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1.xml" ContentType="application/vnd.openxmlformats-officedocument.spreadsheetml.worksheet+xml"/>
  <Override PartName="/xl/tables/table2.xml" ContentType="application/vnd.openxmlformats-officedocument.spreadsheetml.table+xml"/>
  <Override PartName="/xl/worksheets/sheet22.xml" ContentType="application/vnd.openxmlformats-officedocument.spreadsheetml.worksheet+xml"/>
  <Override PartName="/xl/tables/table3.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098246ef824ae6" /></Relationships>
</file>

<file path=xl/workbook.xml><?xml version="1.0" encoding="utf-8"?>
<x:workbook xmlns:x="http://schemas.openxmlformats.org/spreadsheetml/2006/main">
  <x:sheets>
    <x:sheet xmlns:r="http://schemas.openxmlformats.org/officeDocument/2006/relationships" name="Log Transaksi" sheetId="1" r:id="R99db60a219e845f7"/>
    <x:sheet xmlns:r="http://schemas.openxmlformats.org/officeDocument/2006/relationships" name="Omzet Harian September" sheetId="2" r:id="Re8f12c7d5f184415"/>
    <x:sheet xmlns:r="http://schemas.openxmlformats.org/officeDocument/2006/relationships" name="Analisis Paket &amp; Crew" sheetId="3" r:id="Rcbfe88e9c5a54dc8"/>
    <x:sheet xmlns:r="http://schemas.openxmlformats.org/officeDocument/2006/relationships" name="Rekap Shift" sheetId="4" r:id="Re9825601ab924e74"/>
    <x:sheet xmlns:r="http://schemas.openxmlformats.org/officeDocument/2006/relationships" name="Input COGS OPEX" sheetId="5" r:id="R1def0158f3ba4b33"/>
    <x:sheet xmlns:r="http://schemas.openxmlformats.org/officeDocument/2006/relationships" name="Dashboard P&amp;L" sheetId="6" r:id="Rd74bbcde7c134d67"/>
    <x:sheet xmlns:r="http://schemas.openxmlformats.org/officeDocument/2006/relationships" name="Ringkasan Nett Profit" sheetId="7" r:id="R62852c83e4f04cee"/>
    <x:sheet xmlns:r="http://schemas.openxmlformats.org/officeDocument/2006/relationships" name="Omzet Progresif" sheetId="8" r:id="Rfda232f1e25c4d9d"/>
    <x:sheet xmlns:r="http://schemas.openxmlformats.org/officeDocument/2006/relationships" name="KPI &amp; Bonus" sheetId="9" r:id="R5c01d75790034bdd"/>
    <x:sheet xmlns:r="http://schemas.openxmlformats.org/officeDocument/2006/relationships" name="Lead Progresif" sheetId="10" r:id="Ra3b03e8ca2554ce5"/>
    <x:sheet xmlns:r="http://schemas.openxmlformats.org/officeDocument/2006/relationships" name="Perbandingan 2025" sheetId="11" r:id="R69b322e8801346b8"/>
    <x:sheet xmlns:r="http://schemas.openxmlformats.org/officeDocument/2006/relationships" name="Skenario 100JT" sheetId="12" r:id="R5752fa16864c4f3d"/>
    <x:sheet xmlns:r="http://schemas.openxmlformats.org/officeDocument/2006/relationships" name="Pengaturan" sheetId="13" r:id="Rf7d67136c3214833"/>
    <x:sheet xmlns:r="http://schemas.openxmlformats.org/officeDocument/2006/relationships" name="Slot Harian" sheetId="14" r:id="Rc6d2c14606de442e"/>
    <x:sheet xmlns:r="http://schemas.openxmlformats.org/officeDocument/2006/relationships" name="KPI Harian" sheetId="15" r:id="Re8ec3ced34af4f4f"/>
    <x:sheet xmlns:r="http://schemas.openxmlformats.org/officeDocument/2006/relationships" name="Follow Up Harian" sheetId="16" r:id="R56919298e78044ef"/>
    <x:sheet xmlns:r="http://schemas.openxmlformats.org/officeDocument/2006/relationships" name="Audit Data" sheetId="17" r:id="R8c61e82069644885"/>
    <x:sheet xmlns:r="http://schemas.openxmlformats.org/officeDocument/2006/relationships" name="Arsip Sheet 31" sheetId="18" r:id="R2e3cc62366bf4157"/>
    <x:sheet xmlns:r="http://schemas.openxmlformats.org/officeDocument/2006/relationships" name="Arsip Sel Sumber" sheetId="19" r:id="R47bca523261b4729"/>
    <x:sheet xmlns:r="http://schemas.openxmlformats.org/officeDocument/2006/relationships" name="Estimate Omzet" sheetId="20" r:id="R17a408c83e9e45b8"/>
    <x:sheet xmlns:r="http://schemas.openxmlformats.org/officeDocument/2006/relationships" name="Data Schedule" sheetId="21" r:id="R7c22c98b86f540d4"/>
    <x:sheet xmlns:r="http://schemas.openxmlformats.org/officeDocument/2006/relationships" name="Cocok Bayar Booking" sheetId="22" r:id="R95f5573a0b2447c9"/>
    <x:sheet xmlns:r="http://schemas.openxmlformats.org/officeDocument/2006/relationships" name="Harga Paket Schedule" sheetId="23" r:id="Rbb9f5085f45e459f"/>
    <x:sheet xmlns:r="http://schemas.openxmlformats.org/officeDocument/2006/relationships" name="Log Update Agent" sheetId="24" r:id="R586292afa7ae49a8"/>
    <x:sheet xmlns:r="http://schemas.openxmlformats.org/officeDocument/2006/relationships" name="Screening Log Order" sheetId="25" r:id="R4ba55256ee3a4895"/>
    <x:sheet xmlns:r="http://schemas.openxmlformats.org/officeDocument/2006/relationships" name="Kontrol Closing" sheetId="26" r:id="R183900014cf14870"/>
    <x:sheet xmlns:r="http://schemas.openxmlformats.org/officeDocument/2006/relationships" name="Belanja per Booking" sheetId="27" r:id="Rcf9039f4e6b94233"/>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dd mmm yyyy"/>
    <x:numFmt numFmtId="201" formatCode="&quot;Rp &quot;#,##0;[Red](&quot;Rp &quot;#,##0);&quot;Rp &quot;0"/>
    <x:numFmt numFmtId="202" formatCode="0.0%;[Red](0.0%);0.0%"/>
    <x:numFmt numFmtId="203" formatCode="#,##0"/>
    <x:numFmt numFmtId="204" formatCode="0.00"/>
    <x:numFmt numFmtId="205" formatCode="dd"/>
    <x:numFmt numFmtId="206" formatCode="0.0%"/>
    <x:numFmt numFmtId="207" formatCode="&quot;Rp &quot;#,##0"/>
    <x:numFmt numFmtId="208" formatCode="0"/>
    <x:numFmt numFmtId="209" formatCode="&quot;Rp &quot;#,##0.00"/>
    <x:numFmt numFmtId="210" formatCode="Rp #,##0"/>
    <x:numFmt numFmtId="211" formatCode="@"/>
  </x:numFmts>
  <x:fonts count="33">
    <x:font>
      <x:sz val="11"/>
      <x:name val="Carlito"/>
    </x:font>
    <x:font>
      <x:sz val="11"/>
      <x:color rgb="FF202A35"/>
      <x:name val="Calibri"/>
    </x:font>
    <x:font>
      <x:b/>
      <x:sz val="16"/>
      <x:color rgb="FFFFFFFF"/>
      <x:name val="Calibri"/>
    </x:font>
    <x:font>
      <x:sz val="10"/>
      <x:color rgb="FF526071"/>
      <x:name val="Calibri"/>
    </x:font>
    <x:font>
      <x:b/>
      <x:sz val="11"/>
      <x:color rgb="FF064E3B"/>
      <x:name val="Calibri"/>
    </x:font>
    <x:font>
      <x:b/>
      <x:sz val="18"/>
      <x:color rgb="FF064E3B"/>
      <x:name val="Calibri"/>
    </x:font>
    <x:font>
      <x:b/>
      <x:sz val="11"/>
      <x:color rgb="FF202A35"/>
      <x:name val="Calibri"/>
    </x:font>
    <x:font>
      <x:b/>
      <x:sz val="10"/>
      <x:color rgb="FF064E3B"/>
      <x:name val="Calibri"/>
    </x:font>
    <x:font>
      <x:sz val="11"/>
      <x:name val="Calibri"/>
    </x:font>
    <x:font>
      <x:sz val="11"/>
      <x:color rgb="FF1F2937"/>
      <x:name val="Calibri"/>
    </x:font>
    <x:font>
      <x:sz val="11"/>
      <x:color rgb="FF2563EB"/>
      <x:name val="Calibri"/>
    </x:font>
    <x:font>
      <x:b/>
      <x:sz val="10"/>
      <x:color rgb="FFFFFFFF"/>
      <x:name val="Calibri"/>
    </x:font>
    <x:font>
      <x:b/>
      <x:sz val="19"/>
      <x:color rgb="FF1F2937"/>
      <x:name val="Calibri"/>
    </x:font>
    <x:font>
      <x:b/>
      <x:sz val="11"/>
      <x:color rgb="FF1F2937"/>
      <x:name val="Calibri"/>
    </x:font>
    <x:font>
      <x:b/>
      <x:sz val="15"/>
      <x:color rgb="FFFFFFFF"/>
      <x:name val="Carlito"/>
    </x:font>
    <x:font>
      <x:sz val="11"/>
      <x:color rgb="FF64748B"/>
      <x:name val="Carlito"/>
    </x:font>
    <x:font>
      <x:b/>
      <x:sz val="11"/>
      <x:color rgb="FF065F46"/>
      <x:name val="Carlito"/>
    </x:font>
    <x:font>
      <x:sz val="11"/>
      <x:color rgb="FF1F2937"/>
      <x:name val="Aptos"/>
    </x:font>
    <x:font>
      <x:b/>
      <x:sz val="12"/>
      <x:color rgb="FFFFFFFF"/>
      <x:name val="Aptos"/>
    </x:font>
    <x:font>
      <x:b/>
      <x:sz val="11"/>
      <x:color rgb="FF065F46"/>
      <x:name val="Aptos"/>
    </x:font>
    <x:font>
      <x:b/>
      <x:sz val="11"/>
      <x:color rgb="FFFFFFFF"/>
      <x:name val="Carlito"/>
    </x:font>
    <x:font>
      <x:b/>
      <x:sz val="13"/>
      <x:color rgb="FFFFFFFF"/>
      <x:name val="Aptos"/>
    </x:font>
    <x:font>
      <x:b/>
      <x:sz val="14"/>
      <x:color rgb="FF1F2937"/>
      <x:name val="Aptos"/>
    </x:font>
    <x:font>
      <x:b/>
      <x:sz val="11"/>
      <x:color rgb="FF065F46"/>
      <x:name val="Calibri"/>
    </x:font>
    <x:font>
      <x:sz val="11"/>
      <x:color rgb="FF92400E"/>
      <x:name val="Carlito"/>
    </x:font>
    <x:font>
      <x:b/>
      <x:sz val="11"/>
      <x:color rgb="FF16324F"/>
      <x:name val="Carlito"/>
    </x:font>
    <x:font>
      <x:sz val="10"/>
      <x:color rgb="FF374151"/>
      <x:name val="Arial"/>
    </x:font>
    <x:font>
      <x:b/>
      <x:sz val="11"/>
      <x:color rgb="FF1F2937"/>
      <x:name val="Aptos"/>
    </x:font>
    <x:font>
      <x:b/>
      <x:sz val="10"/>
      <x:color rgb="FF065F46"/>
      <x:name val="Arial"/>
    </x:font>
    <x:font>
      <x:b/>
      <x:sz val="16"/>
      <x:color rgb="FFFFFFFF"/>
      <x:name val="Arial"/>
    </x:font>
    <x:font>
      <x:b/>
      <x:sz val="14"/>
      <x:color rgb="FF065F46"/>
      <x:name val="Arial"/>
    </x:font>
    <x:font>
      <x:sz val="10"/>
      <x:color rgb="FF64748B"/>
      <x:name val="Arial"/>
    </x:font>
    <x:font>
      <x:b/>
      <x:sz val="10"/>
      <x:color rgb="FF374151"/>
      <x:name val="Arial"/>
    </x:font>
  </x:fonts>
  <x:fills count="53">
    <x:fill>
      <x:patternFill patternType="none"/>
    </x:fill>
    <x:fill>
      <x:patternFill patternType="gray125"/>
    </x:fill>
    <x:fill>
      <x:patternFill patternType="solid">
        <x:fgColor rgb="FFFFFFFF"/>
      </x:patternFill>
    </x:fill>
    <x:fill>
      <x:patternFill patternType="solid">
        <x:fgColor rgb="FF1F2937"/>
      </x:patternFill>
    </x:fill>
    <x:fill>
      <x:patternFill patternType="solid">
        <x:fgColor rgb="FFD1FAE5"/>
      </x:patternFill>
    </x:fill>
    <x:fill>
      <x:patternFill patternType="solid">
        <x:fgColor rgb="FFE5E7EB"/>
      </x:patternFill>
    </x:fill>
    <x:fill>
      <x:patternFill patternType="solid">
        <x:fgColor rgb="FFFFFFFF"/>
      </x:patternFill>
    </x:fill>
    <x:fill>
      <x:patternFill patternType="solid">
        <x:fgColor rgb="FF1F2937"/>
      </x:patternFill>
    </x:fill>
    <x:fill>
      <x:patternFill patternType="solid">
        <x:fgColor rgb="FFD1FAE5"/>
      </x:patternFill>
    </x:fill>
    <x:fill>
      <x:patternFill patternType="solid">
        <x:fgColor rgb="FFEFF6FF"/>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16A34A"/>
      </x:patternFill>
    </x:fill>
    <x:fill>
      <x:patternFill patternType="solid">
        <x:fgColor rgb="FFF97316"/>
      </x:patternFill>
    </x:fill>
    <x:fill>
      <x:patternFill patternType="solid">
        <x:fgColor rgb="FF1F2937"/>
      </x:patternFill>
    </x:fill>
    <x:fill>
      <x:patternFill patternType="solid">
        <x:fgColor rgb="FFD1FAE5"/>
      </x:patternFill>
    </x:fill>
    <x:fill>
      <x:patternFill patternType="solid">
        <x:fgColor rgb="FF1F2937"/>
      </x:patternFill>
    </x:fill>
    <x:fill>
      <x:patternFill patternType="solid">
        <x:fgColor rgb="FFD1FAE5"/>
      </x:patternFill>
    </x:fill>
    <x:fill>
      <x:patternFill patternType="solid">
        <x:fgColor rgb="FFD1FAE5"/>
      </x:patternFill>
    </x:fill>
    <x:fill>
      <x:patternFill patternType="solid">
        <x:fgColor rgb="FF1F2937"/>
      </x:patternFill>
    </x:fill>
    <x:fill>
      <x:patternFill patternType="solid">
        <x:fgColor rgb="FFD1FAE5"/>
      </x:patternFill>
    </x:fill>
    <x:fill>
      <x:patternFill patternType="solid">
        <x:fgColor rgb="FFFFF4E5"/>
      </x:patternFill>
    </x:fill>
    <x:fill>
      <x:patternFill patternType="solid">
        <x:fgColor rgb="FFD1FAE5"/>
      </x:patternFill>
    </x:fill>
    <x:fill>
      <x:patternFill patternType="solid">
        <x:fgColor rgb="FFD1FAE5"/>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FFFFFF"/>
      </x:patternFill>
    </x:fill>
    <x:fill>
      <x:patternFill patternType="solid">
        <x:fgColor rgb="FFD9EAF7"/>
      </x:patternFill>
    </x:fill>
    <x:fill>
      <x:patternFill patternType="solid">
        <x:fgColor rgb="FFFFFFFF"/>
      </x:patternFill>
    </x:fill>
    <x:fill>
      <x:patternFill patternType="solid">
        <x:fgColor rgb="FFD1FAE5"/>
      </x:patternFill>
    </x:fill>
    <x:fill>
      <x:patternFill patternType="solid">
        <x:fgColor rgb="FFFFF5D6"/>
      </x:patternFill>
    </x:fill>
    <x:fill>
      <x:patternFill patternType="solid">
        <x:fgColor rgb="FF1F2937"/>
      </x:patternFill>
    </x:fill>
    <x:fill>
      <x:patternFill patternType="solid">
        <x:fgColor rgb="FFD9EAF7"/>
      </x:patternFill>
    </x:fill>
    <x:fill>
      <x:patternFill patternType="solid">
        <x:fgColor rgb="FFFFFFFF"/>
      </x:patternFill>
    </x:fill>
    <x:fill>
      <x:patternFill patternType="solid">
        <x:fgColor rgb="FFFFF5D6"/>
      </x:patternFill>
    </x:fill>
    <x:fill>
      <x:patternFill patternType="solid">
        <x:fgColor rgb="FFD9EAF7"/>
      </x:patternFill>
    </x:fill>
    <x:fill>
      <x:patternFill patternType="solid">
        <x:fgColor rgb="FFFFFFFF"/>
      </x:patternFill>
    </x:fill>
    <x:fill>
      <x:patternFill patternType="solid">
        <x:fgColor rgb="FFFFF5D6"/>
      </x:patternFill>
    </x:fill>
    <x:fill>
      <x:patternFill patternType="solid">
        <x:fgColor rgb="FFD9EAF7"/>
      </x:patternFill>
    </x:fill>
    <x:fill>
      <x:patternFill patternType="solid">
        <x:fgColor rgb="FFFFFFFF"/>
      </x:patternFill>
    </x:fill>
    <x:fill>
      <x:patternFill patternType="solid">
        <x:fgColor rgb="FFFFF5D6"/>
      </x:patternFill>
    </x:fill>
    <x:fill>
      <x:patternFill patternType="solid">
        <x:fgColor rgb="FFD9EAF7"/>
      </x:patternFill>
    </x:fill>
    <x:fill>
      <x:patternFill patternType="solid">
        <x:fgColor rgb="FFFFFFFF"/>
      </x:patternFill>
    </x:fill>
    <x:fill>
      <x:patternFill patternType="solid">
        <x:fgColor rgb="FFFFF5D6"/>
      </x:patternFill>
    </x:fill>
    <x:fill>
      <x:patternFill patternType="solid">
        <x:fgColor rgb="FFD9EAF7"/>
      </x:patternFill>
    </x:fill>
    <x:fill>
      <x:patternFill patternType="solid">
        <x:fgColor rgb="FFFFFFFF"/>
      </x:patternFill>
    </x:fill>
    <x:fill>
      <x:patternFill patternType="solid">
        <x:fgColor rgb="FFFFF5D6"/>
      </x:patternFill>
    </x:fill>
    <x:fill>
      <x:patternFill patternType="solid">
        <x:fgColor rgb="FFD1FAE5"/>
      </x:patternFill>
    </x:fill>
  </x:fills>
  <x:borders count="75">
    <x:border/>
    <x:border>
      <x:top style="thin">
        <x:color rgb="FF9CA3AF"/>
      </x:top>
    </x:border>
    <x:border>
      <x:left style="medium">
        <x:color rgb="FF94A3B8"/>
      </x:left>
      <x:right style="thin">
        <x:color rgb="FFCBD5E1"/>
      </x:right>
      <x:top style="medium">
        <x:color rgb="FF94A3B8"/>
      </x:top>
      <x:bottom style="thin">
        <x:color rgb="FFCBD5E1"/>
      </x:bottom>
    </x:border>
    <x:border>
      <x:left style="thin">
        <x:color rgb="FFCBD5E1"/>
      </x:left>
      <x:right style="thin">
        <x:color rgb="FFCBD5E1"/>
      </x:right>
      <x:top style="medium">
        <x:color rgb="FF94A3B8"/>
      </x:top>
      <x:bottom style="thin">
        <x:color rgb="FFCBD5E1"/>
      </x:bottom>
    </x:border>
    <x:border>
      <x:left style="thin">
        <x:color rgb="FFCBD5E1"/>
      </x:left>
      <x:right style="medium">
        <x:color rgb="FF94A3B8"/>
      </x:right>
      <x:top style="medium">
        <x:color rgb="FF94A3B8"/>
      </x:top>
      <x:bottom style="thin">
        <x:color rgb="FFCBD5E1"/>
      </x:bottom>
    </x:border>
    <x:border>
      <x:left style="medium">
        <x:color rgb="FF94A3B8"/>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medium">
        <x:color rgb="FF94A3B8"/>
      </x:right>
      <x:top style="thin">
        <x:color rgb="FFCBD5E1"/>
      </x:top>
      <x:bottom style="thin">
        <x:color rgb="FFCBD5E1"/>
      </x:bottom>
    </x:border>
    <x:border>
      <x:left style="medium">
        <x:color rgb="FF94A3B8"/>
      </x:left>
      <x:right style="thin">
        <x:color rgb="FFCBD5E1"/>
      </x:right>
      <x:top style="thin">
        <x:color rgb="FFCBD5E1"/>
      </x:top>
      <x:bottom style="medium">
        <x:color rgb="FF94A3B8"/>
      </x:bottom>
    </x:border>
    <x:border>
      <x:left style="thin">
        <x:color rgb="FFCBD5E1"/>
      </x:left>
      <x:right style="thin">
        <x:color rgb="FFCBD5E1"/>
      </x:right>
      <x:top style="thin">
        <x:color rgb="FFCBD5E1"/>
      </x:top>
      <x:bottom style="medium">
        <x:color rgb="FF94A3B8"/>
      </x:bottom>
    </x:border>
    <x:border>
      <x:left style="thin">
        <x:color rgb="FFCBD5E1"/>
      </x:left>
      <x:right style="medium">
        <x:color rgb="FF94A3B8"/>
      </x:right>
      <x:top style="thin">
        <x:color rgb="FFCBD5E1"/>
      </x:top>
      <x:bottom style="medium">
        <x:color rgb="FF94A3B8"/>
      </x:bottom>
    </x:border>
    <x:border>
      <x:left style="medium">
        <x:color rgb="FF94A3B8"/>
      </x:left>
      <x:right style="thin">
        <x:color rgb="FFCBD5E1"/>
      </x:right>
      <x:top style="medium">
        <x:color rgb="FF94A3B8"/>
      </x:top>
      <x:bottom style="medium">
        <x:color rgb="FF64748B"/>
      </x:bottom>
    </x:border>
    <x:border>
      <x:left style="thin">
        <x:color rgb="FFCBD5E1"/>
      </x:left>
      <x:right style="thin">
        <x:color rgb="FFCBD5E1"/>
      </x:right>
      <x:top style="medium">
        <x:color rgb="FF94A3B8"/>
      </x:top>
      <x:bottom style="medium">
        <x:color rgb="FF64748B"/>
      </x:bottom>
    </x:border>
    <x:border>
      <x:left style="medium">
        <x:color rgb="FF94A3B8"/>
      </x:left>
      <x:right style="thin">
        <x:color rgb="FFCBD5E1"/>
      </x:right>
      <x:top style="medium">
        <x:color rgb="FF94A3B8"/>
      </x:top>
      <x:bottom style="medium">
        <x:color rgb="FF94A3B8"/>
      </x:bottom>
    </x:border>
    <x:border>
      <x:left style="thin">
        <x:color rgb="FFCBD5E1"/>
      </x:left>
      <x:right style="thin">
        <x:color rgb="FFCBD5E1"/>
      </x:right>
      <x:top style="medium">
        <x:color rgb="FF94A3B8"/>
      </x:top>
      <x:bottom style="medium">
        <x:color rgb="FF94A3B8"/>
      </x:bottom>
    </x:border>
    <x:border>
      <x:left style="thin">
        <x:color rgb="FFCBD5E1"/>
      </x:left>
      <x:right style="medium">
        <x:color rgb="FF94A3B8"/>
      </x:right>
      <x:top style="medium">
        <x:color rgb="FF94A3B8"/>
      </x:top>
      <x:bottom style="medium">
        <x:color rgb="FF94A3B8"/>
      </x:bottom>
    </x:border>
    <x:border>
      <x:left style="medium">
        <x:color rgb="FF94A3B8"/>
      </x:left>
      <x:right style="thin">
        <x:color rgb="FFCBD5E1"/>
      </x:right>
      <x:top style="medium">
        <x:color rgb="FF64748B"/>
      </x:top>
      <x:bottom style="medium">
        <x:color rgb="FF64748B"/>
      </x:bottom>
    </x:border>
    <x:border>
      <x:left style="thin">
        <x:color rgb="FFCBD5E1"/>
      </x:left>
      <x:right style="thin">
        <x:color rgb="FFCBD5E1"/>
      </x:right>
      <x:top style="medium">
        <x:color rgb="FF64748B"/>
      </x:top>
      <x:bottom style="medium">
        <x:color rgb="FF64748B"/>
      </x:bottom>
    </x:border>
    <x:border>
      <x:left style="thin">
        <x:color rgb="FFCBD5E1"/>
      </x:left>
      <x:right style="medium">
        <x:color rgb="FF94A3B8"/>
      </x:right>
      <x:top style="medium">
        <x:color rgb="FF64748B"/>
      </x:top>
      <x:bottom style="medium">
        <x:color rgb="FF64748B"/>
      </x:bottom>
    </x:border>
    <x:border>
      <x:left style="medium">
        <x:color rgb="FF94A3B8"/>
      </x:left>
      <x:top style="medium">
        <x:color rgb="FF94A3B8"/>
      </x:top>
    </x:border>
    <x:border>
      <x:right style="medium">
        <x:color rgb="FF94A3B8"/>
      </x:right>
      <x:top style="medium">
        <x:color rgb="FF94A3B8"/>
      </x:top>
    </x:border>
    <x:border>
      <x:left style="medium">
        <x:color rgb="FF94A3B8"/>
      </x:left>
      <x:bottom style="medium">
        <x:color rgb="FF94A3B8"/>
      </x:bottom>
    </x:border>
    <x:border>
      <x:right style="medium">
        <x:color rgb="FF94A3B8"/>
      </x:right>
      <x:bottom style="medium">
        <x:color rgb="FF94A3B8"/>
      </x:bottom>
    </x:border>
    <x:border>
      <x:left style="medium">
        <x:color rgb="FF94A3B8"/>
      </x:left>
      <x:top style="medium">
        <x:color rgb="FF94A3B8"/>
      </x:top>
      <x:bottom style="thin">
        <x:color rgb="FFCBD5E1"/>
      </x:bottom>
    </x:border>
    <x:border>
      <x:right style="medium">
        <x:color rgb="FF94A3B8"/>
      </x:right>
      <x:top style="medium">
        <x:color rgb="FF94A3B8"/>
      </x:top>
      <x:bottom style="thin">
        <x:color rgb="FFCBD5E1"/>
      </x:bottom>
    </x:border>
    <x:border>
      <x:left style="medium">
        <x:color rgb="FF94A3B8"/>
      </x:left>
      <x:right style="none"/>
      <x:bottom style="medium">
        <x:color rgb="FF94A3B8"/>
      </x:bottom>
    </x:border>
    <x:border>
      <x:left style="none"/>
      <x:right style="medium">
        <x:color rgb="FF94A3B8"/>
      </x:right>
      <x:bottom style="medium">
        <x:color rgb="FF94A3B8"/>
      </x:bottom>
    </x:border>
    <x:border>
      <x:left style="medium">
        <x:color rgb="FF94A3B8"/>
      </x:left>
      <x:right style="none"/>
      <x:top style="medium">
        <x:color rgb="FF94A3B8"/>
      </x:top>
      <x:bottom style="thin">
        <x:color rgb="FFCBD5E1"/>
      </x:bottom>
    </x:border>
    <x:border>
      <x:left style="none"/>
      <x:right style="medium">
        <x:color rgb="FF94A3B8"/>
      </x:right>
      <x:top style="medium">
        <x:color rgb="FF94A3B8"/>
      </x:top>
      <x:bottom style="thin">
        <x:color rgb="FFCBD5E1"/>
      </x:bottom>
    </x:border>
    <x:border>
      <x:left style="medium">
        <x:color rgb="FF94A3B8"/>
      </x:left>
      <x:right style="medium">
        <x:color rgb="FF94A3B8"/>
      </x:right>
      <x:top style="medium">
        <x:color rgb="FF94A3B8"/>
      </x:top>
    </x:border>
    <x:border>
      <x:left style="medium">
        <x:color rgb="FF94A3B8"/>
      </x:left>
      <x:right style="medium">
        <x:color rgb="FF94A3B8"/>
      </x:right>
      <x:bottom style="medium">
        <x:color rgb="FF94A3B8"/>
      </x:bottom>
    </x:border>
    <x:border>
      <x:left style="medium">
        <x:color rgb="FF94A3B8"/>
      </x:left>
      <x:right style="medium">
        <x:color rgb="FF94A3B8"/>
      </x:right>
      <x:top style="medium">
        <x:color rgb="FF94A3B8"/>
      </x:top>
      <x:bottom style="thin">
        <x:color rgb="FFCBD5E1"/>
      </x:bottom>
    </x:border>
    <x:border>
      <x:top style="medium">
        <x:color rgb="FF94A3B8"/>
      </x:top>
    </x:border>
    <x:border>
      <x:left style="medium">
        <x:color rgb="FF94A3B8"/>
      </x:left>
    </x:border>
    <x:border>
      <x:right style="medium">
        <x:color rgb="FF94A3B8"/>
      </x:right>
    </x:border>
    <x:border>
      <x:bottom style="medium">
        <x:color rgb="FF94A3B8"/>
      </x:bottom>
    </x:border>
    <x:border>
      <x:top style="medium">
        <x:color rgb="FF94A3B8"/>
      </x:top>
      <x:bottom style="thin">
        <x:color rgb="FFCBD5E1"/>
      </x:bottom>
    </x:border>
    <x:border>
      <x:left style="medium">
        <x:color rgb="FF94A3B8"/>
      </x:left>
      <x:right style="none"/>
      <x:top style="thin">
        <x:color rgb="FFCBD5E1"/>
      </x:top>
      <x:bottom style="thin">
        <x:color rgb="FFCBD5E1"/>
      </x:bottom>
    </x:border>
    <x:border>
      <x:left style="none"/>
      <x:right style="none"/>
      <x:top style="thin">
        <x:color rgb="FFCBD5E1"/>
      </x:top>
      <x:bottom style="thin">
        <x:color rgb="FFCBD5E1"/>
      </x:bottom>
    </x:border>
    <x:border>
      <x:left style="none"/>
      <x:right style="thin">
        <x:color rgb="FFCBD5E1"/>
      </x:right>
      <x:top style="thin">
        <x:color rgb="FFCBD5E1"/>
      </x:top>
      <x:bottom style="thin">
        <x:color rgb="FFCBD5E1"/>
      </x:bottom>
    </x:border>
    <x:border>
      <x:left style="medium">
        <x:color rgb="FF94A3B8"/>
      </x:left>
      <x:right style="none"/>
      <x:bottom style="none"/>
    </x:border>
    <x:border>
      <x:left style="none"/>
      <x:right style="none"/>
      <x:bottom style="none"/>
    </x:border>
    <x:border>
      <x:left style="none"/>
      <x:right style="medium">
        <x:color rgb="FF94A3B8"/>
      </x:right>
      <x:bottom style="none"/>
    </x:border>
    <x:border>
      <x:left style="medium">
        <x:color rgb="FF94A3B8"/>
      </x:left>
      <x:right style="none"/>
      <x:top style="none"/>
      <x:bottom style="medium">
        <x:color rgb="FF94A3B8"/>
      </x:bottom>
    </x:border>
    <x:border>
      <x:left style="none"/>
      <x:right style="none"/>
      <x:top style="none"/>
      <x:bottom style="medium">
        <x:color rgb="FF94A3B8"/>
      </x:bottom>
    </x:border>
    <x:border>
      <x:left style="none"/>
      <x:right style="medium">
        <x:color rgb="FF94A3B8"/>
      </x:right>
      <x:top style="none"/>
      <x:bottom style="medium">
        <x:color rgb="FF94A3B8"/>
      </x:bottom>
    </x:border>
    <x:border>
      <x:left style="none"/>
      <x:right style="none"/>
      <x:top style="medium">
        <x:color rgb="FF94A3B8"/>
      </x:top>
      <x:bottom style="thin">
        <x:color rgb="FFCBD5E1"/>
      </x:bottom>
    </x:border>
    <x:border>
      <x:left style="medium">
        <x:color rgb="FF94A3B8"/>
      </x:left>
      <x:right style="none"/>
      <x:top style="medium">
        <x:color rgb="FF94A3B8"/>
      </x:top>
      <x:bottom style="medium">
        <x:color rgb="FF94A3B8"/>
      </x:bottom>
    </x:border>
    <x:border>
      <x:left style="none"/>
      <x:right style="none"/>
      <x:top style="medium">
        <x:color rgb="FF94A3B8"/>
      </x:top>
      <x:bottom style="medium">
        <x:color rgb="FF94A3B8"/>
      </x:bottom>
    </x:border>
    <x:border>
      <x:left style="none"/>
      <x:right style="thin">
        <x:color rgb="FFCBD5E1"/>
      </x:right>
      <x:top style="medium">
        <x:color rgb="FF94A3B8"/>
      </x:top>
      <x:bottom style="medium">
        <x:color rgb="FF94A3B8"/>
      </x:bottom>
    </x:border>
    <x:border>
      <x:left style="medium">
        <x:color rgb="FF94A3B8"/>
      </x:left>
      <x:right style="none"/>
      <x:top style="thin">
        <x:color rgb="FFCBD5E1"/>
      </x:top>
      <x:bottom style="medium">
        <x:color rgb="FF94A3B8"/>
      </x:bottom>
    </x:border>
    <x:border>
      <x:left style="none"/>
      <x:right style="thin">
        <x:color rgb="FFCBD5E1"/>
      </x:right>
      <x:top style="thin">
        <x:color rgb="FFCBD5E1"/>
      </x:top>
      <x:bottom style="medium">
        <x:color rgb="FF94A3B8"/>
      </x:bottom>
    </x:border>
    <x:border>
      <x:left style="thin">
        <x:color rgb="FFCBD5E1"/>
      </x:left>
      <x:right style="none"/>
      <x:top style="medium">
        <x:color rgb="FF94A3B8"/>
      </x:top>
      <x:bottom style="medium">
        <x:color rgb="FF94A3B8"/>
      </x:bottom>
    </x:border>
    <x:border>
      <x:left style="medium">
        <x:color rgb="FF94A3B8"/>
      </x:left>
      <x:right style="none"/>
      <x:top style="medium">
        <x:color rgb="FF94A3B8"/>
      </x:top>
      <x:bottom style="medium">
        <x:color rgb="FF64748B"/>
      </x:bottom>
    </x:border>
    <x:border>
      <x:left style="none"/>
      <x:right style="none"/>
      <x:top style="medium">
        <x:color rgb="FF94A3B8"/>
      </x:top>
      <x:bottom style="medium">
        <x:color rgb="FF64748B"/>
      </x:bottom>
    </x:border>
    <x:border>
      <x:left style="none"/>
      <x:right style="thin">
        <x:color rgb="FFCBD5E1"/>
      </x:right>
      <x:top style="medium">
        <x:color rgb="FF94A3B8"/>
      </x:top>
      <x:bottom style="medium">
        <x:color rgb="FF64748B"/>
      </x:bottom>
    </x:border>
    <x:border>
      <x:left style="medium">
        <x:color rgb="FF94A3B8"/>
      </x:left>
      <x:right style="none"/>
      <x:top style="medium">
        <x:color rgb="FF64748B"/>
      </x:top>
      <x:bottom style="medium">
        <x:color rgb="FF64748B"/>
      </x:bottom>
    </x:border>
    <x:border>
      <x:left style="none"/>
      <x:right style="none"/>
      <x:top style="medium">
        <x:color rgb="FF64748B"/>
      </x:top>
      <x:bottom style="medium">
        <x:color rgb="FF64748B"/>
      </x:bottom>
    </x:border>
    <x:border>
      <x:left style="none"/>
      <x:right style="thin">
        <x:color rgb="FFCBD5E1"/>
      </x:right>
      <x:top style="medium">
        <x:color rgb="FF64748B"/>
      </x:top>
      <x:bottom style="medium">
        <x:color rgb="FF64748B"/>
      </x:bottom>
    </x:border>
    <x:border>
      <x:left style="none"/>
      <x:right style="none"/>
      <x:top style="thin">
        <x:color rgb="FFCBD5E1"/>
      </x:top>
      <x:bottom style="medium">
        <x:color rgb="FF94A3B8"/>
      </x:bottom>
    </x:border>
    <x:border>
      <x:left style="none"/>
      <x:right style="thin">
        <x:color rgb="FFCBD5E1"/>
      </x:right>
      <x:top style="medium">
        <x:color rgb="FF94A3B8"/>
      </x:top>
      <x:bottom style="thin">
        <x:color rgb="FFCBD5E1"/>
      </x:bottom>
    </x:border>
    <x:border>
      <x:left style="thin">
        <x:color rgb="FFCBD5E1"/>
      </x:left>
      <x:right style="none"/>
      <x:top style="thin">
        <x:color rgb="FFCBD5E1"/>
      </x:top>
      <x:bottom style="thin">
        <x:color rgb="FFCBD5E1"/>
      </x:bottom>
    </x:border>
    <x:border>
      <x:left style="thin">
        <x:color rgb="FFCBD5E1"/>
      </x:left>
      <x:right style="none"/>
      <x:top style="medium">
        <x:color rgb="FF94A3B8"/>
      </x:top>
      <x:bottom style="thin">
        <x:color rgb="FFCBD5E1"/>
      </x:bottom>
    </x:border>
    <x:border>
      <x:left style="thin">
        <x:color rgb="FFCBD5E1"/>
      </x:left>
      <x:right style="none"/>
      <x:top style="thin">
        <x:color rgb="FFCBD5E1"/>
      </x:top>
      <x:bottom style="medium">
        <x:color rgb="FF94A3B8"/>
      </x:bottom>
    </x:border>
    <x:border>
      <x:left style="thin">
        <x:color rgb="FFCBD5E1"/>
      </x:left>
      <x:right style="none"/>
      <x:top style="medium">
        <x:color rgb="FF94A3B8"/>
      </x:top>
      <x:bottom style="medium">
        <x:color rgb="FF64748B"/>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D9E2F3"/>
      </x:left>
      <x:right style="thin">
        <x:color rgb="FFD9E2F3"/>
      </x:right>
      <x:top style="thin">
        <x:color rgb="FFD9E2F3"/>
      </x:top>
      <x:bottom style="thin">
        <x:color rgb="FFD9E2F3"/>
      </x:bottom>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634">
    <x:xf numFmtId="0" fontId="0" fillId="0" borderId="0" xfId="0"/>
    <x:xf numFmtId="0" fontId="0" fillId="2" borderId="0" xfId="0" applyNumberFormat="1" applyFont="1" applyFill="1" applyBorder="1"/>
    <x:xf numFmtId="0" fontId="1" fillId="2"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1" fillId="2" borderId="0" xfId="0" applyNumberFormat="1" applyFont="1" applyFill="1" applyBorder="1" applyAlignment="1">
      <x:alignment wrapText="1"/>
    </x:xf>
    <x:xf numFmtId="200" fontId="1" fillId="2" borderId="0" xfId="0" applyNumberFormat="1" applyFont="1" applyFill="1" applyBorder="1"/>
    <x:xf numFmtId="201" fontId="1" fillId="2" borderId="0" xfId="0" applyNumberFormat="1" applyFont="1" applyFill="1" applyBorder="1"/>
    <x:xf numFmtId="202" fontId="1" fillId="2"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5" fillId="2" borderId="0" xfId="0" applyNumberFormat="1" applyFont="1" applyFill="1" applyBorder="1"/>
    <x:xf numFmtId="201" fontId="5" fillId="2" borderId="0" xfId="0" applyNumberFormat="1" applyFont="1" applyFill="1" applyBorder="1"/>
    <x:xf numFmtId="203" fontId="5" fillId="2" borderId="0" xfId="0" applyNumberFormat="1" applyFont="1" applyFill="1" applyBorder="1"/>
    <x:xf numFmtId="0" fontId="6" fillId="2" borderId="0" xfId="0" applyNumberFormat="1" applyFont="1" applyFill="1" applyBorder="1"/>
    <x:xf numFmtId="0" fontId="6" fillId="2" borderId="1" xfId="0" applyNumberFormat="1" applyFont="1" applyFill="1" applyBorder="1"/>
    <x:xf numFmtId="201" fontId="6" fillId="2" borderId="1" xfId="0" applyNumberFormat="1" applyFont="1" applyFill="1" applyBorder="1"/>
    <x:xf numFmtId="0" fontId="1" fillId="5" borderId="0" xfId="0" applyNumberFormat="1" applyFont="1" applyFill="1" applyBorder="1"/>
    <x:xf numFmtId="0" fontId="6" fillId="5" borderId="0" xfId="0" applyNumberFormat="1" applyFont="1" applyFill="1" applyBorder="1"/>
    <x:xf numFmtId="202" fontId="6" fillId="2" borderId="1"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202" fontId="5" fillId="2" borderId="0" xfId="0" applyNumberFormat="1" applyFont="1" applyFill="1" applyBorder="1"/>
    <x:xf numFmtId="204" fontId="1" fillId="2" borderId="0" xfId="0" applyNumberFormat="1" applyFont="1" applyFill="1" applyBorder="1"/>
    <x:xf numFmtId="201" fontId="6" fillId="2" borderId="0" xfId="0" applyNumberFormat="1" applyFont="1" applyFill="1" applyBorder="1"/>
    <x:xf numFmtId="0" fontId="8" fillId="0" borderId="0" xfId="0" applyNumberFormat="1" applyFont="1" applyFill="1" applyBorder="1"/>
    <x:xf numFmtId="200" fontId="8" fillId="0" borderId="0" xfId="0" applyNumberFormat="1" applyFont="1" applyFill="1" applyBorder="1"/>
    <x:xf numFmtId="201" fontId="8" fillId="0" borderId="0" xfId="0" applyNumberFormat="1" applyFont="1" applyFill="1" applyBorder="1"/>
    <x:xf numFmtId="0" fontId="0" fillId="6" borderId="0" xfId="0" applyNumberFormat="1" applyFont="1" applyFill="1" applyBorder="1"/>
    <x:xf numFmtId="0" fontId="9" fillId="6" borderId="0" xfId="0" applyNumberFormat="1" applyFont="1" applyFill="1" applyBorder="1"/>
    <x:xf numFmtId="0" fontId="9" fillId="7" borderId="0" xfId="0" applyNumberFormat="1" applyFont="1" applyFill="1" applyBorder="1"/>
    <x:xf numFmtId="0" fontId="2" fillId="7"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9"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201" fontId="9" fillId="6" borderId="0" xfId="0" applyNumberFormat="1" applyFont="1" applyFill="1" applyBorder="1"/>
    <x:xf numFmtId="0" fontId="9" fillId="6" borderId="0" xfId="0" applyNumberFormat="1" applyFont="1" applyFill="1" applyBorder="1" applyAlignment="1">
      <x:alignment wrapText="1"/>
    </x:xf>
    <x:xf numFmtId="200" fontId="9" fillId="6" borderId="0" xfId="0" applyNumberFormat="1" applyFont="1" applyFill="1" applyBorder="1"/>
    <x:xf numFmtId="0" fontId="9" fillId="9" borderId="0" xfId="0" applyNumberFormat="1" applyFont="1" applyFill="1" applyBorder="1"/>
    <x:xf numFmtId="0" fontId="10" fillId="9" borderId="0" xfId="0" applyNumberFormat="1" applyFont="1" applyFill="1" applyBorder="1"/>
    <x:xf numFmtId="0" fontId="10" fillId="6" borderId="0" xfId="0" applyNumberFormat="1" applyFont="1" applyFill="1" applyBorder="1"/>
    <x:xf numFmtId="201" fontId="10" fillId="6" borderId="0" xfId="0" applyNumberFormat="1" applyFont="1" applyFill="1" applyBorder="1"/>
    <x:xf numFmtId="0" fontId="9" fillId="10" borderId="0" xfId="0" applyNumberFormat="1" applyFont="1" applyFill="1" applyBorder="1"/>
    <x:xf numFmtId="0" fontId="11" fillId="10" borderId="0" xfId="0" applyNumberFormat="1" applyFont="1" applyFill="1" applyBorder="1"/>
    <x:xf numFmtId="0" fontId="12" fillId="6" borderId="0" xfId="0" applyNumberFormat="1" applyFont="1" applyFill="1" applyBorder="1"/>
    <x:xf numFmtId="201" fontId="12" fillId="6" borderId="0" xfId="0" applyNumberFormat="1" applyFont="1" applyFill="1" applyBorder="1"/>
    <x:xf numFmtId="0" fontId="9" fillId="11" borderId="0" xfId="0" applyNumberFormat="1" applyFont="1" applyFill="1" applyBorder="1"/>
    <x:xf numFmtId="0" fontId="11" fillId="11" borderId="0" xfId="0" applyNumberFormat="1" applyFont="1" applyFill="1" applyBorder="1"/>
    <x:xf numFmtId="0" fontId="9" fillId="12" borderId="0" xfId="0" applyNumberFormat="1" applyFont="1" applyFill="1" applyBorder="1"/>
    <x:xf numFmtId="0" fontId="11" fillId="12" borderId="0" xfId="0" applyNumberFormat="1" applyFont="1" applyFill="1" applyBorder="1"/>
    <x:xf numFmtId="0" fontId="9" fillId="13" borderId="0" xfId="0" applyNumberFormat="1" applyFont="1" applyFill="1" applyBorder="1"/>
    <x:xf numFmtId="0" fontId="11" fillId="13" borderId="0" xfId="0" applyNumberFormat="1" applyFont="1" applyFill="1" applyBorder="1"/>
    <x:xf numFmtId="0" fontId="9" fillId="14" borderId="0" xfId="0" applyNumberFormat="1" applyFont="1" applyFill="1" applyBorder="1"/>
    <x:xf numFmtId="0" fontId="11" fillId="14" borderId="0" xfId="0" applyNumberFormat="1" applyFont="1" applyFill="1" applyBorder="1"/>
    <x:xf numFmtId="205" fontId="9" fillId="6" borderId="0" xfId="0" applyNumberFormat="1" applyFont="1" applyFill="1" applyBorder="1"/>
    <x:xf numFmtId="0" fontId="13" fillId="6" borderId="0" xfId="0" applyNumberFormat="1" applyFont="1" applyFill="1" applyBorder="1"/>
    <x:xf numFmtId="201" fontId="13" fillId="6" borderId="0" xfId="0" applyNumberFormat="1" applyFont="1" applyFill="1" applyBorder="1"/>
    <x:xf numFmtId="0" fontId="13" fillId="6" borderId="1" xfId="0" applyNumberFormat="1" applyFont="1" applyFill="1" applyBorder="1"/>
    <x:xf numFmtId="201" fontId="13" fillId="6" borderId="1" xfId="0" applyNumberFormat="1" applyFont="1" applyFill="1" applyBorder="1"/>
    <x:xf numFmtId="206" fontId="9" fillId="6" borderId="0" xfId="0" applyNumberFormat="1" applyFont="1" applyFill="1" applyBorder="1"/>
    <x:xf numFmtId="206" fontId="13" fillId="6" borderId="0" xfId="0" applyNumberFormat="1" applyFont="1" applyFill="1" applyBorder="1"/>
    <x:xf numFmtId="201" fontId="9" fillId="8" borderId="0" xfId="0" applyNumberFormat="1" applyFont="1" applyFill="1" applyBorder="1"/>
    <x:xf numFmtId="201" fontId="4" fillId="8" borderId="0" xfId="0" applyNumberFormat="1" applyFont="1" applyFill="1" applyBorder="1"/>
    <x:xf numFmtId="0" fontId="13" fillId="8" borderId="0" xfId="0" applyNumberFormat="1" applyFont="1" applyFill="1" applyBorder="1"/>
    <x:xf numFmtId="0" fontId="0" fillId="15" borderId="0" xfId="0" applyNumberFormat="1" applyFont="1" applyFill="1" applyBorder="1"/>
    <x:xf numFmtId="0" fontId="14" fillId="15" borderId="0" xfId="0" applyNumberFormat="1" applyFont="1" applyFill="1" applyBorder="1"/>
    <x:xf numFmtId="0" fontId="15" fillId="0" borderId="0" xfId="0" applyNumberFormat="1" applyFont="1" applyFill="1" applyBorder="1"/>
    <x:xf numFmtId="0" fontId="15" fillId="0" borderId="0" xfId="0" applyNumberFormat="1" applyFont="1" applyFill="1" applyBorder="1" applyAlignment="1">
      <x:alignment wrapText="1"/>
    </x:xf>
    <x:xf numFmtId="207" fontId="0" fillId="0" borderId="0" xfId="0" applyNumberFormat="1" applyFont="1" applyFill="1" applyBorder="1"/>
    <x:xf numFmtId="0" fontId="0" fillId="0" borderId="0" xfId="0" applyNumberFormat="1" applyFont="1" applyFill="1" applyBorder="1" applyAlignment="1">
      <x:alignment wrapText="1"/>
    </x:xf>
    <x:xf numFmtId="0" fontId="0" fillId="16" borderId="0" xfId="0" applyNumberFormat="1" applyFont="1" applyFill="1" applyBorder="1"/>
    <x:xf numFmtId="0" fontId="16" fillId="16" borderId="0" xfId="0" applyNumberFormat="1" applyFont="1" applyFill="1" applyBorder="1"/>
    <x:xf numFmtId="0" fontId="17" fillId="0" borderId="0" xfId="0" applyNumberFormat="1" applyFont="1" applyFill="1" applyBorder="1"/>
    <x:xf numFmtId="0" fontId="17" fillId="0" borderId="0" xfId="0" applyNumberFormat="1" applyFont="1" applyFill="1" applyBorder="1" applyAlignment="1">
      <x:alignment wrapText="1"/>
    </x:xf>
    <x:xf numFmtId="0" fontId="17" fillId="17" borderId="0" xfId="0" applyNumberFormat="1" applyFont="1" applyFill="1" applyBorder="1"/>
    <x:xf numFmtId="0" fontId="17" fillId="17" borderId="0" xfId="0" applyNumberFormat="1" applyFont="1" applyFill="1" applyBorder="1" applyAlignment="1">
      <x:alignment wrapText="1"/>
    </x:xf>
    <x:xf numFmtId="0" fontId="18" fillId="17" borderId="0" xfId="0" applyNumberFormat="1" applyFont="1" applyFill="1" applyBorder="1"/>
    <x:xf numFmtId="0" fontId="18" fillId="17" borderId="0" xfId="0" applyNumberFormat="1" applyFont="1" applyFill="1" applyBorder="1" applyAlignment="1">
      <x:alignment wrapText="1"/>
    </x:xf>
    <x:xf numFmtId="0" fontId="17" fillId="18" borderId="0" xfId="0" applyNumberFormat="1" applyFont="1" applyFill="1" applyBorder="1"/>
    <x:xf numFmtId="0" fontId="17" fillId="18" borderId="0" xfId="0" applyNumberFormat="1" applyFont="1" applyFill="1" applyBorder="1" applyAlignment="1">
      <x:alignment wrapText="1"/>
    </x:xf>
    <x:xf numFmtId="0" fontId="19" fillId="18" borderId="0" xfId="0" applyNumberFormat="1" applyFont="1" applyFill="1" applyBorder="1"/>
    <x:xf numFmtId="0" fontId="19" fillId="18" borderId="0" xfId="0" applyNumberFormat="1" applyFont="1" applyFill="1" applyBorder="1" applyAlignment="1">
      <x:alignment wrapText="1"/>
    </x:xf>
    <x:xf numFmtId="203" fontId="17" fillId="0" borderId="0" xfId="0" applyNumberFormat="1" applyFont="1" applyFill="1" applyBorder="1"/>
    <x:xf numFmtId="207" fontId="17" fillId="0" borderId="0" xfId="0" applyNumberFormat="1" applyFont="1" applyFill="1" applyBorder="1"/>
    <x:xf numFmtId="0" fontId="0" fillId="17" borderId="0" xfId="0" applyNumberFormat="1" applyFont="1" applyFill="1" applyBorder="1"/>
    <x:xf numFmtId="0" fontId="20" fillId="17" borderId="0" xfId="0" applyNumberFormat="1" applyFont="1" applyFill="1" applyBorder="1"/>
    <x:xf numFmtId="206" fontId="1" fillId="2" borderId="0" xfId="0" applyNumberFormat="1" applyFont="1" applyFill="1" applyBorder="1"/>
    <x:xf numFmtId="206" fontId="0" fillId="0" borderId="0" xfId="0" applyNumberFormat="1" applyFont="1" applyFill="1" applyBorder="1"/>
    <x:xf numFmtId="0" fontId="0" fillId="19" borderId="0" xfId="0" applyNumberFormat="1" applyFont="1" applyFill="1" applyBorder="1"/>
    <x:xf numFmtId="0" fontId="16" fillId="19" borderId="0" xfId="0" applyNumberFormat="1" applyFont="1" applyFill="1" applyBorder="1"/>
    <x:xf numFmtId="0" fontId="16" fillId="19" borderId="0" xfId="0" applyNumberFormat="1" applyFont="1" applyFill="1" applyBorder="1" applyAlignment="1">
      <x:alignment wrapText="1"/>
    </x:xf>
    <x:xf numFmtId="0" fontId="0" fillId="20" borderId="0" xfId="0" applyNumberFormat="1" applyFont="1" applyFill="1" applyBorder="1"/>
    <x:xf numFmtId="0" fontId="20" fillId="20" borderId="0" xfId="0" applyNumberFormat="1" applyFont="1" applyFill="1" applyBorder="1"/>
    <x:xf numFmtId="0" fontId="17" fillId="20" borderId="0" xfId="0" applyNumberFormat="1" applyFont="1" applyFill="1" applyBorder="1"/>
    <x:xf numFmtId="0" fontId="21" fillId="20" borderId="0" xfId="0" applyNumberFormat="1" applyFont="1" applyFill="1" applyBorder="1"/>
    <x:xf numFmtId="0" fontId="17" fillId="19" borderId="0" xfId="0" applyNumberFormat="1" applyFont="1" applyFill="1" applyBorder="1"/>
    <x:xf numFmtId="0" fontId="19" fillId="19" borderId="0" xfId="0" applyNumberFormat="1" applyFont="1" applyFill="1" applyBorder="1"/>
    <x:xf numFmtId="0" fontId="19" fillId="19" borderId="0" xfId="0" applyNumberFormat="1" applyFont="1" applyFill="1" applyBorder="1" applyAlignment="1">
      <x:alignment wrapText="1"/>
    </x:xf>
    <x:xf numFmtId="207" fontId="22" fillId="0" borderId="0" xfId="0" applyNumberFormat="1" applyFont="1" applyFill="1" applyBorder="1"/>
    <x:xf numFmtId="207" fontId="17" fillId="0" borderId="0" xfId="0" applyNumberFormat="1" applyFont="1" applyFill="1" applyBorder="1" applyAlignment="1">
      <x:alignment wrapText="1"/>
    </x:xf>
    <x:xf numFmtId="200" fontId="17" fillId="0" borderId="0" xfId="0" applyNumberFormat="1" applyFont="1" applyFill="1" applyBorder="1"/>
    <x:xf numFmtId="201" fontId="17" fillId="0" borderId="0" xfId="0" applyNumberFormat="1" applyFont="1" applyFill="1" applyBorder="1"/>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4" xfId="0" applyNumberFormat="1" applyFont="1" applyFill="1" applyBorder="1" applyAlignment="1">
      <x:alignment wrapText="1"/>
    </x:xf>
    <x:xf numFmtId="0" fontId="1" fillId="2" borderId="5" xfId="0" applyNumberFormat="1" applyFont="1" applyFill="1" applyBorder="1"/>
    <x:xf numFmtId="200" fontId="1" fillId="2" borderId="6" xfId="0" applyNumberFormat="1" applyFont="1" applyFill="1" applyBorder="1"/>
    <x:xf numFmtId="0" fontId="1" fillId="2" borderId="6" xfId="0" applyNumberFormat="1" applyFont="1" applyFill="1" applyBorder="1"/>
    <x:xf numFmtId="201" fontId="1" fillId="2" borderId="6" xfId="0" applyNumberFormat="1" applyFont="1" applyFill="1" applyBorder="1"/>
    <x:xf numFmtId="0" fontId="1" fillId="2" borderId="7" xfId="0" applyNumberFormat="1" applyFont="1" applyFill="1" applyBorder="1"/>
    <x:xf numFmtId="0" fontId="8" fillId="0" borderId="5" xfId="0" applyNumberFormat="1" applyFont="1" applyFill="1" applyBorder="1"/>
    <x:xf numFmtId="200" fontId="8" fillId="0" borderId="6" xfId="0" applyNumberFormat="1" applyFont="1" applyFill="1" applyBorder="1"/>
    <x:xf numFmtId="0" fontId="8" fillId="0" borderId="6" xfId="0" applyNumberFormat="1" applyFont="1" applyFill="1" applyBorder="1"/>
    <x:xf numFmtId="201" fontId="8" fillId="0" borderId="6" xfId="0" applyNumberFormat="1" applyFont="1" applyFill="1" applyBorder="1"/>
    <x:xf numFmtId="0" fontId="8" fillId="0" borderId="7" xfId="0" applyNumberFormat="1" applyFont="1" applyFill="1" applyBorder="1"/>
    <x:xf numFmtId="0" fontId="8" fillId="0" borderId="8" xfId="0" applyNumberFormat="1" applyFont="1" applyFill="1" applyBorder="1"/>
    <x:xf numFmtId="200" fontId="8" fillId="0" borderId="9" xfId="0" applyNumberFormat="1" applyFont="1" applyFill="1" applyBorder="1"/>
    <x:xf numFmtId="0" fontId="8" fillId="0" borderId="9" xfId="0" applyNumberFormat="1" applyFont="1" applyFill="1" applyBorder="1"/>
    <x:xf numFmtId="201" fontId="8" fillId="0" borderId="9" xfId="0" applyNumberFormat="1" applyFont="1" applyFill="1" applyBorder="1"/>
    <x:xf numFmtId="0" fontId="8" fillId="0" borderId="10" xfId="0" applyNumberFormat="1" applyFont="1" applyFill="1" applyBorder="1"/>
    <x:xf numFmtId="0" fontId="4" fillId="4" borderId="11" xfId="0" applyNumberFormat="1" applyFont="1" applyFill="1" applyBorder="1" applyAlignment="1">
      <x:alignment wrapText="1"/>
    </x:xf>
    <x:xf numFmtId="0" fontId="4" fillId="4" borderId="12" xfId="0" applyNumberFormat="1" applyFont="1" applyFill="1" applyBorder="1" applyAlignment="1">
      <x:alignment wrapText="1"/>
    </x:xf>
    <x:xf numFmtId="200" fontId="1" fillId="2" borderId="5" xfId="0" applyNumberFormat="1" applyFont="1" applyFill="1" applyBorder="1"/>
    <x:xf numFmtId="200" fontId="1" fillId="2" borderId="8" xfId="0" applyNumberFormat="1" applyFont="1" applyFill="1" applyBorder="1"/>
    <x:xf numFmtId="0" fontId="1" fillId="2" borderId="9" xfId="0" applyNumberFormat="1" applyFont="1" applyFill="1" applyBorder="1"/>
    <x:xf numFmtId="201" fontId="1" fillId="2" borderId="9" xfId="0" applyNumberFormat="1" applyFont="1" applyFill="1" applyBorder="1"/>
    <x:xf numFmtId="0" fontId="1" fillId="2" borderId="10" xfId="0" applyNumberFormat="1" applyFont="1" applyFill="1" applyBorder="1"/>
    <x:xf numFmtId="0" fontId="6" fillId="2" borderId="13" xfId="0" applyNumberFormat="1" applyFont="1" applyFill="1" applyBorder="1"/>
    <x:xf numFmtId="0" fontId="6" fillId="2" borderId="14" xfId="0" applyNumberFormat="1" applyFont="1" applyFill="1" applyBorder="1"/>
    <x:xf numFmtId="201" fontId="6" fillId="2" borderId="14" xfId="0" applyNumberFormat="1" applyFont="1" applyFill="1" applyBorder="1"/>
    <x:xf numFmtId="0" fontId="6" fillId="2" borderId="15" xfId="0" applyNumberFormat="1" applyFont="1" applyFill="1" applyBorder="1"/>
    <x:xf numFmtId="0" fontId="6" fillId="2" borderId="16" xfId="0" applyNumberFormat="1" applyFont="1" applyFill="1" applyBorder="1"/>
    <x:xf numFmtId="0" fontId="6" fillId="2" borderId="17" xfId="0" applyNumberFormat="1" applyFont="1" applyFill="1" applyBorder="1"/>
    <x:xf numFmtId="201" fontId="6" fillId="2" borderId="17" xfId="0" applyNumberFormat="1" applyFont="1" applyFill="1" applyBorder="1"/>
    <x:xf numFmtId="0" fontId="6" fillId="2" borderId="18" xfId="0" applyNumberFormat="1" applyFont="1" applyFill="1" applyBorder="1"/>
    <x:xf numFmtId="0" fontId="4" fillId="4" borderId="19" xfId="0" applyNumberFormat="1" applyFont="1" applyFill="1" applyBorder="1"/>
    <x:xf numFmtId="0" fontId="4" fillId="4" borderId="20" xfId="0" applyNumberFormat="1" applyFont="1" applyFill="1" applyBorder="1"/>
    <x:xf numFmtId="201" fontId="5" fillId="2" borderId="21" xfId="0" applyNumberFormat="1" applyFont="1" applyFill="1" applyBorder="1"/>
    <x:xf numFmtId="201" fontId="5" fillId="2" borderId="22" xfId="0" applyNumberFormat="1" applyFont="1" applyFill="1" applyBorder="1"/>
    <x:xf numFmtId="0" fontId="4" fillId="4" borderId="23" xfId="0" applyNumberFormat="1" applyFont="1" applyFill="1" applyBorder="1"/>
    <x:xf numFmtId="0" fontId="4" fillId="4" borderId="24" xfId="0" applyNumberFormat="1" applyFont="1" applyFill="1" applyBorder="1"/>
    <x:xf numFmtId="203" fontId="5" fillId="2" borderId="21" xfId="0" applyNumberFormat="1" applyFont="1" applyFill="1" applyBorder="1"/>
    <x:xf numFmtId="203" fontId="5" fillId="2" borderId="22" xfId="0" applyNumberFormat="1" applyFont="1" applyFill="1" applyBorder="1"/>
    <x:xf numFmtId="201" fontId="5" fillId="2" borderId="25" xfId="0" applyNumberFormat="1" applyFont="1" applyFill="1" applyBorder="1"/>
    <x:xf numFmtId="201" fontId="5" fillId="2" borderId="26" xfId="0" applyNumberFormat="1" applyFont="1" applyFill="1" applyBorder="1"/>
    <x:xf numFmtId="203" fontId="5" fillId="2" borderId="25" xfId="0" applyNumberFormat="1" applyFont="1" applyFill="1" applyBorder="1"/>
    <x:xf numFmtId="203" fontId="5" fillId="2" borderId="26" xfId="0" applyNumberFormat="1" applyFont="1" applyFill="1" applyBorder="1"/>
    <x:xf numFmtId="0" fontId="4" fillId="4" borderId="27" xfId="0" applyNumberFormat="1" applyFont="1" applyFill="1" applyBorder="1"/>
    <x:xf numFmtId="0" fontId="4" fillId="4" borderId="28" xfId="0" applyNumberFormat="1" applyFont="1" applyFill="1" applyBorder="1"/>
    <x:xf numFmtId="202" fontId="1" fillId="2" borderId="6" xfId="0" applyNumberFormat="1" applyFont="1" applyFill="1" applyBorder="1"/>
    <x:xf numFmtId="0" fontId="1" fillId="2" borderId="8" xfId="0" applyNumberFormat="1" applyFont="1" applyFill="1" applyBorder="1"/>
    <x:xf numFmtId="202" fontId="1" fillId="2" borderId="9" xfId="0" applyNumberFormat="1" applyFont="1" applyFill="1" applyBorder="1"/>
    <x:xf numFmtId="0" fontId="1" fillId="2" borderId="2" xfId="0" applyNumberFormat="1" applyFont="1" applyFill="1" applyBorder="1"/>
    <x:xf numFmtId="0" fontId="1" fillId="2" borderId="3" xfId="0" applyNumberFormat="1" applyFont="1" applyFill="1" applyBorder="1"/>
    <x:xf numFmtId="201" fontId="1" fillId="2" borderId="3" xfId="0" applyNumberFormat="1" applyFont="1" applyFill="1" applyBorder="1"/>
    <x:xf numFmtId="202" fontId="1" fillId="2" borderId="3" xfId="0" applyNumberFormat="1" applyFont="1" applyFill="1" applyBorder="1"/>
    <x:xf numFmtId="0" fontId="1" fillId="2" borderId="4" xfId="0" applyNumberFormat="1" applyFont="1" applyFill="1" applyBorder="1"/>
    <x:xf numFmtId="202" fontId="6" fillId="2" borderId="14" xfId="0" applyNumberFormat="1" applyFont="1" applyFill="1" applyBorder="1"/>
    <x:xf numFmtId="202" fontId="6" fillId="2" borderId="17" xfId="0" applyNumberFormat="1" applyFont="1" applyFill="1" applyBorder="1"/>
    <x:xf numFmtId="0" fontId="1" fillId="2" borderId="7" xfId="0" applyNumberFormat="1" applyFont="1" applyFill="1" applyBorder="1" applyAlignment="1">
      <x:alignment wrapText="1"/>
    </x:xf>
    <x:xf numFmtId="0" fontId="1" fillId="2" borderId="10"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16" xfId="0" applyNumberFormat="1" applyFont="1" applyFill="1" applyBorder="1"/>
    <x:xf numFmtId="201" fontId="1" fillId="2" borderId="17" xfId="0" applyNumberFormat="1" applyFont="1" applyFill="1" applyBorder="1"/>
    <x:xf numFmtId="202" fontId="1" fillId="2" borderId="17" xfId="0" applyNumberFormat="1" applyFont="1" applyFill="1" applyBorder="1"/>
    <x:xf numFmtId="0" fontId="1" fillId="2" borderId="17" xfId="0" applyNumberFormat="1" applyFont="1" applyFill="1" applyBorder="1" applyAlignment="1">
      <x:alignment wrapText="1"/>
    </x:xf>
    <x:xf numFmtId="201" fontId="1" fillId="2" borderId="7" xfId="0" applyNumberFormat="1" applyFont="1" applyFill="1" applyBorder="1"/>
    <x:xf numFmtId="201" fontId="1" fillId="2" borderId="10" xfId="0" applyNumberFormat="1" applyFont="1" applyFill="1" applyBorder="1"/>
    <x:xf numFmtId="202" fontId="1" fillId="2" borderId="7" xfId="0" applyNumberFormat="1" applyFont="1" applyFill="1" applyBorder="1"/>
    <x:xf numFmtId="202" fontId="1" fillId="2" borderId="10" xfId="0" applyNumberFormat="1" applyFont="1" applyFill="1" applyBorder="1"/>
    <x:xf numFmtId="0" fontId="7" fillId="4" borderId="19" xfId="0" applyNumberFormat="1" applyFont="1" applyFill="1" applyBorder="1" applyAlignment="1">
      <x:alignment wrapText="1"/>
    </x:xf>
    <x:xf numFmtId="0" fontId="7" fillId="4" borderId="20" xfId="0" applyNumberFormat="1" applyFont="1" applyFill="1" applyBorder="1" applyAlignment="1">
      <x:alignment wrapText="1"/>
    </x:xf>
    <x:xf numFmtId="0" fontId="7" fillId="4" borderId="23" xfId="0" applyNumberFormat="1" applyFont="1" applyFill="1" applyBorder="1" applyAlignment="1">
      <x:alignment wrapText="1"/>
    </x:xf>
    <x:xf numFmtId="0" fontId="7" fillId="4" borderId="24" xfId="0" applyNumberFormat="1" applyFont="1" applyFill="1" applyBorder="1" applyAlignment="1">
      <x:alignment wrapText="1"/>
    </x:xf>
    <x:xf numFmtId="202" fontId="5" fillId="2" borderId="21" xfId="0" applyNumberFormat="1" applyFont="1" applyFill="1" applyBorder="1"/>
    <x:xf numFmtId="202" fontId="5" fillId="2" borderId="22" xfId="0" applyNumberFormat="1" applyFont="1" applyFill="1" applyBorder="1"/>
    <x:xf numFmtId="0" fontId="7" fillId="4" borderId="27" xfId="0" applyNumberFormat="1" applyFont="1" applyFill="1" applyBorder="1" applyAlignment="1">
      <x:alignment wrapText="1"/>
    </x:xf>
    <x:xf numFmtId="0" fontId="7" fillId="4" borderId="28" xfId="0" applyNumberFormat="1" applyFont="1" applyFill="1" applyBorder="1" applyAlignment="1">
      <x:alignment wrapText="1"/>
    </x:xf>
    <x:xf numFmtId="202" fontId="5" fillId="2" borderId="25" xfId="0" applyNumberFormat="1" applyFont="1" applyFill="1" applyBorder="1"/>
    <x:xf numFmtId="202" fontId="5" fillId="2" borderId="26" xfId="0" applyNumberFormat="1" applyFont="1" applyFill="1" applyBorder="1"/>
    <x:xf numFmtId="0" fontId="1" fillId="2" borderId="17" xfId="0" applyNumberFormat="1" applyFont="1" applyFill="1" applyBorder="1"/>
    <x:xf numFmtId="200" fontId="1" fillId="2" borderId="7" xfId="0" applyNumberFormat="1" applyFont="1" applyFill="1" applyBorder="1"/>
    <x:xf numFmtId="204" fontId="1" fillId="2" borderId="6" xfId="0" applyNumberFormat="1" applyFont="1" applyFill="1" applyBorder="1"/>
    <x:xf numFmtId="204" fontId="1" fillId="2" borderId="9" xfId="0" applyNumberFormat="1" applyFont="1" applyFill="1" applyBorder="1"/>
    <x:xf numFmtId="0" fontId="4" fillId="4" borderId="29" xfId="0" applyNumberFormat="1" applyFont="1" applyFill="1" applyBorder="1" applyAlignment="1">
      <x:alignment wrapText="1"/>
    </x:xf>
    <x:xf numFmtId="0" fontId="1" fillId="2" borderId="30" xfId="0" applyNumberFormat="1" applyFont="1" applyFill="1" applyBorder="1"/>
    <x:xf numFmtId="0" fontId="4" fillId="4" borderId="31" xfId="0" applyNumberFormat="1" applyFont="1" applyFill="1" applyBorder="1" applyAlignment="1">
      <x:alignment wrapText="1"/>
    </x:xf>
    <x:xf numFmtId="202" fontId="1" fillId="2" borderId="30" xfId="0" applyNumberFormat="1" applyFont="1" applyFill="1" applyBorder="1"/>
    <x:xf numFmtId="201" fontId="1" fillId="2" borderId="4" xfId="0" applyNumberFormat="1" applyFont="1" applyFill="1" applyBorder="1"/>
    <x:xf numFmtId="200" fontId="1" fillId="2" borderId="9" xfId="0" applyNumberFormat="1" applyFont="1" applyFill="1" applyBorder="1"/>
    <x:xf numFmtId="206" fontId="1" fillId="2" borderId="6" xfId="0" applyNumberFormat="1" applyFont="1" applyFill="1" applyBorder="1"/>
    <x:xf numFmtId="200" fontId="0" fillId="0" borderId="5" xfId="0" applyNumberFormat="1" applyFont="1" applyFill="1" applyBorder="1"/>
    <x:xf numFmtId="0" fontId="0" fillId="0" borderId="6" xfId="0" applyNumberFormat="1" applyFont="1" applyFill="1" applyBorder="1"/>
    <x:xf numFmtId="206" fontId="0" fillId="0" borderId="6" xfId="0" applyNumberFormat="1" applyFont="1" applyFill="1" applyBorder="1"/>
    <x:xf numFmtId="0" fontId="0" fillId="0" borderId="7" xfId="0" applyNumberFormat="1" applyFont="1" applyFill="1" applyBorder="1"/>
    <x:xf numFmtId="200" fontId="0" fillId="0" borderId="8" xfId="0" applyNumberFormat="1" applyFont="1" applyFill="1" applyBorder="1"/>
    <x:xf numFmtId="0" fontId="0" fillId="0" borderId="9" xfId="0" applyNumberFormat="1" applyFont="1" applyFill="1" applyBorder="1"/>
    <x:xf numFmtId="206" fontId="0" fillId="0" borderId="9" xfId="0" applyNumberFormat="1" applyFont="1" applyFill="1" applyBorder="1"/>
    <x:xf numFmtId="0" fontId="0" fillId="0" borderId="10" xfId="0" applyNumberFormat="1" applyFont="1" applyFill="1" applyBorder="1"/>
    <x:xf numFmtId="0" fontId="0" fillId="0" borderId="5" xfId="0" applyNumberFormat="1" applyFont="1" applyFill="1" applyBorder="1"/>
    <x:xf numFmtId="0" fontId="0" fillId="0" borderId="8" xfId="0" applyNumberFormat="1" applyFont="1" applyFill="1" applyBorder="1"/>
    <x:xf numFmtId="0" fontId="9" fillId="2" borderId="13" xfId="0" applyNumberFormat="1" applyFont="1" applyFill="1" applyBorder="1"/>
    <x:xf numFmtId="0" fontId="9" fillId="2" borderId="14" xfId="0" applyNumberFormat="1" applyFont="1" applyFill="1" applyBorder="1"/>
    <x:xf numFmtId="200" fontId="9" fillId="2" borderId="14" xfId="0" applyNumberFormat="1" applyFont="1" applyFill="1" applyBorder="1"/>
    <x:xf numFmtId="0" fontId="9" fillId="2" borderId="15" xfId="0" applyNumberFormat="1" applyFont="1" applyFill="1" applyBorder="1"/>
    <x:xf numFmtId="205" fontId="9" fillId="2" borderId="5" xfId="0" applyNumberFormat="1" applyFont="1" applyFill="1" applyBorder="1"/>
    <x:xf numFmtId="0" fontId="9" fillId="2" borderId="6" xfId="0" applyNumberFormat="1" applyFont="1" applyFill="1" applyBorder="1"/>
    <x:xf numFmtId="201" fontId="9" fillId="2" borderId="6" xfId="0" applyNumberFormat="1" applyFont="1" applyFill="1" applyBorder="1"/>
    <x:xf numFmtId="201" fontId="9" fillId="2" borderId="7" xfId="0" applyNumberFormat="1" applyFont="1" applyFill="1" applyBorder="1"/>
    <x:xf numFmtId="205" fontId="9" fillId="2" borderId="8" xfId="0" applyNumberFormat="1" applyFont="1" applyFill="1" applyBorder="1"/>
    <x:xf numFmtId="0" fontId="9" fillId="2" borderId="9" xfId="0" applyNumberFormat="1" applyFont="1" applyFill="1" applyBorder="1"/>
    <x:xf numFmtId="201" fontId="9" fillId="2" borderId="9" xfId="0" applyNumberFormat="1" applyFont="1" applyFill="1" applyBorder="1"/>
    <x:xf numFmtId="201" fontId="9" fillId="2" borderId="10" xfId="0" applyNumberFormat="1" applyFont="1" applyFill="1" applyBorder="1"/>
    <x:xf numFmtId="0" fontId="13" fillId="2" borderId="13" xfId="0" applyNumberFormat="1" applyFont="1" applyFill="1" applyBorder="1"/>
    <x:xf numFmtId="0" fontId="13" fillId="2" borderId="14" xfId="0" applyNumberFormat="1" applyFont="1" applyFill="1" applyBorder="1"/>
    <x:xf numFmtId="201" fontId="13" fillId="2" borderId="14" xfId="0" applyNumberFormat="1" applyFont="1" applyFill="1" applyBorder="1"/>
    <x:xf numFmtId="201" fontId="13" fillId="2" borderId="15" xfId="0" applyNumberFormat="1" applyFont="1" applyFill="1" applyBorder="1"/>
    <x:xf numFmtId="0" fontId="13" fillId="2" borderId="16" xfId="0" applyNumberFormat="1" applyFont="1" applyFill="1" applyBorder="1"/>
    <x:xf numFmtId="0" fontId="13" fillId="2" borderId="17" xfId="0" applyNumberFormat="1" applyFont="1" applyFill="1" applyBorder="1"/>
    <x:xf numFmtId="201" fontId="13" fillId="2" borderId="17" xfId="0" applyNumberFormat="1" applyFont="1" applyFill="1" applyBorder="1"/>
    <x:xf numFmtId="201" fontId="13" fillId="2" borderId="18" xfId="0" applyNumberFormat="1" applyFont="1" applyFill="1" applyBorder="1"/>
    <x:xf numFmtId="0" fontId="9" fillId="2" borderId="5" xfId="0" applyNumberFormat="1" applyFont="1" applyFill="1" applyBorder="1"/>
    <x:xf numFmtId="206" fontId="9" fillId="2" borderId="7" xfId="0" applyNumberFormat="1" applyFont="1" applyFill="1" applyBorder="1"/>
    <x:xf numFmtId="0" fontId="13" fillId="2" borderId="8" xfId="0" applyNumberFormat="1" applyFont="1" applyFill="1" applyBorder="1"/>
    <x:xf numFmtId="0" fontId="13" fillId="2" borderId="9" xfId="0" applyNumberFormat="1" applyFont="1" applyFill="1" applyBorder="1"/>
    <x:xf numFmtId="201" fontId="13" fillId="2" borderId="9" xfId="0" applyNumberFormat="1" applyFont="1" applyFill="1" applyBorder="1"/>
    <x:xf numFmtId="206" fontId="13" fillId="2" borderId="10" xfId="0" applyNumberFormat="1" applyFont="1" applyFill="1" applyBorder="1"/>
    <x:xf numFmtId="206" fontId="13" fillId="2" borderId="17" xfId="0" applyNumberFormat="1" applyFont="1" applyFill="1" applyBorder="1"/>
    <x:xf numFmtId="0" fontId="0" fillId="0" borderId="2" xfId="0" applyNumberFormat="1" applyFont="1" applyFill="1" applyBorder="1"/>
    <x:xf numFmtId="0" fontId="0" fillId="0" borderId="4"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4" fillId="4" borderId="5" xfId="0" applyNumberFormat="1" applyFont="1" applyFill="1" applyBorder="1"/>
    <x:xf numFmtId="0" fontId="4" fillId="4" borderId="6" xfId="0" applyNumberFormat="1" applyFont="1" applyFill="1" applyBorder="1"/>
    <x:xf numFmtId="201" fontId="4" fillId="4" borderId="7" xfId="0" applyNumberFormat="1" applyFont="1" applyFill="1" applyBorder="1"/>
    <x:xf numFmtId="0" fontId="9" fillId="2" borderId="8" xfId="0" applyNumberFormat="1" applyFont="1" applyFill="1" applyBorder="1"/>
    <x:xf numFmtId="206" fontId="9" fillId="2" borderId="10" xfId="0" applyNumberFormat="1" applyFont="1" applyFill="1" applyBorder="1"/>
    <x:xf numFmtId="0" fontId="4" fillId="4" borderId="16" xfId="0" applyNumberFormat="1" applyFont="1" applyFill="1" applyBorder="1"/>
    <x:xf numFmtId="0" fontId="4" fillId="4" borderId="17" xfId="0" applyNumberFormat="1" applyFont="1" applyFill="1" applyBorder="1"/>
    <x:xf numFmtId="201" fontId="4" fillId="4" borderId="17" xfId="0" applyNumberFormat="1" applyFont="1" applyFill="1" applyBorder="1"/>
    <x:xf numFmtId="0" fontId="13" fillId="4" borderId="2" xfId="0" applyNumberFormat="1" applyFont="1" applyFill="1" applyBorder="1"/>
    <x:xf numFmtId="0" fontId="13" fillId="4" borderId="3" xfId="0" applyNumberFormat="1" applyFont="1" applyFill="1" applyBorder="1"/>
    <x:xf numFmtId="0" fontId="13" fillId="4" borderId="4" xfId="0" applyNumberFormat="1" applyFont="1" applyFill="1" applyBorder="1"/>
    <x:xf numFmtId="0" fontId="13" fillId="4" borderId="11" xfId="0" applyNumberFormat="1" applyFont="1" applyFill="1" applyBorder="1"/>
    <x:xf numFmtId="0" fontId="13" fillId="4" borderId="12" xfId="0" applyNumberFormat="1" applyFont="1" applyFill="1" applyBorder="1"/>
    <x:xf numFmtId="0" fontId="9" fillId="2" borderId="2" xfId="0" applyNumberFormat="1" applyFont="1" applyFill="1" applyBorder="1"/>
    <x:xf numFmtId="0" fontId="9" fillId="2" borderId="3" xfId="0" applyNumberFormat="1" applyFont="1" applyFill="1" applyBorder="1"/>
    <x:xf numFmtId="0" fontId="9" fillId="2" borderId="4" xfId="0" applyNumberFormat="1" applyFont="1" applyFill="1" applyBorder="1"/>
    <x:xf numFmtId="0" fontId="11" fillId="10" borderId="19" xfId="0" applyNumberFormat="1" applyFont="1" applyFill="1" applyBorder="1"/>
    <x:xf numFmtId="0" fontId="11" fillId="10" borderId="32" xfId="0" applyNumberFormat="1" applyFont="1" applyFill="1" applyBorder="1"/>
    <x:xf numFmtId="0" fontId="11" fillId="10" borderId="20" xfId="0" applyNumberFormat="1" applyFont="1" applyFill="1" applyBorder="1"/>
    <x:xf numFmtId="201" fontId="12" fillId="2" borderId="33" xfId="0" applyNumberFormat="1" applyFont="1" applyFill="1" applyBorder="1"/>
    <x:xf numFmtId="201" fontId="12" fillId="2" xfId="0" applyNumberFormat="1" applyFont="1" applyFill="1" applyBorder="0"/>
    <x:xf numFmtId="201" fontId="12" fillId="2" borderId="34" xfId="0" applyNumberFormat="1" applyFont="1" applyFill="1" applyBorder="1"/>
    <x:xf numFmtId="201" fontId="12" fillId="2" borderId="21" xfId="0" applyNumberFormat="1" applyFont="1" applyFill="1" applyBorder="1"/>
    <x:xf numFmtId="201" fontId="12" fillId="2" borderId="35" xfId="0" applyNumberFormat="1" applyFont="1" applyFill="1" applyBorder="1"/>
    <x:xf numFmtId="201" fontId="12" fillId="2" borderId="22" xfId="0" applyNumberFormat="1" applyFont="1" applyFill="1" applyBorder="1"/>
    <x:xf numFmtId="0" fontId="11" fillId="10" borderId="23" xfId="0" applyNumberFormat="1" applyFont="1" applyFill="1" applyBorder="1"/>
    <x:xf numFmtId="0" fontId="11" fillId="10" borderId="36" xfId="0" applyNumberFormat="1" applyFont="1" applyFill="1" applyBorder="1"/>
    <x:xf numFmtId="0" fontId="11" fillId="10" borderId="24" xfId="0" applyNumberFormat="1" applyFont="1" applyFill="1" applyBorder="1"/>
    <x:xf numFmtId="0" fontId="11" fillId="11" borderId="19" xfId="0" applyNumberFormat="1" applyFont="1" applyFill="1" applyBorder="1"/>
    <x:xf numFmtId="0" fontId="11" fillId="11" borderId="32" xfId="0" applyNumberFormat="1" applyFont="1" applyFill="1" applyBorder="1"/>
    <x:xf numFmtId="0" fontId="11" fillId="11" borderId="20" xfId="0" applyNumberFormat="1" applyFont="1" applyFill="1" applyBorder="1"/>
    <x:xf numFmtId="0" fontId="11" fillId="11" borderId="23" xfId="0" applyNumberFormat="1" applyFont="1" applyFill="1" applyBorder="1"/>
    <x:xf numFmtId="0" fontId="11" fillId="11" borderId="36" xfId="0" applyNumberFormat="1" applyFont="1" applyFill="1" applyBorder="1"/>
    <x:xf numFmtId="0" fontId="11" fillId="11" borderId="24" xfId="0" applyNumberFormat="1" applyFont="1" applyFill="1" applyBorder="1"/>
    <x:xf numFmtId="0" fontId="11" fillId="12" borderId="19" xfId="0" applyNumberFormat="1" applyFont="1" applyFill="1" applyBorder="1"/>
    <x:xf numFmtId="0" fontId="11" fillId="12" borderId="32" xfId="0" applyNumberFormat="1" applyFont="1" applyFill="1" applyBorder="1"/>
    <x:xf numFmtId="0" fontId="11" fillId="12" borderId="20" xfId="0" applyNumberFormat="1" applyFont="1" applyFill="1" applyBorder="1"/>
    <x:xf numFmtId="0" fontId="11" fillId="12" borderId="23" xfId="0" applyNumberFormat="1" applyFont="1" applyFill="1" applyBorder="1"/>
    <x:xf numFmtId="0" fontId="11" fillId="12" borderId="36" xfId="0" applyNumberFormat="1" applyFont="1" applyFill="1" applyBorder="1"/>
    <x:xf numFmtId="0" fontId="11" fillId="12" borderId="24" xfId="0" applyNumberFormat="1" applyFont="1" applyFill="1" applyBorder="1"/>
    <x:xf numFmtId="0" fontId="11" fillId="13" borderId="19" xfId="0" applyNumberFormat="1" applyFont="1" applyFill="1" applyBorder="1"/>
    <x:xf numFmtId="0" fontId="11" fillId="13" borderId="32" xfId="0" applyNumberFormat="1" applyFont="1" applyFill="1" applyBorder="1"/>
    <x:xf numFmtId="0" fontId="11" fillId="13" borderId="20" xfId="0" applyNumberFormat="1" applyFont="1" applyFill="1" applyBorder="1"/>
    <x:xf numFmtId="0" fontId="11" fillId="13" borderId="23" xfId="0" applyNumberFormat="1" applyFont="1" applyFill="1" applyBorder="1"/>
    <x:xf numFmtId="0" fontId="11" fillId="13" borderId="36" xfId="0" applyNumberFormat="1" applyFont="1" applyFill="1" applyBorder="1"/>
    <x:xf numFmtId="0" fontId="11" fillId="13" borderId="24" xfId="0" applyNumberFormat="1" applyFont="1" applyFill="1" applyBorder="1"/>
    <x:xf numFmtId="0" fontId="11" fillId="14" borderId="19" xfId="0" applyNumberFormat="1" applyFont="1" applyFill="1" applyBorder="1"/>
    <x:xf numFmtId="0" fontId="11" fillId="14" borderId="32" xfId="0" applyNumberFormat="1" applyFont="1" applyFill="1" applyBorder="1"/>
    <x:xf numFmtId="0" fontId="11" fillId="14" borderId="20" xfId="0" applyNumberFormat="1" applyFont="1" applyFill="1" applyBorder="1"/>
    <x:xf numFmtId="0" fontId="11" fillId="14" borderId="23" xfId="0" applyNumberFormat="1" applyFont="1" applyFill="1" applyBorder="1"/>
    <x:xf numFmtId="0" fontId="11" fillId="14" borderId="36" xfId="0" applyNumberFormat="1" applyFont="1" applyFill="1" applyBorder="1"/>
    <x:xf numFmtId="0" fontId="11" fillId="14" borderId="24" xfId="0" applyNumberFormat="1" applyFont="1" applyFill="1" applyBorder="1"/>
    <x:xf numFmtId="0" fontId="9" fillId="2" borderId="37" xfId="0" applyNumberFormat="1" applyFont="1" applyFill="1" applyBorder="1"/>
    <x:xf numFmtId="0" fontId="9" fillId="2" borderId="38" xfId="0" applyNumberFormat="1" applyFont="1" applyFill="1" applyBorder="1"/>
    <x:xf numFmtId="0" fontId="9" fillId="2" borderId="39" xfId="0" applyNumberFormat="1" applyFont="1" applyFill="1" applyBorder="1"/>
    <x:xf numFmtId="201" fontId="12" fillId="2" borderId="40" xfId="0" applyNumberFormat="1" applyFont="1" applyFill="1" applyBorder="1"/>
    <x:xf numFmtId="201" fontId="12" fillId="2" borderId="41" xfId="0" applyNumberFormat="1" applyFont="1" applyFill="1" applyBorder="1"/>
    <x:xf numFmtId="201" fontId="12" fillId="2" borderId="42" xfId="0" applyNumberFormat="1" applyFont="1" applyFill="1" applyBorder="1"/>
    <x:xf numFmtId="201" fontId="12" fillId="2" borderId="43" xfId="0" applyNumberFormat="1" applyFont="1" applyFill="1" applyBorder="1"/>
    <x:xf numFmtId="201" fontId="12" fillId="2" borderId="44" xfId="0" applyNumberFormat="1" applyFont="1" applyFill="1" applyBorder="1"/>
    <x:xf numFmtId="201" fontId="12" fillId="2" borderId="45" xfId="0" applyNumberFormat="1" applyFont="1" applyFill="1" applyBorder="1"/>
    <x:xf numFmtId="0" fontId="11" fillId="13" borderId="27" xfId="0" applyNumberFormat="1" applyFont="1" applyFill="1" applyBorder="1"/>
    <x:xf numFmtId="0" fontId="11" fillId="13" borderId="46" xfId="0" applyNumberFormat="1" applyFont="1" applyFill="1" applyBorder="1"/>
    <x:xf numFmtId="0" fontId="11" fillId="13" borderId="28" xfId="0" applyNumberFormat="1" applyFont="1" applyFill="1" applyBorder="1"/>
    <x:xf numFmtId="0" fontId="9" fillId="2" borderId="47" xfId="0" applyNumberFormat="1" applyFont="1" applyFill="1" applyBorder="1"/>
    <x:xf numFmtId="0" fontId="9" fillId="2" borderId="48" xfId="0" applyNumberFormat="1" applyFont="1" applyFill="1" applyBorder="1"/>
    <x:xf numFmtId="0" fontId="9" fillId="2" borderId="49" xfId="0" applyNumberFormat="1" applyFont="1" applyFill="1" applyBorder="1"/>
    <x:xf numFmtId="0" fontId="11" fillId="11" borderId="27" xfId="0" applyNumberFormat="1" applyFont="1" applyFill="1" applyBorder="1"/>
    <x:xf numFmtId="0" fontId="11" fillId="11" borderId="46" xfId="0" applyNumberFormat="1" applyFont="1" applyFill="1" applyBorder="1"/>
    <x:xf numFmtId="0" fontId="11" fillId="11" borderId="28" xfId="0" applyNumberFormat="1" applyFont="1" applyFill="1" applyBorder="1"/>
    <x:xf numFmtId="0" fontId="11" fillId="12" borderId="27" xfId="0" applyNumberFormat="1" applyFont="1" applyFill="1" applyBorder="1"/>
    <x:xf numFmtId="0" fontId="11" fillId="12" borderId="46" xfId="0" applyNumberFormat="1" applyFont="1" applyFill="1" applyBorder="1"/>
    <x:xf numFmtId="0" fontId="11" fillId="12" borderId="28" xfId="0" applyNumberFormat="1" applyFont="1" applyFill="1" applyBorder="1"/>
    <x:xf numFmtId="0" fontId="9" fillId="2" borderId="50" xfId="0" applyNumberFormat="1" applyFont="1" applyFill="1" applyBorder="1"/>
    <x:xf numFmtId="0" fontId="9" fillId="2" borderId="51" xfId="0" applyNumberFormat="1" applyFont="1" applyFill="1" applyBorder="1"/>
    <x:xf numFmtId="0" fontId="11" fillId="10" borderId="27" xfId="0" applyNumberFormat="1" applyFont="1" applyFill="1" applyBorder="1"/>
    <x:xf numFmtId="0" fontId="11" fillId="10" borderId="46" xfId="0" applyNumberFormat="1" applyFont="1" applyFill="1" applyBorder="1"/>
    <x:xf numFmtId="0" fontId="11" fillId="10" borderId="28" xfId="0" applyNumberFormat="1" applyFont="1" applyFill="1" applyBorder="1"/>
    <x:xf numFmtId="0" fontId="9" fillId="2" borderId="52" xfId="0" applyNumberFormat="1" applyFont="1" applyFill="1" applyBorder="1"/>
    <x:xf numFmtId="0" fontId="11" fillId="14" borderId="27" xfId="0" applyNumberFormat="1" applyFont="1" applyFill="1" applyBorder="1"/>
    <x:xf numFmtId="0" fontId="11" fillId="14" borderId="46" xfId="0" applyNumberFormat="1" applyFont="1" applyFill="1" applyBorder="1"/>
    <x:xf numFmtId="0" fontId="11" fillId="14" borderId="28" xfId="0" applyNumberFormat="1" applyFont="1" applyFill="1" applyBorder="1"/>
    <x:xf numFmtId="0" fontId="13" fillId="4" borderId="53" xfId="0" applyNumberFormat="1" applyFont="1" applyFill="1" applyBorder="1"/>
    <x:xf numFmtId="0" fontId="13" fillId="4" borderId="54" xfId="0" applyNumberFormat="1" applyFont="1" applyFill="1" applyBorder="1"/>
    <x:xf numFmtId="0" fontId="13" fillId="4" borderId="55" xfId="0" applyNumberFormat="1" applyFont="1" applyFill="1" applyBorder="1"/>
    <x:xf numFmtId="0" fontId="4" fillId="4" borderId="56" xfId="0" applyNumberFormat="1" applyFont="1" applyFill="1" applyBorder="1"/>
    <x:xf numFmtId="0" fontId="4" fillId="4" borderId="57" xfId="0" applyNumberFormat="1" applyFont="1" applyFill="1" applyBorder="1"/>
    <x:xf numFmtId="0" fontId="4" fillId="4" borderId="58" xfId="0" applyNumberFormat="1" applyFont="1" applyFill="1" applyBorder="1"/>
    <x:xf numFmtId="0" fontId="9" fillId="2" borderId="59" xfId="0" applyNumberFormat="1" applyFont="1" applyFill="1" applyBorder="1"/>
    <x:xf numFmtId="0" fontId="9" fillId="2" borderId="27" xfId="0" applyNumberFormat="1" applyFont="1" applyFill="1" applyBorder="1"/>
    <x:xf numFmtId="0" fontId="9" fillId="2" borderId="60" xfId="0" applyNumberFormat="1" applyFont="1" applyFill="1" applyBorder="1"/>
    <x:xf numFmtId="0" fontId="16" fillId="4" borderId="3" xfId="0" applyNumberFormat="1" applyFont="1" applyFill="1" applyBorder="1" applyAlignment="1">
      <x:alignment wrapText="1"/>
    </x:xf>
    <x:xf numFmtId="0" fontId="16" fillId="4" borderId="4" xfId="0" applyNumberFormat="1" applyFont="1" applyFill="1" applyBorder="1" applyAlignment="1">
      <x:alignment wrapText="1"/>
    </x:xf>
    <x:xf numFmtId="200" fontId="9" fillId="2" borderId="6" xfId="0" applyNumberFormat="1" applyFont="1" applyFill="1" applyBorder="1"/>
    <x:xf numFmtId="0" fontId="10" fillId="2" borderId="6" xfId="0" applyNumberFormat="1" applyFont="1" applyFill="1" applyBorder="1"/>
    <x:xf numFmtId="201" fontId="10" fillId="2" borderId="6" xfId="0" applyNumberFormat="1" applyFont="1" applyFill="1" applyBorder="1"/>
    <x:xf numFmtId="0" fontId="9" fillId="2" borderId="6" xfId="0" applyNumberFormat="1" applyFont="1" applyFill="1" applyBorder="1" applyAlignment="1">
      <x:alignment wrapText="1"/>
    </x:xf>
    <x:xf numFmtId="201" fontId="0" fillId="0" borderId="6" xfId="0" applyNumberFormat="1" applyFont="1" applyFill="1" applyBorder="1"/>
    <x:xf numFmtId="207" fontId="0" fillId="0" borderId="6" xfId="0" applyNumberFormat="1" applyFont="1" applyFill="1" applyBorder="1"/>
    <x:xf numFmtId="200" fontId="9" fillId="2" borderId="9" xfId="0" applyNumberFormat="1" applyFont="1" applyFill="1" applyBorder="1"/>
    <x:xf numFmtId="0" fontId="10" fillId="2" borderId="9" xfId="0" applyNumberFormat="1" applyFont="1" applyFill="1" applyBorder="1"/>
    <x:xf numFmtId="201" fontId="10" fillId="2" borderId="9" xfId="0" applyNumberFormat="1" applyFont="1" applyFill="1" applyBorder="1"/>
    <x:xf numFmtId="201" fontId="0" fillId="0" borderId="9" xfId="0" applyNumberFormat="1" applyFont="1" applyFill="1" applyBorder="1"/>
    <x:xf numFmtId="207" fontId="0" fillId="0" borderId="9" xfId="0" applyNumberFormat="1" applyFont="1" applyFill="1" applyBorder="1"/>
    <x:xf numFmtId="0" fontId="16" fillId="4" borderId="12" xfId="0" applyNumberFormat="1" applyFont="1" applyFill="1" applyBorder="1" applyAlignment="1">
      <x:alignment wrapText="1"/>
    </x:xf>
    <x:xf numFmtId="0" fontId="10" fillId="9" borderId="6" xfId="0" applyNumberFormat="1" applyFont="1" applyFill="1" applyBorder="1"/>
    <x:xf numFmtId="0" fontId="9" fillId="2" borderId="7" xfId="0" applyNumberFormat="1" applyFont="1" applyFill="1" applyBorder="1"/>
    <x:xf numFmtId="0" fontId="10" fillId="9" borderId="9" xfId="0" applyNumberFormat="1" applyFont="1" applyFill="1" applyBorder="1"/>
    <x:xf numFmtId="0" fontId="9" fillId="2" borderId="10" xfId="0" applyNumberFormat="1" applyFont="1" applyFill="1" applyBorder="1"/>
    <x:xf numFmtId="0" fontId="9" fillId="2" borderId="7" xfId="0" applyNumberFormat="1" applyFont="1" applyFill="1" applyBorder="1" applyAlignment="1">
      <x:alignment wrapText="1"/>
    </x:xf>
    <x:xf numFmtId="0" fontId="9" fillId="2" borderId="9" xfId="0" applyNumberFormat="1" applyFont="1" applyFill="1" applyBorder="1" applyAlignment="1">
      <x:alignment wrapText="1"/>
    </x:xf>
    <x:xf numFmtId="0" fontId="9" fillId="2" borderId="10" xfId="0" applyNumberFormat="1" applyFont="1" applyFill="1" applyBorder="1" applyAlignment="1">
      <x:alignment wrapText="1"/>
    </x:xf>
    <x:xf numFmtId="0" fontId="16" fillId="4" borderId="2" xfId="0" applyNumberFormat="1" applyFont="1" applyFill="1" applyBorder="1"/>
    <x:xf numFmtId="0" fontId="16" fillId="4" borderId="3" xfId="0" applyNumberFormat="1" applyFont="1" applyFill="1" applyBorder="1"/>
    <x:xf numFmtId="0" fontId="16" fillId="4" borderId="4" xfId="0" applyNumberFormat="1" applyFont="1" applyFill="1" applyBorder="1"/>
    <x:xf numFmtId="207" fontId="0" fillId="0" borderId="7" xfId="0" applyNumberFormat="1" applyFont="1" applyFill="1" applyBorder="1"/>
    <x:xf numFmtId="207" fontId="0" fillId="0" borderId="10" xfId="0" applyNumberFormat="1" applyFont="1" applyFill="1" applyBorder="1"/>
    <x:xf numFmtId="0" fontId="16" fillId="4" borderId="11" xfId="0" applyNumberFormat="1" applyFont="1" applyFill="1" applyBorder="1"/>
    <x:xf numFmtId="0" fontId="16" fillId="4" borderId="12" xfId="0" applyNumberFormat="1" applyFont="1" applyFill="1" applyBorder="1"/>
    <x:xf numFmtId="0" fontId="0" fillId="0" borderId="3" xfId="0" applyNumberFormat="1" applyFont="1" applyFill="1" applyBorder="1"/>
    <x:xf numFmtId="0" fontId="19" fillId="4" borderId="2" xfId="0" applyNumberFormat="1" applyFont="1" applyFill="1" applyBorder="1"/>
    <x:xf numFmtId="0" fontId="19" fillId="4" borderId="3" xfId="0" applyNumberFormat="1" applyFont="1" applyFill="1" applyBorder="1"/>
    <x:xf numFmtId="0" fontId="19" fillId="4" borderId="4" xfId="0" applyNumberFormat="1" applyFont="1" applyFill="1" applyBorder="1" applyAlignment="1">
      <x:alignment wrapText="1"/>
    </x:xf>
    <x:xf numFmtId="0" fontId="17" fillId="0" borderId="5" xfId="0" applyNumberFormat="1" applyFont="1" applyFill="1" applyBorder="1"/>
    <x:xf numFmtId="203" fontId="17" fillId="0" borderId="6" xfId="0" applyNumberFormat="1" applyFont="1" applyFill="1" applyBorder="1"/>
    <x:xf numFmtId="0" fontId="17" fillId="0" borderId="6" xfId="0" applyNumberFormat="1" applyFont="1" applyFill="1" applyBorder="1"/>
    <x:xf numFmtId="0" fontId="17" fillId="0" borderId="7" xfId="0" applyNumberFormat="1" applyFont="1" applyFill="1" applyBorder="1" applyAlignment="1">
      <x:alignment wrapText="1"/>
    </x:xf>
    <x:xf numFmtId="207" fontId="17" fillId="0" borderId="6" xfId="0" applyNumberFormat="1" applyFont="1" applyFill="1" applyBorder="1"/>
    <x:xf numFmtId="0" fontId="17" fillId="0" borderId="8" xfId="0" applyNumberFormat="1" applyFont="1" applyFill="1" applyBorder="1"/>
    <x:xf numFmtId="207" fontId="17" fillId="0" borderId="9" xfId="0" applyNumberFormat="1" applyFont="1" applyFill="1" applyBorder="1"/>
    <x:xf numFmtId="0" fontId="17" fillId="0" borderId="9" xfId="0" applyNumberFormat="1" applyFont="1" applyFill="1" applyBorder="1"/>
    <x:xf numFmtId="0" fontId="17" fillId="0" borderId="10" xfId="0" applyNumberFormat="1" applyFont="1" applyFill="1" applyBorder="1" applyAlignment="1">
      <x:alignment wrapText="1"/>
    </x:xf>
    <x:xf numFmtId="0" fontId="19" fillId="4" borderId="11" xfId="0" applyNumberFormat="1" applyFont="1" applyFill="1" applyBorder="1"/>
    <x:xf numFmtId="0" fontId="19" fillId="4" borderId="12" xfId="0" applyNumberFormat="1" applyFont="1" applyFill="1" applyBorder="1"/>
    <x:xf numFmtId="0" fontId="19" fillId="4" borderId="12" xfId="0" applyNumberFormat="1" applyFont="1" applyFill="1" applyBorder="1" applyAlignment="1">
      <x:alignment wrapText="1"/>
    </x:xf>
    <x:xf numFmtId="0" fontId="17" fillId="0" borderId="2" xfId="0" applyNumberFormat="1" applyFont="1" applyFill="1" applyBorder="1"/>
    <x:xf numFmtId="0" fontId="17" fillId="0" borderId="3" xfId="0" applyNumberFormat="1" applyFont="1" applyFill="1" applyBorder="1"/>
    <x:xf numFmtId="0" fontId="17" fillId="0" borderId="4" xfId="0" applyNumberFormat="1" applyFont="1" applyFill="1" applyBorder="1" applyAlignment="1">
      <x:alignment wrapText="1"/>
    </x:xf>
    <x:xf numFmtId="203" fontId="17" fillId="0" borderId="9" xfId="0" applyNumberFormat="1" applyFont="1" applyFill="1" applyBorder="1"/>
    <x:xf numFmtId="0" fontId="17" fillId="0" borderId="16" xfId="0" applyNumberFormat="1" applyFont="1" applyFill="1" applyBorder="1"/>
    <x:xf numFmtId="203" fontId="17" fillId="0" borderId="17" xfId="0" applyNumberFormat="1" applyFont="1" applyFill="1" applyBorder="1"/>
    <x:xf numFmtId="0" fontId="17" fillId="0" borderId="17" xfId="0" applyNumberFormat="1" applyFont="1" applyFill="1" applyBorder="1"/>
    <x:xf numFmtId="0" fontId="17" fillId="0" borderId="17" xfId="0" applyNumberFormat="1" applyFont="1" applyFill="1" applyBorder="1" applyAlignment="1">
      <x:alignment wrapText="1"/>
    </x:xf>
    <x:xf numFmtId="0" fontId="17" fillId="0" borderId="2" xfId="0" applyNumberFormat="1" applyFont="1" applyFill="1" applyBorder="1" applyAlignment="1">
      <x:alignment wrapText="1"/>
    </x:xf>
    <x:xf numFmtId="0" fontId="17" fillId="0" borderId="3" xfId="0" applyNumberFormat="1" applyFont="1" applyFill="1" applyBorder="1" applyAlignment="1">
      <x:alignment wrapText="1"/>
    </x:xf>
    <x:xf numFmtId="0" fontId="17" fillId="0" borderId="5" xfId="0" applyNumberFormat="1" applyFont="1" applyFill="1" applyBorder="1" applyAlignment="1">
      <x:alignment wrapText="1"/>
    </x:xf>
    <x:xf numFmtId="0" fontId="17" fillId="0" borderId="6" xfId="0" applyNumberFormat="1" applyFont="1" applyFill="1" applyBorder="1" applyAlignment="1">
      <x:alignment wrapText="1"/>
    </x:xf>
    <x:xf numFmtId="0" fontId="17" fillId="0" borderId="8" xfId="0" applyNumberFormat="1" applyFont="1" applyFill="1" applyBorder="1" applyAlignment="1">
      <x:alignment wrapText="1"/>
    </x:xf>
    <x:xf numFmtId="0" fontId="17" fillId="0" borderId="9" xfId="0" applyNumberFormat="1" applyFont="1" applyFill="1" applyBorder="1" applyAlignment="1">
      <x:alignment wrapText="1"/>
    </x:xf>
    <x:xf numFmtId="0" fontId="17" fillId="0" borderId="61" xfId="0" applyNumberFormat="1" applyFont="1" applyFill="1" applyBorder="1" applyAlignment="1">
      <x:alignment wrapText="1"/>
    </x:xf>
    <x:xf numFmtId="0" fontId="17" fillId="0" borderId="38" xfId="0" applyNumberFormat="1" applyFont="1" applyFill="1" applyBorder="1" applyAlignment="1">
      <x:alignment wrapText="1"/>
    </x:xf>
    <x:xf numFmtId="0" fontId="17" fillId="0" borderId="39" xfId="0" applyNumberFormat="1" applyFont="1" applyFill="1" applyBorder="1" applyAlignment="1">
      <x:alignment wrapText="1"/>
    </x:xf>
    <x:xf numFmtId="0" fontId="17" fillId="0" borderId="62" xfId="0" applyNumberFormat="1" applyFont="1" applyFill="1" applyBorder="1" applyAlignment="1">
      <x:alignment wrapText="1"/>
    </x:xf>
    <x:xf numFmtId="0" fontId="17" fillId="0" borderId="46" xfId="0" applyNumberFormat="1" applyFont="1" applyFill="1" applyBorder="1" applyAlignment="1">
      <x:alignment wrapText="1"/>
    </x:xf>
    <x:xf numFmtId="0" fontId="17" fillId="0" borderId="60" xfId="0" applyNumberFormat="1" applyFont="1" applyFill="1" applyBorder="1" applyAlignment="1">
      <x:alignment wrapText="1"/>
    </x:xf>
    <x:xf numFmtId="0" fontId="17" fillId="0" borderId="63" xfId="0" applyNumberFormat="1" applyFont="1" applyFill="1" applyBorder="1" applyAlignment="1">
      <x:alignment wrapText="1"/>
    </x:xf>
    <x:xf numFmtId="0" fontId="17" fillId="0" borderId="59" xfId="0" applyNumberFormat="1" applyFont="1" applyFill="1" applyBorder="1" applyAlignment="1">
      <x:alignment wrapText="1"/>
    </x:xf>
    <x:xf numFmtId="0" fontId="17" fillId="0" borderId="51" xfId="0" applyNumberFormat="1" applyFont="1" applyFill="1" applyBorder="1" applyAlignment="1">
      <x:alignment wrapText="1"/>
    </x:xf>
    <x:xf numFmtId="0" fontId="17" fillId="0" borderId="4" xfId="0" applyNumberFormat="1" applyFont="1" applyFill="1" applyBorder="1"/>
    <x:xf numFmtId="207" fontId="17" fillId="0" borderId="6" xfId="0" applyNumberFormat="1" applyFont="1" applyFill="1" applyBorder="1" applyAlignment="1">
      <x:alignment wrapText="1"/>
    </x:xf>
    <x:xf numFmtId="0" fontId="17" fillId="0" borderId="12" xfId="0" applyNumberFormat="1" applyFont="1" applyFill="1" applyBorder="1"/>
    <x:xf numFmtId="0" fontId="19" fillId="4" borderId="2" xfId="0" applyNumberFormat="1" applyFont="1" applyFill="1" applyBorder="1" applyAlignment="1">
      <x:alignment wrapText="1"/>
    </x:xf>
    <x:xf numFmtId="0" fontId="19" fillId="4" borderId="3" xfId="0" applyNumberFormat="1" applyFont="1" applyFill="1" applyBorder="1" applyAlignment="1">
      <x:alignment wrapText="1"/>
    </x:xf>
    <x:xf numFmtId="200" fontId="17" fillId="0" borderId="6" xfId="0" applyNumberFormat="1" applyFont="1" applyFill="1" applyBorder="1"/>
    <x:xf numFmtId="201" fontId="17" fillId="0" borderId="6" xfId="0" applyNumberFormat="1" applyFont="1" applyFill="1" applyBorder="1"/>
    <x:xf numFmtId="200" fontId="17" fillId="0" borderId="9" xfId="0" applyNumberFormat="1" applyFont="1" applyFill="1" applyBorder="1"/>
    <x:xf numFmtId="201" fontId="17" fillId="0" borderId="9" xfId="0" applyNumberFormat="1" applyFont="1" applyFill="1" applyBorder="1"/>
    <x:xf numFmtId="0" fontId="19" fillId="4" borderId="11" xfId="0" applyNumberFormat="1" applyFont="1" applyFill="1" applyBorder="1" applyAlignment="1">
      <x:alignment wrapText="1"/>
    </x:xf>
    <x:xf numFmtId="0" fontId="19" fillId="4" borderId="29" xfId="0" applyNumberFormat="1" applyFont="1" applyFill="1" applyBorder="1" applyAlignment="1">
      <x:alignment wrapText="1"/>
    </x:xf>
    <x:xf numFmtId="207" fontId="22" fillId="0" borderId="30" xfId="0" applyNumberFormat="1" applyFont="1" applyFill="1" applyBorder="1"/>
    <x:xf numFmtId="0" fontId="19" fillId="4" borderId="31" xfId="0" applyNumberFormat="1" applyFont="1" applyFill="1" applyBorder="1" applyAlignment="1">
      <x:alignment wrapText="1"/>
    </x:xf>
    <x:xf numFmtId="0" fontId="19" fillId="4" borderId="64" xfId="0" applyNumberFormat="1" applyFont="1" applyFill="1" applyBorder="1"/>
    <x:xf numFmtId="0" fontId="17" fillId="0" borderId="54" xfId="0" applyNumberFormat="1" applyFont="1" applyFill="1" applyBorder="1"/>
    <x:xf numFmtId="0" fontId="17" fillId="0" borderId="55" xfId="0" applyNumberFormat="1" applyFont="1" applyFill="1" applyBorder="1"/>
    <x:xf numFmtId="0" fontId="0" fillId="0" borderId="6" xfId="0" applyNumberFormat="1" applyFont="1" applyFill="1" applyBorder="1" applyAlignment="1">
      <x:alignment wrapText="1"/>
    </x:xf>
    <x:xf numFmtId="0" fontId="9" fillId="21" borderId="0" xfId="0" applyNumberFormat="1" applyFont="1" applyFill="1" applyBorder="1"/>
    <x:xf numFmtId="0" fontId="23" fillId="21" borderId="0" xfId="0" applyNumberFormat="1" applyFont="1" applyFill="1" applyBorder="1"/>
    <x:xf numFmtId="207" fontId="9" fillId="2" borderId="0" xfId="0" applyNumberFormat="1" applyFont="1" applyFill="1" applyBorder="1"/>
    <x:xf numFmtId="0" fontId="9" fillId="2" borderId="0" xfId="0" applyNumberFormat="1" applyFont="1" applyFill="1" applyBorder="1" applyAlignment="1">
      <x:alignment wrapText="1"/>
    </x:xf>
    <x:xf numFmtId="207" fontId="9" fillId="2" borderId="0" xfId="0" applyNumberFormat="1" applyFont="1" applyFill="1" applyBorder="1" applyAlignment="1">
      <x:alignment wrapText="1"/>
    </x:xf>
    <x:xf numFmtId="0" fontId="23" fillId="21" borderId="6" xfId="0" applyNumberFormat="1" applyFont="1" applyFill="1" applyBorder="1"/>
    <x:xf numFmtId="207" fontId="9" fillId="2" borderId="6" xfId="0" applyNumberFormat="1" applyFont="1" applyFill="1" applyBorder="1" applyAlignment="1">
      <x:alignment wrapText="1"/>
    </x:xf>
    <x:xf numFmtId="0" fontId="0" fillId="21" borderId="0" xfId="0" applyNumberFormat="1" applyFont="1" applyFill="1" applyBorder="1"/>
    <x:xf numFmtId="0" fontId="16" fillId="21" borderId="0" xfId="0" applyNumberFormat="1" applyFont="1" applyFill="1" applyBorder="1"/>
    <x:xf numFmtId="0" fontId="16" fillId="21" borderId="6" xfId="0" applyNumberFormat="1" applyFont="1" applyFill="1" applyBorder="1"/>
    <x:xf numFmtId="0" fontId="0" fillId="22" borderId="0" xfId="0" applyNumberFormat="1" applyFont="1" applyFill="1" applyBorder="1"/>
    <x:xf numFmtId="0" fontId="24" fillId="22" borderId="0" xfId="0" applyNumberFormat="1" applyFont="1" applyFill="1" applyBorder="1"/>
    <x:xf numFmtId="0" fontId="24" fillId="22" borderId="65" xfId="0" applyNumberFormat="1" applyFont="1" applyFill="1" applyBorder="1"/>
    <x:xf numFmtId="0" fontId="24" fillId="22" borderId="66" xfId="0" applyNumberFormat="1" applyFont="1" applyFill="1" applyBorder="1"/>
    <x:xf numFmtId="0" fontId="24" fillId="22" borderId="67" xfId="0" applyNumberFormat="1" applyFont="1" applyFill="1" applyBorder="1"/>
    <x:xf numFmtId="0" fontId="24" fillId="22" borderId="68" xfId="0" applyNumberFormat="1" applyFont="1" applyFill="1" applyBorder="1"/>
    <x:xf numFmtId="0" fontId="24" fillId="22" xfId="0" applyNumberFormat="1" applyFont="1" applyFill="1" applyBorder="0"/>
    <x:xf numFmtId="0" fontId="24" fillId="22" borderId="69" xfId="0" applyNumberFormat="1" applyFont="1" applyFill="1" applyBorder="1"/>
    <x:xf numFmtId="0" fontId="24" fillId="22" borderId="70" xfId="0" applyNumberFormat="1" applyFont="1" applyFill="1" applyBorder="1"/>
    <x:xf numFmtId="0" fontId="24" fillId="22" borderId="71" xfId="0" applyNumberFormat="1" applyFont="1" applyFill="1" applyBorder="1"/>
    <x:xf numFmtId="0" fontId="24" fillId="22" borderId="72" xfId="0" applyNumberFormat="1" applyFont="1" applyFill="1" applyBorder="1"/>
    <x:xf numFmtId="0" fontId="24" fillId="22" borderId="65" xfId="0" applyNumberFormat="1" applyFont="1" applyFill="1" applyBorder="1" applyAlignment="1">
      <x:alignment wrapText="1"/>
    </x:xf>
    <x:xf numFmtId="0" fontId="24" fillId="22" borderId="66" xfId="0" applyNumberFormat="1" applyFont="1" applyFill="1" applyBorder="1" applyAlignment="1">
      <x:alignment wrapText="1"/>
    </x:xf>
    <x:xf numFmtId="0" fontId="24" fillId="22" borderId="67" xfId="0" applyNumberFormat="1" applyFont="1" applyFill="1" applyBorder="1" applyAlignment="1">
      <x:alignment wrapText="1"/>
    </x:xf>
    <x:xf numFmtId="0" fontId="24" fillId="22" borderId="68" xfId="0" applyNumberFormat="1" applyFont="1" applyFill="1" applyBorder="1" applyAlignment="1">
      <x:alignment wrapText="1"/>
    </x:xf>
    <x:xf numFmtId="0" fontId="24" fillId="22" xfId="0" applyNumberFormat="1" applyFont="1" applyFill="1" applyBorder="0" applyAlignment="1">
      <x:alignment wrapText="1"/>
    </x:xf>
    <x:xf numFmtId="0" fontId="24" fillId="22" borderId="69" xfId="0" applyNumberFormat="1" applyFont="1" applyFill="1" applyBorder="1" applyAlignment="1">
      <x:alignment wrapText="1"/>
    </x:xf>
    <x:xf numFmtId="0" fontId="24" fillId="22" borderId="70" xfId="0" applyNumberFormat="1" applyFont="1" applyFill="1" applyBorder="1" applyAlignment="1">
      <x:alignment wrapText="1"/>
    </x:xf>
    <x:xf numFmtId="0" fontId="24" fillId="22" borderId="71" xfId="0" applyNumberFormat="1" applyFont="1" applyFill="1" applyBorder="1" applyAlignment="1">
      <x:alignment wrapText="1"/>
    </x:xf>
    <x:xf numFmtId="0" fontId="24" fillId="22" borderId="72" xfId="0" applyNumberFormat="1" applyFont="1" applyFill="1" applyBorder="1" applyAlignment="1">
      <x:alignment wrapText="1"/>
    </x:xf>
    <x:xf numFmtId="0" fontId="1" fillId="2" borderId="6" xfId="0" applyNumberFormat="1" applyFont="1" applyFill="1" applyBorder="1" applyAlignment="1">
      <x:alignment wrapText="1"/>
    </x:xf>
    <x:xf numFmtId="201" fontId="1" fillId="2" borderId="6" xfId="0" applyNumberFormat="1" applyFont="1" applyFill="1" applyBorder="1" applyAlignment="1">
      <x:alignment wrapText="1"/>
    </x:xf>
    <x:xf numFmtId="202" fontId="1" fillId="2" borderId="6" xfId="0" applyNumberFormat="1" applyFont="1" applyFill="1" applyBorder="1" applyAlignment="1">
      <x:alignment wrapText="1"/>
    </x:xf>
    <x:xf numFmtId="207" fontId="1" fillId="2" borderId="6" xfId="0" applyNumberFormat="1" applyFont="1" applyFill="1" applyBorder="1" applyAlignment="1">
      <x:alignment wrapText="1"/>
    </x:xf>
    <x:xf numFmtId="208" fontId="1" fillId="2" borderId="6" xfId="0" applyNumberFormat="1" applyFont="1" applyFill="1" applyBorder="1" applyAlignment="1">
      <x:alignment wrapText="1"/>
    </x:xf>
    <x:xf numFmtId="206" fontId="1" fillId="2" borderId="6" xfId="0" applyNumberFormat="1" applyFont="1" applyFill="1" applyBorder="1" applyAlignment="1">
      <x:alignment wrapText="1"/>
    </x:xf>
    <x:xf numFmtId="0" fontId="4" fillId="4" borderId="6" xfId="0" applyNumberFormat="1" applyFont="1" applyFill="1" applyBorder="1" applyAlignment="1">
      <x:alignment wrapText="1"/>
    </x:xf>
    <x:xf numFmtId="0" fontId="1" fillId="23" borderId="0" xfId="0" applyNumberFormat="1" applyFont="1" applyFill="1" applyBorder="1"/>
    <x:xf numFmtId="0" fontId="23" fillId="23" borderId="0" xfId="0" applyNumberFormat="1" applyFont="1" applyFill="1" applyBorder="1"/>
    <x:xf numFmtId="0" fontId="23" fillId="23" borderId="6" xfId="0" applyNumberFormat="1" applyFont="1" applyFill="1" applyBorder="1"/>
    <x:xf numFmtId="0" fontId="23" fillId="23" borderId="6" xfId="0" applyNumberFormat="1" applyFont="1" applyFill="1" applyBorder="1" applyAlignment="1">
      <x:alignment wrapText="1"/>
    </x:xf>
    <x:xf numFmtId="209" fontId="1" fillId="2" borderId="6" xfId="0" applyNumberFormat="1" applyFont="1" applyFill="1" applyBorder="1" applyAlignment="1">
      <x:alignment wrapText="1"/>
    </x:xf>
    <x:xf numFmtId="0" fontId="0" fillId="23" borderId="0" xfId="0" applyNumberFormat="1" applyFont="1" applyFill="1" applyBorder="1"/>
    <x:xf numFmtId="0" fontId="16" fillId="23" borderId="0" xfId="0" applyNumberFormat="1" applyFont="1" applyFill="1" applyBorder="1"/>
    <x:xf numFmtId="0" fontId="16" fillId="23" borderId="6" xfId="0" applyNumberFormat="1" applyFont="1" applyFill="1" applyBorder="1"/>
    <x:xf numFmtId="0" fontId="16" fillId="23" borderId="6" xfId="0" applyNumberFormat="1" applyFont="1" applyFill="1" applyBorder="1" applyAlignment="1">
      <x:alignment wrapText="1"/>
    </x:xf>
    <x:xf numFmtId="209" fontId="0" fillId="0" borderId="6" xfId="0" applyNumberFormat="1" applyFont="1" applyFill="1" applyBorder="1" applyAlignment="1">
      <x:alignment wrapText="1"/>
    </x:xf>
    <x:xf numFmtId="208" fontId="0" fillId="0" borderId="6" xfId="0" applyNumberFormat="1" applyFont="1" applyFill="1" applyBorder="1" applyAlignment="1">
      <x:alignment wrapText="1"/>
    </x:xf>
    <x:xf numFmtId="207" fontId="0" fillId="0" borderId="6" xfId="0" applyNumberFormat="1" applyFont="1" applyFill="1" applyBorder="1" applyAlignment="1">
      <x:alignment wrapText="1"/>
    </x:xf>
    <x:xf numFmtId="200" fontId="17" fillId="0" borderId="6" xfId="0" applyNumberFormat="1" applyFont="1" applyFill="1" applyBorder="1" applyAlignment="1">
      <x:alignment wrapText="1"/>
    </x:xf>
    <x:xf numFmtId="206" fontId="0" fillId="0" borderId="6" xfId="0" applyNumberFormat="1" applyFont="1" applyFill="1" applyBorder="1" applyAlignment="1">
      <x:alignment wrapText="1"/>
    </x:xf>
    <x:xf numFmtId="0" fontId="1" fillId="24" borderId="6" xfId="0" applyNumberFormat="1" applyFont="1" applyFill="1" applyBorder="1" applyAlignment="1">
      <x:alignment wrapText="1"/>
    </x:xf>
    <x:xf numFmtId="0" fontId="23" fillId="24" borderId="6" xfId="0" applyNumberFormat="1" applyFont="1" applyFill="1" applyBorder="1" applyAlignment="1">
      <x:alignment wrapText="1"/>
    </x:xf>
    <x:xf numFmtId="210" fontId="1" fillId="2" borderId="9" xfId="0" applyNumberFormat="1" applyFont="1" applyFill="1" applyBorder="1"/>
    <x:xf numFmtId="0" fontId="0" fillId="0" borderId="73" xfId="0" applyNumberFormat="1" applyFont="1" applyFill="1" applyBorder="1"/>
    <x:xf numFmtId="0" fontId="0" fillId="25" borderId="73" xfId="0" applyNumberFormat="1" applyFont="1" applyFill="1" applyBorder="1"/>
    <x:xf numFmtId="0" fontId="25" fillId="25" borderId="73" xfId="0" applyNumberFormat="1" applyFont="1" applyFill="1" applyBorder="1"/>
    <x:xf numFmtId="0" fontId="25" fillId="25" borderId="73" xfId="0" applyNumberFormat="1" applyFont="1" applyFill="1" applyBorder="1" applyAlignment="1">
      <x:alignment wrapText="1"/>
    </x:xf>
    <x:xf numFmtId="0" fontId="0" fillId="0" borderId="73" xfId="0" applyNumberFormat="1" applyFont="1" applyFill="1" applyBorder="1" applyAlignment="1">
      <x:alignment wrapText="1"/>
    </x:xf>
    <x:xf numFmtId="0" fontId="0" fillId="26" borderId="73" xfId="0" applyNumberFormat="1" applyFont="1" applyFill="1" applyBorder="1"/>
    <x:xf numFmtId="0" fontId="25" fillId="26" borderId="73" xfId="0" applyNumberFormat="1" applyFont="1" applyFill="1" applyBorder="1"/>
    <x:xf numFmtId="0" fontId="25" fillId="26" borderId="73" xfId="0" applyNumberFormat="1" applyFont="1" applyFill="1" applyBorder="1" applyAlignment="1">
      <x:alignment wrapText="1"/>
    </x:xf>
    <x:xf numFmtId="0" fontId="0" fillId="27" borderId="73" xfId="0" applyNumberFormat="1" applyFont="1" applyFill="1" applyBorder="1"/>
    <x:xf numFmtId="0" fontId="25" fillId="27" borderId="73" xfId="0" applyNumberFormat="1" applyFont="1" applyFill="1" applyBorder="1"/>
    <x:xf numFmtId="0" fontId="25" fillId="27" borderId="73" xfId="0" applyNumberFormat="1" applyFont="1" applyFill="1" applyBorder="1" applyAlignment="1">
      <x:alignment wrapText="1"/>
    </x:xf>
    <x:xf numFmtId="0" fontId="0" fillId="28" borderId="73" xfId="0" applyNumberFormat="1" applyFont="1" applyFill="1" applyBorder="1"/>
    <x:xf numFmtId="0" fontId="25" fillId="28" borderId="73" xfId="0" applyNumberFormat="1" applyFont="1" applyFill="1" applyBorder="1"/>
    <x:xf numFmtId="0" fontId="25" fillId="28" borderId="73" xfId="0" applyNumberFormat="1" applyFont="1" applyFill="1" applyBorder="1" applyAlignment="1">
      <x:alignment wrapText="1"/>
    </x:xf>
    <x:xf numFmtId="0" fontId="1" fillId="2" borderId="73" xfId="0" applyNumberFormat="1" applyFont="1" applyFill="1" applyBorder="1"/>
    <x:xf numFmtId="0" fontId="26" fillId="2" borderId="73" xfId="0" applyNumberFormat="1" applyFont="1" applyFill="1" applyBorder="1"/>
    <x:xf numFmtId="211" fontId="26" fillId="2" borderId="73" xfId="0" applyNumberFormat="1" applyFont="1" applyFill="1" applyBorder="1"/>
    <x:xf numFmtId="211" fontId="26" fillId="2" borderId="73" xfId="0" applyNumberFormat="1" applyFont="1" applyFill="1" applyBorder="1" applyAlignment="1">
      <x:alignment horizontal="left"/>
    </x:xf>
    <x:xf numFmtId="207" fontId="26" fillId="2" borderId="73" xfId="0" applyNumberFormat="1" applyFont="1" applyFill="1" applyBorder="1"/>
    <x:xf numFmtId="0" fontId="17" fillId="0" borderId="73" xfId="0" applyNumberFormat="1" applyFont="1" applyFill="1" applyBorder="1"/>
    <x:xf numFmtId="0" fontId="17" fillId="0" borderId="73" xfId="0" applyNumberFormat="1" applyFont="1" applyFill="1" applyBorder="1" applyAlignment="1">
      <x:alignment wrapText="1"/>
    </x:xf>
    <x:xf numFmtId="207" fontId="17" fillId="0" borderId="73" xfId="0" applyNumberFormat="1" applyFont="1" applyFill="1" applyBorder="1"/>
    <x:xf numFmtId="0" fontId="0" fillId="29" borderId="73" xfId="0" applyNumberFormat="1" applyFont="1" applyFill="1" applyBorder="1"/>
    <x:xf numFmtId="0" fontId="0" fillId="30" borderId="73" xfId="0" applyNumberFormat="1" applyFont="1" applyFill="1" applyBorder="1"/>
    <x:xf numFmtId="0" fontId="1" fillId="31" borderId="0" xfId="0" applyNumberFormat="1" applyFont="1" applyFill="1" applyBorder="1"/>
    <x:xf numFmtId="0" fontId="26" fillId="31" borderId="0" xfId="0" applyNumberFormat="1" applyFont="1" applyFill="1" applyBorder="1"/>
    <x:xf numFmtId="0" fontId="26" fillId="31" borderId="73" xfId="0" applyNumberFormat="1" applyFont="1" applyFill="1" applyBorder="1"/>
    <x:xf numFmtId="211" fontId="26" fillId="31" borderId="73" xfId="0" applyNumberFormat="1" applyFont="1" applyFill="1" applyBorder="1"/>
    <x:xf numFmtId="207" fontId="26" fillId="31" borderId="73" xfId="0" applyNumberFormat="1" applyFont="1" applyFill="1" applyBorder="1"/>
    <x:xf numFmtId="207" fontId="17" fillId="0" borderId="73" xfId="0" applyNumberFormat="1" applyFont="1" applyFill="1" applyBorder="1" applyAlignment="1">
      <x:alignment wrapText="1"/>
    </x:xf>
    <x:xf numFmtId="0" fontId="17" fillId="30" borderId="8" xfId="0" applyNumberFormat="1" applyFont="1" applyFill="1" applyBorder="1" applyAlignment="1">
      <x:alignment wrapText="1"/>
    </x:xf>
    <x:xf numFmtId="0" fontId="17" fillId="30" borderId="63" xfId="0" applyNumberFormat="1" applyFont="1" applyFill="1" applyBorder="1" applyAlignment="1">
      <x:alignment wrapText="1"/>
    </x:xf>
    <x:xf numFmtId="0" fontId="17" fillId="30" borderId="59" xfId="0" applyNumberFormat="1" applyFont="1" applyFill="1" applyBorder="1" applyAlignment="1">
      <x:alignment wrapText="1"/>
    </x:xf>
    <x:xf numFmtId="0" fontId="17" fillId="30" borderId="51" xfId="0" applyNumberFormat="1" applyFont="1" applyFill="1" applyBorder="1" applyAlignment="1">
      <x:alignment wrapText="1"/>
    </x:xf>
    <x:xf numFmtId="0" fontId="27" fillId="30" borderId="8" xfId="0" applyNumberFormat="1" applyFont="1" applyFill="1" applyBorder="1" applyAlignment="1">
      <x:alignment wrapText="1"/>
    </x:xf>
    <x:xf numFmtId="0" fontId="27" fillId="30" borderId="63" xfId="0" applyNumberFormat="1" applyFont="1" applyFill="1" applyBorder="1" applyAlignment="1">
      <x:alignment wrapText="1"/>
    </x:xf>
    <x:xf numFmtId="0" fontId="27" fillId="30" borderId="59" xfId="0" applyNumberFormat="1" applyFont="1" applyFill="1" applyBorder="1" applyAlignment="1">
      <x:alignment wrapText="1"/>
    </x:xf>
    <x:xf numFmtId="0" fontId="27" fillId="30" borderId="51" xfId="0" applyNumberFormat="1" applyFont="1" applyFill="1" applyBorder="1" applyAlignment="1">
      <x:alignment wrapText="1"/>
    </x:xf>
    <x:xf numFmtId="0" fontId="27" fillId="30" borderId="73" xfId="0" applyNumberFormat="1" applyFont="1" applyFill="1" applyBorder="1" applyAlignment="1">
      <x:alignment wrapText="1"/>
    </x:xf>
    <x:xf numFmtId="0" fontId="0" fillId="32" borderId="73" xfId="0" applyNumberFormat="1" applyFont="1" applyFill="1" applyBorder="1"/>
    <x:xf numFmtId="211" fontId="26" fillId="33" borderId="73" xfId="0" applyNumberFormat="1" applyFont="1" applyFill="1" applyBorder="1"/>
    <x:xf numFmtId="207" fontId="26" fillId="33" borderId="73" xfId="0" applyNumberFormat="1" applyFont="1" applyFill="1" applyBorder="1"/>
    <x:xf numFmtId="0" fontId="1" fillId="33" borderId="0" xfId="0" applyNumberFormat="1" applyFont="1" applyFill="1" applyBorder="1"/>
    <x:xf numFmtId="0" fontId="26" fillId="33" borderId="0" xfId="0" applyNumberFormat="1" applyFont="1" applyFill="1" applyBorder="1"/>
    <x:xf numFmtId="0" fontId="26" fillId="33" borderId="73" xfId="0" applyNumberFormat="1" applyFont="1" applyFill="1" applyBorder="1"/>
    <x:xf numFmtId="0" fontId="27" fillId="32" borderId="73" xfId="0" applyNumberFormat="1" applyFont="1" applyFill="1" applyBorder="1" applyAlignment="1">
      <x:alignment wrapText="1"/>
    </x:xf>
    <x:xf numFmtId="0" fontId="0" fillId="34" borderId="0" xfId="0" applyNumberFormat="1" applyFont="1" applyFill="1" applyBorder="1"/>
    <x:xf numFmtId="0" fontId="28" fillId="34" borderId="0" xfId="0" applyNumberFormat="1" applyFont="1" applyFill="1" applyBorder="1"/>
    <x:xf numFmtId="0" fontId="28" fillId="34" borderId="73" xfId="0" applyNumberFormat="1" applyFont="1" applyFill="1" applyBorder="1"/>
    <x:xf numFmtId="0" fontId="28" fillId="34" borderId="73" xfId="0" applyNumberFormat="1" applyFont="1" applyFill="1" applyBorder="1" applyAlignment="1">
      <x:alignment wrapText="1"/>
    </x:xf>
    <x:xf numFmtId="0" fontId="26" fillId="0" borderId="0" xfId="0" applyNumberFormat="1" applyFont="1" applyFill="1" applyBorder="1"/>
    <x:xf numFmtId="0" fontId="26" fillId="0" borderId="73" xfId="0" applyNumberFormat="1" applyFont="1" applyFill="1" applyBorder="1"/>
    <x:xf numFmtId="0" fontId="26" fillId="0" borderId="73" xfId="0" applyNumberFormat="1" applyFont="1" applyFill="1" applyBorder="1" applyAlignment="1">
      <x:alignment wrapText="1"/>
    </x:xf>
    <x:xf numFmtId="0" fontId="26" fillId="35" borderId="73" xfId="0" applyNumberFormat="1" applyFont="1" applyFill="1" applyBorder="1"/>
    <x:xf numFmtId="0" fontId="0" fillId="33" borderId="0" xfId="0" applyNumberFormat="1" applyFont="1" applyFill="1" applyBorder="1"/>
    <x:xf numFmtId="0" fontId="26" fillId="33" borderId="0" xfId="0" applyNumberFormat="1" applyFont="1" applyFill="1" applyBorder="1" applyAlignment="1">
      <x:alignment vertical="center"/>
    </x:xf>
    <x:xf numFmtId="0" fontId="26" fillId="36" borderId="0" xfId="0" applyNumberFormat="1" applyFont="1" applyFill="1" applyBorder="1" applyAlignment="1">
      <x:alignment vertical="center"/>
    </x:xf>
    <x:xf numFmtId="0" fontId="29" fillId="36" borderId="0" xfId="0" applyNumberFormat="1" applyFont="1" applyFill="1" applyBorder="1" applyAlignment="1">
      <x:alignment vertical="center"/>
    </x:xf>
    <x:xf numFmtId="0" fontId="26" fillId="33" borderId="0" xfId="0" applyNumberFormat="1" applyFont="1" applyFill="1" applyBorder="1" applyAlignment="1">
      <x:alignment vertical="center" wrapText="1"/>
    </x:xf>
    <x:xf numFmtId="0" fontId="26" fillId="33" borderId="73" xfId="0" applyNumberFormat="1" applyFont="1" applyFill="1" applyBorder="1" applyAlignment="1">
      <x:alignment vertical="center"/>
    </x:xf>
    <x:xf numFmtId="0" fontId="26" fillId="34" borderId="73" xfId="0" applyNumberFormat="1" applyFont="1" applyFill="1" applyBorder="1" applyAlignment="1">
      <x:alignment vertical="center"/>
    </x:xf>
    <x:xf numFmtId="0" fontId="30" fillId="34" borderId="73" xfId="0" applyNumberFormat="1" applyFont="1" applyFill="1" applyBorder="1" applyAlignment="1">
      <x:alignment vertical="center"/>
    </x:xf>
    <x:xf numFmtId="209" fontId="30" fillId="34" borderId="73" xfId="0" applyNumberFormat="1" applyFont="1" applyFill="1" applyBorder="1" applyAlignment="1">
      <x:alignment vertical="center"/>
    </x:xf>
    <x:xf numFmtId="207" fontId="26" fillId="33" borderId="73" xfId="0" applyNumberFormat="1" applyFont="1" applyFill="1" applyBorder="1" applyAlignment="1">
      <x:alignment vertical="center"/>
    </x:xf>
    <x:xf numFmtId="203" fontId="26" fillId="33" borderId="73" xfId="0" applyNumberFormat="1" applyFont="1" applyFill="1" applyBorder="1" applyAlignment="1">
      <x:alignment vertical="center"/>
    </x:xf>
    <x:xf numFmtId="200" fontId="26" fillId="33" borderId="73" xfId="0" applyNumberFormat="1" applyFont="1" applyFill="1" applyBorder="1" applyAlignment="1">
      <x:alignment vertical="center"/>
    </x:xf>
    <x:xf numFmtId="0" fontId="31" fillId="33" borderId="0" xfId="0" applyNumberFormat="1" applyFont="1" applyFill="1" applyBorder="1" applyAlignment="1">
      <x:alignment vertical="center"/>
    </x:xf>
    <x:xf numFmtId="0" fontId="31" fillId="33" borderId="0" xfId="0" applyNumberFormat="1" applyFont="1" applyFill="1" applyBorder="1" applyAlignment="1">
      <x:alignment vertical="center" wrapText="1"/>
    </x:xf>
    <x:xf numFmtId="0" fontId="26" fillId="34" borderId="0" xfId="0" applyNumberFormat="1" applyFont="1" applyFill="1" applyBorder="1" applyAlignment="1">
      <x:alignment vertical="center"/>
    </x:xf>
    <x:xf numFmtId="0" fontId="28" fillId="34" borderId="0" xfId="0" applyNumberFormat="1" applyFont="1" applyFill="1" applyBorder="1" applyAlignment="1">
      <x:alignment vertical="center"/>
    </x:xf>
    <x:xf numFmtId="0" fontId="28" fillId="34" borderId="73" xfId="0" applyNumberFormat="1" applyFont="1" applyFill="1" applyBorder="1" applyAlignment="1">
      <x:alignment vertical="center"/>
    </x:xf>
    <x:xf numFmtId="0" fontId="28" fillId="34" borderId="73" xfId="0" applyNumberFormat="1" applyFont="1" applyFill="1" applyBorder="1" applyAlignment="1">
      <x:alignment vertical="center" wrapText="1"/>
    </x:xf>
    <x:xf numFmtId="0" fontId="26" fillId="33" borderId="74" xfId="0" applyNumberFormat="1" applyFont="1" applyFill="1" applyBorder="1" applyAlignment="1">
      <x:alignment vertical="center"/>
    </x:xf>
    <x:xf numFmtId="0" fontId="26" fillId="33" borderId="74" xfId="0" applyNumberFormat="1" applyFont="1" applyFill="1" applyBorder="1" applyAlignment="1">
      <x:alignment vertical="center" wrapText="1"/>
    </x:xf>
    <x:xf numFmtId="0" fontId="26" fillId="33" borderId="74" xfId="0" applyNumberFormat="1" applyFont="1" applyFill="1" applyBorder="1" applyAlignment="1">
      <x:alignment horizontal="center" vertical="center"/>
    </x:xf>
    <x:xf numFmtId="207" fontId="26" fillId="33" borderId="74" xfId="0" applyNumberFormat="1" applyFont="1" applyFill="1" applyBorder="1" applyAlignment="1">
      <x:alignment vertical="center"/>
    </x:xf>
    <x:xf numFmtId="200" fontId="26" fillId="33" borderId="74" xfId="0" applyNumberFormat="1" applyFont="1" applyFill="1" applyBorder="1" applyAlignment="1">
      <x:alignment vertical="center"/>
    </x:xf>
    <x:xf numFmtId="207" fontId="26" fillId="35" borderId="74" xfId="0" applyNumberFormat="1" applyFont="1" applyFill="1" applyBorder="1" applyAlignment="1">
      <x:alignment vertical="center"/>
    </x:xf>
    <x:xf numFmtId="0" fontId="26" fillId="35" borderId="74" xfId="0" applyNumberFormat="1" applyFont="1" applyFill="1" applyBorder="1" applyAlignment="1">
      <x:alignment vertical="center"/>
    </x:xf>
    <x:xf numFmtId="200" fontId="26" fillId="35" borderId="74" xfId="0" applyNumberFormat="1" applyFont="1" applyFill="1" applyBorder="1" applyAlignment="1">
      <x:alignment vertical="center"/>
    </x:xf>
    <x:xf numFmtId="0" fontId="2" fillId="36" borderId="0" xfId="0" applyNumberFormat="1" applyFont="1" applyFill="1" applyBorder="1"/>
    <x:xf numFmtId="0" fontId="0" fillId="36" borderId="0" xfId="0" applyNumberFormat="1" applyFont="1" applyFill="1" applyBorder="1"/>
    <x:xf numFmtId="0" fontId="26" fillId="34" borderId="73" xfId="0" applyNumberFormat="1" applyFont="1" applyFill="1" applyBorder="1"/>
    <x:xf numFmtId="207" fontId="26" fillId="0" borderId="73" xfId="0" applyNumberFormat="1" applyFont="1" applyFill="1" applyBorder="1"/>
    <x:xf numFmtId="209" fontId="1" fillId="2" borderId="6" xfId="0" applyNumberFormat="1" applyFont="1" applyFill="1" applyBorder="1"/>
    <x:xf numFmtId="209" fontId="1" fillId="2" borderId="9" xfId="0" applyNumberFormat="1" applyFont="1" applyFill="1" applyBorder="1"/>
    <x:xf numFmtId="209" fontId="1" fillId="2" borderId="0" xfId="0" applyNumberFormat="1" applyFont="1" applyFill="1" applyBorder="1"/>
    <x:xf numFmtId="209" fontId="6" fillId="2" borderId="17" xfId="0" applyNumberFormat="1" applyFont="1" applyFill="1" applyBorder="1"/>
    <x:xf numFmtId="0" fontId="32" fillId="33" borderId="73" xfId="0" applyNumberFormat="1" applyFont="1" applyFill="1" applyBorder="1"/>
    <x:xf numFmtId="207" fontId="32" fillId="33" borderId="73" xfId="0" applyNumberFormat="1" applyFont="1" applyFill="1" applyBorder="1"/>
    <x:xf numFmtId="0" fontId="31" fillId="2" borderId="0" xfId="0" applyNumberFormat="1" applyFont="1" applyFill="1" applyBorder="1"/>
    <x:xf numFmtId="0" fontId="31" fillId="0" borderId="0" xfId="0" applyNumberFormat="1" applyFont="1" applyFill="1" applyBorder="1"/>
    <x:xf numFmtId="0" fontId="31" fillId="2" borderId="0" xfId="0" applyNumberFormat="1" applyFont="1" applyFill="1" applyBorder="1" applyAlignment="1">
      <x:alignment wrapText="1"/>
    </x:xf>
    <x:xf numFmtId="0" fontId="31" fillId="0" borderId="0" xfId="0" applyNumberFormat="1" applyFont="1" applyFill="1" applyBorder="1" applyAlignment="1">
      <x:alignment wrapText="1"/>
    </x:xf>
    <x:xf numFmtId="209" fontId="5" fillId="2" borderId="25" xfId="0" applyNumberFormat="1" applyFont="1" applyFill="1" applyBorder="1"/>
    <x:xf numFmtId="207" fontId="1" fillId="2" borderId="0" xfId="0" applyNumberFormat="1" applyFont="1" applyFill="1" applyBorder="1"/>
    <x:xf numFmtId="207" fontId="1" fillId="2" borderId="73" xfId="0" applyNumberFormat="1" applyFont="1" applyFill="1" applyBorder="1"/>
    <x:xf numFmtId="0" fontId="1" fillId="34" borderId="73" xfId="0" applyNumberFormat="1" applyFont="1" applyFill="1" applyBorder="1"/>
    <x:xf numFmtId="0" fontId="0" fillId="37" borderId="73" xfId="0" applyNumberFormat="1" applyFont="1" applyFill="1" applyBorder="1"/>
    <x:xf numFmtId="0" fontId="26" fillId="38" borderId="74" xfId="0" applyNumberFormat="1" applyFont="1" applyFill="1" applyBorder="1" applyAlignment="1">
      <x:alignment vertical="center"/>
    </x:xf>
    <x:xf numFmtId="200" fontId="26" fillId="38" borderId="74" xfId="0" applyNumberFormat="1" applyFont="1" applyFill="1" applyBorder="1" applyAlignment="1">
      <x:alignment vertical="center"/>
    </x:xf>
    <x:xf numFmtId="207" fontId="26" fillId="38" borderId="74" xfId="0" applyNumberFormat="1" applyFont="1" applyFill="1" applyBorder="1" applyAlignment="1">
      <x:alignment vertical="center"/>
    </x:xf>
    <x:xf numFmtId="0" fontId="26" fillId="38" borderId="74" xfId="0" applyNumberFormat="1" applyFont="1" applyFill="1" applyBorder="1" applyAlignment="1">
      <x:alignment vertical="center" wrapText="1"/>
    </x:xf>
    <x:xf numFmtId="0" fontId="26" fillId="38" borderId="74" xfId="0" applyNumberFormat="1" applyFont="1" applyFill="1" applyBorder="1" applyAlignment="1">
      <x:alignment horizontal="center" vertical="center"/>
    </x:xf>
    <x:xf numFmtId="0" fontId="0" fillId="38" borderId="0" xfId="0" applyNumberFormat="1" applyFont="1" applyFill="1" applyBorder="1"/>
    <x:xf numFmtId="0" fontId="26" fillId="38" borderId="0" xfId="0" applyNumberFormat="1" applyFont="1" applyFill="1" applyBorder="1"/>
    <x:xf numFmtId="0" fontId="26" fillId="38" borderId="74" xfId="0" applyNumberFormat="1" applyFont="1" applyFill="1" applyBorder="1"/>
    <x:xf numFmtId="207" fontId="26" fillId="39" borderId="74" xfId="0" applyNumberFormat="1" applyFont="1" applyFill="1" applyBorder="1" applyAlignment="1">
      <x:alignment vertical="center"/>
    </x:xf>
    <x:xf numFmtId="0" fontId="26" fillId="39" borderId="74" xfId="0" applyNumberFormat="1" applyFont="1" applyFill="1" applyBorder="1" applyAlignment="1">
      <x:alignment vertical="center"/>
    </x:xf>
    <x:xf numFmtId="200" fontId="26" fillId="39" borderId="74" xfId="0" applyNumberFormat="1" applyFont="1" applyFill="1" applyBorder="1" applyAlignment="1">
      <x:alignment vertical="center"/>
    </x:xf>
    <x:xf numFmtId="0" fontId="0" fillId="40" borderId="73" xfId="0" applyNumberFormat="1" applyFont="1" applyFill="1" applyBorder="1"/>
    <x:xf numFmtId="0" fontId="26" fillId="41" borderId="74" xfId="0" applyNumberFormat="1" applyFont="1" applyFill="1" applyBorder="1" applyAlignment="1">
      <x:alignment vertical="center"/>
    </x:xf>
    <x:xf numFmtId="200" fontId="26" fillId="41" borderId="74" xfId="0" applyNumberFormat="1" applyFont="1" applyFill="1" applyBorder="1" applyAlignment="1">
      <x:alignment vertical="center"/>
    </x:xf>
    <x:xf numFmtId="207" fontId="26" fillId="41" borderId="74" xfId="0" applyNumberFormat="1" applyFont="1" applyFill="1" applyBorder="1" applyAlignment="1">
      <x:alignment vertical="center"/>
    </x:xf>
    <x:xf numFmtId="0" fontId="26" fillId="41" borderId="74" xfId="0" applyNumberFormat="1" applyFont="1" applyFill="1" applyBorder="1" applyAlignment="1">
      <x:alignment vertical="center" wrapText="1"/>
    </x:xf>
    <x:xf numFmtId="0" fontId="26" fillId="41" borderId="74" xfId="0" applyNumberFormat="1" applyFont="1" applyFill="1" applyBorder="1" applyAlignment="1">
      <x:alignment horizontal="center" vertical="center"/>
    </x:xf>
    <x:xf numFmtId="0" fontId="0" fillId="41" borderId="0" xfId="0" applyNumberFormat="1" applyFont="1" applyFill="1" applyBorder="1"/>
    <x:xf numFmtId="0" fontId="26" fillId="41" borderId="0" xfId="0" applyNumberFormat="1" applyFont="1" applyFill="1" applyBorder="1"/>
    <x:xf numFmtId="0" fontId="26" fillId="41" borderId="74" xfId="0" applyNumberFormat="1" applyFont="1" applyFill="1" applyBorder="1"/>
    <x:xf numFmtId="207" fontId="26" fillId="42" borderId="74" xfId="0" applyNumberFormat="1" applyFont="1" applyFill="1" applyBorder="1" applyAlignment="1">
      <x:alignment vertical="center"/>
    </x:xf>
    <x:xf numFmtId="0" fontId="26" fillId="42" borderId="74" xfId="0" applyNumberFormat="1" applyFont="1" applyFill="1" applyBorder="1" applyAlignment="1">
      <x:alignment vertical="center"/>
    </x:xf>
    <x:xf numFmtId="200" fontId="26" fillId="42" borderId="74" xfId="0" applyNumberFormat="1" applyFont="1" applyFill="1" applyBorder="1" applyAlignment="1">
      <x:alignment vertical="center"/>
    </x:xf>
    <x:xf numFmtId="0" fontId="0" fillId="43" borderId="73" xfId="0" applyNumberFormat="1" applyFont="1" applyFill="1" applyBorder="1"/>
    <x:xf numFmtId="0" fontId="26" fillId="44" borderId="74" xfId="0" applyNumberFormat="1" applyFont="1" applyFill="1" applyBorder="1" applyAlignment="1">
      <x:alignment vertical="center"/>
    </x:xf>
    <x:xf numFmtId="200" fontId="26" fillId="44" borderId="74" xfId="0" applyNumberFormat="1" applyFont="1" applyFill="1" applyBorder="1" applyAlignment="1">
      <x:alignment vertical="center"/>
    </x:xf>
    <x:xf numFmtId="207" fontId="26" fillId="44" borderId="74" xfId="0" applyNumberFormat="1" applyFont="1" applyFill="1" applyBorder="1" applyAlignment="1">
      <x:alignment vertical="center"/>
    </x:xf>
    <x:xf numFmtId="0" fontId="26" fillId="44" borderId="74" xfId="0" applyNumberFormat="1" applyFont="1" applyFill="1" applyBorder="1" applyAlignment="1">
      <x:alignment vertical="center" wrapText="1"/>
    </x:xf>
    <x:xf numFmtId="0" fontId="26" fillId="44" borderId="74" xfId="0" applyNumberFormat="1" applyFont="1" applyFill="1" applyBorder="1" applyAlignment="1">
      <x:alignment horizontal="center" vertical="center"/>
    </x:xf>
    <x:xf numFmtId="0" fontId="0" fillId="44" borderId="0" xfId="0" applyNumberFormat="1" applyFont="1" applyFill="1" applyBorder="1"/>
    <x:xf numFmtId="0" fontId="26" fillId="44" borderId="0" xfId="0" applyNumberFormat="1" applyFont="1" applyFill="1" applyBorder="1"/>
    <x:xf numFmtId="0" fontId="26" fillId="44" borderId="74" xfId="0" applyNumberFormat="1" applyFont="1" applyFill="1" applyBorder="1"/>
    <x:xf numFmtId="207" fontId="26" fillId="45" borderId="74" xfId="0" applyNumberFormat="1" applyFont="1" applyFill="1" applyBorder="1" applyAlignment="1">
      <x:alignment vertical="center"/>
    </x:xf>
    <x:xf numFmtId="0" fontId="26" fillId="45" borderId="74" xfId="0" applyNumberFormat="1" applyFont="1" applyFill="1" applyBorder="1" applyAlignment="1">
      <x:alignment vertical="center"/>
    </x:xf>
    <x:xf numFmtId="200" fontId="26" fillId="45" borderId="74" xfId="0" applyNumberFormat="1" applyFont="1" applyFill="1" applyBorder="1" applyAlignment="1">
      <x:alignment vertical="center"/>
    </x:xf>
    <x:xf numFmtId="207" fontId="1" fillId="2" borderId="7" xfId="0" applyNumberFormat="1" applyFont="1" applyFill="1" applyBorder="1"/>
    <x:xf numFmtId="207" fontId="1" fillId="2" borderId="10" xfId="0" applyNumberFormat="1" applyFont="1" applyFill="1" applyBorder="1"/>
    <x:xf numFmtId="0" fontId="0" fillId="46" borderId="73" xfId="0" applyNumberFormat="1" applyFont="1" applyFill="1" applyBorder="1"/>
    <x:xf numFmtId="0" fontId="26" fillId="47" borderId="74" xfId="0" applyNumberFormat="1" applyFont="1" applyFill="1" applyBorder="1" applyAlignment="1">
      <x:alignment vertical="center"/>
    </x:xf>
    <x:xf numFmtId="200" fontId="26" fillId="47" borderId="74" xfId="0" applyNumberFormat="1" applyFont="1" applyFill="1" applyBorder="1" applyAlignment="1">
      <x:alignment vertical="center"/>
    </x:xf>
    <x:xf numFmtId="207" fontId="26" fillId="47" borderId="74" xfId="0" applyNumberFormat="1" applyFont="1" applyFill="1" applyBorder="1" applyAlignment="1">
      <x:alignment vertical="center"/>
    </x:xf>
    <x:xf numFmtId="0" fontId="26" fillId="47" borderId="74" xfId="0" applyNumberFormat="1" applyFont="1" applyFill="1" applyBorder="1" applyAlignment="1">
      <x:alignment vertical="center" wrapText="1"/>
    </x:xf>
    <x:xf numFmtId="0" fontId="26" fillId="47" borderId="74" xfId="0" applyNumberFormat="1" applyFont="1" applyFill="1" applyBorder="1" applyAlignment="1">
      <x:alignment horizontal="center" vertical="center"/>
    </x:xf>
    <x:xf numFmtId="0" fontId="0" fillId="47" borderId="0" xfId="0" applyNumberFormat="1" applyFont="1" applyFill="1" applyBorder="1"/>
    <x:xf numFmtId="0" fontId="26" fillId="47" borderId="0" xfId="0" applyNumberFormat="1" applyFont="1" applyFill="1" applyBorder="1"/>
    <x:xf numFmtId="0" fontId="26" fillId="47" borderId="74" xfId="0" applyNumberFormat="1" applyFont="1" applyFill="1" applyBorder="1"/>
    <x:xf numFmtId="207" fontId="26" fillId="48" borderId="74" xfId="0" applyNumberFormat="1" applyFont="1" applyFill="1" applyBorder="1" applyAlignment="1">
      <x:alignment vertical="center"/>
    </x:xf>
    <x:xf numFmtId="0" fontId="26" fillId="48" borderId="74" xfId="0" applyNumberFormat="1" applyFont="1" applyFill="1" applyBorder="1" applyAlignment="1">
      <x:alignment vertical="center"/>
    </x:xf>
    <x:xf numFmtId="200" fontId="26" fillId="48" borderId="74" xfId="0" applyNumberFormat="1" applyFont="1" applyFill="1" applyBorder="1" applyAlignment="1">
      <x:alignment vertical="center"/>
    </x:xf>
    <x:xf numFmtId="0" fontId="0" fillId="49" borderId="73" xfId="0" applyNumberFormat="1" applyFont="1" applyFill="1" applyBorder="1"/>
    <x:xf numFmtId="0" fontId="26" fillId="50" borderId="74" xfId="0" applyNumberFormat="1" applyFont="1" applyFill="1" applyBorder="1" applyAlignment="1">
      <x:alignment vertical="center"/>
    </x:xf>
    <x:xf numFmtId="200" fontId="26" fillId="50" borderId="74" xfId="0" applyNumberFormat="1" applyFont="1" applyFill="1" applyBorder="1" applyAlignment="1">
      <x:alignment vertical="center"/>
    </x:xf>
    <x:xf numFmtId="207" fontId="26" fillId="50" borderId="74" xfId="0" applyNumberFormat="1" applyFont="1" applyFill="1" applyBorder="1" applyAlignment="1">
      <x:alignment vertical="center"/>
    </x:xf>
    <x:xf numFmtId="0" fontId="26" fillId="50" borderId="74" xfId="0" applyNumberFormat="1" applyFont="1" applyFill="1" applyBorder="1" applyAlignment="1">
      <x:alignment vertical="center" wrapText="1"/>
    </x:xf>
    <x:xf numFmtId="0" fontId="26" fillId="50" borderId="74" xfId="0" applyNumberFormat="1" applyFont="1" applyFill="1" applyBorder="1" applyAlignment="1">
      <x:alignment horizontal="center" vertical="center"/>
    </x:xf>
    <x:xf numFmtId="0" fontId="0" fillId="50" borderId="0" xfId="0" applyNumberFormat="1" applyFont="1" applyFill="1" applyBorder="1"/>
    <x:xf numFmtId="0" fontId="26" fillId="50" borderId="0" xfId="0" applyNumberFormat="1" applyFont="1" applyFill="1" applyBorder="1"/>
    <x:xf numFmtId="0" fontId="26" fillId="50" borderId="74" xfId="0" applyNumberFormat="1" applyFont="1" applyFill="1" applyBorder="1"/>
    <x:xf numFmtId="207" fontId="26" fillId="51" borderId="74" xfId="0" applyNumberFormat="1" applyFont="1" applyFill="1" applyBorder="1" applyAlignment="1">
      <x:alignment vertical="center"/>
    </x:xf>
    <x:xf numFmtId="0" fontId="26" fillId="51" borderId="74" xfId="0" applyNumberFormat="1" applyFont="1" applyFill="1" applyBorder="1" applyAlignment="1">
      <x:alignment vertical="center"/>
    </x:xf>
    <x:xf numFmtId="200" fontId="26" fillId="51" borderId="74" xfId="0" applyNumberFormat="1" applyFont="1" applyFill="1" applyBorder="1" applyAlignment="1">
      <x:alignment vertical="center"/>
    </x:xf>
    <x:xf numFmtId="0" fontId="31" fillId="2" borderId="0" xfId="0" applyNumberFormat="1" applyFont="1" applyFill="1" applyBorder="1" applyAlignment="1">
      <x:alignment vertical="center"/>
    </x:xf>
    <x:xf numFmtId="0" fontId="26" fillId="50" borderId="0" xfId="0" applyNumberFormat="1" applyFont="1" applyFill="1" applyBorder="1" applyAlignment="1">
      <x:alignment vertical="center"/>
    </x:xf>
    <x:xf numFmtId="0" fontId="26" fillId="52" borderId="74" xfId="0" applyNumberFormat="1" applyFont="1" applyFill="1" applyBorder="1" applyAlignment="1">
      <x:alignment vertical="center"/>
    </x:xf>
    <x:xf numFmtId="0" fontId="32" fillId="52" borderId="74" xfId="0" applyNumberFormat="1" applyFont="1" applyFill="1" applyBorder="1" applyAlignment="1">
      <x:alignment vertical="center"/>
    </x:xf>
    <x:xf numFmtId="208" fontId="26" fillId="50" borderId="74" xfId="0" applyNumberFormat="1" applyFont="1" applyFill="1" applyBorder="1" applyAlignment="1">
      <x:alignment vertical="center"/>
    </x:xf>
    <x:xf numFmtId="202" fontId="1" fillId="2" borderId="73" xfId="0" applyNumberFormat="1" applyFont="1" applyFill="1" applyBorder="1"/>
  </x:cellXfs>
  <x:cellStyles count="1">
    <x:cellStyle name="Normal" xfId="0"/>
  </x:cellStyles>
  <x:dxfs count="46">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9CA3AF"/>
      </x:font>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9CA3AF"/>
      </x:font>
    </x:dxf>
    <x:dxf>
      <x:font>
        <x:color rgb="FF9CA3AF"/>
      </x:font>
    </x:dxf>
    <x:dxf>
      <x:font>
        <x:color rgb="FF9CA3AF"/>
      </x:font>
    </x:dxf>
    <x:dxf>
      <x:font>
        <x:color rgb="FF92400E"/>
      </x:font>
      <x:fill>
        <x:patternFill>
          <x:bgColor rgb="FFFEF3C7"/>
        </x:patternFill>
      </x:fill>
    </x:dxf>
    <x:dxf>
      <x:font>
        <x:color rgb="FF166534"/>
      </x:font>
      <x:fill>
        <x:patternFill>
          <x:bgColor rgb="FFDCFCE7"/>
        </x:patternFill>
      </x:fill>
    </x:dxf>
    <x:dxf>
      <x:font>
        <x:color rgb="FF92400E"/>
      </x:font>
      <x:fill>
        <x:patternFill>
          <x:bgColor rgb="FFFEF3C7"/>
        </x:patternFill>
      </x:fill>
    </x:dxf>
    <x:dxf>
      <x:font>
        <x:color rgb="FF9CA3AF"/>
      </x:font>
      <x:fill>
        <x:patternFill>
          <x:bgColor rgb="FFFFFFFF"/>
        </x:patternFill>
      </x:fill>
    </x:dxf>
    <x:dxf>
      <x:font>
        <x:color rgb="FF9CA3AF"/>
      </x:font>
      <x:fill>
        <x:patternFill>
          <x:bgColor rgb="FFFFFFFF"/>
        </x:patternFill>
      </x:fill>
    </x:dxf>
    <x:dxf>
      <x:font>
        <x:color rgb="FFB91C1C"/>
      </x:font>
      <x:fill>
        <x:patternFill>
          <x:bgColor rgb="FFFEE2E2"/>
        </x:patternFill>
      </x:fill>
    </x:dxf>
    <x:dxf>
      <x:font>
        <x:color rgb="FFB91C1C"/>
      </x:font>
      <x:fill>
        <x:patternFill>
          <x:bgColor rgb="FFFEE2E2"/>
        </x:patternFill>
      </x:fill>
    </x:dxf>
    <x:dxf>
      <x:font>
        <x:color rgb="FF92400E"/>
      </x:font>
      <x:fill>
        <x:patternFill>
          <x:bgColor rgb="FFFFF5D6"/>
        </x:patternFill>
      </x:fill>
    </x:dxf>
    <x:dxf>
      <x:font>
        <x:color rgb="FF92400E"/>
      </x:font>
      <x:fill>
        <x:patternFill>
          <x:bgColor rgb="FFFFF5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d6d25993284ef7" /><Relationship Type="http://schemas.openxmlformats.org/officeDocument/2006/relationships/theme" Target="/xl/theme/theme1.xml" Id="R9d3afb3ea45648e9" /><Relationship Type="http://schemas.openxmlformats.org/officeDocument/2006/relationships/sharedStrings" Target="/xl/sharedStrings.xml" Id="R5080b957ce0940c8" /><Relationship Type="http://schemas.openxmlformats.org/officeDocument/2006/relationships/worksheet" Target="/xl/worksheets/sheet1.xml" Id="R99db60a219e845f7" /><Relationship Type="http://schemas.openxmlformats.org/officeDocument/2006/relationships/worksheet" Target="/xl/worksheets/sheet2.xml" Id="Re8f12c7d5f184415" /><Relationship Type="http://schemas.openxmlformats.org/officeDocument/2006/relationships/worksheet" Target="/xl/worksheets/sheet3.xml" Id="Rcbfe88e9c5a54dc8" /><Relationship Type="http://schemas.openxmlformats.org/officeDocument/2006/relationships/worksheet" Target="/xl/worksheets/sheet4.xml" Id="Re9825601ab924e74" /><Relationship Type="http://schemas.openxmlformats.org/officeDocument/2006/relationships/worksheet" Target="/xl/worksheets/sheet5.xml" Id="R1def0158f3ba4b33" /><Relationship Type="http://schemas.openxmlformats.org/officeDocument/2006/relationships/worksheet" Target="/xl/worksheets/sheet6.xml" Id="Rd74bbcde7c134d67" /><Relationship Type="http://schemas.openxmlformats.org/officeDocument/2006/relationships/worksheet" Target="/xl/worksheets/sheet7.xml" Id="R62852c83e4f04cee" /><Relationship Type="http://schemas.openxmlformats.org/officeDocument/2006/relationships/worksheet" Target="/xl/worksheets/sheet8.xml" Id="Rfda232f1e25c4d9d" /><Relationship Type="http://schemas.openxmlformats.org/officeDocument/2006/relationships/worksheet" Target="/xl/worksheets/sheet9.xml" Id="R5c01d75790034bdd" /><Relationship Type="http://schemas.openxmlformats.org/officeDocument/2006/relationships/worksheet" Target="/xl/worksheets/sheet10.xml" Id="Ra3b03e8ca2554ce5" /><Relationship Type="http://schemas.openxmlformats.org/officeDocument/2006/relationships/worksheet" Target="/xl/worksheets/sheet11.xml" Id="R69b322e8801346b8" /><Relationship Type="http://schemas.openxmlformats.org/officeDocument/2006/relationships/worksheet" Target="/xl/worksheets/sheet12.xml" Id="R5752fa16864c4f3d" /><Relationship Type="http://schemas.openxmlformats.org/officeDocument/2006/relationships/worksheet" Target="/xl/worksheets/sheet13.xml" Id="Rf7d67136c3214833" /><Relationship Type="http://schemas.openxmlformats.org/officeDocument/2006/relationships/worksheet" Target="/xl/worksheets/sheet14.xml" Id="Rc6d2c14606de442e" /><Relationship Type="http://schemas.openxmlformats.org/officeDocument/2006/relationships/worksheet" Target="/xl/worksheets/sheet15.xml" Id="Re8ec3ced34af4f4f" /><Relationship Type="http://schemas.openxmlformats.org/officeDocument/2006/relationships/worksheet" Target="/xl/worksheets/sheet16.xml" Id="R56919298e78044ef" /><Relationship Type="http://schemas.openxmlformats.org/officeDocument/2006/relationships/worksheet" Target="/xl/worksheets/sheet17.xml" Id="R8c61e82069644885" /><Relationship Type="http://schemas.openxmlformats.org/officeDocument/2006/relationships/worksheet" Target="/xl/worksheets/sheet18.xml" Id="R2e3cc62366bf4157" /><Relationship Type="http://schemas.openxmlformats.org/officeDocument/2006/relationships/worksheet" Target="/xl/worksheets/sheet19.xml" Id="R47bca523261b4729" /><Relationship Type="http://schemas.openxmlformats.org/officeDocument/2006/relationships/worksheet" Target="/xl/worksheets/sheet20.xml" Id="R17a408c83e9e45b8" /><Relationship Type="http://schemas.openxmlformats.org/officeDocument/2006/relationships/worksheet" Target="/xl/worksheets/sheet21.xml" Id="R7c22c98b86f540d4" /><Relationship Type="http://schemas.openxmlformats.org/officeDocument/2006/relationships/worksheet" Target="/xl/worksheets/sheet22.xml" Id="R95f5573a0b2447c9" /><Relationship Type="http://schemas.openxmlformats.org/officeDocument/2006/relationships/worksheet" Target="/xl/worksheets/sheet23.xml" Id="Rbb9f5085f45e459f" /><Relationship Type="http://schemas.openxmlformats.org/officeDocument/2006/relationships/worksheet" Target="/xl/worksheets/sheet24.xml" Id="R586292afa7ae49a8" /><Relationship Type="http://schemas.openxmlformats.org/officeDocument/2006/relationships/worksheet" Target="/xl/worksheets/sheet25.xml" Id="R4ba55256ee3a4895" /><Relationship Type="http://schemas.openxmlformats.org/officeDocument/2006/relationships/worksheet" Target="/xl/worksheets/sheet26.xml" Id="R183900014cf14870" /><Relationship Type="http://schemas.openxmlformats.org/officeDocument/2006/relationships/worksheet" Target="/xl/worksheets/sheet27.xml" Id="Rcf9039f4e6b942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648a2f7848574e53" /></Relationships>
</file>

<file path=xl/drawings/_rels/drawing2.xml.rels>&#65279;<?xml version="1.0" encoding="utf-8"?><Relationships xmlns="http://schemas.openxmlformats.org/package/2006/relationships"><Relationship Type="http://schemas.openxmlformats.org/officeDocument/2006/relationships/chart" Target="/xl/drawings/charts/chart2.xml" Id="R0f12fc856802492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Cash-in harian tercatat (Rp)</a:t>
            </a:r>
          </a:p>
        </c:rich>
      </c:tx>
      <c:overlay val="0"/>
    </c:title>
    <c:plotArea>
      <c:lineChart>
        <c:grouping val="standard"/>
        <c:varyColors val="0"/>
        <c:ser>
          <c:idx val="0"/>
          <c:order val="0"/>
          <c:tx>
            <c:v>Cash-in</c:v>
          </c:tx>
          <c:marker>
            <c:symbol val="none"/>
          </c:marker>
          <c:cat>
            <c:strRef>
              <c:f>'Dashboard P&amp;L'!$A$27:$A$45</c:f>
              <c:strCache>
                <c:ptCount val="0"/>
              </c:strCache>
            </c:strRef>
          </c:cat>
          <c:val>
            <c:numRef>
              <c:f>'Dashboard P&amp;L'!$B$27:$B$45</c:f>
              <c:numCache>
                <c:formatCode>"Rp "#,##0;[Red]("Rp "#,##0);"Rp "0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Rp &quot;#,##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Kumulatif cash-in (Rp juta)</a:t>
            </a:r>
          </a:p>
        </c:rich>
      </c:tx>
      <c:overlay val="0"/>
      <c:txPr>
        <a:bodyPr xmlns:a="http://schemas.openxmlformats.org/drawingml/2006/main" anchorCtr="1"/>
        <a:lstStyle xmlns:a="http://schemas.openxmlformats.org/drawingml/2006/main"/>
        <a:p xmlns:a="http://schemas.openxmlformats.org/drawingml/2006/main">
          <a:pPr>
            <a:defRPr sz="900"/>
          </a:pPr>
        </a:p>
      </c:txPr>
    </c:title>
    <c:plotArea>
      <c:lineChart>
        <c:grouping val="standard"/>
        <c:varyColors val="0"/>
        <c:ser>
          <c:idx val="0"/>
          <c:order val="0"/>
          <c:tx>
            <c:v>Cash-in Kumulatif (Rp juta)</c:v>
          </c:tx>
          <c:spPr>
            <a:solidFill xmlns:a="http://schemas.openxmlformats.org/drawingml/2006/main">
              <a:srgbClr val="2563EB"/>
            </a:solidFill>
          </c:spPr>
          <c:marker>
            <c:symbol val="none"/>
          </c:marker>
          <c:cat>
            <c:strRef>
              <c:f>'Estimate Omzet'!$Q$11:$Q$40</c:f>
              <c:strCache>
                <c:ptCount val="0"/>
              </c:strCache>
            </c:strRef>
          </c:cat>
          <c:val>
            <c:numRef>
              <c:f>'Estimate Omzet'!$R$11:$R$40</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25</xdr:row>
      <xdr:rowOff>0</xdr:rowOff>
    </xdr:from>
    <xdr:to>
      <xdr:col>12</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8a2f7848574e53"/>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26</xdr:row>
      <xdr:rowOff>0</xdr:rowOff>
    </xdr:from>
    <xdr:to>
      <xdr:col>15</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12fc8568024923"/>
        </a:graphicData>
      </a:graphic>
    </xdr:graphicFrame>
    <xdr:clientData/>
  </xdr:twoCellAnchor>
</xdr:wsDr>
</file>

<file path=xl/tables/table1.xml><?xml version="1.0" encoding="utf-8"?>
<x:table xmlns:x="http://schemas.openxmlformats.org/spreadsheetml/2006/main" id="1" name="TransaksiSeptember" displayName="TransaksiSeptember" ref="A4:AA241" headerRowCount="1" totalsRowCount="0" totalsRowShown="0">
  <x:tableColumns count="27">
    <x:tableColumn id="1" name="No"/>
    <x:tableColumn id="2" name="Tanggal Setoran"/>
    <x:tableColumn id="3" name="Nama Client"/>
    <x:tableColumn id="4" name="Paket"/>
    <x:tableColumn id="5" name="Tanggal Foto"/>
    <x:tableColumn id="6" name="Status"/>
    <x:tableColumn id="7" name="Cash"/>
    <x:tableColumn id="8" name="Transfer"/>
    <x:tableColumn id="9" name="Total Masuk"/>
    <x:tableColumn id="10" name="Metode Pembayaran"/>
    <x:tableColumn id="11" name="Admin"/>
    <x:tableColumn id="12" name="Fotografer"/>
    <x:tableColumn id="13" name="Q / Tambahan"/>
    <x:tableColumn id="14" name="All File"/>
    <x:tableColumn id="15" name="File Edit"/>
    <x:tableColumn id="16" name="Editan / FG"/>
    <x:tableColumn id="17" name="Cetakan / Frame"/>
    <x:tableColumn id="18" name="Diambil / Tanggal"/>
    <x:tableColumn id="19" name="Jenis"/>
    <x:tableColumn id="20" name="Sheet Sumber"/>
    <x:tableColumn id="21" name="Baris Sumber"/>
    <x:tableColumn id="22" name="Tanggal Foto Asli"/>
    <x:tableColumn id="23" name="Cash Asli"/>
    <x:tableColumn id="24" name="Transfer Asli"/>
    <x:tableColumn id="25" name="Catatan Sumber"/>
    <x:tableColumn id="26" name="Flag Pemeriksaan"/>
    <x:tableColumn id="27" name="Sesi Terdokumentasi"/>
  </x:tableColumns>
  <x:tableStyleInfo name="TableStyleMedium2" showFirstColumn="0" showLastColumn="0" showRowStripes="1" showColumnStripes="0"/>
</x:table>
</file>

<file path=xl/tables/table2.xml><?xml version="1.0" encoding="utf-8"?>
<x:table xmlns:x="http://schemas.openxmlformats.org/spreadsheetml/2006/main" id="3" name="ScheduleSeptember" displayName="ScheduleSeptember" ref="A4:AB149" headerRowCount="1" totalsRowCount="0" totalsRowShown="0">
  <x:tableColumns count="28">
    <x:tableColumn id="1" name="ID Booking"/>
    <x:tableColumn id="2" name="Tanggal Sesi"/>
    <x:tableColumn id="3" name="Jam"/>
    <x:tableColumn id="4" name="Ruangan / Blok"/>
    <x:tableColumn id="5" name="Nama Client"/>
    <x:tableColumn id="6" name="Paket Asli"/>
    <x:tableColumn id="7" name="Paket Standar"/>
    <x:tableColumn id="8" name="Jumlah Orang"/>
    <x:tableColumn id="9" name="Unit Paket"/>
    <x:tableColumn id="10" name="Nilai Order Override"/>
    <x:tableColumn id="11" name="Tarif Acuan"/>
    <x:tableColumn id="12" name="Est. Nilai Order"/>
    <x:tableColumn id="13" name="Catatan Bayar Asli"/>
    <x:tableColumn id="14" name="DP Schedule"/>
    <x:tableColumn id="15" name="Status Schedule"/>
    <x:tableColumn id="16" name="DP Log"/>
    <x:tableColumn id="17" name="Selain DP Log"/>
    <x:tableColumn id="18" name="Ada Lunas Log"/>
    <x:tableColumn id="19" name="Kredit Bayar Efektif"/>
    <x:tableColumn id="20" name="Est. Sisa Bayar"/>
    <x:tableColumn id="21" name="Masuk Total (1/0)"/>
    <x:tableColumn id="22" name="Future Setelah Cutoff"/>
    <x:tableColumn id="23" name="Sisa Hari Cutoff"/>
    <x:tableColumn id="24" name="Catatan Pemeriksaan"/>
    <x:tableColumn id="25" name="File Sumber"/>
    <x:tableColumn id="26" name="Sheet Sumber"/>
    <x:tableColumn id="27" name="Sel Nama"/>
    <x:tableColumn id="28" name="Baris Log Awal"/>
  </x:tableColumns>
  <x:tableStyleInfo name="TableStyleMedium2" showFirstColumn="0" showLastColumn="0" showRowStripes="1" showColumnStripes="0"/>
</x:table>
</file>

<file path=xl/tables/table3.xml><?xml version="1.0" encoding="utf-8"?>
<x:table xmlns:x="http://schemas.openxmlformats.org/spreadsheetml/2006/main" id="2" name="RekonsiliasiBayarSeptember" displayName="RekonsiliasiBayarSeptember" ref="A4:O241" headerRowCount="1" totalsRowCount="0" totalsRowShown="0">
  <x:tableColumns count="15">
    <x:tableColumn id="1" name="Baris Log"/>
    <x:tableColumn id="2" name="Tanggal Setoran"/>
    <x:tableColumn id="3" name="Nama Log"/>
    <x:tableColumn id="4" name="Paket Log"/>
    <x:tableColumn id="5" name="Tanggal Foto"/>
    <x:tableColumn id="6" name="Status Log"/>
    <x:tableColumn id="7" name="Cash"/>
    <x:tableColumn id="8" name="Transfer"/>
    <x:tableColumn id="9" name="Total Masuk"/>
    <x:tableColumn id="10" name="ID Booking (Input)"/>
    <x:tableColumn id="11" name="Dasar Pencocokan"/>
    <x:tableColumn id="12" name="DP Log"/>
    <x:tableColumn id="13" name="Selain DP"/>
    <x:tableColumn id="14" name="Lunas / Pelunasan"/>
    <x:tableColumn id="15" name="Kontrol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cecad05740b4cbe" /></Relationships>
</file>

<file path=xl/worksheets/_rels/sheet6.xml.rels>&#65279;<?xml version="1.0" encoding="utf-8"?><Relationships xmlns="http://schemas.openxmlformats.org/package/2006/relationships"><Relationship Type="http://schemas.openxmlformats.org/officeDocument/2006/relationships/drawing" Target="/xl/drawings/drawing1.xml" Id="R4bcf0839d6d745d7" /></Relationships>
</file>

<file path=xl/worksheets/_rels/sheet20.xml.rels>&#65279;<?xml version="1.0" encoding="utf-8"?><Relationships xmlns="http://schemas.openxmlformats.org/package/2006/relationships"><Relationship Type="http://schemas.openxmlformats.org/officeDocument/2006/relationships/drawing" Target="/xl/drawings/drawing2.xml" Id="R893f6216e4514467" /></Relationships>
</file>

<file path=xl/worksheets/_rels/sheet21.xml.rels>&#65279;<?xml version="1.0" encoding="utf-8"?><Relationships xmlns="http://schemas.openxmlformats.org/package/2006/relationships"><Relationship Type="http://schemas.openxmlformats.org/officeDocument/2006/relationships/table" Target="/xl/tables/table2.xml" Id="R77441221d6984a14" /></Relationships>
</file>

<file path=xl/worksheets/_rels/sheet22.xml.rels>&#65279;<?xml version="1.0" encoding="utf-8"?><Relationships xmlns="http://schemas.openxmlformats.org/package/2006/relationships"><Relationship Type="http://schemas.openxmlformats.org/officeDocument/2006/relationships/table" Target="/xl/tables/table3.xml" Id="Rf5cc70f4bf0342ab"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29" hidden="0" customWidth="1"/>
    <x:col min="4" max="4" width="25"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8" hidden="0" customWidth="1"/>
    <x:col min="26" max="26" width="48" hidden="0" customWidth="1"/>
    <x:col min="27" max="27" width="18" hidden="0" customWidth="1"/>
  </x:cols>
  <x:sheetData>
    <x:row r="1" ht="34" customHeight="1">
      <x:c r="A1" s="4" t="str">
        <x:v>LOG TRANSAKSI | SEPTEMBER 2026</x:v>
      </x:c>
      <x:c r="B1" s="4"/>
      <x:c r="C1" s="4"/>
      <x:c r="D1" s="4"/>
      <x:c r="E1" s="4"/>
      <x:c r="F1" s="4"/>
      <x:c r="G1" s="4"/>
      <x:c r="H1" s="4"/>
      <x:c r="I1" s="4"/>
      <x:c r="J1" s="4"/>
      <x:c r="K1" s="4"/>
      <x:c r="L1" s="4"/>
      <x:c r="M1" s="4"/>
      <x:c r="N1" s="4"/>
      <x:c r="O1" s="4"/>
      <x:c r="P1" s="4"/>
      <x:c r="Q1" s="4"/>
      <x:c r="R1" s="4"/>
      <x:c r="S1" s="4"/>
      <x:c r="T1" s="4"/>
      <x:c r="U1" s="4"/>
      <x:c r="V1" s="4"/>
      <x:c r="W1" s="4"/>
      <x:c r="X1" s="4"/>
      <x:c r="Y1" s="4"/>
      <x:c r="Z1" s="4"/>
      <x:c r="AA1" s="4"/>
    </x:row>
    <x:row r="2" ht="36" customHeight="1">
      <x:c r="A2" s="6" t="str">
        <x:v>Cash-in mengikuti tanggal setoran. Sumber 19 September 2026 16.01 WIB. Status kosong tetap dihitung berdasarkan nominal. Koordinat dan nilai asli tersedia.</x:v>
      </x:c>
      <x:c r="B2" s="6"/>
      <x:c r="C2" s="6"/>
      <x:c r="D2" s="6"/>
      <x:c r="E2" s="6"/>
      <x:c r="F2" s="6"/>
      <x:c r="G2" s="6"/>
      <x:c r="H2" s="6"/>
      <x:c r="I2" s="6"/>
      <x:c r="J2" s="6"/>
      <x:c r="K2" s="6"/>
      <x:c r="L2" s="6"/>
      <x:c r="M2" s="6"/>
      <x:c r="N2" s="6"/>
      <x:c r="O2" s="6"/>
      <x:c r="P2" s="6"/>
      <x:c r="Q2" s="6"/>
      <x:c r="R2" s="6"/>
      <x:c r="S2" s="6"/>
      <x:c r="T2" s="6"/>
      <x:c r="U2" s="6"/>
      <x:c r="V2" s="6"/>
      <x:c r="W2" s="6"/>
      <x:c r="X2" s="6"/>
      <x:c r="Y2" s="6"/>
      <x:c r="Z2" s="6"/>
      <x:c r="AA2" s="6"/>
    </x:row>
    <x:row r="3" ht="22"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34" customHeight="1">
      <x:c r="A4" s="127" t="str">
        <x:v>No</x:v>
      </x:c>
      <x:c r="B4" s="128" t="str">
        <x:v>Tanggal Setoran</x:v>
      </x:c>
      <x:c r="C4" s="128" t="str">
        <x:v>Nama Client</x:v>
      </x:c>
      <x:c r="D4" s="128" t="str">
        <x:v>Paket</x:v>
      </x:c>
      <x:c r="E4" s="128" t="str">
        <x:v>Tanggal Foto</x:v>
      </x:c>
      <x:c r="F4" s="128" t="str">
        <x:v>Status</x:v>
      </x:c>
      <x:c r="G4" s="128" t="str">
        <x:v>Cash</x:v>
      </x:c>
      <x:c r="H4" s="128" t="str">
        <x:v>Transfer</x:v>
      </x:c>
      <x:c r="I4" s="128" t="str">
        <x:v>Total Masuk</x:v>
      </x:c>
      <x:c r="J4" s="128" t="str">
        <x:v>Metode Pembayaran</x:v>
      </x:c>
      <x:c r="K4" s="128" t="str">
        <x:v>Admin</x:v>
      </x:c>
      <x:c r="L4" s="128" t="str">
        <x:v>Fotografer</x:v>
      </x:c>
      <x:c r="M4" s="128" t="str">
        <x:v>Q / Tambahan</x:v>
      </x:c>
      <x:c r="N4" s="128" t="str">
        <x:v>All File</x:v>
      </x:c>
      <x:c r="O4" s="128" t="str">
        <x:v>File Edit</x:v>
      </x:c>
      <x:c r="P4" s="128" t="str">
        <x:v>Editan / FG</x:v>
      </x:c>
      <x:c r="Q4" s="128" t="str">
        <x:v>Cetakan / Frame</x:v>
      </x:c>
      <x:c r="R4" s="128" t="str">
        <x:v>Diambil / Tanggal</x:v>
      </x:c>
      <x:c r="S4" s="128" t="str">
        <x:v>Jenis</x:v>
      </x:c>
      <x:c r="T4" s="128" t="str">
        <x:v>Sheet Sumber</x:v>
      </x:c>
      <x:c r="U4" s="128" t="str">
        <x:v>Baris Sumber</x:v>
      </x:c>
      <x:c r="V4" s="128" t="str">
        <x:v>Tanggal Foto Asli</x:v>
      </x:c>
      <x:c r="W4" s="128" t="str">
        <x:v>Cash Asli</x:v>
      </x:c>
      <x:c r="X4" s="128" t="str">
        <x:v>Transfer Asli</x:v>
      </x:c>
      <x:c r="Y4" s="128" t="str">
        <x:v>Catatan Sumber</x:v>
      </x:c>
      <x:c r="Z4" s="128" t="str">
        <x:v>Flag Pemeriksaan</x:v>
      </x:c>
      <x:c r="AA4" s="128" t="str">
        <x:v>Sesi Terdokumentasi</x:v>
      </x:c>
    </x:row>
    <x:row r="5" ht="22" customHeight="1">
      <x:c r="A5" s="112" t="n">
        <x:v>1</x:v>
      </x:c>
      <x:c r="B5" s="113" t="n">
        <x:v>46266</x:v>
      </x:c>
      <x:c r="C5" s="114" t="str">
        <x:v>Denny Hardiansyah</x:v>
      </x:c>
      <x:c r="D5" s="114" t="str">
        <x:v>Graduation</x:v>
      </x:c>
      <x:c r="E5" s="113" t="n">
        <x:v>46273</x:v>
      </x:c>
      <x:c r="F5" s="114" t="str">
        <x:v>DP</x:v>
      </x:c>
      <x:c r="G5" s="115" t="n">
        <x:v>0</x:v>
      </x:c>
      <x:c r="H5" s="115" t="n">
        <x:v>100000</x:v>
      </x:c>
      <x:c r="I5" s="115" t="n">
        <x:f>IF(B5="","",SUM(G5:H5))</x:f>
        <x:v>100000</x:v>
      </x:c>
      <x:c r="J5" s="114" t="str">
        <x:f>IF(B5="","",IF(I5=0,"Tanpa uang masuk",IF(AND(G5&gt;0,H5&gt;0),"Cash + Transfer",IF(G5&gt;0,"Cash","Transfer"))))</x:f>
        <x:v>Transfer</x:v>
      </x:c>
      <x:c r="K5" s="114" t="str">
        <x:v>INDAH</x:v>
      </x:c>
      <x:c r="L5" s="114" t="str">
        <x:v>Belum diisi</x:v>
      </x:c>
      <x:c r="M5" s="114"/>
      <x:c r="N5" s="114"/>
      <x:c r="O5" s="114"/>
      <x:c r="P5" s="114"/>
      <x:c r="Q5" s="114"/>
      <x:c r="R5" s="114"/>
      <x:c r="S5" s="114" t="str">
        <x:v>Paket utama</x:v>
      </x:c>
      <x:c r="T5" s="114" t="str">
        <x:v>1</x:v>
      </x:c>
      <x:c r="U5" s="114" t="n">
        <x:v>4</x:v>
      </x:c>
      <x:c r="V5" s="114" t="str">
        <x:v>2026-09-08T00:00:00</x:v>
      </x:c>
      <x:c r="W5" s="114"/>
      <x:c r="X5" s="114" t="n">
        <x:v>100000</x:v>
      </x:c>
      <x:c r="Y5" s="114" t="str">
        <x:v>Fotografer belum diisi</x:v>
      </x:c>
      <x:c r="Z5" s="114" t="str">
        <x:f>IF(B5="","",IF(OR(C5="",D5="Belum diisi",F5=""),"CHECK: identitas/status",IF(AND(S5="Paket utama",F5&lt;&gt;"DP",OR(E5="",L5="")),"CHECK: tanggal foto/crew",IF(AND(I5=0,OR(W5="-",X5="-")),"CHECK: nominal nonangka","OK"))))</x:f>
        <x:v>OK</x:v>
      </x:c>
      <x:c r="AA5" s="116" t="n">
        <x:f>IF(B5="","",IF(AND(S5="Paket utama",E5&lt;&gt;"",E5&lt;='Pengaturan'!$B$6,OR(F5="Lunas",F5="Pelunasan"),L5&lt;&gt;"",L5&lt;&gt;"Belum diisi",N5="Uploaded"),1,0))</x:f>
        <x:v>0</x:v>
      </x:c>
    </x:row>
    <x:row r="6" ht="22" customHeight="1">
      <x:c r="A6" s="112" t="n">
        <x:v>2</x:v>
      </x:c>
      <x:c r="B6" s="113" t="n">
        <x:v>46266</x:v>
      </x:c>
      <x:c r="C6" s="114" t="str">
        <x:v>Hanif</x:v>
      </x:c>
      <x:c r="D6" s="114" t="str">
        <x:v>Large Group</x:v>
      </x:c>
      <x:c r="E6" s="113" t="n">
        <x:v>46269</x:v>
      </x:c>
      <x:c r="F6" s="114" t="str">
        <x:v>DP</x:v>
      </x:c>
      <x:c r="G6" s="115" t="n">
        <x:v>0</x:v>
      </x:c>
      <x:c r="H6" s="115" t="n">
        <x:v>100000</x:v>
      </x:c>
      <x:c r="I6" s="115" t="n">
        <x:f>IF(B6="","",SUM(G6:H6))</x:f>
        <x:v>100000</x:v>
      </x:c>
      <x:c r="J6" s="114" t="str">
        <x:f>IF(B6="","",IF(I6=0,"Tanpa uang masuk",IF(AND(G6&gt;0,H6&gt;0),"Cash + Transfer",IF(G6&gt;0,"Cash","Transfer"))))</x:f>
        <x:v>Transfer</x:v>
      </x:c>
      <x:c r="K6" s="114" t="str">
        <x:v>INDAH</x:v>
      </x:c>
      <x:c r="L6" s="114" t="str">
        <x:v>Belum diisi</x:v>
      </x:c>
      <x:c r="M6" s="114"/>
      <x:c r="N6" s="114"/>
      <x:c r="O6" s="114"/>
      <x:c r="P6" s="114"/>
      <x:c r="Q6" s="114"/>
      <x:c r="R6" s="114"/>
      <x:c r="S6" s="114" t="str">
        <x:v>Paket utama</x:v>
      </x:c>
      <x:c r="T6" s="114" t="str">
        <x:v>1</x:v>
      </x:c>
      <x:c r="U6" s="114" t="n">
        <x:v>5</x:v>
      </x:c>
      <x:c r="V6" s="114" t="str">
        <x:v>2026-09-04T00:00:00</x:v>
      </x:c>
      <x:c r="W6" s="114"/>
      <x:c r="X6" s="114" t="n">
        <x:v>100000</x:v>
      </x:c>
      <x:c r="Y6" s="114" t="str">
        <x:v>Fotografer belum diisi</x:v>
      </x:c>
      <x:c r="Z6" s="114" t="str">
        <x:f>IF(B6="","",IF(OR(C6="",D6="Belum diisi",F6=""),"CHECK: identitas/status",IF(AND(S6="Paket utama",F6&lt;&gt;"DP",OR(E6="",L6="")),"CHECK: tanggal foto/crew",IF(AND(I6=0,OR(W6="-",X6="-")),"CHECK: nominal nonangka","OK"))))</x:f>
        <x:v>OK</x:v>
      </x:c>
      <x:c r="AA6" s="116" t="n">
        <x:f>IF(B6="","",IF(AND(S6="Paket utama",E6&lt;&gt;"",E6&lt;='Pengaturan'!$B$6,OR(F6="Lunas",F6="Pelunasan"),L6&lt;&gt;"",L6&lt;&gt;"Belum diisi",N6="Uploaded"),1,0))</x:f>
        <x:v>0</x:v>
      </x:c>
    </x:row>
    <x:row r="7" ht="22" customHeight="1">
      <x:c r="A7" s="112" t="n">
        <x:v>3</x:v>
      </x:c>
      <x:c r="B7" s="113" t="n">
        <x:v>46266</x:v>
      </x:c>
      <x:c r="C7" s="114" t="str">
        <x:v>Ergi Mahandika</x:v>
      </x:c>
      <x:c r="D7" s="114" t="str">
        <x:v>Graduation</x:v>
      </x:c>
      <x:c r="E7" s="113" t="n">
        <x:v>46273</x:v>
      </x:c>
      <x:c r="F7" s="114" t="str">
        <x:v>DP</x:v>
      </x:c>
      <x:c r="G7" s="115" t="n">
        <x:v>0</x:v>
      </x:c>
      <x:c r="H7" s="115" t="n">
        <x:v>100000</x:v>
      </x:c>
      <x:c r="I7" s="115" t="n">
        <x:f>IF(B7="","",SUM(G7:H7))</x:f>
        <x:v>100000</x:v>
      </x:c>
      <x:c r="J7" s="114" t="str">
        <x:f>IF(B7="","",IF(I7=0,"Tanpa uang masuk",IF(AND(G7&gt;0,H7&gt;0),"Cash + Transfer",IF(G7&gt;0,"Cash","Transfer"))))</x:f>
        <x:v>Transfer</x:v>
      </x:c>
      <x:c r="K7" s="114" t="str">
        <x:v>INDAH</x:v>
      </x:c>
      <x:c r="L7" s="114" t="str">
        <x:v>Belum diisi</x:v>
      </x:c>
      <x:c r="M7" s="114"/>
      <x:c r="N7" s="114"/>
      <x:c r="O7" s="114"/>
      <x:c r="P7" s="114"/>
      <x:c r="Q7" s="114"/>
      <x:c r="R7" s="114"/>
      <x:c r="S7" s="114" t="str">
        <x:v>Paket utama</x:v>
      </x:c>
      <x:c r="T7" s="114" t="str">
        <x:v>1</x:v>
      </x:c>
      <x:c r="U7" s="114" t="n">
        <x:v>6</x:v>
      </x:c>
      <x:c r="V7" s="114" t="str">
        <x:v>2026-09-08T00:00:00</x:v>
      </x:c>
      <x:c r="W7" s="114"/>
      <x:c r="X7" s="114" t="n">
        <x:v>100000</x:v>
      </x:c>
      <x:c r="Y7" s="114" t="str">
        <x:v>Fotografer belum diisi</x:v>
      </x:c>
      <x:c r="Z7" s="114" t="str">
        <x:f>IF(B7="","",IF(OR(C7="",D7="Belum diisi",F7=""),"CHECK: identitas/status",IF(AND(S7="Paket utama",F7&lt;&gt;"DP",OR(E7="",L7="")),"CHECK: tanggal foto/crew",IF(AND(I7=0,OR(W7="-",X7="-")),"CHECK: nominal nonangka","OK"))))</x:f>
        <x:v>OK</x:v>
      </x:c>
      <x:c r="AA7" s="116" t="n">
        <x:f>IF(B7="","",IF(AND(S7="Paket utama",E7&lt;&gt;"",E7&lt;='Pengaturan'!$B$6,OR(F7="Lunas",F7="Pelunasan"),L7&lt;&gt;"",L7&lt;&gt;"Belum diisi",N7="Uploaded"),1,0))</x:f>
        <x:v>0</x:v>
      </x:c>
    </x:row>
    <x:row r="8" ht="22" customHeight="1">
      <x:c r="A8" s="112" t="n">
        <x:v>4</x:v>
      </x:c>
      <x:c r="B8" s="113" t="n">
        <x:v>46266</x:v>
      </x:c>
      <x:c r="C8" s="114" t="str">
        <x:v>Fauzan</x:v>
      </x:c>
      <x:c r="D8" s="114" t="str">
        <x:v>Couple A</x:v>
      </x:c>
      <x:c r="E8" s="113" t="n">
        <x:v>46268</x:v>
      </x:c>
      <x:c r="F8" s="114" t="str">
        <x:v>DP</x:v>
      </x:c>
      <x:c r="G8" s="115" t="n">
        <x:v>0</x:v>
      </x:c>
      <x:c r="H8" s="115" t="n">
        <x:v>100000</x:v>
      </x:c>
      <x:c r="I8" s="115" t="n">
        <x:f>IF(B8="","",SUM(G8:H8))</x:f>
        <x:v>100000</x:v>
      </x:c>
      <x:c r="J8" s="114" t="str">
        <x:f>IF(B8="","",IF(I8=0,"Tanpa uang masuk",IF(AND(G8&gt;0,H8&gt;0),"Cash + Transfer",IF(G8&gt;0,"Cash","Transfer"))))</x:f>
        <x:v>Transfer</x:v>
      </x:c>
      <x:c r="K8" s="114" t="str">
        <x:v>AMEL</x:v>
      </x:c>
      <x:c r="L8" s="114" t="str">
        <x:v>Belum diisi</x:v>
      </x:c>
      <x:c r="M8" s="114"/>
      <x:c r="N8" s="114"/>
      <x:c r="O8" s="114"/>
      <x:c r="P8" s="114"/>
      <x:c r="Q8" s="114"/>
      <x:c r="R8" s="114"/>
      <x:c r="S8" s="114" t="str">
        <x:v>Paket utama</x:v>
      </x:c>
      <x:c r="T8" s="114" t="str">
        <x:v>1</x:v>
      </x:c>
      <x:c r="U8" s="114" t="n">
        <x:v>7</x:v>
      </x:c>
      <x:c r="V8" s="114" t="str">
        <x:v>2026-09-03T00:00:00</x:v>
      </x:c>
      <x:c r="W8" s="114"/>
      <x:c r="X8" s="114" t="n">
        <x:v>100000</x:v>
      </x:c>
      <x:c r="Y8" s="114" t="str">
        <x:v>Fotografer belum diisi</x:v>
      </x:c>
      <x:c r="Z8" s="114" t="str">
        <x:f>IF(B8="","",IF(OR(C8="",D8="Belum diisi",F8=""),"CHECK: identitas/status",IF(AND(S8="Paket utama",F8&lt;&gt;"DP",OR(E8="",L8="")),"CHECK: tanggal foto/crew",IF(AND(I8=0,OR(W8="-",X8="-")),"CHECK: nominal nonangka","OK"))))</x:f>
        <x:v>OK</x:v>
      </x:c>
      <x:c r="AA8" s="116" t="n">
        <x:f>IF(B8="","",IF(AND(S8="Paket utama",E8&lt;&gt;"",E8&lt;='Pengaturan'!$B$6,OR(F8="Lunas",F8="Pelunasan"),L8&lt;&gt;"",L8&lt;&gt;"Belum diisi",N8="Uploaded"),1,0))</x:f>
        <x:v>0</x:v>
      </x:c>
    </x:row>
    <x:row r="9" ht="22" customHeight="1">
      <x:c r="A9" s="112" t="n">
        <x:v>5</x:v>
      </x:c>
      <x:c r="B9" s="113" t="n">
        <x:v>46266</x:v>
      </x:c>
      <x:c r="C9" s="114" t="str">
        <x:v>Sela Artiana</x:v>
      </x:c>
      <x:c r="D9" s="114" t="str">
        <x:v>Graduation</x:v>
      </x:c>
      <x:c r="E9" s="113" t="n">
        <x:v>46273</x:v>
      </x:c>
      <x:c r="F9" s="114" t="str">
        <x:v>DP</x:v>
      </x:c>
      <x:c r="G9" s="115" t="n">
        <x:v>0</x:v>
      </x:c>
      <x:c r="H9" s="115" t="n">
        <x:v>100000</x:v>
      </x:c>
      <x:c r="I9" s="115" t="n">
        <x:f>IF(B9="","",SUM(G9:H9))</x:f>
        <x:v>100000</x:v>
      </x:c>
      <x:c r="J9" s="114" t="str">
        <x:f>IF(B9="","",IF(I9=0,"Tanpa uang masuk",IF(AND(G9&gt;0,H9&gt;0),"Cash + Transfer",IF(G9&gt;0,"Cash","Transfer"))))</x:f>
        <x:v>Transfer</x:v>
      </x:c>
      <x:c r="K9" s="114" t="str">
        <x:v>AMEL</x:v>
      </x:c>
      <x:c r="L9" s="114" t="str">
        <x:v>Belum diisi</x:v>
      </x:c>
      <x:c r="M9" s="114"/>
      <x:c r="N9" s="114"/>
      <x:c r="O9" s="114"/>
      <x:c r="P9" s="114"/>
      <x:c r="Q9" s="114"/>
      <x:c r="R9" s="114"/>
      <x:c r="S9" s="114" t="str">
        <x:v>Paket utama</x:v>
      </x:c>
      <x:c r="T9" s="114" t="str">
        <x:v>1</x:v>
      </x:c>
      <x:c r="U9" s="114" t="n">
        <x:v>8</x:v>
      </x:c>
      <x:c r="V9" s="114" t="str">
        <x:v>2026-09-08T00:00:00</x:v>
      </x:c>
      <x:c r="W9" s="114"/>
      <x:c r="X9" s="114" t="n">
        <x:v>100000</x:v>
      </x:c>
      <x:c r="Y9" s="114" t="str">
        <x:v>Fotografer belum diisi</x:v>
      </x:c>
      <x:c r="Z9" s="114" t="str">
        <x:f>IF(B9="","",IF(OR(C9="",D9="Belum diisi",F9=""),"CHECK: identitas/status",IF(AND(S9="Paket utama",F9&lt;&gt;"DP",OR(E9="",L9="")),"CHECK: tanggal foto/crew",IF(AND(I9=0,OR(W9="-",X9="-")),"CHECK: nominal nonangka","OK"))))</x:f>
        <x:v>OK</x:v>
      </x:c>
      <x:c r="AA9" s="116" t="n">
        <x:f>IF(B9="","",IF(AND(S9="Paket utama",E9&lt;&gt;"",E9&lt;='Pengaturan'!$B$6,OR(F9="Lunas",F9="Pelunasan"),L9&lt;&gt;"",L9&lt;&gt;"Belum diisi",N9="Uploaded"),1,0))</x:f>
        <x:v>0</x:v>
      </x:c>
    </x:row>
    <x:row r="10" ht="22" customHeight="1">
      <x:c r="A10" s="112" t="n">
        <x:v>6</x:v>
      </x:c>
      <x:c r="B10" s="113" t="n">
        <x:v>46266</x:v>
      </x:c>
      <x:c r="C10" s="114" t="str">
        <x:v>Assa</x:v>
      </x:c>
      <x:c r="D10" s="114" t="str">
        <x:v>Graduation</x:v>
      </x:c>
      <x:c r="E10" s="113" t="n">
        <x:v>46266</x:v>
      </x:c>
      <x:c r="F10" s="114" t="str">
        <x:v>Lunas</x:v>
      </x:c>
      <x:c r="G10" s="115" t="n">
        <x:v>330000</x:v>
      </x:c>
      <x:c r="H10" s="115" t="n">
        <x:v>0</x:v>
      </x:c>
      <x:c r="I10" s="115" t="n">
        <x:f>IF(B10="","",SUM(G10:H10))</x:f>
        <x:v>330000</x:v>
      </x:c>
      <x:c r="J10" s="114" t="str">
        <x:f>IF(B10="","",IF(I10=0,"Tanpa uang masuk",IF(AND(G10&gt;0,H10&gt;0),"Cash + Transfer",IF(G10&gt;0,"Cash","Transfer"))))</x:f>
        <x:v>Cash</x:v>
      </x:c>
      <x:c r="K10" s="114" t="str">
        <x:v>AMEL</x:v>
      </x:c>
      <x:c r="L10" s="114" t="str">
        <x:v>FAHME</x:v>
      </x:c>
      <x:c r="M10" s="114"/>
      <x:c r="N10" s="114" t="str">
        <x:v>Uploaded</x:v>
      </x:c>
      <x:c r="O10" s="114" t="str">
        <x:v>Pending</x:v>
      </x:c>
      <x:c r="P10" s="114"/>
      <x:c r="Q10" s="114"/>
      <x:c r="R10" s="114"/>
      <x:c r="S10" s="114" t="str">
        <x:v>Paket utama</x:v>
      </x:c>
      <x:c r="T10" s="114" t="str">
        <x:v>1</x:v>
      </x:c>
      <x:c r="U10" s="114" t="n">
        <x:v>9</x:v>
      </x:c>
      <x:c r="V10" s="114" t="str">
        <x:v>2026-09-01T00:00:00</x:v>
      </x:c>
      <x:c r="W10" s="114" t="n">
        <x:v>330000</x:v>
      </x:c>
      <x:c r="X10" s="114"/>
      <x:c r="Y10" s="114"/>
      <x:c r="Z10" s="114" t="str">
        <x:f>IF(B10="","",IF(OR(C10="",D10="Belum diisi",F10=""),"CHECK: identitas/status",IF(AND(S10="Paket utama",F10&lt;&gt;"DP",OR(E10="",L10="")),"CHECK: tanggal foto/crew",IF(AND(I10=0,OR(W10="-",X10="-")),"CHECK: nominal nonangka","OK"))))</x:f>
        <x:v>OK</x:v>
      </x:c>
      <x:c r="AA10" s="116" t="n">
        <x:f>IF(B10="","",IF(AND(S10="Paket utama",E10&lt;&gt;"",E10&lt;='Pengaturan'!$B$6,OR(F10="Lunas",F10="Pelunasan"),L10&lt;&gt;"",L10&lt;&gt;"Belum diisi",N10="Uploaded"),1,0))</x:f>
        <x:v>1</x:v>
      </x:c>
    </x:row>
    <x:row r="11" ht="22" customHeight="1">
      <x:c r="A11" s="112" t="n">
        <x:v>7</x:v>
      </x:c>
      <x:c r="B11" s="113" t="n">
        <x:v>46266</x:v>
      </x:c>
      <x:c r="C11" s="114" t="str">
        <x:v>Stevy</x:v>
      </x:c>
      <x:c r="D11" s="114" t="str">
        <x:v>Graduation</x:v>
      </x:c>
      <x:c r="E11" s="113" t="n">
        <x:v>46274</x:v>
      </x:c>
      <x:c r="F11" s="114" t="str">
        <x:v>DP</x:v>
      </x:c>
      <x:c r="G11" s="115" t="n">
        <x:v>0</x:v>
      </x:c>
      <x:c r="H11" s="115" t="n">
        <x:v>100000</x:v>
      </x:c>
      <x:c r="I11" s="115" t="n">
        <x:f>IF(B11="","",SUM(G11:H11))</x:f>
        <x:v>100000</x:v>
      </x:c>
      <x:c r="J11" s="114" t="str">
        <x:f>IF(B11="","",IF(I11=0,"Tanpa uang masuk",IF(AND(G11&gt;0,H11&gt;0),"Cash + Transfer",IF(G11&gt;0,"Cash","Transfer"))))</x:f>
        <x:v>Transfer</x:v>
      </x:c>
      <x:c r="K11" s="114" t="str">
        <x:v>AMEL</x:v>
      </x:c>
      <x:c r="L11" s="114" t="str">
        <x:v>Belum diisi</x:v>
      </x:c>
      <x:c r="M11" s="114"/>
      <x:c r="N11" s="114"/>
      <x:c r="O11" s="114"/>
      <x:c r="P11" s="114"/>
      <x:c r="Q11" s="114"/>
      <x:c r="R11" s="114"/>
      <x:c r="S11" s="114" t="str">
        <x:v>Paket utama</x:v>
      </x:c>
      <x:c r="T11" s="114" t="str">
        <x:v>1</x:v>
      </x:c>
      <x:c r="U11" s="114" t="n">
        <x:v>10</x:v>
      </x:c>
      <x:c r="V11" s="114" t="str">
        <x:v>2026-09-09T00:00:00</x:v>
      </x:c>
      <x:c r="W11" s="114"/>
      <x:c r="X11" s="114" t="n">
        <x:v>100000</x:v>
      </x:c>
      <x:c r="Y11" s="114" t="str">
        <x:v>Fotografer belum diisi</x:v>
      </x:c>
      <x:c r="Z11" s="114" t="str">
        <x:f>IF(B11="","",IF(OR(C11="",D11="Belum diisi",F11=""),"CHECK: identitas/status",IF(AND(S11="Paket utama",F11&lt;&gt;"DP",OR(E11="",L11="")),"CHECK: tanggal foto/crew",IF(AND(I11=0,OR(W11="-",X11="-")),"CHECK: nominal nonangka","OK"))))</x:f>
        <x:v>OK</x:v>
      </x:c>
      <x:c r="AA11" s="116" t="n">
        <x:f>IF(B11="","",IF(AND(S11="Paket utama",E11&lt;&gt;"",E11&lt;='Pengaturan'!$B$6,OR(F11="Lunas",F11="Pelunasan"),L11&lt;&gt;"",L11&lt;&gt;"Belum diisi",N11="Uploaded"),1,0))</x:f>
        <x:v>0</x:v>
      </x:c>
    </x:row>
    <x:row r="12" ht="22" customHeight="1">
      <x:c r="A12" s="112" t="n">
        <x:v>8</x:v>
      </x:c>
      <x:c r="B12" s="113" t="n">
        <x:v>46266</x:v>
      </x:c>
      <x:c r="C12" s="114" t="str">
        <x:v>Zhafira Rismalia</x:v>
      </x:c>
      <x:c r="D12" s="114" t="str">
        <x:v>Graduation</x:v>
      </x:c>
      <x:c r="E12" s="113" t="n">
        <x:v>46273</x:v>
      </x:c>
      <x:c r="F12" s="114" t="str">
        <x:v>DP</x:v>
      </x:c>
      <x:c r="G12" s="115" t="n">
        <x:v>0</x:v>
      </x:c>
      <x:c r="H12" s="115" t="n">
        <x:v>100000</x:v>
      </x:c>
      <x:c r="I12" s="115" t="n">
        <x:f>IF(B12="","",SUM(G12:H12))</x:f>
        <x:v>100000</x:v>
      </x:c>
      <x:c r="J12" s="114" t="str">
        <x:f>IF(B12="","",IF(I12=0,"Tanpa uang masuk",IF(AND(G12&gt;0,H12&gt;0),"Cash + Transfer",IF(G12&gt;0,"Cash","Transfer"))))</x:f>
        <x:v>Transfer</x:v>
      </x:c>
      <x:c r="K12" s="114" t="str">
        <x:v>AMEL</x:v>
      </x:c>
      <x:c r="L12" s="114" t="str">
        <x:v>Belum diisi</x:v>
      </x:c>
      <x:c r="M12" s="114"/>
      <x:c r="N12" s="114"/>
      <x:c r="O12" s="114"/>
      <x:c r="P12" s="114"/>
      <x:c r="Q12" s="114"/>
      <x:c r="R12" s="114"/>
      <x:c r="S12" s="114" t="str">
        <x:v>Paket utama</x:v>
      </x:c>
      <x:c r="T12" s="114" t="str">
        <x:v>1</x:v>
      </x:c>
      <x:c r="U12" s="114" t="n">
        <x:v>11</x:v>
      </x:c>
      <x:c r="V12" s="114" t="str">
        <x:v>2026-09-08T00:00:00</x:v>
      </x:c>
      <x:c r="W12" s="114"/>
      <x:c r="X12" s="114" t="n">
        <x:v>100000</x:v>
      </x:c>
      <x:c r="Y12" s="114" t="str">
        <x:v>Fotografer belum diisi</x:v>
      </x:c>
      <x:c r="Z12" s="114" t="str">
        <x:f>IF(B12="","",IF(OR(C12="",D12="Belum diisi",F12=""),"CHECK: identitas/status",IF(AND(S12="Paket utama",F12&lt;&gt;"DP",OR(E12="",L12="")),"CHECK: tanggal foto/crew",IF(AND(I12=0,OR(W12="-",X12="-")),"CHECK: nominal nonangka","OK"))))</x:f>
        <x:v>OK</x:v>
      </x:c>
      <x:c r="AA12" s="116" t="n">
        <x:f>IF(B12="","",IF(AND(S12="Paket utama",E12&lt;&gt;"",E12&lt;='Pengaturan'!$B$6,OR(F12="Lunas",F12="Pelunasan"),L12&lt;&gt;"",L12&lt;&gt;"Belum diisi",N12="Uploaded"),1,0))</x:f>
        <x:v>0</x:v>
      </x:c>
    </x:row>
    <x:row r="13" ht="22" customHeight="1">
      <x:c r="A13" s="112" t="n">
        <x:v>9</x:v>
      </x:c>
      <x:c r="B13" s="113" t="n">
        <x:v>46266</x:v>
      </x:c>
      <x:c r="C13" s="114" t="str">
        <x:v>Farah Mirza</x:v>
      </x:c>
      <x:c r="D13" s="114" t="str">
        <x:v>Graduation</x:v>
      </x:c>
      <x:c r="E13" s="113" t="n">
        <x:v>46266</x:v>
      </x:c>
      <x:c r="F13" s="114" t="str">
        <x:v>Lunas</x:v>
      </x:c>
      <x:c r="G13" s="115" t="n">
        <x:v>250000</x:v>
      </x:c>
      <x:c r="H13" s="115" t="n">
        <x:v>0</x:v>
      </x:c>
      <x:c r="I13" s="115" t="n">
        <x:f>IF(B13="","",SUM(G13:H13))</x:f>
        <x:v>250000</x:v>
      </x:c>
      <x:c r="J13" s="114" t="str">
        <x:f>IF(B13="","",IF(I13=0,"Tanpa uang masuk",IF(AND(G13&gt;0,H13&gt;0),"Cash + Transfer",IF(G13&gt;0,"Cash","Transfer"))))</x:f>
        <x:v>Cash</x:v>
      </x:c>
      <x:c r="K13" s="114" t="str">
        <x:v>AMEL</x:v>
      </x:c>
      <x:c r="L13" s="114" t="str">
        <x:v>SAKA</x:v>
      </x:c>
      <x:c r="M13" s="114"/>
      <x:c r="N13" s="114" t="str">
        <x:v>Uploaded</x:v>
      </x:c>
      <x:c r="O13" s="114" t="str">
        <x:v>Uploaded</x:v>
      </x:c>
      <x:c r="P13" s="114"/>
      <x:c r="Q13" s="114"/>
      <x:c r="R13" s="114"/>
      <x:c r="S13" s="114" t="str">
        <x:v>Paket utama</x:v>
      </x:c>
      <x:c r="T13" s="114" t="str">
        <x:v>1</x:v>
      </x:c>
      <x:c r="U13" s="114" t="n">
        <x:v>12</x:v>
      </x:c>
      <x:c r="V13" s="114" t="str">
        <x:v>2026-09-01T00:00:00</x:v>
      </x:c>
      <x:c r="W13" s="114" t="n">
        <x:v>250000</x:v>
      </x:c>
      <x:c r="X13" s="114"/>
      <x:c r="Y13" s="114"/>
      <x:c r="Z13" s="114" t="str">
        <x:f>IF(B13="","",IF(OR(C13="",D13="Belum diisi",F13=""),"CHECK: identitas/status",IF(AND(S13="Paket utama",F13&lt;&gt;"DP",OR(E13="",L13="")),"CHECK: tanggal foto/crew",IF(AND(I13=0,OR(W13="-",X13="-")),"CHECK: nominal nonangka","OK"))))</x:f>
        <x:v>OK</x:v>
      </x:c>
      <x:c r="AA13" s="116" t="n">
        <x:f>IF(B13="","",IF(AND(S13="Paket utama",E13&lt;&gt;"",E13&lt;='Pengaturan'!$B$6,OR(F13="Lunas",F13="Pelunasan"),L13&lt;&gt;"",L13&lt;&gt;"Belum diisi",N13="Uploaded"),1,0))</x:f>
        <x:v>1</x:v>
      </x:c>
    </x:row>
    <x:row r="14" ht="22" customHeight="1">
      <x:c r="A14" s="112" t="n">
        <x:v>10</x:v>
      </x:c>
      <x:c r="B14" s="113" t="n">
        <x:v>46266</x:v>
      </x:c>
      <x:c r="C14" s="114" t="str">
        <x:v>Annisa</x:v>
      </x:c>
      <x:c r="D14" s="114" t="str">
        <x:v>Graduation</x:v>
      </x:c>
      <x:c r="E14" s="113" t="n">
        <x:v>46274</x:v>
      </x:c>
      <x:c r="F14" s="114" t="str">
        <x:v>DP</x:v>
      </x:c>
      <x:c r="G14" s="115" t="n">
        <x:v>0</x:v>
      </x:c>
      <x:c r="H14" s="115" t="n">
        <x:v>100000</x:v>
      </x:c>
      <x:c r="I14" s="115" t="n">
        <x:f>IF(B14="","",SUM(G14:H14))</x:f>
        <x:v>100000</x:v>
      </x:c>
      <x:c r="J14" s="114" t="str">
        <x:f>IF(B14="","",IF(I14=0,"Tanpa uang masuk",IF(AND(G14&gt;0,H14&gt;0),"Cash + Transfer",IF(G14&gt;0,"Cash","Transfer"))))</x:f>
        <x:v>Transfer</x:v>
      </x:c>
      <x:c r="K14" s="114" t="str">
        <x:v>AMEL</x:v>
      </x:c>
      <x:c r="L14" s="114" t="str">
        <x:v>Belum diisi</x:v>
      </x:c>
      <x:c r="M14" s="114"/>
      <x:c r="N14" s="114"/>
      <x:c r="O14" s="114"/>
      <x:c r="P14" s="114"/>
      <x:c r="Q14" s="114"/>
      <x:c r="R14" s="114"/>
      <x:c r="S14" s="114" t="str">
        <x:v>Paket utama</x:v>
      </x:c>
      <x:c r="T14" s="114" t="str">
        <x:v>1</x:v>
      </x:c>
      <x:c r="U14" s="114" t="n">
        <x:v>13</x:v>
      </x:c>
      <x:c r="V14" s="114" t="str">
        <x:v>2026-09-09T00:00:00</x:v>
      </x:c>
      <x:c r="W14" s="114"/>
      <x:c r="X14" s="114" t="n">
        <x:v>100000</x:v>
      </x:c>
      <x:c r="Y14" s="114" t="str">
        <x:v>Fotografer belum diisi</x:v>
      </x:c>
      <x:c r="Z14" s="114" t="str">
        <x:f>IF(B14="","",IF(OR(C14="",D14="Belum diisi",F14=""),"CHECK: identitas/status",IF(AND(S14="Paket utama",F14&lt;&gt;"DP",OR(E14="",L14="")),"CHECK: tanggal foto/crew",IF(AND(I14=0,OR(W14="-",X14="-")),"CHECK: nominal nonangka","OK"))))</x:f>
        <x:v>OK</x:v>
      </x:c>
      <x:c r="AA14" s="116" t="n">
        <x:f>IF(B14="","",IF(AND(S14="Paket utama",E14&lt;&gt;"",E14&lt;='Pengaturan'!$B$6,OR(F14="Lunas",F14="Pelunasan"),L14&lt;&gt;"",L14&lt;&gt;"Belum diisi",N14="Uploaded"),1,0))</x:f>
        <x:v>0</x:v>
      </x:c>
    </x:row>
    <x:row r="15" ht="22" customHeight="1">
      <x:c r="A15" s="112" t="n">
        <x:v>11</x:v>
      </x:c>
      <x:c r="B15" s="113" t="n">
        <x:v>46266</x:v>
      </x:c>
      <x:c r="C15" s="114" t="str">
        <x:v>Anto</x:v>
      </x:c>
      <x:c r="D15" s="114" t="str">
        <x:v>Photofox</x:v>
      </x:c>
      <x:c r="E15" s="113" t="n">
        <x:v>46269</x:v>
      </x:c>
      <x:c r="F15" s="114" t="str">
        <x:v>DP</x:v>
      </x:c>
      <x:c r="G15" s="115" t="n">
        <x:v>0</x:v>
      </x:c>
      <x:c r="H15" s="115" t="n">
        <x:v>100000</x:v>
      </x:c>
      <x:c r="I15" s="115" t="n">
        <x:f>IF(B15="","",SUM(G15:H15))</x:f>
        <x:v>100000</x:v>
      </x:c>
      <x:c r="J15" s="114" t="str">
        <x:f>IF(B15="","",IF(I15=0,"Tanpa uang masuk",IF(AND(G15&gt;0,H15&gt;0),"Cash + Transfer",IF(G15&gt;0,"Cash","Transfer"))))</x:f>
        <x:v>Transfer</x:v>
      </x:c>
      <x:c r="K15" s="114" t="str">
        <x:v>AMEL</x:v>
      </x:c>
      <x:c r="L15" s="114" t="str">
        <x:v>Belum diisi</x:v>
      </x:c>
      <x:c r="M15" s="114"/>
      <x:c r="N15" s="114"/>
      <x:c r="O15" s="114"/>
      <x:c r="P15" s="114"/>
      <x:c r="Q15" s="114"/>
      <x:c r="R15" s="114"/>
      <x:c r="S15" s="114" t="str">
        <x:v>Paket utama</x:v>
      </x:c>
      <x:c r="T15" s="114" t="str">
        <x:v>1</x:v>
      </x:c>
      <x:c r="U15" s="114" t="n">
        <x:v>14</x:v>
      </x:c>
      <x:c r="V15" s="114" t="str">
        <x:v>2026-09-04T00:00:00</x:v>
      </x:c>
      <x:c r="W15" s="114"/>
      <x:c r="X15" s="114" t="n">
        <x:v>100000</x:v>
      </x:c>
      <x:c r="Y15" s="114" t="str">
        <x:v>Fotografer belum diisi</x:v>
      </x:c>
      <x:c r="Z15" s="114" t="str">
        <x:f>IF(B15="","",IF(OR(C15="",D15="Belum diisi",F15=""),"CHECK: identitas/status",IF(AND(S15="Paket utama",F15&lt;&gt;"DP",OR(E15="",L15="")),"CHECK: tanggal foto/crew",IF(AND(I15=0,OR(W15="-",X15="-")),"CHECK: nominal nonangka","OK"))))</x:f>
        <x:v>OK</x:v>
      </x:c>
      <x:c r="AA15" s="116" t="n">
        <x:f>IF(B15="","",IF(AND(S15="Paket utama",E15&lt;&gt;"",E15&lt;='Pengaturan'!$B$6,OR(F15="Lunas",F15="Pelunasan"),L15&lt;&gt;"",L15&lt;&gt;"Belum diisi",N15="Uploaded"),1,0))</x:f>
        <x:v>0</x:v>
      </x:c>
    </x:row>
    <x:row r="16" ht="22" customHeight="1">
      <x:c r="A16" s="112" t="n">
        <x:v>12</x:v>
      </x:c>
      <x:c r="B16" s="113" t="n">
        <x:v>46266</x:v>
      </x:c>
      <x:c r="C16" s="114" t="str">
        <x:v>Jihan</x:v>
      </x:c>
      <x:c r="D16" s="114" t="str">
        <x:v>Graduation</x:v>
      </x:c>
      <x:c r="E16" s="113" t="n">
        <x:v>46266</x:v>
      </x:c>
      <x:c r="F16" s="114" t="str">
        <x:v>Lunas</x:v>
      </x:c>
      <x:c r="G16" s="115" t="n">
        <x:v>0</x:v>
      </x:c>
      <x:c r="H16" s="115" t="n">
        <x:v>320000</x:v>
      </x:c>
      <x:c r="I16" s="115" t="n">
        <x:f>IF(B16="","",SUM(G16:H16))</x:f>
        <x:v>320000</x:v>
      </x:c>
      <x:c r="J16" s="114" t="str">
        <x:f>IF(B16="","",IF(I16=0,"Tanpa uang masuk",IF(AND(G16&gt;0,H16&gt;0),"Cash + Transfer",IF(G16&gt;0,"Cash","Transfer"))))</x:f>
        <x:v>Transfer</x:v>
      </x:c>
      <x:c r="K16" s="114" t="str">
        <x:v>Belum diisi</x:v>
      </x:c>
      <x:c r="L16" s="114" t="str">
        <x:v>SAKA</x:v>
      </x:c>
      <x:c r="M16" s="114"/>
      <x:c r="N16" s="114"/>
      <x:c r="O16" s="114"/>
      <x:c r="P16" s="114"/>
      <x:c r="Q16" s="114"/>
      <x:c r="R16" s="114"/>
      <x:c r="S16" s="114" t="str">
        <x:v>Paket utama</x:v>
      </x:c>
      <x:c r="T16" s="114" t="str">
        <x:v>1</x:v>
      </x:c>
      <x:c r="U16" s="114" t="n">
        <x:v>15</x:v>
      </x:c>
      <x:c r="V16" s="114" t="str">
        <x:v>2026-09-01T00:00:00</x:v>
      </x:c>
      <x:c r="W16" s="114"/>
      <x:c r="X16" s="114" t="n">
        <x:v>320000</x:v>
      </x:c>
      <x:c r="Y16" s="114" t="str">
        <x:v>Admin belum diisi</x:v>
      </x:c>
      <x:c r="Z16" s="114" t="str">
        <x:f>IF(B16="","",IF(OR(C16="",D16="Belum diisi",F16=""),"CHECK: identitas/status",IF(AND(S16="Paket utama",F16&lt;&gt;"DP",OR(E16="",L16="")),"CHECK: tanggal foto/crew",IF(AND(I16=0,OR(W16="-",X16="-")),"CHECK: nominal nonangka","OK"))))</x:f>
        <x:v>OK</x:v>
      </x:c>
      <x:c r="AA16" s="116" t="n">
        <x:f>IF(B16="","",IF(AND(S16="Paket utama",E16&lt;&gt;"",E16&lt;='Pengaturan'!$B$6,OR(F16="Lunas",F16="Pelunasan"),L16&lt;&gt;"",L16&lt;&gt;"Belum diisi",N16="Uploaded"),1,0))</x:f>
        <x:v>0</x:v>
      </x:c>
    </x:row>
    <x:row r="17" ht="22" customHeight="1">
      <x:c r="A17" s="112" t="n">
        <x:v>13</x:v>
      </x:c>
      <x:c r="B17" s="113" t="n">
        <x:v>46266</x:v>
      </x:c>
      <x:c r="C17" s="114" t="str">
        <x:v>Hanifah</x:v>
      </x:c>
      <x:c r="D17" s="114" t="str">
        <x:v>Graduation</x:v>
      </x:c>
      <x:c r="E17" s="113" t="n">
        <x:v>46266</x:v>
      </x:c>
      <x:c r="F17" s="114" t="str">
        <x:v>Lunas</x:v>
      </x:c>
      <x:c r="G17" s="115" t="n">
        <x:v>0</x:v>
      </x:c>
      <x:c r="H17" s="115" t="n">
        <x:v>0</x:v>
      </x:c>
      <x:c r="I17" s="115" t="n">
        <x:f>IF(B17="","",SUM(G17:H17))</x:f>
        <x:v>0</x:v>
      </x:c>
      <x:c r="J17" s="114" t="str">
        <x:f>IF(B17="","",IF(I17=0,"Tanpa uang masuk",IF(AND(G17&gt;0,H17&gt;0),"Cash + Transfer",IF(G17&gt;0,"Cash","Transfer"))))</x:f>
        <x:v>Tanpa uang masuk</x:v>
      </x:c>
      <x:c r="K17" s="114" t="str">
        <x:v>AMEL</x:v>
      </x:c>
      <x:c r="L17" s="114" t="str">
        <x:v>FAHME</x:v>
      </x:c>
      <x:c r="M17" s="114"/>
      <x:c r="N17" s="114" t="str">
        <x:v>Uploaded</x:v>
      </x:c>
      <x:c r="O17" s="114" t="str">
        <x:v>Uploaded</x:v>
      </x:c>
      <x:c r="P17" s="114"/>
      <x:c r="Q17" s="114"/>
      <x:c r="R17" s="114"/>
      <x:c r="S17" s="114" t="str">
        <x:v>Paket utama</x:v>
      </x:c>
      <x:c r="T17" s="114" t="str">
        <x:v>1</x:v>
      </x:c>
      <x:c r="U17" s="114" t="n">
        <x:v>16</x:v>
      </x:c>
      <x:c r="V17" s="114" t="str">
        <x:v>2026-09-01T00:00:00</x:v>
      </x:c>
      <x:c r="W17" s="114" t="n">
        <x:v>0</x:v>
      </x:c>
      <x:c r="X17" s="114" t="n">
        <x:v>0</x:v>
      </x:c>
      <x:c r="Y17" s="114"/>
      <x:c r="Z17" s="114" t="str">
        <x:f>IF(B17="","",IF(OR(C17="",D17="Belum diisi",F17=""),"CHECK: identitas/status",IF(AND(S17="Paket utama",F17&lt;&gt;"DP",OR(E17="",L17="")),"CHECK: tanggal foto/crew",IF(AND(I17=0,OR(W17="-",X17="-")),"CHECK: nominal nonangka","OK"))))</x:f>
        <x:v>OK</x:v>
      </x:c>
      <x:c r="AA17" s="116" t="n">
        <x:f>IF(B17="","",IF(AND(S17="Paket utama",E17&lt;&gt;"",E17&lt;='Pengaturan'!$B$6,OR(F17="Lunas",F17="Pelunasan"),L17&lt;&gt;"",L17&lt;&gt;"Belum diisi",N17="Uploaded"),1,0))</x:f>
        <x:v>1</x:v>
      </x:c>
    </x:row>
    <x:row r="18" ht="22" customHeight="1">
      <x:c r="A18" s="112" t="n">
        <x:v>14</x:v>
      </x:c>
      <x:c r="B18" s="113" t="n">
        <x:v>46266</x:v>
      </x:c>
      <x:c r="C18" s="114" t="str">
        <x:v>Dian Meinarni</x:v>
      </x:c>
      <x:c r="D18" s="114" t="str">
        <x:v>Graduation Premium</x:v>
      </x:c>
      <x:c r="E18" s="113" t="n">
        <x:v>46266</x:v>
      </x:c>
      <x:c r="F18" s="114" t="str">
        <x:v>Lunas</x:v>
      </x:c>
      <x:c r="G18" s="115" t="n">
        <x:v>0</x:v>
      </x:c>
      <x:c r="H18" s="115" t="n">
        <x:v>400000</x:v>
      </x:c>
      <x:c r="I18" s="115" t="n">
        <x:f>IF(B18="","",SUM(G18:H18))</x:f>
        <x:v>400000</x:v>
      </x:c>
      <x:c r="J18" s="114" t="str">
        <x:f>IF(B18="","",IF(I18=0,"Tanpa uang masuk",IF(AND(G18&gt;0,H18&gt;0),"Cash + Transfer",IF(G18&gt;0,"Cash","Transfer"))))</x:f>
        <x:v>Transfer</x:v>
      </x:c>
      <x:c r="K18" s="114" t="str">
        <x:v>ADDEL</x:v>
      </x:c>
      <x:c r="L18" s="114" t="str">
        <x:v>SAKA</x:v>
      </x:c>
      <x:c r="M18" s="114"/>
      <x:c r="N18" s="114" t="str">
        <x:v>Uploaded</x:v>
      </x:c>
      <x:c r="O18" s="114" t="str">
        <x:v>Pending</x:v>
      </x:c>
      <x:c r="P18" s="114"/>
      <x:c r="Q18" s="114"/>
      <x:c r="R18" s="114"/>
      <x:c r="S18" s="114" t="str">
        <x:v>Paket utama</x:v>
      </x:c>
      <x:c r="T18" s="114" t="str">
        <x:v>1</x:v>
      </x:c>
      <x:c r="U18" s="114" t="n">
        <x:v>17</x:v>
      </x:c>
      <x:c r="V18" s="114" t="str">
        <x:v>2026-09-01T00:00:00</x:v>
      </x:c>
      <x:c r="W18" s="114"/>
      <x:c r="X18" s="114" t="n">
        <x:v>400000</x:v>
      </x:c>
      <x:c r="Y18" s="114"/>
      <x:c r="Z18" s="114" t="str">
        <x:f>IF(B18="","",IF(OR(C18="",D18="Belum diisi",F18=""),"CHECK: identitas/status",IF(AND(S18="Paket utama",F18&lt;&gt;"DP",OR(E18="",L18="")),"CHECK: tanggal foto/crew",IF(AND(I18=0,OR(W18="-",X18="-")),"CHECK: nominal nonangka","OK"))))</x:f>
        <x:v>OK</x:v>
      </x:c>
      <x:c r="AA18" s="116" t="n">
        <x:f>IF(B18="","",IF(AND(S18="Paket utama",E18&lt;&gt;"",E18&lt;='Pengaturan'!$B$6,OR(F18="Lunas",F18="Pelunasan"),L18&lt;&gt;"",L18&lt;&gt;"Belum diisi",N18="Uploaded"),1,0))</x:f>
        <x:v>1</x:v>
      </x:c>
    </x:row>
    <x:row r="19" ht="22" customHeight="1">
      <x:c r="A19" s="112" t="n">
        <x:v>15</x:v>
      </x:c>
      <x:c r="B19" s="113" t="n">
        <x:v>46266</x:v>
      </x:c>
      <x:c r="C19" s="114" t="str">
        <x:v>Ainun Nissa</x:v>
      </x:c>
      <x:c r="D19" s="114" t="str">
        <x:v>Graduation</x:v>
      </x:c>
      <x:c r="E19" s="113" t="n">
        <x:v>46266</x:v>
      </x:c>
      <x:c r="F19" s="114" t="str">
        <x:v>Lunas</x:v>
      </x:c>
      <x:c r="G19" s="115" t="n">
        <x:v>0</x:v>
      </x:c>
      <x:c r="H19" s="115" t="n">
        <x:v>370000</x:v>
      </x:c>
      <x:c r="I19" s="115" t="n">
        <x:f>IF(B19="","",SUM(G19:H19))</x:f>
        <x:v>370000</x:v>
      </x:c>
      <x:c r="J19" s="114" t="str">
        <x:f>IF(B19="","",IF(I19=0,"Tanpa uang masuk",IF(AND(G19&gt;0,H19&gt;0),"Cash + Transfer",IF(G19&gt;0,"Cash","Transfer"))))</x:f>
        <x:v>Transfer</x:v>
      </x:c>
      <x:c r="K19" s="114" t="str">
        <x:v>ADDEL</x:v>
      </x:c>
      <x:c r="L19" s="114" t="str">
        <x:v>FAHME</x:v>
      </x:c>
      <x:c r="M19" s="114"/>
      <x:c r="N19" s="114" t="str">
        <x:v>Uploaded</x:v>
      </x:c>
      <x:c r="O19" s="114" t="str">
        <x:v>Pending</x:v>
      </x:c>
      <x:c r="P19" s="114"/>
      <x:c r="Q19" s="114"/>
      <x:c r="R19" s="114"/>
      <x:c r="S19" s="114" t="str">
        <x:v>Paket utama</x:v>
      </x:c>
      <x:c r="T19" s="114" t="str">
        <x:v>1</x:v>
      </x:c>
      <x:c r="U19" s="114" t="n">
        <x:v>18</x:v>
      </x:c>
      <x:c r="V19" s="114" t="str">
        <x:v>2026-09-01T00:00:00</x:v>
      </x:c>
      <x:c r="W19" s="114"/>
      <x:c r="X19" s="114" t="n">
        <x:v>370000</x:v>
      </x:c>
      <x:c r="Y19" s="114"/>
      <x:c r="Z19" s="114" t="str">
        <x:f>IF(B19="","",IF(OR(C19="",D19="Belum diisi",F19=""),"CHECK: identitas/status",IF(AND(S19="Paket utama",F19&lt;&gt;"DP",OR(E19="",L19="")),"CHECK: tanggal foto/crew",IF(AND(I19=0,OR(W19="-",X19="-")),"CHECK: nominal nonangka","OK"))))</x:f>
        <x:v>OK</x:v>
      </x:c>
      <x:c r="AA19" s="116" t="n">
        <x:f>IF(B19="","",IF(AND(S19="Paket utama",E19&lt;&gt;"",E19&lt;='Pengaturan'!$B$6,OR(F19="Lunas",F19="Pelunasan"),L19&lt;&gt;"",L19&lt;&gt;"Belum diisi",N19="Uploaded"),1,0))</x:f>
        <x:v>1</x:v>
      </x:c>
    </x:row>
    <x:row r="20" ht="22" customHeight="1">
      <x:c r="A20" s="112" t="n">
        <x:v>16</x:v>
      </x:c>
      <x:c r="B20" s="113" t="n">
        <x:v>46266</x:v>
      </x:c>
      <x:c r="C20" s="114" t="str">
        <x:v>Septy Ikka</x:v>
      </x:c>
      <x:c r="D20" s="114" t="str">
        <x:v>Graduation</x:v>
      </x:c>
      <x:c r="E20" s="113" t="n">
        <x:v>46266</x:v>
      </x:c>
      <x:c r="F20" s="114" t="str">
        <x:v>Lunas</x:v>
      </x:c>
      <x:c r="G20" s="115" t="n">
        <x:v>290000</x:v>
      </x:c>
      <x:c r="H20" s="115" t="n">
        <x:v>0</x:v>
      </x:c>
      <x:c r="I20" s="115" t="n">
        <x:f>IF(B20="","",SUM(G20:H20))</x:f>
        <x:v>290000</x:v>
      </x:c>
      <x:c r="J20" s="114" t="str">
        <x:f>IF(B20="","",IF(I20=0,"Tanpa uang masuk",IF(AND(G20&gt;0,H20&gt;0),"Cash + Transfer",IF(G20&gt;0,"Cash","Transfer"))))</x:f>
        <x:v>Cash</x:v>
      </x:c>
      <x:c r="K20" s="114" t="str">
        <x:v>ADDEL</x:v>
      </x:c>
      <x:c r="L20" s="114" t="str">
        <x:v>VERO</x:v>
      </x:c>
      <x:c r="M20" s="114"/>
      <x:c r="N20" s="114" t="str">
        <x:v>Uploaded</x:v>
      </x:c>
      <x:c r="O20" s="114" t="str">
        <x:v>Pending</x:v>
      </x:c>
      <x:c r="P20" s="114"/>
      <x:c r="Q20" s="114"/>
      <x:c r="R20" s="114"/>
      <x:c r="S20" s="114" t="str">
        <x:v>Paket utama</x:v>
      </x:c>
      <x:c r="T20" s="114" t="str">
        <x:v>1</x:v>
      </x:c>
      <x:c r="U20" s="114" t="n">
        <x:v>19</x:v>
      </x:c>
      <x:c r="V20" s="114" t="str">
        <x:v>2026-09-01T00:00:00</x:v>
      </x:c>
      <x:c r="W20" s="114" t="n">
        <x:v>290000</x:v>
      </x:c>
      <x:c r="X20" s="114"/>
      <x:c r="Y20" s="114"/>
      <x:c r="Z20" s="114" t="str">
        <x:f>IF(B20="","",IF(OR(C20="",D20="Belum diisi",F20=""),"CHECK: identitas/status",IF(AND(S20="Paket utama",F20&lt;&gt;"DP",OR(E20="",L20="")),"CHECK: tanggal foto/crew",IF(AND(I20=0,OR(W20="-",X20="-")),"CHECK: nominal nonangka","OK"))))</x:f>
        <x:v>OK</x:v>
      </x:c>
      <x:c r="AA20" s="116" t="n">
        <x:f>IF(B20="","",IF(AND(S20="Paket utama",E20&lt;&gt;"",E20&lt;='Pengaturan'!$B$6,OR(F20="Lunas",F20="Pelunasan"),L20&lt;&gt;"",L20&lt;&gt;"Belum diisi",N20="Uploaded"),1,0))</x:f>
        <x:v>1</x:v>
      </x:c>
    </x:row>
    <x:row r="21" ht="22" customHeight="1">
      <x:c r="A21" s="112" t="n">
        <x:v>17</x:v>
      </x:c>
      <x:c r="B21" s="113" t="n">
        <x:v>46266</x:v>
      </x:c>
      <x:c r="C21" s="114" t="str">
        <x:v>Novita</x:v>
      </x:c>
      <x:c r="D21" s="114" t="str">
        <x:v>Graduation</x:v>
      </x:c>
      <x:c r="E21" s="113" t="n">
        <x:v>46266</x:v>
      </x:c>
      <x:c r="F21" s="114" t="str">
        <x:v>Lunas</x:v>
      </x:c>
      <x:c r="G21" s="115" t="n">
        <x:v>0</x:v>
      </x:c>
      <x:c r="H21" s="115" t="n">
        <x:v>270000</x:v>
      </x:c>
      <x:c r="I21" s="115" t="n">
        <x:f>IF(B21="","",SUM(G21:H21))</x:f>
        <x:v>270000</x:v>
      </x:c>
      <x:c r="J21" s="114" t="str">
        <x:f>IF(B21="","",IF(I21=0,"Tanpa uang masuk",IF(AND(G21&gt;0,H21&gt;0),"Cash + Transfer",IF(G21&gt;0,"Cash","Transfer"))))</x:f>
        <x:v>Transfer</x:v>
      </x:c>
      <x:c r="K21" s="114" t="str">
        <x:v>ADDEL</x:v>
      </x:c>
      <x:c r="L21" s="114" t="str">
        <x:v>ADIF</x:v>
      </x:c>
      <x:c r="M21" s="114"/>
      <x:c r="N21" s="114" t="str">
        <x:v>Uploaded</x:v>
      </x:c>
      <x:c r="O21" s="114" t="str">
        <x:v>Pending</x:v>
      </x:c>
      <x:c r="P21" s="114"/>
      <x:c r="Q21" s="114"/>
      <x:c r="R21" s="114"/>
      <x:c r="S21" s="114" t="str">
        <x:v>Paket utama</x:v>
      </x:c>
      <x:c r="T21" s="114" t="str">
        <x:v>1</x:v>
      </x:c>
      <x:c r="U21" s="114" t="n">
        <x:v>20</x:v>
      </x:c>
      <x:c r="V21" s="114" t="str">
        <x:v>2026-09-01T00:00:00</x:v>
      </x:c>
      <x:c r="W21" s="114"/>
      <x:c r="X21" s="114" t="n">
        <x:v>270000</x:v>
      </x:c>
      <x:c r="Y21" s="114"/>
      <x:c r="Z21" s="114" t="str">
        <x:f>IF(B21="","",IF(OR(C21="",D21="Belum diisi",F21=""),"CHECK: identitas/status",IF(AND(S21="Paket utama",F21&lt;&gt;"DP",OR(E21="",L21="")),"CHECK: tanggal foto/crew",IF(AND(I21=0,OR(W21="-",X21="-")),"CHECK: nominal nonangka","OK"))))</x:f>
        <x:v>OK</x:v>
      </x:c>
      <x:c r="AA21" s="116" t="n">
        <x:f>IF(B21="","",IF(AND(S21="Paket utama",E21&lt;&gt;"",E21&lt;='Pengaturan'!$B$6,OR(F21="Lunas",F21="Pelunasan"),L21&lt;&gt;"",L21&lt;&gt;"Belum diisi",N21="Uploaded"),1,0))</x:f>
        <x:v>1</x:v>
      </x:c>
    </x:row>
    <x:row r="22" ht="22" customHeight="1">
      <x:c r="A22" s="112" t="n">
        <x:v>18</x:v>
      </x:c>
      <x:c r="B22" s="113" t="n">
        <x:v>46266</x:v>
      </x:c>
      <x:c r="C22" s="114" t="str">
        <x:v>Madina Salsabila</x:v>
      </x:c>
      <x:c r="D22" s="114" t="str">
        <x:v>Graduation</x:v>
      </x:c>
      <x:c r="E22" s="113" t="n">
        <x:v>46266</x:v>
      </x:c>
      <x:c r="F22" s="114" t="str">
        <x:v>Lunas</x:v>
      </x:c>
      <x:c r="G22" s="115" t="n">
        <x:v>0</x:v>
      </x:c>
      <x:c r="H22" s="115" t="n">
        <x:v>250000</x:v>
      </x:c>
      <x:c r="I22" s="115" t="n">
        <x:f>IF(B22="","",SUM(G22:H22))</x:f>
        <x:v>250000</x:v>
      </x:c>
      <x:c r="J22" s="114" t="str">
        <x:f>IF(B22="","",IF(I22=0,"Tanpa uang masuk",IF(AND(G22&gt;0,H22&gt;0),"Cash + Transfer",IF(G22&gt;0,"Cash","Transfer"))))</x:f>
        <x:v>Transfer</x:v>
      </x:c>
      <x:c r="K22" s="114" t="str">
        <x:v>ADDEL</x:v>
      </x:c>
      <x:c r="L22" s="114" t="str">
        <x:v>VERO</x:v>
      </x:c>
      <x:c r="M22" s="114"/>
      <x:c r="N22" s="114" t="str">
        <x:v>Uploaded</x:v>
      </x:c>
      <x:c r="O22" s="114" t="str">
        <x:v>Pending</x:v>
      </x:c>
      <x:c r="P22" s="114"/>
      <x:c r="Q22" s="114"/>
      <x:c r="R22" s="114"/>
      <x:c r="S22" s="114" t="str">
        <x:v>Paket utama</x:v>
      </x:c>
      <x:c r="T22" s="114" t="str">
        <x:v>1</x:v>
      </x:c>
      <x:c r="U22" s="114" t="n">
        <x:v>21</x:v>
      </x:c>
      <x:c r="V22" s="114" t="str">
        <x:v>2026-09-01T00:00:00</x:v>
      </x:c>
      <x:c r="W22" s="114"/>
      <x:c r="X22" s="114" t="n">
        <x:v>250000</x:v>
      </x:c>
      <x:c r="Y22" s="114"/>
      <x:c r="Z22" s="114" t="str">
        <x:f>IF(B22="","",IF(OR(C22="",D22="Belum diisi",F22=""),"CHECK: identitas/status",IF(AND(S22="Paket utama",F22&lt;&gt;"DP",OR(E22="",L22="")),"CHECK: tanggal foto/crew",IF(AND(I22=0,OR(W22="-",X22="-")),"CHECK: nominal nonangka","OK"))))</x:f>
        <x:v>OK</x:v>
      </x:c>
      <x:c r="AA22" s="116" t="n">
        <x:f>IF(B22="","",IF(AND(S22="Paket utama",E22&lt;&gt;"",E22&lt;='Pengaturan'!$B$6,OR(F22="Lunas",F22="Pelunasan"),L22&lt;&gt;"",L22&lt;&gt;"Belum diisi",N22="Uploaded"),1,0))</x:f>
        <x:v>1</x:v>
      </x:c>
    </x:row>
    <x:row r="23" ht="22" customHeight="1">
      <x:c r="A23" s="112" t="n">
        <x:v>19</x:v>
      </x:c>
      <x:c r="B23" s="113" t="n">
        <x:v>46266</x:v>
      </x:c>
      <x:c r="C23" s="114" t="str">
        <x:v>Dinda</x:v>
      </x:c>
      <x:c r="D23" s="114" t="str">
        <x:v>Graduation</x:v>
      </x:c>
      <x:c r="E23" s="113" t="n">
        <x:v>46266</x:v>
      </x:c>
      <x:c r="F23" s="114" t="str">
        <x:v>Lunas</x:v>
      </x:c>
      <x:c r="G23" s="115" t="n">
        <x:v>0</x:v>
      </x:c>
      <x:c r="H23" s="115" t="n">
        <x:v>250000</x:v>
      </x:c>
      <x:c r="I23" s="115" t="n">
        <x:f>IF(B23="","",SUM(G23:H23))</x:f>
        <x:v>250000</x:v>
      </x:c>
      <x:c r="J23" s="114" t="str">
        <x:f>IF(B23="","",IF(I23=0,"Tanpa uang masuk",IF(AND(G23&gt;0,H23&gt;0),"Cash + Transfer",IF(G23&gt;0,"Cash","Transfer"))))</x:f>
        <x:v>Transfer</x:v>
      </x:c>
      <x:c r="K23" s="114" t="str">
        <x:v>ADDEL</x:v>
      </x:c>
      <x:c r="L23" s="114" t="str">
        <x:v>VERO</x:v>
      </x:c>
      <x:c r="M23" s="114"/>
      <x:c r="N23" s="114" t="str">
        <x:v>Uploaded</x:v>
      </x:c>
      <x:c r="O23" s="114" t="str">
        <x:v>Pending</x:v>
      </x:c>
      <x:c r="P23" s="114"/>
      <x:c r="Q23" s="114"/>
      <x:c r="R23" s="114"/>
      <x:c r="S23" s="114" t="str">
        <x:v>Paket utama</x:v>
      </x:c>
      <x:c r="T23" s="114" t="str">
        <x:v>1</x:v>
      </x:c>
      <x:c r="U23" s="114" t="n">
        <x:v>22</x:v>
      </x:c>
      <x:c r="V23" s="114" t="str">
        <x:v>2026-09-01T00:00:00</x:v>
      </x:c>
      <x:c r="W23" s="114"/>
      <x:c r="X23" s="114" t="n">
        <x:v>250000</x:v>
      </x:c>
      <x:c r="Y23" s="114"/>
      <x:c r="Z23" s="114" t="str">
        <x:f>IF(B23="","",IF(OR(C23="",D23="Belum diisi",F23=""),"CHECK: identitas/status",IF(AND(S23="Paket utama",F23&lt;&gt;"DP",OR(E23="",L23="")),"CHECK: tanggal foto/crew",IF(AND(I23=0,OR(W23="-",X23="-")),"CHECK: nominal nonangka","OK"))))</x:f>
        <x:v>OK</x:v>
      </x:c>
      <x:c r="AA23" s="116" t="n">
        <x:f>IF(B23="","",IF(AND(S23="Paket utama",E23&lt;&gt;"",E23&lt;='Pengaturan'!$B$6,OR(F23="Lunas",F23="Pelunasan"),L23&lt;&gt;"",L23&lt;&gt;"Belum diisi",N23="Uploaded"),1,0))</x:f>
        <x:v>1</x:v>
      </x:c>
    </x:row>
    <x:row r="24" ht="22" customHeight="1">
      <x:c r="A24" s="112" t="n">
        <x:v>20</x:v>
      </x:c>
      <x:c r="B24" s="113" t="n">
        <x:v>46266</x:v>
      </x:c>
      <x:c r="C24" s="114" t="str">
        <x:v>Lulu Angger</x:v>
      </x:c>
      <x:c r="D24" s="114" t="str">
        <x:v>Graduation</x:v>
      </x:c>
      <x:c r="E24" s="113" t="n">
        <x:v>46266</x:v>
      </x:c>
      <x:c r="F24" s="114" t="str">
        <x:v>Lunas</x:v>
      </x:c>
      <x:c r="G24" s="115" t="n">
        <x:v>0</x:v>
      </x:c>
      <x:c r="H24" s="115" t="n">
        <x:v>250000</x:v>
      </x:c>
      <x:c r="I24" s="115" t="n">
        <x:f>IF(B24="","",SUM(G24:H24))</x:f>
        <x:v>250000</x:v>
      </x:c>
      <x:c r="J24" s="114" t="str">
        <x:f>IF(B24="","",IF(I24=0,"Tanpa uang masuk",IF(AND(G24&gt;0,H24&gt;0),"Cash + Transfer",IF(G24&gt;0,"Cash","Transfer"))))</x:f>
        <x:v>Transfer</x:v>
      </x:c>
      <x:c r="K24" s="114" t="str">
        <x:v>ADDEL</x:v>
      </x:c>
      <x:c r="L24" s="114" t="str">
        <x:v>FAHME</x:v>
      </x:c>
      <x:c r="M24" s="114"/>
      <x:c r="N24" s="114" t="str">
        <x:v>Uploaded</x:v>
      </x:c>
      <x:c r="O24" s="114" t="str">
        <x:v>Pending</x:v>
      </x:c>
      <x:c r="P24" s="114"/>
      <x:c r="Q24" s="114"/>
      <x:c r="R24" s="114"/>
      <x:c r="S24" s="114" t="str">
        <x:v>Paket utama</x:v>
      </x:c>
      <x:c r="T24" s="114" t="str">
        <x:v>1</x:v>
      </x:c>
      <x:c r="U24" s="114" t="n">
        <x:v>23</x:v>
      </x:c>
      <x:c r="V24" s="114" t="str">
        <x:v>2026-09-01T00:00:00</x:v>
      </x:c>
      <x:c r="W24" s="114"/>
      <x:c r="X24" s="114" t="n">
        <x:v>250000</x:v>
      </x:c>
      <x:c r="Y24" s="114"/>
      <x:c r="Z24" s="114" t="str">
        <x:f>IF(B24="","",IF(OR(C24="",D24="Belum diisi",F24=""),"CHECK: identitas/status",IF(AND(S24="Paket utama",F24&lt;&gt;"DP",OR(E24="",L24="")),"CHECK: tanggal foto/crew",IF(AND(I24=0,OR(W24="-",X24="-")),"CHECK: nominal nonangka","OK"))))</x:f>
        <x:v>OK</x:v>
      </x:c>
      <x:c r="AA24" s="116" t="n">
        <x:f>IF(B24="","",IF(AND(S24="Paket utama",E24&lt;&gt;"",E24&lt;='Pengaturan'!$B$6,OR(F24="Lunas",F24="Pelunasan"),L24&lt;&gt;"",L24&lt;&gt;"Belum diisi",N24="Uploaded"),1,0))</x:f>
        <x:v>1</x:v>
      </x:c>
    </x:row>
    <x:row r="25" ht="22" customHeight="1">
      <x:c r="A25" s="112" t="n">
        <x:v>21</x:v>
      </x:c>
      <x:c r="B25" s="113" t="n">
        <x:v>46266</x:v>
      </x:c>
      <x:c r="C25" s="114" t="str">
        <x:v>Ikbar Rais</x:v>
      </x:c>
      <x:c r="D25" s="114" t="str">
        <x:v>Graduation</x:v>
      </x:c>
      <x:c r="E25" s="113" t="n">
        <x:v>46266</x:v>
      </x:c>
      <x:c r="F25" s="114" t="str">
        <x:v>Lunas</x:v>
      </x:c>
      <x:c r="G25" s="115" t="n">
        <x:v>0</x:v>
      </x:c>
      <x:c r="H25" s="115" t="n">
        <x:v>250000</x:v>
      </x:c>
      <x:c r="I25" s="115" t="n">
        <x:f>IF(B25="","",SUM(G25:H25))</x:f>
        <x:v>250000</x:v>
      </x:c>
      <x:c r="J25" s="114" t="str">
        <x:f>IF(B25="","",IF(I25=0,"Tanpa uang masuk",IF(AND(G25&gt;0,H25&gt;0),"Cash + Transfer",IF(G25&gt;0,"Cash","Transfer"))))</x:f>
        <x:v>Transfer</x:v>
      </x:c>
      <x:c r="K25" s="114" t="str">
        <x:v>ADDEL</x:v>
      </x:c>
      <x:c r="L25" s="114" t="str">
        <x:v>ADIF</x:v>
      </x:c>
      <x:c r="M25" s="114"/>
      <x:c r="N25" s="114" t="str">
        <x:v>Uploaded</x:v>
      </x:c>
      <x:c r="O25" s="114" t="str">
        <x:v>Pending</x:v>
      </x:c>
      <x:c r="P25" s="114"/>
      <x:c r="Q25" s="114"/>
      <x:c r="R25" s="114"/>
      <x:c r="S25" s="114" t="str">
        <x:v>Paket utama</x:v>
      </x:c>
      <x:c r="T25" s="114" t="str">
        <x:v>1</x:v>
      </x:c>
      <x:c r="U25" s="114" t="n">
        <x:v>24</x:v>
      </x:c>
      <x:c r="V25" s="114" t="str">
        <x:v>2026-09-01T00:00:00</x:v>
      </x:c>
      <x:c r="W25" s="114"/>
      <x:c r="X25" s="114" t="n">
        <x:v>250000</x:v>
      </x:c>
      <x:c r="Y25" s="114"/>
      <x:c r="Z25" s="114" t="str">
        <x:f>IF(B25="","",IF(OR(C25="",D25="Belum diisi",F25=""),"CHECK: identitas/status",IF(AND(S25="Paket utama",F25&lt;&gt;"DP",OR(E25="",L25="")),"CHECK: tanggal foto/crew",IF(AND(I25=0,OR(W25="-",X25="-")),"CHECK: nominal nonangka","OK"))))</x:f>
        <x:v>OK</x:v>
      </x:c>
      <x:c r="AA25" s="116" t="n">
        <x:f>IF(B25="","",IF(AND(S25="Paket utama",E25&lt;&gt;"",E25&lt;='Pengaturan'!$B$6,OR(F25="Lunas",F25="Pelunasan"),L25&lt;&gt;"",L25&lt;&gt;"Belum diisi",N25="Uploaded"),1,0))</x:f>
        <x:v>1</x:v>
      </x:c>
    </x:row>
    <x:row r="26" ht="22" customHeight="1">
      <x:c r="A26" s="112" t="n">
        <x:v>22</x:v>
      </x:c>
      <x:c r="B26" s="113" t="n">
        <x:v>46266</x:v>
      </x:c>
      <x:c r="C26" s="114" t="str">
        <x:v>Dymas Angga</x:v>
      </x:c>
      <x:c r="D26" s="114" t="str">
        <x:v>Graduation</x:v>
      </x:c>
      <x:c r="E26" s="113" t="n">
        <x:v>46266</x:v>
      </x:c>
      <x:c r="F26" s="114" t="str">
        <x:v>Lunas</x:v>
      </x:c>
      <x:c r="G26" s="115" t="n">
        <x:v>20000</x:v>
      </x:c>
      <x:c r="H26" s="115" t="n">
        <x:v>0</x:v>
      </x:c>
      <x:c r="I26" s="115" t="n">
        <x:f>IF(B26="","",SUM(G26:H26))</x:f>
        <x:v>20000</x:v>
      </x:c>
      <x:c r="J26" s="114" t="str">
        <x:f>IF(B26="","",IF(I26=0,"Tanpa uang masuk",IF(AND(G26&gt;0,H26&gt;0),"Cash + Transfer",IF(G26&gt;0,"Cash","Transfer"))))</x:f>
        <x:v>Cash</x:v>
      </x:c>
      <x:c r="K26" s="114" t="str">
        <x:v>ADDEL</x:v>
      </x:c>
      <x:c r="L26" s="114" t="str">
        <x:v>SAKA</x:v>
      </x:c>
      <x:c r="M26" s="114"/>
      <x:c r="N26" s="114" t="str">
        <x:v>Uploaded</x:v>
      </x:c>
      <x:c r="O26" s="114" t="str">
        <x:v>Pending</x:v>
      </x:c>
      <x:c r="P26" s="114"/>
      <x:c r="Q26" s="114"/>
      <x:c r="R26" s="114"/>
      <x:c r="S26" s="114" t="str">
        <x:v>Paket utama</x:v>
      </x:c>
      <x:c r="T26" s="114" t="str">
        <x:v>1</x:v>
      </x:c>
      <x:c r="U26" s="114" t="n">
        <x:v>25</x:v>
      </x:c>
      <x:c r="V26" s="114" t="str">
        <x:v>2026-09-01T00:00:00</x:v>
      </x:c>
      <x:c r="W26" s="114" t="n">
        <x:v>20000</x:v>
      </x:c>
      <x:c r="X26" s="114"/>
      <x:c r="Y26" s="114"/>
      <x:c r="Z26" s="114" t="str">
        <x:f>IF(B26="","",IF(OR(C26="",D26="Belum diisi",F26=""),"CHECK: identitas/status",IF(AND(S26="Paket utama",F26&lt;&gt;"DP",OR(E26="",L26="")),"CHECK: tanggal foto/crew",IF(AND(I26=0,OR(W26="-",X26="-")),"CHECK: nominal nonangka","OK"))))</x:f>
        <x:v>OK</x:v>
      </x:c>
      <x:c r="AA26" s="116" t="n">
        <x:f>IF(B26="","",IF(AND(S26="Paket utama",E26&lt;&gt;"",E26&lt;='Pengaturan'!$B$6,OR(F26="Lunas",F26="Pelunasan"),L26&lt;&gt;"",L26&lt;&gt;"Belum diisi",N26="Uploaded"),1,0))</x:f>
        <x:v>1</x:v>
      </x:c>
    </x:row>
    <x:row r="27" ht="22" customHeight="1">
      <x:c r="A27" s="112" t="n">
        <x:v>23</x:v>
      </x:c>
      <x:c r="B27" s="113" t="n">
        <x:v>46266</x:v>
      </x:c>
      <x:c r="C27" s="114" t="str">
        <x:v>Rahmat Desta</x:v>
      </x:c>
      <x:c r="D27" s="114" t="str">
        <x:v>Graduation</x:v>
      </x:c>
      <x:c r="E27" s="113" t="n">
        <x:v>46266</x:v>
      </x:c>
      <x:c r="F27" s="114" t="str">
        <x:v>Lunas</x:v>
      </x:c>
      <x:c r="G27" s="115" t="n">
        <x:v>250000</x:v>
      </x:c>
      <x:c r="H27" s="115" t="n">
        <x:v>0</x:v>
      </x:c>
      <x:c r="I27" s="115" t="n">
        <x:f>IF(B27="","",SUM(G27:H27))</x:f>
        <x:v>250000</x:v>
      </x:c>
      <x:c r="J27" s="114" t="str">
        <x:f>IF(B27="","",IF(I27=0,"Tanpa uang masuk",IF(AND(G27&gt;0,H27&gt;0),"Cash + Transfer",IF(G27&gt;0,"Cash","Transfer"))))</x:f>
        <x:v>Cash</x:v>
      </x:c>
      <x:c r="K27" s="114" t="str">
        <x:v>ADDEL</x:v>
      </x:c>
      <x:c r="L27" s="114" t="str">
        <x:v>VERO</x:v>
      </x:c>
      <x:c r="M27" s="114"/>
      <x:c r="N27" s="114" t="str">
        <x:v>Uploaded</x:v>
      </x:c>
      <x:c r="O27" s="114" t="str">
        <x:v>Uploaded</x:v>
      </x:c>
      <x:c r="P27" s="114"/>
      <x:c r="Q27" s="114"/>
      <x:c r="R27" s="114"/>
      <x:c r="S27" s="114" t="str">
        <x:v>Paket utama</x:v>
      </x:c>
      <x:c r="T27" s="114" t="str">
        <x:v>1</x:v>
      </x:c>
      <x:c r="U27" s="114" t="n">
        <x:v>26</x:v>
      </x:c>
      <x:c r="V27" s="114" t="str">
        <x:v>2026-09-01T00:00:00</x:v>
      </x:c>
      <x:c r="W27" s="114" t="n">
        <x:v>250000</x:v>
      </x:c>
      <x:c r="X27" s="114"/>
      <x:c r="Y27" s="114"/>
      <x:c r="Z27" s="114" t="str">
        <x:f>IF(B27="","",IF(OR(C27="",D27="Belum diisi",F27=""),"CHECK: identitas/status",IF(AND(S27="Paket utama",F27&lt;&gt;"DP",OR(E27="",L27="")),"CHECK: tanggal foto/crew",IF(AND(I27=0,OR(W27="-",X27="-")),"CHECK: nominal nonangka","OK"))))</x:f>
        <x:v>OK</x:v>
      </x:c>
      <x:c r="AA27" s="116" t="n">
        <x:f>IF(B27="","",IF(AND(S27="Paket utama",E27&lt;&gt;"",E27&lt;='Pengaturan'!$B$6,OR(F27="Lunas",F27="Pelunasan"),L27&lt;&gt;"",L27&lt;&gt;"Belum diisi",N27="Uploaded"),1,0))</x:f>
        <x:v>1</x:v>
      </x:c>
    </x:row>
    <x:row r="28" ht="22" customHeight="1">
      <x:c r="A28" s="112" t="n">
        <x:v>24</x:v>
      </x:c>
      <x:c r="B28" s="113" t="n">
        <x:v>46266</x:v>
      </x:c>
      <x:c r="C28" s="114" t="str">
        <x:v>Mudzrikatun</x:v>
      </x:c>
      <x:c r="D28" s="114" t="str">
        <x:v>Graduation</x:v>
      </x:c>
      <x:c r="E28" s="113" t="n">
        <x:v>46266</x:v>
      </x:c>
      <x:c r="F28" s="114" t="str">
        <x:v>Lunas</x:v>
      </x:c>
      <x:c r="G28" s="115" t="n">
        <x:v>80000</x:v>
      </x:c>
      <x:c r="H28" s="115" t="n">
        <x:v>0</x:v>
      </x:c>
      <x:c r="I28" s="115" t="n">
        <x:f>IF(B28="","",SUM(G28:H28))</x:f>
        <x:v>80000</x:v>
      </x:c>
      <x:c r="J28" s="114" t="str">
        <x:f>IF(B28="","",IF(I28=0,"Tanpa uang masuk",IF(AND(G28&gt;0,H28&gt;0),"Cash + Transfer",IF(G28&gt;0,"Cash","Transfer"))))</x:f>
        <x:v>Cash</x:v>
      </x:c>
      <x:c r="K28" s="114" t="str">
        <x:v>ADDEL</x:v>
      </x:c>
      <x:c r="L28" s="114" t="str">
        <x:v>ADIF</x:v>
      </x:c>
      <x:c r="M28" s="114"/>
      <x:c r="N28" s="114" t="str">
        <x:v>Uploaded</x:v>
      </x:c>
      <x:c r="O28" s="114" t="str">
        <x:v>Pending</x:v>
      </x:c>
      <x:c r="P28" s="114"/>
      <x:c r="Q28" s="114"/>
      <x:c r="R28" s="114"/>
      <x:c r="S28" s="114" t="str">
        <x:v>Paket utama</x:v>
      </x:c>
      <x:c r="T28" s="114" t="str">
        <x:v>1</x:v>
      </x:c>
      <x:c r="U28" s="114" t="n">
        <x:v>27</x:v>
      </x:c>
      <x:c r="V28" s="114" t="str">
        <x:v>2026-09-01T00:00:00</x:v>
      </x:c>
      <x:c r="W28" s="114" t="n">
        <x:v>80000</x:v>
      </x:c>
      <x:c r="X28" s="114"/>
      <x:c r="Y28" s="114"/>
      <x:c r="Z28" s="114" t="str">
        <x:f>IF(B28="","",IF(OR(C28="",D28="Belum diisi",F28=""),"CHECK: identitas/status",IF(AND(S28="Paket utama",F28&lt;&gt;"DP",OR(E28="",L28="")),"CHECK: tanggal foto/crew",IF(AND(I28=0,OR(W28="-",X28="-")),"CHECK: nominal nonangka","OK"))))</x:f>
        <x:v>OK</x:v>
      </x:c>
      <x:c r="AA28" s="116" t="n">
        <x:f>IF(B28="","",IF(AND(S28="Paket utama",E28&lt;&gt;"",E28&lt;='Pengaturan'!$B$6,OR(F28="Lunas",F28="Pelunasan"),L28&lt;&gt;"",L28&lt;&gt;"Belum diisi",N28="Uploaded"),1,0))</x:f>
        <x:v>1</x:v>
      </x:c>
    </x:row>
    <x:row r="29" ht="22" customHeight="1">
      <x:c r="A29" s="112" t="n">
        <x:v>25</x:v>
      </x:c>
      <x:c r="B29" s="113" t="n">
        <x:v>46266</x:v>
      </x:c>
      <x:c r="C29" s="114" t="str">
        <x:v>Sabina Rizky</x:v>
      </x:c>
      <x:c r="D29" s="114" t="str">
        <x:v>Graduation</x:v>
      </x:c>
      <x:c r="E29" s="113" t="n">
        <x:v>46266</x:v>
      </x:c>
      <x:c r="F29" s="114" t="str">
        <x:v>Lunas</x:v>
      </x:c>
      <x:c r="G29" s="115" t="n">
        <x:v>0</x:v>
      </x:c>
      <x:c r="H29" s="115" t="n">
        <x:v>150000</x:v>
      </x:c>
      <x:c r="I29" s="115" t="n">
        <x:f>IF(B29="","",SUM(G29:H29))</x:f>
        <x:v>150000</x:v>
      </x:c>
      <x:c r="J29" s="114" t="str">
        <x:f>IF(B29="","",IF(I29=0,"Tanpa uang masuk",IF(AND(G29&gt;0,H29&gt;0),"Cash + Transfer",IF(G29&gt;0,"Cash","Transfer"))))</x:f>
        <x:v>Transfer</x:v>
      </x:c>
      <x:c r="K29" s="114" t="str">
        <x:v>ADDEL</x:v>
      </x:c>
      <x:c r="L29" s="114" t="str">
        <x:v>SAKA</x:v>
      </x:c>
      <x:c r="M29" s="114"/>
      <x:c r="N29" s="114" t="str">
        <x:v>Uploaded</x:v>
      </x:c>
      <x:c r="O29" s="114" t="str">
        <x:v>Pending</x:v>
      </x:c>
      <x:c r="P29" s="114"/>
      <x:c r="Q29" s="114"/>
      <x:c r="R29" s="114"/>
      <x:c r="S29" s="114" t="str">
        <x:v>Paket utama</x:v>
      </x:c>
      <x:c r="T29" s="114" t="str">
        <x:v>1</x:v>
      </x:c>
      <x:c r="U29" s="114" t="n">
        <x:v>28</x:v>
      </x:c>
      <x:c r="V29" s="114" t="str">
        <x:v>2026-09-01T00:00:00</x:v>
      </x:c>
      <x:c r="W29" s="114"/>
      <x:c r="X29" s="114" t="n">
        <x:v>150000</x:v>
      </x:c>
      <x:c r="Y29" s="114"/>
      <x:c r="Z29" s="114" t="str">
        <x:f>IF(B29="","",IF(OR(C29="",D29="Belum diisi",F29=""),"CHECK: identitas/status",IF(AND(S29="Paket utama",F29&lt;&gt;"DP",OR(E29="",L29="")),"CHECK: tanggal foto/crew",IF(AND(I29=0,OR(W29="-",X29="-")),"CHECK: nominal nonangka","OK"))))</x:f>
        <x:v>OK</x:v>
      </x:c>
      <x:c r="AA29" s="116" t="n">
        <x:f>IF(B29="","",IF(AND(S29="Paket utama",E29&lt;&gt;"",E29&lt;='Pengaturan'!$B$6,OR(F29="Lunas",F29="Pelunasan"),L29&lt;&gt;"",L29&lt;&gt;"Belum diisi",N29="Uploaded"),1,0))</x:f>
        <x:v>1</x:v>
      </x:c>
    </x:row>
    <x:row r="30" ht="22" customHeight="1">
      <x:c r="A30" s="112" t="n">
        <x:v>26</x:v>
      </x:c>
      <x:c r="B30" s="113" t="n">
        <x:v>46266</x:v>
      </x:c>
      <x:c r="C30" s="114" t="str">
        <x:v>Resti Dwi</x:v>
      </x:c>
      <x:c r="D30" s="114" t="str">
        <x:v>Graduation</x:v>
      </x:c>
      <x:c r="E30" s="113" t="n">
        <x:v>46266</x:v>
      </x:c>
      <x:c r="F30" s="114" t="str">
        <x:v>Lunas</x:v>
      </x:c>
      <x:c r="G30" s="115" t="n">
        <x:v>250000</x:v>
      </x:c>
      <x:c r="H30" s="115" t="n">
        <x:v>0</x:v>
      </x:c>
      <x:c r="I30" s="115" t="n">
        <x:f>IF(B30="","",SUM(G30:H30))</x:f>
        <x:v>250000</x:v>
      </x:c>
      <x:c r="J30" s="114" t="str">
        <x:f>IF(B30="","",IF(I30=0,"Tanpa uang masuk",IF(AND(G30&gt;0,H30&gt;0),"Cash + Transfer",IF(G30&gt;0,"Cash","Transfer"))))</x:f>
        <x:v>Cash</x:v>
      </x:c>
      <x:c r="K30" s="114" t="str">
        <x:v>ADDEL</x:v>
      </x:c>
      <x:c r="L30" s="114" t="str">
        <x:v>FAHME</x:v>
      </x:c>
      <x:c r="M30" s="114"/>
      <x:c r="N30" s="114" t="str">
        <x:v>Uploaded</x:v>
      </x:c>
      <x:c r="O30" s="114" t="str">
        <x:v>Pending</x:v>
      </x:c>
      <x:c r="P30" s="114"/>
      <x:c r="Q30" s="114"/>
      <x:c r="R30" s="114"/>
      <x:c r="S30" s="114" t="str">
        <x:v>Paket utama</x:v>
      </x:c>
      <x:c r="T30" s="114" t="str">
        <x:v>1</x:v>
      </x:c>
      <x:c r="U30" s="114" t="n">
        <x:v>29</x:v>
      </x:c>
      <x:c r="V30" s="114" t="str">
        <x:v>2026-09-01T00:00:00</x:v>
      </x:c>
      <x:c r="W30" s="114" t="n">
        <x:v>250000</x:v>
      </x:c>
      <x:c r="X30" s="114"/>
      <x:c r="Y30" s="114"/>
      <x:c r="Z30" s="114" t="str">
        <x:f>IF(B30="","",IF(OR(C30="",D30="Belum diisi",F30=""),"CHECK: identitas/status",IF(AND(S30="Paket utama",F30&lt;&gt;"DP",OR(E30="",L30="")),"CHECK: tanggal foto/crew",IF(AND(I30=0,OR(W30="-",X30="-")),"CHECK: nominal nonangka","OK"))))</x:f>
        <x:v>OK</x:v>
      </x:c>
      <x:c r="AA30" s="116" t="n">
        <x:f>IF(B30="","",IF(AND(S30="Paket utama",E30&lt;&gt;"",E30&lt;='Pengaturan'!$B$6,OR(F30="Lunas",F30="Pelunasan"),L30&lt;&gt;"",L30&lt;&gt;"Belum diisi",N30="Uploaded"),1,0))</x:f>
        <x:v>1</x:v>
      </x:c>
    </x:row>
    <x:row r="31" ht="22" customHeight="1">
      <x:c r="A31" s="112" t="n">
        <x:v>27</x:v>
      </x:c>
      <x:c r="B31" s="113" t="n">
        <x:v>46266</x:v>
      </x:c>
      <x:c r="C31" s="114" t="str">
        <x:v>Ramdhan</x:v>
      </x:c>
      <x:c r="D31" s="114" t="str">
        <x:v>Single</x:v>
      </x:c>
      <x:c r="E31" s="113" t="n">
        <x:v>46266</x:v>
      </x:c>
      <x:c r="F31" s="114" t="str">
        <x:v>Lunas</x:v>
      </x:c>
      <x:c r="G31" s="115" t="n">
        <x:v>0</x:v>
      </x:c>
      <x:c r="H31" s="115" t="n">
        <x:v>100000</x:v>
      </x:c>
      <x:c r="I31" s="115" t="n">
        <x:f>IF(B31="","",SUM(G31:H31))</x:f>
        <x:v>100000</x:v>
      </x:c>
      <x:c r="J31" s="114" t="str">
        <x:f>IF(B31="","",IF(I31=0,"Tanpa uang masuk",IF(AND(G31&gt;0,H31&gt;0),"Cash + Transfer",IF(G31&gt;0,"Cash","Transfer"))))</x:f>
        <x:v>Transfer</x:v>
      </x:c>
      <x:c r="K31" s="114" t="str">
        <x:v>AMEL</x:v>
      </x:c>
      <x:c r="L31" s="114" t="str">
        <x:v>SAKA</x:v>
      </x:c>
      <x:c r="M31" s="114"/>
      <x:c r="N31" s="114" t="str">
        <x:v>Uploaded</x:v>
      </x:c>
      <x:c r="O31" s="114" t="str">
        <x:v>-</x:v>
      </x:c>
      <x:c r="P31" s="114"/>
      <x:c r="Q31" s="114"/>
      <x:c r="R31" s="114"/>
      <x:c r="S31" s="114" t="str">
        <x:v>Paket utama</x:v>
      </x:c>
      <x:c r="T31" s="114" t="str">
        <x:v>1</x:v>
      </x:c>
      <x:c r="U31" s="114" t="n">
        <x:v>30</x:v>
      </x:c>
      <x:c r="V31" s="114" t="str">
        <x:v>2026-09-01T00:00:00</x:v>
      </x:c>
      <x:c r="W31" s="114"/>
      <x:c r="X31" s="114" t="n">
        <x:v>100000</x:v>
      </x:c>
      <x:c r="Y31" s="114"/>
      <x:c r="Z31" s="114" t="str">
        <x:f>IF(B31="","",IF(OR(C31="",D31="Belum diisi",F31=""),"CHECK: identitas/status",IF(AND(S31="Paket utama",F31&lt;&gt;"DP",OR(E31="",L31="")),"CHECK: tanggal foto/crew",IF(AND(I31=0,OR(W31="-",X31="-")),"CHECK: nominal nonangka","OK"))))</x:f>
        <x:v>OK</x:v>
      </x:c>
      <x:c r="AA31" s="116" t="n">
        <x:f>IF(B31="","",IF(AND(S31="Paket utama",E31&lt;&gt;"",E31&lt;='Pengaturan'!$B$6,OR(F31="Lunas",F31="Pelunasan"),L31&lt;&gt;"",L31&lt;&gt;"Belum diisi",N31="Uploaded"),1,0))</x:f>
        <x:v>1</x:v>
      </x:c>
    </x:row>
    <x:row r="32" ht="22" customHeight="1">
      <x:c r="A32" s="112" t="n">
        <x:v>28</x:v>
      </x:c>
      <x:c r="B32" s="113" t="n">
        <x:v>46266</x:v>
      </x:c>
      <x:c r="C32" s="114" t="str">
        <x:v>Muhamad Abdau</x:v>
      </x:c>
      <x:c r="D32" s="114" t="str">
        <x:v>Graduation</x:v>
      </x:c>
      <x:c r="E32" s="113" t="n">
        <x:v>46267</x:v>
      </x:c>
      <x:c r="F32" s="114" t="str">
        <x:v>DP</x:v>
      </x:c>
      <x:c r="G32" s="115" t="n">
        <x:v>0</x:v>
      </x:c>
      <x:c r="H32" s="115" t="n">
        <x:v>100000</x:v>
      </x:c>
      <x:c r="I32" s="115" t="n">
        <x:f>IF(B32="","",SUM(G32:H32))</x:f>
        <x:v>100000</x:v>
      </x:c>
      <x:c r="J32" s="114" t="str">
        <x:f>IF(B32="","",IF(I32=0,"Tanpa uang masuk",IF(AND(G32&gt;0,H32&gt;0),"Cash + Transfer",IF(G32&gt;0,"Cash","Transfer"))))</x:f>
        <x:v>Transfer</x:v>
      </x:c>
      <x:c r="K32" s="114" t="str">
        <x:v>AMEL</x:v>
      </x:c>
      <x:c r="L32" s="114" t="str">
        <x:v>Belum diisi</x:v>
      </x:c>
      <x:c r="M32" s="114"/>
      <x:c r="N32" s="114" t="str">
        <x:v>Uploaded</x:v>
      </x:c>
      <x:c r="O32" s="114" t="str">
        <x:v>Pending</x:v>
      </x:c>
      <x:c r="P32" s="114"/>
      <x:c r="Q32" s="114"/>
      <x:c r="R32" s="114"/>
      <x:c r="S32" s="114" t="str">
        <x:v>Paket utama</x:v>
      </x:c>
      <x:c r="T32" s="114" t="str">
        <x:v>1</x:v>
      </x:c>
      <x:c r="U32" s="114" t="n">
        <x:v>31</x:v>
      </x:c>
      <x:c r="V32" s="114" t="str">
        <x:v>2026-09-02T00:00:00</x:v>
      </x:c>
      <x:c r="W32" s="114"/>
      <x:c r="X32" s="114" t="n">
        <x:v>100000</x:v>
      </x:c>
      <x:c r="Y32" s="114" t="str">
        <x:v>Fotografer belum diisi</x:v>
      </x:c>
      <x:c r="Z32" s="114" t="str">
        <x:f>IF(B32="","",IF(OR(C32="",D32="Belum diisi",F32=""),"CHECK: identitas/status",IF(AND(S32="Paket utama",F32&lt;&gt;"DP",OR(E32="",L32="")),"CHECK: tanggal foto/crew",IF(AND(I32=0,OR(W32="-",X32="-")),"CHECK: nominal nonangka","OK"))))</x:f>
        <x:v>OK</x:v>
      </x:c>
      <x:c r="AA32" s="116" t="n">
        <x:f>IF(B32="","",IF(AND(S32="Paket utama",E32&lt;&gt;"",E32&lt;='Pengaturan'!$B$6,OR(F32="Lunas",F32="Pelunasan"),L32&lt;&gt;"",L32&lt;&gt;"Belum diisi",N32="Uploaded"),1,0))</x:f>
        <x:v>0</x:v>
      </x:c>
    </x:row>
    <x:row r="33" ht="22" customHeight="1">
      <x:c r="A33" s="112" t="n">
        <x:v>29</x:v>
      </x:c>
      <x:c r="B33" s="113" t="n">
        <x:v>46266</x:v>
      </x:c>
      <x:c r="C33" s="114" t="str">
        <x:v>Maulida Jundana</x:v>
      </x:c>
      <x:c r="D33" s="114" t="str">
        <x:v>Graduation</x:v>
      </x:c>
      <x:c r="E33" s="113" t="n">
        <x:v>46273</x:v>
      </x:c>
      <x:c r="F33" s="114" t="str">
        <x:v>DP</x:v>
      </x:c>
      <x:c r="G33" s="115" t="n">
        <x:v>0</x:v>
      </x:c>
      <x:c r="H33" s="115" t="n">
        <x:v>100000</x:v>
      </x:c>
      <x:c r="I33" s="115" t="n">
        <x:f>IF(B33="","",SUM(G33:H33))</x:f>
        <x:v>100000</x:v>
      </x:c>
      <x:c r="J33" s="114" t="str">
        <x:f>IF(B33="","",IF(I33=0,"Tanpa uang masuk",IF(AND(G33&gt;0,H33&gt;0),"Cash + Transfer",IF(G33&gt;0,"Cash","Transfer"))))</x:f>
        <x:v>Transfer</x:v>
      </x:c>
      <x:c r="K33" s="114" t="str">
        <x:v>AMEL</x:v>
      </x:c>
      <x:c r="L33" s="114" t="str">
        <x:v>Belum diisi</x:v>
      </x:c>
      <x:c r="M33" s="114"/>
      <x:c r="N33" s="114" t="str">
        <x:v>Uploaded</x:v>
      </x:c>
      <x:c r="O33" s="114" t="str">
        <x:v>Pending</x:v>
      </x:c>
      <x:c r="P33" s="114"/>
      <x:c r="Q33" s="114"/>
      <x:c r="R33" s="114"/>
      <x:c r="S33" s="114" t="str">
        <x:v>Paket utama</x:v>
      </x:c>
      <x:c r="T33" s="114" t="str">
        <x:v>1</x:v>
      </x:c>
      <x:c r="U33" s="114" t="n">
        <x:v>32</x:v>
      </x:c>
      <x:c r="V33" s="114" t="str">
        <x:v>8 sept</x:v>
      </x:c>
      <x:c r="W33" s="114"/>
      <x:c r="X33" s="114" t="n">
        <x:v>100000</x:v>
      </x:c>
      <x:c r="Y33" s="114" t="str">
        <x:v>Fotografer belum diisi</x:v>
      </x:c>
      <x:c r="Z33" s="114" t="str">
        <x:f>IF(B33="","",IF(OR(C33="",D33="Belum diisi",F33=""),"CHECK: identitas/status",IF(AND(S33="Paket utama",F33&lt;&gt;"DP",OR(E33="",L33="")),"CHECK: tanggal foto/crew",IF(AND(I33=0,OR(W33="-",X33="-")),"CHECK: nominal nonangka","OK"))))</x:f>
        <x:v>OK</x:v>
      </x:c>
      <x:c r="AA33" s="116" t="n">
        <x:f>IF(B33="","",IF(AND(S33="Paket utama",E33&lt;&gt;"",E33&lt;='Pengaturan'!$B$6,OR(F33="Lunas",F33="Pelunasan"),L33&lt;&gt;"",L33&lt;&gt;"Belum diisi",N33="Uploaded"),1,0))</x:f>
        <x:v>0</x:v>
      </x:c>
    </x:row>
    <x:row r="34" ht="22" customHeight="1">
      <x:c r="A34" s="112" t="n">
        <x:v>30</x:v>
      </x:c>
      <x:c r="B34" s="113" t="n">
        <x:v>46266</x:v>
      </x:c>
      <x:c r="C34" s="114" t="str">
        <x:v>Ifah Kholidiyyah</x:v>
      </x:c>
      <x:c r="D34" s="114" t="str">
        <x:v>Graduation</x:v>
      </x:c>
      <x:c r="E34" s="113" t="n">
        <x:v>46266</x:v>
      </x:c>
      <x:c r="F34" s="114" t="str">
        <x:v>Lunas</x:v>
      </x:c>
      <x:c r="G34" s="115" t="n">
        <x:v>0</x:v>
      </x:c>
      <x:c r="H34" s="115" t="n">
        <x:v>250000</x:v>
      </x:c>
      <x:c r="I34" s="115" t="n">
        <x:f>IF(B34="","",SUM(G34:H34))</x:f>
        <x:v>250000</x:v>
      </x:c>
      <x:c r="J34" s="114" t="str">
        <x:f>IF(B34="","",IF(I34=0,"Tanpa uang masuk",IF(AND(G34&gt;0,H34&gt;0),"Cash + Transfer",IF(G34&gt;0,"Cash","Transfer"))))</x:f>
        <x:v>Transfer</x:v>
      </x:c>
      <x:c r="K34" s="114" t="str">
        <x:v>AMEL</x:v>
      </x:c>
      <x:c r="L34" s="114" t="str">
        <x:v>VERO</x:v>
      </x:c>
      <x:c r="M34" s="114"/>
      <x:c r="N34" s="114" t="str">
        <x:v>Uploaded</x:v>
      </x:c>
      <x:c r="O34" s="114" t="str">
        <x:v>Pending</x:v>
      </x:c>
      <x:c r="P34" s="114"/>
      <x:c r="Q34" s="114"/>
      <x:c r="R34" s="114"/>
      <x:c r="S34" s="114" t="str">
        <x:v>Paket utama</x:v>
      </x:c>
      <x:c r="T34" s="114" t="str">
        <x:v>1</x:v>
      </x:c>
      <x:c r="U34" s="114" t="n">
        <x:v>33</x:v>
      </x:c>
      <x:c r="V34" s="114" t="str">
        <x:v>1 sept</x:v>
      </x:c>
      <x:c r="W34" s="114"/>
      <x:c r="X34" s="114" t="n">
        <x:v>250000</x:v>
      </x:c>
      <x:c r="Y34" s="114"/>
      <x:c r="Z34" s="114" t="str">
        <x:f>IF(B34="","",IF(OR(C34="",D34="Belum diisi",F34=""),"CHECK: identitas/status",IF(AND(S34="Paket utama",F34&lt;&gt;"DP",OR(E34="",L34="")),"CHECK: tanggal foto/crew",IF(AND(I34=0,OR(W34="-",X34="-")),"CHECK: nominal nonangka","OK"))))</x:f>
        <x:v>OK</x:v>
      </x:c>
      <x:c r="AA34" s="116" t="n">
        <x:f>IF(B34="","",IF(AND(S34="Paket utama",E34&lt;&gt;"",E34&lt;='Pengaturan'!$B$6,OR(F34="Lunas",F34="Pelunasan"),L34&lt;&gt;"",L34&lt;&gt;"Belum diisi",N34="Uploaded"),1,0))</x:f>
        <x:v>1</x:v>
      </x:c>
    </x:row>
    <x:row r="35" ht="22" customHeight="1">
      <x:c r="A35" s="112" t="n">
        <x:v>31</x:v>
      </x:c>
      <x:c r="B35" s="113" t="n">
        <x:v>46266</x:v>
      </x:c>
      <x:c r="C35" s="114" t="str">
        <x:v>Genta Gustian</x:v>
      </x:c>
      <x:c r="D35" s="114" t="str">
        <x:v>Graduation</x:v>
      </x:c>
      <x:c r="E35" s="113" t="n">
        <x:v>46266</x:v>
      </x:c>
      <x:c r="F35" s="114" t="str">
        <x:v>Lunas</x:v>
      </x:c>
      <x:c r="G35" s="115" t="n">
        <x:v>0</x:v>
      </x:c>
      <x:c r="H35" s="115" t="n">
        <x:v>250000</x:v>
      </x:c>
      <x:c r="I35" s="115" t="n">
        <x:f>IF(B35="","",SUM(G35:H35))</x:f>
        <x:v>250000</x:v>
      </x:c>
      <x:c r="J35" s="114" t="str">
        <x:f>IF(B35="","",IF(I35=0,"Tanpa uang masuk",IF(AND(G35&gt;0,H35&gt;0),"Cash + Transfer",IF(G35&gt;0,"Cash","Transfer"))))</x:f>
        <x:v>Transfer</x:v>
      </x:c>
      <x:c r="K35" s="114" t="str">
        <x:v>AMEL</x:v>
      </x:c>
      <x:c r="L35" s="114" t="str">
        <x:v>FAHME</x:v>
      </x:c>
      <x:c r="M35" s="114"/>
      <x:c r="N35" s="114" t="str">
        <x:v>Uploaded</x:v>
      </x:c>
      <x:c r="O35" s="114" t="str">
        <x:v>Pending</x:v>
      </x:c>
      <x:c r="P35" s="114"/>
      <x:c r="Q35" s="114"/>
      <x:c r="R35" s="114"/>
      <x:c r="S35" s="114" t="str">
        <x:v>Paket utama</x:v>
      </x:c>
      <x:c r="T35" s="114" t="str">
        <x:v>1</x:v>
      </x:c>
      <x:c r="U35" s="114" t="n">
        <x:v>34</x:v>
      </x:c>
      <x:c r="V35" s="114" t="str">
        <x:v>1 sept</x:v>
      </x:c>
      <x:c r="W35" s="114"/>
      <x:c r="X35" s="114" t="n">
        <x:v>250000</x:v>
      </x:c>
      <x:c r="Y35" s="114"/>
      <x:c r="Z35" s="114" t="str">
        <x:f>IF(B35="","",IF(OR(C35="",D35="Belum diisi",F35=""),"CHECK: identitas/status",IF(AND(S35="Paket utama",F35&lt;&gt;"DP",OR(E35="",L35="")),"CHECK: tanggal foto/crew",IF(AND(I35=0,OR(W35="-",X35="-")),"CHECK: nominal nonangka","OK"))))</x:f>
        <x:v>OK</x:v>
      </x:c>
      <x:c r="AA35" s="116" t="n">
        <x:f>IF(B35="","",IF(AND(S35="Paket utama",E35&lt;&gt;"",E35&lt;='Pengaturan'!$B$6,OR(F35="Lunas",F35="Pelunasan"),L35&lt;&gt;"",L35&lt;&gt;"Belum diisi",N35="Uploaded"),1,0))</x:f>
        <x:v>1</x:v>
      </x:c>
    </x:row>
    <x:row r="36" ht="22" customHeight="1">
      <x:c r="A36" s="112" t="n">
        <x:v>32</x:v>
      </x:c>
      <x:c r="B36" s="113" t="n">
        <x:v>46266</x:v>
      </x:c>
      <x:c r="C36" s="114" t="str">
        <x:v>Renaldi</x:v>
      </x:c>
      <x:c r="D36" s="114" t="str">
        <x:v>Graduation</x:v>
      </x:c>
      <x:c r="E36" s="113" t="n">
        <x:v>46273</x:v>
      </x:c>
      <x:c r="F36" s="114" t="str">
        <x:v>DP</x:v>
      </x:c>
      <x:c r="G36" s="115" t="n">
        <x:v>0</x:v>
      </x:c>
      <x:c r="H36" s="115" t="n">
        <x:v>100000</x:v>
      </x:c>
      <x:c r="I36" s="115" t="n">
        <x:f>IF(B36="","",SUM(G36:H36))</x:f>
        <x:v>100000</x:v>
      </x:c>
      <x:c r="J36" s="114" t="str">
        <x:f>IF(B36="","",IF(I36=0,"Tanpa uang masuk",IF(AND(G36&gt;0,H36&gt;0),"Cash + Transfer",IF(G36&gt;0,"Cash","Transfer"))))</x:f>
        <x:v>Transfer</x:v>
      </x:c>
      <x:c r="K36" s="114" t="str">
        <x:v>AMEL</x:v>
      </x:c>
      <x:c r="L36" s="114" t="str">
        <x:v>Belum diisi</x:v>
      </x:c>
      <x:c r="M36" s="114"/>
      <x:c r="N36" s="114"/>
      <x:c r="O36" s="114"/>
      <x:c r="P36" s="114"/>
      <x:c r="Q36" s="114"/>
      <x:c r="R36" s="114"/>
      <x:c r="S36" s="114" t="str">
        <x:v>Paket utama</x:v>
      </x:c>
      <x:c r="T36" s="114" t="str">
        <x:v>1</x:v>
      </x:c>
      <x:c r="U36" s="114" t="n">
        <x:v>35</x:v>
      </x:c>
      <x:c r="V36" s="114" t="str">
        <x:v>8 sept</x:v>
      </x:c>
      <x:c r="W36" s="114"/>
      <x:c r="X36" s="114" t="n">
        <x:v>100000</x:v>
      </x:c>
      <x:c r="Y36" s="114" t="str">
        <x:v>Fotografer belum diisi</x:v>
      </x:c>
      <x:c r="Z36" s="114" t="str">
        <x:f>IF(B36="","",IF(OR(C36="",D36="Belum diisi",F36=""),"CHECK: identitas/status",IF(AND(S36="Paket utama",F36&lt;&gt;"DP",OR(E36="",L36="")),"CHECK: tanggal foto/crew",IF(AND(I36=0,OR(W36="-",X36="-")),"CHECK: nominal nonangka","OK"))))</x:f>
        <x:v>OK</x:v>
      </x:c>
      <x:c r="AA36" s="116" t="n">
        <x:f>IF(B36="","",IF(AND(S36="Paket utama",E36&lt;&gt;"",E36&lt;='Pengaturan'!$B$6,OR(F36="Lunas",F36="Pelunasan"),L36&lt;&gt;"",L36&lt;&gt;"Belum diisi",N36="Uploaded"),1,0))</x:f>
        <x:v>0</x:v>
      </x:c>
    </x:row>
    <x:row r="37" ht="22" customHeight="1">
      <x:c r="A37" s="112" t="n">
        <x:v>33</x:v>
      </x:c>
      <x:c r="B37" s="113" t="n">
        <x:v>46266</x:v>
      </x:c>
      <x:c r="C37" s="114" t="str">
        <x:v>Sumberejo</x:v>
      </x:c>
      <x:c r="D37" s="114" t="str">
        <x:v>Large Group</x:v>
      </x:c>
      <x:c r="E37" s="113" t="n">
        <x:v>46269</x:v>
      </x:c>
      <x:c r="F37" s="114" t="str">
        <x:v>DP</x:v>
      </x:c>
      <x:c r="G37" s="115" t="n">
        <x:v>0</x:v>
      </x:c>
      <x:c r="H37" s="115" t="n">
        <x:v>100000</x:v>
      </x:c>
      <x:c r="I37" s="115" t="n">
        <x:f>IF(B37="","",SUM(G37:H37))</x:f>
        <x:v>100000</x:v>
      </x:c>
      <x:c r="J37" s="114" t="str">
        <x:f>IF(B37="","",IF(I37=0,"Tanpa uang masuk",IF(AND(G37&gt;0,H37&gt;0),"Cash + Transfer",IF(G37&gt;0,"Cash","Transfer"))))</x:f>
        <x:v>Transfer</x:v>
      </x:c>
      <x:c r="K37" s="114" t="str">
        <x:v>AMEL</x:v>
      </x:c>
      <x:c r="L37" s="114" t="str">
        <x:v>FAHME</x:v>
      </x:c>
      <x:c r="M37" s="114"/>
      <x:c r="N37" s="114"/>
      <x:c r="O37" s="114"/>
      <x:c r="P37" s="114"/>
      <x:c r="Q37" s="114"/>
      <x:c r="R37" s="114"/>
      <x:c r="S37" s="114" t="str">
        <x:v>Paket utama</x:v>
      </x:c>
      <x:c r="T37" s="114" t="str">
        <x:v>1</x:v>
      </x:c>
      <x:c r="U37" s="114" t="n">
        <x:v>36</x:v>
      </x:c>
      <x:c r="V37" s="114" t="str">
        <x:v>4 sept</x:v>
      </x:c>
      <x:c r="W37" s="114"/>
      <x:c r="X37" s="114" t="n">
        <x:v>100000</x:v>
      </x:c>
      <x:c r="Y37" s="114"/>
      <x:c r="Z37" s="114" t="str">
        <x:f>IF(B37="","",IF(OR(C37="",D37="Belum diisi",F37=""),"CHECK: identitas/status",IF(AND(S37="Paket utama",F37&lt;&gt;"DP",OR(E37="",L37="")),"CHECK: tanggal foto/crew",IF(AND(I37=0,OR(W37="-",X37="-")),"CHECK: nominal nonangka","OK"))))</x:f>
        <x:v>OK</x:v>
      </x:c>
      <x:c r="AA37" s="116" t="n">
        <x:f>IF(B37="","",IF(AND(S37="Paket utama",E37&lt;&gt;"",E37&lt;='Pengaturan'!$B$6,OR(F37="Lunas",F37="Pelunasan"),L37&lt;&gt;"",L37&lt;&gt;"Belum diisi",N37="Uploaded"),1,0))</x:f>
        <x:v>0</x:v>
      </x:c>
    </x:row>
    <x:row r="38" ht="22" customHeight="1">
      <x:c r="A38" s="112" t="n">
        <x:v>34</x:v>
      </x:c>
      <x:c r="B38" s="113" t="n">
        <x:v>46266</x:v>
      </x:c>
      <x:c r="C38" s="114" t="str">
        <x:v>Wafik</x:v>
      </x:c>
      <x:c r="D38" s="114" t="str">
        <x:v>Graduation</x:v>
      </x:c>
      <x:c r="E38" s="113" t="n">
        <x:v>46266</x:v>
      </x:c>
      <x:c r="F38" s="114" t="str">
        <x:v>Lunas</x:v>
      </x:c>
      <x:c r="G38" s="115" t="n">
        <x:v>0</x:v>
      </x:c>
      <x:c r="H38" s="115" t="n">
        <x:v>250000</x:v>
      </x:c>
      <x:c r="I38" s="115" t="n">
        <x:f>IF(B38="","",SUM(G38:H38))</x:f>
        <x:v>250000</x:v>
      </x:c>
      <x:c r="J38" s="114" t="str">
        <x:f>IF(B38="","",IF(I38=0,"Tanpa uang masuk",IF(AND(G38&gt;0,H38&gt;0),"Cash + Transfer",IF(G38&gt;0,"Cash","Transfer"))))</x:f>
        <x:v>Transfer</x:v>
      </x:c>
      <x:c r="K38" s="114" t="str">
        <x:v>AMEL</x:v>
      </x:c>
      <x:c r="L38" s="114" t="str">
        <x:v>ADIF</x:v>
      </x:c>
      <x:c r="M38" s="114"/>
      <x:c r="N38" s="114" t="str">
        <x:v>Uploaded</x:v>
      </x:c>
      <x:c r="O38" s="114" t="str">
        <x:v>Pending</x:v>
      </x:c>
      <x:c r="P38" s="114"/>
      <x:c r="Q38" s="114"/>
      <x:c r="R38" s="114"/>
      <x:c r="S38" s="114" t="str">
        <x:v>Paket utama</x:v>
      </x:c>
      <x:c r="T38" s="114" t="str">
        <x:v>1</x:v>
      </x:c>
      <x:c r="U38" s="114" t="n">
        <x:v>37</x:v>
      </x:c>
      <x:c r="V38" s="114" t="str">
        <x:v>1 sept</x:v>
      </x:c>
      <x:c r="W38" s="114"/>
      <x:c r="X38" s="114" t="n">
        <x:v>250000</x:v>
      </x:c>
      <x:c r="Y38" s="114"/>
      <x:c r="Z38" s="114" t="str">
        <x:f>IF(B38="","",IF(OR(C38="",D38="Belum diisi",F38=""),"CHECK: identitas/status",IF(AND(S38="Paket utama",F38&lt;&gt;"DP",OR(E38="",L38="")),"CHECK: tanggal foto/crew",IF(AND(I38=0,OR(W38="-",X38="-")),"CHECK: nominal nonangka","OK"))))</x:f>
        <x:v>OK</x:v>
      </x:c>
      <x:c r="AA38" s="116" t="n">
        <x:f>IF(B38="","",IF(AND(S38="Paket utama",E38&lt;&gt;"",E38&lt;='Pengaturan'!$B$6,OR(F38="Lunas",F38="Pelunasan"),L38&lt;&gt;"",L38&lt;&gt;"Belum diisi",N38="Uploaded"),1,0))</x:f>
        <x:v>1</x:v>
      </x:c>
    </x:row>
    <x:row r="39" ht="22" customHeight="1">
      <x:c r="A39" s="112" t="n">
        <x:v>35</x:v>
      </x:c>
      <x:c r="B39" s="113" t="n">
        <x:v>46266</x:v>
      </x:c>
      <x:c r="C39" s="114" t="str">
        <x:v>Anjani</x:v>
      </x:c>
      <x:c r="D39" s="114" t="str">
        <x:v>Graduation</x:v>
      </x:c>
      <x:c r="E39" s="113" t="n">
        <x:v>46278</x:v>
      </x:c>
      <x:c r="F39" s="114" t="str">
        <x:v>DP</x:v>
      </x:c>
      <x:c r="G39" s="115" t="n">
        <x:v>0</x:v>
      </x:c>
      <x:c r="H39" s="115" t="n">
        <x:v>100000</x:v>
      </x:c>
      <x:c r="I39" s="115" t="n">
        <x:f>IF(B39="","",SUM(G39:H39))</x:f>
        <x:v>100000</x:v>
      </x:c>
      <x:c r="J39" s="114" t="str">
        <x:f>IF(B39="","",IF(I39=0,"Tanpa uang masuk",IF(AND(G39&gt;0,H39&gt;0),"Cash + Transfer",IF(G39&gt;0,"Cash","Transfer"))))</x:f>
        <x:v>Transfer</x:v>
      </x:c>
      <x:c r="K39" s="114" t="str">
        <x:v>AMEL</x:v>
      </x:c>
      <x:c r="L39" s="114" t="str">
        <x:v>Belum diisi</x:v>
      </x:c>
      <x:c r="M39" s="114"/>
      <x:c r="N39" s="114"/>
      <x:c r="O39" s="114"/>
      <x:c r="P39" s="114"/>
      <x:c r="Q39" s="114"/>
      <x:c r="R39" s="114"/>
      <x:c r="S39" s="114" t="str">
        <x:v>Paket utama</x:v>
      </x:c>
      <x:c r="T39" s="114" t="str">
        <x:v>1</x:v>
      </x:c>
      <x:c r="U39" s="114" t="n">
        <x:v>38</x:v>
      </x:c>
      <x:c r="V39" s="114" t="str">
        <x:v>13 sept</x:v>
      </x:c>
      <x:c r="W39" s="114"/>
      <x:c r="X39" s="114" t="n">
        <x:v>100000</x:v>
      </x:c>
      <x:c r="Y39" s="114" t="str">
        <x:v>Fotografer belum diisi</x:v>
      </x:c>
      <x:c r="Z39" s="114" t="str">
        <x:f>IF(B39="","",IF(OR(C39="",D39="Belum diisi",F39=""),"CHECK: identitas/status",IF(AND(S39="Paket utama",F39&lt;&gt;"DP",OR(E39="",L39="")),"CHECK: tanggal foto/crew",IF(AND(I39=0,OR(W39="-",X39="-")),"CHECK: nominal nonangka","OK"))))</x:f>
        <x:v>OK</x:v>
      </x:c>
      <x:c r="AA39" s="116" t="n">
        <x:f>IF(B39="","",IF(AND(S39="Paket utama",E39&lt;&gt;"",E39&lt;='Pengaturan'!$B$6,OR(F39="Lunas",F39="Pelunasan"),L39&lt;&gt;"",L39&lt;&gt;"Belum diisi",N39="Uploaded"),1,0))</x:f>
        <x:v>0</x:v>
      </x:c>
    </x:row>
    <x:row r="40" ht="22" customHeight="1">
      <x:c r="A40" s="112" t="n">
        <x:v>36</x:v>
      </x:c>
      <x:c r="B40" s="113" t="n">
        <x:v>46266</x:v>
      </x:c>
      <x:c r="C40" s="114" t="str">
        <x:v>Eliza</x:v>
      </x:c>
      <x:c r="D40" s="114" t="str">
        <x:v>Graduation</x:v>
      </x:c>
      <x:c r="E40" s="113" t="n">
        <x:v>46266</x:v>
      </x:c>
      <x:c r="F40" s="114" t="str">
        <x:v>Lunas</x:v>
      </x:c>
      <x:c r="G40" s="115" t="n">
        <x:v>310000</x:v>
      </x:c>
      <x:c r="H40" s="115" t="n">
        <x:v>0</x:v>
      </x:c>
      <x:c r="I40" s="115" t="n">
        <x:f>IF(B40="","",SUM(G40:H40))</x:f>
        <x:v>310000</x:v>
      </x:c>
      <x:c r="J40" s="114" t="str">
        <x:f>IF(B40="","",IF(I40=0,"Tanpa uang masuk",IF(AND(G40&gt;0,H40&gt;0),"Cash + Transfer",IF(G40&gt;0,"Cash","Transfer"))))</x:f>
        <x:v>Cash</x:v>
      </x:c>
      <x:c r="K40" s="114" t="str">
        <x:v>AMEL</x:v>
      </x:c>
      <x:c r="L40" s="114" t="str">
        <x:v>ADIF</x:v>
      </x:c>
      <x:c r="M40" s="114"/>
      <x:c r="N40" s="114" t="str">
        <x:v>Uploaded</x:v>
      </x:c>
      <x:c r="O40" s="114" t="str">
        <x:v>Pending</x:v>
      </x:c>
      <x:c r="P40" s="114"/>
      <x:c r="Q40" s="114"/>
      <x:c r="R40" s="114"/>
      <x:c r="S40" s="114" t="str">
        <x:v>Paket utama</x:v>
      </x:c>
      <x:c r="T40" s="114" t="str">
        <x:v>1</x:v>
      </x:c>
      <x:c r="U40" s="114" t="n">
        <x:v>39</x:v>
      </x:c>
      <x:c r="V40" s="114" t="str">
        <x:v>1 sept</x:v>
      </x:c>
      <x:c r="W40" s="114" t="n">
        <x:v>310000</x:v>
      </x:c>
      <x:c r="X40" s="114"/>
      <x:c r="Y40" s="114"/>
      <x:c r="Z40" s="114" t="str">
        <x:f>IF(B40="","",IF(OR(C40="",D40="Belum diisi",F40=""),"CHECK: identitas/status",IF(AND(S40="Paket utama",F40&lt;&gt;"DP",OR(E40="",L40="")),"CHECK: tanggal foto/crew",IF(AND(I40=0,OR(W40="-",X40="-")),"CHECK: nominal nonangka","OK"))))</x:f>
        <x:v>OK</x:v>
      </x:c>
      <x:c r="AA40" s="116" t="n">
        <x:f>IF(B40="","",IF(AND(S40="Paket utama",E40&lt;&gt;"",E40&lt;='Pengaturan'!$B$6,OR(F40="Lunas",F40="Pelunasan"),L40&lt;&gt;"",L40&lt;&gt;"Belum diisi",N40="Uploaded"),1,0))</x:f>
        <x:v>1</x:v>
      </x:c>
    </x:row>
    <x:row r="41" ht="22" customHeight="1">
      <x:c r="A41" s="112" t="n">
        <x:v>37</x:v>
      </x:c>
      <x:c r="B41" s="113" t="n">
        <x:v>46266</x:v>
      </x:c>
      <x:c r="C41" s="114" t="str">
        <x:v>Asa Farzani</x:v>
      </x:c>
      <x:c r="D41" s="114" t="str">
        <x:v>Graduation</x:v>
      </x:c>
      <x:c r="E41" s="113" t="n">
        <x:v>46274</x:v>
      </x:c>
      <x:c r="F41" s="114" t="str">
        <x:v>Lunas</x:v>
      </x:c>
      <x:c r="G41" s="115" t="n">
        <x:v>0</x:v>
      </x:c>
      <x:c r="H41" s="115" t="n">
        <x:v>350000</x:v>
      </x:c>
      <x:c r="I41" s="115" t="n">
        <x:f>IF(B41="","",SUM(G41:H41))</x:f>
        <x:v>350000</x:v>
      </x:c>
      <x:c r="J41" s="114" t="str">
        <x:f>IF(B41="","",IF(I41=0,"Tanpa uang masuk",IF(AND(G41&gt;0,H41&gt;0),"Cash + Transfer",IF(G41&gt;0,"Cash","Transfer"))))</x:f>
        <x:v>Transfer</x:v>
      </x:c>
      <x:c r="K41" s="114" t="str">
        <x:v>AMEL</x:v>
      </x:c>
      <x:c r="L41" s="114" t="str">
        <x:v>Belum diisi</x:v>
      </x:c>
      <x:c r="M41" s="114"/>
      <x:c r="N41" s="114"/>
      <x:c r="O41" s="114"/>
      <x:c r="P41" s="114"/>
      <x:c r="Q41" s="114"/>
      <x:c r="R41" s="114"/>
      <x:c r="S41" s="114" t="str">
        <x:v>Paket utama</x:v>
      </x:c>
      <x:c r="T41" s="114" t="str">
        <x:v>1</x:v>
      </x:c>
      <x:c r="U41" s="114" t="n">
        <x:v>40</x:v>
      </x:c>
      <x:c r="V41" s="114" t="str">
        <x:v>9 sept</x:v>
      </x:c>
      <x:c r="W41" s="114"/>
      <x:c r="X41" s="114" t="n">
        <x:v>350000</x:v>
      </x:c>
      <x:c r="Y41" s="114" t="str">
        <x:v>Fotografer belum diisi</x:v>
      </x:c>
      <x:c r="Z41" s="114" t="str">
        <x:f>IF(B41="","",IF(OR(C41="",D41="Belum diisi",F41=""),"CHECK: identitas/status",IF(AND(S41="Paket utama",F41&lt;&gt;"DP",OR(E41="",L41="")),"CHECK: tanggal foto/crew",IF(AND(I41=0,OR(W41="-",X41="-")),"CHECK: nominal nonangka","OK"))))</x:f>
        <x:v>OK</x:v>
      </x:c>
      <x:c r="AA41" s="116" t="n">
        <x:f>IF(B41="","",IF(AND(S41="Paket utama",E41&lt;&gt;"",E41&lt;='Pengaturan'!$B$6,OR(F41="Lunas",F41="Pelunasan"),L41&lt;&gt;"",L41&lt;&gt;"Belum diisi",N41="Uploaded"),1,0))</x:f>
        <x:v>0</x:v>
      </x:c>
    </x:row>
    <x:row r="42" ht="22" customHeight="1">
      <x:c r="A42" s="112" t="n">
        <x:v>38</x:v>
      </x:c>
      <x:c r="B42" s="113" t="n">
        <x:v>46266</x:v>
      </x:c>
      <x:c r="C42" s="114" t="str">
        <x:v>Jasmine Malaeka P</x:v>
      </x:c>
      <x:c r="D42" s="114" t="str">
        <x:v>Graduation</x:v>
      </x:c>
      <x:c r="E42" s="113" t="n">
        <x:v>46273</x:v>
      </x:c>
      <x:c r="F42" s="114" t="str">
        <x:v>DP</x:v>
      </x:c>
      <x:c r="G42" s="115" t="n">
        <x:v>0</x:v>
      </x:c>
      <x:c r="H42" s="115" t="n">
        <x:v>100000</x:v>
      </x:c>
      <x:c r="I42" s="115" t="n">
        <x:f>IF(B42="","",SUM(G42:H42))</x:f>
        <x:v>100000</x:v>
      </x:c>
      <x:c r="J42" s="114" t="str">
        <x:f>IF(B42="","",IF(I42=0,"Tanpa uang masuk",IF(AND(G42&gt;0,H42&gt;0),"Cash + Transfer",IF(G42&gt;0,"Cash","Transfer"))))</x:f>
        <x:v>Transfer</x:v>
      </x:c>
      <x:c r="K42" s="114" t="str">
        <x:v>INDAH</x:v>
      </x:c>
      <x:c r="L42" s="114" t="str">
        <x:v>Belum diisi</x:v>
      </x:c>
      <x:c r="M42" s="114"/>
      <x:c r="N42" s="114"/>
      <x:c r="O42" s="114"/>
      <x:c r="P42" s="114"/>
      <x:c r="Q42" s="114"/>
      <x:c r="R42" s="114"/>
      <x:c r="S42" s="114" t="str">
        <x:v>Paket utama</x:v>
      </x:c>
      <x:c r="T42" s="114" t="str">
        <x:v>1</x:v>
      </x:c>
      <x:c r="U42" s="114" t="n">
        <x:v>41</x:v>
      </x:c>
      <x:c r="V42" s="114" t="str">
        <x:v>2026-09-08T00:00:00</x:v>
      </x:c>
      <x:c r="W42" s="114"/>
      <x:c r="X42" s="114" t="n">
        <x:v>100000</x:v>
      </x:c>
      <x:c r="Y42" s="114" t="str">
        <x:v>Fotografer belum diisi</x:v>
      </x:c>
      <x:c r="Z42" s="114" t="str">
        <x:f>IF(B42="","",IF(OR(C42="",D42="Belum diisi",F42=""),"CHECK: identitas/status",IF(AND(S42="Paket utama",F42&lt;&gt;"DP",OR(E42="",L42="")),"CHECK: tanggal foto/crew",IF(AND(I42=0,OR(W42="-",X42="-")),"CHECK: nominal nonangka","OK"))))</x:f>
        <x:v>OK</x:v>
      </x:c>
      <x:c r="AA42" s="116" t="n">
        <x:f>IF(B42="","",IF(AND(S42="Paket utama",E42&lt;&gt;"",E42&lt;='Pengaturan'!$B$6,OR(F42="Lunas",F42="Pelunasan"),L42&lt;&gt;"",L42&lt;&gt;"Belum diisi",N42="Uploaded"),1,0))</x:f>
        <x:v>0</x:v>
      </x:c>
    </x:row>
    <x:row r="43" ht="22" customHeight="1">
      <x:c r="A43" s="112" t="n">
        <x:v>39</x:v>
      </x:c>
      <x:c r="B43" s="113" t="n">
        <x:v>46266</x:v>
      </x:c>
      <x:c r="C43" s="114" t="str">
        <x:v>Zahra Nur</x:v>
      </x:c>
      <x:c r="D43" s="114" t="str">
        <x:v>Graduation Premium</x:v>
      </x:c>
      <x:c r="E43" s="113" t="n">
        <x:v>46273</x:v>
      </x:c>
      <x:c r="F43" s="114" t="str">
        <x:v>DP</x:v>
      </x:c>
      <x:c r="G43" s="115" t="n">
        <x:v>0</x:v>
      </x:c>
      <x:c r="H43" s="115" t="n">
        <x:v>300000</x:v>
      </x:c>
      <x:c r="I43" s="115" t="n">
        <x:f>IF(B43="","",SUM(G43:H43))</x:f>
        <x:v>300000</x:v>
      </x:c>
      <x:c r="J43" s="114" t="str">
        <x:f>IF(B43="","",IF(I43=0,"Tanpa uang masuk",IF(AND(G43&gt;0,H43&gt;0),"Cash + Transfer",IF(G43&gt;0,"Cash","Transfer"))))</x:f>
        <x:v>Transfer</x:v>
      </x:c>
      <x:c r="K43" s="114" t="str">
        <x:v>INDAH</x:v>
      </x:c>
      <x:c r="L43" s="114" t="str">
        <x:v>Belum diisi</x:v>
      </x:c>
      <x:c r="M43" s="114"/>
      <x:c r="N43" s="114"/>
      <x:c r="O43" s="114"/>
      <x:c r="P43" s="114"/>
      <x:c r="Q43" s="114"/>
      <x:c r="R43" s="114"/>
      <x:c r="S43" s="114" t="str">
        <x:v>Paket utama</x:v>
      </x:c>
      <x:c r="T43" s="114" t="str">
        <x:v>1</x:v>
      </x:c>
      <x:c r="U43" s="114" t="n">
        <x:v>42</x:v>
      </x:c>
      <x:c r="V43" s="114" t="str">
        <x:v>2026-09-08T00:00:00</x:v>
      </x:c>
      <x:c r="W43" s="114"/>
      <x:c r="X43" s="114" t="n">
        <x:v>300000</x:v>
      </x:c>
      <x:c r="Y43" s="114" t="str">
        <x:v>Fotografer belum diisi</x:v>
      </x:c>
      <x:c r="Z43" s="114" t="str">
        <x:f>IF(B43="","",IF(OR(C43="",D43="Belum diisi",F43=""),"CHECK: identitas/status",IF(AND(S43="Paket utama",F43&lt;&gt;"DP",OR(E43="",L43="")),"CHECK: tanggal foto/crew",IF(AND(I43=0,OR(W43="-",X43="-")),"CHECK: nominal nonangka","OK"))))</x:f>
        <x:v>OK</x:v>
      </x:c>
      <x:c r="AA43" s="116" t="n">
        <x:f>IF(B43="","",IF(AND(S43="Paket utama",E43&lt;&gt;"",E43&lt;='Pengaturan'!$B$6,OR(F43="Lunas",F43="Pelunasan"),L43&lt;&gt;"",L43&lt;&gt;"Belum diisi",N43="Uploaded"),1,0))</x:f>
        <x:v>0</x:v>
      </x:c>
    </x:row>
    <x:row r="44" ht="22" customHeight="1">
      <x:c r="A44" s="112" t="n">
        <x:v>40</x:v>
      </x:c>
      <x:c r="B44" s="113" t="n">
        <x:v>46266</x:v>
      </x:c>
      <x:c r="C44" s="114" t="str">
        <x:v>Ria</x:v>
      </x:c>
      <x:c r="D44" s="114" t="str">
        <x:v>Graduation Premium</x:v>
      </x:c>
      <x:c r="E44" s="113" t="n">
        <x:v>46273</x:v>
      </x:c>
      <x:c r="F44" s="114" t="str">
        <x:v>DP</x:v>
      </x:c>
      <x:c r="G44" s="115" t="n">
        <x:v>0</x:v>
      </x:c>
      <x:c r="H44" s="115" t="n">
        <x:v>100000</x:v>
      </x:c>
      <x:c r="I44" s="115" t="n">
        <x:f>IF(B44="","",SUM(G44:H44))</x:f>
        <x:v>100000</x:v>
      </x:c>
      <x:c r="J44" s="114" t="str">
        <x:f>IF(B44="","",IF(I44=0,"Tanpa uang masuk",IF(AND(G44&gt;0,H44&gt;0),"Cash + Transfer",IF(G44&gt;0,"Cash","Transfer"))))</x:f>
        <x:v>Transfer</x:v>
      </x:c>
      <x:c r="K44" s="114" t="str">
        <x:v>INDAH</x:v>
      </x:c>
      <x:c r="L44" s="114" t="str">
        <x:v>Belum diisi</x:v>
      </x:c>
      <x:c r="M44" s="114"/>
      <x:c r="N44" s="114"/>
      <x:c r="O44" s="114"/>
      <x:c r="P44" s="114"/>
      <x:c r="Q44" s="114"/>
      <x:c r="R44" s="114"/>
      <x:c r="S44" s="114" t="str">
        <x:v>Paket utama</x:v>
      </x:c>
      <x:c r="T44" s="114" t="str">
        <x:v>1</x:v>
      </x:c>
      <x:c r="U44" s="114" t="n">
        <x:v>43</x:v>
      </x:c>
      <x:c r="V44" s="114" t="str">
        <x:v>2026-09-08T00:00:00</x:v>
      </x:c>
      <x:c r="W44" s="114"/>
      <x:c r="X44" s="114" t="n">
        <x:v>100000</x:v>
      </x:c>
      <x:c r="Y44" s="114" t="str">
        <x:v>Fotografer belum diisi</x:v>
      </x:c>
      <x:c r="Z44" s="114" t="str">
        <x:f>IF(B44="","",IF(OR(C44="",D44="Belum diisi",F44=""),"CHECK: identitas/status",IF(AND(S44="Paket utama",F44&lt;&gt;"DP",OR(E44="",L44="")),"CHECK: tanggal foto/crew",IF(AND(I44=0,OR(W44="-",X44="-")),"CHECK: nominal nonangka","OK"))))</x:f>
        <x:v>OK</x:v>
      </x:c>
      <x:c r="AA44" s="116" t="n">
        <x:f>IF(B44="","",IF(AND(S44="Paket utama",E44&lt;&gt;"",E44&lt;='Pengaturan'!$B$6,OR(F44="Lunas",F44="Pelunasan"),L44&lt;&gt;"",L44&lt;&gt;"Belum diisi",N44="Uploaded"),1,0))</x:f>
        <x:v>0</x:v>
      </x:c>
    </x:row>
    <x:row r="45" ht="22" customHeight="1">
      <x:c r="A45" s="112" t="n">
        <x:v>41</x:v>
      </x:c>
      <x:c r="B45" s="113" t="n">
        <x:v>46266</x:v>
      </x:c>
      <x:c r="C45" s="114" t="str">
        <x:v>Dimas</x:v>
      </x:c>
      <x:c r="D45" s="114" t="str">
        <x:v>Graduation</x:v>
      </x:c>
      <x:c r="E45" s="113" t="n">
        <x:v>46273</x:v>
      </x:c>
      <x:c r="F45" s="114" t="str">
        <x:v>DP</x:v>
      </x:c>
      <x:c r="G45" s="115" t="n">
        <x:v>0</x:v>
      </x:c>
      <x:c r="H45" s="115" t="n">
        <x:v>100000</x:v>
      </x:c>
      <x:c r="I45" s="115" t="n">
        <x:f>IF(B45="","",SUM(G45:H45))</x:f>
        <x:v>100000</x:v>
      </x:c>
      <x:c r="J45" s="114" t="str">
        <x:f>IF(B45="","",IF(I45=0,"Tanpa uang masuk",IF(AND(G45&gt;0,H45&gt;0),"Cash + Transfer",IF(G45&gt;0,"Cash","Transfer"))))</x:f>
        <x:v>Transfer</x:v>
      </x:c>
      <x:c r="K45" s="114" t="str">
        <x:v>INDAH</x:v>
      </x:c>
      <x:c r="L45" s="114" t="str">
        <x:v>Belum diisi</x:v>
      </x:c>
      <x:c r="M45" s="114"/>
      <x:c r="N45" s="114"/>
      <x:c r="O45" s="114"/>
      <x:c r="P45" s="114"/>
      <x:c r="Q45" s="114"/>
      <x:c r="R45" s="114"/>
      <x:c r="S45" s="114" t="str">
        <x:v>Paket utama</x:v>
      </x:c>
      <x:c r="T45" s="114" t="str">
        <x:v>1</x:v>
      </x:c>
      <x:c r="U45" s="114" t="n">
        <x:v>44</x:v>
      </x:c>
      <x:c r="V45" s="114" t="str">
        <x:v>2026-09-08T00:00:00</x:v>
      </x:c>
      <x:c r="W45" s="114"/>
      <x:c r="X45" s="114" t="n">
        <x:v>100000</x:v>
      </x:c>
      <x:c r="Y45" s="114" t="str">
        <x:v>Fotografer belum diisi</x:v>
      </x:c>
      <x:c r="Z45" s="114" t="str">
        <x:f>IF(B45="","",IF(OR(C45="",D45="Belum diisi",F45=""),"CHECK: identitas/status",IF(AND(S45="Paket utama",F45&lt;&gt;"DP",OR(E45="",L45="")),"CHECK: tanggal foto/crew",IF(AND(I45=0,OR(W45="-",X45="-")),"CHECK: nominal nonangka","OK"))))</x:f>
        <x:v>OK</x:v>
      </x:c>
      <x:c r="AA45" s="116" t="n">
        <x:f>IF(B45="","",IF(AND(S45="Paket utama",E45&lt;&gt;"",E45&lt;='Pengaturan'!$B$6,OR(F45="Lunas",F45="Pelunasan"),L45&lt;&gt;"",L45&lt;&gt;"Belum diisi",N45="Uploaded"),1,0))</x:f>
        <x:v>0</x:v>
      </x:c>
    </x:row>
    <x:row r="46" ht="22" customHeight="1">
      <x:c r="A46" s="112" t="n">
        <x:v>42</x:v>
      </x:c>
      <x:c r="B46" s="113" t="n">
        <x:v>46266</x:v>
      </x:c>
      <x:c r="C46" s="114" t="str">
        <x:v>Marcellia Eki Christine</x:v>
      </x:c>
      <x:c r="D46" s="114" t="str">
        <x:v>Graduation</x:v>
      </x:c>
      <x:c r="E46" s="113" t="n">
        <x:v>46274</x:v>
      </x:c>
      <x:c r="F46" s="114" t="str">
        <x:v>DP</x:v>
      </x:c>
      <x:c r="G46" s="115" t="n">
        <x:v>0</x:v>
      </x:c>
      <x:c r="H46" s="115" t="n">
        <x:v>100000</x:v>
      </x:c>
      <x:c r="I46" s="115" t="n">
        <x:f>IF(B46="","",SUM(G46:H46))</x:f>
        <x:v>100000</x:v>
      </x:c>
      <x:c r="J46" s="114" t="str">
        <x:f>IF(B46="","",IF(I46=0,"Tanpa uang masuk",IF(AND(G46&gt;0,H46&gt;0),"Cash + Transfer",IF(G46&gt;0,"Cash","Transfer"))))</x:f>
        <x:v>Transfer</x:v>
      </x:c>
      <x:c r="K46" s="114" t="str">
        <x:v>INDAH</x:v>
      </x:c>
      <x:c r="L46" s="114" t="str">
        <x:v>Belum diisi</x:v>
      </x:c>
      <x:c r="M46" s="114"/>
      <x:c r="N46" s="114"/>
      <x:c r="O46" s="114"/>
      <x:c r="P46" s="114"/>
      <x:c r="Q46" s="114"/>
      <x:c r="R46" s="114"/>
      <x:c r="S46" s="114" t="str">
        <x:v>Paket utama</x:v>
      </x:c>
      <x:c r="T46" s="114" t="str">
        <x:v>1</x:v>
      </x:c>
      <x:c r="U46" s="114" t="n">
        <x:v>45</x:v>
      </x:c>
      <x:c r="V46" s="114" t="str">
        <x:v>2026-09-09T00:00:00</x:v>
      </x:c>
      <x:c r="W46" s="114"/>
      <x:c r="X46" s="114" t="n">
        <x:v>100000</x:v>
      </x:c>
      <x:c r="Y46" s="114" t="str">
        <x:v>Fotografer belum diisi</x:v>
      </x:c>
      <x:c r="Z46" s="114" t="str">
        <x:f>IF(B46="","",IF(OR(C46="",D46="Belum diisi",F46=""),"CHECK: identitas/status",IF(AND(S46="Paket utama",F46&lt;&gt;"DP",OR(E46="",L46="")),"CHECK: tanggal foto/crew",IF(AND(I46=0,OR(W46="-",X46="-")),"CHECK: nominal nonangka","OK"))))</x:f>
        <x:v>OK</x:v>
      </x:c>
      <x:c r="AA46" s="116" t="n">
        <x:f>IF(B46="","",IF(AND(S46="Paket utama",E46&lt;&gt;"",E46&lt;='Pengaturan'!$B$6,OR(F46="Lunas",F46="Pelunasan"),L46&lt;&gt;"",L46&lt;&gt;"Belum diisi",N46="Uploaded"),1,0))</x:f>
        <x:v>0</x:v>
      </x:c>
    </x:row>
    <x:row r="47" ht="22" customHeight="1">
      <x:c r="A47" s="112" t="n">
        <x:v>43</x:v>
      </x:c>
      <x:c r="B47" s="113" t="n">
        <x:v>46266</x:v>
      </x:c>
      <x:c r="C47" s="114" t="str">
        <x:v>Prasetyo Budi Utomo</x:v>
      </x:c>
      <x:c r="D47" s="114" t="str">
        <x:v>Graduation</x:v>
      </x:c>
      <x:c r="E47" s="113" t="n">
        <x:v>46273</x:v>
      </x:c>
      <x:c r="F47" s="114" t="str">
        <x:v>DP</x:v>
      </x:c>
      <x:c r="G47" s="115" t="n">
        <x:v>0</x:v>
      </x:c>
      <x:c r="H47" s="115" t="n">
        <x:v>100000</x:v>
      </x:c>
      <x:c r="I47" s="115" t="n">
        <x:f>IF(B47="","",SUM(G47:H47))</x:f>
        <x:v>100000</x:v>
      </x:c>
      <x:c r="J47" s="114" t="str">
        <x:f>IF(B47="","",IF(I47=0,"Tanpa uang masuk",IF(AND(G47&gt;0,H47&gt;0),"Cash + Transfer",IF(G47&gt;0,"Cash","Transfer"))))</x:f>
        <x:v>Transfer</x:v>
      </x:c>
      <x:c r="K47" s="114" t="str">
        <x:v>INDAH</x:v>
      </x:c>
      <x:c r="L47" s="114" t="str">
        <x:v>Belum diisi</x:v>
      </x:c>
      <x:c r="M47" s="114"/>
      <x:c r="N47" s="114"/>
      <x:c r="O47" s="114"/>
      <x:c r="P47" s="114"/>
      <x:c r="Q47" s="114"/>
      <x:c r="R47" s="114"/>
      <x:c r="S47" s="114" t="str">
        <x:v>Paket utama</x:v>
      </x:c>
      <x:c r="T47" s="114" t="str">
        <x:v>1</x:v>
      </x:c>
      <x:c r="U47" s="114" t="n">
        <x:v>46</x:v>
      </x:c>
      <x:c r="V47" s="114" t="str">
        <x:v>2026-09-08T00:00:00</x:v>
      </x:c>
      <x:c r="W47" s="114"/>
      <x:c r="X47" s="114" t="n">
        <x:v>100000</x:v>
      </x:c>
      <x:c r="Y47" s="114" t="str">
        <x:v>Fotografer belum diisi</x:v>
      </x:c>
      <x:c r="Z47" s="114" t="str">
        <x:f>IF(B47="","",IF(OR(C47="",D47="Belum diisi",F47=""),"CHECK: identitas/status",IF(AND(S47="Paket utama",F47&lt;&gt;"DP",OR(E47="",L47="")),"CHECK: tanggal foto/crew",IF(AND(I47=0,OR(W47="-",X47="-")),"CHECK: nominal nonangka","OK"))))</x:f>
        <x:v>OK</x:v>
      </x:c>
      <x:c r="AA47" s="116" t="n">
        <x:f>IF(B47="","",IF(AND(S47="Paket utama",E47&lt;&gt;"",E47&lt;='Pengaturan'!$B$6,OR(F47="Lunas",F47="Pelunasan"),L47&lt;&gt;"",L47&lt;&gt;"Belum diisi",N47="Uploaded"),1,0))</x:f>
        <x:v>0</x:v>
      </x:c>
    </x:row>
    <x:row r="48" ht="22" customHeight="1">
      <x:c r="A48" s="112" t="n">
        <x:v>44</x:v>
      </x:c>
      <x:c r="B48" s="113" t="n">
        <x:v>46266</x:v>
      </x:c>
      <x:c r="C48" s="114" t="str">
        <x:v>Nayla</x:v>
      </x:c>
      <x:c r="D48" s="114" t="str">
        <x:v>Graduation</x:v>
      </x:c>
      <x:c r="E48" s="113" t="n">
        <x:v>46272</x:v>
      </x:c>
      <x:c r="F48" s="114" t="str">
        <x:v>DP</x:v>
      </x:c>
      <x:c r="G48" s="115" t="n">
        <x:v>0</x:v>
      </x:c>
      <x:c r="H48" s="115" t="n">
        <x:v>100000</x:v>
      </x:c>
      <x:c r="I48" s="115" t="n">
        <x:f>IF(B48="","",SUM(G48:H48))</x:f>
        <x:v>100000</x:v>
      </x:c>
      <x:c r="J48" s="114" t="str">
        <x:f>IF(B48="","",IF(I48=0,"Tanpa uang masuk",IF(AND(G48&gt;0,H48&gt;0),"Cash + Transfer",IF(G48&gt;0,"Cash","Transfer"))))</x:f>
        <x:v>Transfer</x:v>
      </x:c>
      <x:c r="K48" s="114" t="str">
        <x:v>AMEL</x:v>
      </x:c>
      <x:c r="L48" s="114" t="str">
        <x:v>Belum diisi</x:v>
      </x:c>
      <x:c r="M48" s="114"/>
      <x:c r="N48" s="114"/>
      <x:c r="O48" s="114"/>
      <x:c r="P48" s="114"/>
      <x:c r="Q48" s="114"/>
      <x:c r="R48" s="114"/>
      <x:c r="S48" s="114" t="str">
        <x:v>Paket utama</x:v>
      </x:c>
      <x:c r="T48" s="114" t="str">
        <x:v>1</x:v>
      </x:c>
      <x:c r="U48" s="114" t="n">
        <x:v>47</x:v>
      </x:c>
      <x:c r="V48" s="114" t="str">
        <x:v>7 sept</x:v>
      </x:c>
      <x:c r="W48" s="114"/>
      <x:c r="X48" s="114" t="n">
        <x:v>100000</x:v>
      </x:c>
      <x:c r="Y48" s="114" t="str">
        <x:v>Fotografer belum diisi</x:v>
      </x:c>
      <x:c r="Z48" s="114" t="str">
        <x:f>IF(B48="","",IF(OR(C48="",D48="Belum diisi",F48=""),"CHECK: identitas/status",IF(AND(S48="Paket utama",F48&lt;&gt;"DP",OR(E48="",L48="")),"CHECK: tanggal foto/crew",IF(AND(I48=0,OR(W48="-",X48="-")),"CHECK: nominal nonangka","OK"))))</x:f>
        <x:v>OK</x:v>
      </x:c>
      <x:c r="AA48" s="116" t="n">
        <x:f>IF(B48="","",IF(AND(S48="Paket utama",E48&lt;&gt;"",E48&lt;='Pengaturan'!$B$6,OR(F48="Lunas",F48="Pelunasan"),L48&lt;&gt;"",L48&lt;&gt;"Belum diisi",N48="Uploaded"),1,0))</x:f>
        <x:v>0</x:v>
      </x:c>
    </x:row>
    <x:row r="49" ht="22" customHeight="1">
      <x:c r="A49" s="112" t="n">
        <x:v>45</x:v>
      </x:c>
      <x:c r="B49" s="113" t="n">
        <x:v>46266</x:v>
      </x:c>
      <x:c r="C49" s="114" t="str">
        <x:v>Niko</x:v>
      </x:c>
      <x:c r="D49" s="114" t="str">
        <x:v>Graduation</x:v>
      </x:c>
      <x:c r="E49" s="113" t="n">
        <x:v>46267</x:v>
      </x:c>
      <x:c r="F49" s="114" t="str">
        <x:v>DP</x:v>
      </x:c>
      <x:c r="G49" s="115" t="n">
        <x:v>0</x:v>
      </x:c>
      <x:c r="H49" s="115" t="n">
        <x:v>100000</x:v>
      </x:c>
      <x:c r="I49" s="115" t="n">
        <x:f>IF(B49="","",SUM(G49:H49))</x:f>
        <x:v>100000</x:v>
      </x:c>
      <x:c r="J49" s="114" t="str">
        <x:f>IF(B49="","",IF(I49=0,"Tanpa uang masuk",IF(AND(G49&gt;0,H49&gt;0),"Cash + Transfer",IF(G49&gt;0,"Cash","Transfer"))))</x:f>
        <x:v>Transfer</x:v>
      </x:c>
      <x:c r="K49" s="114" t="str">
        <x:v>AMEL</x:v>
      </x:c>
      <x:c r="L49" s="114" t="str">
        <x:v>Belum diisi</x:v>
      </x:c>
      <x:c r="M49" s="114"/>
      <x:c r="N49" s="114"/>
      <x:c r="O49" s="114"/>
      <x:c r="P49" s="114"/>
      <x:c r="Q49" s="114"/>
      <x:c r="R49" s="114"/>
      <x:c r="S49" s="114" t="str">
        <x:v>Paket utama</x:v>
      </x:c>
      <x:c r="T49" s="114" t="str">
        <x:v>1</x:v>
      </x:c>
      <x:c r="U49" s="114" t="n">
        <x:v>48</x:v>
      </x:c>
      <x:c r="V49" s="114" t="str">
        <x:v>2 sept</x:v>
      </x:c>
      <x:c r="W49" s="114"/>
      <x:c r="X49" s="114" t="n">
        <x:v>100000</x:v>
      </x:c>
      <x:c r="Y49" s="114" t="str">
        <x:v>Fotografer belum diisi</x:v>
      </x:c>
      <x:c r="Z49" s="114" t="str">
        <x:f>IF(B49="","",IF(OR(C49="",D49="Belum diisi",F49=""),"CHECK: identitas/status",IF(AND(S49="Paket utama",F49&lt;&gt;"DP",OR(E49="",L49="")),"CHECK: tanggal foto/crew",IF(AND(I49=0,OR(W49="-",X49="-")),"CHECK: nominal nonangka","OK"))))</x:f>
        <x:v>OK</x:v>
      </x:c>
      <x:c r="AA49" s="116" t="n">
        <x:f>IF(B49="","",IF(AND(S49="Paket utama",E49&lt;&gt;"",E49&lt;='Pengaturan'!$B$6,OR(F49="Lunas",F49="Pelunasan"),L49&lt;&gt;"",L49&lt;&gt;"Belum diisi",N49="Uploaded"),1,0))</x:f>
        <x:v>0</x:v>
      </x:c>
    </x:row>
    <x:row r="50" ht="22" customHeight="1">
      <x:c r="A50" s="112" t="n">
        <x:v>46</x:v>
      </x:c>
      <x:c r="B50" s="113" t="n">
        <x:v>46267</x:v>
      </x:c>
      <x:c r="C50" s="114" t="str">
        <x:v>Feby Putri</x:v>
      </x:c>
      <x:c r="D50" s="114" t="str">
        <x:v>Graduation</x:v>
      </x:c>
      <x:c r="E50" s="113" t="n">
        <x:v>46274</x:v>
      </x:c>
      <x:c r="F50" s="114" t="str">
        <x:v>DP</x:v>
      </x:c>
      <x:c r="G50" s="115" t="n">
        <x:v>0</x:v>
      </x:c>
      <x:c r="H50" s="115" t="n">
        <x:v>100000</x:v>
      </x:c>
      <x:c r="I50" s="115" t="n">
        <x:f>IF(B50="","",SUM(G50:H50))</x:f>
        <x:v>100000</x:v>
      </x:c>
      <x:c r="J50" s="114" t="str">
        <x:f>IF(B50="","",IF(I50=0,"Tanpa uang masuk",IF(AND(G50&gt;0,H50&gt;0),"Cash + Transfer",IF(G50&gt;0,"Cash","Transfer"))))</x:f>
        <x:v>Transfer</x:v>
      </x:c>
      <x:c r="K50" s="114" t="str">
        <x:v>INDAH</x:v>
      </x:c>
      <x:c r="L50" s="114" t="str">
        <x:v>Belum diisi</x:v>
      </x:c>
      <x:c r="M50" s="114"/>
      <x:c r="N50" s="114"/>
      <x:c r="O50" s="114"/>
      <x:c r="P50" s="114"/>
      <x:c r="Q50" s="114"/>
      <x:c r="R50" s="114"/>
      <x:c r="S50" s="114" t="str">
        <x:v>Paket utama</x:v>
      </x:c>
      <x:c r="T50" s="114" t="str">
        <x:v>2</x:v>
      </x:c>
      <x:c r="U50" s="114" t="n">
        <x:v>4</x:v>
      </x:c>
      <x:c r="V50" s="114" t="str">
        <x:v>2026-09-09T00:00:00</x:v>
      </x:c>
      <x:c r="W50" s="114"/>
      <x:c r="X50" s="114" t="n">
        <x:v>100000</x:v>
      </x:c>
      <x:c r="Y50" s="114" t="str">
        <x:v>Fotografer belum diisi</x:v>
      </x:c>
      <x:c r="Z50" s="114" t="str">
        <x:f>IF(B50="","",IF(OR(C50="",D50="Belum diisi",F50=""),"CHECK: identitas/status",IF(AND(S50="Paket utama",F50&lt;&gt;"DP",OR(E50="",L50="")),"CHECK: tanggal foto/crew",IF(AND(I50=0,OR(W50="-",X50="-")),"CHECK: nominal nonangka","OK"))))</x:f>
        <x:v>OK</x:v>
      </x:c>
      <x:c r="AA50" s="116" t="n">
        <x:f>IF(B50="","",IF(AND(S50="Paket utama",E50&lt;&gt;"",E50&lt;='Pengaturan'!$B$6,OR(F50="Lunas",F50="Pelunasan"),L50&lt;&gt;"",L50&lt;&gt;"Belum diisi",N50="Uploaded"),1,0))</x:f>
        <x:v>0</x:v>
      </x:c>
    </x:row>
    <x:row r="51" ht="22" customHeight="1">
      <x:c r="A51" s="112" t="n">
        <x:v>47</x:v>
      </x:c>
      <x:c r="B51" s="113" t="n">
        <x:v>46267</x:v>
      </x:c>
      <x:c r="C51" s="114" t="str">
        <x:v>rindi setynai</x:v>
      </x:c>
      <x:c r="D51" s="114" t="str">
        <x:v>Graduation</x:v>
      </x:c>
      <x:c r="E51" s="113" t="n">
        <x:v>46299</x:v>
      </x:c>
      <x:c r="F51" s="114" t="str">
        <x:v>DP</x:v>
      </x:c>
      <x:c r="G51" s="115" t="n">
        <x:v>0</x:v>
      </x:c>
      <x:c r="H51" s="115" t="n">
        <x:v>100000</x:v>
      </x:c>
      <x:c r="I51" s="115" t="n">
        <x:f>IF(B51="","",SUM(G51:H51))</x:f>
        <x:v>100000</x:v>
      </x:c>
      <x:c r="J51" s="114" t="str">
        <x:f>IF(B51="","",IF(I51=0,"Tanpa uang masuk",IF(AND(G51&gt;0,H51&gt;0),"Cash + Transfer",IF(G51&gt;0,"Cash","Transfer"))))</x:f>
        <x:v>Transfer</x:v>
      </x:c>
      <x:c r="K51" s="114" t="str">
        <x:v>AMEL</x:v>
      </x:c>
      <x:c r="L51" s="114" t="str">
        <x:v>Belum diisi</x:v>
      </x:c>
      <x:c r="M51" s="114"/>
      <x:c r="N51" s="114"/>
      <x:c r="O51" s="114"/>
      <x:c r="P51" s="114"/>
      <x:c r="Q51" s="114"/>
      <x:c r="R51" s="114"/>
      <x:c r="S51" s="114" t="str">
        <x:v>Paket utama</x:v>
      </x:c>
      <x:c r="T51" s="114" t="str">
        <x:v>2</x:v>
      </x:c>
      <x:c r="U51" s="114" t="n">
        <x:v>5</x:v>
      </x:c>
      <x:c r="V51" s="114" t="str">
        <x:v>4 oktober</x:v>
      </x:c>
      <x:c r="W51" s="114"/>
      <x:c r="X51" s="114" t="n">
        <x:v>100000</x:v>
      </x:c>
      <x:c r="Y51" s="114" t="str">
        <x:v>Fotografer belum diisi</x:v>
      </x:c>
      <x:c r="Z51" s="114" t="str">
        <x:f>IF(B51="","",IF(OR(C51="",D51="Belum diisi",F51=""),"CHECK: identitas/status",IF(AND(S51="Paket utama",F51&lt;&gt;"DP",OR(E51="",L51="")),"CHECK: tanggal foto/crew",IF(AND(I51=0,OR(W51="-",X51="-")),"CHECK: nominal nonangka","OK"))))</x:f>
        <x:v>OK</x:v>
      </x:c>
      <x:c r="AA51" s="116" t="n">
        <x:f>IF(B51="","",IF(AND(S51="Paket utama",E51&lt;&gt;"",E51&lt;='Pengaturan'!$B$6,OR(F51="Lunas",F51="Pelunasan"),L51&lt;&gt;"",L51&lt;&gt;"Belum diisi",N51="Uploaded"),1,0))</x:f>
        <x:v>0</x:v>
      </x:c>
    </x:row>
    <x:row r="52" ht="22" customHeight="1">
      <x:c r="A52" s="112" t="n">
        <x:v>48</x:v>
      </x:c>
      <x:c r="B52" s="113" t="n">
        <x:v>46267</x:v>
      </x:c>
      <x:c r="C52" s="114" t="str">
        <x:v>Refanie Karunia Bernardi</x:v>
      </x:c>
      <x:c r="D52" s="114" t="str">
        <x:v>Graduation</x:v>
      </x:c>
      <x:c r="E52" s="113" t="n">
        <x:v>46273</x:v>
      </x:c>
      <x:c r="F52" s="114" t="str">
        <x:v>DP</x:v>
      </x:c>
      <x:c r="G52" s="115" t="n">
        <x:v>0</x:v>
      </x:c>
      <x:c r="H52" s="115" t="n">
        <x:v>100000</x:v>
      </x:c>
      <x:c r="I52" s="115" t="n">
        <x:f>IF(B52="","",SUM(G52:H52))</x:f>
        <x:v>100000</x:v>
      </x:c>
      <x:c r="J52" s="114" t="str">
        <x:f>IF(B52="","",IF(I52=0,"Tanpa uang masuk",IF(AND(G52&gt;0,H52&gt;0),"Cash + Transfer",IF(G52&gt;0,"Cash","Transfer"))))</x:f>
        <x:v>Transfer</x:v>
      </x:c>
      <x:c r="K52" s="114" t="str">
        <x:v>AMEL</x:v>
      </x:c>
      <x:c r="L52" s="114" t="str">
        <x:v>Belum diisi</x:v>
      </x:c>
      <x:c r="M52" s="114"/>
      <x:c r="N52" s="114"/>
      <x:c r="O52" s="114"/>
      <x:c r="P52" s="114"/>
      <x:c r="Q52" s="114"/>
      <x:c r="R52" s="114"/>
      <x:c r="S52" s="114" t="str">
        <x:v>Paket utama</x:v>
      </x:c>
      <x:c r="T52" s="114" t="str">
        <x:v>2</x:v>
      </x:c>
      <x:c r="U52" s="114" t="n">
        <x:v>6</x:v>
      </x:c>
      <x:c r="V52" s="114" t="str">
        <x:v>2026-09-08T00:00:00</x:v>
      </x:c>
      <x:c r="W52" s="114"/>
      <x:c r="X52" s="114" t="n">
        <x:v>100000</x:v>
      </x:c>
      <x:c r="Y52" s="114" t="str">
        <x:v>Fotografer belum diisi</x:v>
      </x:c>
      <x:c r="Z52" s="114" t="str">
        <x:f>IF(B52="","",IF(OR(C52="",D52="Belum diisi",F52=""),"CHECK: identitas/status",IF(AND(S52="Paket utama",F52&lt;&gt;"DP",OR(E52="",L52="")),"CHECK: tanggal foto/crew",IF(AND(I52=0,OR(W52="-",X52="-")),"CHECK: nominal nonangka","OK"))))</x:f>
        <x:v>OK</x:v>
      </x:c>
      <x:c r="AA52" s="116" t="n">
        <x:f>IF(B52="","",IF(AND(S52="Paket utama",E52&lt;&gt;"",E52&lt;='Pengaturan'!$B$6,OR(F52="Lunas",F52="Pelunasan"),L52&lt;&gt;"",L52&lt;&gt;"Belum diisi",N52="Uploaded"),1,0))</x:f>
        <x:v>0</x:v>
      </x:c>
    </x:row>
    <x:row r="53" ht="22" customHeight="1">
      <x:c r="A53" s="112" t="n">
        <x:v>49</x:v>
      </x:c>
      <x:c r="B53" s="113" t="n">
        <x:v>46267</x:v>
      </x:c>
      <x:c r="C53" s="114" t="str">
        <x:v>Flower</x:v>
      </x:c>
      <x:c r="D53" s="114" t="str">
        <x:v>Large Group</x:v>
      </x:c>
      <x:c r="E53" s="113" t="n">
        <x:v>46269</x:v>
      </x:c>
      <x:c r="F53" s="114" t="str">
        <x:v>DP</x:v>
      </x:c>
      <x:c r="G53" s="115" t="n">
        <x:v>0</x:v>
      </x:c>
      <x:c r="H53" s="115" t="n">
        <x:v>100000</x:v>
      </x:c>
      <x:c r="I53" s="115" t="n">
        <x:f>IF(B53="","",SUM(G53:H53))</x:f>
        <x:v>100000</x:v>
      </x:c>
      <x:c r="J53" s="114" t="str">
        <x:f>IF(B53="","",IF(I53=0,"Tanpa uang masuk",IF(AND(G53&gt;0,H53&gt;0),"Cash + Transfer",IF(G53&gt;0,"Cash","Transfer"))))</x:f>
        <x:v>Transfer</x:v>
      </x:c>
      <x:c r="K53" s="114" t="str">
        <x:v>AMEL</x:v>
      </x:c>
      <x:c r="L53" s="114" t="str">
        <x:v>Belum diisi</x:v>
      </x:c>
      <x:c r="M53" s="114"/>
      <x:c r="N53" s="114"/>
      <x:c r="O53" s="114"/>
      <x:c r="P53" s="114"/>
      <x:c r="Q53" s="114"/>
      <x:c r="R53" s="114"/>
      <x:c r="S53" s="114" t="str">
        <x:v>Paket utama</x:v>
      </x:c>
      <x:c r="T53" s="114" t="str">
        <x:v>2</x:v>
      </x:c>
      <x:c r="U53" s="114" t="n">
        <x:v>7</x:v>
      </x:c>
      <x:c r="V53" s="114" t="str">
        <x:v>2026-09-04T00:00:00</x:v>
      </x:c>
      <x:c r="W53" s="114"/>
      <x:c r="X53" s="114" t="n">
        <x:v>100000</x:v>
      </x:c>
      <x:c r="Y53" s="114" t="str">
        <x:v>Fotografer belum diisi</x:v>
      </x:c>
      <x:c r="Z53" s="114" t="str">
        <x:f>IF(B53="","",IF(OR(C53="",D53="Belum diisi",F53=""),"CHECK: identitas/status",IF(AND(S53="Paket utama",F53&lt;&gt;"DP",OR(E53="",L53="")),"CHECK: tanggal foto/crew",IF(AND(I53=0,OR(W53="-",X53="-")),"CHECK: nominal nonangka","OK"))))</x:f>
        <x:v>OK</x:v>
      </x:c>
      <x:c r="AA53" s="116" t="n">
        <x:f>IF(B53="","",IF(AND(S53="Paket utama",E53&lt;&gt;"",E53&lt;='Pengaturan'!$B$6,OR(F53="Lunas",F53="Pelunasan"),L53&lt;&gt;"",L53&lt;&gt;"Belum diisi",N53="Uploaded"),1,0))</x:f>
        <x:v>0</x:v>
      </x:c>
    </x:row>
    <x:row r="54" ht="22" customHeight="1">
      <x:c r="A54" s="112" t="n">
        <x:v>50</x:v>
      </x:c>
      <x:c r="B54" s="113" t="n">
        <x:v>46267</x:v>
      </x:c>
      <x:c r="C54" s="114" t="str">
        <x:v>Atika</x:v>
      </x:c>
      <x:c r="D54" s="114" t="str">
        <x:v>Family A</x:v>
      </x:c>
      <x:c r="E54" s="113" t="n">
        <x:v>46271</x:v>
      </x:c>
      <x:c r="F54" s="114" t="str">
        <x:v>DP</x:v>
      </x:c>
      <x:c r="G54" s="115" t="n">
        <x:v>0</x:v>
      </x:c>
      <x:c r="H54" s="115" t="n">
        <x:v>100000</x:v>
      </x:c>
      <x:c r="I54" s="115" t="n">
        <x:f>IF(B54="","",SUM(G54:H54))</x:f>
        <x:v>100000</x:v>
      </x:c>
      <x:c r="J54" s="114" t="str">
        <x:f>IF(B54="","",IF(I54=0,"Tanpa uang masuk",IF(AND(G54&gt;0,H54&gt;0),"Cash + Transfer",IF(G54&gt;0,"Cash","Transfer"))))</x:f>
        <x:v>Transfer</x:v>
      </x:c>
      <x:c r="K54" s="114" t="str">
        <x:v>AMEL</x:v>
      </x:c>
      <x:c r="L54" s="114" t="str">
        <x:v>Belum diisi</x:v>
      </x:c>
      <x:c r="M54" s="114"/>
      <x:c r="N54" s="114"/>
      <x:c r="O54" s="114"/>
      <x:c r="P54" s="114"/>
      <x:c r="Q54" s="114"/>
      <x:c r="R54" s="114"/>
      <x:c r="S54" s="114" t="str">
        <x:v>Paket utama</x:v>
      </x:c>
      <x:c r="T54" s="114" t="str">
        <x:v>2</x:v>
      </x:c>
      <x:c r="U54" s="114" t="n">
        <x:v>8</x:v>
      </x:c>
      <x:c r="V54" s="114" t="str">
        <x:v>6 sept</x:v>
      </x:c>
      <x:c r="W54" s="114"/>
      <x:c r="X54" s="114" t="n">
        <x:v>100000</x:v>
      </x:c>
      <x:c r="Y54" s="114" t="str">
        <x:v>Fotografer belum diisi</x:v>
      </x:c>
      <x:c r="Z54" s="114" t="str">
        <x:f>IF(B54="","",IF(OR(C54="",D54="Belum diisi",F54=""),"CHECK: identitas/status",IF(AND(S54="Paket utama",F54&lt;&gt;"DP",OR(E54="",L54="")),"CHECK: tanggal foto/crew",IF(AND(I54=0,OR(W54="-",X54="-")),"CHECK: nominal nonangka","OK"))))</x:f>
        <x:v>OK</x:v>
      </x:c>
      <x:c r="AA54" s="116" t="n">
        <x:f>IF(B54="","",IF(AND(S54="Paket utama",E54&lt;&gt;"",E54&lt;='Pengaturan'!$B$6,OR(F54="Lunas",F54="Pelunasan"),L54&lt;&gt;"",L54&lt;&gt;"Belum diisi",N54="Uploaded"),1,0))</x:f>
        <x:v>0</x:v>
      </x:c>
    </x:row>
    <x:row r="55" ht="22" customHeight="1">
      <x:c r="A55" s="112" t="n">
        <x:v>51</x:v>
      </x:c>
      <x:c r="B55" s="113" t="n">
        <x:v>46267</x:v>
      </x:c>
      <x:c r="C55" s="114" t="str">
        <x:v>Luqmanul Hakim</x:v>
      </x:c>
      <x:c r="D55" s="114" t="str">
        <x:v>Large Group</x:v>
      </x:c>
      <x:c r="E55" s="113" t="n">
        <x:v>46269</x:v>
      </x:c>
      <x:c r="F55" s="114" t="str">
        <x:v>DP</x:v>
      </x:c>
      <x:c r="G55" s="115" t="n">
        <x:v>0</x:v>
      </x:c>
      <x:c r="H55" s="115" t="n">
        <x:v>100000</x:v>
      </x:c>
      <x:c r="I55" s="115" t="n">
        <x:f>IF(B55="","",SUM(G55:H55))</x:f>
        <x:v>100000</x:v>
      </x:c>
      <x:c r="J55" s="114" t="str">
        <x:f>IF(B55="","",IF(I55=0,"Tanpa uang masuk",IF(AND(G55&gt;0,H55&gt;0),"Cash + Transfer",IF(G55&gt;0,"Cash","Transfer"))))</x:f>
        <x:v>Transfer</x:v>
      </x:c>
      <x:c r="K55" s="114" t="str">
        <x:v>AMEL</x:v>
      </x:c>
      <x:c r="L55" s="114" t="str">
        <x:v>Belum diisi</x:v>
      </x:c>
      <x:c r="M55" s="114"/>
      <x:c r="N55" s="114"/>
      <x:c r="O55" s="114"/>
      <x:c r="P55" s="114"/>
      <x:c r="Q55" s="114"/>
      <x:c r="R55" s="114"/>
      <x:c r="S55" s="114" t="str">
        <x:v>Paket utama</x:v>
      </x:c>
      <x:c r="T55" s="114" t="str">
        <x:v>2</x:v>
      </x:c>
      <x:c r="U55" s="114" t="n">
        <x:v>9</x:v>
      </x:c>
      <x:c r="V55" s="114" t="str">
        <x:v>4 sept</x:v>
      </x:c>
      <x:c r="W55" s="114"/>
      <x:c r="X55" s="114" t="n">
        <x:v>100000</x:v>
      </x:c>
      <x:c r="Y55" s="114" t="str">
        <x:v>Fotografer belum diisi</x:v>
      </x:c>
      <x:c r="Z55" s="114" t="str">
        <x:f>IF(B55="","",IF(OR(C55="",D55="Belum diisi",F55=""),"CHECK: identitas/status",IF(AND(S55="Paket utama",F55&lt;&gt;"DP",OR(E55="",L55="")),"CHECK: tanggal foto/crew",IF(AND(I55=0,OR(W55="-",X55="-")),"CHECK: nominal nonangka","OK"))))</x:f>
        <x:v>OK</x:v>
      </x:c>
      <x:c r="AA55" s="116" t="n">
        <x:f>IF(B55="","",IF(AND(S55="Paket utama",E55&lt;&gt;"",E55&lt;='Pengaturan'!$B$6,OR(F55="Lunas",F55="Pelunasan"),L55&lt;&gt;"",L55&lt;&gt;"Belum diisi",N55="Uploaded"),1,0))</x:f>
        <x:v>0</x:v>
      </x:c>
    </x:row>
    <x:row r="56" ht="22" customHeight="1">
      <x:c r="A56" s="112" t="n">
        <x:v>52</x:v>
      </x:c>
      <x:c r="B56" s="113" t="n">
        <x:v>46267</x:v>
      </x:c>
      <x:c r="C56" s="114" t="str">
        <x:v>Deo Putra</x:v>
      </x:c>
      <x:c r="D56" s="114" t="str">
        <x:v>Graduation</x:v>
      </x:c>
      <x:c r="E56" s="113" t="n">
        <x:v>46273</x:v>
      </x:c>
      <x:c r="F56" s="114" t="str">
        <x:v>DP</x:v>
      </x:c>
      <x:c r="G56" s="115" t="n">
        <x:v>0</x:v>
      </x:c>
      <x:c r="H56" s="115" t="n">
        <x:v>100000</x:v>
      </x:c>
      <x:c r="I56" s="115" t="n">
        <x:f>IF(B56="","",SUM(G56:H56))</x:f>
        <x:v>100000</x:v>
      </x:c>
      <x:c r="J56" s="114" t="str">
        <x:f>IF(B56="","",IF(I56=0,"Tanpa uang masuk",IF(AND(G56&gt;0,H56&gt;0),"Cash + Transfer",IF(G56&gt;0,"Cash","Transfer"))))</x:f>
        <x:v>Transfer</x:v>
      </x:c>
      <x:c r="K56" s="114" t="str">
        <x:v>AMEL</x:v>
      </x:c>
      <x:c r="L56" s="114" t="str">
        <x:v>Belum diisi</x:v>
      </x:c>
      <x:c r="M56" s="114"/>
      <x:c r="N56" s="114"/>
      <x:c r="O56" s="114"/>
      <x:c r="P56" s="114"/>
      <x:c r="Q56" s="114"/>
      <x:c r="R56" s="114"/>
      <x:c r="S56" s="114" t="str">
        <x:v>Paket utama</x:v>
      </x:c>
      <x:c r="T56" s="114" t="str">
        <x:v>2</x:v>
      </x:c>
      <x:c r="U56" s="114" t="n">
        <x:v>10</x:v>
      </x:c>
      <x:c r="V56" s="114" t="str">
        <x:v>8 Sept</x:v>
      </x:c>
      <x:c r="W56" s="114"/>
      <x:c r="X56" s="114" t="n">
        <x:v>100000</x:v>
      </x:c>
      <x:c r="Y56" s="114" t="str">
        <x:v>Fotografer belum diisi</x:v>
      </x:c>
      <x:c r="Z56" s="114" t="str">
        <x:f>IF(B56="","",IF(OR(C56="",D56="Belum diisi",F56=""),"CHECK: identitas/status",IF(AND(S56="Paket utama",F56&lt;&gt;"DP",OR(E56="",L56="")),"CHECK: tanggal foto/crew",IF(AND(I56=0,OR(W56="-",X56="-")),"CHECK: nominal nonangka","OK"))))</x:f>
        <x:v>OK</x:v>
      </x:c>
      <x:c r="AA56" s="116" t="n">
        <x:f>IF(B56="","",IF(AND(S56="Paket utama",E56&lt;&gt;"",E56&lt;='Pengaturan'!$B$6,OR(F56="Lunas",F56="Pelunasan"),L56&lt;&gt;"",L56&lt;&gt;"Belum diisi",N56="Uploaded"),1,0))</x:f>
        <x:v>0</x:v>
      </x:c>
    </x:row>
    <x:row r="57" ht="22" customHeight="1">
      <x:c r="A57" s="112" t="n">
        <x:v>53</x:v>
      </x:c>
      <x:c r="B57" s="113" t="n">
        <x:v>46267</x:v>
      </x:c>
      <x:c r="C57" s="114" t="str">
        <x:v>Dela setyaningrum</x:v>
      </x:c>
      <x:c r="D57" s="114" t="str">
        <x:v>Graduation</x:v>
      </x:c>
      <x:c r="E57" s="113" t="n">
        <x:v>46267</x:v>
      </x:c>
      <x:c r="F57" s="114" t="str">
        <x:v>Lunas</x:v>
      </x:c>
      <x:c r="G57" s="115" t="n">
        <x:v>0</x:v>
      </x:c>
      <x:c r="H57" s="115" t="n">
        <x:v>370000</x:v>
      </x:c>
      <x:c r="I57" s="115" t="n">
        <x:f>IF(B57="","",SUM(G57:H57))</x:f>
        <x:v>370000</x:v>
      </x:c>
      <x:c r="J57" s="114" t="str">
        <x:f>IF(B57="","",IF(I57=0,"Tanpa uang masuk",IF(AND(G57&gt;0,H57&gt;0),"Cash + Transfer",IF(G57&gt;0,"Cash","Transfer"))))</x:f>
        <x:v>Transfer</x:v>
      </x:c>
      <x:c r="K57" s="114" t="str">
        <x:v>AMEL</x:v>
      </x:c>
      <x:c r="L57" s="114" t="str">
        <x:v>ADIF</x:v>
      </x:c>
      <x:c r="M57" s="114"/>
      <x:c r="N57" s="114" t="str">
        <x:v>Uploaded</x:v>
      </x:c>
      <x:c r="O57" s="114" t="str">
        <x:v>Pending</x:v>
      </x:c>
      <x:c r="P57" s="114"/>
      <x:c r="Q57" s="114"/>
      <x:c r="R57" s="114"/>
      <x:c r="S57" s="114" t="str">
        <x:v>Paket utama</x:v>
      </x:c>
      <x:c r="T57" s="114" t="str">
        <x:v>2</x:v>
      </x:c>
      <x:c r="U57" s="114" t="n">
        <x:v>11</x:v>
      </x:c>
      <x:c r="V57" s="114" t="str">
        <x:v>2 SEPT</x:v>
      </x:c>
      <x:c r="W57" s="114"/>
      <x:c r="X57" s="114" t="n">
        <x:v>370000</x:v>
      </x:c>
      <x:c r="Y57" s="114"/>
      <x:c r="Z57" s="114" t="str">
        <x:f>IF(B57="","",IF(OR(C57="",D57="Belum diisi",F57=""),"CHECK: identitas/status",IF(AND(S57="Paket utama",F57&lt;&gt;"DP",OR(E57="",L57="")),"CHECK: tanggal foto/crew",IF(AND(I57=0,OR(W57="-",X57="-")),"CHECK: nominal nonangka","OK"))))</x:f>
        <x:v>OK</x:v>
      </x:c>
      <x:c r="AA57" s="116" t="n">
        <x:f>IF(B57="","",IF(AND(S57="Paket utama",E57&lt;&gt;"",E57&lt;='Pengaturan'!$B$6,OR(F57="Lunas",F57="Pelunasan"),L57&lt;&gt;"",L57&lt;&gt;"Belum diisi",N57="Uploaded"),1,0))</x:f>
        <x:v>1</x:v>
      </x:c>
    </x:row>
    <x:row r="58" ht="22" customHeight="1">
      <x:c r="A58" s="112" t="n">
        <x:v>54</x:v>
      </x:c>
      <x:c r="B58" s="113" t="n">
        <x:v>46267</x:v>
      </x:c>
      <x:c r="C58" s="114" t="str">
        <x:v>Sita Hapsari</x:v>
      </x:c>
      <x:c r="D58" s="114" t="str">
        <x:v>Graduation</x:v>
      </x:c>
      <x:c r="E58" s="113" t="n">
        <x:v>46267</x:v>
      </x:c>
      <x:c r="F58" s="114" t="str">
        <x:v>Lunas</x:v>
      </x:c>
      <x:c r="G58" s="115" t="n">
        <x:v>0</x:v>
      </x:c>
      <x:c r="H58" s="115" t="n">
        <x:v>290000</x:v>
      </x:c>
      <x:c r="I58" s="115" t="n">
        <x:f>IF(B58="","",SUM(G58:H58))</x:f>
        <x:v>290000</x:v>
      </x:c>
      <x:c r="J58" s="114" t="str">
        <x:f>IF(B58="","",IF(I58=0,"Tanpa uang masuk",IF(AND(G58&gt;0,H58&gt;0),"Cash + Transfer",IF(G58&gt;0,"Cash","Transfer"))))</x:f>
        <x:v>Transfer</x:v>
      </x:c>
      <x:c r="K58" s="114" t="str">
        <x:v>AMEL</x:v>
      </x:c>
      <x:c r="L58" s="114" t="str">
        <x:v>SAKA</x:v>
      </x:c>
      <x:c r="M58" s="114"/>
      <x:c r="N58" s="114" t="str">
        <x:v>Uploaded</x:v>
      </x:c>
      <x:c r="O58" s="114" t="str">
        <x:v>Pending</x:v>
      </x:c>
      <x:c r="P58" s="114"/>
      <x:c r="Q58" s="114"/>
      <x:c r="R58" s="114"/>
      <x:c r="S58" s="114" t="str">
        <x:v>Paket utama</x:v>
      </x:c>
      <x:c r="T58" s="114" t="str">
        <x:v>2</x:v>
      </x:c>
      <x:c r="U58" s="114" t="n">
        <x:v>12</x:v>
      </x:c>
      <x:c r="V58" s="114" t="str">
        <x:v>2 sept</x:v>
      </x:c>
      <x:c r="W58" s="114"/>
      <x:c r="X58" s="114" t="n">
        <x:v>290000</x:v>
      </x:c>
      <x:c r="Y58" s="114"/>
      <x:c r="Z58" s="114" t="str">
        <x:f>IF(B58="","",IF(OR(C58="",D58="Belum diisi",F58=""),"CHECK: identitas/status",IF(AND(S58="Paket utama",F58&lt;&gt;"DP",OR(E58="",L58="")),"CHECK: tanggal foto/crew",IF(AND(I58=0,OR(W58="-",X58="-")),"CHECK: nominal nonangka","OK"))))</x:f>
        <x:v>OK</x:v>
      </x:c>
      <x:c r="AA58" s="116" t="n">
        <x:f>IF(B58="","",IF(AND(S58="Paket utama",E58&lt;&gt;"",E58&lt;='Pengaturan'!$B$6,OR(F58="Lunas",F58="Pelunasan"),L58&lt;&gt;"",L58&lt;&gt;"Belum diisi",N58="Uploaded"),1,0))</x:f>
        <x:v>1</x:v>
      </x:c>
    </x:row>
    <x:row r="59" ht="22" customHeight="1">
      <x:c r="A59" s="112" t="n">
        <x:v>55</x:v>
      </x:c>
      <x:c r="B59" s="113" t="n">
        <x:v>46267</x:v>
      </x:c>
      <x:c r="C59" s="114" t="str">
        <x:v>Ummu Haniah</x:v>
      </x:c>
      <x:c r="D59" s="114" t="str">
        <x:v>Graduation</x:v>
      </x:c>
      <x:c r="E59" s="113" t="n">
        <x:v>46267</x:v>
      </x:c>
      <x:c r="F59" s="114" t="str">
        <x:v>Lunas</x:v>
      </x:c>
      <x:c r="G59" s="115" t="n">
        <x:v>0</x:v>
      </x:c>
      <x:c r="H59" s="115" t="n">
        <x:v>280000</x:v>
      </x:c>
      <x:c r="I59" s="115" t="n">
        <x:f>IF(B59="","",SUM(G59:H59))</x:f>
        <x:v>280000</x:v>
      </x:c>
      <x:c r="J59" s="114" t="str">
        <x:f>IF(B59="","",IF(I59=0,"Tanpa uang masuk",IF(AND(G59&gt;0,H59&gt;0),"Cash + Transfer",IF(G59&gt;0,"Cash","Transfer"))))</x:f>
        <x:v>Transfer</x:v>
      </x:c>
      <x:c r="K59" s="114" t="str">
        <x:v>AMEL</x:v>
      </x:c>
      <x:c r="L59" s="114" t="str">
        <x:v>FAHME</x:v>
      </x:c>
      <x:c r="M59" s="114"/>
      <x:c r="N59" s="114" t="str">
        <x:v>Uploaded</x:v>
      </x:c>
      <x:c r="O59" s="114" t="str">
        <x:v>Pending</x:v>
      </x:c>
      <x:c r="P59" s="114"/>
      <x:c r="Q59" s="114"/>
      <x:c r="R59" s="114"/>
      <x:c r="S59" s="114" t="str">
        <x:v>Paket utama</x:v>
      </x:c>
      <x:c r="T59" s="114" t="str">
        <x:v>2</x:v>
      </x:c>
      <x:c r="U59" s="114" t="n">
        <x:v>13</x:v>
      </x:c>
      <x:c r="V59" s="114" t="str">
        <x:v>2 sept</x:v>
      </x:c>
      <x:c r="W59" s="114"/>
      <x:c r="X59" s="114" t="n">
        <x:v>280000</x:v>
      </x:c>
      <x:c r="Y59" s="114"/>
      <x:c r="Z59" s="114" t="str">
        <x:f>IF(B59="","",IF(OR(C59="",D59="Belum diisi",F59=""),"CHECK: identitas/status",IF(AND(S59="Paket utama",F59&lt;&gt;"DP",OR(E59="",L59="")),"CHECK: tanggal foto/crew",IF(AND(I59=0,OR(W59="-",X59="-")),"CHECK: nominal nonangka","OK"))))</x:f>
        <x:v>OK</x:v>
      </x:c>
      <x:c r="AA59" s="116" t="n">
        <x:f>IF(B59="","",IF(AND(S59="Paket utama",E59&lt;&gt;"",E59&lt;='Pengaturan'!$B$6,OR(F59="Lunas",F59="Pelunasan"),L59&lt;&gt;"",L59&lt;&gt;"Belum diisi",N59="Uploaded"),1,0))</x:f>
        <x:v>1</x:v>
      </x:c>
    </x:row>
    <x:row r="60" ht="22" customHeight="1">
      <x:c r="A60" s="112" t="n">
        <x:v>56</x:v>
      </x:c>
      <x:c r="B60" s="113" t="n">
        <x:v>46267</x:v>
      </x:c>
      <x:c r="C60" s="114" t="str">
        <x:v>Revalina Indriyani Putri</x:v>
      </x:c>
      <x:c r="D60" s="114" t="str">
        <x:v>Graduation</x:v>
      </x:c>
      <x:c r="E60" s="113" t="n">
        <x:v>46267</x:v>
      </x:c>
      <x:c r="F60" s="114" t="str">
        <x:v>Lunas</x:v>
      </x:c>
      <x:c r="G60" s="115" t="n">
        <x:v>250000</x:v>
      </x:c>
      <x:c r="H60" s="115" t="n">
        <x:v>0</x:v>
      </x:c>
      <x:c r="I60" s="115" t="n">
        <x:f>IF(B60="","",SUM(G60:H60))</x:f>
        <x:v>250000</x:v>
      </x:c>
      <x:c r="J60" s="114" t="str">
        <x:f>IF(B60="","",IF(I60=0,"Tanpa uang masuk",IF(AND(G60&gt;0,H60&gt;0),"Cash + Transfer",IF(G60&gt;0,"Cash","Transfer"))))</x:f>
        <x:v>Cash</x:v>
      </x:c>
      <x:c r="K60" s="114" t="str">
        <x:v>AMEL</x:v>
      </x:c>
      <x:c r="L60" s="114" t="str">
        <x:v>ADIF</x:v>
      </x:c>
      <x:c r="M60" s="114"/>
      <x:c r="N60" s="114" t="str">
        <x:v>Uploaded</x:v>
      </x:c>
      <x:c r="O60" s="114" t="str">
        <x:v>Pending</x:v>
      </x:c>
      <x:c r="P60" s="114"/>
      <x:c r="Q60" s="114"/>
      <x:c r="R60" s="114"/>
      <x:c r="S60" s="114" t="str">
        <x:v>Paket utama</x:v>
      </x:c>
      <x:c r="T60" s="114" t="str">
        <x:v>2</x:v>
      </x:c>
      <x:c r="U60" s="114" t="n">
        <x:v>14</x:v>
      </x:c>
      <x:c r="V60" s="114" t="str">
        <x:v>2 sept</x:v>
      </x:c>
      <x:c r="W60" s="114" t="n">
        <x:v>250000</x:v>
      </x:c>
      <x:c r="X60" s="114"/>
      <x:c r="Y60" s="114"/>
      <x:c r="Z60" s="114" t="str">
        <x:f>IF(B60="","",IF(OR(C60="",D60="Belum diisi",F60=""),"CHECK: identitas/status",IF(AND(S60="Paket utama",F60&lt;&gt;"DP",OR(E60="",L60="")),"CHECK: tanggal foto/crew",IF(AND(I60=0,OR(W60="-",X60="-")),"CHECK: nominal nonangka","OK"))))</x:f>
        <x:v>OK</x:v>
      </x:c>
      <x:c r="AA60" s="116" t="n">
        <x:f>IF(B60="","",IF(AND(S60="Paket utama",E60&lt;&gt;"",E60&lt;='Pengaturan'!$B$6,OR(F60="Lunas",F60="Pelunasan"),L60&lt;&gt;"",L60&lt;&gt;"Belum diisi",N60="Uploaded"),1,0))</x:f>
        <x:v>1</x:v>
      </x:c>
    </x:row>
    <x:row r="61" ht="22" customHeight="1">
      <x:c r="A61" s="112" t="n">
        <x:v>57</x:v>
      </x:c>
      <x:c r="B61" s="113" t="n">
        <x:v>46267</x:v>
      </x:c>
      <x:c r="C61" s="114" t="str">
        <x:v>Haliza Phadmawati</x:v>
      </x:c>
      <x:c r="D61" s="114" t="str">
        <x:v>Graduation</x:v>
      </x:c>
      <x:c r="E61" s="113" t="n">
        <x:v>46267</x:v>
      </x:c>
      <x:c r="F61" s="114" t="str">
        <x:v>Lunas</x:v>
      </x:c>
      <x:c r="G61" s="115" t="n">
        <x:v>0</x:v>
      </x:c>
      <x:c r="H61" s="115" t="n">
        <x:v>410000</x:v>
      </x:c>
      <x:c r="I61" s="115" t="n">
        <x:f>IF(B61="","",SUM(G61:H61))</x:f>
        <x:v>410000</x:v>
      </x:c>
      <x:c r="J61" s="114" t="str">
        <x:f>IF(B61="","",IF(I61=0,"Tanpa uang masuk",IF(AND(G61&gt;0,H61&gt;0),"Cash + Transfer",IF(G61&gt;0,"Cash","Transfer"))))</x:f>
        <x:v>Transfer</x:v>
      </x:c>
      <x:c r="K61" s="114" t="str">
        <x:v>AMEL</x:v>
      </x:c>
      <x:c r="L61" s="114" t="str">
        <x:v>FAHME</x:v>
      </x:c>
      <x:c r="M61" s="114"/>
      <x:c r="N61" s="114" t="str">
        <x:v>Uploaded</x:v>
      </x:c>
      <x:c r="O61" s="114" t="str">
        <x:v>Pending</x:v>
      </x:c>
      <x:c r="P61" s="114"/>
      <x:c r="Q61" s="114"/>
      <x:c r="R61" s="114"/>
      <x:c r="S61" s="114" t="str">
        <x:v>Paket utama</x:v>
      </x:c>
      <x:c r="T61" s="114" t="str">
        <x:v>2</x:v>
      </x:c>
      <x:c r="U61" s="114" t="n">
        <x:v>15</x:v>
      </x:c>
      <x:c r="V61" s="114" t="str">
        <x:v>2 sept</x:v>
      </x:c>
      <x:c r="W61" s="114"/>
      <x:c r="X61" s="114" t="n">
        <x:v>410000</x:v>
      </x:c>
      <x:c r="Y61" s="114"/>
      <x:c r="Z61" s="114" t="str">
        <x:f>IF(B61="","",IF(OR(C61="",D61="Belum diisi",F61=""),"CHECK: identitas/status",IF(AND(S61="Paket utama",F61&lt;&gt;"DP",OR(E61="",L61="")),"CHECK: tanggal foto/crew",IF(AND(I61=0,OR(W61="-",X61="-")),"CHECK: nominal nonangka","OK"))))</x:f>
        <x:v>OK</x:v>
      </x:c>
      <x:c r="AA61" s="116" t="n">
        <x:f>IF(B61="","",IF(AND(S61="Paket utama",E61&lt;&gt;"",E61&lt;='Pengaturan'!$B$6,OR(F61="Lunas",F61="Pelunasan"),L61&lt;&gt;"",L61&lt;&gt;"Belum diisi",N61="Uploaded"),1,0))</x:f>
        <x:v>1</x:v>
      </x:c>
    </x:row>
    <x:row r="62" ht="22" customHeight="1">
      <x:c r="A62" s="112" t="n">
        <x:v>58</x:v>
      </x:c>
      <x:c r="B62" s="113" t="n">
        <x:v>46267</x:v>
      </x:c>
      <x:c r="C62" s="114" t="str">
        <x:v>Ully</x:v>
      </x:c>
      <x:c r="D62" s="114" t="str">
        <x:v>Graduation Premium</x:v>
      </x:c>
      <x:c r="E62" s="113" t="n">
        <x:v>46267</x:v>
      </x:c>
      <x:c r="F62" s="114" t="str">
        <x:v>Lunas</x:v>
      </x:c>
      <x:c r="G62" s="115" t="n">
        <x:v>0</x:v>
      </x:c>
      <x:c r="H62" s="115" t="n">
        <x:v>440000</x:v>
      </x:c>
      <x:c r="I62" s="115" t="n">
        <x:f>IF(B62="","",SUM(G62:H62))</x:f>
        <x:v>440000</x:v>
      </x:c>
      <x:c r="J62" s="114" t="str">
        <x:f>IF(B62="","",IF(I62=0,"Tanpa uang masuk",IF(AND(G62&gt;0,H62&gt;0),"Cash + Transfer",IF(G62&gt;0,"Cash","Transfer"))))</x:f>
        <x:v>Transfer</x:v>
      </x:c>
      <x:c r="K62" s="114" t="str">
        <x:v>AMEL</x:v>
      </x:c>
      <x:c r="L62" s="114" t="str">
        <x:v>ABROR</x:v>
      </x:c>
      <x:c r="M62" s="114"/>
      <x:c r="N62" s="114" t="str">
        <x:v>Uploaded</x:v>
      </x:c>
      <x:c r="O62" s="114" t="str">
        <x:v>Pending</x:v>
      </x:c>
      <x:c r="P62" s="114"/>
      <x:c r="Q62" s="114"/>
      <x:c r="R62" s="114"/>
      <x:c r="S62" s="114" t="str">
        <x:v>Paket utama</x:v>
      </x:c>
      <x:c r="T62" s="114" t="str">
        <x:v>2</x:v>
      </x:c>
      <x:c r="U62" s="114" t="n">
        <x:v>16</x:v>
      </x:c>
      <x:c r="V62" s="114" t="str">
        <x:v>2 sept</x:v>
      </x:c>
      <x:c r="W62" s="114"/>
      <x:c r="X62" s="114" t="n">
        <x:v>440000</x:v>
      </x:c>
      <x:c r="Y62" s="114"/>
      <x:c r="Z62" s="114" t="str">
        <x:f>IF(B62="","",IF(OR(C62="",D62="Belum diisi",F62=""),"CHECK: identitas/status",IF(AND(S62="Paket utama",F62&lt;&gt;"DP",OR(E62="",L62="")),"CHECK: tanggal foto/crew",IF(AND(I62=0,OR(W62="-",X62="-")),"CHECK: nominal nonangka","OK"))))</x:f>
        <x:v>OK</x:v>
      </x:c>
      <x:c r="AA62" s="116" t="n">
        <x:f>IF(B62="","",IF(AND(S62="Paket utama",E62&lt;&gt;"",E62&lt;='Pengaturan'!$B$6,OR(F62="Lunas",F62="Pelunasan"),L62&lt;&gt;"",L62&lt;&gt;"Belum diisi",N62="Uploaded"),1,0))</x:f>
        <x:v>1</x:v>
      </x:c>
    </x:row>
    <x:row r="63" ht="22" customHeight="1">
      <x:c r="A63" s="112" t="n">
        <x:v>59</x:v>
      </x:c>
      <x:c r="B63" s="113" t="n">
        <x:v>46267</x:v>
      </x:c>
      <x:c r="C63" s="114" t="str">
        <x:v>rahma pramesti</x:v>
      </x:c>
      <x:c r="D63" s="114" t="str">
        <x:v>Graduation</x:v>
      </x:c>
      <x:c r="E63" s="113" t="n">
        <x:v>46267</x:v>
      </x:c>
      <x:c r="F63" s="114" t="str">
        <x:v>Lunas</x:v>
      </x:c>
      <x:c r="G63" s="115" t="n">
        <x:v>310000</x:v>
      </x:c>
      <x:c r="H63" s="115" t="n">
        <x:v>0</x:v>
      </x:c>
      <x:c r="I63" s="115" t="n">
        <x:f>IF(B63="","",SUM(G63:H63))</x:f>
        <x:v>310000</x:v>
      </x:c>
      <x:c r="J63" s="114" t="str">
        <x:f>IF(B63="","",IF(I63=0,"Tanpa uang masuk",IF(AND(G63&gt;0,H63&gt;0),"Cash + Transfer",IF(G63&gt;0,"Cash","Transfer"))))</x:f>
        <x:v>Cash</x:v>
      </x:c>
      <x:c r="K63" s="114" t="str">
        <x:v>AMEL</x:v>
      </x:c>
      <x:c r="L63" s="114" t="str">
        <x:v>SAKA</x:v>
      </x:c>
      <x:c r="M63" s="114"/>
      <x:c r="N63" s="114" t="str">
        <x:v>Uploaded</x:v>
      </x:c>
      <x:c r="O63" s="114" t="str">
        <x:v>Pending</x:v>
      </x:c>
      <x:c r="P63" s="114"/>
      <x:c r="Q63" s="114"/>
      <x:c r="R63" s="114"/>
      <x:c r="S63" s="114" t="str">
        <x:v>Paket utama</x:v>
      </x:c>
      <x:c r="T63" s="114" t="str">
        <x:v>2</x:v>
      </x:c>
      <x:c r="U63" s="114" t="n">
        <x:v>17</x:v>
      </x:c>
      <x:c r="V63" s="114" t="str">
        <x:v>2 sept</x:v>
      </x:c>
      <x:c r="W63" s="114" t="n">
        <x:v>310000</x:v>
      </x:c>
      <x:c r="X63" s="114"/>
      <x:c r="Y63" s="114"/>
      <x:c r="Z63" s="114" t="str">
        <x:f>IF(B63="","",IF(OR(C63="",D63="Belum diisi",F63=""),"CHECK: identitas/status",IF(AND(S63="Paket utama",F63&lt;&gt;"DP",OR(E63="",L63="")),"CHECK: tanggal foto/crew",IF(AND(I63=0,OR(W63="-",X63="-")),"CHECK: nominal nonangka","OK"))))</x:f>
        <x:v>OK</x:v>
      </x:c>
      <x:c r="AA63" s="116" t="n">
        <x:f>IF(B63="","",IF(AND(S63="Paket utama",E63&lt;&gt;"",E63&lt;='Pengaturan'!$B$6,OR(F63="Lunas",F63="Pelunasan"),L63&lt;&gt;"",L63&lt;&gt;"Belum diisi",N63="Uploaded"),1,0))</x:f>
        <x:v>1</x:v>
      </x:c>
    </x:row>
    <x:row r="64" ht="22" customHeight="1">
      <x:c r="A64" s="112" t="n">
        <x:v>60</x:v>
      </x:c>
      <x:c r="B64" s="113" t="n">
        <x:v>46267</x:v>
      </x:c>
      <x:c r="C64" s="114" t="str">
        <x:v>Fahmi Sabni Ramadhan</x:v>
      </x:c>
      <x:c r="D64" s="114" t="str">
        <x:v>Graduation</x:v>
      </x:c>
      <x:c r="E64" s="113" t="n">
        <x:v>46267</x:v>
      </x:c>
      <x:c r="F64" s="114" t="str">
        <x:v>Lunas</x:v>
      </x:c>
      <x:c r="G64" s="115" t="n">
        <x:v>290000</x:v>
      </x:c>
      <x:c r="H64" s="115" t="n">
        <x:v>0</x:v>
      </x:c>
      <x:c r="I64" s="115" t="n">
        <x:f>IF(B64="","",SUM(G64:H64))</x:f>
        <x:v>290000</x:v>
      </x:c>
      <x:c r="J64" s="114" t="str">
        <x:f>IF(B64="","",IF(I64=0,"Tanpa uang masuk",IF(AND(G64&gt;0,H64&gt;0),"Cash + Transfer",IF(G64&gt;0,"Cash","Transfer"))))</x:f>
        <x:v>Cash</x:v>
      </x:c>
      <x:c r="K64" s="114" t="str">
        <x:v>AMEL</x:v>
      </x:c>
      <x:c r="L64" s="114" t="str">
        <x:v>ADIF</x:v>
      </x:c>
      <x:c r="M64" s="114"/>
      <x:c r="N64" s="114" t="str">
        <x:v>Uploaded</x:v>
      </x:c>
      <x:c r="O64" s="114" t="str">
        <x:v>Pending</x:v>
      </x:c>
      <x:c r="P64" s="114"/>
      <x:c r="Q64" s="114"/>
      <x:c r="R64" s="114"/>
      <x:c r="S64" s="114" t="str">
        <x:v>Paket utama</x:v>
      </x:c>
      <x:c r="T64" s="114" t="str">
        <x:v>2</x:v>
      </x:c>
      <x:c r="U64" s="114" t="n">
        <x:v>18</x:v>
      </x:c>
      <x:c r="V64" s="114" t="str">
        <x:v>2 sept</x:v>
      </x:c>
      <x:c r="W64" s="114" t="n">
        <x:v>290000</x:v>
      </x:c>
      <x:c r="X64" s="114"/>
      <x:c r="Y64" s="114"/>
      <x:c r="Z64" s="114" t="str">
        <x:f>IF(B64="","",IF(OR(C64="",D64="Belum diisi",F64=""),"CHECK: identitas/status",IF(AND(S64="Paket utama",F64&lt;&gt;"DP",OR(E64="",L64="")),"CHECK: tanggal foto/crew",IF(AND(I64=0,OR(W64="-",X64="-")),"CHECK: nominal nonangka","OK"))))</x:f>
        <x:v>OK</x:v>
      </x:c>
      <x:c r="AA64" s="116" t="n">
        <x:f>IF(B64="","",IF(AND(S64="Paket utama",E64&lt;&gt;"",E64&lt;='Pengaturan'!$B$6,OR(F64="Lunas",F64="Pelunasan"),L64&lt;&gt;"",L64&lt;&gt;"Belum diisi",N64="Uploaded"),1,0))</x:f>
        <x:v>1</x:v>
      </x:c>
    </x:row>
    <x:row r="65" ht="22" customHeight="1">
      <x:c r="A65" s="112" t="n">
        <x:v>61</x:v>
      </x:c>
      <x:c r="B65" s="113" t="n">
        <x:v>46267</x:v>
      </x:c>
      <x:c r="C65" s="114" t="str">
        <x:v>Hilda Rahmawati</x:v>
      </x:c>
      <x:c r="D65" s="114" t="str">
        <x:v>Graduation</x:v>
      </x:c>
      <x:c r="E65" s="113" t="n">
        <x:v>46267</x:v>
      </x:c>
      <x:c r="F65" s="114" t="str">
        <x:v>Lunas</x:v>
      </x:c>
      <x:c r="G65" s="115" t="n">
        <x:v>0</x:v>
      </x:c>
      <x:c r="H65" s="115" t="n">
        <x:v>290000</x:v>
      </x:c>
      <x:c r="I65" s="115" t="n">
        <x:f>IF(B65="","",SUM(G65:H65))</x:f>
        <x:v>290000</x:v>
      </x:c>
      <x:c r="J65" s="114" t="str">
        <x:f>IF(B65="","",IF(I65=0,"Tanpa uang masuk",IF(AND(G65&gt;0,H65&gt;0),"Cash + Transfer",IF(G65&gt;0,"Cash","Transfer"))))</x:f>
        <x:v>Transfer</x:v>
      </x:c>
      <x:c r="K65" s="114" t="str">
        <x:v>AMEL</x:v>
      </x:c>
      <x:c r="L65" s="114" t="str">
        <x:v>ABROR</x:v>
      </x:c>
      <x:c r="M65" s="114"/>
      <x:c r="N65" s="114" t="str">
        <x:v>Uploaded</x:v>
      </x:c>
      <x:c r="O65" s="114" t="str">
        <x:v>Pending</x:v>
      </x:c>
      <x:c r="P65" s="114"/>
      <x:c r="Q65" s="114"/>
      <x:c r="R65" s="114"/>
      <x:c r="S65" s="114" t="str">
        <x:v>Paket utama</x:v>
      </x:c>
      <x:c r="T65" s="114" t="str">
        <x:v>2</x:v>
      </x:c>
      <x:c r="U65" s="114" t="n">
        <x:v>19</x:v>
      </x:c>
      <x:c r="V65" s="114" t="str">
        <x:v>2 sept</x:v>
      </x:c>
      <x:c r="W65" s="114"/>
      <x:c r="X65" s="114" t="n">
        <x:v>290000</x:v>
      </x:c>
      <x:c r="Y65" s="114"/>
      <x:c r="Z65" s="114" t="str">
        <x:f>IF(B65="","",IF(OR(C65="",D65="Belum diisi",F65=""),"CHECK: identitas/status",IF(AND(S65="Paket utama",F65&lt;&gt;"DP",OR(E65="",L65="")),"CHECK: tanggal foto/crew",IF(AND(I65=0,OR(W65="-",X65="-")),"CHECK: nominal nonangka","OK"))))</x:f>
        <x:v>OK</x:v>
      </x:c>
      <x:c r="AA65" s="116" t="n">
        <x:f>IF(B65="","",IF(AND(S65="Paket utama",E65&lt;&gt;"",E65&lt;='Pengaturan'!$B$6,OR(F65="Lunas",F65="Pelunasan"),L65&lt;&gt;"",L65&lt;&gt;"Belum diisi",N65="Uploaded"),1,0))</x:f>
        <x:v>1</x:v>
      </x:c>
    </x:row>
    <x:row r="66" ht="22" customHeight="1">
      <x:c r="A66" s="112" t="n">
        <x:v>62</x:v>
      </x:c>
      <x:c r="B66" s="113" t="n">
        <x:v>46267</x:v>
      </x:c>
      <x:c r="C66" s="114" t="str">
        <x:v>Zae</x:v>
      </x:c>
      <x:c r="D66" s="114" t="str">
        <x:v>Graduation</x:v>
      </x:c>
      <x:c r="E66" s="113" t="n">
        <x:v>46267</x:v>
      </x:c>
      <x:c r="F66" s="114" t="str">
        <x:v>Lunas</x:v>
      </x:c>
      <x:c r="G66" s="115" t="n">
        <x:v>0</x:v>
      </x:c>
      <x:c r="H66" s="115" t="n">
        <x:v>370000</x:v>
      </x:c>
      <x:c r="I66" s="115" t="n">
        <x:f>IF(B66="","",SUM(G66:H66))</x:f>
        <x:v>370000</x:v>
      </x:c>
      <x:c r="J66" s="114" t="str">
        <x:f>IF(B66="","",IF(I66=0,"Tanpa uang masuk",IF(AND(G66&gt;0,H66&gt;0),"Cash + Transfer",IF(G66&gt;0,"Cash","Transfer"))))</x:f>
        <x:v>Transfer</x:v>
      </x:c>
      <x:c r="K66" s="114" t="str">
        <x:v>AMEL</x:v>
      </x:c>
      <x:c r="L66" s="114" t="str">
        <x:v>ADIF</x:v>
      </x:c>
      <x:c r="M66" s="114"/>
      <x:c r="N66" s="114" t="str">
        <x:v>Uploaded</x:v>
      </x:c>
      <x:c r="O66" s="114" t="str">
        <x:v>Pending</x:v>
      </x:c>
      <x:c r="P66" s="114"/>
      <x:c r="Q66" s="114"/>
      <x:c r="R66" s="114"/>
      <x:c r="S66" s="114" t="str">
        <x:v>Paket utama</x:v>
      </x:c>
      <x:c r="T66" s="114" t="str">
        <x:v>2</x:v>
      </x:c>
      <x:c r="U66" s="114" t="n">
        <x:v>20</x:v>
      </x:c>
      <x:c r="V66" s="114" t="str">
        <x:v>2 sept</x:v>
      </x:c>
      <x:c r="W66" s="114"/>
      <x:c r="X66" s="114" t="n">
        <x:v>370000</x:v>
      </x:c>
      <x:c r="Y66" s="114"/>
      <x:c r="Z66" s="114" t="str">
        <x:f>IF(B66="","",IF(OR(C66="",D66="Belum diisi",F66=""),"CHECK: identitas/status",IF(AND(S66="Paket utama",F66&lt;&gt;"DP",OR(E66="",L66="")),"CHECK: tanggal foto/crew",IF(AND(I66=0,OR(W66="-",X66="-")),"CHECK: nominal nonangka","OK"))))</x:f>
        <x:v>OK</x:v>
      </x:c>
      <x:c r="AA66" s="116" t="n">
        <x:f>IF(B66="","",IF(AND(S66="Paket utama",E66&lt;&gt;"",E66&lt;='Pengaturan'!$B$6,OR(F66="Lunas",F66="Pelunasan"),L66&lt;&gt;"",L66&lt;&gt;"Belum diisi",N66="Uploaded"),1,0))</x:f>
        <x:v>1</x:v>
      </x:c>
    </x:row>
    <x:row r="67" ht="22" customHeight="1">
      <x:c r="A67" s="112" t="n">
        <x:v>63</x:v>
      </x:c>
      <x:c r="B67" s="113" t="n">
        <x:v>46267</x:v>
      </x:c>
      <x:c r="C67" s="114" t="str">
        <x:v>khusni mubarok</x:v>
      </x:c>
      <x:c r="D67" s="114" t="str">
        <x:v>Graduation</x:v>
      </x:c>
      <x:c r="E67" s="113" t="n">
        <x:v>46267</x:v>
      </x:c>
      <x:c r="F67" s="114" t="str">
        <x:v>Lunas</x:v>
      </x:c>
      <x:c r="G67" s="115" t="n">
        <x:v>310000</x:v>
      </x:c>
      <x:c r="H67" s="115" t="n">
        <x:v>0</x:v>
      </x:c>
      <x:c r="I67" s="115" t="n">
        <x:f>IF(B67="","",SUM(G67:H67))</x:f>
        <x:v>310000</x:v>
      </x:c>
      <x:c r="J67" s="114" t="str">
        <x:f>IF(B67="","",IF(I67=0,"Tanpa uang masuk",IF(AND(G67&gt;0,H67&gt;0),"Cash + Transfer",IF(G67&gt;0,"Cash","Transfer"))))</x:f>
        <x:v>Cash</x:v>
      </x:c>
      <x:c r="K67" s="114" t="str">
        <x:v>AMEL</x:v>
      </x:c>
      <x:c r="L67" s="114" t="str">
        <x:v>FAHME</x:v>
      </x:c>
      <x:c r="M67" s="114"/>
      <x:c r="N67" s="114" t="str">
        <x:v>Uploaded</x:v>
      </x:c>
      <x:c r="O67" s="114" t="str">
        <x:v>Pending</x:v>
      </x:c>
      <x:c r="P67" s="114"/>
      <x:c r="Q67" s="114"/>
      <x:c r="R67" s="114"/>
      <x:c r="S67" s="114" t="str">
        <x:v>Paket utama</x:v>
      </x:c>
      <x:c r="T67" s="114" t="str">
        <x:v>2</x:v>
      </x:c>
      <x:c r="U67" s="114" t="n">
        <x:v>21</x:v>
      </x:c>
      <x:c r="V67" s="114" t="str">
        <x:v>2 sept</x:v>
      </x:c>
      <x:c r="W67" s="114" t="n">
        <x:v>310000</x:v>
      </x:c>
      <x:c r="X67" s="114"/>
      <x:c r="Y67" s="114"/>
      <x:c r="Z67" s="114" t="str">
        <x:f>IF(B67="","",IF(OR(C67="",D67="Belum diisi",F67=""),"CHECK: identitas/status",IF(AND(S67="Paket utama",F67&lt;&gt;"DP",OR(E67="",L67="")),"CHECK: tanggal foto/crew",IF(AND(I67=0,OR(W67="-",X67="-")),"CHECK: nominal nonangka","OK"))))</x:f>
        <x:v>OK</x:v>
      </x:c>
      <x:c r="AA67" s="116" t="n">
        <x:f>IF(B67="","",IF(AND(S67="Paket utama",E67&lt;&gt;"",E67&lt;='Pengaturan'!$B$6,OR(F67="Lunas",F67="Pelunasan"),L67&lt;&gt;"",L67&lt;&gt;"Belum diisi",N67="Uploaded"),1,0))</x:f>
        <x:v>1</x:v>
      </x:c>
    </x:row>
    <x:row r="68" ht="22" customHeight="1">
      <x:c r="A68" s="112" t="n">
        <x:v>64</x:v>
      </x:c>
      <x:c r="B68" s="113" t="n">
        <x:v>46267</x:v>
      </x:c>
      <x:c r="C68" s="114" t="str">
        <x:v>Isty Fadielah</x:v>
      </x:c>
      <x:c r="D68" s="114" t="str">
        <x:v>Graduation</x:v>
      </x:c>
      <x:c r="E68" s="113" t="n">
        <x:v>46274</x:v>
      </x:c>
      <x:c r="F68" s="114" t="str">
        <x:v>DP</x:v>
      </x:c>
      <x:c r="G68" s="115" t="n">
        <x:v>0</x:v>
      </x:c>
      <x:c r="H68" s="115" t="n">
        <x:v>100000</x:v>
      </x:c>
      <x:c r="I68" s="115" t="n">
        <x:f>IF(B68="","",SUM(G68:H68))</x:f>
        <x:v>100000</x:v>
      </x:c>
      <x:c r="J68" s="114" t="str">
        <x:f>IF(B68="","",IF(I68=0,"Tanpa uang masuk",IF(AND(G68&gt;0,H68&gt;0),"Cash + Transfer",IF(G68&gt;0,"Cash","Transfer"))))</x:f>
        <x:v>Transfer</x:v>
      </x:c>
      <x:c r="K68" s="114" t="str">
        <x:v>AMEL</x:v>
      </x:c>
      <x:c r="L68" s="114" t="str">
        <x:v>Belum diisi</x:v>
      </x:c>
      <x:c r="M68" s="114"/>
      <x:c r="N68" s="114"/>
      <x:c r="O68" s="114"/>
      <x:c r="P68" s="114"/>
      <x:c r="Q68" s="114"/>
      <x:c r="R68" s="114"/>
      <x:c r="S68" s="114" t="str">
        <x:v>Paket utama</x:v>
      </x:c>
      <x:c r="T68" s="114" t="str">
        <x:v>2</x:v>
      </x:c>
      <x:c r="U68" s="114" t="n">
        <x:v>22</x:v>
      </x:c>
      <x:c r="V68" s="114" t="str">
        <x:v>9 sept</x:v>
      </x:c>
      <x:c r="W68" s="114"/>
      <x:c r="X68" s="114" t="n">
        <x:v>100000</x:v>
      </x:c>
      <x:c r="Y68" s="114" t="str">
        <x:v>Fotografer belum diisi</x:v>
      </x:c>
      <x:c r="Z68" s="114" t="str">
        <x:f>IF(B68="","",IF(OR(C68="",D68="Belum diisi",F68=""),"CHECK: identitas/status",IF(AND(S68="Paket utama",F68&lt;&gt;"DP",OR(E68="",L68="")),"CHECK: tanggal foto/crew",IF(AND(I68=0,OR(W68="-",X68="-")),"CHECK: nominal nonangka","OK"))))</x:f>
        <x:v>OK</x:v>
      </x:c>
      <x:c r="AA68" s="116" t="n">
        <x:f>IF(B68="","",IF(AND(S68="Paket utama",E68&lt;&gt;"",E68&lt;='Pengaturan'!$B$6,OR(F68="Lunas",F68="Pelunasan"),L68&lt;&gt;"",L68&lt;&gt;"Belum diisi",N68="Uploaded"),1,0))</x:f>
        <x:v>0</x:v>
      </x:c>
    </x:row>
    <x:row r="69" ht="22" customHeight="1">
      <x:c r="A69" s="112" t="n">
        <x:v>65</x:v>
      </x:c>
      <x:c r="B69" s="113" t="n">
        <x:v>46267</x:v>
      </x:c>
      <x:c r="C69" s="114" t="str">
        <x:v>Reynaldo</x:v>
      </x:c>
      <x:c r="D69" s="114" t="str">
        <x:v>Graduation</x:v>
      </x:c>
      <x:c r="E69" s="113" t="n">
        <x:v>46298</x:v>
      </x:c>
      <x:c r="F69" s="114" t="str">
        <x:v>DP</x:v>
      </x:c>
      <x:c r="G69" s="115" t="n">
        <x:v>0</x:v>
      </x:c>
      <x:c r="H69" s="115" t="n">
        <x:v>100000</x:v>
      </x:c>
      <x:c r="I69" s="115" t="n">
        <x:f>IF(B69="","",SUM(G69:H69))</x:f>
        <x:v>100000</x:v>
      </x:c>
      <x:c r="J69" s="114" t="str">
        <x:f>IF(B69="","",IF(I69=0,"Tanpa uang masuk",IF(AND(G69&gt;0,H69&gt;0),"Cash + Transfer",IF(G69&gt;0,"Cash","Transfer"))))</x:f>
        <x:v>Transfer</x:v>
      </x:c>
      <x:c r="K69" s="114" t="str">
        <x:v>AMEL</x:v>
      </x:c>
      <x:c r="L69" s="114" t="str">
        <x:v>Belum diisi</x:v>
      </x:c>
      <x:c r="M69" s="114"/>
      <x:c r="N69" s="114"/>
      <x:c r="O69" s="114"/>
      <x:c r="P69" s="114"/>
      <x:c r="Q69" s="114"/>
      <x:c r="R69" s="114"/>
      <x:c r="S69" s="114" t="str">
        <x:v>Paket utama</x:v>
      </x:c>
      <x:c r="T69" s="114" t="str">
        <x:v>2</x:v>
      </x:c>
      <x:c r="U69" s="114" t="n">
        <x:v>23</x:v>
      </x:c>
      <x:c r="V69" s="114" t="str">
        <x:v>3 okt</x:v>
      </x:c>
      <x:c r="W69" s="114"/>
      <x:c r="X69" s="114" t="n">
        <x:v>100000</x:v>
      </x:c>
      <x:c r="Y69" s="114" t="str">
        <x:v>Fotografer belum diisi</x:v>
      </x:c>
      <x:c r="Z69" s="114" t="str">
        <x:f>IF(B69="","",IF(OR(C69="",D69="Belum diisi",F69=""),"CHECK: identitas/status",IF(AND(S69="Paket utama",F69&lt;&gt;"DP",OR(E69="",L69="")),"CHECK: tanggal foto/crew",IF(AND(I69=0,OR(W69="-",X69="-")),"CHECK: nominal nonangka","OK"))))</x:f>
        <x:v>OK</x:v>
      </x:c>
      <x:c r="AA69" s="116" t="n">
        <x:f>IF(B69="","",IF(AND(S69="Paket utama",E69&lt;&gt;"",E69&lt;='Pengaturan'!$B$6,OR(F69="Lunas",F69="Pelunasan"),L69&lt;&gt;"",L69&lt;&gt;"Belum diisi",N69="Uploaded"),1,0))</x:f>
        <x:v>0</x:v>
      </x:c>
    </x:row>
    <x:row r="70" ht="22" customHeight="1">
      <x:c r="A70" s="112" t="n">
        <x:v>66</x:v>
      </x:c>
      <x:c r="B70" s="113" t="n">
        <x:v>46267</x:v>
      </x:c>
      <x:c r="C70" s="114" t="str">
        <x:v>Sitti Aisyah ZS</x:v>
      </x:c>
      <x:c r="D70" s="114" t="str">
        <x:v>Graduation</x:v>
      </x:c>
      <x:c r="E70" s="113" t="n">
        <x:v>46267</x:v>
      </x:c>
      <x:c r="F70" s="114" t="str">
        <x:v>Lunas</x:v>
      </x:c>
      <x:c r="G70" s="115" t="n">
        <x:v>0</x:v>
      </x:c>
      <x:c r="H70" s="115" t="n">
        <x:v>270000</x:v>
      </x:c>
      <x:c r="I70" s="115" t="n">
        <x:f>IF(B70="","",SUM(G70:H70))</x:f>
        <x:v>270000</x:v>
      </x:c>
      <x:c r="J70" s="114" t="str">
        <x:f>IF(B70="","",IF(I70=0,"Tanpa uang masuk",IF(AND(G70&gt;0,H70&gt;0),"Cash + Transfer",IF(G70&gt;0,"Cash","Transfer"))))</x:f>
        <x:v>Transfer</x:v>
      </x:c>
      <x:c r="K70" s="114" t="str">
        <x:v>AMEL</x:v>
      </x:c>
      <x:c r="L70" s="114" t="str">
        <x:v>ABROR</x:v>
      </x:c>
      <x:c r="M70" s="114"/>
      <x:c r="N70" s="114" t="str">
        <x:v>Uploaded</x:v>
      </x:c>
      <x:c r="O70" s="114" t="str">
        <x:v>Pending</x:v>
      </x:c>
      <x:c r="P70" s="114"/>
      <x:c r="Q70" s="114"/>
      <x:c r="R70" s="114"/>
      <x:c r="S70" s="114" t="str">
        <x:v>Paket utama</x:v>
      </x:c>
      <x:c r="T70" s="114" t="str">
        <x:v>2</x:v>
      </x:c>
      <x:c r="U70" s="114" t="n">
        <x:v>24</x:v>
      </x:c>
      <x:c r="V70" s="114" t="str">
        <x:v>2 sept</x:v>
      </x:c>
      <x:c r="W70" s="114"/>
      <x:c r="X70" s="114" t="n">
        <x:v>270000</x:v>
      </x:c>
      <x:c r="Y70" s="114"/>
      <x:c r="Z70" s="114" t="str">
        <x:f>IF(B70="","",IF(OR(C70="",D70="Belum diisi",F70=""),"CHECK: identitas/status",IF(AND(S70="Paket utama",F70&lt;&gt;"DP",OR(E70="",L70="")),"CHECK: tanggal foto/crew",IF(AND(I70=0,OR(W70="-",X70="-")),"CHECK: nominal nonangka","OK"))))</x:f>
        <x:v>OK</x:v>
      </x:c>
      <x:c r="AA70" s="116" t="n">
        <x:f>IF(B70="","",IF(AND(S70="Paket utama",E70&lt;&gt;"",E70&lt;='Pengaturan'!$B$6,OR(F70="Lunas",F70="Pelunasan"),L70&lt;&gt;"",L70&lt;&gt;"Belum diisi",N70="Uploaded"),1,0))</x:f>
        <x:v>1</x:v>
      </x:c>
    </x:row>
    <x:row r="71" ht="22" customHeight="1">
      <x:c r="A71" s="112" t="n">
        <x:v>67</x:v>
      </x:c>
      <x:c r="B71" s="113" t="n">
        <x:v>46267</x:v>
      </x:c>
      <x:c r="C71" s="114" t="str">
        <x:v>Ade Ayu S</x:v>
      </x:c>
      <x:c r="D71" s="114" t="str">
        <x:v>Graduation</x:v>
      </x:c>
      <x:c r="E71" s="113" t="n">
        <x:v>46267</x:v>
      </x:c>
      <x:c r="F71" s="114" t="str">
        <x:v>Lunas</x:v>
      </x:c>
      <x:c r="G71" s="115" t="n">
        <x:v>270000</x:v>
      </x:c>
      <x:c r="H71" s="115" t="n">
        <x:v>0</x:v>
      </x:c>
      <x:c r="I71" s="115" t="n">
        <x:f>IF(B71="","",SUM(G71:H71))</x:f>
        <x:v>270000</x:v>
      </x:c>
      <x:c r="J71" s="114" t="str">
        <x:f>IF(B71="","",IF(I71=0,"Tanpa uang masuk",IF(AND(G71&gt;0,H71&gt;0),"Cash + Transfer",IF(G71&gt;0,"Cash","Transfer"))))</x:f>
        <x:v>Cash</x:v>
      </x:c>
      <x:c r="K71" s="114" t="str">
        <x:v>AMEL</x:v>
      </x:c>
      <x:c r="L71" s="114" t="str">
        <x:v>ADIF</x:v>
      </x:c>
      <x:c r="M71" s="114"/>
      <x:c r="N71" s="114" t="str">
        <x:v>Uploaded</x:v>
      </x:c>
      <x:c r="O71" s="114" t="str">
        <x:v>Pending</x:v>
      </x:c>
      <x:c r="P71" s="114"/>
      <x:c r="Q71" s="114"/>
      <x:c r="R71" s="114"/>
      <x:c r="S71" s="114" t="str">
        <x:v>Paket utama</x:v>
      </x:c>
      <x:c r="T71" s="114" t="str">
        <x:v>2</x:v>
      </x:c>
      <x:c r="U71" s="114" t="n">
        <x:v>25</x:v>
      </x:c>
      <x:c r="V71" s="114" t="str">
        <x:v>2 sept</x:v>
      </x:c>
      <x:c r="W71" s="114" t="n">
        <x:v>270000</x:v>
      </x:c>
      <x:c r="X71" s="114"/>
      <x:c r="Y71" s="114"/>
      <x:c r="Z71" s="114" t="str">
        <x:f>IF(B71="","",IF(OR(C71="",D71="Belum diisi",F71=""),"CHECK: identitas/status",IF(AND(S71="Paket utama",F71&lt;&gt;"DP",OR(E71="",L71="")),"CHECK: tanggal foto/crew",IF(AND(I71=0,OR(W71="-",X71="-")),"CHECK: nominal nonangka","OK"))))</x:f>
        <x:v>OK</x:v>
      </x:c>
      <x:c r="AA71" s="116" t="n">
        <x:f>IF(B71="","",IF(AND(S71="Paket utama",E71&lt;&gt;"",E71&lt;='Pengaturan'!$B$6,OR(F71="Lunas",F71="Pelunasan"),L71&lt;&gt;"",L71&lt;&gt;"Belum diisi",N71="Uploaded"),1,0))</x:f>
        <x:v>1</x:v>
      </x:c>
    </x:row>
    <x:row r="72" ht="22" customHeight="1">
      <x:c r="A72" s="112" t="n">
        <x:v>68</x:v>
      </x:c>
      <x:c r="B72" s="113" t="n">
        <x:v>46267</x:v>
      </x:c>
      <x:c r="C72" s="114" t="str">
        <x:v>Laela Nur Azzizah</x:v>
      </x:c>
      <x:c r="D72" s="114" t="str">
        <x:v>Graduation</x:v>
      </x:c>
      <x:c r="E72" s="113" t="n">
        <x:v>46267</x:v>
      </x:c>
      <x:c r="F72" s="114" t="str">
        <x:v>Lunas</x:v>
      </x:c>
      <x:c r="G72" s="115" t="n">
        <x:v>250000</x:v>
      </x:c>
      <x:c r="H72" s="115" t="n">
        <x:v>0</x:v>
      </x:c>
      <x:c r="I72" s="115" t="n">
        <x:f>IF(B72="","",SUM(G72:H72))</x:f>
        <x:v>250000</x:v>
      </x:c>
      <x:c r="J72" s="114" t="str">
        <x:f>IF(B72="","",IF(I72=0,"Tanpa uang masuk",IF(AND(G72&gt;0,H72&gt;0),"Cash + Transfer",IF(G72&gt;0,"Cash","Transfer"))))</x:f>
        <x:v>Cash</x:v>
      </x:c>
      <x:c r="K72" s="114" t="str">
        <x:v>AMEL</x:v>
      </x:c>
      <x:c r="L72" s="114" t="str">
        <x:v>ABROR</x:v>
      </x:c>
      <x:c r="M72" s="114"/>
      <x:c r="N72" s="114" t="str">
        <x:v>Uploaded</x:v>
      </x:c>
      <x:c r="O72" s="114" t="str">
        <x:v>Uploaded</x:v>
      </x:c>
      <x:c r="P72" s="114"/>
      <x:c r="Q72" s="114"/>
      <x:c r="R72" s="114"/>
      <x:c r="S72" s="114" t="str">
        <x:v>Paket utama</x:v>
      </x:c>
      <x:c r="T72" s="114" t="str">
        <x:v>2</x:v>
      </x:c>
      <x:c r="U72" s="114" t="n">
        <x:v>26</x:v>
      </x:c>
      <x:c r="V72" s="114" t="str">
        <x:v>2 sept</x:v>
      </x:c>
      <x:c r="W72" s="114" t="n">
        <x:v>250000</x:v>
      </x:c>
      <x:c r="X72" s="114"/>
      <x:c r="Y72" s="114"/>
      <x:c r="Z72" s="114" t="str">
        <x:f>IF(B72="","",IF(OR(C72="",D72="Belum diisi",F72=""),"CHECK: identitas/status",IF(AND(S72="Paket utama",F72&lt;&gt;"DP",OR(E72="",L72="")),"CHECK: tanggal foto/crew",IF(AND(I72=0,OR(W72="-",X72="-")),"CHECK: nominal nonangka","OK"))))</x:f>
        <x:v>OK</x:v>
      </x:c>
      <x:c r="AA72" s="116" t="n">
        <x:f>IF(B72="","",IF(AND(S72="Paket utama",E72&lt;&gt;"",E72&lt;='Pengaturan'!$B$6,OR(F72="Lunas",F72="Pelunasan"),L72&lt;&gt;"",L72&lt;&gt;"Belum diisi",N72="Uploaded"),1,0))</x:f>
        <x:v>1</x:v>
      </x:c>
    </x:row>
    <x:row r="73" ht="22" customHeight="1">
      <x:c r="A73" s="112" t="n">
        <x:v>69</x:v>
      </x:c>
      <x:c r="B73" s="113" t="n">
        <x:v>46267</x:v>
      </x:c>
      <x:c r="C73" s="114" t="str">
        <x:v>Puput Aditya</x:v>
      </x:c>
      <x:c r="D73" s="114" t="str">
        <x:v>Graduation</x:v>
      </x:c>
      <x:c r="E73" s="113" t="n">
        <x:v>46267</x:v>
      </x:c>
      <x:c r="F73" s="114" t="str">
        <x:v>Lunas</x:v>
      </x:c>
      <x:c r="G73" s="115" t="n">
        <x:v>250000</x:v>
      </x:c>
      <x:c r="H73" s="115" t="n">
        <x:v>0</x:v>
      </x:c>
      <x:c r="I73" s="115" t="n">
        <x:f>IF(B73="","",SUM(G73:H73))</x:f>
        <x:v>250000</x:v>
      </x:c>
      <x:c r="J73" s="114" t="str">
        <x:f>IF(B73="","",IF(I73=0,"Tanpa uang masuk",IF(AND(G73&gt;0,H73&gt;0),"Cash + Transfer",IF(G73&gt;0,"Cash","Transfer"))))</x:f>
        <x:v>Cash</x:v>
      </x:c>
      <x:c r="K73" s="114" t="str">
        <x:v>AMEL</x:v>
      </x:c>
      <x:c r="L73" s="114" t="str">
        <x:v>FAHME</x:v>
      </x:c>
      <x:c r="M73" s="114"/>
      <x:c r="N73" s="114" t="str">
        <x:v>Uploaded</x:v>
      </x:c>
      <x:c r="O73" s="114" t="str">
        <x:v>Pending</x:v>
      </x:c>
      <x:c r="P73" s="114"/>
      <x:c r="Q73" s="114"/>
      <x:c r="R73" s="114"/>
      <x:c r="S73" s="114" t="str">
        <x:v>Paket utama</x:v>
      </x:c>
      <x:c r="T73" s="114" t="str">
        <x:v>2</x:v>
      </x:c>
      <x:c r="U73" s="114" t="n">
        <x:v>27</x:v>
      </x:c>
      <x:c r="V73" s="114" t="str">
        <x:v>2 sept</x:v>
      </x:c>
      <x:c r="W73" s="114" t="n">
        <x:v>250000</x:v>
      </x:c>
      <x:c r="X73" s="114"/>
      <x:c r="Y73" s="114"/>
      <x:c r="Z73" s="114" t="str">
        <x:f>IF(B73="","",IF(OR(C73="",D73="Belum diisi",F73=""),"CHECK: identitas/status",IF(AND(S73="Paket utama",F73&lt;&gt;"DP",OR(E73="",L73="")),"CHECK: tanggal foto/crew",IF(AND(I73=0,OR(W73="-",X73="-")),"CHECK: nominal nonangka","OK"))))</x:f>
        <x:v>OK</x:v>
      </x:c>
      <x:c r="AA73" s="116" t="n">
        <x:f>IF(B73="","",IF(AND(S73="Paket utama",E73&lt;&gt;"",E73&lt;='Pengaturan'!$B$6,OR(F73="Lunas",F73="Pelunasan"),L73&lt;&gt;"",L73&lt;&gt;"Belum diisi",N73="Uploaded"),1,0))</x:f>
        <x:v>1</x:v>
      </x:c>
    </x:row>
    <x:row r="74" ht="22" customHeight="1">
      <x:c r="A74" s="112" t="n">
        <x:v>70</x:v>
      </x:c>
      <x:c r="B74" s="113" t="n">
        <x:v>46267</x:v>
      </x:c>
      <x:c r="C74" s="114" t="str">
        <x:v>Alan Nahdi</x:v>
      </x:c>
      <x:c r="D74" s="114" t="str">
        <x:v>Graduation</x:v>
      </x:c>
      <x:c r="E74" s="113" t="n">
        <x:v>46267</x:v>
      </x:c>
      <x:c r="F74" s="114" t="str">
        <x:v>Lunas</x:v>
      </x:c>
      <x:c r="G74" s="115" t="n">
        <x:v>250000</x:v>
      </x:c>
      <x:c r="H74" s="115" t="n">
        <x:v>0</x:v>
      </x:c>
      <x:c r="I74" s="115" t="n">
        <x:f>IF(B74="","",SUM(G74:H74))</x:f>
        <x:v>250000</x:v>
      </x:c>
      <x:c r="J74" s="114" t="str">
        <x:f>IF(B74="","",IF(I74=0,"Tanpa uang masuk",IF(AND(G74&gt;0,H74&gt;0),"Cash + Transfer",IF(G74&gt;0,"Cash","Transfer"))))</x:f>
        <x:v>Cash</x:v>
      </x:c>
      <x:c r="K74" s="114" t="str">
        <x:v>AMEL</x:v>
      </x:c>
      <x:c r="L74" s="114" t="str">
        <x:v>ADIF</x:v>
      </x:c>
      <x:c r="M74" s="114"/>
      <x:c r="N74" s="114" t="str">
        <x:v>Uploaded</x:v>
      </x:c>
      <x:c r="O74" s="114" t="str">
        <x:v>Pending</x:v>
      </x:c>
      <x:c r="P74" s="114"/>
      <x:c r="Q74" s="114"/>
      <x:c r="R74" s="114"/>
      <x:c r="S74" s="114" t="str">
        <x:v>Paket utama</x:v>
      </x:c>
      <x:c r="T74" s="114" t="str">
        <x:v>2</x:v>
      </x:c>
      <x:c r="U74" s="114" t="n">
        <x:v>28</x:v>
      </x:c>
      <x:c r="V74" s="114" t="str">
        <x:v>2 sept</x:v>
      </x:c>
      <x:c r="W74" s="114" t="n">
        <x:v>250000</x:v>
      </x:c>
      <x:c r="X74" s="114"/>
      <x:c r="Y74" s="114"/>
      <x:c r="Z74" s="114" t="str">
        <x:f>IF(B74="","",IF(OR(C74="",D74="Belum diisi",F74=""),"CHECK: identitas/status",IF(AND(S74="Paket utama",F74&lt;&gt;"DP",OR(E74="",L74="")),"CHECK: tanggal foto/crew",IF(AND(I74=0,OR(W74="-",X74="-")),"CHECK: nominal nonangka","OK"))))</x:f>
        <x:v>OK</x:v>
      </x:c>
      <x:c r="AA74" s="116" t="n">
        <x:f>IF(B74="","",IF(AND(S74="Paket utama",E74&lt;&gt;"",E74&lt;='Pengaturan'!$B$6,OR(F74="Lunas",F74="Pelunasan"),L74&lt;&gt;"",L74&lt;&gt;"Belum diisi",N74="Uploaded"),1,0))</x:f>
        <x:v>1</x:v>
      </x:c>
    </x:row>
    <x:row r="75" ht="22" customHeight="1">
      <x:c r="A75" s="112" t="n">
        <x:v>71</x:v>
      </x:c>
      <x:c r="B75" s="113" t="n">
        <x:v>46267</x:v>
      </x:c>
      <x:c r="C75" s="114" t="str">
        <x:v>Arini Nur F</x:v>
      </x:c>
      <x:c r="D75" s="114" t="str">
        <x:v>Graduation</x:v>
      </x:c>
      <x:c r="E75" s="113" t="n">
        <x:v>46267</x:v>
      </x:c>
      <x:c r="F75" s="114" t="str">
        <x:v>Lunas</x:v>
      </x:c>
      <x:c r="G75" s="115" t="n">
        <x:v>330000</x:v>
      </x:c>
      <x:c r="H75" s="115" t="n">
        <x:v>0</x:v>
      </x:c>
      <x:c r="I75" s="115" t="n">
        <x:f>IF(B75="","",SUM(G75:H75))</x:f>
        <x:v>330000</x:v>
      </x:c>
      <x:c r="J75" s="114" t="str">
        <x:f>IF(B75="","",IF(I75=0,"Tanpa uang masuk",IF(AND(G75&gt;0,H75&gt;0),"Cash + Transfer",IF(G75&gt;0,"Cash","Transfer"))))</x:f>
        <x:v>Cash</x:v>
      </x:c>
      <x:c r="K75" s="114" t="str">
        <x:v>AMEL</x:v>
      </x:c>
      <x:c r="L75" s="114" t="str">
        <x:v>ABROR</x:v>
      </x:c>
      <x:c r="M75" s="114"/>
      <x:c r="N75" s="114" t="str">
        <x:v>Uploaded</x:v>
      </x:c>
      <x:c r="O75" s="114" t="str">
        <x:v>Pending</x:v>
      </x:c>
      <x:c r="P75" s="114"/>
      <x:c r="Q75" s="114"/>
      <x:c r="R75" s="114"/>
      <x:c r="S75" s="114" t="str">
        <x:v>Paket utama</x:v>
      </x:c>
      <x:c r="T75" s="114" t="str">
        <x:v>2</x:v>
      </x:c>
      <x:c r="U75" s="114" t="n">
        <x:v>29</x:v>
      </x:c>
      <x:c r="V75" s="114" t="str">
        <x:v>2 sept</x:v>
      </x:c>
      <x:c r="W75" s="114" t="n">
        <x:v>330000</x:v>
      </x:c>
      <x:c r="X75" s="114"/>
      <x:c r="Y75" s="114"/>
      <x:c r="Z75" s="114" t="str">
        <x:f>IF(B75="","",IF(OR(C75="",D75="Belum diisi",F75=""),"CHECK: identitas/status",IF(AND(S75="Paket utama",F75&lt;&gt;"DP",OR(E75="",L75="")),"CHECK: tanggal foto/crew",IF(AND(I75=0,OR(W75="-",X75="-")),"CHECK: nominal nonangka","OK"))))</x:f>
        <x:v>OK</x:v>
      </x:c>
      <x:c r="AA75" s="116" t="n">
        <x:f>IF(B75="","",IF(AND(S75="Paket utama",E75&lt;&gt;"",E75&lt;='Pengaturan'!$B$6,OR(F75="Lunas",F75="Pelunasan"),L75&lt;&gt;"",L75&lt;&gt;"Belum diisi",N75="Uploaded"),1,0))</x:f>
        <x:v>1</x:v>
      </x:c>
    </x:row>
    <x:row r="76" ht="22" customHeight="1">
      <x:c r="A76" s="112" t="n">
        <x:v>72</x:v>
      </x:c>
      <x:c r="B76" s="113" t="n">
        <x:v>46267</x:v>
      </x:c>
      <x:c r="C76" s="114" t="str">
        <x:v>Adnan</x:v>
      </x:c>
      <x:c r="D76" s="114" t="str">
        <x:v>Graduation Premium</x:v>
      </x:c>
      <x:c r="E76" s="113" t="n">
        <x:v>46267</x:v>
      </x:c>
      <x:c r="F76" s="114" t="str">
        <x:v>Lunas</x:v>
      </x:c>
      <x:c r="G76" s="115" t="n">
        <x:v>0</x:v>
      </x:c>
      <x:c r="H76" s="115" t="n">
        <x:v>400000</x:v>
      </x:c>
      <x:c r="I76" s="115" t="n">
        <x:f>IF(B76="","",SUM(G76:H76))</x:f>
        <x:v>400000</x:v>
      </x:c>
      <x:c r="J76" s="114" t="str">
        <x:f>IF(B76="","",IF(I76=0,"Tanpa uang masuk",IF(AND(G76&gt;0,H76&gt;0),"Cash + Transfer",IF(G76&gt;0,"Cash","Transfer"))))</x:f>
        <x:v>Transfer</x:v>
      </x:c>
      <x:c r="K76" s="114" t="str">
        <x:v>AMEL</x:v>
      </x:c>
      <x:c r="L76" s="114" t="str">
        <x:v>SAKA</x:v>
      </x:c>
      <x:c r="M76" s="114"/>
      <x:c r="N76" s="114" t="str">
        <x:v>Uploaded</x:v>
      </x:c>
      <x:c r="O76" s="114" t="str">
        <x:v>Pending</x:v>
      </x:c>
      <x:c r="P76" s="114"/>
      <x:c r="Q76" s="114"/>
      <x:c r="R76" s="114"/>
      <x:c r="S76" s="114" t="str">
        <x:v>Paket utama</x:v>
      </x:c>
      <x:c r="T76" s="114" t="str">
        <x:v>2</x:v>
      </x:c>
      <x:c r="U76" s="114" t="n">
        <x:v>30</x:v>
      </x:c>
      <x:c r="V76" s="114" t="str">
        <x:v>2 sept</x:v>
      </x:c>
      <x:c r="W76" s="114"/>
      <x:c r="X76" s="114" t="n">
        <x:v>400000</x:v>
      </x:c>
      <x:c r="Y76" s="114"/>
      <x:c r="Z76" s="114" t="str">
        <x:f>IF(B76="","",IF(OR(C76="",D76="Belum diisi",F76=""),"CHECK: identitas/status",IF(AND(S76="Paket utama",F76&lt;&gt;"DP",OR(E76="",L76="")),"CHECK: tanggal foto/crew",IF(AND(I76=0,OR(W76="-",X76="-")),"CHECK: nominal nonangka","OK"))))</x:f>
        <x:v>OK</x:v>
      </x:c>
      <x:c r="AA76" s="116" t="n">
        <x:f>IF(B76="","",IF(AND(S76="Paket utama",E76&lt;&gt;"",E76&lt;='Pengaturan'!$B$6,OR(F76="Lunas",F76="Pelunasan"),L76&lt;&gt;"",L76&lt;&gt;"Belum diisi",N76="Uploaded"),1,0))</x:f>
        <x:v>1</x:v>
      </x:c>
    </x:row>
    <x:row r="77" ht="22" customHeight="1">
      <x:c r="A77" s="112" t="n">
        <x:v>73</x:v>
      </x:c>
      <x:c r="B77" s="113" t="n">
        <x:v>46267</x:v>
      </x:c>
      <x:c r="C77" s="114" t="str">
        <x:v>Ata Qonita</x:v>
      </x:c>
      <x:c r="D77" s="114" t="str">
        <x:v>Graduation</x:v>
      </x:c>
      <x:c r="E77" s="113" t="n">
        <x:v>46267</x:v>
      </x:c>
      <x:c r="F77" s="114" t="str">
        <x:v>Lunas</x:v>
      </x:c>
      <x:c r="G77" s="115" t="n">
        <x:v>250000</x:v>
      </x:c>
      <x:c r="H77" s="115" t="n">
        <x:v>0</x:v>
      </x:c>
      <x:c r="I77" s="115" t="n">
        <x:f>IF(B77="","",SUM(G77:H77))</x:f>
        <x:v>250000</x:v>
      </x:c>
      <x:c r="J77" s="114" t="str">
        <x:f>IF(B77="","",IF(I77=0,"Tanpa uang masuk",IF(AND(G77&gt;0,H77&gt;0),"Cash + Transfer",IF(G77&gt;0,"Cash","Transfer"))))</x:f>
        <x:v>Cash</x:v>
      </x:c>
      <x:c r="K77" s="114" t="str">
        <x:v>AMEL</x:v>
      </x:c>
      <x:c r="L77" s="114" t="str">
        <x:v>ADIF</x:v>
      </x:c>
      <x:c r="M77" s="114"/>
      <x:c r="N77" s="114" t="str">
        <x:v>Uploaded</x:v>
      </x:c>
      <x:c r="O77" s="114" t="str">
        <x:v>Pending</x:v>
      </x:c>
      <x:c r="P77" s="114"/>
      <x:c r="Q77" s="114"/>
      <x:c r="R77" s="114"/>
      <x:c r="S77" s="114" t="str">
        <x:v>Paket utama</x:v>
      </x:c>
      <x:c r="T77" s="114" t="str">
        <x:v>2</x:v>
      </x:c>
      <x:c r="U77" s="114" t="n">
        <x:v>31</x:v>
      </x:c>
      <x:c r="V77" s="114" t="str">
        <x:v>2 sept</x:v>
      </x:c>
      <x:c r="W77" s="114" t="n">
        <x:v>250000</x:v>
      </x:c>
      <x:c r="X77" s="114"/>
      <x:c r="Y77" s="114"/>
      <x:c r="Z77" s="114" t="str">
        <x:f>IF(B77="","",IF(OR(C77="",D77="Belum diisi",F77=""),"CHECK: identitas/status",IF(AND(S77="Paket utama",F77&lt;&gt;"DP",OR(E77="",L77="")),"CHECK: tanggal foto/crew",IF(AND(I77=0,OR(W77="-",X77="-")),"CHECK: nominal nonangka","OK"))))</x:f>
        <x:v>OK</x:v>
      </x:c>
      <x:c r="AA77" s="116" t="n">
        <x:f>IF(B77="","",IF(AND(S77="Paket utama",E77&lt;&gt;"",E77&lt;='Pengaturan'!$B$6,OR(F77="Lunas",F77="Pelunasan"),L77&lt;&gt;"",L77&lt;&gt;"Belum diisi",N77="Uploaded"),1,0))</x:f>
        <x:v>1</x:v>
      </x:c>
    </x:row>
    <x:row r="78" ht="22" customHeight="1">
      <x:c r="A78" s="112" t="n">
        <x:v>74</x:v>
      </x:c>
      <x:c r="B78" s="113" t="n">
        <x:v>46267</x:v>
      </x:c>
      <x:c r="C78" s="114" t="str">
        <x:v>Hikmah</x:v>
      </x:c>
      <x:c r="D78" s="114" t="str">
        <x:v>Graduation</x:v>
      </x:c>
      <x:c r="E78" s="113" t="n">
        <x:v>46267</x:v>
      </x:c>
      <x:c r="F78" s="114" t="str">
        <x:v>Lunas</x:v>
      </x:c>
      <x:c r="G78" s="115" t="n">
        <x:v>250000</x:v>
      </x:c>
      <x:c r="H78" s="115" t="n">
        <x:v>0</x:v>
      </x:c>
      <x:c r="I78" s="115" t="n">
        <x:f>IF(B78="","",SUM(G78:H78))</x:f>
        <x:v>250000</x:v>
      </x:c>
      <x:c r="J78" s="114" t="str">
        <x:f>IF(B78="","",IF(I78=0,"Tanpa uang masuk",IF(AND(G78&gt;0,H78&gt;0),"Cash + Transfer",IF(G78&gt;0,"Cash","Transfer"))))</x:f>
        <x:v>Cash</x:v>
      </x:c>
      <x:c r="K78" s="114" t="str">
        <x:v>AMEL</x:v>
      </x:c>
      <x:c r="L78" s="114" t="str">
        <x:v>SAKA</x:v>
      </x:c>
      <x:c r="M78" s="114"/>
      <x:c r="N78" s="114" t="str">
        <x:v>Uploaded</x:v>
      </x:c>
      <x:c r="O78" s="114" t="str">
        <x:v>Pending</x:v>
      </x:c>
      <x:c r="P78" s="114"/>
      <x:c r="Q78" s="114"/>
      <x:c r="R78" s="114"/>
      <x:c r="S78" s="114" t="str">
        <x:v>Paket utama</x:v>
      </x:c>
      <x:c r="T78" s="114" t="str">
        <x:v>2</x:v>
      </x:c>
      <x:c r="U78" s="114" t="n">
        <x:v>32</x:v>
      </x:c>
      <x:c r="V78" s="114" t="str">
        <x:v>2 sept</x:v>
      </x:c>
      <x:c r="W78" s="114" t="n">
        <x:v>250000</x:v>
      </x:c>
      <x:c r="X78" s="114"/>
      <x:c r="Y78" s="114"/>
      <x:c r="Z78" s="114" t="str">
        <x:f>IF(B78="","",IF(OR(C78="",D78="Belum diisi",F78=""),"CHECK: identitas/status",IF(AND(S78="Paket utama",F78&lt;&gt;"DP",OR(E78="",L78="")),"CHECK: tanggal foto/crew",IF(AND(I78=0,OR(W78="-",X78="-")),"CHECK: nominal nonangka","OK"))))</x:f>
        <x:v>OK</x:v>
      </x:c>
      <x:c r="AA78" s="116" t="n">
        <x:f>IF(B78="","",IF(AND(S78="Paket utama",E78&lt;&gt;"",E78&lt;='Pengaturan'!$B$6,OR(F78="Lunas",F78="Pelunasan"),L78&lt;&gt;"",L78&lt;&gt;"Belum diisi",N78="Uploaded"),1,0))</x:f>
        <x:v>1</x:v>
      </x:c>
    </x:row>
    <x:row r="79" ht="22" customHeight="1">
      <x:c r="A79" s="112" t="n">
        <x:v>75</x:v>
      </x:c>
      <x:c r="B79" s="113" t="n">
        <x:v>46267</x:v>
      </x:c>
      <x:c r="C79" s="114" t="str">
        <x:v>Nizar Ramadhan</x:v>
      </x:c>
      <x:c r="D79" s="114" t="str">
        <x:v>Graduation</x:v>
      </x:c>
      <x:c r="E79" s="113" t="n">
        <x:v>46267</x:v>
      </x:c>
      <x:c r="F79" s="114" t="str">
        <x:v>Lunas</x:v>
      </x:c>
      <x:c r="G79" s="115" t="n">
        <x:v>250000</x:v>
      </x:c>
      <x:c r="H79" s="115" t="n">
        <x:v>0</x:v>
      </x:c>
      <x:c r="I79" s="115" t="n">
        <x:f>IF(B79="","",SUM(G79:H79))</x:f>
        <x:v>250000</x:v>
      </x:c>
      <x:c r="J79" s="114" t="str">
        <x:f>IF(B79="","",IF(I79=0,"Tanpa uang masuk",IF(AND(G79&gt;0,H79&gt;0),"Cash + Transfer",IF(G79&gt;0,"Cash","Transfer"))))</x:f>
        <x:v>Cash</x:v>
      </x:c>
      <x:c r="K79" s="114" t="str">
        <x:v>AMEL</x:v>
      </x:c>
      <x:c r="L79" s="114" t="str">
        <x:v>ABROR</x:v>
      </x:c>
      <x:c r="M79" s="114"/>
      <x:c r="N79" s="114" t="str">
        <x:v>Uploaded</x:v>
      </x:c>
      <x:c r="O79" s="114" t="str">
        <x:v>Pending</x:v>
      </x:c>
      <x:c r="P79" s="114"/>
      <x:c r="Q79" s="114"/>
      <x:c r="R79" s="114"/>
      <x:c r="S79" s="114" t="str">
        <x:v>Paket utama</x:v>
      </x:c>
      <x:c r="T79" s="114" t="str">
        <x:v>2</x:v>
      </x:c>
      <x:c r="U79" s="114" t="n">
        <x:v>33</x:v>
      </x:c>
      <x:c r="V79" s="114" t="str">
        <x:v>2 sept</x:v>
      </x:c>
      <x:c r="W79" s="114" t="n">
        <x:v>250000</x:v>
      </x:c>
      <x:c r="X79" s="114"/>
      <x:c r="Y79" s="114"/>
      <x:c r="Z79" s="114" t="str">
        <x:f>IF(B79="","",IF(OR(C79="",D79="Belum diisi",F79=""),"CHECK: identitas/status",IF(AND(S79="Paket utama",F79&lt;&gt;"DP",OR(E79="",L79="")),"CHECK: tanggal foto/crew",IF(AND(I79=0,OR(W79="-",X79="-")),"CHECK: nominal nonangka","OK"))))</x:f>
        <x:v>OK</x:v>
      </x:c>
      <x:c r="AA79" s="116" t="n">
        <x:f>IF(B79="","",IF(AND(S79="Paket utama",E79&lt;&gt;"",E79&lt;='Pengaturan'!$B$6,OR(F79="Lunas",F79="Pelunasan"),L79&lt;&gt;"",L79&lt;&gt;"Belum diisi",N79="Uploaded"),1,0))</x:f>
        <x:v>1</x:v>
      </x:c>
    </x:row>
    <x:row r="80" ht="22" customHeight="1">
      <x:c r="A80" s="112" t="n">
        <x:v>76</x:v>
      </x:c>
      <x:c r="B80" s="113" t="n">
        <x:v>46267</x:v>
      </x:c>
      <x:c r="C80" s="114" t="str">
        <x:v>Muhamad Abdau Anzalal Furqon</x:v>
      </x:c>
      <x:c r="D80" s="114" t="str">
        <x:v>Graduation</x:v>
      </x:c>
      <x:c r="E80" s="113" t="n">
        <x:v>46267</x:v>
      </x:c>
      <x:c r="F80" s="114" t="str">
        <x:v>Lunas</x:v>
      </x:c>
      <x:c r="G80" s="115" t="n">
        <x:v>270000</x:v>
      </x:c>
      <x:c r="H80" s="115" t="n">
        <x:v>0</x:v>
      </x:c>
      <x:c r="I80" s="115" t="n">
        <x:f>IF(B80="","",SUM(G80:H80))</x:f>
        <x:v>270000</x:v>
      </x:c>
      <x:c r="J80" s="114" t="str">
        <x:f>IF(B80="","",IF(I80=0,"Tanpa uang masuk",IF(AND(G80&gt;0,H80&gt;0),"Cash + Transfer",IF(G80&gt;0,"Cash","Transfer"))))</x:f>
        <x:v>Cash</x:v>
      </x:c>
      <x:c r="K80" s="114" t="str">
        <x:v>ADDEL</x:v>
      </x:c>
      <x:c r="L80" s="114" t="str">
        <x:v>SAKA</x:v>
      </x:c>
      <x:c r="M80" s="114"/>
      <x:c r="N80" s="114" t="str">
        <x:v>Uploaded</x:v>
      </x:c>
      <x:c r="O80" s="114" t="str">
        <x:v>Pending</x:v>
      </x:c>
      <x:c r="P80" s="114"/>
      <x:c r="Q80" s="114"/>
      <x:c r="R80" s="114"/>
      <x:c r="S80" s="114" t="str">
        <x:v>Paket utama</x:v>
      </x:c>
      <x:c r="T80" s="114" t="str">
        <x:v>2</x:v>
      </x:c>
      <x:c r="U80" s="114" t="n">
        <x:v>34</x:v>
      </x:c>
      <x:c r="V80" s="114" t="str">
        <x:v>2 sept</x:v>
      </x:c>
      <x:c r="W80" s="114" t="n">
        <x:v>270000</x:v>
      </x:c>
      <x:c r="X80" s="114"/>
      <x:c r="Y80" s="114"/>
      <x:c r="Z80" s="114" t="str">
        <x:f>IF(B80="","",IF(OR(C80="",D80="Belum diisi",F80=""),"CHECK: identitas/status",IF(AND(S80="Paket utama",F80&lt;&gt;"DP",OR(E80="",L80="")),"CHECK: tanggal foto/crew",IF(AND(I80=0,OR(W80="-",X80="-")),"CHECK: nominal nonangka","OK"))))</x:f>
        <x:v>OK</x:v>
      </x:c>
      <x:c r="AA80" s="116" t="n">
        <x:f>IF(B80="","",IF(AND(S80="Paket utama",E80&lt;&gt;"",E80&lt;='Pengaturan'!$B$6,OR(F80="Lunas",F80="Pelunasan"),L80&lt;&gt;"",L80&lt;&gt;"Belum diisi",N80="Uploaded"),1,0))</x:f>
        <x:v>1</x:v>
      </x:c>
    </x:row>
    <x:row r="81" ht="22" customHeight="1">
      <x:c r="A81" s="112" t="n">
        <x:v>77</x:v>
      </x:c>
      <x:c r="B81" s="113" t="n">
        <x:v>46267</x:v>
      </x:c>
      <x:c r="C81" s="114" t="str">
        <x:v>Refina</x:v>
      </x:c>
      <x:c r="D81" s="114" t="str">
        <x:v>Graduation</x:v>
      </x:c>
      <x:c r="E81" s="113" t="n">
        <x:v>46267</x:v>
      </x:c>
      <x:c r="F81" s="114" t="str">
        <x:v>Lunas</x:v>
      </x:c>
      <x:c r="G81" s="115" t="n">
        <x:v>250000</x:v>
      </x:c>
      <x:c r="H81" s="115" t="n">
        <x:v>0</x:v>
      </x:c>
      <x:c r="I81" s="115" t="n">
        <x:f>IF(B81="","",SUM(G81:H81))</x:f>
        <x:v>250000</x:v>
      </x:c>
      <x:c r="J81" s="114" t="str">
        <x:f>IF(B81="","",IF(I81=0,"Tanpa uang masuk",IF(AND(G81&gt;0,H81&gt;0),"Cash + Transfer",IF(G81&gt;0,"Cash","Transfer"))))</x:f>
        <x:v>Cash</x:v>
      </x:c>
      <x:c r="K81" s="114" t="str">
        <x:v>ADDEL</x:v>
      </x:c>
      <x:c r="L81" s="114" t="str">
        <x:v>ADIF</x:v>
      </x:c>
      <x:c r="M81" s="114"/>
      <x:c r="N81" s="114" t="str">
        <x:v>Uploaded</x:v>
      </x:c>
      <x:c r="O81" s="114" t="str">
        <x:v>Pending</x:v>
      </x:c>
      <x:c r="P81" s="114"/>
      <x:c r="Q81" s="114"/>
      <x:c r="R81" s="114"/>
      <x:c r="S81" s="114" t="str">
        <x:v>Paket utama</x:v>
      </x:c>
      <x:c r="T81" s="114" t="str">
        <x:v>2</x:v>
      </x:c>
      <x:c r="U81" s="114" t="n">
        <x:v>35</x:v>
      </x:c>
      <x:c r="V81" s="114" t="str">
        <x:v>2 sept</x:v>
      </x:c>
      <x:c r="W81" s="114" t="n">
        <x:v>250000</x:v>
      </x:c>
      <x:c r="X81" s="114"/>
      <x:c r="Y81" s="114"/>
      <x:c r="Z81" s="114" t="str">
        <x:f>IF(B81="","",IF(OR(C81="",D81="Belum diisi",F81=""),"CHECK: identitas/status",IF(AND(S81="Paket utama",F81&lt;&gt;"DP",OR(E81="",L81="")),"CHECK: tanggal foto/crew",IF(AND(I81=0,OR(W81="-",X81="-")),"CHECK: nominal nonangka","OK"))))</x:f>
        <x:v>OK</x:v>
      </x:c>
      <x:c r="AA81" s="116" t="n">
        <x:f>IF(B81="","",IF(AND(S81="Paket utama",E81&lt;&gt;"",E81&lt;='Pengaturan'!$B$6,OR(F81="Lunas",F81="Pelunasan"),L81&lt;&gt;"",L81&lt;&gt;"Belum diisi",N81="Uploaded"),1,0))</x:f>
        <x:v>1</x:v>
      </x:c>
    </x:row>
    <x:row r="82" ht="22" customHeight="1">
      <x:c r="A82" s="112" t="n">
        <x:v>78</x:v>
      </x:c>
      <x:c r="B82" s="113" t="n">
        <x:v>46267</x:v>
      </x:c>
      <x:c r="C82" s="114" t="str">
        <x:v>Fania Kamalia</x:v>
      </x:c>
      <x:c r="D82" s="114" t="str">
        <x:v>Graduation</x:v>
      </x:c>
      <x:c r="E82" s="113" t="n">
        <x:v>46267</x:v>
      </x:c>
      <x:c r="F82" s="114" t="str">
        <x:v>Lunas</x:v>
      </x:c>
      <x:c r="G82" s="115" t="n">
        <x:v>0</x:v>
      </x:c>
      <x:c r="H82" s="115" t="n">
        <x:v>250000</x:v>
      </x:c>
      <x:c r="I82" s="115" t="n">
        <x:f>IF(B82="","",SUM(G82:H82))</x:f>
        <x:v>250000</x:v>
      </x:c>
      <x:c r="J82" s="114" t="str">
        <x:f>IF(B82="","",IF(I82=0,"Tanpa uang masuk",IF(AND(G82&gt;0,H82&gt;0),"Cash + Transfer",IF(G82&gt;0,"Cash","Transfer"))))</x:f>
        <x:v>Transfer</x:v>
      </x:c>
      <x:c r="K82" s="114" t="str">
        <x:v>ADDEL</x:v>
      </x:c>
      <x:c r="L82" s="114" t="str">
        <x:v>FAHME</x:v>
      </x:c>
      <x:c r="M82" s="114"/>
      <x:c r="N82" s="114" t="str">
        <x:v>Uploaded</x:v>
      </x:c>
      <x:c r="O82" s="114" t="str">
        <x:v>Pending</x:v>
      </x:c>
      <x:c r="P82" s="114"/>
      <x:c r="Q82" s="114"/>
      <x:c r="R82" s="114"/>
      <x:c r="S82" s="114" t="str">
        <x:v>Paket utama</x:v>
      </x:c>
      <x:c r="T82" s="114" t="str">
        <x:v>2</x:v>
      </x:c>
      <x:c r="U82" s="114" t="n">
        <x:v>36</x:v>
      </x:c>
      <x:c r="V82" s="114" t="str">
        <x:v>2 sept</x:v>
      </x:c>
      <x:c r="W82" s="114"/>
      <x:c r="X82" s="114" t="n">
        <x:v>250000</x:v>
      </x:c>
      <x:c r="Y82" s="114"/>
      <x:c r="Z82" s="114" t="str">
        <x:f>IF(B82="","",IF(OR(C82="",D82="Belum diisi",F82=""),"CHECK: identitas/status",IF(AND(S82="Paket utama",F82&lt;&gt;"DP",OR(E82="",L82="")),"CHECK: tanggal foto/crew",IF(AND(I82=0,OR(W82="-",X82="-")),"CHECK: nominal nonangka","OK"))))</x:f>
        <x:v>OK</x:v>
      </x:c>
      <x:c r="AA82" s="116" t="n">
        <x:f>IF(B82="","",IF(AND(S82="Paket utama",E82&lt;&gt;"",E82&lt;='Pengaturan'!$B$6,OR(F82="Lunas",F82="Pelunasan"),L82&lt;&gt;"",L82&lt;&gt;"Belum diisi",N82="Uploaded"),1,0))</x:f>
        <x:v>1</x:v>
      </x:c>
    </x:row>
    <x:row r="83" ht="22" customHeight="1">
      <x:c r="A83" s="112" t="n">
        <x:v>79</x:v>
      </x:c>
      <x:c r="B83" s="113" t="n">
        <x:v>46267</x:v>
      </x:c>
      <x:c r="C83" s="114" t="str">
        <x:v>Ahmad Mufid</x:v>
      </x:c>
      <x:c r="D83" s="114" t="str">
        <x:v>Graduation</x:v>
      </x:c>
      <x:c r="E83" s="113" t="n">
        <x:v>46267</x:v>
      </x:c>
      <x:c r="F83" s="114" t="str">
        <x:v>Lunas</x:v>
      </x:c>
      <x:c r="G83" s="115" t="n">
        <x:v>250000</x:v>
      </x:c>
      <x:c r="H83" s="115" t="n">
        <x:v>0</x:v>
      </x:c>
      <x:c r="I83" s="115" t="n">
        <x:f>IF(B83="","",SUM(G83:H83))</x:f>
        <x:v>250000</x:v>
      </x:c>
      <x:c r="J83" s="114" t="str">
        <x:f>IF(B83="","",IF(I83=0,"Tanpa uang masuk",IF(AND(G83&gt;0,H83&gt;0),"Cash + Transfer",IF(G83&gt;0,"Cash","Transfer"))))</x:f>
        <x:v>Cash</x:v>
      </x:c>
      <x:c r="K83" s="114" t="str">
        <x:v>ADDEL</x:v>
      </x:c>
      <x:c r="L83" s="114" t="str">
        <x:v>ABROR</x:v>
      </x:c>
      <x:c r="M83" s="114"/>
      <x:c r="N83" s="114" t="str">
        <x:v>Uploaded</x:v>
      </x:c>
      <x:c r="O83" s="114" t="str">
        <x:v>Pending</x:v>
      </x:c>
      <x:c r="P83" s="114"/>
      <x:c r="Q83" s="114"/>
      <x:c r="R83" s="114"/>
      <x:c r="S83" s="114" t="str">
        <x:v>Paket utama</x:v>
      </x:c>
      <x:c r="T83" s="114" t="str">
        <x:v>2</x:v>
      </x:c>
      <x:c r="U83" s="114" t="n">
        <x:v>37</x:v>
      </x:c>
      <x:c r="V83" s="114" t="str">
        <x:v>2 sept</x:v>
      </x:c>
      <x:c r="W83" s="114" t="n">
        <x:v>250000</x:v>
      </x:c>
      <x:c r="X83" s="114"/>
      <x:c r="Y83" s="114"/>
      <x:c r="Z83" s="114" t="str">
        <x:f>IF(B83="","",IF(OR(C83="",D83="Belum diisi",F83=""),"CHECK: identitas/status",IF(AND(S83="Paket utama",F83&lt;&gt;"DP",OR(E83="",L83="")),"CHECK: tanggal foto/crew",IF(AND(I83=0,OR(W83="-",X83="-")),"CHECK: nominal nonangka","OK"))))</x:f>
        <x:v>OK</x:v>
      </x:c>
      <x:c r="AA83" s="116" t="n">
        <x:f>IF(B83="","",IF(AND(S83="Paket utama",E83&lt;&gt;"",E83&lt;='Pengaturan'!$B$6,OR(F83="Lunas",F83="Pelunasan"),L83&lt;&gt;"",L83&lt;&gt;"Belum diisi",N83="Uploaded"),1,0))</x:f>
        <x:v>1</x:v>
      </x:c>
    </x:row>
    <x:row r="84" ht="22" customHeight="1">
      <x:c r="A84" s="112" t="n">
        <x:v>80</x:v>
      </x:c>
      <x:c r="B84" s="113" t="n">
        <x:v>46267</x:v>
      </x:c>
      <x:c r="C84" s="114" t="str">
        <x:v>Abi</x:v>
      </x:c>
      <x:c r="D84" s="114" t="str">
        <x:v>Graduation</x:v>
      </x:c>
      <x:c r="E84" s="113" t="n">
        <x:v>46267</x:v>
      </x:c>
      <x:c r="F84" s="114" t="str">
        <x:v>Lunas</x:v>
      </x:c>
      <x:c r="G84" s="115" t="n">
        <x:v>290000</x:v>
      </x:c>
      <x:c r="H84" s="115" t="n">
        <x:v>0</x:v>
      </x:c>
      <x:c r="I84" s="115" t="n">
        <x:f>IF(B84="","",SUM(G84:H84))</x:f>
        <x:v>290000</x:v>
      </x:c>
      <x:c r="J84" s="114" t="str">
        <x:f>IF(B84="","",IF(I84=0,"Tanpa uang masuk",IF(AND(G84&gt;0,H84&gt;0),"Cash + Transfer",IF(G84&gt;0,"Cash","Transfer"))))</x:f>
        <x:v>Cash</x:v>
      </x:c>
      <x:c r="K84" s="114" t="str">
        <x:v>ADDEL</x:v>
      </x:c>
      <x:c r="L84" s="114" t="str">
        <x:v>SAKA</x:v>
      </x:c>
      <x:c r="M84" s="114"/>
      <x:c r="N84" s="114" t="str">
        <x:v>Uploaded</x:v>
      </x:c>
      <x:c r="O84" s="114" t="str">
        <x:v>Pending</x:v>
      </x:c>
      <x:c r="P84" s="114"/>
      <x:c r="Q84" s="114"/>
      <x:c r="R84" s="114"/>
      <x:c r="S84" s="114" t="str">
        <x:v>Paket utama</x:v>
      </x:c>
      <x:c r="T84" s="114" t="str">
        <x:v>2</x:v>
      </x:c>
      <x:c r="U84" s="114" t="n">
        <x:v>38</x:v>
      </x:c>
      <x:c r="V84" s="114" t="str">
        <x:v>2 sept</x:v>
      </x:c>
      <x:c r="W84" s="114" t="n">
        <x:v>290000</x:v>
      </x:c>
      <x:c r="X84" s="114"/>
      <x:c r="Y84" s="114"/>
      <x:c r="Z84" s="114" t="str">
        <x:f>IF(B84="","",IF(OR(C84="",D84="Belum diisi",F84=""),"CHECK: identitas/status",IF(AND(S84="Paket utama",F84&lt;&gt;"DP",OR(E84="",L84="")),"CHECK: tanggal foto/crew",IF(AND(I84=0,OR(W84="-",X84="-")),"CHECK: nominal nonangka","OK"))))</x:f>
        <x:v>OK</x:v>
      </x:c>
      <x:c r="AA84" s="116" t="n">
        <x:f>IF(B84="","",IF(AND(S84="Paket utama",E84&lt;&gt;"",E84&lt;='Pengaturan'!$B$6,OR(F84="Lunas",F84="Pelunasan"),L84&lt;&gt;"",L84&lt;&gt;"Belum diisi",N84="Uploaded"),1,0))</x:f>
        <x:v>1</x:v>
      </x:c>
    </x:row>
    <x:row r="85" ht="22" customHeight="1">
      <x:c r="A85" s="112" t="n">
        <x:v>81</x:v>
      </x:c>
      <x:c r="B85" s="113" t="n">
        <x:v>46267</x:v>
      </x:c>
      <x:c r="C85" s="114" t="str">
        <x:v>Novan</x:v>
      </x:c>
      <x:c r="D85" s="114" t="str">
        <x:v>Graduation</x:v>
      </x:c>
      <x:c r="E85" s="113" t="n">
        <x:v>46267</x:v>
      </x:c>
      <x:c r="F85" s="114" t="str">
        <x:v>Lunas</x:v>
      </x:c>
      <x:c r="G85" s="115" t="n">
        <x:v>310000</x:v>
      </x:c>
      <x:c r="H85" s="115" t="n">
        <x:v>0</x:v>
      </x:c>
      <x:c r="I85" s="115" t="n">
        <x:f>IF(B85="","",SUM(G85:H85))</x:f>
        <x:v>310000</x:v>
      </x:c>
      <x:c r="J85" s="114" t="str">
        <x:f>IF(B85="","",IF(I85=0,"Tanpa uang masuk",IF(AND(G85&gt;0,H85&gt;0),"Cash + Transfer",IF(G85&gt;0,"Cash","Transfer"))))</x:f>
        <x:v>Cash</x:v>
      </x:c>
      <x:c r="K85" s="114" t="str">
        <x:v>ADDEL</x:v>
      </x:c>
      <x:c r="L85" s="114" t="str">
        <x:v>ADIF</x:v>
      </x:c>
      <x:c r="M85" s="114"/>
      <x:c r="N85" s="114" t="str">
        <x:v>Uploaded</x:v>
      </x:c>
      <x:c r="O85" s="114" t="str">
        <x:v>Pending</x:v>
      </x:c>
      <x:c r="P85" s="114"/>
      <x:c r="Q85" s="114"/>
      <x:c r="R85" s="114"/>
      <x:c r="S85" s="114" t="str">
        <x:v>Paket utama</x:v>
      </x:c>
      <x:c r="T85" s="114" t="str">
        <x:v>2</x:v>
      </x:c>
      <x:c r="U85" s="114" t="n">
        <x:v>39</x:v>
      </x:c>
      <x:c r="V85" s="114" t="str">
        <x:v>2 sept</x:v>
      </x:c>
      <x:c r="W85" s="114" t="n">
        <x:v>310000</x:v>
      </x:c>
      <x:c r="X85" s="114"/>
      <x:c r="Y85" s="114"/>
      <x:c r="Z85" s="114" t="str">
        <x:f>IF(B85="","",IF(OR(C85="",D85="Belum diisi",F85=""),"CHECK: identitas/status",IF(AND(S85="Paket utama",F85&lt;&gt;"DP",OR(E85="",L85="")),"CHECK: tanggal foto/crew",IF(AND(I85=0,OR(W85="-",X85="-")),"CHECK: nominal nonangka","OK"))))</x:f>
        <x:v>OK</x:v>
      </x:c>
      <x:c r="AA85" s="116" t="n">
        <x:f>IF(B85="","",IF(AND(S85="Paket utama",E85&lt;&gt;"",E85&lt;='Pengaturan'!$B$6,OR(F85="Lunas",F85="Pelunasan"),L85&lt;&gt;"",L85&lt;&gt;"Belum diisi",N85="Uploaded"),1,0))</x:f>
        <x:v>1</x:v>
      </x:c>
    </x:row>
    <x:row r="86" ht="22" customHeight="1">
      <x:c r="A86" s="112" t="n">
        <x:v>82</x:v>
      </x:c>
      <x:c r="B86" s="113" t="n">
        <x:v>46267</x:v>
      </x:c>
      <x:c r="C86" s="114" t="str">
        <x:v>Zoelfan</x:v>
      </x:c>
      <x:c r="D86" s="114" t="str">
        <x:v>Graduation</x:v>
      </x:c>
      <x:c r="E86" s="113" t="n">
        <x:v>46267</x:v>
      </x:c>
      <x:c r="F86" s="114" t="str">
        <x:v>Lunas</x:v>
      </x:c>
      <x:c r="G86" s="115" t="n">
        <x:v>250000</x:v>
      </x:c>
      <x:c r="H86" s="115" t="n">
        <x:v>0</x:v>
      </x:c>
      <x:c r="I86" s="115" t="n">
        <x:f>IF(B86="","",SUM(G86:H86))</x:f>
        <x:v>250000</x:v>
      </x:c>
      <x:c r="J86" s="114" t="str">
        <x:f>IF(B86="","",IF(I86=0,"Tanpa uang masuk",IF(AND(G86&gt;0,H86&gt;0),"Cash + Transfer",IF(G86&gt;0,"Cash","Transfer"))))</x:f>
        <x:v>Cash</x:v>
      </x:c>
      <x:c r="K86" s="114" t="str">
        <x:v>ADDEL</x:v>
      </x:c>
      <x:c r="L86" s="114" t="str">
        <x:v>FAHME</x:v>
      </x:c>
      <x:c r="M86" s="114"/>
      <x:c r="N86" s="114" t="str">
        <x:v>Uploaded</x:v>
      </x:c>
      <x:c r="O86" s="114" t="str">
        <x:v>Pending</x:v>
      </x:c>
      <x:c r="P86" s="114"/>
      <x:c r="Q86" s="114"/>
      <x:c r="R86" s="114"/>
      <x:c r="S86" s="114" t="str">
        <x:v>Paket utama</x:v>
      </x:c>
      <x:c r="T86" s="114" t="str">
        <x:v>2</x:v>
      </x:c>
      <x:c r="U86" s="114" t="n">
        <x:v>40</x:v>
      </x:c>
      <x:c r="V86" s="114" t="str">
        <x:v>2 sept</x:v>
      </x:c>
      <x:c r="W86" s="114" t="n">
        <x:v>250000</x:v>
      </x:c>
      <x:c r="X86" s="114"/>
      <x:c r="Y86" s="114"/>
      <x:c r="Z86" s="114" t="str">
        <x:f>IF(B86="","",IF(OR(C86="",D86="Belum diisi",F86=""),"CHECK: identitas/status",IF(AND(S86="Paket utama",F86&lt;&gt;"DP",OR(E86="",L86="")),"CHECK: tanggal foto/crew",IF(AND(I86=0,OR(W86="-",X86="-")),"CHECK: nominal nonangka","OK"))))</x:f>
        <x:v>OK</x:v>
      </x:c>
      <x:c r="AA86" s="116" t="n">
        <x:f>IF(B86="","",IF(AND(S86="Paket utama",E86&lt;&gt;"",E86&lt;='Pengaturan'!$B$6,OR(F86="Lunas",F86="Pelunasan"),L86&lt;&gt;"",L86&lt;&gt;"Belum diisi",N86="Uploaded"),1,0))</x:f>
        <x:v>1</x:v>
      </x:c>
    </x:row>
    <x:row r="87" ht="22" customHeight="1">
      <x:c r="A87" s="112" t="n">
        <x:v>83</x:v>
      </x:c>
      <x:c r="B87" s="113" t="n">
        <x:v>46267</x:v>
      </x:c>
      <x:c r="C87" s="114" t="str">
        <x:v>Niko</x:v>
      </x:c>
      <x:c r="D87" s="114" t="str">
        <x:v>Graduation</x:v>
      </x:c>
      <x:c r="E87" s="113" t="n">
        <x:v>46267</x:v>
      </x:c>
      <x:c r="F87" s="114" t="str">
        <x:v>Lunas</x:v>
      </x:c>
      <x:c r="G87" s="115" t="n">
        <x:v>0</x:v>
      </x:c>
      <x:c r="H87" s="115" t="n">
        <x:v>250000</x:v>
      </x:c>
      <x:c r="I87" s="115" t="n">
        <x:f>IF(B87="","",SUM(G87:H87))</x:f>
        <x:v>250000</x:v>
      </x:c>
      <x:c r="J87" s="114" t="str">
        <x:f>IF(B87="","",IF(I87=0,"Tanpa uang masuk",IF(AND(G87&gt;0,H87&gt;0),"Cash + Transfer",IF(G87&gt;0,"Cash","Transfer"))))</x:f>
        <x:v>Transfer</x:v>
      </x:c>
      <x:c r="K87" s="114" t="str">
        <x:v>ADDEL</x:v>
      </x:c>
      <x:c r="L87" s="114" t="str">
        <x:v>SAKA</x:v>
      </x:c>
      <x:c r="M87" s="114"/>
      <x:c r="N87" s="114" t="str">
        <x:v>Uploaded</x:v>
      </x:c>
      <x:c r="O87" s="114" t="str">
        <x:v>Pending</x:v>
      </x:c>
      <x:c r="P87" s="114"/>
      <x:c r="Q87" s="114"/>
      <x:c r="R87" s="114"/>
      <x:c r="S87" s="114" t="str">
        <x:v>Paket utama</x:v>
      </x:c>
      <x:c r="T87" s="114" t="str">
        <x:v>2</x:v>
      </x:c>
      <x:c r="U87" s="114" t="n">
        <x:v>41</x:v>
      </x:c>
      <x:c r="V87" s="114" t="str">
        <x:v>2 sept</x:v>
      </x:c>
      <x:c r="W87" s="114"/>
      <x:c r="X87" s="114" t="n">
        <x:v>250000</x:v>
      </x:c>
      <x:c r="Y87" s="114"/>
      <x:c r="Z87" s="114" t="str">
        <x:f>IF(B87="","",IF(OR(C87="",D87="Belum diisi",F87=""),"CHECK: identitas/status",IF(AND(S87="Paket utama",F87&lt;&gt;"DP",OR(E87="",L87="")),"CHECK: tanggal foto/crew",IF(AND(I87=0,OR(W87="-",X87="-")),"CHECK: nominal nonangka","OK"))))</x:f>
        <x:v>OK</x:v>
      </x:c>
      <x:c r="AA87" s="116" t="n">
        <x:f>IF(B87="","",IF(AND(S87="Paket utama",E87&lt;&gt;"",E87&lt;='Pengaturan'!$B$6,OR(F87="Lunas",F87="Pelunasan"),L87&lt;&gt;"",L87&lt;&gt;"Belum diisi",N87="Uploaded"),1,0))</x:f>
        <x:v>1</x:v>
      </x:c>
    </x:row>
    <x:row r="88" ht="22" customHeight="1">
      <x:c r="A88" s="112" t="n">
        <x:v>84</x:v>
      </x:c>
      <x:c r="B88" s="113" t="n">
        <x:v>46267</x:v>
      </x:c>
      <x:c r="C88" s="114" t="str">
        <x:v>Qori Susi Allifah</x:v>
      </x:c>
      <x:c r="D88" s="114" t="str">
        <x:v>Graduation</x:v>
      </x:c>
      <x:c r="E88" s="113" t="n">
        <x:v>46273</x:v>
      </x:c>
      <x:c r="F88" s="114" t="str">
        <x:v>DP</x:v>
      </x:c>
      <x:c r="G88" s="115" t="n">
        <x:v>0</x:v>
      </x:c>
      <x:c r="H88" s="115" t="n">
        <x:v>100000</x:v>
      </x:c>
      <x:c r="I88" s="115" t="n">
        <x:f>IF(B88="","",SUM(G88:H88))</x:f>
        <x:v>100000</x:v>
      </x:c>
      <x:c r="J88" s="114" t="str">
        <x:f>IF(B88="","",IF(I88=0,"Tanpa uang masuk",IF(AND(G88&gt;0,H88&gt;0),"Cash + Transfer",IF(G88&gt;0,"Cash","Transfer"))))</x:f>
        <x:v>Transfer</x:v>
      </x:c>
      <x:c r="K88" s="114" t="str">
        <x:v>INDAH</x:v>
      </x:c>
      <x:c r="L88" s="114" t="str">
        <x:v>Belum diisi</x:v>
      </x:c>
      <x:c r="M88" s="114"/>
      <x:c r="N88" s="114"/>
      <x:c r="O88" s="114"/>
      <x:c r="P88" s="114"/>
      <x:c r="Q88" s="114"/>
      <x:c r="R88" s="114"/>
      <x:c r="S88" s="114" t="str">
        <x:v>Paket utama</x:v>
      </x:c>
      <x:c r="T88" s="114" t="str">
        <x:v>2</x:v>
      </x:c>
      <x:c r="U88" s="114" t="n">
        <x:v>42</x:v>
      </x:c>
      <x:c r="V88" s="114" t="str">
        <x:v>2026-09-08T00:00:00</x:v>
      </x:c>
      <x:c r="W88" s="114"/>
      <x:c r="X88" s="114" t="n">
        <x:v>100000</x:v>
      </x:c>
      <x:c r="Y88" s="114" t="str">
        <x:v>Fotografer belum diisi</x:v>
      </x:c>
      <x:c r="Z88" s="114" t="str">
        <x:f>IF(B88="","",IF(OR(C88="",D88="Belum diisi",F88=""),"CHECK: identitas/status",IF(AND(S88="Paket utama",F88&lt;&gt;"DP",OR(E88="",L88="")),"CHECK: tanggal foto/crew",IF(AND(I88=0,OR(W88="-",X88="-")),"CHECK: nominal nonangka","OK"))))</x:f>
        <x:v>OK</x:v>
      </x:c>
      <x:c r="AA88" s="116" t="n">
        <x:f>IF(B88="","",IF(AND(S88="Paket utama",E88&lt;&gt;"",E88&lt;='Pengaturan'!$B$6,OR(F88="Lunas",F88="Pelunasan"),L88&lt;&gt;"",L88&lt;&gt;"Belum diisi",N88="Uploaded"),1,0))</x:f>
        <x:v>0</x:v>
      </x:c>
    </x:row>
    <x:row r="89" ht="22" customHeight="1">
      <x:c r="A89" s="112" t="n">
        <x:v>85</x:v>
      </x:c>
      <x:c r="B89" s="113" t="n">
        <x:v>46267</x:v>
      </x:c>
      <x:c r="C89" s="114" t="str">
        <x:v>Adinda Fahrina</x:v>
      </x:c>
      <x:c r="D89" s="114" t="str">
        <x:v>Graduation</x:v>
      </x:c>
      <x:c r="E89" s="113" t="n">
        <x:v>46274</x:v>
      </x:c>
      <x:c r="F89" s="114" t="str">
        <x:v>DP</x:v>
      </x:c>
      <x:c r="G89" s="115" t="n">
        <x:v>0</x:v>
      </x:c>
      <x:c r="H89" s="115" t="n">
        <x:v>100000</x:v>
      </x:c>
      <x:c r="I89" s="115" t="n">
        <x:f>IF(B89="","",SUM(G89:H89))</x:f>
        <x:v>100000</x:v>
      </x:c>
      <x:c r="J89" s="114" t="str">
        <x:f>IF(B89="","",IF(I89=0,"Tanpa uang masuk",IF(AND(G89&gt;0,H89&gt;0),"Cash + Transfer",IF(G89&gt;0,"Cash","Transfer"))))</x:f>
        <x:v>Transfer</x:v>
      </x:c>
      <x:c r="K89" s="114" t="str">
        <x:v>INDAH</x:v>
      </x:c>
      <x:c r="L89" s="114" t="str">
        <x:v>Belum diisi</x:v>
      </x:c>
      <x:c r="M89" s="114"/>
      <x:c r="N89" s="114"/>
      <x:c r="O89" s="114"/>
      <x:c r="P89" s="114"/>
      <x:c r="Q89" s="114"/>
      <x:c r="R89" s="114"/>
      <x:c r="S89" s="114" t="str">
        <x:v>Paket utama</x:v>
      </x:c>
      <x:c r="T89" s="114" t="str">
        <x:v>2</x:v>
      </x:c>
      <x:c r="U89" s="114" t="n">
        <x:v>43</x:v>
      </x:c>
      <x:c r="V89" s="114" t="str">
        <x:v>2026-09-09T00:00:00</x:v>
      </x:c>
      <x:c r="W89" s="114"/>
      <x:c r="X89" s="114" t="n">
        <x:v>100000</x:v>
      </x:c>
      <x:c r="Y89" s="114" t="str">
        <x:v>Fotografer belum diisi</x:v>
      </x:c>
      <x:c r="Z89" s="114" t="str">
        <x:f>IF(B89="","",IF(OR(C89="",D89="Belum diisi",F89=""),"CHECK: identitas/status",IF(AND(S89="Paket utama",F89&lt;&gt;"DP",OR(E89="",L89="")),"CHECK: tanggal foto/crew",IF(AND(I89=0,OR(W89="-",X89="-")),"CHECK: nominal nonangka","OK"))))</x:f>
        <x:v>OK</x:v>
      </x:c>
      <x:c r="AA89" s="116" t="n">
        <x:f>IF(B89="","",IF(AND(S89="Paket utama",E89&lt;&gt;"",E89&lt;='Pengaturan'!$B$6,OR(F89="Lunas",F89="Pelunasan"),L89&lt;&gt;"",L89&lt;&gt;"Belum diisi",N89="Uploaded"),1,0))</x:f>
        <x:v>0</x:v>
      </x:c>
    </x:row>
    <x:row r="90" ht="22" customHeight="1">
      <x:c r="A90" s="112" t="n">
        <x:v>86</x:v>
      </x:c>
      <x:c r="B90" s="113" t="n">
        <x:v>46267</x:v>
      </x:c>
      <x:c r="C90" s="114" t="str">
        <x:v>Hanifa</x:v>
      </x:c>
      <x:c r="D90" s="114" t="str">
        <x:v>Graduation</x:v>
      </x:c>
      <x:c r="E90" s="113" t="n">
        <x:v>46298</x:v>
      </x:c>
      <x:c r="F90" s="114" t="str">
        <x:v>DP</x:v>
      </x:c>
      <x:c r="G90" s="115" t="n">
        <x:v>0</x:v>
      </x:c>
      <x:c r="H90" s="115" t="n">
        <x:v>100000</x:v>
      </x:c>
      <x:c r="I90" s="115" t="n">
        <x:f>IF(B90="","",SUM(G90:H90))</x:f>
        <x:v>100000</x:v>
      </x:c>
      <x:c r="J90" s="114" t="str">
        <x:f>IF(B90="","",IF(I90=0,"Tanpa uang masuk",IF(AND(G90&gt;0,H90&gt;0),"Cash + Transfer",IF(G90&gt;0,"Cash","Transfer"))))</x:f>
        <x:v>Transfer</x:v>
      </x:c>
      <x:c r="K90" s="114" t="str">
        <x:v>INDAH</x:v>
      </x:c>
      <x:c r="L90" s="114" t="str">
        <x:v>Belum diisi</x:v>
      </x:c>
      <x:c r="M90" s="114"/>
      <x:c r="N90" s="114"/>
      <x:c r="O90" s="114"/>
      <x:c r="P90" s="114"/>
      <x:c r="Q90" s="114"/>
      <x:c r="R90" s="114"/>
      <x:c r="S90" s="114" t="str">
        <x:v>Paket utama</x:v>
      </x:c>
      <x:c r="T90" s="114" t="str">
        <x:v>2</x:v>
      </x:c>
      <x:c r="U90" s="114" t="n">
        <x:v>44</x:v>
      </x:c>
      <x:c r="V90" s="114" t="str">
        <x:v>2026-10-03T00:00:00</x:v>
      </x:c>
      <x:c r="W90" s="114"/>
      <x:c r="X90" s="114" t="n">
        <x:v>100000</x:v>
      </x:c>
      <x:c r="Y90" s="114" t="str">
        <x:v>Fotografer belum diisi</x:v>
      </x:c>
      <x:c r="Z90" s="114" t="str">
        <x:f>IF(B90="","",IF(OR(C90="",D90="Belum diisi",F90=""),"CHECK: identitas/status",IF(AND(S90="Paket utama",F90&lt;&gt;"DP",OR(E90="",L90="")),"CHECK: tanggal foto/crew",IF(AND(I90=0,OR(W90="-",X90="-")),"CHECK: nominal nonangka","OK"))))</x:f>
        <x:v>OK</x:v>
      </x:c>
      <x:c r="AA90" s="116" t="n">
        <x:f>IF(B90="","",IF(AND(S90="Paket utama",E90&lt;&gt;"",E90&lt;='Pengaturan'!$B$6,OR(F90="Lunas",F90="Pelunasan"),L90&lt;&gt;"",L90&lt;&gt;"Belum diisi",N90="Uploaded"),1,0))</x:f>
        <x:v>0</x:v>
      </x:c>
    </x:row>
    <x:row r="91" ht="22" customHeight="1">
      <x:c r="A91" s="112" t="n">
        <x:v>87</x:v>
      </x:c>
      <x:c r="B91" s="113" t="n">
        <x:v>46267</x:v>
      </x:c>
      <x:c r="C91" s="114" t="str">
        <x:v>Nanda Putri Sabila</x:v>
      </x:c>
      <x:c r="D91" s="114" t="str">
        <x:v>Graduation</x:v>
      </x:c>
      <x:c r="E91" s="113" t="n">
        <x:v>46272</x:v>
      </x:c>
      <x:c r="F91" s="114" t="str">
        <x:v>DP</x:v>
      </x:c>
      <x:c r="G91" s="115" t="n">
        <x:v>0</x:v>
      </x:c>
      <x:c r="H91" s="115" t="n">
        <x:v>100000</x:v>
      </x:c>
      <x:c r="I91" s="115" t="n">
        <x:f>IF(B91="","",SUM(G91:H91))</x:f>
        <x:v>100000</x:v>
      </x:c>
      <x:c r="J91" s="114" t="str">
        <x:f>IF(B91="","",IF(I91=0,"Tanpa uang masuk",IF(AND(G91&gt;0,H91&gt;0),"Cash + Transfer",IF(G91&gt;0,"Cash","Transfer"))))</x:f>
        <x:v>Transfer</x:v>
      </x:c>
      <x:c r="K91" s="114" t="str">
        <x:v>AMEL</x:v>
      </x:c>
      <x:c r="L91" s="114" t="str">
        <x:v>Belum diisi</x:v>
      </x:c>
      <x:c r="M91" s="114"/>
      <x:c r="N91" s="114"/>
      <x:c r="O91" s="114"/>
      <x:c r="P91" s="114"/>
      <x:c r="Q91" s="114"/>
      <x:c r="R91" s="114"/>
      <x:c r="S91" s="114" t="str">
        <x:v>Paket utama</x:v>
      </x:c>
      <x:c r="T91" s="114" t="str">
        <x:v>2</x:v>
      </x:c>
      <x:c r="U91" s="114" t="n">
        <x:v>45</x:v>
      </x:c>
      <x:c r="V91" s="114" t="str">
        <x:v>7 sept</x:v>
      </x:c>
      <x:c r="W91" s="114"/>
      <x:c r="X91" s="114" t="n">
        <x:v>100000</x:v>
      </x:c>
      <x:c r="Y91" s="114" t="str">
        <x:v>Fotografer belum diisi</x:v>
      </x:c>
      <x:c r="Z91" s="114" t="str">
        <x:f>IF(B91="","",IF(OR(C91="",D91="Belum diisi",F91=""),"CHECK: identitas/status",IF(AND(S91="Paket utama",F91&lt;&gt;"DP",OR(E91="",L91="")),"CHECK: tanggal foto/crew",IF(AND(I91=0,OR(W91="-",X91="-")),"CHECK: nominal nonangka","OK"))))</x:f>
        <x:v>OK</x:v>
      </x:c>
      <x:c r="AA91" s="116" t="n">
        <x:f>IF(B91="","",IF(AND(S91="Paket utama",E91&lt;&gt;"",E91&lt;='Pengaturan'!$B$6,OR(F91="Lunas",F91="Pelunasan"),L91&lt;&gt;"",L91&lt;&gt;"Belum diisi",N91="Uploaded"),1,0))</x:f>
        <x:v>0</x:v>
      </x:c>
    </x:row>
    <x:row r="92" ht="22" customHeight="1">
      <x:c r="A92" s="112" t="n">
        <x:v>88</x:v>
      </x:c>
      <x:c r="B92" s="113" t="n">
        <x:v>46267</x:v>
      </x:c>
      <x:c r="C92" s="114" t="str">
        <x:v>Allez galan</x:v>
      </x:c>
      <x:c r="D92" s="114" t="str">
        <x:v>Graduation</x:v>
      </x:c>
      <x:c r="E92" s="113" t="n">
        <x:v>46299</x:v>
      </x:c>
      <x:c r="F92" s="114" t="str">
        <x:v>DP</x:v>
      </x:c>
      <x:c r="G92" s="115" t="n">
        <x:v>0</x:v>
      </x:c>
      <x:c r="H92" s="115" t="n">
        <x:v>100000</x:v>
      </x:c>
      <x:c r="I92" s="115" t="n">
        <x:f>IF(B92="","",SUM(G92:H92))</x:f>
        <x:v>100000</x:v>
      </x:c>
      <x:c r="J92" s="114" t="str">
        <x:f>IF(B92="","",IF(I92=0,"Tanpa uang masuk",IF(AND(G92&gt;0,H92&gt;0),"Cash + Transfer",IF(G92&gt;0,"Cash","Transfer"))))</x:f>
        <x:v>Transfer</x:v>
      </x:c>
      <x:c r="K92" s="114" t="str">
        <x:v>AMEL</x:v>
      </x:c>
      <x:c r="L92" s="114" t="str">
        <x:v>Belum diisi</x:v>
      </x:c>
      <x:c r="M92" s="114"/>
      <x:c r="N92" s="114"/>
      <x:c r="O92" s="114"/>
      <x:c r="P92" s="114"/>
      <x:c r="Q92" s="114"/>
      <x:c r="R92" s="114"/>
      <x:c r="S92" s="114" t="str">
        <x:v>Paket utama</x:v>
      </x:c>
      <x:c r="T92" s="114" t="str">
        <x:v>2</x:v>
      </x:c>
      <x:c r="U92" s="114" t="n">
        <x:v>46</x:v>
      </x:c>
      <x:c r="V92" s="114" t="str">
        <x:v>4 okt</x:v>
      </x:c>
      <x:c r="W92" s="114"/>
      <x:c r="X92" s="114" t="n">
        <x:v>100000</x:v>
      </x:c>
      <x:c r="Y92" s="114" t="str">
        <x:v>Fotografer belum diisi</x:v>
      </x:c>
      <x:c r="Z92" s="114" t="str">
        <x:f>IF(B92="","",IF(OR(C92="",D92="Belum diisi",F92=""),"CHECK: identitas/status",IF(AND(S92="Paket utama",F92&lt;&gt;"DP",OR(E92="",L92="")),"CHECK: tanggal foto/crew",IF(AND(I92=0,OR(W92="-",X92="-")),"CHECK: nominal nonangka","OK"))))</x:f>
        <x:v>OK</x:v>
      </x:c>
      <x:c r="AA92" s="116" t="n">
        <x:f>IF(B92="","",IF(AND(S92="Paket utama",E92&lt;&gt;"",E92&lt;='Pengaturan'!$B$6,OR(F92="Lunas",F92="Pelunasan"),L92&lt;&gt;"",L92&lt;&gt;"Belum diisi",N92="Uploaded"),1,0))</x:f>
        <x:v>0</x:v>
      </x:c>
    </x:row>
    <x:row r="93" ht="22" customHeight="1">
      <x:c r="A93" s="112" t="n">
        <x:v>89</x:v>
      </x:c>
      <x:c r="B93" s="113" t="n">
        <x:v>46267</x:v>
      </x:c>
      <x:c r="C93" s="114" t="str">
        <x:v>Hanifah nur S</x:v>
      </x:c>
      <x:c r="D93" s="114" t="str">
        <x:v>Graduation</x:v>
      </x:c>
      <x:c r="E93" s="113" t="n">
        <x:v>46298</x:v>
      </x:c>
      <x:c r="F93" s="114" t="str">
        <x:v>DP</x:v>
      </x:c>
      <x:c r="G93" s="115" t="n">
        <x:v>0</x:v>
      </x:c>
      <x:c r="H93" s="115" t="n">
        <x:v>100000</x:v>
      </x:c>
      <x:c r="I93" s="115" t="n">
        <x:f>IF(B93="","",SUM(G93:H93))</x:f>
        <x:v>100000</x:v>
      </x:c>
      <x:c r="J93" s="114" t="str">
        <x:f>IF(B93="","",IF(I93=0,"Tanpa uang masuk",IF(AND(G93&gt;0,H93&gt;0),"Cash + Transfer",IF(G93&gt;0,"Cash","Transfer"))))</x:f>
        <x:v>Transfer</x:v>
      </x:c>
      <x:c r="K93" s="114" t="str">
        <x:v>AMEL</x:v>
      </x:c>
      <x:c r="L93" s="114" t="str">
        <x:v>Belum diisi</x:v>
      </x:c>
      <x:c r="M93" s="114"/>
      <x:c r="N93" s="114"/>
      <x:c r="O93" s="114"/>
      <x:c r="P93" s="114"/>
      <x:c r="Q93" s="114"/>
      <x:c r="R93" s="114"/>
      <x:c r="S93" s="114" t="str">
        <x:v>Paket utama</x:v>
      </x:c>
      <x:c r="T93" s="114" t="str">
        <x:v>2</x:v>
      </x:c>
      <x:c r="U93" s="114" t="n">
        <x:v>47</x:v>
      </x:c>
      <x:c r="V93" s="114" t="str">
        <x:v>3 okt</x:v>
      </x:c>
      <x:c r="W93" s="114"/>
      <x:c r="X93" s="114" t="n">
        <x:v>100000</x:v>
      </x:c>
      <x:c r="Y93" s="114" t="str">
        <x:v>Fotografer belum diisi</x:v>
      </x:c>
      <x:c r="Z93" s="114" t="str">
        <x:f>IF(B93="","",IF(OR(C93="",D93="Belum diisi",F93=""),"CHECK: identitas/status",IF(AND(S93="Paket utama",F93&lt;&gt;"DP",OR(E93="",L93="")),"CHECK: tanggal foto/crew",IF(AND(I93=0,OR(W93="-",X93="-")),"CHECK: nominal nonangka","OK"))))</x:f>
        <x:v>OK</x:v>
      </x:c>
      <x:c r="AA93" s="116" t="n">
        <x:f>IF(B93="","",IF(AND(S93="Paket utama",E93&lt;&gt;"",E93&lt;='Pengaturan'!$B$6,OR(F93="Lunas",F93="Pelunasan"),L93&lt;&gt;"",L93&lt;&gt;"Belum diisi",N93="Uploaded"),1,0))</x:f>
        <x:v>0</x:v>
      </x:c>
    </x:row>
    <x:row r="94" ht="22" customHeight="1">
      <x:c r="A94" s="112" t="n">
        <x:v>90</x:v>
      </x:c>
      <x:c r="B94" s="113" t="n">
        <x:v>46267</x:v>
      </x:c>
      <x:c r="C94" s="114" t="str">
        <x:v>aisha</x:v>
      </x:c>
      <x:c r="D94" s="114" t="str">
        <x:v>Graduation</x:v>
      </x:c>
      <x:c r="E94" s="113" t="n">
        <x:v>46273</x:v>
      </x:c>
      <x:c r="F94" s="114" t="str">
        <x:v>DP</x:v>
      </x:c>
      <x:c r="G94" s="115" t="n">
        <x:v>0</x:v>
      </x:c>
      <x:c r="H94" s="115" t="n">
        <x:v>100000</x:v>
      </x:c>
      <x:c r="I94" s="115" t="n">
        <x:f>IF(B94="","",SUM(G94:H94))</x:f>
        <x:v>100000</x:v>
      </x:c>
      <x:c r="J94" s="114" t="str">
        <x:f>IF(B94="","",IF(I94=0,"Tanpa uang masuk",IF(AND(G94&gt;0,H94&gt;0),"Cash + Transfer",IF(G94&gt;0,"Cash","Transfer"))))</x:f>
        <x:v>Transfer</x:v>
      </x:c>
      <x:c r="K94" s="114" t="str">
        <x:v>INDAH</x:v>
      </x:c>
      <x:c r="L94" s="114" t="str">
        <x:v>Belum diisi</x:v>
      </x:c>
      <x:c r="M94" s="114"/>
      <x:c r="N94" s="114"/>
      <x:c r="O94" s="114"/>
      <x:c r="P94" s="114"/>
      <x:c r="Q94" s="114"/>
      <x:c r="R94" s="114"/>
      <x:c r="S94" s="114" t="str">
        <x:v>Paket utama</x:v>
      </x:c>
      <x:c r="T94" s="114" t="str">
        <x:v>2</x:v>
      </x:c>
      <x:c r="U94" s="114" t="n">
        <x:v>48</x:v>
      </x:c>
      <x:c r="V94" s="114" t="str">
        <x:v>2026-09-08T00:00:00</x:v>
      </x:c>
      <x:c r="W94" s="114"/>
      <x:c r="X94" s="114" t="n">
        <x:v>100000</x:v>
      </x:c>
      <x:c r="Y94" s="114" t="str">
        <x:v>Fotografer belum diisi</x:v>
      </x:c>
      <x:c r="Z94" s="114" t="str">
        <x:f>IF(B94="","",IF(OR(C94="",D94="Belum diisi",F94=""),"CHECK: identitas/status",IF(AND(S94="Paket utama",F94&lt;&gt;"DP",OR(E94="",L94="")),"CHECK: tanggal foto/crew",IF(AND(I94=0,OR(W94="-",X94="-")),"CHECK: nominal nonangka","OK"))))</x:f>
        <x:v>OK</x:v>
      </x:c>
      <x:c r="AA94" s="116" t="n">
        <x:f>IF(B94="","",IF(AND(S94="Paket utama",E94&lt;&gt;"",E94&lt;='Pengaturan'!$B$6,OR(F94="Lunas",F94="Pelunasan"),L94&lt;&gt;"",L94&lt;&gt;"Belum diisi",N94="Uploaded"),1,0))</x:f>
        <x:v>0</x:v>
      </x:c>
    </x:row>
    <x:row r="95" ht="22" customHeight="1">
      <x:c r="A95" s="112" t="n">
        <x:v>91</x:v>
      </x:c>
      <x:c r="B95" s="113" t="n">
        <x:v>46267</x:v>
      </x:c>
      <x:c r="C95" s="114" t="str">
        <x:v>Jessica</x:v>
      </x:c>
      <x:c r="D95" s="114" t="str">
        <x:v>Large Group</x:v>
      </x:c>
      <x:c r="E95" s="113" t="n">
        <x:v>46267</x:v>
      </x:c>
      <x:c r="F95" s="114" t="str">
        <x:v>Lunas</x:v>
      </x:c>
      <x:c r="G95" s="115" t="n">
        <x:v>0</x:v>
      </x:c>
      <x:c r="H95" s="115" t="n">
        <x:v>200000</x:v>
      </x:c>
      <x:c r="I95" s="115" t="n">
        <x:f>IF(B95="","",SUM(G95:H95))</x:f>
        <x:v>200000</x:v>
      </x:c>
      <x:c r="J95" s="114" t="str">
        <x:f>IF(B95="","",IF(I95=0,"Tanpa uang masuk",IF(AND(G95&gt;0,H95&gt;0),"Cash + Transfer",IF(G95&gt;0,"Cash","Transfer"))))</x:f>
        <x:v>Transfer</x:v>
      </x:c>
      <x:c r="K95" s="114" t="str">
        <x:v>AMEL</x:v>
      </x:c>
      <x:c r="L95" s="114" t="str">
        <x:v>SAKA</x:v>
      </x:c>
      <x:c r="M95" s="114"/>
      <x:c r="N95" s="114" t="str">
        <x:v>Uploaded</x:v>
      </x:c>
      <x:c r="O95" s="114" t="str">
        <x:v>Pending</x:v>
      </x:c>
      <x:c r="P95" s="114"/>
      <x:c r="Q95" s="114"/>
      <x:c r="R95" s="114"/>
      <x:c r="S95" s="114" t="str">
        <x:v>Paket utama</x:v>
      </x:c>
      <x:c r="T95" s="114" t="str">
        <x:v>2</x:v>
      </x:c>
      <x:c r="U95" s="114" t="n">
        <x:v>49</x:v>
      </x:c>
      <x:c r="V95" s="114" t="str">
        <x:v>2026-09-02T00:00:00</x:v>
      </x:c>
      <x:c r="W95" s="114"/>
      <x:c r="X95" s="114" t="n">
        <x:v>200000</x:v>
      </x:c>
      <x:c r="Y95" s="114"/>
      <x:c r="Z95" s="114" t="str">
        <x:f>IF(B95="","",IF(OR(C95="",D95="Belum diisi",F95=""),"CHECK: identitas/status",IF(AND(S95="Paket utama",F95&lt;&gt;"DP",OR(E95="",L95="")),"CHECK: tanggal foto/crew",IF(AND(I95=0,OR(W95="-",X95="-")),"CHECK: nominal nonangka","OK"))))</x:f>
        <x:v>OK</x:v>
      </x:c>
      <x:c r="AA95" s="116" t="n">
        <x:f>IF(B95="","",IF(AND(S95="Paket utama",E95&lt;&gt;"",E95&lt;='Pengaturan'!$B$6,OR(F95="Lunas",F95="Pelunasan"),L95&lt;&gt;"",L95&lt;&gt;"Belum diisi",N95="Uploaded"),1,0))</x:f>
        <x:v>1</x:v>
      </x:c>
    </x:row>
    <x:row r="96" ht="22" customHeight="1">
      <x:c r="A96" s="112" t="n">
        <x:v>92</x:v>
      </x:c>
      <x:c r="B96" s="113" t="n">
        <x:v>46267</x:v>
      </x:c>
      <x:c r="C96" s="114" t="str">
        <x:v>Aya</x:v>
      </x:c>
      <x:c r="D96" s="114" t="str">
        <x:v>Graduation</x:v>
      </x:c>
      <x:c r="E96" s="113" t="n">
        <x:v>46317</x:v>
      </x:c>
      <x:c r="F96" s="114" t="str">
        <x:v>DP</x:v>
      </x:c>
      <x:c r="G96" s="115" t="n">
        <x:v>0</x:v>
      </x:c>
      <x:c r="H96" s="115" t="n">
        <x:v>100000</x:v>
      </x:c>
      <x:c r="I96" s="115" t="n">
        <x:f>IF(B96="","",SUM(G96:H96))</x:f>
        <x:v>100000</x:v>
      </x:c>
      <x:c r="J96" s="114" t="str">
        <x:f>IF(B96="","",IF(I96=0,"Tanpa uang masuk",IF(AND(G96&gt;0,H96&gt;0),"Cash + Transfer",IF(G96&gt;0,"Cash","Transfer"))))</x:f>
        <x:v>Transfer</x:v>
      </x:c>
      <x:c r="K96" s="114" t="str">
        <x:v>AMEL</x:v>
      </x:c>
      <x:c r="L96" s="114" t="str">
        <x:v>Belum diisi</x:v>
      </x:c>
      <x:c r="M96" s="114"/>
      <x:c r="N96" s="114"/>
      <x:c r="O96" s="114"/>
      <x:c r="P96" s="114"/>
      <x:c r="Q96" s="114"/>
      <x:c r="R96" s="114"/>
      <x:c r="S96" s="114" t="str">
        <x:v>Paket utama</x:v>
      </x:c>
      <x:c r="T96" s="114" t="str">
        <x:v>2</x:v>
      </x:c>
      <x:c r="U96" s="114" t="n">
        <x:v>50</x:v>
      </x:c>
      <x:c r="V96" s="114" t="str">
        <x:v>22 okt</x:v>
      </x:c>
      <x:c r="W96" s="114"/>
      <x:c r="X96" s="114" t="n">
        <x:v>100000</x:v>
      </x:c>
      <x:c r="Y96" s="114" t="str">
        <x:v>Fotografer belum diisi</x:v>
      </x:c>
      <x:c r="Z96" s="114" t="str">
        <x:f>IF(B96="","",IF(OR(C96="",D96="Belum diisi",F96=""),"CHECK: identitas/status",IF(AND(S96="Paket utama",F96&lt;&gt;"DP",OR(E96="",L96="")),"CHECK: tanggal foto/crew",IF(AND(I96=0,OR(W96="-",X96="-")),"CHECK: nominal nonangka","OK"))))</x:f>
        <x:v>OK</x:v>
      </x:c>
      <x:c r="AA96" s="116" t="n">
        <x:f>IF(B96="","",IF(AND(S96="Paket utama",E96&lt;&gt;"",E96&lt;='Pengaturan'!$B$6,OR(F96="Lunas",F96="Pelunasan"),L96&lt;&gt;"",L96&lt;&gt;"Belum diisi",N96="Uploaded"),1,0))</x:f>
        <x:v>0</x:v>
      </x:c>
    </x:row>
    <x:row r="97" ht="22" customHeight="1">
      <x:c r="A97" s="112" t="n">
        <x:v>93</x:v>
      </x:c>
      <x:c r="B97" s="113" t="n">
        <x:v>46267</x:v>
      </x:c>
      <x:c r="C97" s="114" t="str">
        <x:v>Diarra Fathiya</x:v>
      </x:c>
      <x:c r="D97" s="114" t="str">
        <x:v>Large Group</x:v>
      </x:c>
      <x:c r="E97" s="113" t="n">
        <x:v>46269</x:v>
      </x:c>
      <x:c r="F97" s="114" t="str">
        <x:v>DP</x:v>
      </x:c>
      <x:c r="G97" s="115" t="n">
        <x:v>0</x:v>
      </x:c>
      <x:c r="H97" s="115" t="n">
        <x:v>100000</x:v>
      </x:c>
      <x:c r="I97" s="115" t="n">
        <x:f>IF(B97="","",SUM(G97:H97))</x:f>
        <x:v>100000</x:v>
      </x:c>
      <x:c r="J97" s="114" t="str">
        <x:f>IF(B97="","",IF(I97=0,"Tanpa uang masuk",IF(AND(G97&gt;0,H97&gt;0),"Cash + Transfer",IF(G97&gt;0,"Cash","Transfer"))))</x:f>
        <x:v>Transfer</x:v>
      </x:c>
      <x:c r="K97" s="114" t="str">
        <x:v>AMEL</x:v>
      </x:c>
      <x:c r="L97" s="114" t="str">
        <x:v>Belum diisi</x:v>
      </x:c>
      <x:c r="M97" s="114"/>
      <x:c r="N97" s="114"/>
      <x:c r="O97" s="114"/>
      <x:c r="P97" s="114"/>
      <x:c r="Q97" s="114"/>
      <x:c r="R97" s="114"/>
      <x:c r="S97" s="114" t="str">
        <x:v>Paket utama</x:v>
      </x:c>
      <x:c r="T97" s="114" t="str">
        <x:v>2</x:v>
      </x:c>
      <x:c r="U97" s="114" t="n">
        <x:v>51</x:v>
      </x:c>
      <x:c r="V97" s="114" t="str">
        <x:v>4 sept</x:v>
      </x:c>
      <x:c r="W97" s="114"/>
      <x:c r="X97" s="114" t="n">
        <x:v>100000</x:v>
      </x:c>
      <x:c r="Y97" s="114" t="str">
        <x:v>Fotografer belum diisi</x:v>
      </x:c>
      <x:c r="Z97" s="114" t="str">
        <x:f>IF(B97="","",IF(OR(C97="",D97="Belum diisi",F97=""),"CHECK: identitas/status",IF(AND(S97="Paket utama",F97&lt;&gt;"DP",OR(E97="",L97="")),"CHECK: tanggal foto/crew",IF(AND(I97=0,OR(W97="-",X97="-")),"CHECK: nominal nonangka","OK"))))</x:f>
        <x:v>OK</x:v>
      </x:c>
      <x:c r="AA97" s="116" t="n">
        <x:f>IF(B97="","",IF(AND(S97="Paket utama",E97&lt;&gt;"",E97&lt;='Pengaturan'!$B$6,OR(F97="Lunas",F97="Pelunasan"),L97&lt;&gt;"",L97&lt;&gt;"Belum diisi",N97="Uploaded"),1,0))</x:f>
        <x:v>0</x:v>
      </x:c>
    </x:row>
    <x:row r="98" ht="22" customHeight="1">
      <x:c r="A98" s="112" t="n">
        <x:v>94</x:v>
      </x:c>
      <x:c r="B98" s="113" t="n">
        <x:v>46268</x:v>
      </x:c>
      <x:c r="C98" s="114" t="str">
        <x:v>Atiesa dkk</x:v>
      </x:c>
      <x:c r="D98" s="114" t="str">
        <x:v>Large Group</x:v>
      </x:c>
      <x:c r="E98" s="113" t="n">
        <x:v>46269</x:v>
      </x:c>
      <x:c r="F98" s="114" t="str">
        <x:v>DP</x:v>
      </x:c>
      <x:c r="G98" s="115" t="n">
        <x:v>0</x:v>
      </x:c>
      <x:c r="H98" s="115" t="n">
        <x:v>100000</x:v>
      </x:c>
      <x:c r="I98" s="115" t="n">
        <x:f>IF(B98="","",SUM(G98:H98))</x:f>
        <x:v>100000</x:v>
      </x:c>
      <x:c r="J98" s="114" t="str">
        <x:f>IF(B98="","",IF(I98=0,"Tanpa uang masuk",IF(AND(G98&gt;0,H98&gt;0),"Cash + Transfer",IF(G98&gt;0,"Cash","Transfer"))))</x:f>
        <x:v>Transfer</x:v>
      </x:c>
      <x:c r="K98" s="114" t="str">
        <x:v>AMEL</x:v>
      </x:c>
      <x:c r="L98" s="114" t="str">
        <x:v>Belum diisi</x:v>
      </x:c>
      <x:c r="M98" s="114"/>
      <x:c r="N98" s="114"/>
      <x:c r="O98" s="114"/>
      <x:c r="P98" s="114"/>
      <x:c r="Q98" s="114"/>
      <x:c r="R98" s="114"/>
      <x:c r="S98" s="114" t="str">
        <x:v>Paket utama</x:v>
      </x:c>
      <x:c r="T98" s="114" t="str">
        <x:v>3</x:v>
      </x:c>
      <x:c r="U98" s="114" t="n">
        <x:v>4</x:v>
      </x:c>
      <x:c r="V98" s="114" t="str">
        <x:v>4 sept</x:v>
      </x:c>
      <x:c r="W98" s="114"/>
      <x:c r="X98" s="114" t="n">
        <x:v>100000</x:v>
      </x:c>
      <x:c r="Y98" s="114" t="str">
        <x:v>Fotografer belum diisi</x:v>
      </x:c>
      <x:c r="Z98" s="114" t="str">
        <x:f>IF(B98="","",IF(OR(C98="",D98="Belum diisi",F98=""),"CHECK: identitas/status",IF(AND(S98="Paket utama",F98&lt;&gt;"DP",OR(E98="",L98="")),"CHECK: tanggal foto/crew",IF(AND(I98=0,OR(W98="-",X98="-")),"CHECK: nominal nonangka","OK"))))</x:f>
        <x:v>OK</x:v>
      </x:c>
      <x:c r="AA98" s="116" t="n">
        <x:f>IF(B98="","",IF(AND(S98="Paket utama",E98&lt;&gt;"",E98&lt;='Pengaturan'!$B$6,OR(F98="Lunas",F98="Pelunasan"),L98&lt;&gt;"",L98&lt;&gt;"Belum diisi",N98="Uploaded"),1,0))</x:f>
        <x:v>0</x:v>
      </x:c>
    </x:row>
    <x:row r="99" ht="22" customHeight="1">
      <x:c r="A99" s="112" t="n">
        <x:v>95</x:v>
      </x:c>
      <x:c r="B99" s="113" t="n">
        <x:v>46268</x:v>
      </x:c>
      <x:c r="C99" s="114" t="str">
        <x:v>Raka</x:v>
      </x:c>
      <x:c r="D99" s="114" t="str">
        <x:v>Graduation</x:v>
      </x:c>
      <x:c r="E99" s="113" t="n">
        <x:v>46287</x:v>
      </x:c>
      <x:c r="F99" s="114" t="str">
        <x:v>DP</x:v>
      </x:c>
      <x:c r="G99" s="115" t="n">
        <x:v>0</x:v>
      </x:c>
      <x:c r="H99" s="115" t="n">
        <x:v>100000</x:v>
      </x:c>
      <x:c r="I99" s="115" t="n">
        <x:f>IF(B99="","",SUM(G99:H99))</x:f>
        <x:v>100000</x:v>
      </x:c>
      <x:c r="J99" s="114" t="str">
        <x:f>IF(B99="","",IF(I99=0,"Tanpa uang masuk",IF(AND(G99&gt;0,H99&gt;0),"Cash + Transfer",IF(G99&gt;0,"Cash","Transfer"))))</x:f>
        <x:v>Transfer</x:v>
      </x:c>
      <x:c r="K99" s="114" t="str">
        <x:v>AMEL</x:v>
      </x:c>
      <x:c r="L99" s="114" t="str">
        <x:v>Belum diisi</x:v>
      </x:c>
      <x:c r="M99" s="114"/>
      <x:c r="N99" s="114"/>
      <x:c r="O99" s="114"/>
      <x:c r="P99" s="114"/>
      <x:c r="Q99" s="114"/>
      <x:c r="R99" s="114"/>
      <x:c r="S99" s="114" t="str">
        <x:v>Paket utama</x:v>
      </x:c>
      <x:c r="T99" s="114" t="str">
        <x:v>3</x:v>
      </x:c>
      <x:c r="U99" s="114" t="n">
        <x:v>5</x:v>
      </x:c>
      <x:c r="V99" s="114" t="str">
        <x:v>22 sept</x:v>
      </x:c>
      <x:c r="W99" s="114"/>
      <x:c r="X99" s="114" t="n">
        <x:v>100000</x:v>
      </x:c>
      <x:c r="Y99" s="114" t="str">
        <x:v>Fotografer belum diisi</x:v>
      </x:c>
      <x:c r="Z99" s="114" t="str">
        <x:f>IF(B99="","",IF(OR(C99="",D99="Belum diisi",F99=""),"CHECK: identitas/status",IF(AND(S99="Paket utama",F99&lt;&gt;"DP",OR(E99="",L99="")),"CHECK: tanggal foto/crew",IF(AND(I99=0,OR(W99="-",X99="-")),"CHECK: nominal nonangka","OK"))))</x:f>
        <x:v>OK</x:v>
      </x:c>
      <x:c r="AA99" s="116" t="n">
        <x:f>IF(B99="","",IF(AND(S99="Paket utama",E99&lt;&gt;"",E99&lt;='Pengaturan'!$B$6,OR(F99="Lunas",F99="Pelunasan"),L99&lt;&gt;"",L99&lt;&gt;"Belum diisi",N99="Uploaded"),1,0))</x:f>
        <x:v>0</x:v>
      </x:c>
    </x:row>
    <x:row r="100" ht="22" customHeight="1">
      <x:c r="A100" s="112" t="n">
        <x:v>96</x:v>
      </x:c>
      <x:c r="B100" s="113" t="n">
        <x:v>46268</x:v>
      </x:c>
      <x:c r="C100" s="114" t="str">
        <x:v>Ardi</x:v>
      </x:c>
      <x:c r="D100" s="114" t="str">
        <x:v>Graduation</x:v>
      </x:c>
      <x:c r="E100" s="113" t="n">
        <x:v>46274</x:v>
      </x:c>
      <x:c r="F100" s="114" t="str">
        <x:v>DP</x:v>
      </x:c>
      <x:c r="G100" s="115" t="n">
        <x:v>0</x:v>
      </x:c>
      <x:c r="H100" s="115" t="n">
        <x:v>100000</x:v>
      </x:c>
      <x:c r="I100" s="115" t="n">
        <x:f>IF(B100="","",SUM(G100:H100))</x:f>
        <x:v>100000</x:v>
      </x:c>
      <x:c r="J100" s="114" t="str">
        <x:f>IF(B100="","",IF(I100=0,"Tanpa uang masuk",IF(AND(G100&gt;0,H100&gt;0),"Cash + Transfer",IF(G100&gt;0,"Cash","Transfer"))))</x:f>
        <x:v>Transfer</x:v>
      </x:c>
      <x:c r="K100" s="114" t="str">
        <x:v>AMEL</x:v>
      </x:c>
      <x:c r="L100" s="114" t="str">
        <x:v>Belum diisi</x:v>
      </x:c>
      <x:c r="M100" s="114"/>
      <x:c r="N100" s="114"/>
      <x:c r="O100" s="114"/>
      <x:c r="P100" s="114"/>
      <x:c r="Q100" s="114"/>
      <x:c r="R100" s="114"/>
      <x:c r="S100" s="114" t="str">
        <x:v>Paket utama</x:v>
      </x:c>
      <x:c r="T100" s="114" t="str">
        <x:v>3</x:v>
      </x:c>
      <x:c r="U100" s="114" t="n">
        <x:v>6</x:v>
      </x:c>
      <x:c r="V100" s="114" t="str">
        <x:v>9 sept</x:v>
      </x:c>
      <x:c r="W100" s="114"/>
      <x:c r="X100" s="114" t="n">
        <x:v>100000</x:v>
      </x:c>
      <x:c r="Y100" s="114" t="str">
        <x:v>Fotografer belum diisi</x:v>
      </x:c>
      <x:c r="Z100" s="114" t="str">
        <x:f>IF(B100="","",IF(OR(C100="",D100="Belum diisi",F100=""),"CHECK: identitas/status",IF(AND(S100="Paket utama",F100&lt;&gt;"DP",OR(E100="",L100="")),"CHECK: tanggal foto/crew",IF(AND(I100=0,OR(W100="-",X100="-")),"CHECK: nominal nonangka","OK"))))</x:f>
        <x:v>OK</x:v>
      </x:c>
      <x:c r="AA100" s="116" t="n">
        <x:f>IF(B100="","",IF(AND(S100="Paket utama",E100&lt;&gt;"",E100&lt;='Pengaturan'!$B$6,OR(F100="Lunas",F100="Pelunasan"),L100&lt;&gt;"",L100&lt;&gt;"Belum diisi",N100="Uploaded"),1,0))</x:f>
        <x:v>0</x:v>
      </x:c>
    </x:row>
    <x:row r="101" ht="22" customHeight="1">
      <x:c r="A101" s="112" t="n">
        <x:v>97</x:v>
      </x:c>
      <x:c r="B101" s="113" t="n">
        <x:v>46268</x:v>
      </x:c>
      <x:c r="C101" s="114" t="str">
        <x:v>Orin</x:v>
      </x:c>
      <x:c r="D101" s="114" t="str">
        <x:v>Large Group</x:v>
      </x:c>
      <x:c r="E101" s="113" t="n">
        <x:v>46268</x:v>
      </x:c>
      <x:c r="F101" s="114" t="str">
        <x:v>Lunas</x:v>
      </x:c>
      <x:c r="G101" s="115" t="n">
        <x:v>0</x:v>
      </x:c>
      <x:c r="H101" s="115" t="n">
        <x:v>2400000</x:v>
      </x:c>
      <x:c r="I101" s="115" t="n">
        <x:f>IF(B101="","",SUM(G101:H101))</x:f>
        <x:v>2400000</x:v>
      </x:c>
      <x:c r="J101" s="114" t="str">
        <x:f>IF(B101="","",IF(I101=0,"Tanpa uang masuk",IF(AND(G101&gt;0,H101&gt;0),"Cash + Transfer",IF(G101&gt;0,"Cash","Transfer"))))</x:f>
        <x:v>Transfer</x:v>
      </x:c>
      <x:c r="K101" s="114" t="str">
        <x:v>AMEL</x:v>
      </x:c>
      <x:c r="L101" s="114" t="str">
        <x:v>ADIF</x:v>
      </x:c>
      <x:c r="M101" s="114"/>
      <x:c r="N101" s="114" t="str">
        <x:v>Uploaded</x:v>
      </x:c>
      <x:c r="O101" s="114" t="str">
        <x:v>Pending</x:v>
      </x:c>
      <x:c r="P101" s="114"/>
      <x:c r="Q101" s="114"/>
      <x:c r="R101" s="114"/>
      <x:c r="S101" s="114" t="str">
        <x:v>Paket utama</x:v>
      </x:c>
      <x:c r="T101" s="114" t="str">
        <x:v>3</x:v>
      </x:c>
      <x:c r="U101" s="114" t="n">
        <x:v>7</x:v>
      </x:c>
      <x:c r="V101" s="114" t="str">
        <x:v>3 sept</x:v>
      </x:c>
      <x:c r="W101" s="114"/>
      <x:c r="X101" s="114" t="n">
        <x:v>2400000</x:v>
      </x:c>
      <x:c r="Y101" s="114"/>
      <x:c r="Z101" s="114" t="str">
        <x:f>IF(B101="","",IF(OR(C101="",D101="Belum diisi",F101=""),"CHECK: identitas/status",IF(AND(S101="Paket utama",F101&lt;&gt;"DP",OR(E101="",L101="")),"CHECK: tanggal foto/crew",IF(AND(I101=0,OR(W101="-",X101="-")),"CHECK: nominal nonangka","OK"))))</x:f>
        <x:v>OK</x:v>
      </x:c>
      <x:c r="AA101" s="116" t="n">
        <x:f>IF(B101="","",IF(AND(S101="Paket utama",E101&lt;&gt;"",E101&lt;='Pengaturan'!$B$6,OR(F101="Lunas",F101="Pelunasan"),L101&lt;&gt;"",L101&lt;&gt;"Belum diisi",N101="Uploaded"),1,0))</x:f>
        <x:v>1</x:v>
      </x:c>
    </x:row>
    <x:row r="102" ht="22" customHeight="1">
      <x:c r="A102" s="112" t="n">
        <x:v>98</x:v>
      </x:c>
      <x:c r="B102" s="113" t="n">
        <x:v>46268</x:v>
      </x:c>
      <x:c r="C102" s="114" t="str">
        <x:v>Akira Aditya</x:v>
      </x:c>
      <x:c r="D102" s="114" t="str">
        <x:v>Graduation</x:v>
      </x:c>
      <x:c r="E102" s="113" t="n">
        <x:v>46299</x:v>
      </x:c>
      <x:c r="F102" s="114" t="str">
        <x:v>DP</x:v>
      </x:c>
      <x:c r="G102" s="115" t="n">
        <x:v>0</x:v>
      </x:c>
      <x:c r="H102" s="115" t="n">
        <x:v>100000</x:v>
      </x:c>
      <x:c r="I102" s="115" t="n">
        <x:f>IF(B102="","",SUM(G102:H102))</x:f>
        <x:v>100000</x:v>
      </x:c>
      <x:c r="J102" s="114" t="str">
        <x:f>IF(B102="","",IF(I102=0,"Tanpa uang masuk",IF(AND(G102&gt;0,H102&gt;0),"Cash + Transfer",IF(G102&gt;0,"Cash","Transfer"))))</x:f>
        <x:v>Transfer</x:v>
      </x:c>
      <x:c r="K102" s="114" t="str">
        <x:v>AMEL</x:v>
      </x:c>
      <x:c r="L102" s="114" t="str">
        <x:v>Belum diisi</x:v>
      </x:c>
      <x:c r="M102" s="114"/>
      <x:c r="N102" s="114"/>
      <x:c r="O102" s="114"/>
      <x:c r="P102" s="114"/>
      <x:c r="Q102" s="114"/>
      <x:c r="R102" s="114"/>
      <x:c r="S102" s="114" t="str">
        <x:v>Paket utama</x:v>
      </x:c>
      <x:c r="T102" s="114" t="str">
        <x:v>3</x:v>
      </x:c>
      <x:c r="U102" s="114" t="n">
        <x:v>8</x:v>
      </x:c>
      <x:c r="V102" s="114" t="str">
        <x:v>4 okt</x:v>
      </x:c>
      <x:c r="W102" s="114"/>
      <x:c r="X102" s="114" t="n">
        <x:v>100000</x:v>
      </x:c>
      <x:c r="Y102" s="114" t="str">
        <x:v>Fotografer belum diisi</x:v>
      </x:c>
      <x:c r="Z102" s="114" t="str">
        <x:f>IF(B102="","",IF(OR(C102="",D102="Belum diisi",F102=""),"CHECK: identitas/status",IF(AND(S102="Paket utama",F102&lt;&gt;"DP",OR(E102="",L102="")),"CHECK: tanggal foto/crew",IF(AND(I102=0,OR(W102="-",X102="-")),"CHECK: nominal nonangka","OK"))))</x:f>
        <x:v>OK</x:v>
      </x:c>
      <x:c r="AA102" s="116" t="n">
        <x:f>IF(B102="","",IF(AND(S102="Paket utama",E102&lt;&gt;"",E102&lt;='Pengaturan'!$B$6,OR(F102="Lunas",F102="Pelunasan"),L102&lt;&gt;"",L102&lt;&gt;"Belum diisi",N102="Uploaded"),1,0))</x:f>
        <x:v>0</x:v>
      </x:c>
    </x:row>
    <x:row r="103" ht="22" customHeight="1">
      <x:c r="A103" s="112" t="n">
        <x:v>99</x:v>
      </x:c>
      <x:c r="B103" s="113" t="n">
        <x:v>46268</x:v>
      </x:c>
      <x:c r="C103" s="114" t="str">
        <x:v>Marisa</x:v>
      </x:c>
      <x:c r="D103" s="114" t="str">
        <x:v>Photofox</x:v>
      </x:c>
      <x:c r="E103" s="113" t="n">
        <x:v>46268</x:v>
      </x:c>
      <x:c r="F103" s="114" t="str">
        <x:v>Lunas</x:v>
      </x:c>
      <x:c r="G103" s="115" t="n">
        <x:v>0</x:v>
      </x:c>
      <x:c r="H103" s="115" t="n">
        <x:v>200000</x:v>
      </x:c>
      <x:c r="I103" s="115" t="n">
        <x:f>IF(B103="","",SUM(G103:H103))</x:f>
        <x:v>200000</x:v>
      </x:c>
      <x:c r="J103" s="114" t="str">
        <x:f>IF(B103="","",IF(I103=0,"Tanpa uang masuk",IF(AND(G103&gt;0,H103&gt;0),"Cash + Transfer",IF(G103&gt;0,"Cash","Transfer"))))</x:f>
        <x:v>Transfer</x:v>
      </x:c>
      <x:c r="K103" s="114" t="str">
        <x:v>AMEL</x:v>
      </x:c>
      <x:c r="L103" s="114" t="str">
        <x:v>ADIF</x:v>
      </x:c>
      <x:c r="M103" s="114"/>
      <x:c r="N103" s="114" t="str">
        <x:v>Uploaded</x:v>
      </x:c>
      <x:c r="O103" s="114" t="str">
        <x:v>-</x:v>
      </x:c>
      <x:c r="P103" s="114"/>
      <x:c r="Q103" s="114"/>
      <x:c r="R103" s="114"/>
      <x:c r="S103" s="114" t="str">
        <x:v>Paket utama</x:v>
      </x:c>
      <x:c r="T103" s="114" t="str">
        <x:v>3</x:v>
      </x:c>
      <x:c r="U103" s="114" t="n">
        <x:v>9</x:v>
      </x:c>
      <x:c r="V103" s="114" t="str">
        <x:v>3 sept</x:v>
      </x:c>
      <x:c r="W103" s="114"/>
      <x:c r="X103" s="114" t="n">
        <x:v>200000</x:v>
      </x:c>
      <x:c r="Y103" s="114"/>
      <x:c r="Z103" s="114" t="str">
        <x:f>IF(B103="","",IF(OR(C103="",D103="Belum diisi",F103=""),"CHECK: identitas/status",IF(AND(S103="Paket utama",F103&lt;&gt;"DP",OR(E103="",L103="")),"CHECK: tanggal foto/crew",IF(AND(I103=0,OR(W103="-",X103="-")),"CHECK: nominal nonangka","OK"))))</x:f>
        <x:v>OK</x:v>
      </x:c>
      <x:c r="AA103" s="116" t="n">
        <x:f>IF(B103="","",IF(AND(S103="Paket utama",E103&lt;&gt;"",E103&lt;='Pengaturan'!$B$6,OR(F103="Lunas",F103="Pelunasan"),L103&lt;&gt;"",L103&lt;&gt;"Belum diisi",N103="Uploaded"),1,0))</x:f>
        <x:v>1</x:v>
      </x:c>
    </x:row>
    <x:row r="104" ht="22" customHeight="1">
      <x:c r="A104" s="112" t="n">
        <x:v>100</x:v>
      </x:c>
      <x:c r="B104" s="113" t="n">
        <x:v>46268</x:v>
      </x:c>
      <x:c r="C104" s="114" t="str">
        <x:v>Deri Dernata</x:v>
      </x:c>
      <x:c r="D104" s="114" t="str">
        <x:v>Graduation</x:v>
      </x:c>
      <x:c r="E104" s="113" t="n">
        <x:v>46273</x:v>
      </x:c>
      <x:c r="F104" s="114" t="str">
        <x:v>DP</x:v>
      </x:c>
      <x:c r="G104" s="115" t="n">
        <x:v>0</x:v>
      </x:c>
      <x:c r="H104" s="115" t="n">
        <x:v>100000</x:v>
      </x:c>
      <x:c r="I104" s="115" t="n">
        <x:f>IF(B104="","",SUM(G104:H104))</x:f>
        <x:v>100000</x:v>
      </x:c>
      <x:c r="J104" s="114" t="str">
        <x:f>IF(B104="","",IF(I104=0,"Tanpa uang masuk",IF(AND(G104&gt;0,H104&gt;0),"Cash + Transfer",IF(G104&gt;0,"Cash","Transfer"))))</x:f>
        <x:v>Transfer</x:v>
      </x:c>
      <x:c r="K104" s="114" t="str">
        <x:v>AMEL</x:v>
      </x:c>
      <x:c r="L104" s="114" t="str">
        <x:v>Belum diisi</x:v>
      </x:c>
      <x:c r="M104" s="114"/>
      <x:c r="N104" s="114"/>
      <x:c r="O104" s="114"/>
      <x:c r="P104" s="114"/>
      <x:c r="Q104" s="114"/>
      <x:c r="R104" s="114"/>
      <x:c r="S104" s="114" t="str">
        <x:v>Paket utama</x:v>
      </x:c>
      <x:c r="T104" s="114" t="str">
        <x:v>3</x:v>
      </x:c>
      <x:c r="U104" s="114" t="n">
        <x:v>10</x:v>
      </x:c>
      <x:c r="V104" s="114" t="str">
        <x:v>8 sept</x:v>
      </x:c>
      <x:c r="W104" s="114"/>
      <x:c r="X104" s="114" t="n">
        <x:v>100000</x:v>
      </x:c>
      <x:c r="Y104" s="114" t="str">
        <x:v>Fotografer belum diisi</x:v>
      </x:c>
      <x:c r="Z104" s="114" t="str">
        <x:f>IF(B104="","",IF(OR(C104="",D104="Belum diisi",F104=""),"CHECK: identitas/status",IF(AND(S104="Paket utama",F104&lt;&gt;"DP",OR(E104="",L104="")),"CHECK: tanggal foto/crew",IF(AND(I104=0,OR(W104="-",X104="-")),"CHECK: nominal nonangka","OK"))))</x:f>
        <x:v>OK</x:v>
      </x:c>
      <x:c r="AA104" s="116" t="n">
        <x:f>IF(B104="","",IF(AND(S104="Paket utama",E104&lt;&gt;"",E104&lt;='Pengaturan'!$B$6,OR(F104="Lunas",F104="Pelunasan"),L104&lt;&gt;"",L104&lt;&gt;"Belum diisi",N104="Uploaded"),1,0))</x:f>
        <x:v>0</x:v>
      </x:c>
    </x:row>
    <x:row r="105" ht="22" customHeight="1">
      <x:c r="A105" s="112" t="n">
        <x:v>101</x:v>
      </x:c>
      <x:c r="B105" s="113" t="n">
        <x:v>46268</x:v>
      </x:c>
      <x:c r="C105" s="114" t="str">
        <x:v>Rangga</x:v>
      </x:c>
      <x:c r="D105" s="114" t="str">
        <x:v>Graduation</x:v>
      </x:c>
      <x:c r="E105" s="113" t="n">
        <x:v>46274</x:v>
      </x:c>
      <x:c r="F105" s="114" t="str">
        <x:v>Lunas</x:v>
      </x:c>
      <x:c r="G105" s="115" t="n">
        <x:v>0</x:v>
      </x:c>
      <x:c r="H105" s="115" t="n">
        <x:v>350000</x:v>
      </x:c>
      <x:c r="I105" s="115" t="n">
        <x:f>IF(B105="","",SUM(G105:H105))</x:f>
        <x:v>350000</x:v>
      </x:c>
      <x:c r="J105" s="114" t="str">
        <x:f>IF(B105="","",IF(I105=0,"Tanpa uang masuk",IF(AND(G105&gt;0,H105&gt;0),"Cash + Transfer",IF(G105&gt;0,"Cash","Transfer"))))</x:f>
        <x:v>Transfer</x:v>
      </x:c>
      <x:c r="K105" s="114" t="str">
        <x:v>AMEL</x:v>
      </x:c>
      <x:c r="L105" s="114" t="str">
        <x:v>Belum diisi</x:v>
      </x:c>
      <x:c r="M105" s="114"/>
      <x:c r="N105" s="114"/>
      <x:c r="O105" s="114"/>
      <x:c r="P105" s="114"/>
      <x:c r="Q105" s="114"/>
      <x:c r="R105" s="114"/>
      <x:c r="S105" s="114" t="str">
        <x:v>Paket utama</x:v>
      </x:c>
      <x:c r="T105" s="114" t="str">
        <x:v>3</x:v>
      </x:c>
      <x:c r="U105" s="114" t="n">
        <x:v>11</x:v>
      </x:c>
      <x:c r="V105" s="114" t="str">
        <x:v>9 sept</x:v>
      </x:c>
      <x:c r="W105" s="114"/>
      <x:c r="X105" s="114" t="n">
        <x:v>350000</x:v>
      </x:c>
      <x:c r="Y105" s="114" t="str">
        <x:v>Fotografer belum diisi</x:v>
      </x:c>
      <x:c r="Z105" s="114" t="str">
        <x:f>IF(B105="","",IF(OR(C105="",D105="Belum diisi",F105=""),"CHECK: identitas/status",IF(AND(S105="Paket utama",F105&lt;&gt;"DP",OR(E105="",L105="")),"CHECK: tanggal foto/crew",IF(AND(I105=0,OR(W105="-",X105="-")),"CHECK: nominal nonangka","OK"))))</x:f>
        <x:v>OK</x:v>
      </x:c>
      <x:c r="AA105" s="116" t="n">
        <x:f>IF(B105="","",IF(AND(S105="Paket utama",E105&lt;&gt;"",E105&lt;='Pengaturan'!$B$6,OR(F105="Lunas",F105="Pelunasan"),L105&lt;&gt;"",L105&lt;&gt;"Belum diisi",N105="Uploaded"),1,0))</x:f>
        <x:v>0</x:v>
      </x:c>
    </x:row>
    <x:row r="106" ht="22" customHeight="1">
      <x:c r="A106" s="112" t="n">
        <x:v>102</x:v>
      </x:c>
      <x:c r="B106" s="113" t="n">
        <x:v>46268</x:v>
      </x:c>
      <x:c r="C106" s="114" t="str">
        <x:v>andin</x:v>
      </x:c>
      <x:c r="D106" s="114" t="str">
        <x:v>Single</x:v>
      </x:c>
      <x:c r="E106" s="113" t="n">
        <x:v>46272</x:v>
      </x:c>
      <x:c r="F106" s="114" t="str">
        <x:v>DP</x:v>
      </x:c>
      <x:c r="G106" s="115" t="n">
        <x:v>0</x:v>
      </x:c>
      <x:c r="H106" s="115" t="n">
        <x:v>100000</x:v>
      </x:c>
      <x:c r="I106" s="115" t="n">
        <x:f>IF(B106="","",SUM(G106:H106))</x:f>
        <x:v>100000</x:v>
      </x:c>
      <x:c r="J106" s="114" t="str">
        <x:f>IF(B106="","",IF(I106=0,"Tanpa uang masuk",IF(AND(G106&gt;0,H106&gt;0),"Cash + Transfer",IF(G106&gt;0,"Cash","Transfer"))))</x:f>
        <x:v>Transfer</x:v>
      </x:c>
      <x:c r="K106" s="114" t="str">
        <x:v>AMEL</x:v>
      </x:c>
      <x:c r="L106" s="114" t="str">
        <x:v>Belum diisi</x:v>
      </x:c>
      <x:c r="M106" s="114"/>
      <x:c r="N106" s="114"/>
      <x:c r="O106" s="114"/>
      <x:c r="P106" s="114"/>
      <x:c r="Q106" s="114"/>
      <x:c r="R106" s="114"/>
      <x:c r="S106" s="114" t="str">
        <x:v>Paket utama</x:v>
      </x:c>
      <x:c r="T106" s="114" t="str">
        <x:v>3</x:v>
      </x:c>
      <x:c r="U106" s="114" t="n">
        <x:v>12</x:v>
      </x:c>
      <x:c r="V106" s="114" t="str">
        <x:v>7 sept</x:v>
      </x:c>
      <x:c r="W106" s="114"/>
      <x:c r="X106" s="114" t="n">
        <x:v>100000</x:v>
      </x:c>
      <x:c r="Y106" s="114" t="str">
        <x:v>Fotografer belum diisi</x:v>
      </x:c>
      <x:c r="Z106" s="114" t="str">
        <x:f>IF(B106="","",IF(OR(C106="",D106="Belum diisi",F106=""),"CHECK: identitas/status",IF(AND(S106="Paket utama",F106&lt;&gt;"DP",OR(E106="",L106="")),"CHECK: tanggal foto/crew",IF(AND(I106=0,OR(W106="-",X106="-")),"CHECK: nominal nonangka","OK"))))</x:f>
        <x:v>OK</x:v>
      </x:c>
      <x:c r="AA106" s="116" t="n">
        <x:f>IF(B106="","",IF(AND(S106="Paket utama",E106&lt;&gt;"",E106&lt;='Pengaturan'!$B$6,OR(F106="Lunas",F106="Pelunasan"),L106&lt;&gt;"",L106&lt;&gt;"Belum diisi",N106="Uploaded"),1,0))</x:f>
        <x:v>0</x:v>
      </x:c>
    </x:row>
    <x:row r="107" ht="22" customHeight="1">
      <x:c r="A107" s="112" t="n">
        <x:v>103</x:v>
      </x:c>
      <x:c r="B107" s="113" t="n">
        <x:v>46268</x:v>
      </x:c>
      <x:c r="C107" s="114" t="str">
        <x:v>Futsal UIN Saizu</x:v>
      </x:c>
      <x:c r="D107" s="114" t="str">
        <x:v>Large Group</x:v>
      </x:c>
      <x:c r="E107" s="113" t="n">
        <x:v>46269</x:v>
      </x:c>
      <x:c r="F107" s="114" t="str">
        <x:v>DP</x:v>
      </x:c>
      <x:c r="G107" s="115" t="n">
        <x:v>0</x:v>
      </x:c>
      <x:c r="H107" s="115" t="n">
        <x:v>100000</x:v>
      </x:c>
      <x:c r="I107" s="115" t="n">
        <x:f>IF(B107="","",SUM(G107:H107))</x:f>
        <x:v>100000</x:v>
      </x:c>
      <x:c r="J107" s="114" t="str">
        <x:f>IF(B107="","",IF(I107=0,"Tanpa uang masuk",IF(AND(G107&gt;0,H107&gt;0),"Cash + Transfer",IF(G107&gt;0,"Cash","Transfer"))))</x:f>
        <x:v>Transfer</x:v>
      </x:c>
      <x:c r="K107" s="114" t="str">
        <x:v>AMEL</x:v>
      </x:c>
      <x:c r="L107" s="114" t="str">
        <x:v>Belum diisi</x:v>
      </x:c>
      <x:c r="M107" s="114"/>
      <x:c r="N107" s="114"/>
      <x:c r="O107" s="114"/>
      <x:c r="P107" s="114"/>
      <x:c r="Q107" s="114"/>
      <x:c r="R107" s="114"/>
      <x:c r="S107" s="114" t="str">
        <x:v>Paket utama</x:v>
      </x:c>
      <x:c r="T107" s="114" t="str">
        <x:v>3</x:v>
      </x:c>
      <x:c r="U107" s="114" t="n">
        <x:v>13</x:v>
      </x:c>
      <x:c r="V107" s="114" t="str">
        <x:v>4 sept</x:v>
      </x:c>
      <x:c r="W107" s="114"/>
      <x:c r="X107" s="114" t="n">
        <x:v>100000</x:v>
      </x:c>
      <x:c r="Y107" s="114" t="str">
        <x:v>Fotografer belum diisi</x:v>
      </x:c>
      <x:c r="Z107" s="114" t="str">
        <x:f>IF(B107="","",IF(OR(C107="",D107="Belum diisi",F107=""),"CHECK: identitas/status",IF(AND(S107="Paket utama",F107&lt;&gt;"DP",OR(E107="",L107="")),"CHECK: tanggal foto/crew",IF(AND(I107=0,OR(W107="-",X107="-")),"CHECK: nominal nonangka","OK"))))</x:f>
        <x:v>OK</x:v>
      </x:c>
      <x:c r="AA107" s="116" t="n">
        <x:f>IF(B107="","",IF(AND(S107="Paket utama",E107&lt;&gt;"",E107&lt;='Pengaturan'!$B$6,OR(F107="Lunas",F107="Pelunasan"),L107&lt;&gt;"",L107&lt;&gt;"Belum diisi",N107="Uploaded"),1,0))</x:f>
        <x:v>0</x:v>
      </x:c>
    </x:row>
    <x:row r="108" ht="22" customHeight="1">
      <x:c r="A108" s="112" t="n">
        <x:v>104</x:v>
      </x:c>
      <x:c r="B108" s="113" t="n">
        <x:v>46268</x:v>
      </x:c>
      <x:c r="C108" s="114" t="str">
        <x:v>Farrel Daffa</x:v>
      </x:c>
      <x:c r="D108" s="114" t="str">
        <x:v>Graduation</x:v>
      </x:c>
      <x:c r="E108" s="113" t="n">
        <x:v>46273</x:v>
      </x:c>
      <x:c r="F108" s="114" t="str">
        <x:v>DP</x:v>
      </x:c>
      <x:c r="G108" s="115" t="n">
        <x:v>0</x:v>
      </x:c>
      <x:c r="H108" s="115" t="n">
        <x:v>100000</x:v>
      </x:c>
      <x:c r="I108" s="115" t="n">
        <x:f>IF(B108="","",SUM(G108:H108))</x:f>
        <x:v>100000</x:v>
      </x:c>
      <x:c r="J108" s="114" t="str">
        <x:f>IF(B108="","",IF(I108=0,"Tanpa uang masuk",IF(AND(G108&gt;0,H108&gt;0),"Cash + Transfer",IF(G108&gt;0,"Cash","Transfer"))))</x:f>
        <x:v>Transfer</x:v>
      </x:c>
      <x:c r="K108" s="114" t="str">
        <x:v>AMEL</x:v>
      </x:c>
      <x:c r="L108" s="114" t="str">
        <x:v>Belum diisi</x:v>
      </x:c>
      <x:c r="M108" s="114"/>
      <x:c r="N108" s="114"/>
      <x:c r="O108" s="114"/>
      <x:c r="P108" s="114"/>
      <x:c r="Q108" s="114"/>
      <x:c r="R108" s="114"/>
      <x:c r="S108" s="114" t="str">
        <x:v>Paket utama</x:v>
      </x:c>
      <x:c r="T108" s="114" t="str">
        <x:v>3</x:v>
      </x:c>
      <x:c r="U108" s="114" t="n">
        <x:v>14</x:v>
      </x:c>
      <x:c r="V108" s="114" t="str">
        <x:v>8 sept</x:v>
      </x:c>
      <x:c r="W108" s="114"/>
      <x:c r="X108" s="114" t="n">
        <x:v>100000</x:v>
      </x:c>
      <x:c r="Y108" s="114" t="str">
        <x:v>Fotografer belum diisi</x:v>
      </x:c>
      <x:c r="Z108" s="114" t="str">
        <x:f>IF(B108="","",IF(OR(C108="",D108="Belum diisi",F108=""),"CHECK: identitas/status",IF(AND(S108="Paket utama",F108&lt;&gt;"DP",OR(E108="",L108="")),"CHECK: tanggal foto/crew",IF(AND(I108=0,OR(W108="-",X108="-")),"CHECK: nominal nonangka","OK"))))</x:f>
        <x:v>OK</x:v>
      </x:c>
      <x:c r="AA108" s="116" t="n">
        <x:f>IF(B108="","",IF(AND(S108="Paket utama",E108&lt;&gt;"",E108&lt;='Pengaturan'!$B$6,OR(F108="Lunas",F108="Pelunasan"),L108&lt;&gt;"",L108&lt;&gt;"Belum diisi",N108="Uploaded"),1,0))</x:f>
        <x:v>0</x:v>
      </x:c>
    </x:row>
    <x:row r="109" ht="22" customHeight="1">
      <x:c r="A109" s="112" t="n">
        <x:v>105</x:v>
      </x:c>
      <x:c r="B109" s="113" t="n">
        <x:v>46268</x:v>
      </x:c>
      <x:c r="C109" s="114" t="str">
        <x:v>Dhita</x:v>
      </x:c>
      <x:c r="D109" s="114" t="str">
        <x:v>Large Group</x:v>
      </x:c>
      <x:c r="E109" s="113" t="n">
        <x:v>46270</x:v>
      </x:c>
      <x:c r="F109" s="114" t="str">
        <x:v>DP</x:v>
      </x:c>
      <x:c r="G109" s="115" t="n">
        <x:v>0</x:v>
      </x:c>
      <x:c r="H109" s="115" t="n">
        <x:v>100000</x:v>
      </x:c>
      <x:c r="I109" s="115" t="n">
        <x:f>IF(B109="","",SUM(G109:H109))</x:f>
        <x:v>100000</x:v>
      </x:c>
      <x:c r="J109" s="114" t="str">
        <x:f>IF(B109="","",IF(I109=0,"Tanpa uang masuk",IF(AND(G109&gt;0,H109&gt;0),"Cash + Transfer",IF(G109&gt;0,"Cash","Transfer"))))</x:f>
        <x:v>Transfer</x:v>
      </x:c>
      <x:c r="K109" s="114" t="str">
        <x:v>AMEL</x:v>
      </x:c>
      <x:c r="L109" s="114" t="str">
        <x:v>Belum diisi</x:v>
      </x:c>
      <x:c r="M109" s="114"/>
      <x:c r="N109" s="114"/>
      <x:c r="O109" s="114"/>
      <x:c r="P109" s="114"/>
      <x:c r="Q109" s="114"/>
      <x:c r="R109" s="114"/>
      <x:c r="S109" s="114" t="str">
        <x:v>Paket utama</x:v>
      </x:c>
      <x:c r="T109" s="114" t="str">
        <x:v>3</x:v>
      </x:c>
      <x:c r="U109" s="114" t="n">
        <x:v>15</x:v>
      </x:c>
      <x:c r="V109" s="114" t="str">
        <x:v>5 sept</x:v>
      </x:c>
      <x:c r="W109" s="114"/>
      <x:c r="X109" s="114" t="n">
        <x:v>100000</x:v>
      </x:c>
      <x:c r="Y109" s="114" t="str">
        <x:v>Fotografer belum diisi</x:v>
      </x:c>
      <x:c r="Z109" s="114" t="str">
        <x:f>IF(B109="","",IF(OR(C109="",D109="Belum diisi",F109=""),"CHECK: identitas/status",IF(AND(S109="Paket utama",F109&lt;&gt;"DP",OR(E109="",L109="")),"CHECK: tanggal foto/crew",IF(AND(I109=0,OR(W109="-",X109="-")),"CHECK: nominal nonangka","OK"))))</x:f>
        <x:v>OK</x:v>
      </x:c>
      <x:c r="AA109" s="116" t="n">
        <x:f>IF(B109="","",IF(AND(S109="Paket utama",E109&lt;&gt;"",E109&lt;='Pengaturan'!$B$6,OR(F109="Lunas",F109="Pelunasan"),L109&lt;&gt;"",L109&lt;&gt;"Belum diisi",N109="Uploaded"),1,0))</x:f>
        <x:v>0</x:v>
      </x:c>
    </x:row>
    <x:row r="110" ht="22" customHeight="1">
      <x:c r="A110" s="112" t="n">
        <x:v>106</x:v>
      </x:c>
      <x:c r="B110" s="113" t="n">
        <x:v>46268</x:v>
      </x:c>
      <x:c r="C110" s="114" t="str">
        <x:v>maria taffi</x:v>
      </x:c>
      <x:c r="D110" s="114" t="str">
        <x:v>Graduation</x:v>
      </x:c>
      <x:c r="E110" s="113" t="n">
        <x:v>46274</x:v>
      </x:c>
      <x:c r="F110" s="114" t="str">
        <x:v>DP</x:v>
      </x:c>
      <x:c r="G110" s="115" t="n">
        <x:v>0</x:v>
      </x:c>
      <x:c r="H110" s="115" t="n">
        <x:v>100000</x:v>
      </x:c>
      <x:c r="I110" s="115" t="n">
        <x:f>IF(B110="","",SUM(G110:H110))</x:f>
        <x:v>100000</x:v>
      </x:c>
      <x:c r="J110" s="114" t="str">
        <x:f>IF(B110="","",IF(I110=0,"Tanpa uang masuk",IF(AND(G110&gt;0,H110&gt;0),"Cash + Transfer",IF(G110&gt;0,"Cash","Transfer"))))</x:f>
        <x:v>Transfer</x:v>
      </x:c>
      <x:c r="K110" s="114" t="str">
        <x:v>AMEL</x:v>
      </x:c>
      <x:c r="L110" s="114" t="str">
        <x:v>Belum diisi</x:v>
      </x:c>
      <x:c r="M110" s="114"/>
      <x:c r="N110" s="114"/>
      <x:c r="O110" s="114"/>
      <x:c r="P110" s="114"/>
      <x:c r="Q110" s="114"/>
      <x:c r="R110" s="114"/>
      <x:c r="S110" s="114" t="str">
        <x:v>Paket utama</x:v>
      </x:c>
      <x:c r="T110" s="114" t="str">
        <x:v>3</x:v>
      </x:c>
      <x:c r="U110" s="114" t="n">
        <x:v>16</x:v>
      </x:c>
      <x:c r="V110" s="114" t="str">
        <x:v>9 sept</x:v>
      </x:c>
      <x:c r="W110" s="114"/>
      <x:c r="X110" s="114" t="n">
        <x:v>100000</x:v>
      </x:c>
      <x:c r="Y110" s="114" t="str">
        <x:v>Fotografer belum diisi</x:v>
      </x:c>
      <x:c r="Z110" s="114" t="str">
        <x:f>IF(B110="","",IF(OR(C110="",D110="Belum diisi",F110=""),"CHECK: identitas/status",IF(AND(S110="Paket utama",F110&lt;&gt;"DP",OR(E110="",L110="")),"CHECK: tanggal foto/crew",IF(AND(I110=0,OR(W110="-",X110="-")),"CHECK: nominal nonangka","OK"))))</x:f>
        <x:v>OK</x:v>
      </x:c>
      <x:c r="AA110" s="116" t="n">
        <x:f>IF(B110="","",IF(AND(S110="Paket utama",E110&lt;&gt;"",E110&lt;='Pengaturan'!$B$6,OR(F110="Lunas",F110="Pelunasan"),L110&lt;&gt;"",L110&lt;&gt;"Belum diisi",N110="Uploaded"),1,0))</x:f>
        <x:v>0</x:v>
      </x:c>
    </x:row>
    <x:row r="111" ht="22" customHeight="1">
      <x:c r="A111" s="112" t="n">
        <x:v>107</x:v>
      </x:c>
      <x:c r="B111" s="113" t="n">
        <x:v>46268</x:v>
      </x:c>
      <x:c r="C111" s="114" t="str">
        <x:v>Jager</x:v>
      </x:c>
      <x:c r="D111" s="114" t="str">
        <x:v>Large Group</x:v>
      </x:c>
      <x:c r="E111" s="113" t="n">
        <x:v>46270</x:v>
      </x:c>
      <x:c r="F111" s="114" t="str">
        <x:v>DP</x:v>
      </x:c>
      <x:c r="G111" s="115" t="n">
        <x:v>0</x:v>
      </x:c>
      <x:c r="H111" s="115" t="n">
        <x:v>100000</x:v>
      </x:c>
      <x:c r="I111" s="115" t="n">
        <x:f>IF(B111="","",SUM(G111:H111))</x:f>
        <x:v>100000</x:v>
      </x:c>
      <x:c r="J111" s="114" t="str">
        <x:f>IF(B111="","",IF(I111=0,"Tanpa uang masuk",IF(AND(G111&gt;0,H111&gt;0),"Cash + Transfer",IF(G111&gt;0,"Cash","Transfer"))))</x:f>
        <x:v>Transfer</x:v>
      </x:c>
      <x:c r="K111" s="114" t="str">
        <x:v>INDAH</x:v>
      </x:c>
      <x:c r="L111" s="114" t="str">
        <x:v>Belum diisi</x:v>
      </x:c>
      <x:c r="M111" s="114"/>
      <x:c r="N111" s="114"/>
      <x:c r="O111" s="114"/>
      <x:c r="P111" s="114"/>
      <x:c r="Q111" s="114"/>
      <x:c r="R111" s="114"/>
      <x:c r="S111" s="114" t="str">
        <x:v>Paket utama</x:v>
      </x:c>
      <x:c r="T111" s="114" t="str">
        <x:v>3</x:v>
      </x:c>
      <x:c r="U111" s="114" t="n">
        <x:v>17</x:v>
      </x:c>
      <x:c r="V111" s="114" t="str">
        <x:v>2026-09-05T00:00:00</x:v>
      </x:c>
      <x:c r="W111" s="114"/>
      <x:c r="X111" s="114" t="n">
        <x:v>100000</x:v>
      </x:c>
      <x:c r="Y111" s="114" t="str">
        <x:v>Fotografer belum diisi</x:v>
      </x:c>
      <x:c r="Z111" s="114" t="str">
        <x:f>IF(B111="","",IF(OR(C111="",D111="Belum diisi",F111=""),"CHECK: identitas/status",IF(AND(S111="Paket utama",F111&lt;&gt;"DP",OR(E111="",L111="")),"CHECK: tanggal foto/crew",IF(AND(I111=0,OR(W111="-",X111="-")),"CHECK: nominal nonangka","OK"))))</x:f>
        <x:v>OK</x:v>
      </x:c>
      <x:c r="AA111" s="116" t="n">
        <x:f>IF(B111="","",IF(AND(S111="Paket utama",E111&lt;&gt;"",E111&lt;='Pengaturan'!$B$6,OR(F111="Lunas",F111="Pelunasan"),L111&lt;&gt;"",L111&lt;&gt;"Belum diisi",N111="Uploaded"),1,0))</x:f>
        <x:v>0</x:v>
      </x:c>
    </x:row>
    <x:row r="112" ht="22" customHeight="1">
      <x:c r="A112" s="112" t="n">
        <x:v>108</x:v>
      </x:c>
      <x:c r="B112" s="113" t="n">
        <x:v>46268</x:v>
      </x:c>
      <x:c r="C112" s="114" t="str">
        <x:v>Runi</x:v>
      </x:c>
      <x:c r="D112" s="114" t="str">
        <x:v>Studio Rent</x:v>
      </x:c>
      <x:c r="E112" s="113" t="n">
        <x:v>46268</x:v>
      </x:c>
      <x:c r="F112" s="114" t="str">
        <x:v>Lunas</x:v>
      </x:c>
      <x:c r="G112" s="115" t="n">
        <x:v>0</x:v>
      </x:c>
      <x:c r="H112" s="115" t="n">
        <x:v>350000</x:v>
      </x:c>
      <x:c r="I112" s="115" t="n">
        <x:f>IF(B112="","",SUM(G112:H112))</x:f>
        <x:v>350000</x:v>
      </x:c>
      <x:c r="J112" s="114" t="str">
        <x:f>IF(B112="","",IF(I112=0,"Tanpa uang masuk",IF(AND(G112&gt;0,H112&gt;0),"Cash + Transfer",IF(G112&gt;0,"Cash","Transfer"))))</x:f>
        <x:v>Transfer</x:v>
      </x:c>
      <x:c r="K112" s="114" t="str">
        <x:v>INDAH</x:v>
      </x:c>
      <x:c r="L112" s="114" t="str">
        <x:v>Belum diisi</x:v>
      </x:c>
      <x:c r="M112" s="114"/>
      <x:c r="N112" s="114"/>
      <x:c r="O112" s="114"/>
      <x:c r="P112" s="114"/>
      <x:c r="Q112" s="114"/>
      <x:c r="R112" s="114"/>
      <x:c r="S112" s="114" t="str">
        <x:v>Paket utama</x:v>
      </x:c>
      <x:c r="T112" s="114" t="str">
        <x:v>3</x:v>
      </x:c>
      <x:c r="U112" s="114" t="n">
        <x:v>18</x:v>
      </x:c>
      <x:c r="V112" s="114" t="str">
        <x:v>2026-09-03T00:00:00</x:v>
      </x:c>
      <x:c r="W112" s="114"/>
      <x:c r="X112" s="114" t="n">
        <x:v>350000</x:v>
      </x:c>
      <x:c r="Y112" s="114" t="str">
        <x:v>Fotografer belum diisi</x:v>
      </x:c>
      <x:c r="Z112" s="114" t="str">
        <x:f>IF(B112="","",IF(OR(C112="",D112="Belum diisi",F112=""),"CHECK: identitas/status",IF(AND(S112="Paket utama",F112&lt;&gt;"DP",OR(E112="",L112="")),"CHECK: tanggal foto/crew",IF(AND(I112=0,OR(W112="-",X112="-")),"CHECK: nominal nonangka","OK"))))</x:f>
        <x:v>OK</x:v>
      </x:c>
      <x:c r="AA112" s="116" t="n">
        <x:f>IF(B112="","",IF(AND(S112="Paket utama",E112&lt;&gt;"",E112&lt;='Pengaturan'!$B$6,OR(F112="Lunas",F112="Pelunasan"),L112&lt;&gt;"",L112&lt;&gt;"Belum diisi",N112="Uploaded"),1,0))</x:f>
        <x:v>0</x:v>
      </x:c>
    </x:row>
    <x:row r="113" ht="22" customHeight="1">
      <x:c r="A113" s="112" t="n">
        <x:v>109</x:v>
      </x:c>
      <x:c r="B113" s="113" t="n">
        <x:v>46268</x:v>
      </x:c>
      <x:c r="C113" s="114" t="str">
        <x:v>Athia</x:v>
      </x:c>
      <x:c r="D113" s="114" t="str">
        <x:v>Graduation Premium</x:v>
      </x:c>
      <x:c r="E113" s="113" t="n">
        <x:v>46273</x:v>
      </x:c>
      <x:c r="F113" s="114" t="str">
        <x:v>DP</x:v>
      </x:c>
      <x:c r="G113" s="115" t="n">
        <x:v>0</x:v>
      </x:c>
      <x:c r="H113" s="115" t="n">
        <x:v>100000</x:v>
      </x:c>
      <x:c r="I113" s="115" t="n">
        <x:f>IF(B113="","",SUM(G113:H113))</x:f>
        <x:v>100000</x:v>
      </x:c>
      <x:c r="J113" s="114" t="str">
        <x:f>IF(B113="","",IF(I113=0,"Tanpa uang masuk",IF(AND(G113&gt;0,H113&gt;0),"Cash + Transfer",IF(G113&gt;0,"Cash","Transfer"))))</x:f>
        <x:v>Transfer</x:v>
      </x:c>
      <x:c r="K113" s="114" t="str">
        <x:v>INDAH</x:v>
      </x:c>
      <x:c r="L113" s="114" t="str">
        <x:v>Belum diisi</x:v>
      </x:c>
      <x:c r="M113" s="114"/>
      <x:c r="N113" s="114"/>
      <x:c r="O113" s="114"/>
      <x:c r="P113" s="114"/>
      <x:c r="Q113" s="114"/>
      <x:c r="R113" s="114"/>
      <x:c r="S113" s="114" t="str">
        <x:v>Paket utama</x:v>
      </x:c>
      <x:c r="T113" s="114" t="str">
        <x:v>3</x:v>
      </x:c>
      <x:c r="U113" s="114" t="n">
        <x:v>19</x:v>
      </x:c>
      <x:c r="V113" s="114" t="str">
        <x:v>2026-09-08T00:00:00</x:v>
      </x:c>
      <x:c r="W113" s="114"/>
      <x:c r="X113" s="114" t="n">
        <x:v>100000</x:v>
      </x:c>
      <x:c r="Y113" s="114" t="str">
        <x:v>Fotografer belum diisi</x:v>
      </x:c>
      <x:c r="Z113" s="114" t="str">
        <x:f>IF(B113="","",IF(OR(C113="",D113="Belum diisi",F113=""),"CHECK: identitas/status",IF(AND(S113="Paket utama",F113&lt;&gt;"DP",OR(E113="",L113="")),"CHECK: tanggal foto/crew",IF(AND(I113=0,OR(W113="-",X113="-")),"CHECK: nominal nonangka","OK"))))</x:f>
        <x:v>OK</x:v>
      </x:c>
      <x:c r="AA113" s="116" t="n">
        <x:f>IF(B113="","",IF(AND(S113="Paket utama",E113&lt;&gt;"",E113&lt;='Pengaturan'!$B$6,OR(F113="Lunas",F113="Pelunasan"),L113&lt;&gt;"",L113&lt;&gt;"Belum diisi",N113="Uploaded"),1,0))</x:f>
        <x:v>0</x:v>
      </x:c>
    </x:row>
    <x:row r="114" ht="22" customHeight="1">
      <x:c r="A114" s="112" t="n">
        <x:v>110</x:v>
      </x:c>
      <x:c r="B114" s="113" t="n">
        <x:v>46268</x:v>
      </x:c>
      <x:c r="C114" s="114" t="str">
        <x:v>Luceriza</x:v>
      </x:c>
      <x:c r="D114" s="114" t="str">
        <x:v>Large Group</x:v>
      </x:c>
      <x:c r="E114" s="113" t="n">
        <x:v>46271</x:v>
      </x:c>
      <x:c r="F114" s="114" t="str">
        <x:v>DP</x:v>
      </x:c>
      <x:c r="G114" s="115" t="n">
        <x:v>0</x:v>
      </x:c>
      <x:c r="H114" s="115" t="n">
        <x:v>100000</x:v>
      </x:c>
      <x:c r="I114" s="115" t="n">
        <x:f>IF(B114="","",SUM(G114:H114))</x:f>
        <x:v>100000</x:v>
      </x:c>
      <x:c r="J114" s="114" t="str">
        <x:f>IF(B114="","",IF(I114=0,"Tanpa uang masuk",IF(AND(G114&gt;0,H114&gt;0),"Cash + Transfer",IF(G114&gt;0,"Cash","Transfer"))))</x:f>
        <x:v>Transfer</x:v>
      </x:c>
      <x:c r="K114" s="114" t="str">
        <x:v>INDAH</x:v>
      </x:c>
      <x:c r="L114" s="114" t="str">
        <x:v>Belum diisi</x:v>
      </x:c>
      <x:c r="M114" s="114"/>
      <x:c r="N114" s="114"/>
      <x:c r="O114" s="114"/>
      <x:c r="P114" s="114"/>
      <x:c r="Q114" s="114"/>
      <x:c r="R114" s="114"/>
      <x:c r="S114" s="114" t="str">
        <x:v>Paket utama</x:v>
      </x:c>
      <x:c r="T114" s="114" t="str">
        <x:v>3</x:v>
      </x:c>
      <x:c r="U114" s="114" t="n">
        <x:v>20</x:v>
      </x:c>
      <x:c r="V114" s="114" t="str">
        <x:v>2026-09-06T00:00:00</x:v>
      </x:c>
      <x:c r="W114" s="114"/>
      <x:c r="X114" s="114" t="n">
        <x:v>100000</x:v>
      </x:c>
      <x:c r="Y114" s="114" t="str">
        <x:v>Fotografer belum diisi</x:v>
      </x:c>
      <x:c r="Z114" s="114" t="str">
        <x:f>IF(B114="","",IF(OR(C114="",D114="Belum diisi",F114=""),"CHECK: identitas/status",IF(AND(S114="Paket utama",F114&lt;&gt;"DP",OR(E114="",L114="")),"CHECK: tanggal foto/crew",IF(AND(I114=0,OR(W114="-",X114="-")),"CHECK: nominal nonangka","OK"))))</x:f>
        <x:v>OK</x:v>
      </x:c>
      <x:c r="AA114" s="116" t="n">
        <x:f>IF(B114="","",IF(AND(S114="Paket utama",E114&lt;&gt;"",E114&lt;='Pengaturan'!$B$6,OR(F114="Lunas",F114="Pelunasan"),L114&lt;&gt;"",L114&lt;&gt;"Belum diisi",N114="Uploaded"),1,0))</x:f>
        <x:v>0</x:v>
      </x:c>
    </x:row>
    <x:row r="115" ht="22" customHeight="1">
      <x:c r="A115" s="112" t="n">
        <x:v>111</x:v>
      </x:c>
      <x:c r="B115" s="113" t="n">
        <x:v>46268</x:v>
      </x:c>
      <x:c r="C115" s="114" t="str">
        <x:v>KKN Kalikajar</x:v>
      </x:c>
      <x:c r="D115" s="114" t="str">
        <x:v>Large Group</x:v>
      </x:c>
      <x:c r="E115" s="113" t="n">
        <x:v>46269</x:v>
      </x:c>
      <x:c r="F115" s="114" t="str">
        <x:v>DP</x:v>
      </x:c>
      <x:c r="G115" s="115" t="n">
        <x:v>0</x:v>
      </x:c>
      <x:c r="H115" s="115" t="n">
        <x:v>100000</x:v>
      </x:c>
      <x:c r="I115" s="115" t="n">
        <x:f>IF(B115="","",SUM(G115:H115))</x:f>
        <x:v>100000</x:v>
      </x:c>
      <x:c r="J115" s="114" t="str">
        <x:f>IF(B115="","",IF(I115=0,"Tanpa uang masuk",IF(AND(G115&gt;0,H115&gt;0),"Cash + Transfer",IF(G115&gt;0,"Cash","Transfer"))))</x:f>
        <x:v>Transfer</x:v>
      </x:c>
      <x:c r="K115" s="114" t="str">
        <x:v>INDAH</x:v>
      </x:c>
      <x:c r="L115" s="114" t="str">
        <x:v>Belum diisi</x:v>
      </x:c>
      <x:c r="M115" s="114"/>
      <x:c r="N115" s="114"/>
      <x:c r="O115" s="114"/>
      <x:c r="P115" s="114"/>
      <x:c r="Q115" s="114"/>
      <x:c r="R115" s="114"/>
      <x:c r="S115" s="114" t="str">
        <x:v>Paket utama</x:v>
      </x:c>
      <x:c r="T115" s="114" t="str">
        <x:v>3</x:v>
      </x:c>
      <x:c r="U115" s="114" t="n">
        <x:v>21</x:v>
      </x:c>
      <x:c r="V115" s="114" t="str">
        <x:v>2026-09-04T00:00:00</x:v>
      </x:c>
      <x:c r="W115" s="114"/>
      <x:c r="X115" s="114" t="n">
        <x:v>100000</x:v>
      </x:c>
      <x:c r="Y115" s="114" t="str">
        <x:v>Fotografer belum diisi</x:v>
      </x:c>
      <x:c r="Z115" s="114" t="str">
        <x:f>IF(B115="","",IF(OR(C115="",D115="Belum diisi",F115=""),"CHECK: identitas/status",IF(AND(S115="Paket utama",F115&lt;&gt;"DP",OR(E115="",L115="")),"CHECK: tanggal foto/crew",IF(AND(I115=0,OR(W115="-",X115="-")),"CHECK: nominal nonangka","OK"))))</x:f>
        <x:v>OK</x:v>
      </x:c>
      <x:c r="AA115" s="116" t="n">
        <x:f>IF(B115="","",IF(AND(S115="Paket utama",E115&lt;&gt;"",E115&lt;='Pengaturan'!$B$6,OR(F115="Lunas",F115="Pelunasan"),L115&lt;&gt;"",L115&lt;&gt;"Belum diisi",N115="Uploaded"),1,0))</x:f>
        <x:v>0</x:v>
      </x:c>
    </x:row>
    <x:row r="116" ht="22" customHeight="1">
      <x:c r="A116" s="112" t="n">
        <x:v>112</x:v>
      </x:c>
      <x:c r="B116" s="113" t="n">
        <x:v>46268</x:v>
      </x:c>
      <x:c r="C116" s="114" t="str">
        <x:v>ELIA SEPTIA</x:v>
      </x:c>
      <x:c r="D116" s="114" t="str">
        <x:v>Photofox</x:v>
      </x:c>
      <x:c r="E116" s="113" t="n">
        <x:v>46269</x:v>
      </x:c>
      <x:c r="F116" s="114" t="str">
        <x:v>Lunas</x:v>
      </x:c>
      <x:c r="G116" s="115" t="n">
        <x:v>0</x:v>
      </x:c>
      <x:c r="H116" s="115" t="n">
        <x:v>200000</x:v>
      </x:c>
      <x:c r="I116" s="115" t="n">
        <x:f>IF(B116="","",SUM(G116:H116))</x:f>
        <x:v>200000</x:v>
      </x:c>
      <x:c r="J116" s="114" t="str">
        <x:f>IF(B116="","",IF(I116=0,"Tanpa uang masuk",IF(AND(G116&gt;0,H116&gt;0),"Cash + Transfer",IF(G116&gt;0,"Cash","Transfer"))))</x:f>
        <x:v>Transfer</x:v>
      </x:c>
      <x:c r="K116" s="114" t="str">
        <x:v>INDAH</x:v>
      </x:c>
      <x:c r="L116" s="114" t="str">
        <x:v>Belum diisi</x:v>
      </x:c>
      <x:c r="M116" s="114"/>
      <x:c r="N116" s="114"/>
      <x:c r="O116" s="114"/>
      <x:c r="P116" s="114"/>
      <x:c r="Q116" s="114"/>
      <x:c r="R116" s="114"/>
      <x:c r="S116" s="114" t="str">
        <x:v>Paket utama</x:v>
      </x:c>
      <x:c r="T116" s="114" t="str">
        <x:v>3</x:v>
      </x:c>
      <x:c r="U116" s="114" t="n">
        <x:v>22</x:v>
      </x:c>
      <x:c r="V116" s="114" t="str">
        <x:v>2026-09-04T00:00:00</x:v>
      </x:c>
      <x:c r="W116" s="114"/>
      <x:c r="X116" s="114" t="n">
        <x:v>200000</x:v>
      </x:c>
      <x:c r="Y116" s="114" t="str">
        <x:v>Fotografer belum diisi</x:v>
      </x:c>
      <x:c r="Z116" s="114" t="str">
        <x:f>IF(B116="","",IF(OR(C116="",D116="Belum diisi",F116=""),"CHECK: identitas/status",IF(AND(S116="Paket utama",F116&lt;&gt;"DP",OR(E116="",L116="")),"CHECK: tanggal foto/crew",IF(AND(I116=0,OR(W116="-",X116="-")),"CHECK: nominal nonangka","OK"))))</x:f>
        <x:v>OK</x:v>
      </x:c>
      <x:c r="AA116" s="116" t="n">
        <x:f>IF(B116="","",IF(AND(S116="Paket utama",E116&lt;&gt;"",E116&lt;='Pengaturan'!$B$6,OR(F116="Lunas",F116="Pelunasan"),L116&lt;&gt;"",L116&lt;&gt;"Belum diisi",N116="Uploaded"),1,0))</x:f>
        <x:v>0</x:v>
      </x:c>
    </x:row>
    <x:row r="117" ht="22" customHeight="1">
      <x:c r="A117" s="112" t="n">
        <x:v>113</x:v>
      </x:c>
      <x:c r="B117" s="113" t="n">
        <x:v>46268</x:v>
      </x:c>
      <x:c r="C117" s="114" t="str">
        <x:v>cut auriel</x:v>
      </x:c>
      <x:c r="D117" s="114" t="str">
        <x:v>Graduation</x:v>
      </x:c>
      <x:c r="E117" s="113" t="n">
        <x:v>46274</x:v>
      </x:c>
      <x:c r="F117" s="114" t="str">
        <x:v>DP</x:v>
      </x:c>
      <x:c r="G117" s="115" t="n">
        <x:v>0</x:v>
      </x:c>
      <x:c r="H117" s="115" t="n">
        <x:v>100000</x:v>
      </x:c>
      <x:c r="I117" s="115" t="n">
        <x:f>IF(B117="","",SUM(G117:H117))</x:f>
        <x:v>100000</x:v>
      </x:c>
      <x:c r="J117" s="114" t="str">
        <x:f>IF(B117="","",IF(I117=0,"Tanpa uang masuk",IF(AND(G117&gt;0,H117&gt;0),"Cash + Transfer",IF(G117&gt;0,"Cash","Transfer"))))</x:f>
        <x:v>Transfer</x:v>
      </x:c>
      <x:c r="K117" s="114" t="str">
        <x:v>INDAH</x:v>
      </x:c>
      <x:c r="L117" s="114" t="str">
        <x:v>Belum diisi</x:v>
      </x:c>
      <x:c r="M117" s="114"/>
      <x:c r="N117" s="114"/>
      <x:c r="O117" s="114"/>
      <x:c r="P117" s="114"/>
      <x:c r="Q117" s="114"/>
      <x:c r="R117" s="114"/>
      <x:c r="S117" s="114" t="str">
        <x:v>Paket utama</x:v>
      </x:c>
      <x:c r="T117" s="114" t="str">
        <x:v>3</x:v>
      </x:c>
      <x:c r="U117" s="114" t="n">
        <x:v>23</x:v>
      </x:c>
      <x:c r="V117" s="114" t="str">
        <x:v>2026-09-09T00:00:00</x:v>
      </x:c>
      <x:c r="W117" s="114"/>
      <x:c r="X117" s="114" t="n">
        <x:v>100000</x:v>
      </x:c>
      <x:c r="Y117" s="114" t="str">
        <x:v>Fotografer belum diisi</x:v>
      </x:c>
      <x:c r="Z117" s="114" t="str">
        <x:f>IF(B117="","",IF(OR(C117="",D117="Belum diisi",F117=""),"CHECK: identitas/status",IF(AND(S117="Paket utama",F117&lt;&gt;"DP",OR(E117="",L117="")),"CHECK: tanggal foto/crew",IF(AND(I117=0,OR(W117="-",X117="-")),"CHECK: nominal nonangka","OK"))))</x:f>
        <x:v>OK</x:v>
      </x:c>
      <x:c r="AA117" s="116" t="n">
        <x:f>IF(B117="","",IF(AND(S117="Paket utama",E117&lt;&gt;"",E117&lt;='Pengaturan'!$B$6,OR(F117="Lunas",F117="Pelunasan"),L117&lt;&gt;"",L117&lt;&gt;"Belum diisi",N117="Uploaded"),1,0))</x:f>
        <x:v>0</x:v>
      </x:c>
    </x:row>
    <x:row r="118" ht="22" customHeight="1">
      <x:c r="A118" s="112" t="n">
        <x:v>114</x:v>
      </x:c>
      <x:c r="B118" s="113" t="n">
        <x:v>46268</x:v>
      </x:c>
      <x:c r="C118" s="114" t="str">
        <x:v>Fauzan</x:v>
      </x:c>
      <x:c r="D118" s="114" t="str">
        <x:v>Couple A</x:v>
      </x:c>
      <x:c r="E118" s="113" t="n">
        <x:v>46268</x:v>
      </x:c>
      <x:c r="F118" s="114" t="str">
        <x:v>Lunas</x:v>
      </x:c>
      <x:c r="G118" s="115" t="n">
        <x:v>0</x:v>
      </x:c>
      <x:c r="H118" s="115" t="n">
        <x:v>50000</x:v>
      </x:c>
      <x:c r="I118" s="115" t="n">
        <x:f>IF(B118="","",SUM(G118:H118))</x:f>
        <x:v>50000</x:v>
      </x:c>
      <x:c r="J118" s="114" t="str">
        <x:f>IF(B118="","",IF(I118=0,"Tanpa uang masuk",IF(AND(G118&gt;0,H118&gt;0),"Cash + Transfer",IF(G118&gt;0,"Cash","Transfer"))))</x:f>
        <x:v>Transfer</x:v>
      </x:c>
      <x:c r="K118" s="114" t="str">
        <x:v>INDAH</x:v>
      </x:c>
      <x:c r="L118" s="114" t="str">
        <x:v>SAKA</x:v>
      </x:c>
      <x:c r="M118" s="114"/>
      <x:c r="N118" s="114" t="str">
        <x:v>Uploaded</x:v>
      </x:c>
      <x:c r="O118" s="114" t="str">
        <x:v>Pending</x:v>
      </x:c>
      <x:c r="P118" s="114"/>
      <x:c r="Q118" s="114"/>
      <x:c r="R118" s="114"/>
      <x:c r="S118" s="114" t="str">
        <x:v>Paket utama</x:v>
      </x:c>
      <x:c r="T118" s="114" t="str">
        <x:v>3</x:v>
      </x:c>
      <x:c r="U118" s="114" t="n">
        <x:v>24</x:v>
      </x:c>
      <x:c r="V118" s="114" t="str">
        <x:v>2026-09-03T00:00:00</x:v>
      </x:c>
      <x:c r="W118" s="114"/>
      <x:c r="X118" s="114" t="n">
        <x:v>50000</x:v>
      </x:c>
      <x:c r="Y118" s="114"/>
      <x:c r="Z118" s="114" t="str">
        <x:f>IF(B118="","",IF(OR(C118="",D118="Belum diisi",F118=""),"CHECK: identitas/status",IF(AND(S118="Paket utama",F118&lt;&gt;"DP",OR(E118="",L118="")),"CHECK: tanggal foto/crew",IF(AND(I118=0,OR(W118="-",X118="-")),"CHECK: nominal nonangka","OK"))))</x:f>
        <x:v>OK</x:v>
      </x:c>
      <x:c r="AA118" s="116" t="n">
        <x:f>IF(B118="","",IF(AND(S118="Paket utama",E118&lt;&gt;"",E118&lt;='Pengaturan'!$B$6,OR(F118="Lunas",F118="Pelunasan"),L118&lt;&gt;"",L118&lt;&gt;"Belum diisi",N118="Uploaded"),1,0))</x:f>
        <x:v>1</x:v>
      </x:c>
    </x:row>
    <x:row r="119" ht="22" customHeight="1">
      <x:c r="A119" s="112" t="n">
        <x:v>115</x:v>
      </x:c>
      <x:c r="B119" s="113" t="n">
        <x:v>46268</x:v>
      </x:c>
      <x:c r="C119" s="114" t="str">
        <x:v>Decky Sapta</x:v>
      </x:c>
      <x:c r="D119" s="114" t="str">
        <x:v>Graduation</x:v>
      </x:c>
      <x:c r="E119" s="113" t="n">
        <x:v>46273</x:v>
      </x:c>
      <x:c r="F119" s="114" t="str">
        <x:v>DP</x:v>
      </x:c>
      <x:c r="G119" s="115" t="n">
        <x:v>0</x:v>
      </x:c>
      <x:c r="H119" s="115" t="n">
        <x:v>100000</x:v>
      </x:c>
      <x:c r="I119" s="115" t="n">
        <x:f>IF(B119="","",SUM(G119:H119))</x:f>
        <x:v>100000</x:v>
      </x:c>
      <x:c r="J119" s="114" t="str">
        <x:f>IF(B119="","",IF(I119=0,"Tanpa uang masuk",IF(AND(G119&gt;0,H119&gt;0),"Cash + Transfer",IF(G119&gt;0,"Cash","Transfer"))))</x:f>
        <x:v>Transfer</x:v>
      </x:c>
      <x:c r="K119" s="114" t="str">
        <x:v>INDAH</x:v>
      </x:c>
      <x:c r="L119" s="114" t="str">
        <x:v>Belum diisi</x:v>
      </x:c>
      <x:c r="M119" s="114"/>
      <x:c r="N119" s="114"/>
      <x:c r="O119" s="114"/>
      <x:c r="P119" s="114"/>
      <x:c r="Q119" s="114"/>
      <x:c r="R119" s="114"/>
      <x:c r="S119" s="114" t="str">
        <x:v>Paket utama</x:v>
      </x:c>
      <x:c r="T119" s="114" t="str">
        <x:v>3</x:v>
      </x:c>
      <x:c r="U119" s="114" t="n">
        <x:v>25</x:v>
      </x:c>
      <x:c r="V119" s="114" t="str">
        <x:v>2026-09-08T00:00:00</x:v>
      </x:c>
      <x:c r="W119" s="114"/>
      <x:c r="X119" s="114" t="n">
        <x:v>100000</x:v>
      </x:c>
      <x:c r="Y119" s="114" t="str">
        <x:v>Fotografer belum diisi</x:v>
      </x:c>
      <x:c r="Z119" s="114" t="str">
        <x:f>IF(B119="","",IF(OR(C119="",D119="Belum diisi",F119=""),"CHECK: identitas/status",IF(AND(S119="Paket utama",F119&lt;&gt;"DP",OR(E119="",L119="")),"CHECK: tanggal foto/crew",IF(AND(I119=0,OR(W119="-",X119="-")),"CHECK: nominal nonangka","OK"))))</x:f>
        <x:v>OK</x:v>
      </x:c>
      <x:c r="AA119" s="116" t="n">
        <x:f>IF(B119="","",IF(AND(S119="Paket utama",E119&lt;&gt;"",E119&lt;='Pengaturan'!$B$6,OR(F119="Lunas",F119="Pelunasan"),L119&lt;&gt;"",L119&lt;&gt;"Belum diisi",N119="Uploaded"),1,0))</x:f>
        <x:v>0</x:v>
      </x:c>
    </x:row>
    <x:row r="120" ht="22" customHeight="1">
      <x:c r="A120" s="112" t="n">
        <x:v>116</x:v>
      </x:c>
      <x:c r="B120" s="113" t="n">
        <x:v>46268</x:v>
      </x:c>
      <x:c r="C120" s="114" t="str">
        <x:v>Hanif</x:v>
      </x:c>
      <x:c r="D120" s="114" t="str">
        <x:v>Graduation</x:v>
      </x:c>
      <x:c r="E120" s="113" t="n">
        <x:v>46274</x:v>
      </x:c>
      <x:c r="F120" s="114" t="str">
        <x:v>DP</x:v>
      </x:c>
      <x:c r="G120" s="115" t="n">
        <x:v>0</x:v>
      </x:c>
      <x:c r="H120" s="115" t="n">
        <x:v>100000</x:v>
      </x:c>
      <x:c r="I120" s="115" t="n">
        <x:f>IF(B120="","",SUM(G120:H120))</x:f>
        <x:v>100000</x:v>
      </x:c>
      <x:c r="J120" s="114" t="str">
        <x:f>IF(B120="","",IF(I120=0,"Tanpa uang masuk",IF(AND(G120&gt;0,H120&gt;0),"Cash + Transfer",IF(G120&gt;0,"Cash","Transfer"))))</x:f>
        <x:v>Transfer</x:v>
      </x:c>
      <x:c r="K120" s="114" t="str">
        <x:v>INDAH</x:v>
      </x:c>
      <x:c r="L120" s="114" t="str">
        <x:v>Belum diisi</x:v>
      </x:c>
      <x:c r="M120" s="114"/>
      <x:c r="N120" s="114"/>
      <x:c r="O120" s="114"/>
      <x:c r="P120" s="114"/>
      <x:c r="Q120" s="114"/>
      <x:c r="R120" s="114"/>
      <x:c r="S120" s="114" t="str">
        <x:v>Paket utama</x:v>
      </x:c>
      <x:c r="T120" s="114" t="str">
        <x:v>3</x:v>
      </x:c>
      <x:c r="U120" s="114" t="n">
        <x:v>26</x:v>
      </x:c>
      <x:c r="V120" s="114" t="str">
        <x:v>2026-09-09T00:00:00</x:v>
      </x:c>
      <x:c r="W120" s="114"/>
      <x:c r="X120" s="114" t="n">
        <x:v>100000</x:v>
      </x:c>
      <x:c r="Y120" s="114" t="str">
        <x:v>Fotografer belum diisi</x:v>
      </x:c>
      <x:c r="Z120" s="114" t="str">
        <x:f>IF(B120="","",IF(OR(C120="",D120="Belum diisi",F120=""),"CHECK: identitas/status",IF(AND(S120="Paket utama",F120&lt;&gt;"DP",OR(E120="",L120="")),"CHECK: tanggal foto/crew",IF(AND(I120=0,OR(W120="-",X120="-")),"CHECK: nominal nonangka","OK"))))</x:f>
        <x:v>OK</x:v>
      </x:c>
      <x:c r="AA120" s="116" t="n">
        <x:f>IF(B120="","",IF(AND(S120="Paket utama",E120&lt;&gt;"",E120&lt;='Pengaturan'!$B$6,OR(F120="Lunas",F120="Pelunasan"),L120&lt;&gt;"",L120&lt;&gt;"Belum diisi",N120="Uploaded"),1,0))</x:f>
        <x:v>0</x:v>
      </x:c>
    </x:row>
    <x:row r="121" ht="22" customHeight="1">
      <x:c r="A121" s="112" t="n">
        <x:v>117</x:v>
      </x:c>
      <x:c r="B121" s="113" t="n">
        <x:v>46268</x:v>
      </x:c>
      <x:c r="C121" s="114" t="str">
        <x:v>Farhan</x:v>
      </x:c>
      <x:c r="D121" s="114" t="str">
        <x:v>Large Group</x:v>
      </x:c>
      <x:c r="E121" s="113" t="n">
        <x:v>46268</x:v>
      </x:c>
      <x:c r="F121" s="114" t="str">
        <x:v>Lunas</x:v>
      </x:c>
      <x:c r="G121" s="115" t="n">
        <x:v>0</x:v>
      </x:c>
      <x:c r="H121" s="115" t="n">
        <x:v>300000</x:v>
      </x:c>
      <x:c r="I121" s="115" t="n">
        <x:f>IF(B121="","",SUM(G121:H121))</x:f>
        <x:v>300000</x:v>
      </x:c>
      <x:c r="J121" s="114" t="str">
        <x:f>IF(B121="","",IF(I121=0,"Tanpa uang masuk",IF(AND(G121&gt;0,H121&gt;0),"Cash + Transfer",IF(G121&gt;0,"Cash","Transfer"))))</x:f>
        <x:v>Transfer</x:v>
      </x:c>
      <x:c r="K121" s="114" t="str">
        <x:v>INDAH</x:v>
      </x:c>
      <x:c r="L121" s="114" t="str">
        <x:v>SAKA</x:v>
      </x:c>
      <x:c r="M121" s="114"/>
      <x:c r="N121" s="114" t="str">
        <x:v>Uploaded</x:v>
      </x:c>
      <x:c r="O121" s="114" t="str">
        <x:v>Uploaded</x:v>
      </x:c>
      <x:c r="P121" s="114"/>
      <x:c r="Q121" s="114"/>
      <x:c r="R121" s="114"/>
      <x:c r="S121" s="114" t="str">
        <x:v>Paket utama</x:v>
      </x:c>
      <x:c r="T121" s="114" t="str">
        <x:v>3</x:v>
      </x:c>
      <x:c r="U121" s="114" t="n">
        <x:v>27</x:v>
      </x:c>
      <x:c r="V121" s="114" t="str">
        <x:v>2026-09-03T00:00:00</x:v>
      </x:c>
      <x:c r="W121" s="114"/>
      <x:c r="X121" s="114" t="n">
        <x:v>300000</x:v>
      </x:c>
      <x:c r="Y121" s="114"/>
      <x:c r="Z121" s="114" t="str">
        <x:f>IF(B121="","",IF(OR(C121="",D121="Belum diisi",F121=""),"CHECK: identitas/status",IF(AND(S121="Paket utama",F121&lt;&gt;"DP",OR(E121="",L121="")),"CHECK: tanggal foto/crew",IF(AND(I121=0,OR(W121="-",X121="-")),"CHECK: nominal nonangka","OK"))))</x:f>
        <x:v>OK</x:v>
      </x:c>
      <x:c r="AA121" s="116" t="n">
        <x:f>IF(B121="","",IF(AND(S121="Paket utama",E121&lt;&gt;"",E121&lt;='Pengaturan'!$B$6,OR(F121="Lunas",F121="Pelunasan"),L121&lt;&gt;"",L121&lt;&gt;"Belum diisi",N121="Uploaded"),1,0))</x:f>
        <x:v>1</x:v>
      </x:c>
    </x:row>
    <x:row r="122" ht="22" customHeight="1">
      <x:c r="A122" s="112" t="n">
        <x:v>118</x:v>
      </x:c>
      <x:c r="B122" s="113" t="n">
        <x:v>46268</x:v>
      </x:c>
      <x:c r="C122" s="114" t="str">
        <x:v>Ayume</x:v>
      </x:c>
      <x:c r="D122" s="114" t="str">
        <x:v>Photofox</x:v>
      </x:c>
      <x:c r="E122" s="113" t="n">
        <x:v>46268</x:v>
      </x:c>
      <x:c r="F122" s="114" t="str">
        <x:v>Lunas</x:v>
      </x:c>
      <x:c r="G122" s="115" t="n">
        <x:v>100000</x:v>
      </x:c>
      <x:c r="H122" s="115" t="n">
        <x:v>0</x:v>
      </x:c>
      <x:c r="I122" s="115" t="n">
        <x:f>IF(B122="","",SUM(G122:H122))</x:f>
        <x:v>100000</x:v>
      </x:c>
      <x:c r="J122" s="114" t="str">
        <x:f>IF(B122="","",IF(I122=0,"Tanpa uang masuk",IF(AND(G122&gt;0,H122&gt;0),"Cash + Transfer",IF(G122&gt;0,"Cash","Transfer"))))</x:f>
        <x:v>Cash</x:v>
      </x:c>
      <x:c r="K122" s="114" t="str">
        <x:v>INDAH</x:v>
      </x:c>
      <x:c r="L122" s="114" t="str">
        <x:v>SAKA</x:v>
      </x:c>
      <x:c r="M122" s="114"/>
      <x:c r="N122" s="114" t="str">
        <x:v>Uploaded</x:v>
      </x:c>
      <x:c r="O122" s="114" t="str">
        <x:v>Uploaded</x:v>
      </x:c>
      <x:c r="P122" s="114"/>
      <x:c r="Q122" s="114"/>
      <x:c r="R122" s="114"/>
      <x:c r="S122" s="114" t="str">
        <x:v>Paket utama</x:v>
      </x:c>
      <x:c r="T122" s="114" t="str">
        <x:v>3</x:v>
      </x:c>
      <x:c r="U122" s="114" t="n">
        <x:v>28</x:v>
      </x:c>
      <x:c r="V122" s="114" t="str">
        <x:v>2026-09-03T00:00:00</x:v>
      </x:c>
      <x:c r="W122" s="114" t="n">
        <x:v>100000</x:v>
      </x:c>
      <x:c r="X122" s="114"/>
      <x:c r="Y122" s="114"/>
      <x:c r="Z122" s="114" t="str">
        <x:f>IF(B122="","",IF(OR(C122="",D122="Belum diisi",F122=""),"CHECK: identitas/status",IF(AND(S122="Paket utama",F122&lt;&gt;"DP",OR(E122="",L122="")),"CHECK: tanggal foto/crew",IF(AND(I122=0,OR(W122="-",X122="-")),"CHECK: nominal nonangka","OK"))))</x:f>
        <x:v>OK</x:v>
      </x:c>
      <x:c r="AA122" s="116" t="n">
        <x:f>IF(B122="","",IF(AND(S122="Paket utama",E122&lt;&gt;"",E122&lt;='Pengaturan'!$B$6,OR(F122="Lunas",F122="Pelunasan"),L122&lt;&gt;"",L122&lt;&gt;"Belum diisi",N122="Uploaded"),1,0))</x:f>
        <x:v>1</x:v>
      </x:c>
    </x:row>
    <x:row r="123" ht="22" customHeight="1">
      <x:c r="A123" s="112" t="n">
        <x:v>119</x:v>
      </x:c>
      <x:c r="B123" s="113" t="n">
        <x:v>46268</x:v>
      </x:c>
      <x:c r="C123" s="114" t="str">
        <x:v>Fianto</x:v>
      </x:c>
      <x:c r="D123" s="114" t="str">
        <x:v>Graduation</x:v>
      </x:c>
      <x:c r="E123" s="113" t="n">
        <x:v>46273</x:v>
      </x:c>
      <x:c r="F123" s="114" t="str">
        <x:v>DP</x:v>
      </x:c>
      <x:c r="G123" s="115" t="n">
        <x:v>0</x:v>
      </x:c>
      <x:c r="H123" s="115" t="n">
        <x:v>100000</x:v>
      </x:c>
      <x:c r="I123" s="115" t="n">
        <x:f>IF(B123="","",SUM(G123:H123))</x:f>
        <x:v>100000</x:v>
      </x:c>
      <x:c r="J123" s="114" t="str">
        <x:f>IF(B123="","",IF(I123=0,"Tanpa uang masuk",IF(AND(G123&gt;0,H123&gt;0),"Cash + Transfer",IF(G123&gt;0,"Cash","Transfer"))))</x:f>
        <x:v>Transfer</x:v>
      </x:c>
      <x:c r="K123" s="114" t="str">
        <x:v>INDAH</x:v>
      </x:c>
      <x:c r="L123" s="114" t="str">
        <x:v>Belum diisi</x:v>
      </x:c>
      <x:c r="M123" s="114"/>
      <x:c r="N123" s="114"/>
      <x:c r="O123" s="114"/>
      <x:c r="P123" s="114"/>
      <x:c r="Q123" s="114"/>
      <x:c r="R123" s="114"/>
      <x:c r="S123" s="114" t="str">
        <x:v>Paket utama</x:v>
      </x:c>
      <x:c r="T123" s="114" t="str">
        <x:v>3</x:v>
      </x:c>
      <x:c r="U123" s="114" t="n">
        <x:v>29</x:v>
      </x:c>
      <x:c r="V123" s="114" t="str">
        <x:v>2026-09-08T00:00:00</x:v>
      </x:c>
      <x:c r="W123" s="114"/>
      <x:c r="X123" s="114" t="n">
        <x:v>100000</x:v>
      </x:c>
      <x:c r="Y123" s="114" t="str">
        <x:v>Fotografer belum diisi</x:v>
      </x:c>
      <x:c r="Z123" s="114" t="str">
        <x:f>IF(B123="","",IF(OR(C123="",D123="Belum diisi",F123=""),"CHECK: identitas/status",IF(AND(S123="Paket utama",F123&lt;&gt;"DP",OR(E123="",L123="")),"CHECK: tanggal foto/crew",IF(AND(I123=0,OR(W123="-",X123="-")),"CHECK: nominal nonangka","OK"))))</x:f>
        <x:v>OK</x:v>
      </x:c>
      <x:c r="AA123" s="116" t="n">
        <x:f>IF(B123="","",IF(AND(S123="Paket utama",E123&lt;&gt;"",E123&lt;='Pengaturan'!$B$6,OR(F123="Lunas",F123="Pelunasan"),L123&lt;&gt;"",L123&lt;&gt;"Belum diisi",N123="Uploaded"),1,0))</x:f>
        <x:v>0</x:v>
      </x:c>
    </x:row>
    <x:row r="124" ht="22" customHeight="1">
      <x:c r="A124" s="112" t="n">
        <x:v>120</x:v>
      </x:c>
      <x:c r="B124" s="113" t="n">
        <x:v>46268</x:v>
      </x:c>
      <x:c r="C124" s="114" t="str">
        <x:v>Randuma</x:v>
      </x:c>
      <x:c r="D124" s="114" t="str">
        <x:v>Large Group</x:v>
      </x:c>
      <x:c r="E124" s="113" t="n">
        <x:v>46268</x:v>
      </x:c>
      <x:c r="F124" s="114" t="str">
        <x:v>Lunas</x:v>
      </x:c>
      <x:c r="G124" s="115" t="n">
        <x:v>0</x:v>
      </x:c>
      <x:c r="H124" s="115" t="n">
        <x:v>750000</x:v>
      </x:c>
      <x:c r="I124" s="115" t="n">
        <x:f>IF(B124="","",SUM(G124:H124))</x:f>
        <x:v>750000</x:v>
      </x:c>
      <x:c r="J124" s="114" t="str">
        <x:f>IF(B124="","",IF(I124=0,"Tanpa uang masuk",IF(AND(G124&gt;0,H124&gt;0),"Cash + Transfer",IF(G124&gt;0,"Cash","Transfer"))))</x:f>
        <x:v>Transfer</x:v>
      </x:c>
      <x:c r="K124" s="114" t="str">
        <x:v>INDAH</x:v>
      </x:c>
      <x:c r="L124" s="114" t="str">
        <x:v>SAKA</x:v>
      </x:c>
      <x:c r="M124" s="114"/>
      <x:c r="N124" s="114" t="str">
        <x:v>Uploaded</x:v>
      </x:c>
      <x:c r="O124" s="114" t="str">
        <x:v>Pending</x:v>
      </x:c>
      <x:c r="P124" s="114"/>
      <x:c r="Q124" s="114"/>
      <x:c r="R124" s="114"/>
      <x:c r="S124" s="114" t="str">
        <x:v>Paket utama</x:v>
      </x:c>
      <x:c r="T124" s="114" t="str">
        <x:v>3</x:v>
      </x:c>
      <x:c r="U124" s="114" t="n">
        <x:v>30</x:v>
      </x:c>
      <x:c r="V124" s="114" t="str">
        <x:v>2026-09-03T00:00:00</x:v>
      </x:c>
      <x:c r="W124" s="114"/>
      <x:c r="X124" s="114" t="n">
        <x:v>750000</x:v>
      </x:c>
      <x:c r="Y124" s="114"/>
      <x:c r="Z124" s="114" t="str">
        <x:f>IF(B124="","",IF(OR(C124="",D124="Belum diisi",F124=""),"CHECK: identitas/status",IF(AND(S124="Paket utama",F124&lt;&gt;"DP",OR(E124="",L124="")),"CHECK: tanggal foto/crew",IF(AND(I124=0,OR(W124="-",X124="-")),"CHECK: nominal nonangka","OK"))))</x:f>
        <x:v>OK</x:v>
      </x:c>
      <x:c r="AA124" s="116" t="n">
        <x:f>IF(B124="","",IF(AND(S124="Paket utama",E124&lt;&gt;"",E124&lt;='Pengaturan'!$B$6,OR(F124="Lunas",F124="Pelunasan"),L124&lt;&gt;"",L124&lt;&gt;"Belum diisi",N124="Uploaded"),1,0))</x:f>
        <x:v>1</x:v>
      </x:c>
    </x:row>
    <x:row r="125" ht="22" customHeight="1">
      <x:c r="A125" s="112" t="n">
        <x:v>121</x:v>
      </x:c>
      <x:c r="B125" s="113" t="n">
        <x:v>46269</x:v>
      </x:c>
      <x:c r="C125" s="114" t="str">
        <x:v>Davita</x:v>
      </x:c>
      <x:c r="D125" s="114" t="str">
        <x:v>Graduation</x:v>
      </x:c>
      <x:c r="E125" s="113" t="n">
        <x:v>46312</x:v>
      </x:c>
      <x:c r="F125" s="114" t="str">
        <x:v>DP</x:v>
      </x:c>
      <x:c r="G125" s="115" t="n">
        <x:v>0</x:v>
      </x:c>
      <x:c r="H125" s="115" t="n">
        <x:v>100000</x:v>
      </x:c>
      <x:c r="I125" s="115" t="n">
        <x:f>IF(B125="","",SUM(G125:H125))</x:f>
        <x:v>100000</x:v>
      </x:c>
      <x:c r="J125" s="114" t="str">
        <x:f>IF(B125="","",IF(I125=0,"Tanpa uang masuk",IF(AND(G125&gt;0,H125&gt;0),"Cash + Transfer",IF(G125&gt;0,"Cash","Transfer"))))</x:f>
        <x:v>Transfer</x:v>
      </x:c>
      <x:c r="K125" s="114" t="str">
        <x:v>INDAH</x:v>
      </x:c>
      <x:c r="L125" s="114" t="str">
        <x:v>Belum diisi</x:v>
      </x:c>
      <x:c r="M125" s="114"/>
      <x:c r="N125" s="114"/>
      <x:c r="O125" s="114"/>
      <x:c r="P125" s="114"/>
      <x:c r="Q125" s="114"/>
      <x:c r="R125" s="114"/>
      <x:c r="S125" s="114" t="str">
        <x:v>Paket utama</x:v>
      </x:c>
      <x:c r="T125" s="114" t="str">
        <x:v>4</x:v>
      </x:c>
      <x:c r="U125" s="114" t="n">
        <x:v>4</x:v>
      </x:c>
      <x:c r="V125" s="114" t="str">
        <x:v>2026-10-17T00:00:00</x:v>
      </x:c>
      <x:c r="W125" s="114"/>
      <x:c r="X125" s="114" t="n">
        <x:v>100000</x:v>
      </x:c>
      <x:c r="Y125" s="114" t="str">
        <x:v>Fotografer belum diisi</x:v>
      </x:c>
      <x:c r="Z125" s="114" t="str">
        <x:f>IF(B125="","",IF(OR(C125="",D125="Belum diisi",F125=""),"CHECK: identitas/status",IF(AND(S125="Paket utama",F125&lt;&gt;"DP",OR(E125="",L125="")),"CHECK: tanggal foto/crew",IF(AND(I125=0,OR(W125="-",X125="-")),"CHECK: nominal nonangka","OK"))))</x:f>
        <x:v>OK</x:v>
      </x:c>
      <x:c r="AA125" s="116" t="n">
        <x:f>IF(B125="","",IF(AND(S125="Paket utama",E125&lt;&gt;"",E125&lt;='Pengaturan'!$B$6,OR(F125="Lunas",F125="Pelunasan"),L125&lt;&gt;"",L125&lt;&gt;"Belum diisi",N125="Uploaded"),1,0))</x:f>
        <x:v>0</x:v>
      </x:c>
    </x:row>
    <x:row r="126" ht="22" customHeight="1">
      <x:c r="A126" s="112" t="n">
        <x:v>122</x:v>
      </x:c>
      <x:c r="B126" s="113" t="n">
        <x:v>46269</x:v>
      </x:c>
      <x:c r="C126" s="114" t="str">
        <x:v>mila</x:v>
      </x:c>
      <x:c r="D126" s="114" t="str">
        <x:v>Large Group</x:v>
      </x:c>
      <x:c r="E126" s="113" t="n">
        <x:v>46277</x:v>
      </x:c>
      <x:c r="F126" s="114" t="str">
        <x:v>DP</x:v>
      </x:c>
      <x:c r="G126" s="115" t="n">
        <x:v>0</x:v>
      </x:c>
      <x:c r="H126" s="115" t="n">
        <x:v>100000</x:v>
      </x:c>
      <x:c r="I126" s="115" t="n">
        <x:f>IF(B126="","",SUM(G126:H126))</x:f>
        <x:v>100000</x:v>
      </x:c>
      <x:c r="J126" s="114" t="str">
        <x:f>IF(B126="","",IF(I126=0,"Tanpa uang masuk",IF(AND(G126&gt;0,H126&gt;0),"Cash + Transfer",IF(G126&gt;0,"Cash","Transfer"))))</x:f>
        <x:v>Transfer</x:v>
      </x:c>
      <x:c r="K126" s="114" t="str">
        <x:v>INDAH</x:v>
      </x:c>
      <x:c r="L126" s="114" t="str">
        <x:v>Belum diisi</x:v>
      </x:c>
      <x:c r="M126" s="114"/>
      <x:c r="N126" s="114"/>
      <x:c r="O126" s="114"/>
      <x:c r="P126" s="114"/>
      <x:c r="Q126" s="114"/>
      <x:c r="R126" s="114"/>
      <x:c r="S126" s="114" t="str">
        <x:v>Paket utama</x:v>
      </x:c>
      <x:c r="T126" s="114" t="str">
        <x:v>4</x:v>
      </x:c>
      <x:c r="U126" s="114" t="n">
        <x:v>5</x:v>
      </x:c>
      <x:c r="V126" s="114" t="str">
        <x:v>2026-09-12T00:00:00</x:v>
      </x:c>
      <x:c r="W126" s="114"/>
      <x:c r="X126" s="114" t="n">
        <x:v>100000</x:v>
      </x:c>
      <x:c r="Y126" s="114" t="str">
        <x:v>Fotografer belum diisi</x:v>
      </x:c>
      <x:c r="Z126" s="114" t="str">
        <x:f>IF(B126="","",IF(OR(C126="",D126="Belum diisi",F126=""),"CHECK: identitas/status",IF(AND(S126="Paket utama",F126&lt;&gt;"DP",OR(E126="",L126="")),"CHECK: tanggal foto/crew",IF(AND(I126=0,OR(W126="-",X126="-")),"CHECK: nominal nonangka","OK"))))</x:f>
        <x:v>OK</x:v>
      </x:c>
      <x:c r="AA126" s="116" t="n">
        <x:f>IF(B126="","",IF(AND(S126="Paket utama",E126&lt;&gt;"",E126&lt;='Pengaturan'!$B$6,OR(F126="Lunas",F126="Pelunasan"),L126&lt;&gt;"",L126&lt;&gt;"Belum diisi",N126="Uploaded"),1,0))</x:f>
        <x:v>0</x:v>
      </x:c>
    </x:row>
    <x:row r="127" ht="22" customHeight="1">
      <x:c r="A127" s="112" t="n">
        <x:v>123</x:v>
      </x:c>
      <x:c r="B127" s="113" t="n">
        <x:v>46269</x:v>
      </x:c>
      <x:c r="C127" s="114" t="str">
        <x:v>Feby Putri</x:v>
      </x:c>
      <x:c r="D127" s="114" t="str">
        <x:v>Graduation</x:v>
      </x:c>
      <x:c r="E127" s="113" t="n">
        <x:v>46274</x:v>
      </x:c>
      <x:c r="F127" s="114" t="str">
        <x:v>Lunas</x:v>
      </x:c>
      <x:c r="G127" s="115" t="n">
        <x:v>0</x:v>
      </x:c>
      <x:c r="H127" s="115" t="n">
        <x:v>250000</x:v>
      </x:c>
      <x:c r="I127" s="115" t="n">
        <x:f>IF(B127="","",SUM(G127:H127))</x:f>
        <x:v>250000</x:v>
      </x:c>
      <x:c r="J127" s="114" t="str">
        <x:f>IF(B127="","",IF(I127=0,"Tanpa uang masuk",IF(AND(G127&gt;0,H127&gt;0),"Cash + Transfer",IF(G127&gt;0,"Cash","Transfer"))))</x:f>
        <x:v>Transfer</x:v>
      </x:c>
      <x:c r="K127" s="114" t="str">
        <x:v>INDAH</x:v>
      </x:c>
      <x:c r="L127" s="114" t="str">
        <x:v>Belum diisi</x:v>
      </x:c>
      <x:c r="M127" s="114"/>
      <x:c r="N127" s="114"/>
      <x:c r="O127" s="114"/>
      <x:c r="P127" s="114"/>
      <x:c r="Q127" s="114"/>
      <x:c r="R127" s="114"/>
      <x:c r="S127" s="114" t="str">
        <x:v>Paket utama</x:v>
      </x:c>
      <x:c r="T127" s="114" t="str">
        <x:v>4</x:v>
      </x:c>
      <x:c r="U127" s="114" t="n">
        <x:v>6</x:v>
      </x:c>
      <x:c r="V127" s="114" t="str">
        <x:v>2026-09-09T00:00:00</x:v>
      </x:c>
      <x:c r="W127" s="114"/>
      <x:c r="X127" s="114" t="n">
        <x:v>250000</x:v>
      </x:c>
      <x:c r="Y127" s="114" t="str">
        <x:v>Fotografer belum diisi</x:v>
      </x:c>
      <x:c r="Z127" s="114" t="str">
        <x:f>IF(B127="","",IF(OR(C127="",D127="Belum diisi",F127=""),"CHECK: identitas/status",IF(AND(S127="Paket utama",F127&lt;&gt;"DP",OR(E127="",L127="")),"CHECK: tanggal foto/crew",IF(AND(I127=0,OR(W127="-",X127="-")),"CHECK: nominal nonangka","OK"))))</x:f>
        <x:v>OK</x:v>
      </x:c>
      <x:c r="AA127" s="116" t="n">
        <x:f>IF(B127="","",IF(AND(S127="Paket utama",E127&lt;&gt;"",E127&lt;='Pengaturan'!$B$6,OR(F127="Lunas",F127="Pelunasan"),L127&lt;&gt;"",L127&lt;&gt;"Belum diisi",N127="Uploaded"),1,0))</x:f>
        <x:v>0</x:v>
      </x:c>
    </x:row>
    <x:row r="128" ht="22" customHeight="1">
      <x:c r="A128" s="112" t="n">
        <x:v>124</x:v>
      </x:c>
      <x:c r="B128" s="113" t="n">
        <x:v>46269</x:v>
      </x:c>
      <x:c r="C128" s="114" t="str">
        <x:v>Sulis Setianti</x:v>
      </x:c>
      <x:c r="D128" s="114" t="str">
        <x:v>Graduation</x:v>
      </x:c>
      <x:c r="E128" s="113" t="n">
        <x:v>46274</x:v>
      </x:c>
      <x:c r="F128" s="114" t="str">
        <x:v>DP</x:v>
      </x:c>
      <x:c r="G128" s="115" t="n">
        <x:v>0</x:v>
      </x:c>
      <x:c r="H128" s="115" t="n">
        <x:v>100000</x:v>
      </x:c>
      <x:c r="I128" s="115" t="n">
        <x:f>IF(B128="","",SUM(G128:H128))</x:f>
        <x:v>100000</x:v>
      </x:c>
      <x:c r="J128" s="114" t="str">
        <x:f>IF(B128="","",IF(I128=0,"Tanpa uang masuk",IF(AND(G128&gt;0,H128&gt;0),"Cash + Transfer",IF(G128&gt;0,"Cash","Transfer"))))</x:f>
        <x:v>Transfer</x:v>
      </x:c>
      <x:c r="K128" s="114" t="str">
        <x:v>INDAH</x:v>
      </x:c>
      <x:c r="L128" s="114" t="str">
        <x:v>Belum diisi</x:v>
      </x:c>
      <x:c r="M128" s="114"/>
      <x:c r="N128" s="114"/>
      <x:c r="O128" s="114"/>
      <x:c r="P128" s="114"/>
      <x:c r="Q128" s="114"/>
      <x:c r="R128" s="114"/>
      <x:c r="S128" s="114" t="str">
        <x:v>Paket utama</x:v>
      </x:c>
      <x:c r="T128" s="114" t="str">
        <x:v>4</x:v>
      </x:c>
      <x:c r="U128" s="114" t="n">
        <x:v>7</x:v>
      </x:c>
      <x:c r="V128" s="114" t="str">
        <x:v>2026-09-09T00:00:00</x:v>
      </x:c>
      <x:c r="W128" s="114"/>
      <x:c r="X128" s="114" t="n">
        <x:v>100000</x:v>
      </x:c>
      <x:c r="Y128" s="114" t="str">
        <x:v>Fotografer belum diisi</x:v>
      </x:c>
      <x:c r="Z128" s="114" t="str">
        <x:f>IF(B128="","",IF(OR(C128="",D128="Belum diisi",F128=""),"CHECK: identitas/status",IF(AND(S128="Paket utama",F128&lt;&gt;"DP",OR(E128="",L128="")),"CHECK: tanggal foto/crew",IF(AND(I128=0,OR(W128="-",X128="-")),"CHECK: nominal nonangka","OK"))))</x:f>
        <x:v>OK</x:v>
      </x:c>
      <x:c r="AA128" s="116" t="n">
        <x:f>IF(B128="","",IF(AND(S128="Paket utama",E128&lt;&gt;"",E128&lt;='Pengaturan'!$B$6,OR(F128="Lunas",F128="Pelunasan"),L128&lt;&gt;"",L128&lt;&gt;"Belum diisi",N128="Uploaded"),1,0))</x:f>
        <x:v>0</x:v>
      </x:c>
    </x:row>
    <x:row r="129" ht="22" customHeight="1">
      <x:c r="A129" s="112" t="n">
        <x:v>125</x:v>
      </x:c>
      <x:c r="B129" s="113" t="n">
        <x:v>46269</x:v>
      </x:c>
      <x:c r="C129" s="114" t="str">
        <x:v>Sandi Mugiyono</x:v>
      </x:c>
      <x:c r="D129" s="114" t="str">
        <x:v>Graduation</x:v>
      </x:c>
      <x:c r="E129" s="113" t="n">
        <x:v>46274</x:v>
      </x:c>
      <x:c r="F129" s="114" t="str">
        <x:v>DP</x:v>
      </x:c>
      <x:c r="G129" s="115" t="n">
        <x:v>0</x:v>
      </x:c>
      <x:c r="H129" s="115" t="n">
        <x:v>100000</x:v>
      </x:c>
      <x:c r="I129" s="115" t="n">
        <x:f>IF(B129="","",SUM(G129:H129))</x:f>
        <x:v>100000</x:v>
      </x:c>
      <x:c r="J129" s="114" t="str">
        <x:f>IF(B129="","",IF(I129=0,"Tanpa uang masuk",IF(AND(G129&gt;0,H129&gt;0),"Cash + Transfer",IF(G129&gt;0,"Cash","Transfer"))))</x:f>
        <x:v>Transfer</x:v>
      </x:c>
      <x:c r="K129" s="114" t="str">
        <x:v>INDAH</x:v>
      </x:c>
      <x:c r="L129" s="114" t="str">
        <x:v>Belum diisi</x:v>
      </x:c>
      <x:c r="M129" s="114"/>
      <x:c r="N129" s="114"/>
      <x:c r="O129" s="114"/>
      <x:c r="P129" s="114"/>
      <x:c r="Q129" s="114"/>
      <x:c r="R129" s="114"/>
      <x:c r="S129" s="114" t="str">
        <x:v>Paket utama</x:v>
      </x:c>
      <x:c r="T129" s="114" t="str">
        <x:v>4</x:v>
      </x:c>
      <x:c r="U129" s="114" t="n">
        <x:v>8</x:v>
      </x:c>
      <x:c r="V129" s="114" t="str">
        <x:v>2026-09-09T00:00:00</x:v>
      </x:c>
      <x:c r="W129" s="114"/>
      <x:c r="X129" s="114" t="n">
        <x:v>100000</x:v>
      </x:c>
      <x:c r="Y129" s="114" t="str">
        <x:v>Fotografer belum diisi</x:v>
      </x:c>
      <x:c r="Z129" s="114" t="str">
        <x:f>IF(B129="","",IF(OR(C129="",D129="Belum diisi",F129=""),"CHECK: identitas/status",IF(AND(S129="Paket utama",F129&lt;&gt;"DP",OR(E129="",L129="")),"CHECK: tanggal foto/crew",IF(AND(I129=0,OR(W129="-",X129="-")),"CHECK: nominal nonangka","OK"))))</x:f>
        <x:v>OK</x:v>
      </x:c>
      <x:c r="AA129" s="116" t="n">
        <x:f>IF(B129="","",IF(AND(S129="Paket utama",E129&lt;&gt;"",E129&lt;='Pengaturan'!$B$6,OR(F129="Lunas",F129="Pelunasan"),L129&lt;&gt;"",L129&lt;&gt;"Belum diisi",N129="Uploaded"),1,0))</x:f>
        <x:v>0</x:v>
      </x:c>
    </x:row>
    <x:row r="130" ht="22" customHeight="1">
      <x:c r="A130" s="112" t="n">
        <x:v>126</x:v>
      </x:c>
      <x:c r="B130" s="113" t="n">
        <x:v>46269</x:v>
      </x:c>
      <x:c r="C130" s="114" t="str">
        <x:v>Gibran</x:v>
      </x:c>
      <x:c r="D130" s="114" t="str">
        <x:v>Family A</x:v>
      </x:c>
      <x:c r="E130" s="113" t="n">
        <x:v>46270</x:v>
      </x:c>
      <x:c r="F130" s="114" t="str">
        <x:v>DP</x:v>
      </x:c>
      <x:c r="G130" s="115" t="n">
        <x:v>0</x:v>
      </x:c>
      <x:c r="H130" s="115" t="n">
        <x:v>100000</x:v>
      </x:c>
      <x:c r="I130" s="115" t="n">
        <x:f>IF(B130="","",SUM(G130:H130))</x:f>
        <x:v>100000</x:v>
      </x:c>
      <x:c r="J130" s="114" t="str">
        <x:f>IF(B130="","",IF(I130=0,"Tanpa uang masuk",IF(AND(G130&gt;0,H130&gt;0),"Cash + Transfer",IF(G130&gt;0,"Cash","Transfer"))))</x:f>
        <x:v>Transfer</x:v>
      </x:c>
      <x:c r="K130" s="114" t="str">
        <x:v>INDAH</x:v>
      </x:c>
      <x:c r="L130" s="114" t="str">
        <x:v>Belum diisi</x:v>
      </x:c>
      <x:c r="M130" s="114"/>
      <x:c r="N130" s="114"/>
      <x:c r="O130" s="114"/>
      <x:c r="P130" s="114"/>
      <x:c r="Q130" s="114"/>
      <x:c r="R130" s="114"/>
      <x:c r="S130" s="114" t="str">
        <x:v>Paket utama</x:v>
      </x:c>
      <x:c r="T130" s="114" t="str">
        <x:v>4</x:v>
      </x:c>
      <x:c r="U130" s="114" t="n">
        <x:v>9</x:v>
      </x:c>
      <x:c r="V130" s="114" t="str">
        <x:v>2026-09-05T00:00:00</x:v>
      </x:c>
      <x:c r="W130" s="114"/>
      <x:c r="X130" s="114" t="n">
        <x:v>100000</x:v>
      </x:c>
      <x:c r="Y130" s="114" t="str">
        <x:v>Fotografer belum diisi</x:v>
      </x:c>
      <x:c r="Z130" s="114" t="str">
        <x:f>IF(B130="","",IF(OR(C130="",D130="Belum diisi",F130=""),"CHECK: identitas/status",IF(AND(S130="Paket utama",F130&lt;&gt;"DP",OR(E130="",L130="")),"CHECK: tanggal foto/crew",IF(AND(I130=0,OR(W130="-",X130="-")),"CHECK: nominal nonangka","OK"))))</x:f>
        <x:v>OK</x:v>
      </x:c>
      <x:c r="AA130" s="116" t="n">
        <x:f>IF(B130="","",IF(AND(S130="Paket utama",E130&lt;&gt;"",E130&lt;='Pengaturan'!$B$6,OR(F130="Lunas",F130="Pelunasan"),L130&lt;&gt;"",L130&lt;&gt;"Belum diisi",N130="Uploaded"),1,0))</x:f>
        <x:v>0</x:v>
      </x:c>
    </x:row>
    <x:row r="131" ht="22" customHeight="1">
      <x:c r="A131" s="112" t="n">
        <x:v>127</x:v>
      </x:c>
      <x:c r="B131" s="113" t="n">
        <x:v>46269</x:v>
      </x:c>
      <x:c r="C131" s="114" t="str">
        <x:v>Atiesa</x:v>
      </x:c>
      <x:c r="D131" s="114" t="str">
        <x:v>Large Group</x:v>
      </x:c>
      <x:c r="E131" s="113" t="n">
        <x:v>46269</x:v>
      </x:c>
      <x:c r="F131" s="114" t="str">
        <x:v>Lunas</x:v>
      </x:c>
      <x:c r="G131" s="115" t="n">
        <x:v>0</x:v>
      </x:c>
      <x:c r="H131" s="115" t="n">
        <x:v>125000</x:v>
      </x:c>
      <x:c r="I131" s="115" t="n">
        <x:f>IF(B131="","",SUM(G131:H131))</x:f>
        <x:v>125000</x:v>
      </x:c>
      <x:c r="J131" s="114" t="str">
        <x:f>IF(B131="","",IF(I131=0,"Tanpa uang masuk",IF(AND(G131&gt;0,H131&gt;0),"Cash + Transfer",IF(G131&gt;0,"Cash","Transfer"))))</x:f>
        <x:v>Transfer</x:v>
      </x:c>
      <x:c r="K131" s="114" t="str">
        <x:v>INDAH</x:v>
      </x:c>
      <x:c r="L131" s="114" t="str">
        <x:v>Belum diisi</x:v>
      </x:c>
      <x:c r="M131" s="114"/>
      <x:c r="N131" s="114" t="str">
        <x:v>Uploaded</x:v>
      </x:c>
      <x:c r="O131" s="114" t="str">
        <x:v>Uploaded</x:v>
      </x:c>
      <x:c r="P131" s="114"/>
      <x:c r="Q131" s="114"/>
      <x:c r="R131" s="114"/>
      <x:c r="S131" s="114" t="str">
        <x:v>Paket utama</x:v>
      </x:c>
      <x:c r="T131" s="114" t="str">
        <x:v>4</x:v>
      </x:c>
      <x:c r="U131" s="114" t="n">
        <x:v>10</x:v>
      </x:c>
      <x:c r="V131" s="114" t="str">
        <x:v>2026-09-04T00:00:00</x:v>
      </x:c>
      <x:c r="W131" s="114"/>
      <x:c r="X131" s="114" t="n">
        <x:v>125000</x:v>
      </x:c>
      <x:c r="Y131" s="114" t="str">
        <x:v>Fotografer belum diisi</x:v>
      </x:c>
      <x:c r="Z131" s="114" t="str">
        <x:f>IF(B131="","",IF(OR(C131="",D131="Belum diisi",F131=""),"CHECK: identitas/status",IF(AND(S131="Paket utama",F131&lt;&gt;"DP",OR(E131="",L131="")),"CHECK: tanggal foto/crew",IF(AND(I131=0,OR(W131="-",X131="-")),"CHECK: nominal nonangka","OK"))))</x:f>
        <x:v>OK</x:v>
      </x:c>
      <x:c r="AA131" s="116" t="n">
        <x:f>IF(B131="","",IF(AND(S131="Paket utama",E131&lt;&gt;"",E131&lt;='Pengaturan'!$B$6,OR(F131="Lunas",F131="Pelunasan"),L131&lt;&gt;"",L131&lt;&gt;"Belum diisi",N131="Uploaded"),1,0))</x:f>
        <x:v>0</x:v>
      </x:c>
    </x:row>
    <x:row r="132" ht="22" customHeight="1">
      <x:c r="A132" s="112" t="n">
        <x:v>128</x:v>
      </x:c>
      <x:c r="B132" s="113" t="n">
        <x:v>46269</x:v>
      </x:c>
      <x:c r="C132" s="114" t="str">
        <x:v>Wildan</x:v>
      </x:c>
      <x:c r="D132" s="114" t="str">
        <x:v>Graduation</x:v>
      </x:c>
      <x:c r="E132" s="113" t="n">
        <x:v>46270</x:v>
      </x:c>
      <x:c r="F132" s="114" t="str">
        <x:v>DP</x:v>
      </x:c>
      <x:c r="G132" s="115" t="n">
        <x:v>0</x:v>
      </x:c>
      <x:c r="H132" s="115" t="n">
        <x:v>100000</x:v>
      </x:c>
      <x:c r="I132" s="115" t="n">
        <x:f>IF(B132="","",SUM(G132:H132))</x:f>
        <x:v>100000</x:v>
      </x:c>
      <x:c r="J132" s="114" t="str">
        <x:f>IF(B132="","",IF(I132=0,"Tanpa uang masuk",IF(AND(G132&gt;0,H132&gt;0),"Cash + Transfer",IF(G132&gt;0,"Cash","Transfer"))))</x:f>
        <x:v>Transfer</x:v>
      </x:c>
      <x:c r="K132" s="114" t="str">
        <x:v>INDAH</x:v>
      </x:c>
      <x:c r="L132" s="114" t="str">
        <x:v>Belum diisi</x:v>
      </x:c>
      <x:c r="M132" s="114"/>
      <x:c r="N132" s="114"/>
      <x:c r="O132" s="114"/>
      <x:c r="P132" s="114"/>
      <x:c r="Q132" s="114"/>
      <x:c r="R132" s="114"/>
      <x:c r="S132" s="114" t="str">
        <x:v>Paket utama</x:v>
      </x:c>
      <x:c r="T132" s="114" t="str">
        <x:v>4</x:v>
      </x:c>
      <x:c r="U132" s="114" t="n">
        <x:v>11</x:v>
      </x:c>
      <x:c r="V132" s="114" t="str">
        <x:v>2026-09-05T00:00:00</x:v>
      </x:c>
      <x:c r="W132" s="114"/>
      <x:c r="X132" s="114" t="n">
        <x:v>100000</x:v>
      </x:c>
      <x:c r="Y132" s="114" t="str">
        <x:v>Fotografer belum diisi</x:v>
      </x:c>
      <x:c r="Z132" s="114" t="str">
        <x:f>IF(B132="","",IF(OR(C132="",D132="Belum diisi",F132=""),"CHECK: identitas/status",IF(AND(S132="Paket utama",F132&lt;&gt;"DP",OR(E132="",L132="")),"CHECK: tanggal foto/crew",IF(AND(I132=0,OR(W132="-",X132="-")),"CHECK: nominal nonangka","OK"))))</x:f>
        <x:v>OK</x:v>
      </x:c>
      <x:c r="AA132" s="116" t="n">
        <x:f>IF(B132="","",IF(AND(S132="Paket utama",E132&lt;&gt;"",E132&lt;='Pengaturan'!$B$6,OR(F132="Lunas",F132="Pelunasan"),L132&lt;&gt;"",L132&lt;&gt;"Belum diisi",N132="Uploaded"),1,0))</x:f>
        <x:v>0</x:v>
      </x:c>
    </x:row>
    <x:row r="133" ht="22" customHeight="1">
      <x:c r="A133" s="112" t="n">
        <x:v>129</x:v>
      </x:c>
      <x:c r="B133" s="113" t="n">
        <x:v>46269</x:v>
      </x:c>
      <x:c r="C133" s="114" t="str">
        <x:v>Ananda Yasmin</x:v>
      </x:c>
      <x:c r="D133" s="114" t="str">
        <x:v>Graduation</x:v>
      </x:c>
      <x:c r="E133" s="113" t="n">
        <x:v>46273</x:v>
      </x:c>
      <x:c r="F133" s="114" t="str">
        <x:v>DP</x:v>
      </x:c>
      <x:c r="G133" s="115" t="n">
        <x:v>0</x:v>
      </x:c>
      <x:c r="H133" s="115" t="n">
        <x:v>100000</x:v>
      </x:c>
      <x:c r="I133" s="115" t="n">
        <x:f>IF(B133="","",SUM(G133:H133))</x:f>
        <x:v>100000</x:v>
      </x:c>
      <x:c r="J133" s="114" t="str">
        <x:f>IF(B133="","",IF(I133=0,"Tanpa uang masuk",IF(AND(G133&gt;0,H133&gt;0),"Cash + Transfer",IF(G133&gt;0,"Cash","Transfer"))))</x:f>
        <x:v>Transfer</x:v>
      </x:c>
      <x:c r="K133" s="114" t="str">
        <x:v>INDAH</x:v>
      </x:c>
      <x:c r="L133" s="114" t="str">
        <x:v>Belum diisi</x:v>
      </x:c>
      <x:c r="M133" s="114"/>
      <x:c r="N133" s="114"/>
      <x:c r="O133" s="114"/>
      <x:c r="P133" s="114"/>
      <x:c r="Q133" s="114"/>
      <x:c r="R133" s="114"/>
      <x:c r="S133" s="114" t="str">
        <x:v>Paket utama</x:v>
      </x:c>
      <x:c r="T133" s="114" t="str">
        <x:v>4</x:v>
      </x:c>
      <x:c r="U133" s="114" t="n">
        <x:v>12</x:v>
      </x:c>
      <x:c r="V133" s="114" t="str">
        <x:v>2026-09-08T00:00:00</x:v>
      </x:c>
      <x:c r="W133" s="114"/>
      <x:c r="X133" s="114" t="n">
        <x:v>100000</x:v>
      </x:c>
      <x:c r="Y133" s="114" t="str">
        <x:v>Fotografer belum diisi</x:v>
      </x:c>
      <x:c r="Z133" s="114" t="str">
        <x:f>IF(B133="","",IF(OR(C133="",D133="Belum diisi",F133=""),"CHECK: identitas/status",IF(AND(S133="Paket utama",F133&lt;&gt;"DP",OR(E133="",L133="")),"CHECK: tanggal foto/crew",IF(AND(I133=0,OR(W133="-",X133="-")),"CHECK: nominal nonangka","OK"))))</x:f>
        <x:v>OK</x:v>
      </x:c>
      <x:c r="AA133" s="116" t="n">
        <x:f>IF(B133="","",IF(AND(S133="Paket utama",E133&lt;&gt;"",E133&lt;='Pengaturan'!$B$6,OR(F133="Lunas",F133="Pelunasan"),L133&lt;&gt;"",L133&lt;&gt;"Belum diisi",N133="Uploaded"),1,0))</x:f>
        <x:v>0</x:v>
      </x:c>
    </x:row>
    <x:row r="134" ht="22" customHeight="1">
      <x:c r="A134" s="112" t="n">
        <x:v>130</x:v>
      </x:c>
      <x:c r="B134" s="113" t="n">
        <x:v>46269</x:v>
      </x:c>
      <x:c r="C134" s="114" t="str">
        <x:v>Aditiya Fauzi</x:v>
      </x:c>
      <x:c r="D134" s="114" t="str">
        <x:v>Graduation</x:v>
      </x:c>
      <x:c r="E134" s="113" t="n">
        <x:v>46273</x:v>
      </x:c>
      <x:c r="F134" s="114" t="str">
        <x:v>DP</x:v>
      </x:c>
      <x:c r="G134" s="115" t="n">
        <x:v>0</x:v>
      </x:c>
      <x:c r="H134" s="115" t="n">
        <x:v>100000</x:v>
      </x:c>
      <x:c r="I134" s="115" t="n">
        <x:f>IF(B134="","",SUM(G134:H134))</x:f>
        <x:v>100000</x:v>
      </x:c>
      <x:c r="J134" s="114" t="str">
        <x:f>IF(B134="","",IF(I134=0,"Tanpa uang masuk",IF(AND(G134&gt;0,H134&gt;0),"Cash + Transfer",IF(G134&gt;0,"Cash","Transfer"))))</x:f>
        <x:v>Transfer</x:v>
      </x:c>
      <x:c r="K134" s="114" t="str">
        <x:v>INDAH</x:v>
      </x:c>
      <x:c r="L134" s="114" t="str">
        <x:v>Belum diisi</x:v>
      </x:c>
      <x:c r="M134" s="114"/>
      <x:c r="N134" s="114"/>
      <x:c r="O134" s="114"/>
      <x:c r="P134" s="114"/>
      <x:c r="Q134" s="114"/>
      <x:c r="R134" s="114"/>
      <x:c r="S134" s="114" t="str">
        <x:v>Paket utama</x:v>
      </x:c>
      <x:c r="T134" s="114" t="str">
        <x:v>4</x:v>
      </x:c>
      <x:c r="U134" s="114" t="n">
        <x:v>13</x:v>
      </x:c>
      <x:c r="V134" s="114" t="str">
        <x:v>2026-09-08T00:00:00</x:v>
      </x:c>
      <x:c r="W134" s="114"/>
      <x:c r="X134" s="114" t="n">
        <x:v>100000</x:v>
      </x:c>
      <x:c r="Y134" s="114" t="str">
        <x:v>Fotografer belum diisi</x:v>
      </x:c>
      <x:c r="Z134" s="114" t="str">
        <x:f>IF(B134="","",IF(OR(C134="",D134="Belum diisi",F134=""),"CHECK: identitas/status",IF(AND(S134="Paket utama",F134&lt;&gt;"DP",OR(E134="",L134="")),"CHECK: tanggal foto/crew",IF(AND(I134=0,OR(W134="-",X134="-")),"CHECK: nominal nonangka","OK"))))</x:f>
        <x:v>OK</x:v>
      </x:c>
      <x:c r="AA134" s="116" t="n">
        <x:f>IF(B134="","",IF(AND(S134="Paket utama",E134&lt;&gt;"",E134&lt;='Pengaturan'!$B$6,OR(F134="Lunas",F134="Pelunasan"),L134&lt;&gt;"",L134&lt;&gt;"Belum diisi",N134="Uploaded"),1,0))</x:f>
        <x:v>0</x:v>
      </x:c>
    </x:row>
    <x:row r="135" ht="22" customHeight="1">
      <x:c r="A135" s="112" t="n">
        <x:v>131</x:v>
      </x:c>
      <x:c r="B135" s="113" t="n">
        <x:v>46269</x:v>
      </x:c>
      <x:c r="C135" s="114" t="str">
        <x:v>Futsal UIN Saizu</x:v>
      </x:c>
      <x:c r="D135" s="114" t="str">
        <x:v>Large Group</x:v>
      </x:c>
      <x:c r="E135" s="113" t="n">
        <x:v>46269</x:v>
      </x:c>
      <x:c r="F135" s="114" t="str">
        <x:v>Lunas</x:v>
      </x:c>
      <x:c r="G135" s="115" t="n">
        <x:v>200000</x:v>
      </x:c>
      <x:c r="H135" s="115" t="n">
        <x:v>0</x:v>
      </x:c>
      <x:c r="I135" s="115" t="n">
        <x:f>IF(B135="","",SUM(G135:H135))</x:f>
        <x:v>200000</x:v>
      </x:c>
      <x:c r="J135" s="114" t="str">
        <x:f>IF(B135="","",IF(I135=0,"Tanpa uang masuk",IF(AND(G135&gt;0,H135&gt;0),"Cash + Transfer",IF(G135&gt;0,"Cash","Transfer"))))</x:f>
        <x:v>Cash</x:v>
      </x:c>
      <x:c r="K135" s="114" t="str">
        <x:v>INDAH</x:v>
      </x:c>
      <x:c r="L135" s="114" t="str">
        <x:v>ADIF</x:v>
      </x:c>
      <x:c r="M135" s="114"/>
      <x:c r="N135" s="114" t="str">
        <x:v>Uploaded</x:v>
      </x:c>
      <x:c r="O135" s="114" t="str">
        <x:v>Uploaded</x:v>
      </x:c>
      <x:c r="P135" s="114"/>
      <x:c r="Q135" s="114"/>
      <x:c r="R135" s="114"/>
      <x:c r="S135" s="114" t="str">
        <x:v>Paket utama</x:v>
      </x:c>
      <x:c r="T135" s="114" t="str">
        <x:v>4</x:v>
      </x:c>
      <x:c r="U135" s="114" t="n">
        <x:v>14</x:v>
      </x:c>
      <x:c r="V135" s="114" t="str">
        <x:v>2026-09-04T00:00:00</x:v>
      </x:c>
      <x:c r="W135" s="114" t="n">
        <x:v>200000</x:v>
      </x:c>
      <x:c r="X135" s="114"/>
      <x:c r="Y135" s="114"/>
      <x:c r="Z135" s="114" t="str">
        <x:f>IF(B135="","",IF(OR(C135="",D135="Belum diisi",F135=""),"CHECK: identitas/status",IF(AND(S135="Paket utama",F135&lt;&gt;"DP",OR(E135="",L135="")),"CHECK: tanggal foto/crew",IF(AND(I135=0,OR(W135="-",X135="-")),"CHECK: nominal nonangka","OK"))))</x:f>
        <x:v>OK</x:v>
      </x:c>
      <x:c r="AA135" s="116" t="n">
        <x:f>IF(B135="","",IF(AND(S135="Paket utama",E135&lt;&gt;"",E135&lt;='Pengaturan'!$B$6,OR(F135="Lunas",F135="Pelunasan"),L135&lt;&gt;"",L135&lt;&gt;"Belum diisi",N135="Uploaded"),1,0))</x:f>
        <x:v>1</x:v>
      </x:c>
    </x:row>
    <x:row r="136" ht="22" customHeight="1">
      <x:c r="A136" s="112" t="n">
        <x:v>132</x:v>
      </x:c>
      <x:c r="B136" s="113" t="n">
        <x:v>46269</x:v>
      </x:c>
      <x:c r="C136" s="114" t="str">
        <x:v>Aisha</x:v>
      </x:c>
      <x:c r="D136" s="114" t="str">
        <x:v>Large Group</x:v>
      </x:c>
      <x:c r="E136" s="113" t="n">
        <x:v>46272</x:v>
      </x:c>
      <x:c r="F136" s="114" t="str">
        <x:v>DP</x:v>
      </x:c>
      <x:c r="G136" s="115" t="n">
        <x:v>0</x:v>
      </x:c>
      <x:c r="H136" s="115" t="n">
        <x:v>100000</x:v>
      </x:c>
      <x:c r="I136" s="115" t="n">
        <x:f>IF(B136="","",SUM(G136:H136))</x:f>
        <x:v>100000</x:v>
      </x:c>
      <x:c r="J136" s="114" t="str">
        <x:f>IF(B136="","",IF(I136=0,"Tanpa uang masuk",IF(AND(G136&gt;0,H136&gt;0),"Cash + Transfer",IF(G136&gt;0,"Cash","Transfer"))))</x:f>
        <x:v>Transfer</x:v>
      </x:c>
      <x:c r="K136" s="114" t="str">
        <x:v>INDAH</x:v>
      </x:c>
      <x:c r="L136" s="114" t="str">
        <x:v>Belum diisi</x:v>
      </x:c>
      <x:c r="M136" s="114"/>
      <x:c r="N136" s="114"/>
      <x:c r="O136" s="114"/>
      <x:c r="P136" s="114"/>
      <x:c r="Q136" s="114"/>
      <x:c r="R136" s="114"/>
      <x:c r="S136" s="114" t="str">
        <x:v>Paket utama</x:v>
      </x:c>
      <x:c r="T136" s="114" t="str">
        <x:v>4</x:v>
      </x:c>
      <x:c r="U136" s="114" t="n">
        <x:v>15</x:v>
      </x:c>
      <x:c r="V136" s="114" t="str">
        <x:v>2026-09-07T00:00:00</x:v>
      </x:c>
      <x:c r="W136" s="114"/>
      <x:c r="X136" s="114" t="n">
        <x:v>100000</x:v>
      </x:c>
      <x:c r="Y136" s="114" t="str">
        <x:v>Fotografer belum diisi</x:v>
      </x:c>
      <x:c r="Z136" s="114" t="str">
        <x:f>IF(B136="","",IF(OR(C136="",D136="Belum diisi",F136=""),"CHECK: identitas/status",IF(AND(S136="Paket utama",F136&lt;&gt;"DP",OR(E136="",L136="")),"CHECK: tanggal foto/crew",IF(AND(I136=0,OR(W136="-",X136="-")),"CHECK: nominal nonangka","OK"))))</x:f>
        <x:v>OK</x:v>
      </x:c>
      <x:c r="AA136" s="116" t="n">
        <x:f>IF(B136="","",IF(AND(S136="Paket utama",E136&lt;&gt;"",E136&lt;='Pengaturan'!$B$6,OR(F136="Lunas",F136="Pelunasan"),L136&lt;&gt;"",L136&lt;&gt;"Belum diisi",N136="Uploaded"),1,0))</x:f>
        <x:v>0</x:v>
      </x:c>
    </x:row>
    <x:row r="137" ht="22" customHeight="1">
      <x:c r="A137" s="112" t="n">
        <x:v>133</x:v>
      </x:c>
      <x:c r="B137" s="113" t="n">
        <x:v>46269</x:v>
      </x:c>
      <x:c r="C137" s="114" t="str">
        <x:v>Hanif</x:v>
      </x:c>
      <x:c r="D137" s="114" t="str">
        <x:v>Large Group</x:v>
      </x:c>
      <x:c r="E137" s="113" t="n">
        <x:v>46269</x:v>
      </x:c>
      <x:c r="F137" s="114" t="str">
        <x:v>Lunas</x:v>
      </x:c>
      <x:c r="G137" s="115" t="n">
        <x:v>0</x:v>
      </x:c>
      <x:c r="H137" s="115" t="n">
        <x:v>125000</x:v>
      </x:c>
      <x:c r="I137" s="115" t="n">
        <x:f>IF(B137="","",SUM(G137:H137))</x:f>
        <x:v>125000</x:v>
      </x:c>
      <x:c r="J137" s="114" t="str">
        <x:f>IF(B137="","",IF(I137=0,"Tanpa uang masuk",IF(AND(G137&gt;0,H137&gt;0),"Cash + Transfer",IF(G137&gt;0,"Cash","Transfer"))))</x:f>
        <x:v>Transfer</x:v>
      </x:c>
      <x:c r="K137" s="114" t="str">
        <x:v>INDAH</x:v>
      </x:c>
      <x:c r="L137" s="114" t="str">
        <x:v>ADIF</x:v>
      </x:c>
      <x:c r="M137" s="114"/>
      <x:c r="N137" s="114" t="str">
        <x:v>Uploaded</x:v>
      </x:c>
      <x:c r="O137" s="114" t="str">
        <x:v>Uploaded</x:v>
      </x:c>
      <x:c r="P137" s="114"/>
      <x:c r="Q137" s="114"/>
      <x:c r="R137" s="114"/>
      <x:c r="S137" s="114" t="str">
        <x:v>Paket utama</x:v>
      </x:c>
      <x:c r="T137" s="114" t="str">
        <x:v>4</x:v>
      </x:c>
      <x:c r="U137" s="114" t="n">
        <x:v>16</x:v>
      </x:c>
      <x:c r="V137" s="114" t="str">
        <x:v>2026-09-04T00:00:00</x:v>
      </x:c>
      <x:c r="W137" s="114"/>
      <x:c r="X137" s="114" t="n">
        <x:v>125000</x:v>
      </x:c>
      <x:c r="Y137" s="114"/>
      <x:c r="Z137" s="114" t="str">
        <x:f>IF(B137="","",IF(OR(C137="",D137="Belum diisi",F137=""),"CHECK: identitas/status",IF(AND(S137="Paket utama",F137&lt;&gt;"DP",OR(E137="",L137="")),"CHECK: tanggal foto/crew",IF(AND(I137=0,OR(W137="-",X137="-")),"CHECK: nominal nonangka","OK"))))</x:f>
        <x:v>OK</x:v>
      </x:c>
      <x:c r="AA137" s="116" t="n">
        <x:f>IF(B137="","",IF(AND(S137="Paket utama",E137&lt;&gt;"",E137&lt;='Pengaturan'!$B$6,OR(F137="Lunas",F137="Pelunasan"),L137&lt;&gt;"",L137&lt;&gt;"Belum diisi",N137="Uploaded"),1,0))</x:f>
        <x:v>1</x:v>
      </x:c>
    </x:row>
    <x:row r="138" ht="22" customHeight="1">
      <x:c r="A138" s="112" t="n">
        <x:v>134</x:v>
      </x:c>
      <x:c r="B138" s="113" t="n">
        <x:v>46269</x:v>
      </x:c>
      <x:c r="C138" s="114" t="str">
        <x:v>Lembata</x:v>
      </x:c>
      <x:c r="D138" s="114" t="str">
        <x:v>Large Group</x:v>
      </x:c>
      <x:c r="E138" s="113" t="n">
        <x:v>46271</x:v>
      </x:c>
      <x:c r="F138" s="114" t="str">
        <x:v>DP</x:v>
      </x:c>
      <x:c r="G138" s="115" t="n">
        <x:v>0</x:v>
      </x:c>
      <x:c r="H138" s="115" t="n">
        <x:v>275000</x:v>
      </x:c>
      <x:c r="I138" s="115" t="n">
        <x:f>IF(B138="","",SUM(G138:H138))</x:f>
        <x:v>275000</x:v>
      </x:c>
      <x:c r="J138" s="114" t="str">
        <x:f>IF(B138="","",IF(I138=0,"Tanpa uang masuk",IF(AND(G138&gt;0,H138&gt;0),"Cash + Transfer",IF(G138&gt;0,"Cash","Transfer"))))</x:f>
        <x:v>Transfer</x:v>
      </x:c>
      <x:c r="K138" s="114" t="str">
        <x:v>INDAH</x:v>
      </x:c>
      <x:c r="L138" s="114" t="str">
        <x:v>Belum diisi</x:v>
      </x:c>
      <x:c r="M138" s="114"/>
      <x:c r="N138" s="114"/>
      <x:c r="O138" s="114"/>
      <x:c r="P138" s="114"/>
      <x:c r="Q138" s="114"/>
      <x:c r="R138" s="114"/>
      <x:c r="S138" s="114" t="str">
        <x:v>Paket utama</x:v>
      </x:c>
      <x:c r="T138" s="114" t="str">
        <x:v>4</x:v>
      </x:c>
      <x:c r="U138" s="114" t="n">
        <x:v>17</x:v>
      </x:c>
      <x:c r="V138" s="114" t="str">
        <x:v>2026-09-06T00:00:00</x:v>
      </x:c>
      <x:c r="W138" s="114"/>
      <x:c r="X138" s="114" t="n">
        <x:v>275000</x:v>
      </x:c>
      <x:c r="Y138" s="114" t="str">
        <x:v>Fotografer belum diisi</x:v>
      </x:c>
      <x:c r="Z138" s="114" t="str">
        <x:f>IF(B138="","",IF(OR(C138="",D138="Belum diisi",F138=""),"CHECK: identitas/status",IF(AND(S138="Paket utama",F138&lt;&gt;"DP",OR(E138="",L138="")),"CHECK: tanggal foto/crew",IF(AND(I138=0,OR(W138="-",X138="-")),"CHECK: nominal nonangka","OK"))))</x:f>
        <x:v>OK</x:v>
      </x:c>
      <x:c r="AA138" s="116" t="n">
        <x:f>IF(B138="","",IF(AND(S138="Paket utama",E138&lt;&gt;"",E138&lt;='Pengaturan'!$B$6,OR(F138="Lunas",F138="Pelunasan"),L138&lt;&gt;"",L138&lt;&gt;"Belum diisi",N138="Uploaded"),1,0))</x:f>
        <x:v>0</x:v>
      </x:c>
    </x:row>
    <x:row r="139" ht="22" customHeight="1">
      <x:c r="A139" s="112" t="n">
        <x:v>135</x:v>
      </x:c>
      <x:c r="B139" s="113" t="n">
        <x:v>46269</x:v>
      </x:c>
      <x:c r="C139" s="114" t="str">
        <x:v>Sumberejo</x:v>
      </x:c>
      <x:c r="D139" s="114" t="str">
        <x:v>Large Group</x:v>
      </x:c>
      <x:c r="E139" s="113" t="n">
        <x:v>46269</x:v>
      </x:c>
      <x:c r="F139" s="114" t="str">
        <x:v>Lunas</x:v>
      </x:c>
      <x:c r="G139" s="115" t="n">
        <x:v>0</x:v>
      </x:c>
      <x:c r="H139" s="115" t="n">
        <x:v>150000</x:v>
      </x:c>
      <x:c r="I139" s="115" t="n">
        <x:f>IF(B139="","",SUM(G139:H139))</x:f>
        <x:v>150000</x:v>
      </x:c>
      <x:c r="J139" s="114" t="str">
        <x:f>IF(B139="","",IF(I139=0,"Tanpa uang masuk",IF(AND(G139&gt;0,H139&gt;0),"Cash + Transfer",IF(G139&gt;0,"Cash","Transfer"))))</x:f>
        <x:v>Transfer</x:v>
      </x:c>
      <x:c r="K139" s="114" t="str">
        <x:v>INDAH</x:v>
      </x:c>
      <x:c r="L139" s="114" t="str">
        <x:v>ADIF</x:v>
      </x:c>
      <x:c r="M139" s="114"/>
      <x:c r="N139" s="114" t="str">
        <x:v>Uploaded</x:v>
      </x:c>
      <x:c r="O139" s="114" t="str">
        <x:v>Uploaded</x:v>
      </x:c>
      <x:c r="P139" s="114"/>
      <x:c r="Q139" s="114"/>
      <x:c r="R139" s="114"/>
      <x:c r="S139" s="114" t="str">
        <x:v>Paket utama</x:v>
      </x:c>
      <x:c r="T139" s="114" t="str">
        <x:v>4</x:v>
      </x:c>
      <x:c r="U139" s="114" t="n">
        <x:v>18</x:v>
      </x:c>
      <x:c r="V139" s="114" t="str">
        <x:v>2026-09-04T00:00:00</x:v>
      </x:c>
      <x:c r="W139" s="114"/>
      <x:c r="X139" s="114" t="n">
        <x:v>150000</x:v>
      </x:c>
      <x:c r="Y139" s="114"/>
      <x:c r="Z139" s="114" t="str">
        <x:f>IF(B139="","",IF(OR(C139="",D139="Belum diisi",F139=""),"CHECK: identitas/status",IF(AND(S139="Paket utama",F139&lt;&gt;"DP",OR(E139="",L139="")),"CHECK: tanggal foto/crew",IF(AND(I139=0,OR(W139="-",X139="-")),"CHECK: nominal nonangka","OK"))))</x:f>
        <x:v>OK</x:v>
      </x:c>
      <x:c r="AA139" s="116" t="n">
        <x:f>IF(B139="","",IF(AND(S139="Paket utama",E139&lt;&gt;"",E139&lt;='Pengaturan'!$B$6,OR(F139="Lunas",F139="Pelunasan"),L139&lt;&gt;"",L139&lt;&gt;"Belum diisi",N139="Uploaded"),1,0))</x:f>
        <x:v>1</x:v>
      </x:c>
    </x:row>
    <x:row r="140" ht="22" customHeight="1">
      <x:c r="A140" s="112" t="n">
        <x:v>136</x:v>
      </x:c>
      <x:c r="B140" s="113" t="n">
        <x:v>46269</x:v>
      </x:c>
      <x:c r="C140" s="114" t="str">
        <x:v>EliaSeptia</x:v>
      </x:c>
      <x:c r="D140" s="114" t="str">
        <x:v>Photofox</x:v>
      </x:c>
      <x:c r="E140" s="113" t="n">
        <x:v>46269</x:v>
      </x:c>
      <x:c r="F140" s="114" t="str">
        <x:v>Lunas</x:v>
      </x:c>
      <x:c r="G140" s="115" t="n">
        <x:v>0</x:v>
      </x:c>
      <x:c r="H140" s="115" t="n">
        <x:v>0</x:v>
      </x:c>
      <x:c r="I140" s="115" t="n">
        <x:f>IF(B140="","",SUM(G140:H140))</x:f>
        <x:v>0</x:v>
      </x:c>
      <x:c r="J140" s="114" t="str">
        <x:f>IF(B140="","",IF(I140=0,"Tanpa uang masuk",IF(AND(G140&gt;0,H140&gt;0),"Cash + Transfer",IF(G140&gt;0,"Cash","Transfer"))))</x:f>
        <x:v>Tanpa uang masuk</x:v>
      </x:c>
      <x:c r="K140" s="114" t="str">
        <x:v>INDAH</x:v>
      </x:c>
      <x:c r="L140" s="114" t="str">
        <x:v>ADIF</x:v>
      </x:c>
      <x:c r="M140" s="114"/>
      <x:c r="N140" s="114" t="str">
        <x:v>Uploaded</x:v>
      </x:c>
      <x:c r="O140" s="114" t="str">
        <x:v>Uploaded</x:v>
      </x:c>
      <x:c r="P140" s="114"/>
      <x:c r="Q140" s="114"/>
      <x:c r="R140" s="114"/>
      <x:c r="S140" s="114" t="str">
        <x:v>Paket utama</x:v>
      </x:c>
      <x:c r="T140" s="114" t="str">
        <x:v>4</x:v>
      </x:c>
      <x:c r="U140" s="114" t="n">
        <x:v>19</x:v>
      </x:c>
      <x:c r="V140" s="114" t="str">
        <x:v>2026-09-04T00:00:00</x:v>
      </x:c>
      <x:c r="W140" s="114" t="n">
        <x:v>0</x:v>
      </x:c>
      <x:c r="X140" s="114" t="n">
        <x:v>0</x:v>
      </x:c>
      <x:c r="Y140" s="114"/>
      <x:c r="Z140" s="114" t="str">
        <x:f>IF(B140="","",IF(OR(C140="",D140="Belum diisi",F140=""),"CHECK: identitas/status",IF(AND(S140="Paket utama",F140&lt;&gt;"DP",OR(E140="",L140="")),"CHECK: tanggal foto/crew",IF(AND(I140=0,OR(W140="-",X140="-")),"CHECK: nominal nonangka","OK"))))</x:f>
        <x:v>OK</x:v>
      </x:c>
      <x:c r="AA140" s="116" t="n">
        <x:f>IF(B140="","",IF(AND(S140="Paket utama",E140&lt;&gt;"",E140&lt;='Pengaturan'!$B$6,OR(F140="Lunas",F140="Pelunasan"),L140&lt;&gt;"",L140&lt;&gt;"Belum diisi",N140="Uploaded"),1,0))</x:f>
        <x:v>1</x:v>
      </x:c>
    </x:row>
    <x:row r="141" ht="22" customHeight="1">
      <x:c r="A141" s="112" t="n">
        <x:v>137</x:v>
      </x:c>
      <x:c r="B141" s="113" t="n">
        <x:v>46269</x:v>
      </x:c>
      <x:c r="C141" s="114" t="str">
        <x:v>Flower</x:v>
      </x:c>
      <x:c r="D141" s="114" t="str">
        <x:v>Large Group</x:v>
      </x:c>
      <x:c r="E141" s="113" t="n">
        <x:v>46269</x:v>
      </x:c>
      <x:c r="F141" s="114" t="str">
        <x:v>Lunas</x:v>
      </x:c>
      <x:c r="G141" s="115" t="n">
        <x:v>100000</x:v>
      </x:c>
      <x:c r="H141" s="115" t="n">
        <x:v>0</x:v>
      </x:c>
      <x:c r="I141" s="115" t="n">
        <x:f>IF(B141="","",SUM(G141:H141))</x:f>
        <x:v>100000</x:v>
      </x:c>
      <x:c r="J141" s="114" t="str">
        <x:f>IF(B141="","",IF(I141=0,"Tanpa uang masuk",IF(AND(G141&gt;0,H141&gt;0),"Cash + Transfer",IF(G141&gt;0,"Cash","Transfer"))))</x:f>
        <x:v>Cash</x:v>
      </x:c>
      <x:c r="K141" s="114" t="str">
        <x:v>INDAH</x:v>
      </x:c>
      <x:c r="L141" s="114" t="str">
        <x:v>ADIF</x:v>
      </x:c>
      <x:c r="M141" s="114"/>
      <x:c r="N141" s="114" t="str">
        <x:v>Uploaded</x:v>
      </x:c>
      <x:c r="O141" s="114" t="str">
        <x:v>Pending</x:v>
      </x:c>
      <x:c r="P141" s="114"/>
      <x:c r="Q141" s="114"/>
      <x:c r="R141" s="114"/>
      <x:c r="S141" s="114" t="str">
        <x:v>Paket utama</x:v>
      </x:c>
      <x:c r="T141" s="114" t="str">
        <x:v>4</x:v>
      </x:c>
      <x:c r="U141" s="114" t="n">
        <x:v>20</x:v>
      </x:c>
      <x:c r="V141" s="114" t="str">
        <x:v>2026-09-04T00:00:00</x:v>
      </x:c>
      <x:c r="W141" s="114" t="n">
        <x:v>100000</x:v>
      </x:c>
      <x:c r="X141" s="114"/>
      <x:c r="Y141" s="114"/>
      <x:c r="Z141" s="114" t="str">
        <x:f>IF(B141="","",IF(OR(C141="",D141="Belum diisi",F141=""),"CHECK: identitas/status",IF(AND(S141="Paket utama",F141&lt;&gt;"DP",OR(E141="",L141="")),"CHECK: tanggal foto/crew",IF(AND(I141=0,OR(W141="-",X141="-")),"CHECK: nominal nonangka","OK"))))</x:f>
        <x:v>OK</x:v>
      </x:c>
      <x:c r="AA141" s="116" t="n">
        <x:f>IF(B141="","",IF(AND(S141="Paket utama",E141&lt;&gt;"",E141&lt;='Pengaturan'!$B$6,OR(F141="Lunas",F141="Pelunasan"),L141&lt;&gt;"",L141&lt;&gt;"Belum diisi",N141="Uploaded"),1,0))</x:f>
        <x:v>1</x:v>
      </x:c>
    </x:row>
    <x:row r="142" ht="22" customHeight="1">
      <x:c r="A142" s="112" t="n">
        <x:v>138</x:v>
      </x:c>
      <x:c r="B142" s="113" t="n">
        <x:v>46269</x:v>
      </x:c>
      <x:c r="C142" s="114" t="str">
        <x:v>Tiara Dwina Savitri</x:v>
      </x:c>
      <x:c r="D142" s="114" t="str">
        <x:v>Large Group</x:v>
      </x:c>
      <x:c r="E142" s="113" t="n">
        <x:v>46270</x:v>
      </x:c>
      <x:c r="F142" s="114" t="str">
        <x:v>Lunas</x:v>
      </x:c>
      <x:c r="G142" s="115" t="n">
        <x:v>0</x:v>
      </x:c>
      <x:c r="H142" s="115" t="n">
        <x:v>425000</x:v>
      </x:c>
      <x:c r="I142" s="115" t="n">
        <x:f>IF(B142="","",SUM(G142:H142))</x:f>
        <x:v>425000</x:v>
      </x:c>
      <x:c r="J142" s="114" t="str">
        <x:f>IF(B142="","",IF(I142=0,"Tanpa uang masuk",IF(AND(G142&gt;0,H142&gt;0),"Cash + Transfer",IF(G142&gt;0,"Cash","Transfer"))))</x:f>
        <x:v>Transfer</x:v>
      </x:c>
      <x:c r="K142" s="114" t="str">
        <x:v>INDAH</x:v>
      </x:c>
      <x:c r="L142" s="114" t="str">
        <x:v>Belum diisi</x:v>
      </x:c>
      <x:c r="M142" s="114"/>
      <x:c r="N142" s="114"/>
      <x:c r="O142" s="114"/>
      <x:c r="P142" s="114"/>
      <x:c r="Q142" s="114"/>
      <x:c r="R142" s="114"/>
      <x:c r="S142" s="114" t="str">
        <x:v>Paket utama</x:v>
      </x:c>
      <x:c r="T142" s="114" t="str">
        <x:v>4</x:v>
      </x:c>
      <x:c r="U142" s="114" t="n">
        <x:v>21</x:v>
      </x:c>
      <x:c r="V142" s="114" t="str">
        <x:v>2026-09-05T00:00:00</x:v>
      </x:c>
      <x:c r="W142" s="114"/>
      <x:c r="X142" s="114" t="n">
        <x:v>425000</x:v>
      </x:c>
      <x:c r="Y142" s="114" t="str">
        <x:v>Fotografer belum diisi</x:v>
      </x:c>
      <x:c r="Z142" s="114" t="str">
        <x:f>IF(B142="","",IF(OR(C142="",D142="Belum diisi",F142=""),"CHECK: identitas/status",IF(AND(S142="Paket utama",F142&lt;&gt;"DP",OR(E142="",L142="")),"CHECK: tanggal foto/crew",IF(AND(I142=0,OR(W142="-",X142="-")),"CHECK: nominal nonangka","OK"))))</x:f>
        <x:v>OK</x:v>
      </x:c>
      <x:c r="AA142" s="116" t="n">
        <x:f>IF(B142="","",IF(AND(S142="Paket utama",E142&lt;&gt;"",E142&lt;='Pengaturan'!$B$6,OR(F142="Lunas",F142="Pelunasan"),L142&lt;&gt;"",L142&lt;&gt;"Belum diisi",N142="Uploaded"),1,0))</x:f>
        <x:v>0</x:v>
      </x:c>
    </x:row>
    <x:row r="143" ht="22" customHeight="1">
      <x:c r="A143" s="112" t="n">
        <x:v>139</x:v>
      </x:c>
      <x:c r="B143" s="113" t="n">
        <x:v>46269</x:v>
      </x:c>
      <x:c r="C143" s="114" t="str">
        <x:v>Muhammad Adam Hifar</x:v>
      </x:c>
      <x:c r="D143" s="114" t="str">
        <x:v>Graduation</x:v>
      </x:c>
      <x:c r="E143" s="113" t="n">
        <x:v>46273</x:v>
      </x:c>
      <x:c r="F143" s="114" t="str">
        <x:v>DP</x:v>
      </x:c>
      <x:c r="G143" s="115" t="n">
        <x:v>0</x:v>
      </x:c>
      <x:c r="H143" s="115" t="n">
        <x:v>100000</x:v>
      </x:c>
      <x:c r="I143" s="115" t="n">
        <x:f>IF(B143="","",SUM(G143:H143))</x:f>
        <x:v>100000</x:v>
      </x:c>
      <x:c r="J143" s="114" t="str">
        <x:f>IF(B143="","",IF(I143=0,"Tanpa uang masuk",IF(AND(G143&gt;0,H143&gt;0),"Cash + Transfer",IF(G143&gt;0,"Cash","Transfer"))))</x:f>
        <x:v>Transfer</x:v>
      </x:c>
      <x:c r="K143" s="114" t="str">
        <x:v>INDAH</x:v>
      </x:c>
      <x:c r="L143" s="114" t="str">
        <x:v>Belum diisi</x:v>
      </x:c>
      <x:c r="M143" s="114"/>
      <x:c r="N143" s="114"/>
      <x:c r="O143" s="114"/>
      <x:c r="P143" s="114"/>
      <x:c r="Q143" s="114"/>
      <x:c r="R143" s="114"/>
      <x:c r="S143" s="114" t="str">
        <x:v>Paket utama</x:v>
      </x:c>
      <x:c r="T143" s="114" t="str">
        <x:v>4</x:v>
      </x:c>
      <x:c r="U143" s="114" t="n">
        <x:v>22</x:v>
      </x:c>
      <x:c r="V143" s="114" t="str">
        <x:v>2026-09-08T00:00:00</x:v>
      </x:c>
      <x:c r="W143" s="114"/>
      <x:c r="X143" s="114" t="n">
        <x:v>100000</x:v>
      </x:c>
      <x:c r="Y143" s="114" t="str">
        <x:v>Fotografer belum diisi</x:v>
      </x:c>
      <x:c r="Z143" s="114" t="str">
        <x:f>IF(B143="","",IF(OR(C143="",D143="Belum diisi",F143=""),"CHECK: identitas/status",IF(AND(S143="Paket utama",F143&lt;&gt;"DP",OR(E143="",L143="")),"CHECK: tanggal foto/crew",IF(AND(I143=0,OR(W143="-",X143="-")),"CHECK: nominal nonangka","OK"))))</x:f>
        <x:v>OK</x:v>
      </x:c>
      <x:c r="AA143" s="116" t="n">
        <x:f>IF(B143="","",IF(AND(S143="Paket utama",E143&lt;&gt;"",E143&lt;='Pengaturan'!$B$6,OR(F143="Lunas",F143="Pelunasan"),L143&lt;&gt;"",L143&lt;&gt;"Belum diisi",N143="Uploaded"),1,0))</x:f>
        <x:v>0</x:v>
      </x:c>
    </x:row>
    <x:row r="144" ht="22" customHeight="1">
      <x:c r="A144" s="112" t="n">
        <x:v>140</x:v>
      </x:c>
      <x:c r="B144" s="113" t="n">
        <x:v>46269</x:v>
      </x:c>
      <x:c r="C144" s="114" t="str">
        <x:v>Ama</x:v>
      </x:c>
      <x:c r="D144" s="114" t="str">
        <x:v>Graduation</x:v>
      </x:c>
      <x:c r="E144" s="113" t="n">
        <x:v>46274</x:v>
      </x:c>
      <x:c r="F144" s="114" t="str">
        <x:v>DP</x:v>
      </x:c>
      <x:c r="G144" s="115" t="n">
        <x:v>0</x:v>
      </x:c>
      <x:c r="H144" s="115" t="n">
        <x:v>100000</x:v>
      </x:c>
      <x:c r="I144" s="115" t="n">
        <x:f>IF(B144="","",SUM(G144:H144))</x:f>
        <x:v>100000</x:v>
      </x:c>
      <x:c r="J144" s="114" t="str">
        <x:f>IF(B144="","",IF(I144=0,"Tanpa uang masuk",IF(AND(G144&gt;0,H144&gt;0),"Cash + Transfer",IF(G144&gt;0,"Cash","Transfer"))))</x:f>
        <x:v>Transfer</x:v>
      </x:c>
      <x:c r="K144" s="114" t="str">
        <x:v>INDAH</x:v>
      </x:c>
      <x:c r="L144" s="114" t="str">
        <x:v>Belum diisi</x:v>
      </x:c>
      <x:c r="M144" s="114"/>
      <x:c r="N144" s="114"/>
      <x:c r="O144" s="114"/>
      <x:c r="P144" s="114"/>
      <x:c r="Q144" s="114"/>
      <x:c r="R144" s="114"/>
      <x:c r="S144" s="114" t="str">
        <x:v>Paket utama</x:v>
      </x:c>
      <x:c r="T144" s="114" t="str">
        <x:v>4</x:v>
      </x:c>
      <x:c r="U144" s="114" t="n">
        <x:v>23</x:v>
      </x:c>
      <x:c r="V144" s="114" t="str">
        <x:v>2026-09-09T00:00:00</x:v>
      </x:c>
      <x:c r="W144" s="114"/>
      <x:c r="X144" s="114" t="n">
        <x:v>100000</x:v>
      </x:c>
      <x:c r="Y144" s="114" t="str">
        <x:v>Fotografer belum diisi</x:v>
      </x:c>
      <x:c r="Z144" s="114" t="str">
        <x:f>IF(B144="","",IF(OR(C144="",D144="Belum diisi",F144=""),"CHECK: identitas/status",IF(AND(S144="Paket utama",F144&lt;&gt;"DP",OR(E144="",L144="")),"CHECK: tanggal foto/crew",IF(AND(I144=0,OR(W144="-",X144="-")),"CHECK: nominal nonangka","OK"))))</x:f>
        <x:v>OK</x:v>
      </x:c>
      <x:c r="AA144" s="116" t="n">
        <x:f>IF(B144="","",IF(AND(S144="Paket utama",E144&lt;&gt;"",E144&lt;='Pengaturan'!$B$6,OR(F144="Lunas",F144="Pelunasan"),L144&lt;&gt;"",L144&lt;&gt;"Belum diisi",N144="Uploaded"),1,0))</x:f>
        <x:v>0</x:v>
      </x:c>
    </x:row>
    <x:row r="145" ht="22" customHeight="1">
      <x:c r="A145" s="112" t="n">
        <x:v>141</x:v>
      </x:c>
      <x:c r="B145" s="113" t="n">
        <x:v>46269</x:v>
      </x:c>
      <x:c r="C145" s="114" t="str">
        <x:v>Zhafira Azfa</x:v>
      </x:c>
      <x:c r="D145" s="114" t="str">
        <x:v>Graduation Premium</x:v>
      </x:c>
      <x:c r="E145" s="113" t="n">
        <x:v>46274</x:v>
      </x:c>
      <x:c r="F145" s="114" t="str">
        <x:v>DP</x:v>
      </x:c>
      <x:c r="G145" s="115" t="n">
        <x:v>0</x:v>
      </x:c>
      <x:c r="H145" s="115" t="n">
        <x:v>100000</x:v>
      </x:c>
      <x:c r="I145" s="115" t="n">
        <x:f>IF(B145="","",SUM(G145:H145))</x:f>
        <x:v>100000</x:v>
      </x:c>
      <x:c r="J145" s="114" t="str">
        <x:f>IF(B145="","",IF(I145=0,"Tanpa uang masuk",IF(AND(G145&gt;0,H145&gt;0),"Cash + Transfer",IF(G145&gt;0,"Cash","Transfer"))))</x:f>
        <x:v>Transfer</x:v>
      </x:c>
      <x:c r="K145" s="114" t="str">
        <x:v>INDAH</x:v>
      </x:c>
      <x:c r="L145" s="114" t="str">
        <x:v>Belum diisi</x:v>
      </x:c>
      <x:c r="M145" s="114"/>
      <x:c r="N145" s="114"/>
      <x:c r="O145" s="114"/>
      <x:c r="P145" s="114"/>
      <x:c r="Q145" s="114"/>
      <x:c r="R145" s="114"/>
      <x:c r="S145" s="114" t="str">
        <x:v>Paket utama</x:v>
      </x:c>
      <x:c r="T145" s="114" t="str">
        <x:v>4</x:v>
      </x:c>
      <x:c r="U145" s="114" t="n">
        <x:v>24</x:v>
      </x:c>
      <x:c r="V145" s="114" t="str">
        <x:v>2026-09-09T00:00:00</x:v>
      </x:c>
      <x:c r="W145" s="114"/>
      <x:c r="X145" s="114" t="n">
        <x:v>100000</x:v>
      </x:c>
      <x:c r="Y145" s="114" t="str">
        <x:v>Fotografer belum diisi</x:v>
      </x:c>
      <x:c r="Z145" s="114" t="str">
        <x:f>IF(B145="","",IF(OR(C145="",D145="Belum diisi",F145=""),"CHECK: identitas/status",IF(AND(S145="Paket utama",F145&lt;&gt;"DP",OR(E145="",L145="")),"CHECK: tanggal foto/crew",IF(AND(I145=0,OR(W145="-",X145="-")),"CHECK: nominal nonangka","OK"))))</x:f>
        <x:v>OK</x:v>
      </x:c>
      <x:c r="AA145" s="116" t="n">
        <x:f>IF(B145="","",IF(AND(S145="Paket utama",E145&lt;&gt;"",E145&lt;='Pengaturan'!$B$6,OR(F145="Lunas",F145="Pelunasan"),L145&lt;&gt;"",L145&lt;&gt;"Belum diisi",N145="Uploaded"),1,0))</x:f>
        <x:v>0</x:v>
      </x:c>
    </x:row>
    <x:row r="146" ht="22" customHeight="1">
      <x:c r="A146" s="112" t="n">
        <x:v>142</x:v>
      </x:c>
      <x:c r="B146" s="113" t="n">
        <x:v>46269</x:v>
      </x:c>
      <x:c r="C146" s="114" t="str">
        <x:v>Tazkia</x:v>
      </x:c>
      <x:c r="D146" s="114" t="str">
        <x:v>Large Group</x:v>
      </x:c>
      <x:c r="E146" s="113" t="n">
        <x:v>46269</x:v>
      </x:c>
      <x:c r="F146" s="114" t="str">
        <x:v>Lunas</x:v>
      </x:c>
      <x:c r="G146" s="115" t="n">
        <x:v>0</x:v>
      </x:c>
      <x:c r="H146" s="115" t="n">
        <x:v>150000</x:v>
      </x:c>
      <x:c r="I146" s="115" t="n">
        <x:f>IF(B146="","",SUM(G146:H146))</x:f>
        <x:v>150000</x:v>
      </x:c>
      <x:c r="J146" s="114" t="str">
        <x:f>IF(B146="","",IF(I146=0,"Tanpa uang masuk",IF(AND(G146&gt;0,H146&gt;0),"Cash + Transfer",IF(G146&gt;0,"Cash","Transfer"))))</x:f>
        <x:v>Transfer</x:v>
      </x:c>
      <x:c r="K146" s="114" t="str">
        <x:v>INDAH</x:v>
      </x:c>
      <x:c r="L146" s="114" t="str">
        <x:v>ADIF</x:v>
      </x:c>
      <x:c r="M146" s="114"/>
      <x:c r="N146" s="114" t="str">
        <x:v>Uploaded</x:v>
      </x:c>
      <x:c r="O146" s="114" t="str">
        <x:v>Pending</x:v>
      </x:c>
      <x:c r="P146" s="114"/>
      <x:c r="Q146" s="114"/>
      <x:c r="R146" s="114"/>
      <x:c r="S146" s="114" t="str">
        <x:v>Paket utama</x:v>
      </x:c>
      <x:c r="T146" s="114" t="str">
        <x:v>4</x:v>
      </x:c>
      <x:c r="U146" s="114" t="n">
        <x:v>25</x:v>
      </x:c>
      <x:c r="V146" s="114" t="str">
        <x:v>2026-09-04T00:00:00</x:v>
      </x:c>
      <x:c r="W146" s="114"/>
      <x:c r="X146" s="114" t="n">
        <x:v>150000</x:v>
      </x:c>
      <x:c r="Y146" s="114"/>
      <x:c r="Z146" s="114" t="str">
        <x:f>IF(B146="","",IF(OR(C146="",D146="Belum diisi",F146=""),"CHECK: identitas/status",IF(AND(S146="Paket utama",F146&lt;&gt;"DP",OR(E146="",L146="")),"CHECK: tanggal foto/crew",IF(AND(I146=0,OR(W146="-",X146="-")),"CHECK: nominal nonangka","OK"))))</x:f>
        <x:v>OK</x:v>
      </x:c>
      <x:c r="AA146" s="116" t="n">
        <x:f>IF(B146="","",IF(AND(S146="Paket utama",E146&lt;&gt;"",E146&lt;='Pengaturan'!$B$6,OR(F146="Lunas",F146="Pelunasan"),L146&lt;&gt;"",L146&lt;&gt;"Belum diisi",N146="Uploaded"),1,0))</x:f>
        <x:v>1</x:v>
      </x:c>
    </x:row>
    <x:row r="147" ht="22" customHeight="1">
      <x:c r="A147" s="112" t="n">
        <x:v>143</x:v>
      </x:c>
      <x:c r="B147" s="113" t="n">
        <x:v>46269</x:v>
      </x:c>
      <x:c r="C147" s="114" t="str">
        <x:v>wahyu puji prasetio</x:v>
      </x:c>
      <x:c r="D147" s="114" t="str">
        <x:v>Graduation Premium</x:v>
      </x:c>
      <x:c r="E147" s="113" t="n">
        <x:v>46274</x:v>
      </x:c>
      <x:c r="F147" s="114" t="str">
        <x:v>DP</x:v>
      </x:c>
      <x:c r="G147" s="115" t="n">
        <x:v>0</x:v>
      </x:c>
      <x:c r="H147" s="115" t="n">
        <x:v>100000</x:v>
      </x:c>
      <x:c r="I147" s="115" t="n">
        <x:f>IF(B147="","",SUM(G147:H147))</x:f>
        <x:v>100000</x:v>
      </x:c>
      <x:c r="J147" s="114" t="str">
        <x:f>IF(B147="","",IF(I147=0,"Tanpa uang masuk",IF(AND(G147&gt;0,H147&gt;0),"Cash + Transfer",IF(G147&gt;0,"Cash","Transfer"))))</x:f>
        <x:v>Transfer</x:v>
      </x:c>
      <x:c r="K147" s="114" t="str">
        <x:v>INDAH</x:v>
      </x:c>
      <x:c r="L147" s="114" t="str">
        <x:v>Belum diisi</x:v>
      </x:c>
      <x:c r="M147" s="114"/>
      <x:c r="N147" s="114"/>
      <x:c r="O147" s="114"/>
      <x:c r="P147" s="114"/>
      <x:c r="Q147" s="114"/>
      <x:c r="R147" s="114"/>
      <x:c r="S147" s="114" t="str">
        <x:v>Paket utama</x:v>
      </x:c>
      <x:c r="T147" s="114" t="str">
        <x:v>4</x:v>
      </x:c>
      <x:c r="U147" s="114" t="n">
        <x:v>26</x:v>
      </x:c>
      <x:c r="V147" s="114" t="str">
        <x:v>2026-09-09T00:00:00</x:v>
      </x:c>
      <x:c r="W147" s="114"/>
      <x:c r="X147" s="114" t="n">
        <x:v>100000</x:v>
      </x:c>
      <x:c r="Y147" s="114" t="str">
        <x:v>Fotografer belum diisi</x:v>
      </x:c>
      <x:c r="Z147" s="114" t="str">
        <x:f>IF(B147="","",IF(OR(C147="",D147="Belum diisi",F147=""),"CHECK: identitas/status",IF(AND(S147="Paket utama",F147&lt;&gt;"DP",OR(E147="",L147="")),"CHECK: tanggal foto/crew",IF(AND(I147=0,OR(W147="-",X147="-")),"CHECK: nominal nonangka","OK"))))</x:f>
        <x:v>OK</x:v>
      </x:c>
      <x:c r="AA147" s="116" t="n">
        <x:f>IF(B147="","",IF(AND(S147="Paket utama",E147&lt;&gt;"",E147&lt;='Pengaturan'!$B$6,OR(F147="Lunas",F147="Pelunasan"),L147&lt;&gt;"",L147&lt;&gt;"Belum diisi",N147="Uploaded"),1,0))</x:f>
        <x:v>0</x:v>
      </x:c>
    </x:row>
    <x:row r="148" ht="22" customHeight="1">
      <x:c r="A148" s="112" t="n">
        <x:v>144</x:v>
      </x:c>
      <x:c r="B148" s="113" t="n">
        <x:v>46269</x:v>
      </x:c>
      <x:c r="C148" s="114" t="str">
        <x:v>Diarra Fathiya</x:v>
      </x:c>
      <x:c r="D148" s="114" t="str">
        <x:v>Large Group</x:v>
      </x:c>
      <x:c r="E148" s="113" t="n">
        <x:v>46269</x:v>
      </x:c>
      <x:c r="F148" s="114" t="str">
        <x:v>Lunas</x:v>
      </x:c>
      <x:c r="G148" s="115" t="n">
        <x:v>200000</x:v>
      </x:c>
      <x:c r="H148" s="115" t="n">
        <x:v>0</x:v>
      </x:c>
      <x:c r="I148" s="115" t="n">
        <x:f>IF(B148="","",SUM(G148:H148))</x:f>
        <x:v>200000</x:v>
      </x:c>
      <x:c r="J148" s="114" t="str">
        <x:f>IF(B148="","",IF(I148=0,"Tanpa uang masuk",IF(AND(G148&gt;0,H148&gt;0),"Cash + Transfer",IF(G148&gt;0,"Cash","Transfer"))))</x:f>
        <x:v>Cash</x:v>
      </x:c>
      <x:c r="K148" s="114" t="str">
        <x:v>INDAH</x:v>
      </x:c>
      <x:c r="L148" s="114" t="str">
        <x:v>ADIF</x:v>
      </x:c>
      <x:c r="M148" s="114"/>
      <x:c r="N148" s="114" t="str">
        <x:v>Uploaded</x:v>
      </x:c>
      <x:c r="O148" s="114" t="str">
        <x:v>Pending</x:v>
      </x:c>
      <x:c r="P148" s="114"/>
      <x:c r="Q148" s="114"/>
      <x:c r="R148" s="114"/>
      <x:c r="S148" s="114" t="str">
        <x:v>Paket utama</x:v>
      </x:c>
      <x:c r="T148" s="114" t="str">
        <x:v>4</x:v>
      </x:c>
      <x:c r="U148" s="114" t="n">
        <x:v>27</x:v>
      </x:c>
      <x:c r="V148" s="114" t="str">
        <x:v>2026-09-04T00:00:00</x:v>
      </x:c>
      <x:c r="W148" s="114" t="n">
        <x:v>200000</x:v>
      </x:c>
      <x:c r="X148" s="114"/>
      <x:c r="Y148" s="114"/>
      <x:c r="Z148" s="114" t="str">
        <x:f>IF(B148="","",IF(OR(C148="",D148="Belum diisi",F148=""),"CHECK: identitas/status",IF(AND(S148="Paket utama",F148&lt;&gt;"DP",OR(E148="",L148="")),"CHECK: tanggal foto/crew",IF(AND(I148=0,OR(W148="-",X148="-")),"CHECK: nominal nonangka","OK"))))</x:f>
        <x:v>OK</x:v>
      </x:c>
      <x:c r="AA148" s="116" t="n">
        <x:f>IF(B148="","",IF(AND(S148="Paket utama",E148&lt;&gt;"",E148&lt;='Pengaturan'!$B$6,OR(F148="Lunas",F148="Pelunasan"),L148&lt;&gt;"",L148&lt;&gt;"Belum diisi",N148="Uploaded"),1,0))</x:f>
        <x:v>1</x:v>
      </x:c>
    </x:row>
    <x:row r="149" ht="22" customHeight="1">
      <x:c r="A149" s="112" t="n">
        <x:v>145</x:v>
      </x:c>
      <x:c r="B149" s="113" t="n">
        <x:v>46270</x:v>
      </x:c>
      <x:c r="C149" s="114" t="str">
        <x:v>Alif Arhansyah</x:v>
      </x:c>
      <x:c r="D149" s="114" t="str">
        <x:v>Graduation Premium</x:v>
      </x:c>
      <x:c r="E149" s="113" t="n">
        <x:v>46299</x:v>
      </x:c>
      <x:c r="F149" s="114" t="str">
        <x:v>DP</x:v>
      </x:c>
      <x:c r="G149" s="115" t="n">
        <x:v>0</x:v>
      </x:c>
      <x:c r="H149" s="115" t="n">
        <x:v>100000</x:v>
      </x:c>
      <x:c r="I149" s="115" t="n">
        <x:f>IF(B149="","",SUM(G149:H149))</x:f>
        <x:v>100000</x:v>
      </x:c>
      <x:c r="J149" s="114" t="str">
        <x:f>IF(B149="","",IF(I149=0,"Tanpa uang masuk",IF(AND(G149&gt;0,H149&gt;0),"Cash + Transfer",IF(G149&gt;0,"Cash","Transfer"))))</x:f>
        <x:v>Transfer</x:v>
      </x:c>
      <x:c r="K149" s="114" t="str">
        <x:v>INDAH</x:v>
      </x:c>
      <x:c r="L149" s="114" t="str">
        <x:v>Belum diisi</x:v>
      </x:c>
      <x:c r="M149" s="114"/>
      <x:c r="N149" s="114"/>
      <x:c r="O149" s="114"/>
      <x:c r="P149" s="114"/>
      <x:c r="Q149" s="114"/>
      <x:c r="R149" s="114"/>
      <x:c r="S149" s="114" t="str">
        <x:v>Paket utama</x:v>
      </x:c>
      <x:c r="T149" s="114" t="str">
        <x:v>5</x:v>
      </x:c>
      <x:c r="U149" s="114" t="n">
        <x:v>4</x:v>
      </x:c>
      <x:c r="V149" s="114" t="str">
        <x:v>2026-10-04T00:00:00</x:v>
      </x:c>
      <x:c r="W149" s="114"/>
      <x:c r="X149" s="114" t="n">
        <x:v>100000</x:v>
      </x:c>
      <x:c r="Y149" s="114" t="str">
        <x:v>Fotografer belum diisi</x:v>
      </x:c>
      <x:c r="Z149" s="114" t="str">
        <x:f>IF(B149="","",IF(OR(C149="",D149="Belum diisi",F149=""),"CHECK: identitas/status",IF(AND(S149="Paket utama",F149&lt;&gt;"DP",OR(E149="",L149="")),"CHECK: tanggal foto/crew",IF(AND(I149=0,OR(W149="-",X149="-")),"CHECK: nominal nonangka","OK"))))</x:f>
        <x:v>OK</x:v>
      </x:c>
      <x:c r="AA149" s="116" t="n">
        <x:f>IF(B149="","",IF(AND(S149="Paket utama",E149&lt;&gt;"",E149&lt;='Pengaturan'!$B$6,OR(F149="Lunas",F149="Pelunasan"),L149&lt;&gt;"",L149&lt;&gt;"Belum diisi",N149="Uploaded"),1,0))</x:f>
        <x:v>0</x:v>
      </x:c>
    </x:row>
    <x:row r="150" ht="22" customHeight="1">
      <x:c r="A150" s="112" t="n">
        <x:v>146</x:v>
      </x:c>
      <x:c r="B150" s="113" t="n">
        <x:v>46270</x:v>
      </x:c>
      <x:c r="C150" s="114" t="str">
        <x:v>Jager</x:v>
      </x:c>
      <x:c r="D150" s="114" t="str">
        <x:v>Large Group</x:v>
      </x:c>
      <x:c r="E150" s="113" t="n">
        <x:v>46270</x:v>
      </x:c>
      <x:c r="F150" s="114" t="str">
        <x:v>Lunas</x:v>
      </x:c>
      <x:c r="G150" s="115" t="n">
        <x:v>0</x:v>
      </x:c>
      <x:c r="H150" s="115" t="n">
        <x:v>75000</x:v>
      </x:c>
      <x:c r="I150" s="115" t="n">
        <x:f>IF(B150="","",SUM(G150:H150))</x:f>
        <x:v>75000</x:v>
      </x:c>
      <x:c r="J150" s="114" t="str">
        <x:f>IF(B150="","",IF(I150=0,"Tanpa uang masuk",IF(AND(G150&gt;0,H150&gt;0),"Cash + Transfer",IF(G150&gt;0,"Cash","Transfer"))))</x:f>
        <x:v>Transfer</x:v>
      </x:c>
      <x:c r="K150" s="114" t="str">
        <x:v>INDAH</x:v>
      </x:c>
      <x:c r="L150" s="114" t="str">
        <x:v>SAKA</x:v>
      </x:c>
      <x:c r="M150" s="114"/>
      <x:c r="N150" s="114" t="str">
        <x:v>Uploaded</x:v>
      </x:c>
      <x:c r="O150" s="114" t="str">
        <x:v>Uploaded</x:v>
      </x:c>
      <x:c r="P150" s="114"/>
      <x:c r="Q150" s="114"/>
      <x:c r="R150" s="114"/>
      <x:c r="S150" s="114" t="str">
        <x:v>Paket utama</x:v>
      </x:c>
      <x:c r="T150" s="114" t="str">
        <x:v>5</x:v>
      </x:c>
      <x:c r="U150" s="114" t="n">
        <x:v>5</x:v>
      </x:c>
      <x:c r="V150" s="114" t="str">
        <x:v>2026-09-05T00:00:00</x:v>
      </x:c>
      <x:c r="W150" s="114"/>
      <x:c r="X150" s="114" t="n">
        <x:v>75000</x:v>
      </x:c>
      <x:c r="Y150" s="114"/>
      <x:c r="Z150" s="114" t="str">
        <x:f>IF(B150="","",IF(OR(C150="",D150="Belum diisi",F150=""),"CHECK: identitas/status",IF(AND(S150="Paket utama",F150&lt;&gt;"DP",OR(E150="",L150="")),"CHECK: tanggal foto/crew",IF(AND(I150=0,OR(W150="-",X150="-")),"CHECK: nominal nonangka","OK"))))</x:f>
        <x:v>OK</x:v>
      </x:c>
      <x:c r="AA150" s="116" t="n">
        <x:f>IF(B150="","",IF(AND(S150="Paket utama",E150&lt;&gt;"",E150&lt;='Pengaturan'!$B$6,OR(F150="Lunas",F150="Pelunasan"),L150&lt;&gt;"",L150&lt;&gt;"Belum diisi",N150="Uploaded"),1,0))</x:f>
        <x:v>1</x:v>
      </x:c>
    </x:row>
    <x:row r="151" ht="22" customHeight="1">
      <x:c r="A151" s="112" t="n">
        <x:v>147</x:v>
      </x:c>
      <x:c r="B151" s="113" t="n">
        <x:v>46270</x:v>
      </x:c>
      <x:c r="C151" s="114" t="str">
        <x:v>Dinta</x:v>
      </x:c>
      <x:c r="D151" s="114" t="str">
        <x:v>Graduation</x:v>
      </x:c>
      <x:c r="E151" s="113" t="n">
        <x:v>46270</x:v>
      </x:c>
      <x:c r="F151" s="114" t="str">
        <x:v>Lunas</x:v>
      </x:c>
      <x:c r="G151" s="115" t="n">
        <x:v>0</x:v>
      </x:c>
      <x:c r="H151" s="115" t="n">
        <x:v>270000</x:v>
      </x:c>
      <x:c r="I151" s="115" t="n">
        <x:f>IF(B151="","",SUM(G151:H151))</x:f>
        <x:v>270000</x:v>
      </x:c>
      <x:c r="J151" s="114" t="str">
        <x:f>IF(B151="","",IF(I151=0,"Tanpa uang masuk",IF(AND(G151&gt;0,H151&gt;0),"Cash + Transfer",IF(G151&gt;0,"Cash","Transfer"))))</x:f>
        <x:v>Transfer</x:v>
      </x:c>
      <x:c r="K151" s="114" t="str">
        <x:v>INDAH</x:v>
      </x:c>
      <x:c r="L151" s="114" t="str">
        <x:v>SAKA</x:v>
      </x:c>
      <x:c r="M151" s="114"/>
      <x:c r="N151" s="114" t="str">
        <x:v>Uploaded</x:v>
      </x:c>
      <x:c r="O151" s="114" t="str">
        <x:v>Pending</x:v>
      </x:c>
      <x:c r="P151" s="114"/>
      <x:c r="Q151" s="114"/>
      <x:c r="R151" s="114"/>
      <x:c r="S151" s="114" t="str">
        <x:v>Paket utama</x:v>
      </x:c>
      <x:c r="T151" s="114" t="str">
        <x:v>5</x:v>
      </x:c>
      <x:c r="U151" s="114" t="n">
        <x:v>6</x:v>
      </x:c>
      <x:c r="V151" s="114" t="str">
        <x:v>2026-09-05T00:00:00</x:v>
      </x:c>
      <x:c r="W151" s="114"/>
      <x:c r="X151" s="114" t="n">
        <x:v>270000</x:v>
      </x:c>
      <x:c r="Y151" s="114"/>
      <x:c r="Z151" s="114" t="str">
        <x:f>IF(B151="","",IF(OR(C151="",D151="Belum diisi",F151=""),"CHECK: identitas/status",IF(AND(S151="Paket utama",F151&lt;&gt;"DP",OR(E151="",L151="")),"CHECK: tanggal foto/crew",IF(AND(I151=0,OR(W151="-",X151="-")),"CHECK: nominal nonangka","OK"))))</x:f>
        <x:v>OK</x:v>
      </x:c>
      <x:c r="AA151" s="116" t="n">
        <x:f>IF(B151="","",IF(AND(S151="Paket utama",E151&lt;&gt;"",E151&lt;='Pengaturan'!$B$6,OR(F151="Lunas",F151="Pelunasan"),L151&lt;&gt;"",L151&lt;&gt;"Belum diisi",N151="Uploaded"),1,0))</x:f>
        <x:v>1</x:v>
      </x:c>
    </x:row>
    <x:row r="152" ht="22" customHeight="1">
      <x:c r="A152" s="112" t="n">
        <x:v>148</x:v>
      </x:c>
      <x:c r="B152" s="113" t="n">
        <x:v>46270</x:v>
      </x:c>
      <x:c r="C152" s="114" t="str">
        <x:v>Bintang</x:v>
      </x:c>
      <x:c r="D152" s="114" t="str">
        <x:v>Graduation Premium</x:v>
      </x:c>
      <x:c r="E152" s="113" t="n">
        <x:v>46273</x:v>
      </x:c>
      <x:c r="F152" s="114" t="str">
        <x:v>DP</x:v>
      </x:c>
      <x:c r="G152" s="115" t="n">
        <x:v>0</x:v>
      </x:c>
      <x:c r="H152" s="115" t="n">
        <x:v>100000</x:v>
      </x:c>
      <x:c r="I152" s="115" t="n">
        <x:f>IF(B152="","",SUM(G152:H152))</x:f>
        <x:v>100000</x:v>
      </x:c>
      <x:c r="J152" s="114" t="str">
        <x:f>IF(B152="","",IF(I152=0,"Tanpa uang masuk",IF(AND(G152&gt;0,H152&gt;0),"Cash + Transfer",IF(G152&gt;0,"Cash","Transfer"))))</x:f>
        <x:v>Transfer</x:v>
      </x:c>
      <x:c r="K152" s="114" t="str">
        <x:v>INDAH</x:v>
      </x:c>
      <x:c r="L152" s="114" t="str">
        <x:v>Belum diisi</x:v>
      </x:c>
      <x:c r="M152" s="114"/>
      <x:c r="N152" s="114"/>
      <x:c r="O152" s="114"/>
      <x:c r="P152" s="114"/>
      <x:c r="Q152" s="114"/>
      <x:c r="R152" s="114"/>
      <x:c r="S152" s="114" t="str">
        <x:v>Paket utama</x:v>
      </x:c>
      <x:c r="T152" s="114" t="str">
        <x:v>5</x:v>
      </x:c>
      <x:c r="U152" s="114" t="n">
        <x:v>7</x:v>
      </x:c>
      <x:c r="V152" s="114" t="str">
        <x:v>2026-09-08T00:00:00</x:v>
      </x:c>
      <x:c r="W152" s="114"/>
      <x:c r="X152" s="114" t="n">
        <x:v>100000</x:v>
      </x:c>
      <x:c r="Y152" s="114" t="str">
        <x:v>Fotografer belum diisi</x:v>
      </x:c>
      <x:c r="Z152" s="114" t="str">
        <x:f>IF(B152="","",IF(OR(C152="",D152="Belum diisi",F152=""),"CHECK: identitas/status",IF(AND(S152="Paket utama",F152&lt;&gt;"DP",OR(E152="",L152="")),"CHECK: tanggal foto/crew",IF(AND(I152=0,OR(W152="-",X152="-")),"CHECK: nominal nonangka","OK"))))</x:f>
        <x:v>OK</x:v>
      </x:c>
      <x:c r="AA152" s="116" t="n">
        <x:f>IF(B152="","",IF(AND(S152="Paket utama",E152&lt;&gt;"",E152&lt;='Pengaturan'!$B$6,OR(F152="Lunas",F152="Pelunasan"),L152&lt;&gt;"",L152&lt;&gt;"Belum diisi",N152="Uploaded"),1,0))</x:f>
        <x:v>0</x:v>
      </x:c>
    </x:row>
    <x:row r="153" ht="22" customHeight="1">
      <x:c r="A153" s="112" t="n">
        <x:v>149</x:v>
      </x:c>
      <x:c r="B153" s="113" t="n">
        <x:v>46270</x:v>
      </x:c>
      <x:c r="C153" s="114" t="str">
        <x:v>Cahya Juwita</x:v>
      </x:c>
      <x:c r="D153" s="114" t="str">
        <x:v>Graduation</x:v>
      </x:c>
      <x:c r="E153" s="113" t="n">
        <x:v>46298</x:v>
      </x:c>
      <x:c r="F153" s="114" t="str">
        <x:v>DP</x:v>
      </x:c>
      <x:c r="G153" s="115" t="n">
        <x:v>0</x:v>
      </x:c>
      <x:c r="H153" s="115" t="n">
        <x:v>100000</x:v>
      </x:c>
      <x:c r="I153" s="115" t="n">
        <x:f>IF(B153="","",SUM(G153:H153))</x:f>
        <x:v>100000</x:v>
      </x:c>
      <x:c r="J153" s="114" t="str">
        <x:f>IF(B153="","",IF(I153=0,"Tanpa uang masuk",IF(AND(G153&gt;0,H153&gt;0),"Cash + Transfer",IF(G153&gt;0,"Cash","Transfer"))))</x:f>
        <x:v>Transfer</x:v>
      </x:c>
      <x:c r="K153" s="114" t="str">
        <x:v>INDAH</x:v>
      </x:c>
      <x:c r="L153" s="114" t="str">
        <x:v>Belum diisi</x:v>
      </x:c>
      <x:c r="M153" s="114"/>
      <x:c r="N153" s="114"/>
      <x:c r="O153" s="114"/>
      <x:c r="P153" s="114"/>
      <x:c r="Q153" s="114"/>
      <x:c r="R153" s="114"/>
      <x:c r="S153" s="114" t="str">
        <x:v>Paket utama</x:v>
      </x:c>
      <x:c r="T153" s="114" t="str">
        <x:v>5</x:v>
      </x:c>
      <x:c r="U153" s="114" t="n">
        <x:v>8</x:v>
      </x:c>
      <x:c r="V153" s="114" t="str">
        <x:v>2026-10-03T00:00:00</x:v>
      </x:c>
      <x:c r="W153" s="114"/>
      <x:c r="X153" s="114" t="n">
        <x:v>100000</x:v>
      </x:c>
      <x:c r="Y153" s="114" t="str">
        <x:v>Fotografer belum diisi</x:v>
      </x:c>
      <x:c r="Z153" s="114" t="str">
        <x:f>IF(B153="","",IF(OR(C153="",D153="Belum diisi",F153=""),"CHECK: identitas/status",IF(AND(S153="Paket utama",F153&lt;&gt;"DP",OR(E153="",L153="")),"CHECK: tanggal foto/crew",IF(AND(I153=0,OR(W153="-",X153="-")),"CHECK: nominal nonangka","OK"))))</x:f>
        <x:v>OK</x:v>
      </x:c>
      <x:c r="AA153" s="116" t="n">
        <x:f>IF(B153="","",IF(AND(S153="Paket utama",E153&lt;&gt;"",E153&lt;='Pengaturan'!$B$6,OR(F153="Lunas",F153="Pelunasan"),L153&lt;&gt;"",L153&lt;&gt;"Belum diisi",N153="Uploaded"),1,0))</x:f>
        <x:v>0</x:v>
      </x:c>
    </x:row>
    <x:row r="154" ht="22" customHeight="1">
      <x:c r="A154" s="112" t="n">
        <x:v>150</x:v>
      </x:c>
      <x:c r="B154" s="113" t="n">
        <x:v>46270</x:v>
      </x:c>
      <x:c r="C154" s="114" t="str">
        <x:v>Sasa</x:v>
      </x:c>
      <x:c r="D154" s="114" t="str">
        <x:v>Large Group</x:v>
      </x:c>
      <x:c r="E154" s="113" t="n">
        <x:v>46270</x:v>
      </x:c>
      <x:c r="F154" s="114" t="str">
        <x:v>Lunas</x:v>
      </x:c>
      <x:c r="G154" s="115" t="n">
        <x:v>780000</x:v>
      </x:c>
      <x:c r="H154" s="115" t="n">
        <x:v>70000</x:v>
      </x:c>
      <x:c r="I154" s="115" t="n">
        <x:f>IF(B154="","",SUM(G154:H154))</x:f>
        <x:v>850000</x:v>
      </x:c>
      <x:c r="J154" s="114" t="str">
        <x:f>IF(B154="","",IF(I154=0,"Tanpa uang masuk",IF(AND(G154&gt;0,H154&gt;0),"Cash + Transfer",IF(G154&gt;0,"Cash","Transfer"))))</x:f>
        <x:v>Cash + Transfer</x:v>
      </x:c>
      <x:c r="K154" s="114" t="str">
        <x:v>INDAH</x:v>
      </x:c>
      <x:c r="L154" s="114" t="str">
        <x:v>SAKA</x:v>
      </x:c>
      <x:c r="M154" s="114"/>
      <x:c r="N154" s="114" t="str">
        <x:v>Uploaded</x:v>
      </x:c>
      <x:c r="O154" s="114" t="str">
        <x:v>Uploaded</x:v>
      </x:c>
      <x:c r="P154" s="114"/>
      <x:c r="Q154" s="114"/>
      <x:c r="R154" s="114"/>
      <x:c r="S154" s="114" t="str">
        <x:v>Paket utama</x:v>
      </x:c>
      <x:c r="T154" s="114" t="str">
        <x:v>5</x:v>
      </x:c>
      <x:c r="U154" s="114" t="n">
        <x:v>9</x:v>
      </x:c>
      <x:c r="V154" s="114" t="str">
        <x:v>2026-09-05T00:00:00</x:v>
      </x:c>
      <x:c r="W154" s="114" t="n">
        <x:v>780000</x:v>
      </x:c>
      <x:c r="X154" s="114" t="n">
        <x:v>70000</x:v>
      </x:c>
      <x:c r="Y154" s="114"/>
      <x:c r="Z154" s="114" t="str">
        <x:f>IF(B154="","",IF(OR(C154="",D154="Belum diisi",F154=""),"CHECK: identitas/status",IF(AND(S154="Paket utama",F154&lt;&gt;"DP",OR(E154="",L154="")),"CHECK: tanggal foto/crew",IF(AND(I154=0,OR(W154="-",X154="-")),"CHECK: nominal nonangka","OK"))))</x:f>
        <x:v>OK</x:v>
      </x:c>
      <x:c r="AA154" s="116" t="n">
        <x:f>IF(B154="","",IF(AND(S154="Paket utama",E154&lt;&gt;"",E154&lt;='Pengaturan'!$B$6,OR(F154="Lunas",F154="Pelunasan"),L154&lt;&gt;"",L154&lt;&gt;"Belum diisi",N154="Uploaded"),1,0))</x:f>
        <x:v>1</x:v>
      </x:c>
    </x:row>
    <x:row r="155" ht="22" customHeight="1">
      <x:c r="A155" s="112" t="n">
        <x:v>151</x:v>
      </x:c>
      <x:c r="B155" s="113" t="n">
        <x:v>46270</x:v>
      </x:c>
      <x:c r="C155" s="114" t="str">
        <x:v>Kim</x:v>
      </x:c>
      <x:c r="D155" s="114" t="str">
        <x:v>All Soft File</x:v>
      </x:c>
      <x:c r="E155" s="113" t="n">
        <x:v>46270</x:v>
      </x:c>
      <x:c r="F155" s="114" t="str">
        <x:v>Lunas</x:v>
      </x:c>
      <x:c r="G155" s="115" t="n">
        <x:v>50000</x:v>
      </x:c>
      <x:c r="H155" s="115" t="n">
        <x:v>0</x:v>
      </x:c>
      <x:c r="I155" s="115" t="n">
        <x:f>IF(B155="","",SUM(G155:H155))</x:f>
        <x:v>50000</x:v>
      </x:c>
      <x:c r="J155" s="114" t="str">
        <x:f>IF(B155="","",IF(I155=0,"Tanpa uang masuk",IF(AND(G155&gt;0,H155&gt;0),"Cash + Transfer",IF(G155&gt;0,"Cash","Transfer"))))</x:f>
        <x:v>Cash</x:v>
      </x:c>
      <x:c r="K155" s="114" t="str">
        <x:v>INDAH</x:v>
      </x:c>
      <x:c r="L155" s="114" t="str">
        <x:v>SAKA</x:v>
      </x:c>
      <x:c r="M155" s="114"/>
      <x:c r="N155" s="114" t="str">
        <x:v>Uploaded</x:v>
      </x:c>
      <x:c r="O155" s="114" t="str">
        <x:v>Uploaded</x:v>
      </x:c>
      <x:c r="P155" s="114"/>
      <x:c r="Q155" s="114"/>
      <x:c r="R155" s="114"/>
      <x:c r="S155" s="114" t="str">
        <x:v>Add-on</x:v>
      </x:c>
      <x:c r="T155" s="114" t="str">
        <x:v>5</x:v>
      </x:c>
      <x:c r="U155" s="114" t="n">
        <x:v>10</x:v>
      </x:c>
      <x:c r="V155" s="114" t="str">
        <x:v>2026-09-05T00:00:00</x:v>
      </x:c>
      <x:c r="W155" s="114" t="n">
        <x:v>50000</x:v>
      </x:c>
      <x:c r="X155" s="114"/>
      <x:c r="Y155" s="114"/>
      <x:c r="Z155" s="114" t="str">
        <x:f>IF(B155="","",IF(OR(C155="",D155="Belum diisi",F155=""),"CHECK: identitas/status",IF(AND(S155="Paket utama",F155&lt;&gt;"DP",OR(E155="",L155="")),"CHECK: tanggal foto/crew",IF(AND(I155=0,OR(W155="-",X155="-")),"CHECK: nominal nonangka","OK"))))</x:f>
        <x:v>OK</x:v>
      </x:c>
      <x:c r="AA155" s="116" t="n">
        <x:f>IF(B155="","",IF(AND(S155="Paket utama",E155&lt;&gt;"",E155&lt;='Pengaturan'!$B$6,OR(F155="Lunas",F155="Pelunasan"),L155&lt;&gt;"",L155&lt;&gt;"Belum diisi",N155="Uploaded"),1,0))</x:f>
        <x:v>0</x:v>
      </x:c>
    </x:row>
    <x:row r="156" ht="22" customHeight="1">
      <x:c r="A156" s="112" t="n">
        <x:v>152</x:v>
      </x:c>
      <x:c r="B156" s="113" t="n">
        <x:v>46270</x:v>
      </x:c>
      <x:c r="C156" s="114" t="str">
        <x:v>Wildan</x:v>
      </x:c>
      <x:c r="D156" s="114" t="str">
        <x:v>Graduation</x:v>
      </x:c>
      <x:c r="E156" s="113" t="n">
        <x:v>46270</x:v>
      </x:c>
      <x:c r="F156" s="114" t="str">
        <x:v>Lunas</x:v>
      </x:c>
      <x:c r="G156" s="115" t="n">
        <x:v>250000</x:v>
      </x:c>
      <x:c r="H156" s="115" t="n">
        <x:v>0</x:v>
      </x:c>
      <x:c r="I156" s="115" t="n">
        <x:f>IF(B156="","",SUM(G156:H156))</x:f>
        <x:v>250000</x:v>
      </x:c>
      <x:c r="J156" s="114" t="str">
        <x:f>IF(B156="","",IF(I156=0,"Tanpa uang masuk",IF(AND(G156&gt;0,H156&gt;0),"Cash + Transfer",IF(G156&gt;0,"Cash","Transfer"))))</x:f>
        <x:v>Cash</x:v>
      </x:c>
      <x:c r="K156" s="114" t="str">
        <x:v>INDAH</x:v>
      </x:c>
      <x:c r="L156" s="114" t="str">
        <x:v>SAKA</x:v>
      </x:c>
      <x:c r="M156" s="114"/>
      <x:c r="N156" s="114" t="str">
        <x:v>Uploaded</x:v>
      </x:c>
      <x:c r="O156" s="114" t="str">
        <x:v>Uploaded</x:v>
      </x:c>
      <x:c r="P156" s="114"/>
      <x:c r="Q156" s="114"/>
      <x:c r="R156" s="114"/>
      <x:c r="S156" s="114" t="str">
        <x:v>Paket utama</x:v>
      </x:c>
      <x:c r="T156" s="114" t="str">
        <x:v>5</x:v>
      </x:c>
      <x:c r="U156" s="114" t="n">
        <x:v>11</x:v>
      </x:c>
      <x:c r="V156" s="114" t="str">
        <x:v>2026-09-05T00:00:00</x:v>
      </x:c>
      <x:c r="W156" s="114" t="n">
        <x:v>250000</x:v>
      </x:c>
      <x:c r="X156" s="114"/>
      <x:c r="Y156" s="114"/>
      <x:c r="Z156" s="114" t="str">
        <x:f>IF(B156="","",IF(OR(C156="",D156="Belum diisi",F156=""),"CHECK: identitas/status",IF(AND(S156="Paket utama",F156&lt;&gt;"DP",OR(E156="",L156="")),"CHECK: tanggal foto/crew",IF(AND(I156=0,OR(W156="-",X156="-")),"CHECK: nominal nonangka","OK"))))</x:f>
        <x:v>OK</x:v>
      </x:c>
      <x:c r="AA156" s="116" t="n">
        <x:f>IF(B156="","",IF(AND(S156="Paket utama",E156&lt;&gt;"",E156&lt;='Pengaturan'!$B$6,OR(F156="Lunas",F156="Pelunasan"),L156&lt;&gt;"",L156&lt;&gt;"Belum diisi",N156="Uploaded"),1,0))</x:f>
        <x:v>1</x:v>
      </x:c>
    </x:row>
    <x:row r="157" ht="22" customHeight="1">
      <x:c r="A157" s="112" t="n">
        <x:v>153</x:v>
      </x:c>
      <x:c r="B157" s="113" t="n">
        <x:v>46270</x:v>
      </x:c>
      <x:c r="C157" s="114" t="str">
        <x:v>Gibran</x:v>
      </x:c>
      <x:c r="D157" s="114" t="str">
        <x:v>Family A</x:v>
      </x:c>
      <x:c r="E157" s="113" t="n">
        <x:v>46270</x:v>
      </x:c>
      <x:c r="F157" s="114" t="str">
        <x:v>Lunas</x:v>
      </x:c>
      <x:c r="G157" s="115" t="n">
        <x:v>0</x:v>
      </x:c>
      <x:c r="H157" s="115" t="n">
        <x:v>250000</x:v>
      </x:c>
      <x:c r="I157" s="115" t="n">
        <x:f>IF(B157="","",SUM(G157:H157))</x:f>
        <x:v>250000</x:v>
      </x:c>
      <x:c r="J157" s="114" t="str">
        <x:f>IF(B157="","",IF(I157=0,"Tanpa uang masuk",IF(AND(G157&gt;0,H157&gt;0),"Cash + Transfer",IF(G157&gt;0,"Cash","Transfer"))))</x:f>
        <x:v>Transfer</x:v>
      </x:c>
      <x:c r="K157" s="114" t="str">
        <x:v>AMEL</x:v>
      </x:c>
      <x:c r="L157" s="114" t="str">
        <x:v>SAKA</x:v>
      </x:c>
      <x:c r="M157" s="114"/>
      <x:c r="N157" s="114" t="str">
        <x:v>Uploaded</x:v>
      </x:c>
      <x:c r="O157" s="114" t="str">
        <x:v>Pending</x:v>
      </x:c>
      <x:c r="P157" s="114"/>
      <x:c r="Q157" s="114"/>
      <x:c r="R157" s="114"/>
      <x:c r="S157" s="114" t="str">
        <x:v>Paket utama</x:v>
      </x:c>
      <x:c r="T157" s="114" t="str">
        <x:v>5</x:v>
      </x:c>
      <x:c r="U157" s="114" t="n">
        <x:v>12</x:v>
      </x:c>
      <x:c r="V157" s="114" t="str">
        <x:v>2026-09-05T00:00:00</x:v>
      </x:c>
      <x:c r="W157" s="114"/>
      <x:c r="X157" s="114" t="n">
        <x:v>250000</x:v>
      </x:c>
      <x:c r="Y157" s="114"/>
      <x:c r="Z157" s="114" t="str">
        <x:f>IF(B157="","",IF(OR(C157="",D157="Belum diisi",F157=""),"CHECK: identitas/status",IF(AND(S157="Paket utama",F157&lt;&gt;"DP",OR(E157="",L157="")),"CHECK: tanggal foto/crew",IF(AND(I157=0,OR(W157="-",X157="-")),"CHECK: nominal nonangka","OK"))))</x:f>
        <x:v>OK</x:v>
      </x:c>
      <x:c r="AA157" s="116" t="n">
        <x:f>IF(B157="","",IF(AND(S157="Paket utama",E157&lt;&gt;"",E157&lt;='Pengaturan'!$B$6,OR(F157="Lunas",F157="Pelunasan"),L157&lt;&gt;"",L157&lt;&gt;"Belum diisi",N157="Uploaded"),1,0))</x:f>
        <x:v>1</x:v>
      </x:c>
    </x:row>
    <x:row r="158" ht="22" customHeight="1">
      <x:c r="A158" s="112" t="n">
        <x:v>154</x:v>
      </x:c>
      <x:c r="B158" s="113" t="n">
        <x:v>46270</x:v>
      </x:c>
      <x:c r="C158" s="114" t="str">
        <x:v>Fida</x:v>
      </x:c>
      <x:c r="D158" s="114" t="str">
        <x:v>Graduation</x:v>
      </x:c>
      <x:c r="E158" s="113" t="n">
        <x:v>46300</x:v>
      </x:c>
      <x:c r="F158" s="114" t="str">
        <x:v>DP</x:v>
      </x:c>
      <x:c r="G158" s="115" t="n">
        <x:v>0</x:v>
      </x:c>
      <x:c r="H158" s="115" t="n">
        <x:v>100000</x:v>
      </x:c>
      <x:c r="I158" s="115" t="n">
        <x:f>IF(B158="","",SUM(G158:H158))</x:f>
        <x:v>100000</x:v>
      </x:c>
      <x:c r="J158" s="114" t="str">
        <x:f>IF(B158="","",IF(I158=0,"Tanpa uang masuk",IF(AND(G158&gt;0,H158&gt;0),"Cash + Transfer",IF(G158&gt;0,"Cash","Transfer"))))</x:f>
        <x:v>Transfer</x:v>
      </x:c>
      <x:c r="K158" s="114" t="str">
        <x:v>AMEL</x:v>
      </x:c>
      <x:c r="L158" s="114" t="str">
        <x:v>Belum diisi</x:v>
      </x:c>
      <x:c r="M158" s="114"/>
      <x:c r="N158" s="114"/>
      <x:c r="O158" s="114"/>
      <x:c r="P158" s="114"/>
      <x:c r="Q158" s="114"/>
      <x:c r="R158" s="114"/>
      <x:c r="S158" s="114" t="str">
        <x:v>Paket utama</x:v>
      </x:c>
      <x:c r="T158" s="114" t="str">
        <x:v>5</x:v>
      </x:c>
      <x:c r="U158" s="114" t="n">
        <x:v>13</x:v>
      </x:c>
      <x:c r="V158" s="114" t="str">
        <x:v>5 Oktober</x:v>
      </x:c>
      <x:c r="W158" s="114"/>
      <x:c r="X158" s="114" t="n">
        <x:v>100000</x:v>
      </x:c>
      <x:c r="Y158" s="114" t="str">
        <x:v>Fotografer belum diisi</x:v>
      </x:c>
      <x:c r="Z158" s="114" t="str">
        <x:f>IF(B158="","",IF(OR(C158="",D158="Belum diisi",F158=""),"CHECK: identitas/status",IF(AND(S158="Paket utama",F158&lt;&gt;"DP",OR(E158="",L158="")),"CHECK: tanggal foto/crew",IF(AND(I158=0,OR(W158="-",X158="-")),"CHECK: nominal nonangka","OK"))))</x:f>
        <x:v>OK</x:v>
      </x:c>
      <x:c r="AA158" s="116" t="n">
        <x:f>IF(B158="","",IF(AND(S158="Paket utama",E158&lt;&gt;"",E158&lt;='Pengaturan'!$B$6,OR(F158="Lunas",F158="Pelunasan"),L158&lt;&gt;"",L158&lt;&gt;"Belum diisi",N158="Uploaded"),1,0))</x:f>
        <x:v>0</x:v>
      </x:c>
    </x:row>
    <x:row r="159" ht="22" customHeight="1">
      <x:c r="A159" s="112" t="n">
        <x:v>155</x:v>
      </x:c>
      <x:c r="B159" s="113" t="n">
        <x:v>46270</x:v>
      </x:c>
      <x:c r="C159" s="114" t="str">
        <x:v>PSDA Bahagia</x:v>
      </x:c>
      <x:c r="D159" s="114" t="str">
        <x:v>Photofox</x:v>
      </x:c>
      <x:c r="E159" s="113" t="n">
        <x:v>46270</x:v>
      </x:c>
      <x:c r="F159" s="114" t="str">
        <x:v>DP</x:v>
      </x:c>
      <x:c r="G159" s="115" t="n">
        <x:v>0</x:v>
      </x:c>
      <x:c r="H159" s="115" t="n">
        <x:v>100000</x:v>
      </x:c>
      <x:c r="I159" s="115" t="n">
        <x:f>IF(B159="","",SUM(G159:H159))</x:f>
        <x:v>100000</x:v>
      </x:c>
      <x:c r="J159" s="114" t="str">
        <x:f>IF(B159="","",IF(I159=0,"Tanpa uang masuk",IF(AND(G159&gt;0,H159&gt;0),"Cash + Transfer",IF(G159&gt;0,"Cash","Transfer"))))</x:f>
        <x:v>Transfer</x:v>
      </x:c>
      <x:c r="K159" s="114" t="str">
        <x:v>AMEL</x:v>
      </x:c>
      <x:c r="L159" s="114" t="str">
        <x:v>Belum diisi</x:v>
      </x:c>
      <x:c r="M159" s="114"/>
      <x:c r="N159" s="114"/>
      <x:c r="O159" s="114"/>
      <x:c r="P159" s="114"/>
      <x:c r="Q159" s="114"/>
      <x:c r="R159" s="114"/>
      <x:c r="S159" s="114" t="str">
        <x:v>Paket utama</x:v>
      </x:c>
      <x:c r="T159" s="114" t="str">
        <x:v>5</x:v>
      </x:c>
      <x:c r="U159" s="114" t="n">
        <x:v>14</x:v>
      </x:c>
      <x:c r="V159" s="114" t="str">
        <x:v>2026-09-05T00:00:00</x:v>
      </x:c>
      <x:c r="W159" s="114"/>
      <x:c r="X159" s="114" t="n">
        <x:v>100000</x:v>
      </x:c>
      <x:c r="Y159" s="114" t="str">
        <x:v>Fotografer belum diisi</x:v>
      </x:c>
      <x:c r="Z159" s="114" t="str">
        <x:f>IF(B159="","",IF(OR(C159="",D159="Belum diisi",F159=""),"CHECK: identitas/status",IF(AND(S159="Paket utama",F159&lt;&gt;"DP",OR(E159="",L159="")),"CHECK: tanggal foto/crew",IF(AND(I159=0,OR(W159="-",X159="-")),"CHECK: nominal nonangka","OK"))))</x:f>
        <x:v>OK</x:v>
      </x:c>
      <x:c r="AA159" s="116" t="n">
        <x:f>IF(B159="","",IF(AND(S159="Paket utama",E159&lt;&gt;"",E159&lt;='Pengaturan'!$B$6,OR(F159="Lunas",F159="Pelunasan"),L159&lt;&gt;"",L159&lt;&gt;"Belum diisi",N159="Uploaded"),1,0))</x:f>
        <x:v>0</x:v>
      </x:c>
    </x:row>
    <x:row r="160" ht="22" customHeight="1">
      <x:c r="A160" s="112" t="n">
        <x:v>156</x:v>
      </x:c>
      <x:c r="B160" s="113" t="n">
        <x:v>46270</x:v>
      </x:c>
      <x:c r="C160" s="114" t="str">
        <x:v>Lia</x:v>
      </x:c>
      <x:c r="D160" s="114" t="str">
        <x:v>Large Group</x:v>
      </x:c>
      <x:c r="E160" s="113" t="n">
        <x:v>46270</x:v>
      </x:c>
      <x:c r="F160" s="114" t="str">
        <x:v>Lunas</x:v>
      </x:c>
      <x:c r="G160" s="115" t="n">
        <x:v>0</x:v>
      </x:c>
      <x:c r="H160" s="115" t="n">
        <x:v>200000</x:v>
      </x:c>
      <x:c r="I160" s="115" t="n">
        <x:f>IF(B160="","",SUM(G160:H160))</x:f>
        <x:v>200000</x:v>
      </x:c>
      <x:c r="J160" s="114" t="str">
        <x:f>IF(B160="","",IF(I160=0,"Tanpa uang masuk",IF(AND(G160&gt;0,H160&gt;0),"Cash + Transfer",IF(G160&gt;0,"Cash","Transfer"))))</x:f>
        <x:v>Transfer</x:v>
      </x:c>
      <x:c r="K160" s="114" t="str">
        <x:v>AMEL</x:v>
      </x:c>
      <x:c r="L160" s="114" t="str">
        <x:v>SAKA</x:v>
      </x:c>
      <x:c r="M160" s="114"/>
      <x:c r="N160" s="114" t="str">
        <x:v>Uploaded</x:v>
      </x:c>
      <x:c r="O160" s="114" t="str">
        <x:v>Pending</x:v>
      </x:c>
      <x:c r="P160" s="114"/>
      <x:c r="Q160" s="114"/>
      <x:c r="R160" s="114"/>
      <x:c r="S160" s="114" t="str">
        <x:v>Paket utama</x:v>
      </x:c>
      <x:c r="T160" s="114" t="str">
        <x:v>5</x:v>
      </x:c>
      <x:c r="U160" s="114" t="n">
        <x:v>15</x:v>
      </x:c>
      <x:c r="V160" s="114" t="str">
        <x:v>5 sept</x:v>
      </x:c>
      <x:c r="W160" s="114"/>
      <x:c r="X160" s="114" t="n">
        <x:v>200000</x:v>
      </x:c>
      <x:c r="Y160" s="114"/>
      <x:c r="Z160" s="114" t="str">
        <x:f>IF(B160="","",IF(OR(C160="",D160="Belum diisi",F160=""),"CHECK: identitas/status",IF(AND(S160="Paket utama",F160&lt;&gt;"DP",OR(E160="",L160="")),"CHECK: tanggal foto/crew",IF(AND(I160=0,OR(W160="-",X160="-")),"CHECK: nominal nonangka","OK"))))</x:f>
        <x:v>OK</x:v>
      </x:c>
      <x:c r="AA160" s="116" t="n">
        <x:f>IF(B160="","",IF(AND(S160="Paket utama",E160&lt;&gt;"",E160&lt;='Pengaturan'!$B$6,OR(F160="Lunas",F160="Pelunasan"),L160&lt;&gt;"",L160&lt;&gt;"Belum diisi",N160="Uploaded"),1,0))</x:f>
        <x:v>1</x:v>
      </x:c>
    </x:row>
    <x:row r="161" ht="22" customHeight="1">
      <x:c r="A161" s="112" t="n">
        <x:v>157</x:v>
      </x:c>
      <x:c r="B161" s="113" t="n">
        <x:v>46270</x:v>
      </x:c>
      <x:c r="C161" s="114" t="str">
        <x:v>Rafa Ghiyas</x:v>
      </x:c>
      <x:c r="D161" s="114" t="str">
        <x:v>Large Group</x:v>
      </x:c>
      <x:c r="E161" s="113" t="n">
        <x:v>46271</x:v>
      </x:c>
      <x:c r="F161" s="114" t="str">
        <x:v>DP</x:v>
      </x:c>
      <x:c r="G161" s="115" t="n">
        <x:v>0</x:v>
      </x:c>
      <x:c r="H161" s="115" t="n">
        <x:v>100000</x:v>
      </x:c>
      <x:c r="I161" s="115" t="n">
        <x:f>IF(B161="","",SUM(G161:H161))</x:f>
        <x:v>100000</x:v>
      </x:c>
      <x:c r="J161" s="114" t="str">
        <x:f>IF(B161="","",IF(I161=0,"Tanpa uang masuk",IF(AND(G161&gt;0,H161&gt;0),"Cash + Transfer",IF(G161&gt;0,"Cash","Transfer"))))</x:f>
        <x:v>Transfer</x:v>
      </x:c>
      <x:c r="K161" s="114" t="str">
        <x:v>AMEL</x:v>
      </x:c>
      <x:c r="L161" s="114" t="str">
        <x:v>Belum diisi</x:v>
      </x:c>
      <x:c r="M161" s="114"/>
      <x:c r="N161" s="114"/>
      <x:c r="O161" s="114"/>
      <x:c r="P161" s="114"/>
      <x:c r="Q161" s="114"/>
      <x:c r="R161" s="114"/>
      <x:c r="S161" s="114" t="str">
        <x:v>Paket utama</x:v>
      </x:c>
      <x:c r="T161" s="114" t="str">
        <x:v>5</x:v>
      </x:c>
      <x:c r="U161" s="114" t="n">
        <x:v>16</x:v>
      </x:c>
      <x:c r="V161" s="114" t="str">
        <x:v>6 sept</x:v>
      </x:c>
      <x:c r="W161" s="114"/>
      <x:c r="X161" s="114" t="n">
        <x:v>100000</x:v>
      </x:c>
      <x:c r="Y161" s="114" t="str">
        <x:v>Fotografer belum diisi</x:v>
      </x:c>
      <x:c r="Z161" s="114" t="str">
        <x:f>IF(B161="","",IF(OR(C161="",D161="Belum diisi",F161=""),"CHECK: identitas/status",IF(AND(S161="Paket utama",F161&lt;&gt;"DP",OR(E161="",L161="")),"CHECK: tanggal foto/crew",IF(AND(I161=0,OR(W161="-",X161="-")),"CHECK: nominal nonangka","OK"))))</x:f>
        <x:v>OK</x:v>
      </x:c>
      <x:c r="AA161" s="116" t="n">
        <x:f>IF(B161="","",IF(AND(S161="Paket utama",E161&lt;&gt;"",E161&lt;='Pengaturan'!$B$6,OR(F161="Lunas",F161="Pelunasan"),L161&lt;&gt;"",L161&lt;&gt;"Belum diisi",N161="Uploaded"),1,0))</x:f>
        <x:v>0</x:v>
      </x:c>
    </x:row>
    <x:row r="162" ht="22" customHeight="1">
      <x:c r="A162" s="112" t="n">
        <x:v>158</x:v>
      </x:c>
      <x:c r="B162" s="113" t="n">
        <x:v>46270</x:v>
      </x:c>
      <x:c r="C162" s="114" t="str">
        <x:v>Alfin</x:v>
      </x:c>
      <x:c r="D162" s="114" t="str">
        <x:v>Pas Foto</x:v>
      </x:c>
      <x:c r="E162" s="113" t="n">
        <x:v>46270</x:v>
      </x:c>
      <x:c r="F162" s="114" t="str">
        <x:v>Lunas</x:v>
      </x:c>
      <x:c r="G162" s="115" t="n">
        <x:v>50000</x:v>
      </x:c>
      <x:c r="H162" s="115" t="n">
        <x:v>0</x:v>
      </x:c>
      <x:c r="I162" s="115" t="n">
        <x:f>IF(B162="","",SUM(G162:H162))</x:f>
        <x:v>50000</x:v>
      </x:c>
      <x:c r="J162" s="114" t="str">
        <x:f>IF(B162="","",IF(I162=0,"Tanpa uang masuk",IF(AND(G162&gt;0,H162&gt;0),"Cash + Transfer",IF(G162&gt;0,"Cash","Transfer"))))</x:f>
        <x:v>Cash</x:v>
      </x:c>
      <x:c r="K162" s="114" t="str">
        <x:v>AMEL</x:v>
      </x:c>
      <x:c r="L162" s="114" t="str">
        <x:v>SAKA</x:v>
      </x:c>
      <x:c r="M162" s="114" t="str">
        <x:v>ots</x:v>
      </x:c>
      <x:c r="N162" s="114" t="str">
        <x:v>Uploaded</x:v>
      </x:c>
      <x:c r="O162" s="114" t="str">
        <x:v>Uploaded</x:v>
      </x:c>
      <x:c r="P162" s="114"/>
      <x:c r="Q162" s="114"/>
      <x:c r="R162" s="114"/>
      <x:c r="S162" s="114" t="str">
        <x:v>Paket utama</x:v>
      </x:c>
      <x:c r="T162" s="114" t="str">
        <x:v>5</x:v>
      </x:c>
      <x:c r="U162" s="114" t="n">
        <x:v>17</x:v>
      </x:c>
      <x:c r="V162" s="114" t="str">
        <x:v>5 sept</x:v>
      </x:c>
      <x:c r="W162" s="114" t="n">
        <x:v>50000</x:v>
      </x:c>
      <x:c r="X162" s="114"/>
      <x:c r="Y162" s="114"/>
      <x:c r="Z162" s="114" t="str">
        <x:f>IF(B162="","",IF(OR(C162="",D162="Belum diisi",F162=""),"CHECK: identitas/status",IF(AND(S162="Paket utama",F162&lt;&gt;"DP",OR(E162="",L162="")),"CHECK: tanggal foto/crew",IF(AND(I162=0,OR(W162="-",X162="-")),"CHECK: nominal nonangka","OK"))))</x:f>
        <x:v>OK</x:v>
      </x:c>
      <x:c r="AA162" s="116" t="n">
        <x:f>IF(B162="","",IF(AND(S162="Paket utama",E162&lt;&gt;"",E162&lt;='Pengaturan'!$B$6,OR(F162="Lunas",F162="Pelunasan"),L162&lt;&gt;"",L162&lt;&gt;"Belum diisi",N162="Uploaded"),1,0))</x:f>
        <x:v>1</x:v>
      </x:c>
    </x:row>
    <x:row r="163" ht="22" customHeight="1">
      <x:c r="A163" s="112" t="n">
        <x:v>159</x:v>
      </x:c>
      <x:c r="B163" s="113" t="n">
        <x:v>46270</x:v>
      </x:c>
      <x:c r="C163" s="114" t="str">
        <x:v>PSDA Bahagia</x:v>
      </x:c>
      <x:c r="D163" s="114" t="str">
        <x:v>Large Group</x:v>
      </x:c>
      <x:c r="E163" s="113" t="n">
        <x:v>46270</x:v>
      </x:c>
      <x:c r="F163" s="114" t="str">
        <x:v>Lunas</x:v>
      </x:c>
      <x:c r="G163" s="115" t="n">
        <x:v>75000</x:v>
      </x:c>
      <x:c r="H163" s="115" t="n">
        <x:v>0</x:v>
      </x:c>
      <x:c r="I163" s="115" t="n">
        <x:f>IF(B163="","",SUM(G163:H163))</x:f>
        <x:v>75000</x:v>
      </x:c>
      <x:c r="J163" s="114" t="str">
        <x:f>IF(B163="","",IF(I163=0,"Tanpa uang masuk",IF(AND(G163&gt;0,H163&gt;0),"Cash + Transfer",IF(G163&gt;0,"Cash","Transfer"))))</x:f>
        <x:v>Cash</x:v>
      </x:c>
      <x:c r="K163" s="114" t="str">
        <x:v>AMEL</x:v>
      </x:c>
      <x:c r="L163" s="114" t="str">
        <x:v>SAKA</x:v>
      </x:c>
      <x:c r="M163" s="114"/>
      <x:c r="N163" s="114" t="str">
        <x:v>Uploaded</x:v>
      </x:c>
      <x:c r="O163" s="114" t="str">
        <x:v>Uploaded</x:v>
      </x:c>
      <x:c r="P163" s="114"/>
      <x:c r="Q163" s="114"/>
      <x:c r="R163" s="114"/>
      <x:c r="S163" s="114" t="str">
        <x:v>Paket utama</x:v>
      </x:c>
      <x:c r="T163" s="114" t="str">
        <x:v>5</x:v>
      </x:c>
      <x:c r="U163" s="114" t="n">
        <x:v>18</x:v>
      </x:c>
      <x:c r="V163" s="114" t="str">
        <x:v>5 Sept</x:v>
      </x:c>
      <x:c r="W163" s="114" t="n">
        <x:v>75000</x:v>
      </x:c>
      <x:c r="X163" s="114"/>
      <x:c r="Y163" s="114"/>
      <x:c r="Z163" s="114" t="str">
        <x:f>IF(B163="","",IF(OR(C163="",D163="Belum diisi",F163=""),"CHECK: identitas/status",IF(AND(S163="Paket utama",F163&lt;&gt;"DP",OR(E163="",L163="")),"CHECK: tanggal foto/crew",IF(AND(I163=0,OR(W163="-",X163="-")),"CHECK: nominal nonangka","OK"))))</x:f>
        <x:v>OK</x:v>
      </x:c>
      <x:c r="AA163" s="116" t="n">
        <x:f>IF(B163="","",IF(AND(S163="Paket utama",E163&lt;&gt;"",E163&lt;='Pengaturan'!$B$6,OR(F163="Lunas",F163="Pelunasan"),L163&lt;&gt;"",L163&lt;&gt;"Belum diisi",N163="Uploaded"),1,0))</x:f>
        <x:v>1</x:v>
      </x:c>
    </x:row>
    <x:row r="164" ht="22" customHeight="1">
      <x:c r="A164" s="112" t="n">
        <x:v>160</x:v>
      </x:c>
      <x:c r="B164" s="113" t="n">
        <x:v>46270</x:v>
      </x:c>
      <x:c r="C164" s="114" t="str">
        <x:v>Dhita</x:v>
      </x:c>
      <x:c r="D164" s="114" t="str">
        <x:v>Large Group</x:v>
      </x:c>
      <x:c r="E164" s="113" t="n">
        <x:v>46270</x:v>
      </x:c>
      <x:c r="F164" s="114" t="str">
        <x:v>Lunas</x:v>
      </x:c>
      <x:c r="G164" s="115" t="n">
        <x:v>0</x:v>
      </x:c>
      <x:c r="H164" s="115" t="n">
        <x:v>200000</x:v>
      </x:c>
      <x:c r="I164" s="115" t="n">
        <x:f>IF(B164="","",SUM(G164:H164))</x:f>
        <x:v>200000</x:v>
      </x:c>
      <x:c r="J164" s="114" t="str">
        <x:f>IF(B164="","",IF(I164=0,"Tanpa uang masuk",IF(AND(G164&gt;0,H164&gt;0),"Cash + Transfer",IF(G164&gt;0,"Cash","Transfer"))))</x:f>
        <x:v>Transfer</x:v>
      </x:c>
      <x:c r="K164" s="114" t="str">
        <x:v>AMEL</x:v>
      </x:c>
      <x:c r="L164" s="114" t="str">
        <x:v>SAKA</x:v>
      </x:c>
      <x:c r="M164" s="114"/>
      <x:c r="N164" s="114" t="str">
        <x:v>Uploaded</x:v>
      </x:c>
      <x:c r="O164" s="114" t="str">
        <x:v>Uploaded</x:v>
      </x:c>
      <x:c r="P164" s="114"/>
      <x:c r="Q164" s="114"/>
      <x:c r="R164" s="114"/>
      <x:c r="S164" s="114" t="str">
        <x:v>Paket utama</x:v>
      </x:c>
      <x:c r="T164" s="114" t="str">
        <x:v>5</x:v>
      </x:c>
      <x:c r="U164" s="114" t="n">
        <x:v>19</x:v>
      </x:c>
      <x:c r="V164" s="114" t="str">
        <x:v>5 sept</x:v>
      </x:c>
      <x:c r="W164" s="114"/>
      <x:c r="X164" s="114" t="n">
        <x:v>200000</x:v>
      </x:c>
      <x:c r="Y164" s="114"/>
      <x:c r="Z164" s="114" t="str">
        <x:f>IF(B164="","",IF(OR(C164="",D164="Belum diisi",F164=""),"CHECK: identitas/status",IF(AND(S164="Paket utama",F164&lt;&gt;"DP",OR(E164="",L164="")),"CHECK: tanggal foto/crew",IF(AND(I164=0,OR(W164="-",X164="-")),"CHECK: nominal nonangka","OK"))))</x:f>
        <x:v>OK</x:v>
      </x:c>
      <x:c r="AA164" s="116" t="n">
        <x:f>IF(B164="","",IF(AND(S164="Paket utama",E164&lt;&gt;"",E164&lt;='Pengaturan'!$B$6,OR(F164="Lunas",F164="Pelunasan"),L164&lt;&gt;"",L164&lt;&gt;"Belum diisi",N164="Uploaded"),1,0))</x:f>
        <x:v>1</x:v>
      </x:c>
    </x:row>
    <x:row r="165" ht="22" customHeight="1">
      <x:c r="A165" s="112" t="n">
        <x:v>161</x:v>
      </x:c>
      <x:c r="B165" s="113" t="n">
        <x:v>46270</x:v>
      </x:c>
      <x:c r="C165" s="114" t="str">
        <x:v>Tiara</x:v>
      </x:c>
      <x:c r="D165" s="114" t="str">
        <x:v>Large Group</x:v>
      </x:c>
      <x:c r="E165" s="113" t="n">
        <x:v>46270</x:v>
      </x:c>
      <x:c r="F165" s="114" t="str">
        <x:v>Lunas</x:v>
      </x:c>
      <x:c r="G165" s="115" t="n">
        <x:v>0</x:v>
      </x:c>
      <x:c r="H165" s="115" t="n">
        <x:v>0</x:v>
      </x:c>
      <x:c r="I165" s="115" t="n">
        <x:f>IF(B165="","",SUM(G165:H165))</x:f>
        <x:v>0</x:v>
      </x:c>
      <x:c r="J165" s="114" t="str">
        <x:f>IF(B165="","",IF(I165=0,"Tanpa uang masuk",IF(AND(G165&gt;0,H165&gt;0),"Cash + Transfer",IF(G165&gt;0,"Cash","Transfer"))))</x:f>
        <x:v>Tanpa uang masuk</x:v>
      </x:c>
      <x:c r="K165" s="114" t="str">
        <x:v>AMEL</x:v>
      </x:c>
      <x:c r="L165" s="114" t="str">
        <x:v>SAKA</x:v>
      </x:c>
      <x:c r="M165" s="114" t="str">
        <x:v>add time</x:v>
      </x:c>
      <x:c r="N165" s="114" t="str">
        <x:v>Uploaded</x:v>
      </x:c>
      <x:c r="O165" s="114" t="str">
        <x:v>Uploaded</x:v>
      </x:c>
      <x:c r="P165" s="114"/>
      <x:c r="Q165" s="114"/>
      <x:c r="R165" s="114"/>
      <x:c r="S165" s="114" t="str">
        <x:v>Paket utama</x:v>
      </x:c>
      <x:c r="T165" s="114" t="str">
        <x:v>5</x:v>
      </x:c>
      <x:c r="U165" s="114" t="n">
        <x:v>20</x:v>
      </x:c>
      <x:c r="V165" s="114" t="str">
        <x:v>5 sept</x:v>
      </x:c>
      <x:c r="W165" s="114"/>
      <x:c r="X165" s="114"/>
      <x:c r="Y165" s="114"/>
      <x:c r="Z165" s="114" t="str">
        <x:f>IF(B165="","",IF(OR(C165="",D165="Belum diisi",F165=""),"CHECK: identitas/status",IF(AND(S165="Paket utama",F165&lt;&gt;"DP",OR(E165="",L165="")),"CHECK: tanggal foto/crew",IF(AND(I165=0,OR(W165="-",X165="-")),"CHECK: nominal nonangka","OK"))))</x:f>
        <x:v>OK</x:v>
      </x:c>
      <x:c r="AA165" s="116" t="n">
        <x:f>IF(B165="","",IF(AND(S165="Paket utama",E165&lt;&gt;"",E165&lt;='Pengaturan'!$B$6,OR(F165="Lunas",F165="Pelunasan"),L165&lt;&gt;"",L165&lt;&gt;"Belum diisi",N165="Uploaded"),1,0))</x:f>
        <x:v>1</x:v>
      </x:c>
    </x:row>
    <x:row r="166" ht="22" customHeight="1">
      <x:c r="A166" s="112" t="n">
        <x:v>162</x:v>
      </x:c>
      <x:c r="B166" s="113" t="n">
        <x:v>46270</x:v>
      </x:c>
      <x:c r="C166" s="114" t="str">
        <x:v>Nissa</x:v>
      </x:c>
      <x:c r="D166" s="114" t="str">
        <x:v>Graduation</x:v>
      </x:c>
      <x:c r="E166" s="113" t="n">
        <x:v>46274</x:v>
      </x:c>
      <x:c r="F166" s="114" t="str">
        <x:v>DP</x:v>
      </x:c>
      <x:c r="G166" s="115" t="n">
        <x:v>0</x:v>
      </x:c>
      <x:c r="H166" s="115" t="n">
        <x:v>100000</x:v>
      </x:c>
      <x:c r="I166" s="115" t="n">
        <x:f>IF(B166="","",SUM(G166:H166))</x:f>
        <x:v>100000</x:v>
      </x:c>
      <x:c r="J166" s="114" t="str">
        <x:f>IF(B166="","",IF(I166=0,"Tanpa uang masuk",IF(AND(G166&gt;0,H166&gt;0),"Cash + Transfer",IF(G166&gt;0,"Cash","Transfer"))))</x:f>
        <x:v>Transfer</x:v>
      </x:c>
      <x:c r="K166" s="114" t="str">
        <x:v>AMEL</x:v>
      </x:c>
      <x:c r="L166" s="114" t="str">
        <x:v>SAKA</x:v>
      </x:c>
      <x:c r="M166" s="114"/>
      <x:c r="N166" s="114"/>
      <x:c r="O166" s="114"/>
      <x:c r="P166" s="114"/>
      <x:c r="Q166" s="114"/>
      <x:c r="R166" s="114"/>
      <x:c r="S166" s="114" t="str">
        <x:v>Paket utama</x:v>
      </x:c>
      <x:c r="T166" s="114" t="str">
        <x:v>5</x:v>
      </x:c>
      <x:c r="U166" s="114" t="n">
        <x:v>21</x:v>
      </x:c>
      <x:c r="V166" s="114" t="str">
        <x:v>9 sept</x:v>
      </x:c>
      <x:c r="W166" s="114"/>
      <x:c r="X166" s="114" t="n">
        <x:v>100000</x:v>
      </x:c>
      <x:c r="Y166" s="114"/>
      <x:c r="Z166" s="114" t="str">
        <x:f>IF(B166="","",IF(OR(C166="",D166="Belum diisi",F166=""),"CHECK: identitas/status",IF(AND(S166="Paket utama",F166&lt;&gt;"DP",OR(E166="",L166="")),"CHECK: tanggal foto/crew",IF(AND(I166=0,OR(W166="-",X166="-")),"CHECK: nominal nonangka","OK"))))</x:f>
        <x:v>OK</x:v>
      </x:c>
      <x:c r="AA166" s="116" t="n">
        <x:f>IF(B166="","",IF(AND(S166="Paket utama",E166&lt;&gt;"",E166&lt;='Pengaturan'!$B$6,OR(F166="Lunas",F166="Pelunasan"),L166&lt;&gt;"",L166&lt;&gt;"Belum diisi",N166="Uploaded"),1,0))</x:f>
        <x:v>0</x:v>
      </x:c>
    </x:row>
    <x:row r="167" ht="22" customHeight="1">
      <x:c r="A167" s="112" t="n">
        <x:v>163</x:v>
      </x:c>
      <x:c r="B167" s="113" t="n">
        <x:v>46271</x:v>
      </x:c>
      <x:c r="C167" s="114" t="str">
        <x:v>Nadi Indra F</x:v>
      </x:c>
      <x:c r="D167" s="114" t="str">
        <x:v>Graduation</x:v>
      </x:c>
      <x:c r="E167" s="113" t="n">
        <x:v>46273</x:v>
      </x:c>
      <x:c r="F167" s="114" t="str">
        <x:v>DP</x:v>
      </x:c>
      <x:c r="G167" s="115" t="n">
        <x:v>0</x:v>
      </x:c>
      <x:c r="H167" s="115" t="n">
        <x:v>100000</x:v>
      </x:c>
      <x:c r="I167" s="115" t="n">
        <x:f>IF(B167="","",SUM(G167:H167))</x:f>
        <x:v>100000</x:v>
      </x:c>
      <x:c r="J167" s="114" t="str">
        <x:f>IF(B167="","",IF(I167=0,"Tanpa uang masuk",IF(AND(G167&gt;0,H167&gt;0),"Cash + Transfer",IF(G167&gt;0,"Cash","Transfer"))))</x:f>
        <x:v>Transfer</x:v>
      </x:c>
      <x:c r="K167" s="114" t="str">
        <x:v>AMEL</x:v>
      </x:c>
      <x:c r="L167" s="114" t="str">
        <x:v>Belum diisi</x:v>
      </x:c>
      <x:c r="M167" s="114"/>
      <x:c r="N167" s="114"/>
      <x:c r="O167" s="114"/>
      <x:c r="P167" s="114"/>
      <x:c r="Q167" s="114"/>
      <x:c r="R167" s="114"/>
      <x:c r="S167" s="114" t="str">
        <x:v>Paket utama</x:v>
      </x:c>
      <x:c r="T167" s="114" t="str">
        <x:v>6</x:v>
      </x:c>
      <x:c r="U167" s="114" t="n">
        <x:v>4</x:v>
      </x:c>
      <x:c r="V167" s="114" t="str">
        <x:v>8 sept</x:v>
      </x:c>
      <x:c r="W167" s="114"/>
      <x:c r="X167" s="114" t="n">
        <x:v>100000</x:v>
      </x:c>
      <x:c r="Y167" s="114" t="str">
        <x:v>Fotografer belum diisi</x:v>
      </x:c>
      <x:c r="Z167" s="114" t="str">
        <x:f>IF(B167="","",IF(OR(C167="",D167="Belum diisi",F167=""),"CHECK: identitas/status",IF(AND(S167="Paket utama",F167&lt;&gt;"DP",OR(E167="",L167="")),"CHECK: tanggal foto/crew",IF(AND(I167=0,OR(W167="-",X167="-")),"CHECK: nominal nonangka","OK"))))</x:f>
        <x:v>OK</x:v>
      </x:c>
      <x:c r="AA167" s="116" t="n">
        <x:f>IF(B167="","",IF(AND(S167="Paket utama",E167&lt;&gt;"",E167&lt;='Pengaturan'!$B$6,OR(F167="Lunas",F167="Pelunasan"),L167&lt;&gt;"",L167&lt;&gt;"Belum diisi",N167="Uploaded"),1,0))</x:f>
        <x:v>0</x:v>
      </x:c>
    </x:row>
    <x:row r="168" ht="22" customHeight="1">
      <x:c r="A168" s="112" t="n">
        <x:v>164</x:v>
      </x:c>
      <x:c r="B168" s="113" t="n">
        <x:v>46271</x:v>
      </x:c>
      <x:c r="C168" s="114" t="str">
        <x:v>Kebagoran</x:v>
      </x:c>
      <x:c r="D168" s="114" t="str">
        <x:v>Large Group</x:v>
      </x:c>
      <x:c r="E168" s="113" t="n">
        <x:v>46271</x:v>
      </x:c>
      <x:c r="F168" s="114" t="str">
        <x:v>DP</x:v>
      </x:c>
      <x:c r="G168" s="115" t="n">
        <x:v>0</x:v>
      </x:c>
      <x:c r="H168" s="115" t="n">
        <x:v>100000</x:v>
      </x:c>
      <x:c r="I168" s="115" t="n">
        <x:f>IF(B168="","",SUM(G168:H168))</x:f>
        <x:v>100000</x:v>
      </x:c>
      <x:c r="J168" s="114" t="str">
        <x:f>IF(B168="","",IF(I168=0,"Tanpa uang masuk",IF(AND(G168&gt;0,H168&gt;0),"Cash + Transfer",IF(G168&gt;0,"Cash","Transfer"))))</x:f>
        <x:v>Transfer</x:v>
      </x:c>
      <x:c r="K168" s="114" t="str">
        <x:v>AMEL</x:v>
      </x:c>
      <x:c r="L168" s="114" t="str">
        <x:v>Belum diisi</x:v>
      </x:c>
      <x:c r="M168" s="114"/>
      <x:c r="N168" s="114"/>
      <x:c r="O168" s="114"/>
      <x:c r="P168" s="114"/>
      <x:c r="Q168" s="114"/>
      <x:c r="R168" s="114"/>
      <x:c r="S168" s="114" t="str">
        <x:v>Paket utama</x:v>
      </x:c>
      <x:c r="T168" s="114" t="str">
        <x:v>6</x:v>
      </x:c>
      <x:c r="U168" s="114" t="n">
        <x:v>5</x:v>
      </x:c>
      <x:c r="V168" s="114" t="str">
        <x:v>6 sept</x:v>
      </x:c>
      <x:c r="W168" s="114"/>
      <x:c r="X168" s="114" t="n">
        <x:v>100000</x:v>
      </x:c>
      <x:c r="Y168" s="114" t="str">
        <x:v>Fotografer belum diisi</x:v>
      </x:c>
      <x:c r="Z168" s="114" t="str">
        <x:f>IF(B168="","",IF(OR(C168="",D168="Belum diisi",F168=""),"CHECK: identitas/status",IF(AND(S168="Paket utama",F168&lt;&gt;"DP",OR(E168="",L168="")),"CHECK: tanggal foto/crew",IF(AND(I168=0,OR(W168="-",X168="-")),"CHECK: nominal nonangka","OK"))))</x:f>
        <x:v>OK</x:v>
      </x:c>
      <x:c r="AA168" s="116" t="n">
        <x:f>IF(B168="","",IF(AND(S168="Paket utama",E168&lt;&gt;"",E168&lt;='Pengaturan'!$B$6,OR(F168="Lunas",F168="Pelunasan"),L168&lt;&gt;"",L168&lt;&gt;"Belum diisi",N168="Uploaded"),1,0))</x:f>
        <x:v>0</x:v>
      </x:c>
    </x:row>
    <x:row r="169" ht="22" customHeight="1">
      <x:c r="A169" s="112" t="n">
        <x:v>165</x:v>
      </x:c>
      <x:c r="B169" s="113" t="n">
        <x:v>46271</x:v>
      </x:c>
      <x:c r="C169" s="114" t="str">
        <x:v>Uwi</x:v>
      </x:c>
      <x:c r="D169" s="114" t="str">
        <x:v>Large Group</x:v>
      </x:c>
      <x:c r="E169" s="113" t="n">
        <x:v>46272</x:v>
      </x:c>
      <x:c r="F169" s="114" t="str">
        <x:v>DP</x:v>
      </x:c>
      <x:c r="G169" s="115" t="n">
        <x:v>0</x:v>
      </x:c>
      <x:c r="H169" s="115" t="n">
        <x:v>100000</x:v>
      </x:c>
      <x:c r="I169" s="115" t="n">
        <x:f>IF(B169="","",SUM(G169:H169))</x:f>
        <x:v>100000</x:v>
      </x:c>
      <x:c r="J169" s="114" t="str">
        <x:f>IF(B169="","",IF(I169=0,"Tanpa uang masuk",IF(AND(G169&gt;0,H169&gt;0),"Cash + Transfer",IF(G169&gt;0,"Cash","Transfer"))))</x:f>
        <x:v>Transfer</x:v>
      </x:c>
      <x:c r="K169" s="114" t="str">
        <x:v>AMEL</x:v>
      </x:c>
      <x:c r="L169" s="114" t="str">
        <x:v>Belum diisi</x:v>
      </x:c>
      <x:c r="M169" s="114"/>
      <x:c r="N169" s="114"/>
      <x:c r="O169" s="114"/>
      <x:c r="P169" s="114"/>
      <x:c r="Q169" s="114"/>
      <x:c r="R169" s="114"/>
      <x:c r="S169" s="114" t="str">
        <x:v>Paket utama</x:v>
      </x:c>
      <x:c r="T169" s="114" t="str">
        <x:v>6</x:v>
      </x:c>
      <x:c r="U169" s="114" t="n">
        <x:v>6</x:v>
      </x:c>
      <x:c r="V169" s="114" t="str">
        <x:v>7 sept</x:v>
      </x:c>
      <x:c r="W169" s="114"/>
      <x:c r="X169" s="114" t="n">
        <x:v>100000</x:v>
      </x:c>
      <x:c r="Y169" s="114" t="str">
        <x:v>Fotografer belum diisi</x:v>
      </x:c>
      <x:c r="Z169" s="114" t="str">
        <x:f>IF(B169="","",IF(OR(C169="",D169="Belum diisi",F169=""),"CHECK: identitas/status",IF(AND(S169="Paket utama",F169&lt;&gt;"DP",OR(E169="",L169="")),"CHECK: tanggal foto/crew",IF(AND(I169=0,OR(W169="-",X169="-")),"CHECK: nominal nonangka","OK"))))</x:f>
        <x:v>OK</x:v>
      </x:c>
      <x:c r="AA169" s="116" t="n">
        <x:f>IF(B169="","",IF(AND(S169="Paket utama",E169&lt;&gt;"",E169&lt;='Pengaturan'!$B$6,OR(F169="Lunas",F169="Pelunasan"),L169&lt;&gt;"",L169&lt;&gt;"Belum diisi",N169="Uploaded"),1,0))</x:f>
        <x:v>0</x:v>
      </x:c>
    </x:row>
    <x:row r="170" ht="22" customHeight="1">
      <x:c r="A170" s="112" t="n">
        <x:v>166</x:v>
      </x:c>
      <x:c r="B170" s="113" t="n">
        <x:v>46271</x:v>
      </x:c>
      <x:c r="C170" s="114" t="str">
        <x:v>Salsa Bella Aryana</x:v>
      </x:c>
      <x:c r="D170" s="114" t="str">
        <x:v>Graduation</x:v>
      </x:c>
      <x:c r="E170" s="113" t="n">
        <x:v>46299</x:v>
      </x:c>
      <x:c r="F170" s="114" t="str">
        <x:v>DP</x:v>
      </x:c>
      <x:c r="G170" s="115" t="n">
        <x:v>0</x:v>
      </x:c>
      <x:c r="H170" s="115" t="n">
        <x:v>100000</x:v>
      </x:c>
      <x:c r="I170" s="115" t="n">
        <x:f>IF(B170="","",SUM(G170:H170))</x:f>
        <x:v>100000</x:v>
      </x:c>
      <x:c r="J170" s="114" t="str">
        <x:f>IF(B170="","",IF(I170=0,"Tanpa uang masuk",IF(AND(G170&gt;0,H170&gt;0),"Cash + Transfer",IF(G170&gt;0,"Cash","Transfer"))))</x:f>
        <x:v>Transfer</x:v>
      </x:c>
      <x:c r="K170" s="114" t="str">
        <x:v>AMEL</x:v>
      </x:c>
      <x:c r="L170" s="114" t="str">
        <x:v>Belum diisi</x:v>
      </x:c>
      <x:c r="M170" s="114"/>
      <x:c r="N170" s="114"/>
      <x:c r="O170" s="114"/>
      <x:c r="P170" s="114"/>
      <x:c r="Q170" s="114"/>
      <x:c r="R170" s="114"/>
      <x:c r="S170" s="114" t="str">
        <x:v>Paket utama</x:v>
      </x:c>
      <x:c r="T170" s="114" t="str">
        <x:v>6</x:v>
      </x:c>
      <x:c r="U170" s="114" t="n">
        <x:v>7</x:v>
      </x:c>
      <x:c r="V170" s="114" t="str">
        <x:v>4 oktober</x:v>
      </x:c>
      <x:c r="W170" s="114"/>
      <x:c r="X170" s="114" t="n">
        <x:v>100000</x:v>
      </x:c>
      <x:c r="Y170" s="114" t="str">
        <x:v>Fotografer belum diisi</x:v>
      </x:c>
      <x:c r="Z170" s="114" t="str">
        <x:f>IF(B170="","",IF(OR(C170="",D170="Belum diisi",F170=""),"CHECK: identitas/status",IF(AND(S170="Paket utama",F170&lt;&gt;"DP",OR(E170="",L170="")),"CHECK: tanggal foto/crew",IF(AND(I170=0,OR(W170="-",X170="-")),"CHECK: nominal nonangka","OK"))))</x:f>
        <x:v>OK</x:v>
      </x:c>
      <x:c r="AA170" s="116" t="n">
        <x:f>IF(B170="","",IF(AND(S170="Paket utama",E170&lt;&gt;"",E170&lt;='Pengaturan'!$B$6,OR(F170="Lunas",F170="Pelunasan"),L170&lt;&gt;"",L170&lt;&gt;"Belum diisi",N170="Uploaded"),1,0))</x:f>
        <x:v>0</x:v>
      </x:c>
    </x:row>
    <x:row r="171" ht="22" customHeight="1">
      <x:c r="A171" s="112" t="n">
        <x:v>167</x:v>
      </x:c>
      <x:c r="B171" s="113" t="n">
        <x:v>46271</x:v>
      </x:c>
      <x:c r="C171" s="114" t="str">
        <x:v>Kelas modeling id pwt</x:v>
      </x:c>
      <x:c r="D171" s="114" t="str">
        <x:v>All File</x:v>
      </x:c>
      <x:c r="E171" s="113" t="n">
        <x:v>46271</x:v>
      </x:c>
      <x:c r="F171" s="114" t="str">
        <x:v>Lunas</x:v>
      </x:c>
      <x:c r="G171" s="115" t="n">
        <x:v>50000</x:v>
      </x:c>
      <x:c r="H171" s="115" t="n">
        <x:v>50000</x:v>
      </x:c>
      <x:c r="I171" s="115" t="n">
        <x:f>IF(B171="","",SUM(G171:H171))</x:f>
        <x:v>100000</x:v>
      </x:c>
      <x:c r="J171" s="114" t="str">
        <x:f>IF(B171="","",IF(I171=0,"Tanpa uang masuk",IF(AND(G171&gt;0,H171&gt;0),"Cash + Transfer",IF(G171&gt;0,"Cash","Transfer"))))</x:f>
        <x:v>Cash + Transfer</x:v>
      </x:c>
      <x:c r="K171" s="114" t="str">
        <x:v>AMEL</x:v>
      </x:c>
      <x:c r="L171" s="114" t="str">
        <x:v>SAKA</x:v>
      </x:c>
      <x:c r="M171" s="114" t="n">
        <x:v>2</x:v>
      </x:c>
      <x:c r="N171" s="114" t="str">
        <x:v>Uploaded</x:v>
      </x:c>
      <x:c r="O171" s="114" t="str">
        <x:v>Uploaded</x:v>
      </x:c>
      <x:c r="P171" s="114"/>
      <x:c r="Q171" s="114"/>
      <x:c r="R171" s="114"/>
      <x:c r="S171" s="114" t="str">
        <x:v>Add-on</x:v>
      </x:c>
      <x:c r="T171" s="114" t="str">
        <x:v>6</x:v>
      </x:c>
      <x:c r="U171" s="114" t="n">
        <x:v>8</x:v>
      </x:c>
      <x:c r="V171" s="114" t="str">
        <x:v>2026-09-06T00:00:00</x:v>
      </x:c>
      <x:c r="W171" s="114" t="n">
        <x:v>50000</x:v>
      </x:c>
      <x:c r="X171" s="114" t="n">
        <x:v>50000</x:v>
      </x:c>
      <x:c r="Y171" s="114"/>
      <x:c r="Z171" s="114" t="str">
        <x:f>IF(B171="","",IF(OR(C171="",D171="Belum diisi",F171=""),"CHECK: identitas/status",IF(AND(S171="Paket utama",F171&lt;&gt;"DP",OR(E171="",L171="")),"CHECK: tanggal foto/crew",IF(AND(I171=0,OR(W171="-",X171="-")),"CHECK: nominal nonangka","OK"))))</x:f>
        <x:v>OK</x:v>
      </x:c>
      <x:c r="AA171" s="116" t="n">
        <x:f>IF(B171="","",IF(AND(S171="Paket utama",E171&lt;&gt;"",E171&lt;='Pengaturan'!$B$6,OR(F171="Lunas",F171="Pelunasan"),L171&lt;&gt;"",L171&lt;&gt;"Belum diisi",N171="Uploaded"),1,0))</x:f>
        <x:v>0</x:v>
      </x:c>
    </x:row>
    <x:row r="172" ht="22" customHeight="1">
      <x:c r="A172" s="112" t="n">
        <x:v>168</x:v>
      </x:c>
      <x:c r="B172" s="113" t="n">
        <x:v>46271</x:v>
      </x:c>
      <x:c r="C172" s="114" t="str">
        <x:v>Zaila Anggraeni</x:v>
      </x:c>
      <x:c r="D172" s="114" t="str">
        <x:v>Pas Foto</x:v>
      </x:c>
      <x:c r="E172" s="113" t="n">
        <x:v>46272</x:v>
      </x:c>
      <x:c r="F172" s="114" t="str">
        <x:v>Lunas</x:v>
      </x:c>
      <x:c r="G172" s="115" t="n">
        <x:v>0</x:v>
      </x:c>
      <x:c r="H172" s="115" t="n">
        <x:v>50000</x:v>
      </x:c>
      <x:c r="I172" s="115" t="n">
        <x:f>IF(B172="","",SUM(G172:H172))</x:f>
        <x:v>50000</x:v>
      </x:c>
      <x:c r="J172" s="114" t="str">
        <x:f>IF(B172="","",IF(I172=0,"Tanpa uang masuk",IF(AND(G172&gt;0,H172&gt;0),"Cash + Transfer",IF(G172&gt;0,"Cash","Transfer"))))</x:f>
        <x:v>Transfer</x:v>
      </x:c>
      <x:c r="K172" s="114" t="str">
        <x:v>AMEL</x:v>
      </x:c>
      <x:c r="L172" s="114" t="str">
        <x:v>Belum diisi</x:v>
      </x:c>
      <x:c r="M172" s="114"/>
      <x:c r="N172" s="114"/>
      <x:c r="O172" s="114"/>
      <x:c r="P172" s="114"/>
      <x:c r="Q172" s="114"/>
      <x:c r="R172" s="114"/>
      <x:c r="S172" s="114" t="str">
        <x:v>Paket utama</x:v>
      </x:c>
      <x:c r="T172" s="114" t="str">
        <x:v>6</x:v>
      </x:c>
      <x:c r="U172" s="114" t="n">
        <x:v>9</x:v>
      </x:c>
      <x:c r="V172" s="114" t="str">
        <x:v>7 sept</x:v>
      </x:c>
      <x:c r="W172" s="114"/>
      <x:c r="X172" s="114" t="n">
        <x:v>50000</x:v>
      </x:c>
      <x:c r="Y172" s="114" t="str">
        <x:v>Fotografer belum diisi</x:v>
      </x:c>
      <x:c r="Z172" s="114" t="str">
        <x:f>IF(B172="","",IF(OR(C172="",D172="Belum diisi",F172=""),"CHECK: identitas/status",IF(AND(S172="Paket utama",F172&lt;&gt;"DP",OR(E172="",L172="")),"CHECK: tanggal foto/crew",IF(AND(I172=0,OR(W172="-",X172="-")),"CHECK: nominal nonangka","OK"))))</x:f>
        <x:v>OK</x:v>
      </x:c>
      <x:c r="AA172" s="116" t="n">
        <x:f>IF(B172="","",IF(AND(S172="Paket utama",E172&lt;&gt;"",E172&lt;='Pengaturan'!$B$6,OR(F172="Lunas",F172="Pelunasan"),L172&lt;&gt;"",L172&lt;&gt;"Belum diisi",N172="Uploaded"),1,0))</x:f>
        <x:v>0</x:v>
      </x:c>
    </x:row>
    <x:row r="173" ht="22" customHeight="1">
      <x:c r="A173" s="112" t="n">
        <x:v>169</x:v>
      </x:c>
      <x:c r="B173" s="113" t="n">
        <x:v>46271</x:v>
      </x:c>
      <x:c r="C173" s="114" t="str">
        <x:v>Regita</x:v>
      </x:c>
      <x:c r="D173" s="114" t="str">
        <x:v>Graduation</x:v>
      </x:c>
      <x:c r="E173" s="113" t="n">
        <x:v>46273</x:v>
      </x:c>
      <x:c r="F173" s="114" t="str">
        <x:v>DP</x:v>
      </x:c>
      <x:c r="G173" s="115" t="n">
        <x:v>0</x:v>
      </x:c>
      <x:c r="H173" s="115" t="n">
        <x:v>100000</x:v>
      </x:c>
      <x:c r="I173" s="115" t="n">
        <x:f>IF(B173="","",SUM(G173:H173))</x:f>
        <x:v>100000</x:v>
      </x:c>
      <x:c r="J173" s="114" t="str">
        <x:f>IF(B173="","",IF(I173=0,"Tanpa uang masuk",IF(AND(G173&gt;0,H173&gt;0),"Cash + Transfer",IF(G173&gt;0,"Cash","Transfer"))))</x:f>
        <x:v>Transfer</x:v>
      </x:c>
      <x:c r="K173" s="114" t="str">
        <x:v>AMEL</x:v>
      </x:c>
      <x:c r="L173" s="114" t="str">
        <x:v>Belum diisi</x:v>
      </x:c>
      <x:c r="M173" s="114"/>
      <x:c r="N173" s="114"/>
      <x:c r="O173" s="114"/>
      <x:c r="P173" s="114"/>
      <x:c r="Q173" s="114"/>
      <x:c r="R173" s="114"/>
      <x:c r="S173" s="114" t="str">
        <x:v>Paket utama</x:v>
      </x:c>
      <x:c r="T173" s="114" t="str">
        <x:v>6</x:v>
      </x:c>
      <x:c r="U173" s="114" t="n">
        <x:v>10</x:v>
      </x:c>
      <x:c r="V173" s="114" t="str">
        <x:v>8 sept</x:v>
      </x:c>
      <x:c r="W173" s="114"/>
      <x:c r="X173" s="114" t="n">
        <x:v>100000</x:v>
      </x:c>
      <x:c r="Y173" s="114" t="str">
        <x:v>Fotografer belum diisi</x:v>
      </x:c>
      <x:c r="Z173" s="114" t="str">
        <x:f>IF(B173="","",IF(OR(C173="",D173="Belum diisi",F173=""),"CHECK: identitas/status",IF(AND(S173="Paket utama",F173&lt;&gt;"DP",OR(E173="",L173="")),"CHECK: tanggal foto/crew",IF(AND(I173=0,OR(W173="-",X173="-")),"CHECK: nominal nonangka","OK"))))</x:f>
        <x:v>OK</x:v>
      </x:c>
      <x:c r="AA173" s="116" t="n">
        <x:f>IF(B173="","",IF(AND(S173="Paket utama",E173&lt;&gt;"",E173&lt;='Pengaturan'!$B$6,OR(F173="Lunas",F173="Pelunasan"),L173&lt;&gt;"",L173&lt;&gt;"Belum diisi",N173="Uploaded"),1,0))</x:f>
        <x:v>0</x:v>
      </x:c>
    </x:row>
    <x:row r="174" ht="22" customHeight="1">
      <x:c r="A174" s="112" t="n">
        <x:v>170</x:v>
      </x:c>
      <x:c r="B174" s="113" t="n">
        <x:v>46271</x:v>
      </x:c>
      <x:c r="C174" s="114" t="str">
        <x:v>Johan</x:v>
      </x:c>
      <x:c r="D174" s="114" t="str">
        <x:v>Graduation</x:v>
      </x:c>
      <x:c r="E174" s="113" t="n">
        <x:v>46271</x:v>
      </x:c>
      <x:c r="F174" s="114" t="str">
        <x:v>DP</x:v>
      </x:c>
      <x:c r="G174" s="115" t="n">
        <x:v>0</x:v>
      </x:c>
      <x:c r="H174" s="115" t="n">
        <x:v>100000</x:v>
      </x:c>
      <x:c r="I174" s="115" t="n">
        <x:f>IF(B174="","",SUM(G174:H174))</x:f>
        <x:v>100000</x:v>
      </x:c>
      <x:c r="J174" s="114" t="str">
        <x:f>IF(B174="","",IF(I174=0,"Tanpa uang masuk",IF(AND(G174&gt;0,H174&gt;0),"Cash + Transfer",IF(G174&gt;0,"Cash","Transfer"))))</x:f>
        <x:v>Transfer</x:v>
      </x:c>
      <x:c r="K174" s="114" t="str">
        <x:v>AMEL</x:v>
      </x:c>
      <x:c r="L174" s="114" t="str">
        <x:v>Belum diisi</x:v>
      </x:c>
      <x:c r="M174" s="114"/>
      <x:c r="N174" s="114"/>
      <x:c r="O174" s="114"/>
      <x:c r="P174" s="114"/>
      <x:c r="Q174" s="114"/>
      <x:c r="R174" s="114"/>
      <x:c r="S174" s="114" t="str">
        <x:v>Paket utama</x:v>
      </x:c>
      <x:c r="T174" s="114" t="str">
        <x:v>6</x:v>
      </x:c>
      <x:c r="U174" s="114" t="n">
        <x:v>11</x:v>
      </x:c>
      <x:c r="V174" s="114" t="str">
        <x:v>6 sept</x:v>
      </x:c>
      <x:c r="W174" s="114"/>
      <x:c r="X174" s="114" t="n">
        <x:v>100000</x:v>
      </x:c>
      <x:c r="Y174" s="114" t="str">
        <x:v>Fotografer belum diisi</x:v>
      </x:c>
      <x:c r="Z174" s="114" t="str">
        <x:f>IF(B174="","",IF(OR(C174="",D174="Belum diisi",F174=""),"CHECK: identitas/status",IF(AND(S174="Paket utama",F174&lt;&gt;"DP",OR(E174="",L174="")),"CHECK: tanggal foto/crew",IF(AND(I174=0,OR(W174="-",X174="-")),"CHECK: nominal nonangka","OK"))))</x:f>
        <x:v>OK</x:v>
      </x:c>
      <x:c r="AA174" s="116" t="n">
        <x:f>IF(B174="","",IF(AND(S174="Paket utama",E174&lt;&gt;"",E174&lt;='Pengaturan'!$B$6,OR(F174="Lunas",F174="Pelunasan"),L174&lt;&gt;"",L174&lt;&gt;"Belum diisi",N174="Uploaded"),1,0))</x:f>
        <x:v>0</x:v>
      </x:c>
    </x:row>
    <x:row r="175" ht="22" customHeight="1">
      <x:c r="A175" s="112" t="n">
        <x:v>171</x:v>
      </x:c>
      <x:c r="B175" s="113" t="n">
        <x:v>46271</x:v>
      </x:c>
      <x:c r="C175" s="114" t="str">
        <x:v>helmi</x:v>
      </x:c>
      <x:c r="D175" s="114" t="str">
        <x:v>Graduation</x:v>
      </x:c>
      <x:c r="E175" s="113" t="n">
        <x:v>46298</x:v>
      </x:c>
      <x:c r="F175" s="114" t="str">
        <x:v>DP</x:v>
      </x:c>
      <x:c r="G175" s="115" t="n">
        <x:v>0</x:v>
      </x:c>
      <x:c r="H175" s="115" t="n">
        <x:v>100000</x:v>
      </x:c>
      <x:c r="I175" s="115" t="n">
        <x:f>IF(B175="","",SUM(G175:H175))</x:f>
        <x:v>100000</x:v>
      </x:c>
      <x:c r="J175" s="114" t="str">
        <x:f>IF(B175="","",IF(I175=0,"Tanpa uang masuk",IF(AND(G175&gt;0,H175&gt;0),"Cash + Transfer",IF(G175&gt;0,"Cash","Transfer"))))</x:f>
        <x:v>Transfer</x:v>
      </x:c>
      <x:c r="K175" s="114" t="str">
        <x:v>AMEL</x:v>
      </x:c>
      <x:c r="L175" s="114" t="str">
        <x:v>Belum diisi</x:v>
      </x:c>
      <x:c r="M175" s="114"/>
      <x:c r="N175" s="114"/>
      <x:c r="O175" s="114"/>
      <x:c r="P175" s="114"/>
      <x:c r="Q175" s="114"/>
      <x:c r="R175" s="114"/>
      <x:c r="S175" s="114" t="str">
        <x:v>Paket utama</x:v>
      </x:c>
      <x:c r="T175" s="114" t="str">
        <x:v>6</x:v>
      </x:c>
      <x:c r="U175" s="114" t="n">
        <x:v>12</x:v>
      </x:c>
      <x:c r="V175" s="114" t="str">
        <x:v>3 okt</x:v>
      </x:c>
      <x:c r="W175" s="114"/>
      <x:c r="X175" s="114" t="n">
        <x:v>100000</x:v>
      </x:c>
      <x:c r="Y175" s="114" t="str">
        <x:v>Fotografer belum diisi</x:v>
      </x:c>
      <x:c r="Z175" s="114" t="str">
        <x:f>IF(B175="","",IF(OR(C175="",D175="Belum diisi",F175=""),"CHECK: identitas/status",IF(AND(S175="Paket utama",F175&lt;&gt;"DP",OR(E175="",L175="")),"CHECK: tanggal foto/crew",IF(AND(I175=0,OR(W175="-",X175="-")),"CHECK: nominal nonangka","OK"))))</x:f>
        <x:v>OK</x:v>
      </x:c>
      <x:c r="AA175" s="116" t="n">
        <x:f>IF(B175="","",IF(AND(S175="Paket utama",E175&lt;&gt;"",E175&lt;='Pengaturan'!$B$6,OR(F175="Lunas",F175="Pelunasan"),L175&lt;&gt;"",L175&lt;&gt;"Belum diisi",N175="Uploaded"),1,0))</x:f>
        <x:v>0</x:v>
      </x:c>
    </x:row>
    <x:row r="176" ht="22" customHeight="1">
      <x:c r="A176" s="112" t="n">
        <x:v>172</x:v>
      </x:c>
      <x:c r="B176" s="113" t="n">
        <x:v>46271</x:v>
      </x:c>
      <x:c r="C176" s="114" t="str">
        <x:v>laila</x:v>
      </x:c>
      <x:c r="D176" s="114" t="str">
        <x:v>Graduation</x:v>
      </x:c>
      <x:c r="E176" s="113" t="n">
        <x:v>46317</x:v>
      </x:c>
      <x:c r="F176" s="114" t="str">
        <x:v>DP</x:v>
      </x:c>
      <x:c r="G176" s="115" t="n">
        <x:v>0</x:v>
      </x:c>
      <x:c r="H176" s="115" t="n">
        <x:v>100000</x:v>
      </x:c>
      <x:c r="I176" s="115" t="n">
        <x:f>IF(B176="","",SUM(G176:H176))</x:f>
        <x:v>100000</x:v>
      </x:c>
      <x:c r="J176" s="114" t="str">
        <x:f>IF(B176="","",IF(I176=0,"Tanpa uang masuk",IF(AND(G176&gt;0,H176&gt;0),"Cash + Transfer",IF(G176&gt;0,"Cash","Transfer"))))</x:f>
        <x:v>Transfer</x:v>
      </x:c>
      <x:c r="K176" s="114" t="str">
        <x:v>AMEL</x:v>
      </x:c>
      <x:c r="L176" s="114" t="str">
        <x:v>Belum diisi</x:v>
      </x:c>
      <x:c r="M176" s="114"/>
      <x:c r="N176" s="114"/>
      <x:c r="O176" s="114"/>
      <x:c r="P176" s="114"/>
      <x:c r="Q176" s="114"/>
      <x:c r="R176" s="114"/>
      <x:c r="S176" s="114" t="str">
        <x:v>Paket utama</x:v>
      </x:c>
      <x:c r="T176" s="114" t="str">
        <x:v>6</x:v>
      </x:c>
      <x:c r="U176" s="114" t="n">
        <x:v>13</x:v>
      </x:c>
      <x:c r="V176" s="114" t="str">
        <x:v>22 okt</x:v>
      </x:c>
      <x:c r="W176" s="114"/>
      <x:c r="X176" s="114" t="n">
        <x:v>100000</x:v>
      </x:c>
      <x:c r="Y176" s="114" t="str">
        <x:v>Fotografer belum diisi</x:v>
      </x:c>
      <x:c r="Z176" s="114" t="str">
        <x:f>IF(B176="","",IF(OR(C176="",D176="Belum diisi",F176=""),"CHECK: identitas/status",IF(AND(S176="Paket utama",F176&lt;&gt;"DP",OR(E176="",L176="")),"CHECK: tanggal foto/crew",IF(AND(I176=0,OR(W176="-",X176="-")),"CHECK: nominal nonangka","OK"))))</x:f>
        <x:v>OK</x:v>
      </x:c>
      <x:c r="AA176" s="116" t="n">
        <x:f>IF(B176="","",IF(AND(S176="Paket utama",E176&lt;&gt;"",E176&lt;='Pengaturan'!$B$6,OR(F176="Lunas",F176="Pelunasan"),L176&lt;&gt;"",L176&lt;&gt;"Belum diisi",N176="Uploaded"),1,0))</x:f>
        <x:v>0</x:v>
      </x:c>
    </x:row>
    <x:row r="177" ht="22" customHeight="1">
      <x:c r="A177" s="112" t="n">
        <x:v>173</x:v>
      </x:c>
      <x:c r="B177" s="113" t="n">
        <x:v>46271</x:v>
      </x:c>
      <x:c r="C177" s="114" t="str">
        <x:v>Rafa Ghiyas</x:v>
      </x:c>
      <x:c r="D177" s="114" t="str">
        <x:v>Large Group</x:v>
      </x:c>
      <x:c r="E177" s="113" t="n">
        <x:v>46271</x:v>
      </x:c>
      <x:c r="F177" s="114" t="str">
        <x:v>Lunas</x:v>
      </x:c>
      <x:c r="G177" s="115" t="n">
        <x:v>0</x:v>
      </x:c>
      <x:c r="H177" s="115" t="n">
        <x:v>525000</x:v>
      </x:c>
      <x:c r="I177" s="115" t="n">
        <x:f>IF(B177="","",SUM(G177:H177))</x:f>
        <x:v>525000</x:v>
      </x:c>
      <x:c r="J177" s="114" t="str">
        <x:f>IF(B177="","",IF(I177=0,"Tanpa uang masuk",IF(AND(G177&gt;0,H177&gt;0),"Cash + Transfer",IF(G177&gt;0,"Cash","Transfer"))))</x:f>
        <x:v>Transfer</x:v>
      </x:c>
      <x:c r="K177" s="114" t="str">
        <x:v>AMEL</x:v>
      </x:c>
      <x:c r="L177" s="114" t="str">
        <x:v>SAKA</x:v>
      </x:c>
      <x:c r="M177" s="114"/>
      <x:c r="N177" s="114" t="str">
        <x:v>Uploaded</x:v>
      </x:c>
      <x:c r="O177" s="114" t="str">
        <x:v>Uploaded</x:v>
      </x:c>
      <x:c r="P177" s="114"/>
      <x:c r="Q177" s="114"/>
      <x:c r="R177" s="114"/>
      <x:c r="S177" s="114" t="str">
        <x:v>Paket utama</x:v>
      </x:c>
      <x:c r="T177" s="114" t="str">
        <x:v>6</x:v>
      </x:c>
      <x:c r="U177" s="114" t="n">
        <x:v>14</x:v>
      </x:c>
      <x:c r="V177" s="114" t="str">
        <x:v>6 sept</x:v>
      </x:c>
      <x:c r="W177" s="114"/>
      <x:c r="X177" s="114" t="n">
        <x:v>525000</x:v>
      </x:c>
      <x:c r="Y177" s="114"/>
      <x:c r="Z177" s="114" t="str">
        <x:f>IF(B177="","",IF(OR(C177="",D177="Belum diisi",F177=""),"CHECK: identitas/status",IF(AND(S177="Paket utama",F177&lt;&gt;"DP",OR(E177="",L177="")),"CHECK: tanggal foto/crew",IF(AND(I177=0,OR(W177="-",X177="-")),"CHECK: nominal nonangka","OK"))))</x:f>
        <x:v>OK</x:v>
      </x:c>
      <x:c r="AA177" s="116" t="n">
        <x:f>IF(B177="","",IF(AND(S177="Paket utama",E177&lt;&gt;"",E177&lt;='Pengaturan'!$B$6,OR(F177="Lunas",F177="Pelunasan"),L177&lt;&gt;"",L177&lt;&gt;"Belum diisi",N177="Uploaded"),1,0))</x:f>
        <x:v>1</x:v>
      </x:c>
    </x:row>
    <x:row r="178" ht="22" customHeight="1">
      <x:c r="A178" s="112" t="n">
        <x:v>174</x:v>
      </x:c>
      <x:c r="B178" s="113" t="n">
        <x:v>46271</x:v>
      </x:c>
      <x:c r="C178" s="114" t="str">
        <x:v>Lesty Meitika</x:v>
      </x:c>
      <x:c r="D178" s="114" t="str">
        <x:v>Family A</x:v>
      </x:c>
      <x:c r="E178" s="113" t="n">
        <x:v>46271</x:v>
      </x:c>
      <x:c r="F178" s="114" t="str">
        <x:v>Lunas</x:v>
      </x:c>
      <x:c r="G178" s="115" t="n">
        <x:v>0</x:v>
      </x:c>
      <x:c r="H178" s="115" t="n">
        <x:v>250000</x:v>
      </x:c>
      <x:c r="I178" s="115" t="n">
        <x:f>IF(B178="","",SUM(G178:H178))</x:f>
        <x:v>250000</x:v>
      </x:c>
      <x:c r="J178" s="114" t="str">
        <x:f>IF(B178="","",IF(I178=0,"Tanpa uang masuk",IF(AND(G178&gt;0,H178&gt;0),"Cash + Transfer",IF(G178&gt;0,"Cash","Transfer"))))</x:f>
        <x:v>Transfer</x:v>
      </x:c>
      <x:c r="K178" s="114" t="str">
        <x:v>AMEL</x:v>
      </x:c>
      <x:c r="L178" s="114" t="str">
        <x:v>SAKA</x:v>
      </x:c>
      <x:c r="M178" s="114"/>
      <x:c r="N178" s="114" t="str">
        <x:v>Uploaded</x:v>
      </x:c>
      <x:c r="O178" s="114" t="str">
        <x:v>Uploaded</x:v>
      </x:c>
      <x:c r="P178" s="114"/>
      <x:c r="Q178" s="114"/>
      <x:c r="R178" s="114"/>
      <x:c r="S178" s="114" t="str">
        <x:v>Paket utama</x:v>
      </x:c>
      <x:c r="T178" s="114" t="str">
        <x:v>6</x:v>
      </x:c>
      <x:c r="U178" s="114" t="n">
        <x:v>15</x:v>
      </x:c>
      <x:c r="V178" s="114" t="str">
        <x:v>6 sept</x:v>
      </x:c>
      <x:c r="W178" s="114"/>
      <x:c r="X178" s="114" t="n">
        <x:v>250000</x:v>
      </x:c>
      <x:c r="Y178" s="114"/>
      <x:c r="Z178" s="114" t="str">
        <x:f>IF(B178="","",IF(OR(C178="",D178="Belum diisi",F178=""),"CHECK: identitas/status",IF(AND(S178="Paket utama",F178&lt;&gt;"DP",OR(E178="",L178="")),"CHECK: tanggal foto/crew",IF(AND(I178=0,OR(W178="-",X178="-")),"CHECK: nominal nonangka","OK"))))</x:f>
        <x:v>OK</x:v>
      </x:c>
      <x:c r="AA178" s="116" t="n">
        <x:f>IF(B178="","",IF(AND(S178="Paket utama",E178&lt;&gt;"",E178&lt;='Pengaturan'!$B$6,OR(F178="Lunas",F178="Pelunasan"),L178&lt;&gt;"",L178&lt;&gt;"Belum diisi",N178="Uploaded"),1,0))</x:f>
        <x:v>1</x:v>
      </x:c>
    </x:row>
    <x:row r="179" ht="22" customHeight="1">
      <x:c r="A179" s="112" t="n">
        <x:v>175</x:v>
      </x:c>
      <x:c r="B179" s="113" t="n">
        <x:v>46271</x:v>
      </x:c>
      <x:c r="C179" s="114" t="str">
        <x:v>Atik</x:v>
      </x:c>
      <x:c r="D179" s="114" t="str">
        <x:v>Family A</x:v>
      </x:c>
      <x:c r="E179" s="113" t="n">
        <x:v>46271</x:v>
      </x:c>
      <x:c r="F179" s="114" t="str">
        <x:v>Lunas</x:v>
      </x:c>
      <x:c r="G179" s="115" t="n">
        <x:v>0</x:v>
      </x:c>
      <x:c r="H179" s="115" t="n">
        <x:v>200000</x:v>
      </x:c>
      <x:c r="I179" s="115" t="n">
        <x:f>IF(B179="","",SUM(G179:H179))</x:f>
        <x:v>200000</x:v>
      </x:c>
      <x:c r="J179" s="114" t="str">
        <x:f>IF(B179="","",IF(I179=0,"Tanpa uang masuk",IF(AND(G179&gt;0,H179&gt;0),"Cash + Transfer",IF(G179&gt;0,"Cash","Transfer"))))</x:f>
        <x:v>Transfer</x:v>
      </x:c>
      <x:c r="K179" s="114" t="str">
        <x:v>AMEL</x:v>
      </x:c>
      <x:c r="L179" s="114" t="str">
        <x:v>ADIF</x:v>
      </x:c>
      <x:c r="M179" s="114"/>
      <x:c r="N179" s="114" t="str">
        <x:v>Uploaded</x:v>
      </x:c>
      <x:c r="O179" s="114" t="str">
        <x:v>Uploaded</x:v>
      </x:c>
      <x:c r="P179" s="114"/>
      <x:c r="Q179" s="114"/>
      <x:c r="R179" s="114"/>
      <x:c r="S179" s="114" t="str">
        <x:v>Paket utama</x:v>
      </x:c>
      <x:c r="T179" s="114" t="str">
        <x:v>6</x:v>
      </x:c>
      <x:c r="U179" s="114" t="n">
        <x:v>16</x:v>
      </x:c>
      <x:c r="V179" s="114" t="str">
        <x:v>6 sept</x:v>
      </x:c>
      <x:c r="W179" s="114"/>
      <x:c r="X179" s="114" t="n">
        <x:v>200000</x:v>
      </x:c>
      <x:c r="Y179" s="114"/>
      <x:c r="Z179" s="114" t="str">
        <x:f>IF(B179="","",IF(OR(C179="",D179="Belum diisi",F179=""),"CHECK: identitas/status",IF(AND(S179="Paket utama",F179&lt;&gt;"DP",OR(E179="",L179="")),"CHECK: tanggal foto/crew",IF(AND(I179=0,OR(W179="-",X179="-")),"CHECK: nominal nonangka","OK"))))</x:f>
        <x:v>OK</x:v>
      </x:c>
      <x:c r="AA179" s="116" t="n">
        <x:f>IF(B179="","",IF(AND(S179="Paket utama",E179&lt;&gt;"",E179&lt;='Pengaturan'!$B$6,OR(F179="Lunas",F179="Pelunasan"),L179&lt;&gt;"",L179&lt;&gt;"Belum diisi",N179="Uploaded"),1,0))</x:f>
        <x:v>1</x:v>
      </x:c>
    </x:row>
    <x:row r="180" ht="22" customHeight="1">
      <x:c r="A180" s="112" t="n">
        <x:v>176</x:v>
      </x:c>
      <x:c r="B180" s="113" t="n">
        <x:v>46271</x:v>
      </x:c>
      <x:c r="C180" s="114" t="str">
        <x:v>Kebagoran</x:v>
      </x:c>
      <x:c r="D180" s="114" t="str">
        <x:v>Large Group</x:v>
      </x:c>
      <x:c r="E180" s="113" t="n">
        <x:v>46271</x:v>
      </x:c>
      <x:c r="F180" s="114" t="str">
        <x:v>Lunas</x:v>
      </x:c>
      <x:c r="G180" s="115" t="n">
        <x:v>0</x:v>
      </x:c>
      <x:c r="H180" s="115" t="n">
        <x:v>150000</x:v>
      </x:c>
      <x:c r="I180" s="115" t="n">
        <x:f>IF(B180="","",SUM(G180:H180))</x:f>
        <x:v>150000</x:v>
      </x:c>
      <x:c r="J180" s="114" t="str">
        <x:f>IF(B180="","",IF(I180=0,"Tanpa uang masuk",IF(AND(G180&gt;0,H180&gt;0),"Cash + Transfer",IF(G180&gt;0,"Cash","Transfer"))))</x:f>
        <x:v>Transfer</x:v>
      </x:c>
      <x:c r="K180" s="114" t="str">
        <x:v>AMEL</x:v>
      </x:c>
      <x:c r="L180" s="114" t="str">
        <x:v>ADIF</x:v>
      </x:c>
      <x:c r="M180" s="114"/>
      <x:c r="N180" s="114" t="str">
        <x:v>Uploaded</x:v>
      </x:c>
      <x:c r="O180" s="114" t="str">
        <x:v>Uploaded</x:v>
      </x:c>
      <x:c r="P180" s="114"/>
      <x:c r="Q180" s="114"/>
      <x:c r="R180" s="114"/>
      <x:c r="S180" s="114" t="str">
        <x:v>Paket utama</x:v>
      </x:c>
      <x:c r="T180" s="114" t="str">
        <x:v>6</x:v>
      </x:c>
      <x:c r="U180" s="114" t="n">
        <x:v>17</x:v>
      </x:c>
      <x:c r="V180" s="114" t="str">
        <x:v>6 sept</x:v>
      </x:c>
      <x:c r="W180" s="114"/>
      <x:c r="X180" s="114" t="n">
        <x:v>150000</x:v>
      </x:c>
      <x:c r="Y180" s="114"/>
      <x:c r="Z180" s="114" t="str">
        <x:f>IF(B180="","",IF(OR(C180="",D180="Belum diisi",F180=""),"CHECK: identitas/status",IF(AND(S180="Paket utama",F180&lt;&gt;"DP",OR(E180="",L180="")),"CHECK: tanggal foto/crew",IF(AND(I180=0,OR(W180="-",X180="-")),"CHECK: nominal nonangka","OK"))))</x:f>
        <x:v>OK</x:v>
      </x:c>
      <x:c r="AA180" s="116" t="n">
        <x:f>IF(B180="","",IF(AND(S180="Paket utama",E180&lt;&gt;"",E180&lt;='Pengaturan'!$B$6,OR(F180="Lunas",F180="Pelunasan"),L180&lt;&gt;"",L180&lt;&gt;"Belum diisi",N180="Uploaded"),1,0))</x:f>
        <x:v>1</x:v>
      </x:c>
    </x:row>
    <x:row r="181" ht="22" customHeight="1">
      <x:c r="A181" s="112" t="n">
        <x:v>177</x:v>
      </x:c>
      <x:c r="B181" s="113" t="n">
        <x:v>46271</x:v>
      </x:c>
      <x:c r="C181" s="114" t="str">
        <x:v>Ananda Yasmin</x:v>
      </x:c>
      <x:c r="D181" s="114" t="str">
        <x:v>Graduation</x:v>
      </x:c>
      <x:c r="E181" s="113" t="n">
        <x:v>46273</x:v>
      </x:c>
      <x:c r="F181" s="114" t="str">
        <x:v>Lunas</x:v>
      </x:c>
      <x:c r="G181" s="115" t="n">
        <x:v>0</x:v>
      </x:c>
      <x:c r="H181" s="115" t="n">
        <x:v>250000</x:v>
      </x:c>
      <x:c r="I181" s="115" t="n">
        <x:f>IF(B181="","",SUM(G181:H181))</x:f>
        <x:v>250000</x:v>
      </x:c>
      <x:c r="J181" s="114" t="str">
        <x:f>IF(B181="","",IF(I181=0,"Tanpa uang masuk",IF(AND(G181&gt;0,H181&gt;0),"Cash + Transfer",IF(G181&gt;0,"Cash","Transfer"))))</x:f>
        <x:v>Transfer</x:v>
      </x:c>
      <x:c r="K181" s="114" t="str">
        <x:v>AMEL</x:v>
      </x:c>
      <x:c r="L181" s="114" t="str">
        <x:v>Belum diisi</x:v>
      </x:c>
      <x:c r="M181" s="114"/>
      <x:c r="N181" s="114"/>
      <x:c r="O181" s="114"/>
      <x:c r="P181" s="114"/>
      <x:c r="Q181" s="114"/>
      <x:c r="R181" s="114"/>
      <x:c r="S181" s="114" t="str">
        <x:v>Paket utama</x:v>
      </x:c>
      <x:c r="T181" s="114" t="str">
        <x:v>6</x:v>
      </x:c>
      <x:c r="U181" s="114" t="n">
        <x:v>18</x:v>
      </x:c>
      <x:c r="V181" s="114" t="str">
        <x:v>8 sept</x:v>
      </x:c>
      <x:c r="W181" s="114"/>
      <x:c r="X181" s="114" t="n">
        <x:v>250000</x:v>
      </x:c>
      <x:c r="Y181" s="114" t="str">
        <x:v>Fotografer belum diisi</x:v>
      </x:c>
      <x:c r="Z181" s="114" t="str">
        <x:f>IF(B181="","",IF(OR(C181="",D181="Belum diisi",F181=""),"CHECK: identitas/status",IF(AND(S181="Paket utama",F181&lt;&gt;"DP",OR(E181="",L181="")),"CHECK: tanggal foto/crew",IF(AND(I181=0,OR(W181="-",X181="-")),"CHECK: nominal nonangka","OK"))))</x:f>
        <x:v>OK</x:v>
      </x:c>
      <x:c r="AA181" s="116" t="n">
        <x:f>IF(B181="","",IF(AND(S181="Paket utama",E181&lt;&gt;"",E181&lt;='Pengaturan'!$B$6,OR(F181="Lunas",F181="Pelunasan"),L181&lt;&gt;"",L181&lt;&gt;"Belum diisi",N181="Uploaded"),1,0))</x:f>
        <x:v>0</x:v>
      </x:c>
    </x:row>
    <x:row r="182" ht="22" customHeight="1">
      <x:c r="A182" s="112" t="n">
        <x:v>178</x:v>
      </x:c>
      <x:c r="B182" s="113" t="n">
        <x:v>46271</x:v>
      </x:c>
      <x:c r="C182" s="114" t="str">
        <x:v>Yohann</x:v>
      </x:c>
      <x:c r="D182" s="114" t="str">
        <x:v>Graduation Premium</x:v>
      </x:c>
      <x:c r="E182" s="113" t="n">
        <x:v>46271</x:v>
      </x:c>
      <x:c r="F182" s="114" t="str">
        <x:v>Lunas</x:v>
      </x:c>
      <x:c r="G182" s="115" t="n">
        <x:v>0</x:v>
      </x:c>
      <x:c r="H182" s="115" t="n">
        <x:v>400000</x:v>
      </x:c>
      <x:c r="I182" s="115" t="n">
        <x:f>IF(B182="","",SUM(G182:H182))</x:f>
        <x:v>400000</x:v>
      </x:c>
      <x:c r="J182" s="114" t="str">
        <x:f>IF(B182="","",IF(I182=0,"Tanpa uang masuk",IF(AND(G182&gt;0,H182&gt;0),"Cash + Transfer",IF(G182&gt;0,"Cash","Transfer"))))</x:f>
        <x:v>Transfer</x:v>
      </x:c>
      <x:c r="K182" s="114" t="str">
        <x:v>AMEL</x:v>
      </x:c>
      <x:c r="L182" s="114" t="str">
        <x:v>ADIF</x:v>
      </x:c>
      <x:c r="M182" s="114"/>
      <x:c r="N182" s="114" t="str">
        <x:v>Uploaded</x:v>
      </x:c>
      <x:c r="O182" s="114" t="str">
        <x:v>Pending</x:v>
      </x:c>
      <x:c r="P182" s="114"/>
      <x:c r="Q182" s="114"/>
      <x:c r="R182" s="114"/>
      <x:c r="S182" s="114" t="str">
        <x:v>Paket utama</x:v>
      </x:c>
      <x:c r="T182" s="114" t="str">
        <x:v>6</x:v>
      </x:c>
      <x:c r="U182" s="114" t="n">
        <x:v>19</x:v>
      </x:c>
      <x:c r="V182" s="114" t="str">
        <x:v>6 sept</x:v>
      </x:c>
      <x:c r="W182" s="114"/>
      <x:c r="X182" s="114" t="n">
        <x:v>400000</x:v>
      </x:c>
      <x:c r="Y182" s="114"/>
      <x:c r="Z182" s="114" t="str">
        <x:f>IF(B182="","",IF(OR(C182="",D182="Belum diisi",F182=""),"CHECK: identitas/status",IF(AND(S182="Paket utama",F182&lt;&gt;"DP",OR(E182="",L182="")),"CHECK: tanggal foto/crew",IF(AND(I182=0,OR(W182="-",X182="-")),"CHECK: nominal nonangka","OK"))))</x:f>
        <x:v>OK</x:v>
      </x:c>
      <x:c r="AA182" s="116" t="n">
        <x:f>IF(B182="","",IF(AND(S182="Paket utama",E182&lt;&gt;"",E182&lt;='Pengaturan'!$B$6,OR(F182="Lunas",F182="Pelunasan"),L182&lt;&gt;"",L182&lt;&gt;"Belum diisi",N182="Uploaded"),1,0))</x:f>
        <x:v>1</x:v>
      </x:c>
    </x:row>
    <x:row r="183" ht="22" customHeight="1">
      <x:c r="A183" s="112" t="n">
        <x:v>179</x:v>
      </x:c>
      <x:c r="B183" s="113" t="n">
        <x:v>46271</x:v>
      </x:c>
      <x:c r="C183" s="114" t="str">
        <x:v>mohamad tri guntoro</x:v>
      </x:c>
      <x:c r="D183" s="114" t="str">
        <x:v>Graduation</x:v>
      </x:c>
      <x:c r="E183" s="113" t="n">
        <x:v>46273</x:v>
      </x:c>
      <x:c r="F183" s="114" t="str">
        <x:v>DP</x:v>
      </x:c>
      <x:c r="G183" s="115" t="n">
        <x:v>0</x:v>
      </x:c>
      <x:c r="H183" s="115" t="n">
        <x:v>100000</x:v>
      </x:c>
      <x:c r="I183" s="115" t="n">
        <x:f>IF(B183="","",SUM(G183:H183))</x:f>
        <x:v>100000</x:v>
      </x:c>
      <x:c r="J183" s="114" t="str">
        <x:f>IF(B183="","",IF(I183=0,"Tanpa uang masuk",IF(AND(G183&gt;0,H183&gt;0),"Cash + Transfer",IF(G183&gt;0,"Cash","Transfer"))))</x:f>
        <x:v>Transfer</x:v>
      </x:c>
      <x:c r="K183" s="114" t="str">
        <x:v>AMEL</x:v>
      </x:c>
      <x:c r="L183" s="114" t="str">
        <x:v>Belum diisi</x:v>
      </x:c>
      <x:c r="M183" s="114"/>
      <x:c r="N183" s="114"/>
      <x:c r="O183" s="114"/>
      <x:c r="P183" s="114"/>
      <x:c r="Q183" s="114"/>
      <x:c r="R183" s="114"/>
      <x:c r="S183" s="114" t="str">
        <x:v>Paket utama</x:v>
      </x:c>
      <x:c r="T183" s="114" t="str">
        <x:v>6</x:v>
      </x:c>
      <x:c r="U183" s="114" t="n">
        <x:v>20</x:v>
      </x:c>
      <x:c r="V183" s="114" t="str">
        <x:v>8 sept</x:v>
      </x:c>
      <x:c r="W183" s="114"/>
      <x:c r="X183" s="114" t="n">
        <x:v>100000</x:v>
      </x:c>
      <x:c r="Y183" s="114" t="str">
        <x:v>Fotografer belum diisi</x:v>
      </x:c>
      <x:c r="Z183" s="114" t="str">
        <x:f>IF(B183="","",IF(OR(C183="",D183="Belum diisi",F183=""),"CHECK: identitas/status",IF(AND(S183="Paket utama",F183&lt;&gt;"DP",OR(E183="",L183="")),"CHECK: tanggal foto/crew",IF(AND(I183=0,OR(W183="-",X183="-")),"CHECK: nominal nonangka","OK"))))</x:f>
        <x:v>OK</x:v>
      </x:c>
      <x:c r="AA183" s="116" t="n">
        <x:f>IF(B183="","",IF(AND(S183="Paket utama",E183&lt;&gt;"",E183&lt;='Pengaturan'!$B$6,OR(F183="Lunas",F183="Pelunasan"),L183&lt;&gt;"",L183&lt;&gt;"Belum diisi",N183="Uploaded"),1,0))</x:f>
        <x:v>0</x:v>
      </x:c>
    </x:row>
    <x:row r="184" ht="22" customHeight="1">
      <x:c r="A184" s="112" t="n">
        <x:v>180</x:v>
      </x:c>
      <x:c r="B184" s="113" t="n">
        <x:v>46271</x:v>
      </x:c>
      <x:c r="C184" s="114" t="str">
        <x:v>Akbar</x:v>
      </x:c>
      <x:c r="D184" s="114" t="str">
        <x:v>Graduation</x:v>
      </x:c>
      <x:c r="E184" s="113" t="n">
        <x:v>46272</x:v>
      </x:c>
      <x:c r="F184" s="114" t="str">
        <x:v>DP</x:v>
      </x:c>
      <x:c r="G184" s="115" t="n">
        <x:v>0</x:v>
      </x:c>
      <x:c r="H184" s="115" t="n">
        <x:v>100000</x:v>
      </x:c>
      <x:c r="I184" s="115" t="n">
        <x:f>IF(B184="","",SUM(G184:H184))</x:f>
        <x:v>100000</x:v>
      </x:c>
      <x:c r="J184" s="114" t="str">
        <x:f>IF(B184="","",IF(I184=0,"Tanpa uang masuk",IF(AND(G184&gt;0,H184&gt;0),"Cash + Transfer",IF(G184&gt;0,"Cash","Transfer"))))</x:f>
        <x:v>Transfer</x:v>
      </x:c>
      <x:c r="K184" s="114" t="str">
        <x:v>AMEL</x:v>
      </x:c>
      <x:c r="L184" s="114" t="str">
        <x:v>Belum diisi</x:v>
      </x:c>
      <x:c r="M184" s="114"/>
      <x:c r="N184" s="114"/>
      <x:c r="O184" s="114"/>
      <x:c r="P184" s="114"/>
      <x:c r="Q184" s="114"/>
      <x:c r="R184" s="114"/>
      <x:c r="S184" s="114" t="str">
        <x:v>Paket utama</x:v>
      </x:c>
      <x:c r="T184" s="114" t="str">
        <x:v>6</x:v>
      </x:c>
      <x:c r="U184" s="114" t="n">
        <x:v>21</x:v>
      </x:c>
      <x:c r="V184" s="114" t="str">
        <x:v>7 sept</x:v>
      </x:c>
      <x:c r="W184" s="114"/>
      <x:c r="X184" s="114" t="n">
        <x:v>100000</x:v>
      </x:c>
      <x:c r="Y184" s="114" t="str">
        <x:v>Fotografer belum diisi</x:v>
      </x:c>
      <x:c r="Z184" s="114" t="str">
        <x:f>IF(B184="","",IF(OR(C184="",D184="Belum diisi",F184=""),"CHECK: identitas/status",IF(AND(S184="Paket utama",F184&lt;&gt;"DP",OR(E184="",L184="")),"CHECK: tanggal foto/crew",IF(AND(I184=0,OR(W184="-",X184="-")),"CHECK: nominal nonangka","OK"))))</x:f>
        <x:v>OK</x:v>
      </x:c>
      <x:c r="AA184" s="116" t="n">
        <x:f>IF(B184="","",IF(AND(S184="Paket utama",E184&lt;&gt;"",E184&lt;='Pengaturan'!$B$6,OR(F184="Lunas",F184="Pelunasan"),L184&lt;&gt;"",L184&lt;&gt;"Belum diisi",N184="Uploaded"),1,0))</x:f>
        <x:v>0</x:v>
      </x:c>
    </x:row>
    <x:row r="185" ht="22" customHeight="1">
      <x:c r="A185" s="112" t="n">
        <x:v>181</x:v>
      </x:c>
      <x:c r="B185" s="113" t="n">
        <x:v>46271</x:v>
      </x:c>
      <x:c r="C185" s="114" t="str">
        <x:v>Lembata</x:v>
      </x:c>
      <x:c r="D185" s="114" t="str">
        <x:v>Large Group</x:v>
      </x:c>
      <x:c r="E185" s="113" t="n">
        <x:v>46271</x:v>
      </x:c>
      <x:c r="F185" s="114" t="str">
        <x:v>Lunas</x:v>
      </x:c>
      <x:c r="G185" s="115" t="n">
        <x:v>0</x:v>
      </x:c>
      <x:c r="H185" s="115" t="n">
        <x:v>350000</x:v>
      </x:c>
      <x:c r="I185" s="115" t="n">
        <x:f>IF(B185="","",SUM(G185:H185))</x:f>
        <x:v>350000</x:v>
      </x:c>
      <x:c r="J185" s="114" t="str">
        <x:f>IF(B185="","",IF(I185=0,"Tanpa uang masuk",IF(AND(G185&gt;0,H185&gt;0),"Cash + Transfer",IF(G185&gt;0,"Cash","Transfer"))))</x:f>
        <x:v>Transfer</x:v>
      </x:c>
      <x:c r="K185" s="114" t="str">
        <x:v>AMEL</x:v>
      </x:c>
      <x:c r="L185" s="114" t="str">
        <x:v>ADIF</x:v>
      </x:c>
      <x:c r="M185" s="114"/>
      <x:c r="N185" s="114" t="str">
        <x:v>Uploaded</x:v>
      </x:c>
      <x:c r="O185" s="114" t="str">
        <x:v>Pending</x:v>
      </x:c>
      <x:c r="P185" s="114"/>
      <x:c r="Q185" s="114"/>
      <x:c r="R185" s="114"/>
      <x:c r="S185" s="114" t="str">
        <x:v>Paket utama</x:v>
      </x:c>
      <x:c r="T185" s="114" t="str">
        <x:v>6</x:v>
      </x:c>
      <x:c r="U185" s="114" t="n">
        <x:v>22</x:v>
      </x:c>
      <x:c r="V185" s="114" t="str">
        <x:v>6 sept</x:v>
      </x:c>
      <x:c r="W185" s="114"/>
      <x:c r="X185" s="114" t="n">
        <x:v>350000</x:v>
      </x:c>
      <x:c r="Y185" s="114"/>
      <x:c r="Z185" s="114" t="str">
        <x:f>IF(B185="","",IF(OR(C185="",D185="Belum diisi",F185=""),"CHECK: identitas/status",IF(AND(S185="Paket utama",F185&lt;&gt;"DP",OR(E185="",L185="")),"CHECK: tanggal foto/crew",IF(AND(I185=0,OR(W185="-",X185="-")),"CHECK: nominal nonangka","OK"))))</x:f>
        <x:v>OK</x:v>
      </x:c>
      <x:c r="AA185" s="116" t="n">
        <x:f>IF(B185="","",IF(AND(S185="Paket utama",E185&lt;&gt;"",E185&lt;='Pengaturan'!$B$6,OR(F185="Lunas",F185="Pelunasan"),L185&lt;&gt;"",L185&lt;&gt;"Belum diisi",N185="Uploaded"),1,0))</x:f>
        <x:v>1</x:v>
      </x:c>
    </x:row>
    <x:row r="186" ht="22" customHeight="1">
      <x:c r="A186" s="112" t="n">
        <x:v>182</x:v>
      </x:c>
      <x:c r="B186" s="113" t="n">
        <x:v>46271</x:v>
      </x:c>
      <x:c r="C186" s="114" t="str">
        <x:v>Lauceriza</x:v>
      </x:c>
      <x:c r="D186" s="114" t="str">
        <x:v>Large Group</x:v>
      </x:c>
      <x:c r="E186" s="113" t="n">
        <x:v>46271</x:v>
      </x:c>
      <x:c r="F186" s="114" t="str">
        <x:v>Lunas</x:v>
      </x:c>
      <x:c r="G186" s="115" t="n">
        <x:v>125000</x:v>
      </x:c>
      <x:c r="H186" s="115" t="n">
        <x:v>0</x:v>
      </x:c>
      <x:c r="I186" s="115" t="n">
        <x:f>IF(B186="","",SUM(G186:H186))</x:f>
        <x:v>125000</x:v>
      </x:c>
      <x:c r="J186" s="114" t="str">
        <x:f>IF(B186="","",IF(I186=0,"Tanpa uang masuk",IF(AND(G186&gt;0,H186&gt;0),"Cash + Transfer",IF(G186&gt;0,"Cash","Transfer"))))</x:f>
        <x:v>Cash</x:v>
      </x:c>
      <x:c r="K186" s="114" t="str">
        <x:v>AMEL</x:v>
      </x:c>
      <x:c r="L186" s="114" t="str">
        <x:v>ADIF</x:v>
      </x:c>
      <x:c r="M186" s="114"/>
      <x:c r="N186" s="114" t="str">
        <x:v>Uploaded</x:v>
      </x:c>
      <x:c r="O186" s="114" t="str">
        <x:v>Uploaded</x:v>
      </x:c>
      <x:c r="P186" s="114"/>
      <x:c r="Q186" s="114"/>
      <x:c r="R186" s="114"/>
      <x:c r="S186" s="114" t="str">
        <x:v>Paket utama</x:v>
      </x:c>
      <x:c r="T186" s="114" t="str">
        <x:v>6</x:v>
      </x:c>
      <x:c r="U186" s="114" t="n">
        <x:v>23</x:v>
      </x:c>
      <x:c r="V186" s="114" t="str">
        <x:v>6 sept</x:v>
      </x:c>
      <x:c r="W186" s="114" t="n">
        <x:v>125000</x:v>
      </x:c>
      <x:c r="X186" s="114"/>
      <x:c r="Y186" s="114"/>
      <x:c r="Z186" s="114" t="str">
        <x:f>IF(B186="","",IF(OR(C186="",D186="Belum diisi",F186=""),"CHECK: identitas/status",IF(AND(S186="Paket utama",F186&lt;&gt;"DP",OR(E186="",L186="")),"CHECK: tanggal foto/crew",IF(AND(I186=0,OR(W186="-",X186="-")),"CHECK: nominal nonangka","OK"))))</x:f>
        <x:v>OK</x:v>
      </x:c>
      <x:c r="AA186" s="116" t="n">
        <x:f>IF(B186="","",IF(AND(S186="Paket utama",E186&lt;&gt;"",E186&lt;='Pengaturan'!$B$6,OR(F186="Lunas",F186="Pelunasan"),L186&lt;&gt;"",L186&lt;&gt;"Belum diisi",N186="Uploaded"),1,0))</x:f>
        <x:v>1</x:v>
      </x:c>
    </x:row>
    <x:row r="187" ht="22" customHeight="1">
      <x:c r="A187" s="112" t="n">
        <x:v>183</x:v>
      </x:c>
      <x:c r="B187" s="113" t="n">
        <x:v>46272</x:v>
      </x:c>
      <x:c r="C187" s="114" t="str">
        <x:v>Danta</x:v>
      </x:c>
      <x:c r="D187" s="114" t="str">
        <x:v>Graduation</x:v>
      </x:c>
      <x:c r="E187" s="113" t="n">
        <x:v>46273</x:v>
      </x:c>
      <x:c r="F187" s="114" t="str">
        <x:v>Lunas</x:v>
      </x:c>
      <x:c r="G187" s="115" t="n">
        <x:v>0</x:v>
      </x:c>
      <x:c r="H187" s="115" t="n">
        <x:v>250000</x:v>
      </x:c>
      <x:c r="I187" s="115" t="n">
        <x:f>IF(B187="","",SUM(G187:H187))</x:f>
        <x:v>250000</x:v>
      </x:c>
      <x:c r="J187" s="114" t="str">
        <x:f>IF(B187="","",IF(I187=0,"Tanpa uang masuk",IF(AND(G187&gt;0,H187&gt;0),"Cash + Transfer",IF(G187&gt;0,"Cash","Transfer"))))</x:f>
        <x:v>Transfer</x:v>
      </x:c>
      <x:c r="K187" s="114" t="str">
        <x:v>AMEL</x:v>
      </x:c>
      <x:c r="L187" s="114" t="str">
        <x:v>Belum diisi</x:v>
      </x:c>
      <x:c r="M187" s="114"/>
      <x:c r="N187" s="114"/>
      <x:c r="O187" s="114"/>
      <x:c r="P187" s="114"/>
      <x:c r="Q187" s="114"/>
      <x:c r="R187" s="114"/>
      <x:c r="S187" s="114" t="str">
        <x:v>Paket utama</x:v>
      </x:c>
      <x:c r="T187" s="114" t="str">
        <x:v>7</x:v>
      </x:c>
      <x:c r="U187" s="114" t="n">
        <x:v>4</x:v>
      </x:c>
      <x:c r="V187" s="114" t="str">
        <x:v>8 sept</x:v>
      </x:c>
      <x:c r="W187" s="114"/>
      <x:c r="X187" s="114" t="n">
        <x:v>250000</x:v>
      </x:c>
      <x:c r="Y187" s="114" t="str">
        <x:v>Fotografer belum diisi</x:v>
      </x:c>
      <x:c r="Z187" s="114" t="str">
        <x:f>IF(B187="","",IF(OR(C187="",D187="Belum diisi",F187=""),"CHECK: identitas/status",IF(AND(S187="Paket utama",F187&lt;&gt;"DP",OR(E187="",L187="")),"CHECK: tanggal foto/crew",IF(AND(I187=0,OR(W187="-",X187="-")),"CHECK: nominal nonangka","OK"))))</x:f>
        <x:v>OK</x:v>
      </x:c>
      <x:c r="AA187" s="116" t="n">
        <x:f>IF(B187="","",IF(AND(S187="Paket utama",E187&lt;&gt;"",E187&lt;='Pengaturan'!$B$6,OR(F187="Lunas",F187="Pelunasan"),L187&lt;&gt;"",L187&lt;&gt;"Belum diisi",N187="Uploaded"),1,0))</x:f>
        <x:v>0</x:v>
      </x:c>
    </x:row>
    <x:row r="188" ht="22" customHeight="1">
      <x:c r="A188" s="112" t="n">
        <x:v>184</x:v>
      </x:c>
      <x:c r="B188" s="113" t="n">
        <x:v>46272</x:v>
      </x:c>
      <x:c r="C188" s="114" t="str">
        <x:v>zaila angreani</x:v>
      </x:c>
      <x:c r="D188" s="114" t="str">
        <x:v>Pas Foto</x:v>
      </x:c>
      <x:c r="E188" s="113" t="n">
        <x:v>46272</x:v>
      </x:c>
      <x:c r="F188" s="114" t="str">
        <x:v>Lunas</x:v>
      </x:c>
      <x:c r="G188" s="115" t="n">
        <x:v>0</x:v>
      </x:c>
      <x:c r="H188" s="115" t="n">
        <x:v>0</x:v>
      </x:c>
      <x:c r="I188" s="115" t="n">
        <x:f>IF(B188="","",SUM(G188:H188))</x:f>
        <x:v>0</x:v>
      </x:c>
      <x:c r="J188" s="114" t="str">
        <x:f>IF(B188="","",IF(I188=0,"Tanpa uang masuk",IF(AND(G188&gt;0,H188&gt;0),"Cash + Transfer",IF(G188&gt;0,"Cash","Transfer"))))</x:f>
        <x:v>Tanpa uang masuk</x:v>
      </x:c>
      <x:c r="K188" s="114" t="str">
        <x:v>AMEL</x:v>
      </x:c>
      <x:c r="L188" s="114" t="str">
        <x:v>ADIF</x:v>
      </x:c>
      <x:c r="M188" s="114"/>
      <x:c r="N188" s="114" t="str">
        <x:v>Uploaded</x:v>
      </x:c>
      <x:c r="O188" s="114" t="str">
        <x:v>Pending</x:v>
      </x:c>
      <x:c r="P188" s="114"/>
      <x:c r="Q188" s="114"/>
      <x:c r="R188" s="114"/>
      <x:c r="S188" s="114" t="str">
        <x:v>Paket utama</x:v>
      </x:c>
      <x:c r="T188" s="114" t="str">
        <x:v>7</x:v>
      </x:c>
      <x:c r="U188" s="114" t="n">
        <x:v>5</x:v>
      </x:c>
      <x:c r="V188" s="114" t="str">
        <x:v>7 sept</x:v>
      </x:c>
      <x:c r="W188" s="114"/>
      <x:c r="X188" s="114" t="str">
        <x:v>-</x:v>
      </x:c>
      <x:c r="Y188" s="114" t="str">
        <x:v>Transfer nonangka: -</x:v>
      </x:c>
      <x:c r="Z188" s="114" t="str">
        <x:f>IF(B188="","",IF(OR(C188="",D188="Belum diisi",F188=""),"CHECK: identitas/status",IF(AND(S188="Paket utama",F188&lt;&gt;"DP",OR(E188="",L188="")),"CHECK: tanggal foto/crew",IF(AND(I188=0,OR(W188="-",X188="-")),"CHECK: nominal nonangka","OK"))))</x:f>
        <x:v>CHECK: nominal nonangka</x:v>
      </x:c>
      <x:c r="AA188" s="116" t="n">
        <x:f>IF(B188="","",IF(AND(S188="Paket utama",E188&lt;&gt;"",E188&lt;='Pengaturan'!$B$6,OR(F188="Lunas",F188="Pelunasan"),L188&lt;&gt;"",L188&lt;&gt;"Belum diisi",N188="Uploaded"),1,0))</x:f>
        <x:v>1</x:v>
      </x:c>
    </x:row>
    <x:row r="189" ht="22" customHeight="1">
      <x:c r="A189" s="112" t="n">
        <x:v>185</x:v>
      </x:c>
      <x:c r="B189" s="113" t="n">
        <x:v>46272</x:v>
      </x:c>
      <x:c r="C189" s="114" t="str">
        <x:v>revo</x:v>
      </x:c>
      <x:c r="D189" s="114" t="str">
        <x:v>Add Cetak</x:v>
      </x:c>
      <x:c r="E189" s="113" t="n">
        <x:v>46265</x:v>
      </x:c>
      <x:c r="F189" s="114" t="str">
        <x:v>Lunas</x:v>
      </x:c>
      <x:c r="G189" s="115" t="n">
        <x:v>0</x:v>
      </x:c>
      <x:c r="H189" s="115" t="n">
        <x:v>25000</x:v>
      </x:c>
      <x:c r="I189" s="115" t="n">
        <x:f>IF(B189="","",SUM(G189:H189))</x:f>
        <x:v>25000</x:v>
      </x:c>
      <x:c r="J189" s="114" t="str">
        <x:f>IF(B189="","",IF(I189=0,"Tanpa uang masuk",IF(AND(G189&gt;0,H189&gt;0),"Cash + Transfer",IF(G189&gt;0,"Cash","Transfer"))))</x:f>
        <x:v>Transfer</x:v>
      </x:c>
      <x:c r="K189" s="114" t="str">
        <x:v>AMEL</x:v>
      </x:c>
      <x:c r="L189" s="114" t="str">
        <x:v>Belum diisi</x:v>
      </x:c>
      <x:c r="M189" s="114"/>
      <x:c r="N189" s="114" t="str">
        <x:v>Uploaded</x:v>
      </x:c>
      <x:c r="O189" s="114" t="str">
        <x:v>Uploaded</x:v>
      </x:c>
      <x:c r="P189" s="114"/>
      <x:c r="Q189" s="114"/>
      <x:c r="R189" s="114"/>
      <x:c r="S189" s="114" t="str">
        <x:v>Add-on</x:v>
      </x:c>
      <x:c r="T189" s="114" t="str">
        <x:v>7</x:v>
      </x:c>
      <x:c r="U189" s="114" t="n">
        <x:v>6</x:v>
      </x:c>
      <x:c r="V189" s="114" t="str">
        <x:v>31 agustus</x:v>
      </x:c>
      <x:c r="W189" s="114"/>
      <x:c r="X189" s="114" t="n">
        <x:v>25000</x:v>
      </x:c>
      <x:c r="Y189" s="114" t="str">
        <x:v>Fotografer belum diisi</x:v>
      </x:c>
      <x:c r="Z189" s="114" t="str">
        <x:f>IF(B189="","",IF(OR(C189="",D189="Belum diisi",F189=""),"CHECK: identitas/status",IF(AND(S189="Paket utama",F189&lt;&gt;"DP",OR(E189="",L189="")),"CHECK: tanggal foto/crew",IF(AND(I189=0,OR(W189="-",X189="-")),"CHECK: nominal nonangka","OK"))))</x:f>
        <x:v>OK</x:v>
      </x:c>
      <x:c r="AA189" s="116" t="n">
        <x:f>IF(B189="","",IF(AND(S189="Paket utama",E189&lt;&gt;"",E189&lt;='Pengaturan'!$B$6,OR(F189="Lunas",F189="Pelunasan"),L189&lt;&gt;"",L189&lt;&gt;"Belum diisi",N189="Uploaded"),1,0))</x:f>
        <x:v>0</x:v>
      </x:c>
    </x:row>
    <x:row r="190" ht="22" customHeight="1">
      <x:c r="A190" s="112" t="n">
        <x:v>186</x:v>
      </x:c>
      <x:c r="B190" s="113" t="n">
        <x:v>46272</x:v>
      </x:c>
      <x:c r="C190" s="114" t="str">
        <x:v>Nanda Putri</x:v>
      </x:c>
      <x:c r="D190" s="114" t="str">
        <x:v>Graduation</x:v>
      </x:c>
      <x:c r="E190" s="113" t="n">
        <x:v>46272</x:v>
      </x:c>
      <x:c r="F190" s="114" t="str">
        <x:v>Lunas</x:v>
      </x:c>
      <x:c r="G190" s="115" t="n">
        <x:v>455000</x:v>
      </x:c>
      <x:c r="H190" s="115" t="n">
        <x:v>0</x:v>
      </x:c>
      <x:c r="I190" s="115" t="n">
        <x:f>IF(B190="","",SUM(G190:H190))</x:f>
        <x:v>455000</x:v>
      </x:c>
      <x:c r="J190" s="114" t="str">
        <x:f>IF(B190="","",IF(I190=0,"Tanpa uang masuk",IF(AND(G190&gt;0,H190&gt;0),"Cash + Transfer",IF(G190&gt;0,"Cash","Transfer"))))</x:f>
        <x:v>Cash</x:v>
      </x:c>
      <x:c r="K190" s="114" t="str">
        <x:v>AMEL</x:v>
      </x:c>
      <x:c r="L190" s="114" t="str">
        <x:v>ADIF</x:v>
      </x:c>
      <x:c r="M190" s="114" t="str">
        <x:v>add cetak</x:v>
      </x:c>
      <x:c r="N190" s="114" t="str">
        <x:v>Uploaded</x:v>
      </x:c>
      <x:c r="O190" s="114" t="str">
        <x:v>Pending</x:v>
      </x:c>
      <x:c r="P190" s="114"/>
      <x:c r="Q190" s="114"/>
      <x:c r="R190" s="114"/>
      <x:c r="S190" s="114" t="str">
        <x:v>Paket utama</x:v>
      </x:c>
      <x:c r="T190" s="114" t="str">
        <x:v>7</x:v>
      </x:c>
      <x:c r="U190" s="114" t="n">
        <x:v>7</x:v>
      </x:c>
      <x:c r="V190" s="114" t="str">
        <x:v>7 sept</x:v>
      </x:c>
      <x:c r="W190" s="114" t="n">
        <x:v>455000</x:v>
      </x:c>
      <x:c r="X190" s="114"/>
      <x:c r="Y190" s="114"/>
      <x:c r="Z190" s="114" t="str">
        <x:f>IF(B190="","",IF(OR(C190="",D190="Belum diisi",F190=""),"CHECK: identitas/status",IF(AND(S190="Paket utama",F190&lt;&gt;"DP",OR(E190="",L190="")),"CHECK: tanggal foto/crew",IF(AND(I190=0,OR(W190="-",X190="-")),"CHECK: nominal nonangka","OK"))))</x:f>
        <x:v>OK</x:v>
      </x:c>
      <x:c r="AA190" s="116" t="n">
        <x:f>IF(B190="","",IF(AND(S190="Paket utama",E190&lt;&gt;"",E190&lt;='Pengaturan'!$B$6,OR(F190="Lunas",F190="Pelunasan"),L190&lt;&gt;"",L190&lt;&gt;"Belum diisi",N190="Uploaded"),1,0))</x:f>
        <x:v>1</x:v>
      </x:c>
    </x:row>
    <x:row r="191" ht="22" customHeight="1">
      <x:c r="A191" s="112" t="n">
        <x:v>187</x:v>
      </x:c>
      <x:c r="B191" s="113" t="n">
        <x:v>46272</x:v>
      </x:c>
      <x:c r="C191" s="114" t="str">
        <x:v>Niko</x:v>
      </x:c>
      <x:c r="D191" s="114" t="str">
        <x:v>Graduation</x:v>
      </x:c>
      <x:c r="E191" s="113" t="n">
        <x:v>46298</x:v>
      </x:c>
      <x:c r="F191" s="114" t="str">
        <x:v>DP</x:v>
      </x:c>
      <x:c r="G191" s="115" t="n">
        <x:v>0</x:v>
      </x:c>
      <x:c r="H191" s="115" t="n">
        <x:v>100000</x:v>
      </x:c>
      <x:c r="I191" s="115" t="n">
        <x:f>IF(B191="","",SUM(G191:H191))</x:f>
        <x:v>100000</x:v>
      </x:c>
      <x:c r="J191" s="114" t="str">
        <x:f>IF(B191="","",IF(I191=0,"Tanpa uang masuk",IF(AND(G191&gt;0,H191&gt;0),"Cash + Transfer",IF(G191&gt;0,"Cash","Transfer"))))</x:f>
        <x:v>Transfer</x:v>
      </x:c>
      <x:c r="K191" s="114" t="str">
        <x:v>INDAH</x:v>
      </x:c>
      <x:c r="L191" s="114" t="str">
        <x:v>Belum diisi</x:v>
      </x:c>
      <x:c r="M191" s="114"/>
      <x:c r="N191" s="114"/>
      <x:c r="O191" s="114"/>
      <x:c r="P191" s="114"/>
      <x:c r="Q191" s="114"/>
      <x:c r="R191" s="114"/>
      <x:c r="S191" s="114" t="str">
        <x:v>Paket utama</x:v>
      </x:c>
      <x:c r="T191" s="114" t="str">
        <x:v>7</x:v>
      </x:c>
      <x:c r="U191" s="114" t="n">
        <x:v>8</x:v>
      </x:c>
      <x:c r="V191" s="114" t="str">
        <x:v>2026-10-03T00:00:00</x:v>
      </x:c>
      <x:c r="W191" s="114"/>
      <x:c r="X191" s="114" t="n">
        <x:v>100000</x:v>
      </x:c>
      <x:c r="Y191" s="114" t="str">
        <x:v>Fotografer belum diisi</x:v>
      </x:c>
      <x:c r="Z191" s="114" t="str">
        <x:f>IF(B191="","",IF(OR(C191="",D191="Belum diisi",F191=""),"CHECK: identitas/status",IF(AND(S191="Paket utama",F191&lt;&gt;"DP",OR(E191="",L191="")),"CHECK: tanggal foto/crew",IF(AND(I191=0,OR(W191="-",X191="-")),"CHECK: nominal nonangka","OK"))))</x:f>
        <x:v>OK</x:v>
      </x:c>
      <x:c r="AA191" s="116" t="n">
        <x:f>IF(B191="","",IF(AND(S191="Paket utama",E191&lt;&gt;"",E191&lt;='Pengaturan'!$B$6,OR(F191="Lunas",F191="Pelunasan"),L191&lt;&gt;"",L191&lt;&gt;"Belum diisi",N191="Uploaded"),1,0))</x:f>
        <x:v>0</x:v>
      </x:c>
    </x:row>
    <x:row r="192" ht="22" customHeight="1">
      <x:c r="A192" s="112" t="n">
        <x:v>188</x:v>
      </x:c>
      <x:c r="B192" s="113" t="n">
        <x:v>46272</x:v>
      </x:c>
      <x:c r="C192" s="114" t="str">
        <x:v>Khairil</x:v>
      </x:c>
      <x:c r="D192" s="114" t="str">
        <x:v>Graduation</x:v>
      </x:c>
      <x:c r="E192" s="113" t="n">
        <x:v>46272</x:v>
      </x:c>
      <x:c r="F192" s="114" t="str">
        <x:v>Lunas</x:v>
      </x:c>
      <x:c r="G192" s="115" t="n">
        <x:v>250000</x:v>
      </x:c>
      <x:c r="H192" s="115" t="n">
        <x:v>0</x:v>
      </x:c>
      <x:c r="I192" s="115" t="n">
        <x:f>IF(B192="","",SUM(G192:H192))</x:f>
        <x:v>250000</x:v>
      </x:c>
      <x:c r="J192" s="114" t="str">
        <x:f>IF(B192="","",IF(I192=0,"Tanpa uang masuk",IF(AND(G192&gt;0,H192&gt;0),"Cash + Transfer",IF(G192&gt;0,"Cash","Transfer"))))</x:f>
        <x:v>Cash</x:v>
      </x:c>
      <x:c r="K192" s="114" t="str">
        <x:v>INDAH</x:v>
      </x:c>
      <x:c r="L192" s="114" t="str">
        <x:v>SAKA</x:v>
      </x:c>
      <x:c r="M192" s="114"/>
      <x:c r="N192" s="114" t="str">
        <x:v>Uploaded</x:v>
      </x:c>
      <x:c r="O192" s="114" t="str">
        <x:v>Pending</x:v>
      </x:c>
      <x:c r="P192" s="114"/>
      <x:c r="Q192" s="114"/>
      <x:c r="R192" s="114"/>
      <x:c r="S192" s="114" t="str">
        <x:v>Paket utama</x:v>
      </x:c>
      <x:c r="T192" s="114" t="str">
        <x:v>7</x:v>
      </x:c>
      <x:c r="U192" s="114" t="n">
        <x:v>9</x:v>
      </x:c>
      <x:c r="V192" s="114" t="str">
        <x:v>2026-09-07T00:00:00</x:v>
      </x:c>
      <x:c r="W192" s="114" t="n">
        <x:v>250000</x:v>
      </x:c>
      <x:c r="X192" s="114"/>
      <x:c r="Y192" s="114"/>
      <x:c r="Z192" s="114" t="str">
        <x:f>IF(B192="","",IF(OR(C192="",D192="Belum diisi",F192=""),"CHECK: identitas/status",IF(AND(S192="Paket utama",F192&lt;&gt;"DP",OR(E192="",L192="")),"CHECK: tanggal foto/crew",IF(AND(I192=0,OR(W192="-",X192="-")),"CHECK: nominal nonangka","OK"))))</x:f>
        <x:v>OK</x:v>
      </x:c>
      <x:c r="AA192" s="116" t="n">
        <x:f>IF(B192="","",IF(AND(S192="Paket utama",E192&lt;&gt;"",E192&lt;='Pengaturan'!$B$6,OR(F192="Lunas",F192="Pelunasan"),L192&lt;&gt;"",L192&lt;&gt;"Belum diisi",N192="Uploaded"),1,0))</x:f>
        <x:v>1</x:v>
      </x:c>
    </x:row>
    <x:row r="193" ht="22" customHeight="1">
      <x:c r="A193" s="112" t="n">
        <x:v>189</x:v>
      </x:c>
      <x:c r="B193" s="113" t="n">
        <x:v>46272</x:v>
      </x:c>
      <x:c r="C193" s="114" t="str">
        <x:v>TBMM EKSTREMITAS</x:v>
      </x:c>
      <x:c r="D193" s="114" t="str">
        <x:v>Large Group</x:v>
      </x:c>
      <x:c r="E193" s="113" t="n">
        <x:v>46276</x:v>
      </x:c>
      <x:c r="F193" s="114" t="str">
        <x:v>DP</x:v>
      </x:c>
      <x:c r="G193" s="115" t="n">
        <x:v>0</x:v>
      </x:c>
      <x:c r="H193" s="115" t="n">
        <x:v>100000</x:v>
      </x:c>
      <x:c r="I193" s="115" t="n">
        <x:f>IF(B193="","",SUM(G193:H193))</x:f>
        <x:v>100000</x:v>
      </x:c>
      <x:c r="J193" s="114" t="str">
        <x:f>IF(B193="","",IF(I193=0,"Tanpa uang masuk",IF(AND(G193&gt;0,H193&gt;0),"Cash + Transfer",IF(G193&gt;0,"Cash","Transfer"))))</x:f>
        <x:v>Transfer</x:v>
      </x:c>
      <x:c r="K193" s="114" t="str">
        <x:v>INDAH</x:v>
      </x:c>
      <x:c r="L193" s="114" t="str">
        <x:v>Belum diisi</x:v>
      </x:c>
      <x:c r="M193" s="114"/>
      <x:c r="N193" s="114"/>
      <x:c r="O193" s="114"/>
      <x:c r="P193" s="114"/>
      <x:c r="Q193" s="114"/>
      <x:c r="R193" s="114"/>
      <x:c r="S193" s="114" t="str">
        <x:v>Paket utama</x:v>
      </x:c>
      <x:c r="T193" s="114" t="str">
        <x:v>7</x:v>
      </x:c>
      <x:c r="U193" s="114" t="n">
        <x:v>10</x:v>
      </x:c>
      <x:c r="V193" s="114" t="str">
        <x:v>2026-09-11T00:00:00</x:v>
      </x:c>
      <x:c r="W193" s="114"/>
      <x:c r="X193" s="114" t="n">
        <x:v>100000</x:v>
      </x:c>
      <x:c r="Y193" s="114" t="str">
        <x:v>Fotografer belum diisi</x:v>
      </x:c>
      <x:c r="Z193" s="114" t="str">
        <x:f>IF(B193="","",IF(OR(C193="",D193="Belum diisi",F193=""),"CHECK: identitas/status",IF(AND(S193="Paket utama",F193&lt;&gt;"DP",OR(E193="",L193="")),"CHECK: tanggal foto/crew",IF(AND(I193=0,OR(W193="-",X193="-")),"CHECK: nominal nonangka","OK"))))</x:f>
        <x:v>OK</x:v>
      </x:c>
      <x:c r="AA193" s="116" t="n">
        <x:f>IF(B193="","",IF(AND(S193="Paket utama",E193&lt;&gt;"",E193&lt;='Pengaturan'!$B$6,OR(F193="Lunas",F193="Pelunasan"),L193&lt;&gt;"",L193&lt;&gt;"Belum diisi",N193="Uploaded"),1,0))</x:f>
        <x:v>0</x:v>
      </x:c>
    </x:row>
    <x:row r="194" ht="22" customHeight="1">
      <x:c r="A194" s="112" t="n">
        <x:v>190</x:v>
      </x:c>
      <x:c r="B194" s="113" t="n">
        <x:v>46272</x:v>
      </x:c>
      <x:c r="C194" s="114" t="str">
        <x:v>Revalina</x:v>
      </x:c>
      <x:c r="D194" s="114" t="str">
        <x:v>Add Cetak</x:v>
      </x:c>
      <x:c r="E194" s="113" t="n">
        <x:v>46267</x:v>
      </x:c>
      <x:c r="F194" s="114" t="str">
        <x:v>Lunas</x:v>
      </x:c>
      <x:c r="G194" s="115" t="n">
        <x:v>0</x:v>
      </x:c>
      <x:c r="H194" s="115" t="n">
        <x:v>75000</x:v>
      </x:c>
      <x:c r="I194" s="115" t="n">
        <x:f>IF(B194="","",SUM(G194:H194))</x:f>
        <x:v>75000</x:v>
      </x:c>
      <x:c r="J194" s="114" t="str">
        <x:f>IF(B194="","",IF(I194=0,"Tanpa uang masuk",IF(AND(G194&gt;0,H194&gt;0),"Cash + Transfer",IF(G194&gt;0,"Cash","Transfer"))))</x:f>
        <x:v>Transfer</x:v>
      </x:c>
      <x:c r="K194" s="114" t="str">
        <x:v>INDAH</x:v>
      </x:c>
      <x:c r="L194" s="114" t="str">
        <x:v>Belum diisi</x:v>
      </x:c>
      <x:c r="M194" s="114" t="str">
        <x:v>10R</x:v>
      </x:c>
      <x:c r="N194" s="114"/>
      <x:c r="O194" s="114"/>
      <x:c r="P194" s="114"/>
      <x:c r="Q194" s="114"/>
      <x:c r="R194" s="114"/>
      <x:c r="S194" s="114" t="str">
        <x:v>Add-on</x:v>
      </x:c>
      <x:c r="T194" s="114" t="str">
        <x:v>7</x:v>
      </x:c>
      <x:c r="U194" s="114" t="n">
        <x:v>11</x:v>
      </x:c>
      <x:c r="V194" s="114" t="str">
        <x:v>2026-09-02T00:00:00</x:v>
      </x:c>
      <x:c r="W194" s="114"/>
      <x:c r="X194" s="114" t="n">
        <x:v>75000</x:v>
      </x:c>
      <x:c r="Y194" s="114" t="str">
        <x:v>Fotografer belum diisi</x:v>
      </x:c>
      <x:c r="Z194" s="114" t="str">
        <x:f>IF(B194="","",IF(OR(C194="",D194="Belum diisi",F194=""),"CHECK: identitas/status",IF(AND(S194="Paket utama",F194&lt;&gt;"DP",OR(E194="",L194="")),"CHECK: tanggal foto/crew",IF(AND(I194=0,OR(W194="-",X194="-")),"CHECK: nominal nonangka","OK"))))</x:f>
        <x:v>OK</x:v>
      </x:c>
      <x:c r="AA194" s="116" t="n">
        <x:f>IF(B194="","",IF(AND(S194="Paket utama",E194&lt;&gt;"",E194&lt;='Pengaturan'!$B$6,OR(F194="Lunas",F194="Pelunasan"),L194&lt;&gt;"",L194&lt;&gt;"Belum diisi",N194="Uploaded"),1,0))</x:f>
        <x:v>0</x:v>
      </x:c>
    </x:row>
    <x:row r="195" ht="22" customHeight="1">
      <x:c r="A195" s="112" t="n">
        <x:v>191</x:v>
      </x:c>
      <x:c r="B195" s="113" t="n">
        <x:v>46272</x:v>
      </x:c>
      <x:c r="C195" s="114" t="str">
        <x:v>Andin</x:v>
      </x:c>
      <x:c r="D195" s="114" t="str">
        <x:v>Single</x:v>
      </x:c>
      <x:c r="E195" s="113" t="n">
        <x:v>46272</x:v>
      </x:c>
      <x:c r="F195" s="114" t="str">
        <x:v>Lunas</x:v>
      </x:c>
      <x:c r="G195" s="115" t="n">
        <x:v>0</x:v>
      </x:c>
      <x:c r="H195" s="115" t="n">
        <x:v>0</x:v>
      </x:c>
      <x:c r="I195" s="115" t="n">
        <x:f>IF(B195="","",SUM(G195:H195))</x:f>
        <x:v>0</x:v>
      </x:c>
      <x:c r="J195" s="114" t="str">
        <x:f>IF(B195="","",IF(I195=0,"Tanpa uang masuk",IF(AND(G195&gt;0,H195&gt;0),"Cash + Transfer",IF(G195&gt;0,"Cash","Transfer"))))</x:f>
        <x:v>Tanpa uang masuk</x:v>
      </x:c>
      <x:c r="K195" s="114" t="str">
        <x:v>INDAH</x:v>
      </x:c>
      <x:c r="L195" s="114" t="str">
        <x:v>SAKA</x:v>
      </x:c>
      <x:c r="M195" s="114"/>
      <x:c r="N195" s="114" t="str">
        <x:v>Uploaded</x:v>
      </x:c>
      <x:c r="O195" s="114" t="str">
        <x:v>Pending</x:v>
      </x:c>
      <x:c r="P195" s="114"/>
      <x:c r="Q195" s="114"/>
      <x:c r="R195" s="114"/>
      <x:c r="S195" s="114" t="str">
        <x:v>Paket utama</x:v>
      </x:c>
      <x:c r="T195" s="114" t="str">
        <x:v>7</x:v>
      </x:c>
      <x:c r="U195" s="114" t="n">
        <x:v>12</x:v>
      </x:c>
      <x:c r="V195" s="114" t="str">
        <x:v>2026-09-07T00:00:00</x:v>
      </x:c>
      <x:c r="W195" s="114" t="n">
        <x:v>0</x:v>
      </x:c>
      <x:c r="X195" s="114" t="n">
        <x:v>0</x:v>
      </x:c>
      <x:c r="Y195" s="114"/>
      <x:c r="Z195" s="114" t="str">
        <x:f>IF(B195="","",IF(OR(C195="",D195="Belum diisi",F195=""),"CHECK: identitas/status",IF(AND(S195="Paket utama",F195&lt;&gt;"DP",OR(E195="",L195="")),"CHECK: tanggal foto/crew",IF(AND(I195=0,OR(W195="-",X195="-")),"CHECK: nominal nonangka","OK"))))</x:f>
        <x:v>OK</x:v>
      </x:c>
      <x:c r="AA195" s="116" t="n">
        <x:f>IF(B195="","",IF(AND(S195="Paket utama",E195&lt;&gt;"",E195&lt;='Pengaturan'!$B$6,OR(F195="Lunas",F195="Pelunasan"),L195&lt;&gt;"",L195&lt;&gt;"Belum diisi",N195="Uploaded"),1,0))</x:f>
        <x:v>1</x:v>
      </x:c>
    </x:row>
    <x:row r="196" ht="22" customHeight="1">
      <x:c r="A196" s="112" t="n">
        <x:v>192</x:v>
      </x:c>
      <x:c r="B196" s="113" t="n">
        <x:v>46272</x:v>
      </x:c>
      <x:c r="C196" s="114" t="str">
        <x:v>Aisha</x:v>
      </x:c>
      <x:c r="D196" s="114" t="str">
        <x:v>Large Group</x:v>
      </x:c>
      <x:c r="E196" s="113" t="n">
        <x:v>46272</x:v>
      </x:c>
      <x:c r="F196" s="114" t="str">
        <x:v>Lunas</x:v>
      </x:c>
      <x:c r="G196" s="115" t="n">
        <x:v>0</x:v>
      </x:c>
      <x:c r="H196" s="115" t="n">
        <x:v>125000</x:v>
      </x:c>
      <x:c r="I196" s="115" t="n">
        <x:f>IF(B196="","",SUM(G196:H196))</x:f>
        <x:v>125000</x:v>
      </x:c>
      <x:c r="J196" s="114" t="str">
        <x:f>IF(B196="","",IF(I196=0,"Tanpa uang masuk",IF(AND(G196&gt;0,H196&gt;0),"Cash + Transfer",IF(G196&gt;0,"Cash","Transfer"))))</x:f>
        <x:v>Transfer</x:v>
      </x:c>
      <x:c r="K196" s="114" t="str">
        <x:v>INDAH</x:v>
      </x:c>
      <x:c r="L196" s="114" t="str">
        <x:v>SAKA</x:v>
      </x:c>
      <x:c r="M196" s="114"/>
      <x:c r="N196" s="114" t="str">
        <x:v>Uploaded</x:v>
      </x:c>
      <x:c r="O196" s="114" t="str">
        <x:v>Uploaded</x:v>
      </x:c>
      <x:c r="P196" s="114"/>
      <x:c r="Q196" s="114"/>
      <x:c r="R196" s="114"/>
      <x:c r="S196" s="114" t="str">
        <x:v>Paket utama</x:v>
      </x:c>
      <x:c r="T196" s="114" t="str">
        <x:v>7</x:v>
      </x:c>
      <x:c r="U196" s="114" t="n">
        <x:v>13</x:v>
      </x:c>
      <x:c r="V196" s="114" t="str">
        <x:v>2026-09-07T00:00:00</x:v>
      </x:c>
      <x:c r="W196" s="114"/>
      <x:c r="X196" s="114" t="n">
        <x:v>125000</x:v>
      </x:c>
      <x:c r="Y196" s="114"/>
      <x:c r="Z196" s="114" t="str">
        <x:f>IF(B196="","",IF(OR(C196="",D196="Belum diisi",F196=""),"CHECK: identitas/status",IF(AND(S196="Paket utama",F196&lt;&gt;"DP",OR(E196="",L196="")),"CHECK: tanggal foto/crew",IF(AND(I196=0,OR(W196="-",X196="-")),"CHECK: nominal nonangka","OK"))))</x:f>
        <x:v>OK</x:v>
      </x:c>
      <x:c r="AA196" s="116" t="n">
        <x:f>IF(B196="","",IF(AND(S196="Paket utama",E196&lt;&gt;"",E196&lt;='Pengaturan'!$B$6,OR(F196="Lunas",F196="Pelunasan"),L196&lt;&gt;"",L196&lt;&gt;"Belum diisi",N196="Uploaded"),1,0))</x:f>
        <x:v>1</x:v>
      </x:c>
    </x:row>
    <x:row r="197" ht="22" customHeight="1">
      <x:c r="A197" s="112" t="n">
        <x:v>193</x:v>
      </x:c>
      <x:c r="B197" s="113" t="n">
        <x:v>46272</x:v>
      </x:c>
      <x:c r="C197" s="114" t="str">
        <x:v>Bulan</x:v>
      </x:c>
      <x:c r="D197" s="114" t="str">
        <x:v>Graduation</x:v>
      </x:c>
      <x:c r="E197" s="113" t="n">
        <x:v>46273</x:v>
      </x:c>
      <x:c r="F197" s="114" t="str">
        <x:v>Lunas</x:v>
      </x:c>
      <x:c r="G197" s="115" t="n">
        <x:v>0</x:v>
      </x:c>
      <x:c r="H197" s="115" t="n">
        <x:v>350000</x:v>
      </x:c>
      <x:c r="I197" s="115" t="n">
        <x:f>IF(B197="","",SUM(G197:H197))</x:f>
        <x:v>350000</x:v>
      </x:c>
      <x:c r="J197" s="114" t="str">
        <x:f>IF(B197="","",IF(I197=0,"Tanpa uang masuk",IF(AND(G197&gt;0,H197&gt;0),"Cash + Transfer",IF(G197&gt;0,"Cash","Transfer"))))</x:f>
        <x:v>Transfer</x:v>
      </x:c>
      <x:c r="K197" s="114" t="str">
        <x:v>INDAH</x:v>
      </x:c>
      <x:c r="L197" s="114" t="str">
        <x:v>Belum diisi</x:v>
      </x:c>
      <x:c r="M197" s="114"/>
      <x:c r="N197" s="114"/>
      <x:c r="O197" s="114"/>
      <x:c r="P197" s="114"/>
      <x:c r="Q197" s="114"/>
      <x:c r="R197" s="114"/>
      <x:c r="S197" s="114" t="str">
        <x:v>Paket utama</x:v>
      </x:c>
      <x:c r="T197" s="114" t="str">
        <x:v>7</x:v>
      </x:c>
      <x:c r="U197" s="114" t="n">
        <x:v>14</x:v>
      </x:c>
      <x:c r="V197" s="114" t="str">
        <x:v>2026-09-08T00:00:00</x:v>
      </x:c>
      <x:c r="W197" s="114"/>
      <x:c r="X197" s="114" t="n">
        <x:v>350000</x:v>
      </x:c>
      <x:c r="Y197" s="114" t="str">
        <x:v>Fotografer belum diisi</x:v>
      </x:c>
      <x:c r="Z197" s="114" t="str">
        <x:f>IF(B197="","",IF(OR(C197="",D197="Belum diisi",F197=""),"CHECK: identitas/status",IF(AND(S197="Paket utama",F197&lt;&gt;"DP",OR(E197="",L197="")),"CHECK: tanggal foto/crew",IF(AND(I197=0,OR(W197="-",X197="-")),"CHECK: nominal nonangka","OK"))))</x:f>
        <x:v>OK</x:v>
      </x:c>
      <x:c r="AA197" s="116" t="n">
        <x:f>IF(B197="","",IF(AND(S197="Paket utama",E197&lt;&gt;"",E197&lt;='Pengaturan'!$B$6,OR(F197="Lunas",F197="Pelunasan"),L197&lt;&gt;"",L197&lt;&gt;"Belum diisi",N197="Uploaded"),1,0))</x:f>
        <x:v>0</x:v>
      </x:c>
    </x:row>
    <x:row r="198" ht="22" customHeight="1">
      <x:c r="A198" s="112" t="n">
        <x:v>194</x:v>
      </x:c>
      <x:c r="B198" s="113" t="n">
        <x:v>46272</x:v>
      </x:c>
      <x:c r="C198" s="114" t="str">
        <x:v>Gita</x:v>
      </x:c>
      <x:c r="D198" s="114" t="str">
        <x:v>Graduation</x:v>
      </x:c>
      <x:c r="E198" s="113" t="n">
        <x:v>46276</x:v>
      </x:c>
      <x:c r="F198" s="114" t="str">
        <x:v>DP</x:v>
      </x:c>
      <x:c r="G198" s="115" t="n">
        <x:v>0</x:v>
      </x:c>
      <x:c r="H198" s="115" t="n">
        <x:v>100000</x:v>
      </x:c>
      <x:c r="I198" s="115" t="n">
        <x:f>IF(B198="","",SUM(G198:H198))</x:f>
        <x:v>100000</x:v>
      </x:c>
      <x:c r="J198" s="114" t="str">
        <x:f>IF(B198="","",IF(I198=0,"Tanpa uang masuk",IF(AND(G198&gt;0,H198&gt;0),"Cash + Transfer",IF(G198&gt;0,"Cash","Transfer"))))</x:f>
        <x:v>Transfer</x:v>
      </x:c>
      <x:c r="K198" s="114" t="str">
        <x:v>INDAH</x:v>
      </x:c>
      <x:c r="L198" s="114" t="str">
        <x:v>Belum diisi</x:v>
      </x:c>
      <x:c r="M198" s="114"/>
      <x:c r="N198" s="114"/>
      <x:c r="O198" s="114"/>
      <x:c r="P198" s="114"/>
      <x:c r="Q198" s="114"/>
      <x:c r="R198" s="114"/>
      <x:c r="S198" s="114" t="str">
        <x:v>Paket utama</x:v>
      </x:c>
      <x:c r="T198" s="114" t="str">
        <x:v>7</x:v>
      </x:c>
      <x:c r="U198" s="114" t="n">
        <x:v>15</x:v>
      </x:c>
      <x:c r="V198" s="114" t="str">
        <x:v>2026-09-11T00:00:00</x:v>
      </x:c>
      <x:c r="W198" s="114"/>
      <x:c r="X198" s="114" t="n">
        <x:v>100000</x:v>
      </x:c>
      <x:c r="Y198" s="114" t="str">
        <x:v>Fotografer belum diisi</x:v>
      </x:c>
      <x:c r="Z198" s="114" t="str">
        <x:f>IF(B198="","",IF(OR(C198="",D198="Belum diisi",F198=""),"CHECK: identitas/status",IF(AND(S198="Paket utama",F198&lt;&gt;"DP",OR(E198="",L198="")),"CHECK: tanggal foto/crew",IF(AND(I198=0,OR(W198="-",X198="-")),"CHECK: nominal nonangka","OK"))))</x:f>
        <x:v>OK</x:v>
      </x:c>
      <x:c r="AA198" s="116" t="n">
        <x:f>IF(B198="","",IF(AND(S198="Paket utama",E198&lt;&gt;"",E198&lt;='Pengaturan'!$B$6,OR(F198="Lunas",F198="Pelunasan"),L198&lt;&gt;"",L198&lt;&gt;"Belum diisi",N198="Uploaded"),1,0))</x:f>
        <x:v>0</x:v>
      </x:c>
    </x:row>
    <x:row r="199" ht="22" customHeight="1">
      <x:c r="A199" s="112" t="n">
        <x:v>195</x:v>
      </x:c>
      <x:c r="B199" s="113" t="n">
        <x:v>46272</x:v>
      </x:c>
      <x:c r="C199" s="114" t="str">
        <x:v>Akbar</x:v>
      </x:c>
      <x:c r="D199" s="114" t="str">
        <x:v>Graduation</x:v>
      </x:c>
      <x:c r="E199" s="113" t="n">
        <x:v>46272</x:v>
      </x:c>
      <x:c r="F199" s="114" t="str">
        <x:v>Lunas</x:v>
      </x:c>
      <x:c r="G199" s="115" t="n">
        <x:v>0</x:v>
      </x:c>
      <x:c r="H199" s="115" t="n">
        <x:v>250000</x:v>
      </x:c>
      <x:c r="I199" s="115" t="n">
        <x:f>IF(B199="","",SUM(G199:H199))</x:f>
        <x:v>250000</x:v>
      </x:c>
      <x:c r="J199" s="114" t="str">
        <x:f>IF(B199="","",IF(I199=0,"Tanpa uang masuk",IF(AND(G199&gt;0,H199&gt;0),"Cash + Transfer",IF(G199&gt;0,"Cash","Transfer"))))</x:f>
        <x:v>Transfer</x:v>
      </x:c>
      <x:c r="K199" s="114" t="str">
        <x:v>INDAH</x:v>
      </x:c>
      <x:c r="L199" s="114" t="str">
        <x:v>SAKA</x:v>
      </x:c>
      <x:c r="M199" s="114"/>
      <x:c r="N199" s="114" t="str">
        <x:v>Uploaded</x:v>
      </x:c>
      <x:c r="O199" s="114" t="str">
        <x:v>Pending</x:v>
      </x:c>
      <x:c r="P199" s="114"/>
      <x:c r="Q199" s="114"/>
      <x:c r="R199" s="114"/>
      <x:c r="S199" s="114" t="str">
        <x:v>Paket utama</x:v>
      </x:c>
      <x:c r="T199" s="114" t="str">
        <x:v>7</x:v>
      </x:c>
      <x:c r="U199" s="114" t="n">
        <x:v>16</x:v>
      </x:c>
      <x:c r="V199" s="114" t="str">
        <x:v>2026-09-07T00:00:00</x:v>
      </x:c>
      <x:c r="W199" s="114"/>
      <x:c r="X199" s="114" t="n">
        <x:v>250000</x:v>
      </x:c>
      <x:c r="Y199" s="114"/>
      <x:c r="Z199" s="114" t="str">
        <x:f>IF(B199="","",IF(OR(C199="",D199="Belum diisi",F199=""),"CHECK: identitas/status",IF(AND(S199="Paket utama",F199&lt;&gt;"DP",OR(E199="",L199="")),"CHECK: tanggal foto/crew",IF(AND(I199=0,OR(W199="-",X199="-")),"CHECK: nominal nonangka","OK"))))</x:f>
        <x:v>OK</x:v>
      </x:c>
      <x:c r="AA199" s="116" t="n">
        <x:f>IF(B199="","",IF(AND(S199="Paket utama",E199&lt;&gt;"",E199&lt;='Pengaturan'!$B$6,OR(F199="Lunas",F199="Pelunasan"),L199&lt;&gt;"",L199&lt;&gt;"Belum diisi",N199="Uploaded"),1,0))</x:f>
        <x:v>1</x:v>
      </x:c>
    </x:row>
    <x:row r="200" ht="22" customHeight="1">
      <x:c r="A200" s="112" t="n">
        <x:v>196</x:v>
      </x:c>
      <x:c r="B200" s="113" t="n">
        <x:v>46273</x:v>
      </x:c>
      <x:c r="C200" s="114" t="str">
        <x:v>Adioni</x:v>
      </x:c>
      <x:c r="D200" s="114" t="str">
        <x:v>Graduation Premium</x:v>
      </x:c>
      <x:c r="E200" s="113" t="n">
        <x:v>46287</x:v>
      </x:c>
      <x:c r="F200" s="114" t="str">
        <x:v>DP</x:v>
      </x:c>
      <x:c r="G200" s="115" t="n">
        <x:v>0</x:v>
      </x:c>
      <x:c r="H200" s="115" t="n">
        <x:v>100000</x:v>
      </x:c>
      <x:c r="I200" s="115" t="n">
        <x:f>IF(B200="","",SUM(G200:H200))</x:f>
        <x:v>100000</x:v>
      </x:c>
      <x:c r="J200" s="114" t="str">
        <x:f>IF(B200="","",IF(I200=0,"Tanpa uang masuk",IF(AND(G200&gt;0,H200&gt;0),"Cash + Transfer",IF(G200&gt;0,"Cash","Transfer"))))</x:f>
        <x:v>Transfer</x:v>
      </x:c>
      <x:c r="K200" s="114" t="str">
        <x:v>INDAH</x:v>
      </x:c>
      <x:c r="L200" s="114" t="str">
        <x:v>Belum diisi</x:v>
      </x:c>
      <x:c r="M200" s="114"/>
      <x:c r="N200" s="114"/>
      <x:c r="O200" s="114"/>
      <x:c r="P200" s="114"/>
      <x:c r="Q200" s="114"/>
      <x:c r="R200" s="114"/>
      <x:c r="S200" s="114" t="str">
        <x:v>Paket utama</x:v>
      </x:c>
      <x:c r="T200" s="114" t="str">
        <x:v>8</x:v>
      </x:c>
      <x:c r="U200" s="114" t="n">
        <x:v>4</x:v>
      </x:c>
      <x:c r="V200" s="114" t="str">
        <x:v>2026-09-22T00:00:00</x:v>
      </x:c>
      <x:c r="W200" s="114"/>
      <x:c r="X200" s="114" t="n">
        <x:v>100000</x:v>
      </x:c>
      <x:c r="Y200" s="114" t="str">
        <x:v>Fotografer belum diisi</x:v>
      </x:c>
      <x:c r="Z200" s="114" t="str">
        <x:f>IF(B200="","",IF(OR(C200="",D200="Belum diisi",F200=""),"CHECK: identitas/status",IF(AND(S200="Paket utama",F200&lt;&gt;"DP",OR(E200="",L200="")),"CHECK: tanggal foto/crew",IF(AND(I200=0,OR(W200="-",X200="-")),"CHECK: nominal nonangka","OK"))))</x:f>
        <x:v>OK</x:v>
      </x:c>
      <x:c r="AA200" s="116" t="n">
        <x:f>IF(B200="","",IF(AND(S200="Paket utama",E200&lt;&gt;"",E200&lt;='Pengaturan'!$B$6,OR(F200="Lunas",F200="Pelunasan"),L200&lt;&gt;"",L200&lt;&gt;"Belum diisi",N200="Uploaded"),1,0))</x:f>
        <x:v>0</x:v>
      </x:c>
    </x:row>
    <x:row r="201" ht="22" customHeight="1">
      <x:c r="A201" s="112" t="n">
        <x:v>197</x:v>
      </x:c>
      <x:c r="B201" s="113" t="n">
        <x:v>46273</x:v>
      </x:c>
      <x:c r="C201" s="114" t="str">
        <x:v>Nidaul</x:v>
      </x:c>
      <x:c r="D201" s="114" t="str">
        <x:v>Graduation</x:v>
      </x:c>
      <x:c r="E201" s="113" t="n">
        <x:v>46274</x:v>
      </x:c>
      <x:c r="F201" s="114" t="str">
        <x:v>DP</x:v>
      </x:c>
      <x:c r="G201" s="115" t="n">
        <x:v>0</x:v>
      </x:c>
      <x:c r="H201" s="115" t="n">
        <x:v>100000</x:v>
      </x:c>
      <x:c r="I201" s="115" t="n">
        <x:f>IF(B201="","",SUM(G201:H201))</x:f>
        <x:v>100000</x:v>
      </x:c>
      <x:c r="J201" s="114" t="str">
        <x:f>IF(B201="","",IF(I201=0,"Tanpa uang masuk",IF(AND(G201&gt;0,H201&gt;0),"Cash + Transfer",IF(G201&gt;0,"Cash","Transfer"))))</x:f>
        <x:v>Transfer</x:v>
      </x:c>
      <x:c r="K201" s="114" t="str">
        <x:v>INDAH</x:v>
      </x:c>
      <x:c r="L201" s="114" t="str">
        <x:v>Belum diisi</x:v>
      </x:c>
      <x:c r="M201" s="114"/>
      <x:c r="N201" s="114"/>
      <x:c r="O201" s="114"/>
      <x:c r="P201" s="114"/>
      <x:c r="Q201" s="114"/>
      <x:c r="R201" s="114"/>
      <x:c r="S201" s="114" t="str">
        <x:v>Paket utama</x:v>
      </x:c>
      <x:c r="T201" s="114" t="str">
        <x:v>8</x:v>
      </x:c>
      <x:c r="U201" s="114" t="n">
        <x:v>5</x:v>
      </x:c>
      <x:c r="V201" s="114" t="str">
        <x:v>2026-09-09T00:00:00</x:v>
      </x:c>
      <x:c r="W201" s="114"/>
      <x:c r="X201" s="114" t="n">
        <x:v>100000</x:v>
      </x:c>
      <x:c r="Y201" s="114" t="str">
        <x:v>Fotografer belum diisi</x:v>
      </x:c>
      <x:c r="Z201" s="114" t="str">
        <x:f>IF(B201="","",IF(OR(C201="",D201="Belum diisi",F201=""),"CHECK: identitas/status",IF(AND(S201="Paket utama",F201&lt;&gt;"DP",OR(E201="",L201="")),"CHECK: tanggal foto/crew",IF(AND(I201=0,OR(W201="-",X201="-")),"CHECK: nominal nonangka","OK"))))</x:f>
        <x:v>OK</x:v>
      </x:c>
      <x:c r="AA201" s="116" t="n">
        <x:f>IF(B201="","",IF(AND(S201="Paket utama",E201&lt;&gt;"",E201&lt;='Pengaturan'!$B$6,OR(F201="Lunas",F201="Pelunasan"),L201&lt;&gt;"",L201&lt;&gt;"Belum diisi",N201="Uploaded"),1,0))</x:f>
        <x:v>0</x:v>
      </x:c>
    </x:row>
    <x:row r="202" ht="22" customHeight="1">
      <x:c r="A202" s="112" t="n">
        <x:v>198</x:v>
      </x:c>
      <x:c r="B202" s="113" t="n">
        <x:v>46273</x:v>
      </x:c>
      <x:c r="C202" s="114" t="str">
        <x:v>Nidaul</x:v>
      </x:c>
      <x:c r="D202" s="114" t="str">
        <x:v>Graduation Premium</x:v>
      </x:c>
      <x:c r="E202" s="113" t="n">
        <x:v>46274</x:v>
      </x:c>
      <x:c r="F202" s="114" t="str">
        <x:v>Lunas</x:v>
      </x:c>
      <x:c r="G202" s="115" t="n">
        <x:v>0</x:v>
      </x:c>
      <x:c r="H202" s="115" t="n">
        <x:v>400000</x:v>
      </x:c>
      <x:c r="I202" s="115" t="n">
        <x:f>IF(B202="","",SUM(G202:H202))</x:f>
        <x:v>400000</x:v>
      </x:c>
      <x:c r="J202" s="114" t="str">
        <x:f>IF(B202="","",IF(I202=0,"Tanpa uang masuk",IF(AND(G202&gt;0,H202&gt;0),"Cash + Transfer",IF(G202&gt;0,"Cash","Transfer"))))</x:f>
        <x:v>Transfer</x:v>
      </x:c>
      <x:c r="K202" s="114" t="str">
        <x:v>INDAH</x:v>
      </x:c>
      <x:c r="L202" s="114" t="str">
        <x:v>Belum diisi</x:v>
      </x:c>
      <x:c r="M202" s="114"/>
      <x:c r="N202" s="114"/>
      <x:c r="O202" s="114"/>
      <x:c r="P202" s="114"/>
      <x:c r="Q202" s="114"/>
      <x:c r="R202" s="114"/>
      <x:c r="S202" s="114" t="str">
        <x:v>Paket utama</x:v>
      </x:c>
      <x:c r="T202" s="114" t="str">
        <x:v>8</x:v>
      </x:c>
      <x:c r="U202" s="114" t="n">
        <x:v>6</x:v>
      </x:c>
      <x:c r="V202" s="114" t="str">
        <x:v>2026-09-09T00:00:00</x:v>
      </x:c>
      <x:c r="W202" s="114"/>
      <x:c r="X202" s="114" t="n">
        <x:v>400000</x:v>
      </x:c>
      <x:c r="Y202" s="114" t="str">
        <x:v>Fotografer belum diisi</x:v>
      </x:c>
      <x:c r="Z202" s="114" t="str">
        <x:f>IF(B202="","",IF(OR(C202="",D202="Belum diisi",F202=""),"CHECK: identitas/status",IF(AND(S202="Paket utama",F202&lt;&gt;"DP",OR(E202="",L202="")),"CHECK: tanggal foto/crew",IF(AND(I202=0,OR(W202="-",X202="-")),"CHECK: nominal nonangka","OK"))))</x:f>
        <x:v>OK</x:v>
      </x:c>
      <x:c r="AA202" s="116" t="n">
        <x:f>IF(B202="","",IF(AND(S202="Paket utama",E202&lt;&gt;"",E202&lt;='Pengaturan'!$B$6,OR(F202="Lunas",F202="Pelunasan"),L202&lt;&gt;"",L202&lt;&gt;"Belum diisi",N202="Uploaded"),1,0))</x:f>
        <x:v>0</x:v>
      </x:c>
    </x:row>
    <x:row r="203" ht="22" customHeight="1">
      <x:c r="A203" s="112" t="n">
        <x:v>199</x:v>
      </x:c>
      <x:c r="B203" s="113" t="n">
        <x:v>46273</x:v>
      </x:c>
      <x:c r="C203" s="114" t="str">
        <x:v>Muhamad Rizki</x:v>
      </x:c>
      <x:c r="D203" s="114" t="str">
        <x:v>Graduation</x:v>
      </x:c>
      <x:c r="E203" s="113" t="n">
        <x:v>46284</x:v>
      </x:c>
      <x:c r="F203" s="114" t="str">
        <x:v>DP</x:v>
      </x:c>
      <x:c r="G203" s="115" t="n">
        <x:v>0</x:v>
      </x:c>
      <x:c r="H203" s="115" t="n">
        <x:v>100000</x:v>
      </x:c>
      <x:c r="I203" s="115" t="n">
        <x:f>IF(B203="","",SUM(G203:H203))</x:f>
        <x:v>100000</x:v>
      </x:c>
      <x:c r="J203" s="114" t="str">
        <x:f>IF(B203="","",IF(I203=0,"Tanpa uang masuk",IF(AND(G203&gt;0,H203&gt;0),"Cash + Transfer",IF(G203&gt;0,"Cash","Transfer"))))</x:f>
        <x:v>Transfer</x:v>
      </x:c>
      <x:c r="K203" s="114" t="str">
        <x:v>INDAH</x:v>
      </x:c>
      <x:c r="L203" s="114" t="str">
        <x:v>Belum diisi</x:v>
      </x:c>
      <x:c r="M203" s="114"/>
      <x:c r="N203" s="114"/>
      <x:c r="O203" s="114"/>
      <x:c r="P203" s="114"/>
      <x:c r="Q203" s="114"/>
      <x:c r="R203" s="114"/>
      <x:c r="S203" s="114" t="str">
        <x:v>Paket utama</x:v>
      </x:c>
      <x:c r="T203" s="114" t="str">
        <x:v>8</x:v>
      </x:c>
      <x:c r="U203" s="114" t="n">
        <x:v>7</x:v>
      </x:c>
      <x:c r="V203" s="114" t="str">
        <x:v>2026-09-19T00:00:00</x:v>
      </x:c>
      <x:c r="W203" s="114"/>
      <x:c r="X203" s="114" t="n">
        <x:v>100000</x:v>
      </x:c>
      <x:c r="Y203" s="114" t="str">
        <x:v>Fotografer belum diisi</x:v>
      </x:c>
      <x:c r="Z203" s="114" t="str">
        <x:f>IF(B203="","",IF(OR(C203="",D203="Belum diisi",F203=""),"CHECK: identitas/status",IF(AND(S203="Paket utama",F203&lt;&gt;"DP",OR(E203="",L203="")),"CHECK: tanggal foto/crew",IF(AND(I203=0,OR(W203="-",X203="-")),"CHECK: nominal nonangka","OK"))))</x:f>
        <x:v>OK</x:v>
      </x:c>
      <x:c r="AA203" s="116" t="n">
        <x:f>IF(B203="","",IF(AND(S203="Paket utama",E203&lt;&gt;"",E203&lt;='Pengaturan'!$B$6,OR(F203="Lunas",F203="Pelunasan"),L203&lt;&gt;"",L203&lt;&gt;"Belum diisi",N203="Uploaded"),1,0))</x:f>
        <x:v>0</x:v>
      </x:c>
    </x:row>
    <x:row r="204" ht="22" customHeight="1">
      <x:c r="A204" s="112" t="n">
        <x:v>200</x:v>
      </x:c>
      <x:c r="B204" s="113" t="n">
        <x:v>46273</x:v>
      </x:c>
      <x:c r="C204" s="114" t="str">
        <x:v>Praba Dayu</x:v>
      </x:c>
      <x:c r="D204" s="114" t="str">
        <x:v>Graduation</x:v>
      </x:c>
      <x:c r="E204" s="113" t="n">
        <x:v>46274</x:v>
      </x:c>
      <x:c r="F204" s="114" t="str">
        <x:v>Lunas</x:v>
      </x:c>
      <x:c r="G204" s="115" t="n">
        <x:v>0</x:v>
      </x:c>
      <x:c r="H204" s="115" t="n">
        <x:v>350000</x:v>
      </x:c>
      <x:c r="I204" s="115" t="n">
        <x:f>IF(B204="","",SUM(G204:H204))</x:f>
        <x:v>350000</x:v>
      </x:c>
      <x:c r="J204" s="114" t="str">
        <x:f>IF(B204="","",IF(I204=0,"Tanpa uang masuk",IF(AND(G204&gt;0,H204&gt;0),"Cash + Transfer",IF(G204&gt;0,"Cash","Transfer"))))</x:f>
        <x:v>Transfer</x:v>
      </x:c>
      <x:c r="K204" s="114" t="str">
        <x:v>AMEL</x:v>
      </x:c>
      <x:c r="L204" s="114" t="str">
        <x:v>Belum diisi</x:v>
      </x:c>
      <x:c r="M204" s="114"/>
      <x:c r="N204" s="114"/>
      <x:c r="O204" s="114"/>
      <x:c r="P204" s="114"/>
      <x:c r="Q204" s="114"/>
      <x:c r="R204" s="114"/>
      <x:c r="S204" s="114" t="str">
        <x:v>Paket utama</x:v>
      </x:c>
      <x:c r="T204" s="114" t="str">
        <x:v>8</x:v>
      </x:c>
      <x:c r="U204" s="114" t="n">
        <x:v>8</x:v>
      </x:c>
      <x:c r="V204" s="114" t="str">
        <x:v>9 sept</x:v>
      </x:c>
      <x:c r="W204" s="114"/>
      <x:c r="X204" s="114" t="n">
        <x:v>350000</x:v>
      </x:c>
      <x:c r="Y204" s="114" t="str">
        <x:v>Fotografer belum diisi</x:v>
      </x:c>
      <x:c r="Z204" s="114" t="str">
        <x:f>IF(B204="","",IF(OR(C204="",D204="Belum diisi",F204=""),"CHECK: identitas/status",IF(AND(S204="Paket utama",F204&lt;&gt;"DP",OR(E204="",L204="")),"CHECK: tanggal foto/crew",IF(AND(I204=0,OR(W204="-",X204="-")),"CHECK: nominal nonangka","OK"))))</x:f>
        <x:v>OK</x:v>
      </x:c>
      <x:c r="AA204" s="116" t="n">
        <x:f>IF(B204="","",IF(AND(S204="Paket utama",E204&lt;&gt;"",E204&lt;='Pengaturan'!$B$6,OR(F204="Lunas",F204="Pelunasan"),L204&lt;&gt;"",L204&lt;&gt;"Belum diisi",N204="Uploaded"),1,0))</x:f>
        <x:v>0</x:v>
      </x:c>
    </x:row>
    <x:row r="205" ht="22" customHeight="1">
      <x:c r="A205" s="112" t="n">
        <x:v>201</x:v>
      </x:c>
      <x:c r="B205" s="113" t="n">
        <x:v>46273</x:v>
      </x:c>
      <x:c r="C205" s="114" t="str">
        <x:v>Ergi Mahandika</x:v>
      </x:c>
      <x:c r="D205" s="114" t="str">
        <x:v>Graduation</x:v>
      </x:c>
      <x:c r="E205" s="113" t="n">
        <x:v>46273</x:v>
      </x:c>
      <x:c r="F205" s="114" t="str">
        <x:v>Lunas</x:v>
      </x:c>
      <x:c r="G205" s="115" t="n">
        <x:v>0</x:v>
      </x:c>
      <x:c r="H205" s="115" t="n">
        <x:v>310000</x:v>
      </x:c>
      <x:c r="I205" s="115" t="n">
        <x:f>IF(B205="","",SUM(G205:H205))</x:f>
        <x:v>310000</x:v>
      </x:c>
      <x:c r="J205" s="114" t="str">
        <x:f>IF(B205="","",IF(I205=0,"Tanpa uang masuk",IF(AND(G205&gt;0,H205&gt;0),"Cash + Transfer",IF(G205&gt;0,"Cash","Transfer"))))</x:f>
        <x:v>Transfer</x:v>
      </x:c>
      <x:c r="K205" s="114" t="str">
        <x:v>AMEL</x:v>
      </x:c>
      <x:c r="L205" s="114" t="str">
        <x:v>SAKA</x:v>
      </x:c>
      <x:c r="M205" s="114"/>
      <x:c r="N205" s="114"/>
      <x:c r="O205" s="114"/>
      <x:c r="P205" s="114"/>
      <x:c r="Q205" s="114"/>
      <x:c r="R205" s="114"/>
      <x:c r="S205" s="114" t="str">
        <x:v>Paket utama</x:v>
      </x:c>
      <x:c r="T205" s="114" t="str">
        <x:v>8</x:v>
      </x:c>
      <x:c r="U205" s="114" t="n">
        <x:v>9</x:v>
      </x:c>
      <x:c r="V205" s="114" t="str">
        <x:v>8 sept</x:v>
      </x:c>
      <x:c r="W205" s="114"/>
      <x:c r="X205" s="114" t="n">
        <x:v>310000</x:v>
      </x:c>
      <x:c r="Y205" s="114"/>
      <x:c r="Z205" s="114" t="str">
        <x:f>IF(B205="","",IF(OR(C205="",D205="Belum diisi",F205=""),"CHECK: identitas/status",IF(AND(S205="Paket utama",F205&lt;&gt;"DP",OR(E205="",L205="")),"CHECK: tanggal foto/crew",IF(AND(I205=0,OR(W205="-",X205="-")),"CHECK: nominal nonangka","OK"))))</x:f>
        <x:v>OK</x:v>
      </x:c>
      <x:c r="AA205" s="116" t="n">
        <x:f>IF(B205="","",IF(AND(S205="Paket utama",E205&lt;&gt;"",E205&lt;='Pengaturan'!$B$6,OR(F205="Lunas",F205="Pelunasan"),L205&lt;&gt;"",L205&lt;&gt;"Belum diisi",N205="Uploaded"),1,0))</x:f>
        <x:v>0</x:v>
      </x:c>
    </x:row>
    <x:row r="206" ht="22" customHeight="1">
      <x:c r="A206" s="112" t="n">
        <x:v>202</x:v>
      </x:c>
      <x:c r="B206" s="113" t="n">
        <x:v>46273</x:v>
      </x:c>
      <x:c r="C206" s="114" t="str">
        <x:v>Nadya</x:v>
      </x:c>
      <x:c r="D206" s="114" t="str">
        <x:v>Graduation Premium</x:v>
      </x:c>
      <x:c r="E206" s="113" t="n">
        <x:v>46273</x:v>
      </x:c>
      <x:c r="F206" s="114"/>
      <x:c r="G206" s="115" t="n">
        <x:v>0</x:v>
      </x:c>
      <x:c r="H206" s="115" t="n">
        <x:v>500000</x:v>
      </x:c>
      <x:c r="I206" s="115" t="n">
        <x:f>IF(B206="","",SUM(G206:H206))</x:f>
        <x:v>500000</x:v>
      </x:c>
      <x:c r="J206" s="114" t="str">
        <x:f>IF(B206="","",IF(I206=0,"Tanpa uang masuk",IF(AND(G206&gt;0,H206&gt;0),"Cash + Transfer",IF(G206&gt;0,"Cash","Transfer"))))</x:f>
        <x:v>Transfer</x:v>
      </x:c>
      <x:c r="K206" s="114" t="str">
        <x:v>ADDEL</x:v>
      </x:c>
      <x:c r="L206" s="114" t="str">
        <x:v>SAKA</x:v>
      </x:c>
      <x:c r="M206" s="114"/>
      <x:c r="N206" s="114"/>
      <x:c r="O206" s="114"/>
      <x:c r="P206" s="114"/>
      <x:c r="Q206" s="114"/>
      <x:c r="R206" s="114"/>
      <x:c r="S206" s="114" t="str">
        <x:v>Paket utama</x:v>
      </x:c>
      <x:c r="T206" s="114" t="str">
        <x:v>8</x:v>
      </x:c>
      <x:c r="U206" s="114" t="n">
        <x:v>10</x:v>
      </x:c>
      <x:c r="V206" s="114" t="str">
        <x:v>8 sept</x:v>
      </x:c>
      <x:c r="W206" s="114"/>
      <x:c r="X206" s="114" t="n">
        <x:v>500000</x:v>
      </x:c>
      <x:c r="Y206" s="114" t="str">
        <x:v>Status pembayaran belum diisi</x:v>
      </x:c>
      <x:c r="Z206" s="114" t="str">
        <x:f>IF(B206="","",IF(OR(C206="",D206="Belum diisi",F206=""),"CHECK: identitas/status",IF(AND(S206="Paket utama",F206&lt;&gt;"DP",OR(E206="",L206="")),"CHECK: tanggal foto/crew",IF(AND(I206=0,OR(W206="-",X206="-")),"CHECK: nominal nonangka","OK"))))</x:f>
        <x:v>CHECK: identitas/status</x:v>
      </x:c>
      <x:c r="AA206" s="116" t="n">
        <x:f>IF(B206="","",IF(AND(S206="Paket utama",E206&lt;&gt;"",E206&lt;='Pengaturan'!$B$6,OR(F206="Lunas",F206="Pelunasan"),L206&lt;&gt;"",L206&lt;&gt;"Belum diisi",N206="Uploaded"),1,0))</x:f>
        <x:v>0</x:v>
      </x:c>
    </x:row>
    <x:row r="207" ht="22" customHeight="1">
      <x:c r="A207" s="112" t="n">
        <x:v>203</x:v>
      </x:c>
      <x:c r="B207" s="113" t="n">
        <x:v>46273</x:v>
      </x:c>
      <x:c r="C207" s="114" t="str">
        <x:v>Regita</x:v>
      </x:c>
      <x:c r="D207" s="114" t="str">
        <x:v>Graduation</x:v>
      </x:c>
      <x:c r="E207" s="113" t="n">
        <x:v>46273</x:v>
      </x:c>
      <x:c r="F207" s="114"/>
      <x:c r="G207" s="115" t="n">
        <x:v>0</x:v>
      </x:c>
      <x:c r="H207" s="115" t="n">
        <x:v>310000</x:v>
      </x:c>
      <x:c r="I207" s="115" t="n">
        <x:f>IF(B207="","",SUM(G207:H207))</x:f>
        <x:v>310000</x:v>
      </x:c>
      <x:c r="J207" s="114" t="str">
        <x:f>IF(B207="","",IF(I207=0,"Tanpa uang masuk",IF(AND(G207&gt;0,H207&gt;0),"Cash + Transfer",IF(G207&gt;0,"Cash","Transfer"))))</x:f>
        <x:v>Transfer</x:v>
      </x:c>
      <x:c r="K207" s="114" t="str">
        <x:v>ADDEL</x:v>
      </x:c>
      <x:c r="L207" s="114" t="str">
        <x:v>FAHME</x:v>
      </x:c>
      <x:c r="M207" s="114"/>
      <x:c r="N207" s="114"/>
      <x:c r="O207" s="114"/>
      <x:c r="P207" s="114"/>
      <x:c r="Q207" s="114"/>
      <x:c r="R207" s="114"/>
      <x:c r="S207" s="114" t="str">
        <x:v>Paket utama</x:v>
      </x:c>
      <x:c r="T207" s="114" t="str">
        <x:v>8</x:v>
      </x:c>
      <x:c r="U207" s="114" t="n">
        <x:v>11</x:v>
      </x:c>
      <x:c r="V207" s="114" t="str">
        <x:v>8 sept</x:v>
      </x:c>
      <x:c r="W207" s="114"/>
      <x:c r="X207" s="114" t="n">
        <x:v>310000</x:v>
      </x:c>
      <x:c r="Y207" s="114" t="str">
        <x:v>Status pembayaran belum diisi</x:v>
      </x:c>
      <x:c r="Z207" s="114" t="str">
        <x:f>IF(B207="","",IF(OR(C207="",D207="Belum diisi",F207=""),"CHECK: identitas/status",IF(AND(S207="Paket utama",F207&lt;&gt;"DP",OR(E207="",L207="")),"CHECK: tanggal foto/crew",IF(AND(I207=0,OR(W207="-",X207="-")),"CHECK: nominal nonangka","OK"))))</x:f>
        <x:v>CHECK: identitas/status</x:v>
      </x:c>
      <x:c r="AA207" s="116" t="n">
        <x:f>IF(B207="","",IF(AND(S207="Paket utama",E207&lt;&gt;"",E207&lt;='Pengaturan'!$B$6,OR(F207="Lunas",F207="Pelunasan"),L207&lt;&gt;"",L207&lt;&gt;"Belum diisi",N207="Uploaded"),1,0))</x:f>
        <x:v>0</x:v>
      </x:c>
    </x:row>
    <x:row r="208" ht="22" customHeight="1">
      <x:c r="A208" s="112" t="n">
        <x:v>204</x:v>
      </x:c>
      <x:c r="B208" s="113" t="n">
        <x:v>46273</x:v>
      </x:c>
      <x:c r="C208" s="114" t="str">
        <x:v>Acha</x:v>
      </x:c>
      <x:c r="D208" s="114" t="str">
        <x:v>Graduation</x:v>
      </x:c>
      <x:c r="E208" s="113" t="n">
        <x:v>46273</x:v>
      </x:c>
      <x:c r="F208" s="114"/>
      <x:c r="G208" s="115" t="n">
        <x:v>250000</x:v>
      </x:c>
      <x:c r="H208" s="115" t="n">
        <x:v>0</x:v>
      </x:c>
      <x:c r="I208" s="115" t="n">
        <x:f>IF(B208="","",SUM(G208:H208))</x:f>
        <x:v>250000</x:v>
      </x:c>
      <x:c r="J208" s="114" t="str">
        <x:f>IF(B208="","",IF(I208=0,"Tanpa uang masuk",IF(AND(G208&gt;0,H208&gt;0),"Cash + Transfer",IF(G208&gt;0,"Cash","Transfer"))))</x:f>
        <x:v>Cash</x:v>
      </x:c>
      <x:c r="K208" s="114" t="str">
        <x:v>ADDEL</x:v>
      </x:c>
      <x:c r="L208" s="114" t="str">
        <x:v>SAKA</x:v>
      </x:c>
      <x:c r="M208" s="114"/>
      <x:c r="N208" s="114"/>
      <x:c r="O208" s="114"/>
      <x:c r="P208" s="114"/>
      <x:c r="Q208" s="114"/>
      <x:c r="R208" s="114"/>
      <x:c r="S208" s="114" t="str">
        <x:v>Paket utama</x:v>
      </x:c>
      <x:c r="T208" s="114" t="str">
        <x:v>8</x:v>
      </x:c>
      <x:c r="U208" s="114" t="n">
        <x:v>12</x:v>
      </x:c>
      <x:c r="V208" s="114" t="str">
        <x:v>8 sept</x:v>
      </x:c>
      <x:c r="W208" s="114" t="n">
        <x:v>250000</x:v>
      </x:c>
      <x:c r="X208" s="114"/>
      <x:c r="Y208" s="114" t="str">
        <x:v>Status pembayaran belum diisi</x:v>
      </x:c>
      <x:c r="Z208" s="114" t="str">
        <x:f>IF(B208="","",IF(OR(C208="",D208="Belum diisi",F208=""),"CHECK: identitas/status",IF(AND(S208="Paket utama",F208&lt;&gt;"DP",OR(E208="",L208="")),"CHECK: tanggal foto/crew",IF(AND(I208=0,OR(W208="-",X208="-")),"CHECK: nominal nonangka","OK"))))</x:f>
        <x:v>CHECK: identitas/status</x:v>
      </x:c>
      <x:c r="AA208" s="116" t="n">
        <x:f>IF(B208="","",IF(AND(S208="Paket utama",E208&lt;&gt;"",E208&lt;='Pengaturan'!$B$6,OR(F208="Lunas",F208="Pelunasan"),L208&lt;&gt;"",L208&lt;&gt;"Belum diisi",N208="Uploaded"),1,0))</x:f>
        <x:v>0</x:v>
      </x:c>
    </x:row>
    <x:row r="209" ht="22" customHeight="1">
      <x:c r="A209" s="112" t="n">
        <x:v>205</x:v>
      </x:c>
      <x:c r="B209" s="113" t="n">
        <x:v>46273</x:v>
      </x:c>
      <x:c r="C209" s="114" t="str">
        <x:v>Maulida</x:v>
      </x:c>
      <x:c r="D209" s="114" t="str">
        <x:v>Graduation</x:v>
      </x:c>
      <x:c r="E209" s="113" t="n">
        <x:v>46273</x:v>
      </x:c>
      <x:c r="F209" s="114"/>
      <x:c r="G209" s="115" t="n">
        <x:v>250000</x:v>
      </x:c>
      <x:c r="H209" s="115" t="n">
        <x:v>0</x:v>
      </x:c>
      <x:c r="I209" s="115" t="n">
        <x:f>IF(B209="","",SUM(G209:H209))</x:f>
        <x:v>250000</x:v>
      </x:c>
      <x:c r="J209" s="114" t="str">
        <x:f>IF(B209="","",IF(I209=0,"Tanpa uang masuk",IF(AND(G209&gt;0,H209&gt;0),"Cash + Transfer",IF(G209&gt;0,"Cash","Transfer"))))</x:f>
        <x:v>Cash</x:v>
      </x:c>
      <x:c r="K209" s="114" t="str">
        <x:v>ADDEL</x:v>
      </x:c>
      <x:c r="L209" s="114" t="str">
        <x:v>SAKA</x:v>
      </x:c>
      <x:c r="M209" s="114"/>
      <x:c r="N209" s="114"/>
      <x:c r="O209" s="114"/>
      <x:c r="P209" s="114"/>
      <x:c r="Q209" s="114"/>
      <x:c r="R209" s="114"/>
      <x:c r="S209" s="114" t="str">
        <x:v>Paket utama</x:v>
      </x:c>
      <x:c r="T209" s="114" t="str">
        <x:v>8</x:v>
      </x:c>
      <x:c r="U209" s="114" t="n">
        <x:v>13</x:v>
      </x:c>
      <x:c r="V209" s="114" t="str">
        <x:v>8 sept</x:v>
      </x:c>
      <x:c r="W209" s="114" t="n">
        <x:v>250000</x:v>
      </x:c>
      <x:c r="X209" s="114"/>
      <x:c r="Y209" s="114" t="str">
        <x:v>Status pembayaran belum diisi</x:v>
      </x:c>
      <x:c r="Z209" s="114" t="str">
        <x:f>IF(B209="","",IF(OR(C209="",D209="Belum diisi",F209=""),"CHECK: identitas/status",IF(AND(S209="Paket utama",F209&lt;&gt;"DP",OR(E209="",L209="")),"CHECK: tanggal foto/crew",IF(AND(I209=0,OR(W209="-",X209="-")),"CHECK: nominal nonangka","OK"))))</x:f>
        <x:v>CHECK: identitas/status</x:v>
      </x:c>
      <x:c r="AA209" s="116" t="n">
        <x:f>IF(B209="","",IF(AND(S209="Paket utama",E209&lt;&gt;"",E209&lt;='Pengaturan'!$B$6,OR(F209="Lunas",F209="Pelunasan"),L209&lt;&gt;"",L209&lt;&gt;"Belum diisi",N209="Uploaded"),1,0))</x:f>
        <x:v>0</x:v>
      </x:c>
    </x:row>
    <x:row r="210" ht="22" customHeight="1">
      <x:c r="A210" s="112" t="n">
        <x:v>206</x:v>
      </x:c>
      <x:c r="B210" s="113" t="n">
        <x:v>46273</x:v>
      </x:c>
      <x:c r="C210" s="114" t="str">
        <x:v>Aisha</x:v>
      </x:c>
      <x:c r="D210" s="114" t="str">
        <x:v>Graduation</x:v>
      </x:c>
      <x:c r="E210" s="113" t="n">
        <x:v>46273</x:v>
      </x:c>
      <x:c r="F210" s="114"/>
      <x:c r="G210" s="115" t="n">
        <x:v>0</x:v>
      </x:c>
      <x:c r="H210" s="115" t="n">
        <x:v>250000</x:v>
      </x:c>
      <x:c r="I210" s="115" t="n">
        <x:f>IF(B210="","",SUM(G210:H210))</x:f>
        <x:v>250000</x:v>
      </x:c>
      <x:c r="J210" s="114" t="str">
        <x:f>IF(B210="","",IF(I210=0,"Tanpa uang masuk",IF(AND(G210&gt;0,H210&gt;0),"Cash + Transfer",IF(G210&gt;0,"Cash","Transfer"))))</x:f>
        <x:v>Transfer</x:v>
      </x:c>
      <x:c r="K210" s="114" t="str">
        <x:v>ADDEL</x:v>
      </x:c>
      <x:c r="L210" s="114" t="str">
        <x:v>ABROR</x:v>
      </x:c>
      <x:c r="M210" s="114"/>
      <x:c r="N210" s="114"/>
      <x:c r="O210" s="114"/>
      <x:c r="P210" s="114"/>
      <x:c r="Q210" s="114"/>
      <x:c r="R210" s="114"/>
      <x:c r="S210" s="114" t="str">
        <x:v>Paket utama</x:v>
      </x:c>
      <x:c r="T210" s="114" t="str">
        <x:v>8</x:v>
      </x:c>
      <x:c r="U210" s="114" t="n">
        <x:v>14</x:v>
      </x:c>
      <x:c r="V210" s="114" t="str">
        <x:v>8 sept</x:v>
      </x:c>
      <x:c r="W210" s="114"/>
      <x:c r="X210" s="114" t="n">
        <x:v>250000</x:v>
      </x:c>
      <x:c r="Y210" s="114" t="str">
        <x:v>Status pembayaran belum diisi</x:v>
      </x:c>
      <x:c r="Z210" s="114" t="str">
        <x:f>IF(B210="","",IF(OR(C210="",D210="Belum diisi",F210=""),"CHECK: identitas/status",IF(AND(S210="Paket utama",F210&lt;&gt;"DP",OR(E210="",L210="")),"CHECK: tanggal foto/crew",IF(AND(I210=0,OR(W210="-",X210="-")),"CHECK: nominal nonangka","OK"))))</x:f>
        <x:v>CHECK: identitas/status</x:v>
      </x:c>
      <x:c r="AA210" s="116" t="n">
        <x:f>IF(B210="","",IF(AND(S210="Paket utama",E210&lt;&gt;"",E210&lt;='Pengaturan'!$B$6,OR(F210="Lunas",F210="Pelunasan"),L210&lt;&gt;"",L210&lt;&gt;"Belum diisi",N210="Uploaded"),1,0))</x:f>
        <x:v>0</x:v>
      </x:c>
    </x:row>
    <x:row r="211" ht="22" customHeight="1">
      <x:c r="A211" s="112" t="n">
        <x:v>207</x:v>
      </x:c>
      <x:c r="B211" s="113" t="n">
        <x:v>46273</x:v>
      </x:c>
      <x:c r="C211" s="114" t="str">
        <x:v>Puput Tri</x:v>
      </x:c>
      <x:c r="D211" s="114" t="str">
        <x:v>Graduation</x:v>
      </x:c>
      <x:c r="E211" s="113" t="n">
        <x:v>46273</x:v>
      </x:c>
      <x:c r="F211" s="114"/>
      <x:c r="G211" s="115" t="n">
        <x:v>0</x:v>
      </x:c>
      <x:c r="H211" s="115" t="n">
        <x:v>250000</x:v>
      </x:c>
      <x:c r="I211" s="115" t="n">
        <x:f>IF(B211="","",SUM(G211:H211))</x:f>
        <x:v>250000</x:v>
      </x:c>
      <x:c r="J211" s="114" t="str">
        <x:f>IF(B211="","",IF(I211=0,"Tanpa uang masuk",IF(AND(G211&gt;0,H211&gt;0),"Cash + Transfer",IF(G211&gt;0,"Cash","Transfer"))))</x:f>
        <x:v>Transfer</x:v>
      </x:c>
      <x:c r="K211" s="114" t="str">
        <x:v>ADDEL</x:v>
      </x:c>
      <x:c r="L211" s="114" t="str">
        <x:v>FAHME</x:v>
      </x:c>
      <x:c r="M211" s="114"/>
      <x:c r="N211" s="114"/>
      <x:c r="O211" s="114"/>
      <x:c r="P211" s="114"/>
      <x:c r="Q211" s="114"/>
      <x:c r="R211" s="114"/>
      <x:c r="S211" s="114" t="str">
        <x:v>Paket utama</x:v>
      </x:c>
      <x:c r="T211" s="114" t="str">
        <x:v>8</x:v>
      </x:c>
      <x:c r="U211" s="114" t="n">
        <x:v>15</x:v>
      </x:c>
      <x:c r="V211" s="114" t="str">
        <x:v>8 sept</x:v>
      </x:c>
      <x:c r="W211" s="114"/>
      <x:c r="X211" s="114" t="n">
        <x:v>250000</x:v>
      </x:c>
      <x:c r="Y211" s="114" t="str">
        <x:v>Status pembayaran belum diisi</x:v>
      </x:c>
      <x:c r="Z211" s="114" t="str">
        <x:f>IF(B211="","",IF(OR(C211="",D211="Belum diisi",F211=""),"CHECK: identitas/status",IF(AND(S211="Paket utama",F211&lt;&gt;"DP",OR(E211="",L211="")),"CHECK: tanggal foto/crew",IF(AND(I211=0,OR(W211="-",X211="-")),"CHECK: nominal nonangka","OK"))))</x:f>
        <x:v>CHECK: identitas/status</x:v>
      </x:c>
      <x:c r="AA211" s="116" t="n">
        <x:f>IF(B211="","",IF(AND(S211="Paket utama",E211&lt;&gt;"",E211&lt;='Pengaturan'!$B$6,OR(F211="Lunas",F211="Pelunasan"),L211&lt;&gt;"",L211&lt;&gt;"Belum diisi",N211="Uploaded"),1,0))</x:f>
        <x:v>0</x:v>
      </x:c>
    </x:row>
    <x:row r="212" ht="22" customHeight="1">
      <x:c r="A212" s="112" t="n">
        <x:v>208</x:v>
      </x:c>
      <x:c r="B212" s="113" t="n">
        <x:v>46273</x:v>
      </x:c>
      <x:c r="C212" s="114" t="str">
        <x:v>Nadya Miko</x:v>
      </x:c>
      <x:c r="D212" s="114" t="str">
        <x:v>Graduation</x:v>
      </x:c>
      <x:c r="E212" s="113" t="n">
        <x:v>46273</x:v>
      </x:c>
      <x:c r="F212" s="114"/>
      <x:c r="G212" s="115" t="n">
        <x:v>0</x:v>
      </x:c>
      <x:c r="H212" s="115" t="n">
        <x:v>250000</x:v>
      </x:c>
      <x:c r="I212" s="115" t="n">
        <x:f>IF(B212="","",SUM(G212:H212))</x:f>
        <x:v>250000</x:v>
      </x:c>
      <x:c r="J212" s="114" t="str">
        <x:f>IF(B212="","",IF(I212=0,"Tanpa uang masuk",IF(AND(G212&gt;0,H212&gt;0),"Cash + Transfer",IF(G212&gt;0,"Cash","Transfer"))))</x:f>
        <x:v>Transfer</x:v>
      </x:c>
      <x:c r="K212" s="114" t="str">
        <x:v>ADDEL</x:v>
      </x:c>
      <x:c r="L212" s="114" t="str">
        <x:v>ADIF</x:v>
      </x:c>
      <x:c r="M212" s="114"/>
      <x:c r="N212" s="114"/>
      <x:c r="O212" s="114"/>
      <x:c r="P212" s="114"/>
      <x:c r="Q212" s="114"/>
      <x:c r="R212" s="114"/>
      <x:c r="S212" s="114" t="str">
        <x:v>Paket utama</x:v>
      </x:c>
      <x:c r="T212" s="114" t="str">
        <x:v>8</x:v>
      </x:c>
      <x:c r="U212" s="114" t="n">
        <x:v>16</x:v>
      </x:c>
      <x:c r="V212" s="114" t="str">
        <x:v>8 sept</x:v>
      </x:c>
      <x:c r="W212" s="114"/>
      <x:c r="X212" s="114" t="n">
        <x:v>250000</x:v>
      </x:c>
      <x:c r="Y212" s="114" t="str">
        <x:v>Status pembayaran belum diisi</x:v>
      </x:c>
      <x:c r="Z212" s="114" t="str">
        <x:f>IF(B212="","",IF(OR(C212="",D212="Belum diisi",F212=""),"CHECK: identitas/status",IF(AND(S212="Paket utama",F212&lt;&gt;"DP",OR(E212="",L212="")),"CHECK: tanggal foto/crew",IF(AND(I212=0,OR(W212="-",X212="-")),"CHECK: nominal nonangka","OK"))))</x:f>
        <x:v>CHECK: identitas/status</x:v>
      </x:c>
      <x:c r="AA212" s="116" t="n">
        <x:f>IF(B212="","",IF(AND(S212="Paket utama",E212&lt;&gt;"",E212&lt;='Pengaturan'!$B$6,OR(F212="Lunas",F212="Pelunasan"),L212&lt;&gt;"",L212&lt;&gt;"Belum diisi",N212="Uploaded"),1,0))</x:f>
        <x:v>0</x:v>
      </x:c>
    </x:row>
    <x:row r="213" ht="22" customHeight="1">
      <x:c r="A213" s="112" t="n">
        <x:v>209</x:v>
      </x:c>
      <x:c r="B213" s="113" t="n">
        <x:v>46273</x:v>
      </x:c>
      <x:c r="C213" s="114" t="str">
        <x:v>Deo Putra</x:v>
      </x:c>
      <x:c r="D213" s="114" t="str">
        <x:v>Graduation</x:v>
      </x:c>
      <x:c r="E213" s="113" t="n">
        <x:v>46273</x:v>
      </x:c>
      <x:c r="F213" s="114"/>
      <x:c r="G213" s="115" t="n">
        <x:v>290000</x:v>
      </x:c>
      <x:c r="H213" s="115" t="n">
        <x:v>0</x:v>
      </x:c>
      <x:c r="I213" s="115" t="n">
        <x:f>IF(B213="","",SUM(G213:H213))</x:f>
        <x:v>290000</x:v>
      </x:c>
      <x:c r="J213" s="114" t="str">
        <x:f>IF(B213="","",IF(I213=0,"Tanpa uang masuk",IF(AND(G213&gt;0,H213&gt;0),"Cash + Transfer",IF(G213&gt;0,"Cash","Transfer"))))</x:f>
        <x:v>Cash</x:v>
      </x:c>
      <x:c r="K213" s="114" t="str">
        <x:v>ADDEL</x:v>
      </x:c>
      <x:c r="L213" s="114" t="str">
        <x:v>ABROR</x:v>
      </x:c>
      <x:c r="M213" s="114"/>
      <x:c r="N213" s="114"/>
      <x:c r="O213" s="114"/>
      <x:c r="P213" s="114"/>
      <x:c r="Q213" s="114"/>
      <x:c r="R213" s="114"/>
      <x:c r="S213" s="114" t="str">
        <x:v>Paket utama</x:v>
      </x:c>
      <x:c r="T213" s="114" t="str">
        <x:v>8</x:v>
      </x:c>
      <x:c r="U213" s="114" t="n">
        <x:v>17</x:v>
      </x:c>
      <x:c r="V213" s="114" t="str">
        <x:v>8 sept</x:v>
      </x:c>
      <x:c r="W213" s="114" t="n">
        <x:v>290000</x:v>
      </x:c>
      <x:c r="X213" s="114"/>
      <x:c r="Y213" s="114" t="str">
        <x:v>Status pembayaran belum diisi</x:v>
      </x:c>
      <x:c r="Z213" s="114" t="str">
        <x:f>IF(B213="","",IF(OR(C213="",D213="Belum diisi",F213=""),"CHECK: identitas/status",IF(AND(S213="Paket utama",F213&lt;&gt;"DP",OR(E213="",L213="")),"CHECK: tanggal foto/crew",IF(AND(I213=0,OR(W213="-",X213="-")),"CHECK: nominal nonangka","OK"))))</x:f>
        <x:v>CHECK: identitas/status</x:v>
      </x:c>
      <x:c r="AA213" s="116" t="n">
        <x:f>IF(B213="","",IF(AND(S213="Paket utama",E213&lt;&gt;"",E213&lt;='Pengaturan'!$B$6,OR(F213="Lunas",F213="Pelunasan"),L213&lt;&gt;"",L213&lt;&gt;"Belum diisi",N213="Uploaded"),1,0))</x:f>
        <x:v>0</x:v>
      </x:c>
    </x:row>
    <x:row r="214" ht="22" customHeight="1">
      <x:c r="A214" s="112" t="n">
        <x:v>210</x:v>
      </x:c>
      <x:c r="B214" s="113" t="n">
        <x:v>46273</x:v>
      </x:c>
      <x:c r="C214" s="114" t="str">
        <x:v>Zahra Nur</x:v>
      </x:c>
      <x:c r="D214" s="114" t="str">
        <x:v>Graduation Premium</x:v>
      </x:c>
      <x:c r="E214" s="113" t="n">
        <x:v>46273</x:v>
      </x:c>
      <x:c r="F214" s="114"/>
      <x:c r="G214" s="115" t="n">
        <x:v>220000</x:v>
      </x:c>
      <x:c r="H214" s="115" t="n">
        <x:v>0</x:v>
      </x:c>
      <x:c r="I214" s="115" t="n">
        <x:f>IF(B214="","",SUM(G214:H214))</x:f>
        <x:v>220000</x:v>
      </x:c>
      <x:c r="J214" s="114" t="str">
        <x:f>IF(B214="","",IF(I214=0,"Tanpa uang masuk",IF(AND(G214&gt;0,H214&gt;0),"Cash + Transfer",IF(G214&gt;0,"Cash","Transfer"))))</x:f>
        <x:v>Cash</x:v>
      </x:c>
      <x:c r="K214" s="114" t="str">
        <x:v>ADDEL</x:v>
      </x:c>
      <x:c r="L214" s="114" t="str">
        <x:v>SAKA</x:v>
      </x:c>
      <x:c r="M214" s="114"/>
      <x:c r="N214" s="114"/>
      <x:c r="O214" s="114"/>
      <x:c r="P214" s="114"/>
      <x:c r="Q214" s="114"/>
      <x:c r="R214" s="114"/>
      <x:c r="S214" s="114" t="str">
        <x:v>Paket utama</x:v>
      </x:c>
      <x:c r="T214" s="114" t="str">
        <x:v>8</x:v>
      </x:c>
      <x:c r="U214" s="114" t="n">
        <x:v>18</x:v>
      </x:c>
      <x:c r="V214" s="114" t="str">
        <x:v>8 sept</x:v>
      </x:c>
      <x:c r="W214" s="114" t="n">
        <x:v>220000</x:v>
      </x:c>
      <x:c r="X214" s="114"/>
      <x:c r="Y214" s="114" t="str">
        <x:v>Status pembayaran belum diisi</x:v>
      </x:c>
      <x:c r="Z214" s="114" t="str">
        <x:f>IF(B214="","",IF(OR(C214="",D214="Belum diisi",F214=""),"CHECK: identitas/status",IF(AND(S214="Paket utama",F214&lt;&gt;"DP",OR(E214="",L214="")),"CHECK: tanggal foto/crew",IF(AND(I214=0,OR(W214="-",X214="-")),"CHECK: nominal nonangka","OK"))))</x:f>
        <x:v>CHECK: identitas/status</x:v>
      </x:c>
      <x:c r="AA214" s="116" t="n">
        <x:f>IF(B214="","",IF(AND(S214="Paket utama",E214&lt;&gt;"",E214&lt;='Pengaturan'!$B$6,OR(F214="Lunas",F214="Pelunasan"),L214&lt;&gt;"",L214&lt;&gt;"Belum diisi",N214="Uploaded"),1,0))</x:f>
        <x:v>0</x:v>
      </x:c>
    </x:row>
    <x:row r="215" ht="22" customHeight="1">
      <x:c r="A215" s="112" t="n">
        <x:v>211</x:v>
      </x:c>
      <x:c r="B215" s="113" t="n">
        <x:v>46273</x:v>
      </x:c>
      <x:c r="C215" s="114" t="str">
        <x:v>Decky Septa</x:v>
      </x:c>
      <x:c r="D215" s="114" t="str">
        <x:v>Graduation</x:v>
      </x:c>
      <x:c r="E215" s="113" t="n">
        <x:v>46273</x:v>
      </x:c>
      <x:c r="F215" s="114"/>
      <x:c r="G215" s="115" t="n">
        <x:v>250000</x:v>
      </x:c>
      <x:c r="H215" s="115" t="n">
        <x:v>0</x:v>
      </x:c>
      <x:c r="I215" s="115" t="n">
        <x:f>IF(B215="","",SUM(G215:H215))</x:f>
        <x:v>250000</x:v>
      </x:c>
      <x:c r="J215" s="114" t="str">
        <x:f>IF(B215="","",IF(I215=0,"Tanpa uang masuk",IF(AND(G215&gt;0,H215&gt;0),"Cash + Transfer",IF(G215&gt;0,"Cash","Transfer"))))</x:f>
        <x:v>Cash</x:v>
      </x:c>
      <x:c r="K215" s="114" t="str">
        <x:v>ADDEL</x:v>
      </x:c>
      <x:c r="L215" s="114" t="str">
        <x:v>ABROR</x:v>
      </x:c>
      <x:c r="M215" s="114"/>
      <x:c r="N215" s="114"/>
      <x:c r="O215" s="114"/>
      <x:c r="P215" s="114"/>
      <x:c r="Q215" s="114"/>
      <x:c r="R215" s="114"/>
      <x:c r="S215" s="114" t="str">
        <x:v>Paket utama</x:v>
      </x:c>
      <x:c r="T215" s="114" t="str">
        <x:v>8</x:v>
      </x:c>
      <x:c r="U215" s="114" t="n">
        <x:v>19</x:v>
      </x:c>
      <x:c r="V215" s="114" t="str">
        <x:v>8 sept</x:v>
      </x:c>
      <x:c r="W215" s="114" t="n">
        <x:v>250000</x:v>
      </x:c>
      <x:c r="X215" s="114"/>
      <x:c r="Y215" s="114" t="str">
        <x:v>Status pembayaran belum diisi</x:v>
      </x:c>
      <x:c r="Z215" s="114" t="str">
        <x:f>IF(B215="","",IF(OR(C215="",D215="Belum diisi",F215=""),"CHECK: identitas/status",IF(AND(S215="Paket utama",F215&lt;&gt;"DP",OR(E215="",L215="")),"CHECK: tanggal foto/crew",IF(AND(I215=0,OR(W215="-",X215="-")),"CHECK: nominal nonangka","OK"))))</x:f>
        <x:v>CHECK: identitas/status</x:v>
      </x:c>
      <x:c r="AA215" s="116" t="n">
        <x:f>IF(B215="","",IF(AND(S215="Paket utama",E215&lt;&gt;"",E215&lt;='Pengaturan'!$B$6,OR(F215="Lunas",F215="Pelunasan"),L215&lt;&gt;"",L215&lt;&gt;"Belum diisi",N215="Uploaded"),1,0))</x:f>
        <x:v>0</x:v>
      </x:c>
    </x:row>
    <x:row r="216" ht="22" customHeight="1">
      <x:c r="A216" s="112" t="n">
        <x:v>212</x:v>
      </x:c>
      <x:c r="B216" s="113" t="n">
        <x:v>46273</x:v>
      </x:c>
      <x:c r="C216" s="114" t="str">
        <x:v>Qori Susi Alifah</x:v>
      </x:c>
      <x:c r="D216" s="114" t="str">
        <x:v>Graduation</x:v>
      </x:c>
      <x:c r="E216" s="113" t="n">
        <x:v>46273</x:v>
      </x:c>
      <x:c r="F216" s="114"/>
      <x:c r="G216" s="115" t="n">
        <x:v>0</x:v>
      </x:c>
      <x:c r="H216" s="115" t="n">
        <x:v>330000</x:v>
      </x:c>
      <x:c r="I216" s="115" t="n">
        <x:f>IF(B216="","",SUM(G216:H216))</x:f>
        <x:v>330000</x:v>
      </x:c>
      <x:c r="J216" s="114" t="str">
        <x:f>IF(B216="","",IF(I216=0,"Tanpa uang masuk",IF(AND(G216&gt;0,H216&gt;0),"Cash + Transfer",IF(G216&gt;0,"Cash","Transfer"))))</x:f>
        <x:v>Transfer</x:v>
      </x:c>
      <x:c r="K216" s="114" t="str">
        <x:v>ADDEL</x:v>
      </x:c>
      <x:c r="L216" s="114" t="str">
        <x:v>SAKA</x:v>
      </x:c>
      <x:c r="M216" s="114"/>
      <x:c r="N216" s="114"/>
      <x:c r="O216" s="114"/>
      <x:c r="P216" s="114"/>
      <x:c r="Q216" s="114"/>
      <x:c r="R216" s="114"/>
      <x:c r="S216" s="114" t="str">
        <x:v>Paket utama</x:v>
      </x:c>
      <x:c r="T216" s="114" t="str">
        <x:v>8</x:v>
      </x:c>
      <x:c r="U216" s="114" t="n">
        <x:v>20</x:v>
      </x:c>
      <x:c r="V216" s="114" t="str">
        <x:v>8 sept</x:v>
      </x:c>
      <x:c r="W216" s="114"/>
      <x:c r="X216" s="114" t="n">
        <x:v>330000</x:v>
      </x:c>
      <x:c r="Y216" s="114" t="str">
        <x:v>Status pembayaran belum diisi</x:v>
      </x:c>
      <x:c r="Z216" s="114" t="str">
        <x:f>IF(B216="","",IF(OR(C216="",D216="Belum diisi",F216=""),"CHECK: identitas/status",IF(AND(S216="Paket utama",F216&lt;&gt;"DP",OR(E216="",L216="")),"CHECK: tanggal foto/crew",IF(AND(I216=0,OR(W216="-",X216="-")),"CHECK: nominal nonangka","OK"))))</x:f>
        <x:v>CHECK: identitas/status</x:v>
      </x:c>
      <x:c r="AA216" s="116" t="n">
        <x:f>IF(B216="","",IF(AND(S216="Paket utama",E216&lt;&gt;"",E216&lt;='Pengaturan'!$B$6,OR(F216="Lunas",F216="Pelunasan"),L216&lt;&gt;"",L216&lt;&gt;"Belum diisi",N216="Uploaded"),1,0))</x:f>
        <x:v>0</x:v>
      </x:c>
    </x:row>
    <x:row r="217" ht="22" customHeight="1">
      <x:c r="A217" s="112" t="n">
        <x:v>213</x:v>
      </x:c>
      <x:c r="B217" s="113" t="n">
        <x:v>46273</x:v>
      </x:c>
      <x:c r="C217" s="114" t="str">
        <x:v>Dewi Amarwati</x:v>
      </x:c>
      <x:c r="D217" s="114" t="str">
        <x:v>Graduation</x:v>
      </x:c>
      <x:c r="E217" s="113" t="n">
        <x:v>46273</x:v>
      </x:c>
      <x:c r="F217" s="114"/>
      <x:c r="G217" s="115" t="n">
        <x:v>0</x:v>
      </x:c>
      <x:c r="H217" s="115" t="n">
        <x:v>350000</x:v>
      </x:c>
      <x:c r="I217" s="115" t="n">
        <x:f>IF(B217="","",SUM(G217:H217))</x:f>
        <x:v>350000</x:v>
      </x:c>
      <x:c r="J217" s="114" t="str">
        <x:f>IF(B217="","",IF(I217=0,"Tanpa uang masuk",IF(AND(G217&gt;0,H217&gt;0),"Cash + Transfer",IF(G217&gt;0,"Cash","Transfer"))))</x:f>
        <x:v>Transfer</x:v>
      </x:c>
      <x:c r="K217" s="114" t="str">
        <x:v>ADDEL</x:v>
      </x:c>
      <x:c r="L217" s="114" t="str">
        <x:v>ABROR</x:v>
      </x:c>
      <x:c r="M217" s="114"/>
      <x:c r="N217" s="114"/>
      <x:c r="O217" s="114"/>
      <x:c r="P217" s="114"/>
      <x:c r="Q217" s="114"/>
      <x:c r="R217" s="114"/>
      <x:c r="S217" s="114" t="str">
        <x:v>Paket utama</x:v>
      </x:c>
      <x:c r="T217" s="114" t="str">
        <x:v>8</x:v>
      </x:c>
      <x:c r="U217" s="114" t="n">
        <x:v>21</x:v>
      </x:c>
      <x:c r="V217" s="114" t="str">
        <x:v>8 sept</x:v>
      </x:c>
      <x:c r="W217" s="114"/>
      <x:c r="X217" s="114" t="n">
        <x:v>350000</x:v>
      </x:c>
      <x:c r="Y217" s="114" t="str">
        <x:v>Status pembayaran belum diisi</x:v>
      </x:c>
      <x:c r="Z217" s="114" t="str">
        <x:f>IF(B217="","",IF(OR(C217="",D217="Belum diisi",F217=""),"CHECK: identitas/status",IF(AND(S217="Paket utama",F217&lt;&gt;"DP",OR(E217="",L217="")),"CHECK: tanggal foto/crew",IF(AND(I217=0,OR(W217="-",X217="-")),"CHECK: nominal nonangka","OK"))))</x:f>
        <x:v>CHECK: identitas/status</x:v>
      </x:c>
      <x:c r="AA217" s="116" t="n">
        <x:f>IF(B217="","",IF(AND(S217="Paket utama",E217&lt;&gt;"",E217&lt;='Pengaturan'!$B$6,OR(F217="Lunas",F217="Pelunasan"),L217&lt;&gt;"",L217&lt;&gt;"Belum diisi",N217="Uploaded"),1,0))</x:f>
        <x:v>0</x:v>
      </x:c>
    </x:row>
    <x:row r="218" ht="22" customHeight="1">
      <x:c r="A218" s="112" t="n">
        <x:v>214</x:v>
      </x:c>
      <x:c r="B218" s="113" t="n">
        <x:v>46273</x:v>
      </x:c>
      <x:c r="C218" s="114" t="str">
        <x:v>Zaki</x:v>
      </x:c>
      <x:c r="D218" s="114" t="str">
        <x:v>Graduation</x:v>
      </x:c>
      <x:c r="E218" s="113" t="n">
        <x:v>46273</x:v>
      </x:c>
      <x:c r="F218" s="114"/>
      <x:c r="G218" s="115" t="n">
        <x:v>250000</x:v>
      </x:c>
      <x:c r="H218" s="115" t="n">
        <x:v>0</x:v>
      </x:c>
      <x:c r="I218" s="115" t="n">
        <x:f>IF(B218="","",SUM(G218:H218))</x:f>
        <x:v>250000</x:v>
      </x:c>
      <x:c r="J218" s="114" t="str">
        <x:f>IF(B218="","",IF(I218=0,"Tanpa uang masuk",IF(AND(G218&gt;0,H218&gt;0),"Cash + Transfer",IF(G218&gt;0,"Cash","Transfer"))))</x:f>
        <x:v>Cash</x:v>
      </x:c>
      <x:c r="K218" s="114" t="str">
        <x:v>ADDEL</x:v>
      </x:c>
      <x:c r="L218" s="114" t="str">
        <x:v>ADIF</x:v>
      </x:c>
      <x:c r="M218" s="114"/>
      <x:c r="N218" s="114"/>
      <x:c r="O218" s="114"/>
      <x:c r="P218" s="114"/>
      <x:c r="Q218" s="114"/>
      <x:c r="R218" s="114"/>
      <x:c r="S218" s="114" t="str">
        <x:v>Paket utama</x:v>
      </x:c>
      <x:c r="T218" s="114" t="str">
        <x:v>8</x:v>
      </x:c>
      <x:c r="U218" s="114" t="n">
        <x:v>22</x:v>
      </x:c>
      <x:c r="V218" s="114" t="str">
        <x:v>8 sept</x:v>
      </x:c>
      <x:c r="W218" s="114" t="n">
        <x:v>250000</x:v>
      </x:c>
      <x:c r="X218" s="114"/>
      <x:c r="Y218" s="114" t="str">
        <x:v>Status pembayaran belum diisi</x:v>
      </x:c>
      <x:c r="Z218" s="114" t="str">
        <x:f>IF(B218="","",IF(OR(C218="",D218="Belum diisi",F218=""),"CHECK: identitas/status",IF(AND(S218="Paket utama",F218&lt;&gt;"DP",OR(E218="",L218="")),"CHECK: tanggal foto/crew",IF(AND(I218=0,OR(W218="-",X218="-")),"CHECK: nominal nonangka","OK"))))</x:f>
        <x:v>CHECK: identitas/status</x:v>
      </x:c>
      <x:c r="AA218" s="116" t="n">
        <x:f>IF(B218="","",IF(AND(S218="Paket utama",E218&lt;&gt;"",E218&lt;='Pengaturan'!$B$6,OR(F218="Lunas",F218="Pelunasan"),L218&lt;&gt;"",L218&lt;&gt;"Belum diisi",N218="Uploaded"),1,0))</x:f>
        <x:v>0</x:v>
      </x:c>
    </x:row>
    <x:row r="219" ht="22" customHeight="1">
      <x:c r="A219" s="112" t="n">
        <x:v>215</x:v>
      </x:c>
      <x:c r="B219" s="113" t="n">
        <x:v>46273</x:v>
      </x:c>
      <x:c r="C219" s="114" t="str">
        <x:v>Sabiq</x:v>
      </x:c>
      <x:c r="D219" s="114" t="str">
        <x:v>Graduation</x:v>
      </x:c>
      <x:c r="E219" s="113" t="n">
        <x:v>46273</x:v>
      </x:c>
      <x:c r="F219" s="114"/>
      <x:c r="G219" s="115" t="n">
        <x:v>250000</x:v>
      </x:c>
      <x:c r="H219" s="115" t="n">
        <x:v>0</x:v>
      </x:c>
      <x:c r="I219" s="115" t="n">
        <x:f>IF(B219="","",SUM(G219:H219))</x:f>
        <x:v>250000</x:v>
      </x:c>
      <x:c r="J219" s="114" t="str">
        <x:f>IF(B219="","",IF(I219=0,"Tanpa uang masuk",IF(AND(G219&gt;0,H219&gt;0),"Cash + Transfer",IF(G219&gt;0,"Cash","Transfer"))))</x:f>
        <x:v>Cash</x:v>
      </x:c>
      <x:c r="K219" s="114" t="str">
        <x:v>ADDEL</x:v>
      </x:c>
      <x:c r="L219" s="114" t="str">
        <x:v>SAKA</x:v>
      </x:c>
      <x:c r="M219" s="114"/>
      <x:c r="N219" s="114"/>
      <x:c r="O219" s="114"/>
      <x:c r="P219" s="114"/>
      <x:c r="Q219" s="114"/>
      <x:c r="R219" s="114"/>
      <x:c r="S219" s="114" t="str">
        <x:v>Paket utama</x:v>
      </x:c>
      <x:c r="T219" s="114" t="str">
        <x:v>8</x:v>
      </x:c>
      <x:c r="U219" s="114" t="n">
        <x:v>23</x:v>
      </x:c>
      <x:c r="V219" s="114" t="str">
        <x:v>8 sept</x:v>
      </x:c>
      <x:c r="W219" s="114" t="n">
        <x:v>250000</x:v>
      </x:c>
      <x:c r="X219" s="114"/>
      <x:c r="Y219" s="114" t="str">
        <x:v>Status pembayaran belum diisi</x:v>
      </x:c>
      <x:c r="Z219" s="114" t="str">
        <x:f>IF(B219="","",IF(OR(C219="",D219="Belum diisi",F219=""),"CHECK: identitas/status",IF(AND(S219="Paket utama",F219&lt;&gt;"DP",OR(E219="",L219="")),"CHECK: tanggal foto/crew",IF(AND(I219=0,OR(W219="-",X219="-")),"CHECK: nominal nonangka","OK"))))</x:f>
        <x:v>CHECK: identitas/status</x:v>
      </x:c>
      <x:c r="AA219" s="116" t="n">
        <x:f>IF(B219="","",IF(AND(S219="Paket utama",E219&lt;&gt;"",E219&lt;='Pengaturan'!$B$6,OR(F219="Lunas",F219="Pelunasan"),L219&lt;&gt;"",L219&lt;&gt;"Belum diisi",N219="Uploaded"),1,0))</x:f>
        <x:v>0</x:v>
      </x:c>
    </x:row>
    <x:row r="220" ht="22" customHeight="1">
      <x:c r="A220" s="112" t="n">
        <x:v>216</x:v>
      </x:c>
      <x:c r="B220" s="113" t="n">
        <x:v>46273</x:v>
      </x:c>
      <x:c r="C220" s="114" t="str">
        <x:v>Jasmine Malaeka</x:v>
      </x:c>
      <x:c r="D220" s="114" t="str">
        <x:v>Graduation</x:v>
      </x:c>
      <x:c r="E220" s="113" t="n">
        <x:v>46273</x:v>
      </x:c>
      <x:c r="F220" s="114"/>
      <x:c r="G220" s="115" t="n">
        <x:v>0</x:v>
      </x:c>
      <x:c r="H220" s="115" t="n">
        <x:v>250000</x:v>
      </x:c>
      <x:c r="I220" s="115" t="n">
        <x:f>IF(B220="","",SUM(G220:H220))</x:f>
        <x:v>250000</x:v>
      </x:c>
      <x:c r="J220" s="114" t="str">
        <x:f>IF(B220="","",IF(I220=0,"Tanpa uang masuk",IF(AND(G220&gt;0,H220&gt;0),"Cash + Transfer",IF(G220&gt;0,"Cash","Transfer"))))</x:f>
        <x:v>Transfer</x:v>
      </x:c>
      <x:c r="K220" s="114" t="str">
        <x:v>ADDEL</x:v>
      </x:c>
      <x:c r="L220" s="114" t="str">
        <x:v>ADIF</x:v>
      </x:c>
      <x:c r="M220" s="114"/>
      <x:c r="N220" s="114"/>
      <x:c r="O220" s="114"/>
      <x:c r="P220" s="114"/>
      <x:c r="Q220" s="114"/>
      <x:c r="R220" s="114"/>
      <x:c r="S220" s="114" t="str">
        <x:v>Paket utama</x:v>
      </x:c>
      <x:c r="T220" s="114" t="str">
        <x:v>8</x:v>
      </x:c>
      <x:c r="U220" s="114" t="n">
        <x:v>24</x:v>
      </x:c>
      <x:c r="V220" s="114" t="str">
        <x:v>8 sept</x:v>
      </x:c>
      <x:c r="W220" s="114"/>
      <x:c r="X220" s="114" t="n">
        <x:v>250000</x:v>
      </x:c>
      <x:c r="Y220" s="114" t="str">
        <x:v>Status pembayaran belum diisi</x:v>
      </x:c>
      <x:c r="Z220" s="114" t="str">
        <x:f>IF(B220="","",IF(OR(C220="",D220="Belum diisi",F220=""),"CHECK: identitas/status",IF(AND(S220="Paket utama",F220&lt;&gt;"DP",OR(E220="",L220="")),"CHECK: tanggal foto/crew",IF(AND(I220=0,OR(W220="-",X220="-")),"CHECK: nominal nonangka","OK"))))</x:f>
        <x:v>CHECK: identitas/status</x:v>
      </x:c>
      <x:c r="AA220" s="116" t="n">
        <x:f>IF(B220="","",IF(AND(S220="Paket utama",E220&lt;&gt;"",E220&lt;='Pengaturan'!$B$6,OR(F220="Lunas",F220="Pelunasan"),L220&lt;&gt;"",L220&lt;&gt;"Belum diisi",N220="Uploaded"),1,0))</x:f>
        <x:v>0</x:v>
      </x:c>
    </x:row>
    <x:row r="221" ht="22" customHeight="1">
      <x:c r="A221" s="112" t="n">
        <x:v>217</x:v>
      </x:c>
      <x:c r="B221" s="113" t="n">
        <x:v>46273</x:v>
      </x:c>
      <x:c r="C221" s="114" t="str">
        <x:v>Deri Dernata</x:v>
      </x:c>
      <x:c r="D221" s="114" t="str">
        <x:v>Graduation</x:v>
      </x:c>
      <x:c r="E221" s="113" t="n">
        <x:v>46273</x:v>
      </x:c>
      <x:c r="F221" s="114"/>
      <x:c r="G221" s="115" t="n">
        <x:v>250000</x:v>
      </x:c>
      <x:c r="H221" s="115" t="n">
        <x:v>0</x:v>
      </x:c>
      <x:c r="I221" s="115" t="n">
        <x:f>IF(B221="","",SUM(G221:H221))</x:f>
        <x:v>250000</x:v>
      </x:c>
      <x:c r="J221" s="114" t="str">
        <x:f>IF(B221="","",IF(I221=0,"Tanpa uang masuk",IF(AND(G221&gt;0,H221&gt;0),"Cash + Transfer",IF(G221&gt;0,"Cash","Transfer"))))</x:f>
        <x:v>Cash</x:v>
      </x:c>
      <x:c r="K221" s="114" t="str">
        <x:v>ADDEL</x:v>
      </x:c>
      <x:c r="L221" s="114" t="str">
        <x:v>SAKA</x:v>
      </x:c>
      <x:c r="M221" s="114"/>
      <x:c r="N221" s="114"/>
      <x:c r="O221" s="114"/>
      <x:c r="P221" s="114"/>
      <x:c r="Q221" s="114"/>
      <x:c r="R221" s="114"/>
      <x:c r="S221" s="114" t="str">
        <x:v>Paket utama</x:v>
      </x:c>
      <x:c r="T221" s="114" t="str">
        <x:v>8</x:v>
      </x:c>
      <x:c r="U221" s="114" t="n">
        <x:v>25</x:v>
      </x:c>
      <x:c r="V221" s="114" t="str">
        <x:v>8 sept</x:v>
      </x:c>
      <x:c r="W221" s="114" t="n">
        <x:v>250000</x:v>
      </x:c>
      <x:c r="X221" s="114"/>
      <x:c r="Y221" s="114" t="str">
        <x:v>Status pembayaran belum diisi</x:v>
      </x:c>
      <x:c r="Z221" s="114" t="str">
        <x:f>IF(B221="","",IF(OR(C221="",D221="Belum diisi",F221=""),"CHECK: identitas/status",IF(AND(S221="Paket utama",F221&lt;&gt;"DP",OR(E221="",L221="")),"CHECK: tanggal foto/crew",IF(AND(I221=0,OR(W221="-",X221="-")),"CHECK: nominal nonangka","OK"))))</x:f>
        <x:v>CHECK: identitas/status</x:v>
      </x:c>
      <x:c r="AA221" s="116" t="n">
        <x:f>IF(B221="","",IF(AND(S221="Paket utama",E221&lt;&gt;"",E221&lt;='Pengaturan'!$B$6,OR(F221="Lunas",F221="Pelunasan"),L221&lt;&gt;"",L221&lt;&gt;"Belum diisi",N221="Uploaded"),1,0))</x:f>
        <x:v>0</x:v>
      </x:c>
    </x:row>
    <x:row r="222" ht="22" customHeight="1">
      <x:c r="A222" s="112" t="n">
        <x:v>218</x:v>
      </x:c>
      <x:c r="B222" s="113" t="n">
        <x:v>46273</x:v>
      </x:c>
      <x:c r="C222" s="114" t="str">
        <x:v>Faizah</x:v>
      </x:c>
      <x:c r="D222" s="114" t="str">
        <x:v>Graduation</x:v>
      </x:c>
      <x:c r="E222" s="113" t="n">
        <x:v>46273</x:v>
      </x:c>
      <x:c r="F222" s="114"/>
      <x:c r="G222" s="115" t="n">
        <x:v>0</x:v>
      </x:c>
      <x:c r="H222" s="115" t="n">
        <x:v>270000</x:v>
      </x:c>
      <x:c r="I222" s="115" t="n">
        <x:f>IF(B222="","",SUM(G222:H222))</x:f>
        <x:v>270000</x:v>
      </x:c>
      <x:c r="J222" s="114" t="str">
        <x:f>IF(B222="","",IF(I222=0,"Tanpa uang masuk",IF(AND(G222&gt;0,H222&gt;0),"Cash + Transfer",IF(G222&gt;0,"Cash","Transfer"))))</x:f>
        <x:v>Transfer</x:v>
      </x:c>
      <x:c r="K222" s="114" t="str">
        <x:v>ADDEL</x:v>
      </x:c>
      <x:c r="L222" s="114" t="str">
        <x:v>ABROR</x:v>
      </x:c>
      <x:c r="M222" s="114"/>
      <x:c r="N222" s="114"/>
      <x:c r="O222" s="114"/>
      <x:c r="P222" s="114"/>
      <x:c r="Q222" s="114"/>
      <x:c r="R222" s="114"/>
      <x:c r="S222" s="114" t="str">
        <x:v>Paket utama</x:v>
      </x:c>
      <x:c r="T222" s="114" t="str">
        <x:v>8</x:v>
      </x:c>
      <x:c r="U222" s="114" t="n">
        <x:v>26</x:v>
      </x:c>
      <x:c r="V222" s="114" t="str">
        <x:v>8 sept</x:v>
      </x:c>
      <x:c r="W222" s="114"/>
      <x:c r="X222" s="114" t="n">
        <x:v>270000</x:v>
      </x:c>
      <x:c r="Y222" s="114" t="str">
        <x:v>Status pembayaran belum diisi</x:v>
      </x:c>
      <x:c r="Z222" s="114" t="str">
        <x:f>IF(B222="","",IF(OR(C222="",D222="Belum diisi",F222=""),"CHECK: identitas/status",IF(AND(S222="Paket utama",F222&lt;&gt;"DP",OR(E222="",L222="")),"CHECK: tanggal foto/crew",IF(AND(I222=0,OR(W222="-",X222="-")),"CHECK: nominal nonangka","OK"))))</x:f>
        <x:v>CHECK: identitas/status</x:v>
      </x:c>
      <x:c r="AA222" s="116" t="n">
        <x:f>IF(B222="","",IF(AND(S222="Paket utama",E222&lt;&gt;"",E222&lt;='Pengaturan'!$B$6,OR(F222="Lunas",F222="Pelunasan"),L222&lt;&gt;"",L222&lt;&gt;"Belum diisi",N222="Uploaded"),1,0))</x:f>
        <x:v>0</x:v>
      </x:c>
    </x:row>
    <x:row r="223" ht="22" customHeight="1">
      <x:c r="A223" s="112" t="n">
        <x:v>219</x:v>
      </x:c>
      <x:c r="B223" s="113" t="n">
        <x:v>46273</x:v>
      </x:c>
      <x:c r="C223" s="114" t="str">
        <x:v>Dhiya</x:v>
      </x:c>
      <x:c r="D223" s="114" t="str">
        <x:v>Graduation</x:v>
      </x:c>
      <x:c r="E223" s="113" t="n">
        <x:v>46273</x:v>
      </x:c>
      <x:c r="F223" s="114"/>
      <x:c r="G223" s="115" t="n">
        <x:v>250000</x:v>
      </x:c>
      <x:c r="H223" s="115" t="n">
        <x:v>0</x:v>
      </x:c>
      <x:c r="I223" s="115" t="n">
        <x:f>IF(B223="","",SUM(G223:H223))</x:f>
        <x:v>250000</x:v>
      </x:c>
      <x:c r="J223" s="114" t="str">
        <x:f>IF(B223="","",IF(I223=0,"Tanpa uang masuk",IF(AND(G223&gt;0,H223&gt;0),"Cash + Transfer",IF(G223&gt;0,"Cash","Transfer"))))</x:f>
        <x:v>Cash</x:v>
      </x:c>
      <x:c r="K223" s="114" t="str">
        <x:v>ADDEL</x:v>
      </x:c>
      <x:c r="L223" s="114" t="str">
        <x:v>FAHME</x:v>
      </x:c>
      <x:c r="M223" s="114"/>
      <x:c r="N223" s="114"/>
      <x:c r="O223" s="114"/>
      <x:c r="P223" s="114"/>
      <x:c r="Q223" s="114"/>
      <x:c r="R223" s="114"/>
      <x:c r="S223" s="114" t="str">
        <x:v>Paket utama</x:v>
      </x:c>
      <x:c r="T223" s="114" t="str">
        <x:v>8</x:v>
      </x:c>
      <x:c r="U223" s="114" t="n">
        <x:v>27</x:v>
      </x:c>
      <x:c r="V223" s="114" t="str">
        <x:v>8 sept</x:v>
      </x:c>
      <x:c r="W223" s="114" t="n">
        <x:v>250000</x:v>
      </x:c>
      <x:c r="X223" s="114"/>
      <x:c r="Y223" s="114" t="str">
        <x:v>Status pembayaran belum diisi</x:v>
      </x:c>
      <x:c r="Z223" s="114" t="str">
        <x:f>IF(B223="","",IF(OR(C223="",D223="Belum diisi",F223=""),"CHECK: identitas/status",IF(AND(S223="Paket utama",F223&lt;&gt;"DP",OR(E223="",L223="")),"CHECK: tanggal foto/crew",IF(AND(I223=0,OR(W223="-",X223="-")),"CHECK: nominal nonangka","OK"))))</x:f>
        <x:v>CHECK: identitas/status</x:v>
      </x:c>
      <x:c r="AA223" s="116" t="n">
        <x:f>IF(B223="","",IF(AND(S223="Paket utama",E223&lt;&gt;"",E223&lt;='Pengaturan'!$B$6,OR(F223="Lunas",F223="Pelunasan"),L223&lt;&gt;"",L223&lt;&gt;"Belum diisi",N223="Uploaded"),1,0))</x:f>
        <x:v>0</x:v>
      </x:c>
    </x:row>
    <x:row r="224" ht="22" customHeight="1">
      <x:c r="A224" s="112" t="n">
        <x:v>220</x:v>
      </x:c>
      <x:c r="B224" s="113" t="n">
        <x:v>46273</x:v>
      </x:c>
      <x:c r="C224" s="114" t="str">
        <x:v>Refanie Kurnia</x:v>
      </x:c>
      <x:c r="D224" s="114" t="str">
        <x:v>Graduation</x:v>
      </x:c>
      <x:c r="E224" s="113" t="n">
        <x:v>46273</x:v>
      </x:c>
      <x:c r="F224" s="114"/>
      <x:c r="G224" s="115" t="n">
        <x:v>0</x:v>
      </x:c>
      <x:c r="H224" s="115" t="n">
        <x:v>250000</x:v>
      </x:c>
      <x:c r="I224" s="115" t="n">
        <x:f>IF(B224="","",SUM(G224:H224))</x:f>
        <x:v>250000</x:v>
      </x:c>
      <x:c r="J224" s="114" t="str">
        <x:f>IF(B224="","",IF(I224=0,"Tanpa uang masuk",IF(AND(G224&gt;0,H224&gt;0),"Cash + Transfer",IF(G224&gt;0,"Cash","Transfer"))))</x:f>
        <x:v>Transfer</x:v>
      </x:c>
      <x:c r="K224" s="114" t="str">
        <x:v>ADDEL</x:v>
      </x:c>
      <x:c r="L224" s="114" t="str">
        <x:v>ADIF</x:v>
      </x:c>
      <x:c r="M224" s="114"/>
      <x:c r="N224" s="114"/>
      <x:c r="O224" s="114"/>
      <x:c r="P224" s="114"/>
      <x:c r="Q224" s="114"/>
      <x:c r="R224" s="114"/>
      <x:c r="S224" s="114" t="str">
        <x:v>Paket utama</x:v>
      </x:c>
      <x:c r="T224" s="114" t="str">
        <x:v>8</x:v>
      </x:c>
      <x:c r="U224" s="114" t="n">
        <x:v>28</x:v>
      </x:c>
      <x:c r="V224" s="114" t="str">
        <x:v>8 sept</x:v>
      </x:c>
      <x:c r="W224" s="114"/>
      <x:c r="X224" s="114" t="n">
        <x:v>250000</x:v>
      </x:c>
      <x:c r="Y224" s="114" t="str">
        <x:v>Status pembayaran belum diisi</x:v>
      </x:c>
      <x:c r="Z224" s="114" t="str">
        <x:f>IF(B224="","",IF(OR(C224="",D224="Belum diisi",F224=""),"CHECK: identitas/status",IF(AND(S224="Paket utama",F224&lt;&gt;"DP",OR(E224="",L224="")),"CHECK: tanggal foto/crew",IF(AND(I224=0,OR(W224="-",X224="-")),"CHECK: nominal nonangka","OK"))))</x:f>
        <x:v>CHECK: identitas/status</x:v>
      </x:c>
      <x:c r="AA224" s="116" t="n">
        <x:f>IF(B224="","",IF(AND(S224="Paket utama",E224&lt;&gt;"",E224&lt;='Pengaturan'!$B$6,OR(F224="Lunas",F224="Pelunasan"),L224&lt;&gt;"",L224&lt;&gt;"Belum diisi",N224="Uploaded"),1,0))</x:f>
        <x:v>0</x:v>
      </x:c>
    </x:row>
    <x:row r="225" ht="22" customHeight="1">
      <x:c r="A225" s="112" t="n">
        <x:v>221</x:v>
      </x:c>
      <x:c r="B225" s="113" t="n">
        <x:v>46273</x:v>
      </x:c>
      <x:c r="C225" s="114" t="str">
        <x:v>Evan</x:v>
      </x:c>
      <x:c r="D225" s="114" t="str">
        <x:v>Graduation</x:v>
      </x:c>
      <x:c r="E225" s="113" t="n">
        <x:v>46273</x:v>
      </x:c>
      <x:c r="F225" s="114"/>
      <x:c r="G225" s="115" t="n">
        <x:v>250000</x:v>
      </x:c>
      <x:c r="H225" s="115" t="n">
        <x:v>0</x:v>
      </x:c>
      <x:c r="I225" s="115" t="n">
        <x:f>IF(B225="","",SUM(G225:H225))</x:f>
        <x:v>250000</x:v>
      </x:c>
      <x:c r="J225" s="114" t="str">
        <x:f>IF(B225="","",IF(I225=0,"Tanpa uang masuk",IF(AND(G225&gt;0,H225&gt;0),"Cash + Transfer",IF(G225&gt;0,"Cash","Transfer"))))</x:f>
        <x:v>Cash</x:v>
      </x:c>
      <x:c r="K225" s="114" t="str">
        <x:v>ADDEL</x:v>
      </x:c>
      <x:c r="L225" s="114" t="str">
        <x:v>SAKA</x:v>
      </x:c>
      <x:c r="M225" s="114"/>
      <x:c r="N225" s="114"/>
      <x:c r="O225" s="114"/>
      <x:c r="P225" s="114"/>
      <x:c r="Q225" s="114"/>
      <x:c r="R225" s="114"/>
      <x:c r="S225" s="114" t="str">
        <x:v>Paket utama</x:v>
      </x:c>
      <x:c r="T225" s="114" t="str">
        <x:v>8</x:v>
      </x:c>
      <x:c r="U225" s="114" t="n">
        <x:v>29</x:v>
      </x:c>
      <x:c r="V225" s="114" t="str">
        <x:v>8 sept</x:v>
      </x:c>
      <x:c r="W225" s="114" t="n">
        <x:v>250000</x:v>
      </x:c>
      <x:c r="X225" s="114"/>
      <x:c r="Y225" s="114" t="str">
        <x:v>Status pembayaran belum diisi</x:v>
      </x:c>
      <x:c r="Z225" s="114" t="str">
        <x:f>IF(B225="","",IF(OR(C225="",D225="Belum diisi",F225=""),"CHECK: identitas/status",IF(AND(S225="Paket utama",F225&lt;&gt;"DP",OR(E225="",L225="")),"CHECK: tanggal foto/crew",IF(AND(I225=0,OR(W225="-",X225="-")),"CHECK: nominal nonangka","OK"))))</x:f>
        <x:v>CHECK: identitas/status</x:v>
      </x:c>
      <x:c r="AA225" s="116" t="n">
        <x:f>IF(B225="","",IF(AND(S225="Paket utama",E225&lt;&gt;"",E225&lt;='Pengaturan'!$B$6,OR(F225="Lunas",F225="Pelunasan"),L225&lt;&gt;"",L225&lt;&gt;"Belum diisi",N225="Uploaded"),1,0))</x:f>
        <x:v>0</x:v>
      </x:c>
    </x:row>
    <x:row r="226" ht="22" customHeight="1">
      <x:c r="A226" s="112" t="n">
        <x:v>222</x:v>
      </x:c>
      <x:c r="B226" s="113" t="n">
        <x:v>46273</x:v>
      </x:c>
      <x:c r="C226" s="114" t="str">
        <x:v>Lintang Budiarti</x:v>
      </x:c>
      <x:c r="D226" s="114" t="str">
        <x:v>Graduation</x:v>
      </x:c>
      <x:c r="E226" s="113" t="n">
        <x:v>46273</x:v>
      </x:c>
      <x:c r="F226" s="114"/>
      <x:c r="G226" s="115" t="n">
        <x:v>0</x:v>
      </x:c>
      <x:c r="H226" s="115" t="n">
        <x:v>490000</x:v>
      </x:c>
      <x:c r="I226" s="115" t="n">
        <x:f>IF(B226="","",SUM(G226:H226))</x:f>
        <x:v>490000</x:v>
      </x:c>
      <x:c r="J226" s="114" t="str">
        <x:f>IF(B226="","",IF(I226=0,"Tanpa uang masuk",IF(AND(G226&gt;0,H226&gt;0),"Cash + Transfer",IF(G226&gt;0,"Cash","Transfer"))))</x:f>
        <x:v>Transfer</x:v>
      </x:c>
      <x:c r="K226" s="114" t="str">
        <x:v>ADDEL</x:v>
      </x:c>
      <x:c r="L226" s="114" t="str">
        <x:v>ADIF</x:v>
      </x:c>
      <x:c r="M226" s="114"/>
      <x:c r="N226" s="114"/>
      <x:c r="O226" s="114"/>
      <x:c r="P226" s="114"/>
      <x:c r="Q226" s="114"/>
      <x:c r="R226" s="114"/>
      <x:c r="S226" s="114" t="str">
        <x:v>Paket utama</x:v>
      </x:c>
      <x:c r="T226" s="114" t="str">
        <x:v>8</x:v>
      </x:c>
      <x:c r="U226" s="114" t="n">
        <x:v>30</x:v>
      </x:c>
      <x:c r="V226" s="114" t="str">
        <x:v>8 sept</x:v>
      </x:c>
      <x:c r="W226" s="114"/>
      <x:c r="X226" s="114" t="n">
        <x:v>490000</x:v>
      </x:c>
      <x:c r="Y226" s="114" t="str">
        <x:v>Status pembayaran belum diisi</x:v>
      </x:c>
      <x:c r="Z226" s="114" t="str">
        <x:f>IF(B226="","",IF(OR(C226="",D226="Belum diisi",F226=""),"CHECK: identitas/status",IF(AND(S226="Paket utama",F226&lt;&gt;"DP",OR(E226="",L226="")),"CHECK: tanggal foto/crew",IF(AND(I226=0,OR(W226="-",X226="-")),"CHECK: nominal nonangka","OK"))))</x:f>
        <x:v>CHECK: identitas/status</x:v>
      </x:c>
      <x:c r="AA226" s="116" t="n">
        <x:f>IF(B226="","",IF(AND(S226="Paket utama",E226&lt;&gt;"",E226&lt;='Pengaturan'!$B$6,OR(F226="Lunas",F226="Pelunasan"),L226&lt;&gt;"",L226&lt;&gt;"Belum diisi",N226="Uploaded"),1,0))</x:f>
        <x:v>0</x:v>
      </x:c>
    </x:row>
    <x:row r="227" ht="22" customHeight="1">
      <x:c r="A227" s="112" t="n">
        <x:v>223</x:v>
      </x:c>
      <x:c r="B227" s="113" t="n">
        <x:v>46273</x:v>
      </x:c>
      <x:c r="C227" s="114" t="str">
        <x:v>Rita</x:v>
      </x:c>
      <x:c r="D227" s="114" t="str">
        <x:v>Graduation</x:v>
      </x:c>
      <x:c r="E227" s="113" t="n">
        <x:v>46273</x:v>
      </x:c>
      <x:c r="F227" s="114"/>
      <x:c r="G227" s="115" t="n">
        <x:v>0</x:v>
      </x:c>
      <x:c r="H227" s="115" t="n">
        <x:v>250000</x:v>
      </x:c>
      <x:c r="I227" s="115" t="n">
        <x:f>IF(B227="","",SUM(G227:H227))</x:f>
        <x:v>250000</x:v>
      </x:c>
      <x:c r="J227" s="114" t="str">
        <x:f>IF(B227="","",IF(I227=0,"Tanpa uang masuk",IF(AND(G227&gt;0,H227&gt;0),"Cash + Transfer",IF(G227&gt;0,"Cash","Transfer"))))</x:f>
        <x:v>Transfer</x:v>
      </x:c>
      <x:c r="K227" s="114" t="str">
        <x:v>ADDEL</x:v>
      </x:c>
      <x:c r="L227" s="114" t="str">
        <x:v>FAHME</x:v>
      </x:c>
      <x:c r="M227" s="114"/>
      <x:c r="N227" s="114"/>
      <x:c r="O227" s="114"/>
      <x:c r="P227" s="114"/>
      <x:c r="Q227" s="114"/>
      <x:c r="R227" s="114"/>
      <x:c r="S227" s="114" t="str">
        <x:v>Paket utama</x:v>
      </x:c>
      <x:c r="T227" s="114" t="str">
        <x:v>8</x:v>
      </x:c>
      <x:c r="U227" s="114" t="n">
        <x:v>31</x:v>
      </x:c>
      <x:c r="V227" s="114" t="str">
        <x:v>8 sept</x:v>
      </x:c>
      <x:c r="W227" s="114"/>
      <x:c r="X227" s="114" t="n">
        <x:v>250000</x:v>
      </x:c>
      <x:c r="Y227" s="114" t="str">
        <x:v>Status pembayaran belum diisi</x:v>
      </x:c>
      <x:c r="Z227" s="114" t="str">
        <x:f>IF(B227="","",IF(OR(C227="",D227="Belum diisi",F227=""),"CHECK: identitas/status",IF(AND(S227="Paket utama",F227&lt;&gt;"DP",OR(E227="",L227="")),"CHECK: tanggal foto/crew",IF(AND(I227=0,OR(W227="-",X227="-")),"CHECK: nominal nonangka","OK"))))</x:f>
        <x:v>CHECK: identitas/status</x:v>
      </x:c>
      <x:c r="AA227" s="116" t="n">
        <x:f>IF(B227="","",IF(AND(S227="Paket utama",E227&lt;&gt;"",E227&lt;='Pengaturan'!$B$6,OR(F227="Lunas",F227="Pelunasan"),L227&lt;&gt;"",L227&lt;&gt;"Belum diisi",N227="Uploaded"),1,0))</x:f>
        <x:v>0</x:v>
      </x:c>
    </x:row>
    <x:row r="228" ht="22" customHeight="1">
      <x:c r="A228" s="112" t="n">
        <x:v>224</x:v>
      </x:c>
      <x:c r="B228" s="113" t="n">
        <x:v>46273</x:v>
      </x:c>
      <x:c r="C228" s="114" t="str">
        <x:v>Delfi</x:v>
      </x:c>
      <x:c r="D228" s="114" t="str">
        <x:v>Graduation</x:v>
      </x:c>
      <x:c r="E228" s="113" t="n">
        <x:v>46274</x:v>
      </x:c>
      <x:c r="F228" s="114" t="str">
        <x:v>DP</x:v>
      </x:c>
      <x:c r="G228" s="115" t="n">
        <x:v>0</x:v>
      </x:c>
      <x:c r="H228" s="115" t="n">
        <x:v>100000</x:v>
      </x:c>
      <x:c r="I228" s="115" t="n">
        <x:f>IF(B228="","",SUM(G228:H228))</x:f>
        <x:v>100000</x:v>
      </x:c>
      <x:c r="J228" s="114" t="str">
        <x:f>IF(B228="","",IF(I228=0,"Tanpa uang masuk",IF(AND(G228&gt;0,H228&gt;0),"Cash + Transfer",IF(G228&gt;0,"Cash","Transfer"))))</x:f>
        <x:v>Transfer</x:v>
      </x:c>
      <x:c r="K228" s="114" t="str">
        <x:v>AMEL</x:v>
      </x:c>
      <x:c r="L228" s="114" t="str">
        <x:v>Belum diisi</x:v>
      </x:c>
      <x:c r="M228" s="114"/>
      <x:c r="N228" s="114"/>
      <x:c r="O228" s="114"/>
      <x:c r="P228" s="114"/>
      <x:c r="Q228" s="114"/>
      <x:c r="R228" s="114"/>
      <x:c r="S228" s="114" t="str">
        <x:v>Paket utama</x:v>
      </x:c>
      <x:c r="T228" s="114" t="str">
        <x:v>8</x:v>
      </x:c>
      <x:c r="U228" s="114" t="n">
        <x:v>32</x:v>
      </x:c>
      <x:c r="V228" s="114" t="str">
        <x:v>9 sept</x:v>
      </x:c>
      <x:c r="W228" s="114"/>
      <x:c r="X228" s="114" t="n">
        <x:v>100000</x:v>
      </x:c>
      <x:c r="Y228" s="114" t="str">
        <x:v>Fotografer belum diisi</x:v>
      </x:c>
      <x:c r="Z228" s="114" t="str">
        <x:f>IF(B228="","",IF(OR(C228="",D228="Belum diisi",F228=""),"CHECK: identitas/status",IF(AND(S228="Paket utama",F228&lt;&gt;"DP",OR(E228="",L228="")),"CHECK: tanggal foto/crew",IF(AND(I228=0,OR(W228="-",X228="-")),"CHECK: nominal nonangka","OK"))))</x:f>
        <x:v>OK</x:v>
      </x:c>
      <x:c r="AA228" s="116" t="n">
        <x:f>IF(B228="","",IF(AND(S228="Paket utama",E228&lt;&gt;"",E228&lt;='Pengaturan'!$B$6,OR(F228="Lunas",F228="Pelunasan"),L228&lt;&gt;"",L228&lt;&gt;"Belum diisi",N228="Uploaded"),1,0))</x:f>
        <x:v>0</x:v>
      </x:c>
    </x:row>
    <x:row r="229" ht="22" customHeight="1">
      <x:c r="A229" s="112" t="n">
        <x:v>225</x:v>
      </x:c>
      <x:c r="B229" s="113" t="n">
        <x:v>46273</x:v>
      </x:c>
      <x:c r="C229" s="114" t="str">
        <x:v>Berliana</x:v>
      </x:c>
      <x:c r="D229" s="114" t="str">
        <x:v>Large Group</x:v>
      </x:c>
      <x:c r="E229" s="113" t="n">
        <x:v>46275</x:v>
      </x:c>
      <x:c r="F229" s="114" t="str">
        <x:v>DP</x:v>
      </x:c>
      <x:c r="G229" s="115" t="n">
        <x:v>0</x:v>
      </x:c>
      <x:c r="H229" s="115" t="n">
        <x:v>100000</x:v>
      </x:c>
      <x:c r="I229" s="115" t="n">
        <x:f>IF(B229="","",SUM(G229:H229))</x:f>
        <x:v>100000</x:v>
      </x:c>
      <x:c r="J229" s="114" t="str">
        <x:f>IF(B229="","",IF(I229=0,"Tanpa uang masuk",IF(AND(G229&gt;0,H229&gt;0),"Cash + Transfer",IF(G229&gt;0,"Cash","Transfer"))))</x:f>
        <x:v>Transfer</x:v>
      </x:c>
      <x:c r="K229" s="114" t="str">
        <x:v>AMEL</x:v>
      </x:c>
      <x:c r="L229" s="114" t="str">
        <x:v>Belum diisi</x:v>
      </x:c>
      <x:c r="M229" s="114"/>
      <x:c r="N229" s="114"/>
      <x:c r="O229" s="114"/>
      <x:c r="P229" s="114"/>
      <x:c r="Q229" s="114"/>
      <x:c r="R229" s="114"/>
      <x:c r="S229" s="114" t="str">
        <x:v>Paket utama</x:v>
      </x:c>
      <x:c r="T229" s="114" t="str">
        <x:v>8</x:v>
      </x:c>
      <x:c r="U229" s="114" t="n">
        <x:v>33</x:v>
      </x:c>
      <x:c r="V229" s="114" t="str">
        <x:v>10 sept</x:v>
      </x:c>
      <x:c r="W229" s="114"/>
      <x:c r="X229" s="114" t="n">
        <x:v>100000</x:v>
      </x:c>
      <x:c r="Y229" s="114" t="str">
        <x:v>Fotografer belum diisi</x:v>
      </x:c>
      <x:c r="Z229" s="114" t="str">
        <x:f>IF(B229="","",IF(OR(C229="",D229="Belum diisi",F229=""),"CHECK: identitas/status",IF(AND(S229="Paket utama",F229&lt;&gt;"DP",OR(E229="",L229="")),"CHECK: tanggal foto/crew",IF(AND(I229=0,OR(W229="-",X229="-")),"CHECK: nominal nonangka","OK"))))</x:f>
        <x:v>OK</x:v>
      </x:c>
      <x:c r="AA229" s="116" t="n">
        <x:f>IF(B229="","",IF(AND(S229="Paket utama",E229&lt;&gt;"",E229&lt;='Pengaturan'!$B$6,OR(F229="Lunas",F229="Pelunasan"),L229&lt;&gt;"",L229&lt;&gt;"Belum diisi",N229="Uploaded"),1,0))</x:f>
        <x:v>0</x:v>
      </x:c>
    </x:row>
    <x:row r="230" ht="22" customHeight="1">
      <x:c r="A230" s="112" t="n">
        <x:v>226</x:v>
      </x:c>
      <x:c r="B230" s="113" t="n">
        <x:v>46273</x:v>
      </x:c>
      <x:c r="C230" s="114" t="str">
        <x:v>Fadlah Faqih Masho</x:v>
      </x:c>
      <x:c r="D230" s="114" t="str">
        <x:v>Graduation</x:v>
      </x:c>
      <x:c r="E230" s="113" t="n">
        <x:v>46299</x:v>
      </x:c>
      <x:c r="F230" s="114" t="str">
        <x:v>DP</x:v>
      </x:c>
      <x:c r="G230" s="115" t="n">
        <x:v>0</x:v>
      </x:c>
      <x:c r="H230" s="115" t="n">
        <x:v>100000</x:v>
      </x:c>
      <x:c r="I230" s="115" t="n">
        <x:f>IF(B230="","",SUM(G230:H230))</x:f>
        <x:v>100000</x:v>
      </x:c>
      <x:c r="J230" s="114" t="str">
        <x:f>IF(B230="","",IF(I230=0,"Tanpa uang masuk",IF(AND(G230&gt;0,H230&gt;0),"Cash + Transfer",IF(G230&gt;0,"Cash","Transfer"))))</x:f>
        <x:v>Transfer</x:v>
      </x:c>
      <x:c r="K230" s="114" t="str">
        <x:v>AMEL</x:v>
      </x:c>
      <x:c r="L230" s="114" t="str">
        <x:v>Belum diisi</x:v>
      </x:c>
      <x:c r="M230" s="114"/>
      <x:c r="N230" s="114"/>
      <x:c r="O230" s="114"/>
      <x:c r="P230" s="114"/>
      <x:c r="Q230" s="114"/>
      <x:c r="R230" s="114"/>
      <x:c r="S230" s="114" t="str">
        <x:v>Paket utama</x:v>
      </x:c>
      <x:c r="T230" s="114" t="str">
        <x:v>8</x:v>
      </x:c>
      <x:c r="U230" s="114" t="n">
        <x:v>34</x:v>
      </x:c>
      <x:c r="V230" s="114" t="str">
        <x:v>4 okt</x:v>
      </x:c>
      <x:c r="W230" s="114"/>
      <x:c r="X230" s="114" t="n">
        <x:v>100000</x:v>
      </x:c>
      <x:c r="Y230" s="114" t="str">
        <x:v>Fotografer belum diisi</x:v>
      </x:c>
      <x:c r="Z230" s="114" t="str">
        <x:f>IF(B230="","",IF(OR(C230="",D230="Belum diisi",F230=""),"CHECK: identitas/status",IF(AND(S230="Paket utama",F230&lt;&gt;"DP",OR(E230="",L230="")),"CHECK: tanggal foto/crew",IF(AND(I230=0,OR(W230="-",X230="-")),"CHECK: nominal nonangka","OK"))))</x:f>
        <x:v>OK</x:v>
      </x:c>
      <x:c r="AA230" s="116" t="n">
        <x:f>IF(B230="","",IF(AND(S230="Paket utama",E230&lt;&gt;"",E230&lt;='Pengaturan'!$B$6,OR(F230="Lunas",F230="Pelunasan"),L230&lt;&gt;"",L230&lt;&gt;"Belum diisi",N230="Uploaded"),1,0))</x:f>
        <x:v>0</x:v>
      </x:c>
    </x:row>
    <x:row r="231" ht="22" customHeight="1">
      <x:c r="A231" s="112" t="n">
        <x:v>227</x:v>
      </x:c>
      <x:c r="B231" s="113" t="n">
        <x:v>46273</x:v>
      </x:c>
      <x:c r="C231" s="114" t="str">
        <x:v>KKN GUNUNG TAWANG</x:v>
      </x:c>
      <x:c r="D231" s="114" t="str">
        <x:v>Large Group</x:v>
      </x:c>
      <x:c r="E231" s="113" t="n">
        <x:v>46273</x:v>
      </x:c>
      <x:c r="F231" s="114" t="str">
        <x:v>Lunas</x:v>
      </x:c>
      <x:c r="G231" s="115" t="n">
        <x:v>0</x:v>
      </x:c>
      <x:c r="H231" s="115" t="n">
        <x:v>175000</x:v>
      </x:c>
      <x:c r="I231" s="115" t="n">
        <x:f>IF(B231="","",SUM(G231:H231))</x:f>
        <x:v>175000</x:v>
      </x:c>
      <x:c r="J231" s="114" t="str">
        <x:f>IF(B231="","",IF(I231=0,"Tanpa uang masuk",IF(AND(G231&gt;0,H231&gt;0),"Cash + Transfer",IF(G231&gt;0,"Cash","Transfer"))))</x:f>
        <x:v>Transfer</x:v>
      </x:c>
      <x:c r="K231" s="114" t="str">
        <x:v>AMEL</x:v>
      </x:c>
      <x:c r="L231" s="114" t="str">
        <x:v>ADIF</x:v>
      </x:c>
      <x:c r="M231" s="114"/>
      <x:c r="N231" s="114" t="str">
        <x:v>Uploaded</x:v>
      </x:c>
      <x:c r="O231" s="114" t="str">
        <x:v>Pending</x:v>
      </x:c>
      <x:c r="P231" s="114"/>
      <x:c r="Q231" s="114"/>
      <x:c r="R231" s="114"/>
      <x:c r="S231" s="114" t="str">
        <x:v>Paket utama</x:v>
      </x:c>
      <x:c r="T231" s="114" t="str">
        <x:v>8</x:v>
      </x:c>
      <x:c r="U231" s="114" t="n">
        <x:v>35</x:v>
      </x:c>
      <x:c r="V231" s="114" t="str">
        <x:v>8 sept</x:v>
      </x:c>
      <x:c r="W231" s="114"/>
      <x:c r="X231" s="114" t="n">
        <x:v>175000</x:v>
      </x:c>
      <x:c r="Y231" s="114"/>
      <x:c r="Z231" s="114" t="str">
        <x:f>IF(B231="","",IF(OR(C231="",D231="Belum diisi",F231=""),"CHECK: identitas/status",IF(AND(S231="Paket utama",F231&lt;&gt;"DP",OR(E231="",L231="")),"CHECK: tanggal foto/crew",IF(AND(I231=0,OR(W231="-",X231="-")),"CHECK: nominal nonangka","OK"))))</x:f>
        <x:v>OK</x:v>
      </x:c>
      <x:c r="AA231" s="116" t="n">
        <x:f>IF(B231="","",IF(AND(S231="Paket utama",E231&lt;&gt;"",E231&lt;='Pengaturan'!$B$6,OR(F231="Lunas",F231="Pelunasan"),L231&lt;&gt;"",L231&lt;&gt;"Belum diisi",N231="Uploaded"),1,0))</x:f>
        <x:v>1</x:v>
      </x:c>
    </x:row>
    <x:row r="232" ht="22" customHeight="1">
      <x:c r="A232" s="112" t="n">
        <x:v>228</x:v>
      </x:c>
      <x:c r="B232" s="113" t="n">
        <x:v>46273</x:v>
      </x:c>
      <x:c r="C232" s="114" t="str">
        <x:v>athia</x:v>
      </x:c>
      <x:c r="D232" s="114" t="str">
        <x:v>Graduation Premium</x:v>
      </x:c>
      <x:c r="E232" s="113" t="n">
        <x:v>46273</x:v>
      </x:c>
      <x:c r="F232" s="114" t="str">
        <x:v>Lunas</x:v>
      </x:c>
      <x:c r="G232" s="115" t="n">
        <x:v>0</x:v>
      </x:c>
      <x:c r="H232" s="115" t="n">
        <x:v>400000</x:v>
      </x:c>
      <x:c r="I232" s="115" t="n">
        <x:f>IF(B232="","",SUM(G232:H232))</x:f>
        <x:v>400000</x:v>
      </x:c>
      <x:c r="J232" s="114" t="str">
        <x:f>IF(B232="","",IF(I232=0,"Tanpa uang masuk",IF(AND(G232&gt;0,H232&gt;0),"Cash + Transfer",IF(G232&gt;0,"Cash","Transfer"))))</x:f>
        <x:v>Transfer</x:v>
      </x:c>
      <x:c r="K232" s="114" t="str">
        <x:v>AMEL</x:v>
      </x:c>
      <x:c r="L232" s="114" t="str">
        <x:v>FAHME</x:v>
      </x:c>
      <x:c r="M232" s="114"/>
      <x:c r="N232" s="114" t="str">
        <x:v>Uploaded</x:v>
      </x:c>
      <x:c r="O232" s="114" t="str">
        <x:v>Pending</x:v>
      </x:c>
      <x:c r="P232" s="114"/>
      <x:c r="Q232" s="114"/>
      <x:c r="R232" s="114"/>
      <x:c r="S232" s="114" t="str">
        <x:v>Paket utama</x:v>
      </x:c>
      <x:c r="T232" s="114" t="str">
        <x:v>8</x:v>
      </x:c>
      <x:c r="U232" s="114" t="n">
        <x:v>36</x:v>
      </x:c>
      <x:c r="V232" s="114" t="str">
        <x:v>8 sept</x:v>
      </x:c>
      <x:c r="W232" s="114"/>
      <x:c r="X232" s="114" t="n">
        <x:v>400000</x:v>
      </x:c>
      <x:c r="Y232" s="114"/>
      <x:c r="Z232" s="114" t="str">
        <x:f>IF(B232="","",IF(OR(C232="",D232="Belum diisi",F232=""),"CHECK: identitas/status",IF(AND(S232="Paket utama",F232&lt;&gt;"DP",OR(E232="",L232="")),"CHECK: tanggal foto/crew",IF(AND(I232=0,OR(W232="-",X232="-")),"CHECK: nominal nonangka","OK"))))</x:f>
        <x:v>OK</x:v>
      </x:c>
      <x:c r="AA232" s="116" t="n">
        <x:f>IF(B232="","",IF(AND(S232="Paket utama",E232&lt;&gt;"",E232&lt;='Pengaturan'!$B$6,OR(F232="Lunas",F232="Pelunasan"),L232&lt;&gt;"",L232&lt;&gt;"Belum diisi",N232="Uploaded"),1,0))</x:f>
        <x:v>1</x:v>
      </x:c>
    </x:row>
    <x:row r="233" ht="22" customHeight="1">
      <x:c r="A233" s="112" t="n">
        <x:v>229</x:v>
      </x:c>
      <x:c r="B233" s="113" t="n">
        <x:v>46273</x:v>
      </x:c>
      <x:c r="C233" s="114" t="str">
        <x:v>Afifah</x:v>
      </x:c>
      <x:c r="D233" s="114" t="str">
        <x:v>Graduation</x:v>
      </x:c>
      <x:c r="E233" s="113" t="n">
        <x:v>46274</x:v>
      </x:c>
      <x:c r="F233" s="114" t="str">
        <x:v>DP</x:v>
      </x:c>
      <x:c r="G233" s="115" t="n">
        <x:v>0</x:v>
      </x:c>
      <x:c r="H233" s="115" t="n">
        <x:v>100000</x:v>
      </x:c>
      <x:c r="I233" s="115" t="n">
        <x:f>IF(B233="","",SUM(G233:H233))</x:f>
        <x:v>100000</x:v>
      </x:c>
      <x:c r="J233" s="114" t="str">
        <x:f>IF(B233="","",IF(I233=0,"Tanpa uang masuk",IF(AND(G233&gt;0,H233&gt;0),"Cash + Transfer",IF(G233&gt;0,"Cash","Transfer"))))</x:f>
        <x:v>Transfer</x:v>
      </x:c>
      <x:c r="K233" s="114" t="str">
        <x:v>AMEL</x:v>
      </x:c>
      <x:c r="L233" s="114" t="str">
        <x:v>Belum diisi</x:v>
      </x:c>
      <x:c r="M233" s="114"/>
      <x:c r="N233" s="114"/>
      <x:c r="O233" s="114"/>
      <x:c r="P233" s="114"/>
      <x:c r="Q233" s="114"/>
      <x:c r="R233" s="114"/>
      <x:c r="S233" s="114" t="str">
        <x:v>Paket utama</x:v>
      </x:c>
      <x:c r="T233" s="114" t="str">
        <x:v>8</x:v>
      </x:c>
      <x:c r="U233" s="114" t="n">
        <x:v>37</x:v>
      </x:c>
      <x:c r="V233" s="114" t="str">
        <x:v>9 sept</x:v>
      </x:c>
      <x:c r="W233" s="114"/>
      <x:c r="X233" s="114" t="n">
        <x:v>100000</x:v>
      </x:c>
      <x:c r="Y233" s="114" t="str">
        <x:v>Fotografer belum diisi</x:v>
      </x:c>
      <x:c r="Z233" s="114" t="str">
        <x:f>IF(B233="","",IF(OR(C233="",D233="Belum diisi",F233=""),"CHECK: identitas/status",IF(AND(S233="Paket utama",F233&lt;&gt;"DP",OR(E233="",L233="")),"CHECK: tanggal foto/crew",IF(AND(I233=0,OR(W233="-",X233="-")),"CHECK: nominal nonangka","OK"))))</x:f>
        <x:v>OK</x:v>
      </x:c>
      <x:c r="AA233" s="116" t="n">
        <x:f>IF(B233="","",IF(AND(S233="Paket utama",E233&lt;&gt;"",E233&lt;='Pengaturan'!$B$6,OR(F233="Lunas",F233="Pelunasan"),L233&lt;&gt;"",L233&lt;&gt;"Belum diisi",N233="Uploaded"),1,0))</x:f>
        <x:v>0</x:v>
      </x:c>
    </x:row>
    <x:row r="234" ht="22" customHeight="1">
      <x:c r="A234" s="112" t="n">
        <x:v>230</x:v>
      </x:c>
      <x:c r="B234" s="113" t="n">
        <x:v>46273</x:v>
      </x:c>
      <x:c r="C234" s="114" t="str">
        <x:v>1.Deva Nawang</x:v>
      </x:c>
      <x:c r="D234" s="114" t="str">
        <x:v>Graduation</x:v>
      </x:c>
      <x:c r="E234" s="113" t="n">
        <x:v>46273</x:v>
      </x:c>
      <x:c r="F234" s="114" t="str">
        <x:v>Lunas</x:v>
      </x:c>
      <x:c r="G234" s="115" t="n">
        <x:v>0</x:v>
      </x:c>
      <x:c r="H234" s="115" t="n">
        <x:v>270000</x:v>
      </x:c>
      <x:c r="I234" s="115" t="n">
        <x:f>IF(B234="","",SUM(G234:H234))</x:f>
        <x:v>270000</x:v>
      </x:c>
      <x:c r="J234" s="114" t="str">
        <x:f>IF(B234="","",IF(I234=0,"Tanpa uang masuk",IF(AND(G234&gt;0,H234&gt;0),"Cash + Transfer",IF(G234&gt;0,"Cash","Transfer"))))</x:f>
        <x:v>Transfer</x:v>
      </x:c>
      <x:c r="K234" s="114" t="str">
        <x:v>AMEL</x:v>
      </x:c>
      <x:c r="L234" s="114" t="str">
        <x:v>ADIF</x:v>
      </x:c>
      <x:c r="M234" s="114"/>
      <x:c r="N234" s="114" t="str">
        <x:v>Uploaded</x:v>
      </x:c>
      <x:c r="O234" s="114" t="str">
        <x:v>Pending</x:v>
      </x:c>
      <x:c r="P234" s="114"/>
      <x:c r="Q234" s="114"/>
      <x:c r="R234" s="114"/>
      <x:c r="S234" s="114" t="str">
        <x:v>Paket utama</x:v>
      </x:c>
      <x:c r="T234" s="114" t="str">
        <x:v>8</x:v>
      </x:c>
      <x:c r="U234" s="114" t="n">
        <x:v>39</x:v>
      </x:c>
      <x:c r="V234" s="114" t="str">
        <x:v>2026-09-08T00:00:00</x:v>
      </x:c>
      <x:c r="W234" s="114"/>
      <x:c r="X234" s="114" t="n">
        <x:v>270000</x:v>
      </x:c>
      <x:c r="Y234" s="114"/>
      <x:c r="Z234" s="114" t="str">
        <x:f>IF(B234="","",IF(OR(C234="",D234="Belum diisi",F234=""),"CHECK: identitas/status",IF(AND(S234="Paket utama",F234&lt;&gt;"DP",OR(E234="",L234="")),"CHECK: tanggal foto/crew",IF(AND(I234=0,OR(W234="-",X234="-")),"CHECK: nominal nonangka","OK"))))</x:f>
        <x:v>OK</x:v>
      </x:c>
      <x:c r="AA234" s="116" t="n">
        <x:f>IF(B234="","",IF(AND(S234="Paket utama",E234&lt;&gt;"",E234&lt;='Pengaturan'!$B$6,OR(F234="Lunas",F234="Pelunasan"),L234&lt;&gt;"",L234&lt;&gt;"Belum diisi",N234="Uploaded"),1,0))</x:f>
        <x:v>1</x:v>
      </x:c>
    </x:row>
    <x:row r="235" ht="22" customHeight="1">
      <x:c r="A235" s="112" t="n">
        <x:v>231</x:v>
      </x:c>
      <x:c r="B235" s="113" t="n">
        <x:v>46273</x:v>
      </x:c>
      <x:c r="C235" s="114" t="str">
        <x:v>2. Aula Hani</x:v>
      </x:c>
      <x:c r="D235" s="114" t="str">
        <x:v>Graduation</x:v>
      </x:c>
      <x:c r="E235" s="113" t="n">
        <x:v>46298</x:v>
      </x:c>
      <x:c r="F235" s="114" t="str">
        <x:v>DP</x:v>
      </x:c>
      <x:c r="G235" s="115" t="n">
        <x:v>0</x:v>
      </x:c>
      <x:c r="H235" s="115" t="n">
        <x:v>100000</x:v>
      </x:c>
      <x:c r="I235" s="115" t="n">
        <x:f>IF(B235="","",SUM(G235:H235))</x:f>
        <x:v>100000</x:v>
      </x:c>
      <x:c r="J235" s="114" t="str">
        <x:f>IF(B235="","",IF(I235=0,"Tanpa uang masuk",IF(AND(G235&gt;0,H235&gt;0),"Cash + Transfer",IF(G235&gt;0,"Cash","Transfer"))))</x:f>
        <x:v>Transfer</x:v>
      </x:c>
      <x:c r="K235" s="114" t="str">
        <x:v>AMEL</x:v>
      </x:c>
      <x:c r="L235" s="114" t="str">
        <x:v>Belum diisi</x:v>
      </x:c>
      <x:c r="M235" s="114"/>
      <x:c r="N235" s="114"/>
      <x:c r="O235" s="114"/>
      <x:c r="P235" s="114"/>
      <x:c r="Q235" s="114"/>
      <x:c r="R235" s="114"/>
      <x:c r="S235" s="114" t="str">
        <x:v>Paket utama</x:v>
      </x:c>
      <x:c r="T235" s="114" t="str">
        <x:v>8</x:v>
      </x:c>
      <x:c r="U235" s="114" t="n">
        <x:v>40</x:v>
      </x:c>
      <x:c r="V235" s="114" t="str">
        <x:v>3 oktober</x:v>
      </x:c>
      <x:c r="W235" s="114"/>
      <x:c r="X235" s="114" t="n">
        <x:v>100000</x:v>
      </x:c>
      <x:c r="Y235" s="114" t="str">
        <x:v>Fotografer belum diisi</x:v>
      </x:c>
      <x:c r="Z235" s="114" t="str">
        <x:f>IF(B235="","",IF(OR(C235="",D235="Belum diisi",F235=""),"CHECK: identitas/status",IF(AND(S235="Paket utama",F235&lt;&gt;"DP",OR(E235="",L235="")),"CHECK: tanggal foto/crew",IF(AND(I235=0,OR(W235="-",X235="-")),"CHECK: nominal nonangka","OK"))))</x:f>
        <x:v>OK</x:v>
      </x:c>
      <x:c r="AA235" s="116" t="n">
        <x:f>IF(B235="","",IF(AND(S235="Paket utama",E235&lt;&gt;"",E235&lt;='Pengaturan'!$B$6,OR(F235="Lunas",F235="Pelunasan"),L235&lt;&gt;"",L235&lt;&gt;"Belum diisi",N235="Uploaded"),1,0))</x:f>
        <x:v>0</x:v>
      </x:c>
    </x:row>
    <x:row r="236" ht="22" customHeight="1">
      <x:c r="A236" s="112" t="n">
        <x:v>232</x:v>
      </x:c>
      <x:c r="B236" s="113" t="n">
        <x:v>46273</x:v>
      </x:c>
      <x:c r="C236" s="114" t="str">
        <x:v>3.Desni</x:v>
      </x:c>
      <x:c r="D236" s="114" t="str">
        <x:v>Graduation</x:v>
      </x:c>
      <x:c r="E236" s="113" t="n">
        <x:v>46299</x:v>
      </x:c>
      <x:c r="F236" s="114" t="str">
        <x:v>DP</x:v>
      </x:c>
      <x:c r="G236" s="115" t="n">
        <x:v>0</x:v>
      </x:c>
      <x:c r="H236" s="115" t="n">
        <x:v>100000</x:v>
      </x:c>
      <x:c r="I236" s="115" t="n">
        <x:f>IF(B236="","",SUM(G236:H236))</x:f>
        <x:v>100000</x:v>
      </x:c>
      <x:c r="J236" s="114" t="str">
        <x:f>IF(B236="","",IF(I236=0,"Tanpa uang masuk",IF(AND(G236&gt;0,H236&gt;0),"Cash + Transfer",IF(G236&gt;0,"Cash","Transfer"))))</x:f>
        <x:v>Transfer</x:v>
      </x:c>
      <x:c r="K236" s="114" t="str">
        <x:v>AMEL</x:v>
      </x:c>
      <x:c r="L236" s="114" t="str">
        <x:v>Belum diisi</x:v>
      </x:c>
      <x:c r="M236" s="114"/>
      <x:c r="N236" s="114"/>
      <x:c r="O236" s="114"/>
      <x:c r="P236" s="114"/>
      <x:c r="Q236" s="114"/>
      <x:c r="R236" s="114"/>
      <x:c r="S236" s="114" t="str">
        <x:v>Paket utama</x:v>
      </x:c>
      <x:c r="T236" s="114" t="str">
        <x:v>8</x:v>
      </x:c>
      <x:c r="U236" s="114" t="n">
        <x:v>41</x:v>
      </x:c>
      <x:c r="V236" s="114" t="str">
        <x:v>4 oktober</x:v>
      </x:c>
      <x:c r="W236" s="114"/>
      <x:c r="X236" s="114" t="n">
        <x:v>100000</x:v>
      </x:c>
      <x:c r="Y236" s="114" t="str">
        <x:v>Fotografer belum diisi</x:v>
      </x:c>
      <x:c r="Z236" s="114" t="str">
        <x:f>IF(B236="","",IF(OR(C236="",D236="Belum diisi",F236=""),"CHECK: identitas/status",IF(AND(S236="Paket utama",F236&lt;&gt;"DP",OR(E236="",L236="")),"CHECK: tanggal foto/crew",IF(AND(I236=0,OR(W236="-",X236="-")),"CHECK: nominal nonangka","OK"))))</x:f>
        <x:v>OK</x:v>
      </x:c>
      <x:c r="AA236" s="116" t="n">
        <x:f>IF(B236="","",IF(AND(S236="Paket utama",E236&lt;&gt;"",E236&lt;='Pengaturan'!$B$6,OR(F236="Lunas",F236="Pelunasan"),L236&lt;&gt;"",L236&lt;&gt;"Belum diisi",N236="Uploaded"),1,0))</x:f>
        <x:v>0</x:v>
      </x:c>
    </x:row>
    <x:row r="237" ht="22" customHeight="1">
      <x:c r="A237" s="112" t="n">
        <x:v>233</x:v>
      </x:c>
      <x:c r="B237" s="113" t="n">
        <x:v>46273</x:v>
      </x:c>
      <x:c r="C237" s="114" t="str">
        <x:v>4.Sela Artiana</x:v>
      </x:c>
      <x:c r="D237" s="114" t="str">
        <x:v>Graduation</x:v>
      </x:c>
      <x:c r="E237" s="113" t="n">
        <x:v>46273</x:v>
      </x:c>
      <x:c r="F237" s="114" t="str">
        <x:v>Lunas</x:v>
      </x:c>
      <x:c r="G237" s="115" t="n">
        <x:v>250000</x:v>
      </x:c>
      <x:c r="H237" s="115" t="n">
        <x:v>0</x:v>
      </x:c>
      <x:c r="I237" s="115" t="n">
        <x:f>IF(B237="","",SUM(G237:H237))</x:f>
        <x:v>250000</x:v>
      </x:c>
      <x:c r="J237" s="114" t="str">
        <x:f>IF(B237="","",IF(I237=0,"Tanpa uang masuk",IF(AND(G237&gt;0,H237&gt;0),"Cash + Transfer",IF(G237&gt;0,"Cash","Transfer"))))</x:f>
        <x:v>Cash</x:v>
      </x:c>
      <x:c r="K237" s="114" t="str">
        <x:v>AMEL</x:v>
      </x:c>
      <x:c r="L237" s="114" t="str">
        <x:v>ADIF</x:v>
      </x:c>
      <x:c r="M237" s="114"/>
      <x:c r="N237" s="114" t="str">
        <x:v>Uploaded</x:v>
      </x:c>
      <x:c r="O237" s="114" t="str">
        <x:v>Pending</x:v>
      </x:c>
      <x:c r="P237" s="114"/>
      <x:c r="Q237" s="114"/>
      <x:c r="R237" s="114"/>
      <x:c r="S237" s="114" t="str">
        <x:v>Paket utama</x:v>
      </x:c>
      <x:c r="T237" s="114" t="str">
        <x:v>8</x:v>
      </x:c>
      <x:c r="U237" s="114" t="n">
        <x:v>42</x:v>
      </x:c>
      <x:c r="V237" s="114" t="str">
        <x:v>2026-09-08T00:00:00</x:v>
      </x:c>
      <x:c r="W237" s="114" t="n">
        <x:v>250000</x:v>
      </x:c>
      <x:c r="X237" s="114"/>
      <x:c r="Y237" s="114"/>
      <x:c r="Z237" s="114" t="str">
        <x:f>IF(B237="","",IF(OR(C237="",D237="Belum diisi",F237=""),"CHECK: identitas/status",IF(AND(S237="Paket utama",F237&lt;&gt;"DP",OR(E237="",L237="")),"CHECK: tanggal foto/crew",IF(AND(I237=0,OR(W237="-",X237="-")),"CHECK: nominal nonangka","OK"))))</x:f>
        <x:v>OK</x:v>
      </x:c>
      <x:c r="AA237" s="116" t="n">
        <x:f>IF(B237="","",IF(AND(S237="Paket utama",E237&lt;&gt;"",E237&lt;='Pengaturan'!$B$6,OR(F237="Lunas",F237="Pelunasan"),L237&lt;&gt;"",L237&lt;&gt;"Belum diisi",N237="Uploaded"),1,0))</x:f>
        <x:v>1</x:v>
      </x:c>
    </x:row>
    <x:row r="238" ht="22" customHeight="1">
      <x:c r="A238" s="112" t="n">
        <x:v>234</x:v>
      </x:c>
      <x:c r="B238" s="113" t="n">
        <x:v>46273</x:v>
      </x:c>
      <x:c r="C238" s="114" t="str">
        <x:v>5.Tiara</x:v>
      </x:c>
      <x:c r="D238" s="114" t="str">
        <x:v>Graduation</x:v>
      </x:c>
      <x:c r="E238" s="113" t="n">
        <x:v>46273</x:v>
      </x:c>
      <x:c r="F238" s="114" t="str">
        <x:v>Lunas</x:v>
      </x:c>
      <x:c r="G238" s="115" t="n">
        <x:v>250000</x:v>
      </x:c>
      <x:c r="H238" s="115" t="n">
        <x:v>0</x:v>
      </x:c>
      <x:c r="I238" s="115" t="n">
        <x:f>IF(B238="","",SUM(G238:H238))</x:f>
        <x:v>250000</x:v>
      </x:c>
      <x:c r="J238" s="114" t="str">
        <x:f>IF(B238="","",IF(I238=0,"Tanpa uang masuk",IF(AND(G238&gt;0,H238&gt;0),"Cash + Transfer",IF(G238&gt;0,"Cash","Transfer"))))</x:f>
        <x:v>Cash</x:v>
      </x:c>
      <x:c r="K238" s="114" t="str">
        <x:v>AMEL</x:v>
      </x:c>
      <x:c r="L238" s="114" t="str">
        <x:v>FAHME</x:v>
      </x:c>
      <x:c r="M238" s="114"/>
      <x:c r="N238" s="114" t="str">
        <x:v>Uploaded</x:v>
      </x:c>
      <x:c r="O238" s="114" t="str">
        <x:v>Pending</x:v>
      </x:c>
      <x:c r="P238" s="114"/>
      <x:c r="Q238" s="114"/>
      <x:c r="R238" s="114"/>
      <x:c r="S238" s="114" t="str">
        <x:v>Paket utama</x:v>
      </x:c>
      <x:c r="T238" s="114" t="str">
        <x:v>8</x:v>
      </x:c>
      <x:c r="U238" s="114" t="n">
        <x:v>43</x:v>
      </x:c>
      <x:c r="V238" s="114" t="str">
        <x:v>8 sept</x:v>
      </x:c>
      <x:c r="W238" s="114" t="n">
        <x:v>250000</x:v>
      </x:c>
      <x:c r="X238" s="114"/>
      <x:c r="Y238" s="114"/>
      <x:c r="Z238" s="114" t="str">
        <x:f>IF(B238="","",IF(OR(C238="",D238="Belum diisi",F238=""),"CHECK: identitas/status",IF(AND(S238="Paket utama",F238&lt;&gt;"DP",OR(E238="",L238="")),"CHECK: tanggal foto/crew",IF(AND(I238=0,OR(W238="-",X238="-")),"CHECK: nominal nonangka","OK"))))</x:f>
        <x:v>OK</x:v>
      </x:c>
      <x:c r="AA238" s="116" t="n">
        <x:f>IF(B238="","",IF(AND(S238="Paket utama",E238&lt;&gt;"",E238&lt;='Pengaturan'!$B$6,OR(F238="Lunas",F238="Pelunasan"),L238&lt;&gt;"",L238&lt;&gt;"Belum diisi",N238="Uploaded"),1,0))</x:f>
        <x:v>1</x:v>
      </x:c>
    </x:row>
    <x:row r="239" ht="22" customHeight="1">
      <x:c r="A239" s="112" t="n">
        <x:v>235</x:v>
      </x:c>
      <x:c r="B239" s="113" t="n">
        <x:v>46273</x:v>
      </x:c>
      <x:c r="C239" s="114" t="str">
        <x:v>6.Danta</x:v>
      </x:c>
      <x:c r="D239" s="114" t="str">
        <x:v>Graduation</x:v>
      </x:c>
      <x:c r="E239" s="113" t="n">
        <x:v>46273</x:v>
      </x:c>
      <x:c r="F239" s="114" t="str">
        <x:v>Lunas</x:v>
      </x:c>
      <x:c r="G239" s="115" t="n">
        <x:v>0</x:v>
      </x:c>
      <x:c r="H239" s="115" t="n">
        <x:v>0</x:v>
      </x:c>
      <x:c r="I239" s="115" t="n">
        <x:f>IF(B239="","",SUM(G239:H239))</x:f>
        <x:v>0</x:v>
      </x:c>
      <x:c r="J239" s="114" t="str">
        <x:f>IF(B239="","",IF(I239=0,"Tanpa uang masuk",IF(AND(G239&gt;0,H239&gt;0),"Cash + Transfer",IF(G239&gt;0,"Cash","Transfer"))))</x:f>
        <x:v>Tanpa uang masuk</x:v>
      </x:c>
      <x:c r="K239" s="114" t="str">
        <x:v>AMEL</x:v>
      </x:c>
      <x:c r="L239" s="114" t="str">
        <x:v>FAHME</x:v>
      </x:c>
      <x:c r="M239" s="114"/>
      <x:c r="N239" s="114" t="str">
        <x:v>Uploaded</x:v>
      </x:c>
      <x:c r="O239" s="114" t="str">
        <x:v>Pending</x:v>
      </x:c>
      <x:c r="P239" s="114"/>
      <x:c r="Q239" s="114"/>
      <x:c r="R239" s="114"/>
      <x:c r="S239" s="114" t="str">
        <x:v>Paket utama</x:v>
      </x:c>
      <x:c r="T239" s="114" t="str">
        <x:v>8</x:v>
      </x:c>
      <x:c r="U239" s="114" t="n">
        <x:v>44</x:v>
      </x:c>
      <x:c r="V239" s="114" t="str">
        <x:v>8 sept</x:v>
      </x:c>
      <x:c r="W239" s="114"/>
      <x:c r="X239" s="114"/>
      <x:c r="Y239" s="114"/>
      <x:c r="Z239" s="114" t="str">
        <x:f>IF(B239="","",IF(OR(C239="",D239="Belum diisi",F239=""),"CHECK: identitas/status",IF(AND(S239="Paket utama",F239&lt;&gt;"DP",OR(E239="",L239="")),"CHECK: tanggal foto/crew",IF(AND(I239=0,OR(W239="-",X239="-")),"CHECK: nominal nonangka","OK"))))</x:f>
        <x:v>OK</x:v>
      </x:c>
      <x:c r="AA239" s="116" t="n">
        <x:f>IF(B239="","",IF(AND(S239="Paket utama",E239&lt;&gt;"",E239&lt;='Pengaturan'!$B$6,OR(F239="Lunas",F239="Pelunasan"),L239&lt;&gt;"",L239&lt;&gt;"Belum diisi",N239="Uploaded"),1,0))</x:f>
        <x:v>1</x:v>
      </x:c>
    </x:row>
    <x:row r="240" ht="22" customHeight="1">
      <x:c r="A240" s="112" t="n">
        <x:v>236</x:v>
      </x:c>
      <x:c r="B240" s="113" t="n">
        <x:v>46273</x:v>
      </x:c>
      <x:c r="C240" s="114" t="str">
        <x:v>7.Fahmy Bagas</x:v>
      </x:c>
      <x:c r="D240" s="114" t="str">
        <x:v>Graduation</x:v>
      </x:c>
      <x:c r="E240" s="113" t="n">
        <x:v>46299</x:v>
      </x:c>
      <x:c r="F240" s="114" t="str">
        <x:v>DP</x:v>
      </x:c>
      <x:c r="G240" s="115" t="n">
        <x:v>0</x:v>
      </x:c>
      <x:c r="H240" s="115" t="n">
        <x:v>100000</x:v>
      </x:c>
      <x:c r="I240" s="115" t="n">
        <x:f>IF(B240="","",SUM(G240:H240))</x:f>
        <x:v>100000</x:v>
      </x:c>
      <x:c r="J240" s="114" t="str">
        <x:f>IF(B240="","",IF(I240=0,"Tanpa uang masuk",IF(AND(G240&gt;0,H240&gt;0),"Cash + Transfer",IF(G240&gt;0,"Cash","Transfer"))))</x:f>
        <x:v>Transfer</x:v>
      </x:c>
      <x:c r="K240" s="114" t="str">
        <x:v>AMEL</x:v>
      </x:c>
      <x:c r="L240" s="114" t="str">
        <x:v>Belum diisi</x:v>
      </x:c>
      <x:c r="M240" s="114"/>
      <x:c r="N240" s="114"/>
      <x:c r="O240" s="114"/>
      <x:c r="P240" s="114"/>
      <x:c r="Q240" s="114"/>
      <x:c r="R240" s="114"/>
      <x:c r="S240" s="114" t="str">
        <x:v>Paket utama</x:v>
      </x:c>
      <x:c r="T240" s="114" t="str">
        <x:v>8</x:v>
      </x:c>
      <x:c r="U240" s="114" t="n">
        <x:v>45</x:v>
      </x:c>
      <x:c r="V240" s="114" t="str">
        <x:v>4 oktober</x:v>
      </x:c>
      <x:c r="W240" s="114"/>
      <x:c r="X240" s="114" t="n">
        <x:v>100000</x:v>
      </x:c>
      <x:c r="Y240" s="114" t="str">
        <x:v>Fotografer belum diisi</x:v>
      </x:c>
      <x:c r="Z240" s="114" t="str">
        <x:f>IF(B240="","",IF(OR(C240="",D240="Belum diisi",F240=""),"CHECK: identitas/status",IF(AND(S240="Paket utama",F240&lt;&gt;"DP",OR(E240="",L240="")),"CHECK: tanggal foto/crew",IF(AND(I240=0,OR(W240="-",X240="-")),"CHECK: nominal nonangka","OK"))))</x:f>
        <x:v>OK</x:v>
      </x:c>
      <x:c r="AA240" s="116" t="n">
        <x:f>IF(B240="","",IF(AND(S240="Paket utama",E240&lt;&gt;"",E240&lt;='Pengaturan'!$B$6,OR(F240="Lunas",F240="Pelunasan"),L240&lt;&gt;"",L240&lt;&gt;"Belum diisi",N240="Uploaded"),1,0))</x:f>
        <x:v>0</x:v>
      </x:c>
    </x:row>
    <x:row r="241" ht="22" customHeight="1">
      <x:c r="A241" s="112" t="n">
        <x:v>237</x:v>
      </x:c>
      <x:c r="B241" s="113" t="n">
        <x:v>46273</x:v>
      </x:c>
      <x:c r="C241" s="114" t="str">
        <x:v>8.Frista Savitri</x:v>
      </x:c>
      <x:c r="D241" s="114" t="str">
        <x:v>Family A</x:v>
      </x:c>
      <x:c r="E241" s="113" t="n">
        <x:v>46284</x:v>
      </x:c>
      <x:c r="F241" s="114" t="str">
        <x:v>DP</x:v>
      </x:c>
      <x:c r="G241" s="115" t="n">
        <x:v>0</x:v>
      </x:c>
      <x:c r="H241" s="115" t="n">
        <x:v>100000</x:v>
      </x:c>
      <x:c r="I241" s="115" t="n">
        <x:f>IF(B241="","",SUM(G241:H241))</x:f>
        <x:v>100000</x:v>
      </x:c>
      <x:c r="J241" s="114" t="str">
        <x:f>IF(B241="","",IF(I241=0,"Tanpa uang masuk",IF(AND(G241&gt;0,H241&gt;0),"Cash + Transfer",IF(G241&gt;0,"Cash","Transfer"))))</x:f>
        <x:v>Transfer</x:v>
      </x:c>
      <x:c r="K241" s="114" t="str">
        <x:v>AMEL</x:v>
      </x:c>
      <x:c r="L241" s="114" t="str">
        <x:v>Belum diisi</x:v>
      </x:c>
      <x:c r="M241" s="114"/>
      <x:c r="N241" s="114"/>
      <x:c r="O241" s="114"/>
      <x:c r="P241" s="114"/>
      <x:c r="Q241" s="114"/>
      <x:c r="R241" s="114"/>
      <x:c r="S241" s="114" t="str">
        <x:v>Paket utama</x:v>
      </x:c>
      <x:c r="T241" s="114" t="str">
        <x:v>8</x:v>
      </x:c>
      <x:c r="U241" s="114" t="n">
        <x:v>46</x:v>
      </x:c>
      <x:c r="V241" s="114" t="str">
        <x:v>2026-09-19T00:00:00</x:v>
      </x:c>
      <x:c r="W241" s="114"/>
      <x:c r="X241" s="114" t="n">
        <x:v>100000</x:v>
      </x:c>
      <x:c r="Y241" s="114" t="str">
        <x:v>Fotografer belum diisi</x:v>
      </x:c>
      <x:c r="Z241" s="114" t="str">
        <x:f>IF(B241="","",IF(OR(C241="",D241="Belum diisi",F241=""),"CHECK: identitas/status",IF(AND(S241="Paket utama",F241&lt;&gt;"DP",OR(E241="",L241="")),"CHECK: tanggal foto/crew",IF(AND(I241=0,OR(W241="-",X241="-")),"CHECK: nominal nonangka","OK"))))</x:f>
        <x:v>OK</x:v>
      </x:c>
      <x:c r="AA241" s="116" t="n">
        <x:f>IF(B241="","",IF(AND(S241="Paket utama",E241&lt;&gt;"",E241&lt;='Pengaturan'!$B$6,OR(F241="Lunas",F241="Pelunasan"),L241&lt;&gt;"",L241&lt;&gt;"Belum diisi",N241="Uploaded"),1,0))</x:f>
        <x:v>0</x:v>
      </x:c>
    </x:row>
    <x:row r="242" ht="22" customHeight="1">
      <x:c r="A242" s="112" t="n">
        <x:v>238</x:v>
      </x:c>
      <x:c r="B242" s="113" t="n">
        <x:v>46273</x:v>
      </x:c>
      <x:c r="C242" s="114" t="str">
        <x:v>9.Ria</x:v>
      </x:c>
      <x:c r="D242" s="114" t="str">
        <x:v>Graduation Premium</x:v>
      </x:c>
      <x:c r="E242" s="113" t="n">
        <x:v>46273</x:v>
      </x:c>
      <x:c r="F242" s="114" t="str">
        <x:v>Lunas</x:v>
      </x:c>
      <x:c r="G242" s="115" t="n">
        <x:v>400000</x:v>
      </x:c>
      <x:c r="H242" s="115" t="n">
        <x:v>0</x:v>
      </x:c>
      <x:c r="I242" s="115" t="n">
        <x:f>IF(B242="","",SUM(G242:H242))</x:f>
        <x:v>400000</x:v>
      </x:c>
      <x:c r="J242" s="114" t="str">
        <x:f>IF(B242="","",IF(I242=0,"Tanpa uang masuk",IF(AND(G242&gt;0,H242&gt;0),"Cash + Transfer",IF(G242&gt;0,"Cash","Transfer"))))</x:f>
        <x:v>Cash</x:v>
      </x:c>
      <x:c r="K242" s="114" t="str">
        <x:v>AMEL</x:v>
      </x:c>
      <x:c r="L242" s="114" t="str">
        <x:v>ADIF</x:v>
      </x:c>
      <x:c r="M242" s="114"/>
      <x:c r="N242" s="114" t="str">
        <x:v>Uploaded</x:v>
      </x:c>
      <x:c r="O242" s="114" t="str">
        <x:v>Pending</x:v>
      </x:c>
      <x:c r="P242" s="114"/>
      <x:c r="Q242" s="114"/>
      <x:c r="R242" s="114"/>
      <x:c r="S242" s="114" t="str">
        <x:v>Paket utama</x:v>
      </x:c>
      <x:c r="T242" s="114" t="str">
        <x:v>8</x:v>
      </x:c>
      <x:c r="U242" s="114" t="n">
        <x:v>47</x:v>
      </x:c>
      <x:c r="V242" s="114" t="str">
        <x:v>8 sept</x:v>
      </x:c>
      <x:c r="W242" s="114" t="n">
        <x:v>400000</x:v>
      </x:c>
      <x:c r="X242" s="114"/>
      <x:c r="Y242" s="114"/>
      <x:c r="Z242" s="114" t="str">
        <x:f>IF(B242="","",IF(OR(C242="",D242="Belum diisi",F242=""),"CHECK: identitas/status",IF(AND(S242="Paket utama",F242&lt;&gt;"DP",OR(E242="",L242="")),"CHECK: tanggal foto/crew",IF(AND(I242=0,OR(W242="-",X242="-")),"CHECK: nominal nonangka","OK"))))</x:f>
        <x:v>OK</x:v>
      </x:c>
      <x:c r="AA242" s="116" t="n">
        <x:f>IF(B242="","",IF(AND(S242="Paket utama",E242&lt;&gt;"",E242&lt;='Pengaturan'!$B$6,OR(F242="Lunas",F242="Pelunasan"),L242&lt;&gt;"",L242&lt;&gt;"Belum diisi",N242="Uploaded"),1,0))</x:f>
        <x:v>1</x:v>
      </x:c>
    </x:row>
    <x:row r="243" ht="22" customHeight="1">
      <x:c r="A243" s="112" t="n">
        <x:v>239</x:v>
      </x:c>
      <x:c r="B243" s="113" t="n">
        <x:v>46273</x:v>
      </x:c>
      <x:c r="C243" s="114" t="str">
        <x:v>10.Zhafira Rismalia</x:v>
      </x:c>
      <x:c r="D243" s="114" t="str">
        <x:v>Graduation</x:v>
      </x:c>
      <x:c r="E243" s="113" t="n">
        <x:v>46273</x:v>
      </x:c>
      <x:c r="F243" s="114" t="str">
        <x:v>Lunas</x:v>
      </x:c>
      <x:c r="G243" s="115" t="n">
        <x:v>250000</x:v>
      </x:c>
      <x:c r="H243" s="115" t="n">
        <x:v>0</x:v>
      </x:c>
      <x:c r="I243" s="115" t="n">
        <x:f>IF(B243="","",SUM(G243:H243))</x:f>
        <x:v>250000</x:v>
      </x:c>
      <x:c r="J243" s="114" t="str">
        <x:f>IF(B243="","",IF(I243=0,"Tanpa uang masuk",IF(AND(G243&gt;0,H243&gt;0),"Cash + Transfer",IF(G243&gt;0,"Cash","Transfer"))))</x:f>
        <x:v>Cash</x:v>
      </x:c>
      <x:c r="K243" s="114" t="str">
        <x:v>AMEL</x:v>
      </x:c>
      <x:c r="L243" s="114" t="str">
        <x:v>SAKA</x:v>
      </x:c>
      <x:c r="M243" s="114"/>
      <x:c r="N243" s="114" t="str">
        <x:v>Uploaded</x:v>
      </x:c>
      <x:c r="O243" s="114" t="str">
        <x:v>Pending</x:v>
      </x:c>
      <x:c r="P243" s="114"/>
      <x:c r="Q243" s="114"/>
      <x:c r="R243" s="114"/>
      <x:c r="S243" s="114" t="str">
        <x:v>Paket utama</x:v>
      </x:c>
      <x:c r="T243" s="114" t="str">
        <x:v>8</x:v>
      </x:c>
      <x:c r="U243" s="114" t="n">
        <x:v>48</x:v>
      </x:c>
      <x:c r="V243" s="114" t="str">
        <x:v>8 sept</x:v>
      </x:c>
      <x:c r="W243" s="114" t="n">
        <x:v>250000</x:v>
      </x:c>
      <x:c r="X243" s="114"/>
      <x:c r="Y243" s="114"/>
      <x:c r="Z243" s="114" t="str">
        <x:f>IF(B243="","",IF(OR(C243="",D243="Belum diisi",F243=""),"CHECK: identitas/status",IF(AND(S243="Paket utama",F243&lt;&gt;"DP",OR(E243="",L243="")),"CHECK: tanggal foto/crew",IF(AND(I243=0,OR(W243="-",X243="-")),"CHECK: nominal nonangka","OK"))))</x:f>
        <x:v>OK</x:v>
      </x:c>
      <x:c r="AA243" s="116" t="n">
        <x:f>IF(B243="","",IF(AND(S243="Paket utama",E243&lt;&gt;"",E243&lt;='Pengaturan'!$B$6,OR(F243="Lunas",F243="Pelunasan"),L243&lt;&gt;"",L243&lt;&gt;"Belum diisi",N243="Uploaded"),1,0))</x:f>
        <x:v>1</x:v>
      </x:c>
    </x:row>
    <x:row r="244" ht="22" customHeight="1">
      <x:c r="A244" s="112" t="n">
        <x:v>240</x:v>
      </x:c>
      <x:c r="B244" s="113" t="n">
        <x:v>46273</x:v>
      </x:c>
      <x:c r="C244" s="114" t="str">
        <x:v>11.Enji</x:v>
      </x:c>
      <x:c r="D244" s="114" t="str">
        <x:v>Graduation</x:v>
      </x:c>
      <x:c r="E244" s="113" t="n">
        <x:v>46273</x:v>
      </x:c>
      <x:c r="F244" s="114" t="str">
        <x:v>Lunas</x:v>
      </x:c>
      <x:c r="G244" s="115" t="n">
        <x:v>0</x:v>
      </x:c>
      <x:c r="H244" s="115" t="n">
        <x:v>250000</x:v>
      </x:c>
      <x:c r="I244" s="115" t="n">
        <x:f>IF(B244="","",SUM(G244:H244))</x:f>
        <x:v>250000</x:v>
      </x:c>
      <x:c r="J244" s="114" t="str">
        <x:f>IF(B244="","",IF(I244=0,"Tanpa uang masuk",IF(AND(G244&gt;0,H244&gt;0),"Cash + Transfer",IF(G244&gt;0,"Cash","Transfer"))))</x:f>
        <x:v>Transfer</x:v>
      </x:c>
      <x:c r="K244" s="114" t="str">
        <x:v>AMEL</x:v>
      </x:c>
      <x:c r="L244" s="114" t="str">
        <x:v>ABROR</x:v>
      </x:c>
      <x:c r="M244" s="114"/>
      <x:c r="N244" s="114" t="str">
        <x:v>Uploaded</x:v>
      </x:c>
      <x:c r="O244" s="114" t="str">
        <x:v>Pending</x:v>
      </x:c>
      <x:c r="P244" s="114"/>
      <x:c r="Q244" s="114"/>
      <x:c r="R244" s="114"/>
      <x:c r="S244" s="114" t="str">
        <x:v>Paket utama</x:v>
      </x:c>
      <x:c r="T244" s="114" t="str">
        <x:v>8</x:v>
      </x:c>
      <x:c r="U244" s="114" t="n">
        <x:v>49</x:v>
      </x:c>
      <x:c r="V244" s="114" t="str">
        <x:v>8 sept</x:v>
      </x:c>
      <x:c r="W244" s="114"/>
      <x:c r="X244" s="114" t="n">
        <x:v>250000</x:v>
      </x:c>
      <x:c r="Y244" s="114"/>
      <x:c r="Z244" s="114" t="str">
        <x:f>IF(B244="","",IF(OR(C244="",D244="Belum diisi",F244=""),"CHECK: identitas/status",IF(AND(S244="Paket utama",F244&lt;&gt;"DP",OR(E244="",L244="")),"CHECK: tanggal foto/crew",IF(AND(I244=0,OR(W244="-",X244="-")),"CHECK: nominal nonangka","OK"))))</x:f>
        <x:v>OK</x:v>
      </x:c>
      <x:c r="AA244" s="116" t="n">
        <x:f>IF(B244="","",IF(AND(S244="Paket utama",E244&lt;&gt;"",E244&lt;='Pengaturan'!$B$6,OR(F244="Lunas",F244="Pelunasan"),L244&lt;&gt;"",L244&lt;&gt;"Belum diisi",N244="Uploaded"),1,0))</x:f>
        <x:v>1</x:v>
      </x:c>
    </x:row>
    <x:row r="245" ht="22" customHeight="1">
      <x:c r="A245" s="112" t="n">
        <x:v>241</x:v>
      </x:c>
      <x:c r="B245" s="113" t="n">
        <x:v>46273</x:v>
      </x:c>
      <x:c r="C245" s="114" t="str">
        <x:v>Mohamad Tri guntoro</x:v>
      </x:c>
      <x:c r="D245" s="114" t="str">
        <x:v>Graduation</x:v>
      </x:c>
      <x:c r="E245" s="113" t="n">
        <x:v>46273</x:v>
      </x:c>
      <x:c r="F245" s="114" t="str">
        <x:v>Lunas</x:v>
      </x:c>
      <x:c r="G245" s="115" t="n">
        <x:v>0</x:v>
      </x:c>
      <x:c r="H245" s="115" t="n">
        <x:v>250000</x:v>
      </x:c>
      <x:c r="I245" s="115" t="n">
        <x:f>IF(B245="","",SUM(G245:H245))</x:f>
        <x:v>250000</x:v>
      </x:c>
      <x:c r="J245" s="114" t="str">
        <x:f>IF(B245="","",IF(I245=0,"Tanpa uang masuk",IF(AND(G245&gt;0,H245&gt;0),"Cash + Transfer",IF(G245&gt;0,"Cash","Transfer"))))</x:f>
        <x:v>Transfer</x:v>
      </x:c>
      <x:c r="K245" s="114" t="str">
        <x:v>AMEL</x:v>
      </x:c>
      <x:c r="L245" s="114" t="str">
        <x:v>ABROR</x:v>
      </x:c>
      <x:c r="M245" s="114"/>
      <x:c r="N245" s="114" t="str">
        <x:v>Uploaded</x:v>
      </x:c>
      <x:c r="O245" s="114"/>
      <x:c r="P245" s="114"/>
      <x:c r="Q245" s="114"/>
      <x:c r="R245" s="114"/>
      <x:c r="S245" s="114" t="str">
        <x:v>Paket utama</x:v>
      </x:c>
      <x:c r="T245" s="114" t="str">
        <x:v>8</x:v>
      </x:c>
      <x:c r="U245" s="114" t="n">
        <x:v>50</x:v>
      </x:c>
      <x:c r="V245" s="114" t="str">
        <x:v>8 sept</x:v>
      </x:c>
      <x:c r="W245" s="114"/>
      <x:c r="X245" s="114" t="n">
        <x:v>250000</x:v>
      </x:c>
      <x:c r="Y245" s="114"/>
      <x:c r="Z245" s="114" t="str">
        <x:f>IF(B245="","",IF(OR(C245="",D245="Belum diisi",F245=""),"CHECK: identitas/status",IF(AND(S245="Paket utama",F245&lt;&gt;"DP",OR(E245="",L245="")),"CHECK: tanggal foto/crew",IF(AND(I245=0,OR(W245="-",X245="-")),"CHECK: nominal nonangka","OK"))))</x:f>
        <x:v>OK</x:v>
      </x:c>
      <x:c r="AA245" s="116" t="n">
        <x:f>IF(B245="","",IF(AND(S245="Paket utama",E245&lt;&gt;"",E245&lt;='Pengaturan'!$B$6,OR(F245="Lunas",F245="Pelunasan"),L245&lt;&gt;"",L245&lt;&gt;"Belum diisi",N245="Uploaded"),1,0))</x:f>
        <x:v>1</x:v>
      </x:c>
    </x:row>
    <x:row r="246">
      <x:c r="A246" s="117" t="n">
        <x:v>242</x:v>
      </x:c>
      <x:c r="B246" s="118" t="n">
        <x:v>46273</x:v>
      </x:c>
      <x:c r="C246" s="119" t="str">
        <x:v>Muhammad adam</x:v>
      </x:c>
      <x:c r="D246" s="119" t="str">
        <x:v>Graduation</x:v>
      </x:c>
      <x:c r="E246" s="118" t="n">
        <x:v>46273</x:v>
      </x:c>
      <x:c r="F246" s="119" t="str">
        <x:v>Lunas</x:v>
      </x:c>
      <x:c r="G246" s="120" t="n">
        <x:v>0</x:v>
      </x:c>
      <x:c r="H246" s="120" t="n">
        <x:v>250000</x:v>
      </x:c>
      <x:c r="I246" s="120" t="n">
        <x:f>IF(B246="","",SUM(G246:H246))</x:f>
        <x:v>250000</x:v>
      </x:c>
      <x:c r="J246" s="119" t="str">
        <x:f>IF(B246="","",IF(I246=0,"Tanpa uang masuk",IF(AND(G246&gt;0,H246&gt;0),"Cash + Transfer",IF(G246&gt;0,"Cash","Transfer"))))</x:f>
        <x:v>Transfer</x:v>
      </x:c>
      <x:c r="K246" s="119" t="str">
        <x:v>AMEL</x:v>
      </x:c>
      <x:c r="L246" s="119" t="str">
        <x:v>ABROR</x:v>
      </x:c>
      <x:c r="M246" s="119"/>
      <x:c r="N246" s="119" t="str">
        <x:v>Uploaded</x:v>
      </x:c>
      <x:c r="O246" s="119" t="str">
        <x:v>Pending</x:v>
      </x:c>
      <x:c r="P246" s="119"/>
      <x:c r="Q246" s="119"/>
      <x:c r="R246" s="119"/>
      <x:c r="S246" s="119" t="str">
        <x:v>Paket utama</x:v>
      </x:c>
      <x:c r="T246" s="119" t="str">
        <x:v>8</x:v>
      </x:c>
      <x:c r="U246" s="119" t="n">
        <x:v>51</x:v>
      </x:c>
      <x:c r="V246" s="119" t="str">
        <x:v>8 sept</x:v>
      </x:c>
      <x:c r="W246" s="119"/>
      <x:c r="X246" s="119" t="n">
        <x:v>250000</x:v>
      </x:c>
      <x:c r="Y246" s="119"/>
      <x:c r="Z246" s="119" t="str">
        <x:f>IF(B246="","",IF(OR(C246="",D246="Belum diisi",F246=""),"CHECK: identitas/status",IF(AND(S246="Paket utama",F246&lt;&gt;"DP",OR(E246="",L246="")),"CHECK: tanggal foto/crew",IF(AND(I246=0,OR(W246="-",X246="-")),"CHECK: nominal nonangka","OK"))))</x:f>
        <x:v>OK</x:v>
      </x:c>
      <x:c r="AA246" s="121" t="n">
        <x:f>IF(B246="","",IF(AND(S246="Paket utama",E246&lt;&gt;"",E246&lt;='Pengaturan'!$B$6,OR(F246="Lunas",F246="Pelunasan"),L246&lt;&gt;"",L246&lt;&gt;"Belum diisi",N246="Uploaded"),1,0))</x:f>
        <x:v>1</x:v>
      </x:c>
    </x:row>
    <x:row r="247">
      <x:c r="A247" s="117" t="n">
        <x:v>243</x:v>
      </x:c>
      <x:c r="B247" s="118" t="n">
        <x:v>46273</x:v>
      </x:c>
      <x:c r="C247" s="119" t="str">
        <x:v>Bulan</x:v>
      </x:c>
      <x:c r="D247" s="119" t="str">
        <x:v>Graduation</x:v>
      </x:c>
      <x:c r="E247" s="118" t="n">
        <x:v>46273</x:v>
      </x:c>
      <x:c r="F247" s="119" t="str">
        <x:v>Lunas</x:v>
      </x:c>
      <x:c r="G247" s="120" t="n">
        <x:v>0</x:v>
      </x:c>
      <x:c r="H247" s="120" t="n">
        <x:v>0</x:v>
      </x:c>
      <x:c r="I247" s="120" t="n">
        <x:f>IF(B247="","",SUM(G247:H247))</x:f>
        <x:v>0</x:v>
      </x:c>
      <x:c r="J247" s="119" t="str">
        <x:f>IF(B247="","",IF(I247=0,"Tanpa uang masuk",IF(AND(G247&gt;0,H247&gt;0),"Cash + Transfer",IF(G247&gt;0,"Cash","Transfer"))))</x:f>
        <x:v>Tanpa uang masuk</x:v>
      </x:c>
      <x:c r="K247" s="119" t="str">
        <x:v>AMEL</x:v>
      </x:c>
      <x:c r="L247" s="119" t="str">
        <x:v>FAHME</x:v>
      </x:c>
      <x:c r="M247" s="119"/>
      <x:c r="N247" s="119" t="str">
        <x:v>Uploaded</x:v>
      </x:c>
      <x:c r="O247" s="119" t="str">
        <x:v>Pending</x:v>
      </x:c>
      <x:c r="P247" s="119"/>
      <x:c r="Q247" s="119"/>
      <x:c r="R247" s="119"/>
      <x:c r="S247" s="119" t="str">
        <x:v>Paket utama</x:v>
      </x:c>
      <x:c r="T247" s="119" t="str">
        <x:v>8</x:v>
      </x:c>
      <x:c r="U247" s="119" t="n">
        <x:v>52</x:v>
      </x:c>
      <x:c r="V247" s="119" t="str">
        <x:v>8 sept</x:v>
      </x:c>
      <x:c r="W247" s="119" t="n">
        <x:v>0</x:v>
      </x:c>
      <x:c r="X247" s="119" t="n">
        <x:v>0</x:v>
      </x:c>
      <x:c r="Y247" s="119"/>
      <x:c r="Z247" s="119" t="str">
        <x:f>IF(B247="","",IF(OR(C247="",D247="Belum diisi",F247=""),"CHECK: identitas/status",IF(AND(S247="Paket utama",F247&lt;&gt;"DP",OR(E247="",L247="")),"CHECK: tanggal foto/crew",IF(AND(I247=0,OR(W247="-",X247="-")),"CHECK: nominal nonangka","OK"))))</x:f>
        <x:v>OK</x:v>
      </x:c>
      <x:c r="AA247" s="121" t="n">
        <x:f>IF(B247="","",IF(AND(S247="Paket utama",E247&lt;&gt;"",E247&lt;='Pengaturan'!$B$6,OR(F247="Lunas",F247="Pelunasan"),L247&lt;&gt;"",L247&lt;&gt;"Belum diisi",N247="Uploaded"),1,0))</x:f>
        <x:v>1</x:v>
      </x:c>
    </x:row>
    <x:row r="248">
      <x:c r="A248" s="117" t="n">
        <x:v>244</x:v>
      </x:c>
      <x:c r="B248" s="118" t="n">
        <x:v>46273</x:v>
      </x:c>
      <x:c r="C248" s="119" t="str">
        <x:v>Fianto</x:v>
      </x:c>
      <x:c r="D248" s="119" t="str">
        <x:v>Graduation</x:v>
      </x:c>
      <x:c r="E248" s="118" t="n">
        <x:v>46273</x:v>
      </x:c>
      <x:c r="F248" s="119" t="str">
        <x:v>Lunas</x:v>
      </x:c>
      <x:c r="G248" s="120" t="n">
        <x:v>250000</x:v>
      </x:c>
      <x:c r="H248" s="120" t="n">
        <x:v>0</x:v>
      </x:c>
      <x:c r="I248" s="120" t="n">
        <x:f>IF(B248="","",SUM(G248:H248))</x:f>
        <x:v>250000</x:v>
      </x:c>
      <x:c r="J248" s="119" t="str">
        <x:f>IF(B248="","",IF(I248=0,"Tanpa uang masuk",IF(AND(G248&gt;0,H248&gt;0),"Cash + Transfer",IF(G248&gt;0,"Cash","Transfer"))))</x:f>
        <x:v>Cash</x:v>
      </x:c>
      <x:c r="K248" s="119" t="str">
        <x:v>AMEL</x:v>
      </x:c>
      <x:c r="L248" s="119" t="str">
        <x:v>SAKA</x:v>
      </x:c>
      <x:c r="M248" s="119"/>
      <x:c r="N248" s="119" t="str">
        <x:v>Uploaded</x:v>
      </x:c>
      <x:c r="O248" s="119" t="str">
        <x:v>Pending</x:v>
      </x:c>
      <x:c r="P248" s="119"/>
      <x:c r="Q248" s="119"/>
      <x:c r="R248" s="119"/>
      <x:c r="S248" s="119" t="str">
        <x:v>Paket utama</x:v>
      </x:c>
      <x:c r="T248" s="119" t="str">
        <x:v>8</x:v>
      </x:c>
      <x:c r="U248" s="119" t="n">
        <x:v>53</x:v>
      </x:c>
      <x:c r="V248" s="119" t="str">
        <x:v>8 sept</x:v>
      </x:c>
      <x:c r="W248" s="119" t="n">
        <x:v>250000</x:v>
      </x:c>
      <x:c r="X248" s="119"/>
      <x:c r="Y248" s="119"/>
      <x:c r="Z248" s="119" t="str">
        <x:f>IF(B248="","",IF(OR(C248="",D248="Belum diisi",F248=""),"CHECK: identitas/status",IF(AND(S248="Paket utama",F248&lt;&gt;"DP",OR(E248="",L248="")),"CHECK: tanggal foto/crew",IF(AND(I248=0,OR(W248="-",X248="-")),"CHECK: nominal nonangka","OK"))))</x:f>
        <x:v>OK</x:v>
      </x:c>
      <x:c r="AA248" s="121" t="n">
        <x:f>IF(B248="","",IF(AND(S248="Paket utama",E248&lt;&gt;"",E248&lt;='Pengaturan'!$B$6,OR(F248="Lunas",F248="Pelunasan"),L248&lt;&gt;"",L248&lt;&gt;"Belum diisi",N248="Uploaded"),1,0))</x:f>
        <x:v>1</x:v>
      </x:c>
    </x:row>
    <x:row r="249">
      <x:c r="A249" s="117" t="n">
        <x:v>245</x:v>
      </x:c>
      <x:c r="B249" s="118" t="n">
        <x:v>46273</x:v>
      </x:c>
      <x:c r="C249" s="119" t="str">
        <x:v>Denny Hardiansya</x:v>
      </x:c>
      <x:c r="D249" s="119" t="str">
        <x:v>Graduation</x:v>
      </x:c>
      <x:c r="E249" s="118" t="n">
        <x:v>46273</x:v>
      </x:c>
      <x:c r="F249" s="119" t="str">
        <x:v>Lunas</x:v>
      </x:c>
      <x:c r="G249" s="120" t="n">
        <x:v>250000</x:v>
      </x:c>
      <x:c r="H249" s="120" t="n">
        <x:v>0</x:v>
      </x:c>
      <x:c r="I249" s="120" t="n">
        <x:f>IF(B249="","",SUM(G249:H249))</x:f>
        <x:v>250000</x:v>
      </x:c>
      <x:c r="J249" s="119" t="str">
        <x:f>IF(B249="","",IF(I249=0,"Tanpa uang masuk",IF(AND(G249&gt;0,H249&gt;0),"Cash + Transfer",IF(G249&gt;0,"Cash","Transfer"))))</x:f>
        <x:v>Cash</x:v>
      </x:c>
      <x:c r="K249" s="119" t="str">
        <x:v>AMEL</x:v>
      </x:c>
      <x:c r="L249" s="119" t="str">
        <x:v>FAHME</x:v>
      </x:c>
      <x:c r="M249" s="119"/>
      <x:c r="N249" s="119" t="str">
        <x:v>Uploaded</x:v>
      </x:c>
      <x:c r="O249" s="119" t="str">
        <x:v>Pending</x:v>
      </x:c>
      <x:c r="P249" s="119"/>
      <x:c r="Q249" s="119"/>
      <x:c r="R249" s="119"/>
      <x:c r="S249" s="119" t="str">
        <x:v>Paket utama</x:v>
      </x:c>
      <x:c r="T249" s="119" t="str">
        <x:v>8</x:v>
      </x:c>
      <x:c r="U249" s="119" t="n">
        <x:v>54</x:v>
      </x:c>
      <x:c r="V249" s="119" t="str">
        <x:v>8 sept</x:v>
      </x:c>
      <x:c r="W249" s="119" t="n">
        <x:v>250000</x:v>
      </x:c>
      <x:c r="X249" s="119"/>
      <x:c r="Y249" s="119"/>
      <x:c r="Z249" s="119" t="str">
        <x:f>IF(B249="","",IF(OR(C249="",D249="Belum diisi",F249=""),"CHECK: identitas/status",IF(AND(S249="Paket utama",F249&lt;&gt;"DP",OR(E249="",L249="")),"CHECK: tanggal foto/crew",IF(AND(I249=0,OR(W249="-",X249="-")),"CHECK: nominal nonangka","OK"))))</x:f>
        <x:v>OK</x:v>
      </x:c>
      <x:c r="AA249" s="121" t="n">
        <x:f>IF(B249="","",IF(AND(S249="Paket utama",E249&lt;&gt;"",E249&lt;='Pengaturan'!$B$6,OR(F249="Lunas",F249="Pelunasan"),L249&lt;&gt;"",L249&lt;&gt;"Belum diisi",N249="Uploaded"),1,0))</x:f>
        <x:v>1</x:v>
      </x:c>
    </x:row>
    <x:row r="250">
      <x:c r="A250" s="117" t="n">
        <x:v>246</x:v>
      </x:c>
      <x:c r="B250" s="118" t="n">
        <x:v>46273</x:v>
      </x:c>
      <x:c r="C250" s="119" t="str">
        <x:v>Farrel Daffa</x:v>
      </x:c>
      <x:c r="D250" s="119" t="str">
        <x:v>Graduation</x:v>
      </x:c>
      <x:c r="E250" s="118" t="n">
        <x:v>46273</x:v>
      </x:c>
      <x:c r="F250" s="119" t="str">
        <x:v>Lunas</x:v>
      </x:c>
      <x:c r="G250" s="120" t="n">
        <x:v>0</x:v>
      </x:c>
      <x:c r="H250" s="120" t="n">
        <x:v>330000</x:v>
      </x:c>
      <x:c r="I250" s="120" t="n">
        <x:f>IF(B250="","",SUM(G250:H250))</x:f>
        <x:v>330000</x:v>
      </x:c>
      <x:c r="J250" s="119" t="str">
        <x:f>IF(B250="","",IF(I250=0,"Tanpa uang masuk",IF(AND(G250&gt;0,H250&gt;0),"Cash + Transfer",IF(G250&gt;0,"Cash","Transfer"))))</x:f>
        <x:v>Transfer</x:v>
      </x:c>
      <x:c r="K250" s="119" t="str">
        <x:v>AMEL</x:v>
      </x:c>
      <x:c r="L250" s="119" t="str">
        <x:v>ABROR</x:v>
      </x:c>
      <x:c r="M250" s="119"/>
      <x:c r="N250" s="119" t="str">
        <x:v>Uploaded</x:v>
      </x:c>
      <x:c r="O250" s="119" t="str">
        <x:v>Pending</x:v>
      </x:c>
      <x:c r="P250" s="119"/>
      <x:c r="Q250" s="119"/>
      <x:c r="R250" s="119"/>
      <x:c r="S250" s="119" t="str">
        <x:v>Paket utama</x:v>
      </x:c>
      <x:c r="T250" s="119" t="str">
        <x:v>8</x:v>
      </x:c>
      <x:c r="U250" s="119" t="n">
        <x:v>55</x:v>
      </x:c>
      <x:c r="V250" s="119" t="str">
        <x:v>8 sept</x:v>
      </x:c>
      <x:c r="W250" s="119"/>
      <x:c r="X250" s="119" t="n">
        <x:v>330000</x:v>
      </x:c>
      <x:c r="Y250" s="119"/>
      <x:c r="Z250" s="119" t="str">
        <x:f>IF(B250="","",IF(OR(C250="",D250="Belum diisi",F250=""),"CHECK: identitas/status",IF(AND(S250="Paket utama",F250&lt;&gt;"DP",OR(E250="",L250="")),"CHECK: tanggal foto/crew",IF(AND(I250=0,OR(W250="-",X250="-")),"CHECK: nominal nonangka","OK"))))</x:f>
        <x:v>OK</x:v>
      </x:c>
      <x:c r="AA250" s="121" t="n">
        <x:f>IF(B250="","",IF(AND(S250="Paket utama",E250&lt;&gt;"",E250&lt;='Pengaturan'!$B$6,OR(F250="Lunas",F250="Pelunasan"),L250&lt;&gt;"",L250&lt;&gt;"Belum diisi",N250="Uploaded"),1,0))</x:f>
        <x:v>1</x:v>
      </x:c>
    </x:row>
    <x:row r="251">
      <x:c r="A251" s="117" t="n">
        <x:v>247</x:v>
      </x:c>
      <x:c r="B251" s="118" t="n">
        <x:v>46273</x:v>
      </x:c>
      <x:c r="C251" s="119" t="str">
        <x:v>Nadi Indra</x:v>
      </x:c>
      <x:c r="D251" s="119" t="str">
        <x:v>Graduation</x:v>
      </x:c>
      <x:c r="E251" s="118" t="n">
        <x:v>46273</x:v>
      </x:c>
      <x:c r="F251" s="119" t="str">
        <x:v>Lunas</x:v>
      </x:c>
      <x:c r="G251" s="120" t="n">
        <x:v>0</x:v>
      </x:c>
      <x:c r="H251" s="120" t="n">
        <x:v>250000</x:v>
      </x:c>
      <x:c r="I251" s="120" t="n">
        <x:f>IF(B251="","",SUM(G251:H251))</x:f>
        <x:v>250000</x:v>
      </x:c>
      <x:c r="J251" s="119" t="str">
        <x:f>IF(B251="","",IF(I251=0,"Tanpa uang masuk",IF(AND(G251&gt;0,H251&gt;0),"Cash + Transfer",IF(G251&gt;0,"Cash","Transfer"))))</x:f>
        <x:v>Transfer</x:v>
      </x:c>
      <x:c r="K251" s="119" t="str">
        <x:v>AMEL</x:v>
      </x:c>
      <x:c r="L251" s="119" t="str">
        <x:v>SAKA</x:v>
      </x:c>
      <x:c r="M251" s="119"/>
      <x:c r="N251" s="119" t="str">
        <x:v>Uploaded</x:v>
      </x:c>
      <x:c r="O251" s="119" t="str">
        <x:v>Pending</x:v>
      </x:c>
      <x:c r="P251" s="119"/>
      <x:c r="Q251" s="119"/>
      <x:c r="R251" s="119"/>
      <x:c r="S251" s="119" t="str">
        <x:v>Paket utama</x:v>
      </x:c>
      <x:c r="T251" s="119" t="str">
        <x:v>8</x:v>
      </x:c>
      <x:c r="U251" s="119" t="n">
        <x:v>56</x:v>
      </x:c>
      <x:c r="V251" s="119" t="str">
        <x:v>8 sept</x:v>
      </x:c>
      <x:c r="W251" s="119"/>
      <x:c r="X251" s="119" t="n">
        <x:v>250000</x:v>
      </x:c>
      <x:c r="Y251" s="119"/>
      <x:c r="Z251" s="119" t="str">
        <x:f>IF(B251="","",IF(OR(C251="",D251="Belum diisi",F251=""),"CHECK: identitas/status",IF(AND(S251="Paket utama",F251&lt;&gt;"DP",OR(E251="",L251="")),"CHECK: tanggal foto/crew",IF(AND(I251=0,OR(W251="-",X251="-")),"CHECK: nominal nonangka","OK"))))</x:f>
        <x:v>OK</x:v>
      </x:c>
      <x:c r="AA251" s="121" t="n">
        <x:f>IF(B251="","",IF(AND(S251="Paket utama",E251&lt;&gt;"",E251&lt;='Pengaturan'!$B$6,OR(F251="Lunas",F251="Pelunasan"),L251&lt;&gt;"",L251&lt;&gt;"Belum diisi",N251="Uploaded"),1,0))</x:f>
        <x:v>1</x:v>
      </x:c>
    </x:row>
    <x:row r="252">
      <x:c r="A252" s="117" t="n">
        <x:v>248</x:v>
      </x:c>
      <x:c r="B252" s="118" t="n">
        <x:v>46273</x:v>
      </x:c>
      <x:c r="C252" s="119" t="str">
        <x:v>Aditya Fauzi</x:v>
      </x:c>
      <x:c r="D252" s="119" t="str">
        <x:v>Graduation</x:v>
      </x:c>
      <x:c r="E252" s="118" t="n">
        <x:v>46273</x:v>
      </x:c>
      <x:c r="F252" s="119" t="str">
        <x:v>Lunas</x:v>
      </x:c>
      <x:c r="G252" s="120" t="n">
        <x:v>0</x:v>
      </x:c>
      <x:c r="H252" s="120" t="n">
        <x:v>330000</x:v>
      </x:c>
      <x:c r="I252" s="120" t="n">
        <x:f>IF(B252="","",SUM(G252:H252))</x:f>
        <x:v>330000</x:v>
      </x:c>
      <x:c r="J252" s="119" t="str">
        <x:f>IF(B252="","",IF(I252=0,"Tanpa uang masuk",IF(AND(G252&gt;0,H252&gt;0),"Cash + Transfer",IF(G252&gt;0,"Cash","Transfer"))))</x:f>
        <x:v>Transfer</x:v>
      </x:c>
      <x:c r="K252" s="119" t="str">
        <x:v>AMEL</x:v>
      </x:c>
      <x:c r="L252" s="119" t="str">
        <x:v>ABROR</x:v>
      </x:c>
      <x:c r="M252" s="119"/>
      <x:c r="N252" s="119" t="str">
        <x:v>Uploaded</x:v>
      </x:c>
      <x:c r="O252" s="119" t="str">
        <x:v>Pending</x:v>
      </x:c>
      <x:c r="P252" s="119"/>
      <x:c r="Q252" s="119"/>
      <x:c r="R252" s="119"/>
      <x:c r="S252" s="119" t="str">
        <x:v>Paket utama</x:v>
      </x:c>
      <x:c r="T252" s="119" t="str">
        <x:v>8</x:v>
      </x:c>
      <x:c r="U252" s="119" t="n">
        <x:v>57</x:v>
      </x:c>
      <x:c r="V252" s="119" t="str">
        <x:v>8 sept</x:v>
      </x:c>
      <x:c r="W252" s="119"/>
      <x:c r="X252" s="119" t="n">
        <x:v>330000</x:v>
      </x:c>
      <x:c r="Y252" s="119"/>
      <x:c r="Z252" s="119" t="str">
        <x:f>IF(B252="","",IF(OR(C252="",D252="Belum diisi",F252=""),"CHECK: identitas/status",IF(AND(S252="Paket utama",F252&lt;&gt;"DP",OR(E252="",L252="")),"CHECK: tanggal foto/crew",IF(AND(I252=0,OR(W252="-",X252="-")),"CHECK: nominal nonangka","OK"))))</x:f>
        <x:v>OK</x:v>
      </x:c>
      <x:c r="AA252" s="121" t="n">
        <x:f>IF(B252="","",IF(AND(S252="Paket utama",E252&lt;&gt;"",E252&lt;='Pengaturan'!$B$6,OR(F252="Lunas",F252="Pelunasan"),L252&lt;&gt;"",L252&lt;&gt;"Belum diisi",N252="Uploaded"),1,0))</x:f>
        <x:v>1</x:v>
      </x:c>
    </x:row>
    <x:row r="253">
      <x:c r="A253" s="117" t="n">
        <x:v>249</x:v>
      </x:c>
      <x:c r="B253" s="118" t="n">
        <x:v>46273</x:v>
      </x:c>
      <x:c r="C253" s="119" t="str">
        <x:v>Bintang</x:v>
      </x:c>
      <x:c r="D253" s="119" t="str">
        <x:v>Graduation Premium</x:v>
      </x:c>
      <x:c r="E253" s="118" t="n">
        <x:v>46273</x:v>
      </x:c>
      <x:c r="F253" s="119" t="str">
        <x:v>Lunas</x:v>
      </x:c>
      <x:c r="G253" s="120" t="n">
        <x:v>0</x:v>
      </x:c>
      <x:c r="H253" s="120" t="n">
        <x:v>400000</x:v>
      </x:c>
      <x:c r="I253" s="120" t="n">
        <x:f>IF(B253="","",SUM(G253:H253))</x:f>
        <x:v>400000</x:v>
      </x:c>
      <x:c r="J253" s="119" t="str">
        <x:f>IF(B253="","",IF(I253=0,"Tanpa uang masuk",IF(AND(G253&gt;0,H253&gt;0),"Cash + Transfer",IF(G253&gt;0,"Cash","Transfer"))))</x:f>
        <x:v>Transfer</x:v>
      </x:c>
      <x:c r="K253" s="119" t="str">
        <x:v>AMEL</x:v>
      </x:c>
      <x:c r="L253" s="119" t="str">
        <x:v>FAHME</x:v>
      </x:c>
      <x:c r="M253" s="119"/>
      <x:c r="N253" s="119" t="str">
        <x:v>Uploaded</x:v>
      </x:c>
      <x:c r="O253" s="119" t="str">
        <x:v>Pending</x:v>
      </x:c>
      <x:c r="P253" s="119"/>
      <x:c r="Q253" s="119"/>
      <x:c r="R253" s="119"/>
      <x:c r="S253" s="119" t="str">
        <x:v>Paket utama</x:v>
      </x:c>
      <x:c r="T253" s="119" t="str">
        <x:v>8</x:v>
      </x:c>
      <x:c r="U253" s="119" t="n">
        <x:v>58</x:v>
      </x:c>
      <x:c r="V253" s="119" t="str">
        <x:v>8 sept</x:v>
      </x:c>
      <x:c r="W253" s="119"/>
      <x:c r="X253" s="119" t="n">
        <x:v>400000</x:v>
      </x:c>
      <x:c r="Y253" s="119"/>
      <x:c r="Z253" s="119" t="str">
        <x:f>IF(B253="","",IF(OR(C253="",D253="Belum diisi",F253=""),"CHECK: identitas/status",IF(AND(S253="Paket utama",F253&lt;&gt;"DP",OR(E253="",L253="")),"CHECK: tanggal foto/crew",IF(AND(I253=0,OR(W253="-",X253="-")),"CHECK: nominal nonangka","OK"))))</x:f>
        <x:v>OK</x:v>
      </x:c>
      <x:c r="AA253" s="121" t="n">
        <x:f>IF(B253="","",IF(AND(S253="Paket utama",E253&lt;&gt;"",E253&lt;='Pengaturan'!$B$6,OR(F253="Lunas",F253="Pelunasan"),L253&lt;&gt;"",L253&lt;&gt;"Belum diisi",N253="Uploaded"),1,0))</x:f>
        <x:v>1</x:v>
      </x:c>
    </x:row>
    <x:row r="254">
      <x:c r="A254" s="117" t="n">
        <x:v>250</x:v>
      </x:c>
      <x:c r="B254" s="118" t="n">
        <x:v>46273</x:v>
      </x:c>
      <x:c r="C254" s="119" t="str">
        <x:v>Diana Putri</x:v>
      </x:c>
      <x:c r="D254" s="119" t="str">
        <x:v>Graduation</x:v>
      </x:c>
      <x:c r="E254" s="118" t="n">
        <x:v>46273</x:v>
      </x:c>
      <x:c r="F254" s="119" t="str">
        <x:v>Lunas</x:v>
      </x:c>
      <x:c r="G254" s="120" t="n">
        <x:v>0</x:v>
      </x:c>
      <x:c r="H254" s="120" t="n">
        <x:v>280000</x:v>
      </x:c>
      <x:c r="I254" s="120" t="n">
        <x:f>IF(B254="","",SUM(G254:H254))</x:f>
        <x:v>280000</x:v>
      </x:c>
      <x:c r="J254" s="119" t="str">
        <x:f>IF(B254="","",IF(I254=0,"Tanpa uang masuk",IF(AND(G254&gt;0,H254&gt;0),"Cash + Transfer",IF(G254&gt;0,"Cash","Transfer"))))</x:f>
        <x:v>Transfer</x:v>
      </x:c>
      <x:c r="K254" s="119" t="str">
        <x:v>AMEL</x:v>
      </x:c>
      <x:c r="L254" s="119" t="str">
        <x:v>ADIF</x:v>
      </x:c>
      <x:c r="M254" s="119"/>
      <x:c r="N254" s="119" t="str">
        <x:v>Uploaded</x:v>
      </x:c>
      <x:c r="O254" s="119" t="str">
        <x:v>Pending</x:v>
      </x:c>
      <x:c r="P254" s="119"/>
      <x:c r="Q254" s="119"/>
      <x:c r="R254" s="119"/>
      <x:c r="S254" s="119" t="str">
        <x:v>Paket utama</x:v>
      </x:c>
      <x:c r="T254" s="119" t="str">
        <x:v>8</x:v>
      </x:c>
      <x:c r="U254" s="119" t="n">
        <x:v>59</x:v>
      </x:c>
      <x:c r="V254" s="119" t="str">
        <x:v>8 sept</x:v>
      </x:c>
      <x:c r="W254" s="119"/>
      <x:c r="X254" s="119" t="n">
        <x:v>280000</x:v>
      </x:c>
      <x:c r="Y254" s="119"/>
      <x:c r="Z254" s="119" t="str">
        <x:f>IF(B254="","",IF(OR(C254="",D254="Belum diisi",F254=""),"CHECK: identitas/status",IF(AND(S254="Paket utama",F254&lt;&gt;"DP",OR(E254="",L254="")),"CHECK: tanggal foto/crew",IF(AND(I254=0,OR(W254="-",X254="-")),"CHECK: nominal nonangka","OK"))))</x:f>
        <x:v>OK</x:v>
      </x:c>
      <x:c r="AA254" s="121" t="n">
        <x:f>IF(B254="","",IF(AND(S254="Paket utama",E254&lt;&gt;"",E254&lt;='Pengaturan'!$B$6,OR(F254="Lunas",F254="Pelunasan"),L254&lt;&gt;"",L254&lt;&gt;"Belum diisi",N254="Uploaded"),1,0))</x:f>
        <x:v>1</x:v>
      </x:c>
    </x:row>
    <x:row r="255">
      <x:c r="A255" s="117" t="n">
        <x:v>251</x:v>
      </x:c>
      <x:c r="B255" s="118" t="n">
        <x:v>46273</x:v>
      </x:c>
      <x:c r="C255" s="119" t="str">
        <x:v>Renaldi</x:v>
      </x:c>
      <x:c r="D255" s="119" t="str">
        <x:v>Graduation</x:v>
      </x:c>
      <x:c r="E255" s="118"/>
      <x:c r="F255" s="119" t="str">
        <x:v>Lunas</x:v>
      </x:c>
      <x:c r="G255" s="120" t="n">
        <x:v>390000</x:v>
      </x:c>
      <x:c r="H255" s="120" t="n">
        <x:v>0</x:v>
      </x:c>
      <x:c r="I255" s="120" t="n">
        <x:f>IF(B255="","",SUM(G255:H255))</x:f>
        <x:v>390000</x:v>
      </x:c>
      <x:c r="J255" s="119" t="str">
        <x:f>IF(B255="","",IF(I255=0,"Tanpa uang masuk",IF(AND(G255&gt;0,H255&gt;0),"Cash + Transfer",IF(G255&gt;0,"Cash","Transfer"))))</x:f>
        <x:v>Cash</x:v>
      </x:c>
      <x:c r="K255" s="119" t="str">
        <x:v>AMEL</x:v>
      </x:c>
      <x:c r="L255" s="119" t="str">
        <x:v>ABROR</x:v>
      </x:c>
      <x:c r="M255" s="119"/>
      <x:c r="N255" s="119" t="str">
        <x:v>Uploaded</x:v>
      </x:c>
      <x:c r="O255" s="119" t="str">
        <x:v>Pending</x:v>
      </x:c>
      <x:c r="P255" s="119"/>
      <x:c r="Q255" s="119"/>
      <x:c r="R255" s="119"/>
      <x:c r="S255" s="119" t="str">
        <x:v>Paket utama</x:v>
      </x:c>
      <x:c r="T255" s="119" t="str">
        <x:v>8</x:v>
      </x:c>
      <x:c r="U255" s="119" t="n">
        <x:v>60</x:v>
      </x:c>
      <x:c r="V255" s="119"/>
      <x:c r="W255" s="119" t="n">
        <x:v>390000</x:v>
      </x:c>
      <x:c r="X255" s="119"/>
      <x:c r="Y255" s="119"/>
      <x:c r="Z255" s="119" t="str">
        <x:f>IF(B255="","",IF(OR(C255="",D255="Belum diisi",F255=""),"CHECK: identitas/status",IF(AND(S255="Paket utama",F255&lt;&gt;"DP",OR(E255="",L255="")),"CHECK: tanggal foto/crew",IF(AND(I255=0,OR(W255="-",X255="-")),"CHECK: nominal nonangka","OK"))))</x:f>
        <x:v>CHECK: tanggal foto/crew</x:v>
      </x:c>
      <x:c r="AA255" s="121" t="n">
        <x:f>IF(B255="","",IF(AND(S255="Paket utama",E255&lt;&gt;"",E255&lt;='Pengaturan'!$B$6,OR(F255="Lunas",F255="Pelunasan"),L255&lt;&gt;"",L255&lt;&gt;"Belum diisi",N255="Uploaded"),1,0))</x:f>
        <x:v>0</x:v>
      </x:c>
    </x:row>
    <x:row r="256">
      <x:c r="A256" s="117" t="n">
        <x:v>252</x:v>
      </x:c>
      <x:c r="B256" s="118" t="n">
        <x:v>46273</x:v>
      </x:c>
      <x:c r="C256" s="119" t="str">
        <x:v>ananda yasmin</x:v>
      </x:c>
      <x:c r="D256" s="119" t="str">
        <x:v>Graduation</x:v>
      </x:c>
      <x:c r="E256" s="118"/>
      <x:c r="F256" s="119" t="str">
        <x:v>Lunas</x:v>
      </x:c>
      <x:c r="G256" s="120" t="n">
        <x:v>0</x:v>
      </x:c>
      <x:c r="H256" s="120" t="n">
        <x:v>0</x:v>
      </x:c>
      <x:c r="I256" s="120" t="n">
        <x:f>IF(B256="","",SUM(G256:H256))</x:f>
        <x:v>0</x:v>
      </x:c>
      <x:c r="J256" s="119" t="str">
        <x:f>IF(B256="","",IF(I256=0,"Tanpa uang masuk",IF(AND(G256&gt;0,H256&gt;0),"Cash + Transfer",IF(G256&gt;0,"Cash","Transfer"))))</x:f>
        <x:v>Tanpa uang masuk</x:v>
      </x:c>
      <x:c r="K256" s="119" t="str">
        <x:v>AMEL</x:v>
      </x:c>
      <x:c r="L256" s="119" t="str">
        <x:v>ABROR</x:v>
      </x:c>
      <x:c r="M256" s="119"/>
      <x:c r="N256" s="119" t="str">
        <x:v>Uploaded</x:v>
      </x:c>
      <x:c r="O256" s="119" t="str">
        <x:v>Pending</x:v>
      </x:c>
      <x:c r="P256" s="119"/>
      <x:c r="Q256" s="119"/>
      <x:c r="R256" s="119"/>
      <x:c r="S256" s="119" t="str">
        <x:v>Paket utama</x:v>
      </x:c>
      <x:c r="T256" s="119" t="str">
        <x:v>8</x:v>
      </x:c>
      <x:c r="U256" s="119" t="n">
        <x:v>61</x:v>
      </x:c>
      <x:c r="V256" s="119"/>
      <x:c r="W256" s="119" t="n">
        <x:v>0</x:v>
      </x:c>
      <x:c r="X256" s="119" t="n">
        <x:v>0</x:v>
      </x:c>
      <x:c r="Y256" s="119"/>
      <x:c r="Z256" s="119" t="str">
        <x:f>IF(B256="","",IF(OR(C256="",D256="Belum diisi",F256=""),"CHECK: identitas/status",IF(AND(S256="Paket utama",F256&lt;&gt;"DP",OR(E256="",L256="")),"CHECK: tanggal foto/crew",IF(AND(I256=0,OR(W256="-",X256="-")),"CHECK: nominal nonangka","OK"))))</x:f>
        <x:v>CHECK: tanggal foto/crew</x:v>
      </x:c>
      <x:c r="AA256" s="121" t="n">
        <x:f>IF(B256="","",IF(AND(S256="Paket utama",E256&lt;&gt;"",E256&lt;='Pengaturan'!$B$6,OR(F256="Lunas",F256="Pelunasan"),L256&lt;&gt;"",L256&lt;&gt;"Belum diisi",N256="Uploaded"),1,0))</x:f>
        <x:v>0</x:v>
      </x:c>
    </x:row>
    <x:row r="257">
      <x:c r="A257" s="117" t="n">
        <x:v>253</x:v>
      </x:c>
      <x:c r="B257" s="118" t="n">
        <x:v>46273</x:v>
      </x:c>
      <x:c r="C257" s="119" t="str">
        <x:v>Prasetyo Budi Utomo</x:v>
      </x:c>
      <x:c r="D257" s="119" t="str">
        <x:v>Graduation</x:v>
      </x:c>
      <x:c r="E257" s="118"/>
      <x:c r="F257" s="119" t="str">
        <x:v>Lunas</x:v>
      </x:c>
      <x:c r="G257" s="120" t="n">
        <x:v>270000</x:v>
      </x:c>
      <x:c r="H257" s="120" t="n">
        <x:v>0</x:v>
      </x:c>
      <x:c r="I257" s="120" t="n">
        <x:f>IF(B257="","",SUM(G257:H257))</x:f>
        <x:v>270000</x:v>
      </x:c>
      <x:c r="J257" s="119" t="str">
        <x:f>IF(B257="","",IF(I257=0,"Tanpa uang masuk",IF(AND(G257&gt;0,H257&gt;0),"Cash + Transfer",IF(G257&gt;0,"Cash","Transfer"))))</x:f>
        <x:v>Cash</x:v>
      </x:c>
      <x:c r="K257" s="119" t="str">
        <x:v>AMEL</x:v>
      </x:c>
      <x:c r="L257" s="119" t="str">
        <x:v>SAKA</x:v>
      </x:c>
      <x:c r="M257" s="119"/>
      <x:c r="N257" s="119" t="str">
        <x:v>Uploaded</x:v>
      </x:c>
      <x:c r="O257" s="119" t="str">
        <x:v>Pending</x:v>
      </x:c>
      <x:c r="P257" s="119"/>
      <x:c r="Q257" s="119"/>
      <x:c r="R257" s="119"/>
      <x:c r="S257" s="119" t="str">
        <x:v>Paket utama</x:v>
      </x:c>
      <x:c r="T257" s="119" t="str">
        <x:v>8</x:v>
      </x:c>
      <x:c r="U257" s="119" t="n">
        <x:v>62</x:v>
      </x:c>
      <x:c r="V257" s="119"/>
      <x:c r="W257" s="119" t="n">
        <x:v>270000</x:v>
      </x:c>
      <x:c r="X257" s="119"/>
      <x:c r="Y257" s="119"/>
      <x:c r="Z257" s="119" t="str">
        <x:f>IF(B257="","",IF(OR(C257="",D257="Belum diisi",F257=""),"CHECK: identitas/status",IF(AND(S257="Paket utama",F257&lt;&gt;"DP",OR(E257="",L257="")),"CHECK: tanggal foto/crew",IF(AND(I257=0,OR(W257="-",X257="-")),"CHECK: nominal nonangka","OK"))))</x:f>
        <x:v>CHECK: tanggal foto/crew</x:v>
      </x:c>
      <x:c r="AA257" s="121" t="n">
        <x:f>IF(B257="","",IF(AND(S257="Paket utama",E257&lt;&gt;"",E257&lt;='Pengaturan'!$B$6,OR(F257="Lunas",F257="Pelunasan"),L257&lt;&gt;"",L257&lt;&gt;"Belum diisi",N257="Uploaded"),1,0))</x:f>
        <x:v>0</x:v>
      </x:c>
    </x:row>
    <x:row r="258">
      <x:c r="A258" s="117" t="n">
        <x:v>254</x:v>
      </x:c>
      <x:c r="B258" s="118" t="n">
        <x:v>46273</x:v>
      </x:c>
      <x:c r="C258" s="119" t="str">
        <x:v>Dimas</x:v>
      </x:c>
      <x:c r="D258" s="119" t="str">
        <x:v>Graduation</x:v>
      </x:c>
      <x:c r="E258" s="118" t="n">
        <x:v>46273</x:v>
      </x:c>
      <x:c r="F258" s="119" t="str">
        <x:v>Lunas</x:v>
      </x:c>
      <x:c r="G258" s="120" t="n">
        <x:v>270000</x:v>
      </x:c>
      <x:c r="H258" s="120" t="n">
        <x:v>0</x:v>
      </x:c>
      <x:c r="I258" s="120" t="n">
        <x:f>IF(B258="","",SUM(G258:H258))</x:f>
        <x:v>270000</x:v>
      </x:c>
      <x:c r="J258" s="119" t="str">
        <x:f>IF(B258="","",IF(I258=0,"Tanpa uang masuk",IF(AND(G258&gt;0,H258&gt;0),"Cash + Transfer",IF(G258&gt;0,"Cash","Transfer"))))</x:f>
        <x:v>Cash</x:v>
      </x:c>
      <x:c r="K258" s="119" t="str">
        <x:v>AMEL</x:v>
      </x:c>
      <x:c r="L258" s="119" t="str">
        <x:v>FAHME</x:v>
      </x:c>
      <x:c r="M258" s="119"/>
      <x:c r="N258" s="119" t="str">
        <x:v>Uploaded</x:v>
      </x:c>
      <x:c r="O258" s="119" t="str">
        <x:v>Pending</x:v>
      </x:c>
      <x:c r="P258" s="119"/>
      <x:c r="Q258" s="119"/>
      <x:c r="R258" s="119"/>
      <x:c r="S258" s="119" t="str">
        <x:v>Paket utama</x:v>
      </x:c>
      <x:c r="T258" s="119" t="str">
        <x:v>8</x:v>
      </x:c>
      <x:c r="U258" s="119" t="n">
        <x:v>63</x:v>
      </x:c>
      <x:c r="V258" s="119" t="str">
        <x:v>8 sept</x:v>
      </x:c>
      <x:c r="W258" s="119" t="n">
        <x:v>270000</x:v>
      </x:c>
      <x:c r="X258" s="119"/>
      <x:c r="Y258" s="119"/>
      <x:c r="Z258" s="119" t="str">
        <x:f>IF(B258="","",IF(OR(C258="",D258="Belum diisi",F258=""),"CHECK: identitas/status",IF(AND(S258="Paket utama",F258&lt;&gt;"DP",OR(E258="",L258="")),"CHECK: tanggal foto/crew",IF(AND(I258=0,OR(W258="-",X258="-")),"CHECK: nominal nonangka","OK"))))</x:f>
        <x:v>OK</x:v>
      </x:c>
      <x:c r="AA258" s="121" t="n">
        <x:f>IF(B258="","",IF(AND(S258="Paket utama",E258&lt;&gt;"",E258&lt;='Pengaturan'!$B$6,OR(F258="Lunas",F258="Pelunasan"),L258&lt;&gt;"",L258&lt;&gt;"Belum diisi",N258="Uploaded"),1,0))</x:f>
        <x:v>1</x:v>
      </x:c>
    </x:row>
    <x:row r="259">
      <x:c r="A259" s="122" t="n">
        <x:v>255</x:v>
      </x:c>
      <x:c r="B259" s="123" t="n">
        <x:v>46273</x:v>
      </x:c>
      <x:c r="C259" s="124" t="str">
        <x:v>Nana</x:v>
      </x:c>
      <x:c r="D259" s="124" t="str">
        <x:v>Graduation</x:v>
      </x:c>
      <x:c r="E259" s="123" t="n">
        <x:v>46274</x:v>
      </x:c>
      <x:c r="F259" s="124" t="str">
        <x:v>DP</x:v>
      </x:c>
      <x:c r="G259" s="125" t="n">
        <x:v>0</x:v>
      </x:c>
      <x:c r="H259" s="125" t="n">
        <x:v>100000</x:v>
      </x:c>
      <x:c r="I259" s="125" t="n">
        <x:f>IF(B259="","",SUM(G259:H259))</x:f>
        <x:v>100000</x:v>
      </x:c>
      <x:c r="J259" s="124" t="str">
        <x:f>IF(B259="","",IF(I259=0,"Tanpa uang masuk",IF(AND(G259&gt;0,H259&gt;0),"Cash + Transfer",IF(G259&gt;0,"Cash","Transfer"))))</x:f>
        <x:v>Transfer</x:v>
      </x:c>
      <x:c r="K259" s="124" t="str">
        <x:v>AMEL</x:v>
      </x:c>
      <x:c r="L259" s="124" t="str">
        <x:v>Belum diisi</x:v>
      </x:c>
      <x:c r="M259" s="124"/>
      <x:c r="N259" s="124" t="str">
        <x:v>-</x:v>
      </x:c>
      <x:c r="O259" s="124"/>
      <x:c r="P259" s="124"/>
      <x:c r="Q259" s="124"/>
      <x:c r="R259" s="124"/>
      <x:c r="S259" s="124" t="str">
        <x:v>Paket utama</x:v>
      </x:c>
      <x:c r="T259" s="124" t="str">
        <x:v>8</x:v>
      </x:c>
      <x:c r="U259" s="124" t="n">
        <x:v>64</x:v>
      </x:c>
      <x:c r="V259" s="124" t="str">
        <x:v>9 sept</x:v>
      </x:c>
      <x:c r="W259" s="124"/>
      <x:c r="X259" s="124" t="n">
        <x:v>100000</x:v>
      </x:c>
      <x:c r="Y259" s="124" t="str">
        <x:v>Fotografer belum diisi</x:v>
      </x:c>
      <x:c r="Z259" s="124" t="str">
        <x:f>IF(B259="","",IF(OR(C259="",D259="Belum diisi",F259=""),"CHECK: identitas/status",IF(AND(S259="Paket utama",F259&lt;&gt;"DP",OR(E259="",L259="")),"CHECK: tanggal foto/crew",IF(AND(I259=0,OR(W259="-",X259="-")),"CHECK: nominal nonangka","OK"))))</x:f>
        <x:v>OK</x:v>
      </x:c>
      <x:c r="AA259" s="126" t="n">
        <x:f>IF(B259="","",IF(AND(S259="Paket utama",E259&lt;&gt;"",E259&lt;='Pengaturan'!$B$6,OR(F259="Lunas",F259="Pelunasan"),L259&lt;&gt;"",L259&lt;&gt;"Belum diisi",N259="Uploaded"),1,0))</x:f>
        <x:v>0</x:v>
      </x:c>
    </x:row>
    <x:row r="260">
      <x:c r="A260" s="30" t="n">
        <x:v>256</x:v>
      </x:c>
      <x:c r="B260" s="31" t="n">
        <x:v>46274</x:v>
      </x:c>
      <x:c r="C260" s="30" t="str">
        <x:v>Aliya</x:v>
      </x:c>
      <x:c r="D260" s="30" t="str">
        <x:v>Large Group</x:v>
      </x:c>
      <x:c r="E260" s="31" t="n">
        <x:v>46275</x:v>
      </x:c>
      <x:c r="F260" s="30" t="str">
        <x:v>DP</x:v>
      </x:c>
      <x:c r="G260" s="32" t="n">
        <x:v>0</x:v>
      </x:c>
      <x:c r="H260" s="32" t="n">
        <x:v>100000</x:v>
      </x:c>
      <x:c r="I260" s="32" t="n">
        <x:f>IF(B260="","",SUM(G260:H260))</x:f>
        <x:v>100000</x:v>
      </x:c>
      <x:c r="J260" s="30" t="str">
        <x:f>IF(B260="","",IF(I260=0,"Tanpa uang masuk",IF(AND(G260&gt;0,H260&gt;0),"Cash + Transfer",IF(G260&gt;0,"Cash","Transfer"))))</x:f>
        <x:v>Transfer</x:v>
      </x:c>
      <x:c r="K260" s="30" t="str">
        <x:v>AMEL</x:v>
      </x:c>
      <x:c r="L260" s="30" t="str">
        <x:v>Belum diisi</x:v>
      </x:c>
      <x:c r="M260" s="30"/>
      <x:c r="N260" s="30"/>
      <x:c r="O260" s="30"/>
      <x:c r="P260" s="30"/>
      <x:c r="Q260" s="30"/>
      <x:c r="R260" s="30"/>
      <x:c r="S260" s="30" t="str">
        <x:v>Paket utama</x:v>
      </x:c>
      <x:c r="T260" s="30" t="str">
        <x:v>9</x:v>
      </x:c>
      <x:c r="U260" s="30" t="n">
        <x:v>4</x:v>
      </x:c>
      <x:c r="V260" s="30" t="str">
        <x:v>10 sept</x:v>
      </x:c>
      <x:c r="W260" s="30"/>
      <x:c r="X260" s="30" t="n">
        <x:v>100000</x:v>
      </x:c>
      <x:c r="Y260" s="30" t="str">
        <x:v>Fotografer belum diisi</x:v>
      </x:c>
      <x:c r="Z260" s="30" t="str">
        <x:f>IF(B260="","",IF(OR(C260="",D260="Belum diisi",F260=""),"CHECK: identitas/status",IF(AND(S260="Paket utama",F260&lt;&gt;"DP",OR(E260="",L260="")),"CHECK: tanggal foto/crew",IF(AND(I260=0,OR(W260="-",X260="-")),"CHECK: nominal nonangka","OK"))))</x:f>
        <x:v>OK</x:v>
      </x:c>
      <x:c r="AA260" s="30" t="n">
        <x:f>IF(B260="","",IF(AND(S260="Paket utama",E260&lt;&gt;"",E260&lt;='Pengaturan'!$B$6,OR(F260="Lunas",F260="Pelunasan"),L260&lt;&gt;"",L260&lt;&gt;"Belum diisi",N260="Uploaded"),1,0))</x:f>
        <x:v>0</x:v>
      </x:c>
    </x:row>
    <x:row r="261">
      <x:c r="A261" s="30" t="n">
        <x:v>257</x:v>
      </x:c>
      <x:c r="B261" s="31" t="n">
        <x:v>46274</x:v>
      </x:c>
      <x:c r="C261" s="30" t="str">
        <x:v>Afifah</x:v>
      </x:c>
      <x:c r="D261" s="30" t="str">
        <x:v>Graduation</x:v>
      </x:c>
      <x:c r="E261" s="31" t="n">
        <x:v>46274</x:v>
      </x:c>
      <x:c r="F261" s="30" t="str">
        <x:v>Lunas</x:v>
      </x:c>
      <x:c r="G261" s="32" t="n">
        <x:v>0</x:v>
      </x:c>
      <x:c r="H261" s="32" t="n">
        <x:v>250000</x:v>
      </x:c>
      <x:c r="I261" s="32" t="n">
        <x:f>IF(B261="","",SUM(G261:H261))</x:f>
        <x:v>250000</x:v>
      </x:c>
      <x:c r="J261" s="30" t="str">
        <x:f>IF(B261="","",IF(I261=0,"Tanpa uang masuk",IF(AND(G261&gt;0,H261&gt;0),"Cash + Transfer",IF(G261&gt;0,"Cash","Transfer"))))</x:f>
        <x:v>Transfer</x:v>
      </x:c>
      <x:c r="K261" s="30" t="str">
        <x:v>AMEL</x:v>
      </x:c>
      <x:c r="L261" s="30" t="str">
        <x:v>ADIF</x:v>
      </x:c>
      <x:c r="M261" s="30"/>
      <x:c r="N261" s="30" t="str">
        <x:v>Uploaded</x:v>
      </x:c>
      <x:c r="O261" s="30" t="str">
        <x:v>Pending</x:v>
      </x:c>
      <x:c r="P261" s="30"/>
      <x:c r="Q261" s="30"/>
      <x:c r="R261" s="30"/>
      <x:c r="S261" s="30" t="str">
        <x:v>Paket utama</x:v>
      </x:c>
      <x:c r="T261" s="30" t="str">
        <x:v>9</x:v>
      </x:c>
      <x:c r="U261" s="30" t="n">
        <x:v>5</x:v>
      </x:c>
      <x:c r="V261" s="30" t="str">
        <x:v>9 sept</x:v>
      </x:c>
      <x:c r="W261" s="30"/>
      <x:c r="X261" s="30" t="n">
        <x:v>250000</x:v>
      </x:c>
      <x:c r="Y261" s="30"/>
      <x:c r="Z261" s="30" t="str">
        <x:f>IF(B261="","",IF(OR(C261="",D261="Belum diisi",F261=""),"CHECK: identitas/status",IF(AND(S261="Paket utama",F261&lt;&gt;"DP",OR(E261="",L261="")),"CHECK: tanggal foto/crew",IF(AND(I261=0,OR(W261="-",X261="-")),"CHECK: nominal nonangka","OK"))))</x:f>
        <x:v>OK</x:v>
      </x:c>
      <x:c r="AA261" s="30" t="n">
        <x:f>IF(B261="","",IF(AND(S261="Paket utama",E261&lt;&gt;"",E261&lt;='Pengaturan'!$B$6,OR(F261="Lunas",F261="Pelunasan"),L261&lt;&gt;"",L261&lt;&gt;"Belum diisi",N261="Uploaded"),1,0))</x:f>
        <x:v>1</x:v>
      </x:c>
    </x:row>
    <x:row r="262">
      <x:c r="A262" s="30" t="n">
        <x:v>258</x:v>
      </x:c>
      <x:c r="B262" s="31" t="n">
        <x:v>46274</x:v>
      </x:c>
      <x:c r="C262" s="30" t="str">
        <x:v>Zhafira Azfa</x:v>
      </x:c>
      <x:c r="D262" s="30" t="str">
        <x:v>Graduation Premium</x:v>
      </x:c>
      <x:c r="E262" s="31" t="n">
        <x:v>46274</x:v>
      </x:c>
      <x:c r="F262" s="30"/>
      <x:c r="G262" s="32" t="n">
        <x:v>400000</x:v>
      </x:c>
      <x:c r="H262" s="32" t="n">
        <x:v>0</x:v>
      </x:c>
      <x:c r="I262" s="32" t="n">
        <x:f>IF(B262="","",SUM(G262:H262))</x:f>
        <x:v>400000</x:v>
      </x:c>
      <x:c r="J262" s="30" t="str">
        <x:f>IF(B262="","",IF(I262=0,"Tanpa uang masuk",IF(AND(G262&gt;0,H262&gt;0),"Cash + Transfer",IF(G262&gt;0,"Cash","Transfer"))))</x:f>
        <x:v>Cash</x:v>
      </x:c>
      <x:c r="K262" s="30" t="str">
        <x:v>ADDEL</x:v>
      </x:c>
      <x:c r="L262" s="30" t="str">
        <x:v>SAKA</x:v>
      </x:c>
      <x:c r="M262" s="30"/>
      <x:c r="N262" s="30"/>
      <x:c r="O262" s="30"/>
      <x:c r="P262" s="30"/>
      <x:c r="Q262" s="30"/>
      <x:c r="R262" s="30"/>
      <x:c r="S262" s="30" t="str">
        <x:v>Paket utama</x:v>
      </x:c>
      <x:c r="T262" s="30" t="str">
        <x:v>9</x:v>
      </x:c>
      <x:c r="U262" s="30" t="n">
        <x:v>6</x:v>
      </x:c>
      <x:c r="V262" s="30" t="str">
        <x:v>9 sept</x:v>
      </x:c>
      <x:c r="W262" s="30" t="n">
        <x:v>400000</x:v>
      </x:c>
      <x:c r="X262" s="30"/>
      <x:c r="Y262" s="30" t="str">
        <x:v>Status pembayaran belum diisi</x:v>
      </x:c>
      <x:c r="Z262" s="30" t="str">
        <x:f>IF(B262="","",IF(OR(C262="",D262="Belum diisi",F262=""),"CHECK: identitas/status",IF(AND(S262="Paket utama",F262&lt;&gt;"DP",OR(E262="",L262="")),"CHECK: tanggal foto/crew",IF(AND(I262=0,OR(W262="-",X262="-")),"CHECK: nominal nonangka","OK"))))</x:f>
        <x:v>CHECK: identitas/status</x:v>
      </x:c>
      <x:c r="AA262" s="30" t="n">
        <x:f>IF(B262="","",IF(AND(S262="Paket utama",E262&lt;&gt;"",E262&lt;='Pengaturan'!$B$6,OR(F262="Lunas",F262="Pelunasan"),L262&lt;&gt;"",L262&lt;&gt;"Belum diisi",N262="Uploaded"),1,0))</x:f>
        <x:v>0</x:v>
      </x:c>
    </x:row>
    <x:row r="263">
      <x:c r="A263" s="30" t="n">
        <x:v>259</x:v>
      </x:c>
      <x:c r="B263" s="31" t="n">
        <x:v>46274</x:v>
      </x:c>
      <x:c r="C263" s="30" t="str">
        <x:v>Wahyu Aji Prasetyyo</x:v>
      </x:c>
      <x:c r="D263" s="30" t="str">
        <x:v>Graduation Premium</x:v>
      </x:c>
      <x:c r="E263" s="31" t="n">
        <x:v>46274</x:v>
      </x:c>
      <x:c r="F263" s="30"/>
      <x:c r="G263" s="32" t="n">
        <x:v>440000</x:v>
      </x:c>
      <x:c r="H263" s="32" t="n">
        <x:v>0</x:v>
      </x:c>
      <x:c r="I263" s="32" t="n">
        <x:f>IF(B263="","",SUM(G263:H263))</x:f>
        <x:v>440000</x:v>
      </x:c>
      <x:c r="J263" s="30" t="str">
        <x:f>IF(B263="","",IF(I263=0,"Tanpa uang masuk",IF(AND(G263&gt;0,H263&gt;0),"Cash + Transfer",IF(G263&gt;0,"Cash","Transfer"))))</x:f>
        <x:v>Cash</x:v>
      </x:c>
      <x:c r="K263" s="30" t="str">
        <x:v>ADDEL</x:v>
      </x:c>
      <x:c r="L263" s="30" t="str">
        <x:v>VERO</x:v>
      </x:c>
      <x:c r="M263" s="30"/>
      <x:c r="N263" s="30"/>
      <x:c r="O263" s="30"/>
      <x:c r="P263" s="30"/>
      <x:c r="Q263" s="30"/>
      <x:c r="R263" s="30"/>
      <x:c r="S263" s="30" t="str">
        <x:v>Paket utama</x:v>
      </x:c>
      <x:c r="T263" s="30" t="str">
        <x:v>9</x:v>
      </x:c>
      <x:c r="U263" s="30" t="n">
        <x:v>7</x:v>
      </x:c>
      <x:c r="V263" s="30" t="str">
        <x:v>9 sept</x:v>
      </x:c>
      <x:c r="W263" s="30" t="n">
        <x:v>440000</x:v>
      </x:c>
      <x:c r="X263" s="30"/>
      <x:c r="Y263" s="30" t="str">
        <x:v>Status pembayaran belum diisi</x:v>
      </x:c>
      <x:c r="Z263" s="30" t="str">
        <x:f>IF(B263="","",IF(OR(C263="",D263="Belum diisi",F263=""),"CHECK: identitas/status",IF(AND(S263="Paket utama",F263&lt;&gt;"DP",OR(E263="",L263="")),"CHECK: tanggal foto/crew",IF(AND(I263=0,OR(W263="-",X263="-")),"CHECK: nominal nonangka","OK"))))</x:f>
        <x:v>CHECK: identitas/status</x:v>
      </x:c>
      <x:c r="AA263" s="30" t="n">
        <x:f>IF(B263="","",IF(AND(S263="Paket utama",E263&lt;&gt;"",E263&lt;='Pengaturan'!$B$6,OR(F263="Lunas",F263="Pelunasan"),L263&lt;&gt;"",L263&lt;&gt;"Belum diisi",N263="Uploaded"),1,0))</x:f>
        <x:v>0</x:v>
      </x:c>
    </x:row>
    <x:row r="264">
      <x:c r="A264" s="30" t="n">
        <x:v>260</x:v>
      </x:c>
      <x:c r="B264" s="31" t="n">
        <x:v>46274</x:v>
      </x:c>
      <x:c r="C264" s="30" t="str">
        <x:v>Angelika</x:v>
      </x:c>
      <x:c r="D264" s="30" t="str">
        <x:v>Graduation</x:v>
      </x:c>
      <x:c r="E264" s="31" t="n">
        <x:v>46274</x:v>
      </x:c>
      <x:c r="F264" s="30"/>
      <x:c r="G264" s="32" t="n">
        <x:v>0</x:v>
      </x:c>
      <x:c r="H264" s="32" t="n">
        <x:v>200000</x:v>
      </x:c>
      <x:c r="I264" s="32" t="n">
        <x:f>IF(B264="","",SUM(G264:H264))</x:f>
        <x:v>200000</x:v>
      </x:c>
      <x:c r="J264" s="30" t="str">
        <x:f>IF(B264="","",IF(I264=0,"Tanpa uang masuk",IF(AND(G264&gt;0,H264&gt;0),"Cash + Transfer",IF(G264&gt;0,"Cash","Transfer"))))</x:f>
        <x:v>Transfer</x:v>
      </x:c>
      <x:c r="K264" s="30" t="str">
        <x:v>ADDEL</x:v>
      </x:c>
      <x:c r="L264" s="30" t="str">
        <x:v>VERO</x:v>
      </x:c>
      <x:c r="M264" s="30"/>
      <x:c r="N264" s="30"/>
      <x:c r="O264" s="30"/>
      <x:c r="P264" s="30"/>
      <x:c r="Q264" s="30"/>
      <x:c r="R264" s="30"/>
      <x:c r="S264" s="30" t="str">
        <x:v>Paket utama</x:v>
      </x:c>
      <x:c r="T264" s="30" t="str">
        <x:v>9</x:v>
      </x:c>
      <x:c r="U264" s="30" t="n">
        <x:v>8</x:v>
      </x:c>
      <x:c r="V264" s="30" t="str">
        <x:v>9 sept</x:v>
      </x:c>
      <x:c r="W264" s="30"/>
      <x:c r="X264" s="30" t="n">
        <x:v>200000</x:v>
      </x:c>
      <x:c r="Y264" s="30" t="str">
        <x:v>Status pembayaran belum diisi</x:v>
      </x:c>
      <x:c r="Z264" s="30" t="str">
        <x:f>IF(B264="","",IF(OR(C264="",D264="Belum diisi",F264=""),"CHECK: identitas/status",IF(AND(S264="Paket utama",F264&lt;&gt;"DP",OR(E264="",L264="")),"CHECK: tanggal foto/crew",IF(AND(I264=0,OR(W264="-",X264="-")),"CHECK: nominal nonangka","OK"))))</x:f>
        <x:v>CHECK: identitas/status</x:v>
      </x:c>
      <x:c r="AA264" s="30" t="n">
        <x:f>IF(B264="","",IF(AND(S264="Paket utama",E264&lt;&gt;"",E264&lt;='Pengaturan'!$B$6,OR(F264="Lunas",F264="Pelunasan"),L264&lt;&gt;"",L264&lt;&gt;"Belum diisi",N264="Uploaded"),1,0))</x:f>
        <x:v>0</x:v>
      </x:c>
    </x:row>
    <x:row r="265">
      <x:c r="A265" s="30" t="n">
        <x:v>261</x:v>
      </x:c>
      <x:c r="B265" s="31" t="n">
        <x:v>46274</x:v>
      </x:c>
      <x:c r="C265" s="30" t="str">
        <x:v>Tian</x:v>
      </x:c>
      <x:c r="D265" s="30" t="str">
        <x:v>Graduation</x:v>
      </x:c>
      <x:c r="E265" s="31" t="n">
        <x:v>46274</x:v>
      </x:c>
      <x:c r="F265" s="30"/>
      <x:c r="G265" s="32" t="n">
        <x:v>0</x:v>
      </x:c>
      <x:c r="H265" s="32" t="n">
        <x:v>500000</x:v>
      </x:c>
      <x:c r="I265" s="32" t="n">
        <x:f>IF(B265="","",SUM(G265:H265))</x:f>
        <x:v>500000</x:v>
      </x:c>
      <x:c r="J265" s="30" t="str">
        <x:f>IF(B265="","",IF(I265=0,"Tanpa uang masuk",IF(AND(G265&gt;0,H265&gt;0),"Cash + Transfer",IF(G265&gt;0,"Cash","Transfer"))))</x:f>
        <x:v>Transfer</x:v>
      </x:c>
      <x:c r="K265" s="30" t="str">
        <x:v>ADDEL</x:v>
      </x:c>
      <x:c r="L265" s="30" t="str">
        <x:v>FAHME</x:v>
      </x:c>
      <x:c r="M265" s="30" t="str">
        <x:v>ots</x:v>
      </x:c>
      <x:c r="N265" s="30"/>
      <x:c r="O265" s="30"/>
      <x:c r="P265" s="30"/>
      <x:c r="Q265" s="30"/>
      <x:c r="R265" s="30"/>
      <x:c r="S265" s="30" t="str">
        <x:v>Paket utama</x:v>
      </x:c>
      <x:c r="T265" s="30" t="str">
        <x:v>9</x:v>
      </x:c>
      <x:c r="U265" s="30" t="n">
        <x:v>9</x:v>
      </x:c>
      <x:c r="V265" s="30" t="str">
        <x:v>9 sept</x:v>
      </x:c>
      <x:c r="W265" s="30"/>
      <x:c r="X265" s="30" t="n">
        <x:v>500000</x:v>
      </x:c>
      <x:c r="Y265" s="30" t="str">
        <x:v>Status pembayaran belum diisi</x:v>
      </x:c>
      <x:c r="Z265" s="30" t="str">
        <x:f>IF(B265="","",IF(OR(C265="",D265="Belum diisi",F265=""),"CHECK: identitas/status",IF(AND(S265="Paket utama",F265&lt;&gt;"DP",OR(E265="",L265="")),"CHECK: tanggal foto/crew",IF(AND(I265=0,OR(W265="-",X265="-")),"CHECK: nominal nonangka","OK"))))</x:f>
        <x:v>CHECK: identitas/status</x:v>
      </x:c>
      <x:c r="AA265" s="30" t="n">
        <x:f>IF(B265="","",IF(AND(S265="Paket utama",E265&lt;&gt;"",E265&lt;='Pengaturan'!$B$6,OR(F265="Lunas",F265="Pelunasan"),L265&lt;&gt;"",L265&lt;&gt;"Belum diisi",N265="Uploaded"),1,0))</x:f>
        <x:v>0</x:v>
      </x:c>
    </x:row>
    <x:row r="266">
      <x:c r="A266" s="30" t="n">
        <x:v>262</x:v>
      </x:c>
      <x:c r="B266" s="31" t="n">
        <x:v>46274</x:v>
      </x:c>
      <x:c r="C266" s="30" t="str">
        <x:v>Sandy</x:v>
      </x:c>
      <x:c r="D266" s="30" t="str">
        <x:v>Graduation</x:v>
      </x:c>
      <x:c r="E266" s="31" t="n">
        <x:v>46274</x:v>
      </x:c>
      <x:c r="F266" s="30"/>
      <x:c r="G266" s="32" t="n">
        <x:v>250000</x:v>
      </x:c>
      <x:c r="H266" s="32" t="n">
        <x:v>0</x:v>
      </x:c>
      <x:c r="I266" s="32" t="n">
        <x:f>IF(B266="","",SUM(G266:H266))</x:f>
        <x:v>250000</x:v>
      </x:c>
      <x:c r="J266" s="30" t="str">
        <x:f>IF(B266="","",IF(I266=0,"Tanpa uang masuk",IF(AND(G266&gt;0,H266&gt;0),"Cash + Transfer",IF(G266&gt;0,"Cash","Transfer"))))</x:f>
        <x:v>Cash</x:v>
      </x:c>
      <x:c r="K266" s="30" t="str">
        <x:v>ADDEL</x:v>
      </x:c>
      <x:c r="L266" s="30" t="str">
        <x:v>ADIF</x:v>
      </x:c>
      <x:c r="M266" s="30"/>
      <x:c r="N266" s="30"/>
      <x:c r="O266" s="30"/>
      <x:c r="P266" s="30"/>
      <x:c r="Q266" s="30"/>
      <x:c r="R266" s="30"/>
      <x:c r="S266" s="30" t="str">
        <x:v>Paket utama</x:v>
      </x:c>
      <x:c r="T266" s="30" t="str">
        <x:v>9</x:v>
      </x:c>
      <x:c r="U266" s="30" t="n">
        <x:v>10</x:v>
      </x:c>
      <x:c r="V266" s="30" t="str">
        <x:v>9 sept</x:v>
      </x:c>
      <x:c r="W266" s="30" t="n">
        <x:v>250000</x:v>
      </x:c>
      <x:c r="X266" s="30"/>
      <x:c r="Y266" s="30" t="str">
        <x:v>Status pembayaran belum diisi</x:v>
      </x:c>
      <x:c r="Z266" s="30" t="str">
        <x:f>IF(B266="","",IF(OR(C266="",D266="Belum diisi",F266=""),"CHECK: identitas/status",IF(AND(S266="Paket utama",F266&lt;&gt;"DP",OR(E266="",L266="")),"CHECK: tanggal foto/crew",IF(AND(I266=0,OR(W266="-",X266="-")),"CHECK: nominal nonangka","OK"))))</x:f>
        <x:v>CHECK: identitas/status</x:v>
      </x:c>
      <x:c r="AA266" s="30" t="n">
        <x:f>IF(B266="","",IF(AND(S266="Paket utama",E266&lt;&gt;"",E266&lt;='Pengaturan'!$B$6,OR(F266="Lunas",F266="Pelunasan"),L266&lt;&gt;"",L266&lt;&gt;"Belum diisi",N266="Uploaded"),1,0))</x:f>
        <x:v>0</x:v>
      </x:c>
    </x:row>
    <x:row r="267">
      <x:c r="A267" s="30" t="n">
        <x:v>263</x:v>
      </x:c>
      <x:c r="B267" s="31" t="n">
        <x:v>46274</x:v>
      </x:c>
      <x:c r="C267" s="30" t="str">
        <x:v>Rangga</x:v>
      </x:c>
      <x:c r="D267" s="30" t="str">
        <x:v>Graduation</x:v>
      </x:c>
      <x:c r="E267" s="31" t="n">
        <x:v>46274</x:v>
      </x:c>
      <x:c r="F267" s="30"/>
      <x:c r="G267" s="32" t="n">
        <x:v>0</x:v>
      </x:c>
      <x:c r="H267" s="32" t="n">
        <x:v>0</x:v>
      </x:c>
      <x:c r="I267" s="32" t="n">
        <x:f>IF(B267="","",SUM(G267:H267))</x:f>
        <x:v>0</x:v>
      </x:c>
      <x:c r="J267" s="30" t="str">
        <x:f>IF(B267="","",IF(I267=0,"Tanpa uang masuk",IF(AND(G267&gt;0,H267&gt;0),"Cash + Transfer",IF(G267&gt;0,"Cash","Transfer"))))</x:f>
        <x:v>Tanpa uang masuk</x:v>
      </x:c>
      <x:c r="K267" s="30" t="str">
        <x:v>ADDEL</x:v>
      </x:c>
      <x:c r="L267" s="30" t="str">
        <x:v>SAKA</x:v>
      </x:c>
      <x:c r="M267" s="30"/>
      <x:c r="N267" s="30"/>
      <x:c r="O267" s="30"/>
      <x:c r="P267" s="30"/>
      <x:c r="Q267" s="30"/>
      <x:c r="R267" s="30"/>
      <x:c r="S267" s="30" t="str">
        <x:v>Paket utama</x:v>
      </x:c>
      <x:c r="T267" s="30" t="str">
        <x:v>9</x:v>
      </x:c>
      <x:c r="U267" s="30" t="n">
        <x:v>11</x:v>
      </x:c>
      <x:c r="V267" s="30" t="str">
        <x:v>9 sept</x:v>
      </x:c>
      <x:c r="W267" s="30" t="n">
        <x:v>0</x:v>
      </x:c>
      <x:c r="X267" s="30" t="n">
        <x:v>0</x:v>
      </x:c>
      <x:c r="Y267" s="30" t="str">
        <x:v>Status pembayaran belum diisi</x:v>
      </x:c>
      <x:c r="Z267" s="30" t="str">
        <x:f>IF(B267="","",IF(OR(C267="",D267="Belum diisi",F267=""),"CHECK: identitas/status",IF(AND(S267="Paket utama",F267&lt;&gt;"DP",OR(E267="",L267="")),"CHECK: tanggal foto/crew",IF(AND(I267=0,OR(W267="-",X267="-")),"CHECK: nominal nonangka","OK"))))</x:f>
        <x:v>CHECK: identitas/status</x:v>
      </x:c>
      <x:c r="AA267" s="30" t="n">
        <x:f>IF(B267="","",IF(AND(S267="Paket utama",E267&lt;&gt;"",E267&lt;='Pengaturan'!$B$6,OR(F267="Lunas",F267="Pelunasan"),L267&lt;&gt;"",L267&lt;&gt;"Belum diisi",N267="Uploaded"),1,0))</x:f>
        <x:v>0</x:v>
      </x:c>
    </x:row>
    <x:row r="268">
      <x:c r="A268" s="30" t="n">
        <x:v>264</x:v>
      </x:c>
      <x:c r="B268" s="31" t="n">
        <x:v>46274</x:v>
      </x:c>
      <x:c r="C268" s="30" t="str">
        <x:v>Nana</x:v>
      </x:c>
      <x:c r="D268" s="30" t="str">
        <x:v>Graduation</x:v>
      </x:c>
      <x:c r="E268" s="31" t="n">
        <x:v>46274</x:v>
      </x:c>
      <x:c r="F268" s="30"/>
      <x:c r="G268" s="32" t="n">
        <x:v>250000</x:v>
      </x:c>
      <x:c r="H268" s="32" t="n">
        <x:v>0</x:v>
      </x:c>
      <x:c r="I268" s="32" t="n">
        <x:f>IF(B268="","",SUM(G268:H268))</x:f>
        <x:v>250000</x:v>
      </x:c>
      <x:c r="J268" s="30" t="str">
        <x:f>IF(B268="","",IF(I268=0,"Tanpa uang masuk",IF(AND(G268&gt;0,H268&gt;0),"Cash + Transfer",IF(G268&gt;0,"Cash","Transfer"))))</x:f>
        <x:v>Cash</x:v>
      </x:c>
      <x:c r="K268" s="30" t="str">
        <x:v>ADDEL</x:v>
      </x:c>
      <x:c r="L268" s="30" t="str">
        <x:v>VERO</x:v>
      </x:c>
      <x:c r="M268" s="30"/>
      <x:c r="N268" s="30"/>
      <x:c r="O268" s="30"/>
      <x:c r="P268" s="30"/>
      <x:c r="Q268" s="30"/>
      <x:c r="R268" s="30"/>
      <x:c r="S268" s="30" t="str">
        <x:v>Paket utama</x:v>
      </x:c>
      <x:c r="T268" s="30" t="str">
        <x:v>9</x:v>
      </x:c>
      <x:c r="U268" s="30" t="n">
        <x:v>12</x:v>
      </x:c>
      <x:c r="V268" s="30" t="str">
        <x:v>9 sept</x:v>
      </x:c>
      <x:c r="W268" s="30" t="n">
        <x:v>250000</x:v>
      </x:c>
      <x:c r="X268" s="30"/>
      <x:c r="Y268" s="30" t="str">
        <x:v>Status pembayaran belum diisi</x:v>
      </x:c>
      <x:c r="Z268" s="30" t="str">
        <x:f>IF(B268="","",IF(OR(C268="",D268="Belum diisi",F268=""),"CHECK: identitas/status",IF(AND(S268="Paket utama",F268&lt;&gt;"DP",OR(E268="",L268="")),"CHECK: tanggal foto/crew",IF(AND(I268=0,OR(W268="-",X268="-")),"CHECK: nominal nonangka","OK"))))</x:f>
        <x:v>CHECK: identitas/status</x:v>
      </x:c>
      <x:c r="AA268" s="30" t="n">
        <x:f>IF(B268="","",IF(AND(S268="Paket utama",E268&lt;&gt;"",E268&lt;='Pengaturan'!$B$6,OR(F268="Lunas",F268="Pelunasan"),L268&lt;&gt;"",L268&lt;&gt;"Belum diisi",N268="Uploaded"),1,0))</x:f>
        <x:v>0</x:v>
      </x:c>
    </x:row>
    <x:row r="269">
      <x:c r="A269" s="30" t="n">
        <x:v>265</x:v>
      </x:c>
      <x:c r="B269" s="31" t="n">
        <x:v>46274</x:v>
      </x:c>
      <x:c r="C269" s="30" t="str">
        <x:v>Juna</x:v>
      </x:c>
      <x:c r="D269" s="30" t="str">
        <x:v>Graduation</x:v>
      </x:c>
      <x:c r="E269" s="31" t="n">
        <x:v>46274</x:v>
      </x:c>
      <x:c r="F269" s="30"/>
      <x:c r="G269" s="32" t="n">
        <x:v>290000</x:v>
      </x:c>
      <x:c r="H269" s="32" t="n">
        <x:v>0</x:v>
      </x:c>
      <x:c r="I269" s="32" t="n">
        <x:f>IF(B269="","",SUM(G269:H269))</x:f>
        <x:v>290000</x:v>
      </x:c>
      <x:c r="J269" s="30" t="str">
        <x:f>IF(B269="","",IF(I269=0,"Tanpa uang masuk",IF(AND(G269&gt;0,H269&gt;0),"Cash + Transfer",IF(G269&gt;0,"Cash","Transfer"))))</x:f>
        <x:v>Cash</x:v>
      </x:c>
      <x:c r="K269" s="30" t="str">
        <x:v>ADDEL</x:v>
      </x:c>
      <x:c r="L269" s="30" t="str">
        <x:v>FAHME</x:v>
      </x:c>
      <x:c r="M269" s="30"/>
      <x:c r="N269" s="30"/>
      <x:c r="O269" s="30"/>
      <x:c r="P269" s="30"/>
      <x:c r="Q269" s="30"/>
      <x:c r="R269" s="30"/>
      <x:c r="S269" s="30" t="str">
        <x:v>Paket utama</x:v>
      </x:c>
      <x:c r="T269" s="30" t="str">
        <x:v>9</x:v>
      </x:c>
      <x:c r="U269" s="30" t="n">
        <x:v>13</x:v>
      </x:c>
      <x:c r="V269" s="30" t="str">
        <x:v>9 sept</x:v>
      </x:c>
      <x:c r="W269" s="30" t="n">
        <x:v>290000</x:v>
      </x:c>
      <x:c r="X269" s="30"/>
      <x:c r="Y269" s="30" t="str">
        <x:v>Status pembayaran belum diisi</x:v>
      </x:c>
      <x:c r="Z269" s="30" t="str">
        <x:f>IF(B269="","",IF(OR(C269="",D269="Belum diisi",F269=""),"CHECK: identitas/status",IF(AND(S269="Paket utama",F269&lt;&gt;"DP",OR(E269="",L269="")),"CHECK: tanggal foto/crew",IF(AND(I269=0,OR(W269="-",X269="-")),"CHECK: nominal nonangka","OK"))))</x:f>
        <x:v>CHECK: identitas/status</x:v>
      </x:c>
      <x:c r="AA269" s="30" t="n">
        <x:f>IF(B269="","",IF(AND(S269="Paket utama",E269&lt;&gt;"",E269&lt;='Pengaturan'!$B$6,OR(F269="Lunas",F269="Pelunasan"),L269&lt;&gt;"",L269&lt;&gt;"Belum diisi",N269="Uploaded"),1,0))</x:f>
        <x:v>0</x:v>
      </x:c>
    </x:row>
    <x:row r="270">
      <x:c r="A270" s="30" t="n">
        <x:v>266</x:v>
      </x:c>
      <x:c r="B270" s="31" t="n">
        <x:v>46274</x:v>
      </x:c>
      <x:c r="C270" s="30" t="str">
        <x:v>Meilani</x:v>
      </x:c>
      <x:c r="D270" s="30" t="str">
        <x:v>Graduation</x:v>
      </x:c>
      <x:c r="E270" s="31" t="n">
        <x:v>46274</x:v>
      </x:c>
      <x:c r="F270" s="30"/>
      <x:c r="G270" s="32" t="n">
        <x:v>0</x:v>
      </x:c>
      <x:c r="H270" s="32" t="n">
        <x:v>290000</x:v>
      </x:c>
      <x:c r="I270" s="32" t="n">
        <x:f>IF(B270="","",SUM(G270:H270))</x:f>
        <x:v>290000</x:v>
      </x:c>
      <x:c r="J270" s="30" t="str">
        <x:f>IF(B270="","",IF(I270=0,"Tanpa uang masuk",IF(AND(G270&gt;0,H270&gt;0),"Cash + Transfer",IF(G270&gt;0,"Cash","Transfer"))))</x:f>
        <x:v>Transfer</x:v>
      </x:c>
      <x:c r="K270" s="30" t="str">
        <x:v>ADDEL</x:v>
      </x:c>
      <x:c r="L270" s="30" t="str">
        <x:v>ADIF</x:v>
      </x:c>
      <x:c r="M270" s="30"/>
      <x:c r="N270" s="30"/>
      <x:c r="O270" s="30"/>
      <x:c r="P270" s="30"/>
      <x:c r="Q270" s="30"/>
      <x:c r="R270" s="30"/>
      <x:c r="S270" s="30" t="str">
        <x:v>Paket utama</x:v>
      </x:c>
      <x:c r="T270" s="30" t="str">
        <x:v>9</x:v>
      </x:c>
      <x:c r="U270" s="30" t="n">
        <x:v>14</x:v>
      </x:c>
      <x:c r="V270" s="30" t="str">
        <x:v>9 sept</x:v>
      </x:c>
      <x:c r="W270" s="30"/>
      <x:c r="X270" s="30" t="n">
        <x:v>290000</x:v>
      </x:c>
      <x:c r="Y270" s="30" t="str">
        <x:v>Status pembayaran belum diisi</x:v>
      </x:c>
      <x:c r="Z270" s="30" t="str">
        <x:f>IF(B270="","",IF(OR(C270="",D270="Belum diisi",F270=""),"CHECK: identitas/status",IF(AND(S270="Paket utama",F270&lt;&gt;"DP",OR(E270="",L270="")),"CHECK: tanggal foto/crew",IF(AND(I270=0,OR(W270="-",X270="-")),"CHECK: nominal nonangka","OK"))))</x:f>
        <x:v>CHECK: identitas/status</x:v>
      </x:c>
      <x:c r="AA270" s="30" t="n">
        <x:f>IF(B270="","",IF(AND(S270="Paket utama",E270&lt;&gt;"",E270&lt;='Pengaturan'!$B$6,OR(F270="Lunas",F270="Pelunasan"),L270&lt;&gt;"",L270&lt;&gt;"Belum diisi",N270="Uploaded"),1,0))</x:f>
        <x:v>0</x:v>
      </x:c>
    </x:row>
    <x:row r="271">
      <x:c r="A271" s="30" t="n">
        <x:v>267</x:v>
      </x:c>
      <x:c r="B271" s="31" t="n">
        <x:v>46274</x:v>
      </x:c>
      <x:c r="C271" s="30" t="str">
        <x:v>Maria Taffi</x:v>
      </x:c>
      <x:c r="D271" s="30" t="str">
        <x:v>Graduation</x:v>
      </x:c>
      <x:c r="E271" s="31" t="n">
        <x:v>46274</x:v>
      </x:c>
      <x:c r="F271" s="30"/>
      <x:c r="G271" s="32" t="n">
        <x:v>0</x:v>
      </x:c>
      <x:c r="H271" s="32" t="n">
        <x:v>250000</x:v>
      </x:c>
      <x:c r="I271" s="32" t="n">
        <x:f>IF(B271="","",SUM(G271:H271))</x:f>
        <x:v>250000</x:v>
      </x:c>
      <x:c r="J271" s="30" t="str">
        <x:f>IF(B271="","",IF(I271=0,"Tanpa uang masuk",IF(AND(G271&gt;0,H271&gt;0),"Cash + Transfer",IF(G271&gt;0,"Cash","Transfer"))))</x:f>
        <x:v>Transfer</x:v>
      </x:c>
      <x:c r="K271" s="30" t="str">
        <x:v>ADDEL</x:v>
      </x:c>
      <x:c r="L271" s="30" t="str">
        <x:v>VERO</x:v>
      </x:c>
      <x:c r="M271" s="30"/>
      <x:c r="N271" s="30"/>
      <x:c r="O271" s="30"/>
      <x:c r="P271" s="30"/>
      <x:c r="Q271" s="30"/>
      <x:c r="R271" s="30"/>
      <x:c r="S271" s="30" t="str">
        <x:v>Paket utama</x:v>
      </x:c>
      <x:c r="T271" s="30" t="str">
        <x:v>9</x:v>
      </x:c>
      <x:c r="U271" s="30" t="n">
        <x:v>15</x:v>
      </x:c>
      <x:c r="V271" s="30" t="str">
        <x:v>9 sept</x:v>
      </x:c>
      <x:c r="W271" s="30"/>
      <x:c r="X271" s="30" t="n">
        <x:v>250000</x:v>
      </x:c>
      <x:c r="Y271" s="30" t="str">
        <x:v>Status pembayaran belum diisi</x:v>
      </x:c>
      <x:c r="Z271" s="30" t="str">
        <x:f>IF(B271="","",IF(OR(C271="",D271="Belum diisi",F271=""),"CHECK: identitas/status",IF(AND(S271="Paket utama",F271&lt;&gt;"DP",OR(E271="",L271="")),"CHECK: tanggal foto/crew",IF(AND(I271=0,OR(W271="-",X271="-")),"CHECK: nominal nonangka","OK"))))</x:f>
        <x:v>CHECK: identitas/status</x:v>
      </x:c>
      <x:c r="AA271" s="30" t="n">
        <x:f>IF(B271="","",IF(AND(S271="Paket utama",E271&lt;&gt;"",E271&lt;='Pengaturan'!$B$6,OR(F271="Lunas",F271="Pelunasan"),L271&lt;&gt;"",L271&lt;&gt;"Belum diisi",N271="Uploaded"),1,0))</x:f>
        <x:v>0</x:v>
      </x:c>
    </x:row>
    <x:row r="272">
      <x:c r="A272" s="30" t="n">
        <x:v>268</x:v>
      </x:c>
      <x:c r="B272" s="31" t="n">
        <x:v>46274</x:v>
      </x:c>
      <x:c r="C272" s="30" t="str">
        <x:v>Sulis Setianti</x:v>
      </x:c>
      <x:c r="D272" s="30" t="str">
        <x:v>Graduation</x:v>
      </x:c>
      <x:c r="E272" s="31" t="n">
        <x:v>46274</x:v>
      </x:c>
      <x:c r="F272" s="30"/>
      <x:c r="G272" s="32" t="n">
        <x:v>0</x:v>
      </x:c>
      <x:c r="H272" s="32" t="n">
        <x:v>250000</x:v>
      </x:c>
      <x:c r="I272" s="32" t="n">
        <x:f>IF(B272="","",SUM(G272:H272))</x:f>
        <x:v>250000</x:v>
      </x:c>
      <x:c r="J272" s="30" t="str">
        <x:f>IF(B272="","",IF(I272=0,"Tanpa uang masuk",IF(AND(G272&gt;0,H272&gt;0),"Cash + Transfer",IF(G272&gt;0,"Cash","Transfer"))))</x:f>
        <x:v>Transfer</x:v>
      </x:c>
      <x:c r="K272" s="30" t="str">
        <x:v>ADDEL</x:v>
      </x:c>
      <x:c r="L272" s="30" t="str">
        <x:v>SAKA</x:v>
      </x:c>
      <x:c r="M272" s="30"/>
      <x:c r="N272" s="30"/>
      <x:c r="O272" s="30"/>
      <x:c r="P272" s="30"/>
      <x:c r="Q272" s="30"/>
      <x:c r="R272" s="30"/>
      <x:c r="S272" s="30" t="str">
        <x:v>Paket utama</x:v>
      </x:c>
      <x:c r="T272" s="30" t="str">
        <x:v>9</x:v>
      </x:c>
      <x:c r="U272" s="30" t="n">
        <x:v>16</x:v>
      </x:c>
      <x:c r="V272" s="30" t="str">
        <x:v>9 sept</x:v>
      </x:c>
      <x:c r="W272" s="30"/>
      <x:c r="X272" s="30" t="n">
        <x:v>250000</x:v>
      </x:c>
      <x:c r="Y272" s="30" t="str">
        <x:v>Status pembayaran belum diisi</x:v>
      </x:c>
      <x:c r="Z272" s="30" t="str">
        <x:f>IF(B272="","",IF(OR(C272="",D272="Belum diisi",F272=""),"CHECK: identitas/status",IF(AND(S272="Paket utama",F272&lt;&gt;"DP",OR(E272="",L272="")),"CHECK: tanggal foto/crew",IF(AND(I272=0,OR(W272="-",X272="-")),"CHECK: nominal nonangka","OK"))))</x:f>
        <x:v>CHECK: identitas/status</x:v>
      </x:c>
      <x:c r="AA272" s="30" t="n">
        <x:f>IF(B272="","",IF(AND(S272="Paket utama",E272&lt;&gt;"",E272&lt;='Pengaturan'!$B$6,OR(F272="Lunas",F272="Pelunasan"),L272&lt;&gt;"",L272&lt;&gt;"Belum diisi",N272="Uploaded"),1,0))</x:f>
        <x:v>0</x:v>
      </x:c>
    </x:row>
    <x:row r="273">
      <x:c r="A273" s="30" t="n">
        <x:v>269</x:v>
      </x:c>
      <x:c r="B273" s="31" t="n">
        <x:v>46274</x:v>
      </x:c>
      <x:c r="C273" s="30" t="str">
        <x:v>Yumna</x:v>
      </x:c>
      <x:c r="D273" s="30" t="str">
        <x:v>Graduation</x:v>
      </x:c>
      <x:c r="E273" s="31" t="n">
        <x:v>46274</x:v>
      </x:c>
      <x:c r="F273" s="30"/>
      <x:c r="G273" s="32" t="n">
        <x:v>250000</x:v>
      </x:c>
      <x:c r="H273" s="32" t="n">
        <x:v>0</x:v>
      </x:c>
      <x:c r="I273" s="32" t="n">
        <x:f>IF(B273="","",SUM(G273:H273))</x:f>
        <x:v>250000</x:v>
      </x:c>
      <x:c r="J273" s="30" t="str">
        <x:f>IF(B273="","",IF(I273=0,"Tanpa uang masuk",IF(AND(G273&gt;0,H273&gt;0),"Cash + Transfer",IF(G273&gt;0,"Cash","Transfer"))))</x:f>
        <x:v>Cash</x:v>
      </x:c>
      <x:c r="K273" s="30" t="str">
        <x:v>ADDEL</x:v>
      </x:c>
      <x:c r="L273" s="30" t="str">
        <x:v>FAHME</x:v>
      </x:c>
      <x:c r="M273" s="30"/>
      <x:c r="N273" s="30"/>
      <x:c r="O273" s="30"/>
      <x:c r="P273" s="30"/>
      <x:c r="Q273" s="30"/>
      <x:c r="R273" s="30"/>
      <x:c r="S273" s="30" t="str">
        <x:v>Paket utama</x:v>
      </x:c>
      <x:c r="T273" s="30" t="str">
        <x:v>9</x:v>
      </x:c>
      <x:c r="U273" s="30" t="n">
        <x:v>17</x:v>
      </x:c>
      <x:c r="V273" s="30" t="str">
        <x:v>9 sept</x:v>
      </x:c>
      <x:c r="W273" s="30" t="n">
        <x:v>250000</x:v>
      </x:c>
      <x:c r="X273" s="30"/>
      <x:c r="Y273" s="30" t="str">
        <x:v>Status pembayaran belum diisi</x:v>
      </x:c>
      <x:c r="Z273" s="30" t="str">
        <x:f>IF(B273="","",IF(OR(C273="",D273="Belum diisi",F273=""),"CHECK: identitas/status",IF(AND(S273="Paket utama",F273&lt;&gt;"DP",OR(E273="",L273="")),"CHECK: tanggal foto/crew",IF(AND(I273=0,OR(W273="-",X273="-")),"CHECK: nominal nonangka","OK"))))</x:f>
        <x:v>CHECK: identitas/status</x:v>
      </x:c>
      <x:c r="AA273" s="30" t="n">
        <x:f>IF(B273="","",IF(AND(S273="Paket utama",E273&lt;&gt;"",E273&lt;='Pengaturan'!$B$6,OR(F273="Lunas",F273="Pelunasan"),L273&lt;&gt;"",L273&lt;&gt;"Belum diisi",N273="Uploaded"),1,0))</x:f>
        <x:v>0</x:v>
      </x:c>
    </x:row>
    <x:row r="274">
      <x:c r="A274" s="30" t="n">
        <x:v>270</x:v>
      </x:c>
      <x:c r="B274" s="31" t="n">
        <x:v>46274</x:v>
      </x:c>
      <x:c r="C274" s="30" t="str">
        <x:v>Feby Putri</x:v>
      </x:c>
      <x:c r="D274" s="30" t="str">
        <x:v>Graduation</x:v>
      </x:c>
      <x:c r="E274" s="31" t="n">
        <x:v>46274</x:v>
      </x:c>
      <x:c r="F274" s="30"/>
      <x:c r="G274" s="32" t="n">
        <x:v>0</x:v>
      </x:c>
      <x:c r="H274" s="32" t="n">
        <x:v>0</x:v>
      </x:c>
      <x:c r="I274" s="32" t="n">
        <x:f>IF(B274="","",SUM(G274:H274))</x:f>
        <x:v>0</x:v>
      </x:c>
      <x:c r="J274" s="30" t="str">
        <x:f>IF(B274="","",IF(I274=0,"Tanpa uang masuk",IF(AND(G274&gt;0,H274&gt;0),"Cash + Transfer",IF(G274&gt;0,"Cash","Transfer"))))</x:f>
        <x:v>Tanpa uang masuk</x:v>
      </x:c>
      <x:c r="K274" s="30" t="str">
        <x:v>ADDEL</x:v>
      </x:c>
      <x:c r="L274" s="30" t="str">
        <x:v>ADIF</x:v>
      </x:c>
      <x:c r="M274" s="30"/>
      <x:c r="N274" s="30"/>
      <x:c r="O274" s="30"/>
      <x:c r="P274" s="30"/>
      <x:c r="Q274" s="30"/>
      <x:c r="R274" s="30"/>
      <x:c r="S274" s="30" t="str">
        <x:v>Paket utama</x:v>
      </x:c>
      <x:c r="T274" s="30" t="str">
        <x:v>9</x:v>
      </x:c>
      <x:c r="U274" s="30" t="n">
        <x:v>18</x:v>
      </x:c>
      <x:c r="V274" s="30" t="str">
        <x:v>9 sept</x:v>
      </x:c>
      <x:c r="W274" s="30" t="n">
        <x:v>0</x:v>
      </x:c>
      <x:c r="X274" s="30" t="n">
        <x:v>0</x:v>
      </x:c>
      <x:c r="Y274" s="30" t="str">
        <x:v>Status pembayaran belum diisi</x:v>
      </x:c>
      <x:c r="Z274" s="30" t="str">
        <x:f>IF(B274="","",IF(OR(C274="",D274="Belum diisi",F274=""),"CHECK: identitas/status",IF(AND(S274="Paket utama",F274&lt;&gt;"DP",OR(E274="",L274="")),"CHECK: tanggal foto/crew",IF(AND(I274=0,OR(W274="-",X274="-")),"CHECK: nominal nonangka","OK"))))</x:f>
        <x:v>CHECK: identitas/status</x:v>
      </x:c>
      <x:c r="AA274" s="30" t="n">
        <x:f>IF(B274="","",IF(AND(S274="Paket utama",E274&lt;&gt;"",E274&lt;='Pengaturan'!$B$6,OR(F274="Lunas",F274="Pelunasan"),L274&lt;&gt;"",L274&lt;&gt;"Belum diisi",N274="Uploaded"),1,0))</x:f>
        <x:v>0</x:v>
      </x:c>
    </x:row>
    <x:row r="275">
      <x:c r="A275" s="30" t="n">
        <x:v>271</x:v>
      </x:c>
      <x:c r="B275" s="31" t="n">
        <x:v>46274</x:v>
      </x:c>
      <x:c r="C275" s="30" t="str">
        <x:v>Ardi</x:v>
      </x:c>
      <x:c r="D275" s="30" t="str">
        <x:v>Graduation</x:v>
      </x:c>
      <x:c r="E275" s="31" t="n">
        <x:v>46274</x:v>
      </x:c>
      <x:c r="F275" s="30"/>
      <x:c r="G275" s="32" t="n">
        <x:v>250000</x:v>
      </x:c>
      <x:c r="H275" s="32" t="n">
        <x:v>0</x:v>
      </x:c>
      <x:c r="I275" s="32" t="n">
        <x:f>IF(B275="","",SUM(G275:H275))</x:f>
        <x:v>250000</x:v>
      </x:c>
      <x:c r="J275" s="30" t="str">
        <x:f>IF(B275="","",IF(I275=0,"Tanpa uang masuk",IF(AND(G275&gt;0,H275&gt;0),"Cash + Transfer",IF(G275&gt;0,"Cash","Transfer"))))</x:f>
        <x:v>Cash</x:v>
      </x:c>
      <x:c r="K275" s="30" t="str">
        <x:v>ADDEL</x:v>
      </x:c>
      <x:c r="L275" s="30" t="str">
        <x:v>FAHME</x:v>
      </x:c>
      <x:c r="M275" s="30"/>
      <x:c r="N275" s="30"/>
      <x:c r="O275" s="30"/>
      <x:c r="P275" s="30"/>
      <x:c r="Q275" s="30"/>
      <x:c r="R275" s="30"/>
      <x:c r="S275" s="30" t="str">
        <x:v>Paket utama</x:v>
      </x:c>
      <x:c r="T275" s="30" t="str">
        <x:v>9</x:v>
      </x:c>
      <x:c r="U275" s="30" t="n">
        <x:v>19</x:v>
      </x:c>
      <x:c r="V275" s="30" t="str">
        <x:v>9 sept</x:v>
      </x:c>
      <x:c r="W275" s="30" t="n">
        <x:v>250000</x:v>
      </x:c>
      <x:c r="X275" s="30"/>
      <x:c r="Y275" s="30" t="str">
        <x:v>Status pembayaran belum diisi</x:v>
      </x:c>
      <x:c r="Z275" s="30" t="str">
        <x:f>IF(B275="","",IF(OR(C275="",D275="Belum diisi",F275=""),"CHECK: identitas/status",IF(AND(S275="Paket utama",F275&lt;&gt;"DP",OR(E275="",L275="")),"CHECK: tanggal foto/crew",IF(AND(I275=0,OR(W275="-",X275="-")),"CHECK: nominal nonangka","OK"))))</x:f>
        <x:v>CHECK: identitas/status</x:v>
      </x:c>
      <x:c r="AA275" s="30" t="n">
        <x:f>IF(B275="","",IF(AND(S275="Paket utama",E275&lt;&gt;"",E275&lt;='Pengaturan'!$B$6,OR(F275="Lunas",F275="Pelunasan"),L275&lt;&gt;"",L275&lt;&gt;"Belum diisi",N275="Uploaded"),1,0))</x:f>
        <x:v>0</x:v>
      </x:c>
    </x:row>
    <x:row r="276">
      <x:c r="A276" s="30" t="n">
        <x:v>272</x:v>
      </x:c>
      <x:c r="B276" s="31" t="n">
        <x:v>46274</x:v>
      </x:c>
      <x:c r="C276" s="30" t="str">
        <x:v>Hanif</x:v>
      </x:c>
      <x:c r="D276" s="30" t="str">
        <x:v>Graduation</x:v>
      </x:c>
      <x:c r="E276" s="31" t="n">
        <x:v>46274</x:v>
      </x:c>
      <x:c r="F276" s="30"/>
      <x:c r="G276" s="32" t="n">
        <x:v>0</x:v>
      </x:c>
      <x:c r="H276" s="32" t="n">
        <x:v>250000</x:v>
      </x:c>
      <x:c r="I276" s="32" t="n">
        <x:f>IF(B276="","",SUM(G276:H276))</x:f>
        <x:v>250000</x:v>
      </x:c>
      <x:c r="J276" s="30" t="str">
        <x:f>IF(B276="","",IF(I276=0,"Tanpa uang masuk",IF(AND(G276&gt;0,H276&gt;0),"Cash + Transfer",IF(G276&gt;0,"Cash","Transfer"))))</x:f>
        <x:v>Transfer</x:v>
      </x:c>
      <x:c r="K276" s="30" t="str">
        <x:v>ADDEL</x:v>
      </x:c>
      <x:c r="L276" s="30" t="str">
        <x:v>VERO</x:v>
      </x:c>
      <x:c r="M276" s="30"/>
      <x:c r="N276" s="30"/>
      <x:c r="O276" s="30"/>
      <x:c r="P276" s="30"/>
      <x:c r="Q276" s="30"/>
      <x:c r="R276" s="30"/>
      <x:c r="S276" s="30" t="str">
        <x:v>Paket utama</x:v>
      </x:c>
      <x:c r="T276" s="30" t="str">
        <x:v>9</x:v>
      </x:c>
      <x:c r="U276" s="30" t="n">
        <x:v>20</x:v>
      </x:c>
      <x:c r="V276" s="30" t="str">
        <x:v>9 sept</x:v>
      </x:c>
      <x:c r="W276" s="30"/>
      <x:c r="X276" s="30" t="n">
        <x:v>250000</x:v>
      </x:c>
      <x:c r="Y276" s="30" t="str">
        <x:v>Status pembayaran belum diisi</x:v>
      </x:c>
      <x:c r="Z276" s="30" t="str">
        <x:f>IF(B276="","",IF(OR(C276="",D276="Belum diisi",F276=""),"CHECK: identitas/status",IF(AND(S276="Paket utama",F276&lt;&gt;"DP",OR(E276="",L276="")),"CHECK: tanggal foto/crew",IF(AND(I276=0,OR(W276="-",X276="-")),"CHECK: nominal nonangka","OK"))))</x:f>
        <x:v>CHECK: identitas/status</x:v>
      </x:c>
      <x:c r="AA276" s="30" t="n">
        <x:f>IF(B276="","",IF(AND(S276="Paket utama",E276&lt;&gt;"",E276&lt;='Pengaturan'!$B$6,OR(F276="Lunas",F276="Pelunasan"),L276&lt;&gt;"",L276&lt;&gt;"Belum diisi",N276="Uploaded"),1,0))</x:f>
        <x:v>0</x:v>
      </x:c>
    </x:row>
    <x:row r="277">
      <x:c r="A277" s="30" t="n">
        <x:v>273</x:v>
      </x:c>
      <x:c r="B277" s="31" t="n">
        <x:v>46274</x:v>
      </x:c>
      <x:c r="C277" s="30" t="str">
        <x:v>Isty Fadielah</x:v>
      </x:c>
      <x:c r="D277" s="30" t="str">
        <x:v>Graduation</x:v>
      </x:c>
      <x:c r="E277" s="31" t="n">
        <x:v>46274</x:v>
      </x:c>
      <x:c r="F277" s="30"/>
      <x:c r="G277" s="32" t="n">
        <x:v>0</x:v>
      </x:c>
      <x:c r="H277" s="32" t="n">
        <x:v>250000</x:v>
      </x:c>
      <x:c r="I277" s="32" t="n">
        <x:f>IF(B277="","",SUM(G277:H277))</x:f>
        <x:v>250000</x:v>
      </x:c>
      <x:c r="J277" s="30" t="str">
        <x:f>IF(B277="","",IF(I277=0,"Tanpa uang masuk",IF(AND(G277&gt;0,H277&gt;0),"Cash + Transfer",IF(G277&gt;0,"Cash","Transfer"))))</x:f>
        <x:v>Transfer</x:v>
      </x:c>
      <x:c r="K277" s="30" t="str">
        <x:v>ADDEL</x:v>
      </x:c>
      <x:c r="L277" s="30" t="str">
        <x:v>ADIF</x:v>
      </x:c>
      <x:c r="M277" s="30"/>
      <x:c r="N277" s="30"/>
      <x:c r="O277" s="30"/>
      <x:c r="P277" s="30"/>
      <x:c r="Q277" s="30"/>
      <x:c r="R277" s="30"/>
      <x:c r="S277" s="30" t="str">
        <x:v>Paket utama</x:v>
      </x:c>
      <x:c r="T277" s="30" t="str">
        <x:v>9</x:v>
      </x:c>
      <x:c r="U277" s="30" t="n">
        <x:v>21</x:v>
      </x:c>
      <x:c r="V277" s="30" t="str">
        <x:v>9 sept</x:v>
      </x:c>
      <x:c r="W277" s="30"/>
      <x:c r="X277" s="30" t="n">
        <x:v>250000</x:v>
      </x:c>
      <x:c r="Y277" s="30" t="str">
        <x:v>Status pembayaran belum diisi</x:v>
      </x:c>
      <x:c r="Z277" s="30" t="str">
        <x:f>IF(B277="","",IF(OR(C277="",D277="Belum diisi",F277=""),"CHECK: identitas/status",IF(AND(S277="Paket utama",F277&lt;&gt;"DP",OR(E277="",L277="")),"CHECK: tanggal foto/crew",IF(AND(I277=0,OR(W277="-",X277="-")),"CHECK: nominal nonangka","OK"))))</x:f>
        <x:v>CHECK: identitas/status</x:v>
      </x:c>
      <x:c r="AA277" s="30" t="n">
        <x:f>IF(B277="","",IF(AND(S277="Paket utama",E277&lt;&gt;"",E277&lt;='Pengaturan'!$B$6,OR(F277="Lunas",F277="Pelunasan"),L277&lt;&gt;"",L277&lt;&gt;"Belum diisi",N277="Uploaded"),1,0))</x:f>
        <x:v>0</x:v>
      </x:c>
    </x:row>
    <x:row r="278">
      <x:c r="A278" s="30" t="n">
        <x:v>274</x:v>
      </x:c>
      <x:c r="B278" s="31" t="n">
        <x:v>46274</x:v>
      </x:c>
      <x:c r="C278" s="30" t="str">
        <x:v>Isti</x:v>
      </x:c>
      <x:c r="D278" s="30" t="str">
        <x:v>Graduation</x:v>
      </x:c>
      <x:c r="E278" s="31" t="n">
        <x:v>46274</x:v>
      </x:c>
      <x:c r="F278" s="30"/>
      <x:c r="G278" s="32" t="n">
        <x:v>0</x:v>
      </x:c>
      <x:c r="H278" s="32" t="n">
        <x:v>0</x:v>
      </x:c>
      <x:c r="I278" s="32" t="n">
        <x:f>IF(B278="","",SUM(G278:H278))</x:f>
        <x:v>0</x:v>
      </x:c>
      <x:c r="J278" s="30" t="str">
        <x:f>IF(B278="","",IF(I278=0,"Tanpa uang masuk",IF(AND(G278&gt;0,H278&gt;0),"Cash + Transfer",IF(G278&gt;0,"Cash","Transfer"))))</x:f>
        <x:v>Tanpa uang masuk</x:v>
      </x:c>
      <x:c r="K278" s="30" t="str">
        <x:v>ADDEL</x:v>
      </x:c>
      <x:c r="L278" s="30" t="str">
        <x:v>SAKA</x:v>
      </x:c>
      <x:c r="M278" s="30"/>
      <x:c r="N278" s="30"/>
      <x:c r="O278" s="30"/>
      <x:c r="P278" s="30"/>
      <x:c r="Q278" s="30"/>
      <x:c r="R278" s="30"/>
      <x:c r="S278" s="30" t="str">
        <x:v>Paket utama</x:v>
      </x:c>
      <x:c r="T278" s="30" t="str">
        <x:v>9</x:v>
      </x:c>
      <x:c r="U278" s="30" t="n">
        <x:v>22</x:v>
      </x:c>
      <x:c r="V278" s="30" t="str">
        <x:v>9 sept</x:v>
      </x:c>
      <x:c r="W278" s="30" t="n">
        <x:v>0</x:v>
      </x:c>
      <x:c r="X278" s="30" t="n">
        <x:v>0</x:v>
      </x:c>
      <x:c r="Y278" s="30" t="str">
        <x:v>Status pembayaran belum diisi</x:v>
      </x:c>
      <x:c r="Z278" s="30" t="str">
        <x:f>IF(B278="","",IF(OR(C278="",D278="Belum diisi",F278=""),"CHECK: identitas/status",IF(AND(S278="Paket utama",F278&lt;&gt;"DP",OR(E278="",L278="")),"CHECK: tanggal foto/crew",IF(AND(I278=0,OR(W278="-",X278="-")),"CHECK: nominal nonangka","OK"))))</x:f>
        <x:v>CHECK: identitas/status</x:v>
      </x:c>
      <x:c r="AA278" s="30" t="n">
        <x:f>IF(B278="","",IF(AND(S278="Paket utama",E278&lt;&gt;"",E278&lt;='Pengaturan'!$B$6,OR(F278="Lunas",F278="Pelunasan"),L278&lt;&gt;"",L278&lt;&gt;"Belum diisi",N278="Uploaded"),1,0))</x:f>
        <x:v>0</x:v>
      </x:c>
    </x:row>
    <x:row r="279">
      <x:c r="A279" s="30" t="n">
        <x:v>275</x:v>
      </x:c>
      <x:c r="B279" s="31" t="n">
        <x:v>46274</x:v>
      </x:c>
      <x:c r="C279" s="30" t="str">
        <x:v>Aulia Setyo</x:v>
      </x:c>
      <x:c r="D279" s="30" t="str">
        <x:v>Graduation</x:v>
      </x:c>
      <x:c r="E279" s="31" t="n">
        <x:v>46274</x:v>
      </x:c>
      <x:c r="F279" s="30"/>
      <x:c r="G279" s="32" t="n">
        <x:v>0</x:v>
      </x:c>
      <x:c r="H279" s="32" t="n">
        <x:v>250000</x:v>
      </x:c>
      <x:c r="I279" s="32" t="n">
        <x:f>IF(B279="","",SUM(G279:H279))</x:f>
        <x:v>250000</x:v>
      </x:c>
      <x:c r="J279" s="30" t="str">
        <x:f>IF(B279="","",IF(I279=0,"Tanpa uang masuk",IF(AND(G279&gt;0,H279&gt;0),"Cash + Transfer",IF(G279&gt;0,"Cash","Transfer"))))</x:f>
        <x:v>Transfer</x:v>
      </x:c>
      <x:c r="K279" s="30" t="str">
        <x:v>ADDEL</x:v>
      </x:c>
      <x:c r="L279" s="30" t="str">
        <x:v>FAHME</x:v>
      </x:c>
      <x:c r="M279" s="30"/>
      <x:c r="N279" s="30"/>
      <x:c r="O279" s="30"/>
      <x:c r="P279" s="30"/>
      <x:c r="Q279" s="30"/>
      <x:c r="R279" s="30"/>
      <x:c r="S279" s="30" t="str">
        <x:v>Paket utama</x:v>
      </x:c>
      <x:c r="T279" s="30" t="str">
        <x:v>9</x:v>
      </x:c>
      <x:c r="U279" s="30" t="n">
        <x:v>23</x:v>
      </x:c>
      <x:c r="V279" s="30" t="str">
        <x:v>9 sept</x:v>
      </x:c>
      <x:c r="W279" s="30"/>
      <x:c r="X279" s="30" t="n">
        <x:v>250000</x:v>
      </x:c>
      <x:c r="Y279" s="30" t="str">
        <x:v>Status pembayaran belum diisi</x:v>
      </x:c>
      <x:c r="Z279" s="30" t="str">
        <x:f>IF(B279="","",IF(OR(C279="",D279="Belum diisi",F279=""),"CHECK: identitas/status",IF(AND(S279="Paket utama",F279&lt;&gt;"DP",OR(E279="",L279="")),"CHECK: tanggal foto/crew",IF(AND(I279=0,OR(W279="-",X279="-")),"CHECK: nominal nonangka","OK"))))</x:f>
        <x:v>CHECK: identitas/status</x:v>
      </x:c>
      <x:c r="AA279" s="30" t="n">
        <x:f>IF(B279="","",IF(AND(S279="Paket utama",E279&lt;&gt;"",E279&lt;='Pengaturan'!$B$6,OR(F279="Lunas",F279="Pelunasan"),L279&lt;&gt;"",L279&lt;&gt;"Belum diisi",N279="Uploaded"),1,0))</x:f>
        <x:v>0</x:v>
      </x:c>
    </x:row>
    <x:row r="280">
      <x:c r="A280" s="30" t="n">
        <x:v>276</x:v>
      </x:c>
      <x:c r="B280" s="31" t="n">
        <x:v>46274</x:v>
      </x:c>
      <x:c r="C280" s="30" t="str">
        <x:v>Asa</x:v>
      </x:c>
      <x:c r="D280" s="30" t="str">
        <x:v>Graduation</x:v>
      </x:c>
      <x:c r="E280" s="31" t="n">
        <x:v>46274</x:v>
      </x:c>
      <x:c r="F280" s="30"/>
      <x:c r="G280" s="32" t="n">
        <x:v>0</x:v>
      </x:c>
      <x:c r="H280" s="32" t="n">
        <x:v>0</x:v>
      </x:c>
      <x:c r="I280" s="32" t="n">
        <x:f>IF(B280="","",SUM(G280:H280))</x:f>
        <x:v>0</x:v>
      </x:c>
      <x:c r="J280" s="30" t="str">
        <x:f>IF(B280="","",IF(I280=0,"Tanpa uang masuk",IF(AND(G280&gt;0,H280&gt;0),"Cash + Transfer",IF(G280&gt;0,"Cash","Transfer"))))</x:f>
        <x:v>Tanpa uang masuk</x:v>
      </x:c>
      <x:c r="K280" s="30" t="str">
        <x:v>ADDEL</x:v>
      </x:c>
      <x:c r="L280" s="30" t="str">
        <x:v>ADIF</x:v>
      </x:c>
      <x:c r="M280" s="30"/>
      <x:c r="N280" s="30"/>
      <x:c r="O280" s="30"/>
      <x:c r="P280" s="30"/>
      <x:c r="Q280" s="30"/>
      <x:c r="R280" s="30"/>
      <x:c r="S280" s="30" t="str">
        <x:v>Paket utama</x:v>
      </x:c>
      <x:c r="T280" s="30" t="str">
        <x:v>9</x:v>
      </x:c>
      <x:c r="U280" s="30" t="n">
        <x:v>24</x:v>
      </x:c>
      <x:c r="V280" s="30" t="str">
        <x:v>9 sept</x:v>
      </x:c>
      <x:c r="W280" s="30" t="n">
        <x:v>0</x:v>
      </x:c>
      <x:c r="X280" s="30" t="n">
        <x:v>0</x:v>
      </x:c>
      <x:c r="Y280" s="30" t="str">
        <x:v>Status pembayaran belum diisi</x:v>
      </x:c>
      <x:c r="Z280" s="30" t="str">
        <x:f>IF(B280="","",IF(OR(C280="",D280="Belum diisi",F280=""),"CHECK: identitas/status",IF(AND(S280="Paket utama",F280&lt;&gt;"DP",OR(E280="",L280="")),"CHECK: tanggal foto/crew",IF(AND(I280=0,OR(W280="-",X280="-")),"CHECK: nominal nonangka","OK"))))</x:f>
        <x:v>CHECK: identitas/status</x:v>
      </x:c>
      <x:c r="AA280" s="30" t="n">
        <x:f>IF(B280="","",IF(AND(S280="Paket utama",E280&lt;&gt;"",E280&lt;='Pengaturan'!$B$6,OR(F280="Lunas",F280="Pelunasan"),L280&lt;&gt;"",L280&lt;&gt;"Belum diisi",N280="Uploaded"),1,0))</x:f>
        <x:v>0</x:v>
      </x:c>
    </x:row>
    <x:row r="281">
      <x:c r="A281" s="30" t="n">
        <x:v>277</x:v>
      </x:c>
      <x:c r="B281" s="31" t="n">
        <x:v>46274</x:v>
      </x:c>
      <x:c r="C281" s="30" t="str">
        <x:v>Marcellia Eka</x:v>
      </x:c>
      <x:c r="D281" s="30" t="str">
        <x:v>Graduation</x:v>
      </x:c>
      <x:c r="E281" s="31" t="n">
        <x:v>46274</x:v>
      </x:c>
      <x:c r="F281" s="30"/>
      <x:c r="G281" s="32" t="n">
        <x:v>250000</x:v>
      </x:c>
      <x:c r="H281" s="32" t="n">
        <x:v>0</x:v>
      </x:c>
      <x:c r="I281" s="32" t="n">
        <x:f>IF(B281="","",SUM(G281:H281))</x:f>
        <x:v>250000</x:v>
      </x:c>
      <x:c r="J281" s="30" t="str">
        <x:f>IF(B281="","",IF(I281=0,"Tanpa uang masuk",IF(AND(G281&gt;0,H281&gt;0),"Cash + Transfer",IF(G281&gt;0,"Cash","Transfer"))))</x:f>
        <x:v>Cash</x:v>
      </x:c>
      <x:c r="K281" s="30" t="str">
        <x:v>ADDEL</x:v>
      </x:c>
      <x:c r="L281" s="30" t="str">
        <x:v>ABROR</x:v>
      </x:c>
      <x:c r="M281" s="30"/>
      <x:c r="N281" s="30"/>
      <x:c r="O281" s="30"/>
      <x:c r="P281" s="30"/>
      <x:c r="Q281" s="30"/>
      <x:c r="R281" s="30"/>
      <x:c r="S281" s="30" t="str">
        <x:v>Paket utama</x:v>
      </x:c>
      <x:c r="T281" s="30" t="str">
        <x:v>9</x:v>
      </x:c>
      <x:c r="U281" s="30" t="n">
        <x:v>25</x:v>
      </x:c>
      <x:c r="V281" s="30" t="str">
        <x:v>9 sept</x:v>
      </x:c>
      <x:c r="W281" s="30" t="n">
        <x:v>250000</x:v>
      </x:c>
      <x:c r="X281" s="30"/>
      <x:c r="Y281" s="30" t="str">
        <x:v>Status pembayaran belum diisi</x:v>
      </x:c>
      <x:c r="Z281" s="30" t="str">
        <x:f>IF(B281="","",IF(OR(C281="",D281="Belum diisi",F281=""),"CHECK: identitas/status",IF(AND(S281="Paket utama",F281&lt;&gt;"DP",OR(E281="",L281="")),"CHECK: tanggal foto/crew",IF(AND(I281=0,OR(W281="-",X281="-")),"CHECK: nominal nonangka","OK"))))</x:f>
        <x:v>CHECK: identitas/status</x:v>
      </x:c>
      <x:c r="AA281" s="30" t="n">
        <x:f>IF(B281="","",IF(AND(S281="Paket utama",E281&lt;&gt;"",E281&lt;='Pengaturan'!$B$6,OR(F281="Lunas",F281="Pelunasan"),L281&lt;&gt;"",L281&lt;&gt;"Belum diisi",N281="Uploaded"),1,0))</x:f>
        <x:v>0</x:v>
      </x:c>
    </x:row>
    <x:row r="282">
      <x:c r="A282" s="30" t="n">
        <x:v>278</x:v>
      </x:c>
      <x:c r="B282" s="31" t="n">
        <x:v>46274</x:v>
      </x:c>
      <x:c r="C282" s="30" t="str">
        <x:v>Cut Aureil</x:v>
      </x:c>
      <x:c r="D282" s="30" t="str">
        <x:v>Graduation</x:v>
      </x:c>
      <x:c r="E282" s="31" t="n">
        <x:v>46274</x:v>
      </x:c>
      <x:c r="F282" s="30"/>
      <x:c r="G282" s="32" t="n">
        <x:v>250000</x:v>
      </x:c>
      <x:c r="H282" s="32" t="n">
        <x:v>0</x:v>
      </x:c>
      <x:c r="I282" s="32" t="n">
        <x:f>IF(B282="","",SUM(G282:H282))</x:f>
        <x:v>250000</x:v>
      </x:c>
      <x:c r="J282" s="30" t="str">
        <x:f>IF(B282="","",IF(I282=0,"Tanpa uang masuk",IF(AND(G282&gt;0,H282&gt;0),"Cash + Transfer",IF(G282&gt;0,"Cash","Transfer"))))</x:f>
        <x:v>Cash</x:v>
      </x:c>
      <x:c r="K282" s="30" t="str">
        <x:v>ADDEL</x:v>
      </x:c>
      <x:c r="L282" s="30" t="str">
        <x:v>FAHME</x:v>
      </x:c>
      <x:c r="M282" s="30"/>
      <x:c r="N282" s="30"/>
      <x:c r="O282" s="30"/>
      <x:c r="P282" s="30"/>
      <x:c r="Q282" s="30"/>
      <x:c r="R282" s="30"/>
      <x:c r="S282" s="30" t="str">
        <x:v>Paket utama</x:v>
      </x:c>
      <x:c r="T282" s="30" t="str">
        <x:v>9</x:v>
      </x:c>
      <x:c r="U282" s="30" t="n">
        <x:v>26</x:v>
      </x:c>
      <x:c r="V282" s="30" t="str">
        <x:v>9 sept</x:v>
      </x:c>
      <x:c r="W282" s="30" t="n">
        <x:v>250000</x:v>
      </x:c>
      <x:c r="X282" s="30"/>
      <x:c r="Y282" s="30" t="str">
        <x:v>Status pembayaran belum diisi</x:v>
      </x:c>
      <x:c r="Z282" s="30" t="str">
        <x:f>IF(B282="","",IF(OR(C282="",D282="Belum diisi",F282=""),"CHECK: identitas/status",IF(AND(S282="Paket utama",F282&lt;&gt;"DP",OR(E282="",L282="")),"CHECK: tanggal foto/crew",IF(AND(I282=0,OR(W282="-",X282="-")),"CHECK: nominal nonangka","OK"))))</x:f>
        <x:v>CHECK: identitas/status</x:v>
      </x:c>
      <x:c r="AA282" s="30" t="n">
        <x:f>IF(B282="","",IF(AND(S282="Paket utama",E282&lt;&gt;"",E282&lt;='Pengaturan'!$B$6,OR(F282="Lunas",F282="Pelunasan"),L282&lt;&gt;"",L282&lt;&gt;"Belum diisi",N282="Uploaded"),1,0))</x:f>
        <x:v>0</x:v>
      </x:c>
    </x:row>
    <x:row r="283">
      <x:c r="A283" s="30" t="n">
        <x:v>279</x:v>
      </x:c>
      <x:c r="B283" s="31" t="n">
        <x:v>46274</x:v>
      </x:c>
      <x:c r="C283" s="30" t="str">
        <x:v>Vieri Bona Tua</x:v>
      </x:c>
      <x:c r="D283" s="30" t="str">
        <x:v>Graduation</x:v>
      </x:c>
      <x:c r="E283" s="31" t="n">
        <x:v>46274</x:v>
      </x:c>
      <x:c r="F283" s="30"/>
      <x:c r="G283" s="32" t="n">
        <x:v>250000</x:v>
      </x:c>
      <x:c r="H283" s="32" t="n">
        <x:v>0</x:v>
      </x:c>
      <x:c r="I283" s="32" t="n">
        <x:f>IF(B283="","",SUM(G283:H283))</x:f>
        <x:v>250000</x:v>
      </x:c>
      <x:c r="J283" s="30" t="str">
        <x:f>IF(B283="","",IF(I283=0,"Tanpa uang masuk",IF(AND(G283&gt;0,H283&gt;0),"Cash + Transfer",IF(G283&gt;0,"Cash","Transfer"))))</x:f>
        <x:v>Cash</x:v>
      </x:c>
      <x:c r="K283" s="30" t="str">
        <x:v>ADDEL</x:v>
      </x:c>
      <x:c r="L283" s="30" t="str">
        <x:v>SAKA</x:v>
      </x:c>
      <x:c r="M283" s="30"/>
      <x:c r="N283" s="30"/>
      <x:c r="O283" s="30"/>
      <x:c r="P283" s="30"/>
      <x:c r="Q283" s="30"/>
      <x:c r="R283" s="30"/>
      <x:c r="S283" s="30" t="str">
        <x:v>Paket utama</x:v>
      </x:c>
      <x:c r="T283" s="30" t="str">
        <x:v>9</x:v>
      </x:c>
      <x:c r="U283" s="30" t="n">
        <x:v>27</x:v>
      </x:c>
      <x:c r="V283" s="30" t="str">
        <x:v>9 sept</x:v>
      </x:c>
      <x:c r="W283" s="30" t="n">
        <x:v>250000</x:v>
      </x:c>
      <x:c r="X283" s="30"/>
      <x:c r="Y283" s="30" t="str">
        <x:v>Status pembayaran belum diisi</x:v>
      </x:c>
      <x:c r="Z283" s="30" t="str">
        <x:f>IF(B283="","",IF(OR(C283="",D283="Belum diisi",F283=""),"CHECK: identitas/status",IF(AND(S283="Paket utama",F283&lt;&gt;"DP",OR(E283="",L283="")),"CHECK: tanggal foto/crew",IF(AND(I283=0,OR(W283="-",X283="-")),"CHECK: nominal nonangka","OK"))))</x:f>
        <x:v>CHECK: identitas/status</x:v>
      </x:c>
      <x:c r="AA283" s="30" t="n">
        <x:f>IF(B283="","",IF(AND(S283="Paket utama",E283&lt;&gt;"",E283&lt;='Pengaturan'!$B$6,OR(F283="Lunas",F283="Pelunasan"),L283&lt;&gt;"",L283&lt;&gt;"Belum diisi",N283="Uploaded"),1,0))</x:f>
        <x:v>0</x:v>
      </x:c>
    </x:row>
    <x:row r="284">
      <x:c r="A284" s="30" t="n">
        <x:v>280</x:v>
      </x:c>
      <x:c r="B284" s="31" t="n">
        <x:v>46274</x:v>
      </x:c>
      <x:c r="C284" s="30" t="str">
        <x:v>Jany</x:v>
      </x:c>
      <x:c r="D284" s="30" t="str">
        <x:v>Graduation</x:v>
      </x:c>
      <x:c r="E284" s="31" t="n">
        <x:v>46274</x:v>
      </x:c>
      <x:c r="F284" s="30"/>
      <x:c r="G284" s="32" t="n">
        <x:v>0</x:v>
      </x:c>
      <x:c r="H284" s="32" t="n">
        <x:v>270000</x:v>
      </x:c>
      <x:c r="I284" s="32" t="n">
        <x:f>IF(B284="","",SUM(G284:H284))</x:f>
        <x:v>270000</x:v>
      </x:c>
      <x:c r="J284" s="30" t="str">
        <x:f>IF(B284="","",IF(I284=0,"Tanpa uang masuk",IF(AND(G284&gt;0,H284&gt;0),"Cash + Transfer",IF(G284&gt;0,"Cash","Transfer"))))</x:f>
        <x:v>Transfer</x:v>
      </x:c>
      <x:c r="K284" s="30" t="str">
        <x:v>ADDEL</x:v>
      </x:c>
      <x:c r="L284" s="30" t="str">
        <x:v>ADIF</x:v>
      </x:c>
      <x:c r="M284" s="30"/>
      <x:c r="N284" s="30"/>
      <x:c r="O284" s="30"/>
      <x:c r="P284" s="30"/>
      <x:c r="Q284" s="30"/>
      <x:c r="R284" s="30"/>
      <x:c r="S284" s="30" t="str">
        <x:v>Paket utama</x:v>
      </x:c>
      <x:c r="T284" s="30" t="str">
        <x:v>9</x:v>
      </x:c>
      <x:c r="U284" s="30" t="n">
        <x:v>28</x:v>
      </x:c>
      <x:c r="V284" s="30" t="str">
        <x:v>9 sept</x:v>
      </x:c>
      <x:c r="W284" s="30"/>
      <x:c r="X284" s="30" t="n">
        <x:v>270000</x:v>
      </x:c>
      <x:c r="Y284" s="30" t="str">
        <x:v>Status pembayaran belum diisi</x:v>
      </x:c>
      <x:c r="Z284" s="30" t="str">
        <x:f>IF(B284="","",IF(OR(C284="",D284="Belum diisi",F284=""),"CHECK: identitas/status",IF(AND(S284="Paket utama",F284&lt;&gt;"DP",OR(E284="",L284="")),"CHECK: tanggal foto/crew",IF(AND(I284=0,OR(W284="-",X284="-")),"CHECK: nominal nonangka","OK"))))</x:f>
        <x:v>CHECK: identitas/status</x:v>
      </x:c>
      <x:c r="AA284" s="30" t="n">
        <x:f>IF(B284="","",IF(AND(S284="Paket utama",E284&lt;&gt;"",E284&lt;='Pengaturan'!$B$6,OR(F284="Lunas",F284="Pelunasan"),L284&lt;&gt;"",L284&lt;&gt;"Belum diisi",N284="Uploaded"),1,0))</x:f>
        <x:v>0</x:v>
      </x:c>
    </x:row>
    <x:row r="285">
      <x:c r="A285" s="30" t="n">
        <x:v>281</x:v>
      </x:c>
      <x:c r="B285" s="31" t="n">
        <x:v>46274</x:v>
      </x:c>
      <x:c r="C285" s="30" t="str">
        <x:v>Tania</x:v>
      </x:c>
      <x:c r="D285" s="30" t="str">
        <x:v>Graduation</x:v>
      </x:c>
      <x:c r="E285" s="31" t="n">
        <x:v>46274</x:v>
      </x:c>
      <x:c r="F285" s="30"/>
      <x:c r="G285" s="32" t="n">
        <x:v>250000</x:v>
      </x:c>
      <x:c r="H285" s="32" t="n">
        <x:v>0</x:v>
      </x:c>
      <x:c r="I285" s="32" t="n">
        <x:f>IF(B285="","",SUM(G285:H285))</x:f>
        <x:v>250000</x:v>
      </x:c>
      <x:c r="J285" s="30" t="str">
        <x:f>IF(B285="","",IF(I285=0,"Tanpa uang masuk",IF(AND(G285&gt;0,H285&gt;0),"Cash + Transfer",IF(G285&gt;0,"Cash","Transfer"))))</x:f>
        <x:v>Cash</x:v>
      </x:c>
      <x:c r="K285" s="30" t="str">
        <x:v>ADDEL</x:v>
      </x:c>
      <x:c r="L285" s="30" t="str">
        <x:v>SAKA</x:v>
      </x:c>
      <x:c r="M285" s="30"/>
      <x:c r="N285" s="30"/>
      <x:c r="O285" s="30"/>
      <x:c r="P285" s="30"/>
      <x:c r="Q285" s="30"/>
      <x:c r="R285" s="30"/>
      <x:c r="S285" s="30" t="str">
        <x:v>Paket utama</x:v>
      </x:c>
      <x:c r="T285" s="30" t="str">
        <x:v>9</x:v>
      </x:c>
      <x:c r="U285" s="30" t="n">
        <x:v>29</x:v>
      </x:c>
      <x:c r="V285" s="30" t="str">
        <x:v>9 sept</x:v>
      </x:c>
      <x:c r="W285" s="30" t="n">
        <x:v>250000</x:v>
      </x:c>
      <x:c r="X285" s="30"/>
      <x:c r="Y285" s="30" t="str">
        <x:v>Status pembayaran belum diisi</x:v>
      </x:c>
      <x:c r="Z285" s="30" t="str">
        <x:f>IF(B285="","",IF(OR(C285="",D285="Belum diisi",F285=""),"CHECK: identitas/status",IF(AND(S285="Paket utama",F285&lt;&gt;"DP",OR(E285="",L285="")),"CHECK: tanggal foto/crew",IF(AND(I285=0,OR(W285="-",X285="-")),"CHECK: nominal nonangka","OK"))))</x:f>
        <x:v>CHECK: identitas/status</x:v>
      </x:c>
      <x:c r="AA285" s="30" t="n">
        <x:f>IF(B285="","",IF(AND(S285="Paket utama",E285&lt;&gt;"",E285&lt;='Pengaturan'!$B$6,OR(F285="Lunas",F285="Pelunasan"),L285&lt;&gt;"",L285&lt;&gt;"Belum diisi",N285="Uploaded"),1,0))</x:f>
        <x:v>0</x:v>
      </x:c>
    </x:row>
    <x:row r="286">
      <x:c r="A286" s="30" t="n">
        <x:v>282</x:v>
      </x:c>
      <x:c r="B286" s="31" t="n">
        <x:v>46274</x:v>
      </x:c>
      <x:c r="C286" s="30" t="str">
        <x:v>Adinda Fahrina</x:v>
      </x:c>
      <x:c r="D286" s="30" t="str">
        <x:v>Belum diisi</x:v>
      </x:c>
      <x:c r="E286" s="31" t="n">
        <x:v>46274</x:v>
      </x:c>
      <x:c r="F286" s="30"/>
      <x:c r="G286" s="32" t="n">
        <x:v>0</x:v>
      </x:c>
      <x:c r="H286" s="32" t="n">
        <x:v>250000</x:v>
      </x:c>
      <x:c r="I286" s="32" t="n">
        <x:f>IF(B286="","",SUM(G286:H286))</x:f>
        <x:v>250000</x:v>
      </x:c>
      <x:c r="J286" s="30" t="str">
        <x:f>IF(B286="","",IF(I286=0,"Tanpa uang masuk",IF(AND(G286&gt;0,H286&gt;0),"Cash + Transfer",IF(G286&gt;0,"Cash","Transfer"))))</x:f>
        <x:v>Transfer</x:v>
      </x:c>
      <x:c r="K286" s="30" t="str">
        <x:v>Belum diisi</x:v>
      </x:c>
      <x:c r="L286" s="30" t="str">
        <x:v>FAHME</x:v>
      </x:c>
      <x:c r="M286" s="30"/>
      <x:c r="N286" s="30"/>
      <x:c r="O286" s="30"/>
      <x:c r="P286" s="30"/>
      <x:c r="Q286" s="30"/>
      <x:c r="R286" s="30"/>
      <x:c r="S286" s="30" t="str">
        <x:v>Paket utama</x:v>
      </x:c>
      <x:c r="T286" s="30" t="str">
        <x:v>9</x:v>
      </x:c>
      <x:c r="U286" s="30" t="n">
        <x:v>30</x:v>
      </x:c>
      <x:c r="V286" s="30" t="str">
        <x:v>9 sept</x:v>
      </x:c>
      <x:c r="W286" s="30"/>
      <x:c r="X286" s="30" t="n">
        <x:v>250000</x:v>
      </x:c>
      <x:c r="Y286" s="30" t="str">
        <x:v>Paket belum diisi; Status pembayaran belum diisi; Admin belum diisi</x:v>
      </x:c>
      <x:c r="Z286" s="30" t="str">
        <x:f>IF(B286="","",IF(OR(C286="",D286="Belum diisi",F286=""),"CHECK: identitas/status",IF(AND(S286="Paket utama",F286&lt;&gt;"DP",OR(E286="",L286="")),"CHECK: tanggal foto/crew",IF(AND(I286=0,OR(W286="-",X286="-")),"CHECK: nominal nonangka","OK"))))</x:f>
        <x:v>CHECK: identitas/status</x:v>
      </x:c>
      <x:c r="AA286" s="30" t="n">
        <x:f>IF(B286="","",IF(AND(S286="Paket utama",E286&lt;&gt;"",E286&lt;='Pengaturan'!$B$6,OR(F286="Lunas",F286="Pelunasan"),L286&lt;&gt;"",L286&lt;&gt;"Belum diisi",N286="Uploaded"),1,0))</x:f>
        <x:v>0</x:v>
      </x:c>
    </x:row>
    <x:row r="287">
      <x:c r="A287" s="30" t="n">
        <x:v>283</x:v>
      </x:c>
      <x:c r="B287" s="31" t="n">
        <x:v>46274</x:v>
      </x:c>
      <x:c r="C287" s="30" t="str">
        <x:v>Ika Siti</x:v>
      </x:c>
      <x:c r="D287" s="30" t="str">
        <x:v>Belum diisi</x:v>
      </x:c>
      <x:c r="E287" s="31" t="n">
        <x:v>46274</x:v>
      </x:c>
      <x:c r="F287" s="30"/>
      <x:c r="G287" s="32" t="n">
        <x:v>0</x:v>
      </x:c>
      <x:c r="H287" s="32" t="n">
        <x:v>250000</x:v>
      </x:c>
      <x:c r="I287" s="32" t="n">
        <x:f>IF(B287="","",SUM(G287:H287))</x:f>
        <x:v>250000</x:v>
      </x:c>
      <x:c r="J287" s="30" t="str">
        <x:f>IF(B287="","",IF(I287=0,"Tanpa uang masuk",IF(AND(G287&gt;0,H287&gt;0),"Cash + Transfer",IF(G287&gt;0,"Cash","Transfer"))))</x:f>
        <x:v>Transfer</x:v>
      </x:c>
      <x:c r="K287" s="30" t="str">
        <x:v>Belum diisi</x:v>
      </x:c>
      <x:c r="L287" s="30" t="str">
        <x:v>SAKA</x:v>
      </x:c>
      <x:c r="M287" s="30"/>
      <x:c r="N287" s="30"/>
      <x:c r="O287" s="30"/>
      <x:c r="P287" s="30"/>
      <x:c r="Q287" s="30"/>
      <x:c r="R287" s="30"/>
      <x:c r="S287" s="30" t="str">
        <x:v>Paket utama</x:v>
      </x:c>
      <x:c r="T287" s="30" t="str">
        <x:v>9</x:v>
      </x:c>
      <x:c r="U287" s="30" t="n">
        <x:v>31</x:v>
      </x:c>
      <x:c r="V287" s="30" t="str">
        <x:v>9 sept</x:v>
      </x:c>
      <x:c r="W287" s="30"/>
      <x:c r="X287" s="30" t="n">
        <x:v>250000</x:v>
      </x:c>
      <x:c r="Y287" s="30" t="str">
        <x:v>Paket belum diisi; Status pembayaran belum diisi; Admin belum diisi</x:v>
      </x:c>
      <x:c r="Z287" s="30" t="str">
        <x:f>IF(B287="","",IF(OR(C287="",D287="Belum diisi",F287=""),"CHECK: identitas/status",IF(AND(S287="Paket utama",F287&lt;&gt;"DP",OR(E287="",L287="")),"CHECK: tanggal foto/crew",IF(AND(I287=0,OR(W287="-",X287="-")),"CHECK: nominal nonangka","OK"))))</x:f>
        <x:v>CHECK: identitas/status</x:v>
      </x:c>
      <x:c r="AA287" s="30" t="n">
        <x:f>IF(B287="","",IF(AND(S287="Paket utama",E287&lt;&gt;"",E287&lt;='Pengaturan'!$B$6,OR(F287="Lunas",F287="Pelunasan"),L287&lt;&gt;"",L287&lt;&gt;"Belum diisi",N287="Uploaded"),1,0))</x:f>
        <x:v>0</x:v>
      </x:c>
    </x:row>
    <x:row r="288">
      <x:c r="A288" s="30" t="n">
        <x:v>284</x:v>
      </x:c>
      <x:c r="B288" s="31" t="n">
        <x:v>46274</x:v>
      </x:c>
      <x:c r="C288" s="30" t="str">
        <x:v>Naufal</x:v>
      </x:c>
      <x:c r="D288" s="30" t="str">
        <x:v>Belum diisi</x:v>
      </x:c>
      <x:c r="E288" s="31" t="n">
        <x:v>46274</x:v>
      </x:c>
      <x:c r="F288" s="30"/>
      <x:c r="G288" s="32" t="n">
        <x:v>0</x:v>
      </x:c>
      <x:c r="H288" s="32" t="n">
        <x:v>0</x:v>
      </x:c>
      <x:c r="I288" s="32" t="n">
        <x:f>IF(B288="","",SUM(G288:H288))</x:f>
        <x:v>0</x:v>
      </x:c>
      <x:c r="J288" s="30" t="str">
        <x:f>IF(B288="","",IF(I288=0,"Tanpa uang masuk",IF(AND(G288&gt;0,H288&gt;0),"Cash + Transfer",IF(G288&gt;0,"Cash","Transfer"))))</x:f>
        <x:v>Tanpa uang masuk</x:v>
      </x:c>
      <x:c r="K288" s="30" t="str">
        <x:v>Belum diisi</x:v>
      </x:c>
      <x:c r="L288" s="30" t="str">
        <x:v>FAHME</x:v>
      </x:c>
      <x:c r="M288" s="30"/>
      <x:c r="N288" s="30"/>
      <x:c r="O288" s="30"/>
      <x:c r="P288" s="30"/>
      <x:c r="Q288" s="30"/>
      <x:c r="R288" s="30"/>
      <x:c r="S288" s="30" t="str">
        <x:v>Paket utama</x:v>
      </x:c>
      <x:c r="T288" s="30" t="str">
        <x:v>9</x:v>
      </x:c>
      <x:c r="U288" s="30" t="n">
        <x:v>32</x:v>
      </x:c>
      <x:c r="V288" s="30" t="str">
        <x:v>9 sept</x:v>
      </x:c>
      <x:c r="W288" s="30"/>
      <x:c r="X288" s="30"/>
      <x:c r="Y288" s="30" t="str">
        <x:v>Paket belum diisi; Status pembayaran belum diisi; Admin belum diisi</x:v>
      </x:c>
      <x:c r="Z288" s="30" t="str">
        <x:f>IF(B288="","",IF(OR(C288="",D288="Belum diisi",F288=""),"CHECK: identitas/status",IF(AND(S288="Paket utama",F288&lt;&gt;"DP",OR(E288="",L288="")),"CHECK: tanggal foto/crew",IF(AND(I288=0,OR(W288="-",X288="-")),"CHECK: nominal nonangka","OK"))))</x:f>
        <x:v>CHECK: identitas/status</x:v>
      </x:c>
      <x:c r="AA288" s="30" t="n">
        <x:f>IF(B288="","",IF(AND(S288="Paket utama",E288&lt;&gt;"",E288&lt;='Pengaturan'!$B$6,OR(F288="Lunas",F288="Pelunasan"),L288&lt;&gt;"",L288&lt;&gt;"Belum diisi",N288="Uploaded"),1,0))</x:f>
        <x:v>0</x:v>
      </x:c>
    </x:row>
    <x:row r="289">
      <x:c r="A289" s="30" t="n">
        <x:v>285</x:v>
      </x:c>
      <x:c r="B289" s="31" t="n">
        <x:v>46274</x:v>
      </x:c>
      <x:c r="C289" s="30"/>
      <x:c r="D289" s="30" t="str">
        <x:v>Belum diisi</x:v>
      </x:c>
      <x:c r="E289" s="31" t="n">
        <x:v>46274</x:v>
      </x:c>
      <x:c r="F289" s="30"/>
      <x:c r="G289" s="32" t="n">
        <x:v>0</x:v>
      </x:c>
      <x:c r="H289" s="32" t="n">
        <x:v>0</x:v>
      </x:c>
      <x:c r="I289" s="32" t="n">
        <x:f>IF(B289="","",SUM(G289:H289))</x:f>
        <x:v>0</x:v>
      </x:c>
      <x:c r="J289" s="30" t="str">
        <x:f>IF(B289="","",IF(I289=0,"Tanpa uang masuk",IF(AND(G289&gt;0,H289&gt;0),"Cash + Transfer",IF(G289&gt;0,"Cash","Transfer"))))</x:f>
        <x:v>Tanpa uang masuk</x:v>
      </x:c>
      <x:c r="K289" s="30" t="str">
        <x:v>Belum diisi</x:v>
      </x:c>
      <x:c r="L289" s="30" t="str">
        <x:v>Belum diisi</x:v>
      </x:c>
      <x:c r="M289" s="30"/>
      <x:c r="N289" s="30"/>
      <x:c r="O289" s="30"/>
      <x:c r="P289" s="30"/>
      <x:c r="Q289" s="30"/>
      <x:c r="R289" s="30"/>
      <x:c r="S289" s="30" t="str">
        <x:v>Paket utama</x:v>
      </x:c>
      <x:c r="T289" s="30" t="str">
        <x:v>9</x:v>
      </x:c>
      <x:c r="U289" s="30" t="n">
        <x:v>33</x:v>
      </x:c>
      <x:c r="V289" s="30" t="str">
        <x:v>9 sept</x:v>
      </x:c>
      <x:c r="W289" s="30"/>
      <x:c r="X289" s="30"/>
      <x:c r="Y289" s="30" t="str">
        <x:v>Nama belum diisi; Paket belum diisi; Status pembayaran belum diisi; Admin belum diisi; Fotografer belum diisi</x:v>
      </x:c>
      <x:c r="Z289" s="30" t="str">
        <x:f>IF(B289="","",IF(OR(C289="",D289="Belum diisi",F289=""),"CHECK: identitas/status",IF(AND(S289="Paket utama",F289&lt;&gt;"DP",OR(E289="",L289="")),"CHECK: tanggal foto/crew",IF(AND(I289=0,OR(W289="-",X289="-")),"CHECK: nominal nonangka","OK"))))</x:f>
        <x:v>CHECK: identitas/status</x:v>
      </x:c>
      <x:c r="AA289" s="30" t="n">
        <x:f>IF(B289="","",IF(AND(S289="Paket utama",E289&lt;&gt;"",E289&lt;='Pengaturan'!$B$6,OR(F289="Lunas",F289="Pelunasan"),L289&lt;&gt;"",L289&lt;&gt;"Belum diisi",N289="Uploaded"),1,0))</x:f>
        <x:v>0</x:v>
      </x:c>
    </x:row>
    <x:row r="290">
      <x:c r="A290" s="30" t="n">
        <x:v>286</x:v>
      </x:c>
      <x:c r="B290" s="31" t="n">
        <x:v>46274</x:v>
      </x:c>
      <x:c r="C290" s="30"/>
      <x:c r="D290" s="30" t="str">
        <x:v>Belum diisi</x:v>
      </x:c>
      <x:c r="E290" s="31" t="n">
        <x:v>46274</x:v>
      </x:c>
      <x:c r="F290" s="30"/>
      <x:c r="G290" s="32" t="n">
        <x:v>0</x:v>
      </x:c>
      <x:c r="H290" s="32" t="n">
        <x:v>0</x:v>
      </x:c>
      <x:c r="I290" s="32" t="n">
        <x:f>IF(B290="","",SUM(G290:H290))</x:f>
        <x:v>0</x:v>
      </x:c>
      <x:c r="J290" s="30" t="str">
        <x:f>IF(B290="","",IF(I290=0,"Tanpa uang masuk",IF(AND(G290&gt;0,H290&gt;0),"Cash + Transfer",IF(G290&gt;0,"Cash","Transfer"))))</x:f>
        <x:v>Tanpa uang masuk</x:v>
      </x:c>
      <x:c r="K290" s="30" t="str">
        <x:v>Belum diisi</x:v>
      </x:c>
      <x:c r="L290" s="30" t="str">
        <x:v>Belum diisi</x:v>
      </x:c>
      <x:c r="M290" s="30"/>
      <x:c r="N290" s="30"/>
      <x:c r="O290" s="30"/>
      <x:c r="P290" s="30"/>
      <x:c r="Q290" s="30"/>
      <x:c r="R290" s="30"/>
      <x:c r="S290" s="30" t="str">
        <x:v>Paket utama</x:v>
      </x:c>
      <x:c r="T290" s="30" t="str">
        <x:v>9</x:v>
      </x:c>
      <x:c r="U290" s="30" t="n">
        <x:v>34</x:v>
      </x:c>
      <x:c r="V290" s="30" t="str">
        <x:v>9 sept</x:v>
      </x:c>
      <x:c r="W290" s="30"/>
      <x:c r="X290" s="30"/>
      <x:c r="Y290" s="30" t="str">
        <x:v>Nama belum diisi; Paket belum diisi; Status pembayaran belum diisi; Admin belum diisi; Fotografer belum diisi</x:v>
      </x:c>
      <x:c r="Z290" s="30" t="str">
        <x:f>IF(B290="","",IF(OR(C290="",D290="Belum diisi",F290=""),"CHECK: identitas/status",IF(AND(S290="Paket utama",F290&lt;&gt;"DP",OR(E290="",L290="")),"CHECK: tanggal foto/crew",IF(AND(I290=0,OR(W290="-",X290="-")),"CHECK: nominal nonangka","OK"))))</x:f>
        <x:v>CHECK: identitas/status</x:v>
      </x:c>
      <x:c r="AA290" s="30" t="n">
        <x:f>IF(B290="","",IF(AND(S290="Paket utama",E290&lt;&gt;"",E290&lt;='Pengaturan'!$B$6,OR(F290="Lunas",F290="Pelunasan"),L290&lt;&gt;"",L290&lt;&gt;"Belum diisi",N290="Uploaded"),1,0))</x:f>
        <x:v>0</x:v>
      </x:c>
    </x:row>
    <x:row r="291">
      <x:c r="A291" s="30" t="n">
        <x:v>287</x:v>
      </x:c>
      <x:c r="B291" s="31" t="n">
        <x:v>46274</x:v>
      </x:c>
      <x:c r="C291" s="30" t="str">
        <x:v>1. kelasmodelling.id</x:v>
      </x:c>
      <x:c r="D291" s="30" t="str">
        <x:v>Single</x:v>
      </x:c>
      <x:c r="E291" s="31" t="n">
        <x:v>46278</x:v>
      </x:c>
      <x:c r="F291" s="30" t="str">
        <x:v>Lunas</x:v>
      </x:c>
      <x:c r="G291" s="32" t="n">
        <x:v>0</x:v>
      </x:c>
      <x:c r="H291" s="32" t="n">
        <x:v>500000</x:v>
      </x:c>
      <x:c r="I291" s="32" t="n">
        <x:f>IF(B291="","",SUM(G291:H291))</x:f>
        <x:v>500000</x:v>
      </x:c>
      <x:c r="J291" s="30" t="str">
        <x:f>IF(B291="","",IF(I291=0,"Tanpa uang masuk",IF(AND(G291&gt;0,H291&gt;0),"Cash + Transfer",IF(G291&gt;0,"Cash","Transfer"))))</x:f>
        <x:v>Transfer</x:v>
      </x:c>
      <x:c r="K291" s="30" t="str">
        <x:v>AMEL</x:v>
      </x:c>
      <x:c r="L291" s="30" t="str">
        <x:v>Belum diisi</x:v>
      </x:c>
      <x:c r="M291" s="30" t="n">
        <x:v>5</x:v>
      </x:c>
      <x:c r="N291" s="30"/>
      <x:c r="O291" s="30"/>
      <x:c r="P291" s="30"/>
      <x:c r="Q291" s="30"/>
      <x:c r="R291" s="30"/>
      <x:c r="S291" s="30" t="str">
        <x:v>Paket utama</x:v>
      </x:c>
      <x:c r="T291" s="30" t="str">
        <x:v>9</x:v>
      </x:c>
      <x:c r="U291" s="30" t="n">
        <x:v>38</x:v>
      </x:c>
      <x:c r="V291" s="30" t="str">
        <x:v>2026-09-13T00:00:00</x:v>
      </x:c>
      <x:c r="W291" s="30"/>
      <x:c r="X291" s="30" t="n">
        <x:v>500000</x:v>
      </x:c>
      <x:c r="Y291" s="30" t="str">
        <x:v>Fotografer belum diisi</x:v>
      </x:c>
      <x:c r="Z291" s="30" t="str">
        <x:f>IF(B291="","",IF(OR(C291="",D291="Belum diisi",F291=""),"CHECK: identitas/status",IF(AND(S291="Paket utama",F291&lt;&gt;"DP",OR(E291="",L291="")),"CHECK: tanggal foto/crew",IF(AND(I291=0,OR(W291="-",X291="-")),"CHECK: nominal nonangka","OK"))))</x:f>
        <x:v>OK</x:v>
      </x:c>
      <x:c r="AA291" s="30" t="n">
        <x:f>IF(B291="","",IF(AND(S291="Paket utama",E291&lt;&gt;"",E291&lt;='Pengaturan'!$B$6,OR(F291="Lunas",F291="Pelunasan"),L291&lt;&gt;"",L291&lt;&gt;"Belum diisi",N291="Uploaded"),1,0))</x:f>
        <x:v>0</x:v>
      </x:c>
    </x:row>
    <x:row r="292">
      <x:c r="A292" s="30" t="n">
        <x:v>288</x:v>
      </x:c>
      <x:c r="B292" s="31" t="n">
        <x:v>46274</x:v>
      </x:c>
      <x:c r="C292" s="30" t="str">
        <x:v>2.sasy aml</x:v>
      </x:c>
      <x:c r="D292" s="30" t="str">
        <x:v>Graduation</x:v>
      </x:c>
      <x:c r="E292" s="31" t="n">
        <x:v>46274</x:v>
      </x:c>
      <x:c r="F292" s="30" t="str">
        <x:v>Lunas</x:v>
      </x:c>
      <x:c r="G292" s="32" t="n">
        <x:v>350000</x:v>
      </x:c>
      <x:c r="H292" s="32" t="n">
        <x:v>0</x:v>
      </x:c>
      <x:c r="I292" s="32" t="n">
        <x:f>IF(B292="","",SUM(G292:H292))</x:f>
        <x:v>350000</x:v>
      </x:c>
      <x:c r="J292" s="30" t="str">
        <x:f>IF(B292="","",IF(I292=0,"Tanpa uang masuk",IF(AND(G292&gt;0,H292&gt;0),"Cash + Transfer",IF(G292&gt;0,"Cash","Transfer"))))</x:f>
        <x:v>Cash</x:v>
      </x:c>
      <x:c r="K292" s="30" t="str">
        <x:v>AMEL</x:v>
      </x:c>
      <x:c r="L292" s="30" t="str">
        <x:v>SAKA</x:v>
      </x:c>
      <x:c r="M292" s="30"/>
      <x:c r="N292" s="30" t="str">
        <x:v>Uploaded</x:v>
      </x:c>
      <x:c r="O292" s="30" t="str">
        <x:v>Pending</x:v>
      </x:c>
      <x:c r="P292" s="30"/>
      <x:c r="Q292" s="30"/>
      <x:c r="R292" s="30"/>
      <x:c r="S292" s="30" t="str">
        <x:v>Paket utama</x:v>
      </x:c>
      <x:c r="T292" s="30" t="str">
        <x:v>9</x:v>
      </x:c>
      <x:c r="U292" s="30" t="n">
        <x:v>39</x:v>
      </x:c>
      <x:c r="V292" s="30" t="str">
        <x:v>9 sept</x:v>
      </x:c>
      <x:c r="W292" s="30" t="n">
        <x:v>350000</x:v>
      </x:c>
      <x:c r="X292" s="30"/>
      <x:c r="Y292" s="30"/>
      <x:c r="Z292" s="30" t="str">
        <x:f>IF(B292="","",IF(OR(C292="",D292="Belum diisi",F292=""),"CHECK: identitas/status",IF(AND(S292="Paket utama",F292&lt;&gt;"DP",OR(E292="",L292="")),"CHECK: tanggal foto/crew",IF(AND(I292=0,OR(W292="-",X292="-")),"CHECK: nominal nonangka","OK"))))</x:f>
        <x:v>OK</x:v>
      </x:c>
      <x:c r="AA292" s="30" t="n">
        <x:f>IF(B292="","",IF(AND(S292="Paket utama",E292&lt;&gt;"",E292&lt;='Pengaturan'!$B$6,OR(F292="Lunas",F292="Pelunasan"),L292&lt;&gt;"",L292&lt;&gt;"Belum diisi",N292="Uploaded"),1,0))</x:f>
        <x:v>1</x:v>
      </x:c>
    </x:row>
    <x:row r="293">
      <x:c r="A293" s="30" t="n">
        <x:v>289</x:v>
      </x:c>
      <x:c r="B293" s="31" t="n">
        <x:v>46274</x:v>
      </x:c>
      <x:c r="C293" s="30" t="str">
        <x:v>3. Naufal</x:v>
      </x:c>
      <x:c r="D293" s="30" t="str">
        <x:v>Graduation</x:v>
      </x:c>
      <x:c r="E293" s="31" t="n">
        <x:v>46274</x:v>
      </x:c>
      <x:c r="F293" s="30" t="str">
        <x:v>DP</x:v>
      </x:c>
      <x:c r="G293" s="32" t="n">
        <x:v>0</x:v>
      </x:c>
      <x:c r="H293" s="32" t="n">
        <x:v>100000</x:v>
      </x:c>
      <x:c r="I293" s="32" t="n">
        <x:f>IF(B293="","",SUM(G293:H293))</x:f>
        <x:v>100000</x:v>
      </x:c>
      <x:c r="J293" s="30" t="str">
        <x:f>IF(B293="","",IF(I293=0,"Tanpa uang masuk",IF(AND(G293&gt;0,H293&gt;0),"Cash + Transfer",IF(G293&gt;0,"Cash","Transfer"))))</x:f>
        <x:v>Transfer</x:v>
      </x:c>
      <x:c r="K293" s="30" t="str">
        <x:v>AMEL</x:v>
      </x:c>
      <x:c r="L293" s="30" t="str">
        <x:v>Belum diisi</x:v>
      </x:c>
      <x:c r="M293" s="30"/>
      <x:c r="N293" s="30"/>
      <x:c r="O293" s="30"/>
      <x:c r="P293" s="30"/>
      <x:c r="Q293" s="30"/>
      <x:c r="R293" s="30"/>
      <x:c r="S293" s="30" t="str">
        <x:v>Paket utama</x:v>
      </x:c>
      <x:c r="T293" s="30" t="str">
        <x:v>9</x:v>
      </x:c>
      <x:c r="U293" s="30" t="n">
        <x:v>40</x:v>
      </x:c>
      <x:c r="V293" s="30" t="str">
        <x:v>9 sept</x:v>
      </x:c>
      <x:c r="W293" s="30"/>
      <x:c r="X293" s="30" t="n">
        <x:v>100000</x:v>
      </x:c>
      <x:c r="Y293" s="30" t="str">
        <x:v>Fotografer belum diisi</x:v>
      </x:c>
      <x:c r="Z293" s="30" t="str">
        <x:f>IF(B293="","",IF(OR(C293="",D293="Belum diisi",F293=""),"CHECK: identitas/status",IF(AND(S293="Paket utama",F293&lt;&gt;"DP",OR(E293="",L293="")),"CHECK: tanggal foto/crew",IF(AND(I293=0,OR(W293="-",X293="-")),"CHECK: nominal nonangka","OK"))))</x:f>
        <x:v>OK</x:v>
      </x:c>
      <x:c r="AA293" s="30" t="n">
        <x:f>IF(B293="","",IF(AND(S293="Paket utama",E293&lt;&gt;"",E293&lt;='Pengaturan'!$B$6,OR(F293="Lunas",F293="Pelunasan"),L293&lt;&gt;"",L293&lt;&gt;"Belum diisi",N293="Uploaded"),1,0))</x:f>
        <x:v>0</x:v>
      </x:c>
    </x:row>
    <x:row r="294">
      <x:c r="A294" s="30" t="n">
        <x:v>290</x:v>
      </x:c>
      <x:c r="B294" s="31" t="n">
        <x:v>46274</x:v>
      </x:c>
      <x:c r="C294" s="30" t="str">
        <x:v>4. Ama</x:v>
      </x:c>
      <x:c r="D294" s="30" t="str">
        <x:v>Graduation</x:v>
      </x:c>
      <x:c r="E294" s="31" t="n">
        <x:v>46274</x:v>
      </x:c>
      <x:c r="F294" s="30" t="str">
        <x:v>Lunas</x:v>
      </x:c>
      <x:c r="G294" s="32" t="n">
        <x:v>0</x:v>
      </x:c>
      <x:c r="H294" s="32" t="n">
        <x:v>250000</x:v>
      </x:c>
      <x:c r="I294" s="32" t="n">
        <x:f>IF(B294="","",SUM(G294:H294))</x:f>
        <x:v>250000</x:v>
      </x:c>
      <x:c r="J294" s="30" t="str">
        <x:f>IF(B294="","",IF(I294=0,"Tanpa uang masuk",IF(AND(G294&gt;0,H294&gt;0),"Cash + Transfer",IF(G294&gt;0,"Cash","Transfer"))))</x:f>
        <x:v>Transfer</x:v>
      </x:c>
      <x:c r="K294" s="30" t="str">
        <x:v>AMEL</x:v>
      </x:c>
      <x:c r="L294" s="30" t="str">
        <x:v>ABROR</x:v>
      </x:c>
      <x:c r="M294" s="30"/>
      <x:c r="N294" s="30" t="str">
        <x:v>Uploaded</x:v>
      </x:c>
      <x:c r="O294" s="30" t="str">
        <x:v>Pending</x:v>
      </x:c>
      <x:c r="P294" s="30"/>
      <x:c r="Q294" s="30"/>
      <x:c r="R294" s="30"/>
      <x:c r="S294" s="30" t="str">
        <x:v>Paket utama</x:v>
      </x:c>
      <x:c r="T294" s="30" t="str">
        <x:v>9</x:v>
      </x:c>
      <x:c r="U294" s="30" t="n">
        <x:v>41</x:v>
      </x:c>
      <x:c r="V294" s="30" t="str">
        <x:v>9 sept</x:v>
      </x:c>
      <x:c r="W294" s="30"/>
      <x:c r="X294" s="30" t="n">
        <x:v>250000</x:v>
      </x:c>
      <x:c r="Y294" s="30"/>
      <x:c r="Z294" s="30" t="str">
        <x:f>IF(B294="","",IF(OR(C294="",D294="Belum diisi",F294=""),"CHECK: identitas/status",IF(AND(S294="Paket utama",F294&lt;&gt;"DP",OR(E294="",L294="")),"CHECK: tanggal foto/crew",IF(AND(I294=0,OR(W294="-",X294="-")),"CHECK: nominal nonangka","OK"))))</x:f>
        <x:v>OK</x:v>
      </x:c>
      <x:c r="AA294" s="30" t="n">
        <x:f>IF(B294="","",IF(AND(S294="Paket utama",E294&lt;&gt;"",E294&lt;='Pengaturan'!$B$6,OR(F294="Lunas",F294="Pelunasan"),L294&lt;&gt;"",L294&lt;&gt;"Belum diisi",N294="Uploaded"),1,0))</x:f>
        <x:v>1</x:v>
      </x:c>
    </x:row>
    <x:row r="295">
      <x:c r="A295" s="30" t="n">
        <x:v>291</x:v>
      </x:c>
      <x:c r="B295" s="31" t="n">
        <x:v>46274</x:v>
      </x:c>
      <x:c r="C295" s="30" t="str">
        <x:v>5.Praba Dayu</x:v>
      </x:c>
      <x:c r="D295" s="30" t="str">
        <x:v>Graduation</x:v>
      </x:c>
      <x:c r="E295" s="31" t="n">
        <x:v>46274</x:v>
      </x:c>
      <x:c r="F295" s="30"/>
      <x:c r="G295" s="32" t="n">
        <x:v>0</x:v>
      </x:c>
      <x:c r="H295" s="32" t="n">
        <x:v>0</x:v>
      </x:c>
      <x:c r="I295" s="32" t="n">
        <x:f>IF(B295="","",SUM(G295:H295))</x:f>
        <x:v>0</x:v>
      </x:c>
      <x:c r="J295" s="30" t="str">
        <x:f>IF(B295="","",IF(I295=0,"Tanpa uang masuk",IF(AND(G295&gt;0,H295&gt;0),"Cash + Transfer",IF(G295&gt;0,"Cash","Transfer"))))</x:f>
        <x:v>Tanpa uang masuk</x:v>
      </x:c>
      <x:c r="K295" s="30" t="str">
        <x:v>AMEL</x:v>
      </x:c>
      <x:c r="L295" s="30" t="str">
        <x:v>SAKA</x:v>
      </x:c>
      <x:c r="M295" s="30"/>
      <x:c r="N295" s="30" t="str">
        <x:v>Uploaded</x:v>
      </x:c>
      <x:c r="O295" s="30" t="str">
        <x:v>Pending</x:v>
      </x:c>
      <x:c r="P295" s="30"/>
      <x:c r="Q295" s="30"/>
      <x:c r="R295" s="30"/>
      <x:c r="S295" s="30" t="str">
        <x:v>Paket utama</x:v>
      </x:c>
      <x:c r="T295" s="30" t="str">
        <x:v>9</x:v>
      </x:c>
      <x:c r="U295" s="30" t="n">
        <x:v>42</x:v>
      </x:c>
      <x:c r="V295" s="30" t="str">
        <x:v>9 sept</x:v>
      </x:c>
      <x:c r="W295" s="30" t="n">
        <x:v>0</x:v>
      </x:c>
      <x:c r="X295" s="30" t="n">
        <x:v>0</x:v>
      </x:c>
      <x:c r="Y295" s="30" t="str">
        <x:v>Status pembayaran belum diisi</x:v>
      </x:c>
      <x:c r="Z295" s="30" t="str">
        <x:f>IF(B295="","",IF(OR(C295="",D295="Belum diisi",F295=""),"CHECK: identitas/status",IF(AND(S295="Paket utama",F295&lt;&gt;"DP",OR(E295="",L295="")),"CHECK: tanggal foto/crew",IF(AND(I295=0,OR(W295="-",X295="-")),"CHECK: nominal nonangka","OK"))))</x:f>
        <x:v>CHECK: identitas/status</x:v>
      </x:c>
      <x:c r="AA295" s="30" t="n">
        <x:f>IF(B295="","",IF(AND(S295="Paket utama",E295&lt;&gt;"",E295&lt;='Pengaturan'!$B$6,OR(F295="Lunas",F295="Pelunasan"),L295&lt;&gt;"",L295&lt;&gt;"Belum diisi",N295="Uploaded"),1,0))</x:f>
        <x:v>0</x:v>
      </x:c>
    </x:row>
    <x:row r="296">
      <x:c r="A296" s="30" t="n">
        <x:v>292</x:v>
      </x:c>
      <x:c r="B296" s="31" t="n">
        <x:v>46274</x:v>
      </x:c>
      <x:c r="C296" s="30" t="str">
        <x:v>Nabilla Epiztiany</x:v>
      </x:c>
      <x:c r="D296" s="30" t="str">
        <x:v>Graduation</x:v>
      </x:c>
      <x:c r="E296" s="31" t="n">
        <x:v>46299</x:v>
      </x:c>
      <x:c r="F296" s="30" t="str">
        <x:v>DP</x:v>
      </x:c>
      <x:c r="G296" s="32" t="n">
        <x:v>0</x:v>
      </x:c>
      <x:c r="H296" s="32" t="n">
        <x:v>100000</x:v>
      </x:c>
      <x:c r="I296" s="32" t="n">
        <x:f>IF(B296="","",SUM(G296:H296))</x:f>
        <x:v>100000</x:v>
      </x:c>
      <x:c r="J296" s="30" t="str">
        <x:f>IF(B296="","",IF(I296=0,"Tanpa uang masuk",IF(AND(G296&gt;0,H296&gt;0),"Cash + Transfer",IF(G296&gt;0,"Cash","Transfer"))))</x:f>
        <x:v>Transfer</x:v>
      </x:c>
      <x:c r="K296" s="30" t="str">
        <x:v>AMEL</x:v>
      </x:c>
      <x:c r="L296" s="30" t="str">
        <x:v>Belum diisi</x:v>
      </x:c>
      <x:c r="M296" s="30"/>
      <x:c r="N296" s="30"/>
      <x:c r="O296" s="30"/>
      <x:c r="P296" s="30"/>
      <x:c r="Q296" s="30"/>
      <x:c r="R296" s="30"/>
      <x:c r="S296" s="30" t="str">
        <x:v>Paket utama</x:v>
      </x:c>
      <x:c r="T296" s="30" t="str">
        <x:v>9</x:v>
      </x:c>
      <x:c r="U296" s="30" t="n">
        <x:v>43</x:v>
      </x:c>
      <x:c r="V296" s="30" t="str">
        <x:v>4 okt</x:v>
      </x:c>
      <x:c r="W296" s="30"/>
      <x:c r="X296" s="30" t="n">
        <x:v>100000</x:v>
      </x:c>
      <x:c r="Y296" s="30" t="str">
        <x:v>Fotografer belum diisi</x:v>
      </x:c>
      <x:c r="Z296" s="30" t="str">
        <x:f>IF(B296="","",IF(OR(C296="",D296="Belum diisi",F296=""),"CHECK: identitas/status",IF(AND(S296="Paket utama",F296&lt;&gt;"DP",OR(E296="",L296="")),"CHECK: tanggal foto/crew",IF(AND(I296=0,OR(W296="-",X296="-")),"CHECK: nominal nonangka","OK"))))</x:f>
        <x:v>OK</x:v>
      </x:c>
      <x:c r="AA296" s="30" t="n">
        <x:f>IF(B296="","",IF(AND(S296="Paket utama",E296&lt;&gt;"",E296&lt;='Pengaturan'!$B$6,OR(F296="Lunas",F296="Pelunasan"),L296&lt;&gt;"",L296&lt;&gt;"Belum diisi",N296="Uploaded"),1,0))</x:f>
        <x:v>0</x:v>
      </x:c>
    </x:row>
    <x:row r="297">
      <x:c r="A297" s="30" t="n">
        <x:v>293</x:v>
      </x:c>
      <x:c r="B297" s="31" t="n">
        <x:v>46274</x:v>
      </x:c>
      <x:c r="C297" s="30" t="str">
        <x:v>Andin</x:v>
      </x:c>
      <x:c r="D297" s="30" t="str">
        <x:v>Graduation</x:v>
      </x:c>
      <x:c r="E297" s="31" t="n">
        <x:v>46299</x:v>
      </x:c>
      <x:c r="F297" s="30" t="str">
        <x:v>DP</x:v>
      </x:c>
      <x:c r="G297" s="32" t="n">
        <x:v>0</x:v>
      </x:c>
      <x:c r="H297" s="32" t="n">
        <x:v>100000</x:v>
      </x:c>
      <x:c r="I297" s="32" t="n">
        <x:f>IF(B297="","",SUM(G297:H297))</x:f>
        <x:v>100000</x:v>
      </x:c>
      <x:c r="J297" s="30" t="str">
        <x:f>IF(B297="","",IF(I297=0,"Tanpa uang masuk",IF(AND(G297&gt;0,H297&gt;0),"Cash + Transfer",IF(G297&gt;0,"Cash","Transfer"))))</x:f>
        <x:v>Transfer</x:v>
      </x:c>
      <x:c r="K297" s="30" t="str">
        <x:v>AMEL</x:v>
      </x:c>
      <x:c r="L297" s="30" t="str">
        <x:v>Belum diisi</x:v>
      </x:c>
      <x:c r="M297" s="30"/>
      <x:c r="N297" s="30"/>
      <x:c r="O297" s="30"/>
      <x:c r="P297" s="30"/>
      <x:c r="Q297" s="30"/>
      <x:c r="R297" s="30"/>
      <x:c r="S297" s="30" t="str">
        <x:v>Paket utama</x:v>
      </x:c>
      <x:c r="T297" s="30" t="str">
        <x:v>9</x:v>
      </x:c>
      <x:c r="U297" s="30" t="n">
        <x:v>44</x:v>
      </x:c>
      <x:c r="V297" s="30" t="str">
        <x:v>4 okt</x:v>
      </x:c>
      <x:c r="W297" s="30"/>
      <x:c r="X297" s="30" t="n">
        <x:v>100000</x:v>
      </x:c>
      <x:c r="Y297" s="30" t="str">
        <x:v>Fotografer belum diisi</x:v>
      </x:c>
      <x:c r="Z297" s="30" t="str">
        <x:f>IF(B297="","",IF(OR(C297="",D297="Belum diisi",F297=""),"CHECK: identitas/status",IF(AND(S297="Paket utama",F297&lt;&gt;"DP",OR(E297="",L297="")),"CHECK: tanggal foto/crew",IF(AND(I297=0,OR(W297="-",X297="-")),"CHECK: nominal nonangka","OK"))))</x:f>
        <x:v>OK</x:v>
      </x:c>
      <x:c r="AA297" s="30" t="n">
        <x:f>IF(B297="","",IF(AND(S297="Paket utama",E297&lt;&gt;"",E297&lt;='Pengaturan'!$B$6,OR(F297="Lunas",F297="Pelunasan"),L297&lt;&gt;"",L297&lt;&gt;"Belum diisi",N297="Uploaded"),1,0))</x:f>
        <x:v>0</x:v>
      </x:c>
    </x:row>
    <x:row r="298">
      <x:c r="A298" s="30" t="n">
        <x:v>294</x:v>
      </x:c>
      <x:c r="B298" s="31" t="n">
        <x:v>46274</x:v>
      </x:c>
      <x:c r="C298" s="30" t="str">
        <x:v>Sekar</x:v>
      </x:c>
      <x:c r="D298" s="30" t="str">
        <x:v>Graduation</x:v>
      </x:c>
      <x:c r="E298" s="31" t="n">
        <x:v>46274</x:v>
      </x:c>
      <x:c r="F298" s="30" t="str">
        <x:v>Lunas</x:v>
      </x:c>
      <x:c r="G298" s="32" t="n">
        <x:v>0</x:v>
      </x:c>
      <x:c r="H298" s="32" t="n">
        <x:v>250000</x:v>
      </x:c>
      <x:c r="I298" s="32" t="n">
        <x:f>IF(B298="","",SUM(G298:H298))</x:f>
        <x:v>250000</x:v>
      </x:c>
      <x:c r="J298" s="30" t="str">
        <x:f>IF(B298="","",IF(I298=0,"Tanpa uang masuk",IF(AND(G298&gt;0,H298&gt;0),"Cash + Transfer",IF(G298&gt;0,"Cash","Transfer"))))</x:f>
        <x:v>Transfer</x:v>
      </x:c>
      <x:c r="K298" s="30" t="str">
        <x:v>AMEL</x:v>
      </x:c>
      <x:c r="L298" s="30" t="str">
        <x:v>ADIF</x:v>
      </x:c>
      <x:c r="M298" s="30"/>
      <x:c r="N298" s="30" t="str">
        <x:v>Uploaded</x:v>
      </x:c>
      <x:c r="O298" s="30" t="str">
        <x:v>Pending</x:v>
      </x:c>
      <x:c r="P298" s="30"/>
      <x:c r="Q298" s="30"/>
      <x:c r="R298" s="30"/>
      <x:c r="S298" s="30" t="str">
        <x:v>Paket utama</x:v>
      </x:c>
      <x:c r="T298" s="30" t="str">
        <x:v>9</x:v>
      </x:c>
      <x:c r="U298" s="30" t="n">
        <x:v>45</x:v>
      </x:c>
      <x:c r="V298" s="30" t="str">
        <x:v>9 sept</x:v>
      </x:c>
      <x:c r="W298" s="30"/>
      <x:c r="X298" s="30" t="n">
        <x:v>250000</x:v>
      </x:c>
      <x:c r="Y298" s="30"/>
      <x:c r="Z298" s="30" t="str">
        <x:f>IF(B298="","",IF(OR(C298="",D298="Belum diisi",F298=""),"CHECK: identitas/status",IF(AND(S298="Paket utama",F298&lt;&gt;"DP",OR(E298="",L298="")),"CHECK: tanggal foto/crew",IF(AND(I298=0,OR(W298="-",X298="-")),"CHECK: nominal nonangka","OK"))))</x:f>
        <x:v>OK</x:v>
      </x:c>
      <x:c r="AA298" s="30" t="n">
        <x:f>IF(B298="","",IF(AND(S298="Paket utama",E298&lt;&gt;"",E298&lt;='Pengaturan'!$B$6,OR(F298="Lunas",F298="Pelunasan"),L298&lt;&gt;"",L298&lt;&gt;"Belum diisi",N298="Uploaded"),1,0))</x:f>
        <x:v>1</x:v>
      </x:c>
    </x:row>
    <x:row r="299">
      <x:c r="A299" s="30" t="n">
        <x:v>295</x:v>
      </x:c>
      <x:c r="B299" s="31" t="n">
        <x:v>46274</x:v>
      </x:c>
      <x:c r="C299" s="30" t="str">
        <x:v>Nidaul</x:v>
      </x:c>
      <x:c r="D299" s="30" t="str">
        <x:v>Graduation</x:v>
      </x:c>
      <x:c r="E299" s="31" t="n">
        <x:v>46274</x:v>
      </x:c>
      <x:c r="F299" s="30" t="str">
        <x:v>Lunas</x:v>
      </x:c>
      <x:c r="G299" s="32" t="n">
        <x:v>430000</x:v>
      </x:c>
      <x:c r="H299" s="32" t="n">
        <x:v>0</x:v>
      </x:c>
      <x:c r="I299" s="32" t="n">
        <x:f>IF(B299="","",SUM(G299:H299))</x:f>
        <x:v>430000</x:v>
      </x:c>
      <x:c r="J299" s="30" t="str">
        <x:f>IF(B299="","",IF(I299=0,"Tanpa uang masuk",IF(AND(G299&gt;0,H299&gt;0),"Cash + Transfer",IF(G299&gt;0,"Cash","Transfer"))))</x:f>
        <x:v>Cash</x:v>
      </x:c>
      <x:c r="K299" s="30" t="str">
        <x:v>AMEL</x:v>
      </x:c>
      <x:c r="L299" s="30" t="str">
        <x:v>ABROR</x:v>
      </x:c>
      <x:c r="M299" s="30"/>
      <x:c r="N299" s="30" t="str">
        <x:v>Uploaded</x:v>
      </x:c>
      <x:c r="O299" s="30" t="str">
        <x:v>Pending</x:v>
      </x:c>
      <x:c r="P299" s="30"/>
      <x:c r="Q299" s="30"/>
      <x:c r="R299" s="30"/>
      <x:c r="S299" s="30" t="str">
        <x:v>Paket utama</x:v>
      </x:c>
      <x:c r="T299" s="30" t="str">
        <x:v>9</x:v>
      </x:c>
      <x:c r="U299" s="30" t="n">
        <x:v>46</x:v>
      </x:c>
      <x:c r="V299" s="30" t="str">
        <x:v>9 sept</x:v>
      </x:c>
      <x:c r="W299" s="30" t="n">
        <x:v>430000</x:v>
      </x:c>
      <x:c r="X299" s="30"/>
      <x:c r="Y299" s="30"/>
      <x:c r="Z299" s="30" t="str">
        <x:f>IF(B299="","",IF(OR(C299="",D299="Belum diisi",F299=""),"CHECK: identitas/status",IF(AND(S299="Paket utama",F299&lt;&gt;"DP",OR(E299="",L299="")),"CHECK: tanggal foto/crew",IF(AND(I299=0,OR(W299="-",X299="-")),"CHECK: nominal nonangka","OK"))))</x:f>
        <x:v>OK</x:v>
      </x:c>
      <x:c r="AA299" s="30" t="n">
        <x:f>IF(B299="","",IF(AND(S299="Paket utama",E299&lt;&gt;"",E299&lt;='Pengaturan'!$B$6,OR(F299="Lunas",F299="Pelunasan"),L299&lt;&gt;"",L299&lt;&gt;"Belum diisi",N299="Uploaded"),1,0))</x:f>
        <x:v>1</x:v>
      </x:c>
    </x:row>
    <x:row r="300">
      <x:c r="A300" s="30" t="n">
        <x:v>296</x:v>
      </x:c>
      <x:c r="B300" s="31" t="n">
        <x:v>46274</x:v>
      </x:c>
      <x:c r="C300" s="30" t="str">
        <x:v>Hermas</x:v>
      </x:c>
      <x:c r="D300" s="30" t="str">
        <x:v>Graduation</x:v>
      </x:c>
      <x:c r="E300" s="31" t="n">
        <x:v>46274</x:v>
      </x:c>
      <x:c r="F300" s="30" t="str">
        <x:v>Lunas</x:v>
      </x:c>
      <x:c r="G300" s="32" t="n">
        <x:v>0</x:v>
      </x:c>
      <x:c r="H300" s="32" t="n">
        <x:v>400000</x:v>
      </x:c>
      <x:c r="I300" s="32" t="n">
        <x:f>IF(B300="","",SUM(G300:H300))</x:f>
        <x:v>400000</x:v>
      </x:c>
      <x:c r="J300" s="30" t="str">
        <x:f>IF(B300="","",IF(I300=0,"Tanpa uang masuk",IF(AND(G300&gt;0,H300&gt;0),"Cash + Transfer",IF(G300&gt;0,"Cash","Transfer"))))</x:f>
        <x:v>Transfer</x:v>
      </x:c>
      <x:c r="K300" s="30" t="str">
        <x:v>AMEL</x:v>
      </x:c>
      <x:c r="L300" s="30" t="str">
        <x:v>ADIF</x:v>
      </x:c>
      <x:c r="M300" s="30" t="str">
        <x:v>add time</x:v>
      </x:c>
      <x:c r="N300" s="30" t="str">
        <x:v>Uploaded</x:v>
      </x:c>
      <x:c r="O300" s="30" t="str">
        <x:v>Pending</x:v>
      </x:c>
      <x:c r="P300" s="30"/>
      <x:c r="Q300" s="30"/>
      <x:c r="R300" s="30"/>
      <x:c r="S300" s="30" t="str">
        <x:v>Paket utama</x:v>
      </x:c>
      <x:c r="T300" s="30" t="str">
        <x:v>9</x:v>
      </x:c>
      <x:c r="U300" s="30" t="n">
        <x:v>47</x:v>
      </x:c>
      <x:c r="V300" s="30" t="str">
        <x:v>9 sept</x:v>
      </x:c>
      <x:c r="W300" s="30"/>
      <x:c r="X300" s="30" t="n">
        <x:v>400000</x:v>
      </x:c>
      <x:c r="Y300" s="30"/>
      <x:c r="Z300" s="30" t="str">
        <x:f>IF(B300="","",IF(OR(C300="",D300="Belum diisi",F300=""),"CHECK: identitas/status",IF(AND(S300="Paket utama",F300&lt;&gt;"DP",OR(E300="",L300="")),"CHECK: tanggal foto/crew",IF(AND(I300=0,OR(W300="-",X300="-")),"CHECK: nominal nonangka","OK"))))</x:f>
        <x:v>OK</x:v>
      </x:c>
      <x:c r="AA300" s="30" t="n">
        <x:f>IF(B300="","",IF(AND(S300="Paket utama",E300&lt;&gt;"",E300&lt;='Pengaturan'!$B$6,OR(F300="Lunas",F300="Pelunasan"),L300&lt;&gt;"",L300&lt;&gt;"Belum diisi",N300="Uploaded"),1,0))</x:f>
        <x:v>1</x:v>
      </x:c>
    </x:row>
    <x:row r="301">
      <x:c r="A301" s="30" t="n">
        <x:v>297</x:v>
      </x:c>
      <x:c r="B301" s="31" t="n">
        <x:v>46274</x:v>
      </x:c>
      <x:c r="C301" s="30" t="str">
        <x:v>Annisa</x:v>
      </x:c>
      <x:c r="D301" s="30" t="str">
        <x:v>Graduation</x:v>
      </x:c>
      <x:c r="E301" s="31" t="n">
        <x:v>46274</x:v>
      </x:c>
      <x:c r="F301" s="30" t="str">
        <x:v>Lunas</x:v>
      </x:c>
      <x:c r="G301" s="32" t="n">
        <x:v>0</x:v>
      </x:c>
      <x:c r="H301" s="32" t="n">
        <x:v>290000</x:v>
      </x:c>
      <x:c r="I301" s="32" t="n">
        <x:f>IF(B301="","",SUM(G301:H301))</x:f>
        <x:v>290000</x:v>
      </x:c>
      <x:c r="J301" s="30" t="str">
        <x:f>IF(B301="","",IF(I301=0,"Tanpa uang masuk",IF(AND(G301&gt;0,H301&gt;0),"Cash + Transfer",IF(G301&gt;0,"Cash","Transfer"))))</x:f>
        <x:v>Transfer</x:v>
      </x:c>
      <x:c r="K301" s="30" t="str">
        <x:v>AMEL</x:v>
      </x:c>
      <x:c r="L301" s="30" t="str">
        <x:v>SAKA</x:v>
      </x:c>
      <x:c r="M301" s="30"/>
      <x:c r="N301" s="30" t="str">
        <x:v>Uploaded</x:v>
      </x:c>
      <x:c r="O301" s="30" t="str">
        <x:v>Pending</x:v>
      </x:c>
      <x:c r="P301" s="30"/>
      <x:c r="Q301" s="30"/>
      <x:c r="R301" s="30"/>
      <x:c r="S301" s="30" t="str">
        <x:v>Paket utama</x:v>
      </x:c>
      <x:c r="T301" s="30" t="str">
        <x:v>9</x:v>
      </x:c>
      <x:c r="U301" s="30" t="n">
        <x:v>48</x:v>
      </x:c>
      <x:c r="V301" s="30" t="str">
        <x:v>9 sept</x:v>
      </x:c>
      <x:c r="W301" s="30"/>
      <x:c r="X301" s="30" t="n">
        <x:v>290000</x:v>
      </x:c>
      <x:c r="Y301" s="30"/>
      <x:c r="Z301" s="30" t="str">
        <x:f>IF(B301="","",IF(OR(C301="",D301="Belum diisi",F301=""),"CHECK: identitas/status",IF(AND(S301="Paket utama",F301&lt;&gt;"DP",OR(E301="",L301="")),"CHECK: tanggal foto/crew",IF(AND(I301=0,OR(W301="-",X301="-")),"CHECK: nominal nonangka","OK"))))</x:f>
        <x:v>OK</x:v>
      </x:c>
      <x:c r="AA301" s="30" t="n">
        <x:f>IF(B301="","",IF(AND(S301="Paket utama",E301&lt;&gt;"",E301&lt;='Pengaturan'!$B$6,OR(F301="Lunas",F301="Pelunasan"),L301&lt;&gt;"",L301&lt;&gt;"Belum diisi",N301="Uploaded"),1,0))</x:f>
        <x:v>1</x:v>
      </x:c>
    </x:row>
    <x:row r="302">
      <x:c r="A302" s="30" t="n">
        <x:v>298</x:v>
      </x:c>
      <x:c r="B302" s="31" t="n">
        <x:v>46274</x:v>
      </x:c>
      <x:c r="C302" s="30" t="str">
        <x:v>Nasywa</x:v>
      </x:c>
      <x:c r="D302" s="30" t="str">
        <x:v>Graduation</x:v>
      </x:c>
      <x:c r="E302" s="31" t="n">
        <x:v>46274</x:v>
      </x:c>
      <x:c r="F302" s="30" t="str">
        <x:v>DP</x:v>
      </x:c>
      <x:c r="G302" s="32" t="n">
        <x:v>0</x:v>
      </x:c>
      <x:c r="H302" s="32" t="n">
        <x:v>100000</x:v>
      </x:c>
      <x:c r="I302" s="32" t="n">
        <x:f>IF(B302="","",SUM(G302:H302))</x:f>
        <x:v>100000</x:v>
      </x:c>
      <x:c r="J302" s="30" t="str">
        <x:f>IF(B302="","",IF(I302=0,"Tanpa uang masuk",IF(AND(G302&gt;0,H302&gt;0),"Cash + Transfer",IF(G302&gt;0,"Cash","Transfer"))))</x:f>
        <x:v>Transfer</x:v>
      </x:c>
      <x:c r="K302" s="30" t="str">
        <x:v>AMEL</x:v>
      </x:c>
      <x:c r="L302" s="30" t="str">
        <x:v>Belum diisi</x:v>
      </x:c>
      <x:c r="M302" s="30"/>
      <x:c r="N302" s="30"/>
      <x:c r="O302" s="30"/>
      <x:c r="P302" s="30"/>
      <x:c r="Q302" s="30"/>
      <x:c r="R302" s="30"/>
      <x:c r="S302" s="30" t="str">
        <x:v>Paket utama</x:v>
      </x:c>
      <x:c r="T302" s="30" t="str">
        <x:v>9</x:v>
      </x:c>
      <x:c r="U302" s="30" t="n">
        <x:v>49</x:v>
      </x:c>
      <x:c r="V302" s="30" t="str">
        <x:v>9 sept</x:v>
      </x:c>
      <x:c r="W302" s="30"/>
      <x:c r="X302" s="30" t="n">
        <x:v>100000</x:v>
      </x:c>
      <x:c r="Y302" s="30" t="str">
        <x:v>Fotografer belum diisi</x:v>
      </x:c>
      <x:c r="Z302" s="30" t="str">
        <x:f>IF(B302="","",IF(OR(C302="",D302="Belum diisi",F302=""),"CHECK: identitas/status",IF(AND(S302="Paket utama",F302&lt;&gt;"DP",OR(E302="",L302="")),"CHECK: tanggal foto/crew",IF(AND(I302=0,OR(W302="-",X302="-")),"CHECK: nominal nonangka","OK"))))</x:f>
        <x:v>OK</x:v>
      </x:c>
      <x:c r="AA302" s="30" t="n">
        <x:f>IF(B302="","",IF(AND(S302="Paket utama",E302&lt;&gt;"",E302&lt;='Pengaturan'!$B$6,OR(F302="Lunas",F302="Pelunasan"),L302&lt;&gt;"",L302&lt;&gt;"Belum diisi",N302="Uploaded"),1,0))</x:f>
        <x:v>0</x:v>
      </x:c>
    </x:row>
    <x:row r="303">
      <x:c r="A303" s="30" t="n">
        <x:v>299</x:v>
      </x:c>
      <x:c r="B303" s="31" t="n">
        <x:v>46274</x:v>
      </x:c>
      <x:c r="C303" s="30" t="str">
        <x:v>Aryandito</x:v>
      </x:c>
      <x:c r="D303" s="30" t="str">
        <x:v>Large Group</x:v>
      </x:c>
      <x:c r="E303" s="31" t="n">
        <x:v>46278</x:v>
      </x:c>
      <x:c r="F303" s="30" t="str">
        <x:v>DP</x:v>
      </x:c>
      <x:c r="G303" s="32" t="n">
        <x:v>0</x:v>
      </x:c>
      <x:c r="H303" s="32" t="n">
        <x:v>100000</x:v>
      </x:c>
      <x:c r="I303" s="32" t="n">
        <x:f>IF(B303="","",SUM(G303:H303))</x:f>
        <x:v>100000</x:v>
      </x:c>
      <x:c r="J303" s="30" t="str">
        <x:f>IF(B303="","",IF(I303=0,"Tanpa uang masuk",IF(AND(G303&gt;0,H303&gt;0),"Cash + Transfer",IF(G303&gt;0,"Cash","Transfer"))))</x:f>
        <x:v>Transfer</x:v>
      </x:c>
      <x:c r="K303" s="30" t="str">
        <x:v>AMEL</x:v>
      </x:c>
      <x:c r="L303" s="30" t="str">
        <x:v>Belum diisi</x:v>
      </x:c>
      <x:c r="M303" s="30"/>
      <x:c r="N303" s="30"/>
      <x:c r="O303" s="30"/>
      <x:c r="P303" s="30"/>
      <x:c r="Q303" s="30"/>
      <x:c r="R303" s="30"/>
      <x:c r="S303" s="30" t="str">
        <x:v>Paket utama</x:v>
      </x:c>
      <x:c r="T303" s="30" t="str">
        <x:v>9</x:v>
      </x:c>
      <x:c r="U303" s="30" t="n">
        <x:v>50</x:v>
      </x:c>
      <x:c r="V303" s="30" t="str">
        <x:v>13 sept</x:v>
      </x:c>
      <x:c r="W303" s="30"/>
      <x:c r="X303" s="30" t="n">
        <x:v>100000</x:v>
      </x:c>
      <x:c r="Y303" s="30" t="str">
        <x:v>Fotografer belum diisi</x:v>
      </x:c>
      <x:c r="Z303" s="30" t="str">
        <x:f>IF(B303="","",IF(OR(C303="",D303="Belum diisi",F303=""),"CHECK: identitas/status",IF(AND(S303="Paket utama",F303&lt;&gt;"DP",OR(E303="",L303="")),"CHECK: tanggal foto/crew",IF(AND(I303=0,OR(W303="-",X303="-")),"CHECK: nominal nonangka","OK"))))</x:f>
        <x:v>OK</x:v>
      </x:c>
      <x:c r="AA303" s="30" t="n">
        <x:f>IF(B303="","",IF(AND(S303="Paket utama",E303&lt;&gt;"",E303&lt;='Pengaturan'!$B$6,OR(F303="Lunas",F303="Pelunasan"),L303&lt;&gt;"",L303&lt;&gt;"Belum diisi",N303="Uploaded"),1,0))</x:f>
        <x:v>0</x:v>
      </x:c>
    </x:row>
    <x:row r="304">
      <x:c r="A304" s="30" t="n">
        <x:v>300</x:v>
      </x:c>
      <x:c r="B304" s="31" t="n">
        <x:v>46274</x:v>
      </x:c>
      <x:c r="C304" s="30" t="str">
        <x:v>Rita</x:v>
      </x:c>
      <x:c r="D304" s="30" t="str">
        <x:v>Add Cetak</x:v>
      </x:c>
      <x:c r="E304" s="31" t="n">
        <x:v>46274</x:v>
      </x:c>
      <x:c r="F304" s="30" t="str">
        <x:v>Lunas</x:v>
      </x:c>
      <x:c r="G304" s="32" t="n">
        <x:v>0</x:v>
      </x:c>
      <x:c r="H304" s="32" t="n">
        <x:v>25000</x:v>
      </x:c>
      <x:c r="I304" s="32" t="n">
        <x:f>IF(B304="","",SUM(G304:H304))</x:f>
        <x:v>25000</x:v>
      </x:c>
      <x:c r="J304" s="30" t="str">
        <x:f>IF(B304="","",IF(I304=0,"Tanpa uang masuk",IF(AND(G304&gt;0,H304&gt;0),"Cash + Transfer",IF(G304&gt;0,"Cash","Transfer"))))</x:f>
        <x:v>Transfer</x:v>
      </x:c>
      <x:c r="K304" s="30" t="str">
        <x:v>AMEL</x:v>
      </x:c>
      <x:c r="L304" s="30" t="str">
        <x:v>Belum diisi</x:v>
      </x:c>
      <x:c r="M304" s="30"/>
      <x:c r="N304" s="30"/>
      <x:c r="O304" s="30"/>
      <x:c r="P304" s="30"/>
      <x:c r="Q304" s="30"/>
      <x:c r="R304" s="30"/>
      <x:c r="S304" s="30" t="str">
        <x:v>Add-on</x:v>
      </x:c>
      <x:c r="T304" s="30" t="str">
        <x:v>9</x:v>
      </x:c>
      <x:c r="U304" s="30" t="n">
        <x:v>51</x:v>
      </x:c>
      <x:c r="V304" s="30" t="str">
        <x:v>9 sept</x:v>
      </x:c>
      <x:c r="W304" s="30"/>
      <x:c r="X304" s="30" t="n">
        <x:v>25000</x:v>
      </x:c>
      <x:c r="Y304" s="30" t="str">
        <x:v>Fotografer belum diisi</x:v>
      </x:c>
      <x:c r="Z304" s="30" t="str">
        <x:f>IF(B304="","",IF(OR(C304="",D304="Belum diisi",F304=""),"CHECK: identitas/status",IF(AND(S304="Paket utama",F304&lt;&gt;"DP",OR(E304="",L304="")),"CHECK: tanggal foto/crew",IF(AND(I304=0,OR(W304="-",X304="-")),"CHECK: nominal nonangka","OK"))))</x:f>
        <x:v>OK</x:v>
      </x:c>
      <x:c r="AA304" s="30" t="n">
        <x:f>IF(B304="","",IF(AND(S304="Paket utama",E304&lt;&gt;"",E304&lt;='Pengaturan'!$B$6,OR(F304="Lunas",F304="Pelunasan"),L304&lt;&gt;"",L304&lt;&gt;"Belum diisi",N304="Uploaded"),1,0))</x:f>
        <x:v>0</x:v>
      </x:c>
    </x:row>
    <x:row r="305">
      <x:c r="A305" s="30" t="n">
        <x:v>301</x:v>
      </x:c>
      <x:c r="B305" s="31" t="n">
        <x:v>46274</x:v>
      </x:c>
      <x:c r="C305" s="30" t="str">
        <x:v>Nasywa</x:v>
      </x:c>
      <x:c r="D305" s="30" t="str">
        <x:v>Graduation</x:v>
      </x:c>
      <x:c r="E305" s="31" t="n">
        <x:v>46274</x:v>
      </x:c>
      <x:c r="F305" s="30" t="str">
        <x:v>Lunas</x:v>
      </x:c>
      <x:c r="G305" s="32" t="n">
        <x:v>0</x:v>
      </x:c>
      <x:c r="H305" s="32" t="n">
        <x:v>250000</x:v>
      </x:c>
      <x:c r="I305" s="32" t="n">
        <x:f>IF(B305="","",SUM(G305:H305))</x:f>
        <x:v>250000</x:v>
      </x:c>
      <x:c r="J305" s="30" t="str">
        <x:f>IF(B305="","",IF(I305=0,"Tanpa uang masuk",IF(AND(G305&gt;0,H305&gt;0),"Cash + Transfer",IF(G305&gt;0,"Cash","Transfer"))))</x:f>
        <x:v>Transfer</x:v>
      </x:c>
      <x:c r="K305" s="30" t="str">
        <x:v>INDAH</x:v>
      </x:c>
      <x:c r="L305" s="30" t="str">
        <x:v>ADIF</x:v>
      </x:c>
      <x:c r="M305" s="30"/>
      <x:c r="N305" s="30" t="str">
        <x:v>Uploaded</x:v>
      </x:c>
      <x:c r="O305" s="30" t="str">
        <x:v>Pending</x:v>
      </x:c>
      <x:c r="P305" s="30"/>
      <x:c r="Q305" s="30"/>
      <x:c r="R305" s="30"/>
      <x:c r="S305" s="30" t="str">
        <x:v>Paket utama</x:v>
      </x:c>
      <x:c r="T305" s="30" t="str">
        <x:v>9</x:v>
      </x:c>
      <x:c r="U305" s="30" t="n">
        <x:v>52</x:v>
      </x:c>
      <x:c r="V305" s="30" t="str">
        <x:v>2026-09-09T00:00:00</x:v>
      </x:c>
      <x:c r="W305" s="30"/>
      <x:c r="X305" s="30" t="n">
        <x:v>250000</x:v>
      </x:c>
      <x:c r="Y305" s="30"/>
      <x:c r="Z305" s="30" t="str">
        <x:f>IF(B305="","",IF(OR(C305="",D305="Belum diisi",F305=""),"CHECK: identitas/status",IF(AND(S305="Paket utama",F305&lt;&gt;"DP",OR(E305="",L305="")),"CHECK: tanggal foto/crew",IF(AND(I305=0,OR(W305="-",X305="-")),"CHECK: nominal nonangka","OK"))))</x:f>
        <x:v>OK</x:v>
      </x:c>
      <x:c r="AA305" s="30" t="n">
        <x:f>IF(B305="","",IF(AND(S305="Paket utama",E305&lt;&gt;"",E305&lt;='Pengaturan'!$B$6,OR(F305="Lunas",F305="Pelunasan"),L305&lt;&gt;"",L305&lt;&gt;"Belum diisi",N305="Uploaded"),1,0))</x:f>
        <x:v>1</x:v>
      </x:c>
    </x:row>
    <x:row r="306">
      <x:c r="A306" s="30" t="n">
        <x:v>302</x:v>
      </x:c>
      <x:c r="B306" s="31" t="n">
        <x:v>46274</x:v>
      </x:c>
      <x:c r="C306" s="30" t="str">
        <x:v>Tamalia Agustin</x:v>
      </x:c>
      <x:c r="D306" s="30" t="str">
        <x:v>Pas Foto</x:v>
      </x:c>
      <x:c r="E306" s="31" t="n">
        <x:v>46275</x:v>
      </x:c>
      <x:c r="F306" s="30" t="str">
        <x:v>DP</x:v>
      </x:c>
      <x:c r="G306" s="32" t="n">
        <x:v>0</x:v>
      </x:c>
      <x:c r="H306" s="32" t="n">
        <x:v>100000</x:v>
      </x:c>
      <x:c r="I306" s="32" t="n">
        <x:f>IF(B306="","",SUM(G306:H306))</x:f>
        <x:v>100000</x:v>
      </x:c>
      <x:c r="J306" s="30" t="str">
        <x:f>IF(B306="","",IF(I306=0,"Tanpa uang masuk",IF(AND(G306&gt;0,H306&gt;0),"Cash + Transfer",IF(G306&gt;0,"Cash","Transfer"))))</x:f>
        <x:v>Transfer</x:v>
      </x:c>
      <x:c r="K306" s="30" t="str">
        <x:v>AMEL</x:v>
      </x:c>
      <x:c r="L306" s="30" t="str">
        <x:v>Belum diisi</x:v>
      </x:c>
      <x:c r="M306" s="30"/>
      <x:c r="N306" s="30"/>
      <x:c r="O306" s="30"/>
      <x:c r="P306" s="30"/>
      <x:c r="Q306" s="30"/>
      <x:c r="R306" s="30"/>
      <x:c r="S306" s="30" t="str">
        <x:v>Paket utama</x:v>
      </x:c>
      <x:c r="T306" s="30" t="str">
        <x:v>9</x:v>
      </x:c>
      <x:c r="U306" s="30" t="n">
        <x:v>53</x:v>
      </x:c>
      <x:c r="V306" s="30" t="str">
        <x:v>10 sept</x:v>
      </x:c>
      <x:c r="W306" s="30"/>
      <x:c r="X306" s="30" t="n">
        <x:v>100000</x:v>
      </x:c>
      <x:c r="Y306" s="30" t="str">
        <x:v>Fotografer belum diisi</x:v>
      </x:c>
      <x:c r="Z306" s="30" t="str">
        <x:f>IF(B306="","",IF(OR(C306="",D306="Belum diisi",F306=""),"CHECK: identitas/status",IF(AND(S306="Paket utama",F306&lt;&gt;"DP",OR(E306="",L306="")),"CHECK: tanggal foto/crew",IF(AND(I306=0,OR(W306="-",X306="-")),"CHECK: nominal nonangka","OK"))))</x:f>
        <x:v>OK</x:v>
      </x:c>
      <x:c r="AA306" s="30" t="n">
        <x:f>IF(B306="","",IF(AND(S306="Paket utama",E306&lt;&gt;"",E306&lt;='Pengaturan'!$B$6,OR(F306="Lunas",F306="Pelunasan"),L306&lt;&gt;"",L306&lt;&gt;"Belum diisi",N306="Uploaded"),1,0))</x:f>
        <x:v>0</x:v>
      </x:c>
    </x:row>
    <x:row r="307">
      <x:c r="A307" s="30" t="n">
        <x:v>303</x:v>
      </x:c>
      <x:c r="B307" s="31" t="n">
        <x:v>46274</x:v>
      </x:c>
      <x:c r="C307" s="30" t="str">
        <x:v>Nissa</x:v>
      </x:c>
      <x:c r="D307" s="30" t="str">
        <x:v>Graduation</x:v>
      </x:c>
      <x:c r="E307" s="31" t="n">
        <x:v>46274</x:v>
      </x:c>
      <x:c r="F307" s="30" t="str">
        <x:v>Lunas</x:v>
      </x:c>
      <x:c r="G307" s="32" t="n">
        <x:v>0</x:v>
      </x:c>
      <x:c r="H307" s="32" t="n">
        <x:v>250000</x:v>
      </x:c>
      <x:c r="I307" s="32" t="n">
        <x:f>IF(B307="","",SUM(G307:H307))</x:f>
        <x:v>250000</x:v>
      </x:c>
      <x:c r="J307" s="30" t="str">
        <x:f>IF(B307="","",IF(I307=0,"Tanpa uang masuk",IF(AND(G307&gt;0,H307&gt;0),"Cash + Transfer",IF(G307&gt;0,"Cash","Transfer"))))</x:f>
        <x:v>Transfer</x:v>
      </x:c>
      <x:c r="K307" s="30" t="str">
        <x:v>AMEL</x:v>
      </x:c>
      <x:c r="L307" s="30" t="str">
        <x:v>SAKA</x:v>
      </x:c>
      <x:c r="M307" s="30"/>
      <x:c r="N307" s="30" t="str">
        <x:v>Uploaded</x:v>
      </x:c>
      <x:c r="O307" s="30" t="str">
        <x:v>Pending</x:v>
      </x:c>
      <x:c r="P307" s="30"/>
      <x:c r="Q307" s="30"/>
      <x:c r="R307" s="30"/>
      <x:c r="S307" s="30" t="str">
        <x:v>Paket utama</x:v>
      </x:c>
      <x:c r="T307" s="30" t="str">
        <x:v>9</x:v>
      </x:c>
      <x:c r="U307" s="30" t="n">
        <x:v>54</x:v>
      </x:c>
      <x:c r="V307" s="30" t="str">
        <x:v>9 sept</x:v>
      </x:c>
      <x:c r="W307" s="30"/>
      <x:c r="X307" s="30" t="n">
        <x:v>250000</x:v>
      </x:c>
      <x:c r="Y307" s="30"/>
      <x:c r="Z307" s="30" t="str">
        <x:f>IF(B307="","",IF(OR(C307="",D307="Belum diisi",F307=""),"CHECK: identitas/status",IF(AND(S307="Paket utama",F307&lt;&gt;"DP",OR(E307="",L307="")),"CHECK: tanggal foto/crew",IF(AND(I307=0,OR(W307="-",X307="-")),"CHECK: nominal nonangka","OK"))))</x:f>
        <x:v>OK</x:v>
      </x:c>
      <x:c r="AA307" s="30" t="n">
        <x:f>IF(B307="","",IF(AND(S307="Paket utama",E307&lt;&gt;"",E307&lt;='Pengaturan'!$B$6,OR(F307="Lunas",F307="Pelunasan"),L307&lt;&gt;"",L307&lt;&gt;"Belum diisi",N307="Uploaded"),1,0))</x:f>
        <x:v>1</x:v>
      </x:c>
    </x:row>
    <x:row r="308">
      <x:c r="A308" s="30" t="n">
        <x:v>304</x:v>
      </x:c>
      <x:c r="B308" s="31" t="n">
        <x:v>46274</x:v>
      </x:c>
      <x:c r="C308" s="30" t="str">
        <x:v>Jijang</x:v>
      </x:c>
      <x:c r="D308" s="30" t="str">
        <x:v>Graduation</x:v>
      </x:c>
      <x:c r="E308" s="31" t="n">
        <x:v>46274</x:v>
      </x:c>
      <x:c r="F308" s="30" t="str">
        <x:v>Lunas</x:v>
      </x:c>
      <x:c r="G308" s="32" t="n">
        <x:v>0</x:v>
      </x:c>
      <x:c r="H308" s="32" t="n">
        <x:v>0</x:v>
      </x:c>
      <x:c r="I308" s="32" t="n">
        <x:f>IF(B308="","",SUM(G308:H308))</x:f>
        <x:v>0</x:v>
      </x:c>
      <x:c r="J308" s="30" t="str">
        <x:f>IF(B308="","",IF(I308=0,"Tanpa uang masuk",IF(AND(G308&gt;0,H308&gt;0),"Cash + Transfer",IF(G308&gt;0,"Cash","Transfer"))))</x:f>
        <x:v>Tanpa uang masuk</x:v>
      </x:c>
      <x:c r="K308" s="30" t="str">
        <x:v>AMEL</x:v>
      </x:c>
      <x:c r="L308" s="30" t="str">
        <x:v>ADIF</x:v>
      </x:c>
      <x:c r="M308" s="30"/>
      <x:c r="N308" s="30" t="str">
        <x:v>Uploaded</x:v>
      </x:c>
      <x:c r="O308" s="30" t="str">
        <x:v>-</x:v>
      </x:c>
      <x:c r="P308" s="30"/>
      <x:c r="Q308" s="30"/>
      <x:c r="R308" s="30"/>
      <x:c r="S308" s="30" t="str">
        <x:v>Paket utama</x:v>
      </x:c>
      <x:c r="T308" s="30" t="str">
        <x:v>9</x:v>
      </x:c>
      <x:c r="U308" s="30" t="n">
        <x:v>55</x:v>
      </x:c>
      <x:c r="V308" s="30" t="str">
        <x:v>9 sept</x:v>
      </x:c>
      <x:c r="W308" s="30" t="n">
        <x:v>0</x:v>
      </x:c>
      <x:c r="X308" s="30" t="n">
        <x:v>0</x:v>
      </x:c>
      <x:c r="Y308" s="30"/>
      <x:c r="Z308" s="30" t="str">
        <x:f>IF(B308="","",IF(OR(C308="",D308="Belum diisi",F308=""),"CHECK: identitas/status",IF(AND(S308="Paket utama",F308&lt;&gt;"DP",OR(E308="",L308="")),"CHECK: tanggal foto/crew",IF(AND(I308=0,OR(W308="-",X308="-")),"CHECK: nominal nonangka","OK"))))</x:f>
        <x:v>OK</x:v>
      </x:c>
      <x:c r="AA308" s="30" t="n">
        <x:f>IF(B308="","",IF(AND(S308="Paket utama",E308&lt;&gt;"",E308&lt;='Pengaturan'!$B$6,OR(F308="Lunas",F308="Pelunasan"),L308&lt;&gt;"",L308&lt;&gt;"Belum diisi",N308="Uploaded"),1,0))</x:f>
        <x:v>1</x:v>
      </x:c>
    </x:row>
    <x:row r="309">
      <x:c r="A309" s="30" t="n">
        <x:v>305</x:v>
      </x:c>
      <x:c r="B309" s="31" t="n">
        <x:v>46274</x:v>
      </x:c>
      <x:c r="C309" s="30" t="str">
        <x:v>Novi</x:v>
      </x:c>
      <x:c r="D309" s="30" t="str">
        <x:v>Single</x:v>
      </x:c>
      <x:c r="E309" s="31" t="n">
        <x:v>46275</x:v>
      </x:c>
      <x:c r="F309" s="30" t="str">
        <x:v>Lunas</x:v>
      </x:c>
      <x:c r="G309" s="32" t="n">
        <x:v>0</x:v>
      </x:c>
      <x:c r="H309" s="32" t="n">
        <x:v>100000</x:v>
      </x:c>
      <x:c r="I309" s="32" t="n">
        <x:f>IF(B309="","",SUM(G309:H309))</x:f>
        <x:v>100000</x:v>
      </x:c>
      <x:c r="J309" s="30" t="str">
        <x:f>IF(B309="","",IF(I309=0,"Tanpa uang masuk",IF(AND(G309&gt;0,H309&gt;0),"Cash + Transfer",IF(G309&gt;0,"Cash","Transfer"))))</x:f>
        <x:v>Transfer</x:v>
      </x:c>
      <x:c r="K309" s="30" t="str">
        <x:v>AMEL</x:v>
      </x:c>
      <x:c r="L309" s="30" t="str">
        <x:v>Belum diisi</x:v>
      </x:c>
      <x:c r="M309" s="30"/>
      <x:c r="N309" s="30"/>
      <x:c r="O309" s="30"/>
      <x:c r="P309" s="30"/>
      <x:c r="Q309" s="30"/>
      <x:c r="R309" s="30"/>
      <x:c r="S309" s="30" t="str">
        <x:v>Paket utama</x:v>
      </x:c>
      <x:c r="T309" s="30" t="str">
        <x:v>9</x:v>
      </x:c>
      <x:c r="U309" s="30" t="n">
        <x:v>56</x:v>
      </x:c>
      <x:c r="V309" s="30" t="str">
        <x:v>10 sept</x:v>
      </x:c>
      <x:c r="W309" s="30"/>
      <x:c r="X309" s="30" t="n">
        <x:v>100000</x:v>
      </x:c>
      <x:c r="Y309" s="30" t="str">
        <x:v>Fotografer belum diisi</x:v>
      </x:c>
      <x:c r="Z309" s="30" t="str">
        <x:f>IF(B309="","",IF(OR(C309="",D309="Belum diisi",F309=""),"CHECK: identitas/status",IF(AND(S309="Paket utama",F309&lt;&gt;"DP",OR(E309="",L309="")),"CHECK: tanggal foto/crew",IF(AND(I309=0,OR(W309="-",X309="-")),"CHECK: nominal nonangka","OK"))))</x:f>
        <x:v>OK</x:v>
      </x:c>
      <x:c r="AA309" s="30" t="n">
        <x:f>IF(B309="","",IF(AND(S309="Paket utama",E309&lt;&gt;"",E309&lt;='Pengaturan'!$B$6,OR(F309="Lunas",F309="Pelunasan"),L309&lt;&gt;"",L309&lt;&gt;"Belum diisi",N309="Uploaded"),1,0))</x:f>
        <x:v>0</x:v>
      </x:c>
    </x:row>
    <x:row r="310">
      <x:c r="A310" s="30" t="n">
        <x:v>306</x:v>
      </x:c>
      <x:c r="B310" s="31" t="n">
        <x:v>46275</x:v>
      </x:c>
      <x:c r="C310" s="30" t="str">
        <x:v>Cut Aureli</x:v>
      </x:c>
      <x:c r="D310" s="30" t="str">
        <x:v>Add Edit</x:v>
      </x:c>
      <x:c r="E310" s="31" t="n">
        <x:v>46274</x:v>
      </x:c>
      <x:c r="F310" s="30" t="str">
        <x:v>Lunas</x:v>
      </x:c>
      <x:c r="G310" s="32" t="n">
        <x:v>0</x:v>
      </x:c>
      <x:c r="H310" s="32" t="n">
        <x:v>70000</x:v>
      </x:c>
      <x:c r="I310" s="32" t="n">
        <x:f>IF(B310="","",SUM(G310:H310))</x:f>
        <x:v>70000</x:v>
      </x:c>
      <x:c r="J310" s="30" t="str">
        <x:f>IF(B310="","",IF(I310=0,"Tanpa uang masuk",IF(AND(G310&gt;0,H310&gt;0),"Cash + Transfer",IF(G310&gt;0,"Cash","Transfer"))))</x:f>
        <x:v>Transfer</x:v>
      </x:c>
      <x:c r="K310" s="30" t="str">
        <x:v>AMEL</x:v>
      </x:c>
      <x:c r="L310" s="30" t="str">
        <x:v>Belum diisi</x:v>
      </x:c>
      <x:c r="M310" s="30" t="n">
        <x:v>7</x:v>
      </x:c>
      <x:c r="N310" s="30" t="str">
        <x:v>-</x:v>
      </x:c>
      <x:c r="O310" s="30" t="str">
        <x:v>Uploaded</x:v>
      </x:c>
      <x:c r="P310" s="30"/>
      <x:c r="Q310" s="30"/>
      <x:c r="R310" s="30"/>
      <x:c r="S310" s="30" t="str">
        <x:v>Add-on</x:v>
      </x:c>
      <x:c r="T310" s="30" t="str">
        <x:v>10</x:v>
      </x:c>
      <x:c r="U310" s="30" t="n">
        <x:v>4</x:v>
      </x:c>
      <x:c r="V310" s="30" t="str">
        <x:v>9 sept</x:v>
      </x:c>
      <x:c r="W310" s="30"/>
      <x:c r="X310" s="30" t="n">
        <x:v>70000</x:v>
      </x:c>
      <x:c r="Y310" s="30" t="str">
        <x:v>Fotografer belum diisi</x:v>
      </x:c>
      <x:c r="Z310" s="30" t="str">
        <x:f>IF(B310="","",IF(OR(C310="",D310="Belum diisi",F310=""),"CHECK: identitas/status",IF(AND(S310="Paket utama",F310&lt;&gt;"DP",OR(E310="",L310="")),"CHECK: tanggal foto/crew",IF(AND(I310=0,OR(W310="-",X310="-")),"CHECK: nominal nonangka","OK"))))</x:f>
        <x:v>OK</x:v>
      </x:c>
      <x:c r="AA310" s="30" t="n">
        <x:f>IF(B310="","",IF(AND(S310="Paket utama",E310&lt;&gt;"",E310&lt;='Pengaturan'!$B$6,OR(F310="Lunas",F310="Pelunasan"),L310&lt;&gt;"",L310&lt;&gt;"Belum diisi",N310="Uploaded"),1,0))</x:f>
        <x:v>0</x:v>
      </x:c>
    </x:row>
    <x:row r="311">
      <x:c r="A311" s="30" t="n">
        <x:v>307</x:v>
      </x:c>
      <x:c r="B311" s="31" t="n">
        <x:v>46275</x:v>
      </x:c>
      <x:c r="C311" s="30" t="str">
        <x:v>stevy</x:v>
      </x:c>
      <x:c r="D311" s="30" t="str">
        <x:v>Graduation</x:v>
      </x:c>
      <x:c r="E311" s="31" t="n">
        <x:v>46275</x:v>
      </x:c>
      <x:c r="F311" s="30" t="str">
        <x:v>Lunas</x:v>
      </x:c>
      <x:c r="G311" s="32" t="n">
        <x:v>0</x:v>
      </x:c>
      <x:c r="H311" s="32" t="n">
        <x:v>290000</x:v>
      </x:c>
      <x:c r="I311" s="32" t="n">
        <x:f>IF(B311="","",SUM(G311:H311))</x:f>
        <x:v>290000</x:v>
      </x:c>
      <x:c r="J311" s="30" t="str">
        <x:f>IF(B311="","",IF(I311=0,"Tanpa uang masuk",IF(AND(G311&gt;0,H311&gt;0),"Cash + Transfer",IF(G311&gt;0,"Cash","Transfer"))))</x:f>
        <x:v>Transfer</x:v>
      </x:c>
      <x:c r="K311" s="30" t="str">
        <x:v>AMEL</x:v>
      </x:c>
      <x:c r="L311" s="30" t="str">
        <x:v>ADIF</x:v>
      </x:c>
      <x:c r="M311" s="30"/>
      <x:c r="N311" s="30" t="str">
        <x:v>Uploaded</x:v>
      </x:c>
      <x:c r="O311" s="30" t="str">
        <x:v>Uploaded</x:v>
      </x:c>
      <x:c r="P311" s="30"/>
      <x:c r="Q311" s="30"/>
      <x:c r="R311" s="30"/>
      <x:c r="S311" s="30" t="str">
        <x:v>Paket utama</x:v>
      </x:c>
      <x:c r="T311" s="30" t="str">
        <x:v>10</x:v>
      </x:c>
      <x:c r="U311" s="30" t="n">
        <x:v>5</x:v>
      </x:c>
      <x:c r="V311" s="30" t="str">
        <x:v>10 sept</x:v>
      </x:c>
      <x:c r="W311" s="30"/>
      <x:c r="X311" s="30" t="n">
        <x:v>290000</x:v>
      </x:c>
      <x:c r="Y311" s="30"/>
      <x:c r="Z311" s="30" t="str">
        <x:f>IF(B311="","",IF(OR(C311="",D311="Belum diisi",F311=""),"CHECK: identitas/status",IF(AND(S311="Paket utama",F311&lt;&gt;"DP",OR(E311="",L311="")),"CHECK: tanggal foto/crew",IF(AND(I311=0,OR(W311="-",X311="-")),"CHECK: nominal nonangka","OK"))))</x:f>
        <x:v>OK</x:v>
      </x:c>
      <x:c r="AA311" s="30" t="n">
        <x:f>IF(B311="","",IF(AND(S311="Paket utama",E311&lt;&gt;"",E311&lt;='Pengaturan'!$B$6,OR(F311="Lunas",F311="Pelunasan"),L311&lt;&gt;"",L311&lt;&gt;"Belum diisi",N311="Uploaded"),1,0))</x:f>
        <x:v>1</x:v>
      </x:c>
    </x:row>
    <x:row r="312">
      <x:c r="A312" s="30" t="n">
        <x:v>308</x:v>
      </x:c>
      <x:c r="B312" s="31" t="n">
        <x:v>46275</x:v>
      </x:c>
      <x:c r="C312" s="30" t="str">
        <x:v>Dima</x:v>
      </x:c>
      <x:c r="D312" s="30" t="str">
        <x:v>Add Cetak</x:v>
      </x:c>
      <x:c r="E312" s="31" t="n">
        <x:v>46273</x:v>
      </x:c>
      <x:c r="F312" s="30" t="str">
        <x:v>Lunas</x:v>
      </x:c>
      <x:c r="G312" s="32" t="n">
        <x:v>0</x:v>
      </x:c>
      <x:c r="H312" s="32" t="n">
        <x:v>125000</x:v>
      </x:c>
      <x:c r="I312" s="32" t="n">
        <x:f>IF(B312="","",SUM(G312:H312))</x:f>
        <x:v>125000</x:v>
      </x:c>
      <x:c r="J312" s="30" t="str">
        <x:f>IF(B312="","",IF(I312=0,"Tanpa uang masuk",IF(AND(G312&gt;0,H312&gt;0),"Cash + Transfer",IF(G312&gt;0,"Cash","Transfer"))))</x:f>
        <x:v>Transfer</x:v>
      </x:c>
      <x:c r="K312" s="30" t="str">
        <x:v>AMEL</x:v>
      </x:c>
      <x:c r="L312" s="30" t="str">
        <x:v>Belum diisi</x:v>
      </x:c>
      <x:c r="M312" s="30" t="str">
        <x:v>16R</x:v>
      </x:c>
      <x:c r="N312" s="30" t="str">
        <x:v>-</x:v>
      </x:c>
      <x:c r="O312" s="30" t="str">
        <x:v>Uploaded</x:v>
      </x:c>
      <x:c r="P312" s="30"/>
      <x:c r="Q312" s="30"/>
      <x:c r="R312" s="30"/>
      <x:c r="S312" s="30" t="str">
        <x:v>Add-on</x:v>
      </x:c>
      <x:c r="T312" s="30" t="str">
        <x:v>10</x:v>
      </x:c>
      <x:c r="U312" s="30" t="n">
        <x:v>6</x:v>
      </x:c>
      <x:c r="V312" s="30" t="str">
        <x:v>8 sept</x:v>
      </x:c>
      <x:c r="W312" s="30"/>
      <x:c r="X312" s="30" t="n">
        <x:v>125000</x:v>
      </x:c>
      <x:c r="Y312" s="30" t="str">
        <x:v>Fotografer belum diisi</x:v>
      </x:c>
      <x:c r="Z312" s="30" t="str">
        <x:f>IF(B312="","",IF(OR(C312="",D312="Belum diisi",F312=""),"CHECK: identitas/status",IF(AND(S312="Paket utama",F312&lt;&gt;"DP",OR(E312="",L312="")),"CHECK: tanggal foto/crew",IF(AND(I312=0,OR(W312="-",X312="-")),"CHECK: nominal nonangka","OK"))))</x:f>
        <x:v>OK</x:v>
      </x:c>
      <x:c r="AA312" s="30" t="n">
        <x:f>IF(B312="","",IF(AND(S312="Paket utama",E312&lt;&gt;"",E312&lt;='Pengaturan'!$B$6,OR(F312="Lunas",F312="Pelunasan"),L312&lt;&gt;"",L312&lt;&gt;"Belum diisi",N312="Uploaded"),1,0))</x:f>
        <x:v>0</x:v>
      </x:c>
    </x:row>
    <x:row r="313">
      <x:c r="A313" s="30" t="n">
        <x:v>309</x:v>
      </x:c>
      <x:c r="B313" s="31" t="n">
        <x:v>46275</x:v>
      </x:c>
      <x:c r="C313" s="30" t="str">
        <x:v>Icca Lestari (Kelas RPL Kep S1 UMP)</x:v>
      </x:c>
      <x:c r="D313" s="30" t="str">
        <x:v>Large Group</x:v>
      </x:c>
      <x:c r="E313" s="31" t="n">
        <x:v>46283</x:v>
      </x:c>
      <x:c r="F313" s="30" t="str">
        <x:v>DP</x:v>
      </x:c>
      <x:c r="G313" s="32" t="n">
        <x:v>0</x:v>
      </x:c>
      <x:c r="H313" s="32" t="n">
        <x:v>100000</x:v>
      </x:c>
      <x:c r="I313" s="32" t="n">
        <x:f>IF(B313="","",SUM(G313:H313))</x:f>
        <x:v>100000</x:v>
      </x:c>
      <x:c r="J313" s="30" t="str">
        <x:f>IF(B313="","",IF(I313=0,"Tanpa uang masuk",IF(AND(G313&gt;0,H313&gt;0),"Cash + Transfer",IF(G313&gt;0,"Cash","Transfer"))))</x:f>
        <x:v>Transfer</x:v>
      </x:c>
      <x:c r="K313" s="30" t="str">
        <x:v>AMEL</x:v>
      </x:c>
      <x:c r="L313" s="30" t="str">
        <x:v>Belum diisi</x:v>
      </x:c>
      <x:c r="M313" s="30"/>
      <x:c r="N313" s="30"/>
      <x:c r="O313" s="30"/>
      <x:c r="P313" s="30"/>
      <x:c r="Q313" s="30"/>
      <x:c r="R313" s="30"/>
      <x:c r="S313" s="30" t="str">
        <x:v>Paket utama</x:v>
      </x:c>
      <x:c r="T313" s="30" t="str">
        <x:v>10</x:v>
      </x:c>
      <x:c r="U313" s="30" t="n">
        <x:v>7</x:v>
      </x:c>
      <x:c r="V313" s="30" t="str">
        <x:v>18 sept</x:v>
      </x:c>
      <x:c r="W313" s="30"/>
      <x:c r="X313" s="30" t="n">
        <x:v>100000</x:v>
      </x:c>
      <x:c r="Y313" s="30" t="str">
        <x:v>Fotografer belum diisi</x:v>
      </x:c>
      <x:c r="Z313" s="30" t="str">
        <x:f>IF(B313="","",IF(OR(C313="",D313="Belum diisi",F313=""),"CHECK: identitas/status",IF(AND(S313="Paket utama",F313&lt;&gt;"DP",OR(E313="",L313="")),"CHECK: tanggal foto/crew",IF(AND(I313=0,OR(W313="-",X313="-")),"CHECK: nominal nonangka","OK"))))</x:f>
        <x:v>OK</x:v>
      </x:c>
      <x:c r="AA313" s="30" t="n">
        <x:f>IF(B313="","",IF(AND(S313="Paket utama",E313&lt;&gt;"",E313&lt;='Pengaturan'!$B$6,OR(F313="Lunas",F313="Pelunasan"),L313&lt;&gt;"",L313&lt;&gt;"Belum diisi",N313="Uploaded"),1,0))</x:f>
        <x:v>0</x:v>
      </x:c>
    </x:row>
    <x:row r="314">
      <x:c r="A314" s="30" t="n">
        <x:v>310</x:v>
      </x:c>
      <x:c r="B314" s="31" t="n">
        <x:v>46275</x:v>
      </x:c>
      <x:c r="C314" s="30" t="str">
        <x:v>Mayzela</x:v>
      </x:c>
      <x:c r="D314" s="30" t="str">
        <x:v>Graduation</x:v>
      </x:c>
      <x:c r="E314" s="31" t="n">
        <x:v>46299</x:v>
      </x:c>
      <x:c r="F314" s="30" t="str">
        <x:v>DP</x:v>
      </x:c>
      <x:c r="G314" s="32" t="n">
        <x:v>0</x:v>
      </x:c>
      <x:c r="H314" s="32" t="n">
        <x:v>100000</x:v>
      </x:c>
      <x:c r="I314" s="32" t="n">
        <x:f>IF(B314="","",SUM(G314:H314))</x:f>
        <x:v>100000</x:v>
      </x:c>
      <x:c r="J314" s="30" t="str">
        <x:f>IF(B314="","",IF(I314=0,"Tanpa uang masuk",IF(AND(G314&gt;0,H314&gt;0),"Cash + Transfer",IF(G314&gt;0,"Cash","Transfer"))))</x:f>
        <x:v>Transfer</x:v>
      </x:c>
      <x:c r="K314" s="30" t="str">
        <x:v>AMEL</x:v>
      </x:c>
      <x:c r="L314" s="30" t="str">
        <x:v>Belum diisi</x:v>
      </x:c>
      <x:c r="M314" s="30"/>
      <x:c r="N314" s="30"/>
      <x:c r="O314" s="30"/>
      <x:c r="P314" s="30"/>
      <x:c r="Q314" s="30"/>
      <x:c r="R314" s="30"/>
      <x:c r="S314" s="30" t="str">
        <x:v>Paket utama</x:v>
      </x:c>
      <x:c r="T314" s="30" t="str">
        <x:v>10</x:v>
      </x:c>
      <x:c r="U314" s="30" t="n">
        <x:v>8</x:v>
      </x:c>
      <x:c r="V314" s="30" t="str">
        <x:v>4 okt</x:v>
      </x:c>
      <x:c r="W314" s="30"/>
      <x:c r="X314" s="30" t="n">
        <x:v>100000</x:v>
      </x:c>
      <x:c r="Y314" s="30" t="str">
        <x:v>Fotografer belum diisi</x:v>
      </x:c>
      <x:c r="Z314" s="30" t="str">
        <x:f>IF(B314="","",IF(OR(C314="",D314="Belum diisi",F314=""),"CHECK: identitas/status",IF(AND(S314="Paket utama",F314&lt;&gt;"DP",OR(E314="",L314="")),"CHECK: tanggal foto/crew",IF(AND(I314=0,OR(W314="-",X314="-")),"CHECK: nominal nonangka","OK"))))</x:f>
        <x:v>OK</x:v>
      </x:c>
      <x:c r="AA314" s="30" t="n">
        <x:f>IF(B314="","",IF(AND(S314="Paket utama",E314&lt;&gt;"",E314&lt;='Pengaturan'!$B$6,OR(F314="Lunas",F314="Pelunasan"),L314&lt;&gt;"",L314&lt;&gt;"Belum diisi",N314="Uploaded"),1,0))</x:f>
        <x:v>0</x:v>
      </x:c>
    </x:row>
    <x:row r="315">
      <x:c r="A315" s="30" t="n">
        <x:v>311</x:v>
      </x:c>
      <x:c r="B315" s="31" t="n">
        <x:v>46275</x:v>
      </x:c>
      <x:c r="C315" s="30" t="str">
        <x:v>Navan HES A</x:v>
      </x:c>
      <x:c r="D315" s="30" t="str">
        <x:v>Large Group</x:v>
      </x:c>
      <x:c r="E315" s="31" t="n">
        <x:v>46279</x:v>
      </x:c>
      <x:c r="F315" s="30" t="str">
        <x:v>DP</x:v>
      </x:c>
      <x:c r="G315" s="32" t="n">
        <x:v>0</x:v>
      </x:c>
      <x:c r="H315" s="32" t="n">
        <x:v>100000</x:v>
      </x:c>
      <x:c r="I315" s="32" t="n">
        <x:f>IF(B315="","",SUM(G315:H315))</x:f>
        <x:v>100000</x:v>
      </x:c>
      <x:c r="J315" s="30" t="str">
        <x:f>IF(B315="","",IF(I315=0,"Tanpa uang masuk",IF(AND(G315&gt;0,H315&gt;0),"Cash + Transfer",IF(G315&gt;0,"Cash","Transfer"))))</x:f>
        <x:v>Transfer</x:v>
      </x:c>
      <x:c r="K315" s="30" t="str">
        <x:v>AMEL</x:v>
      </x:c>
      <x:c r="L315" s="30" t="str">
        <x:v>Belum diisi</x:v>
      </x:c>
      <x:c r="M315" s="30"/>
      <x:c r="N315" s="30"/>
      <x:c r="O315" s="30"/>
      <x:c r="P315" s="30"/>
      <x:c r="Q315" s="30"/>
      <x:c r="R315" s="30"/>
      <x:c r="S315" s="30" t="str">
        <x:v>Paket utama</x:v>
      </x:c>
      <x:c r="T315" s="30" t="str">
        <x:v>10</x:v>
      </x:c>
      <x:c r="U315" s="30" t="n">
        <x:v>9</x:v>
      </x:c>
      <x:c r="V315" s="30" t="str">
        <x:v>14 sept</x:v>
      </x:c>
      <x:c r="W315" s="30"/>
      <x:c r="X315" s="30" t="n">
        <x:v>100000</x:v>
      </x:c>
      <x:c r="Y315" s="30" t="str">
        <x:v>Fotografer belum diisi</x:v>
      </x:c>
      <x:c r="Z315" s="30" t="str">
        <x:f>IF(B315="","",IF(OR(C315="",D315="Belum diisi",F315=""),"CHECK: identitas/status",IF(AND(S315="Paket utama",F315&lt;&gt;"DP",OR(E315="",L315="")),"CHECK: tanggal foto/crew",IF(AND(I315=0,OR(W315="-",X315="-")),"CHECK: nominal nonangka","OK"))))</x:f>
        <x:v>OK</x:v>
      </x:c>
      <x:c r="AA315" s="30" t="n">
        <x:f>IF(B315="","",IF(AND(S315="Paket utama",E315&lt;&gt;"",E315&lt;='Pengaturan'!$B$6,OR(F315="Lunas",F315="Pelunasan"),L315&lt;&gt;"",L315&lt;&gt;"Belum diisi",N315="Uploaded"),1,0))</x:f>
        <x:v>0</x:v>
      </x:c>
    </x:row>
    <x:row r="316">
      <x:c r="A316" s="30" t="n">
        <x:v>312</x:v>
      </x:c>
      <x:c r="B316" s="31" t="n">
        <x:v>46275</x:v>
      </x:c>
      <x:c r="C316" s="30" t="str">
        <x:v>Kanna</x:v>
      </x:c>
      <x:c r="D316" s="30" t="str">
        <x:v>Large Group</x:v>
      </x:c>
      <x:c r="E316" s="31" t="n">
        <x:v>46277</x:v>
      </x:c>
      <x:c r="F316" s="30" t="str">
        <x:v>DP</x:v>
      </x:c>
      <x:c r="G316" s="32" t="n">
        <x:v>0</x:v>
      </x:c>
      <x:c r="H316" s="32" t="n">
        <x:v>100000</x:v>
      </x:c>
      <x:c r="I316" s="32" t="n">
        <x:f>IF(B316="","",SUM(G316:H316))</x:f>
        <x:v>100000</x:v>
      </x:c>
      <x:c r="J316" s="30" t="str">
        <x:f>IF(B316="","",IF(I316=0,"Tanpa uang masuk",IF(AND(G316&gt;0,H316&gt;0),"Cash + Transfer",IF(G316&gt;0,"Cash","Transfer"))))</x:f>
        <x:v>Transfer</x:v>
      </x:c>
      <x:c r="K316" s="30" t="str">
        <x:v>AMEL</x:v>
      </x:c>
      <x:c r="L316" s="30" t="str">
        <x:v>Belum diisi</x:v>
      </x:c>
      <x:c r="M316" s="30"/>
      <x:c r="N316" s="30"/>
      <x:c r="O316" s="30"/>
      <x:c r="P316" s="30"/>
      <x:c r="Q316" s="30"/>
      <x:c r="R316" s="30"/>
      <x:c r="S316" s="30" t="str">
        <x:v>Paket utama</x:v>
      </x:c>
      <x:c r="T316" s="30" t="str">
        <x:v>10</x:v>
      </x:c>
      <x:c r="U316" s="30" t="n">
        <x:v>10</x:v>
      </x:c>
      <x:c r="V316" s="30" t="str">
        <x:v>12 sept</x:v>
      </x:c>
      <x:c r="W316" s="30"/>
      <x:c r="X316" s="30" t="n">
        <x:v>100000</x:v>
      </x:c>
      <x:c r="Y316" s="30" t="str">
        <x:v>Fotografer belum diisi</x:v>
      </x:c>
      <x:c r="Z316" s="30" t="str">
        <x:f>IF(B316="","",IF(OR(C316="",D316="Belum diisi",F316=""),"CHECK: identitas/status",IF(AND(S316="Paket utama",F316&lt;&gt;"DP",OR(E316="",L316="")),"CHECK: tanggal foto/crew",IF(AND(I316=0,OR(W316="-",X316="-")),"CHECK: nominal nonangka","OK"))))</x:f>
        <x:v>OK</x:v>
      </x:c>
      <x:c r="AA316" s="30" t="n">
        <x:f>IF(B316="","",IF(AND(S316="Paket utama",E316&lt;&gt;"",E316&lt;='Pengaturan'!$B$6,OR(F316="Lunas",F316="Pelunasan"),L316&lt;&gt;"",L316&lt;&gt;"Belum diisi",N316="Uploaded"),1,0))</x:f>
        <x:v>0</x:v>
      </x:c>
    </x:row>
    <x:row r="317">
      <x:c r="A317" s="30" t="n">
        <x:v>313</x:v>
      </x:c>
      <x:c r="B317" s="31" t="n">
        <x:v>46275</x:v>
      </x:c>
      <x:c r="C317" s="30" t="str">
        <x:v>Otto</x:v>
      </x:c>
      <x:c r="D317" s="30" t="str">
        <x:v>Pas Foto</x:v>
      </x:c>
      <x:c r="E317" s="31" t="n">
        <x:v>46275</x:v>
      </x:c>
      <x:c r="F317" s="30" t="str">
        <x:v>Lunas</x:v>
      </x:c>
      <x:c r="G317" s="32" t="n">
        <x:v>0</x:v>
      </x:c>
      <x:c r="H317" s="32" t="n">
        <x:v>60000</x:v>
      </x:c>
      <x:c r="I317" s="32" t="n">
        <x:f>IF(B317="","",SUM(G317:H317))</x:f>
        <x:v>60000</x:v>
      </x:c>
      <x:c r="J317" s="30" t="str">
        <x:f>IF(B317="","",IF(I317=0,"Tanpa uang masuk",IF(AND(G317&gt;0,H317&gt;0),"Cash + Transfer",IF(G317&gt;0,"Cash","Transfer"))))</x:f>
        <x:v>Transfer</x:v>
      </x:c>
      <x:c r="K317" s="30" t="str">
        <x:v>AMEL</x:v>
      </x:c>
      <x:c r="L317" s="30" t="str">
        <x:v>ADIF</x:v>
      </x:c>
      <x:c r="M317" s="30" t="str">
        <x:v>add edit</x:v>
      </x:c>
      <x:c r="N317" s="30" t="str">
        <x:v>Uploaded</x:v>
      </x:c>
      <x:c r="O317" s="30" t="str">
        <x:v>Pending</x:v>
      </x:c>
      <x:c r="P317" s="30"/>
      <x:c r="Q317" s="30"/>
      <x:c r="R317" s="30"/>
      <x:c r="S317" s="30" t="str">
        <x:v>Paket utama</x:v>
      </x:c>
      <x:c r="T317" s="30" t="str">
        <x:v>10</x:v>
      </x:c>
      <x:c r="U317" s="30" t="n">
        <x:v>11</x:v>
      </x:c>
      <x:c r="V317" s="30" t="str">
        <x:v>10 sept</x:v>
      </x:c>
      <x:c r="W317" s="30"/>
      <x:c r="X317" s="30" t="n">
        <x:v>60000</x:v>
      </x:c>
      <x:c r="Y317" s="30"/>
      <x:c r="Z317" s="30" t="str">
        <x:f>IF(B317="","",IF(OR(C317="",D317="Belum diisi",F317=""),"CHECK: identitas/status",IF(AND(S317="Paket utama",F317&lt;&gt;"DP",OR(E317="",L317="")),"CHECK: tanggal foto/crew",IF(AND(I317=0,OR(W317="-",X317="-")),"CHECK: nominal nonangka","OK"))))</x:f>
        <x:v>OK</x:v>
      </x:c>
      <x:c r="AA317" s="30" t="n">
        <x:f>IF(B317="","",IF(AND(S317="Paket utama",E317&lt;&gt;"",E317&lt;='Pengaturan'!$B$6,OR(F317="Lunas",F317="Pelunasan"),L317&lt;&gt;"",L317&lt;&gt;"Belum diisi",N317="Uploaded"),1,0))</x:f>
        <x:v>1</x:v>
      </x:c>
    </x:row>
    <x:row r="318">
      <x:c r="A318" s="30" t="n">
        <x:v>314</x:v>
      </x:c>
      <x:c r="B318" s="31" t="n">
        <x:v>46275</x:v>
      </x:c>
      <x:c r="C318" s="30" t="str">
        <x:v>Bening</x:v>
      </x:c>
      <x:c r="D318" s="30" t="str">
        <x:v>Graduation</x:v>
      </x:c>
      <x:c r="E318" s="31" t="n">
        <x:v>46299</x:v>
      </x:c>
      <x:c r="F318" s="30" t="str">
        <x:v>DP</x:v>
      </x:c>
      <x:c r="G318" s="32" t="n">
        <x:v>0</x:v>
      </x:c>
      <x:c r="H318" s="32" t="n">
        <x:v>100000</x:v>
      </x:c>
      <x:c r="I318" s="32" t="n">
        <x:f>IF(B318="","",SUM(G318:H318))</x:f>
        <x:v>100000</x:v>
      </x:c>
      <x:c r="J318" s="30" t="str">
        <x:f>IF(B318="","",IF(I318=0,"Tanpa uang masuk",IF(AND(G318&gt;0,H318&gt;0),"Cash + Transfer",IF(G318&gt;0,"Cash","Transfer"))))</x:f>
        <x:v>Transfer</x:v>
      </x:c>
      <x:c r="K318" s="30" t="str">
        <x:v>INDAH</x:v>
      </x:c>
      <x:c r="L318" s="30" t="str">
        <x:v>Belum diisi</x:v>
      </x:c>
      <x:c r="M318" s="30"/>
      <x:c r="N318" s="30"/>
      <x:c r="O318" s="30"/>
      <x:c r="P318" s="30"/>
      <x:c r="Q318" s="30"/>
      <x:c r="R318" s="30"/>
      <x:c r="S318" s="30" t="str">
        <x:v>Paket utama</x:v>
      </x:c>
      <x:c r="T318" s="30" t="str">
        <x:v>10</x:v>
      </x:c>
      <x:c r="U318" s="30" t="n">
        <x:v>12</x:v>
      </x:c>
      <x:c r="V318" s="30" t="str">
        <x:v>4 okt</x:v>
      </x:c>
      <x:c r="W318" s="30"/>
      <x:c r="X318" s="30" t="n">
        <x:v>100000</x:v>
      </x:c>
      <x:c r="Y318" s="30" t="str">
        <x:v>Fotografer belum diisi</x:v>
      </x:c>
      <x:c r="Z318" s="30" t="str">
        <x:f>IF(B318="","",IF(OR(C318="",D318="Belum diisi",F318=""),"CHECK: identitas/status",IF(AND(S318="Paket utama",F318&lt;&gt;"DP",OR(E318="",L318="")),"CHECK: tanggal foto/crew",IF(AND(I318=0,OR(W318="-",X318="-")),"CHECK: nominal nonangka","OK"))))</x:f>
        <x:v>OK</x:v>
      </x:c>
      <x:c r="AA318" s="30" t="n">
        <x:f>IF(B318="","",IF(AND(S318="Paket utama",E318&lt;&gt;"",E318&lt;='Pengaturan'!$B$6,OR(F318="Lunas",F318="Pelunasan"),L318&lt;&gt;"",L318&lt;&gt;"Belum diisi",N318="Uploaded"),1,0))</x:f>
        <x:v>0</x:v>
      </x:c>
    </x:row>
    <x:row r="319">
      <x:c r="A319" s="30" t="n">
        <x:v>315</x:v>
      </x:c>
      <x:c r="B319" s="31" t="n">
        <x:v>46275</x:v>
      </x:c>
      <x:c r="C319" s="30" t="str">
        <x:v>Tamalia</x:v>
      </x:c>
      <x:c r="D319" s="30" t="str">
        <x:v>Pas Foto</x:v>
      </x:c>
      <x:c r="E319" s="31" t="n">
        <x:v>46275</x:v>
      </x:c>
      <x:c r="F319" s="30" t="str">
        <x:v>Lunas</x:v>
      </x:c>
      <x:c r="G319" s="32" t="n">
        <x:v>0</x:v>
      </x:c>
      <x:c r="H319" s="32" t="n">
        <x:v>100000</x:v>
      </x:c>
      <x:c r="I319" s="32" t="n">
        <x:f>IF(B319="","",SUM(G319:H319))</x:f>
        <x:v>100000</x:v>
      </x:c>
      <x:c r="J319" s="30" t="str">
        <x:f>IF(B319="","",IF(I319=0,"Tanpa uang masuk",IF(AND(G319&gt;0,H319&gt;0),"Cash + Transfer",IF(G319&gt;0,"Cash","Transfer"))))</x:f>
        <x:v>Transfer</x:v>
      </x:c>
      <x:c r="K319" s="30" t="str">
        <x:v>INDAH</x:v>
      </x:c>
      <x:c r="L319" s="30" t="str">
        <x:v>SAKA</x:v>
      </x:c>
      <x:c r="M319" s="30"/>
      <x:c r="N319" s="30" t="str">
        <x:v>Uploaded</x:v>
      </x:c>
      <x:c r="O319" s="30" t="str">
        <x:v>Uploaded</x:v>
      </x:c>
      <x:c r="P319" s="30"/>
      <x:c r="Q319" s="30"/>
      <x:c r="R319" s="30"/>
      <x:c r="S319" s="30" t="str">
        <x:v>Paket utama</x:v>
      </x:c>
      <x:c r="T319" s="30" t="str">
        <x:v>10</x:v>
      </x:c>
      <x:c r="U319" s="30" t="n">
        <x:v>13</x:v>
      </x:c>
      <x:c r="V319" s="30" t="str">
        <x:v>2026-09-10T00:00:00</x:v>
      </x:c>
      <x:c r="W319" s="30"/>
      <x:c r="X319" s="30" t="n">
        <x:v>100000</x:v>
      </x:c>
      <x:c r="Y319" s="30"/>
      <x:c r="Z319" s="30" t="str">
        <x:f>IF(B319="","",IF(OR(C319="",D319="Belum diisi",F319=""),"CHECK: identitas/status",IF(AND(S319="Paket utama",F319&lt;&gt;"DP",OR(E319="",L319="")),"CHECK: tanggal foto/crew",IF(AND(I319=0,OR(W319="-",X319="-")),"CHECK: nominal nonangka","OK"))))</x:f>
        <x:v>OK</x:v>
      </x:c>
      <x:c r="AA319" s="30" t="n">
        <x:f>IF(B319="","",IF(AND(S319="Paket utama",E319&lt;&gt;"",E319&lt;='Pengaturan'!$B$6,OR(F319="Lunas",F319="Pelunasan"),L319&lt;&gt;"",L319&lt;&gt;"Belum diisi",N319="Uploaded"),1,0))</x:f>
        <x:v>1</x:v>
      </x:c>
    </x:row>
    <x:row r="320">
      <x:c r="A320" s="30" t="n">
        <x:v>316</x:v>
      </x:c>
      <x:c r="B320" s="31" t="n">
        <x:v>46275</x:v>
      </x:c>
      <x:c r="C320" s="30" t="str">
        <x:v>Arneta</x:v>
      </x:c>
      <x:c r="D320" s="30" t="str">
        <x:v>Graduation Premium</x:v>
      </x:c>
      <x:c r="E320" s="31" t="n">
        <x:v>46284</x:v>
      </x:c>
      <x:c r="F320" s="30" t="str">
        <x:v>DP</x:v>
      </x:c>
      <x:c r="G320" s="32" t="n">
        <x:v>0</x:v>
      </x:c>
      <x:c r="H320" s="32" t="n">
        <x:v>100000</x:v>
      </x:c>
      <x:c r="I320" s="32" t="n">
        <x:f>IF(B320="","",SUM(G320:H320))</x:f>
        <x:v>100000</x:v>
      </x:c>
      <x:c r="J320" s="30" t="str">
        <x:f>IF(B320="","",IF(I320=0,"Tanpa uang masuk",IF(AND(G320&gt;0,H320&gt;0),"Cash + Transfer",IF(G320&gt;0,"Cash","Transfer"))))</x:f>
        <x:v>Transfer</x:v>
      </x:c>
      <x:c r="K320" s="30" t="str">
        <x:v>INDAH</x:v>
      </x:c>
      <x:c r="L320" s="30" t="str">
        <x:v>Belum diisi</x:v>
      </x:c>
      <x:c r="M320" s="30"/>
      <x:c r="N320" s="30"/>
      <x:c r="O320" s="30"/>
      <x:c r="P320" s="30"/>
      <x:c r="Q320" s="30"/>
      <x:c r="R320" s="30"/>
      <x:c r="S320" s="30" t="str">
        <x:v>Paket utama</x:v>
      </x:c>
      <x:c r="T320" s="30" t="str">
        <x:v>10</x:v>
      </x:c>
      <x:c r="U320" s="30" t="n">
        <x:v>14</x:v>
      </x:c>
      <x:c r="V320" s="30" t="str">
        <x:v>2026-09-19T00:00:00</x:v>
      </x:c>
      <x:c r="W320" s="30"/>
      <x:c r="X320" s="30" t="n">
        <x:v>100000</x:v>
      </x:c>
      <x:c r="Y320" s="30" t="str">
        <x:v>Fotografer belum diisi</x:v>
      </x:c>
      <x:c r="Z320" s="30" t="str">
        <x:f>IF(B320="","",IF(OR(C320="",D320="Belum diisi",F320=""),"CHECK: identitas/status",IF(AND(S320="Paket utama",F320&lt;&gt;"DP",OR(E320="",L320="")),"CHECK: tanggal foto/crew",IF(AND(I320=0,OR(W320="-",X320="-")),"CHECK: nominal nonangka","OK"))))</x:f>
        <x:v>OK</x:v>
      </x:c>
      <x:c r="AA320" s="30" t="n">
        <x:f>IF(B320="","",IF(AND(S320="Paket utama",E320&lt;&gt;"",E320&lt;='Pengaturan'!$B$6,OR(F320="Lunas",F320="Pelunasan"),L320&lt;&gt;"",L320&lt;&gt;"Belum diisi",N320="Uploaded"),1,0))</x:f>
        <x:v>0</x:v>
      </x:c>
    </x:row>
    <x:row r="321">
      <x:c r="A321" s="30" t="n">
        <x:v>317</x:v>
      </x:c>
      <x:c r="B321" s="31" t="n">
        <x:v>46275</x:v>
      </x:c>
      <x:c r="C321" s="30" t="str">
        <x:v>kelas 2b (faiza)</x:v>
      </x:c>
      <x:c r="D321" s="30" t="str">
        <x:v>Large Group</x:v>
      </x:c>
      <x:c r="E321" s="31" t="n">
        <x:v>46279</x:v>
      </x:c>
      <x:c r="F321" s="30" t="str">
        <x:v>DP</x:v>
      </x:c>
      <x:c r="G321" s="32" t="n">
        <x:v>0</x:v>
      </x:c>
      <x:c r="H321" s="32" t="n">
        <x:v>100000</x:v>
      </x:c>
      <x:c r="I321" s="32" t="n">
        <x:f>IF(B321="","",SUM(G321:H321))</x:f>
        <x:v>100000</x:v>
      </x:c>
      <x:c r="J321" s="30" t="str">
        <x:f>IF(B321="","",IF(I321=0,"Tanpa uang masuk",IF(AND(G321&gt;0,H321&gt;0),"Cash + Transfer",IF(G321&gt;0,"Cash","Transfer"))))</x:f>
        <x:v>Transfer</x:v>
      </x:c>
      <x:c r="K321" s="30" t="str">
        <x:v>INDAH</x:v>
      </x:c>
      <x:c r="L321" s="30" t="str">
        <x:v>Belum diisi</x:v>
      </x:c>
      <x:c r="M321" s="30"/>
      <x:c r="N321" s="30"/>
      <x:c r="O321" s="30"/>
      <x:c r="P321" s="30"/>
      <x:c r="Q321" s="30"/>
      <x:c r="R321" s="30"/>
      <x:c r="S321" s="30" t="str">
        <x:v>Paket utama</x:v>
      </x:c>
      <x:c r="T321" s="30" t="str">
        <x:v>10</x:v>
      </x:c>
      <x:c r="U321" s="30" t="n">
        <x:v>15</x:v>
      </x:c>
      <x:c r="V321" s="30" t="str">
        <x:v>2026-09-14T00:00:00</x:v>
      </x:c>
      <x:c r="W321" s="30"/>
      <x:c r="X321" s="30" t="n">
        <x:v>100000</x:v>
      </x:c>
      <x:c r="Y321" s="30" t="str">
        <x:v>Fotografer belum diisi</x:v>
      </x:c>
      <x:c r="Z321" s="30" t="str">
        <x:f>IF(B321="","",IF(OR(C321="",D321="Belum diisi",F321=""),"CHECK: identitas/status",IF(AND(S321="Paket utama",F321&lt;&gt;"DP",OR(E321="",L321="")),"CHECK: tanggal foto/crew",IF(AND(I321=0,OR(W321="-",X321="-")),"CHECK: nominal nonangka","OK"))))</x:f>
        <x:v>OK</x:v>
      </x:c>
      <x:c r="AA321" s="30" t="n">
        <x:f>IF(B321="","",IF(AND(S321="Paket utama",E321&lt;&gt;"",E321&lt;='Pengaturan'!$B$6,OR(F321="Lunas",F321="Pelunasan"),L321&lt;&gt;"",L321&lt;&gt;"Belum diisi",N321="Uploaded"),1,0))</x:f>
        <x:v>0</x:v>
      </x:c>
    </x:row>
    <x:row r="322">
      <x:c r="A322" s="30" t="n">
        <x:v>318</x:v>
      </x:c>
      <x:c r="B322" s="31" t="n">
        <x:v>46275</x:v>
      </x:c>
      <x:c r="C322" s="30" t="str">
        <x:v>Berlian</x:v>
      </x:c>
      <x:c r="D322" s="30" t="str">
        <x:v>Large Group</x:v>
      </x:c>
      <x:c r="E322" s="31" t="n">
        <x:v>46275</x:v>
      </x:c>
      <x:c r="F322" s="30" t="str">
        <x:v>Lunas</x:v>
      </x:c>
      <x:c r="G322" s="32" t="n">
        <x:v>0</x:v>
      </x:c>
      <x:c r="H322" s="32" t="n">
        <x:v>1125000</x:v>
      </x:c>
      <x:c r="I322" s="32" t="n">
        <x:f>IF(B322="","",SUM(G322:H322))</x:f>
        <x:v>1125000</x:v>
      </x:c>
      <x:c r="J322" s="30" t="str">
        <x:f>IF(B322="","",IF(I322=0,"Tanpa uang masuk",IF(AND(G322&gt;0,H322&gt;0),"Cash + Transfer",IF(G322&gt;0,"Cash","Transfer"))))</x:f>
        <x:v>Transfer</x:v>
      </x:c>
      <x:c r="K322" s="30" t="str">
        <x:v>INDAH</x:v>
      </x:c>
      <x:c r="L322" s="30" t="str">
        <x:v>SAKA</x:v>
      </x:c>
      <x:c r="M322" s="30"/>
      <x:c r="N322" s="30" t="str">
        <x:v>Uploaded</x:v>
      </x:c>
      <x:c r="O322" s="30" t="str">
        <x:v>Pending</x:v>
      </x:c>
      <x:c r="P322" s="30"/>
      <x:c r="Q322" s="30"/>
      <x:c r="R322" s="30"/>
      <x:c r="S322" s="30" t="str">
        <x:v>Paket utama</x:v>
      </x:c>
      <x:c r="T322" s="30" t="str">
        <x:v>10</x:v>
      </x:c>
      <x:c r="U322" s="30" t="n">
        <x:v>16</x:v>
      </x:c>
      <x:c r="V322" s="30" t="str">
        <x:v>2026-09-10T00:00:00</x:v>
      </x:c>
      <x:c r="W322" s="30"/>
      <x:c r="X322" s="30" t="n">
        <x:v>1125000</x:v>
      </x:c>
      <x:c r="Y322" s="30"/>
      <x:c r="Z322" s="30" t="str">
        <x:f>IF(B322="","",IF(OR(C322="",D322="Belum diisi",F322=""),"CHECK: identitas/status",IF(AND(S322="Paket utama",F322&lt;&gt;"DP",OR(E322="",L322="")),"CHECK: tanggal foto/crew",IF(AND(I322=0,OR(W322="-",X322="-")),"CHECK: nominal nonangka","OK"))))</x:f>
        <x:v>OK</x:v>
      </x:c>
      <x:c r="AA322" s="30" t="n">
        <x:f>IF(B322="","",IF(AND(S322="Paket utama",E322&lt;&gt;"",E322&lt;='Pengaturan'!$B$6,OR(F322="Lunas",F322="Pelunasan"),L322&lt;&gt;"",L322&lt;&gt;"Belum diisi",N322="Uploaded"),1,0))</x:f>
        <x:v>1</x:v>
      </x:c>
    </x:row>
    <x:row r="323">
      <x:c r="A323" s="30" t="n">
        <x:v>319</x:v>
      </x:c>
      <x:c r="B323" s="31" t="n">
        <x:v>46275</x:v>
      </x:c>
      <x:c r="C323" s="30" t="str">
        <x:v>Ujiani</x:v>
      </x:c>
      <x:c r="D323" s="30" t="str">
        <x:v>Large Group</x:v>
      </x:c>
      <x:c r="E323" s="31" t="n">
        <x:v>46275</x:v>
      </x:c>
      <x:c r="F323" s="30" t="str">
        <x:v>Lunas</x:v>
      </x:c>
      <x:c r="G323" s="32" t="n">
        <x:v>175000</x:v>
      </x:c>
      <x:c r="H323" s="32" t="n">
        <x:v>0</x:v>
      </x:c>
      <x:c r="I323" s="32" t="n">
        <x:f>IF(B323="","",SUM(G323:H323))</x:f>
        <x:v>175000</x:v>
      </x:c>
      <x:c r="J323" s="30" t="str">
        <x:f>IF(B323="","",IF(I323=0,"Tanpa uang masuk",IF(AND(G323&gt;0,H323&gt;0),"Cash + Transfer",IF(G323&gt;0,"Cash","Transfer"))))</x:f>
        <x:v>Cash</x:v>
      </x:c>
      <x:c r="K323" s="30" t="str">
        <x:v>Belum diisi</x:v>
      </x:c>
      <x:c r="L323" s="30" t="str">
        <x:v>Belum diisi</x:v>
      </x:c>
      <x:c r="M323" s="30"/>
      <x:c r="N323" s="30" t="str">
        <x:v>Uploaded</x:v>
      </x:c>
      <x:c r="O323" s="30"/>
      <x:c r="P323" s="30"/>
      <x:c r="Q323" s="30"/>
      <x:c r="R323" s="30"/>
      <x:c r="S323" s="30" t="str">
        <x:v>Paket utama</x:v>
      </x:c>
      <x:c r="T323" s="30" t="str">
        <x:v>10</x:v>
      </x:c>
      <x:c r="U323" s="30" t="n">
        <x:v>17</x:v>
      </x:c>
      <x:c r="V323" s="30" t="str">
        <x:v>2026-09-10T00:00:00</x:v>
      </x:c>
      <x:c r="W323" s="30" t="n">
        <x:v>175000</x:v>
      </x:c>
      <x:c r="X323" s="30"/>
      <x:c r="Y323" s="30" t="str">
        <x:v>Admin belum diisi; Fotografer belum diisi</x:v>
      </x:c>
      <x:c r="Z323" s="30" t="str">
        <x:f>IF(B323="","",IF(OR(C323="",D323="Belum diisi",F323=""),"CHECK: identitas/status",IF(AND(S323="Paket utama",F323&lt;&gt;"DP",OR(E323="",L323="")),"CHECK: tanggal foto/crew",IF(AND(I323=0,OR(W323="-",X323="-")),"CHECK: nominal nonangka","OK"))))</x:f>
        <x:v>OK</x:v>
      </x:c>
      <x:c r="AA323" s="30" t="n">
        <x:f>IF(B323="","",IF(AND(S323="Paket utama",E323&lt;&gt;"",E323&lt;='Pengaturan'!$B$6,OR(F323="Lunas",F323="Pelunasan"),L323&lt;&gt;"",L323&lt;&gt;"Belum diisi",N323="Uploaded"),1,0))</x:f>
        <x:v>0</x:v>
      </x:c>
    </x:row>
    <x:row r="324">
      <x:c r="A324" s="30" t="n">
        <x:v>320</x:v>
      </x:c>
      <x:c r="B324" s="31" t="n">
        <x:v>46275</x:v>
      </x:c>
      <x:c r="C324" s="30" t="str">
        <x:v>Aliya</x:v>
      </x:c>
      <x:c r="D324" s="30" t="str">
        <x:v>Large Group</x:v>
      </x:c>
      <x:c r="E324" s="31" t="n">
        <x:v>46275</x:v>
      </x:c>
      <x:c r="F324" s="30" t="str">
        <x:v>Lunas</x:v>
      </x:c>
      <x:c r="G324" s="32" t="n">
        <x:v>0</x:v>
      </x:c>
      <x:c r="H324" s="32" t="n">
        <x:v>100000</x:v>
      </x:c>
      <x:c r="I324" s="32" t="n">
        <x:f>IF(B324="","",SUM(G324:H324))</x:f>
        <x:v>100000</x:v>
      </x:c>
      <x:c r="J324" s="30" t="str">
        <x:f>IF(B324="","",IF(I324=0,"Tanpa uang masuk",IF(AND(G324&gt;0,H324&gt;0),"Cash + Transfer",IF(G324&gt;0,"Cash","Transfer"))))</x:f>
        <x:v>Transfer</x:v>
      </x:c>
      <x:c r="K324" s="30" t="str">
        <x:v>INDAH</x:v>
      </x:c>
      <x:c r="L324" s="30" t="str">
        <x:v>ADIF</x:v>
      </x:c>
      <x:c r="M324" s="30"/>
      <x:c r="N324" s="30" t="str">
        <x:v>Uploaded</x:v>
      </x:c>
      <x:c r="O324" s="30" t="str">
        <x:v>Uploaded</x:v>
      </x:c>
      <x:c r="P324" s="30"/>
      <x:c r="Q324" s="30"/>
      <x:c r="R324" s="30"/>
      <x:c r="S324" s="30" t="str">
        <x:v>Paket utama</x:v>
      </x:c>
      <x:c r="T324" s="30" t="str">
        <x:v>10</x:v>
      </x:c>
      <x:c r="U324" s="30" t="n">
        <x:v>18</x:v>
      </x:c>
      <x:c r="V324" s="30" t="str">
        <x:v>2026-09-10T00:00:00</x:v>
      </x:c>
      <x:c r="W324" s="30"/>
      <x:c r="X324" s="30" t="n">
        <x:v>100000</x:v>
      </x:c>
      <x:c r="Y324" s="30"/>
      <x:c r="Z324" s="30" t="str">
        <x:f>IF(B324="","",IF(OR(C324="",D324="Belum diisi",F324=""),"CHECK: identitas/status",IF(AND(S324="Paket utama",F324&lt;&gt;"DP",OR(E324="",L324="")),"CHECK: tanggal foto/crew",IF(AND(I324=0,OR(W324="-",X324="-")),"CHECK: nominal nonangka","OK"))))</x:f>
        <x:v>OK</x:v>
      </x:c>
      <x:c r="AA324" s="30" t="n">
        <x:f>IF(B324="","",IF(AND(S324="Paket utama",E324&lt;&gt;"",E324&lt;='Pengaturan'!$B$6,OR(F324="Lunas",F324="Pelunasan"),L324&lt;&gt;"",L324&lt;&gt;"Belum diisi",N324="Uploaded"),1,0))</x:f>
        <x:v>1</x:v>
      </x:c>
    </x:row>
    <x:row r="325">
      <x:c r="A325" s="30" t="n">
        <x:v>321</x:v>
      </x:c>
      <x:c r="B325" s="31" t="n">
        <x:v>46276</x:v>
      </x:c>
      <x:c r="C325" s="30" t="str">
        <x:v>Novi</x:v>
      </x:c>
      <x:c r="D325" s="30" t="str">
        <x:v>All File</x:v>
      </x:c>
      <x:c r="E325" s="31" t="n">
        <x:v>46276</x:v>
      </x:c>
      <x:c r="F325" s="30" t="str">
        <x:v>Lunas</x:v>
      </x:c>
      <x:c r="G325" s="32" t="n">
        <x:v>0</x:v>
      </x:c>
      <x:c r="H325" s="32" t="n">
        <x:v>50000</x:v>
      </x:c>
      <x:c r="I325" s="32" t="n">
        <x:f>IF(B325="","",SUM(G325:H325))</x:f>
        <x:v>50000</x:v>
      </x:c>
      <x:c r="J325" s="30" t="str">
        <x:f>IF(B325="","",IF(I325=0,"Tanpa uang masuk",IF(AND(G325&gt;0,H325&gt;0),"Cash + Transfer",IF(G325&gt;0,"Cash","Transfer"))))</x:f>
        <x:v>Transfer</x:v>
      </x:c>
      <x:c r="K325" s="30" t="str">
        <x:v>AMEL</x:v>
      </x:c>
      <x:c r="L325" s="30" t="str">
        <x:v>ADIF</x:v>
      </x:c>
      <x:c r="M325" s="30"/>
      <x:c r="N325" s="30" t="str">
        <x:v>Uploaded</x:v>
      </x:c>
      <x:c r="O325" s="30" t="str">
        <x:v>Uploaded</x:v>
      </x:c>
      <x:c r="P325" s="30"/>
      <x:c r="Q325" s="30"/>
      <x:c r="R325" s="30"/>
      <x:c r="S325" s="30" t="str">
        <x:v>Add-on</x:v>
      </x:c>
      <x:c r="T325" s="30" t="str">
        <x:v>11</x:v>
      </x:c>
      <x:c r="U325" s="30" t="n">
        <x:v>4</x:v>
      </x:c>
      <x:c r="V325" s="30" t="str">
        <x:v>11 sept</x:v>
      </x:c>
      <x:c r="W325" s="30"/>
      <x:c r="X325" s="30" t="n">
        <x:v>50000</x:v>
      </x:c>
      <x:c r="Y325" s="30"/>
      <x:c r="Z325" s="30" t="str">
        <x:f>IF(B325="","",IF(OR(C325="",D325="Belum diisi",F325=""),"CHECK: identitas/status",IF(AND(S325="Paket utama",F325&lt;&gt;"DP",OR(E325="",L325="")),"CHECK: tanggal foto/crew",IF(AND(I325=0,OR(W325="-",X325="-")),"CHECK: nominal nonangka","OK"))))</x:f>
        <x:v>OK</x:v>
      </x:c>
      <x:c r="AA325" s="30" t="n">
        <x:f>IF(B325="","",IF(AND(S325="Paket utama",E325&lt;&gt;"",E325&lt;='Pengaturan'!$B$6,OR(F325="Lunas",F325="Pelunasan"),L325&lt;&gt;"",L325&lt;&gt;"Belum diisi",N325="Uploaded"),1,0))</x:f>
        <x:v>0</x:v>
      </x:c>
    </x:row>
    <x:row r="326">
      <x:c r="A326" s="30" t="n">
        <x:v>322</x:v>
      </x:c>
      <x:c r="B326" s="31" t="n">
        <x:v>46276</x:v>
      </x:c>
      <x:c r="C326" s="30" t="str">
        <x:v>Syifa</x:v>
      </x:c>
      <x:c r="D326" s="30" t="str">
        <x:v>Family A</x:v>
      </x:c>
      <x:c r="E326" s="31" t="n">
        <x:v>46278</x:v>
      </x:c>
      <x:c r="F326" s="30" t="str">
        <x:v>DP</x:v>
      </x:c>
      <x:c r="G326" s="32" t="n">
        <x:v>0</x:v>
      </x:c>
      <x:c r="H326" s="32" t="n">
        <x:v>100000</x:v>
      </x:c>
      <x:c r="I326" s="32" t="n">
        <x:f>IF(B326="","",SUM(G326:H326))</x:f>
        <x:v>100000</x:v>
      </x:c>
      <x:c r="J326" s="30" t="str">
        <x:f>IF(B326="","",IF(I326=0,"Tanpa uang masuk",IF(AND(G326&gt;0,H326&gt;0),"Cash + Transfer",IF(G326&gt;0,"Cash","Transfer"))))</x:f>
        <x:v>Transfer</x:v>
      </x:c>
      <x:c r="K326" s="30" t="str">
        <x:v>AMEL</x:v>
      </x:c>
      <x:c r="L326" s="30" t="str">
        <x:v>Belum diisi</x:v>
      </x:c>
      <x:c r="M326" s="30"/>
      <x:c r="N326" s="30"/>
      <x:c r="O326" s="30"/>
      <x:c r="P326" s="30"/>
      <x:c r="Q326" s="30"/>
      <x:c r="R326" s="30"/>
      <x:c r="S326" s="30" t="str">
        <x:v>Paket utama</x:v>
      </x:c>
      <x:c r="T326" s="30" t="str">
        <x:v>11</x:v>
      </x:c>
      <x:c r="U326" s="30" t="n">
        <x:v>5</x:v>
      </x:c>
      <x:c r="V326" s="30" t="str">
        <x:v>13 sept</x:v>
      </x:c>
      <x:c r="W326" s="30"/>
      <x:c r="X326" s="30" t="n">
        <x:v>100000</x:v>
      </x:c>
      <x:c r="Y326" s="30" t="str">
        <x:v>Fotografer belum diisi</x:v>
      </x:c>
      <x:c r="Z326" s="30" t="str">
        <x:f>IF(B326="","",IF(OR(C326="",D326="Belum diisi",F326=""),"CHECK: identitas/status",IF(AND(S326="Paket utama",F326&lt;&gt;"DP",OR(E326="",L326="")),"CHECK: tanggal foto/crew",IF(AND(I326=0,OR(W326="-",X326="-")),"CHECK: nominal nonangka","OK"))))</x:f>
        <x:v>OK</x:v>
      </x:c>
      <x:c r="AA326" s="30" t="n">
        <x:f>IF(B326="","",IF(AND(S326="Paket utama",E326&lt;&gt;"",E326&lt;='Pengaturan'!$B$6,OR(F326="Lunas",F326="Pelunasan"),L326&lt;&gt;"",L326&lt;&gt;"Belum diisi",N326="Uploaded"),1,0))</x:f>
        <x:v>0</x:v>
      </x:c>
    </x:row>
    <x:row r="327">
      <x:c r="A327" s="30" t="n">
        <x:v>323</x:v>
      </x:c>
      <x:c r="B327" s="31" t="n">
        <x:v>46276</x:v>
      </x:c>
      <x:c r="C327" s="30" t="str">
        <x:v>Naumi</x:v>
      </x:c>
      <x:c r="D327" s="30" t="str">
        <x:v>Graduation</x:v>
      </x:c>
      <x:c r="E327" s="31" t="n">
        <x:v>46276</x:v>
      </x:c>
      <x:c r="F327" s="30" t="str">
        <x:v>DP</x:v>
      </x:c>
      <x:c r="G327" s="32" t="n">
        <x:v>0</x:v>
      </x:c>
      <x:c r="H327" s="32" t="n">
        <x:v>100000</x:v>
      </x:c>
      <x:c r="I327" s="32" t="n">
        <x:f>IF(B327="","",SUM(G327:H327))</x:f>
        <x:v>100000</x:v>
      </x:c>
      <x:c r="J327" s="30" t="str">
        <x:f>IF(B327="","",IF(I327=0,"Tanpa uang masuk",IF(AND(G327&gt;0,H327&gt;0),"Cash + Transfer",IF(G327&gt;0,"Cash","Transfer"))))</x:f>
        <x:v>Transfer</x:v>
      </x:c>
      <x:c r="K327" s="30" t="str">
        <x:v>AMEL</x:v>
      </x:c>
      <x:c r="L327" s="30" t="str">
        <x:v>Belum diisi</x:v>
      </x:c>
      <x:c r="M327" s="30"/>
      <x:c r="N327" s="30"/>
      <x:c r="O327" s="30"/>
      <x:c r="P327" s="30"/>
      <x:c r="Q327" s="30"/>
      <x:c r="R327" s="30"/>
      <x:c r="S327" s="30" t="str">
        <x:v>Paket utama</x:v>
      </x:c>
      <x:c r="T327" s="30" t="str">
        <x:v>11</x:v>
      </x:c>
      <x:c r="U327" s="30" t="n">
        <x:v>6</x:v>
      </x:c>
      <x:c r="V327" s="30" t="str">
        <x:v>11 sept</x:v>
      </x:c>
      <x:c r="W327" s="30"/>
      <x:c r="X327" s="30" t="n">
        <x:v>100000</x:v>
      </x:c>
      <x:c r="Y327" s="30" t="str">
        <x:v>Fotografer belum diisi</x:v>
      </x:c>
      <x:c r="Z327" s="30" t="str">
        <x:f>IF(B327="","",IF(OR(C327="",D327="Belum diisi",F327=""),"CHECK: identitas/status",IF(AND(S327="Paket utama",F327&lt;&gt;"DP",OR(E327="",L327="")),"CHECK: tanggal foto/crew",IF(AND(I327=0,OR(W327="-",X327="-")),"CHECK: nominal nonangka","OK"))))</x:f>
        <x:v>OK</x:v>
      </x:c>
      <x:c r="AA327" s="30" t="n">
        <x:f>IF(B327="","",IF(AND(S327="Paket utama",E327&lt;&gt;"",E327&lt;='Pengaturan'!$B$6,OR(F327="Lunas",F327="Pelunasan"),L327&lt;&gt;"",L327&lt;&gt;"Belum diisi",N327="Uploaded"),1,0))</x:f>
        <x:v>0</x:v>
      </x:c>
    </x:row>
    <x:row r="328">
      <x:c r="A328" s="30" t="n">
        <x:v>324</x:v>
      </x:c>
      <x:c r="B328" s="31" t="n">
        <x:v>46276</x:v>
      </x:c>
      <x:c r="C328" s="30" t="str">
        <x:v>Anto</x:v>
      </x:c>
      <x:c r="D328" s="30" t="str">
        <x:v>Photofox</x:v>
      </x:c>
      <x:c r="E328" s="31" t="n">
        <x:v>46276</x:v>
      </x:c>
      <x:c r="F328" s="30" t="str">
        <x:v>Lunas</x:v>
      </x:c>
      <x:c r="G328" s="32" t="n">
        <x:v>0</x:v>
      </x:c>
      <x:c r="H328" s="32" t="n">
        <x:v>150000</x:v>
      </x:c>
      <x:c r="I328" s="32" t="n">
        <x:f>IF(B328="","",SUM(G328:H328))</x:f>
        <x:v>150000</x:v>
      </x:c>
      <x:c r="J328" s="30" t="str">
        <x:f>IF(B328="","",IF(I328=0,"Tanpa uang masuk",IF(AND(G328&gt;0,H328&gt;0),"Cash + Transfer",IF(G328&gt;0,"Cash","Transfer"))))</x:f>
        <x:v>Transfer</x:v>
      </x:c>
      <x:c r="K328" s="30" t="str">
        <x:v>AMEL</x:v>
      </x:c>
      <x:c r="L328" s="30" t="str">
        <x:v>ADIF</x:v>
      </x:c>
      <x:c r="M328" s="30" t="str">
        <x:v>add cetak</x:v>
      </x:c>
      <x:c r="N328" s="30" t="str">
        <x:v>Uploaded</x:v>
      </x:c>
      <x:c r="O328" s="30" t="str">
        <x:v>Uploaded</x:v>
      </x:c>
      <x:c r="P328" s="30"/>
      <x:c r="Q328" s="30"/>
      <x:c r="R328" s="30"/>
      <x:c r="S328" s="30" t="str">
        <x:v>Paket utama</x:v>
      </x:c>
      <x:c r="T328" s="30" t="str">
        <x:v>11</x:v>
      </x:c>
      <x:c r="U328" s="30" t="n">
        <x:v>7</x:v>
      </x:c>
      <x:c r="V328" s="30" t="str">
        <x:v>11 sept</x:v>
      </x:c>
      <x:c r="W328" s="30"/>
      <x:c r="X328" s="30" t="n">
        <x:v>150000</x:v>
      </x:c>
      <x:c r="Y328" s="30"/>
      <x:c r="Z328" s="30" t="str">
        <x:f>IF(B328="","",IF(OR(C328="",D328="Belum diisi",F328=""),"CHECK: identitas/status",IF(AND(S328="Paket utama",F328&lt;&gt;"DP",OR(E328="",L328="")),"CHECK: tanggal foto/crew",IF(AND(I328=0,OR(W328="-",X328="-")),"CHECK: nominal nonangka","OK"))))</x:f>
        <x:v>OK</x:v>
      </x:c>
      <x:c r="AA328" s="30" t="n">
        <x:f>IF(B328="","",IF(AND(S328="Paket utama",E328&lt;&gt;"",E328&lt;='Pengaturan'!$B$6,OR(F328="Lunas",F328="Pelunasan"),L328&lt;&gt;"",L328&lt;&gt;"Belum diisi",N328="Uploaded"),1,0))</x:f>
        <x:v>1</x:v>
      </x:c>
    </x:row>
    <x:row r="329">
      <x:c r="A329" s="30" t="n">
        <x:v>325</x:v>
      </x:c>
      <x:c r="B329" s="31" t="n">
        <x:v>46276</x:v>
      </x:c>
      <x:c r="C329" s="30" t="str">
        <x:v>Della fitriana</x:v>
      </x:c>
      <x:c r="D329" s="30" t="str">
        <x:v>Family A</x:v>
      </x:c>
      <x:c r="E329" s="31" t="n">
        <x:v>46287</x:v>
      </x:c>
      <x:c r="F329" s="30" t="str">
        <x:v>DP</x:v>
      </x:c>
      <x:c r="G329" s="32" t="n">
        <x:v>0</x:v>
      </x:c>
      <x:c r="H329" s="32" t="n">
        <x:v>100000</x:v>
      </x:c>
      <x:c r="I329" s="32" t="n">
        <x:f>IF(B329="","",SUM(G329:H329))</x:f>
        <x:v>100000</x:v>
      </x:c>
      <x:c r="J329" s="30" t="str">
        <x:f>IF(B329="","",IF(I329=0,"Tanpa uang masuk",IF(AND(G329&gt;0,H329&gt;0),"Cash + Transfer",IF(G329&gt;0,"Cash","Transfer"))))</x:f>
        <x:v>Transfer</x:v>
      </x:c>
      <x:c r="K329" s="30" t="str">
        <x:v>AMEL</x:v>
      </x:c>
      <x:c r="L329" s="30" t="str">
        <x:v>Belum diisi</x:v>
      </x:c>
      <x:c r="M329" s="30"/>
      <x:c r="N329" s="30"/>
      <x:c r="O329" s="30"/>
      <x:c r="P329" s="30"/>
      <x:c r="Q329" s="30"/>
      <x:c r="R329" s="30"/>
      <x:c r="S329" s="30" t="str">
        <x:v>Paket utama</x:v>
      </x:c>
      <x:c r="T329" s="30" t="str">
        <x:v>11</x:v>
      </x:c>
      <x:c r="U329" s="30" t="n">
        <x:v>8</x:v>
      </x:c>
      <x:c r="V329" s="30" t="str">
        <x:v>22 sept</x:v>
      </x:c>
      <x:c r="W329" s="30"/>
      <x:c r="X329" s="30" t="n">
        <x:v>100000</x:v>
      </x:c>
      <x:c r="Y329" s="30" t="str">
        <x:v>Fotografer belum diisi</x:v>
      </x:c>
      <x:c r="Z329" s="30" t="str">
        <x:f>IF(B329="","",IF(OR(C329="",D329="Belum diisi",F329=""),"CHECK: identitas/status",IF(AND(S329="Paket utama",F329&lt;&gt;"DP",OR(E329="",L329="")),"CHECK: tanggal foto/crew",IF(AND(I329=0,OR(W329="-",X329="-")),"CHECK: nominal nonangka","OK"))))</x:f>
        <x:v>OK</x:v>
      </x:c>
      <x:c r="AA329" s="30" t="n">
        <x:f>IF(B329="","",IF(AND(S329="Paket utama",E329&lt;&gt;"",E329&lt;='Pengaturan'!$B$6,OR(F329="Lunas",F329="Pelunasan"),L329&lt;&gt;"",L329&lt;&gt;"Belum diisi",N329="Uploaded"),1,0))</x:f>
        <x:v>0</x:v>
      </x:c>
    </x:row>
    <x:row r="330">
      <x:c r="A330" s="30" t="n">
        <x:v>326</x:v>
      </x:c>
      <x:c r="B330" s="31" t="n">
        <x:v>46276</x:v>
      </x:c>
      <x:c r="C330" s="30" t="str">
        <x:v>Maylisa</x:v>
      </x:c>
      <x:c r="D330" s="30" t="str">
        <x:v>Large Group</x:v>
      </x:c>
      <x:c r="E330" s="31" t="n">
        <x:v>46277</x:v>
      </x:c>
      <x:c r="F330" s="30" t="str">
        <x:v>DP</x:v>
      </x:c>
      <x:c r="G330" s="32" t="n">
        <x:v>0</x:v>
      </x:c>
      <x:c r="H330" s="32" t="n">
        <x:v>100000</x:v>
      </x:c>
      <x:c r="I330" s="32" t="n">
        <x:f>IF(B330="","",SUM(G330:H330))</x:f>
        <x:v>100000</x:v>
      </x:c>
      <x:c r="J330" s="30" t="str">
        <x:f>IF(B330="","",IF(I330=0,"Tanpa uang masuk",IF(AND(G330&gt;0,H330&gt;0),"Cash + Transfer",IF(G330&gt;0,"Cash","Transfer"))))</x:f>
        <x:v>Transfer</x:v>
      </x:c>
      <x:c r="K330" s="30" t="str">
        <x:v>AMEL</x:v>
      </x:c>
      <x:c r="L330" s="30" t="str">
        <x:v>Belum diisi</x:v>
      </x:c>
      <x:c r="M330" s="30"/>
      <x:c r="N330" s="30"/>
      <x:c r="O330" s="30"/>
      <x:c r="P330" s="30"/>
      <x:c r="Q330" s="30"/>
      <x:c r="R330" s="30"/>
      <x:c r="S330" s="30" t="str">
        <x:v>Paket utama</x:v>
      </x:c>
      <x:c r="T330" s="30" t="str">
        <x:v>11</x:v>
      </x:c>
      <x:c r="U330" s="30" t="n">
        <x:v>9</x:v>
      </x:c>
      <x:c r="V330" s="30" t="str">
        <x:v>12 sept</x:v>
      </x:c>
      <x:c r="W330" s="30"/>
      <x:c r="X330" s="30" t="n">
        <x:v>100000</x:v>
      </x:c>
      <x:c r="Y330" s="30" t="str">
        <x:v>Fotografer belum diisi</x:v>
      </x:c>
      <x:c r="Z330" s="30" t="str">
        <x:f>IF(B330="","",IF(OR(C330="",D330="Belum diisi",F330=""),"CHECK: identitas/status",IF(AND(S330="Paket utama",F330&lt;&gt;"DP",OR(E330="",L330="")),"CHECK: tanggal foto/crew",IF(AND(I330=0,OR(W330="-",X330="-")),"CHECK: nominal nonangka","OK"))))</x:f>
        <x:v>OK</x:v>
      </x:c>
      <x:c r="AA330" s="30" t="n">
        <x:f>IF(B330="","",IF(AND(S330="Paket utama",E330&lt;&gt;"",E330&lt;='Pengaturan'!$B$6,OR(F330="Lunas",F330="Pelunasan"),L330&lt;&gt;"",L330&lt;&gt;"Belum diisi",N330="Uploaded"),1,0))</x:f>
        <x:v>0</x:v>
      </x:c>
    </x:row>
    <x:row r="331">
      <x:c r="A331" s="30" t="n">
        <x:v>327</x:v>
      </x:c>
      <x:c r="B331" s="31" t="n">
        <x:v>46276</x:v>
      </x:c>
      <x:c r="C331" s="30" t="str">
        <x:v>Tiffani Agil</x:v>
      </x:c>
      <x:c r="D331" s="30" t="str">
        <x:v>Graduation</x:v>
      </x:c>
      <x:c r="E331" s="31" t="n">
        <x:v>46298</x:v>
      </x:c>
      <x:c r="F331" s="30" t="str">
        <x:v>DP</x:v>
      </x:c>
      <x:c r="G331" s="32" t="n">
        <x:v>0</x:v>
      </x:c>
      <x:c r="H331" s="32" t="n">
        <x:v>100000</x:v>
      </x:c>
      <x:c r="I331" s="32" t="n">
        <x:f>IF(B331="","",SUM(G331:H331))</x:f>
        <x:v>100000</x:v>
      </x:c>
      <x:c r="J331" s="30" t="str">
        <x:f>IF(B331="","",IF(I331=0,"Tanpa uang masuk",IF(AND(G331&gt;0,H331&gt;0),"Cash + Transfer",IF(G331&gt;0,"Cash","Transfer"))))</x:f>
        <x:v>Transfer</x:v>
      </x:c>
      <x:c r="K331" s="30" t="str">
        <x:v>AMEL</x:v>
      </x:c>
      <x:c r="L331" s="30" t="str">
        <x:v>Belum diisi</x:v>
      </x:c>
      <x:c r="M331" s="30"/>
      <x:c r="N331" s="30"/>
      <x:c r="O331" s="30"/>
      <x:c r="P331" s="30"/>
      <x:c r="Q331" s="30"/>
      <x:c r="R331" s="30"/>
      <x:c r="S331" s="30" t="str">
        <x:v>Paket utama</x:v>
      </x:c>
      <x:c r="T331" s="30" t="str">
        <x:v>11</x:v>
      </x:c>
      <x:c r="U331" s="30" t="n">
        <x:v>10</x:v>
      </x:c>
      <x:c r="V331" s="30" t="str">
        <x:v>3 oktober</x:v>
      </x:c>
      <x:c r="W331" s="30"/>
      <x:c r="X331" s="30" t="n">
        <x:v>100000</x:v>
      </x:c>
      <x:c r="Y331" s="30" t="str">
        <x:v>Fotografer belum diisi</x:v>
      </x:c>
      <x:c r="Z331" s="30" t="str">
        <x:f>IF(B331="","",IF(OR(C331="",D331="Belum diisi",F331=""),"CHECK: identitas/status",IF(AND(S331="Paket utama",F331&lt;&gt;"DP",OR(E331="",L331="")),"CHECK: tanggal foto/crew",IF(AND(I331=0,OR(W331="-",X331="-")),"CHECK: nominal nonangka","OK"))))</x:f>
        <x:v>OK</x:v>
      </x:c>
      <x:c r="AA331" s="30" t="n">
        <x:f>IF(B331="","",IF(AND(S331="Paket utama",E331&lt;&gt;"",E331&lt;='Pengaturan'!$B$6,OR(F331="Lunas",F331="Pelunasan"),L331&lt;&gt;"",L331&lt;&gt;"Belum diisi",N331="Uploaded"),1,0))</x:f>
        <x:v>0</x:v>
      </x:c>
    </x:row>
    <x:row r="332">
      <x:c r="A332" s="30" t="n">
        <x:v>328</x:v>
      </x:c>
      <x:c r="B332" s="31" t="n">
        <x:v>46276</x:v>
      </x:c>
      <x:c r="C332" s="30" t="str">
        <x:v>Gita</x:v>
      </x:c>
      <x:c r="D332" s="30" t="str">
        <x:v>Family A</x:v>
      </x:c>
      <x:c r="E332" s="31" t="n">
        <x:v>46276</x:v>
      </x:c>
      <x:c r="F332" s="30" t="str">
        <x:v>Lunas</x:v>
      </x:c>
      <x:c r="G332" s="32" t="n">
        <x:v>350000</x:v>
      </x:c>
      <x:c r="H332" s="32" t="n">
        <x:v>0</x:v>
      </x:c>
      <x:c r="I332" s="32" t="n">
        <x:f>IF(B332="","",SUM(G332:H332))</x:f>
        <x:v>350000</x:v>
      </x:c>
      <x:c r="J332" s="30" t="str">
        <x:f>IF(B332="","",IF(I332=0,"Tanpa uang masuk",IF(AND(G332&gt;0,H332&gt;0),"Cash + Transfer",IF(G332&gt;0,"Cash","Transfer"))))</x:f>
        <x:v>Cash</x:v>
      </x:c>
      <x:c r="K332" s="30" t="str">
        <x:v>AMEL</x:v>
      </x:c>
      <x:c r="L332" s="30" t="str">
        <x:v>ADIF</x:v>
      </x:c>
      <x:c r="M332" s="30"/>
      <x:c r="N332" s="30" t="str">
        <x:v>Uploaded</x:v>
      </x:c>
      <x:c r="O332" s="30" t="str">
        <x:v>Pending</x:v>
      </x:c>
      <x:c r="P332" s="30"/>
      <x:c r="Q332" s="30"/>
      <x:c r="R332" s="30"/>
      <x:c r="S332" s="30" t="str">
        <x:v>Paket utama</x:v>
      </x:c>
      <x:c r="T332" s="30" t="str">
        <x:v>11</x:v>
      </x:c>
      <x:c r="U332" s="30" t="n">
        <x:v>11</x:v>
      </x:c>
      <x:c r="V332" s="30" t="str">
        <x:v>2026-09-11T00:00:00</x:v>
      </x:c>
      <x:c r="W332" s="30" t="n">
        <x:v>350000</x:v>
      </x:c>
      <x:c r="X332" s="30"/>
      <x:c r="Y332" s="30"/>
      <x:c r="Z332" s="30" t="str">
        <x:f>IF(B332="","",IF(OR(C332="",D332="Belum diisi",F332=""),"CHECK: identitas/status",IF(AND(S332="Paket utama",F332&lt;&gt;"DP",OR(E332="",L332="")),"CHECK: tanggal foto/crew",IF(AND(I332=0,OR(W332="-",X332="-")),"CHECK: nominal nonangka","OK"))))</x:f>
        <x:v>OK</x:v>
      </x:c>
      <x:c r="AA332" s="30" t="n">
        <x:f>IF(B332="","",IF(AND(S332="Paket utama",E332&lt;&gt;"",E332&lt;='Pengaturan'!$B$6,OR(F332="Lunas",F332="Pelunasan"),L332&lt;&gt;"",L332&lt;&gt;"Belum diisi",N332="Uploaded"),1,0))</x:f>
        <x:v>1</x:v>
      </x:c>
    </x:row>
    <x:row r="333">
      <x:c r="A333" s="30" t="n">
        <x:v>329</x:v>
      </x:c>
      <x:c r="B333" s="31" t="n">
        <x:v>46276</x:v>
      </x:c>
      <x:c r="C333" s="30" t="str">
        <x:v>Gita</x:v>
      </x:c>
      <x:c r="D333" s="30" t="str">
        <x:v>Family A</x:v>
      </x:c>
      <x:c r="E333" s="31"/>
      <x:c r="F333" s="30" t="str">
        <x:v>Lunas</x:v>
      </x:c>
      <x:c r="G333" s="32" t="n">
        <x:v>0</x:v>
      </x:c>
      <x:c r="H333" s="32" t="n">
        <x:v>100000</x:v>
      </x:c>
      <x:c r="I333" s="32" t="n">
        <x:f>IF(B333="","",SUM(G333:H333))</x:f>
        <x:v>100000</x:v>
      </x:c>
      <x:c r="J333" s="30" t="str">
        <x:f>IF(B333="","",IF(I333=0,"Tanpa uang masuk",IF(AND(G333&gt;0,H333&gt;0),"Cash + Transfer",IF(G333&gt;0,"Cash","Transfer"))))</x:f>
        <x:v>Transfer</x:v>
      </x:c>
      <x:c r="K333" s="30" t="str">
        <x:v>AMEL</x:v>
      </x:c>
      <x:c r="L333" s="30" t="str">
        <x:v>Belum diisi</x:v>
      </x:c>
      <x:c r="M333" s="30" t="str">
        <x:v>add time</x:v>
      </x:c>
      <x:c r="N333" s="30"/>
      <x:c r="O333" s="30"/>
      <x:c r="P333" s="30"/>
      <x:c r="Q333" s="30"/>
      <x:c r="R333" s="30"/>
      <x:c r="S333" s="30" t="str">
        <x:v>Paket utama</x:v>
      </x:c>
      <x:c r="T333" s="30" t="str">
        <x:v>11</x:v>
      </x:c>
      <x:c r="U333" s="30" t="n">
        <x:v>12</x:v>
      </x:c>
      <x:c r="V333" s="30"/>
      <x:c r="W333" s="30"/>
      <x:c r="X333" s="30" t="n">
        <x:v>100000</x:v>
      </x:c>
      <x:c r="Y333" s="30" t="str">
        <x:v>Fotografer belum diisi</x:v>
      </x:c>
      <x:c r="Z333" s="30" t="str">
        <x:f>IF(B333="","",IF(OR(C333="",D333="Belum diisi",F333=""),"CHECK: identitas/status",IF(AND(S333="Paket utama",F333&lt;&gt;"DP",OR(E333="",L333="")),"CHECK: tanggal foto/crew",IF(AND(I333=0,OR(W333="-",X333="-")),"CHECK: nominal nonangka","OK"))))</x:f>
        <x:v>CHECK: tanggal foto/crew</x:v>
      </x:c>
      <x:c r="AA333" s="30" t="n">
        <x:f>IF(B333="","",IF(AND(S333="Paket utama",E333&lt;&gt;"",E333&lt;='Pengaturan'!$B$6,OR(F333="Lunas",F333="Pelunasan"),L333&lt;&gt;"",L333&lt;&gt;"Belum diisi",N333="Uploaded"),1,0))</x:f>
        <x:v>0</x:v>
      </x:c>
    </x:row>
    <x:row r="334">
      <x:c r="A334" s="30" t="n">
        <x:v>330</x:v>
      </x:c>
      <x:c r="B334" s="31" t="n">
        <x:v>46276</x:v>
      </x:c>
      <x:c r="C334" s="30" t="str">
        <x:v>lisha</x:v>
      </x:c>
      <x:c r="D334" s="30" t="str">
        <x:v>Large Group</x:v>
      </x:c>
      <x:c r="E334" s="31"/>
      <x:c r="F334" s="30" t="str">
        <x:v>Lunas</x:v>
      </x:c>
      <x:c r="G334" s="32" t="n">
        <x:v>0</x:v>
      </x:c>
      <x:c r="H334" s="32" t="n">
        <x:v>1125000</x:v>
      </x:c>
      <x:c r="I334" s="32" t="n">
        <x:f>IF(B334="","",SUM(G334:H334))</x:f>
        <x:v>1125000</x:v>
      </x:c>
      <x:c r="J334" s="30" t="str">
        <x:f>IF(B334="","",IF(I334=0,"Tanpa uang masuk",IF(AND(G334&gt;0,H334&gt;0),"Cash + Transfer",IF(G334&gt;0,"Cash","Transfer"))))</x:f>
        <x:v>Transfer</x:v>
      </x:c>
      <x:c r="K334" s="30" t="str">
        <x:v>AMEL</x:v>
      </x:c>
      <x:c r="L334" s="30" t="str">
        <x:v>ADIF</x:v>
      </x:c>
      <x:c r="M334" s="30"/>
      <x:c r="N334" s="30" t="str">
        <x:v>Uploaded</x:v>
      </x:c>
      <x:c r="O334" s="30" t="str">
        <x:v>Uploaded</x:v>
      </x:c>
      <x:c r="P334" s="30"/>
      <x:c r="Q334" s="30"/>
      <x:c r="R334" s="30"/>
      <x:c r="S334" s="30" t="str">
        <x:v>Paket utama</x:v>
      </x:c>
      <x:c r="T334" s="30" t="str">
        <x:v>11</x:v>
      </x:c>
      <x:c r="U334" s="30" t="n">
        <x:v>13</x:v>
      </x:c>
      <x:c r="V334" s="30"/>
      <x:c r="W334" s="30"/>
      <x:c r="X334" s="30" t="n">
        <x:v>1125000</x:v>
      </x:c>
      <x:c r="Y334" s="30"/>
      <x:c r="Z334" s="30" t="str">
        <x:f>IF(B334="","",IF(OR(C334="",D334="Belum diisi",F334=""),"CHECK: identitas/status",IF(AND(S334="Paket utama",F334&lt;&gt;"DP",OR(E334="",L334="")),"CHECK: tanggal foto/crew",IF(AND(I334=0,OR(W334="-",X334="-")),"CHECK: nominal nonangka","OK"))))</x:f>
        <x:v>CHECK: tanggal foto/crew</x:v>
      </x:c>
      <x:c r="AA334" s="30" t="n">
        <x:f>IF(B334="","",IF(AND(S334="Paket utama",E334&lt;&gt;"",E334&lt;='Pengaturan'!$B$6,OR(F334="Lunas",F334="Pelunasan"),L334&lt;&gt;"",L334&lt;&gt;"Belum diisi",N334="Uploaded"),1,0))</x:f>
        <x:v>0</x:v>
      </x:c>
    </x:row>
    <x:row r="335">
      <x:c r="A335" s="30" t="n">
        <x:v>331</x:v>
      </x:c>
      <x:c r="B335" s="31" t="n">
        <x:v>46276</x:v>
      </x:c>
      <x:c r="C335" s="30" t="str">
        <x:v>naumi</x:v>
      </x:c>
      <x:c r="D335" s="30" t="str">
        <x:v>Graduation</x:v>
      </x:c>
      <x:c r="E335" s="31"/>
      <x:c r="F335" s="30" t="str">
        <x:v>Lunas</x:v>
      </x:c>
      <x:c r="G335" s="32" t="n">
        <x:v>0</x:v>
      </x:c>
      <x:c r="H335" s="32" t="n">
        <x:v>250000</x:v>
      </x:c>
      <x:c r="I335" s="32" t="n">
        <x:f>IF(B335="","",SUM(G335:H335))</x:f>
        <x:v>250000</x:v>
      </x:c>
      <x:c r="J335" s="30" t="str">
        <x:f>IF(B335="","",IF(I335=0,"Tanpa uang masuk",IF(AND(G335&gt;0,H335&gt;0),"Cash + Transfer",IF(G335&gt;0,"Cash","Transfer"))))</x:f>
        <x:v>Transfer</x:v>
      </x:c>
      <x:c r="K335" s="30" t="str">
        <x:v>AMEL</x:v>
      </x:c>
      <x:c r="L335" s="30" t="str">
        <x:v>ADIF</x:v>
      </x:c>
      <x:c r="M335" s="30"/>
      <x:c r="N335" s="30" t="str">
        <x:v>Uploaded</x:v>
      </x:c>
      <x:c r="O335" s="30" t="str">
        <x:v>Uploaded</x:v>
      </x:c>
      <x:c r="P335" s="30"/>
      <x:c r="Q335" s="30"/>
      <x:c r="R335" s="30"/>
      <x:c r="S335" s="30" t="str">
        <x:v>Paket utama</x:v>
      </x:c>
      <x:c r="T335" s="30" t="str">
        <x:v>11</x:v>
      </x:c>
      <x:c r="U335" s="30" t="n">
        <x:v>14</x:v>
      </x:c>
      <x:c r="V335" s="30"/>
      <x:c r="W335" s="30"/>
      <x:c r="X335" s="30" t="n">
        <x:v>250000</x:v>
      </x:c>
      <x:c r="Y335" s="30"/>
      <x:c r="Z335" s="30" t="str">
        <x:f>IF(B335="","",IF(OR(C335="",D335="Belum diisi",F335=""),"CHECK: identitas/status",IF(AND(S335="Paket utama",F335&lt;&gt;"DP",OR(E335="",L335="")),"CHECK: tanggal foto/crew",IF(AND(I335=0,OR(W335="-",X335="-")),"CHECK: nominal nonangka","OK"))))</x:f>
        <x:v>CHECK: tanggal foto/crew</x:v>
      </x:c>
      <x:c r="AA335" s="30" t="n">
        <x:f>IF(B335="","",IF(AND(S335="Paket utama",E335&lt;&gt;"",E335&lt;='Pengaturan'!$B$6,OR(F335="Lunas",F335="Pelunasan"),L335&lt;&gt;"",L335&lt;&gt;"Belum diisi",N335="Uploaded"),1,0))</x:f>
        <x:v>0</x:v>
      </x:c>
    </x:row>
    <x:row r="336">
      <x:c r="A336" s="30" t="n">
        <x:v>332</x:v>
      </x:c>
      <x:c r="B336" s="31" t="n">
        <x:v>46276</x:v>
      </x:c>
      <x:c r="C336" s="30" t="str">
        <x:v>Decky Septa</x:v>
      </x:c>
      <x:c r="D336" s="30" t="str">
        <x:v>Add Cetak</x:v>
      </x:c>
      <x:c r="E336" s="31" t="n">
        <x:v>46273</x:v>
      </x:c>
      <x:c r="F336" s="30" t="str">
        <x:v>Lunas</x:v>
      </x:c>
      <x:c r="G336" s="32" t="n">
        <x:v>0</x:v>
      </x:c>
      <x:c r="H336" s="32" t="n">
        <x:v>125000</x:v>
      </x:c>
      <x:c r="I336" s="32" t="n">
        <x:f>IF(B336="","",SUM(G336:H336))</x:f>
        <x:v>125000</x:v>
      </x:c>
      <x:c r="J336" s="30" t="str">
        <x:f>IF(B336="","",IF(I336=0,"Tanpa uang masuk",IF(AND(G336&gt;0,H336&gt;0),"Cash + Transfer",IF(G336&gt;0,"Cash","Transfer"))))</x:f>
        <x:v>Transfer</x:v>
      </x:c>
      <x:c r="K336" s="30" t="str">
        <x:v>AMEL</x:v>
      </x:c>
      <x:c r="L336" s="30" t="str">
        <x:v>Belum diisi</x:v>
      </x:c>
      <x:c r="M336" s="30"/>
      <x:c r="N336" s="30" t="str">
        <x:v>-</x:v>
      </x:c>
      <x:c r="O336" s="30" t="str">
        <x:v>Uploaded</x:v>
      </x:c>
      <x:c r="P336" s="30"/>
      <x:c r="Q336" s="30"/>
      <x:c r="R336" s="30"/>
      <x:c r="S336" s="30" t="str">
        <x:v>Add-on</x:v>
      </x:c>
      <x:c r="T336" s="30" t="str">
        <x:v>11</x:v>
      </x:c>
      <x:c r="U336" s="30" t="n">
        <x:v>15</x:v>
      </x:c>
      <x:c r="V336" s="30" t="str">
        <x:v>8 sept</x:v>
      </x:c>
      <x:c r="W336" s="30"/>
      <x:c r="X336" s="30" t="n">
        <x:v>125000</x:v>
      </x:c>
      <x:c r="Y336" s="30" t="str">
        <x:v>Fotografer belum diisi</x:v>
      </x:c>
      <x:c r="Z336" s="30" t="str">
        <x:f>IF(B336="","",IF(OR(C336="",D336="Belum diisi",F336=""),"CHECK: identitas/status",IF(AND(S336="Paket utama",F336&lt;&gt;"DP",OR(E336="",L336="")),"CHECK: tanggal foto/crew",IF(AND(I336=0,OR(W336="-",X336="-")),"CHECK: nominal nonangka","OK"))))</x:f>
        <x:v>OK</x:v>
      </x:c>
      <x:c r="AA336" s="30" t="n">
        <x:f>IF(B336="","",IF(AND(S336="Paket utama",E336&lt;&gt;"",E336&lt;='Pengaturan'!$B$6,OR(F336="Lunas",F336="Pelunasan"),L336&lt;&gt;"",L336&lt;&gt;"Belum diisi",N336="Uploaded"),1,0))</x:f>
        <x:v>0</x:v>
      </x:c>
    </x:row>
    <x:row r="337">
      <x:c r="A337" s="30" t="n">
        <x:v>333</x:v>
      </x:c>
      <x:c r="B337" s="31" t="n">
        <x:v>46276</x:v>
      </x:c>
      <x:c r="C337" s="30" t="str">
        <x:v>Bela</x:v>
      </x:c>
      <x:c r="D337" s="30" t="str">
        <x:v>Graduation</x:v>
      </x:c>
      <x:c r="E337" s="31" t="n">
        <x:v>46299</x:v>
      </x:c>
      <x:c r="F337" s="30" t="str">
        <x:v>DP</x:v>
      </x:c>
      <x:c r="G337" s="32" t="n">
        <x:v>0</x:v>
      </x:c>
      <x:c r="H337" s="32" t="n">
        <x:v>100000</x:v>
      </x:c>
      <x:c r="I337" s="32" t="n">
        <x:f>IF(B337="","",SUM(G337:H337))</x:f>
        <x:v>100000</x:v>
      </x:c>
      <x:c r="J337" s="30" t="str">
        <x:f>IF(B337="","",IF(I337=0,"Tanpa uang masuk",IF(AND(G337&gt;0,H337&gt;0),"Cash + Transfer",IF(G337&gt;0,"Cash","Transfer"))))</x:f>
        <x:v>Transfer</x:v>
      </x:c>
      <x:c r="K337" s="30" t="str">
        <x:v>AMEL</x:v>
      </x:c>
      <x:c r="L337" s="30" t="str">
        <x:v>Belum diisi</x:v>
      </x:c>
      <x:c r="M337" s="30"/>
      <x:c r="N337" s="30"/>
      <x:c r="O337" s="30"/>
      <x:c r="P337" s="30"/>
      <x:c r="Q337" s="30"/>
      <x:c r="R337" s="30"/>
      <x:c r="S337" s="30" t="str">
        <x:v>Paket utama</x:v>
      </x:c>
      <x:c r="T337" s="30" t="str">
        <x:v>11</x:v>
      </x:c>
      <x:c r="U337" s="30" t="n">
        <x:v>16</x:v>
      </x:c>
      <x:c r="V337" s="30" t="str">
        <x:v>4 okt</x:v>
      </x:c>
      <x:c r="W337" s="30"/>
      <x:c r="X337" s="30" t="n">
        <x:v>100000</x:v>
      </x:c>
      <x:c r="Y337" s="30" t="str">
        <x:v>Fotografer belum diisi</x:v>
      </x:c>
      <x:c r="Z337" s="30" t="str">
        <x:f>IF(B337="","",IF(OR(C337="",D337="Belum diisi",F337=""),"CHECK: identitas/status",IF(AND(S337="Paket utama",F337&lt;&gt;"DP",OR(E337="",L337="")),"CHECK: tanggal foto/crew",IF(AND(I337=0,OR(W337="-",X337="-")),"CHECK: nominal nonangka","OK"))))</x:f>
        <x:v>OK</x:v>
      </x:c>
      <x:c r="AA337" s="30" t="n">
        <x:f>IF(B337="","",IF(AND(S337="Paket utama",E337&lt;&gt;"",E337&lt;='Pengaturan'!$B$6,OR(F337="Lunas",F337="Pelunasan"),L337&lt;&gt;"",L337&lt;&gt;"Belum diisi",N337="Uploaded"),1,0))</x:f>
        <x:v>0</x:v>
      </x:c>
    </x:row>
    <x:row r="338">
      <x:c r="A338" s="30" t="n">
        <x:v>334</x:v>
      </x:c>
      <x:c r="B338" s="31" t="n">
        <x:v>46276</x:v>
      </x:c>
      <x:c r="C338" s="30" t="str">
        <x:v>TBMM EKSTREMITAS</x:v>
      </x:c>
      <x:c r="D338" s="30" t="str">
        <x:v>Large Group</x:v>
      </x:c>
      <x:c r="E338" s="31" t="n">
        <x:v>46276</x:v>
      </x:c>
      <x:c r="F338" s="30" t="str">
        <x:v>Lunas</x:v>
      </x:c>
      <x:c r="G338" s="32" t="n">
        <x:v>300000</x:v>
      </x:c>
      <x:c r="H338" s="32" t="n">
        <x:v>300000</x:v>
      </x:c>
      <x:c r="I338" s="32" t="n">
        <x:f>IF(B338="","",SUM(G338:H338))</x:f>
        <x:v>600000</x:v>
      </x:c>
      <x:c r="J338" s="30" t="str">
        <x:f>IF(B338="","",IF(I338=0,"Tanpa uang masuk",IF(AND(G338&gt;0,H338&gt;0),"Cash + Transfer",IF(G338&gt;0,"Cash","Transfer"))))</x:f>
        <x:v>Cash + Transfer</x:v>
      </x:c>
      <x:c r="K338" s="30" t="str">
        <x:v>AMEL</x:v>
      </x:c>
      <x:c r="L338" s="30" t="str">
        <x:v>ADIF</x:v>
      </x:c>
      <x:c r="M338" s="30"/>
      <x:c r="N338" s="30" t="str">
        <x:v>Uploaded</x:v>
      </x:c>
      <x:c r="O338" s="30" t="str">
        <x:v>Uploaded</x:v>
      </x:c>
      <x:c r="P338" s="30"/>
      <x:c r="Q338" s="30"/>
      <x:c r="R338" s="30"/>
      <x:c r="S338" s="30" t="str">
        <x:v>Paket utama</x:v>
      </x:c>
      <x:c r="T338" s="30" t="str">
        <x:v>11</x:v>
      </x:c>
      <x:c r="U338" s="30" t="n">
        <x:v>17</x:v>
      </x:c>
      <x:c r="V338" s="30" t="str">
        <x:v>11 sept</x:v>
      </x:c>
      <x:c r="W338" s="30" t="n">
        <x:v>300000</x:v>
      </x:c>
      <x:c r="X338" s="30" t="n">
        <x:v>300000</x:v>
      </x:c>
      <x:c r="Y338" s="30"/>
      <x:c r="Z338" s="30" t="str">
        <x:f>IF(B338="","",IF(OR(C338="",D338="Belum diisi",F338=""),"CHECK: identitas/status",IF(AND(S338="Paket utama",F338&lt;&gt;"DP",OR(E338="",L338="")),"CHECK: tanggal foto/crew",IF(AND(I338=0,OR(W338="-",X338="-")),"CHECK: nominal nonangka","OK"))))</x:f>
        <x:v>OK</x:v>
      </x:c>
      <x:c r="AA338" s="30" t="n">
        <x:f>IF(B338="","",IF(AND(S338="Paket utama",E338&lt;&gt;"",E338&lt;='Pengaturan'!$B$6,OR(F338="Lunas",F338="Pelunasan"),L338&lt;&gt;"",L338&lt;&gt;"Belum diisi",N338="Uploaded"),1,0))</x:f>
        <x:v>1</x:v>
      </x:c>
    </x:row>
    <x:row r="339">
      <x:c r="A339" s="30" t="n">
        <x:v>335</x:v>
      </x:c>
      <x:c r="B339" s="31" t="n">
        <x:v>46276</x:v>
      </x:c>
      <x:c r="C339" s="30" t="str">
        <x:v>Shelly Ayu Safitri</x:v>
      </x:c>
      <x:c r="D339" s="30" t="str">
        <x:v>Family A</x:v>
      </x:c>
      <x:c r="E339" s="31" t="n">
        <x:v>46277</x:v>
      </x:c>
      <x:c r="F339" s="30" t="str">
        <x:v>DP</x:v>
      </x:c>
      <x:c r="G339" s="32" t="n">
        <x:v>0</x:v>
      </x:c>
      <x:c r="H339" s="32" t="n">
        <x:v>100000</x:v>
      </x:c>
      <x:c r="I339" s="32" t="n">
        <x:f>IF(B339="","",SUM(G339:H339))</x:f>
        <x:v>100000</x:v>
      </x:c>
      <x:c r="J339" s="30" t="str">
        <x:f>IF(B339="","",IF(I339=0,"Tanpa uang masuk",IF(AND(G339&gt;0,H339&gt;0),"Cash + Transfer",IF(G339&gt;0,"Cash","Transfer"))))</x:f>
        <x:v>Transfer</x:v>
      </x:c>
      <x:c r="K339" s="30" t="str">
        <x:v>AMEL</x:v>
      </x:c>
      <x:c r="L339" s="30" t="str">
        <x:v>Belum diisi</x:v>
      </x:c>
      <x:c r="M339" s="30"/>
      <x:c r="N339" s="30"/>
      <x:c r="O339" s="30"/>
      <x:c r="P339" s="30"/>
      <x:c r="Q339" s="30"/>
      <x:c r="R339" s="30"/>
      <x:c r="S339" s="30" t="str">
        <x:v>Paket utama</x:v>
      </x:c>
      <x:c r="T339" s="30" t="str">
        <x:v>11</x:v>
      </x:c>
      <x:c r="U339" s="30" t="n">
        <x:v>18</x:v>
      </x:c>
      <x:c r="V339" s="30" t="str">
        <x:v>12 sept</x:v>
      </x:c>
      <x:c r="W339" s="30"/>
      <x:c r="X339" s="30" t="n">
        <x:v>100000</x:v>
      </x:c>
      <x:c r="Y339" s="30" t="str">
        <x:v>Fotografer belum diisi</x:v>
      </x:c>
      <x:c r="Z339" s="30" t="str">
        <x:f>IF(B339="","",IF(OR(C339="",D339="Belum diisi",F339=""),"CHECK: identitas/status",IF(AND(S339="Paket utama",F339&lt;&gt;"DP",OR(E339="",L339="")),"CHECK: tanggal foto/crew",IF(AND(I339=0,OR(W339="-",X339="-")),"CHECK: nominal nonangka","OK"))))</x:f>
        <x:v>OK</x:v>
      </x:c>
      <x:c r="AA339" s="30" t="n">
        <x:f>IF(B339="","",IF(AND(S339="Paket utama",E339&lt;&gt;"",E339&lt;='Pengaturan'!$B$6,OR(F339="Lunas",F339="Pelunasan"),L339&lt;&gt;"",L339&lt;&gt;"Belum diisi",N339="Uploaded"),1,0))</x:f>
        <x:v>0</x:v>
      </x:c>
    </x:row>
    <x:row r="340">
      <x:c r="A340" s="30" t="n">
        <x:v>336</x:v>
      </x:c>
      <x:c r="B340" s="31" t="n">
        <x:v>46277</x:v>
      </x:c>
      <x:c r="C340" s="30" t="str">
        <x:v>M adzki alfathin dp</x:v>
      </x:c>
      <x:c r="D340" s="30" t="str">
        <x:v>Large Group</x:v>
      </x:c>
      <x:c r="E340" s="31" t="n">
        <x:v>46278</x:v>
      </x:c>
      <x:c r="F340" s="30" t="str">
        <x:v>DP</x:v>
      </x:c>
      <x:c r="G340" s="32" t="n">
        <x:v>0</x:v>
      </x:c>
      <x:c r="H340" s="32" t="n">
        <x:v>100000</x:v>
      </x:c>
      <x:c r="I340" s="32" t="n">
        <x:f>IF(B340="","",SUM(G340:H340))</x:f>
        <x:v>100000</x:v>
      </x:c>
      <x:c r="J340" s="30" t="str">
        <x:f>IF(B340="","",IF(I340=0,"Tanpa uang masuk",IF(AND(G340&gt;0,H340&gt;0),"Cash + Transfer",IF(G340&gt;0,"Cash","Transfer"))))</x:f>
        <x:v>Transfer</x:v>
      </x:c>
      <x:c r="K340" s="30" t="str">
        <x:v>AMEL</x:v>
      </x:c>
      <x:c r="L340" s="30" t="str">
        <x:v>Belum diisi</x:v>
      </x:c>
      <x:c r="M340" s="30"/>
      <x:c r="N340" s="30"/>
      <x:c r="O340" s="30"/>
      <x:c r="P340" s="30"/>
      <x:c r="Q340" s="30"/>
      <x:c r="R340" s="30"/>
      <x:c r="S340" s="30" t="str">
        <x:v>Paket utama</x:v>
      </x:c>
      <x:c r="T340" s="30" t="str">
        <x:v>12</x:v>
      </x:c>
      <x:c r="U340" s="30" t="n">
        <x:v>4</x:v>
      </x:c>
      <x:c r="V340" s="30" t="str">
        <x:v>13 sept</x:v>
      </x:c>
      <x:c r="W340" s="30"/>
      <x:c r="X340" s="30" t="n">
        <x:v>100000</x:v>
      </x:c>
      <x:c r="Y340" s="30" t="str">
        <x:v>Fotografer belum diisi</x:v>
      </x:c>
      <x:c r="Z340" s="30" t="str">
        <x:f>IF(B340="","",IF(OR(C340="",D340="Belum diisi",F340=""),"CHECK: identitas/status",IF(AND(S340="Paket utama",F340&lt;&gt;"DP",OR(E340="",L340="")),"CHECK: tanggal foto/crew",IF(AND(I340=0,OR(W340="-",X340="-")),"CHECK: nominal nonangka","OK"))))</x:f>
        <x:v>OK</x:v>
      </x:c>
      <x:c r="AA340" s="30" t="n">
        <x:f>IF(B340="","",IF(AND(S340="Paket utama",E340&lt;&gt;"",E340&lt;='Pengaturan'!$B$6,OR(F340="Lunas",F340="Pelunasan"),L340&lt;&gt;"",L340&lt;&gt;"Belum diisi",N340="Uploaded"),1,0))</x:f>
        <x:v>0</x:v>
      </x:c>
    </x:row>
    <x:row r="341">
      <x:c r="A341" s="30" t="n">
        <x:v>337</x:v>
      </x:c>
      <x:c r="B341" s="31" t="n">
        <x:v>46277</x:v>
      </x:c>
      <x:c r="C341" s="30" t="str">
        <x:v>Nurul Indah Amalia</x:v>
      </x:c>
      <x:c r="D341" s="30" t="str">
        <x:v>Graduation</x:v>
      </x:c>
      <x:c r="E341" s="31" t="n">
        <x:v>46299</x:v>
      </x:c>
      <x:c r="F341" s="30" t="str">
        <x:v>DP</x:v>
      </x:c>
      <x:c r="G341" s="32" t="n">
        <x:v>0</x:v>
      </x:c>
      <x:c r="H341" s="32" t="n">
        <x:v>100000</x:v>
      </x:c>
      <x:c r="I341" s="32" t="n">
        <x:f>IF(B341="","",SUM(G341:H341))</x:f>
        <x:v>100000</x:v>
      </x:c>
      <x:c r="J341" s="30" t="str">
        <x:f>IF(B341="","",IF(I341=0,"Tanpa uang masuk",IF(AND(G341&gt;0,H341&gt;0),"Cash + Transfer",IF(G341&gt;0,"Cash","Transfer"))))</x:f>
        <x:v>Transfer</x:v>
      </x:c>
      <x:c r="K341" s="30" t="str">
        <x:v>AMEL</x:v>
      </x:c>
      <x:c r="L341" s="30" t="str">
        <x:v>Belum diisi</x:v>
      </x:c>
      <x:c r="M341" s="30"/>
      <x:c r="N341" s="30"/>
      <x:c r="O341" s="30"/>
      <x:c r="P341" s="30"/>
      <x:c r="Q341" s="30"/>
      <x:c r="R341" s="30"/>
      <x:c r="S341" s="30" t="str">
        <x:v>Paket utama</x:v>
      </x:c>
      <x:c r="T341" s="30" t="str">
        <x:v>12</x:v>
      </x:c>
      <x:c r="U341" s="30" t="n">
        <x:v>5</x:v>
      </x:c>
      <x:c r="V341" s="30" t="str">
        <x:v>4 oktober</x:v>
      </x:c>
      <x:c r="W341" s="30"/>
      <x:c r="X341" s="30" t="n">
        <x:v>100000</x:v>
      </x:c>
      <x:c r="Y341" s="30" t="str">
        <x:v>Fotografer belum diisi</x:v>
      </x:c>
      <x:c r="Z341" s="30" t="str">
        <x:f>IF(B341="","",IF(OR(C341="",D341="Belum diisi",F341=""),"CHECK: identitas/status",IF(AND(S341="Paket utama",F341&lt;&gt;"DP",OR(E341="",L341="")),"CHECK: tanggal foto/crew",IF(AND(I341=0,OR(W341="-",X341="-")),"CHECK: nominal nonangka","OK"))))</x:f>
        <x:v>OK</x:v>
      </x:c>
      <x:c r="AA341" s="30" t="n">
        <x:f>IF(B341="","",IF(AND(S341="Paket utama",E341&lt;&gt;"",E341&lt;='Pengaturan'!$B$6,OR(F341="Lunas",F341="Pelunasan"),L341&lt;&gt;"",L341&lt;&gt;"Belum diisi",N341="Uploaded"),1,0))</x:f>
        <x:v>0</x:v>
      </x:c>
    </x:row>
    <x:row r="342">
      <x:c r="A342" s="30" t="n">
        <x:v>338</x:v>
      </x:c>
      <x:c r="B342" s="31" t="n">
        <x:v>46277</x:v>
      </x:c>
      <x:c r="C342" s="30" t="str">
        <x:v>KKN TRIBUANA</x:v>
      </x:c>
      <x:c r="D342" s="30" t="str">
        <x:v>Large Group</x:v>
      </x:c>
      <x:c r="E342" s="31" t="n">
        <x:v>46285</x:v>
      </x:c>
      <x:c r="F342" s="30" t="str">
        <x:v>DP</x:v>
      </x:c>
      <x:c r="G342" s="32" t="n">
        <x:v>0</x:v>
      </x:c>
      <x:c r="H342" s="32" t="n">
        <x:v>100000</x:v>
      </x:c>
      <x:c r="I342" s="32" t="n">
        <x:f>IF(B342="","",SUM(G342:H342))</x:f>
        <x:v>100000</x:v>
      </x:c>
      <x:c r="J342" s="30" t="str">
        <x:f>IF(B342="","",IF(I342=0,"Tanpa uang masuk",IF(AND(G342&gt;0,H342&gt;0),"Cash + Transfer",IF(G342&gt;0,"Cash","Transfer"))))</x:f>
        <x:v>Transfer</x:v>
      </x:c>
      <x:c r="K342" s="30" t="str">
        <x:v>AMEL</x:v>
      </x:c>
      <x:c r="L342" s="30" t="str">
        <x:v>Belum diisi</x:v>
      </x:c>
      <x:c r="M342" s="30"/>
      <x:c r="N342" s="30"/>
      <x:c r="O342" s="30"/>
      <x:c r="P342" s="30"/>
      <x:c r="Q342" s="30"/>
      <x:c r="R342" s="30"/>
      <x:c r="S342" s="30" t="str">
        <x:v>Paket utama</x:v>
      </x:c>
      <x:c r="T342" s="30" t="str">
        <x:v>12</x:v>
      </x:c>
      <x:c r="U342" s="30" t="n">
        <x:v>6</x:v>
      </x:c>
      <x:c r="V342" s="30" t="str">
        <x:v>20 sept</x:v>
      </x:c>
      <x:c r="W342" s="30"/>
      <x:c r="X342" s="30" t="n">
        <x:v>100000</x:v>
      </x:c>
      <x:c r="Y342" s="30" t="str">
        <x:v>Fotografer belum diisi</x:v>
      </x:c>
      <x:c r="Z342" s="30" t="str">
        <x:f>IF(B342="","",IF(OR(C342="",D342="Belum diisi",F342=""),"CHECK: identitas/status",IF(AND(S342="Paket utama",F342&lt;&gt;"DP",OR(E342="",L342="")),"CHECK: tanggal foto/crew",IF(AND(I342=0,OR(W342="-",X342="-")),"CHECK: nominal nonangka","OK"))))</x:f>
        <x:v>OK</x:v>
      </x:c>
      <x:c r="AA342" s="30" t="n">
        <x:f>IF(B342="","",IF(AND(S342="Paket utama",E342&lt;&gt;"",E342&lt;='Pengaturan'!$B$6,OR(F342="Lunas",F342="Pelunasan"),L342&lt;&gt;"",L342&lt;&gt;"Belum diisi",N342="Uploaded"),1,0))</x:f>
        <x:v>0</x:v>
      </x:c>
    </x:row>
    <x:row r="343">
      <x:c r="A343" s="30" t="n">
        <x:v>339</x:v>
      </x:c>
      <x:c r="B343" s="31" t="n">
        <x:v>46277</x:v>
      </x:c>
      <x:c r="C343" s="30" t="str">
        <x:v>Lesty Meitika</x:v>
      </x:c>
      <x:c r="D343" s="30" t="str">
        <x:v>Add Edit</x:v>
      </x:c>
      <x:c r="E343" s="31" t="n">
        <x:v>46271</x:v>
      </x:c>
      <x:c r="F343" s="30" t="str">
        <x:v>Lunas</x:v>
      </x:c>
      <x:c r="G343" s="32" t="n">
        <x:v>0</x:v>
      </x:c>
      <x:c r="H343" s="32" t="n">
        <x:v>30000</x:v>
      </x:c>
      <x:c r="I343" s="32" t="n">
        <x:f>IF(B343="","",SUM(G343:H343))</x:f>
        <x:v>30000</x:v>
      </x:c>
      <x:c r="J343" s="30" t="str">
        <x:f>IF(B343="","",IF(I343=0,"Tanpa uang masuk",IF(AND(G343&gt;0,H343&gt;0),"Cash + Transfer",IF(G343&gt;0,"Cash","Transfer"))))</x:f>
        <x:v>Transfer</x:v>
      </x:c>
      <x:c r="K343" s="30" t="str">
        <x:v>AMEL</x:v>
      </x:c>
      <x:c r="L343" s="30" t="str">
        <x:v>Belum diisi</x:v>
      </x:c>
      <x:c r="M343" s="30"/>
      <x:c r="N343" s="30" t="str">
        <x:v>Uploaded</x:v>
      </x:c>
      <x:c r="O343" s="30" t="str">
        <x:v>Uploaded</x:v>
      </x:c>
      <x:c r="P343" s="30"/>
      <x:c r="Q343" s="30"/>
      <x:c r="R343" s="30"/>
      <x:c r="S343" s="30" t="str">
        <x:v>Add-on</x:v>
      </x:c>
      <x:c r="T343" s="30" t="str">
        <x:v>12</x:v>
      </x:c>
      <x:c r="U343" s="30" t="n">
        <x:v>7</x:v>
      </x:c>
      <x:c r="V343" s="30" t="str">
        <x:v>6 sept</x:v>
      </x:c>
      <x:c r="W343" s="30"/>
      <x:c r="X343" s="30" t="n">
        <x:v>30000</x:v>
      </x:c>
      <x:c r="Y343" s="30" t="str">
        <x:v>Fotografer belum diisi</x:v>
      </x:c>
      <x:c r="Z343" s="30" t="str">
        <x:f>IF(B343="","",IF(OR(C343="",D343="Belum diisi",F343=""),"CHECK: identitas/status",IF(AND(S343="Paket utama",F343&lt;&gt;"DP",OR(E343="",L343="")),"CHECK: tanggal foto/crew",IF(AND(I343=0,OR(W343="-",X343="-")),"CHECK: nominal nonangka","OK"))))</x:f>
        <x:v>OK</x:v>
      </x:c>
      <x:c r="AA343" s="30" t="n">
        <x:f>IF(B343="","",IF(AND(S343="Paket utama",E343&lt;&gt;"",E343&lt;='Pengaturan'!$B$6,OR(F343="Lunas",F343="Pelunasan"),L343&lt;&gt;"",L343&lt;&gt;"Belum diisi",N343="Uploaded"),1,0))</x:f>
        <x:v>0</x:v>
      </x:c>
    </x:row>
    <x:row r="344">
      <x:c r="A344" s="30" t="n">
        <x:v>340</x:v>
      </x:c>
      <x:c r="B344" s="31" t="n">
        <x:v>46277</x:v>
      </x:c>
      <x:c r="C344" s="30" t="str">
        <x:v>widyaloka</x:v>
      </x:c>
      <x:c r="D344" s="30" t="str">
        <x:v>Graduation</x:v>
      </x:c>
      <x:c r="E344" s="31" t="n">
        <x:v>46298</x:v>
      </x:c>
      <x:c r="F344" s="30" t="str">
        <x:v>DP</x:v>
      </x:c>
      <x:c r="G344" s="32" t="n">
        <x:v>0</x:v>
      </x:c>
      <x:c r="H344" s="32" t="n">
        <x:v>100000</x:v>
      </x:c>
      <x:c r="I344" s="32" t="n">
        <x:f>IF(B344="","",SUM(G344:H344))</x:f>
        <x:v>100000</x:v>
      </x:c>
      <x:c r="J344" s="30" t="str">
        <x:f>IF(B344="","",IF(I344=0,"Tanpa uang masuk",IF(AND(G344&gt;0,H344&gt;0),"Cash + Transfer",IF(G344&gt;0,"Cash","Transfer"))))</x:f>
        <x:v>Transfer</x:v>
      </x:c>
      <x:c r="K344" s="30" t="str">
        <x:v>AMEL</x:v>
      </x:c>
      <x:c r="L344" s="30" t="str">
        <x:v>Belum diisi</x:v>
      </x:c>
      <x:c r="M344" s="30"/>
      <x:c r="N344" s="30"/>
      <x:c r="O344" s="30"/>
      <x:c r="P344" s="30"/>
      <x:c r="Q344" s="30"/>
      <x:c r="R344" s="30"/>
      <x:c r="S344" s="30" t="str">
        <x:v>Paket utama</x:v>
      </x:c>
      <x:c r="T344" s="30" t="str">
        <x:v>12</x:v>
      </x:c>
      <x:c r="U344" s="30" t="n">
        <x:v>8</x:v>
      </x:c>
      <x:c r="V344" s="30" t="str">
        <x:v>3 okt</x:v>
      </x:c>
      <x:c r="W344" s="30"/>
      <x:c r="X344" s="30" t="n">
        <x:v>100000</x:v>
      </x:c>
      <x:c r="Y344" s="30" t="str">
        <x:v>Fotografer belum diisi</x:v>
      </x:c>
      <x:c r="Z344" s="30" t="str">
        <x:f>IF(B344="","",IF(OR(C344="",D344="Belum diisi",F344=""),"CHECK: identitas/status",IF(AND(S344="Paket utama",F344&lt;&gt;"DP",OR(E344="",L344="")),"CHECK: tanggal foto/crew",IF(AND(I344=0,OR(W344="-",X344="-")),"CHECK: nominal nonangka","OK"))))</x:f>
        <x:v>OK</x:v>
      </x:c>
      <x:c r="AA344" s="30" t="n">
        <x:f>IF(B344="","",IF(AND(S344="Paket utama",E344&lt;&gt;"",E344&lt;='Pengaturan'!$B$6,OR(F344="Lunas",F344="Pelunasan"),L344&lt;&gt;"",L344&lt;&gt;"Belum diisi",N344="Uploaded"),1,0))</x:f>
        <x:v>0</x:v>
      </x:c>
    </x:row>
    <x:row r="345">
      <x:c r="A345" s="30" t="n">
        <x:v>341</x:v>
      </x:c>
      <x:c r="B345" s="31" t="n">
        <x:v>46277</x:v>
      </x:c>
      <x:c r="C345" s="30" t="str">
        <x:v>Umi</x:v>
      </x:c>
      <x:c r="D345" s="30" t="str">
        <x:v>Large Group</x:v>
      </x:c>
      <x:c r="E345" s="31" t="n">
        <x:v>46277</x:v>
      </x:c>
      <x:c r="F345" s="30" t="str">
        <x:v>Lunas</x:v>
      </x:c>
      <x:c r="G345" s="32" t="n">
        <x:v>0</x:v>
      </x:c>
      <x:c r="H345" s="32" t="n">
        <x:v>250000</x:v>
      </x:c>
      <x:c r="I345" s="32" t="n">
        <x:f>IF(B345="","",SUM(G345:H345))</x:f>
        <x:v>250000</x:v>
      </x:c>
      <x:c r="J345" s="30" t="str">
        <x:f>IF(B345="","",IF(I345=0,"Tanpa uang masuk",IF(AND(G345&gt;0,H345&gt;0),"Cash + Transfer",IF(G345&gt;0,"Cash","Transfer"))))</x:f>
        <x:v>Transfer</x:v>
      </x:c>
      <x:c r="K345" s="30" t="str">
        <x:v>AMEL</x:v>
      </x:c>
      <x:c r="L345" s="30" t="str">
        <x:v>SAKA</x:v>
      </x:c>
      <x:c r="M345" s="30" t="str">
        <x:v>ots</x:v>
      </x:c>
      <x:c r="N345" s="30" t="str">
        <x:v>Uploaded</x:v>
      </x:c>
      <x:c r="O345" s="30" t="str">
        <x:v>Uploaded</x:v>
      </x:c>
      <x:c r="P345" s="30"/>
      <x:c r="Q345" s="30"/>
      <x:c r="R345" s="30"/>
      <x:c r="S345" s="30" t="str">
        <x:v>Paket utama</x:v>
      </x:c>
      <x:c r="T345" s="30" t="str">
        <x:v>12</x:v>
      </x:c>
      <x:c r="U345" s="30" t="n">
        <x:v>9</x:v>
      </x:c>
      <x:c r="V345" s="30" t="str">
        <x:v>12 sept</x:v>
      </x:c>
      <x:c r="W345" s="30"/>
      <x:c r="X345" s="30" t="n">
        <x:v>250000</x:v>
      </x:c>
      <x:c r="Y345" s="30"/>
      <x:c r="Z345" s="30" t="str">
        <x:f>IF(B345="","",IF(OR(C345="",D345="Belum diisi",F345=""),"CHECK: identitas/status",IF(AND(S345="Paket utama",F345&lt;&gt;"DP",OR(E345="",L345="")),"CHECK: tanggal foto/crew",IF(AND(I345=0,OR(W345="-",X345="-")),"CHECK: nominal nonangka","OK"))))</x:f>
        <x:v>OK</x:v>
      </x:c>
      <x:c r="AA345" s="30" t="n">
        <x:f>IF(B345="","",IF(AND(S345="Paket utama",E345&lt;&gt;"",E345&lt;='Pengaturan'!$B$6,OR(F345="Lunas",F345="Pelunasan"),L345&lt;&gt;"",L345&lt;&gt;"Belum diisi",N345="Uploaded"),1,0))</x:f>
        <x:v>1</x:v>
      </x:c>
    </x:row>
    <x:row r="346">
      <x:c r="A346" s="30" t="n">
        <x:v>342</x:v>
      </x:c>
      <x:c r="B346" s="31" t="n">
        <x:v>46277</x:v>
      </x:c>
      <x:c r="C346" s="30" t="str">
        <x:v>Aghnia Amalia</x:v>
      </x:c>
      <x:c r="D346" s="30" t="str">
        <x:v>Graduation</x:v>
      </x:c>
      <x:c r="E346" s="31" t="n">
        <x:v>46299</x:v>
      </x:c>
      <x:c r="F346" s="30" t="str">
        <x:v>DP</x:v>
      </x:c>
      <x:c r="G346" s="32" t="n">
        <x:v>0</x:v>
      </x:c>
      <x:c r="H346" s="32" t="n">
        <x:v>100000</x:v>
      </x:c>
      <x:c r="I346" s="32" t="n">
        <x:f>IF(B346="","",SUM(G346:H346))</x:f>
        <x:v>100000</x:v>
      </x:c>
      <x:c r="J346" s="30" t="str">
        <x:f>IF(B346="","",IF(I346=0,"Tanpa uang masuk",IF(AND(G346&gt;0,H346&gt;0),"Cash + Transfer",IF(G346&gt;0,"Cash","Transfer"))))</x:f>
        <x:v>Transfer</x:v>
      </x:c>
      <x:c r="K346" s="30" t="str">
        <x:v>AMEL</x:v>
      </x:c>
      <x:c r="L346" s="30" t="str">
        <x:v>Belum diisi</x:v>
      </x:c>
      <x:c r="M346" s="30"/>
      <x:c r="N346" s="30"/>
      <x:c r="O346" s="30"/>
      <x:c r="P346" s="30"/>
      <x:c r="Q346" s="30"/>
      <x:c r="R346" s="30"/>
      <x:c r="S346" s="30" t="str">
        <x:v>Paket utama</x:v>
      </x:c>
      <x:c r="T346" s="30" t="str">
        <x:v>12</x:v>
      </x:c>
      <x:c r="U346" s="30" t="n">
        <x:v>10</x:v>
      </x:c>
      <x:c r="V346" s="30" t="str">
        <x:v>4 okt</x:v>
      </x:c>
      <x:c r="W346" s="30"/>
      <x:c r="X346" s="30" t="n">
        <x:v>100000</x:v>
      </x:c>
      <x:c r="Y346" s="30" t="str">
        <x:v>Fotografer belum diisi</x:v>
      </x:c>
      <x:c r="Z346" s="30" t="str">
        <x:f>IF(B346="","",IF(OR(C346="",D346="Belum diisi",F346=""),"CHECK: identitas/status",IF(AND(S346="Paket utama",F346&lt;&gt;"DP",OR(E346="",L346="")),"CHECK: tanggal foto/crew",IF(AND(I346=0,OR(W346="-",X346="-")),"CHECK: nominal nonangka","OK"))))</x:f>
        <x:v>OK</x:v>
      </x:c>
      <x:c r="AA346" s="30" t="n">
        <x:f>IF(B346="","",IF(AND(S346="Paket utama",E346&lt;&gt;"",E346&lt;='Pengaturan'!$B$6,OR(F346="Lunas",F346="Pelunasan"),L346&lt;&gt;"",L346&lt;&gt;"Belum diisi",N346="Uploaded"),1,0))</x:f>
        <x:v>0</x:v>
      </x:c>
    </x:row>
    <x:row r="347">
      <x:c r="A347" s="30" t="n">
        <x:v>343</x:v>
      </x:c>
      <x:c r="B347" s="31" t="n">
        <x:v>46277</x:v>
      </x:c>
      <x:c r="C347" s="30" t="str">
        <x:v>AM. Yulia Mutmainah</x:v>
      </x:c>
      <x:c r="D347" s="30" t="str">
        <x:v>Graduation</x:v>
      </x:c>
      <x:c r="E347" s="31" t="n">
        <x:v>46317</x:v>
      </x:c>
      <x:c r="F347" s="30" t="str">
        <x:v>DP</x:v>
      </x:c>
      <x:c r="G347" s="32" t="n">
        <x:v>0</x:v>
      </x:c>
      <x:c r="H347" s="32" t="n">
        <x:v>100000</x:v>
      </x:c>
      <x:c r="I347" s="32" t="n">
        <x:f>IF(B347="","",SUM(G347:H347))</x:f>
        <x:v>100000</x:v>
      </x:c>
      <x:c r="J347" s="30" t="str">
        <x:f>IF(B347="","",IF(I347=0,"Tanpa uang masuk",IF(AND(G347&gt;0,H347&gt;0),"Cash + Transfer",IF(G347&gt;0,"Cash","Transfer"))))</x:f>
        <x:v>Transfer</x:v>
      </x:c>
      <x:c r="K347" s="30" t="str">
        <x:v>AMEL</x:v>
      </x:c>
      <x:c r="L347" s="30" t="str">
        <x:v>Belum diisi</x:v>
      </x:c>
      <x:c r="M347" s="30"/>
      <x:c r="N347" s="30"/>
      <x:c r="O347" s="30"/>
      <x:c r="P347" s="30"/>
      <x:c r="Q347" s="30"/>
      <x:c r="R347" s="30"/>
      <x:c r="S347" s="30" t="str">
        <x:v>Paket utama</x:v>
      </x:c>
      <x:c r="T347" s="30" t="str">
        <x:v>12</x:v>
      </x:c>
      <x:c r="U347" s="30" t="n">
        <x:v>11</x:v>
      </x:c>
      <x:c r="V347" s="30" t="str">
        <x:v>22 okt</x:v>
      </x:c>
      <x:c r="W347" s="30"/>
      <x:c r="X347" s="30" t="n">
        <x:v>100000</x:v>
      </x:c>
      <x:c r="Y347" s="30" t="str">
        <x:v>Fotografer belum diisi</x:v>
      </x:c>
      <x:c r="Z347" s="30" t="str">
        <x:f>IF(B347="","",IF(OR(C347="",D347="Belum diisi",F347=""),"CHECK: identitas/status",IF(AND(S347="Paket utama",F347&lt;&gt;"DP",OR(E347="",L347="")),"CHECK: tanggal foto/crew",IF(AND(I347=0,OR(W347="-",X347="-")),"CHECK: nominal nonangka","OK"))))</x:f>
        <x:v>OK</x:v>
      </x:c>
      <x:c r="AA347" s="30" t="n">
        <x:f>IF(B347="","",IF(AND(S347="Paket utama",E347&lt;&gt;"",E347&lt;='Pengaturan'!$B$6,OR(F347="Lunas",F347="Pelunasan"),L347&lt;&gt;"",L347&lt;&gt;"Belum diisi",N347="Uploaded"),1,0))</x:f>
        <x:v>0</x:v>
      </x:c>
    </x:row>
    <x:row r="348">
      <x:c r="A348" s="30" t="n">
        <x:v>344</x:v>
      </x:c>
      <x:c r="B348" s="31" t="n">
        <x:v>46277</x:v>
      </x:c>
      <x:c r="C348" s="30" t="str">
        <x:v>Batik Adipati</x:v>
      </x:c>
      <x:c r="D348" s="30" t="str">
        <x:v>Studio Rent</x:v>
      </x:c>
      <x:c r="E348" s="31" t="n">
        <x:v>46277</x:v>
      </x:c>
      <x:c r="F348" s="30" t="str">
        <x:v>Lunas</x:v>
      </x:c>
      <x:c r="G348" s="32" t="n">
        <x:v>0</x:v>
      </x:c>
      <x:c r="H348" s="32" t="n">
        <x:v>400000</x:v>
      </x:c>
      <x:c r="I348" s="32" t="n">
        <x:f>IF(B348="","",SUM(G348:H348))</x:f>
        <x:v>400000</x:v>
      </x:c>
      <x:c r="J348" s="30" t="str">
        <x:f>IF(B348="","",IF(I348=0,"Tanpa uang masuk",IF(AND(G348&gt;0,H348&gt;0),"Cash + Transfer",IF(G348&gt;0,"Cash","Transfer"))))</x:f>
        <x:v>Transfer</x:v>
      </x:c>
      <x:c r="K348" s="30" t="str">
        <x:v>AMEL</x:v>
      </x:c>
      <x:c r="L348" s="30" t="str">
        <x:v>Belum diisi</x:v>
      </x:c>
      <x:c r="M348" s="30"/>
      <x:c r="N348" s="30" t="str">
        <x:v>-</x:v>
      </x:c>
      <x:c r="O348" s="30" t="str">
        <x:v>-</x:v>
      </x:c>
      <x:c r="P348" s="30"/>
      <x:c r="Q348" s="30"/>
      <x:c r="R348" s="30"/>
      <x:c r="S348" s="30" t="str">
        <x:v>Paket utama</x:v>
      </x:c>
      <x:c r="T348" s="30" t="str">
        <x:v>12</x:v>
      </x:c>
      <x:c r="U348" s="30" t="n">
        <x:v>12</x:v>
      </x:c>
      <x:c r="V348" s="30" t="str">
        <x:v>12 sept</x:v>
      </x:c>
      <x:c r="W348" s="30"/>
      <x:c r="X348" s="30" t="n">
        <x:v>400000</x:v>
      </x:c>
      <x:c r="Y348" s="30" t="str">
        <x:v>Fotografer belum diisi</x:v>
      </x:c>
      <x:c r="Z348" s="30" t="str">
        <x:f>IF(B348="","",IF(OR(C348="",D348="Belum diisi",F348=""),"CHECK: identitas/status",IF(AND(S348="Paket utama",F348&lt;&gt;"DP",OR(E348="",L348="")),"CHECK: tanggal foto/crew",IF(AND(I348=0,OR(W348="-",X348="-")),"CHECK: nominal nonangka","OK"))))</x:f>
        <x:v>OK</x:v>
      </x:c>
      <x:c r="AA348" s="30" t="n">
        <x:f>IF(B348="","",IF(AND(S348="Paket utama",E348&lt;&gt;"",E348&lt;='Pengaturan'!$B$6,OR(F348="Lunas",F348="Pelunasan"),L348&lt;&gt;"",L348&lt;&gt;"Belum diisi",N348="Uploaded"),1,0))</x:f>
        <x:v>0</x:v>
      </x:c>
    </x:row>
    <x:row r="349">
      <x:c r="A349" s="30" t="n">
        <x:v>345</x:v>
      </x:c>
      <x:c r="B349" s="31" t="n">
        <x:v>46277</x:v>
      </x:c>
      <x:c r="C349" s="30" t="str">
        <x:v>Nopen</x:v>
      </x:c>
      <x:c r="D349" s="30" t="str">
        <x:v>Large Group</x:v>
      </x:c>
      <x:c r="E349" s="31" t="n">
        <x:v>46278</x:v>
      </x:c>
      <x:c r="F349" s="30" t="str">
        <x:v>DP</x:v>
      </x:c>
      <x:c r="G349" s="32" t="n">
        <x:v>0</x:v>
      </x:c>
      <x:c r="H349" s="32" t="n">
        <x:v>100000</x:v>
      </x:c>
      <x:c r="I349" s="32" t="n">
        <x:f>IF(B349="","",SUM(G349:H349))</x:f>
        <x:v>100000</x:v>
      </x:c>
      <x:c r="J349" s="30" t="str">
        <x:f>IF(B349="","",IF(I349=0,"Tanpa uang masuk",IF(AND(G349&gt;0,H349&gt;0),"Cash + Transfer",IF(G349&gt;0,"Cash","Transfer"))))</x:f>
        <x:v>Transfer</x:v>
      </x:c>
      <x:c r="K349" s="30" t="str">
        <x:v>AMEL</x:v>
      </x:c>
      <x:c r="L349" s="30" t="str">
        <x:v>Belum diisi</x:v>
      </x:c>
      <x:c r="M349" s="30"/>
      <x:c r="N349" s="30"/>
      <x:c r="O349" s="30"/>
      <x:c r="P349" s="30"/>
      <x:c r="Q349" s="30"/>
      <x:c r="R349" s="30"/>
      <x:c r="S349" s="30" t="str">
        <x:v>Paket utama</x:v>
      </x:c>
      <x:c r="T349" s="30" t="str">
        <x:v>12</x:v>
      </x:c>
      <x:c r="U349" s="30" t="n">
        <x:v>13</x:v>
      </x:c>
      <x:c r="V349" s="30" t="str">
        <x:v>13 sept</x:v>
      </x:c>
      <x:c r="W349" s="30"/>
      <x:c r="X349" s="30" t="n">
        <x:v>100000</x:v>
      </x:c>
      <x:c r="Y349" s="30" t="str">
        <x:v>Fotografer belum diisi</x:v>
      </x:c>
      <x:c r="Z349" s="30" t="str">
        <x:f>IF(B349="","",IF(OR(C349="",D349="Belum diisi",F349=""),"CHECK: identitas/status",IF(AND(S349="Paket utama",F349&lt;&gt;"DP",OR(E349="",L349="")),"CHECK: tanggal foto/crew",IF(AND(I349=0,OR(W349="-",X349="-")),"CHECK: nominal nonangka","OK"))))</x:f>
        <x:v>OK</x:v>
      </x:c>
      <x:c r="AA349" s="30" t="n">
        <x:f>IF(B349="","",IF(AND(S349="Paket utama",E349&lt;&gt;"",E349&lt;='Pengaturan'!$B$6,OR(F349="Lunas",F349="Pelunasan"),L349&lt;&gt;"",L349&lt;&gt;"Belum diisi",N349="Uploaded"),1,0))</x:f>
        <x:v>0</x:v>
      </x:c>
    </x:row>
    <x:row r="350">
      <x:c r="A350" s="30" t="n">
        <x:v>346</x:v>
      </x:c>
      <x:c r="B350" s="31" t="n">
        <x:v>46277</x:v>
      </x:c>
      <x:c r="C350" s="30" t="str">
        <x:v>Shelly Ayu Safitri</x:v>
      </x:c>
      <x:c r="D350" s="30" t="str">
        <x:v>Family A</x:v>
      </x:c>
      <x:c r="E350" s="31" t="n">
        <x:v>46277</x:v>
      </x:c>
      <x:c r="F350" s="30" t="str">
        <x:v>Lunas</x:v>
      </x:c>
      <x:c r="G350" s="32" t="n">
        <x:v>0</x:v>
      </x:c>
      <x:c r="H350" s="32" t="n">
        <x:v>100000</x:v>
      </x:c>
      <x:c r="I350" s="32" t="n">
        <x:f>IF(B350="","",SUM(G350:H350))</x:f>
        <x:v>100000</x:v>
      </x:c>
      <x:c r="J350" s="30" t="str">
        <x:f>IF(B350="","",IF(I350=0,"Tanpa uang masuk",IF(AND(G350&gt;0,H350&gt;0),"Cash + Transfer",IF(G350&gt;0,"Cash","Transfer"))))</x:f>
        <x:v>Transfer</x:v>
      </x:c>
      <x:c r="K350" s="30" t="str">
        <x:v>AMEL</x:v>
      </x:c>
      <x:c r="L350" s="30" t="str">
        <x:v>SAKA</x:v>
      </x:c>
      <x:c r="M350" s="30"/>
      <x:c r="N350" s="30" t="str">
        <x:v>Uploaded</x:v>
      </x:c>
      <x:c r="O350" s="30" t="str">
        <x:v>Pending</x:v>
      </x:c>
      <x:c r="P350" s="30"/>
      <x:c r="Q350" s="30"/>
      <x:c r="R350" s="30"/>
      <x:c r="S350" s="30" t="str">
        <x:v>Paket utama</x:v>
      </x:c>
      <x:c r="T350" s="30" t="str">
        <x:v>12</x:v>
      </x:c>
      <x:c r="U350" s="30" t="n">
        <x:v>14</x:v>
      </x:c>
      <x:c r="V350" s="30" t="str">
        <x:v>12 sept</x:v>
      </x:c>
      <x:c r="W350" s="30"/>
      <x:c r="X350" s="30" t="n">
        <x:v>100000</x:v>
      </x:c>
      <x:c r="Y350" s="30"/>
      <x:c r="Z350" s="30" t="str">
        <x:f>IF(B350="","",IF(OR(C350="",D350="Belum diisi",F350=""),"CHECK: identitas/status",IF(AND(S350="Paket utama",F350&lt;&gt;"DP",OR(E350="",L350="")),"CHECK: tanggal foto/crew",IF(AND(I350=0,OR(W350="-",X350="-")),"CHECK: nominal nonangka","OK"))))</x:f>
        <x:v>OK</x:v>
      </x:c>
      <x:c r="AA350" s="30" t="n">
        <x:f>IF(B350="","",IF(AND(S350="Paket utama",E350&lt;&gt;"",E350&lt;='Pengaturan'!$B$6,OR(F350="Lunas",F350="Pelunasan"),L350&lt;&gt;"",L350&lt;&gt;"Belum diisi",N350="Uploaded"),1,0))</x:f>
        <x:v>1</x:v>
      </x:c>
    </x:row>
    <x:row r="351">
      <x:c r="A351" s="30" t="n">
        <x:v>347</x:v>
      </x:c>
      <x:c r="B351" s="31" t="n">
        <x:v>46277</x:v>
      </x:c>
      <x:c r="C351" s="30" t="str">
        <x:v>N. A. Salsabila</x:v>
      </x:c>
      <x:c r="D351" s="30" t="str">
        <x:v>Graduation</x:v>
      </x:c>
      <x:c r="E351" s="31" t="n">
        <x:v>46298</x:v>
      </x:c>
      <x:c r="F351" s="30" t="str">
        <x:v>DP</x:v>
      </x:c>
      <x:c r="G351" s="32" t="n">
        <x:v>0</x:v>
      </x:c>
      <x:c r="H351" s="32" t="n">
        <x:v>100000</x:v>
      </x:c>
      <x:c r="I351" s="32" t="n">
        <x:f>IF(B351="","",SUM(G351:H351))</x:f>
        <x:v>100000</x:v>
      </x:c>
      <x:c r="J351" s="30" t="str">
        <x:f>IF(B351="","",IF(I351=0,"Tanpa uang masuk",IF(AND(G351&gt;0,H351&gt;0),"Cash + Transfer",IF(G351&gt;0,"Cash","Transfer"))))</x:f>
        <x:v>Transfer</x:v>
      </x:c>
      <x:c r="K351" s="30" t="str">
        <x:v>AMEL</x:v>
      </x:c>
      <x:c r="L351" s="30" t="str">
        <x:v>Belum diisi</x:v>
      </x:c>
      <x:c r="M351" s="30"/>
      <x:c r="N351" s="30"/>
      <x:c r="O351" s="30"/>
      <x:c r="P351" s="30"/>
      <x:c r="Q351" s="30"/>
      <x:c r="R351" s="30"/>
      <x:c r="S351" s="30" t="str">
        <x:v>Paket utama</x:v>
      </x:c>
      <x:c r="T351" s="30" t="str">
        <x:v>12</x:v>
      </x:c>
      <x:c r="U351" s="30" t="n">
        <x:v>15</x:v>
      </x:c>
      <x:c r="V351" s="30" t="str">
        <x:v>3 okt</x:v>
      </x:c>
      <x:c r="W351" s="30"/>
      <x:c r="X351" s="30" t="n">
        <x:v>100000</x:v>
      </x:c>
      <x:c r="Y351" s="30" t="str">
        <x:v>Fotografer belum diisi</x:v>
      </x:c>
      <x:c r="Z351" s="30" t="str">
        <x:f>IF(B351="","",IF(OR(C351="",D351="Belum diisi",F351=""),"CHECK: identitas/status",IF(AND(S351="Paket utama",F351&lt;&gt;"DP",OR(E351="",L351="")),"CHECK: tanggal foto/crew",IF(AND(I351=0,OR(W351="-",X351="-")),"CHECK: nominal nonangka","OK"))))</x:f>
        <x:v>OK</x:v>
      </x:c>
      <x:c r="AA351" s="30" t="n">
        <x:f>IF(B351="","",IF(AND(S351="Paket utama",E351&lt;&gt;"",E351&lt;='Pengaturan'!$B$6,OR(F351="Lunas",F351="Pelunasan"),L351&lt;&gt;"",L351&lt;&gt;"Belum diisi",N351="Uploaded"),1,0))</x:f>
        <x:v>0</x:v>
      </x:c>
    </x:row>
    <x:row r="352">
      <x:c r="A352" s="30" t="n">
        <x:v>348</x:v>
      </x:c>
      <x:c r="B352" s="31" t="n">
        <x:v>46277</x:v>
      </x:c>
      <x:c r="C352" s="30" t="str">
        <x:v>Maysila</x:v>
      </x:c>
      <x:c r="D352" s="30" t="str">
        <x:v>Large Group</x:v>
      </x:c>
      <x:c r="E352" s="31" t="n">
        <x:v>46277</x:v>
      </x:c>
      <x:c r="F352" s="30" t="str">
        <x:v>Lunas</x:v>
      </x:c>
      <x:c r="G352" s="32" t="n">
        <x:v>125000</x:v>
      </x:c>
      <x:c r="H352" s="32" t="n">
        <x:v>0</x:v>
      </x:c>
      <x:c r="I352" s="32" t="n">
        <x:f>IF(B352="","",SUM(G352:H352))</x:f>
        <x:v>125000</x:v>
      </x:c>
      <x:c r="J352" s="30" t="str">
        <x:f>IF(B352="","",IF(I352=0,"Tanpa uang masuk",IF(AND(G352&gt;0,H352&gt;0),"Cash + Transfer",IF(G352&gt;0,"Cash","Transfer"))))</x:f>
        <x:v>Cash</x:v>
      </x:c>
      <x:c r="K352" s="30" t="str">
        <x:v>INDAH</x:v>
      </x:c>
      <x:c r="L352" s="30" t="str">
        <x:v>SAKA</x:v>
      </x:c>
      <x:c r="M352" s="30"/>
      <x:c r="N352" s="30" t="str">
        <x:v>Uploaded</x:v>
      </x:c>
      <x:c r="O352" s="30" t="str">
        <x:v>Pending</x:v>
      </x:c>
      <x:c r="P352" s="30"/>
      <x:c r="Q352" s="30"/>
      <x:c r="R352" s="30"/>
      <x:c r="S352" s="30" t="str">
        <x:v>Paket utama</x:v>
      </x:c>
      <x:c r="T352" s="30" t="str">
        <x:v>12</x:v>
      </x:c>
      <x:c r="U352" s="30" t="n">
        <x:v>16</x:v>
      </x:c>
      <x:c r="V352" s="30" t="str">
        <x:v>2026-09-12T00:00:00</x:v>
      </x:c>
      <x:c r="W352" s="30" t="n">
        <x:v>125000</x:v>
      </x:c>
      <x:c r="X352" s="30"/>
      <x:c r="Y352" s="30"/>
      <x:c r="Z352" s="30" t="str">
        <x:f>IF(B352="","",IF(OR(C352="",D352="Belum diisi",F352=""),"CHECK: identitas/status",IF(AND(S352="Paket utama",F352&lt;&gt;"DP",OR(E352="",L352="")),"CHECK: tanggal foto/crew",IF(AND(I352=0,OR(W352="-",X352="-")),"CHECK: nominal nonangka","OK"))))</x:f>
        <x:v>OK</x:v>
      </x:c>
      <x:c r="AA352" s="30" t="n">
        <x:f>IF(B352="","",IF(AND(S352="Paket utama",E352&lt;&gt;"",E352&lt;='Pengaturan'!$B$6,OR(F352="Lunas",F352="Pelunasan"),L352&lt;&gt;"",L352&lt;&gt;"Belum diisi",N352="Uploaded"),1,0))</x:f>
        <x:v>1</x:v>
      </x:c>
    </x:row>
    <x:row r="353">
      <x:c r="A353" s="30" t="n">
        <x:v>349</x:v>
      </x:c>
      <x:c r="B353" s="31" t="n">
        <x:v>46277</x:v>
      </x:c>
      <x:c r="C353" s="30" t="str">
        <x:v>Kanna</x:v>
      </x:c>
      <x:c r="D353" s="30" t="str">
        <x:v>Large Group</x:v>
      </x:c>
      <x:c r="E353" s="31" t="n">
        <x:v>46277</x:v>
      </x:c>
      <x:c r="F353" s="30" t="str">
        <x:v>Lunas</x:v>
      </x:c>
      <x:c r="G353" s="32" t="n">
        <x:v>0</x:v>
      </x:c>
      <x:c r="H353" s="32" t="n">
        <x:v>75000</x:v>
      </x:c>
      <x:c r="I353" s="32" t="n">
        <x:f>IF(B353="","",SUM(G353:H353))</x:f>
        <x:v>75000</x:v>
      </x:c>
      <x:c r="J353" s="30" t="str">
        <x:f>IF(B353="","",IF(I353=0,"Tanpa uang masuk",IF(AND(G353&gt;0,H353&gt;0),"Cash + Transfer",IF(G353&gt;0,"Cash","Transfer"))))</x:f>
        <x:v>Transfer</x:v>
      </x:c>
      <x:c r="K353" s="30" t="str">
        <x:v>INDAH</x:v>
      </x:c>
      <x:c r="L353" s="30" t="str">
        <x:v>SAKA</x:v>
      </x:c>
      <x:c r="M353" s="30"/>
      <x:c r="N353" s="30" t="str">
        <x:v>Uploaded</x:v>
      </x:c>
      <x:c r="O353" s="30" t="str">
        <x:v>Uploaded</x:v>
      </x:c>
      <x:c r="P353" s="30"/>
      <x:c r="Q353" s="30"/>
      <x:c r="R353" s="30"/>
      <x:c r="S353" s="30" t="str">
        <x:v>Paket utama</x:v>
      </x:c>
      <x:c r="T353" s="30" t="str">
        <x:v>12</x:v>
      </x:c>
      <x:c r="U353" s="30" t="n">
        <x:v>17</x:v>
      </x:c>
      <x:c r="V353" s="30" t="str">
        <x:v>2026-09-12T00:00:00</x:v>
      </x:c>
      <x:c r="W353" s="30"/>
      <x:c r="X353" s="30" t="n">
        <x:v>75000</x:v>
      </x:c>
      <x:c r="Y353" s="30"/>
      <x:c r="Z353" s="30" t="str">
        <x:f>IF(B353="","",IF(OR(C353="",D353="Belum diisi",F353=""),"CHECK: identitas/status",IF(AND(S353="Paket utama",F353&lt;&gt;"DP",OR(E353="",L353="")),"CHECK: tanggal foto/crew",IF(AND(I353=0,OR(W353="-",X353="-")),"CHECK: nominal nonangka","OK"))))</x:f>
        <x:v>OK</x:v>
      </x:c>
      <x:c r="AA353" s="30" t="n">
        <x:f>IF(B353="","",IF(AND(S353="Paket utama",E353&lt;&gt;"",E353&lt;='Pengaturan'!$B$6,OR(F353="Lunas",F353="Pelunasan"),L353&lt;&gt;"",L353&lt;&gt;"Belum diisi",N353="Uploaded"),1,0))</x:f>
        <x:v>1</x:v>
      </x:c>
    </x:row>
    <x:row r="354">
      <x:c r="A354" s="30" t="n">
        <x:v>350</x:v>
      </x:c>
      <x:c r="B354" s="31" t="n">
        <x:v>46277</x:v>
      </x:c>
      <x:c r="C354" s="30" t="str">
        <x:v>KKN Desa Mlaya</x:v>
      </x:c>
      <x:c r="D354" s="30" t="str">
        <x:v>Large Group</x:v>
      </x:c>
      <x:c r="E354" s="31" t="n">
        <x:v>46277</x:v>
      </x:c>
      <x:c r="F354" s="30" t="str">
        <x:v>Lunas</x:v>
      </x:c>
      <x:c r="G354" s="32" t="n">
        <x:v>0</x:v>
      </x:c>
      <x:c r="H354" s="32" t="n">
        <x:v>125000</x:v>
      </x:c>
      <x:c r="I354" s="32" t="n">
        <x:f>IF(B354="","",SUM(G354:H354))</x:f>
        <x:v>125000</x:v>
      </x:c>
      <x:c r="J354" s="30" t="str">
        <x:f>IF(B354="","",IF(I354=0,"Tanpa uang masuk",IF(AND(G354&gt;0,H354&gt;0),"Cash + Transfer",IF(G354&gt;0,"Cash","Transfer"))))</x:f>
        <x:v>Transfer</x:v>
      </x:c>
      <x:c r="K354" s="30" t="str">
        <x:v>INDAH</x:v>
      </x:c>
      <x:c r="L354" s="30" t="str">
        <x:v>SAKA</x:v>
      </x:c>
      <x:c r="M354" s="30"/>
      <x:c r="N354" s="30" t="str">
        <x:v>Uploaded</x:v>
      </x:c>
      <x:c r="O354" s="30" t="str">
        <x:v>Uploaded</x:v>
      </x:c>
      <x:c r="P354" s="30"/>
      <x:c r="Q354" s="30"/>
      <x:c r="R354" s="30"/>
      <x:c r="S354" s="30" t="str">
        <x:v>Paket utama</x:v>
      </x:c>
      <x:c r="T354" s="30" t="str">
        <x:v>12</x:v>
      </x:c>
      <x:c r="U354" s="30" t="n">
        <x:v>18</x:v>
      </x:c>
      <x:c r="V354" s="30" t="str">
        <x:v>2026-09-12T00:00:00</x:v>
      </x:c>
      <x:c r="W354" s="30"/>
      <x:c r="X354" s="30" t="n">
        <x:v>125000</x:v>
      </x:c>
      <x:c r="Y354" s="30"/>
      <x:c r="Z354" s="30" t="str">
        <x:f>IF(B354="","",IF(OR(C354="",D354="Belum diisi",F354=""),"CHECK: identitas/status",IF(AND(S354="Paket utama",F354&lt;&gt;"DP",OR(E354="",L354="")),"CHECK: tanggal foto/crew",IF(AND(I354=0,OR(W354="-",X354="-")),"CHECK: nominal nonangka","OK"))))</x:f>
        <x:v>OK</x:v>
      </x:c>
      <x:c r="AA354" s="30" t="n">
        <x:f>IF(B354="","",IF(AND(S354="Paket utama",E354&lt;&gt;"",E354&lt;='Pengaturan'!$B$6,OR(F354="Lunas",F354="Pelunasan"),L354&lt;&gt;"",L354&lt;&gt;"Belum diisi",N354="Uploaded"),1,0))</x:f>
        <x:v>1</x:v>
      </x:c>
    </x:row>
    <x:row r="355">
      <x:c r="A355" s="30" t="n">
        <x:v>351</x:v>
      </x:c>
      <x:c r="B355" s="31" t="n">
        <x:v>46277</x:v>
      </x:c>
      <x:c r="C355" s="30" t="str">
        <x:v>Mila</x:v>
      </x:c>
      <x:c r="D355" s="30" t="str">
        <x:v>Large Group</x:v>
      </x:c>
      <x:c r="E355" s="31" t="n">
        <x:v>46277</x:v>
      </x:c>
      <x:c r="F355" s="30" t="str">
        <x:v>Lunas</x:v>
      </x:c>
      <x:c r="G355" s="32" t="n">
        <x:v>625000</x:v>
      </x:c>
      <x:c r="H355" s="32" t="n">
        <x:v>0</x:v>
      </x:c>
      <x:c r="I355" s="32" t="n">
        <x:f>IF(B355="","",SUM(G355:H355))</x:f>
        <x:v>625000</x:v>
      </x:c>
      <x:c r="J355" s="30" t="str">
        <x:f>IF(B355="","",IF(I355=0,"Tanpa uang masuk",IF(AND(G355&gt;0,H355&gt;0),"Cash + Transfer",IF(G355&gt;0,"Cash","Transfer"))))</x:f>
        <x:v>Cash</x:v>
      </x:c>
      <x:c r="K355" s="30" t="str">
        <x:v>INDAH</x:v>
      </x:c>
      <x:c r="L355" s="30" t="str">
        <x:v>SAKA</x:v>
      </x:c>
      <x:c r="M355" s="30"/>
      <x:c r="N355" s="30" t="str">
        <x:v>Uploaded</x:v>
      </x:c>
      <x:c r="O355" s="30" t="str">
        <x:v>Uploaded</x:v>
      </x:c>
      <x:c r="P355" s="30"/>
      <x:c r="Q355" s="30"/>
      <x:c r="R355" s="30"/>
      <x:c r="S355" s="30" t="str">
        <x:v>Paket utama</x:v>
      </x:c>
      <x:c r="T355" s="30" t="str">
        <x:v>12</x:v>
      </x:c>
      <x:c r="U355" s="30" t="n">
        <x:v>19</x:v>
      </x:c>
      <x:c r="V355" s="30" t="str">
        <x:v>2026-09-12T00:00:00</x:v>
      </x:c>
      <x:c r="W355" s="30" t="n">
        <x:v>625000</x:v>
      </x:c>
      <x:c r="X355" s="30"/>
      <x:c r="Y355" s="30"/>
      <x:c r="Z355" s="30" t="str">
        <x:f>IF(B355="","",IF(OR(C355="",D355="Belum diisi",F355=""),"CHECK: identitas/status",IF(AND(S355="Paket utama",F355&lt;&gt;"DP",OR(E355="",L355="")),"CHECK: tanggal foto/crew",IF(AND(I355=0,OR(W355="-",X355="-")),"CHECK: nominal nonangka","OK"))))</x:f>
        <x:v>OK</x:v>
      </x:c>
      <x:c r="AA355" s="30" t="n">
        <x:f>IF(B355="","",IF(AND(S355="Paket utama",E355&lt;&gt;"",E355&lt;='Pengaturan'!$B$6,OR(F355="Lunas",F355="Pelunasan"),L355&lt;&gt;"",L355&lt;&gt;"Belum diisi",N355="Uploaded"),1,0))</x:f>
        <x:v>1</x:v>
      </x:c>
    </x:row>
    <x:row r="356">
      <x:c r="A356" s="30" t="n">
        <x:v>352</x:v>
      </x:c>
      <x:c r="B356" s="31" t="n">
        <x:v>46277</x:v>
      </x:c>
      <x:c r="C356" s="30" t="str">
        <x:v>Nina Dwi Suryani</x:v>
      </x:c>
      <x:c r="D356" s="30" t="str">
        <x:v>Graduation</x:v>
      </x:c>
      <x:c r="E356" s="31" t="n">
        <x:v>46298</x:v>
      </x:c>
      <x:c r="F356" s="30" t="str">
        <x:v>DP</x:v>
      </x:c>
      <x:c r="G356" s="32" t="n">
        <x:v>0</x:v>
      </x:c>
      <x:c r="H356" s="32" t="n">
        <x:v>100000</x:v>
      </x:c>
      <x:c r="I356" s="32" t="n">
        <x:f>IF(B356="","",SUM(G356:H356))</x:f>
        <x:v>100000</x:v>
      </x:c>
      <x:c r="J356" s="30" t="str">
        <x:f>IF(B356="","",IF(I356=0,"Tanpa uang masuk",IF(AND(G356&gt;0,H356&gt;0),"Cash + Transfer",IF(G356&gt;0,"Cash","Transfer"))))</x:f>
        <x:v>Transfer</x:v>
      </x:c>
      <x:c r="K356" s="30" t="str">
        <x:v>INDAH</x:v>
      </x:c>
      <x:c r="L356" s="30" t="str">
        <x:v>Belum diisi</x:v>
      </x:c>
      <x:c r="M356" s="30"/>
      <x:c r="N356" s="30"/>
      <x:c r="O356" s="30"/>
      <x:c r="P356" s="30"/>
      <x:c r="Q356" s="30"/>
      <x:c r="R356" s="30"/>
      <x:c r="S356" s="30" t="str">
        <x:v>Paket utama</x:v>
      </x:c>
      <x:c r="T356" s="30" t="str">
        <x:v>12</x:v>
      </x:c>
      <x:c r="U356" s="30" t="n">
        <x:v>20</x:v>
      </x:c>
      <x:c r="V356" s="30" t="str">
        <x:v>2026-10-03T00:00:00</x:v>
      </x:c>
      <x:c r="W356" s="30"/>
      <x:c r="X356" s="30" t="n">
        <x:v>100000</x:v>
      </x:c>
      <x:c r="Y356" s="30" t="str">
        <x:v>Fotografer belum diisi</x:v>
      </x:c>
      <x:c r="Z356" s="30" t="str">
        <x:f>IF(B356="","",IF(OR(C356="",D356="Belum diisi",F356=""),"CHECK: identitas/status",IF(AND(S356="Paket utama",F356&lt;&gt;"DP",OR(E356="",L356="")),"CHECK: tanggal foto/crew",IF(AND(I356=0,OR(W356="-",X356="-")),"CHECK: nominal nonangka","OK"))))</x:f>
        <x:v>OK</x:v>
      </x:c>
      <x:c r="AA356" s="30" t="n">
        <x:f>IF(B356="","",IF(AND(S356="Paket utama",E356&lt;&gt;"",E356&lt;='Pengaturan'!$B$6,OR(F356="Lunas",F356="Pelunasan"),L356&lt;&gt;"",L356&lt;&gt;"Belum diisi",N356="Uploaded"),1,0))</x:f>
        <x:v>0</x:v>
      </x:c>
    </x:row>
    <x:row r="357">
      <x:c r="A357" s="30" t="n">
        <x:v>353</x:v>
      </x:c>
      <x:c r="B357" s="31" t="n">
        <x:v>46277</x:v>
      </x:c>
      <x:c r="C357" s="30" t="str">
        <x:v>abay</x:v>
      </x:c>
      <x:c r="D357" s="30" t="str">
        <x:v>Large Group</x:v>
      </x:c>
      <x:c r="E357" s="31" t="n">
        <x:v>46278</x:v>
      </x:c>
      <x:c r="F357" s="30" t="str">
        <x:v>DP</x:v>
      </x:c>
      <x:c r="G357" s="32" t="n">
        <x:v>0</x:v>
      </x:c>
      <x:c r="H357" s="32" t="n">
        <x:v>270000</x:v>
      </x:c>
      <x:c r="I357" s="32" t="n">
        <x:f>IF(B357="","",SUM(G357:H357))</x:f>
        <x:v>270000</x:v>
      </x:c>
      <x:c r="J357" s="30" t="str">
        <x:f>IF(B357="","",IF(I357=0,"Tanpa uang masuk",IF(AND(G357&gt;0,H357&gt;0),"Cash + Transfer",IF(G357&gt;0,"Cash","Transfer"))))</x:f>
        <x:v>Transfer</x:v>
      </x:c>
      <x:c r="K357" s="30" t="str">
        <x:v>INDAH</x:v>
      </x:c>
      <x:c r="L357" s="30" t="str">
        <x:v>Belum diisi</x:v>
      </x:c>
      <x:c r="M357" s="30"/>
      <x:c r="N357" s="30"/>
      <x:c r="O357" s="30"/>
      <x:c r="P357" s="30"/>
      <x:c r="Q357" s="30"/>
      <x:c r="R357" s="30"/>
      <x:c r="S357" s="30" t="str">
        <x:v>Paket utama</x:v>
      </x:c>
      <x:c r="T357" s="30" t="str">
        <x:v>12</x:v>
      </x:c>
      <x:c r="U357" s="30" t="n">
        <x:v>21</x:v>
      </x:c>
      <x:c r="V357" s="30" t="str">
        <x:v>2026-09-13T00:00:00</x:v>
      </x:c>
      <x:c r="W357" s="30"/>
      <x:c r="X357" s="30" t="n">
        <x:v>270000</x:v>
      </x:c>
      <x:c r="Y357" s="30" t="str">
        <x:v>Fotografer belum diisi</x:v>
      </x:c>
      <x:c r="Z357" s="30" t="str">
        <x:f>IF(B357="","",IF(OR(C357="",D357="Belum diisi",F357=""),"CHECK: identitas/status",IF(AND(S357="Paket utama",F357&lt;&gt;"DP",OR(E357="",L357="")),"CHECK: tanggal foto/crew",IF(AND(I357=0,OR(W357="-",X357="-")),"CHECK: nominal nonangka","OK"))))</x:f>
        <x:v>OK</x:v>
      </x:c>
      <x:c r="AA357" s="30" t="n">
        <x:f>IF(B357="","",IF(AND(S357="Paket utama",E357&lt;&gt;"",E357&lt;='Pengaturan'!$B$6,OR(F357="Lunas",F357="Pelunasan"),L357&lt;&gt;"",L357&lt;&gt;"Belum diisi",N357="Uploaded"),1,0))</x:f>
        <x:v>0</x:v>
      </x:c>
    </x:row>
    <x:row r="358">
      <x:c r="A358" s="30" t="n">
        <x:v>354</x:v>
      </x:c>
      <x:c r="B358" s="31" t="n">
        <x:v>46277</x:v>
      </x:c>
      <x:c r="C358" s="30" t="str">
        <x:v>Galih</x:v>
      </x:c>
      <x:c r="D358" s="30" t="str">
        <x:v>Large Group</x:v>
      </x:c>
      <x:c r="E358" s="31" t="n">
        <x:v>46278</x:v>
      </x:c>
      <x:c r="F358" s="30" t="str">
        <x:v>DP</x:v>
      </x:c>
      <x:c r="G358" s="32" t="n">
        <x:v>0</x:v>
      </x:c>
      <x:c r="H358" s="32" t="n">
        <x:v>100000</x:v>
      </x:c>
      <x:c r="I358" s="32" t="n">
        <x:f>IF(B358="","",SUM(G358:H358))</x:f>
        <x:v>100000</x:v>
      </x:c>
      <x:c r="J358" s="30" t="str">
        <x:f>IF(B358="","",IF(I358=0,"Tanpa uang masuk",IF(AND(G358&gt;0,H358&gt;0),"Cash + Transfer",IF(G358&gt;0,"Cash","Transfer"))))</x:f>
        <x:v>Transfer</x:v>
      </x:c>
      <x:c r="K358" s="30" t="str">
        <x:v>INDAH</x:v>
      </x:c>
      <x:c r="L358" s="30" t="str">
        <x:v>Belum diisi</x:v>
      </x:c>
      <x:c r="M358" s="30"/>
      <x:c r="N358" s="30"/>
      <x:c r="O358" s="30"/>
      <x:c r="P358" s="30"/>
      <x:c r="Q358" s="30"/>
      <x:c r="R358" s="30"/>
      <x:c r="S358" s="30" t="str">
        <x:v>Paket utama</x:v>
      </x:c>
      <x:c r="T358" s="30" t="str">
        <x:v>12</x:v>
      </x:c>
      <x:c r="U358" s="30" t="n">
        <x:v>22</x:v>
      </x:c>
      <x:c r="V358" s="30" t="str">
        <x:v>2026-09-13T00:00:00</x:v>
      </x:c>
      <x:c r="W358" s="30"/>
      <x:c r="X358" s="30" t="n">
        <x:v>100000</x:v>
      </x:c>
      <x:c r="Y358" s="30" t="str">
        <x:v>Fotografer belum diisi</x:v>
      </x:c>
      <x:c r="Z358" s="30" t="str">
        <x:f>IF(B358="","",IF(OR(C358="",D358="Belum diisi",F358=""),"CHECK: identitas/status",IF(AND(S358="Paket utama",F358&lt;&gt;"DP",OR(E358="",L358="")),"CHECK: tanggal foto/crew",IF(AND(I358=0,OR(W358="-",X358="-")),"CHECK: nominal nonangka","OK"))))</x:f>
        <x:v>OK</x:v>
      </x:c>
      <x:c r="AA358" s="30" t="n">
        <x:f>IF(B358="","",IF(AND(S358="Paket utama",E358&lt;&gt;"",E358&lt;='Pengaturan'!$B$6,OR(F358="Lunas",F358="Pelunasan"),L358&lt;&gt;"",L358&lt;&gt;"Belum diisi",N358="Uploaded"),1,0))</x:f>
        <x:v>0</x:v>
      </x:c>
    </x:row>
    <x:row r="359">
      <x:c r="A359" s="30" t="n">
        <x:v>355</x:v>
      </x:c>
      <x:c r="B359" s="31" t="n">
        <x:v>46278</x:v>
      </x:c>
      <x:c r="C359" s="30" t="str">
        <x:v>Syifa Zulfa</x:v>
      </x:c>
      <x:c r="D359" s="30" t="str">
        <x:v>Graduation Premium</x:v>
      </x:c>
      <x:c r="E359" s="31" t="n">
        <x:v>46298</x:v>
      </x:c>
      <x:c r="F359" s="30" t="str">
        <x:v>DP</x:v>
      </x:c>
      <x:c r="G359" s="32" t="n">
        <x:v>0</x:v>
      </x:c>
      <x:c r="H359" s="32" t="n">
        <x:v>100000</x:v>
      </x:c>
      <x:c r="I359" s="32" t="n">
        <x:f>IF(B359="","",SUM(G359:H359))</x:f>
        <x:v>100000</x:v>
      </x:c>
      <x:c r="J359" s="30" t="str">
        <x:f>IF(B359="","",IF(I359=0,"Tanpa uang masuk",IF(AND(G359&gt;0,H359&gt;0),"Cash + Transfer",IF(G359&gt;0,"Cash","Transfer"))))</x:f>
        <x:v>Transfer</x:v>
      </x:c>
      <x:c r="K359" s="30" t="str">
        <x:v>INDAH</x:v>
      </x:c>
      <x:c r="L359" s="30" t="str">
        <x:v>Belum diisi</x:v>
      </x:c>
      <x:c r="M359" s="30"/>
      <x:c r="N359" s="30"/>
      <x:c r="O359" s="30"/>
      <x:c r="P359" s="30"/>
      <x:c r="Q359" s="30"/>
      <x:c r="R359" s="30"/>
      <x:c r="S359" s="30" t="str">
        <x:v>Paket utama</x:v>
      </x:c>
      <x:c r="T359" s="30" t="str">
        <x:v>13</x:v>
      </x:c>
      <x:c r="U359" s="30" t="n">
        <x:v>4</x:v>
      </x:c>
      <x:c r="V359" s="30" t="str">
        <x:v>2026-10-03T00:00:00</x:v>
      </x:c>
      <x:c r="W359" s="30"/>
      <x:c r="X359" s="30" t="n">
        <x:v>100000</x:v>
      </x:c>
      <x:c r="Y359" s="30" t="str">
        <x:v>Fotografer belum diisi</x:v>
      </x:c>
      <x:c r="Z359" s="30" t="str">
        <x:f>IF(B359="","",IF(OR(C359="",D359="Belum diisi",F359=""),"CHECK: identitas/status",IF(AND(S359="Paket utama",F359&lt;&gt;"DP",OR(E359="",L359="")),"CHECK: tanggal foto/crew",IF(AND(I359=0,OR(W359="-",X359="-")),"CHECK: nominal nonangka","OK"))))</x:f>
        <x:v>OK</x:v>
      </x:c>
      <x:c r="AA359" s="30" t="n">
        <x:f>IF(B359="","",IF(AND(S359="Paket utama",E359&lt;&gt;"",E359&lt;='Pengaturan'!$B$6,OR(F359="Lunas",F359="Pelunasan"),L359&lt;&gt;"",L359&lt;&gt;"Belum diisi",N359="Uploaded"),1,0))</x:f>
        <x:v>0</x:v>
      </x:c>
    </x:row>
    <x:row r="360">
      <x:c r="A360" s="30" t="n">
        <x:v>356</x:v>
      </x:c>
      <x:c r="B360" s="31" t="n">
        <x:v>46278</x:v>
      </x:c>
      <x:c r="C360" s="30" t="str">
        <x:v>Anjani</x:v>
      </x:c>
      <x:c r="D360" s="30" t="str">
        <x:v>Graduation</x:v>
      </x:c>
      <x:c r="E360" s="31" t="n">
        <x:v>46278</x:v>
      </x:c>
      <x:c r="F360" s="30" t="str">
        <x:v>Lunas</x:v>
      </x:c>
      <x:c r="G360" s="32" t="n">
        <x:v>0</x:v>
      </x:c>
      <x:c r="H360" s="32" t="n">
        <x:v>250000</x:v>
      </x:c>
      <x:c r="I360" s="32" t="n">
        <x:f>IF(B360="","",SUM(G360:H360))</x:f>
        <x:v>250000</x:v>
      </x:c>
      <x:c r="J360" s="30" t="str">
        <x:f>IF(B360="","",IF(I360=0,"Tanpa uang masuk",IF(AND(G360&gt;0,H360&gt;0),"Cash + Transfer",IF(G360&gt;0,"Cash","Transfer"))))</x:f>
        <x:v>Transfer</x:v>
      </x:c>
      <x:c r="K360" s="30" t="str">
        <x:v>INDAH</x:v>
      </x:c>
      <x:c r="L360" s="30" t="str">
        <x:v>SAKA</x:v>
      </x:c>
      <x:c r="M360" s="30"/>
      <x:c r="N360" s="30" t="str">
        <x:v>Uploaded</x:v>
      </x:c>
      <x:c r="O360" s="30" t="str">
        <x:v>Pending</x:v>
      </x:c>
      <x:c r="P360" s="30"/>
      <x:c r="Q360" s="30"/>
      <x:c r="R360" s="30"/>
      <x:c r="S360" s="30" t="str">
        <x:v>Paket utama</x:v>
      </x:c>
      <x:c r="T360" s="30" t="str">
        <x:v>13</x:v>
      </x:c>
      <x:c r="U360" s="30" t="n">
        <x:v>5</x:v>
      </x:c>
      <x:c r="V360" s="30" t="str">
        <x:v>2026-09-13T00:00:00</x:v>
      </x:c>
      <x:c r="W360" s="30"/>
      <x:c r="X360" s="30" t="n">
        <x:v>250000</x:v>
      </x:c>
      <x:c r="Y360" s="30"/>
      <x:c r="Z360" s="30" t="str">
        <x:f>IF(B360="","",IF(OR(C360="",D360="Belum diisi",F360=""),"CHECK: identitas/status",IF(AND(S360="Paket utama",F360&lt;&gt;"DP",OR(E360="",L360="")),"CHECK: tanggal foto/crew",IF(AND(I360=0,OR(W360="-",X360="-")),"CHECK: nominal nonangka","OK"))))</x:f>
        <x:v>OK</x:v>
      </x:c>
      <x:c r="AA360" s="30" t="n">
        <x:f>IF(B360="","",IF(AND(S360="Paket utama",E360&lt;&gt;"",E360&lt;='Pengaturan'!$B$6,OR(F360="Lunas",F360="Pelunasan"),L360&lt;&gt;"",L360&lt;&gt;"Belum diisi",N360="Uploaded"),1,0))</x:f>
        <x:v>1</x:v>
      </x:c>
    </x:row>
    <x:row r="361">
      <x:c r="A361" s="30" t="n">
        <x:v>357</x:v>
      </x:c>
      <x:c r="B361" s="31" t="n">
        <x:v>46278</x:v>
      </x:c>
      <x:c r="C361" s="30" t="str">
        <x:v>Syska</x:v>
      </x:c>
      <x:c r="D361" s="30" t="str">
        <x:v>Graduation</x:v>
      </x:c>
      <x:c r="E361" s="31" t="n">
        <x:v>46301</x:v>
      </x:c>
      <x:c r="F361" s="30" t="str">
        <x:v>DP</x:v>
      </x:c>
      <x:c r="G361" s="32" t="n">
        <x:v>0</x:v>
      </x:c>
      <x:c r="H361" s="32" t="n">
        <x:v>100000</x:v>
      </x:c>
      <x:c r="I361" s="32" t="n">
        <x:f>IF(B361="","",SUM(G361:H361))</x:f>
        <x:v>100000</x:v>
      </x:c>
      <x:c r="J361" s="30" t="str">
        <x:f>IF(B361="","",IF(I361=0,"Tanpa uang masuk",IF(AND(G361&gt;0,H361&gt;0),"Cash + Transfer",IF(G361&gt;0,"Cash","Transfer"))))</x:f>
        <x:v>Transfer</x:v>
      </x:c>
      <x:c r="K361" s="30" t="str">
        <x:v>INDAH</x:v>
      </x:c>
      <x:c r="L361" s="30" t="str">
        <x:v>Belum diisi</x:v>
      </x:c>
      <x:c r="M361" s="30"/>
      <x:c r="N361" s="30"/>
      <x:c r="O361" s="30"/>
      <x:c r="P361" s="30"/>
      <x:c r="Q361" s="30"/>
      <x:c r="R361" s="30"/>
      <x:c r="S361" s="30" t="str">
        <x:v>Paket utama</x:v>
      </x:c>
      <x:c r="T361" s="30" t="str">
        <x:v>13</x:v>
      </x:c>
      <x:c r="U361" s="30" t="n">
        <x:v>6</x:v>
      </x:c>
      <x:c r="V361" s="30" t="str">
        <x:v>2026-10-06T00:00:00</x:v>
      </x:c>
      <x:c r="W361" s="30"/>
      <x:c r="X361" s="30" t="n">
        <x:v>100000</x:v>
      </x:c>
      <x:c r="Y361" s="30" t="str">
        <x:v>Fotografer belum diisi</x:v>
      </x:c>
      <x:c r="Z361" s="30" t="str">
        <x:f>IF(B361="","",IF(OR(C361="",D361="Belum diisi",F361=""),"CHECK: identitas/status",IF(AND(S361="Paket utama",F361&lt;&gt;"DP",OR(E361="",L361="")),"CHECK: tanggal foto/crew",IF(AND(I361=0,OR(W361="-",X361="-")),"CHECK: nominal nonangka","OK"))))</x:f>
        <x:v>OK</x:v>
      </x:c>
      <x:c r="AA361" s="30" t="n">
        <x:f>IF(B361="","",IF(AND(S361="Paket utama",E361&lt;&gt;"",E361&lt;='Pengaturan'!$B$6,OR(F361="Lunas",F361="Pelunasan"),L361&lt;&gt;"",L361&lt;&gt;"Belum diisi",N361="Uploaded"),1,0))</x:f>
        <x:v>0</x:v>
      </x:c>
    </x:row>
    <x:row r="362">
      <x:c r="A362" s="30" t="n">
        <x:v>358</x:v>
      </x:c>
      <x:c r="B362" s="31" t="n">
        <x:v>46278</x:v>
      </x:c>
      <x:c r="C362" s="30" t="str">
        <x:v>HANA</x:v>
      </x:c>
      <x:c r="D362" s="30" t="str">
        <x:v>Large Group</x:v>
      </x:c>
      <x:c r="E362" s="31" t="n">
        <x:v>46278</x:v>
      </x:c>
      <x:c r="F362" s="30" t="str">
        <x:v>DP</x:v>
      </x:c>
      <x:c r="G362" s="32" t="n">
        <x:v>0</x:v>
      </x:c>
      <x:c r="H362" s="32" t="n">
        <x:v>100000</x:v>
      </x:c>
      <x:c r="I362" s="32" t="n">
        <x:f>IF(B362="","",SUM(G362:H362))</x:f>
        <x:v>100000</x:v>
      </x:c>
      <x:c r="J362" s="30" t="str">
        <x:f>IF(B362="","",IF(I362=0,"Tanpa uang masuk",IF(AND(G362&gt;0,H362&gt;0),"Cash + Transfer",IF(G362&gt;0,"Cash","Transfer"))))</x:f>
        <x:v>Transfer</x:v>
      </x:c>
      <x:c r="K362" s="30" t="str">
        <x:v>INDAH</x:v>
      </x:c>
      <x:c r="L362" s="30" t="str">
        <x:v>Belum diisi</x:v>
      </x:c>
      <x:c r="M362" s="30"/>
      <x:c r="N362" s="30"/>
      <x:c r="O362" s="30"/>
      <x:c r="P362" s="30"/>
      <x:c r="Q362" s="30"/>
      <x:c r="R362" s="30"/>
      <x:c r="S362" s="30" t="str">
        <x:v>Paket utama</x:v>
      </x:c>
      <x:c r="T362" s="30" t="str">
        <x:v>13</x:v>
      </x:c>
      <x:c r="U362" s="30" t="n">
        <x:v>7</x:v>
      </x:c>
      <x:c r="V362" s="30" t="str">
        <x:v>2026-09-13T00:00:00</x:v>
      </x:c>
      <x:c r="W362" s="30"/>
      <x:c r="X362" s="30" t="n">
        <x:v>100000</x:v>
      </x:c>
      <x:c r="Y362" s="30" t="str">
        <x:v>Fotografer belum diisi</x:v>
      </x:c>
      <x:c r="Z362" s="30" t="str">
        <x:f>IF(B362="","",IF(OR(C362="",D362="Belum diisi",F362=""),"CHECK: identitas/status",IF(AND(S362="Paket utama",F362&lt;&gt;"DP",OR(E362="",L362="")),"CHECK: tanggal foto/crew",IF(AND(I362=0,OR(W362="-",X362="-")),"CHECK: nominal nonangka","OK"))))</x:f>
        <x:v>OK</x:v>
      </x:c>
      <x:c r="AA362" s="30" t="n">
        <x:f>IF(B362="","",IF(AND(S362="Paket utama",E362&lt;&gt;"",E362&lt;='Pengaturan'!$B$6,OR(F362="Lunas",F362="Pelunasan"),L362&lt;&gt;"",L362&lt;&gt;"Belum diisi",N362="Uploaded"),1,0))</x:f>
        <x:v>0</x:v>
      </x:c>
    </x:row>
    <x:row r="363">
      <x:c r="A363" s="30" t="n">
        <x:v>359</x:v>
      </x:c>
      <x:c r="B363" s="31" t="n">
        <x:v>46278</x:v>
      </x:c>
      <x:c r="C363" s="30" t="str">
        <x:v>Kelasmodeling.id pwt</x:v>
      </x:c>
      <x:c r="D363" s="30" t="str">
        <x:v>Single</x:v>
      </x:c>
      <x:c r="E363" s="31" t="n">
        <x:v>46278</x:v>
      </x:c>
      <x:c r="F363" s="30" t="str">
        <x:v>Lunas</x:v>
      </x:c>
      <x:c r="G363" s="32" t="n">
        <x:v>0</x:v>
      </x:c>
      <x:c r="H363" s="32" t="n">
        <x:v>0</x:v>
      </x:c>
      <x:c r="I363" s="32" t="n">
        <x:f>IF(B363="","",SUM(G363:H363))</x:f>
        <x:v>0</x:v>
      </x:c>
      <x:c r="J363" s="30" t="str">
        <x:f>IF(B363="","",IF(I363=0,"Tanpa uang masuk",IF(AND(G363&gt;0,H363&gt;0),"Cash + Transfer",IF(G363&gt;0,"Cash","Transfer"))))</x:f>
        <x:v>Tanpa uang masuk</x:v>
      </x:c>
      <x:c r="K363" s="30" t="str">
        <x:v>INDAH</x:v>
      </x:c>
      <x:c r="L363" s="30" t="str">
        <x:v>SAKA</x:v>
      </x:c>
      <x:c r="M363" s="30" t="n">
        <x:v>5</x:v>
      </x:c>
      <x:c r="N363" s="30" t="str">
        <x:v>Uploaded</x:v>
      </x:c>
      <x:c r="O363" s="30" t="str">
        <x:v>Uploaded</x:v>
      </x:c>
      <x:c r="P363" s="30"/>
      <x:c r="Q363" s="30"/>
      <x:c r="R363" s="30"/>
      <x:c r="S363" s="30" t="str">
        <x:v>Paket utama</x:v>
      </x:c>
      <x:c r="T363" s="30" t="str">
        <x:v>13</x:v>
      </x:c>
      <x:c r="U363" s="30" t="n">
        <x:v>8</x:v>
      </x:c>
      <x:c r="V363" s="30" t="str">
        <x:v>2026-09-13T00:00:00</x:v>
      </x:c>
      <x:c r="W363" s="30" t="n">
        <x:v>0</x:v>
      </x:c>
      <x:c r="X363" s="30" t="n">
        <x:v>0</x:v>
      </x:c>
      <x:c r="Y363" s="30"/>
      <x:c r="Z363" s="30" t="str">
        <x:f>IF(B363="","",IF(OR(C363="",D363="Belum diisi",F363=""),"CHECK: identitas/status",IF(AND(S363="Paket utama",F363&lt;&gt;"DP",OR(E363="",L363="")),"CHECK: tanggal foto/crew",IF(AND(I363=0,OR(W363="-",X363="-")),"CHECK: nominal nonangka","OK"))))</x:f>
        <x:v>OK</x:v>
      </x:c>
      <x:c r="AA363" s="30" t="n">
        <x:f>IF(B363="","",IF(AND(S363="Paket utama",E363&lt;&gt;"",E363&lt;='Pengaturan'!$B$6,OR(F363="Lunas",F363="Pelunasan"),L363&lt;&gt;"",L363&lt;&gt;"Belum diisi",N363="Uploaded"),1,0))</x:f>
        <x:v>1</x:v>
      </x:c>
    </x:row>
    <x:row r="364">
      <x:c r="A364" s="30" t="n">
        <x:v>360</x:v>
      </x:c>
      <x:c r="B364" s="31" t="n">
        <x:v>46278</x:v>
      </x:c>
      <x:c r="C364" s="30" t="str">
        <x:v>Zara (Kelas modeling)</x:v>
      </x:c>
      <x:c r="D364" s="30" t="str">
        <x:v>All File</x:v>
      </x:c>
      <x:c r="E364" s="31" t="n">
        <x:v>46278</x:v>
      </x:c>
      <x:c r="F364" s="30" t="str">
        <x:v>Lunas</x:v>
      </x:c>
      <x:c r="G364" s="32" t="n">
        <x:v>0</x:v>
      </x:c>
      <x:c r="H364" s="32" t="n">
        <x:v>50000</x:v>
      </x:c>
      <x:c r="I364" s="32" t="n">
        <x:f>IF(B364="","",SUM(G364:H364))</x:f>
        <x:v>50000</x:v>
      </x:c>
      <x:c r="J364" s="30" t="str">
        <x:f>IF(B364="","",IF(I364=0,"Tanpa uang masuk",IF(AND(G364&gt;0,H364&gt;0),"Cash + Transfer",IF(G364&gt;0,"Cash","Transfer"))))</x:f>
        <x:v>Transfer</x:v>
      </x:c>
      <x:c r="K364" s="30" t="str">
        <x:v>INDAH</x:v>
      </x:c>
      <x:c r="L364" s="30" t="str">
        <x:v>Belum diisi</x:v>
      </x:c>
      <x:c r="M364" s="30"/>
      <x:c r="N364" s="30"/>
      <x:c r="O364" s="30"/>
      <x:c r="P364" s="30"/>
      <x:c r="Q364" s="30"/>
      <x:c r="R364" s="30"/>
      <x:c r="S364" s="30" t="str">
        <x:v>Add-on</x:v>
      </x:c>
      <x:c r="T364" s="30" t="str">
        <x:v>13</x:v>
      </x:c>
      <x:c r="U364" s="30" t="n">
        <x:v>9</x:v>
      </x:c>
      <x:c r="V364" s="30" t="str">
        <x:v>2026-09-13T00:00:00</x:v>
      </x:c>
      <x:c r="W364" s="30"/>
      <x:c r="X364" s="30" t="n">
        <x:v>50000</x:v>
      </x:c>
      <x:c r="Y364" s="30" t="str">
        <x:v>Fotografer belum diisi</x:v>
      </x:c>
      <x:c r="Z364" s="30" t="str">
        <x:f>IF(B364="","",IF(OR(C364="",D364="Belum diisi",F364=""),"CHECK: identitas/status",IF(AND(S364="Paket utama",F364&lt;&gt;"DP",OR(E364="",L364="")),"CHECK: tanggal foto/crew",IF(AND(I364=0,OR(W364="-",X364="-")),"CHECK: nominal nonangka","OK"))))</x:f>
        <x:v>OK</x:v>
      </x:c>
      <x:c r="AA364" s="30" t="n">
        <x:f>IF(B364="","",IF(AND(S364="Paket utama",E364&lt;&gt;"",E364&lt;='Pengaturan'!$B$6,OR(F364="Lunas",F364="Pelunasan"),L364&lt;&gt;"",L364&lt;&gt;"Belum diisi",N364="Uploaded"),1,0))</x:f>
        <x:v>0</x:v>
      </x:c>
    </x:row>
    <x:row r="365">
      <x:c r="A365" s="30" t="n">
        <x:v>361</x:v>
      </x:c>
      <x:c r="B365" s="31" t="n">
        <x:v>46278</x:v>
      </x:c>
      <x:c r="C365" s="30" t="str">
        <x:v>Arum (Kelas modeling)</x:v>
      </x:c>
      <x:c r="D365" s="30" t="str">
        <x:v>All File</x:v>
      </x:c>
      <x:c r="E365" s="31" t="n">
        <x:v>46278</x:v>
      </x:c>
      <x:c r="F365" s="30" t="str">
        <x:v>Lunas</x:v>
      </x:c>
      <x:c r="G365" s="32" t="n">
        <x:v>50000</x:v>
      </x:c>
      <x:c r="H365" s="32" t="n">
        <x:v>0</x:v>
      </x:c>
      <x:c r="I365" s="32" t="n">
        <x:f>IF(B365="","",SUM(G365:H365))</x:f>
        <x:v>50000</x:v>
      </x:c>
      <x:c r="J365" s="30" t="str">
        <x:f>IF(B365="","",IF(I365=0,"Tanpa uang masuk",IF(AND(G365&gt;0,H365&gt;0),"Cash + Transfer",IF(G365&gt;0,"Cash","Transfer"))))</x:f>
        <x:v>Cash</x:v>
      </x:c>
      <x:c r="K365" s="30" t="str">
        <x:v>INDAH</x:v>
      </x:c>
      <x:c r="L365" s="30" t="str">
        <x:v>Belum diisi</x:v>
      </x:c>
      <x:c r="M365" s="30"/>
      <x:c r="N365" s="30"/>
      <x:c r="O365" s="30"/>
      <x:c r="P365" s="30"/>
      <x:c r="Q365" s="30"/>
      <x:c r="R365" s="30"/>
      <x:c r="S365" s="30" t="str">
        <x:v>Add-on</x:v>
      </x:c>
      <x:c r="T365" s="30" t="str">
        <x:v>13</x:v>
      </x:c>
      <x:c r="U365" s="30" t="n">
        <x:v>10</x:v>
      </x:c>
      <x:c r="V365" s="30" t="str">
        <x:v>2026-09-13T00:00:00</x:v>
      </x:c>
      <x:c r="W365" s="30" t="n">
        <x:v>50000</x:v>
      </x:c>
      <x:c r="X365" s="30"/>
      <x:c r="Y365" s="30" t="str">
        <x:v>Fotografer belum diisi</x:v>
      </x:c>
      <x:c r="Z365" s="30" t="str">
        <x:f>IF(B365="","",IF(OR(C365="",D365="Belum diisi",F365=""),"CHECK: identitas/status",IF(AND(S365="Paket utama",F365&lt;&gt;"DP",OR(E365="",L365="")),"CHECK: tanggal foto/crew",IF(AND(I365=0,OR(W365="-",X365="-")),"CHECK: nominal nonangka","OK"))))</x:f>
        <x:v>OK</x:v>
      </x:c>
      <x:c r="AA365" s="30" t="n">
        <x:f>IF(B365="","",IF(AND(S365="Paket utama",E365&lt;&gt;"",E365&lt;='Pengaturan'!$B$6,OR(F365="Lunas",F365="Pelunasan"),L365&lt;&gt;"",L365&lt;&gt;"Belum diisi",N365="Uploaded"),1,0))</x:f>
        <x:v>0</x:v>
      </x:c>
    </x:row>
    <x:row r="366">
      <x:c r="A366" s="30" t="n">
        <x:v>362</x:v>
      </x:c>
      <x:c r="B366" s="31" t="n">
        <x:v>46278</x:v>
      </x:c>
      <x:c r="C366" s="30" t="str">
        <x:v>Bella (Kelas modeling)</x:v>
      </x:c>
      <x:c r="D366" s="30" t="str">
        <x:v>All File</x:v>
      </x:c>
      <x:c r="E366" s="31" t="n">
        <x:v>46278</x:v>
      </x:c>
      <x:c r="F366" s="30" t="str">
        <x:v>Lunas</x:v>
      </x:c>
      <x:c r="G366" s="32" t="n">
        <x:v>0</x:v>
      </x:c>
      <x:c r="H366" s="32" t="n">
        <x:v>50000</x:v>
      </x:c>
      <x:c r="I366" s="32" t="n">
        <x:f>IF(B366="","",SUM(G366:H366))</x:f>
        <x:v>50000</x:v>
      </x:c>
      <x:c r="J366" s="30" t="str">
        <x:f>IF(B366="","",IF(I366=0,"Tanpa uang masuk",IF(AND(G366&gt;0,H366&gt;0),"Cash + Transfer",IF(G366&gt;0,"Cash","Transfer"))))</x:f>
        <x:v>Transfer</x:v>
      </x:c>
      <x:c r="K366" s="30" t="str">
        <x:v>INDAH</x:v>
      </x:c>
      <x:c r="L366" s="30" t="str">
        <x:v>Belum diisi</x:v>
      </x:c>
      <x:c r="M366" s="30"/>
      <x:c r="N366" s="30"/>
      <x:c r="O366" s="30"/>
      <x:c r="P366" s="30"/>
      <x:c r="Q366" s="30"/>
      <x:c r="R366" s="30"/>
      <x:c r="S366" s="30" t="str">
        <x:v>Add-on</x:v>
      </x:c>
      <x:c r="T366" s="30" t="str">
        <x:v>13</x:v>
      </x:c>
      <x:c r="U366" s="30" t="n">
        <x:v>11</x:v>
      </x:c>
      <x:c r="V366" s="30" t="str">
        <x:v>2026-09-13T00:00:00</x:v>
      </x:c>
      <x:c r="W366" s="30"/>
      <x:c r="X366" s="30" t="n">
        <x:v>50000</x:v>
      </x:c>
      <x:c r="Y366" s="30" t="str">
        <x:v>Fotografer belum diisi</x:v>
      </x:c>
      <x:c r="Z366" s="30" t="str">
        <x:f>IF(B366="","",IF(OR(C366="",D366="Belum diisi",F366=""),"CHECK: identitas/status",IF(AND(S366="Paket utama",F366&lt;&gt;"DP",OR(E366="",L366="")),"CHECK: tanggal foto/crew",IF(AND(I366=0,OR(W366="-",X366="-")),"CHECK: nominal nonangka","OK"))))</x:f>
        <x:v>OK</x:v>
      </x:c>
      <x:c r="AA366" s="30" t="n">
        <x:f>IF(B366="","",IF(AND(S366="Paket utama",E366&lt;&gt;"",E366&lt;='Pengaturan'!$B$6,OR(F366="Lunas",F366="Pelunasan"),L366&lt;&gt;"",L366&lt;&gt;"Belum diisi",N366="Uploaded"),1,0))</x:f>
        <x:v>0</x:v>
      </x:c>
    </x:row>
    <x:row r="367">
      <x:c r="A367" s="30" t="n">
        <x:v>363</x:v>
      </x:c>
      <x:c r="B367" s="31" t="n">
        <x:v>46278</x:v>
      </x:c>
      <x:c r="C367" s="30" t="str">
        <x:v>Zara (Kelas modeling)</x:v>
      </x:c>
      <x:c r="D367" s="30" t="str">
        <x:v>Photofox</x:v>
      </x:c>
      <x:c r="E367" s="31" t="n">
        <x:v>46278</x:v>
      </x:c>
      <x:c r="F367" s="30" t="str">
        <x:v>Lunas</x:v>
      </x:c>
      <x:c r="G367" s="32" t="n">
        <x:v>0</x:v>
      </x:c>
      <x:c r="H367" s="32" t="n">
        <x:v>200000</x:v>
      </x:c>
      <x:c r="I367" s="32" t="n">
        <x:f>IF(B367="","",SUM(G367:H367))</x:f>
        <x:v>200000</x:v>
      </x:c>
      <x:c r="J367" s="30" t="str">
        <x:f>IF(B367="","",IF(I367=0,"Tanpa uang masuk",IF(AND(G367&gt;0,H367&gt;0),"Cash + Transfer",IF(G367&gt;0,"Cash","Transfer"))))</x:f>
        <x:v>Transfer</x:v>
      </x:c>
      <x:c r="K367" s="30" t="str">
        <x:v>INDAH</x:v>
      </x:c>
      <x:c r="L367" s="30" t="str">
        <x:v>SAKA</x:v>
      </x:c>
      <x:c r="M367" s="30"/>
      <x:c r="N367" s="30" t="str">
        <x:v>Uploaded</x:v>
      </x:c>
      <x:c r="O367" s="30" t="str">
        <x:v>Uploaded</x:v>
      </x:c>
      <x:c r="P367" s="30"/>
      <x:c r="Q367" s="30"/>
      <x:c r="R367" s="30"/>
      <x:c r="S367" s="30" t="str">
        <x:v>Paket utama</x:v>
      </x:c>
      <x:c r="T367" s="30" t="str">
        <x:v>13</x:v>
      </x:c>
      <x:c r="U367" s="30" t="n">
        <x:v>12</x:v>
      </x:c>
      <x:c r="V367" s="30" t="str">
        <x:v>2026-09-13T00:00:00</x:v>
      </x:c>
      <x:c r="W367" s="30"/>
      <x:c r="X367" s="30" t="n">
        <x:v>200000</x:v>
      </x:c>
      <x:c r="Y367" s="30"/>
      <x:c r="Z367" s="30" t="str">
        <x:f>IF(B367="","",IF(OR(C367="",D367="Belum diisi",F367=""),"CHECK: identitas/status",IF(AND(S367="Paket utama",F367&lt;&gt;"DP",OR(E367="",L367="")),"CHECK: tanggal foto/crew",IF(AND(I367=0,OR(W367="-",X367="-")),"CHECK: nominal nonangka","OK"))))</x:f>
        <x:v>OK</x:v>
      </x:c>
      <x:c r="AA367" s="30" t="n">
        <x:f>IF(B367="","",IF(AND(S367="Paket utama",E367&lt;&gt;"",E367&lt;='Pengaturan'!$B$6,OR(F367="Lunas",F367="Pelunasan"),L367&lt;&gt;"",L367&lt;&gt;"Belum diisi",N367="Uploaded"),1,0))</x:f>
        <x:v>1</x:v>
      </x:c>
    </x:row>
    <x:row r="368">
      <x:c r="A368" s="30" t="n">
        <x:v>364</x:v>
      </x:c>
      <x:c r="B368" s="31" t="n">
        <x:v>46278</x:v>
      </x:c>
      <x:c r="C368" s="30" t="str">
        <x:v>Syifa</x:v>
      </x:c>
      <x:c r="D368" s="30" t="str">
        <x:v>Family A</x:v>
      </x:c>
      <x:c r="E368" s="31" t="n">
        <x:v>46278</x:v>
      </x:c>
      <x:c r="F368" s="30" t="str">
        <x:v>Lunas</x:v>
      </x:c>
      <x:c r="G368" s="32" t="n">
        <x:v>0</x:v>
      </x:c>
      <x:c r="H368" s="32" t="n">
        <x:v>250000</x:v>
      </x:c>
      <x:c r="I368" s="32" t="n">
        <x:f>IF(B368="","",SUM(G368:H368))</x:f>
        <x:v>250000</x:v>
      </x:c>
      <x:c r="J368" s="30" t="str">
        <x:f>IF(B368="","",IF(I368=0,"Tanpa uang masuk",IF(AND(G368&gt;0,H368&gt;0),"Cash + Transfer",IF(G368&gt;0,"Cash","Transfer"))))</x:f>
        <x:v>Transfer</x:v>
      </x:c>
      <x:c r="K368" s="30" t="str">
        <x:v>INDAH</x:v>
      </x:c>
      <x:c r="L368" s="30" t="str">
        <x:v>SAKA</x:v>
      </x:c>
      <x:c r="M368" s="30"/>
      <x:c r="N368" s="30" t="str">
        <x:v>Uploaded</x:v>
      </x:c>
      <x:c r="O368" s="30" t="str">
        <x:v>Pending</x:v>
      </x:c>
      <x:c r="P368" s="30"/>
      <x:c r="Q368" s="30"/>
      <x:c r="R368" s="30"/>
      <x:c r="S368" s="30" t="str">
        <x:v>Paket utama</x:v>
      </x:c>
      <x:c r="T368" s="30" t="str">
        <x:v>13</x:v>
      </x:c>
      <x:c r="U368" s="30" t="n">
        <x:v>13</x:v>
      </x:c>
      <x:c r="V368" s="30" t="str">
        <x:v>2026-09-13T00:00:00</x:v>
      </x:c>
      <x:c r="W368" s="30"/>
      <x:c r="X368" s="30" t="n">
        <x:v>250000</x:v>
      </x:c>
      <x:c r="Y368" s="30"/>
      <x:c r="Z368" s="30" t="str">
        <x:f>IF(B368="","",IF(OR(C368="",D368="Belum diisi",F368=""),"CHECK: identitas/status",IF(AND(S368="Paket utama",F368&lt;&gt;"DP",OR(E368="",L368="")),"CHECK: tanggal foto/crew",IF(AND(I368=0,OR(W368="-",X368="-")),"CHECK: nominal nonangka","OK"))))</x:f>
        <x:v>OK</x:v>
      </x:c>
      <x:c r="AA368" s="30" t="n">
        <x:f>IF(B368="","",IF(AND(S368="Paket utama",E368&lt;&gt;"",E368&lt;='Pengaturan'!$B$6,OR(F368="Lunas",F368="Pelunasan"),L368&lt;&gt;"",L368&lt;&gt;"Belum diisi",N368="Uploaded"),1,0))</x:f>
        <x:v>1</x:v>
      </x:c>
    </x:row>
    <x:row r="369">
      <x:c r="A369" s="30" t="n">
        <x:v>365</x:v>
      </x:c>
      <x:c r="B369" s="31" t="n">
        <x:v>46278</x:v>
      </x:c>
      <x:c r="C369" s="30" t="str">
        <x:v>Abay</x:v>
      </x:c>
      <x:c r="D369" s="30" t="str">
        <x:v>Large Group</x:v>
      </x:c>
      <x:c r="E369" s="31" t="n">
        <x:v>46278</x:v>
      </x:c>
      <x:c r="F369" s="30" t="str">
        <x:v>Lunas</x:v>
      </x:c>
      <x:c r="G369" s="32" t="n">
        <x:v>530000</x:v>
      </x:c>
      <x:c r="H369" s="32" t="n">
        <x:v>0</x:v>
      </x:c>
      <x:c r="I369" s="32" t="n">
        <x:f>IF(B369="","",SUM(G369:H369))</x:f>
        <x:v>530000</x:v>
      </x:c>
      <x:c r="J369" s="30" t="str">
        <x:f>IF(B369="","",IF(I369=0,"Tanpa uang masuk",IF(AND(G369&gt;0,H369&gt;0),"Cash + Transfer",IF(G369&gt;0,"Cash","Transfer"))))</x:f>
        <x:v>Cash</x:v>
      </x:c>
      <x:c r="K369" s="30" t="str">
        <x:v>INDAH</x:v>
      </x:c>
      <x:c r="L369" s="30" t="str">
        <x:v>SAKA</x:v>
      </x:c>
      <x:c r="M369" s="30"/>
      <x:c r="N369" s="30" t="str">
        <x:v>Uploaded</x:v>
      </x:c>
      <x:c r="O369" s="30" t="str">
        <x:v>Uploaded</x:v>
      </x:c>
      <x:c r="P369" s="30"/>
      <x:c r="Q369" s="30"/>
      <x:c r="R369" s="30"/>
      <x:c r="S369" s="30" t="str">
        <x:v>Paket utama</x:v>
      </x:c>
      <x:c r="T369" s="30" t="str">
        <x:v>13</x:v>
      </x:c>
      <x:c r="U369" s="30" t="n">
        <x:v>14</x:v>
      </x:c>
      <x:c r="V369" s="30" t="str">
        <x:v>2026-09-13T00:00:00</x:v>
      </x:c>
      <x:c r="W369" s="30" t="n">
        <x:v>530000</x:v>
      </x:c>
      <x:c r="X369" s="30"/>
      <x:c r="Y369" s="30"/>
      <x:c r="Z369" s="30" t="str">
        <x:f>IF(B369="","",IF(OR(C369="",D369="Belum diisi",F369=""),"CHECK: identitas/status",IF(AND(S369="Paket utama",F369&lt;&gt;"DP",OR(E369="",L369="")),"CHECK: tanggal foto/crew",IF(AND(I369=0,OR(W369="-",X369="-")),"CHECK: nominal nonangka","OK"))))</x:f>
        <x:v>OK</x:v>
      </x:c>
      <x:c r="AA369" s="30" t="n">
        <x:f>IF(B369="","",IF(AND(S369="Paket utama",E369&lt;&gt;"",E369&lt;='Pengaturan'!$B$6,OR(F369="Lunas",F369="Pelunasan"),L369&lt;&gt;"",L369&lt;&gt;"Belum diisi",N369="Uploaded"),1,0))</x:f>
        <x:v>1</x:v>
      </x:c>
    </x:row>
    <x:row r="370">
      <x:c r="A370" s="30" t="n">
        <x:v>366</x:v>
      </x:c>
      <x:c r="B370" s="31" t="n">
        <x:v>46278</x:v>
      </x:c>
      <x:c r="C370" s="30" t="str">
        <x:v>Nopen</x:v>
      </x:c>
      <x:c r="D370" s="30" t="str">
        <x:v>Large Group</x:v>
      </x:c>
      <x:c r="E370" s="31" t="n">
        <x:v>46278</x:v>
      </x:c>
      <x:c r="F370" s="30" t="str">
        <x:v>Lunas</x:v>
      </x:c>
      <x:c r="G370" s="32" t="n">
        <x:v>75000</x:v>
      </x:c>
      <x:c r="H370" s="32" t="n">
        <x:v>0</x:v>
      </x:c>
      <x:c r="I370" s="32" t="n">
        <x:f>IF(B370="","",SUM(G370:H370))</x:f>
        <x:v>75000</x:v>
      </x:c>
      <x:c r="J370" s="30" t="str">
        <x:f>IF(B370="","",IF(I370=0,"Tanpa uang masuk",IF(AND(G370&gt;0,H370&gt;0),"Cash + Transfer",IF(G370&gt;0,"Cash","Transfer"))))</x:f>
        <x:v>Cash</x:v>
      </x:c>
      <x:c r="K370" s="30" t="str">
        <x:v>INDAH</x:v>
      </x:c>
      <x:c r="L370" s="30" t="str">
        <x:v>SAKA</x:v>
      </x:c>
      <x:c r="M370" s="30"/>
      <x:c r="N370" s="30" t="str">
        <x:v>Uploaded</x:v>
      </x:c>
      <x:c r="O370" s="30" t="str">
        <x:v>Pending</x:v>
      </x:c>
      <x:c r="P370" s="30"/>
      <x:c r="Q370" s="30"/>
      <x:c r="R370" s="30"/>
      <x:c r="S370" s="30" t="str">
        <x:v>Paket utama</x:v>
      </x:c>
      <x:c r="T370" s="30" t="str">
        <x:v>13</x:v>
      </x:c>
      <x:c r="U370" s="30" t="n">
        <x:v>15</x:v>
      </x:c>
      <x:c r="V370" s="30" t="str">
        <x:v>2026-09-13T00:00:00</x:v>
      </x:c>
      <x:c r="W370" s="30" t="n">
        <x:v>75000</x:v>
      </x:c>
      <x:c r="X370" s="30"/>
      <x:c r="Y370" s="30"/>
      <x:c r="Z370" s="30" t="str">
        <x:f>IF(B370="","",IF(OR(C370="",D370="Belum diisi",F370=""),"CHECK: identitas/status",IF(AND(S370="Paket utama",F370&lt;&gt;"DP",OR(E370="",L370="")),"CHECK: tanggal foto/crew",IF(AND(I370=0,OR(W370="-",X370="-")),"CHECK: nominal nonangka","OK"))))</x:f>
        <x:v>OK</x:v>
      </x:c>
      <x:c r="AA370" s="30" t="n">
        <x:f>IF(B370="","",IF(AND(S370="Paket utama",E370&lt;&gt;"",E370&lt;='Pengaturan'!$B$6,OR(F370="Lunas",F370="Pelunasan"),L370&lt;&gt;"",L370&lt;&gt;"Belum diisi",N370="Uploaded"),1,0))</x:f>
        <x:v>1</x:v>
      </x:c>
    </x:row>
    <x:row r="371">
      <x:c r="A371" s="30" t="n">
        <x:v>367</x:v>
      </x:c>
      <x:c r="B371" s="31" t="n">
        <x:v>46278</x:v>
      </x:c>
      <x:c r="C371" s="30" t="str">
        <x:v>Aisya (Kelas modeling)</x:v>
      </x:c>
      <x:c r="D371" s="30" t="str">
        <x:v>All File</x:v>
      </x:c>
      <x:c r="E371" s="31" t="n">
        <x:v>46278</x:v>
      </x:c>
      <x:c r="F371" s="30" t="str">
        <x:v>Lunas</x:v>
      </x:c>
      <x:c r="G371" s="32" t="n">
        <x:v>0</x:v>
      </x:c>
      <x:c r="H371" s="32" t="n">
        <x:v>50000</x:v>
      </x:c>
      <x:c r="I371" s="32" t="n">
        <x:f>IF(B371="","",SUM(G371:H371))</x:f>
        <x:v>50000</x:v>
      </x:c>
      <x:c r="J371" s="30" t="str">
        <x:f>IF(B371="","",IF(I371=0,"Tanpa uang masuk",IF(AND(G371&gt;0,H371&gt;0),"Cash + Transfer",IF(G371&gt;0,"Cash","Transfer"))))</x:f>
        <x:v>Transfer</x:v>
      </x:c>
      <x:c r="K371" s="30" t="str">
        <x:v>INDAH</x:v>
      </x:c>
      <x:c r="L371" s="30" t="str">
        <x:v>Belum diisi</x:v>
      </x:c>
      <x:c r="M371" s="30"/>
      <x:c r="N371" s="30"/>
      <x:c r="O371" s="30"/>
      <x:c r="P371" s="30"/>
      <x:c r="Q371" s="30"/>
      <x:c r="R371" s="30"/>
      <x:c r="S371" s="30" t="str">
        <x:v>Add-on</x:v>
      </x:c>
      <x:c r="T371" s="30" t="str">
        <x:v>13</x:v>
      </x:c>
      <x:c r="U371" s="30" t="n">
        <x:v>16</x:v>
      </x:c>
      <x:c r="V371" s="30" t="str">
        <x:v>2026-09-13T00:00:00</x:v>
      </x:c>
      <x:c r="W371" s="30"/>
      <x:c r="X371" s="30" t="n">
        <x:v>50000</x:v>
      </x:c>
      <x:c r="Y371" s="30" t="str">
        <x:v>Fotografer belum diisi</x:v>
      </x:c>
      <x:c r="Z371" s="30" t="str">
        <x:f>IF(B371="","",IF(OR(C371="",D371="Belum diisi",F371=""),"CHECK: identitas/status",IF(AND(S371="Paket utama",F371&lt;&gt;"DP",OR(E371="",L371="")),"CHECK: tanggal foto/crew",IF(AND(I371=0,OR(W371="-",X371="-")),"CHECK: nominal nonangka","OK"))))</x:f>
        <x:v>OK</x:v>
      </x:c>
      <x:c r="AA371" s="30" t="n">
        <x:f>IF(B371="","",IF(AND(S371="Paket utama",E371&lt;&gt;"",E371&lt;='Pengaturan'!$B$6,OR(F371="Lunas",F371="Pelunasan"),L371&lt;&gt;"",L371&lt;&gt;"Belum diisi",N371="Uploaded"),1,0))</x:f>
        <x:v>0</x:v>
      </x:c>
    </x:row>
    <x:row r="372">
      <x:c r="A372" s="30" t="n">
        <x:v>368</x:v>
      </x:c>
      <x:c r="B372" s="31" t="n">
        <x:v>46278</x:v>
      </x:c>
      <x:c r="C372" s="30" t="str">
        <x:v>Aryandito</x:v>
      </x:c>
      <x:c r="D372" s="30" t="str">
        <x:v>Large Group</x:v>
      </x:c>
      <x:c r="E372" s="31" t="n">
        <x:v>46278</x:v>
      </x:c>
      <x:c r="F372" s="30" t="str">
        <x:v>Lunas</x:v>
      </x:c>
      <x:c r="G372" s="32" t="n">
        <x:v>175000</x:v>
      </x:c>
      <x:c r="H372" s="32" t="n">
        <x:v>0</x:v>
      </x:c>
      <x:c r="I372" s="32" t="n">
        <x:f>IF(B372="","",SUM(G372:H372))</x:f>
        <x:v>175000</x:v>
      </x:c>
      <x:c r="J372" s="30" t="str">
        <x:f>IF(B372="","",IF(I372=0,"Tanpa uang masuk",IF(AND(G372&gt;0,H372&gt;0),"Cash + Transfer",IF(G372&gt;0,"Cash","Transfer"))))</x:f>
        <x:v>Cash</x:v>
      </x:c>
      <x:c r="K372" s="30" t="str">
        <x:v>INDAH</x:v>
      </x:c>
      <x:c r="L372" s="30" t="str">
        <x:v>ADIF</x:v>
      </x:c>
      <x:c r="M372" s="30"/>
      <x:c r="N372" s="30" t="str">
        <x:v>Uploaded</x:v>
      </x:c>
      <x:c r="O372" s="30" t="str">
        <x:v>Uploaded</x:v>
      </x:c>
      <x:c r="P372" s="30"/>
      <x:c r="Q372" s="30"/>
      <x:c r="R372" s="30"/>
      <x:c r="S372" s="30" t="str">
        <x:v>Paket utama</x:v>
      </x:c>
      <x:c r="T372" s="30" t="str">
        <x:v>13</x:v>
      </x:c>
      <x:c r="U372" s="30" t="n">
        <x:v>17</x:v>
      </x:c>
      <x:c r="V372" s="30" t="str">
        <x:v>2026-09-13T00:00:00</x:v>
      </x:c>
      <x:c r="W372" s="30" t="n">
        <x:v>175000</x:v>
      </x:c>
      <x:c r="X372" s="30"/>
      <x:c r="Y372" s="30"/>
      <x:c r="Z372" s="30" t="str">
        <x:f>IF(B372="","",IF(OR(C372="",D372="Belum diisi",F372=""),"CHECK: identitas/status",IF(AND(S372="Paket utama",F372&lt;&gt;"DP",OR(E372="",L372="")),"CHECK: tanggal foto/crew",IF(AND(I372=0,OR(W372="-",X372="-")),"CHECK: nominal nonangka","OK"))))</x:f>
        <x:v>OK</x:v>
      </x:c>
      <x:c r="AA372" s="30" t="n">
        <x:f>IF(B372="","",IF(AND(S372="Paket utama",E372&lt;&gt;"",E372&lt;='Pengaturan'!$B$6,OR(F372="Lunas",F372="Pelunasan"),L372&lt;&gt;"",L372&lt;&gt;"Belum diisi",N372="Uploaded"),1,0))</x:f>
        <x:v>1</x:v>
      </x:c>
    </x:row>
    <x:row r="373">
      <x:c r="A373" s="30" t="n">
        <x:v>369</x:v>
      </x:c>
      <x:c r="B373" s="31" t="n">
        <x:v>46278</x:v>
      </x:c>
      <x:c r="C373" s="30" t="str">
        <x:v>Ihsan</x:v>
      </x:c>
      <x:c r="D373" s="30" t="str">
        <x:v>Large Group</x:v>
      </x:c>
      <x:c r="E373" s="31" t="n">
        <x:v>46280</x:v>
      </x:c>
      <x:c r="F373" s="30" t="str">
        <x:v>DP</x:v>
      </x:c>
      <x:c r="G373" s="32" t="n">
        <x:v>0</x:v>
      </x:c>
      <x:c r="H373" s="32" t="n">
        <x:v>100000</x:v>
      </x:c>
      <x:c r="I373" s="32" t="n">
        <x:f>IF(B373="","",SUM(G373:H373))</x:f>
        <x:v>100000</x:v>
      </x:c>
      <x:c r="J373" s="30" t="str">
        <x:f>IF(B373="","",IF(I373=0,"Tanpa uang masuk",IF(AND(G373&gt;0,H373&gt;0),"Cash + Transfer",IF(G373&gt;0,"Cash","Transfer"))))</x:f>
        <x:v>Transfer</x:v>
      </x:c>
      <x:c r="K373" s="30" t="str">
        <x:v>INDAH</x:v>
      </x:c>
      <x:c r="L373" s="30" t="str">
        <x:v>Belum diisi</x:v>
      </x:c>
      <x:c r="M373" s="30"/>
      <x:c r="N373" s="30"/>
      <x:c r="O373" s="30"/>
      <x:c r="P373" s="30"/>
      <x:c r="Q373" s="30"/>
      <x:c r="R373" s="30"/>
      <x:c r="S373" s="30" t="str">
        <x:v>Paket utama</x:v>
      </x:c>
      <x:c r="T373" s="30" t="str">
        <x:v>13</x:v>
      </x:c>
      <x:c r="U373" s="30" t="n">
        <x:v>18</x:v>
      </x:c>
      <x:c r="V373" s="30" t="str">
        <x:v>2026-09-15T00:00:00</x:v>
      </x:c>
      <x:c r="W373" s="30"/>
      <x:c r="X373" s="30" t="n">
        <x:v>100000</x:v>
      </x:c>
      <x:c r="Y373" s="30" t="str">
        <x:v>Fotografer belum diisi</x:v>
      </x:c>
      <x:c r="Z373" s="30" t="str">
        <x:f>IF(B373="","",IF(OR(C373="",D373="Belum diisi",F373=""),"CHECK: identitas/status",IF(AND(S373="Paket utama",F373&lt;&gt;"DP",OR(E373="",L373="")),"CHECK: tanggal foto/crew",IF(AND(I373=0,OR(W373="-",X373="-")),"CHECK: nominal nonangka","OK"))))</x:f>
        <x:v>OK</x:v>
      </x:c>
      <x:c r="AA373" s="30" t="n">
        <x:f>IF(B373="","",IF(AND(S373="Paket utama",E373&lt;&gt;"",E373&lt;='Pengaturan'!$B$6,OR(F373="Lunas",F373="Pelunasan"),L373&lt;&gt;"",L373&lt;&gt;"Belum diisi",N373="Uploaded"),1,0))</x:f>
        <x:v>0</x:v>
      </x:c>
    </x:row>
    <x:row r="374">
      <x:c r="A374" s="30" t="n">
        <x:v>370</x:v>
      </x:c>
      <x:c r="B374" s="31" t="n">
        <x:v>46278</x:v>
      </x:c>
      <x:c r="C374" s="30" t="str">
        <x:v>Adzki</x:v>
      </x:c>
      <x:c r="D374" s="30" t="str">
        <x:v>Large Group</x:v>
      </x:c>
      <x:c r="E374" s="31" t="n">
        <x:v>46278</x:v>
      </x:c>
      <x:c r="F374" s="30" t="str">
        <x:v>Lunas</x:v>
      </x:c>
      <x:c r="G374" s="32" t="n">
        <x:v>0</x:v>
      </x:c>
      <x:c r="H374" s="32" t="n">
        <x:v>550000</x:v>
      </x:c>
      <x:c r="I374" s="32" t="n">
        <x:f>IF(B374="","",SUM(G374:H374))</x:f>
        <x:v>550000</x:v>
      </x:c>
      <x:c r="J374" s="30" t="str">
        <x:f>IF(B374="","",IF(I374=0,"Tanpa uang masuk",IF(AND(G374&gt;0,H374&gt;0),"Cash + Transfer",IF(G374&gt;0,"Cash","Transfer"))))</x:f>
        <x:v>Transfer</x:v>
      </x:c>
      <x:c r="K374" s="30" t="str">
        <x:v>INDAH</x:v>
      </x:c>
      <x:c r="L374" s="30" t="str">
        <x:v>ADIF</x:v>
      </x:c>
      <x:c r="M374" s="30"/>
      <x:c r="N374" s="30" t="str">
        <x:v>Uploaded</x:v>
      </x:c>
      <x:c r="O374" s="30" t="str">
        <x:v>Pending</x:v>
      </x:c>
      <x:c r="P374" s="30"/>
      <x:c r="Q374" s="30"/>
      <x:c r="R374" s="30"/>
      <x:c r="S374" s="30" t="str">
        <x:v>Paket utama</x:v>
      </x:c>
      <x:c r="T374" s="30" t="str">
        <x:v>13</x:v>
      </x:c>
      <x:c r="U374" s="30" t="n">
        <x:v>19</x:v>
      </x:c>
      <x:c r="V374" s="30" t="str">
        <x:v>2026-09-13T00:00:00</x:v>
      </x:c>
      <x:c r="W374" s="30"/>
      <x:c r="X374" s="30" t="n">
        <x:v>550000</x:v>
      </x:c>
      <x:c r="Y374" s="30"/>
      <x:c r="Z374" s="30" t="str">
        <x:f>IF(B374="","",IF(OR(C374="",D374="Belum diisi",F374=""),"CHECK: identitas/status",IF(AND(S374="Paket utama",F374&lt;&gt;"DP",OR(E374="",L374="")),"CHECK: tanggal foto/crew",IF(AND(I374=0,OR(W374="-",X374="-")),"CHECK: nominal nonangka","OK"))))</x:f>
        <x:v>OK</x:v>
      </x:c>
      <x:c r="AA374" s="30" t="n">
        <x:f>IF(B374="","",IF(AND(S374="Paket utama",E374&lt;&gt;"",E374&lt;='Pengaturan'!$B$6,OR(F374="Lunas",F374="Pelunasan"),L374&lt;&gt;"",L374&lt;&gt;"Belum diisi",N374="Uploaded"),1,0))</x:f>
        <x:v>1</x:v>
      </x:c>
    </x:row>
    <x:row r="375">
      <x:c r="A375" s="30" t="n">
        <x:v>371</x:v>
      </x:c>
      <x:c r="B375" s="31" t="n">
        <x:v>46278</x:v>
      </x:c>
      <x:c r="C375" s="30" t="str">
        <x:v>Fandi</x:v>
      </x:c>
      <x:c r="D375" s="30" t="str">
        <x:v>Large Group</x:v>
      </x:c>
      <x:c r="E375" s="31" t="n">
        <x:v>46278</x:v>
      </x:c>
      <x:c r="F375" s="30" t="str">
        <x:v>Lunas</x:v>
      </x:c>
      <x:c r="G375" s="32" t="n">
        <x:v>175000</x:v>
      </x:c>
      <x:c r="H375" s="32" t="n">
        <x:v>0</x:v>
      </x:c>
      <x:c r="I375" s="32" t="n">
        <x:f>IF(B375="","",SUM(G375:H375))</x:f>
        <x:v>175000</x:v>
      </x:c>
      <x:c r="J375" s="30" t="str">
        <x:f>IF(B375="","",IF(I375=0,"Tanpa uang masuk",IF(AND(G375&gt;0,H375&gt;0),"Cash + Transfer",IF(G375&gt;0,"Cash","Transfer"))))</x:f>
        <x:v>Cash</x:v>
      </x:c>
      <x:c r="K375" s="30" t="str">
        <x:v>INDAH</x:v>
      </x:c>
      <x:c r="L375" s="30" t="str">
        <x:v>ADIF</x:v>
      </x:c>
      <x:c r="M375" s="30"/>
      <x:c r="N375" s="30" t="str">
        <x:v>Uploaded</x:v>
      </x:c>
      <x:c r="O375" s="30" t="str">
        <x:v>Uploaded</x:v>
      </x:c>
      <x:c r="P375" s="30"/>
      <x:c r="Q375" s="30"/>
      <x:c r="R375" s="30"/>
      <x:c r="S375" s="30" t="str">
        <x:v>Paket utama</x:v>
      </x:c>
      <x:c r="T375" s="30" t="str">
        <x:v>13</x:v>
      </x:c>
      <x:c r="U375" s="30" t="n">
        <x:v>20</x:v>
      </x:c>
      <x:c r="V375" s="30" t="str">
        <x:v>2026-09-13T00:00:00</x:v>
      </x:c>
      <x:c r="W375" s="30" t="n">
        <x:v>175000</x:v>
      </x:c>
      <x:c r="X375" s="30"/>
      <x:c r="Y375" s="30"/>
      <x:c r="Z375" s="30" t="str">
        <x:f>IF(B375="","",IF(OR(C375="",D375="Belum diisi",F375=""),"CHECK: identitas/status",IF(AND(S375="Paket utama",F375&lt;&gt;"DP",OR(E375="",L375="")),"CHECK: tanggal foto/crew",IF(AND(I375=0,OR(W375="-",X375="-")),"CHECK: nominal nonangka","OK"))))</x:f>
        <x:v>OK</x:v>
      </x:c>
      <x:c r="AA375" s="30" t="n">
        <x:f>IF(B375="","",IF(AND(S375="Paket utama",E375&lt;&gt;"",E375&lt;='Pengaturan'!$B$6,OR(F375="Lunas",F375="Pelunasan"),L375&lt;&gt;"",L375&lt;&gt;"Belum diisi",N375="Uploaded"),1,0))</x:f>
        <x:v>1</x:v>
      </x:c>
    </x:row>
    <x:row r="376">
      <x:c r="A376" s="30" t="n">
        <x:v>372</x:v>
      </x:c>
      <x:c r="B376" s="31" t="n">
        <x:v>46278</x:v>
      </x:c>
      <x:c r="C376" s="30" t="str">
        <x:v>Ocha</x:v>
      </x:c>
      <x:c r="D376" s="30" t="str">
        <x:v>Large Group</x:v>
      </x:c>
      <x:c r="E376" s="31" t="n">
        <x:v>46284</x:v>
      </x:c>
      <x:c r="F376" s="30" t="str">
        <x:v>DP</x:v>
      </x:c>
      <x:c r="G376" s="32" t="n">
        <x:v>0</x:v>
      </x:c>
      <x:c r="H376" s="32" t="n">
        <x:v>100000</x:v>
      </x:c>
      <x:c r="I376" s="32" t="n">
        <x:f>IF(B376="","",SUM(G376:H376))</x:f>
        <x:v>100000</x:v>
      </x:c>
      <x:c r="J376" s="30" t="str">
        <x:f>IF(B376="","",IF(I376=0,"Tanpa uang masuk",IF(AND(G376&gt;0,H376&gt;0),"Cash + Transfer",IF(G376&gt;0,"Cash","Transfer"))))</x:f>
        <x:v>Transfer</x:v>
      </x:c>
      <x:c r="K376" s="30" t="str">
        <x:v>INDAH</x:v>
      </x:c>
      <x:c r="L376" s="30" t="str">
        <x:v>Belum diisi</x:v>
      </x:c>
      <x:c r="M376" s="30"/>
      <x:c r="N376" s="30"/>
      <x:c r="O376" s="30"/>
      <x:c r="P376" s="30"/>
      <x:c r="Q376" s="30"/>
      <x:c r="R376" s="30"/>
      <x:c r="S376" s="30" t="str">
        <x:v>Paket utama</x:v>
      </x:c>
      <x:c r="T376" s="30" t="str">
        <x:v>13</x:v>
      </x:c>
      <x:c r="U376" s="30" t="n">
        <x:v>21</x:v>
      </x:c>
      <x:c r="V376" s="30" t="str">
        <x:v>2026-09-19T00:00:00</x:v>
      </x:c>
      <x:c r="W376" s="30"/>
      <x:c r="X376" s="30" t="n">
        <x:v>100000</x:v>
      </x:c>
      <x:c r="Y376" s="30" t="str">
        <x:v>Fotografer belum diisi</x:v>
      </x:c>
      <x:c r="Z376" s="30" t="str">
        <x:f>IF(B376="","",IF(OR(C376="",D376="Belum diisi",F376=""),"CHECK: identitas/status",IF(AND(S376="Paket utama",F376&lt;&gt;"DP",OR(E376="",L376="")),"CHECK: tanggal foto/crew",IF(AND(I376=0,OR(W376="-",X376="-")),"CHECK: nominal nonangka","OK"))))</x:f>
        <x:v>OK</x:v>
      </x:c>
      <x:c r="AA376" s="30" t="n">
        <x:f>IF(B376="","",IF(AND(S376="Paket utama",E376&lt;&gt;"",E376&lt;='Pengaturan'!$B$6,OR(F376="Lunas",F376="Pelunasan"),L376&lt;&gt;"",L376&lt;&gt;"Belum diisi",N376="Uploaded"),1,0))</x:f>
        <x:v>0</x:v>
      </x:c>
    </x:row>
    <x:row r="377">
      <x:c r="A377" s="30" t="n">
        <x:v>373</x:v>
      </x:c>
      <x:c r="B377" s="31" t="n">
        <x:v>46278</x:v>
      </x:c>
      <x:c r="C377" s="30" t="str">
        <x:v>lalita</x:v>
      </x:c>
      <x:c r="D377" s="30" t="str">
        <x:v>Large Group</x:v>
      </x:c>
      <x:c r="E377" s="31" t="n">
        <x:v>46285</x:v>
      </x:c>
      <x:c r="F377" s="30" t="str">
        <x:v>DP</x:v>
      </x:c>
      <x:c r="G377" s="32" t="n">
        <x:v>0</x:v>
      </x:c>
      <x:c r="H377" s="32" t="n">
        <x:v>100000</x:v>
      </x:c>
      <x:c r="I377" s="32" t="n">
        <x:f>IF(B377="","",SUM(G377:H377))</x:f>
        <x:v>100000</x:v>
      </x:c>
      <x:c r="J377" s="30" t="str">
        <x:f>IF(B377="","",IF(I377=0,"Tanpa uang masuk",IF(AND(G377&gt;0,H377&gt;0),"Cash + Transfer",IF(G377&gt;0,"Cash","Transfer"))))</x:f>
        <x:v>Transfer</x:v>
      </x:c>
      <x:c r="K377" s="30" t="str">
        <x:v>INDAH</x:v>
      </x:c>
      <x:c r="L377" s="30" t="str">
        <x:v>Belum diisi</x:v>
      </x:c>
      <x:c r="M377" s="30"/>
      <x:c r="N377" s="30"/>
      <x:c r="O377" s="30"/>
      <x:c r="P377" s="30"/>
      <x:c r="Q377" s="30"/>
      <x:c r="R377" s="30"/>
      <x:c r="S377" s="30" t="str">
        <x:v>Paket utama</x:v>
      </x:c>
      <x:c r="T377" s="30" t="str">
        <x:v>13</x:v>
      </x:c>
      <x:c r="U377" s="30" t="n">
        <x:v>22</x:v>
      </x:c>
      <x:c r="V377" s="30" t="str">
        <x:v>2026-09-20T00:00:00</x:v>
      </x:c>
      <x:c r="W377" s="30"/>
      <x:c r="X377" s="30" t="n">
        <x:v>100000</x:v>
      </x:c>
      <x:c r="Y377" s="30" t="str">
        <x:v>Fotografer belum diisi</x:v>
      </x:c>
      <x:c r="Z377" s="30" t="str">
        <x:f>IF(B377="","",IF(OR(C377="",D377="Belum diisi",F377=""),"CHECK: identitas/status",IF(AND(S377="Paket utama",F377&lt;&gt;"DP",OR(E377="",L377="")),"CHECK: tanggal foto/crew",IF(AND(I377=0,OR(W377="-",X377="-")),"CHECK: nominal nonangka","OK"))))</x:f>
        <x:v>OK</x:v>
      </x:c>
      <x:c r="AA377" s="30" t="n">
        <x:f>IF(B377="","",IF(AND(S377="Paket utama",E377&lt;&gt;"",E377&lt;='Pengaturan'!$B$6,OR(F377="Lunas",F377="Pelunasan"),L377&lt;&gt;"",L377&lt;&gt;"Belum diisi",N377="Uploaded"),1,0))</x:f>
        <x:v>0</x:v>
      </x:c>
    </x:row>
    <x:row r="378">
      <x:c r="A378" s="30" t="n">
        <x:v>374</x:v>
      </x:c>
      <x:c r="B378" s="31" t="n">
        <x:v>46278</x:v>
      </x:c>
      <x:c r="C378" s="30" t="str">
        <x:v>Galih</x:v>
      </x:c>
      <x:c r="D378" s="30" t="str">
        <x:v>Large Group</x:v>
      </x:c>
      <x:c r="E378" s="31" t="n">
        <x:v>46278</x:v>
      </x:c>
      <x:c r="F378" s="30" t="str">
        <x:v>Lunas</x:v>
      </x:c>
      <x:c r="G378" s="32" t="n">
        <x:v>0</x:v>
      </x:c>
      <x:c r="H378" s="32" t="n">
        <x:v>150000</x:v>
      </x:c>
      <x:c r="I378" s="32" t="n">
        <x:f>IF(B378="","",SUM(G378:H378))</x:f>
        <x:v>150000</x:v>
      </x:c>
      <x:c r="J378" s="30" t="str">
        <x:f>IF(B378="","",IF(I378=0,"Tanpa uang masuk",IF(AND(G378&gt;0,H378&gt;0),"Cash + Transfer",IF(G378&gt;0,"Cash","Transfer"))))</x:f>
        <x:v>Transfer</x:v>
      </x:c>
      <x:c r="K378" s="30" t="str">
        <x:v>INDAH</x:v>
      </x:c>
      <x:c r="L378" s="30" t="str">
        <x:v>ADIF</x:v>
      </x:c>
      <x:c r="M378" s="30"/>
      <x:c r="N378" s="30" t="str">
        <x:v>Uploaded</x:v>
      </x:c>
      <x:c r="O378" s="30" t="str">
        <x:v>Pending</x:v>
      </x:c>
      <x:c r="P378" s="30"/>
      <x:c r="Q378" s="30"/>
      <x:c r="R378" s="30"/>
      <x:c r="S378" s="30" t="str">
        <x:v>Paket utama</x:v>
      </x:c>
      <x:c r="T378" s="30" t="str">
        <x:v>13</x:v>
      </x:c>
      <x:c r="U378" s="30" t="n">
        <x:v>23</x:v>
      </x:c>
      <x:c r="V378" s="30" t="str">
        <x:v>2026-09-13T00:00:00</x:v>
      </x:c>
      <x:c r="W378" s="30"/>
      <x:c r="X378" s="30" t="n">
        <x:v>150000</x:v>
      </x:c>
      <x:c r="Y378" s="30"/>
      <x:c r="Z378" s="30" t="str">
        <x:f>IF(B378="","",IF(OR(C378="",D378="Belum diisi",F378=""),"CHECK: identitas/status",IF(AND(S378="Paket utama",F378&lt;&gt;"DP",OR(E378="",L378="")),"CHECK: tanggal foto/crew",IF(AND(I378=0,OR(W378="-",X378="-")),"CHECK: nominal nonangka","OK"))))</x:f>
        <x:v>OK</x:v>
      </x:c>
      <x:c r="AA378" s="30" t="n">
        <x:f>IF(B378="","",IF(AND(S378="Paket utama",E378&lt;&gt;"",E378&lt;='Pengaturan'!$B$6,OR(F378="Lunas",F378="Pelunasan"),L378&lt;&gt;"",L378&lt;&gt;"Belum diisi",N378="Uploaded"),1,0))</x:f>
        <x:v>1</x:v>
      </x:c>
    </x:row>
    <x:row r="379">
      <x:c r="A379" s="30" t="n">
        <x:v>375</x:v>
      </x:c>
      <x:c r="B379" s="31" t="n">
        <x:v>46278</x:v>
      </x:c>
      <x:c r="C379" s="30" t="str">
        <x:v>Keisha</x:v>
      </x:c>
      <x:c r="D379" s="30" t="str">
        <x:v>Large Group</x:v>
      </x:c>
      <x:c r="E379" s="31" t="n">
        <x:v>46280</x:v>
      </x:c>
      <x:c r="F379" s="30" t="str">
        <x:v>DP</x:v>
      </x:c>
      <x:c r="G379" s="32" t="n">
        <x:v>0</x:v>
      </x:c>
      <x:c r="H379" s="32" t="n">
        <x:v>100000</x:v>
      </x:c>
      <x:c r="I379" s="32" t="n">
        <x:f>IF(B379="","",SUM(G379:H379))</x:f>
        <x:v>100000</x:v>
      </x:c>
      <x:c r="J379" s="30" t="str">
        <x:f>IF(B379="","",IF(I379=0,"Tanpa uang masuk",IF(AND(G379&gt;0,H379&gt;0),"Cash + Transfer",IF(G379&gt;0,"Cash","Transfer"))))</x:f>
        <x:v>Transfer</x:v>
      </x:c>
      <x:c r="K379" s="30" t="str">
        <x:v>INDAH</x:v>
      </x:c>
      <x:c r="L379" s="30" t="str">
        <x:v>Belum diisi</x:v>
      </x:c>
      <x:c r="M379" s="30"/>
      <x:c r="N379" s="30"/>
      <x:c r="O379" s="30"/>
      <x:c r="P379" s="30"/>
      <x:c r="Q379" s="30"/>
      <x:c r="R379" s="30"/>
      <x:c r="S379" s="30" t="str">
        <x:v>Paket utama</x:v>
      </x:c>
      <x:c r="T379" s="30" t="str">
        <x:v>13</x:v>
      </x:c>
      <x:c r="U379" s="30" t="n">
        <x:v>24</x:v>
      </x:c>
      <x:c r="V379" s="30" t="str">
        <x:v>2026-09-15T00:00:00</x:v>
      </x:c>
      <x:c r="W379" s="30"/>
      <x:c r="X379" s="30" t="n">
        <x:v>100000</x:v>
      </x:c>
      <x:c r="Y379" s="30" t="str">
        <x:v>Fotografer belum diisi</x:v>
      </x:c>
      <x:c r="Z379" s="30" t="str">
        <x:f>IF(B379="","",IF(OR(C379="",D379="Belum diisi",F379=""),"CHECK: identitas/status",IF(AND(S379="Paket utama",F379&lt;&gt;"DP",OR(E379="",L379="")),"CHECK: tanggal foto/crew",IF(AND(I379=0,OR(W379="-",X379="-")),"CHECK: nominal nonangka","OK"))))</x:f>
        <x:v>OK</x:v>
      </x:c>
      <x:c r="AA379" s="30" t="n">
        <x:f>IF(B379="","",IF(AND(S379="Paket utama",E379&lt;&gt;"",E379&lt;='Pengaturan'!$B$6,OR(F379="Lunas",F379="Pelunasan"),L379&lt;&gt;"",L379&lt;&gt;"Belum diisi",N379="Uploaded"),1,0))</x:f>
        <x:v>0</x:v>
      </x:c>
    </x:row>
    <x:row r="380">
      <x:c r="A380" s="30" t="n">
        <x:v>376</x:v>
      </x:c>
      <x:c r="B380" s="31" t="n">
        <x:v>46278</x:v>
      </x:c>
      <x:c r="C380" s="30" t="str">
        <x:v>KKN 100</x:v>
      </x:c>
      <x:c r="D380" s="30" t="str">
        <x:v>Large Group</x:v>
      </x:c>
      <x:c r="E380" s="31" t="n">
        <x:v>46281</x:v>
      </x:c>
      <x:c r="F380" s="30" t="str">
        <x:v>DP</x:v>
      </x:c>
      <x:c r="G380" s="32" t="n">
        <x:v>0</x:v>
      </x:c>
      <x:c r="H380" s="32" t="n">
        <x:v>100000</x:v>
      </x:c>
      <x:c r="I380" s="32" t="n">
        <x:f>IF(B380="","",SUM(G380:H380))</x:f>
        <x:v>100000</x:v>
      </x:c>
      <x:c r="J380" s="30" t="str">
        <x:f>IF(B380="","",IF(I380=0,"Tanpa uang masuk",IF(AND(G380&gt;0,H380&gt;0),"Cash + Transfer",IF(G380&gt;0,"Cash","Transfer"))))</x:f>
        <x:v>Transfer</x:v>
      </x:c>
      <x:c r="K380" s="30" t="str">
        <x:v>INDAH</x:v>
      </x:c>
      <x:c r="L380" s="30" t="str">
        <x:v>Belum diisi</x:v>
      </x:c>
      <x:c r="M380" s="30"/>
      <x:c r="N380" s="30"/>
      <x:c r="O380" s="30"/>
      <x:c r="P380" s="30"/>
      <x:c r="Q380" s="30"/>
      <x:c r="R380" s="30"/>
      <x:c r="S380" s="30" t="str">
        <x:v>Paket utama</x:v>
      </x:c>
      <x:c r="T380" s="30" t="str">
        <x:v>13</x:v>
      </x:c>
      <x:c r="U380" s="30" t="n">
        <x:v>25</x:v>
      </x:c>
      <x:c r="V380" s="30" t="str">
        <x:v>2026-09-16T00:00:00</x:v>
      </x:c>
      <x:c r="W380" s="30"/>
      <x:c r="X380" s="30" t="n">
        <x:v>100000</x:v>
      </x:c>
      <x:c r="Y380" s="30" t="str">
        <x:v>Fotografer belum diisi</x:v>
      </x:c>
      <x:c r="Z380" s="30" t="str">
        <x:f>IF(B380="","",IF(OR(C380="",D380="Belum diisi",F380=""),"CHECK: identitas/status",IF(AND(S380="Paket utama",F380&lt;&gt;"DP",OR(E380="",L380="")),"CHECK: tanggal foto/crew",IF(AND(I380=0,OR(W380="-",X380="-")),"CHECK: nominal nonangka","OK"))))</x:f>
        <x:v>OK</x:v>
      </x:c>
      <x:c r="AA380" s="30" t="n">
        <x:f>IF(B380="","",IF(AND(S380="Paket utama",E380&lt;&gt;"",E380&lt;='Pengaturan'!$B$6,OR(F380="Lunas",F380="Pelunasan"),L380&lt;&gt;"",L380&lt;&gt;"Belum diisi",N380="Uploaded"),1,0))</x:f>
        <x:v>0</x:v>
      </x:c>
    </x:row>
    <x:row r="381">
      <x:c r="A381" s="30" t="n">
        <x:v>377</x:v>
      </x:c>
      <x:c r="B381" s="31" t="n">
        <x:v>46278</x:v>
      </x:c>
      <x:c r="C381" s="30" t="str">
        <x:v>Hana</x:v>
      </x:c>
      <x:c r="D381" s="30" t="str">
        <x:v>Large Group</x:v>
      </x:c>
      <x:c r="E381" s="31" t="n">
        <x:v>46278</x:v>
      </x:c>
      <x:c r="F381" s="30" t="str">
        <x:v>Lunas</x:v>
      </x:c>
      <x:c r="G381" s="32" t="n">
        <x:v>250000</x:v>
      </x:c>
      <x:c r="H381" s="32" t="n">
        <x:v>0</x:v>
      </x:c>
      <x:c r="I381" s="32" t="n">
        <x:f>IF(B381="","",SUM(G381:H381))</x:f>
        <x:v>250000</x:v>
      </x:c>
      <x:c r="J381" s="30" t="str">
        <x:f>IF(B381="","",IF(I381=0,"Tanpa uang masuk",IF(AND(G381&gt;0,H381&gt;0),"Cash + Transfer",IF(G381&gt;0,"Cash","Transfer"))))</x:f>
        <x:v>Cash</x:v>
      </x:c>
      <x:c r="K381" s="30" t="str">
        <x:v>INDAH</x:v>
      </x:c>
      <x:c r="L381" s="30" t="str">
        <x:v>ADIF</x:v>
      </x:c>
      <x:c r="M381" s="30"/>
      <x:c r="N381" s="30" t="str">
        <x:v>Uploaded</x:v>
      </x:c>
      <x:c r="O381" s="30" t="str">
        <x:v>Pending</x:v>
      </x:c>
      <x:c r="P381" s="30"/>
      <x:c r="Q381" s="30"/>
      <x:c r="R381" s="30"/>
      <x:c r="S381" s="30" t="str">
        <x:v>Paket utama</x:v>
      </x:c>
      <x:c r="T381" s="30" t="str">
        <x:v>13</x:v>
      </x:c>
      <x:c r="U381" s="30" t="n">
        <x:v>26</x:v>
      </x:c>
      <x:c r="V381" s="30" t="str">
        <x:v>2026-09-13T00:00:00</x:v>
      </x:c>
      <x:c r="W381" s="30" t="n">
        <x:v>250000</x:v>
      </x:c>
      <x:c r="X381" s="30"/>
      <x:c r="Y381" s="30"/>
      <x:c r="Z381" s="30" t="str">
        <x:f>IF(B381="","",IF(OR(C381="",D381="Belum diisi",F381=""),"CHECK: identitas/status",IF(AND(S381="Paket utama",F381&lt;&gt;"DP",OR(E381="",L381="")),"CHECK: tanggal foto/crew",IF(AND(I381=0,OR(W381="-",X381="-")),"CHECK: nominal nonangka","OK"))))</x:f>
        <x:v>OK</x:v>
      </x:c>
      <x:c r="AA381" s="30" t="n">
        <x:f>IF(B381="","",IF(AND(S381="Paket utama",E381&lt;&gt;"",E381&lt;='Pengaturan'!$B$6,OR(F381="Lunas",F381="Pelunasan"),L381&lt;&gt;"",L381&lt;&gt;"Belum diisi",N381="Uploaded"),1,0))</x:f>
        <x:v>1</x:v>
      </x:c>
    </x:row>
    <x:row r="382">
      <x:c r="A382" s="30" t="n">
        <x:v>378</x:v>
      </x:c>
      <x:c r="B382" s="31" t="n">
        <x:v>46279</x:v>
      </x:c>
      <x:c r="C382" s="30" t="str">
        <x:v>Della</x:v>
      </x:c>
      <x:c r="D382" s="30" t="str">
        <x:v>Large Group</x:v>
      </x:c>
      <x:c r="E382" s="31" t="n">
        <x:v>46280</x:v>
      </x:c>
      <x:c r="F382" s="30" t="str">
        <x:v>DP</x:v>
      </x:c>
      <x:c r="G382" s="32" t="n">
        <x:v>0</x:v>
      </x:c>
      <x:c r="H382" s="32" t="n">
        <x:v>100000</x:v>
      </x:c>
      <x:c r="I382" s="32" t="n">
        <x:f>IF(B382="","",SUM(G382:H382))</x:f>
        <x:v>100000</x:v>
      </x:c>
      <x:c r="J382" s="30" t="str">
        <x:f>IF(B382="","",IF(I382=0,"Tanpa uang masuk",IF(AND(G382&gt;0,H382&gt;0),"Cash + Transfer",IF(G382&gt;0,"Cash","Transfer"))))</x:f>
        <x:v>Transfer</x:v>
      </x:c>
      <x:c r="K382" s="30" t="str">
        <x:v>AMEL</x:v>
      </x:c>
      <x:c r="L382" s="30" t="str">
        <x:v>Belum diisi</x:v>
      </x:c>
      <x:c r="M382" s="30"/>
      <x:c r="N382" s="30"/>
      <x:c r="O382" s="30"/>
      <x:c r="P382" s="30"/>
      <x:c r="Q382" s="30"/>
      <x:c r="R382" s="30"/>
      <x:c r="S382" s="30" t="str">
        <x:v>Paket utama</x:v>
      </x:c>
      <x:c r="T382" s="30" t="str">
        <x:v>14</x:v>
      </x:c>
      <x:c r="U382" s="30" t="n">
        <x:v>4</x:v>
      </x:c>
      <x:c r="V382" s="30" t="str">
        <x:v>15 sept</x:v>
      </x:c>
      <x:c r="W382" s="30"/>
      <x:c r="X382" s="30" t="n">
        <x:v>100000</x:v>
      </x:c>
      <x:c r="Y382" s="30" t="str">
        <x:v>Fotografer belum diisi</x:v>
      </x:c>
      <x:c r="Z382" s="30" t="str">
        <x:f>IF(B382="","",IF(OR(C382="",D382="Belum diisi",F382=""),"CHECK: identitas/status",IF(AND(S382="Paket utama",F382&lt;&gt;"DP",OR(E382="",L382="")),"CHECK: tanggal foto/crew",IF(AND(I382=0,OR(W382="-",X382="-")),"CHECK: nominal nonangka","OK"))))</x:f>
        <x:v>OK</x:v>
      </x:c>
      <x:c r="AA382" s="30" t="n">
        <x:f>IF(B382="","",IF(AND(S382="Paket utama",E382&lt;&gt;"",E382&lt;='Pengaturan'!$B$6,OR(F382="Lunas",F382="Pelunasan"),L382&lt;&gt;"",L382&lt;&gt;"Belum diisi",N382="Uploaded"),1,0))</x:f>
        <x:v>0</x:v>
      </x:c>
    </x:row>
    <x:row r="383">
      <x:c r="A383" s="30" t="n">
        <x:v>379</x:v>
      </x:c>
      <x:c r="B383" s="31" t="n">
        <x:v>46279</x:v>
      </x:c>
      <x:c r="C383" s="30" t="str">
        <x:v>Miftah</x:v>
      </x:c>
      <x:c r="D383" s="30" t="str">
        <x:v>Photofox</x:v>
      </x:c>
      <x:c r="E383" s="31" t="n">
        <x:v>46279</x:v>
      </x:c>
      <x:c r="F383" s="30" t="str">
        <x:v>DP</x:v>
      </x:c>
      <x:c r="G383" s="32" t="n">
        <x:v>0</x:v>
      </x:c>
      <x:c r="H383" s="32" t="n">
        <x:v>100000</x:v>
      </x:c>
      <x:c r="I383" s="32" t="n">
        <x:f>IF(B383="","",SUM(G383:H383))</x:f>
        <x:v>100000</x:v>
      </x:c>
      <x:c r="J383" s="30" t="str">
        <x:f>IF(B383="","",IF(I383=0,"Tanpa uang masuk",IF(AND(G383&gt;0,H383&gt;0),"Cash + Transfer",IF(G383&gt;0,"Cash","Transfer"))))</x:f>
        <x:v>Transfer</x:v>
      </x:c>
      <x:c r="K383" s="30" t="str">
        <x:v>AMEL</x:v>
      </x:c>
      <x:c r="L383" s="30" t="str">
        <x:v>Belum diisi</x:v>
      </x:c>
      <x:c r="M383" s="30"/>
      <x:c r="N383" s="30"/>
      <x:c r="O383" s="30"/>
      <x:c r="P383" s="30"/>
      <x:c r="Q383" s="30"/>
      <x:c r="R383" s="30"/>
      <x:c r="S383" s="30" t="str">
        <x:v>Paket utama</x:v>
      </x:c>
      <x:c r="T383" s="30" t="str">
        <x:v>14</x:v>
      </x:c>
      <x:c r="U383" s="30" t="n">
        <x:v>5</x:v>
      </x:c>
      <x:c r="V383" s="30" t="str">
        <x:v>14 sept</x:v>
      </x:c>
      <x:c r="W383" s="30"/>
      <x:c r="X383" s="30" t="n">
        <x:v>100000</x:v>
      </x:c>
      <x:c r="Y383" s="30" t="str">
        <x:v>Fotografer belum diisi</x:v>
      </x:c>
      <x:c r="Z383" s="30" t="str">
        <x:f>IF(B383="","",IF(OR(C383="",D383="Belum diisi",F383=""),"CHECK: identitas/status",IF(AND(S383="Paket utama",F383&lt;&gt;"DP",OR(E383="",L383="")),"CHECK: tanggal foto/crew",IF(AND(I383=0,OR(W383="-",X383="-")),"CHECK: nominal nonangka","OK"))))</x:f>
        <x:v>OK</x:v>
      </x:c>
      <x:c r="AA383" s="30" t="n">
        <x:f>IF(B383="","",IF(AND(S383="Paket utama",E383&lt;&gt;"",E383&lt;='Pengaturan'!$B$6,OR(F383="Lunas",F383="Pelunasan"),L383&lt;&gt;"",L383&lt;&gt;"Belum diisi",N383="Uploaded"),1,0))</x:f>
        <x:v>0</x:v>
      </x:c>
    </x:row>
    <x:row r="384">
      <x:c r="A384" s="30" t="n">
        <x:v>380</x:v>
      </x:c>
      <x:c r="B384" s="31" t="n">
        <x:v>46279</x:v>
      </x:c>
      <x:c r="C384" s="30" t="str">
        <x:v>Ayu</x:v>
      </x:c>
      <x:c r="D384" s="30" t="str">
        <x:v>Graduation</x:v>
      </x:c>
      <x:c r="E384" s="31" t="n">
        <x:v>46279</x:v>
      </x:c>
      <x:c r="F384" s="30" t="str">
        <x:v>Lunas</x:v>
      </x:c>
      <x:c r="G384" s="32" t="n">
        <x:v>350000</x:v>
      </x:c>
      <x:c r="H384" s="32" t="n">
        <x:v>0</x:v>
      </x:c>
      <x:c r="I384" s="32" t="n">
        <x:f>IF(B384="","",SUM(G384:H384))</x:f>
        <x:v>350000</x:v>
      </x:c>
      <x:c r="J384" s="30" t="str">
        <x:f>IF(B384="","",IF(I384=0,"Tanpa uang masuk",IF(AND(G384&gt;0,H384&gt;0),"Cash + Transfer",IF(G384&gt;0,"Cash","Transfer"))))</x:f>
        <x:v>Cash</x:v>
      </x:c>
      <x:c r="K384" s="30" t="str">
        <x:v>AMEL</x:v>
      </x:c>
      <x:c r="L384" s="30" t="str">
        <x:v>ADIF</x:v>
      </x:c>
      <x:c r="M384" s="30"/>
      <x:c r="N384" s="30" t="str">
        <x:v>Uploaded</x:v>
      </x:c>
      <x:c r="O384" s="30" t="str">
        <x:v>Uploaded</x:v>
      </x:c>
      <x:c r="P384" s="30"/>
      <x:c r="Q384" s="30"/>
      <x:c r="R384" s="30"/>
      <x:c r="S384" s="30" t="str">
        <x:v>Paket utama</x:v>
      </x:c>
      <x:c r="T384" s="30" t="str">
        <x:v>14</x:v>
      </x:c>
      <x:c r="U384" s="30" t="n">
        <x:v>6</x:v>
      </x:c>
      <x:c r="V384" s="30" t="str">
        <x:v>14 sept</x:v>
      </x:c>
      <x:c r="W384" s="30" t="n">
        <x:v>350000</x:v>
      </x:c>
      <x:c r="X384" s="30"/>
      <x:c r="Y384" s="30"/>
      <x:c r="Z384" s="30" t="str">
        <x:f>IF(B384="","",IF(OR(C384="",D384="Belum diisi",F384=""),"CHECK: identitas/status",IF(AND(S384="Paket utama",F384&lt;&gt;"DP",OR(E384="",L384="")),"CHECK: tanggal foto/crew",IF(AND(I384=0,OR(W384="-",X384="-")),"CHECK: nominal nonangka","OK"))))</x:f>
        <x:v>OK</x:v>
      </x:c>
      <x:c r="AA384" s="30" t="n">
        <x:f>IF(B384="","",IF(AND(S384="Paket utama",E384&lt;&gt;"",E384&lt;='Pengaturan'!$B$6,OR(F384="Lunas",F384="Pelunasan"),L384&lt;&gt;"",L384&lt;&gt;"Belum diisi",N384="Uploaded"),1,0))</x:f>
        <x:v>1</x:v>
      </x:c>
    </x:row>
    <x:row r="385">
      <x:c r="A385" s="30" t="n">
        <x:v>381</x:v>
      </x:c>
      <x:c r="B385" s="31" t="n">
        <x:v>46279</x:v>
      </x:c>
      <x:c r="C385" s="30" t="str">
        <x:v>Rara</x:v>
      </x:c>
      <x:c r="D385" s="30" t="str">
        <x:v>Photofox</x:v>
      </x:c>
      <x:c r="E385" s="31" t="n">
        <x:v>46296</x:v>
      </x:c>
      <x:c r="F385" s="30" t="str">
        <x:v>DP</x:v>
      </x:c>
      <x:c r="G385" s="32" t="n">
        <x:v>0</x:v>
      </x:c>
      <x:c r="H385" s="32" t="n">
        <x:v>100000</x:v>
      </x:c>
      <x:c r="I385" s="32" t="n">
        <x:f>IF(B385="","",SUM(G385:H385))</x:f>
        <x:v>100000</x:v>
      </x:c>
      <x:c r="J385" s="30" t="str">
        <x:f>IF(B385="","",IF(I385=0,"Tanpa uang masuk",IF(AND(G385&gt;0,H385&gt;0),"Cash + Transfer",IF(G385&gt;0,"Cash","Transfer"))))</x:f>
        <x:v>Transfer</x:v>
      </x:c>
      <x:c r="K385" s="30" t="str">
        <x:v>AMEL</x:v>
      </x:c>
      <x:c r="L385" s="30" t="str">
        <x:v>Belum diisi</x:v>
      </x:c>
      <x:c r="M385" s="30"/>
      <x:c r="N385" s="30"/>
      <x:c r="O385" s="30"/>
      <x:c r="P385" s="30"/>
      <x:c r="Q385" s="30"/>
      <x:c r="R385" s="30"/>
      <x:c r="S385" s="30" t="str">
        <x:v>Paket utama</x:v>
      </x:c>
      <x:c r="T385" s="30" t="str">
        <x:v>14</x:v>
      </x:c>
      <x:c r="U385" s="30" t="n">
        <x:v>7</x:v>
      </x:c>
      <x:c r="V385" s="30" t="str">
        <x:v>1 okt</x:v>
      </x:c>
      <x:c r="W385" s="30"/>
      <x:c r="X385" s="30" t="n">
        <x:v>100000</x:v>
      </x:c>
      <x:c r="Y385" s="30" t="str">
        <x:v>Fotografer belum diisi</x:v>
      </x:c>
      <x:c r="Z385" s="30" t="str">
        <x:f>IF(B385="","",IF(OR(C385="",D385="Belum diisi",F385=""),"CHECK: identitas/status",IF(AND(S385="Paket utama",F385&lt;&gt;"DP",OR(E385="",L385="")),"CHECK: tanggal foto/crew",IF(AND(I385=0,OR(W385="-",X385="-")),"CHECK: nominal nonangka","OK"))))</x:f>
        <x:v>OK</x:v>
      </x:c>
      <x:c r="AA385" s="30" t="n">
        <x:f>IF(B385="","",IF(AND(S385="Paket utama",E385&lt;&gt;"",E385&lt;='Pengaturan'!$B$6,OR(F385="Lunas",F385="Pelunasan"),L385&lt;&gt;"",L385&lt;&gt;"Belum diisi",N385="Uploaded"),1,0))</x:f>
        <x:v>0</x:v>
      </x:c>
    </x:row>
    <x:row r="386">
      <x:c r="A386" s="30" t="n">
        <x:v>382</x:v>
      </x:c>
      <x:c r="B386" s="31" t="n">
        <x:v>46279</x:v>
      </x:c>
      <x:c r="C386" s="30" t="str">
        <x:v>Miftah</x:v>
      </x:c>
      <x:c r="D386" s="30" t="str">
        <x:v>Large Group</x:v>
      </x:c>
      <x:c r="E386" s="31" t="n">
        <x:v>46309</x:v>
      </x:c>
      <x:c r="F386" s="30" t="str">
        <x:v>Lunas</x:v>
      </x:c>
      <x:c r="G386" s="32" t="n">
        <x:v>0</x:v>
      </x:c>
      <x:c r="H386" s="32" t="n">
        <x:v>75000</x:v>
      </x:c>
      <x:c r="I386" s="32" t="n">
        <x:f>IF(B386="","",SUM(G386:H386))</x:f>
        <x:v>75000</x:v>
      </x:c>
      <x:c r="J386" s="30" t="str">
        <x:f>IF(B386="","",IF(I386=0,"Tanpa uang masuk",IF(AND(G386&gt;0,H386&gt;0),"Cash + Transfer",IF(G386&gt;0,"Cash","Transfer"))))</x:f>
        <x:v>Transfer</x:v>
      </x:c>
      <x:c r="K386" s="30" t="str">
        <x:v>AMEL</x:v>
      </x:c>
      <x:c r="L386" s="30" t="str">
        <x:v>ADIF</x:v>
      </x:c>
      <x:c r="M386" s="30"/>
      <x:c r="N386" s="30" t="str">
        <x:v>Uploaded</x:v>
      </x:c>
      <x:c r="O386" s="30" t="str">
        <x:v>Pending</x:v>
      </x:c>
      <x:c r="P386" s="30"/>
      <x:c r="Q386" s="30"/>
      <x:c r="R386" s="30"/>
      <x:c r="S386" s="30" t="str">
        <x:v>Paket utama</x:v>
      </x:c>
      <x:c r="T386" s="30" t="str">
        <x:v>14</x:v>
      </x:c>
      <x:c r="U386" s="30" t="n">
        <x:v>8</x:v>
      </x:c>
      <x:c r="V386" s="30" t="str">
        <x:v>14 okt</x:v>
      </x:c>
      <x:c r="W386" s="30"/>
      <x:c r="X386" s="30" t="n">
        <x:v>75000</x:v>
      </x:c>
      <x:c r="Y386" s="30"/>
      <x:c r="Z386" s="30" t="str">
        <x:f>IF(B386="","",IF(OR(C386="",D386="Belum diisi",F386=""),"CHECK: identitas/status",IF(AND(S386="Paket utama",F386&lt;&gt;"DP",OR(E386="",L386="")),"CHECK: tanggal foto/crew",IF(AND(I386=0,OR(W386="-",X386="-")),"CHECK: nominal nonangka","OK"))))</x:f>
        <x:v>OK</x:v>
      </x:c>
      <x:c r="AA386" s="30" t="n">
        <x:f>IF(B386="","",IF(AND(S386="Paket utama",E386&lt;&gt;"",E386&lt;='Pengaturan'!$B$6,OR(F386="Lunas",F386="Pelunasan"),L386&lt;&gt;"",L386&lt;&gt;"Belum diisi",N386="Uploaded"),1,0))</x:f>
        <x:v>0</x:v>
      </x:c>
    </x:row>
    <x:row r="387">
      <x:c r="A387" s="30" t="n">
        <x:v>383</x:v>
      </x:c>
      <x:c r="B387" s="31" t="n">
        <x:v>46279</x:v>
      </x:c>
      <x:c r="C387" s="30" t="str">
        <x:v>Bramwidigdyo</x:v>
      </x:c>
      <x:c r="D387" s="30" t="str">
        <x:v>Pas Foto</x:v>
      </x:c>
      <x:c r="E387" s="31" t="n">
        <x:v>46279</x:v>
      </x:c>
      <x:c r="F387" s="30" t="str">
        <x:v>Lunas</x:v>
      </x:c>
      <x:c r="G387" s="32" t="n">
        <x:v>0</x:v>
      </x:c>
      <x:c r="H387" s="32" t="n">
        <x:v>50000</x:v>
      </x:c>
      <x:c r="I387" s="32" t="n">
        <x:f>IF(B387="","",SUM(G387:H387))</x:f>
        <x:v>50000</x:v>
      </x:c>
      <x:c r="J387" s="30" t="str">
        <x:f>IF(B387="","",IF(I387=0,"Tanpa uang masuk",IF(AND(G387&gt;0,H387&gt;0),"Cash + Transfer",IF(G387&gt;0,"Cash","Transfer"))))</x:f>
        <x:v>Transfer</x:v>
      </x:c>
      <x:c r="K387" s="30" t="str">
        <x:v>AMEL</x:v>
      </x:c>
      <x:c r="L387" s="30" t="str">
        <x:v>ADIF</x:v>
      </x:c>
      <x:c r="M387" s="30" t="str">
        <x:v>ots</x:v>
      </x:c>
      <x:c r="N387" s="30" t="str">
        <x:v>Uploaded</x:v>
      </x:c>
      <x:c r="O387" s="30" t="str">
        <x:v>Uploaded</x:v>
      </x:c>
      <x:c r="P387" s="30"/>
      <x:c r="Q387" s="30"/>
      <x:c r="R387" s="30"/>
      <x:c r="S387" s="30" t="str">
        <x:v>Paket utama</x:v>
      </x:c>
      <x:c r="T387" s="30" t="str">
        <x:v>14</x:v>
      </x:c>
      <x:c r="U387" s="30" t="n">
        <x:v>9</x:v>
      </x:c>
      <x:c r="V387" s="30" t="str">
        <x:v>14 sept</x:v>
      </x:c>
      <x:c r="W387" s="30"/>
      <x:c r="X387" s="30" t="n">
        <x:v>50000</x:v>
      </x:c>
      <x:c r="Y387" s="30"/>
      <x:c r="Z387" s="30" t="str">
        <x:f>IF(B387="","",IF(OR(C387="",D387="Belum diisi",F387=""),"CHECK: identitas/status",IF(AND(S387="Paket utama",F387&lt;&gt;"DP",OR(E387="",L387="")),"CHECK: tanggal foto/crew",IF(AND(I387=0,OR(W387="-",X387="-")),"CHECK: nominal nonangka","OK"))))</x:f>
        <x:v>OK</x:v>
      </x:c>
      <x:c r="AA387" s="30" t="n">
        <x:f>IF(B387="","",IF(AND(S387="Paket utama",E387&lt;&gt;"",E387&lt;='Pengaturan'!$B$6,OR(F387="Lunas",F387="Pelunasan"),L387&lt;&gt;"",L387&lt;&gt;"Belum diisi",N387="Uploaded"),1,0))</x:f>
        <x:v>1</x:v>
      </x:c>
    </x:row>
    <x:row r="388">
      <x:c r="A388" s="30" t="n">
        <x:v>384</x:v>
      </x:c>
      <x:c r="B388" s="31" t="n">
        <x:v>46279</x:v>
      </x:c>
      <x:c r="C388" s="30" t="str">
        <x:v>Farros Abeel Fabian</x:v>
      </x:c>
      <x:c r="D388" s="30" t="str">
        <x:v>Pas Foto</x:v>
      </x:c>
      <x:c r="E388" s="31" t="n">
        <x:v>46279</x:v>
      </x:c>
      <x:c r="F388" s="30" t="str">
        <x:v>Lunas</x:v>
      </x:c>
      <x:c r="G388" s="32" t="n">
        <x:v>65000</x:v>
      </x:c>
      <x:c r="H388" s="32" t="n">
        <x:v>0</x:v>
      </x:c>
      <x:c r="I388" s="32" t="n">
        <x:f>IF(B388="","",SUM(G388:H388))</x:f>
        <x:v>65000</x:v>
      </x:c>
      <x:c r="J388" s="30" t="str">
        <x:f>IF(B388="","",IF(I388=0,"Tanpa uang masuk",IF(AND(G388&gt;0,H388&gt;0),"Cash + Transfer",IF(G388&gt;0,"Cash","Transfer"))))</x:f>
        <x:v>Cash</x:v>
      </x:c>
      <x:c r="K388" s="30" t="str">
        <x:v>AMEL</x:v>
      </x:c>
      <x:c r="L388" s="30" t="str">
        <x:v>ADIF</x:v>
      </x:c>
      <x:c r="M388" s="30"/>
      <x:c r="N388" s="30" t="str">
        <x:v>Uploaded</x:v>
      </x:c>
      <x:c r="O388" s="30" t="str">
        <x:v>Uploaded</x:v>
      </x:c>
      <x:c r="P388" s="30"/>
      <x:c r="Q388" s="30"/>
      <x:c r="R388" s="30"/>
      <x:c r="S388" s="30" t="str">
        <x:v>Paket utama</x:v>
      </x:c>
      <x:c r="T388" s="30" t="str">
        <x:v>14</x:v>
      </x:c>
      <x:c r="U388" s="30" t="n">
        <x:v>10</x:v>
      </x:c>
      <x:c r="V388" s="30" t="str">
        <x:v>14 sept</x:v>
      </x:c>
      <x:c r="W388" s="30" t="n">
        <x:v>65000</x:v>
      </x:c>
      <x:c r="X388" s="30"/>
      <x:c r="Y388" s="30"/>
      <x:c r="Z388" s="30" t="str">
        <x:f>IF(B388="","",IF(OR(C388="",D388="Belum diisi",F388=""),"CHECK: identitas/status",IF(AND(S388="Paket utama",F388&lt;&gt;"DP",OR(E388="",L388="")),"CHECK: tanggal foto/crew",IF(AND(I388=0,OR(W388="-",X388="-")),"CHECK: nominal nonangka","OK"))))</x:f>
        <x:v>OK</x:v>
      </x:c>
      <x:c r="AA388" s="30" t="n">
        <x:f>IF(B388="","",IF(AND(S388="Paket utama",E388&lt;&gt;"",E388&lt;='Pengaturan'!$B$6,OR(F388="Lunas",F388="Pelunasan"),L388&lt;&gt;"",L388&lt;&gt;"Belum diisi",N388="Uploaded"),1,0))</x:f>
        <x:v>1</x:v>
      </x:c>
    </x:row>
    <x:row r="389">
      <x:c r="A389" s="30" t="n">
        <x:v>385</x:v>
      </x:c>
      <x:c r="B389" s="31" t="n">
        <x:v>46279</x:v>
      </x:c>
      <x:c r="C389" s="30" t="str">
        <x:v>Hanifah Zahidah Zulfa</x:v>
      </x:c>
      <x:c r="D389" s="30" t="str">
        <x:v>packing</x:v>
      </x:c>
      <x:c r="E389" s="31"/>
      <x:c r="F389" s="30" t="str">
        <x:v>Lunas</x:v>
      </x:c>
      <x:c r="G389" s="32" t="n">
        <x:v>0</x:v>
      </x:c>
      <x:c r="H389" s="32" t="n">
        <x:v>20000</x:v>
      </x:c>
      <x:c r="I389" s="32" t="n">
        <x:f>IF(B389="","",SUM(G389:H389))</x:f>
        <x:v>20000</x:v>
      </x:c>
      <x:c r="J389" s="30" t="str">
        <x:f>IF(B389="","",IF(I389=0,"Tanpa uang masuk",IF(AND(G389&gt;0,H389&gt;0),"Cash + Transfer",IF(G389&gt;0,"Cash","Transfer"))))</x:f>
        <x:v>Transfer</x:v>
      </x:c>
      <x:c r="K389" s="30" t="str">
        <x:v>AMEL</x:v>
      </x:c>
      <x:c r="L389" s="30" t="str">
        <x:v>Belum diisi</x:v>
      </x:c>
      <x:c r="M389" s="30"/>
      <x:c r="N389" s="30"/>
      <x:c r="O389" s="30"/>
      <x:c r="P389" s="30"/>
      <x:c r="Q389" s="30"/>
      <x:c r="R389" s="30"/>
      <x:c r="S389" s="30" t="str">
        <x:v>Add-on</x:v>
      </x:c>
      <x:c r="T389" s="30" t="str">
        <x:v>14</x:v>
      </x:c>
      <x:c r="U389" s="30" t="n">
        <x:v>11</x:v>
      </x:c>
      <x:c r="V389" s="30"/>
      <x:c r="W389" s="30"/>
      <x:c r="X389" s="30" t="n">
        <x:v>20000</x:v>
      </x:c>
      <x:c r="Y389" s="30" t="str">
        <x:v>Fotografer belum diisi</x:v>
      </x:c>
      <x:c r="Z389" s="30" t="str">
        <x:f>IF(B389="","",IF(OR(C389="",D389="Belum diisi",F389=""),"CHECK: identitas/status",IF(AND(S389="Paket utama",F389&lt;&gt;"DP",OR(E389="",L389="")),"CHECK: tanggal foto/crew",IF(AND(I389=0,OR(W389="-",X389="-")),"CHECK: nominal nonangka","OK"))))</x:f>
        <x:v>OK</x:v>
      </x:c>
      <x:c r="AA389" s="30" t="n">
        <x:f>IF(B389="","",IF(AND(S389="Paket utama",E389&lt;&gt;"",E389&lt;='Pengaturan'!$B$6,OR(F389="Lunas",F389="Pelunasan"),L389&lt;&gt;"",L389&lt;&gt;"Belum diisi",N389="Uploaded"),1,0))</x:f>
        <x:v>0</x:v>
      </x:c>
    </x:row>
    <x:row r="390">
      <x:c r="A390" s="30" t="n">
        <x:v>386</x:v>
      </x:c>
      <x:c r="B390" s="31" t="n">
        <x:v>46279</x:v>
      </x:c>
      <x:c r="C390" s="30" t="str">
        <x:v>Anett</x:v>
      </x:c>
      <x:c r="D390" s="30" t="str">
        <x:v>Photofox</x:v>
      </x:c>
      <x:c r="E390" s="31" t="n">
        <x:v>46281</x:v>
      </x:c>
      <x:c r="F390" s="30" t="str">
        <x:v>DP</x:v>
      </x:c>
      <x:c r="G390" s="32" t="n">
        <x:v>0</x:v>
      </x:c>
      <x:c r="H390" s="32" t="n">
        <x:v>100000</x:v>
      </x:c>
      <x:c r="I390" s="32" t="n">
        <x:f>IF(B390="","",SUM(G390:H390))</x:f>
        <x:v>100000</x:v>
      </x:c>
      <x:c r="J390" s="30" t="str">
        <x:f>IF(B390="","",IF(I390=0,"Tanpa uang masuk",IF(AND(G390&gt;0,H390&gt;0),"Cash + Transfer",IF(G390&gt;0,"Cash","Transfer"))))</x:f>
        <x:v>Transfer</x:v>
      </x:c>
      <x:c r="K390" s="30" t="str">
        <x:v>AMEL</x:v>
      </x:c>
      <x:c r="L390" s="30" t="str">
        <x:v>Belum diisi</x:v>
      </x:c>
      <x:c r="M390" s="30"/>
      <x:c r="N390" s="30"/>
      <x:c r="O390" s="30"/>
      <x:c r="P390" s="30"/>
      <x:c r="Q390" s="30"/>
      <x:c r="R390" s="30"/>
      <x:c r="S390" s="30" t="str">
        <x:v>Paket utama</x:v>
      </x:c>
      <x:c r="T390" s="30" t="str">
        <x:v>14</x:v>
      </x:c>
      <x:c r="U390" s="30" t="n">
        <x:v>12</x:v>
      </x:c>
      <x:c r="V390" s="30" t="str">
        <x:v>16 sept</x:v>
      </x:c>
      <x:c r="W390" s="30"/>
      <x:c r="X390" s="30" t="n">
        <x:v>100000</x:v>
      </x:c>
      <x:c r="Y390" s="30" t="str">
        <x:v>Fotografer belum diisi</x:v>
      </x:c>
      <x:c r="Z390" s="30" t="str">
        <x:f>IF(B390="","",IF(OR(C390="",D390="Belum diisi",F390=""),"CHECK: identitas/status",IF(AND(S390="Paket utama",F390&lt;&gt;"DP",OR(E390="",L390="")),"CHECK: tanggal foto/crew",IF(AND(I390=0,OR(W390="-",X390="-")),"CHECK: nominal nonangka","OK"))))</x:f>
        <x:v>OK</x:v>
      </x:c>
      <x:c r="AA390" s="30" t="n">
        <x:f>IF(B390="","",IF(AND(S390="Paket utama",E390&lt;&gt;"",E390&lt;='Pengaturan'!$B$6,OR(F390="Lunas",F390="Pelunasan"),L390&lt;&gt;"",L390&lt;&gt;"Belum diisi",N390="Uploaded"),1,0))</x:f>
        <x:v>0</x:v>
      </x:c>
    </x:row>
    <x:row r="391">
      <x:c r="A391" s="30" t="n">
        <x:v>387</x:v>
      </x:c>
      <x:c r="B391" s="31" t="n">
        <x:v>46279</x:v>
      </x:c>
      <x:c r="C391" s="30" t="str">
        <x:v>Nafa Aswanda</x:v>
      </x:c>
      <x:c r="D391" s="30" t="str">
        <x:v>Graduation</x:v>
      </x:c>
      <x:c r="E391" s="31" t="n">
        <x:v>46299</x:v>
      </x:c>
      <x:c r="F391" s="30" t="str">
        <x:v>DP</x:v>
      </x:c>
      <x:c r="G391" s="32" t="n">
        <x:v>0</x:v>
      </x:c>
      <x:c r="H391" s="32" t="n">
        <x:v>100000</x:v>
      </x:c>
      <x:c r="I391" s="32" t="n">
        <x:f>IF(B391="","",SUM(G391:H391))</x:f>
        <x:v>100000</x:v>
      </x:c>
      <x:c r="J391" s="30" t="str">
        <x:f>IF(B391="","",IF(I391=0,"Tanpa uang masuk",IF(AND(G391&gt;0,H391&gt;0),"Cash + Transfer",IF(G391&gt;0,"Cash","Transfer"))))</x:f>
        <x:v>Transfer</x:v>
      </x:c>
      <x:c r="K391" s="30" t="str">
        <x:v>AMEL</x:v>
      </x:c>
      <x:c r="L391" s="30" t="str">
        <x:v>Belum diisi</x:v>
      </x:c>
      <x:c r="M391" s="30"/>
      <x:c r="N391" s="30"/>
      <x:c r="O391" s="30"/>
      <x:c r="P391" s="30"/>
      <x:c r="Q391" s="30"/>
      <x:c r="R391" s="30"/>
      <x:c r="S391" s="30" t="str">
        <x:v>Paket utama</x:v>
      </x:c>
      <x:c r="T391" s="30" t="str">
        <x:v>14</x:v>
      </x:c>
      <x:c r="U391" s="30" t="n">
        <x:v>13</x:v>
      </x:c>
      <x:c r="V391" s="30" t="str">
        <x:v>4 okt</x:v>
      </x:c>
      <x:c r="W391" s="30"/>
      <x:c r="X391" s="30" t="n">
        <x:v>100000</x:v>
      </x:c>
      <x:c r="Y391" s="30" t="str">
        <x:v>Fotografer belum diisi</x:v>
      </x:c>
      <x:c r="Z391" s="30" t="str">
        <x:f>IF(B391="","",IF(OR(C391="",D391="Belum diisi",F391=""),"CHECK: identitas/status",IF(AND(S391="Paket utama",F391&lt;&gt;"DP",OR(E391="",L391="")),"CHECK: tanggal foto/crew",IF(AND(I391=0,OR(W391="-",X391="-")),"CHECK: nominal nonangka","OK"))))</x:f>
        <x:v>OK</x:v>
      </x:c>
      <x:c r="AA391" s="30" t="n">
        <x:f>IF(B391="","",IF(AND(S391="Paket utama",E391&lt;&gt;"",E391&lt;='Pengaturan'!$B$6,OR(F391="Lunas",F391="Pelunasan"),L391&lt;&gt;"",L391&lt;&gt;"Belum diisi",N391="Uploaded"),1,0))</x:f>
        <x:v>0</x:v>
      </x:c>
    </x:row>
    <x:row r="392">
      <x:c r="A392" s="30" t="n">
        <x:v>388</x:v>
      </x:c>
      <x:c r="B392" s="31" t="n">
        <x:v>46279</x:v>
      </x:c>
      <x:c r="C392" s="30" t="str">
        <x:v>Kelas 2b</x:v>
      </x:c>
      <x:c r="D392" s="30" t="str">
        <x:v>Large Group</x:v>
      </x:c>
      <x:c r="E392" s="31" t="n">
        <x:v>46279</x:v>
      </x:c>
      <x:c r="F392" s="30" t="str">
        <x:v>Lunas</x:v>
      </x:c>
      <x:c r="G392" s="32" t="n">
        <x:v>1050000</x:v>
      </x:c>
      <x:c r="H392" s="32" t="n">
        <x:v>0</x:v>
      </x:c>
      <x:c r="I392" s="32" t="n">
        <x:f>IF(B392="","",SUM(G392:H392))</x:f>
        <x:v>1050000</x:v>
      </x:c>
      <x:c r="J392" s="30" t="str">
        <x:f>IF(B392="","",IF(I392=0,"Tanpa uang masuk",IF(AND(G392&gt;0,H392&gt;0),"Cash + Transfer",IF(G392&gt;0,"Cash","Transfer"))))</x:f>
        <x:v>Cash</x:v>
      </x:c>
      <x:c r="K392" s="30" t="str">
        <x:v>INDAH</x:v>
      </x:c>
      <x:c r="L392" s="30" t="str">
        <x:v>ADIF</x:v>
      </x:c>
      <x:c r="M392" s="30"/>
      <x:c r="N392" s="30" t="str">
        <x:v>Uploaded</x:v>
      </x:c>
      <x:c r="O392" s="30" t="str">
        <x:v>Uploaded</x:v>
      </x:c>
      <x:c r="P392" s="30"/>
      <x:c r="Q392" s="30"/>
      <x:c r="R392" s="30"/>
      <x:c r="S392" s="30" t="str">
        <x:v>Paket utama</x:v>
      </x:c>
      <x:c r="T392" s="30" t="str">
        <x:v>14</x:v>
      </x:c>
      <x:c r="U392" s="30" t="n">
        <x:v>14</x:v>
      </x:c>
      <x:c r="V392" s="30" t="str">
        <x:v>2026-09-14T00:00:00</x:v>
      </x:c>
      <x:c r="W392" s="30" t="n">
        <x:v>1050000</x:v>
      </x:c>
      <x:c r="X392" s="30"/>
      <x:c r="Y392" s="30"/>
      <x:c r="Z392" s="30" t="str">
        <x:f>IF(B392="","",IF(OR(C392="",D392="Belum diisi",F392=""),"CHECK: identitas/status",IF(AND(S392="Paket utama",F392&lt;&gt;"DP",OR(E392="",L392="")),"CHECK: tanggal foto/crew",IF(AND(I392=0,OR(W392="-",X392="-")),"CHECK: nominal nonangka","OK"))))</x:f>
        <x:v>OK</x:v>
      </x:c>
      <x:c r="AA392" s="30" t="n">
        <x:f>IF(B392="","",IF(AND(S392="Paket utama",E392&lt;&gt;"",E392&lt;='Pengaturan'!$B$6,OR(F392="Lunas",F392="Pelunasan"),L392&lt;&gt;"",L392&lt;&gt;"Belum diisi",N392="Uploaded"),1,0))</x:f>
        <x:v>1</x:v>
      </x:c>
    </x:row>
    <x:row r="393">
      <x:c r="A393" s="30" t="n">
        <x:v>389</x:v>
      </x:c>
      <x:c r="B393" s="31" t="n">
        <x:v>46279</x:v>
      </x:c>
      <x:c r="C393" s="30" t="str">
        <x:v>Nayla</x:v>
      </x:c>
      <x:c r="D393" s="30" t="str">
        <x:v>Large Group</x:v>
      </x:c>
      <x:c r="E393" s="31" t="n">
        <x:v>46279</x:v>
      </x:c>
      <x:c r="F393" s="30" t="str">
        <x:v>Lunas</x:v>
      </x:c>
      <x:c r="G393" s="32" t="n">
        <x:v>0</x:v>
      </x:c>
      <x:c r="H393" s="32" t="n">
        <x:v>100000</x:v>
      </x:c>
      <x:c r="I393" s="32" t="n">
        <x:f>IF(B393="","",SUM(G393:H393))</x:f>
        <x:v>100000</x:v>
      </x:c>
      <x:c r="J393" s="30" t="str">
        <x:f>IF(B393="","",IF(I393=0,"Tanpa uang masuk",IF(AND(G393&gt;0,H393&gt;0),"Cash + Transfer",IF(G393&gt;0,"Cash","Transfer"))))</x:f>
        <x:v>Transfer</x:v>
      </x:c>
      <x:c r="K393" s="30" t="str">
        <x:v>INDAH</x:v>
      </x:c>
      <x:c r="L393" s="30" t="str">
        <x:v>ADIF</x:v>
      </x:c>
      <x:c r="M393" s="30"/>
      <x:c r="N393" s="30" t="str">
        <x:v>Uploaded</x:v>
      </x:c>
      <x:c r="O393" s="30" t="str">
        <x:v>Uploaded</x:v>
      </x:c>
      <x:c r="P393" s="30"/>
      <x:c r="Q393" s="30"/>
      <x:c r="R393" s="30"/>
      <x:c r="S393" s="30" t="str">
        <x:v>Paket utama</x:v>
      </x:c>
      <x:c r="T393" s="30" t="str">
        <x:v>14</x:v>
      </x:c>
      <x:c r="U393" s="30" t="n">
        <x:v>15</x:v>
      </x:c>
      <x:c r="V393" s="30" t="str">
        <x:v>2026-09-14T00:00:00</x:v>
      </x:c>
      <x:c r="W393" s="30"/>
      <x:c r="X393" s="30" t="n">
        <x:v>100000</x:v>
      </x:c>
      <x:c r="Y393" s="30"/>
      <x:c r="Z393" s="30" t="str">
        <x:f>IF(B393="","",IF(OR(C393="",D393="Belum diisi",F393=""),"CHECK: identitas/status",IF(AND(S393="Paket utama",F393&lt;&gt;"DP",OR(E393="",L393="")),"CHECK: tanggal foto/crew",IF(AND(I393=0,OR(W393="-",X393="-")),"CHECK: nominal nonangka","OK"))))</x:f>
        <x:v>OK</x:v>
      </x:c>
      <x:c r="AA393" s="30" t="n">
        <x:f>IF(B393="","",IF(AND(S393="Paket utama",E393&lt;&gt;"",E393&lt;='Pengaturan'!$B$6,OR(F393="Lunas",F393="Pelunasan"),L393&lt;&gt;"",L393&lt;&gt;"Belum diisi",N393="Uploaded"),1,0))</x:f>
        <x:v>1</x:v>
      </x:c>
    </x:row>
    <x:row r="394">
      <x:c r="A394" s="30" t="n">
        <x:v>390</x:v>
      </x:c>
      <x:c r="B394" s="31" t="n">
        <x:v>46279</x:v>
      </x:c>
      <x:c r="C394" s="30" t="str">
        <x:v>Lisna</x:v>
      </x:c>
      <x:c r="D394" s="30" t="str">
        <x:v>Couple A</x:v>
      </x:c>
      <x:c r="E394" s="31" t="n">
        <x:v>46287</x:v>
      </x:c>
      <x:c r="F394" s="30" t="str">
        <x:v>DP</x:v>
      </x:c>
      <x:c r="G394" s="32" t="n">
        <x:v>0</x:v>
      </x:c>
      <x:c r="H394" s="32" t="n">
        <x:v>100000</x:v>
      </x:c>
      <x:c r="I394" s="32" t="n">
        <x:f>IF(B394="","",SUM(G394:H394))</x:f>
        <x:v>100000</x:v>
      </x:c>
      <x:c r="J394" s="30" t="str">
        <x:f>IF(B394="","",IF(I394=0,"Tanpa uang masuk",IF(AND(G394&gt;0,H394&gt;0),"Cash + Transfer",IF(G394&gt;0,"Cash","Transfer"))))</x:f>
        <x:v>Transfer</x:v>
      </x:c>
      <x:c r="K394" s="30" t="str">
        <x:v>INDAH</x:v>
      </x:c>
      <x:c r="L394" s="30" t="str">
        <x:v>Belum diisi</x:v>
      </x:c>
      <x:c r="M394" s="30"/>
      <x:c r="N394" s="30"/>
      <x:c r="O394" s="30"/>
      <x:c r="P394" s="30"/>
      <x:c r="Q394" s="30"/>
      <x:c r="R394" s="30"/>
      <x:c r="S394" s="30" t="str">
        <x:v>Paket utama</x:v>
      </x:c>
      <x:c r="T394" s="30" t="str">
        <x:v>14</x:v>
      </x:c>
      <x:c r="U394" s="30" t="n">
        <x:v>16</x:v>
      </x:c>
      <x:c r="V394" s="30" t="str">
        <x:v>2026-09-22T00:00:00</x:v>
      </x:c>
      <x:c r="W394" s="30"/>
      <x:c r="X394" s="30" t="n">
        <x:v>100000</x:v>
      </x:c>
      <x:c r="Y394" s="30" t="str">
        <x:v>Fotografer belum diisi</x:v>
      </x:c>
      <x:c r="Z394" s="30" t="str">
        <x:f>IF(B394="","",IF(OR(C394="",D394="Belum diisi",F394=""),"CHECK: identitas/status",IF(AND(S394="Paket utama",F394&lt;&gt;"DP",OR(E394="",L394="")),"CHECK: tanggal foto/crew",IF(AND(I394=0,OR(W394="-",X394="-")),"CHECK: nominal nonangka","OK"))))</x:f>
        <x:v>OK</x:v>
      </x:c>
      <x:c r="AA394" s="30" t="n">
        <x:f>IF(B394="","",IF(AND(S394="Paket utama",E394&lt;&gt;"",E394&lt;='Pengaturan'!$B$6,OR(F394="Lunas",F394="Pelunasan"),L394&lt;&gt;"",L394&lt;&gt;"Belum diisi",N394="Uploaded"),1,0))</x:f>
        <x:v>0</x:v>
      </x:c>
    </x:row>
    <x:row r="395">
      <x:c r="A395" s="30" t="n">
        <x:v>391</x:v>
      </x:c>
      <x:c r="B395" s="31" t="n">
        <x:v>46279</x:v>
      </x:c>
      <x:c r="C395" s="30" t="str">
        <x:v>Navan Hes a</x:v>
      </x:c>
      <x:c r="D395" s="30" t="str">
        <x:v>Large Group</x:v>
      </x:c>
      <x:c r="E395" s="31" t="n">
        <x:v>46279</x:v>
      </x:c>
      <x:c r="F395" s="30" t="str">
        <x:v>Lunas</x:v>
      </x:c>
      <x:c r="G395" s="32" t="n">
        <x:v>825000</x:v>
      </x:c>
      <x:c r="H395" s="32" t="n">
        <x:v>0</x:v>
      </x:c>
      <x:c r="I395" s="32" t="n">
        <x:f>IF(B395="","",SUM(G395:H395))</x:f>
        <x:v>825000</x:v>
      </x:c>
      <x:c r="J395" s="30" t="str">
        <x:f>IF(B395="","",IF(I395=0,"Tanpa uang masuk",IF(AND(G395&gt;0,H395&gt;0),"Cash + Transfer",IF(G395&gt;0,"Cash","Transfer"))))</x:f>
        <x:v>Cash</x:v>
      </x:c>
      <x:c r="K395" s="30" t="str">
        <x:v>INDAH</x:v>
      </x:c>
      <x:c r="L395" s="30" t="str">
        <x:v>ADIF</x:v>
      </x:c>
      <x:c r="M395" s="30"/>
      <x:c r="N395" s="30" t="str">
        <x:v>Uploaded</x:v>
      </x:c>
      <x:c r="O395" s="30" t="str">
        <x:v>Pending</x:v>
      </x:c>
      <x:c r="P395" s="30"/>
      <x:c r="Q395" s="30"/>
      <x:c r="R395" s="30"/>
      <x:c r="S395" s="30" t="str">
        <x:v>Paket utama</x:v>
      </x:c>
      <x:c r="T395" s="30" t="str">
        <x:v>14</x:v>
      </x:c>
      <x:c r="U395" s="30" t="n">
        <x:v>17</x:v>
      </x:c>
      <x:c r="V395" s="30" t="str">
        <x:v>2026-09-14T00:00:00</x:v>
      </x:c>
      <x:c r="W395" s="30" t="n">
        <x:v>825000</x:v>
      </x:c>
      <x:c r="X395" s="30"/>
      <x:c r="Y395" s="30"/>
      <x:c r="Z395" s="30" t="str">
        <x:f>IF(B395="","",IF(OR(C395="",D395="Belum diisi",F395=""),"CHECK: identitas/status",IF(AND(S395="Paket utama",F395&lt;&gt;"DP",OR(E395="",L395="")),"CHECK: tanggal foto/crew",IF(AND(I395=0,OR(W395="-",X395="-")),"CHECK: nominal nonangka","OK"))))</x:f>
        <x:v>OK</x:v>
      </x:c>
      <x:c r="AA395" s="30" t="n">
        <x:f>IF(B395="","",IF(AND(S395="Paket utama",E395&lt;&gt;"",E395&lt;='Pengaturan'!$B$6,OR(F395="Lunas",F395="Pelunasan"),L395&lt;&gt;"",L395&lt;&gt;"Belum diisi",N395="Uploaded"),1,0))</x:f>
        <x:v>1</x:v>
      </x:c>
    </x:row>
    <x:row r="396">
      <x:c r="A396" s="30" t="n">
        <x:v>392</x:v>
      </x:c>
      <x:c r="B396" s="31" t="n">
        <x:v>46279</x:v>
      </x:c>
      <x:c r="C396" s="30" t="str">
        <x:v>Argha</x:v>
      </x:c>
      <x:c r="D396" s="30" t="str">
        <x:v>Pas Foto</x:v>
      </x:c>
      <x:c r="E396" s="31" t="n">
        <x:v>46279</x:v>
      </x:c>
      <x:c r="F396" s="30" t="str">
        <x:v>Lunas</x:v>
      </x:c>
      <x:c r="G396" s="32" t="n">
        <x:v>0</x:v>
      </x:c>
      <x:c r="H396" s="32" t="n">
        <x:v>50000</x:v>
      </x:c>
      <x:c r="I396" s="32" t="n">
        <x:f>IF(B396="","",SUM(G396:H396))</x:f>
        <x:v>50000</x:v>
      </x:c>
      <x:c r="J396" s="30" t="str">
        <x:f>IF(B396="","",IF(I396=0,"Tanpa uang masuk",IF(AND(G396&gt;0,H396&gt;0),"Cash + Transfer",IF(G396&gt;0,"Cash","Transfer"))))</x:f>
        <x:v>Transfer</x:v>
      </x:c>
      <x:c r="K396" s="30" t="str">
        <x:v>INDAH</x:v>
      </x:c>
      <x:c r="L396" s="30" t="str">
        <x:v>Belum diisi</x:v>
      </x:c>
      <x:c r="M396" s="30" t="str">
        <x:v>ots</x:v>
      </x:c>
      <x:c r="N396" s="30"/>
      <x:c r="O396" s="30"/>
      <x:c r="P396" s="30"/>
      <x:c r="Q396" s="30"/>
      <x:c r="R396" s="30"/>
      <x:c r="S396" s="30" t="str">
        <x:v>Paket utama</x:v>
      </x:c>
      <x:c r="T396" s="30" t="str">
        <x:v>14</x:v>
      </x:c>
      <x:c r="U396" s="30" t="n">
        <x:v>18</x:v>
      </x:c>
      <x:c r="V396" s="30" t="str">
        <x:v>2026-09-14T00:00:00</x:v>
      </x:c>
      <x:c r="W396" s="30"/>
      <x:c r="X396" s="30" t="n">
        <x:v>50000</x:v>
      </x:c>
      <x:c r="Y396" s="30" t="str">
        <x:v>Fotografer belum diisi</x:v>
      </x:c>
      <x:c r="Z396" s="30" t="str">
        <x:f>IF(B396="","",IF(OR(C396="",D396="Belum diisi",F396=""),"CHECK: identitas/status",IF(AND(S396="Paket utama",F396&lt;&gt;"DP",OR(E396="",L396="")),"CHECK: tanggal foto/crew",IF(AND(I396=0,OR(W396="-",X396="-")),"CHECK: nominal nonangka","OK"))))</x:f>
        <x:v>OK</x:v>
      </x:c>
      <x:c r="AA396" s="30" t="n">
        <x:f>IF(B396="","",IF(AND(S396="Paket utama",E396&lt;&gt;"",E396&lt;='Pengaturan'!$B$6,OR(F396="Lunas",F396="Pelunasan"),L396&lt;&gt;"",L396&lt;&gt;"Belum diisi",N396="Uploaded"),1,0))</x:f>
        <x:v>0</x:v>
      </x:c>
    </x:row>
    <x:row r="397">
      <x:c r="A397" s="30" t="n">
        <x:v>393</x:v>
      </x:c>
      <x:c r="B397" s="31" t="n">
        <x:v>46279</x:v>
      </x:c>
      <x:c r="C397" s="30" t="str">
        <x:v>Azzra</x:v>
      </x:c>
      <x:c r="D397" s="30" t="str">
        <x:v>Single</x:v>
      </x:c>
      <x:c r="E397" s="31" t="n">
        <x:v>46282</x:v>
      </x:c>
      <x:c r="F397" s="30" t="str">
        <x:v>DP</x:v>
      </x:c>
      <x:c r="G397" s="32" t="n">
        <x:v>0</x:v>
      </x:c>
      <x:c r="H397" s="32" t="n">
        <x:v>100000</x:v>
      </x:c>
      <x:c r="I397" s="32" t="n">
        <x:f>IF(B397="","",SUM(G397:H397))</x:f>
        <x:v>100000</x:v>
      </x:c>
      <x:c r="J397" s="30" t="str">
        <x:f>IF(B397="","",IF(I397=0,"Tanpa uang masuk",IF(AND(G397&gt;0,H397&gt;0),"Cash + Transfer",IF(G397&gt;0,"Cash","Transfer"))))</x:f>
        <x:v>Transfer</x:v>
      </x:c>
      <x:c r="K397" s="30" t="str">
        <x:v>INDAH</x:v>
      </x:c>
      <x:c r="L397" s="30" t="str">
        <x:v>Belum diisi</x:v>
      </x:c>
      <x:c r="M397" s="30" t="n">
        <x:v>2</x:v>
      </x:c>
      <x:c r="N397" s="30"/>
      <x:c r="O397" s="30"/>
      <x:c r="P397" s="30"/>
      <x:c r="Q397" s="30"/>
      <x:c r="R397" s="30"/>
      <x:c r="S397" s="30" t="str">
        <x:v>Paket utama</x:v>
      </x:c>
      <x:c r="T397" s="30" t="str">
        <x:v>14</x:v>
      </x:c>
      <x:c r="U397" s="30" t="n">
        <x:v>19</x:v>
      </x:c>
      <x:c r="V397" s="30" t="str">
        <x:v>2026-09-17T00:00:00</x:v>
      </x:c>
      <x:c r="W397" s="30"/>
      <x:c r="X397" s="30" t="n">
        <x:v>100000</x:v>
      </x:c>
      <x:c r="Y397" s="30" t="str">
        <x:v>Fotografer belum diisi</x:v>
      </x:c>
      <x:c r="Z397" s="30" t="str">
        <x:f>IF(B397="","",IF(OR(C397="",D397="Belum diisi",F397=""),"CHECK: identitas/status",IF(AND(S397="Paket utama",F397&lt;&gt;"DP",OR(E397="",L397="")),"CHECK: tanggal foto/crew",IF(AND(I397=0,OR(W397="-",X397="-")),"CHECK: nominal nonangka","OK"))))</x:f>
        <x:v>OK</x:v>
      </x:c>
      <x:c r="AA397" s="30" t="n">
        <x:f>IF(B397="","",IF(AND(S397="Paket utama",E397&lt;&gt;"",E397&lt;='Pengaturan'!$B$6,OR(F397="Lunas",F397="Pelunasan"),L397&lt;&gt;"",L397&lt;&gt;"Belum diisi",N397="Uploaded"),1,0))</x:f>
        <x:v>0</x:v>
      </x:c>
    </x:row>
    <x:row r="398">
      <x:c r="A398" s="30" t="n">
        <x:v>394</x:v>
      </x:c>
      <x:c r="B398" s="31" t="n">
        <x:v>46280</x:v>
      </x:c>
      <x:c r="C398" s="30" t="str">
        <x:v>Rahes</x:v>
      </x:c>
      <x:c r="D398" s="30" t="str">
        <x:v>Large Group</x:v>
      </x:c>
      <x:c r="E398" s="31" t="n">
        <x:v>46288</x:v>
      </x:c>
      <x:c r="F398" s="30" t="str">
        <x:v>DP</x:v>
      </x:c>
      <x:c r="G398" s="32" t="n">
        <x:v>0</x:v>
      </x:c>
      <x:c r="H398" s="32" t="n">
        <x:v>100000</x:v>
      </x:c>
      <x:c r="I398" s="32" t="n">
        <x:f>IF(B398="","",SUM(G398:H398))</x:f>
        <x:v>100000</x:v>
      </x:c>
      <x:c r="J398" s="30" t="str">
        <x:f>IF(B398="","",IF(I398=0,"Tanpa uang masuk",IF(AND(G398&gt;0,H398&gt;0),"Cash + Transfer",IF(G398&gt;0,"Cash","Transfer"))))</x:f>
        <x:v>Transfer</x:v>
      </x:c>
      <x:c r="K398" s="30" t="str">
        <x:v>INDAH</x:v>
      </x:c>
      <x:c r="L398" s="30" t="str">
        <x:v>Belum diisi</x:v>
      </x:c>
      <x:c r="M398" s="30"/>
      <x:c r="N398" s="30"/>
      <x:c r="O398" s="30"/>
      <x:c r="P398" s="30"/>
      <x:c r="Q398" s="30"/>
      <x:c r="R398" s="30"/>
      <x:c r="S398" s="30" t="str">
        <x:v>Paket utama</x:v>
      </x:c>
      <x:c r="T398" s="30" t="str">
        <x:v>15</x:v>
      </x:c>
      <x:c r="U398" s="30" t="n">
        <x:v>4</x:v>
      </x:c>
      <x:c r="V398" s="30" t="str">
        <x:v>2026-09-23T00:00:00</x:v>
      </x:c>
      <x:c r="W398" s="30"/>
      <x:c r="X398" s="30" t="n">
        <x:v>100000</x:v>
      </x:c>
      <x:c r="Y398" s="30" t="str">
        <x:v>Fotografer belum diisi</x:v>
      </x:c>
      <x:c r="Z398" s="30" t="str">
        <x:f>IF(B398="","",IF(OR(C398="",D398="Belum diisi",F398=""),"CHECK: identitas/status",IF(AND(S398="Paket utama",F398&lt;&gt;"DP",OR(E398="",L398="")),"CHECK: tanggal foto/crew",IF(AND(I398=0,OR(W398="-",X398="-")),"CHECK: nominal nonangka","OK"))))</x:f>
        <x:v>OK</x:v>
      </x:c>
      <x:c r="AA398" s="30" t="n">
        <x:f>IF(B398="","",IF(AND(S398="Paket utama",E398&lt;&gt;"",E398&lt;='Pengaturan'!$B$6,OR(F398="Lunas",F398="Pelunasan"),L398&lt;&gt;"",L398&lt;&gt;"Belum diisi",N398="Uploaded"),1,0))</x:f>
        <x:v>0</x:v>
      </x:c>
    </x:row>
    <x:row r="399">
      <x:c r="A399" s="30" t="n">
        <x:v>395</x:v>
      </x:c>
      <x:c r="B399" s="31" t="n">
        <x:v>46280</x:v>
      </x:c>
      <x:c r="C399" s="30" t="str">
        <x:v>Kharisma</x:v>
      </x:c>
      <x:c r="D399" s="30" t="str">
        <x:v>Graduation</x:v>
      </x:c>
      <x:c r="E399" s="31" t="n">
        <x:v>46312</x:v>
      </x:c>
      <x:c r="F399" s="30" t="str">
        <x:v>DP</x:v>
      </x:c>
      <x:c r="G399" s="32" t="n">
        <x:v>0</x:v>
      </x:c>
      <x:c r="H399" s="32" t="n">
        <x:v>100000</x:v>
      </x:c>
      <x:c r="I399" s="32" t="n">
        <x:f>IF(B399="","",SUM(G399:H399))</x:f>
        <x:v>100000</x:v>
      </x:c>
      <x:c r="J399" s="30" t="str">
        <x:f>IF(B399="","",IF(I399=0,"Tanpa uang masuk",IF(AND(G399&gt;0,H399&gt;0),"Cash + Transfer",IF(G399&gt;0,"Cash","Transfer"))))</x:f>
        <x:v>Transfer</x:v>
      </x:c>
      <x:c r="K399" s="30" t="str">
        <x:v>INDAH</x:v>
      </x:c>
      <x:c r="L399" s="30" t="str">
        <x:v>Belum diisi</x:v>
      </x:c>
      <x:c r="M399" s="30"/>
      <x:c r="N399" s="30"/>
      <x:c r="O399" s="30"/>
      <x:c r="P399" s="30"/>
      <x:c r="Q399" s="30"/>
      <x:c r="R399" s="30"/>
      <x:c r="S399" s="30" t="str">
        <x:v>Paket utama</x:v>
      </x:c>
      <x:c r="T399" s="30" t="str">
        <x:v>15</x:v>
      </x:c>
      <x:c r="U399" s="30" t="n">
        <x:v>5</x:v>
      </x:c>
      <x:c r="V399" s="30" t="str">
        <x:v>2026-10-17T00:00:00</x:v>
      </x:c>
      <x:c r="W399" s="30"/>
      <x:c r="X399" s="30" t="n">
        <x:v>100000</x:v>
      </x:c>
      <x:c r="Y399" s="30" t="str">
        <x:v>Fotografer belum diisi</x:v>
      </x:c>
      <x:c r="Z399" s="30" t="str">
        <x:f>IF(B399="","",IF(OR(C399="",D399="Belum diisi",F399=""),"CHECK: identitas/status",IF(AND(S399="Paket utama",F399&lt;&gt;"DP",OR(E399="",L399="")),"CHECK: tanggal foto/crew",IF(AND(I399=0,OR(W399="-",X399="-")),"CHECK: nominal nonangka","OK"))))</x:f>
        <x:v>OK</x:v>
      </x:c>
      <x:c r="AA399" s="30" t="n">
        <x:f>IF(B399="","",IF(AND(S399="Paket utama",E399&lt;&gt;"",E399&lt;='Pengaturan'!$B$6,OR(F399="Lunas",F399="Pelunasan"),L399&lt;&gt;"",L399&lt;&gt;"Belum diisi",N399="Uploaded"),1,0))</x:f>
        <x:v>0</x:v>
      </x:c>
    </x:row>
    <x:row r="400">
      <x:c r="A400" s="30" t="n">
        <x:v>396</x:v>
      </x:c>
      <x:c r="B400" s="31" t="n">
        <x:v>46280</x:v>
      </x:c>
      <x:c r="C400" s="30" t="str">
        <x:v>Nana Tri</x:v>
      </x:c>
      <x:c r="D400" s="30" t="str">
        <x:v>Graduation</x:v>
      </x:c>
      <x:c r="E400" s="31" t="n">
        <x:v>46287</x:v>
      </x:c>
      <x:c r="F400" s="30" t="str">
        <x:v>DP</x:v>
      </x:c>
      <x:c r="G400" s="32" t="n">
        <x:v>0</x:v>
      </x:c>
      <x:c r="H400" s="32" t="n">
        <x:v>100000</x:v>
      </x:c>
      <x:c r="I400" s="32" t="n">
        <x:f>IF(B400="","",SUM(G400:H400))</x:f>
        <x:v>100000</x:v>
      </x:c>
      <x:c r="J400" s="30" t="str">
        <x:f>IF(B400="","",IF(I400=0,"Tanpa uang masuk",IF(AND(G400&gt;0,H400&gt;0),"Cash + Transfer",IF(G400&gt;0,"Cash","Transfer"))))</x:f>
        <x:v>Transfer</x:v>
      </x:c>
      <x:c r="K400" s="30" t="str">
        <x:v>INDAH</x:v>
      </x:c>
      <x:c r="L400" s="30" t="str">
        <x:v>Belum diisi</x:v>
      </x:c>
      <x:c r="M400" s="30"/>
      <x:c r="N400" s="30"/>
      <x:c r="O400" s="30"/>
      <x:c r="P400" s="30"/>
      <x:c r="Q400" s="30"/>
      <x:c r="R400" s="30"/>
      <x:c r="S400" s="30" t="str">
        <x:v>Paket utama</x:v>
      </x:c>
      <x:c r="T400" s="30" t="str">
        <x:v>15</x:v>
      </x:c>
      <x:c r="U400" s="30" t="n">
        <x:v>6</x:v>
      </x:c>
      <x:c r="V400" s="30" t="str">
        <x:v>2026-09-22T00:00:00</x:v>
      </x:c>
      <x:c r="W400" s="30"/>
      <x:c r="X400" s="30" t="n">
        <x:v>100000</x:v>
      </x:c>
      <x:c r="Y400" s="30" t="str">
        <x:v>Fotografer belum diisi</x:v>
      </x:c>
      <x:c r="Z400" s="30" t="str">
        <x:f>IF(B400="","",IF(OR(C400="",D400="Belum diisi",F400=""),"CHECK: identitas/status",IF(AND(S400="Paket utama",F400&lt;&gt;"DP",OR(E400="",L400="")),"CHECK: tanggal foto/crew",IF(AND(I400=0,OR(W400="-",X400="-")),"CHECK: nominal nonangka","OK"))))</x:f>
        <x:v>OK</x:v>
      </x:c>
      <x:c r="AA400" s="30" t="n">
        <x:f>IF(B400="","",IF(AND(S400="Paket utama",E400&lt;&gt;"",E400&lt;='Pengaturan'!$B$6,OR(F400="Lunas",F400="Pelunasan"),L400&lt;&gt;"",L400&lt;&gt;"Belum diisi",N400="Uploaded"),1,0))</x:f>
        <x:v>0</x:v>
      </x:c>
    </x:row>
    <x:row r="401">
      <x:c r="A401" s="30" t="n">
        <x:v>397</x:v>
      </x:c>
      <x:c r="B401" s="31" t="n">
        <x:v>46280</x:v>
      </x:c>
      <x:c r="C401" s="30" t="str">
        <x:v>Yuza</x:v>
      </x:c>
      <x:c r="D401" s="30" t="str">
        <x:v>Photofox</x:v>
      </x:c>
      <x:c r="E401" s="31" t="n">
        <x:v>46280</x:v>
      </x:c>
      <x:c r="F401" s="30" t="str">
        <x:v>DP</x:v>
      </x:c>
      <x:c r="G401" s="32" t="n">
        <x:v>0</x:v>
      </x:c>
      <x:c r="H401" s="32" t="n">
        <x:v>100000</x:v>
      </x:c>
      <x:c r="I401" s="32" t="n">
        <x:f>IF(B401="","",SUM(G401:H401))</x:f>
        <x:v>100000</x:v>
      </x:c>
      <x:c r="J401" s="30" t="str">
        <x:f>IF(B401="","",IF(I401=0,"Tanpa uang masuk",IF(AND(G401&gt;0,H401&gt;0),"Cash + Transfer",IF(G401&gt;0,"Cash","Transfer"))))</x:f>
        <x:v>Transfer</x:v>
      </x:c>
      <x:c r="K401" s="30" t="str">
        <x:v>INDAH</x:v>
      </x:c>
      <x:c r="L401" s="30" t="str">
        <x:v>Belum diisi</x:v>
      </x:c>
      <x:c r="M401" s="30"/>
      <x:c r="N401" s="30"/>
      <x:c r="O401" s="30"/>
      <x:c r="P401" s="30"/>
      <x:c r="Q401" s="30"/>
      <x:c r="R401" s="30"/>
      <x:c r="S401" s="30" t="str">
        <x:v>Paket utama</x:v>
      </x:c>
      <x:c r="T401" s="30" t="str">
        <x:v>15</x:v>
      </x:c>
      <x:c r="U401" s="30" t="n">
        <x:v>7</x:v>
      </x:c>
      <x:c r="V401" s="30" t="str">
        <x:v>2026-09-15T00:00:00</x:v>
      </x:c>
      <x:c r="W401" s="30"/>
      <x:c r="X401" s="30" t="n">
        <x:v>100000</x:v>
      </x:c>
      <x:c r="Y401" s="30" t="str">
        <x:v>Fotografer belum diisi</x:v>
      </x:c>
      <x:c r="Z401" s="30" t="str">
        <x:f>IF(B401="","",IF(OR(C401="",D401="Belum diisi",F401=""),"CHECK: identitas/status",IF(AND(S401="Paket utama",F401&lt;&gt;"DP",OR(E401="",L401="")),"CHECK: tanggal foto/crew",IF(AND(I401=0,OR(W401="-",X401="-")),"CHECK: nominal nonangka","OK"))))</x:f>
        <x:v>OK</x:v>
      </x:c>
      <x:c r="AA401" s="30" t="n">
        <x:f>IF(B401="","",IF(AND(S401="Paket utama",E401&lt;&gt;"",E401&lt;='Pengaturan'!$B$6,OR(F401="Lunas",F401="Pelunasan"),L401&lt;&gt;"",L401&lt;&gt;"Belum diisi",N401="Uploaded"),1,0))</x:f>
        <x:v>0</x:v>
      </x:c>
    </x:row>
    <x:row r="402">
      <x:c r="A402" s="30" t="n">
        <x:v>398</x:v>
      </x:c>
      <x:c r="B402" s="31" t="n">
        <x:v>46280</x:v>
      </x:c>
      <x:c r="C402" s="30" t="str">
        <x:v>Marcel</x:v>
      </x:c>
      <x:c r="D402" s="30" t="str">
        <x:v>Family A</x:v>
      </x:c>
      <x:c r="E402" s="31" t="n">
        <x:v>46280</x:v>
      </x:c>
      <x:c r="F402" s="30" t="str">
        <x:v>DP</x:v>
      </x:c>
      <x:c r="G402" s="32" t="n">
        <x:v>0</x:v>
      </x:c>
      <x:c r="H402" s="32" t="n">
        <x:v>100000</x:v>
      </x:c>
      <x:c r="I402" s="32" t="n">
        <x:f>IF(B402="","",SUM(G402:H402))</x:f>
        <x:v>100000</x:v>
      </x:c>
      <x:c r="J402" s="30" t="str">
        <x:f>IF(B402="","",IF(I402=0,"Tanpa uang masuk",IF(AND(G402&gt;0,H402&gt;0),"Cash + Transfer",IF(G402&gt;0,"Cash","Transfer"))))</x:f>
        <x:v>Transfer</x:v>
      </x:c>
      <x:c r="K402" s="30" t="str">
        <x:v>INDAH</x:v>
      </x:c>
      <x:c r="L402" s="30" t="str">
        <x:v>Belum diisi</x:v>
      </x:c>
      <x:c r="M402" s="30"/>
      <x:c r="N402" s="30"/>
      <x:c r="O402" s="30"/>
      <x:c r="P402" s="30"/>
      <x:c r="Q402" s="30"/>
      <x:c r="R402" s="30"/>
      <x:c r="S402" s="30" t="str">
        <x:v>Paket utama</x:v>
      </x:c>
      <x:c r="T402" s="30" t="str">
        <x:v>15</x:v>
      </x:c>
      <x:c r="U402" s="30" t="n">
        <x:v>8</x:v>
      </x:c>
      <x:c r="V402" s="30" t="str">
        <x:v>2026-09-15T00:00:00</x:v>
      </x:c>
      <x:c r="W402" s="30"/>
      <x:c r="X402" s="30" t="n">
        <x:v>100000</x:v>
      </x:c>
      <x:c r="Y402" s="30" t="str">
        <x:v>Fotografer belum diisi</x:v>
      </x:c>
      <x:c r="Z402" s="30" t="str">
        <x:f>IF(B402="","",IF(OR(C402="",D402="Belum diisi",F402=""),"CHECK: identitas/status",IF(AND(S402="Paket utama",F402&lt;&gt;"DP",OR(E402="",L402="")),"CHECK: tanggal foto/crew",IF(AND(I402=0,OR(W402="-",X402="-")),"CHECK: nominal nonangka","OK"))))</x:f>
        <x:v>OK</x:v>
      </x:c>
      <x:c r="AA402" s="30" t="n">
        <x:f>IF(B402="","",IF(AND(S402="Paket utama",E402&lt;&gt;"",E402&lt;='Pengaturan'!$B$6,OR(F402="Lunas",F402="Pelunasan"),L402&lt;&gt;"",L402&lt;&gt;"Belum diisi",N402="Uploaded"),1,0))</x:f>
        <x:v>0</x:v>
      </x:c>
    </x:row>
    <x:row r="403">
      <x:c r="A403" s="30" t="n">
        <x:v>399</x:v>
      </x:c>
      <x:c r="B403" s="31" t="n">
        <x:v>46280</x:v>
      </x:c>
      <x:c r="C403" s="30" t="str">
        <x:v>Laela</x:v>
      </x:c>
      <x:c r="D403" s="30" t="str">
        <x:v>Graduation</x:v>
      </x:c>
      <x:c r="E403" s="31" t="n">
        <x:v>46287</x:v>
      </x:c>
      <x:c r="F403" s="30" t="str">
        <x:v>DP</x:v>
      </x:c>
      <x:c r="G403" s="32" t="n">
        <x:v>0</x:v>
      </x:c>
      <x:c r="H403" s="32" t="n">
        <x:v>100000</x:v>
      </x:c>
      <x:c r="I403" s="32" t="n">
        <x:f>IF(B403="","",SUM(G403:H403))</x:f>
        <x:v>100000</x:v>
      </x:c>
      <x:c r="J403" s="30" t="str">
        <x:f>IF(B403="","",IF(I403=0,"Tanpa uang masuk",IF(AND(G403&gt;0,H403&gt;0),"Cash + Transfer",IF(G403&gt;0,"Cash","Transfer"))))</x:f>
        <x:v>Transfer</x:v>
      </x:c>
      <x:c r="K403" s="30" t="str">
        <x:v>INDAH</x:v>
      </x:c>
      <x:c r="L403" s="30" t="str">
        <x:v>Belum diisi</x:v>
      </x:c>
      <x:c r="M403" s="30"/>
      <x:c r="N403" s="30"/>
      <x:c r="O403" s="30"/>
      <x:c r="P403" s="30"/>
      <x:c r="Q403" s="30"/>
      <x:c r="R403" s="30"/>
      <x:c r="S403" s="30" t="str">
        <x:v>Paket utama</x:v>
      </x:c>
      <x:c r="T403" s="30" t="str">
        <x:v>15</x:v>
      </x:c>
      <x:c r="U403" s="30" t="n">
        <x:v>9</x:v>
      </x:c>
      <x:c r="V403" s="30" t="str">
        <x:v>2026-09-22T00:00:00</x:v>
      </x:c>
      <x:c r="W403" s="30"/>
      <x:c r="X403" s="30" t="n">
        <x:v>100000</x:v>
      </x:c>
      <x:c r="Y403" s="30" t="str">
        <x:v>Fotografer belum diisi</x:v>
      </x:c>
      <x:c r="Z403" s="30" t="str">
        <x:f>IF(B403="","",IF(OR(C403="",D403="Belum diisi",F403=""),"CHECK: identitas/status",IF(AND(S403="Paket utama",F403&lt;&gt;"DP",OR(E403="",L403="")),"CHECK: tanggal foto/crew",IF(AND(I403=0,OR(W403="-",X403="-")),"CHECK: nominal nonangka","OK"))))</x:f>
        <x:v>OK</x:v>
      </x:c>
      <x:c r="AA403" s="30" t="n">
        <x:f>IF(B403="","",IF(AND(S403="Paket utama",E403&lt;&gt;"",E403&lt;='Pengaturan'!$B$6,OR(F403="Lunas",F403="Pelunasan"),L403&lt;&gt;"",L403&lt;&gt;"Belum diisi",N403="Uploaded"),1,0))</x:f>
        <x:v>0</x:v>
      </x:c>
    </x:row>
    <x:row r="404">
      <x:c r="A404" s="30" t="n">
        <x:v>400</x:v>
      </x:c>
      <x:c r="B404" s="31" t="n">
        <x:v>46280</x:v>
      </x:c>
      <x:c r="C404" s="30" t="str">
        <x:v>Yohana</x:v>
      </x:c>
      <x:c r="D404" s="30" t="str">
        <x:v>Graduation Premium</x:v>
      </x:c>
      <x:c r="E404" s="31" t="n">
        <x:v>46281</x:v>
      </x:c>
      <x:c r="F404" s="30" t="str">
        <x:v>DP</x:v>
      </x:c>
      <x:c r="G404" s="32" t="n">
        <x:v>0</x:v>
      </x:c>
      <x:c r="H404" s="32" t="n">
        <x:v>100000</x:v>
      </x:c>
      <x:c r="I404" s="32" t="n">
        <x:f>IF(B404="","",SUM(G404:H404))</x:f>
        <x:v>100000</x:v>
      </x:c>
      <x:c r="J404" s="30" t="str">
        <x:f>IF(B404="","",IF(I404=0,"Tanpa uang masuk",IF(AND(G404&gt;0,H404&gt;0),"Cash + Transfer",IF(G404&gt;0,"Cash","Transfer"))))</x:f>
        <x:v>Transfer</x:v>
      </x:c>
      <x:c r="K404" s="30" t="str">
        <x:v>INDAH</x:v>
      </x:c>
      <x:c r="L404" s="30" t="str">
        <x:v>Belum diisi</x:v>
      </x:c>
      <x:c r="M404" s="30"/>
      <x:c r="N404" s="30"/>
      <x:c r="O404" s="30"/>
      <x:c r="P404" s="30"/>
      <x:c r="Q404" s="30"/>
      <x:c r="R404" s="30"/>
      <x:c r="S404" s="30" t="str">
        <x:v>Paket utama</x:v>
      </x:c>
      <x:c r="T404" s="30" t="str">
        <x:v>15</x:v>
      </x:c>
      <x:c r="U404" s="30" t="n">
        <x:v>10</x:v>
      </x:c>
      <x:c r="V404" s="30" t="str">
        <x:v>2026-09-16T00:00:00</x:v>
      </x:c>
      <x:c r="W404" s="30"/>
      <x:c r="X404" s="30" t="n">
        <x:v>100000</x:v>
      </x:c>
      <x:c r="Y404" s="30" t="str">
        <x:v>Fotografer belum diisi</x:v>
      </x:c>
      <x:c r="Z404" s="30" t="str">
        <x:f>IF(B404="","",IF(OR(C404="",D404="Belum diisi",F404=""),"CHECK: identitas/status",IF(AND(S404="Paket utama",F404&lt;&gt;"DP",OR(E404="",L404="")),"CHECK: tanggal foto/crew",IF(AND(I404=0,OR(W404="-",X404="-")),"CHECK: nominal nonangka","OK"))))</x:f>
        <x:v>OK</x:v>
      </x:c>
      <x:c r="AA404" s="30" t="n">
        <x:f>IF(B404="","",IF(AND(S404="Paket utama",E404&lt;&gt;"",E404&lt;='Pengaturan'!$B$6,OR(F404="Lunas",F404="Pelunasan"),L404&lt;&gt;"",L404&lt;&gt;"Belum diisi",N404="Uploaded"),1,0))</x:f>
        <x:v>0</x:v>
      </x:c>
    </x:row>
    <x:row r="405">
      <x:c r="A405" s="30" t="n">
        <x:v>401</x:v>
      </x:c>
      <x:c r="B405" s="31" t="n">
        <x:v>46280</x:v>
      </x:c>
      <x:c r="C405" s="30" t="str">
        <x:v>Lodaya Sasindo</x:v>
      </x:c>
      <x:c r="D405" s="30" t="str">
        <x:v>Large Group</x:v>
      </x:c>
      <x:c r="E405" s="31" t="n">
        <x:v>46281</x:v>
      </x:c>
      <x:c r="F405" s="30" t="str">
        <x:v>DP</x:v>
      </x:c>
      <x:c r="G405" s="32" t="n">
        <x:v>0</x:v>
      </x:c>
      <x:c r="H405" s="32" t="n">
        <x:v>100000</x:v>
      </x:c>
      <x:c r="I405" s="32" t="n">
        <x:f>IF(B405="","",SUM(G405:H405))</x:f>
        <x:v>100000</x:v>
      </x:c>
      <x:c r="J405" s="30" t="str">
        <x:f>IF(B405="","",IF(I405=0,"Tanpa uang masuk",IF(AND(G405&gt;0,H405&gt;0),"Cash + Transfer",IF(G405&gt;0,"Cash","Transfer"))))</x:f>
        <x:v>Transfer</x:v>
      </x:c>
      <x:c r="K405" s="30" t="str">
        <x:v>INDAH</x:v>
      </x:c>
      <x:c r="L405" s="30" t="str">
        <x:v>Belum diisi</x:v>
      </x:c>
      <x:c r="M405" s="30"/>
      <x:c r="N405" s="30"/>
      <x:c r="O405" s="30"/>
      <x:c r="P405" s="30"/>
      <x:c r="Q405" s="30"/>
      <x:c r="R405" s="30"/>
      <x:c r="S405" s="30" t="str">
        <x:v>Paket utama</x:v>
      </x:c>
      <x:c r="T405" s="30" t="str">
        <x:v>15</x:v>
      </x:c>
      <x:c r="U405" s="30" t="n">
        <x:v>11</x:v>
      </x:c>
      <x:c r="V405" s="30" t="str">
        <x:v>2026-09-16T00:00:00</x:v>
      </x:c>
      <x:c r="W405" s="30"/>
      <x:c r="X405" s="30" t="n">
        <x:v>100000</x:v>
      </x:c>
      <x:c r="Y405" s="30" t="str">
        <x:v>Fotografer belum diisi</x:v>
      </x:c>
      <x:c r="Z405" s="30" t="str">
        <x:f>IF(B405="","",IF(OR(C405="",D405="Belum diisi",F405=""),"CHECK: identitas/status",IF(AND(S405="Paket utama",F405&lt;&gt;"DP",OR(E405="",L405="")),"CHECK: tanggal foto/crew",IF(AND(I405=0,OR(W405="-",X405="-")),"CHECK: nominal nonangka","OK"))))</x:f>
        <x:v>OK</x:v>
      </x:c>
      <x:c r="AA405" s="30" t="n">
        <x:f>IF(B405="","",IF(AND(S405="Paket utama",E405&lt;&gt;"",E405&lt;='Pengaturan'!$B$6,OR(F405="Lunas",F405="Pelunasan"),L405&lt;&gt;"",L405&lt;&gt;"Belum diisi",N405="Uploaded"),1,0))</x:f>
        <x:v>0</x:v>
      </x:c>
    </x:row>
    <x:row r="406">
      <x:c r="A406" s="30" t="n">
        <x:v>402</x:v>
      </x:c>
      <x:c r="B406" s="31" t="n">
        <x:v>46280</x:v>
      </x:c>
      <x:c r="C406" s="30" t="str">
        <x:v>Mukti Muadzin</x:v>
      </x:c>
      <x:c r="D406" s="30" t="str">
        <x:v>Graduation</x:v>
      </x:c>
      <x:c r="E406" s="31" t="n">
        <x:v>46301</x:v>
      </x:c>
      <x:c r="F406" s="30" t="str">
        <x:v>DP</x:v>
      </x:c>
      <x:c r="G406" s="32" t="n">
        <x:v>0</x:v>
      </x:c>
      <x:c r="H406" s="32" t="n">
        <x:v>100000</x:v>
      </x:c>
      <x:c r="I406" s="32" t="n">
        <x:f>IF(B406="","",SUM(G406:H406))</x:f>
        <x:v>100000</x:v>
      </x:c>
      <x:c r="J406" s="30" t="str">
        <x:f>IF(B406="","",IF(I406=0,"Tanpa uang masuk",IF(AND(G406&gt;0,H406&gt;0),"Cash + Transfer",IF(G406&gt;0,"Cash","Transfer"))))</x:f>
        <x:v>Transfer</x:v>
      </x:c>
      <x:c r="K406" s="30" t="str">
        <x:v>INDAH</x:v>
      </x:c>
      <x:c r="L406" s="30" t="str">
        <x:v>Belum diisi</x:v>
      </x:c>
      <x:c r="M406" s="30"/>
      <x:c r="N406" s="30"/>
      <x:c r="O406" s="30"/>
      <x:c r="P406" s="30"/>
      <x:c r="Q406" s="30"/>
      <x:c r="R406" s="30"/>
      <x:c r="S406" s="30" t="str">
        <x:v>Paket utama</x:v>
      </x:c>
      <x:c r="T406" s="30" t="str">
        <x:v>15</x:v>
      </x:c>
      <x:c r="U406" s="30" t="n">
        <x:v>12</x:v>
      </x:c>
      <x:c r="V406" s="30" t="str">
        <x:v>2026-10-06T00:00:00</x:v>
      </x:c>
      <x:c r="W406" s="30"/>
      <x:c r="X406" s="30" t="n">
        <x:v>100000</x:v>
      </x:c>
      <x:c r="Y406" s="30" t="str">
        <x:v>Fotografer belum diisi</x:v>
      </x:c>
      <x:c r="Z406" s="30" t="str">
        <x:f>IF(B406="","",IF(OR(C406="",D406="Belum diisi",F406=""),"CHECK: identitas/status",IF(AND(S406="Paket utama",F406&lt;&gt;"DP",OR(E406="",L406="")),"CHECK: tanggal foto/crew",IF(AND(I406=0,OR(W406="-",X406="-")),"CHECK: nominal nonangka","OK"))))</x:f>
        <x:v>OK</x:v>
      </x:c>
      <x:c r="AA406" s="30" t="n">
        <x:f>IF(B406="","",IF(AND(S406="Paket utama",E406&lt;&gt;"",E406&lt;='Pengaturan'!$B$6,OR(F406="Lunas",F406="Pelunasan"),L406&lt;&gt;"",L406&lt;&gt;"Belum diisi",N406="Uploaded"),1,0))</x:f>
        <x:v>0</x:v>
      </x:c>
    </x:row>
    <x:row r="407">
      <x:c r="A407" s="30" t="n">
        <x:v>403</x:v>
      </x:c>
      <x:c r="B407" s="31" t="n">
        <x:v>46280</x:v>
      </x:c>
      <x:c r="C407" s="30" t="str">
        <x:v>Ade Evan</x:v>
      </x:c>
      <x:c r="D407" s="30" t="str">
        <x:v>Graduation</x:v>
      </x:c>
      <x:c r="E407" s="31" t="n">
        <x:v>46280</x:v>
      </x:c>
      <x:c r="F407" s="30" t="str">
        <x:v>DP</x:v>
      </x:c>
      <x:c r="G407" s="32" t="n">
        <x:v>0</x:v>
      </x:c>
      <x:c r="H407" s="32" t="n">
        <x:v>100000</x:v>
      </x:c>
      <x:c r="I407" s="32" t="n">
        <x:f>IF(B407="","",SUM(G407:H407))</x:f>
        <x:v>100000</x:v>
      </x:c>
      <x:c r="J407" s="30" t="str">
        <x:f>IF(B407="","",IF(I407=0,"Tanpa uang masuk",IF(AND(G407&gt;0,H407&gt;0),"Cash + Transfer",IF(G407&gt;0,"Cash","Transfer"))))</x:f>
        <x:v>Transfer</x:v>
      </x:c>
      <x:c r="K407" s="30" t="str">
        <x:v>INDAH</x:v>
      </x:c>
      <x:c r="L407" s="30" t="str">
        <x:v>Belum diisi</x:v>
      </x:c>
      <x:c r="M407" s="30"/>
      <x:c r="N407" s="30"/>
      <x:c r="O407" s="30"/>
      <x:c r="P407" s="30"/>
      <x:c r="Q407" s="30"/>
      <x:c r="R407" s="30"/>
      <x:c r="S407" s="30" t="str">
        <x:v>Paket utama</x:v>
      </x:c>
      <x:c r="T407" s="30" t="str">
        <x:v>15</x:v>
      </x:c>
      <x:c r="U407" s="30" t="n">
        <x:v>13</x:v>
      </x:c>
      <x:c r="V407" s="30" t="str">
        <x:v>2026-09-15T00:00:00</x:v>
      </x:c>
      <x:c r="W407" s="30"/>
      <x:c r="X407" s="30" t="n">
        <x:v>100000</x:v>
      </x:c>
      <x:c r="Y407" s="30" t="str">
        <x:v>Fotografer belum diisi</x:v>
      </x:c>
      <x:c r="Z407" s="30" t="str">
        <x:f>IF(B407="","",IF(OR(C407="",D407="Belum diisi",F407=""),"CHECK: identitas/status",IF(AND(S407="Paket utama",F407&lt;&gt;"DP",OR(E407="",L407="")),"CHECK: tanggal foto/crew",IF(AND(I407=0,OR(W407="-",X407="-")),"CHECK: nominal nonangka","OK"))))</x:f>
        <x:v>OK</x:v>
      </x:c>
      <x:c r="AA407" s="30" t="n">
        <x:f>IF(B407="","",IF(AND(S407="Paket utama",E407&lt;&gt;"",E407&lt;='Pengaturan'!$B$6,OR(F407="Lunas",F407="Pelunasan"),L407&lt;&gt;"",L407&lt;&gt;"Belum diisi",N407="Uploaded"),1,0))</x:f>
        <x:v>0</x:v>
      </x:c>
    </x:row>
    <x:row r="408">
      <x:c r="A408" s="30" t="n">
        <x:v>404</x:v>
      </x:c>
      <x:c r="B408" s="31" t="n">
        <x:v>46280</x:v>
      </x:c>
      <x:c r="C408" s="30" t="str">
        <x:v>Yuza</x:v>
      </x:c>
      <x:c r="D408" s="30" t="str">
        <x:v>Photofox</x:v>
      </x:c>
      <x:c r="E408" s="31" t="n">
        <x:v>46280</x:v>
      </x:c>
      <x:c r="F408" s="30" t="str">
        <x:v>Lunas</x:v>
      </x:c>
      <x:c r="G408" s="32" t="n">
        <x:v>0</x:v>
      </x:c>
      <x:c r="H408" s="32" t="n">
        <x:v>100000</x:v>
      </x:c>
      <x:c r="I408" s="32" t="n">
        <x:f>IF(B408="","",SUM(G408:H408))</x:f>
        <x:v>100000</x:v>
      </x:c>
      <x:c r="J408" s="30" t="str">
        <x:f>IF(B408="","",IF(I408=0,"Tanpa uang masuk",IF(AND(G408&gt;0,H408&gt;0),"Cash + Transfer",IF(G408&gt;0,"Cash","Transfer"))))</x:f>
        <x:v>Transfer</x:v>
      </x:c>
      <x:c r="K408" s="30" t="str">
        <x:v>AMEL</x:v>
      </x:c>
      <x:c r="L408" s="30" t="str">
        <x:v>SAKA</x:v>
      </x:c>
      <x:c r="M408" s="30"/>
      <x:c r="N408" s="30" t="str">
        <x:v>Uploaded</x:v>
      </x:c>
      <x:c r="O408" s="30" t="str">
        <x:v>-</x:v>
      </x:c>
      <x:c r="P408" s="30"/>
      <x:c r="Q408" s="30"/>
      <x:c r="R408" s="30"/>
      <x:c r="S408" s="30" t="str">
        <x:v>Paket utama</x:v>
      </x:c>
      <x:c r="T408" s="30" t="str">
        <x:v>15</x:v>
      </x:c>
      <x:c r="U408" s="30" t="n">
        <x:v>14</x:v>
      </x:c>
      <x:c r="V408" s="30" t="str">
        <x:v>15 sept</x:v>
      </x:c>
      <x:c r="W408" s="30"/>
      <x:c r="X408" s="30" t="n">
        <x:v>100000</x:v>
      </x:c>
      <x:c r="Y408" s="30"/>
      <x:c r="Z408" s="30" t="str">
        <x:f>IF(B408="","",IF(OR(C408="",D408="Belum diisi",F408=""),"CHECK: identitas/status",IF(AND(S408="Paket utama",F408&lt;&gt;"DP",OR(E408="",L408="")),"CHECK: tanggal foto/crew",IF(AND(I408=0,OR(W408="-",X408="-")),"CHECK: nominal nonangka","OK"))))</x:f>
        <x:v>OK</x:v>
      </x:c>
      <x:c r="AA408" s="30" t="n">
        <x:f>IF(B408="","",IF(AND(S408="Paket utama",E408&lt;&gt;"",E408&lt;='Pengaturan'!$B$6,OR(F408="Lunas",F408="Pelunasan"),L408&lt;&gt;"",L408&lt;&gt;"Belum diisi",N408="Uploaded"),1,0))</x:f>
        <x:v>1</x:v>
      </x:c>
    </x:row>
    <x:row r="409">
      <x:c r="A409" s="30" t="n">
        <x:v>405</x:v>
      </x:c>
      <x:c r="B409" s="31" t="n">
        <x:v>46280</x:v>
      </x:c>
      <x:c r="C409" s="30" t="str">
        <x:v>Marcel</x:v>
      </x:c>
      <x:c r="D409" s="30" t="str">
        <x:v>Family A</x:v>
      </x:c>
      <x:c r="E409" s="31" t="n">
        <x:v>46280</x:v>
      </x:c>
      <x:c r="F409" s="30" t="str">
        <x:v>Lunas</x:v>
      </x:c>
      <x:c r="G409" s="32" t="n">
        <x:v>0</x:v>
      </x:c>
      <x:c r="H409" s="32" t="n">
        <x:v>250000</x:v>
      </x:c>
      <x:c r="I409" s="32" t="n">
        <x:f>IF(B409="","",SUM(G409:H409))</x:f>
        <x:v>250000</x:v>
      </x:c>
      <x:c r="J409" s="30" t="str">
        <x:f>IF(B409="","",IF(I409=0,"Tanpa uang masuk",IF(AND(G409&gt;0,H409&gt;0),"Cash + Transfer",IF(G409&gt;0,"Cash","Transfer"))))</x:f>
        <x:v>Transfer</x:v>
      </x:c>
      <x:c r="K409" s="30" t="str">
        <x:v>AMEL</x:v>
      </x:c>
      <x:c r="L409" s="30" t="str">
        <x:v>SAKA</x:v>
      </x:c>
      <x:c r="M409" s="30"/>
      <x:c r="N409" s="30" t="str">
        <x:v>Uploaded</x:v>
      </x:c>
      <x:c r="O409" s="30" t="str">
        <x:v>Pending</x:v>
      </x:c>
      <x:c r="P409" s="30"/>
      <x:c r="Q409" s="30"/>
      <x:c r="R409" s="30"/>
      <x:c r="S409" s="30" t="str">
        <x:v>Paket utama</x:v>
      </x:c>
      <x:c r="T409" s="30" t="str">
        <x:v>15</x:v>
      </x:c>
      <x:c r="U409" s="30" t="n">
        <x:v>15</x:v>
      </x:c>
      <x:c r="V409" s="30" t="str">
        <x:v>15 sept</x:v>
      </x:c>
      <x:c r="W409" s="30"/>
      <x:c r="X409" s="30" t="n">
        <x:v>250000</x:v>
      </x:c>
      <x:c r="Y409" s="30"/>
      <x:c r="Z409" s="30" t="str">
        <x:f>IF(B409="","",IF(OR(C409="",D409="Belum diisi",F409=""),"CHECK: identitas/status",IF(AND(S409="Paket utama",F409&lt;&gt;"DP",OR(E409="",L409="")),"CHECK: tanggal foto/crew",IF(AND(I409=0,OR(W409="-",X409="-")),"CHECK: nominal nonangka","OK"))))</x:f>
        <x:v>OK</x:v>
      </x:c>
      <x:c r="AA409" s="30" t="n">
        <x:f>IF(B409="","",IF(AND(S409="Paket utama",E409&lt;&gt;"",E409&lt;='Pengaturan'!$B$6,OR(F409="Lunas",F409="Pelunasan"),L409&lt;&gt;"",L409&lt;&gt;"Belum diisi",N409="Uploaded"),1,0))</x:f>
        <x:v>1</x:v>
      </x:c>
    </x:row>
    <x:row r="410">
      <x:c r="A410" s="30" t="n">
        <x:v>406</x:v>
      </x:c>
      <x:c r="B410" s="31" t="n">
        <x:v>46280</x:v>
      </x:c>
      <x:c r="C410" s="30" t="str">
        <x:v>Suhaimah</x:v>
      </x:c>
      <x:c r="D410" s="30" t="str">
        <x:v>Large Group</x:v>
      </x:c>
      <x:c r="E410" s="31" t="n">
        <x:v>46283</x:v>
      </x:c>
      <x:c r="F410" s="30" t="str">
        <x:v>DP</x:v>
      </x:c>
      <x:c r="G410" s="32" t="n">
        <x:v>0</x:v>
      </x:c>
      <x:c r="H410" s="32" t="n">
        <x:v>100000</x:v>
      </x:c>
      <x:c r="I410" s="32" t="n">
        <x:f>IF(B410="","",SUM(G410:H410))</x:f>
        <x:v>100000</x:v>
      </x:c>
      <x:c r="J410" s="30" t="str">
        <x:f>IF(B410="","",IF(I410=0,"Tanpa uang masuk",IF(AND(G410&gt;0,H410&gt;0),"Cash + Transfer",IF(G410&gt;0,"Cash","Transfer"))))</x:f>
        <x:v>Transfer</x:v>
      </x:c>
      <x:c r="K410" s="30" t="str">
        <x:v>AMEL</x:v>
      </x:c>
      <x:c r="L410" s="30" t="str">
        <x:v>Belum diisi</x:v>
      </x:c>
      <x:c r="M410" s="30"/>
      <x:c r="N410" s="30"/>
      <x:c r="O410" s="30"/>
      <x:c r="P410" s="30"/>
      <x:c r="Q410" s="30"/>
      <x:c r="R410" s="30"/>
      <x:c r="S410" s="30" t="str">
        <x:v>Paket utama</x:v>
      </x:c>
      <x:c r="T410" s="30" t="str">
        <x:v>15</x:v>
      </x:c>
      <x:c r="U410" s="30" t="n">
        <x:v>16</x:v>
      </x:c>
      <x:c r="V410" s="30" t="str">
        <x:v>18 sept</x:v>
      </x:c>
      <x:c r="W410" s="30"/>
      <x:c r="X410" s="30" t="n">
        <x:v>100000</x:v>
      </x:c>
      <x:c r="Y410" s="30" t="str">
        <x:v>Fotografer belum diisi</x:v>
      </x:c>
      <x:c r="Z410" s="30" t="str">
        <x:f>IF(B410="","",IF(OR(C410="",D410="Belum diisi",F410=""),"CHECK: identitas/status",IF(AND(S410="Paket utama",F410&lt;&gt;"DP",OR(E410="",L410="")),"CHECK: tanggal foto/crew",IF(AND(I410=0,OR(W410="-",X410="-")),"CHECK: nominal nonangka","OK"))))</x:f>
        <x:v>OK</x:v>
      </x:c>
      <x:c r="AA410" s="30" t="n">
        <x:f>IF(B410="","",IF(AND(S410="Paket utama",E410&lt;&gt;"",E410&lt;='Pengaturan'!$B$6,OR(F410="Lunas",F410="Pelunasan"),L410&lt;&gt;"",L410&lt;&gt;"Belum diisi",N410="Uploaded"),1,0))</x:f>
        <x:v>0</x:v>
      </x:c>
    </x:row>
    <x:row r="411">
      <x:c r="A411" s="30" t="n">
        <x:v>407</x:v>
      </x:c>
      <x:c r="B411" s="31" t="n">
        <x:v>46280</x:v>
      </x:c>
      <x:c r="C411" s="30" t="str">
        <x:v>Cia</x:v>
      </x:c>
      <x:c r="D411" s="30" t="str">
        <x:v>Large Group</x:v>
      </x:c>
      <x:c r="E411" s="31" t="n">
        <x:v>46281</x:v>
      </x:c>
      <x:c r="F411" s="30" t="str">
        <x:v>DP</x:v>
      </x:c>
      <x:c r="G411" s="32" t="n">
        <x:v>0</x:v>
      </x:c>
      <x:c r="H411" s="32" t="n">
        <x:v>100000</x:v>
      </x:c>
      <x:c r="I411" s="32" t="n">
        <x:f>IF(B411="","",SUM(G411:H411))</x:f>
        <x:v>100000</x:v>
      </x:c>
      <x:c r="J411" s="30" t="str">
        <x:f>IF(B411="","",IF(I411=0,"Tanpa uang masuk",IF(AND(G411&gt;0,H411&gt;0),"Cash + Transfer",IF(G411&gt;0,"Cash","Transfer"))))</x:f>
        <x:v>Transfer</x:v>
      </x:c>
      <x:c r="K411" s="30" t="str">
        <x:v>AMEL</x:v>
      </x:c>
      <x:c r="L411" s="30" t="str">
        <x:v>Belum diisi</x:v>
      </x:c>
      <x:c r="M411" s="30"/>
      <x:c r="N411" s="30"/>
      <x:c r="O411" s="30"/>
      <x:c r="P411" s="30"/>
      <x:c r="Q411" s="30"/>
      <x:c r="R411" s="30"/>
      <x:c r="S411" s="30" t="str">
        <x:v>Paket utama</x:v>
      </x:c>
      <x:c r="T411" s="30" t="str">
        <x:v>15</x:v>
      </x:c>
      <x:c r="U411" s="30" t="n">
        <x:v>17</x:v>
      </x:c>
      <x:c r="V411" s="30" t="str">
        <x:v>16 sept</x:v>
      </x:c>
      <x:c r="W411" s="30"/>
      <x:c r="X411" s="30" t="n">
        <x:v>100000</x:v>
      </x:c>
      <x:c r="Y411" s="30" t="str">
        <x:v>Fotografer belum diisi</x:v>
      </x:c>
      <x:c r="Z411" s="30" t="str">
        <x:f>IF(B411="","",IF(OR(C411="",D411="Belum diisi",F411=""),"CHECK: identitas/status",IF(AND(S411="Paket utama",F411&lt;&gt;"DP",OR(E411="",L411="")),"CHECK: tanggal foto/crew",IF(AND(I411=0,OR(W411="-",X411="-")),"CHECK: nominal nonangka","OK"))))</x:f>
        <x:v>OK</x:v>
      </x:c>
      <x:c r="AA411" s="30" t="n">
        <x:f>IF(B411="","",IF(AND(S411="Paket utama",E411&lt;&gt;"",E411&lt;='Pengaturan'!$B$6,OR(F411="Lunas",F411="Pelunasan"),L411&lt;&gt;"",L411&lt;&gt;"Belum diisi",N411="Uploaded"),1,0))</x:f>
        <x:v>0</x:v>
      </x:c>
    </x:row>
    <x:row r="412">
      <x:c r="A412" s="30" t="n">
        <x:v>408</x:v>
      </x:c>
      <x:c r="B412" s="31" t="n">
        <x:v>46280</x:v>
      </x:c>
      <x:c r="C412" s="30" t="str">
        <x:v>Keisha</x:v>
      </x:c>
      <x:c r="D412" s="30" t="str">
        <x:v>Large Group</x:v>
      </x:c>
      <x:c r="E412" s="31" t="n">
        <x:v>46280</x:v>
      </x:c>
      <x:c r="F412" s="30" t="str">
        <x:v>Lunas</x:v>
      </x:c>
      <x:c r="G412" s="32" t="n">
        <x:v>0</x:v>
      </x:c>
      <x:c r="H412" s="32" t="n">
        <x:v>525000</x:v>
      </x:c>
      <x:c r="I412" s="32" t="n">
        <x:f>IF(B412="","",SUM(G412:H412))</x:f>
        <x:v>525000</x:v>
      </x:c>
      <x:c r="J412" s="30" t="str">
        <x:f>IF(B412="","",IF(I412=0,"Tanpa uang masuk",IF(AND(G412&gt;0,H412&gt;0),"Cash + Transfer",IF(G412&gt;0,"Cash","Transfer"))))</x:f>
        <x:v>Transfer</x:v>
      </x:c>
      <x:c r="K412" s="30" t="str">
        <x:v>AMEL</x:v>
      </x:c>
      <x:c r="L412" s="30" t="str">
        <x:v>SAKA</x:v>
      </x:c>
      <x:c r="M412" s="30"/>
      <x:c r="N412" s="30" t="str">
        <x:v>Uploaded</x:v>
      </x:c>
      <x:c r="O412" s="30" t="str">
        <x:v>Uploaded</x:v>
      </x:c>
      <x:c r="P412" s="30"/>
      <x:c r="Q412" s="30"/>
      <x:c r="R412" s="30"/>
      <x:c r="S412" s="30" t="str">
        <x:v>Paket utama</x:v>
      </x:c>
      <x:c r="T412" s="30" t="str">
        <x:v>15</x:v>
      </x:c>
      <x:c r="U412" s="30" t="n">
        <x:v>18</x:v>
      </x:c>
      <x:c r="V412" s="30" t="str">
        <x:v>15 sept</x:v>
      </x:c>
      <x:c r="W412" s="30"/>
      <x:c r="X412" s="30" t="n">
        <x:v>525000</x:v>
      </x:c>
      <x:c r="Y412" s="30"/>
      <x:c r="Z412" s="30" t="str">
        <x:f>IF(B412="","",IF(OR(C412="",D412="Belum diisi",F412=""),"CHECK: identitas/status",IF(AND(S412="Paket utama",F412&lt;&gt;"DP",OR(E412="",L412="")),"CHECK: tanggal foto/crew",IF(AND(I412=0,OR(W412="-",X412="-")),"CHECK: nominal nonangka","OK"))))</x:f>
        <x:v>OK</x:v>
      </x:c>
      <x:c r="AA412" s="30" t="n">
        <x:f>IF(B412="","",IF(AND(S412="Paket utama",E412&lt;&gt;"",E412&lt;='Pengaturan'!$B$6,OR(F412="Lunas",F412="Pelunasan"),L412&lt;&gt;"",L412&lt;&gt;"Belum diisi",N412="Uploaded"),1,0))</x:f>
        <x:v>1</x:v>
      </x:c>
    </x:row>
    <x:row r="413">
      <x:c r="A413" s="30" t="n">
        <x:v>409</x:v>
      </x:c>
      <x:c r="B413" s="31" t="n">
        <x:v>46280</x:v>
      </x:c>
      <x:c r="C413" s="30" t="str">
        <x:v>Aisyah</x:v>
      </x:c>
      <x:c r="D413" s="30" t="str">
        <x:v>Large Group</x:v>
      </x:c>
      <x:c r="E413" s="31" t="n">
        <x:v>46280</x:v>
      </x:c>
      <x:c r="F413" s="30" t="str">
        <x:v>Lunas</x:v>
      </x:c>
      <x:c r="G413" s="32" t="n">
        <x:v>475000</x:v>
      </x:c>
      <x:c r="H413" s="32" t="n">
        <x:v>0</x:v>
      </x:c>
      <x:c r="I413" s="32" t="n">
        <x:f>IF(B413="","",SUM(G413:H413))</x:f>
        <x:v>475000</x:v>
      </x:c>
      <x:c r="J413" s="30" t="str">
        <x:f>IF(B413="","",IF(I413=0,"Tanpa uang masuk",IF(AND(G413&gt;0,H413&gt;0),"Cash + Transfer",IF(G413&gt;0,"Cash","Transfer"))))</x:f>
        <x:v>Cash</x:v>
      </x:c>
      <x:c r="K413" s="30" t="str">
        <x:v>AMEL</x:v>
      </x:c>
      <x:c r="L413" s="30" t="str">
        <x:v>SAKA</x:v>
      </x:c>
      <x:c r="M413" s="30"/>
      <x:c r="N413" s="30" t="str">
        <x:v>Uploaded</x:v>
      </x:c>
      <x:c r="O413" s="30" t="str">
        <x:v>Uploaded</x:v>
      </x:c>
      <x:c r="P413" s="30"/>
      <x:c r="Q413" s="30"/>
      <x:c r="R413" s="30"/>
      <x:c r="S413" s="30" t="str">
        <x:v>Paket utama</x:v>
      </x:c>
      <x:c r="T413" s="30" t="str">
        <x:v>15</x:v>
      </x:c>
      <x:c r="U413" s="30" t="n">
        <x:v>19</x:v>
      </x:c>
      <x:c r="V413" s="30" t="str">
        <x:v>15 sept</x:v>
      </x:c>
      <x:c r="W413" s="30" t="n">
        <x:v>475000</x:v>
      </x:c>
      <x:c r="X413" s="30"/>
      <x:c r="Y413" s="30"/>
      <x:c r="Z413" s="30" t="str">
        <x:f>IF(B413="","",IF(OR(C413="",D413="Belum diisi",F413=""),"CHECK: identitas/status",IF(AND(S413="Paket utama",F413&lt;&gt;"DP",OR(E413="",L413="")),"CHECK: tanggal foto/crew",IF(AND(I413=0,OR(W413="-",X413="-")),"CHECK: nominal nonangka","OK"))))</x:f>
        <x:v>OK</x:v>
      </x:c>
      <x:c r="AA413" s="30" t="n">
        <x:f>IF(B413="","",IF(AND(S413="Paket utama",E413&lt;&gt;"",E413&lt;='Pengaturan'!$B$6,OR(F413="Lunas",F413="Pelunasan"),L413&lt;&gt;"",L413&lt;&gt;"Belum diisi",N413="Uploaded"),1,0))</x:f>
        <x:v>1</x:v>
      </x:c>
    </x:row>
    <x:row r="414">
      <x:c r="A414" s="30" t="n">
        <x:v>410</x:v>
      </x:c>
      <x:c r="B414" s="31" t="n">
        <x:v>46280</x:v>
      </x:c>
      <x:c r="C414" s="30" t="str">
        <x:v>Ihsan</x:v>
      </x:c>
      <x:c r="D414" s="30" t="str">
        <x:v>Large Group</x:v>
      </x:c>
      <x:c r="E414" s="31" t="n">
        <x:v>46280</x:v>
      </x:c>
      <x:c r="F414" s="30" t="str">
        <x:v>Lunas</x:v>
      </x:c>
      <x:c r="G414" s="32" t="n">
        <x:v>0</x:v>
      </x:c>
      <x:c r="H414" s="32" t="n">
        <x:v>150000</x:v>
      </x:c>
      <x:c r="I414" s="32" t="n">
        <x:f>IF(B414="","",SUM(G414:H414))</x:f>
        <x:v>150000</x:v>
      </x:c>
      <x:c r="J414" s="30" t="str">
        <x:f>IF(B414="","",IF(I414=0,"Tanpa uang masuk",IF(AND(G414&gt;0,H414&gt;0),"Cash + Transfer",IF(G414&gt;0,"Cash","Transfer"))))</x:f>
        <x:v>Transfer</x:v>
      </x:c>
      <x:c r="K414" s="30" t="str">
        <x:v>AMEL</x:v>
      </x:c>
      <x:c r="L414" s="30" t="str">
        <x:v>SAKA</x:v>
      </x:c>
      <x:c r="M414" s="30"/>
      <x:c r="N414" s="30" t="str">
        <x:v>Uploaded</x:v>
      </x:c>
      <x:c r="O414" s="30" t="str">
        <x:v>Pending</x:v>
      </x:c>
      <x:c r="P414" s="30"/>
      <x:c r="Q414" s="30"/>
      <x:c r="R414" s="30"/>
      <x:c r="S414" s="30" t="str">
        <x:v>Paket utama</x:v>
      </x:c>
      <x:c r="T414" s="30" t="str">
        <x:v>15</x:v>
      </x:c>
      <x:c r="U414" s="30" t="n">
        <x:v>20</x:v>
      </x:c>
      <x:c r="V414" s="30" t="str">
        <x:v>15 sept</x:v>
      </x:c>
      <x:c r="W414" s="30"/>
      <x:c r="X414" s="30" t="n">
        <x:v>150000</x:v>
      </x:c>
      <x:c r="Y414" s="30"/>
      <x:c r="Z414" s="30" t="str">
        <x:f>IF(B414="","",IF(OR(C414="",D414="Belum diisi",F414=""),"CHECK: identitas/status",IF(AND(S414="Paket utama",F414&lt;&gt;"DP",OR(E414="",L414="")),"CHECK: tanggal foto/crew",IF(AND(I414=0,OR(W414="-",X414="-")),"CHECK: nominal nonangka","OK"))))</x:f>
        <x:v>OK</x:v>
      </x:c>
      <x:c r="AA414" s="30" t="n">
        <x:f>IF(B414="","",IF(AND(S414="Paket utama",E414&lt;&gt;"",E414&lt;='Pengaturan'!$B$6,OR(F414="Lunas",F414="Pelunasan"),L414&lt;&gt;"",L414&lt;&gt;"Belum diisi",N414="Uploaded"),1,0))</x:f>
        <x:v>1</x:v>
      </x:c>
    </x:row>
    <x:row r="415">
      <x:c r="A415" s="30" t="n">
        <x:v>411</x:v>
      </x:c>
      <x:c r="B415" s="31" t="n">
        <x:v>46280</x:v>
      </x:c>
      <x:c r="C415" s="30" t="str">
        <x:v>Wiwi</x:v>
      </x:c>
      <x:c r="D415" s="30" t="str">
        <x:v>Graduation Premium</x:v>
      </x:c>
      <x:c r="E415" s="31" t="n">
        <x:v>46312</x:v>
      </x:c>
      <x:c r="F415" s="30" t="str">
        <x:v>Lunas</x:v>
      </x:c>
      <x:c r="G415" s="32" t="n">
        <x:v>0</x:v>
      </x:c>
      <x:c r="H415" s="32" t="n">
        <x:v>100000</x:v>
      </x:c>
      <x:c r="I415" s="32" t="n">
        <x:f>IF(B415="","",SUM(G415:H415))</x:f>
        <x:v>100000</x:v>
      </x:c>
      <x:c r="J415" s="30" t="str">
        <x:f>IF(B415="","",IF(I415=0,"Tanpa uang masuk",IF(AND(G415&gt;0,H415&gt;0),"Cash + Transfer",IF(G415&gt;0,"Cash","Transfer"))))</x:f>
        <x:v>Transfer</x:v>
      </x:c>
      <x:c r="K415" s="30" t="str">
        <x:v>AMEL</x:v>
      </x:c>
      <x:c r="L415" s="30" t="str">
        <x:v>Belum diisi</x:v>
      </x:c>
      <x:c r="M415" s="30"/>
      <x:c r="N415" s="30"/>
      <x:c r="O415" s="30"/>
      <x:c r="P415" s="30"/>
      <x:c r="Q415" s="30"/>
      <x:c r="R415" s="30"/>
      <x:c r="S415" s="30" t="str">
        <x:v>Paket utama</x:v>
      </x:c>
      <x:c r="T415" s="30" t="str">
        <x:v>15</x:v>
      </x:c>
      <x:c r="U415" s="30" t="n">
        <x:v>21</x:v>
      </x:c>
      <x:c r="V415" s="30" t="str">
        <x:v>17 okt</x:v>
      </x:c>
      <x:c r="W415" s="30"/>
      <x:c r="X415" s="30" t="n">
        <x:v>100000</x:v>
      </x:c>
      <x:c r="Y415" s="30" t="str">
        <x:v>Fotografer belum diisi</x:v>
      </x:c>
      <x:c r="Z415" s="30" t="str">
        <x:f>IF(B415="","",IF(OR(C415="",D415="Belum diisi",F415=""),"CHECK: identitas/status",IF(AND(S415="Paket utama",F415&lt;&gt;"DP",OR(E415="",L415="")),"CHECK: tanggal foto/crew",IF(AND(I415=0,OR(W415="-",X415="-")),"CHECK: nominal nonangka","OK"))))</x:f>
        <x:v>OK</x:v>
      </x:c>
      <x:c r="AA415" s="30" t="n">
        <x:f>IF(B415="","",IF(AND(S415="Paket utama",E415&lt;&gt;"",E415&lt;='Pengaturan'!$B$6,OR(F415="Lunas",F415="Pelunasan"),L415&lt;&gt;"",L415&lt;&gt;"Belum diisi",N415="Uploaded"),1,0))</x:f>
        <x:v>0</x:v>
      </x:c>
    </x:row>
    <x:row r="416">
      <x:c r="A416" s="30" t="n">
        <x:v>412</x:v>
      </x:c>
      <x:c r="B416" s="31" t="n">
        <x:v>46280</x:v>
      </x:c>
      <x:c r="C416" s="30" t="str">
        <x:v>Tsany</x:v>
      </x:c>
      <x:c r="D416" s="30" t="str">
        <x:v>Large Group</x:v>
      </x:c>
      <x:c r="E416" s="31" t="n">
        <x:v>46312</x:v>
      </x:c>
      <x:c r="F416" s="30" t="str">
        <x:v>DP</x:v>
      </x:c>
      <x:c r="G416" s="32" t="n">
        <x:v>0</x:v>
      </x:c>
      <x:c r="H416" s="32" t="n">
        <x:v>100000</x:v>
      </x:c>
      <x:c r="I416" s="32" t="n">
        <x:f>IF(B416="","",SUM(G416:H416))</x:f>
        <x:v>100000</x:v>
      </x:c>
      <x:c r="J416" s="30" t="str">
        <x:f>IF(B416="","",IF(I416=0,"Tanpa uang masuk",IF(AND(G416&gt;0,H416&gt;0),"Cash + Transfer",IF(G416&gt;0,"Cash","Transfer"))))</x:f>
        <x:v>Transfer</x:v>
      </x:c>
      <x:c r="K416" s="30" t="str">
        <x:v>AMEL</x:v>
      </x:c>
      <x:c r="L416" s="30" t="str">
        <x:v>Belum diisi</x:v>
      </x:c>
      <x:c r="M416" s="30"/>
      <x:c r="N416" s="30"/>
      <x:c r="O416" s="30"/>
      <x:c r="P416" s="30"/>
      <x:c r="Q416" s="30"/>
      <x:c r="R416" s="30"/>
      <x:c r="S416" s="30" t="str">
        <x:v>Paket utama</x:v>
      </x:c>
      <x:c r="T416" s="30" t="str">
        <x:v>15</x:v>
      </x:c>
      <x:c r="U416" s="30" t="n">
        <x:v>22</x:v>
      </x:c>
      <x:c r="V416" s="30" t="str">
        <x:v>17 okt</x:v>
      </x:c>
      <x:c r="W416" s="30"/>
      <x:c r="X416" s="30" t="n">
        <x:v>100000</x:v>
      </x:c>
      <x:c r="Y416" s="30" t="str">
        <x:v>Fotografer belum diisi</x:v>
      </x:c>
      <x:c r="Z416" s="30" t="str">
        <x:f>IF(B416="","",IF(OR(C416="",D416="Belum diisi",F416=""),"CHECK: identitas/status",IF(AND(S416="Paket utama",F416&lt;&gt;"DP",OR(E416="",L416="")),"CHECK: tanggal foto/crew",IF(AND(I416=0,OR(W416="-",X416="-")),"CHECK: nominal nonangka","OK"))))</x:f>
        <x:v>OK</x:v>
      </x:c>
      <x:c r="AA416" s="30" t="n">
        <x:f>IF(B416="","",IF(AND(S416="Paket utama",E416&lt;&gt;"",E416&lt;='Pengaturan'!$B$6,OR(F416="Lunas",F416="Pelunasan"),L416&lt;&gt;"",L416&lt;&gt;"Belum diisi",N416="Uploaded"),1,0))</x:f>
        <x:v>0</x:v>
      </x:c>
    </x:row>
    <x:row r="417">
      <x:c r="A417" s="30" t="n">
        <x:v>413</x:v>
      </x:c>
      <x:c r="B417" s="31" t="n">
        <x:v>46281</x:v>
      </x:c>
      <x:c r="C417" s="30" t="str">
        <x:v>Wasis Rifky</x:v>
      </x:c>
      <x:c r="D417" s="30" t="str">
        <x:v>Graduation</x:v>
      </x:c>
      <x:c r="E417" s="31" t="n">
        <x:v>46287</x:v>
      </x:c>
      <x:c r="F417" s="30" t="str">
        <x:v>DP</x:v>
      </x:c>
      <x:c r="G417" s="32" t="n">
        <x:v>0</x:v>
      </x:c>
      <x:c r="H417" s="32" t="n">
        <x:v>100000</x:v>
      </x:c>
      <x:c r="I417" s="32" t="n">
        <x:f>IF(B417="","",SUM(G417:H417))</x:f>
        <x:v>100000</x:v>
      </x:c>
      <x:c r="J417" s="30" t="str">
        <x:f>IF(B417="","",IF(I417=0,"Tanpa uang masuk",IF(AND(G417&gt;0,H417&gt;0),"Cash + Transfer",IF(G417&gt;0,"Cash","Transfer"))))</x:f>
        <x:v>Transfer</x:v>
      </x:c>
      <x:c r="K417" s="30" t="str">
        <x:v>INDAH</x:v>
      </x:c>
      <x:c r="L417" s="30" t="str">
        <x:v>Belum diisi</x:v>
      </x:c>
      <x:c r="M417" s="30"/>
      <x:c r="N417" s="30"/>
      <x:c r="O417" s="30"/>
      <x:c r="P417" s="30"/>
      <x:c r="Q417" s="30"/>
      <x:c r="R417" s="30"/>
      <x:c r="S417" s="30" t="str">
        <x:v>Paket utama</x:v>
      </x:c>
      <x:c r="T417" s="30" t="str">
        <x:v>16</x:v>
      </x:c>
      <x:c r="U417" s="30" t="n">
        <x:v>4</x:v>
      </x:c>
      <x:c r="V417" s="30" t="str">
        <x:v>2026-09-22T00:00:00</x:v>
      </x:c>
      <x:c r="W417" s="30"/>
      <x:c r="X417" s="30" t="n">
        <x:v>100000</x:v>
      </x:c>
      <x:c r="Y417" s="30" t="str">
        <x:v>Fotografer belum diisi</x:v>
      </x:c>
      <x:c r="Z417" s="30" t="str">
        <x:f>IF(B417="","",IF(OR(C417="",D417="Belum diisi",F417=""),"CHECK: identitas/status",IF(AND(S417="Paket utama",F417&lt;&gt;"DP",OR(E417="",L417="")),"CHECK: tanggal foto/crew",IF(AND(I417=0,OR(W417="-",X417="-")),"CHECK: nominal nonangka","OK"))))</x:f>
        <x:v>OK</x:v>
      </x:c>
      <x:c r="AA417" s="30" t="n">
        <x:f>IF(B417="","",IF(AND(S417="Paket utama",E417&lt;&gt;"",E417&lt;='Pengaturan'!$B$6,OR(F417="Lunas",F417="Pelunasan"),L417&lt;&gt;"",L417&lt;&gt;"Belum diisi",N417="Uploaded"),1,0))</x:f>
        <x:v>0</x:v>
      </x:c>
    </x:row>
    <x:row r="418">
      <x:c r="A418" s="30" t="n">
        <x:v>414</x:v>
      </x:c>
      <x:c r="B418" s="31" t="n">
        <x:v>46281</x:v>
      </x:c>
      <x:c r="C418" s="30" t="str">
        <x:v>Sultan Athar Pasha</x:v>
      </x:c>
      <x:c r="D418" s="30" t="str">
        <x:v>Large Group</x:v>
      </x:c>
      <x:c r="E418" s="31" t="n">
        <x:v>46285</x:v>
      </x:c>
      <x:c r="F418" s="30" t="str">
        <x:v>DP</x:v>
      </x:c>
      <x:c r="G418" s="32" t="n">
        <x:v>0</x:v>
      </x:c>
      <x:c r="H418" s="32" t="n">
        <x:v>100000</x:v>
      </x:c>
      <x:c r="I418" s="32" t="n">
        <x:f>IF(B418="","",SUM(G418:H418))</x:f>
        <x:v>100000</x:v>
      </x:c>
      <x:c r="J418" s="30" t="str">
        <x:f>IF(B418="","",IF(I418=0,"Tanpa uang masuk",IF(AND(G418&gt;0,H418&gt;0),"Cash + Transfer",IF(G418&gt;0,"Cash","Transfer"))))</x:f>
        <x:v>Transfer</x:v>
      </x:c>
      <x:c r="K418" s="30" t="str">
        <x:v>INDAH</x:v>
      </x:c>
      <x:c r="L418" s="30" t="str">
        <x:v>Belum diisi</x:v>
      </x:c>
      <x:c r="M418" s="30"/>
      <x:c r="N418" s="30"/>
      <x:c r="O418" s="30"/>
      <x:c r="P418" s="30"/>
      <x:c r="Q418" s="30"/>
      <x:c r="R418" s="30"/>
      <x:c r="S418" s="30" t="str">
        <x:v>Paket utama</x:v>
      </x:c>
      <x:c r="T418" s="30" t="str">
        <x:v>16</x:v>
      </x:c>
      <x:c r="U418" s="30" t="n">
        <x:v>5</x:v>
      </x:c>
      <x:c r="V418" s="30" t="str">
        <x:v>2026-09-20T00:00:00</x:v>
      </x:c>
      <x:c r="W418" s="30"/>
      <x:c r="X418" s="30" t="n">
        <x:v>100000</x:v>
      </x:c>
      <x:c r="Y418" s="30" t="str">
        <x:v>Fotografer belum diisi</x:v>
      </x:c>
      <x:c r="Z418" s="30" t="str">
        <x:f>IF(B418="","",IF(OR(C418="",D418="Belum diisi",F418=""),"CHECK: identitas/status",IF(AND(S418="Paket utama",F418&lt;&gt;"DP",OR(E418="",L418="")),"CHECK: tanggal foto/crew",IF(AND(I418=0,OR(W418="-",X418="-")),"CHECK: nominal nonangka","OK"))))</x:f>
        <x:v>OK</x:v>
      </x:c>
      <x:c r="AA418" s="30" t="n">
        <x:f>IF(B418="","",IF(AND(S418="Paket utama",E418&lt;&gt;"",E418&lt;='Pengaturan'!$B$6,OR(F418="Lunas",F418="Pelunasan"),L418&lt;&gt;"",L418&lt;&gt;"Belum diisi",N418="Uploaded"),1,0))</x:f>
        <x:v>0</x:v>
      </x:c>
    </x:row>
    <x:row r="419">
      <x:c r="A419" s="30" t="n">
        <x:v>415</x:v>
      </x:c>
      <x:c r="B419" s="31" t="n">
        <x:v>46281</x:v>
      </x:c>
      <x:c r="C419" s="30" t="str">
        <x:v>Nabilla</x:v>
      </x:c>
      <x:c r="D419" s="30" t="str">
        <x:v>Graduation</x:v>
      </x:c>
      <x:c r="E419" s="31" t="n">
        <x:v>46298</x:v>
      </x:c>
      <x:c r="F419" s="30" t="str">
        <x:v>DP</x:v>
      </x:c>
      <x:c r="G419" s="32" t="n">
        <x:v>0</x:v>
      </x:c>
      <x:c r="H419" s="32" t="n">
        <x:v>100000</x:v>
      </x:c>
      <x:c r="I419" s="32" t="n">
        <x:f>IF(B419="","",SUM(G419:H419))</x:f>
        <x:v>100000</x:v>
      </x:c>
      <x:c r="J419" s="30" t="str">
        <x:f>IF(B419="","",IF(I419=0,"Tanpa uang masuk",IF(AND(G419&gt;0,H419&gt;0),"Cash + Transfer",IF(G419&gt;0,"Cash","Transfer"))))</x:f>
        <x:v>Transfer</x:v>
      </x:c>
      <x:c r="K419" s="30" t="str">
        <x:v>INDAH</x:v>
      </x:c>
      <x:c r="L419" s="30" t="str">
        <x:v>Belum diisi</x:v>
      </x:c>
      <x:c r="M419" s="30"/>
      <x:c r="N419" s="30"/>
      <x:c r="O419" s="30"/>
      <x:c r="P419" s="30"/>
      <x:c r="Q419" s="30"/>
      <x:c r="R419" s="30"/>
      <x:c r="S419" s="30" t="str">
        <x:v>Paket utama</x:v>
      </x:c>
      <x:c r="T419" s="30" t="str">
        <x:v>16</x:v>
      </x:c>
      <x:c r="U419" s="30" t="n">
        <x:v>6</x:v>
      </x:c>
      <x:c r="V419" s="30" t="str">
        <x:v>2026-10-03T00:00:00</x:v>
      </x:c>
      <x:c r="W419" s="30"/>
      <x:c r="X419" s="30" t="n">
        <x:v>100000</x:v>
      </x:c>
      <x:c r="Y419" s="30" t="str">
        <x:v>Fotografer belum diisi</x:v>
      </x:c>
      <x:c r="Z419" s="30" t="str">
        <x:f>IF(B419="","",IF(OR(C419="",D419="Belum diisi",F419=""),"CHECK: identitas/status",IF(AND(S419="Paket utama",F419&lt;&gt;"DP",OR(E419="",L419="")),"CHECK: tanggal foto/crew",IF(AND(I419=0,OR(W419="-",X419="-")),"CHECK: nominal nonangka","OK"))))</x:f>
        <x:v>OK</x:v>
      </x:c>
      <x:c r="AA419" s="30" t="n">
        <x:f>IF(B419="","",IF(AND(S419="Paket utama",E419&lt;&gt;"",E419&lt;='Pengaturan'!$B$6,OR(F419="Lunas",F419="Pelunasan"),L419&lt;&gt;"",L419&lt;&gt;"Belum diisi",N419="Uploaded"),1,0))</x:f>
        <x:v>0</x:v>
      </x:c>
    </x:row>
    <x:row r="420">
      <x:c r="A420" s="30" t="n">
        <x:v>416</x:v>
      </x:c>
      <x:c r="B420" s="31" t="n">
        <x:v>46281</x:v>
      </x:c>
      <x:c r="C420" s="30" t="str">
        <x:v>ulfa</x:v>
      </x:c>
      <x:c r="D420" s="30" t="str">
        <x:v>Family A</x:v>
      </x:c>
      <x:c r="E420" s="31" t="n">
        <x:v>46292</x:v>
      </x:c>
      <x:c r="F420" s="30" t="str">
        <x:v>DP</x:v>
      </x:c>
      <x:c r="G420" s="32" t="n">
        <x:v>0</x:v>
      </x:c>
      <x:c r="H420" s="32" t="n">
        <x:v>100000</x:v>
      </x:c>
      <x:c r="I420" s="32" t="n">
        <x:f>IF(B420="","",SUM(G420:H420))</x:f>
        <x:v>100000</x:v>
      </x:c>
      <x:c r="J420" s="30" t="str">
        <x:f>IF(B420="","",IF(I420=0,"Tanpa uang masuk",IF(AND(G420&gt;0,H420&gt;0),"Cash + Transfer",IF(G420&gt;0,"Cash","Transfer"))))</x:f>
        <x:v>Transfer</x:v>
      </x:c>
      <x:c r="K420" s="30" t="str">
        <x:v>INDAH</x:v>
      </x:c>
      <x:c r="L420" s="30" t="str">
        <x:v>Belum diisi</x:v>
      </x:c>
      <x:c r="M420" s="30"/>
      <x:c r="N420" s="30"/>
      <x:c r="O420" s="30"/>
      <x:c r="P420" s="30"/>
      <x:c r="Q420" s="30"/>
      <x:c r="R420" s="30"/>
      <x:c r="S420" s="30" t="str">
        <x:v>Paket utama</x:v>
      </x:c>
      <x:c r="T420" s="30" t="str">
        <x:v>16</x:v>
      </x:c>
      <x:c r="U420" s="30" t="n">
        <x:v>7</x:v>
      </x:c>
      <x:c r="V420" s="30" t="str">
        <x:v>2026-09-27T00:00:00</x:v>
      </x:c>
      <x:c r="W420" s="30"/>
      <x:c r="X420" s="30" t="n">
        <x:v>100000</x:v>
      </x:c>
      <x:c r="Y420" s="30" t="str">
        <x:v>Fotografer belum diisi</x:v>
      </x:c>
      <x:c r="Z420" s="30" t="str">
        <x:f>IF(B420="","",IF(OR(C420="",D420="Belum diisi",F420=""),"CHECK: identitas/status",IF(AND(S420="Paket utama",F420&lt;&gt;"DP",OR(E420="",L420="")),"CHECK: tanggal foto/crew",IF(AND(I420=0,OR(W420="-",X420="-")),"CHECK: nominal nonangka","OK"))))</x:f>
        <x:v>OK</x:v>
      </x:c>
      <x:c r="AA420" s="30" t="n">
        <x:f>IF(B420="","",IF(AND(S420="Paket utama",E420&lt;&gt;"",E420&lt;='Pengaturan'!$B$6,OR(F420="Lunas",F420="Pelunasan"),L420&lt;&gt;"",L420&lt;&gt;"Belum diisi",N420="Uploaded"),1,0))</x:f>
        <x:v>0</x:v>
      </x:c>
    </x:row>
    <x:row r="421">
      <x:c r="A421" s="30" t="n">
        <x:v>417</x:v>
      </x:c>
      <x:c r="B421" s="31" t="n">
        <x:v>46281</x:v>
      </x:c>
      <x:c r="C421" s="30" t="str">
        <x:v>Yohana</x:v>
      </x:c>
      <x:c r="D421" s="30" t="str">
        <x:v>Graduation Premium</x:v>
      </x:c>
      <x:c r="E421" s="31" t="n">
        <x:v>46281</x:v>
      </x:c>
      <x:c r="F421" s="30" t="str">
        <x:v>Lunas</x:v>
      </x:c>
      <x:c r="G421" s="32" t="n">
        <x:v>300000</x:v>
      </x:c>
      <x:c r="H421" s="32" t="n">
        <x:v>0</x:v>
      </x:c>
      <x:c r="I421" s="32" t="n">
        <x:f>IF(B421="","",SUM(G421:H421))</x:f>
        <x:v>300000</x:v>
      </x:c>
      <x:c r="J421" s="30" t="str">
        <x:f>IF(B421="","",IF(I421=0,"Tanpa uang masuk",IF(AND(G421&gt;0,H421&gt;0),"Cash + Transfer",IF(G421&gt;0,"Cash","Transfer"))))</x:f>
        <x:v>Cash</x:v>
      </x:c>
      <x:c r="K421" s="30" t="str">
        <x:v>INDAH</x:v>
      </x:c>
      <x:c r="L421" s="30" t="str">
        <x:v>SAKA</x:v>
      </x:c>
      <x:c r="M421" s="30"/>
      <x:c r="N421" s="30" t="str">
        <x:v>Uploaded</x:v>
      </x:c>
      <x:c r="O421" s="30" t="str">
        <x:v>Pending</x:v>
      </x:c>
      <x:c r="P421" s="30"/>
      <x:c r="Q421" s="30"/>
      <x:c r="R421" s="30"/>
      <x:c r="S421" s="30" t="str">
        <x:v>Paket utama</x:v>
      </x:c>
      <x:c r="T421" s="30" t="str">
        <x:v>16</x:v>
      </x:c>
      <x:c r="U421" s="30" t="n">
        <x:v>8</x:v>
      </x:c>
      <x:c r="V421" s="30" t="str">
        <x:v>2026-09-16T00:00:00</x:v>
      </x:c>
      <x:c r="W421" s="30" t="n">
        <x:v>300000</x:v>
      </x:c>
      <x:c r="X421" s="30"/>
      <x:c r="Y421" s="30"/>
      <x:c r="Z421" s="30" t="str">
        <x:f>IF(B421="","",IF(OR(C421="",D421="Belum diisi",F421=""),"CHECK: identitas/status",IF(AND(S421="Paket utama",F421&lt;&gt;"DP",OR(E421="",L421="")),"CHECK: tanggal foto/crew",IF(AND(I421=0,OR(W421="-",X421="-")),"CHECK: nominal nonangka","OK"))))</x:f>
        <x:v>OK</x:v>
      </x:c>
      <x:c r="AA421" s="30" t="n">
        <x:f>IF(B421="","",IF(AND(S421="Paket utama",E421&lt;&gt;"",E421&lt;='Pengaturan'!$B$6,OR(F421="Lunas",F421="Pelunasan"),L421&lt;&gt;"",L421&lt;&gt;"Belum diisi",N421="Uploaded"),1,0))</x:f>
        <x:v>1</x:v>
      </x:c>
    </x:row>
    <x:row r="422">
      <x:c r="A422" s="30" t="n">
        <x:v>418</x:v>
      </x:c>
      <x:c r="B422" s="31" t="n">
        <x:v>46281</x:v>
      </x:c>
      <x:c r="C422" s="30" t="str">
        <x:v>Lyra</x:v>
      </x:c>
      <x:c r="D422" s="30" t="str">
        <x:v>Large Group</x:v>
      </x:c>
      <x:c r="E422" s="31" t="n">
        <x:v>46286</x:v>
      </x:c>
      <x:c r="F422" s="30" t="str">
        <x:v>DP</x:v>
      </x:c>
      <x:c r="G422" s="32" t="n">
        <x:v>0</x:v>
      </x:c>
      <x:c r="H422" s="32" t="n">
        <x:v>100000</x:v>
      </x:c>
      <x:c r="I422" s="32" t="n">
        <x:f>IF(B422="","",SUM(G422:H422))</x:f>
        <x:v>100000</x:v>
      </x:c>
      <x:c r="J422" s="30" t="str">
        <x:f>IF(B422="","",IF(I422=0,"Tanpa uang masuk",IF(AND(G422&gt;0,H422&gt;0),"Cash + Transfer",IF(G422&gt;0,"Cash","Transfer"))))</x:f>
        <x:v>Transfer</x:v>
      </x:c>
      <x:c r="K422" s="30" t="str">
        <x:v>INDAH</x:v>
      </x:c>
      <x:c r="L422" s="30" t="str">
        <x:v>Belum diisi</x:v>
      </x:c>
      <x:c r="M422" s="30"/>
      <x:c r="N422" s="30"/>
      <x:c r="O422" s="30"/>
      <x:c r="P422" s="30"/>
      <x:c r="Q422" s="30"/>
      <x:c r="R422" s="30"/>
      <x:c r="S422" s="30" t="str">
        <x:v>Paket utama</x:v>
      </x:c>
      <x:c r="T422" s="30" t="str">
        <x:v>16</x:v>
      </x:c>
      <x:c r="U422" s="30" t="n">
        <x:v>9</x:v>
      </x:c>
      <x:c r="V422" s="30" t="str">
        <x:v>2026-09-21T00:00:00</x:v>
      </x:c>
      <x:c r="W422" s="30"/>
      <x:c r="X422" s="30" t="n">
        <x:v>100000</x:v>
      </x:c>
      <x:c r="Y422" s="30" t="str">
        <x:v>Fotografer belum diisi</x:v>
      </x:c>
      <x:c r="Z422" s="30" t="str">
        <x:f>IF(B422="","",IF(OR(C422="",D422="Belum diisi",F422=""),"CHECK: identitas/status",IF(AND(S422="Paket utama",F422&lt;&gt;"DP",OR(E422="",L422="")),"CHECK: tanggal foto/crew",IF(AND(I422=0,OR(W422="-",X422="-")),"CHECK: nominal nonangka","OK"))))</x:f>
        <x:v>OK</x:v>
      </x:c>
      <x:c r="AA422" s="30" t="n">
        <x:f>IF(B422="","",IF(AND(S422="Paket utama",E422&lt;&gt;"",E422&lt;='Pengaturan'!$B$6,OR(F422="Lunas",F422="Pelunasan"),L422&lt;&gt;"",L422&lt;&gt;"Belum diisi",N422="Uploaded"),1,0))</x:f>
        <x:v>0</x:v>
      </x:c>
    </x:row>
    <x:row r="423">
      <x:c r="A423" s="30" t="n">
        <x:v>419</x:v>
      </x:c>
      <x:c r="B423" s="31" t="n">
        <x:v>46281</x:v>
      </x:c>
      <x:c r="C423" s="30" t="str">
        <x:v>Khofifah Wardah</x:v>
      </x:c>
      <x:c r="D423" s="30" t="str">
        <x:v>Single</x:v>
      </x:c>
      <x:c r="E423" s="31" t="n">
        <x:v>46291</x:v>
      </x:c>
      <x:c r="F423" s="30" t="str">
        <x:v>Lunas</x:v>
      </x:c>
      <x:c r="G423" s="32" t="n">
        <x:v>0</x:v>
      </x:c>
      <x:c r="H423" s="32" t="n">
        <x:v>100000</x:v>
      </x:c>
      <x:c r="I423" s="32" t="n">
        <x:f>IF(B423="","",SUM(G423:H423))</x:f>
        <x:v>100000</x:v>
      </x:c>
      <x:c r="J423" s="30" t="str">
        <x:f>IF(B423="","",IF(I423=0,"Tanpa uang masuk",IF(AND(G423&gt;0,H423&gt;0),"Cash + Transfer",IF(G423&gt;0,"Cash","Transfer"))))</x:f>
        <x:v>Transfer</x:v>
      </x:c>
      <x:c r="K423" s="30" t="str">
        <x:v>INDAH</x:v>
      </x:c>
      <x:c r="L423" s="30" t="str">
        <x:v>Belum diisi</x:v>
      </x:c>
      <x:c r="M423" s="30"/>
      <x:c r="N423" s="30"/>
      <x:c r="O423" s="30"/>
      <x:c r="P423" s="30"/>
      <x:c r="Q423" s="30"/>
      <x:c r="R423" s="30"/>
      <x:c r="S423" s="30" t="str">
        <x:v>Paket utama</x:v>
      </x:c>
      <x:c r="T423" s="30" t="str">
        <x:v>16</x:v>
      </x:c>
      <x:c r="U423" s="30" t="n">
        <x:v>10</x:v>
      </x:c>
      <x:c r="V423" s="30" t="str">
        <x:v>2026-09-26T00:00:00</x:v>
      </x:c>
      <x:c r="W423" s="30"/>
      <x:c r="X423" s="30" t="n">
        <x:v>100000</x:v>
      </x:c>
      <x:c r="Y423" s="30" t="str">
        <x:v>Fotografer belum diisi</x:v>
      </x:c>
      <x:c r="Z423" s="30" t="str">
        <x:f>IF(B423="","",IF(OR(C423="",D423="Belum diisi",F423=""),"CHECK: identitas/status",IF(AND(S423="Paket utama",F423&lt;&gt;"DP",OR(E423="",L423="")),"CHECK: tanggal foto/crew",IF(AND(I423=0,OR(W423="-",X423="-")),"CHECK: nominal nonangka","OK"))))</x:f>
        <x:v>OK</x:v>
      </x:c>
      <x:c r="AA423" s="30" t="n">
        <x:f>IF(B423="","",IF(AND(S423="Paket utama",E423&lt;&gt;"",E423&lt;='Pengaturan'!$B$6,OR(F423="Lunas",F423="Pelunasan"),L423&lt;&gt;"",L423&lt;&gt;"Belum diisi",N423="Uploaded"),1,0))</x:f>
        <x:v>0</x:v>
      </x:c>
    </x:row>
    <x:row r="424">
      <x:c r="A424" s="30" t="n">
        <x:v>420</x:v>
      </x:c>
      <x:c r="B424" s="31" t="n">
        <x:v>46281</x:v>
      </x:c>
      <x:c r="C424" s="30" t="str">
        <x:v>Andre</x:v>
      </x:c>
      <x:c r="D424" s="30" t="str">
        <x:v>Packing</x:v>
      </x:c>
      <x:c r="E424" s="31" t="n">
        <x:v>46258</x:v>
      </x:c>
      <x:c r="F424" s="30" t="str">
        <x:v>Lunas</x:v>
      </x:c>
      <x:c r="G424" s="32" t="n">
        <x:v>0</x:v>
      </x:c>
      <x:c r="H424" s="32" t="n">
        <x:v>20000</x:v>
      </x:c>
      <x:c r="I424" s="32" t="n">
        <x:f>IF(B424="","",SUM(G424:H424))</x:f>
        <x:v>20000</x:v>
      </x:c>
      <x:c r="J424" s="30" t="str">
        <x:f>IF(B424="","",IF(I424=0,"Tanpa uang masuk",IF(AND(G424&gt;0,H424&gt;0),"Cash + Transfer",IF(G424&gt;0,"Cash","Transfer"))))</x:f>
        <x:v>Transfer</x:v>
      </x:c>
      <x:c r="K424" s="30" t="str">
        <x:v>INDAH</x:v>
      </x:c>
      <x:c r="L424" s="30" t="str">
        <x:v>Belum diisi</x:v>
      </x:c>
      <x:c r="M424" s="30"/>
      <x:c r="N424" s="30"/>
      <x:c r="O424" s="30"/>
      <x:c r="P424" s="30"/>
      <x:c r="Q424" s="30"/>
      <x:c r="R424" s="30"/>
      <x:c r="S424" s="30" t="str">
        <x:v>Add-on</x:v>
      </x:c>
      <x:c r="T424" s="30" t="str">
        <x:v>16</x:v>
      </x:c>
      <x:c r="U424" s="30" t="n">
        <x:v>11</x:v>
      </x:c>
      <x:c r="V424" s="30" t="str">
        <x:v>2026-08-24T00:00:00</x:v>
      </x:c>
      <x:c r="W424" s="30"/>
      <x:c r="X424" s="30" t="n">
        <x:v>20000</x:v>
      </x:c>
      <x:c r="Y424" s="30" t="str">
        <x:v>Fotografer belum diisi</x:v>
      </x:c>
      <x:c r="Z424" s="30" t="str">
        <x:f>IF(B424="","",IF(OR(C424="",D424="Belum diisi",F424=""),"CHECK: identitas/status",IF(AND(S424="Paket utama",F424&lt;&gt;"DP",OR(E424="",L424="")),"CHECK: tanggal foto/crew",IF(AND(I424=0,OR(W424="-",X424="-")),"CHECK: nominal nonangka","OK"))))</x:f>
        <x:v>OK</x:v>
      </x:c>
      <x:c r="AA424" s="30" t="n">
        <x:f>IF(B424="","",IF(AND(S424="Paket utama",E424&lt;&gt;"",E424&lt;='Pengaturan'!$B$6,OR(F424="Lunas",F424="Pelunasan"),L424&lt;&gt;"",L424&lt;&gt;"Belum diisi",N424="Uploaded"),1,0))</x:f>
        <x:v>0</x:v>
      </x:c>
    </x:row>
    <x:row r="425">
      <x:c r="A425" s="30" t="n">
        <x:v>421</x:v>
      </x:c>
      <x:c r="B425" s="31" t="n">
        <x:v>46281</x:v>
      </x:c>
      <x:c r="C425" s="30" t="str">
        <x:v>Aya</x:v>
      </x:c>
      <x:c r="D425" s="30" t="str">
        <x:v>Large Group</x:v>
      </x:c>
      <x:c r="E425" s="31" t="n">
        <x:v>46284</x:v>
      </x:c>
      <x:c r="F425" s="30" t="str">
        <x:v>DP</x:v>
      </x:c>
      <x:c r="G425" s="32" t="n">
        <x:v>0</x:v>
      </x:c>
      <x:c r="H425" s="32" t="n">
        <x:v>100000</x:v>
      </x:c>
      <x:c r="I425" s="32" t="n">
        <x:f>IF(B425="","",SUM(G425:H425))</x:f>
        <x:v>100000</x:v>
      </x:c>
      <x:c r="J425" s="30" t="str">
        <x:f>IF(B425="","",IF(I425=0,"Tanpa uang masuk",IF(AND(G425&gt;0,H425&gt;0),"Cash + Transfer",IF(G425&gt;0,"Cash","Transfer"))))</x:f>
        <x:v>Transfer</x:v>
      </x:c>
      <x:c r="K425" s="30" t="str">
        <x:v>INDAH</x:v>
      </x:c>
      <x:c r="L425" s="30" t="str">
        <x:v>Belum diisi</x:v>
      </x:c>
      <x:c r="M425" s="30"/>
      <x:c r="N425" s="30"/>
      <x:c r="O425" s="30"/>
      <x:c r="P425" s="30"/>
      <x:c r="Q425" s="30"/>
      <x:c r="R425" s="30"/>
      <x:c r="S425" s="30" t="str">
        <x:v>Paket utama</x:v>
      </x:c>
      <x:c r="T425" s="30" t="str">
        <x:v>16</x:v>
      </x:c>
      <x:c r="U425" s="30" t="n">
        <x:v>12</x:v>
      </x:c>
      <x:c r="V425" s="30" t="str">
        <x:v>2026-09-19T00:00:00</x:v>
      </x:c>
      <x:c r="W425" s="30"/>
      <x:c r="X425" s="30" t="n">
        <x:v>100000</x:v>
      </x:c>
      <x:c r="Y425" s="30" t="str">
        <x:v>Fotografer belum diisi</x:v>
      </x:c>
      <x:c r="Z425" s="30" t="str">
        <x:f>IF(B425="","",IF(OR(C425="",D425="Belum diisi",F425=""),"CHECK: identitas/status",IF(AND(S425="Paket utama",F425&lt;&gt;"DP",OR(E425="",L425="")),"CHECK: tanggal foto/crew",IF(AND(I425=0,OR(W425="-",X425="-")),"CHECK: nominal nonangka","OK"))))</x:f>
        <x:v>OK</x:v>
      </x:c>
      <x:c r="AA425" s="30" t="n">
        <x:f>IF(B425="","",IF(AND(S425="Paket utama",E425&lt;&gt;"",E425&lt;='Pengaturan'!$B$6,OR(F425="Lunas",F425="Pelunasan"),L425&lt;&gt;"",L425&lt;&gt;"Belum diisi",N425="Uploaded"),1,0))</x:f>
        <x:v>0</x:v>
      </x:c>
    </x:row>
    <x:row r="426">
      <x:c r="A426" s="30" t="n">
        <x:v>422</x:v>
      </x:c>
      <x:c r="B426" s="31" t="n">
        <x:v>46281</x:v>
      </x:c>
      <x:c r="C426" s="30" t="str">
        <x:v>Dita</x:v>
      </x:c>
      <x:c r="D426" s="30" t="str">
        <x:v>Graduation</x:v>
      </x:c>
      <x:c r="E426" s="31" t="n">
        <x:v>46298</x:v>
      </x:c>
      <x:c r="F426" s="30" t="str">
        <x:v>DP</x:v>
      </x:c>
      <x:c r="G426" s="32" t="n">
        <x:v>0</x:v>
      </x:c>
      <x:c r="H426" s="32" t="n">
        <x:v>100000</x:v>
      </x:c>
      <x:c r="I426" s="32" t="n">
        <x:f>IF(B426="","",SUM(G426:H426))</x:f>
        <x:v>100000</x:v>
      </x:c>
      <x:c r="J426" s="30" t="str">
        <x:f>IF(B426="","",IF(I426=0,"Tanpa uang masuk",IF(AND(G426&gt;0,H426&gt;0),"Cash + Transfer",IF(G426&gt;0,"Cash","Transfer"))))</x:f>
        <x:v>Transfer</x:v>
      </x:c>
      <x:c r="K426" s="30" t="str">
        <x:v>INDAH</x:v>
      </x:c>
      <x:c r="L426" s="30" t="str">
        <x:v>Belum diisi</x:v>
      </x:c>
      <x:c r="M426" s="30"/>
      <x:c r="N426" s="30"/>
      <x:c r="O426" s="30"/>
      <x:c r="P426" s="30"/>
      <x:c r="Q426" s="30"/>
      <x:c r="R426" s="30"/>
      <x:c r="S426" s="30" t="str">
        <x:v>Paket utama</x:v>
      </x:c>
      <x:c r="T426" s="30" t="str">
        <x:v>16</x:v>
      </x:c>
      <x:c r="U426" s="30" t="n">
        <x:v>13</x:v>
      </x:c>
      <x:c r="V426" s="30" t="str">
        <x:v>2026-10-03T00:00:00</x:v>
      </x:c>
      <x:c r="W426" s="30"/>
      <x:c r="X426" s="30" t="n">
        <x:v>100000</x:v>
      </x:c>
      <x:c r="Y426" s="30" t="str">
        <x:v>Fotografer belum diisi</x:v>
      </x:c>
      <x:c r="Z426" s="30" t="str">
        <x:f>IF(B426="","",IF(OR(C426="",D426="Belum diisi",F426=""),"CHECK: identitas/status",IF(AND(S426="Paket utama",F426&lt;&gt;"DP",OR(E426="",L426="")),"CHECK: tanggal foto/crew",IF(AND(I426=0,OR(W426="-",X426="-")),"CHECK: nominal nonangka","OK"))))</x:f>
        <x:v>OK</x:v>
      </x:c>
      <x:c r="AA426" s="30" t="n">
        <x:f>IF(B426="","",IF(AND(S426="Paket utama",E426&lt;&gt;"",E426&lt;='Pengaturan'!$B$6,OR(F426="Lunas",F426="Pelunasan"),L426&lt;&gt;"",L426&lt;&gt;"Belum diisi",N426="Uploaded"),1,0))</x:f>
        <x:v>0</x:v>
      </x:c>
    </x:row>
    <x:row r="427">
      <x:c r="A427" s="30" t="n">
        <x:v>423</x:v>
      </x:c>
      <x:c r="B427" s="31" t="n">
        <x:v>46281</x:v>
      </x:c>
      <x:c r="C427" s="30" t="str">
        <x:v>Amalia Rosita</x:v>
      </x:c>
      <x:c r="D427" s="30" t="str">
        <x:v>Graduation</x:v>
      </x:c>
      <x:c r="E427" s="31" t="n">
        <x:v>46287</x:v>
      </x:c>
      <x:c r="F427" s="30" t="str">
        <x:v>DP</x:v>
      </x:c>
      <x:c r="G427" s="32" t="n">
        <x:v>0</x:v>
      </x:c>
      <x:c r="H427" s="32" t="n">
        <x:v>100000</x:v>
      </x:c>
      <x:c r="I427" s="32" t="n">
        <x:f>IF(B427="","",SUM(G427:H427))</x:f>
        <x:v>100000</x:v>
      </x:c>
      <x:c r="J427" s="30" t="str">
        <x:f>IF(B427="","",IF(I427=0,"Tanpa uang masuk",IF(AND(G427&gt;0,H427&gt;0),"Cash + Transfer",IF(G427&gt;0,"Cash","Transfer"))))</x:f>
        <x:v>Transfer</x:v>
      </x:c>
      <x:c r="K427" s="30" t="str">
        <x:v>INDAH</x:v>
      </x:c>
      <x:c r="L427" s="30" t="str">
        <x:v>Belum diisi</x:v>
      </x:c>
      <x:c r="M427" s="30"/>
      <x:c r="N427" s="30"/>
      <x:c r="O427" s="30"/>
      <x:c r="P427" s="30"/>
      <x:c r="Q427" s="30"/>
      <x:c r="R427" s="30"/>
      <x:c r="S427" s="30" t="str">
        <x:v>Paket utama</x:v>
      </x:c>
      <x:c r="T427" s="30" t="str">
        <x:v>16</x:v>
      </x:c>
      <x:c r="U427" s="30" t="n">
        <x:v>14</x:v>
      </x:c>
      <x:c r="V427" s="30" t="str">
        <x:v>2026-09-22T00:00:00</x:v>
      </x:c>
      <x:c r="W427" s="30"/>
      <x:c r="X427" s="30" t="n">
        <x:v>100000</x:v>
      </x:c>
      <x:c r="Y427" s="30" t="str">
        <x:v>Fotografer belum diisi</x:v>
      </x:c>
      <x:c r="Z427" s="30" t="str">
        <x:f>IF(B427="","",IF(OR(C427="",D427="Belum diisi",F427=""),"CHECK: identitas/status",IF(AND(S427="Paket utama",F427&lt;&gt;"DP",OR(E427="",L427="")),"CHECK: tanggal foto/crew",IF(AND(I427=0,OR(W427="-",X427="-")),"CHECK: nominal nonangka","OK"))))</x:f>
        <x:v>OK</x:v>
      </x:c>
      <x:c r="AA427" s="30" t="n">
        <x:f>IF(B427="","",IF(AND(S427="Paket utama",E427&lt;&gt;"",E427&lt;='Pengaturan'!$B$6,OR(F427="Lunas",F427="Pelunasan"),L427&lt;&gt;"",L427&lt;&gt;"Belum diisi",N427="Uploaded"),1,0))</x:f>
        <x:v>0</x:v>
      </x:c>
    </x:row>
    <x:row r="428">
      <x:c r="A428" s="30" t="n">
        <x:v>424</x:v>
      </x:c>
      <x:c r="B428" s="31" t="n">
        <x:v>46281</x:v>
      </x:c>
      <x:c r="C428" s="30" t="str">
        <x:v>Zulfan</x:v>
      </x:c>
      <x:c r="D428" s="30" t="str">
        <x:v>Packing</x:v>
      </x:c>
      <x:c r="E428" s="31" t="n">
        <x:v>46267</x:v>
      </x:c>
      <x:c r="F428" s="30" t="str">
        <x:v>Lunas</x:v>
      </x:c>
      <x:c r="G428" s="32" t="n">
        <x:v>0</x:v>
      </x:c>
      <x:c r="H428" s="32" t="n">
        <x:v>20000</x:v>
      </x:c>
      <x:c r="I428" s="32" t="n">
        <x:f>IF(B428="","",SUM(G428:H428))</x:f>
        <x:v>20000</x:v>
      </x:c>
      <x:c r="J428" s="30" t="str">
        <x:f>IF(B428="","",IF(I428=0,"Tanpa uang masuk",IF(AND(G428&gt;0,H428&gt;0),"Cash + Transfer",IF(G428&gt;0,"Cash","Transfer"))))</x:f>
        <x:v>Transfer</x:v>
      </x:c>
      <x:c r="K428" s="30" t="str">
        <x:v>INDAH</x:v>
      </x:c>
      <x:c r="L428" s="30" t="str">
        <x:v>Belum diisi</x:v>
      </x:c>
      <x:c r="M428" s="30"/>
      <x:c r="N428" s="30"/>
      <x:c r="O428" s="30"/>
      <x:c r="P428" s="30"/>
      <x:c r="Q428" s="30"/>
      <x:c r="R428" s="30"/>
      <x:c r="S428" s="30" t="str">
        <x:v>Add-on</x:v>
      </x:c>
      <x:c r="T428" s="30" t="str">
        <x:v>16</x:v>
      </x:c>
      <x:c r="U428" s="30" t="n">
        <x:v>15</x:v>
      </x:c>
      <x:c r="V428" s="30" t="str">
        <x:v>2026-09-02T00:00:00</x:v>
      </x:c>
      <x:c r="W428" s="30"/>
      <x:c r="X428" s="30" t="n">
        <x:v>20000</x:v>
      </x:c>
      <x:c r="Y428" s="30" t="str">
        <x:v>Fotografer belum diisi</x:v>
      </x:c>
      <x:c r="Z428" s="30" t="str">
        <x:f>IF(B428="","",IF(OR(C428="",D428="Belum diisi",F428=""),"CHECK: identitas/status",IF(AND(S428="Paket utama",F428&lt;&gt;"DP",OR(E428="",L428="")),"CHECK: tanggal foto/crew",IF(AND(I428=0,OR(W428="-",X428="-")),"CHECK: nominal nonangka","OK"))))</x:f>
        <x:v>OK</x:v>
      </x:c>
      <x:c r="AA428" s="30" t="n">
        <x:f>IF(B428="","",IF(AND(S428="Paket utama",E428&lt;&gt;"",E428&lt;='Pengaturan'!$B$6,OR(F428="Lunas",F428="Pelunasan"),L428&lt;&gt;"",L428&lt;&gt;"Belum diisi",N428="Uploaded"),1,0))</x:f>
        <x:v>0</x:v>
      </x:c>
    </x:row>
    <x:row r="429">
      <x:c r="A429" s="30" t="n">
        <x:v>425</x:v>
      </x:c>
      <x:c r="B429" s="31" t="n">
        <x:v>46281</x:v>
      </x:c>
      <x:c r="C429" s="30" t="str">
        <x:v>Sifa</x:v>
      </x:c>
      <x:c r="D429" s="30" t="str">
        <x:v>Graduation</x:v>
      </x:c>
      <x:c r="E429" s="31" t="n">
        <x:v>46298</x:v>
      </x:c>
      <x:c r="F429" s="30" t="str">
        <x:v>DP</x:v>
      </x:c>
      <x:c r="G429" s="32" t="n">
        <x:v>0</x:v>
      </x:c>
      <x:c r="H429" s="32" t="n">
        <x:v>100000</x:v>
      </x:c>
      <x:c r="I429" s="32" t="n">
        <x:f>IF(B429="","",SUM(G429:H429))</x:f>
        <x:v>100000</x:v>
      </x:c>
      <x:c r="J429" s="30" t="str">
        <x:f>IF(B429="","",IF(I429=0,"Tanpa uang masuk",IF(AND(G429&gt;0,H429&gt;0),"Cash + Transfer",IF(G429&gt;0,"Cash","Transfer"))))</x:f>
        <x:v>Transfer</x:v>
      </x:c>
      <x:c r="K429" s="30" t="str">
        <x:v>INDAH</x:v>
      </x:c>
      <x:c r="L429" s="30" t="str">
        <x:v>Belum diisi</x:v>
      </x:c>
      <x:c r="M429" s="30"/>
      <x:c r="N429" s="30"/>
      <x:c r="O429" s="30"/>
      <x:c r="P429" s="30"/>
      <x:c r="Q429" s="30"/>
      <x:c r="R429" s="30"/>
      <x:c r="S429" s="30" t="str">
        <x:v>Paket utama</x:v>
      </x:c>
      <x:c r="T429" s="30" t="str">
        <x:v>16</x:v>
      </x:c>
      <x:c r="U429" s="30" t="n">
        <x:v>16</x:v>
      </x:c>
      <x:c r="V429" s="30" t="str">
        <x:v>2026-10-03T00:00:00</x:v>
      </x:c>
      <x:c r="W429" s="30"/>
      <x:c r="X429" s="30" t="n">
        <x:v>100000</x:v>
      </x:c>
      <x:c r="Y429" s="30" t="str">
        <x:v>Fotografer belum diisi</x:v>
      </x:c>
      <x:c r="Z429" s="30" t="str">
        <x:f>IF(B429="","",IF(OR(C429="",D429="Belum diisi",F429=""),"CHECK: identitas/status",IF(AND(S429="Paket utama",F429&lt;&gt;"DP",OR(E429="",L429="")),"CHECK: tanggal foto/crew",IF(AND(I429=0,OR(W429="-",X429="-")),"CHECK: nominal nonangka","OK"))))</x:f>
        <x:v>OK</x:v>
      </x:c>
      <x:c r="AA429" s="30" t="n">
        <x:f>IF(B429="","",IF(AND(S429="Paket utama",E429&lt;&gt;"",E429&lt;='Pengaturan'!$B$6,OR(F429="Lunas",F429="Pelunasan"),L429&lt;&gt;"",L429&lt;&gt;"Belum diisi",N429="Uploaded"),1,0))</x:f>
        <x:v>0</x:v>
      </x:c>
    </x:row>
    <x:row r="430">
      <x:c r="A430" s="30" t="n">
        <x:v>426</x:v>
      </x:c>
      <x:c r="B430" s="31" t="n">
        <x:v>46281</x:v>
      </x:c>
      <x:c r="C430" s="30" t="str">
        <x:v>Lodya</x:v>
      </x:c>
      <x:c r="D430" s="30" t="str">
        <x:v>Large Group</x:v>
      </x:c>
      <x:c r="E430" s="31" t="n">
        <x:v>46281</x:v>
      </x:c>
      <x:c r="F430" s="30" t="str">
        <x:v>Lunas</x:v>
      </x:c>
      <x:c r="G430" s="32" t="n">
        <x:v>225000</x:v>
      </x:c>
      <x:c r="H430" s="32" t="n">
        <x:v>0</x:v>
      </x:c>
      <x:c r="I430" s="32" t="n">
        <x:f>IF(B430="","",SUM(G430:H430))</x:f>
        <x:v>225000</x:v>
      </x:c>
      <x:c r="J430" s="30" t="str">
        <x:f>IF(B430="","",IF(I430=0,"Tanpa uang masuk",IF(AND(G430&gt;0,H430&gt;0),"Cash + Transfer",IF(G430&gt;0,"Cash","Transfer"))))</x:f>
        <x:v>Cash</x:v>
      </x:c>
      <x:c r="K430" s="30" t="str">
        <x:v>INDAH</x:v>
      </x:c>
      <x:c r="L430" s="30" t="str">
        <x:v>ADIF</x:v>
      </x:c>
      <x:c r="M430" s="30"/>
      <x:c r="N430" s="30" t="str">
        <x:v>Uploaded</x:v>
      </x:c>
      <x:c r="O430" s="30" t="str">
        <x:v>Uploaded</x:v>
      </x:c>
      <x:c r="P430" s="30"/>
      <x:c r="Q430" s="30"/>
      <x:c r="R430" s="30"/>
      <x:c r="S430" s="30" t="str">
        <x:v>Paket utama</x:v>
      </x:c>
      <x:c r="T430" s="30" t="str">
        <x:v>16</x:v>
      </x:c>
      <x:c r="U430" s="30" t="n">
        <x:v>17</x:v>
      </x:c>
      <x:c r="V430" s="30" t="str">
        <x:v>2026-09-16T00:00:00</x:v>
      </x:c>
      <x:c r="W430" s="30" t="n">
        <x:v>225000</x:v>
      </x:c>
      <x:c r="X430" s="30"/>
      <x:c r="Y430" s="30"/>
      <x:c r="Z430" s="30" t="str">
        <x:f>IF(B430="","",IF(OR(C430="",D430="Belum diisi",F430=""),"CHECK: identitas/status",IF(AND(S430="Paket utama",F430&lt;&gt;"DP",OR(E430="",L430="")),"CHECK: tanggal foto/crew",IF(AND(I430=0,OR(W430="-",X430="-")),"CHECK: nominal nonangka","OK"))))</x:f>
        <x:v>OK</x:v>
      </x:c>
      <x:c r="AA430" s="30" t="n">
        <x:f>IF(B430="","",IF(AND(S430="Paket utama",E430&lt;&gt;"",E430&lt;='Pengaturan'!$B$6,OR(F430="Lunas",F430="Pelunasan"),L430&lt;&gt;"",L430&lt;&gt;"Belum diisi",N430="Uploaded"),1,0))</x:f>
        <x:v>1</x:v>
      </x:c>
    </x:row>
    <x:row r="431">
      <x:c r="A431" s="30" t="n">
        <x:v>427</x:v>
      </x:c>
      <x:c r="B431" s="31" t="n">
        <x:v>46281</x:v>
      </x:c>
      <x:c r="C431" s="30" t="str">
        <x:v>Alif</x:v>
      </x:c>
      <x:c r="D431" s="30" t="str">
        <x:v>Graduation</x:v>
      </x:c>
      <x:c r="E431" s="31" t="n">
        <x:v>46299</x:v>
      </x:c>
      <x:c r="F431" s="30" t="str">
        <x:v>DP</x:v>
      </x:c>
      <x:c r="G431" s="32" t="n">
        <x:v>0</x:v>
      </x:c>
      <x:c r="H431" s="32" t="n">
        <x:v>100000</x:v>
      </x:c>
      <x:c r="I431" s="32" t="n">
        <x:f>IF(B431="","",SUM(G431:H431))</x:f>
        <x:v>100000</x:v>
      </x:c>
      <x:c r="J431" s="30" t="str">
        <x:f>IF(B431="","",IF(I431=0,"Tanpa uang masuk",IF(AND(G431&gt;0,H431&gt;0),"Cash + Transfer",IF(G431&gt;0,"Cash","Transfer"))))</x:f>
        <x:v>Transfer</x:v>
      </x:c>
      <x:c r="K431" s="30" t="str">
        <x:v>INDAH</x:v>
      </x:c>
      <x:c r="L431" s="30" t="str">
        <x:v>Belum diisi</x:v>
      </x:c>
      <x:c r="M431" s="30"/>
      <x:c r="N431" s="30"/>
      <x:c r="O431" s="30"/>
      <x:c r="P431" s="30"/>
      <x:c r="Q431" s="30"/>
      <x:c r="R431" s="30"/>
      <x:c r="S431" s="30" t="str">
        <x:v>Paket utama</x:v>
      </x:c>
      <x:c r="T431" s="30" t="str">
        <x:v>16</x:v>
      </x:c>
      <x:c r="U431" s="30" t="n">
        <x:v>18</x:v>
      </x:c>
      <x:c r="V431" s="30" t="str">
        <x:v>2026-10-04T00:00:00</x:v>
      </x:c>
      <x:c r="W431" s="30"/>
      <x:c r="X431" s="30" t="n">
        <x:v>100000</x:v>
      </x:c>
      <x:c r="Y431" s="30" t="str">
        <x:v>Fotografer belum diisi</x:v>
      </x:c>
      <x:c r="Z431" s="30" t="str">
        <x:f>IF(B431="","",IF(OR(C431="",D431="Belum diisi",F431=""),"CHECK: identitas/status",IF(AND(S431="Paket utama",F431&lt;&gt;"DP",OR(E431="",L431="")),"CHECK: tanggal foto/crew",IF(AND(I431=0,OR(W431="-",X431="-")),"CHECK: nominal nonangka","OK"))))</x:f>
        <x:v>OK</x:v>
      </x:c>
      <x:c r="AA431" s="30" t="n">
        <x:f>IF(B431="","",IF(AND(S431="Paket utama",E431&lt;&gt;"",E431&lt;='Pengaturan'!$B$6,OR(F431="Lunas",F431="Pelunasan"),L431&lt;&gt;"",L431&lt;&gt;"Belum diisi",N431="Uploaded"),1,0))</x:f>
        <x:v>0</x:v>
      </x:c>
    </x:row>
    <x:row r="432">
      <x:c r="A432" s="30" t="n">
        <x:v>428</x:v>
      </x:c>
      <x:c r="B432" s="31" t="n">
        <x:v>46281</x:v>
      </x:c>
      <x:c r="C432" s="30" t="str">
        <x:v>Cia</x:v>
      </x:c>
      <x:c r="D432" s="30" t="str">
        <x:v>Large Group</x:v>
      </x:c>
      <x:c r="E432" s="31" t="n">
        <x:v>46281</x:v>
      </x:c>
      <x:c r="F432" s="30" t="str">
        <x:v>Lunas</x:v>
      </x:c>
      <x:c r="G432" s="32" t="n">
        <x:v>0</x:v>
      </x:c>
      <x:c r="H432" s="32" t="n">
        <x:v>75000</x:v>
      </x:c>
      <x:c r="I432" s="32" t="n">
        <x:f>IF(B432="","",SUM(G432:H432))</x:f>
        <x:v>75000</x:v>
      </x:c>
      <x:c r="J432" s="30" t="str">
        <x:f>IF(B432="","",IF(I432=0,"Tanpa uang masuk",IF(AND(G432&gt;0,H432&gt;0),"Cash + Transfer",IF(G432&gt;0,"Cash","Transfer"))))</x:f>
        <x:v>Transfer</x:v>
      </x:c>
      <x:c r="K432" s="30" t="str">
        <x:v>INDAH</x:v>
      </x:c>
      <x:c r="L432" s="30" t="str">
        <x:v>ADIF</x:v>
      </x:c>
      <x:c r="M432" s="30"/>
      <x:c r="N432" s="30" t="str">
        <x:v>Uploaded</x:v>
      </x:c>
      <x:c r="O432" s="30" t="str">
        <x:v>Uploaded</x:v>
      </x:c>
      <x:c r="P432" s="30"/>
      <x:c r="Q432" s="30"/>
      <x:c r="R432" s="30"/>
      <x:c r="S432" s="30" t="str">
        <x:v>Paket utama</x:v>
      </x:c>
      <x:c r="T432" s="30" t="str">
        <x:v>16</x:v>
      </x:c>
      <x:c r="U432" s="30" t="n">
        <x:v>19</x:v>
      </x:c>
      <x:c r="V432" s="30" t="str">
        <x:v>2026-09-16T00:00:00</x:v>
      </x:c>
      <x:c r="W432" s="30"/>
      <x:c r="X432" s="30" t="n">
        <x:v>75000</x:v>
      </x:c>
      <x:c r="Y432" s="30"/>
      <x:c r="Z432" s="30" t="str">
        <x:f>IF(B432="","",IF(OR(C432="",D432="Belum diisi",F432=""),"CHECK: identitas/status",IF(AND(S432="Paket utama",F432&lt;&gt;"DP",OR(E432="",L432="")),"CHECK: tanggal foto/crew",IF(AND(I432=0,OR(W432="-",X432="-")),"CHECK: nominal nonangka","OK"))))</x:f>
        <x:v>OK</x:v>
      </x:c>
      <x:c r="AA432" s="30" t="n">
        <x:f>IF(B432="","",IF(AND(S432="Paket utama",E432&lt;&gt;"",E432&lt;='Pengaturan'!$B$6,OR(F432="Lunas",F432="Pelunasan"),L432&lt;&gt;"",L432&lt;&gt;"Belum diisi",N432="Uploaded"),1,0))</x:f>
        <x:v>1</x:v>
      </x:c>
    </x:row>
    <x:row r="433">
      <x:c r="A433" s="30" t="n">
        <x:v>429</x:v>
      </x:c>
      <x:c r="B433" s="31" t="n">
        <x:v>46281</x:v>
      </x:c>
      <x:c r="C433" s="30" t="str">
        <x:v>Adkesma Fikes</x:v>
      </x:c>
      <x:c r="D433" s="30" t="str">
        <x:v>Large Group</x:v>
      </x:c>
      <x:c r="E433" s="31" t="n">
        <x:v>46285</x:v>
      </x:c>
      <x:c r="F433" s="30" t="str">
        <x:v>DP</x:v>
      </x:c>
      <x:c r="G433" s="32" t="n">
        <x:v>0</x:v>
      </x:c>
      <x:c r="H433" s="32" t="n">
        <x:v>100000</x:v>
      </x:c>
      <x:c r="I433" s="32" t="n">
        <x:f>IF(B433="","",SUM(G433:H433))</x:f>
        <x:v>100000</x:v>
      </x:c>
      <x:c r="J433" s="30" t="str">
        <x:f>IF(B433="","",IF(I433=0,"Tanpa uang masuk",IF(AND(G433&gt;0,H433&gt;0),"Cash + Transfer",IF(G433&gt;0,"Cash","Transfer"))))</x:f>
        <x:v>Transfer</x:v>
      </x:c>
      <x:c r="K433" s="30" t="str">
        <x:v>INDAH</x:v>
      </x:c>
      <x:c r="L433" s="30" t="str">
        <x:v>Belum diisi</x:v>
      </x:c>
      <x:c r="M433" s="30"/>
      <x:c r="N433" s="30"/>
      <x:c r="O433" s="30"/>
      <x:c r="P433" s="30"/>
      <x:c r="Q433" s="30"/>
      <x:c r="R433" s="30"/>
      <x:c r="S433" s="30" t="str">
        <x:v>Paket utama</x:v>
      </x:c>
      <x:c r="T433" s="30" t="str">
        <x:v>16</x:v>
      </x:c>
      <x:c r="U433" s="30" t="n">
        <x:v>20</x:v>
      </x:c>
      <x:c r="V433" s="30" t="str">
        <x:v>2026-09-20T00:00:00</x:v>
      </x:c>
      <x:c r="W433" s="30"/>
      <x:c r="X433" s="30" t="n">
        <x:v>100000</x:v>
      </x:c>
      <x:c r="Y433" s="30" t="str">
        <x:v>Fotografer belum diisi</x:v>
      </x:c>
      <x:c r="Z433" s="30" t="str">
        <x:f>IF(B433="","",IF(OR(C433="",D433="Belum diisi",F433=""),"CHECK: identitas/status",IF(AND(S433="Paket utama",F433&lt;&gt;"DP",OR(E433="",L433="")),"CHECK: tanggal foto/crew",IF(AND(I433=0,OR(W433="-",X433="-")),"CHECK: nominal nonangka","OK"))))</x:f>
        <x:v>OK</x:v>
      </x:c>
      <x:c r="AA433" s="30" t="n">
        <x:f>IF(B433="","",IF(AND(S433="Paket utama",E433&lt;&gt;"",E433&lt;='Pengaturan'!$B$6,OR(F433="Lunas",F433="Pelunasan"),L433&lt;&gt;"",L433&lt;&gt;"Belum diisi",N433="Uploaded"),1,0))</x:f>
        <x:v>0</x:v>
      </x:c>
    </x:row>
    <x:row r="434">
      <x:c r="A434" s="30" t="n">
        <x:v>430</x:v>
      </x:c>
      <x:c r="B434" s="31" t="n">
        <x:v>46281</x:v>
      </x:c>
      <x:c r="C434" s="30" t="str">
        <x:v>Anett</x:v>
      </x:c>
      <x:c r="D434" s="30" t="str">
        <x:v>Photofox</x:v>
      </x:c>
      <x:c r="E434" s="31" t="n">
        <x:v>46281</x:v>
      </x:c>
      <x:c r="F434" s="30" t="str">
        <x:v>Lunas</x:v>
      </x:c>
      <x:c r="G434" s="32" t="n">
        <x:v>125000</x:v>
      </x:c>
      <x:c r="H434" s="32" t="n">
        <x:v>0</x:v>
      </x:c>
      <x:c r="I434" s="32" t="n">
        <x:f>IF(B434="","",SUM(G434:H434))</x:f>
        <x:v>125000</x:v>
      </x:c>
      <x:c r="J434" s="30" t="str">
        <x:f>IF(B434="","",IF(I434=0,"Tanpa uang masuk",IF(AND(G434&gt;0,H434&gt;0),"Cash + Transfer",IF(G434&gt;0,"Cash","Transfer"))))</x:f>
        <x:v>Cash</x:v>
      </x:c>
      <x:c r="K434" s="30" t="str">
        <x:v>INDAH</x:v>
      </x:c>
      <x:c r="L434" s="30" t="str">
        <x:v>ADIF</x:v>
      </x:c>
      <x:c r="M434" s="30"/>
      <x:c r="N434" s="30" t="str">
        <x:v>Uploaded</x:v>
      </x:c>
      <x:c r="O434" s="30" t="str">
        <x:v>Uploaded</x:v>
      </x:c>
      <x:c r="P434" s="30"/>
      <x:c r="Q434" s="30"/>
      <x:c r="R434" s="30"/>
      <x:c r="S434" s="30" t="str">
        <x:v>Paket utama</x:v>
      </x:c>
      <x:c r="T434" s="30" t="str">
        <x:v>16</x:v>
      </x:c>
      <x:c r="U434" s="30" t="n">
        <x:v>21</x:v>
      </x:c>
      <x:c r="V434" s="30" t="str">
        <x:v>2026-09-16T00:00:00</x:v>
      </x:c>
      <x:c r="W434" s="30" t="n">
        <x:v>125000</x:v>
      </x:c>
      <x:c r="X434" s="30"/>
      <x:c r="Y434" s="30"/>
      <x:c r="Z434" s="30" t="str">
        <x:f>IF(B434="","",IF(OR(C434="",D434="Belum diisi",F434=""),"CHECK: identitas/status",IF(AND(S434="Paket utama",F434&lt;&gt;"DP",OR(E434="",L434="")),"CHECK: tanggal foto/crew",IF(AND(I434=0,OR(W434="-",X434="-")),"CHECK: nominal nonangka","OK"))))</x:f>
        <x:v>OK</x:v>
      </x:c>
      <x:c r="AA434" s="30" t="n">
        <x:f>IF(B434="","",IF(AND(S434="Paket utama",E434&lt;&gt;"",E434&lt;='Pengaturan'!$B$6,OR(F434="Lunas",F434="Pelunasan"),L434&lt;&gt;"",L434&lt;&gt;"Belum diisi",N434="Uploaded"),1,0))</x:f>
        <x:v>1</x:v>
      </x:c>
    </x:row>
    <x:row r="435">
      <x:c r="A435" s="30" t="n">
        <x:v>431</x:v>
      </x:c>
      <x:c r="B435" s="31" t="n">
        <x:v>46282</x:v>
      </x:c>
      <x:c r="C435" s="30" t="str">
        <x:v>Adelia</x:v>
      </x:c>
      <x:c r="D435" s="30" t="str">
        <x:v>Large Group</x:v>
      </x:c>
      <x:c r="E435" s="31" t="n">
        <x:v>46283</x:v>
      </x:c>
      <x:c r="F435" s="30" t="str">
        <x:v>DP</x:v>
      </x:c>
      <x:c r="G435" s="32" t="n">
        <x:v>0</x:v>
      </x:c>
      <x:c r="H435" s="32" t="n">
        <x:v>100000</x:v>
      </x:c>
      <x:c r="I435" s="32" t="n">
        <x:f>IF(B435="","",SUM(G435:H435))</x:f>
        <x:v>100000</x:v>
      </x:c>
      <x:c r="J435" s="30" t="str">
        <x:f>IF(B435="","",IF(I435=0,"Tanpa uang masuk",IF(AND(G435&gt;0,H435&gt;0),"Cash + Transfer",IF(G435&gt;0,"Cash","Transfer"))))</x:f>
        <x:v>Transfer</x:v>
      </x:c>
      <x:c r="K435" s="30" t="str">
        <x:v>AMEL</x:v>
      </x:c>
      <x:c r="L435" s="30" t="str">
        <x:v>Belum diisi</x:v>
      </x:c>
      <x:c r="M435" s="30"/>
      <x:c r="N435" s="30"/>
      <x:c r="O435" s="30"/>
      <x:c r="P435" s="30"/>
      <x:c r="Q435" s="30"/>
      <x:c r="R435" s="30"/>
      <x:c r="S435" s="30" t="str">
        <x:v>Paket utama</x:v>
      </x:c>
      <x:c r="T435" s="30" t="str">
        <x:v>17</x:v>
      </x:c>
      <x:c r="U435" s="30" t="n">
        <x:v>4</x:v>
      </x:c>
      <x:c r="V435" s="30" t="str">
        <x:v>18 sept</x:v>
      </x:c>
      <x:c r="W435" s="30"/>
      <x:c r="X435" s="30" t="n">
        <x:v>100000</x:v>
      </x:c>
      <x:c r="Y435" s="30" t="str">
        <x:v>Fotografer belum diisi</x:v>
      </x:c>
      <x:c r="Z435" s="30" t="str">
        <x:f>IF(B435="","",IF(OR(C435="",D435="Belum diisi",F435=""),"CHECK: identitas/status",IF(AND(S435="Paket utama",F435&lt;&gt;"DP",OR(E435="",L435="")),"CHECK: tanggal foto/crew",IF(AND(I435=0,OR(W435="-",X435="-")),"CHECK: nominal nonangka","OK"))))</x:f>
        <x:v>OK</x:v>
      </x:c>
      <x:c r="AA435" s="30" t="n">
        <x:f>IF(B435="","",IF(AND(S435="Paket utama",E435&lt;&gt;"",E435&lt;='Pengaturan'!$B$6,OR(F435="Lunas",F435="Pelunasan"),L435&lt;&gt;"",L435&lt;&gt;"Belum diisi",N435="Uploaded"),1,0))</x:f>
        <x:v>0</x:v>
      </x:c>
    </x:row>
    <x:row r="436">
      <x:c r="A436" s="30" t="n">
        <x:v>432</x:v>
      </x:c>
      <x:c r="B436" s="31" t="n">
        <x:v>46282</x:v>
      </x:c>
      <x:c r="C436" s="30" t="str">
        <x:v>Fellya</x:v>
      </x:c>
      <x:c r="D436" s="30" t="str">
        <x:v>Graduation</x:v>
      </x:c>
      <x:c r="E436" s="31" t="n">
        <x:v>46287</x:v>
      </x:c>
      <x:c r="F436" s="30" t="str">
        <x:v>DP</x:v>
      </x:c>
      <x:c r="G436" s="32" t="n">
        <x:v>0</x:v>
      </x:c>
      <x:c r="H436" s="32" t="n">
        <x:v>100000</x:v>
      </x:c>
      <x:c r="I436" s="32" t="n">
        <x:f>IF(B436="","",SUM(G436:H436))</x:f>
        <x:v>100000</x:v>
      </x:c>
      <x:c r="J436" s="30" t="str">
        <x:f>IF(B436="","",IF(I436=0,"Tanpa uang masuk",IF(AND(G436&gt;0,H436&gt;0),"Cash + Transfer",IF(G436&gt;0,"Cash","Transfer"))))</x:f>
        <x:v>Transfer</x:v>
      </x:c>
      <x:c r="K436" s="30" t="str">
        <x:v>AMEL</x:v>
      </x:c>
      <x:c r="L436" s="30" t="str">
        <x:v>Belum diisi</x:v>
      </x:c>
      <x:c r="M436" s="30"/>
      <x:c r="N436" s="30"/>
      <x:c r="O436" s="30"/>
      <x:c r="P436" s="30"/>
      <x:c r="Q436" s="30"/>
      <x:c r="R436" s="30"/>
      <x:c r="S436" s="30" t="str">
        <x:v>Paket utama</x:v>
      </x:c>
      <x:c r="T436" s="30" t="str">
        <x:v>17</x:v>
      </x:c>
      <x:c r="U436" s="30" t="n">
        <x:v>5</x:v>
      </x:c>
      <x:c r="V436" s="30" t="str">
        <x:v>22 sept</x:v>
      </x:c>
      <x:c r="W436" s="30"/>
      <x:c r="X436" s="30" t="n">
        <x:v>100000</x:v>
      </x:c>
      <x:c r="Y436" s="30" t="str">
        <x:v>Fotografer belum diisi</x:v>
      </x:c>
      <x:c r="Z436" s="30" t="str">
        <x:f>IF(B436="","",IF(OR(C436="",D436="Belum diisi",F436=""),"CHECK: identitas/status",IF(AND(S436="Paket utama",F436&lt;&gt;"DP",OR(E436="",L436="")),"CHECK: tanggal foto/crew",IF(AND(I436=0,OR(W436="-",X436="-")),"CHECK: nominal nonangka","OK"))))</x:f>
        <x:v>OK</x:v>
      </x:c>
      <x:c r="AA436" s="30" t="n">
        <x:f>IF(B436="","",IF(AND(S436="Paket utama",E436&lt;&gt;"",E436&lt;='Pengaturan'!$B$6,OR(F436="Lunas",F436="Pelunasan"),L436&lt;&gt;"",L436&lt;&gt;"Belum diisi",N436="Uploaded"),1,0))</x:f>
        <x:v>0</x:v>
      </x:c>
    </x:row>
    <x:row r="437">
      <x:c r="A437" s="30" t="n">
        <x:v>433</x:v>
      </x:c>
      <x:c r="B437" s="31" t="n">
        <x:v>46282</x:v>
      </x:c>
      <x:c r="C437" s="30" t="str">
        <x:v>Echi</x:v>
      </x:c>
      <x:c r="D437" s="30" t="str">
        <x:v>Graduation</x:v>
      </x:c>
      <x:c r="E437" s="31" t="n">
        <x:v>46299</x:v>
      </x:c>
      <x:c r="F437" s="30" t="str">
        <x:v>DP</x:v>
      </x:c>
      <x:c r="G437" s="32" t="n">
        <x:v>0</x:v>
      </x:c>
      <x:c r="H437" s="32" t="n">
        <x:v>100000</x:v>
      </x:c>
      <x:c r="I437" s="32" t="n">
        <x:f>IF(B437="","",SUM(G437:H437))</x:f>
        <x:v>100000</x:v>
      </x:c>
      <x:c r="J437" s="30" t="str">
        <x:f>IF(B437="","",IF(I437=0,"Tanpa uang masuk",IF(AND(G437&gt;0,H437&gt;0),"Cash + Transfer",IF(G437&gt;0,"Cash","Transfer"))))</x:f>
        <x:v>Transfer</x:v>
      </x:c>
      <x:c r="K437" s="30" t="str">
        <x:v>AMEL</x:v>
      </x:c>
      <x:c r="L437" s="30" t="str">
        <x:v>Belum diisi</x:v>
      </x:c>
      <x:c r="M437" s="30"/>
      <x:c r="N437" s="30"/>
      <x:c r="O437" s="30"/>
      <x:c r="P437" s="30"/>
      <x:c r="Q437" s="30"/>
      <x:c r="R437" s="30"/>
      <x:c r="S437" s="30" t="str">
        <x:v>Paket utama</x:v>
      </x:c>
      <x:c r="T437" s="30" t="str">
        <x:v>17</x:v>
      </x:c>
      <x:c r="U437" s="30" t="n">
        <x:v>6</x:v>
      </x:c>
      <x:c r="V437" s="30" t="str">
        <x:v>4 Okt</x:v>
      </x:c>
      <x:c r="W437" s="30"/>
      <x:c r="X437" s="30" t="n">
        <x:v>100000</x:v>
      </x:c>
      <x:c r="Y437" s="30" t="str">
        <x:v>Fotografer belum diisi</x:v>
      </x:c>
      <x:c r="Z437" s="30" t="str">
        <x:f>IF(B437="","",IF(OR(C437="",D437="Belum diisi",F437=""),"CHECK: identitas/status",IF(AND(S437="Paket utama",F437&lt;&gt;"DP",OR(E437="",L437="")),"CHECK: tanggal foto/crew",IF(AND(I437=0,OR(W437="-",X437="-")),"CHECK: nominal nonangka","OK"))))</x:f>
        <x:v>OK</x:v>
      </x:c>
      <x:c r="AA437" s="30" t="n">
        <x:f>IF(B437="","",IF(AND(S437="Paket utama",E437&lt;&gt;"",E437&lt;='Pengaturan'!$B$6,OR(F437="Lunas",F437="Pelunasan"),L437&lt;&gt;"",L437&lt;&gt;"Belum diisi",N437="Uploaded"),1,0))</x:f>
        <x:v>0</x:v>
      </x:c>
    </x:row>
    <x:row r="438">
      <x:c r="A438" s="30" t="n">
        <x:v>434</x:v>
      </x:c>
      <x:c r="B438" s="31" t="n">
        <x:v>46282</x:v>
      </x:c>
      <x:c r="C438" s="30" t="str">
        <x:v>Mayor Hartadi</x:v>
      </x:c>
      <x:c r="D438" s="30" t="str">
        <x:v>Large Group</x:v>
      </x:c>
      <x:c r="E438" s="31" t="n">
        <x:v>46290</x:v>
      </x:c>
      <x:c r="F438" s="30" t="str">
        <x:v>DP</x:v>
      </x:c>
      <x:c r="G438" s="32" t="n">
        <x:v>0</x:v>
      </x:c>
      <x:c r="H438" s="32" t="n">
        <x:v>100000</x:v>
      </x:c>
      <x:c r="I438" s="32" t="n">
        <x:f>IF(B438="","",SUM(G438:H438))</x:f>
        <x:v>100000</x:v>
      </x:c>
      <x:c r="J438" s="30" t="str">
        <x:f>IF(B438="","",IF(I438=0,"Tanpa uang masuk",IF(AND(G438&gt;0,H438&gt;0),"Cash + Transfer",IF(G438&gt;0,"Cash","Transfer"))))</x:f>
        <x:v>Transfer</x:v>
      </x:c>
      <x:c r="K438" s="30" t="str">
        <x:v>AMEL</x:v>
      </x:c>
      <x:c r="L438" s="30" t="str">
        <x:v>Belum diisi</x:v>
      </x:c>
      <x:c r="M438" s="30"/>
      <x:c r="N438" s="30"/>
      <x:c r="O438" s="30"/>
      <x:c r="P438" s="30"/>
      <x:c r="Q438" s="30"/>
      <x:c r="R438" s="30"/>
      <x:c r="S438" s="30" t="str">
        <x:v>Paket utama</x:v>
      </x:c>
      <x:c r="T438" s="30" t="str">
        <x:v>17</x:v>
      </x:c>
      <x:c r="U438" s="30" t="n">
        <x:v>7</x:v>
      </x:c>
      <x:c r="V438" s="30" t="str">
        <x:v>25 sept</x:v>
      </x:c>
      <x:c r="W438" s="30"/>
      <x:c r="X438" s="30" t="n">
        <x:v>100000</x:v>
      </x:c>
      <x:c r="Y438" s="30" t="str">
        <x:v>Fotografer belum diisi</x:v>
      </x:c>
      <x:c r="Z438" s="30" t="str">
        <x:f>IF(B438="","",IF(OR(C438="",D438="Belum diisi",F438=""),"CHECK: identitas/status",IF(AND(S438="Paket utama",F438&lt;&gt;"DP",OR(E438="",L438="")),"CHECK: tanggal foto/crew",IF(AND(I438=0,OR(W438="-",X438="-")),"CHECK: nominal nonangka","OK"))))</x:f>
        <x:v>OK</x:v>
      </x:c>
      <x:c r="AA438" s="30" t="n">
        <x:f>IF(B438="","",IF(AND(S438="Paket utama",E438&lt;&gt;"",E438&lt;='Pengaturan'!$B$6,OR(F438="Lunas",F438="Pelunasan"),L438&lt;&gt;"",L438&lt;&gt;"Belum diisi",N438="Uploaded"),1,0))</x:f>
        <x:v>0</x:v>
      </x:c>
    </x:row>
    <x:row r="439">
      <x:c r="A439" s="30" t="n">
        <x:v>435</x:v>
      </x:c>
      <x:c r="B439" s="31" t="n">
        <x:v>46282</x:v>
      </x:c>
      <x:c r="C439" s="30" t="str">
        <x:v>Azra</x:v>
      </x:c>
      <x:c r="D439" s="30" t="str">
        <x:v>Single</x:v>
      </x:c>
      <x:c r="E439" s="31" t="n">
        <x:v>46282</x:v>
      </x:c>
      <x:c r="F439" s="30" t="str">
        <x:v>Lunas</x:v>
      </x:c>
      <x:c r="G439" s="32" t="n">
        <x:v>0</x:v>
      </x:c>
      <x:c r="H439" s="32" t="n">
        <x:v>275000</x:v>
      </x:c>
      <x:c r="I439" s="32" t="n">
        <x:f>IF(B439="","",SUM(G439:H439))</x:f>
        <x:v>275000</x:v>
      </x:c>
      <x:c r="J439" s="30" t="str">
        <x:f>IF(B439="","",IF(I439=0,"Tanpa uang masuk",IF(AND(G439&gt;0,H439&gt;0),"Cash + Transfer",IF(G439&gt;0,"Cash","Transfer"))))</x:f>
        <x:v>Transfer</x:v>
      </x:c>
      <x:c r="K439" s="30" t="str">
        <x:v>AMEL</x:v>
      </x:c>
      <x:c r="L439" s="30" t="str">
        <x:v>SAKA</x:v>
      </x:c>
      <x:c r="M439" s="30"/>
      <x:c r="N439" s="30" t="str">
        <x:v>Uploaded</x:v>
      </x:c>
      <x:c r="O439" s="30" t="str">
        <x:v>Uploaded</x:v>
      </x:c>
      <x:c r="P439" s="30"/>
      <x:c r="Q439" s="30"/>
      <x:c r="R439" s="30"/>
      <x:c r="S439" s="30" t="str">
        <x:v>Paket utama</x:v>
      </x:c>
      <x:c r="T439" s="30" t="str">
        <x:v>17</x:v>
      </x:c>
      <x:c r="U439" s="30" t="n">
        <x:v>8</x:v>
      </x:c>
      <x:c r="V439" s="30" t="str">
        <x:v>17 sept</x:v>
      </x:c>
      <x:c r="W439" s="30"/>
      <x:c r="X439" s="30" t="n">
        <x:v>275000</x:v>
      </x:c>
      <x:c r="Y439" s="30"/>
      <x:c r="Z439" s="30" t="str">
        <x:f>IF(B439="","",IF(OR(C439="",D439="Belum diisi",F439=""),"CHECK: identitas/status",IF(AND(S439="Paket utama",F439&lt;&gt;"DP",OR(E439="",L439="")),"CHECK: tanggal foto/crew",IF(AND(I439=0,OR(W439="-",X439="-")),"CHECK: nominal nonangka","OK"))))</x:f>
        <x:v>OK</x:v>
      </x:c>
      <x:c r="AA439" s="30" t="n">
        <x:f>IF(B439="","",IF(AND(S439="Paket utama",E439&lt;&gt;"",E439&lt;='Pengaturan'!$B$6,OR(F439="Lunas",F439="Pelunasan"),L439&lt;&gt;"",L439&lt;&gt;"Belum diisi",N439="Uploaded"),1,0))</x:f>
        <x:v>1</x:v>
      </x:c>
    </x:row>
    <x:row r="440">
      <x:c r="A440" s="30" t="n">
        <x:v>436</x:v>
      </x:c>
      <x:c r="B440" s="31" t="n">
        <x:v>46282</x:v>
      </x:c>
      <x:c r="C440" s="30" t="str">
        <x:v>Nuwa</x:v>
      </x:c>
      <x:c r="D440" s="30" t="str">
        <x:v>Single</x:v>
      </x:c>
      <x:c r="E440" s="31" t="n">
        <x:v>46282</x:v>
      </x:c>
      <x:c r="F440" s="30" t="str">
        <x:v>Lunas</x:v>
      </x:c>
      <x:c r="G440" s="32" t="n">
        <x:v>0</x:v>
      </x:c>
      <x:c r="H440" s="32" t="n">
        <x:v>100000</x:v>
      </x:c>
      <x:c r="I440" s="32" t="n">
        <x:f>IF(B440="","",SUM(G440:H440))</x:f>
        <x:v>100000</x:v>
      </x:c>
      <x:c r="J440" s="30" t="str">
        <x:f>IF(B440="","",IF(I440=0,"Tanpa uang masuk",IF(AND(G440&gt;0,H440&gt;0),"Cash + Transfer",IF(G440&gt;0,"Cash","Transfer"))))</x:f>
        <x:v>Transfer</x:v>
      </x:c>
      <x:c r="K440" s="30" t="str">
        <x:v>AMEL</x:v>
      </x:c>
      <x:c r="L440" s="30" t="str">
        <x:v>Belum diisi</x:v>
      </x:c>
      <x:c r="M440" s="30"/>
      <x:c r="N440" s="30"/>
      <x:c r="O440" s="30"/>
      <x:c r="P440" s="30"/>
      <x:c r="Q440" s="30"/>
      <x:c r="R440" s="30"/>
      <x:c r="S440" s="30" t="str">
        <x:v>Paket utama</x:v>
      </x:c>
      <x:c r="T440" s="30" t="str">
        <x:v>17</x:v>
      </x:c>
      <x:c r="U440" s="30" t="n">
        <x:v>9</x:v>
      </x:c>
      <x:c r="V440" s="30" t="str">
        <x:v>17 sept</x:v>
      </x:c>
      <x:c r="W440" s="30"/>
      <x:c r="X440" s="30" t="n">
        <x:v>100000</x:v>
      </x:c>
      <x:c r="Y440" s="30" t="str">
        <x:v>Fotografer belum diisi</x:v>
      </x:c>
      <x:c r="Z440" s="30" t="str">
        <x:f>IF(B440="","",IF(OR(C440="",D440="Belum diisi",F440=""),"CHECK: identitas/status",IF(AND(S440="Paket utama",F440&lt;&gt;"DP",OR(E440="",L440="")),"CHECK: tanggal foto/crew",IF(AND(I440=0,OR(W440="-",X440="-")),"CHECK: nominal nonangka","OK"))))</x:f>
        <x:v>OK</x:v>
      </x:c>
      <x:c r="AA440" s="30" t="n">
        <x:f>IF(B440="","",IF(AND(S440="Paket utama",E440&lt;&gt;"",E440&lt;='Pengaturan'!$B$6,OR(F440="Lunas",F440="Pelunasan"),L440&lt;&gt;"",L440&lt;&gt;"Belum diisi",N440="Uploaded"),1,0))</x:f>
        <x:v>0</x:v>
      </x:c>
    </x:row>
    <x:row r="441">
      <x:c r="A441" s="30" t="n">
        <x:v>437</x:v>
      </x:c>
      <x:c r="B441" s="31" t="n">
        <x:v>46282</x:v>
      </x:c>
      <x:c r="C441" s="30" t="str">
        <x:v>Dhabi</x:v>
      </x:c>
      <x:c r="D441" s="30" t="str">
        <x:v>Graduation</x:v>
      </x:c>
      <x:c r="E441" s="31" t="n">
        <x:v>46299</x:v>
      </x:c>
      <x:c r="F441" s="30" t="str">
        <x:v>DP</x:v>
      </x:c>
      <x:c r="G441" s="32" t="n">
        <x:v>0</x:v>
      </x:c>
      <x:c r="H441" s="32" t="n">
        <x:v>100000</x:v>
      </x:c>
      <x:c r="I441" s="32" t="n">
        <x:f>IF(B441="","",SUM(G441:H441))</x:f>
        <x:v>100000</x:v>
      </x:c>
      <x:c r="J441" s="30" t="str">
        <x:f>IF(B441="","",IF(I441=0,"Tanpa uang masuk",IF(AND(G441&gt;0,H441&gt;0),"Cash + Transfer",IF(G441&gt;0,"Cash","Transfer"))))</x:f>
        <x:v>Transfer</x:v>
      </x:c>
      <x:c r="K441" s="30" t="str">
        <x:v>AMEL</x:v>
      </x:c>
      <x:c r="L441" s="30" t="str">
        <x:v>Belum diisi</x:v>
      </x:c>
      <x:c r="M441" s="30"/>
      <x:c r="N441" s="30"/>
      <x:c r="O441" s="30"/>
      <x:c r="P441" s="30"/>
      <x:c r="Q441" s="30"/>
      <x:c r="R441" s="30"/>
      <x:c r="S441" s="30" t="str">
        <x:v>Paket utama</x:v>
      </x:c>
      <x:c r="T441" s="30" t="str">
        <x:v>17</x:v>
      </x:c>
      <x:c r="U441" s="30" t="n">
        <x:v>10</x:v>
      </x:c>
      <x:c r="V441" s="30" t="str">
        <x:v>4 okt</x:v>
      </x:c>
      <x:c r="W441" s="30"/>
      <x:c r="X441" s="30" t="n">
        <x:v>100000</x:v>
      </x:c>
      <x:c r="Y441" s="30" t="str">
        <x:v>Fotografer belum diisi</x:v>
      </x:c>
      <x:c r="Z441" s="30" t="str">
        <x:f>IF(B441="","",IF(OR(C441="",D441="Belum diisi",F441=""),"CHECK: identitas/status",IF(AND(S441="Paket utama",F441&lt;&gt;"DP",OR(E441="",L441="")),"CHECK: tanggal foto/crew",IF(AND(I441=0,OR(W441="-",X441="-")),"CHECK: nominal nonangka","OK"))))</x:f>
        <x:v>OK</x:v>
      </x:c>
      <x:c r="AA441" s="30" t="n">
        <x:f>IF(B441="","",IF(AND(S441="Paket utama",E441&lt;&gt;"",E441&lt;='Pengaturan'!$B$6,OR(F441="Lunas",F441="Pelunasan"),L441&lt;&gt;"",L441&lt;&gt;"Belum diisi",N441="Uploaded"),1,0))</x:f>
        <x:v>0</x:v>
      </x:c>
    </x:row>
    <x:row r="442">
      <x:c r="A442" s="30" t="n">
        <x:v>438</x:v>
      </x:c>
      <x:c r="B442" s="31" t="n">
        <x:v>46282</x:v>
      </x:c>
      <x:c r="C442" s="30" t="str">
        <x:v>Diana</x:v>
      </x:c>
      <x:c r="D442" s="30" t="str">
        <x:v>Large Group</x:v>
      </x:c>
      <x:c r="E442" s="31" t="n">
        <x:v>46306</x:v>
      </x:c>
      <x:c r="F442" s="30" t="str">
        <x:v>DP</x:v>
      </x:c>
      <x:c r="G442" s="32" t="n">
        <x:v>0</x:v>
      </x:c>
      <x:c r="H442" s="32" t="n">
        <x:v>100000</x:v>
      </x:c>
      <x:c r="I442" s="32" t="n">
        <x:f>IF(B442="","",SUM(G442:H442))</x:f>
        <x:v>100000</x:v>
      </x:c>
      <x:c r="J442" s="30" t="str">
        <x:f>IF(B442="","",IF(I442=0,"Tanpa uang masuk",IF(AND(G442&gt;0,H442&gt;0),"Cash + Transfer",IF(G442&gt;0,"Cash","Transfer"))))</x:f>
        <x:v>Transfer</x:v>
      </x:c>
      <x:c r="K442" s="30" t="str">
        <x:v>AMEL</x:v>
      </x:c>
      <x:c r="L442" s="30" t="str">
        <x:v>Belum diisi</x:v>
      </x:c>
      <x:c r="M442" s="30"/>
      <x:c r="N442" s="30"/>
      <x:c r="O442" s="30"/>
      <x:c r="P442" s="30"/>
      <x:c r="Q442" s="30"/>
      <x:c r="R442" s="30"/>
      <x:c r="S442" s="30" t="str">
        <x:v>Paket utama</x:v>
      </x:c>
      <x:c r="T442" s="30" t="str">
        <x:v>17</x:v>
      </x:c>
      <x:c r="U442" s="30" t="n">
        <x:v>11</x:v>
      </x:c>
      <x:c r="V442" s="30" t="str">
        <x:v>11 okt</x:v>
      </x:c>
      <x:c r="W442" s="30"/>
      <x:c r="X442" s="30" t="n">
        <x:v>100000</x:v>
      </x:c>
      <x:c r="Y442" s="30" t="str">
        <x:v>Fotografer belum diisi</x:v>
      </x:c>
      <x:c r="Z442" s="30" t="str">
        <x:f>IF(B442="","",IF(OR(C442="",D442="Belum diisi",F442=""),"CHECK: identitas/status",IF(AND(S442="Paket utama",F442&lt;&gt;"DP",OR(E442="",L442="")),"CHECK: tanggal foto/crew",IF(AND(I442=0,OR(W442="-",X442="-")),"CHECK: nominal nonangka","OK"))))</x:f>
        <x:v>OK</x:v>
      </x:c>
      <x:c r="AA442" s="30" t="n">
        <x:f>IF(B442="","",IF(AND(S442="Paket utama",E442&lt;&gt;"",E442&lt;='Pengaturan'!$B$6,OR(F442="Lunas",F442="Pelunasan"),L442&lt;&gt;"",L442&lt;&gt;"Belum diisi",N442="Uploaded"),1,0))</x:f>
        <x:v>0</x:v>
      </x:c>
    </x:row>
    <x:row r="443">
      <x:c r="A443" s="30" t="n">
        <x:v>439</x:v>
      </x:c>
      <x:c r="B443" s="31" t="n">
        <x:v>46282</x:v>
      </x:c>
      <x:c r="C443" s="30" t="str">
        <x:v>Mufti</x:v>
      </x:c>
      <x:c r="D443" s="30" t="str">
        <x:v>Graduation</x:v>
      </x:c>
      <x:c r="E443" s="31" t="n">
        <x:v>46298</x:v>
      </x:c>
      <x:c r="F443" s="30" t="str">
        <x:v>DP</x:v>
      </x:c>
      <x:c r="G443" s="32" t="n">
        <x:v>0</x:v>
      </x:c>
      <x:c r="H443" s="32" t="n">
        <x:v>100000</x:v>
      </x:c>
      <x:c r="I443" s="32" t="n">
        <x:f>IF(B443="","",SUM(G443:H443))</x:f>
        <x:v>100000</x:v>
      </x:c>
      <x:c r="J443" s="30" t="str">
        <x:f>IF(B443="","",IF(I443=0,"Tanpa uang masuk",IF(AND(G443&gt;0,H443&gt;0),"Cash + Transfer",IF(G443&gt;0,"Cash","Transfer"))))</x:f>
        <x:v>Transfer</x:v>
      </x:c>
      <x:c r="K443" s="30" t="str">
        <x:v>AMEL</x:v>
      </x:c>
      <x:c r="L443" s="30" t="str">
        <x:v>Belum diisi</x:v>
      </x:c>
      <x:c r="M443" s="30"/>
      <x:c r="N443" s="30"/>
      <x:c r="O443" s="30"/>
      <x:c r="P443" s="30"/>
      <x:c r="Q443" s="30"/>
      <x:c r="R443" s="30"/>
      <x:c r="S443" s="30" t="str">
        <x:v>Paket utama</x:v>
      </x:c>
      <x:c r="T443" s="30" t="str">
        <x:v>17</x:v>
      </x:c>
      <x:c r="U443" s="30" t="n">
        <x:v>12</x:v>
      </x:c>
      <x:c r="V443" s="30" t="str">
        <x:v>3 okt</x:v>
      </x:c>
      <x:c r="W443" s="30"/>
      <x:c r="X443" s="30" t="n">
        <x:v>100000</x:v>
      </x:c>
      <x:c r="Y443" s="30" t="str">
        <x:v>Fotografer belum diisi</x:v>
      </x:c>
      <x:c r="Z443" s="30" t="str">
        <x:f>IF(B443="","",IF(OR(C443="",D443="Belum diisi",F443=""),"CHECK: identitas/status",IF(AND(S443="Paket utama",F443&lt;&gt;"DP",OR(E443="",L443="")),"CHECK: tanggal foto/crew",IF(AND(I443=0,OR(W443="-",X443="-")),"CHECK: nominal nonangka","OK"))))</x:f>
        <x:v>OK</x:v>
      </x:c>
      <x:c r="AA443" s="30" t="n">
        <x:f>IF(B443="","",IF(AND(S443="Paket utama",E443&lt;&gt;"",E443&lt;='Pengaturan'!$B$6,OR(F443="Lunas",F443="Pelunasan"),L443&lt;&gt;"",L443&lt;&gt;"Belum diisi",N443="Uploaded"),1,0))</x:f>
        <x:v>0</x:v>
      </x:c>
    </x:row>
    <x:row r="444">
      <x:c r="A444" s="30" t="n">
        <x:v>440</x:v>
      </x:c>
      <x:c r="B444" s="31" t="n">
        <x:v>46282</x:v>
      </x:c>
      <x:c r="C444" s="30" t="str">
        <x:v>susi</x:v>
      </x:c>
      <x:c r="D444" s="30" t="str">
        <x:v>Large Group</x:v>
      </x:c>
      <x:c r="E444" s="31" t="n">
        <x:v>46283</x:v>
      </x:c>
      <x:c r="F444" s="30" t="str">
        <x:v>DP</x:v>
      </x:c>
      <x:c r="G444" s="32" t="n">
        <x:v>0</x:v>
      </x:c>
      <x:c r="H444" s="32" t="n">
        <x:v>100000</x:v>
      </x:c>
      <x:c r="I444" s="32" t="n">
        <x:f>IF(B444="","",SUM(G444:H444))</x:f>
        <x:v>100000</x:v>
      </x:c>
      <x:c r="J444" s="30" t="str">
        <x:f>IF(B444="","",IF(I444=0,"Tanpa uang masuk",IF(AND(G444&gt;0,H444&gt;0),"Cash + Transfer",IF(G444&gt;0,"Cash","Transfer"))))</x:f>
        <x:v>Transfer</x:v>
      </x:c>
      <x:c r="K444" s="30" t="str">
        <x:v>AMEL</x:v>
      </x:c>
      <x:c r="L444" s="30" t="str">
        <x:v>Belum diisi</x:v>
      </x:c>
      <x:c r="M444" s="30"/>
      <x:c r="N444" s="30"/>
      <x:c r="O444" s="30"/>
      <x:c r="P444" s="30"/>
      <x:c r="Q444" s="30"/>
      <x:c r="R444" s="30"/>
      <x:c r="S444" s="30" t="str">
        <x:v>Paket utama</x:v>
      </x:c>
      <x:c r="T444" s="30" t="str">
        <x:v>17</x:v>
      </x:c>
      <x:c r="U444" s="30" t="n">
        <x:v>13</x:v>
      </x:c>
      <x:c r="V444" s="30" t="str">
        <x:v>18 sept</x:v>
      </x:c>
      <x:c r="W444" s="30"/>
      <x:c r="X444" s="30" t="n">
        <x:v>100000</x:v>
      </x:c>
      <x:c r="Y444" s="30" t="str">
        <x:v>Fotografer belum diisi</x:v>
      </x:c>
      <x:c r="Z444" s="30" t="str">
        <x:f>IF(B444="","",IF(OR(C444="",D444="Belum diisi",F444=""),"CHECK: identitas/status",IF(AND(S444="Paket utama",F444&lt;&gt;"DP",OR(E444="",L444="")),"CHECK: tanggal foto/crew",IF(AND(I444=0,OR(W444="-",X444="-")),"CHECK: nominal nonangka","OK"))))</x:f>
        <x:v>OK</x:v>
      </x:c>
      <x:c r="AA444" s="30" t="n">
        <x:f>IF(B444="","",IF(AND(S444="Paket utama",E444&lt;&gt;"",E444&lt;='Pengaturan'!$B$6,OR(F444="Lunas",F444="Pelunasan"),L444&lt;&gt;"",L444&lt;&gt;"Belum diisi",N444="Uploaded"),1,0))</x:f>
        <x:v>0</x:v>
      </x:c>
    </x:row>
    <x:row r="445">
      <x:c r="A445" s="30" t="n">
        <x:v>441</x:v>
      </x:c>
      <x:c r="B445" s="31" t="n">
        <x:v>46282</x:v>
      </x:c>
      <x:c r="C445" s="30" t="str">
        <x:v>Ayara Amaratya</x:v>
      </x:c>
      <x:c r="D445" s="30" t="str">
        <x:v>Photofox</x:v>
      </x:c>
      <x:c r="E445" s="31" t="n">
        <x:v>46283</x:v>
      </x:c>
      <x:c r="F445" s="30" t="str">
        <x:v>DP</x:v>
      </x:c>
      <x:c r="G445" s="32" t="n">
        <x:v>0</x:v>
      </x:c>
      <x:c r="H445" s="32" t="n">
        <x:v>100000</x:v>
      </x:c>
      <x:c r="I445" s="32" t="n">
        <x:f>IF(B445="","",SUM(G445:H445))</x:f>
        <x:v>100000</x:v>
      </x:c>
      <x:c r="J445" s="30" t="str">
        <x:f>IF(B445="","",IF(I445=0,"Tanpa uang masuk",IF(AND(G445&gt;0,H445&gt;0),"Cash + Transfer",IF(G445&gt;0,"Cash","Transfer"))))</x:f>
        <x:v>Transfer</x:v>
      </x:c>
      <x:c r="K445" s="30" t="str">
        <x:v>AMEL</x:v>
      </x:c>
      <x:c r="L445" s="30" t="str">
        <x:v>Belum diisi</x:v>
      </x:c>
      <x:c r="M445" s="30"/>
      <x:c r="N445" s="30"/>
      <x:c r="O445" s="30"/>
      <x:c r="P445" s="30"/>
      <x:c r="Q445" s="30"/>
      <x:c r="R445" s="30"/>
      <x:c r="S445" s="30" t="str">
        <x:v>Paket utama</x:v>
      </x:c>
      <x:c r="T445" s="30" t="str">
        <x:v>17</x:v>
      </x:c>
      <x:c r="U445" s="30" t="n">
        <x:v>14</x:v>
      </x:c>
      <x:c r="V445" s="30" t="str">
        <x:v>18 sept</x:v>
      </x:c>
      <x:c r="W445" s="30"/>
      <x:c r="X445" s="30" t="n">
        <x:v>100000</x:v>
      </x:c>
      <x:c r="Y445" s="30" t="str">
        <x:v>Fotografer belum diisi</x:v>
      </x:c>
      <x:c r="Z445" s="30" t="str">
        <x:f>IF(B445="","",IF(OR(C445="",D445="Belum diisi",F445=""),"CHECK: identitas/status",IF(AND(S445="Paket utama",F445&lt;&gt;"DP",OR(E445="",L445="")),"CHECK: tanggal foto/crew",IF(AND(I445=0,OR(W445="-",X445="-")),"CHECK: nominal nonangka","OK"))))</x:f>
        <x:v>OK</x:v>
      </x:c>
      <x:c r="AA445" s="30" t="n">
        <x:f>IF(B445="","",IF(AND(S445="Paket utama",E445&lt;&gt;"",E445&lt;='Pengaturan'!$B$6,OR(F445="Lunas",F445="Pelunasan"),L445&lt;&gt;"",L445&lt;&gt;"Belum diisi",N445="Uploaded"),1,0))</x:f>
        <x:v>0</x:v>
      </x:c>
    </x:row>
    <x:row r="446">
      <x:c r="A446" s="30" t="n">
        <x:v>442</x:v>
      </x:c>
      <x:c r="B446" s="31" t="n">
        <x:v>46282</x:v>
      </x:c>
      <x:c r="C446" s="30" t="str">
        <x:v>inggar evelyn</x:v>
      </x:c>
      <x:c r="D446" s="30" t="str">
        <x:v>Family A</x:v>
      </x:c>
      <x:c r="E446" s="31" t="n">
        <x:v>46291</x:v>
      </x:c>
      <x:c r="F446" s="30" t="str">
        <x:v>DP</x:v>
      </x:c>
      <x:c r="G446" s="32" t="n">
        <x:v>0</x:v>
      </x:c>
      <x:c r="H446" s="32" t="n">
        <x:v>100000</x:v>
      </x:c>
      <x:c r="I446" s="32" t="n">
        <x:f>IF(B446="","",SUM(G446:H446))</x:f>
        <x:v>100000</x:v>
      </x:c>
      <x:c r="J446" s="30" t="str">
        <x:f>IF(B446="","",IF(I446=0,"Tanpa uang masuk",IF(AND(G446&gt;0,H446&gt;0),"Cash + Transfer",IF(G446&gt;0,"Cash","Transfer"))))</x:f>
        <x:v>Transfer</x:v>
      </x:c>
      <x:c r="K446" s="30" t="str">
        <x:v>AMEL</x:v>
      </x:c>
      <x:c r="L446" s="30" t="str">
        <x:v>Belum diisi</x:v>
      </x:c>
      <x:c r="M446" s="30"/>
      <x:c r="N446" s="30"/>
      <x:c r="O446" s="30"/>
      <x:c r="P446" s="30"/>
      <x:c r="Q446" s="30"/>
      <x:c r="R446" s="30"/>
      <x:c r="S446" s="30" t="str">
        <x:v>Paket utama</x:v>
      </x:c>
      <x:c r="T446" s="30" t="str">
        <x:v>17</x:v>
      </x:c>
      <x:c r="U446" s="30" t="n">
        <x:v>15</x:v>
      </x:c>
      <x:c r="V446" s="30" t="str">
        <x:v>26 sept</x:v>
      </x:c>
      <x:c r="W446" s="30"/>
      <x:c r="X446" s="30" t="n">
        <x:v>100000</x:v>
      </x:c>
      <x:c r="Y446" s="30" t="str">
        <x:v>Fotografer belum diisi</x:v>
      </x:c>
      <x:c r="Z446" s="30" t="str">
        <x:f>IF(B446="","",IF(OR(C446="",D446="Belum diisi",F446=""),"CHECK: identitas/status",IF(AND(S446="Paket utama",F446&lt;&gt;"DP",OR(E446="",L446="")),"CHECK: tanggal foto/crew",IF(AND(I446=0,OR(W446="-",X446="-")),"CHECK: nominal nonangka","OK"))))</x:f>
        <x:v>OK</x:v>
      </x:c>
      <x:c r="AA446" s="30" t="n">
        <x:f>IF(B446="","",IF(AND(S446="Paket utama",E446&lt;&gt;"",E446&lt;='Pengaturan'!$B$6,OR(F446="Lunas",F446="Pelunasan"),L446&lt;&gt;"",L446&lt;&gt;"Belum diisi",N446="Uploaded"),1,0))</x:f>
        <x:v>0</x:v>
      </x:c>
    </x:row>
    <x:row r="447">
      <x:c r="A447" s="30" t="n">
        <x:v>443</x:v>
      </x:c>
      <x:c r="B447" s="31" t="n">
        <x:v>46282</x:v>
      </x:c>
      <x:c r="C447" s="30" t="str">
        <x:v>Tsany</x:v>
      </x:c>
      <x:c r="D447" s="30" t="str">
        <x:v>Large Group</x:v>
      </x:c>
      <x:c r="E447" s="31" t="n">
        <x:v>46282</x:v>
      </x:c>
      <x:c r="F447" s="30" t="str">
        <x:v>Lunas</x:v>
      </x:c>
      <x:c r="G447" s="32" t="n">
        <x:v>0</x:v>
      </x:c>
      <x:c r="H447" s="32" t="n">
        <x:v>150000</x:v>
      </x:c>
      <x:c r="I447" s="32" t="n">
        <x:f>IF(B447="","",SUM(G447:H447))</x:f>
        <x:v>150000</x:v>
      </x:c>
      <x:c r="J447" s="30" t="str">
        <x:f>IF(B447="","",IF(I447=0,"Tanpa uang masuk",IF(AND(G447&gt;0,H447&gt;0),"Cash + Transfer",IF(G447&gt;0,"Cash","Transfer"))))</x:f>
        <x:v>Transfer</x:v>
      </x:c>
      <x:c r="K447" s="30" t="str">
        <x:v>AMEL</x:v>
      </x:c>
      <x:c r="L447" s="30" t="str">
        <x:v>ADIF</x:v>
      </x:c>
      <x:c r="M447" s="30"/>
      <x:c r="N447" s="30" t="str">
        <x:v>Uploaded</x:v>
      </x:c>
      <x:c r="O447" s="30" t="str">
        <x:v>Uploaded</x:v>
      </x:c>
      <x:c r="P447" s="30"/>
      <x:c r="Q447" s="30"/>
      <x:c r="R447" s="30"/>
      <x:c r="S447" s="30" t="str">
        <x:v>Paket utama</x:v>
      </x:c>
      <x:c r="T447" s="30" t="str">
        <x:v>17</x:v>
      </x:c>
      <x:c r="U447" s="30" t="n">
        <x:v>16</x:v>
      </x:c>
      <x:c r="V447" s="30" t="str">
        <x:v>17 sept</x:v>
      </x:c>
      <x:c r="W447" s="30"/>
      <x:c r="X447" s="30" t="n">
        <x:v>150000</x:v>
      </x:c>
      <x:c r="Y447" s="30"/>
      <x:c r="Z447" s="30" t="str">
        <x:f>IF(B447="","",IF(OR(C447="",D447="Belum diisi",F447=""),"CHECK: identitas/status",IF(AND(S447="Paket utama",F447&lt;&gt;"DP",OR(E447="",L447="")),"CHECK: tanggal foto/crew",IF(AND(I447=0,OR(W447="-",X447="-")),"CHECK: nominal nonangka","OK"))))</x:f>
        <x:v>OK</x:v>
      </x:c>
      <x:c r="AA447" s="30" t="n">
        <x:f>IF(B447="","",IF(AND(S447="Paket utama",E447&lt;&gt;"",E447&lt;='Pengaturan'!$B$6,OR(F447="Lunas",F447="Pelunasan"),L447&lt;&gt;"",L447&lt;&gt;"Belum diisi",N447="Uploaded"),1,0))</x:f>
        <x:v>1</x:v>
      </x:c>
    </x:row>
    <x:row r="448">
      <x:c r="A448" s="30" t="n">
        <x:v>444</x:v>
      </x:c>
      <x:c r="B448" s="31" t="n">
        <x:v>46282</x:v>
      </x:c>
      <x:c r="C448" s="30" t="str">
        <x:v>CeritaPanerusan</x:v>
      </x:c>
      <x:c r="D448" s="30" t="str">
        <x:v>Large Group</x:v>
      </x:c>
      <x:c r="E448" s="31" t="n">
        <x:v>46283</x:v>
      </x:c>
      <x:c r="F448" s="30" t="str">
        <x:v>DP</x:v>
      </x:c>
      <x:c r="G448" s="32" t="n">
        <x:v>0</x:v>
      </x:c>
      <x:c r="H448" s="32" t="n">
        <x:v>100000</x:v>
      </x:c>
      <x:c r="I448" s="32" t="n">
        <x:f>IF(B448="","",SUM(G448:H448))</x:f>
        <x:v>100000</x:v>
      </x:c>
      <x:c r="J448" s="30" t="str">
        <x:f>IF(B448="","",IF(I448=0,"Tanpa uang masuk",IF(AND(G448&gt;0,H448&gt;0),"Cash + Transfer",IF(G448&gt;0,"Cash","Transfer"))))</x:f>
        <x:v>Transfer</x:v>
      </x:c>
      <x:c r="K448" s="30" t="str">
        <x:v>AMEL</x:v>
      </x:c>
      <x:c r="L448" s="30" t="str">
        <x:v>Belum diisi</x:v>
      </x:c>
      <x:c r="M448" s="30"/>
      <x:c r="N448" s="30"/>
      <x:c r="O448" s="30"/>
      <x:c r="P448" s="30"/>
      <x:c r="Q448" s="30"/>
      <x:c r="R448" s="30"/>
      <x:c r="S448" s="30" t="str">
        <x:v>Paket utama</x:v>
      </x:c>
      <x:c r="T448" s="30" t="str">
        <x:v>17</x:v>
      </x:c>
      <x:c r="U448" s="30" t="n">
        <x:v>17</x:v>
      </x:c>
      <x:c r="V448" s="30" t="str">
        <x:v>18 SEPT</x:v>
      </x:c>
      <x:c r="W448" s="30"/>
      <x:c r="X448" s="30" t="n">
        <x:v>100000</x:v>
      </x:c>
      <x:c r="Y448" s="30" t="str">
        <x:v>Fotografer belum diisi</x:v>
      </x:c>
      <x:c r="Z448" s="30" t="str">
        <x:f>IF(B448="","",IF(OR(C448="",D448="Belum diisi",F448=""),"CHECK: identitas/status",IF(AND(S448="Paket utama",F448&lt;&gt;"DP",OR(E448="",L448="")),"CHECK: tanggal foto/crew",IF(AND(I448=0,OR(W448="-",X448="-")),"CHECK: nominal nonangka","OK"))))</x:f>
        <x:v>OK</x:v>
      </x:c>
      <x:c r="AA448" s="30" t="n">
        <x:f>IF(B448="","",IF(AND(S448="Paket utama",E448&lt;&gt;"",E448&lt;='Pengaturan'!$B$6,OR(F448="Lunas",F448="Pelunasan"),L448&lt;&gt;"",L448&lt;&gt;"Belum diisi",N448="Uploaded"),1,0))</x:f>
        <x:v>0</x:v>
      </x:c>
    </x:row>
    <x:row r="449">
      <x:c r="A449" s="30" t="n">
        <x:v>445</x:v>
      </x:c>
      <x:c r="B449" s="31" t="n">
        <x:v>46282</x:v>
      </x:c>
      <x:c r="C449" s="30" t="str">
        <x:v>Nuwa</x:v>
      </x:c>
      <x:c r="D449" s="30" t="str">
        <x:v>Single</x:v>
      </x:c>
      <x:c r="E449" s="31" t="n">
        <x:v>46282</x:v>
      </x:c>
      <x:c r="F449" s="30" t="str">
        <x:v>Lunas</x:v>
      </x:c>
      <x:c r="G449" s="32" t="n">
        <x:v>0</x:v>
      </x:c>
      <x:c r="H449" s="32" t="n">
        <x:v>50000</x:v>
      </x:c>
      <x:c r="I449" s="32" t="n">
        <x:f>IF(B449="","",SUM(G449:H449))</x:f>
        <x:v>50000</x:v>
      </x:c>
      <x:c r="J449" s="30" t="str">
        <x:f>IF(B449="","",IF(I449=0,"Tanpa uang masuk",IF(AND(G449&gt;0,H449&gt;0),"Cash + Transfer",IF(G449&gt;0,"Cash","Transfer"))))</x:f>
        <x:v>Transfer</x:v>
      </x:c>
      <x:c r="K449" s="30" t="str">
        <x:v>AMEL</x:v>
      </x:c>
      <x:c r="L449" s="30" t="str">
        <x:v>ADIF</x:v>
      </x:c>
      <x:c r="M449" s="30"/>
      <x:c r="N449" s="30" t="str">
        <x:v>Uploaded</x:v>
      </x:c>
      <x:c r="O449" s="30"/>
      <x:c r="P449" s="30"/>
      <x:c r="Q449" s="30"/>
      <x:c r="R449" s="30"/>
      <x:c r="S449" s="30" t="str">
        <x:v>Paket utama</x:v>
      </x:c>
      <x:c r="T449" s="30" t="str">
        <x:v>17</x:v>
      </x:c>
      <x:c r="U449" s="30" t="n">
        <x:v>18</x:v>
      </x:c>
      <x:c r="V449" s="30" t="str">
        <x:v>17 sept</x:v>
      </x:c>
      <x:c r="W449" s="30"/>
      <x:c r="X449" s="30" t="n">
        <x:v>50000</x:v>
      </x:c>
      <x:c r="Y449" s="30"/>
      <x:c r="Z449" s="30" t="str">
        <x:f>IF(B449="","",IF(OR(C449="",D449="Belum diisi",F449=""),"CHECK: identitas/status",IF(AND(S449="Paket utama",F449&lt;&gt;"DP",OR(E449="",L449="")),"CHECK: tanggal foto/crew",IF(AND(I449=0,OR(W449="-",X449="-")),"CHECK: nominal nonangka","OK"))))</x:f>
        <x:v>OK</x:v>
      </x:c>
      <x:c r="AA449" s="30" t="n">
        <x:f>IF(B449="","",IF(AND(S449="Paket utama",E449&lt;&gt;"",E449&lt;='Pengaturan'!$B$6,OR(F449="Lunas",F449="Pelunasan"),L449&lt;&gt;"",L449&lt;&gt;"Belum diisi",N449="Uploaded"),1,0))</x:f>
        <x:v>1</x:v>
      </x:c>
    </x:row>
    <x:row r="450">
      <x:c r="A450" s="30" t="n">
        <x:v>446</x:v>
      </x:c>
      <x:c r="B450" s="31" t="n">
        <x:v>46283</x:v>
      </x:c>
      <x:c r="C450" s="30" t="str">
        <x:v>Satria</x:v>
      </x:c>
      <x:c r="D450" s="30" t="str">
        <x:v>Family A</x:v>
      </x:c>
      <x:c r="E450" s="31" t="n">
        <x:v>46285</x:v>
      </x:c>
      <x:c r="F450" s="30" t="str">
        <x:v>DP</x:v>
      </x:c>
      <x:c r="G450" s="32" t="n">
        <x:v>0</x:v>
      </x:c>
      <x:c r="H450" s="32" t="n">
        <x:v>100000</x:v>
      </x:c>
      <x:c r="I450" s="32" t="n">
        <x:f>IF(B450="","",SUM(G450:H450))</x:f>
        <x:v>100000</x:v>
      </x:c>
      <x:c r="J450" s="30" t="str">
        <x:f>IF(B450="","",IF(I450=0,"Tanpa uang masuk",IF(AND(G450&gt;0,H450&gt;0),"Cash + Transfer",IF(G450&gt;0,"Cash","Transfer"))))</x:f>
        <x:v>Transfer</x:v>
      </x:c>
      <x:c r="K450" s="30" t="str">
        <x:v>AMEL</x:v>
      </x:c>
      <x:c r="L450" s="30" t="str">
        <x:v>Belum diisi</x:v>
      </x:c>
      <x:c r="M450" s="30"/>
      <x:c r="N450" s="30"/>
      <x:c r="O450" s="30"/>
      <x:c r="P450" s="30"/>
      <x:c r="Q450" s="30"/>
      <x:c r="R450" s="30"/>
      <x:c r="S450" s="30" t="str">
        <x:v>Paket utama</x:v>
      </x:c>
      <x:c r="T450" s="30" t="str">
        <x:v>18</x:v>
      </x:c>
      <x:c r="U450" s="30" t="n">
        <x:v>4</x:v>
      </x:c>
      <x:c r="V450" s="30" t="str">
        <x:v>20 sept</x:v>
      </x:c>
      <x:c r="W450" s="30"/>
      <x:c r="X450" s="30" t="n">
        <x:v>100000</x:v>
      </x:c>
      <x:c r="Y450" s="30" t="str">
        <x:v>Fotografer belum diisi</x:v>
      </x:c>
      <x:c r="Z450" s="30" t="str">
        <x:f>IF(B450="","",IF(OR(C450="",D450="Belum diisi",F450=""),"CHECK: identitas/status",IF(AND(S450="Paket utama",F450&lt;&gt;"DP",OR(E450="",L450="")),"CHECK: tanggal foto/crew",IF(AND(I450=0,OR(W450="-",X450="-")),"CHECK: nominal nonangka","OK"))))</x:f>
        <x:v>OK</x:v>
      </x:c>
      <x:c r="AA450" s="30" t="n">
        <x:f>IF(B450="","",IF(AND(S450="Paket utama",E450&lt;&gt;"",E450&lt;='Pengaturan'!$B$6,OR(F450="Lunas",F450="Pelunasan"),L450&lt;&gt;"",L450&lt;&gt;"Belum diisi",N450="Uploaded"),1,0))</x:f>
        <x:v>0</x:v>
      </x:c>
    </x:row>
    <x:row r="451">
      <x:c r="A451" s="30" t="n">
        <x:v>447</x:v>
      </x:c>
      <x:c r="B451" s="31" t="n">
        <x:v>46283</x:v>
      </x:c>
      <x:c r="C451" s="30" t="str">
        <x:v>Sema</x:v>
      </x:c>
      <x:c r="D451" s="30" t="str">
        <x:v>Large Group</x:v>
      </x:c>
      <x:c r="E451" s="31" t="n">
        <x:v>46288</x:v>
      </x:c>
      <x:c r="F451" s="30" t="str">
        <x:v>DP</x:v>
      </x:c>
      <x:c r="G451" s="32" t="n">
        <x:v>0</x:v>
      </x:c>
      <x:c r="H451" s="32" t="n">
        <x:v>100000</x:v>
      </x:c>
      <x:c r="I451" s="32" t="n">
        <x:f>IF(B451="","",SUM(G451:H451))</x:f>
        <x:v>100000</x:v>
      </x:c>
      <x:c r="J451" s="30" t="str">
        <x:f>IF(B451="","",IF(I451=0,"Tanpa uang masuk",IF(AND(G451&gt;0,H451&gt;0),"Cash + Transfer",IF(G451&gt;0,"Cash","Transfer"))))</x:f>
        <x:v>Transfer</x:v>
      </x:c>
      <x:c r="K451" s="30" t="str">
        <x:v>AMEL</x:v>
      </x:c>
      <x:c r="L451" s="30" t="str">
        <x:v>Belum diisi</x:v>
      </x:c>
      <x:c r="M451" s="30"/>
      <x:c r="N451" s="30"/>
      <x:c r="O451" s="30"/>
      <x:c r="P451" s="30"/>
      <x:c r="Q451" s="30"/>
      <x:c r="R451" s="30"/>
      <x:c r="S451" s="30" t="str">
        <x:v>Paket utama</x:v>
      </x:c>
      <x:c r="T451" s="30" t="str">
        <x:v>18</x:v>
      </x:c>
      <x:c r="U451" s="30" t="n">
        <x:v>5</x:v>
      </x:c>
      <x:c r="V451" s="30" t="str">
        <x:v>23 sept</x:v>
      </x:c>
      <x:c r="W451" s="30"/>
      <x:c r="X451" s="30" t="n">
        <x:v>100000</x:v>
      </x:c>
      <x:c r="Y451" s="30" t="str">
        <x:v>Fotografer belum diisi</x:v>
      </x:c>
      <x:c r="Z451" s="30" t="str">
        <x:f>IF(B451="","",IF(OR(C451="",D451="Belum diisi",F451=""),"CHECK: identitas/status",IF(AND(S451="Paket utama",F451&lt;&gt;"DP",OR(E451="",L451="")),"CHECK: tanggal foto/crew",IF(AND(I451=0,OR(W451="-",X451="-")),"CHECK: nominal nonangka","OK"))))</x:f>
        <x:v>OK</x:v>
      </x:c>
      <x:c r="AA451" s="30" t="n">
        <x:f>IF(B451="","",IF(AND(S451="Paket utama",E451&lt;&gt;"",E451&lt;='Pengaturan'!$B$6,OR(F451="Lunas",F451="Pelunasan"),L451&lt;&gt;"",L451&lt;&gt;"Belum diisi",N451="Uploaded"),1,0))</x:f>
        <x:v>0</x:v>
      </x:c>
    </x:row>
    <x:row r="452">
      <x:c r="A452" s="30" t="n">
        <x:v>448</x:v>
      </x:c>
      <x:c r="B452" s="31" t="n">
        <x:v>46283</x:v>
      </x:c>
      <x:c r="C452" s="30" t="str">
        <x:v>MIK UMP</x:v>
      </x:c>
      <x:c r="D452" s="30" t="str">
        <x:v>Large Group</x:v>
      </x:c>
      <x:c r="E452" s="31" t="n">
        <x:v>46284</x:v>
      </x:c>
      <x:c r="F452" s="30" t="str">
        <x:v>DP</x:v>
      </x:c>
      <x:c r="G452" s="32" t="n">
        <x:v>0</x:v>
      </x:c>
      <x:c r="H452" s="32" t="n">
        <x:v>100000</x:v>
      </x:c>
      <x:c r="I452" s="32" t="n">
        <x:f>IF(B452="","",SUM(G452:H452))</x:f>
        <x:v>100000</x:v>
      </x:c>
      <x:c r="J452" s="30" t="str">
        <x:f>IF(B452="","",IF(I452=0,"Tanpa uang masuk",IF(AND(G452&gt;0,H452&gt;0),"Cash + Transfer",IF(G452&gt;0,"Cash","Transfer"))))</x:f>
        <x:v>Transfer</x:v>
      </x:c>
      <x:c r="K452" s="30" t="str">
        <x:v>AMEL</x:v>
      </x:c>
      <x:c r="L452" s="30" t="str">
        <x:v>Belum diisi</x:v>
      </x:c>
      <x:c r="M452" s="30"/>
      <x:c r="N452" s="30"/>
      <x:c r="O452" s="30"/>
      <x:c r="P452" s="30"/>
      <x:c r="Q452" s="30"/>
      <x:c r="R452" s="30"/>
      <x:c r="S452" s="30" t="str">
        <x:v>Paket utama</x:v>
      </x:c>
      <x:c r="T452" s="30" t="str">
        <x:v>18</x:v>
      </x:c>
      <x:c r="U452" s="30" t="n">
        <x:v>6</x:v>
      </x:c>
      <x:c r="V452" s="30" t="str">
        <x:v>19 sept</x:v>
      </x:c>
      <x:c r="W452" s="30"/>
      <x:c r="X452" s="30" t="n">
        <x:v>100000</x:v>
      </x:c>
      <x:c r="Y452" s="30" t="str">
        <x:v>Fotografer belum diisi</x:v>
      </x:c>
      <x:c r="Z452" s="30" t="str">
        <x:f>IF(B452="","",IF(OR(C452="",D452="Belum diisi",F452=""),"CHECK: identitas/status",IF(AND(S452="Paket utama",F452&lt;&gt;"DP",OR(E452="",L452="")),"CHECK: tanggal foto/crew",IF(AND(I452=0,OR(W452="-",X452="-")),"CHECK: nominal nonangka","OK"))))</x:f>
        <x:v>OK</x:v>
      </x:c>
      <x:c r="AA452" s="30" t="n">
        <x:f>IF(B452="","",IF(AND(S452="Paket utama",E452&lt;&gt;"",E452&lt;='Pengaturan'!$B$6,OR(F452="Lunas",F452="Pelunasan"),L452&lt;&gt;"",L452&lt;&gt;"Belum diisi",N452="Uploaded"),1,0))</x:f>
        <x:v>0</x:v>
      </x:c>
    </x:row>
    <x:row r="453">
      <x:c r="A453" s="30" t="n">
        <x:v>449</x:v>
      </x:c>
      <x:c r="B453" s="31" t="n">
        <x:v>46283</x:v>
      </x:c>
      <x:c r="C453" s="30" t="str">
        <x:v>Afita Khoerunnisa</x:v>
      </x:c>
      <x:c r="D453" s="30" t="str">
        <x:v>Graduation</x:v>
      </x:c>
      <x:c r="E453" s="31" t="n">
        <x:v>46298</x:v>
      </x:c>
      <x:c r="F453" s="30" t="str">
        <x:v>DP</x:v>
      </x:c>
      <x:c r="G453" s="32" t="n">
        <x:v>0</x:v>
      </x:c>
      <x:c r="H453" s="32" t="n">
        <x:v>100000</x:v>
      </x:c>
      <x:c r="I453" s="32" t="n">
        <x:f>IF(B453="","",SUM(G453:H453))</x:f>
        <x:v>100000</x:v>
      </x:c>
      <x:c r="J453" s="30" t="str">
        <x:f>IF(B453="","",IF(I453=0,"Tanpa uang masuk",IF(AND(G453&gt;0,H453&gt;0),"Cash + Transfer",IF(G453&gt;0,"Cash","Transfer"))))</x:f>
        <x:v>Transfer</x:v>
      </x:c>
      <x:c r="K453" s="30" t="str">
        <x:v>AMEL</x:v>
      </x:c>
      <x:c r="L453" s="30" t="str">
        <x:v>Belum diisi</x:v>
      </x:c>
      <x:c r="M453" s="30"/>
      <x:c r="N453" s="30"/>
      <x:c r="O453" s="30"/>
      <x:c r="P453" s="30"/>
      <x:c r="Q453" s="30"/>
      <x:c r="R453" s="30"/>
      <x:c r="S453" s="30" t="str">
        <x:v>Paket utama</x:v>
      </x:c>
      <x:c r="T453" s="30" t="str">
        <x:v>18</x:v>
      </x:c>
      <x:c r="U453" s="30" t="n">
        <x:v>7</x:v>
      </x:c>
      <x:c r="V453" s="30" t="str">
        <x:v>3 okt</x:v>
      </x:c>
      <x:c r="W453" s="30"/>
      <x:c r="X453" s="30" t="n">
        <x:v>100000</x:v>
      </x:c>
      <x:c r="Y453" s="30" t="str">
        <x:v>Fotografer belum diisi</x:v>
      </x:c>
      <x:c r="Z453" s="30" t="str">
        <x:f>IF(B453="","",IF(OR(C453="",D453="Belum diisi",F453=""),"CHECK: identitas/status",IF(AND(S453="Paket utama",F453&lt;&gt;"DP",OR(E453="",L453="")),"CHECK: tanggal foto/crew",IF(AND(I453=0,OR(W453="-",X453="-")),"CHECK: nominal nonangka","OK"))))</x:f>
        <x:v>OK</x:v>
      </x:c>
      <x:c r="AA453" s="30" t="n">
        <x:f>IF(B453="","",IF(AND(S453="Paket utama",E453&lt;&gt;"",E453&lt;='Pengaturan'!$B$6,OR(F453="Lunas",F453="Pelunasan"),L453&lt;&gt;"",L453&lt;&gt;"Belum diisi",N453="Uploaded"),1,0))</x:f>
        <x:v>0</x:v>
      </x:c>
    </x:row>
    <x:row r="454">
      <x:c r="A454" s="30" t="n">
        <x:v>450</x:v>
      </x:c>
      <x:c r="B454" s="31" t="n">
        <x:v>46283</x:v>
      </x:c>
      <x:c r="C454" s="30" t="str">
        <x:v>Icca Lestari (Kelas RPL Kep S1 UMP)</x:v>
      </x:c>
      <x:c r="D454" s="30" t="str">
        <x:v>Large Group</x:v>
      </x:c>
      <x:c r="E454" s="31" t="n">
        <x:v>46283</x:v>
      </x:c>
      <x:c r="F454" s="30" t="str">
        <x:v>Lunas</x:v>
      </x:c>
      <x:c r="G454" s="32" t="n">
        <x:v>0</x:v>
      </x:c>
      <x:c r="H454" s="32" t="n">
        <x:v>750000</x:v>
      </x:c>
      <x:c r="I454" s="32" t="n">
        <x:f>IF(B454="","",SUM(G454:H454))</x:f>
        <x:v>750000</x:v>
      </x:c>
      <x:c r="J454" s="30" t="str">
        <x:f>IF(B454="","",IF(I454=0,"Tanpa uang masuk",IF(AND(G454&gt;0,H454&gt;0),"Cash + Transfer",IF(G454&gt;0,"Cash","Transfer"))))</x:f>
        <x:v>Transfer</x:v>
      </x:c>
      <x:c r="K454" s="30" t="str">
        <x:v>AMEL</x:v>
      </x:c>
      <x:c r="L454" s="30" t="str">
        <x:v>SAKA</x:v>
      </x:c>
      <x:c r="M454" s="30"/>
      <x:c r="N454" s="30" t="str">
        <x:v>Uploaded</x:v>
      </x:c>
      <x:c r="O454" s="30" t="str">
        <x:v>Pending</x:v>
      </x:c>
      <x:c r="P454" s="30"/>
      <x:c r="Q454" s="30"/>
      <x:c r="R454" s="30"/>
      <x:c r="S454" s="30" t="str">
        <x:v>Paket utama</x:v>
      </x:c>
      <x:c r="T454" s="30" t="str">
        <x:v>18</x:v>
      </x:c>
      <x:c r="U454" s="30" t="n">
        <x:v>8</x:v>
      </x:c>
      <x:c r="V454" s="30" t="str">
        <x:v>18 sept</x:v>
      </x:c>
      <x:c r="W454" s="30"/>
      <x:c r="X454" s="30" t="n">
        <x:v>750000</x:v>
      </x:c>
      <x:c r="Y454" s="30"/>
      <x:c r="Z454" s="30" t="str">
        <x:f>IF(B454="","",IF(OR(C454="",D454="Belum diisi",F454=""),"CHECK: identitas/status",IF(AND(S454="Paket utama",F454&lt;&gt;"DP",OR(E454="",L454="")),"CHECK: tanggal foto/crew",IF(AND(I454=0,OR(W454="-",X454="-")),"CHECK: nominal nonangka","OK"))))</x:f>
        <x:v>OK</x:v>
      </x:c>
      <x:c r="AA454" s="30" t="n">
        <x:f>IF(B454="","",IF(AND(S454="Paket utama",E454&lt;&gt;"",E454&lt;='Pengaturan'!$B$6,OR(F454="Lunas",F454="Pelunasan"),L454&lt;&gt;"",L454&lt;&gt;"Belum diisi",N454="Uploaded"),1,0))</x:f>
        <x:v>1</x:v>
      </x:c>
    </x:row>
    <x:row r="455">
      <x:c r="A455" s="30" t="n">
        <x:v>451</x:v>
      </x:c>
      <x:c r="B455" s="31" t="n">
        <x:v>46283</x:v>
      </x:c>
      <x:c r="C455" s="30" t="str">
        <x:v>Adelia</x:v>
      </x:c>
      <x:c r="D455" s="30" t="str">
        <x:v>Large Group</x:v>
      </x:c>
      <x:c r="E455" s="31" t="n">
        <x:v>46283</x:v>
      </x:c>
      <x:c r="F455" s="30" t="str">
        <x:v>Lunas</x:v>
      </x:c>
      <x:c r="G455" s="32" t="n">
        <x:v>0</x:v>
      </x:c>
      <x:c r="H455" s="32" t="n">
        <x:v>125000</x:v>
      </x:c>
      <x:c r="I455" s="32" t="n">
        <x:f>IF(B455="","",SUM(G455:H455))</x:f>
        <x:v>125000</x:v>
      </x:c>
      <x:c r="J455" s="30" t="str">
        <x:f>IF(B455="","",IF(I455=0,"Tanpa uang masuk",IF(AND(G455&gt;0,H455&gt;0),"Cash + Transfer",IF(G455&gt;0,"Cash","Transfer"))))</x:f>
        <x:v>Transfer</x:v>
      </x:c>
      <x:c r="K455" s="30" t="str">
        <x:v>INDAH</x:v>
      </x:c>
      <x:c r="L455" s="30" t="str">
        <x:v>SAKA</x:v>
      </x:c>
      <x:c r="M455" s="30"/>
      <x:c r="N455" s="30" t="str">
        <x:v>Uploaded</x:v>
      </x:c>
      <x:c r="O455" s="30" t="str">
        <x:v>Uploaded</x:v>
      </x:c>
      <x:c r="P455" s="30"/>
      <x:c r="Q455" s="30"/>
      <x:c r="R455" s="30"/>
      <x:c r="S455" s="30" t="str">
        <x:v>Paket utama</x:v>
      </x:c>
      <x:c r="T455" s="30" t="str">
        <x:v>18</x:v>
      </x:c>
      <x:c r="U455" s="30" t="n">
        <x:v>9</x:v>
      </x:c>
      <x:c r="V455" s="30" t="str">
        <x:v>2026-09-18T00:00:00</x:v>
      </x:c>
      <x:c r="W455" s="30"/>
      <x:c r="X455" s="30" t="n">
        <x:v>125000</x:v>
      </x:c>
      <x:c r="Y455" s="30"/>
      <x:c r="Z455" s="30" t="str">
        <x:f>IF(B455="","",IF(OR(C455="",D455="Belum diisi",F455=""),"CHECK: identitas/status",IF(AND(S455="Paket utama",F455&lt;&gt;"DP",OR(E455="",L455="")),"CHECK: tanggal foto/crew",IF(AND(I455=0,OR(W455="-",X455="-")),"CHECK: nominal nonangka","OK"))))</x:f>
        <x:v>OK</x:v>
      </x:c>
      <x:c r="AA455" s="30" t="n">
        <x:f>IF(B455="","",IF(AND(S455="Paket utama",E455&lt;&gt;"",E455&lt;='Pengaturan'!$B$6,OR(F455="Lunas",F455="Pelunasan"),L455&lt;&gt;"",L455&lt;&gt;"Belum diisi",N455="Uploaded"),1,0))</x:f>
        <x:v>1</x:v>
      </x:c>
    </x:row>
    <x:row r="456">
      <x:c r="A456" s="30" t="n">
        <x:v>452</x:v>
      </x:c>
      <x:c r="B456" s="31" t="n">
        <x:v>46283</x:v>
      </x:c>
      <x:c r="C456" s="30" t="str">
        <x:v>Dwi</x:v>
      </x:c>
      <x:c r="D456" s="30" t="str">
        <x:v>Large Group</x:v>
      </x:c>
      <x:c r="E456" s="31" t="n">
        <x:v>46285</x:v>
      </x:c>
      <x:c r="F456" s="30" t="str">
        <x:v>DP</x:v>
      </x:c>
      <x:c r="G456" s="32" t="n">
        <x:v>0</x:v>
      </x:c>
      <x:c r="H456" s="32" t="n">
        <x:v>100000</x:v>
      </x:c>
      <x:c r="I456" s="32" t="n">
        <x:f>IF(B456="","",SUM(G456:H456))</x:f>
        <x:v>100000</x:v>
      </x:c>
      <x:c r="J456" s="30" t="str">
        <x:f>IF(B456="","",IF(I456=0,"Tanpa uang masuk",IF(AND(G456&gt;0,H456&gt;0),"Cash + Transfer",IF(G456&gt;0,"Cash","Transfer"))))</x:f>
        <x:v>Transfer</x:v>
      </x:c>
      <x:c r="K456" s="30" t="str">
        <x:v>INDAH</x:v>
      </x:c>
      <x:c r="L456" s="30" t="str">
        <x:v>Belum diisi</x:v>
      </x:c>
      <x:c r="M456" s="30"/>
      <x:c r="N456" s="30"/>
      <x:c r="O456" s="30"/>
      <x:c r="P456" s="30"/>
      <x:c r="Q456" s="30"/>
      <x:c r="R456" s="30"/>
      <x:c r="S456" s="30" t="str">
        <x:v>Paket utama</x:v>
      </x:c>
      <x:c r="T456" s="30" t="str">
        <x:v>18</x:v>
      </x:c>
      <x:c r="U456" s="30" t="n">
        <x:v>10</x:v>
      </x:c>
      <x:c r="V456" s="30" t="str">
        <x:v>2026-09-20T00:00:00</x:v>
      </x:c>
      <x:c r="W456" s="30"/>
      <x:c r="X456" s="30" t="n">
        <x:v>100000</x:v>
      </x:c>
      <x:c r="Y456" s="30" t="str">
        <x:v>Fotografer belum diisi</x:v>
      </x:c>
      <x:c r="Z456" s="30" t="str">
        <x:f>IF(B456="","",IF(OR(C456="",D456="Belum diisi",F456=""),"CHECK: identitas/status",IF(AND(S456="Paket utama",F456&lt;&gt;"DP",OR(E456="",L456="")),"CHECK: tanggal foto/crew",IF(AND(I456=0,OR(W456="-",X456="-")),"CHECK: nominal nonangka","OK"))))</x:f>
        <x:v>OK</x:v>
      </x:c>
      <x:c r="AA456" s="30" t="n">
        <x:f>IF(B456="","",IF(AND(S456="Paket utama",E456&lt;&gt;"",E456&lt;='Pengaturan'!$B$6,OR(F456="Lunas",F456="Pelunasan"),L456&lt;&gt;"",L456&lt;&gt;"Belum diisi",N456="Uploaded"),1,0))</x:f>
        <x:v>0</x:v>
      </x:c>
    </x:row>
    <x:row r="457">
      <x:c r="A457" s="30" t="n">
        <x:v>453</x:v>
      </x:c>
      <x:c r="B457" s="31" t="n">
        <x:v>46283</x:v>
      </x:c>
      <x:c r="C457" s="30" t="str">
        <x:v>Ayara</x:v>
      </x:c>
      <x:c r="D457" s="30" t="str">
        <x:v>Photofox</x:v>
      </x:c>
      <x:c r="E457" s="31" t="n">
        <x:v>46283</x:v>
      </x:c>
      <x:c r="F457" s="30" t="str">
        <x:v>Lunas</x:v>
      </x:c>
      <x:c r="G457" s="32" t="n">
        <x:v>0</x:v>
      </x:c>
      <x:c r="H457" s="32" t="n">
        <x:v>100000</x:v>
      </x:c>
      <x:c r="I457" s="32" t="n">
        <x:f>IF(B457="","",SUM(G457:H457))</x:f>
        <x:v>100000</x:v>
      </x:c>
      <x:c r="J457" s="30" t="str">
        <x:f>IF(B457="","",IF(I457=0,"Tanpa uang masuk",IF(AND(G457&gt;0,H457&gt;0),"Cash + Transfer",IF(G457&gt;0,"Cash","Transfer"))))</x:f>
        <x:v>Transfer</x:v>
      </x:c>
      <x:c r="K457" s="30" t="str">
        <x:v>INDAH</x:v>
      </x:c>
      <x:c r="L457" s="30" t="str">
        <x:v>SAKA</x:v>
      </x:c>
      <x:c r="M457" s="30"/>
      <x:c r="N457" s="30" t="str">
        <x:v>Uploaded</x:v>
      </x:c>
      <x:c r="O457" s="30" t="str">
        <x:v>Uploaded</x:v>
      </x:c>
      <x:c r="P457" s="30"/>
      <x:c r="Q457" s="30"/>
      <x:c r="R457" s="30"/>
      <x:c r="S457" s="30" t="str">
        <x:v>Paket utama</x:v>
      </x:c>
      <x:c r="T457" s="30" t="str">
        <x:v>18</x:v>
      </x:c>
      <x:c r="U457" s="30" t="n">
        <x:v>11</x:v>
      </x:c>
      <x:c r="V457" s="30" t="str">
        <x:v>2026-09-18T00:00:00</x:v>
      </x:c>
      <x:c r="W457" s="30"/>
      <x:c r="X457" s="30" t="n">
        <x:v>100000</x:v>
      </x:c>
      <x:c r="Y457" s="30"/>
      <x:c r="Z457" s="30" t="str">
        <x:f>IF(B457="","",IF(OR(C457="",D457="Belum diisi",F457=""),"CHECK: identitas/status",IF(AND(S457="Paket utama",F457&lt;&gt;"DP",OR(E457="",L457="")),"CHECK: tanggal foto/crew",IF(AND(I457=0,OR(W457="-",X457="-")),"CHECK: nominal nonangka","OK"))))</x:f>
        <x:v>OK</x:v>
      </x:c>
      <x:c r="AA457" s="30" t="n">
        <x:f>IF(B457="","",IF(AND(S457="Paket utama",E457&lt;&gt;"",E457&lt;='Pengaturan'!$B$6,OR(F457="Lunas",F457="Pelunasan"),L457&lt;&gt;"",L457&lt;&gt;"Belum diisi",N457="Uploaded"),1,0))</x:f>
        <x:v>1</x:v>
      </x:c>
    </x:row>
    <x:row r="458">
      <x:c r="A458" s="30" t="n">
        <x:v>454</x:v>
      </x:c>
      <x:c r="B458" s="31" t="n">
        <x:v>46283</x:v>
      </x:c>
      <x:c r="C458" s="30" t="str">
        <x:v>Difa Ruci</x:v>
      </x:c>
      <x:c r="D458" s="30" t="str">
        <x:v>Graduation</x:v>
      </x:c>
      <x:c r="E458" s="31" t="n">
        <x:v>46284</x:v>
      </x:c>
      <x:c r="F458" s="30" t="str">
        <x:v>DP</x:v>
      </x:c>
      <x:c r="G458" s="32" t="n">
        <x:v>0</x:v>
      </x:c>
      <x:c r="H458" s="32" t="n">
        <x:v>100000</x:v>
      </x:c>
      <x:c r="I458" s="32" t="n">
        <x:f>IF(B458="","",SUM(G458:H458))</x:f>
        <x:v>100000</x:v>
      </x:c>
      <x:c r="J458" s="30" t="str">
        <x:f>IF(B458="","",IF(I458=0,"Tanpa uang masuk",IF(AND(G458&gt;0,H458&gt;0),"Cash + Transfer",IF(G458&gt;0,"Cash","Transfer"))))</x:f>
        <x:v>Transfer</x:v>
      </x:c>
      <x:c r="K458" s="30" t="str">
        <x:v>INDAH</x:v>
      </x:c>
      <x:c r="L458" s="30" t="str">
        <x:v>Belum diisi</x:v>
      </x:c>
      <x:c r="M458" s="30"/>
      <x:c r="N458" s="30"/>
      <x:c r="O458" s="30"/>
      <x:c r="P458" s="30"/>
      <x:c r="Q458" s="30"/>
      <x:c r="R458" s="30"/>
      <x:c r="S458" s="30" t="str">
        <x:v>Paket utama</x:v>
      </x:c>
      <x:c r="T458" s="30" t="str">
        <x:v>18</x:v>
      </x:c>
      <x:c r="U458" s="30" t="n">
        <x:v>12</x:v>
      </x:c>
      <x:c r="V458" s="30" t="str">
        <x:v>2026-09-19T00:00:00</x:v>
      </x:c>
      <x:c r="W458" s="30"/>
      <x:c r="X458" s="30" t="n">
        <x:v>100000</x:v>
      </x:c>
      <x:c r="Y458" s="30" t="str">
        <x:v>Fotografer belum diisi</x:v>
      </x:c>
      <x:c r="Z458" s="30" t="str">
        <x:f>IF(B458="","",IF(OR(C458="",D458="Belum diisi",F458=""),"CHECK: identitas/status",IF(AND(S458="Paket utama",F458&lt;&gt;"DP",OR(E458="",L458="")),"CHECK: tanggal foto/crew",IF(AND(I458=0,OR(W458="-",X458="-")),"CHECK: nominal nonangka","OK"))))</x:f>
        <x:v>OK</x:v>
      </x:c>
      <x:c r="AA458" s="30" t="n">
        <x:f>IF(B458="","",IF(AND(S458="Paket utama",E458&lt;&gt;"",E458&lt;='Pengaturan'!$B$6,OR(F458="Lunas",F458="Pelunasan"),L458&lt;&gt;"",L458&lt;&gt;"Belum diisi",N458="Uploaded"),1,0))</x:f>
        <x:v>0</x:v>
      </x:c>
    </x:row>
    <x:row r="459">
      <x:c r="A459" s="30" t="n">
        <x:v>455</x:v>
      </x:c>
      <x:c r="B459" s="31" t="n">
        <x:v>46283</x:v>
      </x:c>
      <x:c r="C459" s="30" t="str">
        <x:v>Naura</x:v>
      </x:c>
      <x:c r="D459" s="30" t="str">
        <x:v>Large Group</x:v>
      </x:c>
      <x:c r="E459" s="31" t="n">
        <x:v>46283</x:v>
      </x:c>
      <x:c r="F459" s="30" t="str">
        <x:v>DP</x:v>
      </x:c>
      <x:c r="G459" s="32" t="n">
        <x:v>0</x:v>
      </x:c>
      <x:c r="H459" s="32" t="n">
        <x:v>100000</x:v>
      </x:c>
      <x:c r="I459" s="32" t="n">
        <x:f>IF(B459="","",SUM(G459:H459))</x:f>
        <x:v>100000</x:v>
      </x:c>
      <x:c r="J459" s="30" t="str">
        <x:f>IF(B459="","",IF(I459=0,"Tanpa uang masuk",IF(AND(G459&gt;0,H459&gt;0),"Cash + Transfer",IF(G459&gt;0,"Cash","Transfer"))))</x:f>
        <x:v>Transfer</x:v>
      </x:c>
      <x:c r="K459" s="30" t="str">
        <x:v>INDAH</x:v>
      </x:c>
      <x:c r="L459" s="30" t="str">
        <x:v>Belum diisi</x:v>
      </x:c>
      <x:c r="M459" s="30"/>
      <x:c r="N459" s="30"/>
      <x:c r="O459" s="30"/>
      <x:c r="P459" s="30"/>
      <x:c r="Q459" s="30"/>
      <x:c r="R459" s="30"/>
      <x:c r="S459" s="30" t="str">
        <x:v>Paket utama</x:v>
      </x:c>
      <x:c r="T459" s="30" t="str">
        <x:v>18</x:v>
      </x:c>
      <x:c r="U459" s="30" t="n">
        <x:v>13</x:v>
      </x:c>
      <x:c r="V459" s="30" t="str">
        <x:v>2026-09-18T00:00:00</x:v>
      </x:c>
      <x:c r="W459" s="30"/>
      <x:c r="X459" s="30" t="n">
        <x:v>100000</x:v>
      </x:c>
      <x:c r="Y459" s="30" t="str">
        <x:v>Fotografer belum diisi</x:v>
      </x:c>
      <x:c r="Z459" s="30" t="str">
        <x:f>IF(B459="","",IF(OR(C459="",D459="Belum diisi",F459=""),"CHECK: identitas/status",IF(AND(S459="Paket utama",F459&lt;&gt;"DP",OR(E459="",L459="")),"CHECK: tanggal foto/crew",IF(AND(I459=0,OR(W459="-",X459="-")),"CHECK: nominal nonangka","OK"))))</x:f>
        <x:v>OK</x:v>
      </x:c>
      <x:c r="AA459" s="30" t="n">
        <x:f>IF(B459="","",IF(AND(S459="Paket utama",E459&lt;&gt;"",E459&lt;='Pengaturan'!$B$6,OR(F459="Lunas",F459="Pelunasan"),L459&lt;&gt;"",L459&lt;&gt;"Belum diisi",N459="Uploaded"),1,0))</x:f>
        <x:v>0</x:v>
      </x:c>
    </x:row>
    <x:row r="460">
      <x:c r="A460" s="30" t="n">
        <x:v>456</x:v>
      </x:c>
      <x:c r="B460" s="31" t="n">
        <x:v>46283</x:v>
      </x:c>
      <x:c r="C460" s="30" t="str">
        <x:v>sabna lutfika</x:v>
      </x:c>
      <x:c r="D460" s="30" t="str">
        <x:v>Graduation</x:v>
      </x:c>
      <x:c r="E460" s="31" t="n">
        <x:v>46287</x:v>
      </x:c>
      <x:c r="F460" s="30" t="str">
        <x:v>DP</x:v>
      </x:c>
      <x:c r="G460" s="32" t="n">
        <x:v>0</x:v>
      </x:c>
      <x:c r="H460" s="32" t="n">
        <x:v>100000</x:v>
      </x:c>
      <x:c r="I460" s="32" t="n">
        <x:f>IF(B460="","",SUM(G460:H460))</x:f>
        <x:v>100000</x:v>
      </x:c>
      <x:c r="J460" s="30" t="str">
        <x:f>IF(B460="","",IF(I460=0,"Tanpa uang masuk",IF(AND(G460&gt;0,H460&gt;0),"Cash + Transfer",IF(G460&gt;0,"Cash","Transfer"))))</x:f>
        <x:v>Transfer</x:v>
      </x:c>
      <x:c r="K460" s="30" t="str">
        <x:v>INDAH</x:v>
      </x:c>
      <x:c r="L460" s="30" t="str">
        <x:v>Belum diisi</x:v>
      </x:c>
      <x:c r="M460" s="30"/>
      <x:c r="N460" s="30"/>
      <x:c r="O460" s="30"/>
      <x:c r="P460" s="30"/>
      <x:c r="Q460" s="30"/>
      <x:c r="R460" s="30"/>
      <x:c r="S460" s="30" t="str">
        <x:v>Paket utama</x:v>
      </x:c>
      <x:c r="T460" s="30" t="str">
        <x:v>18</x:v>
      </x:c>
      <x:c r="U460" s="30" t="n">
        <x:v>14</x:v>
      </x:c>
      <x:c r="V460" s="30" t="str">
        <x:v>2026-09-22T00:00:00</x:v>
      </x:c>
      <x:c r="W460" s="30"/>
      <x:c r="X460" s="30" t="n">
        <x:v>100000</x:v>
      </x:c>
      <x:c r="Y460" s="30" t="str">
        <x:v>Fotografer belum diisi</x:v>
      </x:c>
      <x:c r="Z460" s="30" t="str">
        <x:f>IF(B460="","",IF(OR(C460="",D460="Belum diisi",F460=""),"CHECK: identitas/status",IF(AND(S460="Paket utama",F460&lt;&gt;"DP",OR(E460="",L460="")),"CHECK: tanggal foto/crew",IF(AND(I460=0,OR(W460="-",X460="-")),"CHECK: nominal nonangka","OK"))))</x:f>
        <x:v>OK</x:v>
      </x:c>
      <x:c r="AA460" s="30" t="n">
        <x:f>IF(B460="","",IF(AND(S460="Paket utama",E460&lt;&gt;"",E460&lt;='Pengaturan'!$B$6,OR(F460="Lunas",F460="Pelunasan"),L460&lt;&gt;"",L460&lt;&gt;"Belum diisi",N460="Uploaded"),1,0))</x:f>
        <x:v>0</x:v>
      </x:c>
    </x:row>
    <x:row r="461">
      <x:c r="A461" s="30" t="n">
        <x:v>457</x:v>
      </x:c>
      <x:c r="B461" s="31" t="n">
        <x:v>46283</x:v>
      </x:c>
      <x:c r="C461" s="30" t="str">
        <x:v>Susi</x:v>
      </x:c>
      <x:c r="D461" s="30" t="str">
        <x:v>Large Group</x:v>
      </x:c>
      <x:c r="E461" s="31" t="n">
        <x:v>46283</x:v>
      </x:c>
      <x:c r="F461" s="30" t="str">
        <x:v>Lunas</x:v>
      </x:c>
      <x:c r="G461" s="32" t="n">
        <x:v>100000</x:v>
      </x:c>
      <x:c r="H461" s="32" t="n">
        <x:v>0</x:v>
      </x:c>
      <x:c r="I461" s="32" t="n">
        <x:f>IF(B461="","",SUM(G461:H461))</x:f>
        <x:v>100000</x:v>
      </x:c>
      <x:c r="J461" s="30" t="str">
        <x:f>IF(B461="","",IF(I461=0,"Tanpa uang masuk",IF(AND(G461&gt;0,H461&gt;0),"Cash + Transfer",IF(G461&gt;0,"Cash","Transfer"))))</x:f>
        <x:v>Cash</x:v>
      </x:c>
      <x:c r="K461" s="30" t="str">
        <x:v>INDAH</x:v>
      </x:c>
      <x:c r="L461" s="30" t="str">
        <x:v>SAKA</x:v>
      </x:c>
      <x:c r="M461" s="30"/>
      <x:c r="N461" s="30" t="str">
        <x:v>Uploaded</x:v>
      </x:c>
      <x:c r="O461" s="30" t="str">
        <x:v>Pending</x:v>
      </x:c>
      <x:c r="P461" s="30"/>
      <x:c r="Q461" s="30"/>
      <x:c r="R461" s="30"/>
      <x:c r="S461" s="30" t="str">
        <x:v>Paket utama</x:v>
      </x:c>
      <x:c r="T461" s="30" t="str">
        <x:v>18</x:v>
      </x:c>
      <x:c r="U461" s="30" t="n">
        <x:v>15</x:v>
      </x:c>
      <x:c r="V461" s="30" t="str">
        <x:v>2026-09-18T00:00:00</x:v>
      </x:c>
      <x:c r="W461" s="30" t="n">
        <x:v>100000</x:v>
      </x:c>
      <x:c r="X461" s="30"/>
      <x:c r="Y461" s="30"/>
      <x:c r="Z461" s="30" t="str">
        <x:f>IF(B461="","",IF(OR(C461="",D461="Belum diisi",F461=""),"CHECK: identitas/status",IF(AND(S461="Paket utama",F461&lt;&gt;"DP",OR(E461="",L461="")),"CHECK: tanggal foto/crew",IF(AND(I461=0,OR(W461="-",X461="-")),"CHECK: nominal nonangka","OK"))))</x:f>
        <x:v>OK</x:v>
      </x:c>
      <x:c r="AA461" s="30" t="n">
        <x:f>IF(B461="","",IF(AND(S461="Paket utama",E461&lt;&gt;"",E461&lt;='Pengaturan'!$B$6,OR(F461="Lunas",F461="Pelunasan"),L461&lt;&gt;"",L461&lt;&gt;"Belum diisi",N461="Uploaded"),1,0))</x:f>
        <x:v>1</x:v>
      </x:c>
    </x:row>
    <x:row r="462">
      <x:c r="A462" s="30" t="n">
        <x:v>458</x:v>
      </x:c>
      <x:c r="B462" s="31" t="n">
        <x:v>46283</x:v>
      </x:c>
      <x:c r="C462" s="30" t="str">
        <x:v>Cerita Panerusan</x:v>
      </x:c>
      <x:c r="D462" s="30" t="str">
        <x:v>Large Group</x:v>
      </x:c>
      <x:c r="E462" s="31" t="n">
        <x:v>46283</x:v>
      </x:c>
      <x:c r="F462" s="30" t="str">
        <x:v>Lunas</x:v>
      </x:c>
      <x:c r="G462" s="32" t="n">
        <x:v>0</x:v>
      </x:c>
      <x:c r="H462" s="32" t="n">
        <x:v>175000</x:v>
      </x:c>
      <x:c r="I462" s="32" t="n">
        <x:f>IF(B462="","",SUM(G462:H462))</x:f>
        <x:v>175000</x:v>
      </x:c>
      <x:c r="J462" s="30" t="str">
        <x:f>IF(B462="","",IF(I462=0,"Tanpa uang masuk",IF(AND(G462&gt;0,H462&gt;0),"Cash + Transfer",IF(G462&gt;0,"Cash","Transfer"))))</x:f>
        <x:v>Transfer</x:v>
      </x:c>
      <x:c r="K462" s="30" t="str">
        <x:v>INDAH</x:v>
      </x:c>
      <x:c r="L462" s="30" t="str">
        <x:v>SAKA</x:v>
      </x:c>
      <x:c r="M462" s="30"/>
      <x:c r="N462" s="30" t="str">
        <x:v>Uploaded</x:v>
      </x:c>
      <x:c r="O462" s="30" t="str">
        <x:v>Pending</x:v>
      </x:c>
      <x:c r="P462" s="30"/>
      <x:c r="Q462" s="30"/>
      <x:c r="R462" s="30"/>
      <x:c r="S462" s="30" t="str">
        <x:v>Paket utama</x:v>
      </x:c>
      <x:c r="T462" s="30" t="str">
        <x:v>18</x:v>
      </x:c>
      <x:c r="U462" s="30" t="n">
        <x:v>16</x:v>
      </x:c>
      <x:c r="V462" s="30" t="str">
        <x:v>2026-09-18T00:00:00</x:v>
      </x:c>
      <x:c r="W462" s="30"/>
      <x:c r="X462" s="30" t="n">
        <x:v>175000</x:v>
      </x:c>
      <x:c r="Y462" s="30"/>
      <x:c r="Z462" s="30" t="str">
        <x:f>IF(B462="","",IF(OR(C462="",D462="Belum diisi",F462=""),"CHECK: identitas/status",IF(AND(S462="Paket utama",F462&lt;&gt;"DP",OR(E462="",L462="")),"CHECK: tanggal foto/crew",IF(AND(I462=0,OR(W462="-",X462="-")),"CHECK: nominal nonangka","OK"))))</x:f>
        <x:v>OK</x:v>
      </x:c>
      <x:c r="AA462" s="30" t="n">
        <x:f>IF(B462="","",IF(AND(S462="Paket utama",E462&lt;&gt;"",E462&lt;='Pengaturan'!$B$6,OR(F462="Lunas",F462="Pelunasan"),L462&lt;&gt;"",L462&lt;&gt;"Belum diisi",N462="Uploaded"),1,0))</x:f>
        <x:v>1</x:v>
      </x:c>
    </x:row>
    <x:row r="463">
      <x:c r="A463" s="30" t="n">
        <x:v>459</x:v>
      </x:c>
      <x:c r="B463" s="31" t="n">
        <x:v>46283</x:v>
      </x:c>
      <x:c r="C463" s="30" t="str">
        <x:v>Naura</x:v>
      </x:c>
      <x:c r="D463" s="30" t="str">
        <x:v>Large Group</x:v>
      </x:c>
      <x:c r="E463" s="31" t="n">
        <x:v>46283</x:v>
      </x:c>
      <x:c r="F463" s="30" t="str">
        <x:v>Lunas</x:v>
      </x:c>
      <x:c r="G463" s="32" t="n">
        <x:v>0</x:v>
      </x:c>
      <x:c r="H463" s="32" t="n">
        <x:v>75000</x:v>
      </x:c>
      <x:c r="I463" s="32" t="n">
        <x:f>IF(B463="","",SUM(G463:H463))</x:f>
        <x:v>75000</x:v>
      </x:c>
      <x:c r="J463" s="30" t="str">
        <x:f>IF(B463="","",IF(I463=0,"Tanpa uang masuk",IF(AND(G463&gt;0,H463&gt;0),"Cash + Transfer",IF(G463&gt;0,"Cash","Transfer"))))</x:f>
        <x:v>Transfer</x:v>
      </x:c>
      <x:c r="K463" s="30" t="str">
        <x:v>INDAH</x:v>
      </x:c>
      <x:c r="L463" s="30" t="str">
        <x:v>SAKA</x:v>
      </x:c>
      <x:c r="M463" s="30"/>
      <x:c r="N463" s="30" t="str">
        <x:v>Uploaded</x:v>
      </x:c>
      <x:c r="O463" s="30" t="str">
        <x:v>Pending</x:v>
      </x:c>
      <x:c r="P463" s="30"/>
      <x:c r="Q463" s="30"/>
      <x:c r="R463" s="30"/>
      <x:c r="S463" s="30" t="str">
        <x:v>Paket utama</x:v>
      </x:c>
      <x:c r="T463" s="30" t="str">
        <x:v>18</x:v>
      </x:c>
      <x:c r="U463" s="30" t="n">
        <x:v>17</x:v>
      </x:c>
      <x:c r="V463" s="30" t="str">
        <x:v>2026-09-18T00:00:00</x:v>
      </x:c>
      <x:c r="W463" s="30"/>
      <x:c r="X463" s="30" t="n">
        <x:v>75000</x:v>
      </x:c>
      <x:c r="Y463" s="30"/>
      <x:c r="Z463" s="30" t="str">
        <x:f>IF(B463="","",IF(OR(C463="",D463="Belum diisi",F463=""),"CHECK: identitas/status",IF(AND(S463="Paket utama",F463&lt;&gt;"DP",OR(E463="",L463="")),"CHECK: tanggal foto/crew",IF(AND(I463=0,OR(W463="-",X463="-")),"CHECK: nominal nonangka","OK"))))</x:f>
        <x:v>OK</x:v>
      </x:c>
      <x:c r="AA463" s="30" t="n">
        <x:f>IF(B463="","",IF(AND(S463="Paket utama",E463&lt;&gt;"",E463&lt;='Pengaturan'!$B$6,OR(F463="Lunas",F463="Pelunasan"),L463&lt;&gt;"",L463&lt;&gt;"Belum diisi",N463="Uploaded"),1,0))</x:f>
        <x:v>1</x:v>
      </x:c>
    </x:row>
    <x:row r="464">
      <x:c r="A464" s="30" t="n">
        <x:v>460</x:v>
      </x:c>
      <x:c r="B464" s="31" t="n">
        <x:v>46283</x:v>
      </x:c>
      <x:c r="C464" s="30" t="str">
        <x:v>Vivi</x:v>
      </x:c>
      <x:c r="D464" s="30" t="str">
        <x:v>Large Group</x:v>
      </x:c>
      <x:c r="E464" s="31" t="n">
        <x:v>46284</x:v>
      </x:c>
      <x:c r="F464" s="30" t="str">
        <x:v>DP</x:v>
      </x:c>
      <x:c r="G464" s="32" t="n">
        <x:v>0</x:v>
      </x:c>
      <x:c r="H464" s="32" t="n">
        <x:v>100000</x:v>
      </x:c>
      <x:c r="I464" s="32" t="n">
        <x:f>IF(B464="","",SUM(G464:H464))</x:f>
        <x:v>100000</x:v>
      </x:c>
      <x:c r="J464" s="30" t="str">
        <x:f>IF(B464="","",IF(I464=0,"Tanpa uang masuk",IF(AND(G464&gt;0,H464&gt;0),"Cash + Transfer",IF(G464&gt;0,"Cash","Transfer"))))</x:f>
        <x:v>Transfer</x:v>
      </x:c>
      <x:c r="K464" s="30" t="str">
        <x:v>INDAH</x:v>
      </x:c>
      <x:c r="L464" s="30" t="str">
        <x:v>Belum diisi</x:v>
      </x:c>
      <x:c r="M464" s="30"/>
      <x:c r="N464" s="30"/>
      <x:c r="O464" s="30"/>
      <x:c r="P464" s="30"/>
      <x:c r="Q464" s="30"/>
      <x:c r="R464" s="30"/>
      <x:c r="S464" s="30" t="str">
        <x:v>Paket utama</x:v>
      </x:c>
      <x:c r="T464" s="30" t="str">
        <x:v>18</x:v>
      </x:c>
      <x:c r="U464" s="30" t="n">
        <x:v>18</x:v>
      </x:c>
      <x:c r="V464" s="30" t="str">
        <x:v>2026-09-19T00:00:00</x:v>
      </x:c>
      <x:c r="W464" s="30"/>
      <x:c r="X464" s="30" t="n">
        <x:v>100000</x:v>
      </x:c>
      <x:c r="Y464" s="30" t="str">
        <x:v>Fotografer belum diisi</x:v>
      </x:c>
      <x:c r="Z464" s="30" t="str">
        <x:f>IF(B464="","",IF(OR(C464="",D464="Belum diisi",F464=""),"CHECK: identitas/status",IF(AND(S464="Paket utama",F464&lt;&gt;"DP",OR(E464="",L464="")),"CHECK: tanggal foto/crew",IF(AND(I464=0,OR(W464="-",X464="-")),"CHECK: nominal nonangka","OK"))))</x:f>
        <x:v>OK</x:v>
      </x:c>
      <x:c r="AA464" s="30" t="n">
        <x:f>IF(B464="","",IF(AND(S464="Paket utama",E464&lt;&gt;"",E464&lt;='Pengaturan'!$B$6,OR(F464="Lunas",F464="Pelunasan"),L464&lt;&gt;"",L464&lt;&gt;"Belum diisi",N464="Uploaded"),1,0))</x:f>
        <x:v>0</x:v>
      </x:c>
    </x:row>
    <x:row r="465">
      <x:c r="A465" s="30" t="n">
        <x:v>461</x:v>
      </x:c>
      <x:c r="B465" s="31" t="n">
        <x:v>46283</x:v>
      </x:c>
      <x:c r="C465" s="30" t="str">
        <x:v>KKN 100</x:v>
      </x:c>
      <x:c r="D465" s="30" t="str">
        <x:v>Large Group</x:v>
      </x:c>
      <x:c r="E465" s="31" t="n">
        <x:v>46283</x:v>
      </x:c>
      <x:c r="F465" s="30" t="str">
        <x:v>Lunas</x:v>
      </x:c>
      <x:c r="G465" s="32" t="n">
        <x:v>150000</x:v>
      </x:c>
      <x:c r="H465" s="32" t="n">
        <x:v>0</x:v>
      </x:c>
      <x:c r="I465" s="32" t="n">
        <x:f>IF(B465="","",SUM(G465:H465))</x:f>
        <x:v>150000</x:v>
      </x:c>
      <x:c r="J465" s="30" t="str">
        <x:f>IF(B465="","",IF(I465=0,"Tanpa uang masuk",IF(AND(G465&gt;0,H465&gt;0),"Cash + Transfer",IF(G465&gt;0,"Cash","Transfer"))))</x:f>
        <x:v>Cash</x:v>
      </x:c>
      <x:c r="K465" s="30" t="str">
        <x:v>INDAH</x:v>
      </x:c>
      <x:c r="L465" s="30" t="str">
        <x:v>SAKA</x:v>
      </x:c>
      <x:c r="M465" s="30"/>
      <x:c r="N465" s="30" t="str">
        <x:v>Uploaded</x:v>
      </x:c>
      <x:c r="O465" s="30" t="str">
        <x:v>Pending</x:v>
      </x:c>
      <x:c r="P465" s="30"/>
      <x:c r="Q465" s="30"/>
      <x:c r="R465" s="30"/>
      <x:c r="S465" s="30" t="str">
        <x:v>Paket utama</x:v>
      </x:c>
      <x:c r="T465" s="30" t="str">
        <x:v>18</x:v>
      </x:c>
      <x:c r="U465" s="30" t="n">
        <x:v>19</x:v>
      </x:c>
      <x:c r="V465" s="30" t="str">
        <x:v>2026-09-18T00:00:00</x:v>
      </x:c>
      <x:c r="W465" s="30" t="n">
        <x:v>150000</x:v>
      </x:c>
      <x:c r="X465" s="30"/>
      <x:c r="Y465" s="30"/>
      <x:c r="Z465" s="30" t="str">
        <x:f>IF(B465="","",IF(OR(C465="",D465="Belum diisi",F465=""),"CHECK: identitas/status",IF(AND(S465="Paket utama",F465&lt;&gt;"DP",OR(E465="",L465="")),"CHECK: tanggal foto/crew",IF(AND(I465=0,OR(W465="-",X465="-")),"CHECK: nominal nonangka","OK"))))</x:f>
        <x:v>OK</x:v>
      </x:c>
      <x:c r="AA465" s="30" t="n">
        <x:f>IF(B465="","",IF(AND(S465="Paket utama",E465&lt;&gt;"",E465&lt;='Pengaturan'!$B$6,OR(F465="Lunas",F465="Pelunasan"),L465&lt;&gt;"",L465&lt;&gt;"Belum diisi",N465="Uploaded"),1,0))</x:f>
        <x:v>1</x:v>
      </x:c>
    </x:row>
    <x:row r="466">
      <x:c r="A466" s="30" t="n">
        <x:v>462</x:v>
      </x:c>
      <x:c r="B466" s="31" t="n">
        <x:v>46283</x:v>
      </x:c>
      <x:c r="C466" s="30" t="str">
        <x:v>Suhaimah</x:v>
      </x:c>
      <x:c r="D466" s="30" t="str">
        <x:v>Large Group</x:v>
      </x:c>
      <x:c r="E466" s="31" t="n">
        <x:v>46283</x:v>
      </x:c>
      <x:c r="F466" s="30" t="str">
        <x:v>Lunas</x:v>
      </x:c>
      <x:c r="G466" s="32" t="n">
        <x:v>150000</x:v>
      </x:c>
      <x:c r="H466" s="32" t="n">
        <x:v>0</x:v>
      </x:c>
      <x:c r="I466" s="32" t="n">
        <x:f>IF(B466="","",SUM(G466:H466))</x:f>
        <x:v>150000</x:v>
      </x:c>
      <x:c r="J466" s="30" t="str">
        <x:f>IF(B466="","",IF(I466=0,"Tanpa uang masuk",IF(AND(G466&gt;0,H466&gt;0),"Cash + Transfer",IF(G466&gt;0,"Cash","Transfer"))))</x:f>
        <x:v>Cash</x:v>
      </x:c>
      <x:c r="K466" s="30" t="str">
        <x:v>INDAH</x:v>
      </x:c>
      <x:c r="L466" s="30" t="str">
        <x:v>SAKA</x:v>
      </x:c>
      <x:c r="M466" s="30"/>
      <x:c r="N466" s="30" t="str">
        <x:v>Uploaded</x:v>
      </x:c>
      <x:c r="O466" s="30" t="str">
        <x:v>Pending</x:v>
      </x:c>
      <x:c r="P466" s="30"/>
      <x:c r="Q466" s="30"/>
      <x:c r="R466" s="30"/>
      <x:c r="S466" s="30" t="str">
        <x:v>Paket utama</x:v>
      </x:c>
      <x:c r="T466" s="30" t="str">
        <x:v>18</x:v>
      </x:c>
      <x:c r="U466" s="30" t="n">
        <x:v>20</x:v>
      </x:c>
      <x:c r="V466" s="30" t="str">
        <x:v>2026-09-18T00:00:00</x:v>
      </x:c>
      <x:c r="W466" s="30" t="n">
        <x:v>150000</x:v>
      </x:c>
      <x:c r="X466" s="30"/>
      <x:c r="Y466" s="30"/>
      <x:c r="Z466" s="30" t="str">
        <x:f>IF(B466="","",IF(OR(C466="",D466="Belum diisi",F466=""),"CHECK: identitas/status",IF(AND(S466="Paket utama",F466&lt;&gt;"DP",OR(E466="",L466="")),"CHECK: tanggal foto/crew",IF(AND(I466=0,OR(W466="-",X466="-")),"CHECK: nominal nonangka","OK"))))</x:f>
        <x:v>OK</x:v>
      </x:c>
      <x:c r="AA466" s="30" t="n">
        <x:f>IF(B466="","",IF(AND(S466="Paket utama",E466&lt;&gt;"",E466&lt;='Pengaturan'!$B$6,OR(F466="Lunas",F466="Pelunasan"),L466&lt;&gt;"",L466&lt;&gt;"Belum diisi",N466="Uploaded"),1,0))</x:f>
        <x:v>1</x:v>
      </x:c>
    </x:row>
    <x:row r="467">
      <x:c r="A467" s="30" t="n">
        <x:v>463</x:v>
      </x:c>
      <x:c r="B467" s="31" t="n">
        <x:v>46284</x:v>
      </x:c>
      <x:c r="C467" s="30" t="str">
        <x:v>Celestia</x:v>
      </x:c>
      <x:c r="D467" s="30" t="str">
        <x:v>Large Group</x:v>
      </x:c>
      <x:c r="E467" s="31" t="n">
        <x:v>46287</x:v>
      </x:c>
      <x:c r="F467" s="30" t="str">
        <x:v>DP</x:v>
      </x:c>
      <x:c r="G467" s="32" t="n">
        <x:v>0</x:v>
      </x:c>
      <x:c r="H467" s="32" t="n">
        <x:v>100000</x:v>
      </x:c>
      <x:c r="I467" s="32" t="n">
        <x:f>IF(B467="","",SUM(G467:H467))</x:f>
        <x:v>100000</x:v>
      </x:c>
      <x:c r="J467" s="30" t="str">
        <x:f>IF(B467="","",IF(I467=0,"Tanpa uang masuk",IF(AND(G467&gt;0,H467&gt;0),"Cash + Transfer",IF(G467&gt;0,"Cash","Transfer"))))</x:f>
        <x:v>Transfer</x:v>
      </x:c>
      <x:c r="K467" s="30" t="str">
        <x:v>INDAH</x:v>
      </x:c>
      <x:c r="L467" s="30" t="str">
        <x:v>Belum diisi</x:v>
      </x:c>
      <x:c r="M467" s="30"/>
      <x:c r="N467" s="30"/>
      <x:c r="O467" s="30"/>
      <x:c r="P467" s="30"/>
      <x:c r="Q467" s="30"/>
      <x:c r="R467" s="30"/>
      <x:c r="S467" s="30" t="str">
        <x:v>Paket utama</x:v>
      </x:c>
      <x:c r="T467" s="30" t="str">
        <x:v>19</x:v>
      </x:c>
      <x:c r="U467" s="30" t="n">
        <x:v>4</x:v>
      </x:c>
      <x:c r="V467" s="30" t="str">
        <x:v>2026-09-22T00:00:00</x:v>
      </x:c>
      <x:c r="W467" s="30"/>
      <x:c r="X467" s="30" t="n">
        <x:v>100000</x:v>
      </x:c>
      <x:c r="Y467" s="30" t="str">
        <x:v>Fotografer belum diisi</x:v>
      </x:c>
      <x:c r="Z467" s="30" t="str">
        <x:f>IF(B467="","",IF(OR(C467="",D467="Belum diisi",F467=""),"CHECK: identitas/status",IF(AND(S467="Paket utama",F467&lt;&gt;"DP",OR(E467="",L467="")),"CHECK: tanggal foto/crew",IF(AND(I467=0,OR(W467="-",X467="-")),"CHECK: nominal nonangka","OK"))))</x:f>
        <x:v>OK</x:v>
      </x:c>
      <x:c r="AA467" s="30" t="n">
        <x:f>IF(B467="","",IF(AND(S467="Paket utama",E467&lt;&gt;"",E467&lt;='Pengaturan'!$B$6,OR(F467="Lunas",F467="Pelunasan"),L467&lt;&gt;"",L467&lt;&gt;"Belum diisi",N467="Uploaded"),1,0))</x:f>
        <x:v>0</x:v>
      </x:c>
    </x:row>
    <x:row r="468">
      <x:c r="A468" s="30" t="n">
        <x:v>464</x:v>
      </x:c>
      <x:c r="B468" s="31" t="n">
        <x:v>46284</x:v>
      </x:c>
      <x:c r="C468" s="30" t="str">
        <x:v>Aya</x:v>
      </x:c>
      <x:c r="D468" s="30" t="str">
        <x:v>Large Group</x:v>
      </x:c>
      <x:c r="E468" s="31" t="n">
        <x:v>46284</x:v>
      </x:c>
      <x:c r="F468" s="30" t="str">
        <x:v>Lunas</x:v>
      </x:c>
      <x:c r="G468" s="32" t="n">
        <x:v>75000</x:v>
      </x:c>
      <x:c r="H468" s="32" t="n">
        <x:v>0</x:v>
      </x:c>
      <x:c r="I468" s="32" t="n">
        <x:f>IF(B468="","",SUM(G468:H468))</x:f>
        <x:v>75000</x:v>
      </x:c>
      <x:c r="J468" s="30" t="str">
        <x:f>IF(B468="","",IF(I468=0,"Tanpa uang masuk",IF(AND(G468&gt;0,H468&gt;0),"Cash + Transfer",IF(G468&gt;0,"Cash","Transfer"))))</x:f>
        <x:v>Cash</x:v>
      </x:c>
      <x:c r="K468" s="30" t="str">
        <x:v>INDAH</x:v>
      </x:c>
      <x:c r="L468" s="30" t="str">
        <x:v>ADIF</x:v>
      </x:c>
      <x:c r="M468" s="30"/>
      <x:c r="N468" s="30" t="str">
        <x:v>Uploaded</x:v>
      </x:c>
      <x:c r="O468" s="30" t="str">
        <x:v>Uploaded</x:v>
      </x:c>
      <x:c r="P468" s="30"/>
      <x:c r="Q468" s="30"/>
      <x:c r="R468" s="30"/>
      <x:c r="S468" s="30" t="str">
        <x:v>Paket utama</x:v>
      </x:c>
      <x:c r="T468" s="30" t="str">
        <x:v>19</x:v>
      </x:c>
      <x:c r="U468" s="30" t="n">
        <x:v>5</x:v>
      </x:c>
      <x:c r="V468" s="30" t="str">
        <x:v>2026-09-19T00:00:00</x:v>
      </x:c>
      <x:c r="W468" s="30" t="n">
        <x:v>75000</x:v>
      </x:c>
      <x:c r="X468" s="30"/>
      <x:c r="Y468" s="30"/>
      <x:c r="Z468" s="30" t="str">
        <x:f>IF(B468="","",IF(OR(C468="",D468="Belum diisi",F468=""),"CHECK: identitas/status",IF(AND(S468="Paket utama",F468&lt;&gt;"DP",OR(E468="",L468="")),"CHECK: tanggal foto/crew",IF(AND(I468=0,OR(W468="-",X468="-")),"CHECK: nominal nonangka","OK"))))</x:f>
        <x:v>OK</x:v>
      </x:c>
      <x:c r="AA468" s="30" t="n">
        <x:f>IF(B468="","",IF(AND(S468="Paket utama",E468&lt;&gt;"",E468&lt;='Pengaturan'!$B$6,OR(F468="Lunas",F468="Pelunasan"),L468&lt;&gt;"",L468&lt;&gt;"Belum diisi",N468="Uploaded"),1,0))</x:f>
        <x:v>1</x:v>
      </x:c>
    </x:row>
    <x:row r="469">
      <x:c r="A469" s="30" t="n">
        <x:v>465</x:v>
      </x:c>
      <x:c r="B469" s="31" t="n">
        <x:v>46284</x:v>
      </x:c>
      <x:c r="C469" s="30" t="str">
        <x:v>princes</x:v>
      </x:c>
      <x:c r="D469" s="30" t="str">
        <x:v>Family B</x:v>
      </x:c>
      <x:c r="E469" s="31" t="n">
        <x:v>46284</x:v>
      </x:c>
      <x:c r="F469" s="30" t="str">
        <x:v>DP</x:v>
      </x:c>
      <x:c r="G469" s="32" t="n">
        <x:v>0</x:v>
      </x:c>
      <x:c r="H469" s="32" t="n">
        <x:v>100000</x:v>
      </x:c>
      <x:c r="I469" s="32" t="n">
        <x:f>IF(B469="","",SUM(G469:H469))</x:f>
        <x:v>100000</x:v>
      </x:c>
      <x:c r="J469" s="30" t="str">
        <x:f>IF(B469="","",IF(I469=0,"Tanpa uang masuk",IF(AND(G469&gt;0,H469&gt;0),"Cash + Transfer",IF(G469&gt;0,"Cash","Transfer"))))</x:f>
        <x:v>Transfer</x:v>
      </x:c>
      <x:c r="K469" s="30" t="str">
        <x:v>INDAH</x:v>
      </x:c>
      <x:c r="L469" s="30" t="str">
        <x:v>Belum diisi</x:v>
      </x:c>
      <x:c r="M469" s="30"/>
      <x:c r="N469" s="30"/>
      <x:c r="O469" s="30"/>
      <x:c r="P469" s="30"/>
      <x:c r="Q469" s="30"/>
      <x:c r="R469" s="30"/>
      <x:c r="S469" s="30" t="str">
        <x:v>Paket utama</x:v>
      </x:c>
      <x:c r="T469" s="30" t="str">
        <x:v>19</x:v>
      </x:c>
      <x:c r="U469" s="30" t="n">
        <x:v>6</x:v>
      </x:c>
      <x:c r="V469" s="30" t="str">
        <x:v>2026-09-19T00:00:00</x:v>
      </x:c>
      <x:c r="W469" s="30"/>
      <x:c r="X469" s="30" t="n">
        <x:v>100000</x:v>
      </x:c>
      <x:c r="Y469" s="30" t="str">
        <x:v>Fotografer belum diisi</x:v>
      </x:c>
      <x:c r="Z469" s="30" t="str">
        <x:f>IF(B469="","",IF(OR(C469="",D469="Belum diisi",F469=""),"CHECK: identitas/status",IF(AND(S469="Paket utama",F469&lt;&gt;"DP",OR(E469="",L469="")),"CHECK: tanggal foto/crew",IF(AND(I469=0,OR(W469="-",X469="-")),"CHECK: nominal nonangka","OK"))))</x:f>
        <x:v>OK</x:v>
      </x:c>
      <x:c r="AA469" s="30" t="n">
        <x:f>IF(B469="","",IF(AND(S469="Paket utama",E469&lt;&gt;"",E469&lt;='Pengaturan'!$B$6,OR(F469="Lunas",F469="Pelunasan"),L469&lt;&gt;"",L469&lt;&gt;"Belum diisi",N469="Uploaded"),1,0))</x:f>
        <x:v>0</x:v>
      </x:c>
    </x:row>
    <x:row r="470">
      <x:c r="A470" s="30" t="n">
        <x:v>466</x:v>
      </x:c>
      <x:c r="B470" s="31" t="n">
        <x:v>46284</x:v>
      </x:c>
      <x:c r="C470" s="30" t="str">
        <x:v>Frista</x:v>
      </x:c>
      <x:c r="D470" s="30" t="str">
        <x:v>Family A</x:v>
      </x:c>
      <x:c r="E470" s="31" t="n">
        <x:v>46284</x:v>
      </x:c>
      <x:c r="F470" s="30" t="str">
        <x:v>Lunas</x:v>
      </x:c>
      <x:c r="G470" s="32" t="n">
        <x:v>250000</x:v>
      </x:c>
      <x:c r="H470" s="32" t="n">
        <x:v>0</x:v>
      </x:c>
      <x:c r="I470" s="32" t="n">
        <x:f>IF(B470="","",SUM(G470:H470))</x:f>
        <x:v>250000</x:v>
      </x:c>
      <x:c r="J470" s="30" t="str">
        <x:f>IF(B470="","",IF(I470=0,"Tanpa uang masuk",IF(AND(G470&gt;0,H470&gt;0),"Cash + Transfer",IF(G470&gt;0,"Cash","Transfer"))))</x:f>
        <x:v>Cash</x:v>
      </x:c>
      <x:c r="K470" s="30" t="str">
        <x:v>INDAH</x:v>
      </x:c>
      <x:c r="L470" s="30" t="str">
        <x:v>ADIF</x:v>
      </x:c>
      <x:c r="M470" s="30"/>
      <x:c r="N470" s="30" t="str">
        <x:v>Uploaded</x:v>
      </x:c>
      <x:c r="O470" s="30" t="str">
        <x:v>Pending</x:v>
      </x:c>
      <x:c r="P470" s="30"/>
      <x:c r="Q470" s="30"/>
      <x:c r="R470" s="30"/>
      <x:c r="S470" s="30" t="str">
        <x:v>Paket utama</x:v>
      </x:c>
      <x:c r="T470" s="30" t="str">
        <x:v>19</x:v>
      </x:c>
      <x:c r="U470" s="30" t="n">
        <x:v>7</x:v>
      </x:c>
      <x:c r="V470" s="30" t="str">
        <x:v>2026-09-19T00:00:00</x:v>
      </x:c>
      <x:c r="W470" s="30" t="n">
        <x:v>250000</x:v>
      </x:c>
      <x:c r="X470" s="30"/>
      <x:c r="Y470" s="30"/>
      <x:c r="Z470" s="30" t="str">
        <x:f>IF(B470="","",IF(OR(C470="",D470="Belum diisi",F470=""),"CHECK: identitas/status",IF(AND(S470="Paket utama",F470&lt;&gt;"DP",OR(E470="",L470="")),"CHECK: tanggal foto/crew",IF(AND(I470=0,OR(W470="-",X470="-")),"CHECK: nominal nonangka","OK"))))</x:f>
        <x:v>OK</x:v>
      </x:c>
      <x:c r="AA470" s="30" t="n">
        <x:f>IF(B470="","",IF(AND(S470="Paket utama",E470&lt;&gt;"",E470&lt;='Pengaturan'!$B$6,OR(F470="Lunas",F470="Pelunasan"),L470&lt;&gt;"",L470&lt;&gt;"Belum diisi",N470="Uploaded"),1,0))</x:f>
        <x:v>1</x:v>
      </x:c>
    </x:row>
    <x:row r="471">
      <x:c r="A471" s="30" t="n">
        <x:v>467</x:v>
      </x:c>
      <x:c r="B471" s="31" t="n">
        <x:v>46284</x:v>
      </x:c>
      <x:c r="C471" s="30" t="str">
        <x:v>Aliya</x:v>
      </x:c>
      <x:c r="D471" s="30" t="str">
        <x:v>Graduation</x:v>
      </x:c>
      <x:c r="E471" s="31" t="n">
        <x:v>46284</x:v>
      </x:c>
      <x:c r="F471" s="30" t="str">
        <x:v>Lunas</x:v>
      </x:c>
      <x:c r="G471" s="32" t="n">
        <x:v>410000</x:v>
      </x:c>
      <x:c r="H471" s="32" t="n">
        <x:v>0</x:v>
      </x:c>
      <x:c r="I471" s="32" t="n">
        <x:f>IF(B471="","",SUM(G471:H471))</x:f>
        <x:v>410000</x:v>
      </x:c>
      <x:c r="J471" s="30" t="str">
        <x:f>IF(B471="","",IF(I471=0,"Tanpa uang masuk",IF(AND(G471&gt;0,H471&gt;0),"Cash + Transfer",IF(G471&gt;0,"Cash","Transfer"))))</x:f>
        <x:v>Cash</x:v>
      </x:c>
      <x:c r="K471" s="30" t="str">
        <x:v>INDAH</x:v>
      </x:c>
      <x:c r="L471" s="30" t="str">
        <x:v>ADIF</x:v>
      </x:c>
      <x:c r="M471" s="30"/>
      <x:c r="N471" s="30" t="str">
        <x:v>Uploaded</x:v>
      </x:c>
      <x:c r="O471" s="30" t="str">
        <x:v>Pending</x:v>
      </x:c>
      <x:c r="P471" s="30"/>
      <x:c r="Q471" s="30"/>
      <x:c r="R471" s="30"/>
      <x:c r="S471" s="30" t="str">
        <x:v>Paket utama</x:v>
      </x:c>
      <x:c r="T471" s="30" t="str">
        <x:v>19</x:v>
      </x:c>
      <x:c r="U471" s="30" t="n">
        <x:v>8</x:v>
      </x:c>
      <x:c r="V471" s="30" t="str">
        <x:v>2026-09-19T00:00:00</x:v>
      </x:c>
      <x:c r="W471" s="30" t="n">
        <x:v>410000</x:v>
      </x:c>
      <x:c r="X471" s="30"/>
      <x:c r="Y471" s="30"/>
      <x:c r="Z471" s="30" t="str">
        <x:f>IF(B471="","",IF(OR(C471="",D471="Belum diisi",F471=""),"CHECK: identitas/status",IF(AND(S471="Paket utama",F471&lt;&gt;"DP",OR(E471="",L471="")),"CHECK: tanggal foto/crew",IF(AND(I471=0,OR(W471="-",X471="-")),"CHECK: nominal nonangka","OK"))))</x:f>
        <x:v>OK</x:v>
      </x:c>
      <x:c r="AA471" s="30" t="n">
        <x:f>IF(B471="","",IF(AND(S471="Paket utama",E471&lt;&gt;"",E471&lt;='Pengaturan'!$B$6,OR(F471="Lunas",F471="Pelunasan"),L471&lt;&gt;"",L471&lt;&gt;"Belum diisi",N471="Uploaded"),1,0))</x:f>
        <x:v>1</x:v>
      </x:c>
    </x:row>
    <x:row r="472">
      <x:c r="A472" s="30" t="n">
        <x:v>468</x:v>
      </x:c>
      <x:c r="B472" s="31" t="n">
        <x:v>46284</x:v>
      </x:c>
      <x:c r="C472" s="30" t="str">
        <x:v>Neneng</x:v>
      </x:c>
      <x:c r="D472" s="30" t="str">
        <x:v>Graduation</x:v>
      </x:c>
      <x:c r="E472" s="31" t="n">
        <x:v>46284</x:v>
      </x:c>
      <x:c r="F472" s="30" t="str">
        <x:v>Lunas</x:v>
      </x:c>
      <x:c r="G472" s="32" t="n">
        <x:v>0</x:v>
      </x:c>
      <x:c r="H472" s="32" t="n">
        <x:v>400000</x:v>
      </x:c>
      <x:c r="I472" s="32" t="n">
        <x:f>IF(B472="","",SUM(G472:H472))</x:f>
        <x:v>400000</x:v>
      </x:c>
      <x:c r="J472" s="30" t="str">
        <x:f>IF(B472="","",IF(I472=0,"Tanpa uang masuk",IF(AND(G472&gt;0,H472&gt;0),"Cash + Transfer",IF(G472&gt;0,"Cash","Transfer"))))</x:f>
        <x:v>Transfer</x:v>
      </x:c>
      <x:c r="K472" s="30" t="str">
        <x:v>INDAH</x:v>
      </x:c>
      <x:c r="L472" s="30" t="str">
        <x:v>SAKA</x:v>
      </x:c>
      <x:c r="M472" s="30"/>
      <x:c r="N472" s="30" t="str">
        <x:v>Uploaded</x:v>
      </x:c>
      <x:c r="O472" s="30" t="str">
        <x:v>Pending</x:v>
      </x:c>
      <x:c r="P472" s="30"/>
      <x:c r="Q472" s="30"/>
      <x:c r="R472" s="30"/>
      <x:c r="S472" s="30" t="str">
        <x:v>Paket utama</x:v>
      </x:c>
      <x:c r="T472" s="30" t="str">
        <x:v>19</x:v>
      </x:c>
      <x:c r="U472" s="30" t="n">
        <x:v>9</x:v>
      </x:c>
      <x:c r="V472" s="30" t="str">
        <x:v>2026-09-19T00:00:00</x:v>
      </x:c>
      <x:c r="W472" s="30"/>
      <x:c r="X472" s="30" t="n">
        <x:v>400000</x:v>
      </x:c>
      <x:c r="Y472" s="30"/>
      <x:c r="Z472" s="30" t="str">
        <x:f>IF(B472="","",IF(OR(C472="",D472="Belum diisi",F472=""),"CHECK: identitas/status",IF(AND(S472="Paket utama",F472&lt;&gt;"DP",OR(E472="",L472="")),"CHECK: tanggal foto/crew",IF(AND(I472=0,OR(W472="-",X472="-")),"CHECK: nominal nonangka","OK"))))</x:f>
        <x:v>OK</x:v>
      </x:c>
      <x:c r="AA472" s="30" t="n">
        <x:f>IF(B472="","",IF(AND(S472="Paket utama",E472&lt;&gt;"",E472&lt;='Pengaturan'!$B$6,OR(F472="Lunas",F472="Pelunasan"),L472&lt;&gt;"",L472&lt;&gt;"Belum diisi",N472="Uploaded"),1,0))</x:f>
        <x:v>1</x:v>
      </x:c>
    </x:row>
    <x:row r="473">
      <x:c r="A473" s="30" t="n">
        <x:v>469</x:v>
      </x:c>
      <x:c r="B473" s="31" t="n">
        <x:v>46284</x:v>
      </x:c>
      <x:c r="C473" s="30" t="str">
        <x:v>Lu'lu</x:v>
      </x:c>
      <x:c r="D473" s="30" t="str">
        <x:v>Graduation</x:v>
      </x:c>
      <x:c r="E473" s="31" t="n">
        <x:v>46284</x:v>
      </x:c>
      <x:c r="F473" s="30" t="str">
        <x:v>Lunas</x:v>
      </x:c>
      <x:c r="G473" s="32" t="n">
        <x:v>0</x:v>
      </x:c>
      <x:c r="H473" s="32" t="n">
        <x:v>250000</x:v>
      </x:c>
      <x:c r="I473" s="32" t="n">
        <x:f>IF(B473="","",SUM(G473:H473))</x:f>
        <x:v>250000</x:v>
      </x:c>
      <x:c r="J473" s="30" t="str">
        <x:f>IF(B473="","",IF(I473=0,"Tanpa uang masuk",IF(AND(G473&gt;0,H473&gt;0),"Cash + Transfer",IF(G473&gt;0,"Cash","Transfer"))))</x:f>
        <x:v>Transfer</x:v>
      </x:c>
      <x:c r="K473" s="30" t="str">
        <x:v>INDAH</x:v>
      </x:c>
      <x:c r="L473" s="30" t="str">
        <x:v>SAKA</x:v>
      </x:c>
      <x:c r="M473" s="30"/>
      <x:c r="N473" s="30" t="str">
        <x:v>Uploaded</x:v>
      </x:c>
      <x:c r="O473" s="30" t="str">
        <x:v>Pending</x:v>
      </x:c>
      <x:c r="P473" s="30"/>
      <x:c r="Q473" s="30"/>
      <x:c r="R473" s="30"/>
      <x:c r="S473" s="30" t="str">
        <x:v>Paket utama</x:v>
      </x:c>
      <x:c r="T473" s="30" t="str">
        <x:v>19</x:v>
      </x:c>
      <x:c r="U473" s="30" t="n">
        <x:v>10</x:v>
      </x:c>
      <x:c r="V473" s="30" t="str">
        <x:v>2026-09-19T00:00:00</x:v>
      </x:c>
      <x:c r="W473" s="30"/>
      <x:c r="X473" s="30" t="n">
        <x:v>250000</x:v>
      </x:c>
      <x:c r="Y473" s="30"/>
      <x:c r="Z473" s="30" t="str">
        <x:f>IF(B473="","",IF(OR(C473="",D473="Belum diisi",F473=""),"CHECK: identitas/status",IF(AND(S473="Paket utama",F473&lt;&gt;"DP",OR(E473="",L473="")),"CHECK: tanggal foto/crew",IF(AND(I473=0,OR(W473="-",X473="-")),"CHECK: nominal nonangka","OK"))))</x:f>
        <x:v>OK</x:v>
      </x:c>
      <x:c r="AA473" s="30" t="n">
        <x:f>IF(B473="","",IF(AND(S473="Paket utama",E473&lt;&gt;"",E473&lt;='Pengaturan'!$B$6,OR(F473="Lunas",F473="Pelunasan"),L473&lt;&gt;"",L473&lt;&gt;"Belum diisi",N473="Uploaded"),1,0))</x:f>
        <x:v>1</x:v>
      </x:c>
    </x:row>
    <x:row r="474">
      <x:c r="A474" s="30" t="n">
        <x:v>470</x:v>
      </x:c>
      <x:c r="B474" s="31" t="n">
        <x:v>46284</x:v>
      </x:c>
      <x:c r="C474" s="30" t="str">
        <x:v>aulia</x:v>
      </x:c>
      <x:c r="D474" s="30" t="str">
        <x:v>Photofox</x:v>
      </x:c>
      <x:c r="E474" s="31" t="n">
        <x:v>46285</x:v>
      </x:c>
      <x:c r="F474" s="30" t="str">
        <x:v>DP</x:v>
      </x:c>
      <x:c r="G474" s="32" t="n">
        <x:v>0</x:v>
      </x:c>
      <x:c r="H474" s="32" t="n">
        <x:v>100000</x:v>
      </x:c>
      <x:c r="I474" s="32" t="n">
        <x:f>IF(B474="","",SUM(G474:H474))</x:f>
        <x:v>100000</x:v>
      </x:c>
      <x:c r="J474" s="30" t="str">
        <x:f>IF(B474="","",IF(I474=0,"Tanpa uang masuk",IF(AND(G474&gt;0,H474&gt;0),"Cash + Transfer",IF(G474&gt;0,"Cash","Transfer"))))</x:f>
        <x:v>Transfer</x:v>
      </x:c>
      <x:c r="K474" s="30" t="str">
        <x:v>INDAH</x:v>
      </x:c>
      <x:c r="L474" s="30" t="str">
        <x:v>Belum diisi</x:v>
      </x:c>
      <x:c r="M474" s="30"/>
      <x:c r="N474" s="30"/>
      <x:c r="O474" s="30"/>
      <x:c r="P474" s="30"/>
      <x:c r="Q474" s="30"/>
      <x:c r="R474" s="30"/>
      <x:c r="S474" s="30" t="str">
        <x:v>Paket utama</x:v>
      </x:c>
      <x:c r="T474" s="30" t="str">
        <x:v>19</x:v>
      </x:c>
      <x:c r="U474" s="30" t="n">
        <x:v>11</x:v>
      </x:c>
      <x:c r="V474" s="30" t="str">
        <x:v>2026-09-20T00:00:00</x:v>
      </x:c>
      <x:c r="W474" s="30"/>
      <x:c r="X474" s="30" t="n">
        <x:v>100000</x:v>
      </x:c>
      <x:c r="Y474" s="30" t="str">
        <x:v>Fotografer belum diisi</x:v>
      </x:c>
      <x:c r="Z474" s="30" t="str">
        <x:f>IF(B474="","",IF(OR(C474="",D474="Belum diisi",F474=""),"CHECK: identitas/status",IF(AND(S474="Paket utama",F474&lt;&gt;"DP",OR(E474="",L474="")),"CHECK: tanggal foto/crew",IF(AND(I474=0,OR(W474="-",X474="-")),"CHECK: nominal nonangka","OK"))))</x:f>
        <x:v>OK</x:v>
      </x:c>
      <x:c r="AA474" s="30" t="n">
        <x:f>IF(B474="","",IF(AND(S474="Paket utama",E474&lt;&gt;"",E474&lt;='Pengaturan'!$B$6,OR(F474="Lunas",F474="Pelunasan"),L474&lt;&gt;"",L474&lt;&gt;"Belum diisi",N474="Uploaded"),1,0))</x:f>
        <x:v>0</x:v>
      </x:c>
    </x:row>
    <x:row r="475">
      <x:c r="A475" s="30" t="n">
        <x:v>471</x:v>
      </x:c>
      <x:c r="B475" s="31" t="n">
        <x:v>46284</x:v>
      </x:c>
      <x:c r="C475" s="30" t="str">
        <x:v>Rizki</x:v>
      </x:c>
      <x:c r="D475" s="30" t="str">
        <x:v>Graduation</x:v>
      </x:c>
      <x:c r="E475" s="31" t="n">
        <x:v>46284</x:v>
      </x:c>
      <x:c r="F475" s="30" t="str">
        <x:v>Lunas</x:v>
      </x:c>
      <x:c r="G475" s="32" t="n">
        <x:v>0</x:v>
      </x:c>
      <x:c r="H475" s="32" t="n">
        <x:v>270000</x:v>
      </x:c>
      <x:c r="I475" s="32" t="n">
        <x:f>IF(B475="","",SUM(G475:H475))</x:f>
        <x:v>270000</x:v>
      </x:c>
      <x:c r="J475" s="30" t="str">
        <x:f>IF(B475="","",IF(I475=0,"Tanpa uang masuk",IF(AND(G475&gt;0,H475&gt;0),"Cash + Transfer",IF(G475&gt;0,"Cash","Transfer"))))</x:f>
        <x:v>Transfer</x:v>
      </x:c>
      <x:c r="K475" s="30" t="str">
        <x:v>INDAH</x:v>
      </x:c>
      <x:c r="L475" s="30" t="str">
        <x:v>SAKA</x:v>
      </x:c>
      <x:c r="M475" s="30"/>
      <x:c r="N475" s="30" t="str">
        <x:v>Uploaded</x:v>
      </x:c>
      <x:c r="O475" s="30" t="str">
        <x:v>Pending</x:v>
      </x:c>
      <x:c r="P475" s="30"/>
      <x:c r="Q475" s="30"/>
      <x:c r="R475" s="30"/>
      <x:c r="S475" s="30" t="str">
        <x:v>Paket utama</x:v>
      </x:c>
      <x:c r="T475" s="30" t="str">
        <x:v>19</x:v>
      </x:c>
      <x:c r="U475" s="30" t="n">
        <x:v>12</x:v>
      </x:c>
      <x:c r="V475" s="30" t="str">
        <x:v>2026-09-19T00:00:00</x:v>
      </x:c>
      <x:c r="W475" s="30"/>
      <x:c r="X475" s="30" t="n">
        <x:v>270000</x:v>
      </x:c>
      <x:c r="Y475" s="30"/>
      <x:c r="Z475" s="30" t="str">
        <x:f>IF(B475="","",IF(OR(C475="",D475="Belum diisi",F475=""),"CHECK: identitas/status",IF(AND(S475="Paket utama",F475&lt;&gt;"DP",OR(E475="",L475="")),"CHECK: tanggal foto/crew",IF(AND(I475=0,OR(W475="-",X475="-")),"CHECK: nominal nonangka","OK"))))</x:f>
        <x:v>OK</x:v>
      </x:c>
      <x:c r="AA475" s="30" t="n">
        <x:f>IF(B475="","",IF(AND(S475="Paket utama",E475&lt;&gt;"",E475&lt;='Pengaturan'!$B$6,OR(F475="Lunas",F475="Pelunasan"),L475&lt;&gt;"",L475&lt;&gt;"Belum diisi",N475="Uploaded"),1,0))</x:f>
        <x:v>1</x:v>
      </x:c>
    </x:row>
    <x:row r="476">
      <x:c r="A476" s="30" t="n">
        <x:v>472</x:v>
      </x:c>
      <x:c r="B476" s="31" t="n">
        <x:v>46284</x:v>
      </x:c>
      <x:c r="C476" s="30" t="str">
        <x:v>Arneta</x:v>
      </x:c>
      <x:c r="D476" s="30" t="str">
        <x:v>Graduation Premium</x:v>
      </x:c>
      <x:c r="E476" s="31" t="n">
        <x:v>46284</x:v>
      </x:c>
      <x:c r="F476" s="30" t="str">
        <x:v>Lunas</x:v>
      </x:c>
      <x:c r="G476" s="32" t="n">
        <x:v>400000</x:v>
      </x:c>
      <x:c r="H476" s="32" t="n">
        <x:v>0</x:v>
      </x:c>
      <x:c r="I476" s="32" t="n">
        <x:f>IF(B476="","",SUM(G476:H476))</x:f>
        <x:v>400000</x:v>
      </x:c>
      <x:c r="J476" s="30" t="str">
        <x:f>IF(B476="","",IF(I476=0,"Tanpa uang masuk",IF(AND(G476&gt;0,H476&gt;0),"Cash + Transfer",IF(G476&gt;0,"Cash","Transfer"))))</x:f>
        <x:v>Cash</x:v>
      </x:c>
      <x:c r="K476" s="30" t="str">
        <x:v>INDAH</x:v>
      </x:c>
      <x:c r="L476" s="30" t="str">
        <x:v>ADIF</x:v>
      </x:c>
      <x:c r="M476" s="30"/>
      <x:c r="N476" s="30" t="str">
        <x:v>Uploaded</x:v>
      </x:c>
      <x:c r="O476" s="30" t="str">
        <x:v>Pending</x:v>
      </x:c>
      <x:c r="P476" s="30"/>
      <x:c r="Q476" s="30"/>
      <x:c r="R476" s="30"/>
      <x:c r="S476" s="30" t="str">
        <x:v>Paket utama</x:v>
      </x:c>
      <x:c r="T476" s="30" t="str">
        <x:v>19</x:v>
      </x:c>
      <x:c r="U476" s="30" t="n">
        <x:v>13</x:v>
      </x:c>
      <x:c r="V476" s="30" t="str">
        <x:v>2026-09-19T00:00:00</x:v>
      </x:c>
      <x:c r="W476" s="30" t="n">
        <x:v>400000</x:v>
      </x:c>
      <x:c r="X476" s="30"/>
      <x:c r="Y476" s="30"/>
      <x:c r="Z476" s="30" t="str">
        <x:f>IF(B476="","",IF(OR(C476="",D476="Belum diisi",F476=""),"CHECK: identitas/status",IF(AND(S476="Paket utama",F476&lt;&gt;"DP",OR(E476="",L476="")),"CHECK: tanggal foto/crew",IF(AND(I476=0,OR(W476="-",X476="-")),"CHECK: nominal nonangka","OK"))))</x:f>
        <x:v>OK</x:v>
      </x:c>
      <x:c r="AA476" s="30" t="n">
        <x:f>IF(B476="","",IF(AND(S476="Paket utama",E476&lt;&gt;"",E476&lt;='Pengaturan'!$B$6,OR(F476="Lunas",F476="Pelunasan"),L476&lt;&gt;"",L476&lt;&gt;"Belum diisi",N476="Uploaded"),1,0))</x:f>
        <x:v>1</x:v>
      </x:c>
    </x:row>
    <x:row r="477">
      <x:c r="A477" s="30" t="n">
        <x:v>473</x:v>
      </x:c>
      <x:c r="B477" s="31" t="n">
        <x:v>46284</x:v>
      </x:c>
      <x:c r="C477" s="30" t="str">
        <x:v>cipan</x:v>
      </x:c>
      <x:c r="D477" s="30" t="str">
        <x:v>Couple A</x:v>
      </x:c>
      <x:c r="E477" s="31" t="n">
        <x:v>46288</x:v>
      </x:c>
      <x:c r="F477" s="30" t="str">
        <x:v>DP</x:v>
      </x:c>
      <x:c r="G477" s="32" t="n">
        <x:v>0</x:v>
      </x:c>
      <x:c r="H477" s="32" t="n">
        <x:v>100000</x:v>
      </x:c>
      <x:c r="I477" s="32" t="n">
        <x:f>IF(B477="","",SUM(G477:H477))</x:f>
        <x:v>100000</x:v>
      </x:c>
      <x:c r="J477" s="30" t="str">
        <x:f>IF(B477="","",IF(I477=0,"Tanpa uang masuk",IF(AND(G477&gt;0,H477&gt;0),"Cash + Transfer",IF(G477&gt;0,"Cash","Transfer"))))</x:f>
        <x:v>Transfer</x:v>
      </x:c>
      <x:c r="K477" s="30" t="str">
        <x:v>INDAH</x:v>
      </x:c>
      <x:c r="L477" s="30" t="str">
        <x:v>Belum diisi</x:v>
      </x:c>
      <x:c r="M477" s="30"/>
      <x:c r="N477" s="30"/>
      <x:c r="O477" s="30"/>
      <x:c r="P477" s="30"/>
      <x:c r="Q477" s="30"/>
      <x:c r="R477" s="30"/>
      <x:c r="S477" s="30" t="str">
        <x:v>Paket utama</x:v>
      </x:c>
      <x:c r="T477" s="30" t="str">
        <x:v>19</x:v>
      </x:c>
      <x:c r="U477" s="30" t="n">
        <x:v>14</x:v>
      </x:c>
      <x:c r="V477" s="30" t="str">
        <x:v>2026-09-23T00:00:00</x:v>
      </x:c>
      <x:c r="W477" s="30"/>
      <x:c r="X477" s="30" t="n">
        <x:v>100000</x:v>
      </x:c>
      <x:c r="Y477" s="30" t="str">
        <x:v>Fotografer belum diisi</x:v>
      </x:c>
      <x:c r="Z477" s="30" t="str">
        <x:f>IF(B477="","",IF(OR(C477="",D477="Belum diisi",F477=""),"CHECK: identitas/status",IF(AND(S477="Paket utama",F477&lt;&gt;"DP",OR(E477="",L477="")),"CHECK: tanggal foto/crew",IF(AND(I477=0,OR(W477="-",X477="-")),"CHECK: nominal nonangka","OK"))))</x:f>
        <x:v>OK</x:v>
      </x:c>
      <x:c r="AA477" s="30" t="n">
        <x:f>IF(B477="","",IF(AND(S477="Paket utama",E477&lt;&gt;"",E477&lt;='Pengaturan'!$B$6,OR(F477="Lunas",F477="Pelunasan"),L477&lt;&gt;"",L477&lt;&gt;"Belum diisi",N477="Uploaded"),1,0))</x:f>
        <x:v>0</x:v>
      </x:c>
    </x:row>
    <x:row r="478">
      <x:c r="A478" s="30" t="n">
        <x:v>474</x:v>
      </x:c>
      <x:c r="B478" s="31" t="n">
        <x:v>46284</x:v>
      </x:c>
      <x:c r="C478" s="30" t="str">
        <x:v>Ilham</x:v>
      </x:c>
      <x:c r="D478" s="30" t="str">
        <x:v>Graduation</x:v>
      </x:c>
      <x:c r="E478" s="31" t="n">
        <x:v>46284</x:v>
      </x:c>
      <x:c r="F478" s="30" t="str">
        <x:v>Lunas</x:v>
      </x:c>
      <x:c r="G478" s="32" t="n">
        <x:v>250000</x:v>
      </x:c>
      <x:c r="H478" s="32" t="n">
        <x:v>0</x:v>
      </x:c>
      <x:c r="I478" s="32" t="n">
        <x:f>IF(B478="","",SUM(G478:H478))</x:f>
        <x:v>250000</x:v>
      </x:c>
      <x:c r="J478" s="30" t="str">
        <x:f>IF(B478="","",IF(I478=0,"Tanpa uang masuk",IF(AND(G478&gt;0,H478&gt;0),"Cash + Transfer",IF(G478&gt;0,"Cash","Transfer"))))</x:f>
        <x:v>Cash</x:v>
      </x:c>
      <x:c r="K478" s="30" t="str">
        <x:v>AMEL</x:v>
      </x:c>
      <x:c r="L478" s="30" t="str">
        <x:v>SAKA</x:v>
      </x:c>
      <x:c r="M478" s="30"/>
      <x:c r="N478" s="30" t="str">
        <x:v>Uploaded</x:v>
      </x:c>
      <x:c r="O478" s="30" t="str">
        <x:v>Pending</x:v>
      </x:c>
      <x:c r="P478" s="30"/>
      <x:c r="Q478" s="30"/>
      <x:c r="R478" s="30"/>
      <x:c r="S478" s="30" t="str">
        <x:v>Paket utama</x:v>
      </x:c>
      <x:c r="T478" s="30" t="str">
        <x:v>19</x:v>
      </x:c>
      <x:c r="U478" s="30" t="n">
        <x:v>15</x:v>
      </x:c>
      <x:c r="V478" s="30" t="str">
        <x:v>19 sept</x:v>
      </x:c>
      <x:c r="W478" s="30" t="n">
        <x:v>250000</x:v>
      </x:c>
      <x:c r="X478" s="30"/>
      <x:c r="Y478" s="30"/>
      <x:c r="Z478" s="30" t="str">
        <x:f>IF(B478="","",IF(OR(C478="",D478="Belum diisi",F478=""),"CHECK: identitas/status",IF(AND(S478="Paket utama",F478&lt;&gt;"DP",OR(E478="",L478="")),"CHECK: tanggal foto/crew",IF(AND(I478=0,OR(W478="-",X478="-")),"CHECK: nominal nonangka","OK"))))</x:f>
        <x:v>OK</x:v>
      </x:c>
      <x:c r="AA478" s="30" t="n">
        <x:f>IF(B478="","",IF(AND(S478="Paket utama",E478&lt;&gt;"",E478&lt;='Pengaturan'!$B$6,OR(F478="Lunas",F478="Pelunasan"),L478&lt;&gt;"",L478&lt;&gt;"Belum diisi",N478="Uploaded"),1,0))</x:f>
        <x:v>1</x:v>
      </x:c>
    </x:row>
    <x:row r="479">
      <x:c r="A479" s="30" t="n">
        <x:v>475</x:v>
      </x:c>
      <x:c r="B479" s="31" t="n">
        <x:v>46284</x:v>
      </x:c>
      <x:c r="C479" s="30" t="str">
        <x:v>Difa Ruci</x:v>
      </x:c>
      <x:c r="D479" s="30" t="str">
        <x:v>Graduation</x:v>
      </x:c>
      <x:c r="E479" s="31" t="n">
        <x:v>46284</x:v>
      </x:c>
      <x:c r="F479" s="30" t="str">
        <x:v>Lunas</x:v>
      </x:c>
      <x:c r="G479" s="32" t="n">
        <x:v>250000</x:v>
      </x:c>
      <x:c r="H479" s="32" t="n">
        <x:v>0</x:v>
      </x:c>
      <x:c r="I479" s="32" t="n">
        <x:f>IF(B479="","",SUM(G479:H479))</x:f>
        <x:v>250000</x:v>
      </x:c>
      <x:c r="J479" s="30" t="str">
        <x:f>IF(B479="","",IF(I479=0,"Tanpa uang masuk",IF(AND(G479&gt;0,H479&gt;0),"Cash + Transfer",IF(G479&gt;0,"Cash","Transfer"))))</x:f>
        <x:v>Cash</x:v>
      </x:c>
      <x:c r="K479" s="30" t="str">
        <x:v>AMEL</x:v>
      </x:c>
      <x:c r="L479" s="30" t="str">
        <x:v>ADIF</x:v>
      </x:c>
      <x:c r="M479" s="30"/>
      <x:c r="N479" s="30" t="str">
        <x:v>Uploaded</x:v>
      </x:c>
      <x:c r="O479" s="30" t="str">
        <x:v>Pending</x:v>
      </x:c>
      <x:c r="P479" s="30"/>
      <x:c r="Q479" s="30"/>
      <x:c r="R479" s="30"/>
      <x:c r="S479" s="30" t="str">
        <x:v>Paket utama</x:v>
      </x:c>
      <x:c r="T479" s="30" t="str">
        <x:v>19</x:v>
      </x:c>
      <x:c r="U479" s="30" t="n">
        <x:v>16</x:v>
      </x:c>
      <x:c r="V479" s="30" t="str">
        <x:v>19 sept</x:v>
      </x:c>
      <x:c r="W479" s="30" t="n">
        <x:v>250000</x:v>
      </x:c>
      <x:c r="X479" s="30"/>
      <x:c r="Y479" s="30"/>
      <x:c r="Z479" s="30" t="str">
        <x:f>IF(B479="","",IF(OR(C479="",D479="Belum diisi",F479=""),"CHECK: identitas/status",IF(AND(S479="Paket utama",F479&lt;&gt;"DP",OR(E479="",L479="")),"CHECK: tanggal foto/crew",IF(AND(I479=0,OR(W479="-",X479="-")),"CHECK: nominal nonangka","OK"))))</x:f>
        <x:v>OK</x:v>
      </x:c>
      <x:c r="AA479" s="30" t="n">
        <x:f>IF(B479="","",IF(AND(S479="Paket utama",E479&lt;&gt;"",E479&lt;='Pengaturan'!$B$6,OR(F479="Lunas",F479="Pelunasan"),L479&lt;&gt;"",L479&lt;&gt;"Belum diisi",N479="Uploaded"),1,0))</x:f>
        <x:v>1</x:v>
      </x:c>
    </x:row>
    <x:row r="480">
      <x:c r="A480" s="30" t="n">
        <x:v>476</x:v>
      </x:c>
      <x:c r="B480" s="31" t="n">
        <x:v>46284</x:v>
      </x:c>
      <x:c r="C480" s="30" t="str">
        <x:v>Delfi</x:v>
      </x:c>
      <x:c r="D480" s="30" t="str">
        <x:v>Graduation</x:v>
      </x:c>
      <x:c r="E480" s="31" t="n">
        <x:v>46284</x:v>
      </x:c>
      <x:c r="F480" s="30" t="str">
        <x:v>Lunas</x:v>
      </x:c>
      <x:c r="G480" s="32" t="n">
        <x:v>250000</x:v>
      </x:c>
      <x:c r="H480" s="32" t="n">
        <x:v>0</x:v>
      </x:c>
      <x:c r="I480" s="32" t="n">
        <x:f>IF(B480="","",SUM(G480:H480))</x:f>
        <x:v>250000</x:v>
      </x:c>
      <x:c r="J480" s="30" t="str">
        <x:f>IF(B480="","",IF(I480=0,"Tanpa uang masuk",IF(AND(G480&gt;0,H480&gt;0),"Cash + Transfer",IF(G480&gt;0,"Cash","Transfer"))))</x:f>
        <x:v>Cash</x:v>
      </x:c>
      <x:c r="K480" s="30" t="str">
        <x:v>AMEL</x:v>
      </x:c>
      <x:c r="L480" s="30" t="str">
        <x:v>SAKA</x:v>
      </x:c>
      <x:c r="M480" s="30"/>
      <x:c r="N480" s="30" t="str">
        <x:v>Uploaded</x:v>
      </x:c>
      <x:c r="O480" s="30" t="str">
        <x:v>Pending</x:v>
      </x:c>
      <x:c r="P480" s="30"/>
      <x:c r="Q480" s="30"/>
      <x:c r="R480" s="30"/>
      <x:c r="S480" s="30" t="str">
        <x:v>Paket utama</x:v>
      </x:c>
      <x:c r="T480" s="30" t="str">
        <x:v>19</x:v>
      </x:c>
      <x:c r="U480" s="30" t="n">
        <x:v>17</x:v>
      </x:c>
      <x:c r="V480" s="30" t="str">
        <x:v>19 sept</x:v>
      </x:c>
      <x:c r="W480" s="30" t="n">
        <x:v>250000</x:v>
      </x:c>
      <x:c r="X480" s="30"/>
      <x:c r="Y480" s="30"/>
      <x:c r="Z480" s="30" t="str">
        <x:f>IF(B480="","",IF(OR(C480="",D480="Belum diisi",F480=""),"CHECK: identitas/status",IF(AND(S480="Paket utama",F480&lt;&gt;"DP",OR(E480="",L480="")),"CHECK: tanggal foto/crew",IF(AND(I480=0,OR(W480="-",X480="-")),"CHECK: nominal nonangka","OK"))))</x:f>
        <x:v>OK</x:v>
      </x:c>
      <x:c r="AA480" s="30" t="n">
        <x:f>IF(B480="","",IF(AND(S480="Paket utama",E480&lt;&gt;"",E480&lt;='Pengaturan'!$B$6,OR(F480="Lunas",F480="Pelunasan"),L480&lt;&gt;"",L480&lt;&gt;"Belum diisi",N480="Uploaded"),1,0))</x:f>
        <x:v>1</x:v>
      </x:c>
    </x:row>
    <x:row r="481">
      <x:c r="A481" s="30" t="n">
        <x:v>477</x:v>
      </x:c>
      <x:c r="B481" s="31" t="n">
        <x:v>46284</x:v>
      </x:c>
      <x:c r="C481" s="30" t="str">
        <x:v>Akhmad binangun</x:v>
      </x:c>
      <x:c r="D481" s="30" t="str">
        <x:v>Graduation</x:v>
      </x:c>
      <x:c r="E481" s="31" t="n">
        <x:v>46298</x:v>
      </x:c>
      <x:c r="F481" s="30" t="str">
        <x:v>DP</x:v>
      </x:c>
      <x:c r="G481" s="32" t="n">
        <x:v>0</x:v>
      </x:c>
      <x:c r="H481" s="32" t="n">
        <x:v>100000</x:v>
      </x:c>
      <x:c r="I481" s="32" t="n">
        <x:f>IF(B481="","",SUM(G481:H481))</x:f>
        <x:v>100000</x:v>
      </x:c>
      <x:c r="J481" s="30" t="str">
        <x:f>IF(B481="","",IF(I481=0,"Tanpa uang masuk",IF(AND(G481&gt;0,H481&gt;0),"Cash + Transfer",IF(G481&gt;0,"Cash","Transfer"))))</x:f>
        <x:v>Transfer</x:v>
      </x:c>
      <x:c r="K481" s="30" t="str">
        <x:v>AMEL</x:v>
      </x:c>
      <x:c r="L481" s="30" t="str">
        <x:v>Belum diisi</x:v>
      </x:c>
      <x:c r="M481" s="30"/>
      <x:c r="N481" s="30"/>
      <x:c r="O481" s="30"/>
      <x:c r="P481" s="30"/>
      <x:c r="Q481" s="30"/>
      <x:c r="R481" s="30"/>
      <x:c r="S481" s="30" t="str">
        <x:v>Paket utama</x:v>
      </x:c>
      <x:c r="T481" s="30" t="str">
        <x:v>19</x:v>
      </x:c>
      <x:c r="U481" s="30" t="n">
        <x:v>18</x:v>
      </x:c>
      <x:c r="V481" s="30" t="str">
        <x:v>3 okt</x:v>
      </x:c>
      <x:c r="W481" s="30"/>
      <x:c r="X481" s="30" t="n">
        <x:v>100000</x:v>
      </x:c>
      <x:c r="Y481" s="30" t="str">
        <x:v>Fotografer belum diisi</x:v>
      </x:c>
      <x:c r="Z481" s="30" t="str">
        <x:f>IF(B481="","",IF(OR(C481="",D481="Belum diisi",F481=""),"CHECK: identitas/status",IF(AND(S481="Paket utama",F481&lt;&gt;"DP",OR(E481="",L481="")),"CHECK: tanggal foto/crew",IF(AND(I481=0,OR(W481="-",X481="-")),"CHECK: nominal nonangka","OK"))))</x:f>
        <x:v>OK</x:v>
      </x:c>
      <x:c r="AA481" s="30" t="n">
        <x:f>IF(B481="","",IF(AND(S481="Paket utama",E481&lt;&gt;"",E481&lt;='Pengaturan'!$B$6,OR(F481="Lunas",F481="Pelunasan"),L481&lt;&gt;"",L481&lt;&gt;"Belum diisi",N481="Uploaded"),1,0))</x:f>
        <x:v>0</x:v>
      </x:c>
    </x:row>
    <x:row r="482">
      <x:c r="A482" s="30"/>
      <x:c r="B482" s="31"/>
      <x:c r="C482" s="30"/>
      <x:c r="D482" s="30"/>
      <x:c r="E482" s="31"/>
      <x:c r="F482" s="30"/>
      <x:c r="G482" s="32"/>
      <x:c r="H482" s="32"/>
      <x:c r="I482" s="32" t="str">
        <x:f>IF(B482="","",SUM(G482:H482))</x:f>
      </x:c>
      <x:c r="J482" s="30" t="str">
        <x:f>IF(B482="","",IF(I482=0,"Tanpa uang masuk",IF(AND(G482&gt;0,H482&gt;0),"Cash + Transfer",IF(G482&gt;0,"Cash","Transfer"))))</x:f>
      </x:c>
      <x:c r="K482" s="30"/>
      <x:c r="L482" s="30"/>
      <x:c r="M482" s="30"/>
      <x:c r="N482" s="30"/>
      <x:c r="O482" s="30"/>
      <x:c r="P482" s="30"/>
      <x:c r="Q482" s="30"/>
      <x:c r="R482" s="30"/>
      <x:c r="S482" s="30"/>
      <x:c r="T482" s="30"/>
      <x:c r="U482" s="30"/>
      <x:c r="V482" s="30"/>
      <x:c r="W482" s="30"/>
      <x:c r="X482" s="30"/>
      <x:c r="Y482" s="30"/>
      <x:c r="Z482" s="30" t="str">
        <x:f>IF(B482="","",IF(OR(C482="",D482="Belum diisi",F482=""),"CHECK: identitas/status",IF(AND(S482="Paket utama",F482&lt;&gt;"DP",OR(E482="",L482="")),"CHECK: tanggal foto/crew",IF(AND(I482=0,OR(W482="-",X482="-")),"CHECK: nominal nonangka","OK"))))</x:f>
      </x:c>
      <x:c r="AA482" s="30" t="str">
        <x:f>IF(B482="","",IF(AND(S482="Paket utama",E482&lt;&gt;"",E482&lt;='Pengaturan'!$B$6,OR(F482="Lunas",F482="Pelunasan"),L482&lt;&gt;"",L482&lt;&gt;"Belum diisi",N482="Uploaded"),1,0))</x:f>
      </x:c>
    </x:row>
    <x:row r="483">
      <x:c r="A483" s="30"/>
      <x:c r="B483" s="31"/>
      <x:c r="C483" s="30"/>
      <x:c r="D483" s="30"/>
      <x:c r="E483" s="31"/>
      <x:c r="F483" s="30"/>
      <x:c r="G483" s="32"/>
      <x:c r="H483" s="32"/>
      <x:c r="I483" s="32" t="str">
        <x:f>IF(B483="","",SUM(G483:H483))</x:f>
      </x:c>
      <x:c r="J483" s="30" t="str">
        <x:f>IF(B483="","",IF(I483=0,"Tanpa uang masuk",IF(AND(G483&gt;0,H483&gt;0),"Cash + Transfer",IF(G483&gt;0,"Cash","Transfer"))))</x:f>
      </x:c>
      <x:c r="K483" s="30"/>
      <x:c r="L483" s="30"/>
      <x:c r="M483" s="30"/>
      <x:c r="N483" s="30"/>
      <x:c r="O483" s="30"/>
      <x:c r="P483" s="30"/>
      <x:c r="Q483" s="30"/>
      <x:c r="R483" s="30"/>
      <x:c r="S483" s="30"/>
      <x:c r="T483" s="30"/>
      <x:c r="U483" s="30"/>
      <x:c r="V483" s="30"/>
      <x:c r="W483" s="30"/>
      <x:c r="X483" s="30"/>
      <x:c r="Y483" s="30"/>
      <x:c r="Z483" s="30" t="str">
        <x:f>IF(B483="","",IF(OR(C483="",D483="Belum diisi",F483=""),"CHECK: identitas/status",IF(AND(S483="Paket utama",F483&lt;&gt;"DP",OR(E483="",L483="")),"CHECK: tanggal foto/crew",IF(AND(I483=0,OR(W483="-",X483="-")),"CHECK: nominal nonangka","OK"))))</x:f>
      </x:c>
      <x:c r="AA483" s="30" t="str">
        <x:f>IF(B483="","",IF(AND(S483="Paket utama",E483&lt;&gt;"",E483&lt;='Pengaturan'!$B$6,OR(F483="Lunas",F483="Pelunasan"),L483&lt;&gt;"",L483&lt;&gt;"Belum diisi",N483="Uploaded"),1,0))</x:f>
      </x:c>
    </x:row>
    <x:row r="484">
      <x:c r="A484" s="30"/>
      <x:c r="B484" s="31"/>
      <x:c r="C484" s="30"/>
      <x:c r="D484" s="30"/>
      <x:c r="E484" s="31"/>
      <x:c r="F484" s="30"/>
      <x:c r="G484" s="32"/>
      <x:c r="H484" s="32"/>
      <x:c r="I484" s="32" t="str">
        <x:f>IF(B484="","",SUM(G484:H484))</x:f>
      </x:c>
      <x:c r="J484" s="30" t="str">
        <x:f>IF(B484="","",IF(I484=0,"Tanpa uang masuk",IF(AND(G484&gt;0,H484&gt;0),"Cash + Transfer",IF(G484&gt;0,"Cash","Transfer"))))</x:f>
      </x:c>
      <x:c r="K484" s="30"/>
      <x:c r="L484" s="30"/>
      <x:c r="M484" s="30"/>
      <x:c r="N484" s="30"/>
      <x:c r="O484" s="30"/>
      <x:c r="P484" s="30"/>
      <x:c r="Q484" s="30"/>
      <x:c r="R484" s="30"/>
      <x:c r="S484" s="30"/>
      <x:c r="T484" s="30"/>
      <x:c r="U484" s="30"/>
      <x:c r="V484" s="30"/>
      <x:c r="W484" s="30"/>
      <x:c r="X484" s="30"/>
      <x:c r="Y484" s="30"/>
      <x:c r="Z484" s="30" t="str">
        <x:f>IF(B484="","",IF(OR(C484="",D484="Belum diisi",F484=""),"CHECK: identitas/status",IF(AND(S484="Paket utama",F484&lt;&gt;"DP",OR(E484="",L484="")),"CHECK: tanggal foto/crew",IF(AND(I484=0,OR(W484="-",X484="-")),"CHECK: nominal nonangka","OK"))))</x:f>
      </x:c>
      <x:c r="AA484" s="30" t="str">
        <x:f>IF(B484="","",IF(AND(S484="Paket utama",E484&lt;&gt;"",E484&lt;='Pengaturan'!$B$6,OR(F484="Lunas",F484="Pelunasan"),L484&lt;&gt;"",L484&lt;&gt;"Belum diisi",N484="Uploaded"),1,0))</x:f>
      </x:c>
    </x:row>
    <x:row r="485">
      <x:c r="A485" s="30"/>
      <x:c r="B485" s="31"/>
      <x:c r="C485" s="30"/>
      <x:c r="D485" s="30"/>
      <x:c r="E485" s="31"/>
      <x:c r="F485" s="30"/>
      <x:c r="G485" s="32"/>
      <x:c r="H485" s="32"/>
      <x:c r="I485" s="32" t="str">
        <x:f>IF(B485="","",SUM(G485:H485))</x:f>
      </x:c>
      <x:c r="J485" s="30" t="str">
        <x:f>IF(B485="","",IF(I485=0,"Tanpa uang masuk",IF(AND(G485&gt;0,H485&gt;0),"Cash + Transfer",IF(G485&gt;0,"Cash","Transfer"))))</x:f>
      </x:c>
      <x:c r="K485" s="30"/>
      <x:c r="L485" s="30"/>
      <x:c r="M485" s="30"/>
      <x:c r="N485" s="30"/>
      <x:c r="O485" s="30"/>
      <x:c r="P485" s="30"/>
      <x:c r="Q485" s="30"/>
      <x:c r="R485" s="30"/>
      <x:c r="S485" s="30"/>
      <x:c r="T485" s="30"/>
      <x:c r="U485" s="30"/>
      <x:c r="V485" s="30"/>
      <x:c r="W485" s="30"/>
      <x:c r="X485" s="30"/>
      <x:c r="Y485" s="30"/>
      <x:c r="Z485" s="30" t="str">
        <x:f>IF(B485="","",IF(OR(C485="",D485="Belum diisi",F485=""),"CHECK: identitas/status",IF(AND(S485="Paket utama",F485&lt;&gt;"DP",OR(E485="",L485="")),"CHECK: tanggal foto/crew",IF(AND(I485=0,OR(W485="-",X485="-")),"CHECK: nominal nonangka","OK"))))</x:f>
      </x:c>
      <x:c r="AA485" s="30" t="str">
        <x:f>IF(B485="","",IF(AND(S485="Paket utama",E485&lt;&gt;"",E485&lt;='Pengaturan'!$B$6,OR(F485="Lunas",F485="Pelunasan"),L485&lt;&gt;"",L485&lt;&gt;"Belum diisi",N485="Uploaded"),1,0))</x:f>
      </x:c>
    </x:row>
    <x:row r="486">
      <x:c r="A486" s="30"/>
      <x:c r="B486" s="31"/>
      <x:c r="C486" s="30"/>
      <x:c r="D486" s="30"/>
      <x:c r="E486" s="31"/>
      <x:c r="F486" s="30"/>
      <x:c r="G486" s="32"/>
      <x:c r="H486" s="32"/>
      <x:c r="I486" s="32" t="str">
        <x:f>IF(B486="","",SUM(G486:H486))</x:f>
      </x:c>
      <x:c r="J486" s="30" t="str">
        <x:f>IF(B486="","",IF(I486=0,"Tanpa uang masuk",IF(AND(G486&gt;0,H486&gt;0),"Cash + Transfer",IF(G486&gt;0,"Cash","Transfer"))))</x:f>
      </x:c>
      <x:c r="K486" s="30"/>
      <x:c r="L486" s="30"/>
      <x:c r="M486" s="30"/>
      <x:c r="N486" s="30"/>
      <x:c r="O486" s="30"/>
      <x:c r="P486" s="30"/>
      <x:c r="Q486" s="30"/>
      <x:c r="R486" s="30"/>
      <x:c r="S486" s="30"/>
      <x:c r="T486" s="30"/>
      <x:c r="U486" s="30"/>
      <x:c r="V486" s="30"/>
      <x:c r="W486" s="30"/>
      <x:c r="X486" s="30"/>
      <x:c r="Y486" s="30"/>
      <x:c r="Z486" s="30" t="str">
        <x:f>IF(B486="","",IF(OR(C486="",D486="Belum diisi",F486=""),"CHECK: identitas/status",IF(AND(S486="Paket utama",F486&lt;&gt;"DP",OR(E486="",L486="")),"CHECK: tanggal foto/crew",IF(AND(I486=0,OR(W486="-",X486="-")),"CHECK: nominal nonangka","OK"))))</x:f>
      </x:c>
      <x:c r="AA486" s="30" t="str">
        <x:f>IF(B486="","",IF(AND(S486="Paket utama",E486&lt;&gt;"",E486&lt;='Pengaturan'!$B$6,OR(F486="Lunas",F486="Pelunasan"),L486&lt;&gt;"",L486&lt;&gt;"Belum diisi",N486="Uploaded"),1,0))</x:f>
      </x:c>
    </x:row>
    <x:row r="487">
      <x:c r="A487" s="30"/>
      <x:c r="B487" s="31"/>
      <x:c r="C487" s="30"/>
      <x:c r="D487" s="30"/>
      <x:c r="E487" s="31"/>
      <x:c r="F487" s="30"/>
      <x:c r="G487" s="32"/>
      <x:c r="H487" s="32"/>
      <x:c r="I487" s="32" t="str">
        <x:f>IF(B487="","",SUM(G487:H487))</x:f>
      </x:c>
      <x:c r="J487" s="30" t="str">
        <x:f>IF(B487="","",IF(I487=0,"Tanpa uang masuk",IF(AND(G487&gt;0,H487&gt;0),"Cash + Transfer",IF(G487&gt;0,"Cash","Transfer"))))</x:f>
      </x:c>
      <x:c r="K487" s="30"/>
      <x:c r="L487" s="30"/>
      <x:c r="M487" s="30"/>
      <x:c r="N487" s="30"/>
      <x:c r="O487" s="30"/>
      <x:c r="P487" s="30"/>
      <x:c r="Q487" s="30"/>
      <x:c r="R487" s="30"/>
      <x:c r="S487" s="30"/>
      <x:c r="T487" s="30"/>
      <x:c r="U487" s="30"/>
      <x:c r="V487" s="30"/>
      <x:c r="W487" s="30"/>
      <x:c r="X487" s="30"/>
      <x:c r="Y487" s="30"/>
      <x:c r="Z487" s="30" t="str">
        <x:f>IF(B487="","",IF(OR(C487="",D487="Belum diisi",F487=""),"CHECK: identitas/status",IF(AND(S487="Paket utama",F487&lt;&gt;"DP",OR(E487="",L487="")),"CHECK: tanggal foto/crew",IF(AND(I487=0,OR(W487="-",X487="-")),"CHECK: nominal nonangka","OK"))))</x:f>
      </x:c>
      <x:c r="AA487" s="30" t="str">
        <x:f>IF(B487="","",IF(AND(S487="Paket utama",E487&lt;&gt;"",E487&lt;='Pengaturan'!$B$6,OR(F487="Lunas",F487="Pelunasan"),L487&lt;&gt;"",L487&lt;&gt;"Belum diisi",N487="Uploaded"),1,0))</x:f>
      </x:c>
    </x:row>
    <x:row r="488">
      <x:c r="A488" s="30"/>
      <x:c r="B488" s="31"/>
      <x:c r="C488" s="30"/>
      <x:c r="D488" s="30"/>
      <x:c r="E488" s="31"/>
      <x:c r="F488" s="30"/>
      <x:c r="G488" s="32"/>
      <x:c r="H488" s="32"/>
      <x:c r="I488" s="32" t="str">
        <x:f>IF(B488="","",SUM(G488:H488))</x:f>
      </x:c>
      <x:c r="J488" s="30" t="str">
        <x:f>IF(B488="","",IF(I488=0,"Tanpa uang masuk",IF(AND(G488&gt;0,H488&gt;0),"Cash + Transfer",IF(G488&gt;0,"Cash","Transfer"))))</x:f>
      </x:c>
      <x:c r="K488" s="30"/>
      <x:c r="L488" s="30"/>
      <x:c r="M488" s="30"/>
      <x:c r="N488" s="30"/>
      <x:c r="O488" s="30"/>
      <x:c r="P488" s="30"/>
      <x:c r="Q488" s="30"/>
      <x:c r="R488" s="30"/>
      <x:c r="S488" s="30"/>
      <x:c r="T488" s="30"/>
      <x:c r="U488" s="30"/>
      <x:c r="V488" s="30"/>
      <x:c r="W488" s="30"/>
      <x:c r="X488" s="30"/>
      <x:c r="Y488" s="30"/>
      <x:c r="Z488" s="30" t="str">
        <x:f>IF(B488="","",IF(OR(C488="",D488="Belum diisi",F488=""),"CHECK: identitas/status",IF(AND(S488="Paket utama",F488&lt;&gt;"DP",OR(E488="",L488="")),"CHECK: tanggal foto/crew",IF(AND(I488=0,OR(W488="-",X488="-")),"CHECK: nominal nonangka","OK"))))</x:f>
      </x:c>
      <x:c r="AA488" s="30" t="str">
        <x:f>IF(B488="","",IF(AND(S488="Paket utama",E488&lt;&gt;"",E488&lt;='Pengaturan'!$B$6,OR(F488="Lunas",F488="Pelunasan"),L488&lt;&gt;"",L488&lt;&gt;"Belum diisi",N488="Uploaded"),1,0))</x:f>
      </x:c>
    </x:row>
    <x:row r="489">
      <x:c r="A489" s="30"/>
      <x:c r="B489" s="31"/>
      <x:c r="C489" s="30"/>
      <x:c r="D489" s="30"/>
      <x:c r="E489" s="31"/>
      <x:c r="F489" s="30"/>
      <x:c r="G489" s="32"/>
      <x:c r="H489" s="32"/>
      <x:c r="I489" s="32" t="str">
        <x:f>IF(B489="","",SUM(G489:H489))</x:f>
      </x:c>
      <x:c r="J489" s="30" t="str">
        <x:f>IF(B489="","",IF(I489=0,"Tanpa uang masuk",IF(AND(G489&gt;0,H489&gt;0),"Cash + Transfer",IF(G489&gt;0,"Cash","Transfer"))))</x:f>
      </x:c>
      <x:c r="K489" s="30"/>
      <x:c r="L489" s="30"/>
      <x:c r="M489" s="30"/>
      <x:c r="N489" s="30"/>
      <x:c r="O489" s="30"/>
      <x:c r="P489" s="30"/>
      <x:c r="Q489" s="30"/>
      <x:c r="R489" s="30"/>
      <x:c r="S489" s="30"/>
      <x:c r="T489" s="30"/>
      <x:c r="U489" s="30"/>
      <x:c r="V489" s="30"/>
      <x:c r="W489" s="30"/>
      <x:c r="X489" s="30"/>
      <x:c r="Y489" s="30"/>
      <x:c r="Z489" s="30" t="str">
        <x:f>IF(B489="","",IF(OR(C489="",D489="Belum diisi",F489=""),"CHECK: identitas/status",IF(AND(S489="Paket utama",F489&lt;&gt;"DP",OR(E489="",L489="")),"CHECK: tanggal foto/crew",IF(AND(I489=0,OR(W489="-",X489="-")),"CHECK: nominal nonangka","OK"))))</x:f>
      </x:c>
      <x:c r="AA489" s="30" t="str">
        <x:f>IF(B489="","",IF(AND(S489="Paket utama",E489&lt;&gt;"",E489&lt;='Pengaturan'!$B$6,OR(F489="Lunas",F489="Pelunasan"),L489&lt;&gt;"",L489&lt;&gt;"Belum diisi",N489="Uploaded"),1,0))</x:f>
      </x:c>
    </x:row>
    <x:row r="490">
      <x:c r="A490" s="30"/>
      <x:c r="B490" s="31"/>
      <x:c r="C490" s="30"/>
      <x:c r="D490" s="30"/>
      <x:c r="E490" s="31"/>
      <x:c r="F490" s="30"/>
      <x:c r="G490" s="32"/>
      <x:c r="H490" s="32"/>
      <x:c r="I490" s="32" t="str">
        <x:f>IF(B490="","",SUM(G490:H490))</x:f>
      </x:c>
      <x:c r="J490" s="30" t="str">
        <x:f>IF(B490="","",IF(I490=0,"Tanpa uang masuk",IF(AND(G490&gt;0,H490&gt;0),"Cash + Transfer",IF(G490&gt;0,"Cash","Transfer"))))</x:f>
      </x:c>
      <x:c r="K490" s="30"/>
      <x:c r="L490" s="30"/>
      <x:c r="M490" s="30"/>
      <x:c r="N490" s="30"/>
      <x:c r="O490" s="30"/>
      <x:c r="P490" s="30"/>
      <x:c r="Q490" s="30"/>
      <x:c r="R490" s="30"/>
      <x:c r="S490" s="30"/>
      <x:c r="T490" s="30"/>
      <x:c r="U490" s="30"/>
      <x:c r="V490" s="30"/>
      <x:c r="W490" s="30"/>
      <x:c r="X490" s="30"/>
      <x:c r="Y490" s="30"/>
      <x:c r="Z490" s="30" t="str">
        <x:f>IF(B490="","",IF(OR(C490="",D490="Belum diisi",F490=""),"CHECK: identitas/status",IF(AND(S490="Paket utama",F490&lt;&gt;"DP",OR(E490="",L490="")),"CHECK: tanggal foto/crew",IF(AND(I490=0,OR(W490="-",X490="-")),"CHECK: nominal nonangka","OK"))))</x:f>
      </x:c>
      <x:c r="AA490" s="30" t="str">
        <x:f>IF(B490="","",IF(AND(S490="Paket utama",E490&lt;&gt;"",E490&lt;='Pengaturan'!$B$6,OR(F490="Lunas",F490="Pelunasan"),L490&lt;&gt;"",L490&lt;&gt;"Belum diisi",N490="Uploaded"),1,0))</x:f>
      </x:c>
    </x:row>
    <x:row r="491">
      <x:c r="A491" s="30"/>
      <x:c r="B491" s="31"/>
      <x:c r="C491" s="30"/>
      <x:c r="D491" s="30"/>
      <x:c r="E491" s="31"/>
      <x:c r="F491" s="30"/>
      <x:c r="G491" s="32"/>
      <x:c r="H491" s="32"/>
      <x:c r="I491" s="32" t="str">
        <x:f>IF(B491="","",SUM(G491:H491))</x:f>
      </x:c>
      <x:c r="J491" s="30" t="str">
        <x:f>IF(B491="","",IF(I491=0,"Tanpa uang masuk",IF(AND(G491&gt;0,H491&gt;0),"Cash + Transfer",IF(G491&gt;0,"Cash","Transfer"))))</x:f>
      </x:c>
      <x:c r="K491" s="30"/>
      <x:c r="L491" s="30"/>
      <x:c r="M491" s="30"/>
      <x:c r="N491" s="30"/>
      <x:c r="O491" s="30"/>
      <x:c r="P491" s="30"/>
      <x:c r="Q491" s="30"/>
      <x:c r="R491" s="30"/>
      <x:c r="S491" s="30"/>
      <x:c r="T491" s="30"/>
      <x:c r="U491" s="30"/>
      <x:c r="V491" s="30"/>
      <x:c r="W491" s="30"/>
      <x:c r="X491" s="30"/>
      <x:c r="Y491" s="30"/>
      <x:c r="Z491" s="30" t="str">
        <x:f>IF(B491="","",IF(OR(C491="",D491="Belum diisi",F491=""),"CHECK: identitas/status",IF(AND(S491="Paket utama",F491&lt;&gt;"DP",OR(E491="",L491="")),"CHECK: tanggal foto/crew",IF(AND(I491=0,OR(W491="-",X491="-")),"CHECK: nominal nonangka","OK"))))</x:f>
      </x:c>
      <x:c r="AA491" s="30" t="str">
        <x:f>IF(B491="","",IF(AND(S491="Paket utama",E491&lt;&gt;"",E491&lt;='Pengaturan'!$B$6,OR(F491="Lunas",F491="Pelunasan"),L491&lt;&gt;"",L491&lt;&gt;"Belum diisi",N491="Uploaded"),1,0))</x:f>
      </x:c>
    </x:row>
    <x:row r="492">
      <x:c r="A492" s="30"/>
      <x:c r="B492" s="31"/>
      <x:c r="C492" s="30"/>
      <x:c r="D492" s="30"/>
      <x:c r="E492" s="31"/>
      <x:c r="F492" s="30"/>
      <x:c r="G492" s="32"/>
      <x:c r="H492" s="32"/>
      <x:c r="I492" s="32" t="str">
        <x:f>IF(B492="","",SUM(G492:H492))</x:f>
      </x:c>
      <x:c r="J492" s="30" t="str">
        <x:f>IF(B492="","",IF(I492=0,"Tanpa uang masuk",IF(AND(G492&gt;0,H492&gt;0),"Cash + Transfer",IF(G492&gt;0,"Cash","Transfer"))))</x:f>
      </x:c>
      <x:c r="K492" s="30"/>
      <x:c r="L492" s="30"/>
      <x:c r="M492" s="30"/>
      <x:c r="N492" s="30"/>
      <x:c r="O492" s="30"/>
      <x:c r="P492" s="30"/>
      <x:c r="Q492" s="30"/>
      <x:c r="R492" s="30"/>
      <x:c r="S492" s="30"/>
      <x:c r="T492" s="30"/>
      <x:c r="U492" s="30"/>
      <x:c r="V492" s="30"/>
      <x:c r="W492" s="30"/>
      <x:c r="X492" s="30"/>
      <x:c r="Y492" s="30"/>
      <x:c r="Z492" s="30" t="str">
        <x:f>IF(B492="","",IF(OR(C492="",D492="Belum diisi",F492=""),"CHECK: identitas/status",IF(AND(S492="Paket utama",F492&lt;&gt;"DP",OR(E492="",L492="")),"CHECK: tanggal foto/crew",IF(AND(I492=0,OR(W492="-",X492="-")),"CHECK: nominal nonangka","OK"))))</x:f>
      </x:c>
      <x:c r="AA492" s="30" t="str">
        <x:f>IF(B492="","",IF(AND(S492="Paket utama",E492&lt;&gt;"",E492&lt;='Pengaturan'!$B$6,OR(F492="Lunas",F492="Pelunasan"),L492&lt;&gt;"",L492&lt;&gt;"Belum diisi",N492="Uploaded"),1,0))</x:f>
      </x:c>
    </x:row>
    <x:row r="493">
      <x:c r="A493" s="30"/>
      <x:c r="B493" s="31"/>
      <x:c r="C493" s="30"/>
      <x:c r="D493" s="30"/>
      <x:c r="E493" s="31"/>
      <x:c r="F493" s="30"/>
      <x:c r="G493" s="32"/>
      <x:c r="H493" s="32"/>
      <x:c r="I493" s="32" t="str">
        <x:f>IF(B493="","",SUM(G493:H493))</x:f>
      </x:c>
      <x:c r="J493" s="30" t="str">
        <x:f>IF(B493="","",IF(I493=0,"Tanpa uang masuk",IF(AND(G493&gt;0,H493&gt;0),"Cash + Transfer",IF(G493&gt;0,"Cash","Transfer"))))</x:f>
      </x:c>
      <x:c r="K493" s="30"/>
      <x:c r="L493" s="30"/>
      <x:c r="M493" s="30"/>
      <x:c r="N493" s="30"/>
      <x:c r="O493" s="30"/>
      <x:c r="P493" s="30"/>
      <x:c r="Q493" s="30"/>
      <x:c r="R493" s="30"/>
      <x:c r="S493" s="30"/>
      <x:c r="T493" s="30"/>
      <x:c r="U493" s="30"/>
      <x:c r="V493" s="30"/>
      <x:c r="W493" s="30"/>
      <x:c r="X493" s="30"/>
      <x:c r="Y493" s="30"/>
      <x:c r="Z493" s="30" t="str">
        <x:f>IF(B493="","",IF(OR(C493="",D493="Belum diisi",F493=""),"CHECK: identitas/status",IF(AND(S493="Paket utama",F493&lt;&gt;"DP",OR(E493="",L493="")),"CHECK: tanggal foto/crew",IF(AND(I493=0,OR(W493="-",X493="-")),"CHECK: nominal nonangka","OK"))))</x:f>
      </x:c>
      <x:c r="AA493" s="30" t="str">
        <x:f>IF(B493="","",IF(AND(S493="Paket utama",E493&lt;&gt;"",E493&lt;='Pengaturan'!$B$6,OR(F493="Lunas",F493="Pelunasan"),L493&lt;&gt;"",L493&lt;&gt;"Belum diisi",N493="Uploaded"),1,0))</x:f>
      </x:c>
    </x:row>
    <x:row r="494">
      <x:c r="A494" s="30"/>
      <x:c r="B494" s="31"/>
      <x:c r="C494" s="30"/>
      <x:c r="D494" s="30"/>
      <x:c r="E494" s="31"/>
      <x:c r="F494" s="30"/>
      <x:c r="G494" s="32"/>
      <x:c r="H494" s="32"/>
      <x:c r="I494" s="32" t="str">
        <x:f>IF(B494="","",SUM(G494:H494))</x:f>
      </x:c>
      <x:c r="J494" s="30" t="str">
        <x:f>IF(B494="","",IF(I494=0,"Tanpa uang masuk",IF(AND(G494&gt;0,H494&gt;0),"Cash + Transfer",IF(G494&gt;0,"Cash","Transfer"))))</x:f>
      </x:c>
      <x:c r="K494" s="30"/>
      <x:c r="L494" s="30"/>
      <x:c r="M494" s="30"/>
      <x:c r="N494" s="30"/>
      <x:c r="O494" s="30"/>
      <x:c r="P494" s="30"/>
      <x:c r="Q494" s="30"/>
      <x:c r="R494" s="30"/>
      <x:c r="S494" s="30"/>
      <x:c r="T494" s="30"/>
      <x:c r="U494" s="30"/>
      <x:c r="V494" s="30"/>
      <x:c r="W494" s="30"/>
      <x:c r="X494" s="30"/>
      <x:c r="Y494" s="30"/>
      <x:c r="Z494" s="30" t="str">
        <x:f>IF(B494="","",IF(OR(C494="",D494="Belum diisi",F494=""),"CHECK: identitas/status",IF(AND(S494="Paket utama",F494&lt;&gt;"DP",OR(E494="",L494="")),"CHECK: tanggal foto/crew",IF(AND(I494=0,OR(W494="-",X494="-")),"CHECK: nominal nonangka","OK"))))</x:f>
      </x:c>
      <x:c r="AA494" s="30" t="str">
        <x:f>IF(B494="","",IF(AND(S494="Paket utama",E494&lt;&gt;"",E494&lt;='Pengaturan'!$B$6,OR(F494="Lunas",F494="Pelunasan"),L494&lt;&gt;"",L494&lt;&gt;"Belum diisi",N494="Uploaded"),1,0))</x:f>
      </x:c>
    </x:row>
    <x:row r="495">
      <x:c r="A495" s="30"/>
      <x:c r="B495" s="31"/>
      <x:c r="C495" s="30"/>
      <x:c r="D495" s="30"/>
      <x:c r="E495" s="31"/>
      <x:c r="F495" s="30"/>
      <x:c r="G495" s="32"/>
      <x:c r="H495" s="32"/>
      <x:c r="I495" s="32" t="str">
        <x:f>IF(B495="","",SUM(G495:H495))</x:f>
      </x:c>
      <x:c r="J495" s="30" t="str">
        <x:f>IF(B495="","",IF(I495=0,"Tanpa uang masuk",IF(AND(G495&gt;0,H495&gt;0),"Cash + Transfer",IF(G495&gt;0,"Cash","Transfer"))))</x:f>
      </x:c>
      <x:c r="K495" s="30"/>
      <x:c r="L495" s="30"/>
      <x:c r="M495" s="30"/>
      <x:c r="N495" s="30"/>
      <x:c r="O495" s="30"/>
      <x:c r="P495" s="30"/>
      <x:c r="Q495" s="30"/>
      <x:c r="R495" s="30"/>
      <x:c r="S495" s="30"/>
      <x:c r="T495" s="30"/>
      <x:c r="U495" s="30"/>
      <x:c r="V495" s="30"/>
      <x:c r="W495" s="30"/>
      <x:c r="X495" s="30"/>
      <x:c r="Y495" s="30"/>
      <x:c r="Z495" s="30" t="str">
        <x:f>IF(B495="","",IF(OR(C495="",D495="Belum diisi",F495=""),"CHECK: identitas/status",IF(AND(S495="Paket utama",F495&lt;&gt;"DP",OR(E495="",L495="")),"CHECK: tanggal foto/crew",IF(AND(I495=0,OR(W495="-",X495="-")),"CHECK: nominal nonangka","OK"))))</x:f>
      </x:c>
      <x:c r="AA495" s="30" t="str">
        <x:f>IF(B495="","",IF(AND(S495="Paket utama",E495&lt;&gt;"",E495&lt;='Pengaturan'!$B$6,OR(F495="Lunas",F495="Pelunasan"),L495&lt;&gt;"",L495&lt;&gt;"Belum diisi",N495="Uploaded"),1,0))</x:f>
      </x:c>
    </x:row>
    <x:row r="496">
      <x:c r="A496" s="30"/>
      <x:c r="B496" s="31"/>
      <x:c r="C496" s="30"/>
      <x:c r="D496" s="30"/>
      <x:c r="E496" s="31"/>
      <x:c r="F496" s="30"/>
      <x:c r="G496" s="32"/>
      <x:c r="H496" s="32"/>
      <x:c r="I496" s="32" t="str">
        <x:f>IF(B496="","",SUM(G496:H496))</x:f>
      </x:c>
      <x:c r="J496" s="30" t="str">
        <x:f>IF(B496="","",IF(I496=0,"Tanpa uang masuk",IF(AND(G496&gt;0,H496&gt;0),"Cash + Transfer",IF(G496&gt;0,"Cash","Transfer"))))</x:f>
      </x:c>
      <x:c r="K496" s="30"/>
      <x:c r="L496" s="30"/>
      <x:c r="M496" s="30"/>
      <x:c r="N496" s="30"/>
      <x:c r="O496" s="30"/>
      <x:c r="P496" s="30"/>
      <x:c r="Q496" s="30"/>
      <x:c r="R496" s="30"/>
      <x:c r="S496" s="30"/>
      <x:c r="T496" s="30"/>
      <x:c r="U496" s="30"/>
      <x:c r="V496" s="30"/>
      <x:c r="W496" s="30"/>
      <x:c r="X496" s="30"/>
      <x:c r="Y496" s="30"/>
      <x:c r="Z496" s="30" t="str">
        <x:f>IF(B496="","",IF(OR(C496="",D496="Belum diisi",F496=""),"CHECK: identitas/status",IF(AND(S496="Paket utama",F496&lt;&gt;"DP",OR(E496="",L496="")),"CHECK: tanggal foto/crew",IF(AND(I496=0,OR(W496="-",X496="-")),"CHECK: nominal nonangka","OK"))))</x:f>
      </x:c>
      <x:c r="AA496" s="30" t="str">
        <x:f>IF(B496="","",IF(AND(S496="Paket utama",E496&lt;&gt;"",E496&lt;='Pengaturan'!$B$6,OR(F496="Lunas",F496="Pelunasan"),L496&lt;&gt;"",L496&lt;&gt;"Belum diisi",N496="Uploaded"),1,0))</x:f>
      </x:c>
    </x:row>
    <x:row r="497">
      <x:c r="A497" s="30"/>
      <x:c r="B497" s="31"/>
      <x:c r="C497" s="30"/>
      <x:c r="D497" s="30"/>
      <x:c r="E497" s="31"/>
      <x:c r="F497" s="30"/>
      <x:c r="G497" s="32"/>
      <x:c r="H497" s="32"/>
      <x:c r="I497" s="32" t="str">
        <x:f>IF(B497="","",SUM(G497:H497))</x:f>
      </x:c>
      <x:c r="J497" s="30" t="str">
        <x:f>IF(B497="","",IF(I497=0,"Tanpa uang masuk",IF(AND(G497&gt;0,H497&gt;0),"Cash + Transfer",IF(G497&gt;0,"Cash","Transfer"))))</x:f>
      </x:c>
      <x:c r="K497" s="30"/>
      <x:c r="L497" s="30"/>
      <x:c r="M497" s="30"/>
      <x:c r="N497" s="30"/>
      <x:c r="O497" s="30"/>
      <x:c r="P497" s="30"/>
      <x:c r="Q497" s="30"/>
      <x:c r="R497" s="30"/>
      <x:c r="S497" s="30"/>
      <x:c r="T497" s="30"/>
      <x:c r="U497" s="30"/>
      <x:c r="V497" s="30"/>
      <x:c r="W497" s="30"/>
      <x:c r="X497" s="30"/>
      <x:c r="Y497" s="30"/>
      <x:c r="Z497" s="30" t="str">
        <x:f>IF(B497="","",IF(OR(C497="",D497="Belum diisi",F497=""),"CHECK: identitas/status",IF(AND(S497="Paket utama",F497&lt;&gt;"DP",OR(E497="",L497="")),"CHECK: tanggal foto/crew",IF(AND(I497=0,OR(W497="-",X497="-")),"CHECK: nominal nonangka","OK"))))</x:f>
      </x:c>
      <x:c r="AA497" s="30" t="str">
        <x:f>IF(B497="","",IF(AND(S497="Paket utama",E497&lt;&gt;"",E497&lt;='Pengaturan'!$B$6,OR(F497="Lunas",F497="Pelunasan"),L497&lt;&gt;"",L497&lt;&gt;"Belum diisi",N497="Uploaded"),1,0))</x:f>
      </x:c>
    </x:row>
    <x:row r="498">
      <x:c r="A498" s="30"/>
      <x:c r="B498" s="31"/>
      <x:c r="C498" s="30"/>
      <x:c r="D498" s="30"/>
      <x:c r="E498" s="31"/>
      <x:c r="F498" s="30"/>
      <x:c r="G498" s="32"/>
      <x:c r="H498" s="32"/>
      <x:c r="I498" s="32" t="str">
        <x:f>IF(B498="","",SUM(G498:H498))</x:f>
      </x:c>
      <x:c r="J498" s="30" t="str">
        <x:f>IF(B498="","",IF(I498=0,"Tanpa uang masuk",IF(AND(G498&gt;0,H498&gt;0),"Cash + Transfer",IF(G498&gt;0,"Cash","Transfer"))))</x:f>
      </x:c>
      <x:c r="K498" s="30"/>
      <x:c r="L498" s="30"/>
      <x:c r="M498" s="30"/>
      <x:c r="N498" s="30"/>
      <x:c r="O498" s="30"/>
      <x:c r="P498" s="30"/>
      <x:c r="Q498" s="30"/>
      <x:c r="R498" s="30"/>
      <x:c r="S498" s="30"/>
      <x:c r="T498" s="30"/>
      <x:c r="U498" s="30"/>
      <x:c r="V498" s="30"/>
      <x:c r="W498" s="30"/>
      <x:c r="X498" s="30"/>
      <x:c r="Y498" s="30"/>
      <x:c r="Z498" s="30" t="str">
        <x:f>IF(B498="","",IF(OR(C498="",D498="Belum diisi",F498=""),"CHECK: identitas/status",IF(AND(S498="Paket utama",F498&lt;&gt;"DP",OR(E498="",L498="")),"CHECK: tanggal foto/crew",IF(AND(I498=0,OR(W498="-",X498="-")),"CHECK: nominal nonangka","OK"))))</x:f>
      </x:c>
      <x:c r="AA498" s="30" t="str">
        <x:f>IF(B498="","",IF(AND(S498="Paket utama",E498&lt;&gt;"",E498&lt;='Pengaturan'!$B$6,OR(F498="Lunas",F498="Pelunasan"),L498&lt;&gt;"",L498&lt;&gt;"Belum diisi",N498="Uploaded"),1,0))</x:f>
      </x:c>
    </x:row>
    <x:row r="499">
      <x:c r="A499" s="30"/>
      <x:c r="B499" s="31"/>
      <x:c r="C499" s="30"/>
      <x:c r="D499" s="30"/>
      <x:c r="E499" s="31"/>
      <x:c r="F499" s="30"/>
      <x:c r="G499" s="32"/>
      <x:c r="H499" s="32"/>
      <x:c r="I499" s="32" t="str">
        <x:f>IF(B499="","",SUM(G499:H499))</x:f>
      </x:c>
      <x:c r="J499" s="30" t="str">
        <x:f>IF(B499="","",IF(I499=0,"Tanpa uang masuk",IF(AND(G499&gt;0,H499&gt;0),"Cash + Transfer",IF(G499&gt;0,"Cash","Transfer"))))</x:f>
      </x:c>
      <x:c r="K499" s="30"/>
      <x:c r="L499" s="30"/>
      <x:c r="M499" s="30"/>
      <x:c r="N499" s="30"/>
      <x:c r="O499" s="30"/>
      <x:c r="P499" s="30"/>
      <x:c r="Q499" s="30"/>
      <x:c r="R499" s="30"/>
      <x:c r="S499" s="30"/>
      <x:c r="T499" s="30"/>
      <x:c r="U499" s="30"/>
      <x:c r="V499" s="30"/>
      <x:c r="W499" s="30"/>
      <x:c r="X499" s="30"/>
      <x:c r="Y499" s="30"/>
      <x:c r="Z499" s="30" t="str">
        <x:f>IF(B499="","",IF(OR(C499="",D499="Belum diisi",F499=""),"CHECK: identitas/status",IF(AND(S499="Paket utama",F499&lt;&gt;"DP",OR(E499="",L499="")),"CHECK: tanggal foto/crew",IF(AND(I499=0,OR(W499="-",X499="-")),"CHECK: nominal nonangka","OK"))))</x:f>
      </x:c>
      <x:c r="AA499" s="30" t="str">
        <x:f>IF(B499="","",IF(AND(S499="Paket utama",E499&lt;&gt;"",E499&lt;='Pengaturan'!$B$6,OR(F499="Lunas",F499="Pelunasan"),L499&lt;&gt;"",L499&lt;&gt;"Belum diisi",N499="Uploaded"),1,0))</x:f>
      </x:c>
    </x:row>
    <x:row r="500">
      <x:c r="A500" s="30"/>
      <x:c r="B500" s="31"/>
      <x:c r="C500" s="30"/>
      <x:c r="D500" s="30"/>
      <x:c r="E500" s="31"/>
      <x:c r="F500" s="30"/>
      <x:c r="G500" s="32"/>
      <x:c r="H500" s="32"/>
      <x:c r="I500" s="32" t="str">
        <x:f>IF(B500="","",SUM(G500:H500))</x:f>
      </x:c>
      <x:c r="J500" s="30" t="str">
        <x:f>IF(B500="","",IF(I500=0,"Tanpa uang masuk",IF(AND(G500&gt;0,H500&gt;0),"Cash + Transfer",IF(G500&gt;0,"Cash","Transfer"))))</x:f>
      </x:c>
      <x:c r="K500" s="30"/>
      <x:c r="L500" s="30"/>
      <x:c r="M500" s="30"/>
      <x:c r="N500" s="30"/>
      <x:c r="O500" s="30"/>
      <x:c r="P500" s="30"/>
      <x:c r="Q500" s="30"/>
      <x:c r="R500" s="30"/>
      <x:c r="S500" s="30"/>
      <x:c r="T500" s="30"/>
      <x:c r="U500" s="30"/>
      <x:c r="V500" s="30"/>
      <x:c r="W500" s="30"/>
      <x:c r="X500" s="30"/>
      <x:c r="Y500" s="30"/>
      <x:c r="Z500" s="30" t="str">
        <x:f>IF(B500="","",IF(OR(C500="",D500="Belum diisi",F500=""),"CHECK: identitas/status",IF(AND(S500="Paket utama",F500&lt;&gt;"DP",OR(E500="",L500="")),"CHECK: tanggal foto/crew",IF(AND(I500=0,OR(W500="-",X500="-")),"CHECK: nominal nonangka","OK"))))</x:f>
      </x:c>
      <x:c r="AA500" s="30" t="str">
        <x:f>IF(B500="","",IF(AND(S500="Paket utama",E500&lt;&gt;"",E500&lt;='Pengaturan'!$B$6,OR(F500="Lunas",F500="Pelunasan"),L500&lt;&gt;"",L500&lt;&gt;"Belum diisi",N500="Uploaded"),1,0))</x:f>
      </x:c>
    </x:row>
    <x:row r="501">
      <x:c r="A501" s="30"/>
      <x:c r="B501" s="31"/>
      <x:c r="C501" s="30"/>
      <x:c r="D501" s="30"/>
      <x:c r="E501" s="31"/>
      <x:c r="F501" s="30"/>
      <x:c r="G501" s="32"/>
      <x:c r="H501" s="32"/>
      <x:c r="I501" s="32" t="str">
        <x:f>IF(B501="","",SUM(G501:H501))</x:f>
      </x:c>
      <x:c r="J501" s="30" t="str">
        <x:f>IF(B501="","",IF(I501=0,"Tanpa uang masuk",IF(AND(G501&gt;0,H501&gt;0),"Cash + Transfer",IF(G501&gt;0,"Cash","Transfer"))))</x:f>
      </x:c>
      <x:c r="K501" s="30"/>
      <x:c r="L501" s="30"/>
      <x:c r="M501" s="30"/>
      <x:c r="N501" s="30"/>
      <x:c r="O501" s="30"/>
      <x:c r="P501" s="30"/>
      <x:c r="Q501" s="30"/>
      <x:c r="R501" s="30"/>
      <x:c r="S501" s="30"/>
      <x:c r="T501" s="30"/>
      <x:c r="U501" s="30"/>
      <x:c r="V501" s="30"/>
      <x:c r="W501" s="30"/>
      <x:c r="X501" s="30"/>
      <x:c r="Y501" s="30"/>
      <x:c r="Z501" s="30" t="str">
        <x:f>IF(B501="","",IF(OR(C501="",D501="Belum diisi",F501=""),"CHECK: identitas/status",IF(AND(S501="Paket utama",F501&lt;&gt;"DP",OR(E501="",L501="")),"CHECK: tanggal foto/crew",IF(AND(I501=0,OR(W501="-",X501="-")),"CHECK: nominal nonangka","OK"))))</x:f>
      </x:c>
      <x:c r="AA501" s="30" t="str">
        <x:f>IF(B501="","",IF(AND(S501="Paket utama",E501&lt;&gt;"",E501&lt;='Pengaturan'!$B$6,OR(F501="Lunas",F501="Pelunasan"),L501&lt;&gt;"",L501&lt;&gt;"Belum diisi",N501="Uploaded"),1,0))</x:f>
      </x:c>
    </x:row>
    <x:row r="502">
      <x:c r="A502" s="30"/>
      <x:c r="B502" s="31"/>
      <x:c r="C502" s="30"/>
      <x:c r="D502" s="30"/>
      <x:c r="E502" s="31"/>
      <x:c r="F502" s="30"/>
      <x:c r="G502" s="32"/>
      <x:c r="H502" s="32"/>
      <x:c r="I502" s="32" t="str">
        <x:f>IF(B502="","",SUM(G502:H502))</x:f>
      </x:c>
      <x:c r="J502" s="30" t="str">
        <x:f>IF(B502="","",IF(I502=0,"Tanpa uang masuk",IF(AND(G502&gt;0,H502&gt;0),"Cash + Transfer",IF(G502&gt;0,"Cash","Transfer"))))</x:f>
      </x:c>
      <x:c r="K502" s="30"/>
      <x:c r="L502" s="30"/>
      <x:c r="M502" s="30"/>
      <x:c r="N502" s="30"/>
      <x:c r="O502" s="30"/>
      <x:c r="P502" s="30"/>
      <x:c r="Q502" s="30"/>
      <x:c r="R502" s="30"/>
      <x:c r="S502" s="30"/>
      <x:c r="T502" s="30"/>
      <x:c r="U502" s="30"/>
      <x:c r="V502" s="30"/>
      <x:c r="W502" s="30"/>
      <x:c r="X502" s="30"/>
      <x:c r="Y502" s="30"/>
      <x:c r="Z502" s="30" t="str">
        <x:f>IF(B502="","",IF(OR(C502="",D502="Belum diisi",F502=""),"CHECK: identitas/status",IF(AND(S502="Paket utama",F502&lt;&gt;"DP",OR(E502="",L502="")),"CHECK: tanggal foto/crew",IF(AND(I502=0,OR(W502="-",X502="-")),"CHECK: nominal nonangka","OK"))))</x:f>
      </x:c>
      <x:c r="AA502" s="30" t="str">
        <x:f>IF(B502="","",IF(AND(S502="Paket utama",E502&lt;&gt;"",E502&lt;='Pengaturan'!$B$6,OR(F502="Lunas",F502="Pelunasan"),L502&lt;&gt;"",L502&lt;&gt;"Belum diisi",N502="Uploaded"),1,0))</x:f>
      </x:c>
    </x:row>
    <x:row r="503">
      <x:c r="A503" s="30"/>
      <x:c r="B503" s="31"/>
      <x:c r="C503" s="30"/>
      <x:c r="D503" s="30"/>
      <x:c r="E503" s="31"/>
      <x:c r="F503" s="30"/>
      <x:c r="G503" s="32"/>
      <x:c r="H503" s="32"/>
      <x:c r="I503" s="32" t="str">
        <x:f>IF(B503="","",SUM(G503:H503))</x:f>
      </x:c>
      <x:c r="J503" s="30" t="str">
        <x:f>IF(B503="","",IF(I503=0,"Tanpa uang masuk",IF(AND(G503&gt;0,H503&gt;0),"Cash + Transfer",IF(G503&gt;0,"Cash","Transfer"))))</x:f>
      </x:c>
      <x:c r="K503" s="30"/>
      <x:c r="L503" s="30"/>
      <x:c r="M503" s="30"/>
      <x:c r="N503" s="30"/>
      <x:c r="O503" s="30"/>
      <x:c r="P503" s="30"/>
      <x:c r="Q503" s="30"/>
      <x:c r="R503" s="30"/>
      <x:c r="S503" s="30"/>
      <x:c r="T503" s="30"/>
      <x:c r="U503" s="30"/>
      <x:c r="V503" s="30"/>
      <x:c r="W503" s="30"/>
      <x:c r="X503" s="30"/>
      <x:c r="Y503" s="30"/>
      <x:c r="Z503" s="30" t="str">
        <x:f>IF(B503="","",IF(OR(C503="",D503="Belum diisi",F503=""),"CHECK: identitas/status",IF(AND(S503="Paket utama",F503&lt;&gt;"DP",OR(E503="",L503="")),"CHECK: tanggal foto/crew",IF(AND(I503=0,OR(W503="-",X503="-")),"CHECK: nominal nonangka","OK"))))</x:f>
      </x:c>
      <x:c r="AA503" s="30" t="str">
        <x:f>IF(B503="","",IF(AND(S503="Paket utama",E503&lt;&gt;"",E503&lt;='Pengaturan'!$B$6,OR(F503="Lunas",F503="Pelunasan"),L503&lt;&gt;"",L503&lt;&gt;"Belum diisi",N503="Uploaded"),1,0))</x:f>
      </x:c>
    </x:row>
    <x:row r="504">
      <x:c r="A504" s="30"/>
      <x:c r="B504" s="31"/>
      <x:c r="C504" s="30"/>
      <x:c r="D504" s="30"/>
      <x:c r="E504" s="31"/>
      <x:c r="F504" s="30"/>
      <x:c r="G504" s="32"/>
      <x:c r="H504" s="32"/>
      <x:c r="I504" s="32" t="str">
        <x:f>IF(B504="","",SUM(G504:H504))</x:f>
      </x:c>
      <x:c r="J504" s="30" t="str">
        <x:f>IF(B504="","",IF(I504=0,"Tanpa uang masuk",IF(AND(G504&gt;0,H504&gt;0),"Cash + Transfer",IF(G504&gt;0,"Cash","Transfer"))))</x:f>
      </x:c>
      <x:c r="K504" s="30"/>
      <x:c r="L504" s="30"/>
      <x:c r="M504" s="30"/>
      <x:c r="N504" s="30"/>
      <x:c r="O504" s="30"/>
      <x:c r="P504" s="30"/>
      <x:c r="Q504" s="30"/>
      <x:c r="R504" s="30"/>
      <x:c r="S504" s="30"/>
      <x:c r="T504" s="30"/>
      <x:c r="U504" s="30"/>
      <x:c r="V504" s="30"/>
      <x:c r="W504" s="30"/>
      <x:c r="X504" s="30"/>
      <x:c r="Y504" s="30"/>
      <x:c r="Z504" s="30" t="str">
        <x:f>IF(B504="","",IF(OR(C504="",D504="Belum diisi",F504=""),"CHECK: identitas/status",IF(AND(S504="Paket utama",F504&lt;&gt;"DP",OR(E504="",L504="")),"CHECK: tanggal foto/crew",IF(AND(I504=0,OR(W504="-",X504="-")),"CHECK: nominal nonangka","OK"))))</x:f>
      </x:c>
      <x:c r="AA504" s="30" t="str">
        <x:f>IF(B504="","",IF(AND(S504="Paket utama",E504&lt;&gt;"",E504&lt;='Pengaturan'!$B$6,OR(F504="Lunas",F504="Pelunasan"),L504&lt;&gt;"",L504&lt;&gt;"Belum diisi",N504="Uploaded"),1,0))</x:f>
      </x:c>
    </x:row>
  </x:sheetData>
  <x:mergeCells>
    <x:mergeCell ref="A1:AA1"/>
    <x:mergeCell ref="A2:AA2"/>
  </x:mergeCells>
  <x:conditionalFormatting sqref="Z5:Z241">
    <x:cfRule type="containsText" dxfId="0" priority="1" operator="containsText" text="MATCH"/>
    <x:cfRule type="containsText" dxfId="1" priority="2" operator="containsText" text="CHECK"/>
    <x:cfRule type="containsText" dxfId="2" priority="3" operator="containsText" text="Belum"/>
  </x:conditionalFormatting>
  <x:dataValidations count="2">
    <x:dataValidation type="list" sqref="S1">
      <x:formula1>"Paket utama,Add-on"</x:formula1>
    </x:dataValidation>
    <x:dataValidation type="list" sqref="F5:F504">
      <x:formula1>"DP,Lunas,Pelunasan,Refund"</x:formula1>
    </x:dataValidation>
  </x:dataValidations>
  <x:pageMargins left="0.7" right="0.7" top="0.75" bottom="0.75" header="0.3" footer="0.3"/>
  <x:tableParts count="1">
    <x:tablePart xmlns:r="http://schemas.openxmlformats.org/officeDocument/2006/relationships" r:id="Racecad05740b4cb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24" hidden="0" customWidth="1"/>
    <x:col min="7" max="7" width="27" hidden="0" customWidth="1"/>
    <x:col min="8" max="8" width="21" hidden="0" customWidth="1"/>
    <x:col min="9" max="9" width="19" hidden="0" customWidth="1"/>
    <x:col min="10" max="10" width="26" hidden="0" customWidth="1"/>
    <x:col min="11" max="11" width="25" hidden="0" customWidth="1"/>
  </x:cols>
  <x:sheetData>
    <x:row r="1" ht="34" customHeight="1">
      <x:c r="A1" s="548" t="str">
        <x:v>OMZET HARIAN | SEPTEMBER 2026</x:v>
      </x:c>
      <x:c r="B1" s="548"/>
      <x:c r="C1" s="548"/>
      <x:c r="D1" s="548"/>
      <x:c r="E1" s="548"/>
      <x:c r="F1" s="548"/>
      <x:c r="G1" s="548"/>
      <x:c r="H1" s="548"/>
      <x:c r="I1" s="549"/>
      <x:c r="J1" s="549"/>
      <x:c r="K1" s="549"/>
    </x:row>
    <x:row r="2" ht="36" customHeight="1">
      <x:c r="A2" s="6" t="str">
        <x:v>Cash-in dari Log 19 September 2026 16.01 WIB. 19 September masih berjalan. Closing sampai 18 September. Average hanya untuk sesi sampai closing. Kolom I dan J menunjukkan pembagi dan nilai belanja.</x:v>
      </x:c>
      <x:c r="B2" s="6"/>
      <x:c r="C2" s="6"/>
      <x:c r="D2" s="6"/>
      <x:c r="E2" s="6"/>
      <x:c r="F2" s="6"/>
      <x:c r="G2" s="6"/>
      <x:c r="H2" s="6"/>
    </x:row>
    <x:row r="3" ht="25" customHeight="1">
      <x:c r="A3" s="154" t="str">
        <x:v>TOTAL CASH-IN</x:v>
      </x:c>
      <x:c r="B3" s="155"/>
      <x:c r="C3" s="154" t="str">
        <x:v>CASH</x:v>
      </x:c>
      <x:c r="D3" s="155"/>
      <x:c r="E3" s="154" t="str">
        <x:v>TRANSFER</x:v>
      </x:c>
      <x:c r="F3" s="155"/>
      <x:c r="G3" s="154" t="str">
        <x:v>PEMBAYARAN MASUK</x:v>
      </x:c>
      <x:c r="H3" s="155"/>
    </x:row>
    <x:row r="4" ht="35" customHeight="1">
      <x:c r="A4" s="150" t="n">
        <x:f>SUM(F7:F36)</x:f>
        <x:v>89565000</x:v>
      </x:c>
      <x:c r="B4" s="151"/>
      <x:c r="C4" s="150" t="n">
        <x:f>SUM(D7:D36)</x:f>
        <x:v>26875000</x:v>
      </x:c>
      <x:c r="D4" s="151"/>
      <x:c r="E4" s="150" t="n">
        <x:f>SUM(E7:E36)</x:f>
        <x:v>62690000</x:v>
      </x:c>
      <x:c r="F4" s="151"/>
      <x:c r="G4" s="152" t="n">
        <x:f>SUM(C7:C36)</x:f>
        <x:v>459</x:v>
      </x:c>
      <x:c r="H4" s="153"/>
    </x:row>
    <x:row r="5" ht="22" customHeight="1">
      <x:c r="A5" s="2"/>
      <x:c r="B5" s="2"/>
      <x:c r="C5" s="2"/>
      <x:c r="D5" s="2"/>
      <x:c r="E5" s="2"/>
      <x:c r="F5" s="2"/>
      <x:c r="G5" s="2"/>
      <x:c r="H5" s="2"/>
    </x:row>
    <x:row r="6" ht="34" customHeight="1">
      <x:c r="A6" s="127" t="str">
        <x:v>Tanggal</x:v>
      </x:c>
      <x:c r="B6" s="128" t="str">
        <x:v>Hari</x:v>
      </x:c>
      <x:c r="C6" s="128" t="str">
        <x:v>Pembayaran masuk</x:v>
      </x:c>
      <x:c r="D6" s="128" t="str">
        <x:v>Cash</x:v>
      </x:c>
      <x:c r="E6" s="128" t="str">
        <x:v>Transfer</x:v>
      </x:c>
      <x:c r="F6" s="128" t="str">
        <x:v>Cash-in</x:v>
      </x:c>
      <x:c r="G6" s="128" t="str">
        <x:v>Belanja / booking terhitung</x:v>
      </x:c>
      <x:c r="H6" s="128" t="str">
        <x:v>Status cash-in</x:v>
      </x:c>
      <x:c r="I6" s="517" t="str">
        <x:v>Booking terhitung</x:v>
      </x:c>
      <x:c r="J6" s="517" t="str">
        <x:v>Nilai booking terhitung</x:v>
      </x:c>
      <x:c r="K6" s="517" t="str">
        <x:v>Baris perlu diperiksa</x:v>
      </x:c>
    </x:row>
    <x:row r="7" ht="22" customHeight="1">
      <x:c r="A7" s="129" t="n">
        <x:v>46266</x:v>
      </x:c>
      <x:c r="B7" s="114" t="str">
        <x:f>CHOOSE(WEEKDAY(A7,2),"Senin","Selasa","Rabu","Kamis","Jumat","Sabtu","Minggu")</x:f>
        <x:v>Selasa</x:v>
      </x:c>
      <x:c r="C7" s="114" t="n">
        <x:f>IF(A7&gt;'Pengaturan'!$B$6,"",COUNTIFS('Log Transaksi'!$B$5:$B$504,A7,'Log Transaksi'!$I$5:$I$504,"&gt;0"))</x:f>
        <x:v>44</x:v>
      </x:c>
      <x:c r="D7" s="115" t="n">
        <x:f>IF(A7&gt;'Pengaturan'!$B$6,"",SUMIF('Log Transaksi'!$B$5:$B$504,A7,'Log Transaksi'!$G$5:$G$504))</x:f>
        <x:v>1780000</x:v>
      </x:c>
      <x:c r="E7" s="115" t="n">
        <x:f>IF(A7&gt;'Pengaturan'!$B$6,"",SUMIF('Log Transaksi'!$B$5:$B$504,A7,'Log Transaksi'!$H$5:$H$504))</x:f>
        <x:v>6110000</x:v>
      </x:c>
      <x:c r="F7" s="115" t="n">
        <x:f>IF(A7&gt;'Pengaturan'!$B$6,"",SUM(D7:E7))</x:f>
        <x:v>7890000</x:v>
      </x:c>
      <x:c r="G7" s="552" t="n">
        <x:f>IF(OR(I7="",I7=0),"",J7/I7)</x:f>
        <x:v>241000</x:v>
      </x:c>
      <x:c r="H7" s="116" t="str">
        <x:f>IF(A7&gt;'Pengaturan'!$B$6,"Belum berjalan",IF(A7='Pengaturan'!$B$6,IF('Pengaturan'!$B$28="Tutup","Closing","Progresif"),"Tercatat"))</x:f>
        <x:v>Tercatat</x:v>
      </x:c>
      <x:c r="I7" s="519" t="n">
        <x:f>IF(A7&gt;'Pengaturan'!$B$29,"",SUMIFS('Belanja per Booking'!$N$17:$N$409,'Belanja per Booking'!$C$17:$C$409,A7))</x:f>
        <x:v>20</x:v>
      </x:c>
      <x:c r="J7" s="551" t="n">
        <x:f>IF(A7&gt;'Pengaturan'!$B$29,"",SUMIFS('Belanja per Booking'!$M$17:$M$409,'Belanja per Booking'!$C$17:$C$409,A7))</x:f>
        <x:v>4820000</x:v>
      </x:c>
      <x:c r="K7" s="519" t="n">
        <x:f>IF(A7&gt;'Pengaturan'!$B$29,"",SUMIFS('Belanja per Booking'!$Y$17:$Y$409,'Belanja per Booking'!$C$17:$C$409,A7))</x:f>
        <x:v>2</x:v>
      </x:c>
    </x:row>
    <x:row r="8" ht="22" customHeight="1">
      <x:c r="A8" s="129" t="n">
        <x:v>46267</x:v>
      </x:c>
      <x:c r="B8" s="114" t="str">
        <x:f>CHOOSE(WEEKDAY(A8,2),"Senin","Selasa","Rabu","Kamis","Jumat","Sabtu","Minggu")</x:f>
        <x:v>Rabu</x:v>
      </x:c>
      <x:c r="C8" s="114" t="n">
        <x:f>IF(A8&gt;'Pengaturan'!$B$6,"",COUNTIFS('Log Transaksi'!$B$5:$B$504,A8,'Log Transaksi'!$I$5:$I$504,"&gt;0"))</x:f>
        <x:v>48</x:v>
      </x:c>
      <x:c r="D8" s="115" t="n">
        <x:f>IF(A8&gt;'Pengaturan'!$B$6,"",SUMIF('Log Transaksi'!$B$5:$B$504,A8,'Log Transaksi'!$G$5:$G$504))</x:f>
        <x:v>4880000</x:v>
      </x:c>
      <x:c r="E8" s="115" t="n">
        <x:f>IF(A8&gt;'Pengaturan'!$B$6,"",SUMIF('Log Transaksi'!$B$5:$B$504,A8,'Log Transaksi'!$H$5:$H$504))</x:f>
        <x:v>5620000</x:v>
      </x:c>
      <x:c r="F8" s="115" t="n">
        <x:f>IF(A8&gt;'Pengaturan'!$B$6,"",SUM(D8:E8))</x:f>
        <x:v>10500000</x:v>
      </x:c>
      <x:c r="G8" s="552" t="n">
        <x:f>IF(OR(I8="",I8=0),"",J8/I8)</x:f>
        <x:v>294827.5862068966</x:v>
      </x:c>
      <x:c r="H8" s="116" t="str">
        <x:f>IF(A8&gt;'Pengaturan'!$B$6,"Belum berjalan",IF(A8='Pengaturan'!$B$6,IF('Pengaturan'!$B$28="Tutup","Closing","Progresif"),"Tercatat"))</x:f>
        <x:v>Tercatat</x:v>
      </x:c>
      <x:c r="I8" s="519" t="n">
        <x:f>IF(A8&gt;'Pengaturan'!$B$29,"",SUMIFS('Belanja per Booking'!$N$17:$N$409,'Belanja per Booking'!$C$17:$C$409,A8))</x:f>
        <x:v>29</x:v>
      </x:c>
      <x:c r="J8" s="551" t="n">
        <x:f>IF(A8&gt;'Pengaturan'!$B$29,"",SUMIFS('Belanja per Booking'!$M$17:$M$409,'Belanja per Booking'!$C$17:$C$409,A8))</x:f>
        <x:v>8550000</x:v>
      </x:c>
      <x:c r="K8" s="519" t="n">
        <x:f>IF(A8&gt;'Pengaturan'!$B$29,"",SUMIFS('Belanja per Booking'!$Y$17:$Y$409,'Belanja per Booking'!$C$17:$C$409,A8))</x:f>
        <x:v>4</x:v>
      </x:c>
    </x:row>
    <x:row r="9" ht="22" customHeight="1">
      <x:c r="A9" s="129" t="n">
        <x:v>46268</x:v>
      </x:c>
      <x:c r="B9" s="114" t="str">
        <x:f>CHOOSE(WEEKDAY(A9,2),"Senin","Selasa","Rabu","Kamis","Jumat","Sabtu","Minggu")</x:f>
        <x:v>Kamis</x:v>
      </x:c>
      <x:c r="C9" s="114" t="n">
        <x:f>IF(A9&gt;'Pengaturan'!$B$6,"",COUNTIFS('Log Transaksi'!$B$5:$B$504,A9,'Log Transaksi'!$I$5:$I$504,"&gt;0"))</x:f>
        <x:v>27</x:v>
      </x:c>
      <x:c r="D9" s="115" t="n">
        <x:f>IF(A9&gt;'Pengaturan'!$B$6,"",SUMIF('Log Transaksi'!$B$5:$B$504,A9,'Log Transaksi'!$G$5:$G$504))</x:f>
        <x:v>100000</x:v>
      </x:c>
      <x:c r="E9" s="115" t="n">
        <x:f>IF(A9&gt;'Pengaturan'!$B$6,"",SUMIF('Log Transaksi'!$B$5:$B$504,A9,'Log Transaksi'!$H$5:$H$504))</x:f>
        <x:v>6400000</x:v>
      </x:c>
      <x:c r="F9" s="115" t="n">
        <x:f>IF(A9&gt;'Pengaturan'!$B$6,"",SUM(D9:E9))</x:f>
        <x:v>6500000</x:v>
      </x:c>
      <x:c r="G9" s="552" t="n">
        <x:f>IF(OR(I9="",I9=0),"",J9/I9)</x:f>
        <x:v>366666.6666666667</x:v>
      </x:c>
      <x:c r="H9" s="116" t="str">
        <x:f>IF(A9&gt;'Pengaturan'!$B$6,"Belum berjalan",IF(A9='Pengaturan'!$B$6,IF('Pengaturan'!$B$28="Tutup","Closing","Progresif"),"Tercatat"))</x:f>
        <x:v>Tercatat</x:v>
      </x:c>
      <x:c r="I9" s="519" t="n">
        <x:f>IF(A9&gt;'Pengaturan'!$B$29,"",SUMIFS('Belanja per Booking'!$N$17:$N$409,'Belanja per Booking'!$C$17:$C$409,A9))</x:f>
        <x:v>3</x:v>
      </x:c>
      <x:c r="J9" s="551" t="n">
        <x:f>IF(A9&gt;'Pengaturan'!$B$29,"",SUMIFS('Belanja per Booking'!$M$17:$M$409,'Belanja per Booking'!$C$17:$C$409,A9))</x:f>
        <x:v>1100000</x:v>
      </x:c>
      <x:c r="K9" s="519" t="n">
        <x:f>IF(A9&gt;'Pengaturan'!$B$29,"",SUMIFS('Belanja per Booking'!$Y$17:$Y$409,'Belanja per Booking'!$C$17:$C$409,A9))</x:f>
        <x:v>6</x:v>
      </x:c>
    </x:row>
    <x:row r="10" ht="22" customHeight="1">
      <x:c r="A10" s="129" t="n">
        <x:v>46269</x:v>
      </x:c>
      <x:c r="B10" s="114" t="str">
        <x:f>CHOOSE(WEEKDAY(A10,2),"Senin","Selasa","Rabu","Kamis","Jumat","Sabtu","Minggu")</x:f>
        <x:v>Jumat</x:v>
      </x:c>
      <x:c r="C10" s="114" t="n">
        <x:f>IF(A10&gt;'Pengaturan'!$B$6,"",COUNTIFS('Log Transaksi'!$B$5:$B$504,A10,'Log Transaksi'!$I$5:$I$504,"&gt;0"))</x:f>
        <x:v>23</x:v>
      </x:c>
      <x:c r="D10" s="115" t="n">
        <x:f>IF(A10&gt;'Pengaturan'!$B$6,"",SUMIF('Log Transaksi'!$B$5:$B$504,A10,'Log Transaksi'!$G$5:$G$504))</x:f>
        <x:v>500000</x:v>
      </x:c>
      <x:c r="E10" s="115" t="n">
        <x:f>IF(A10&gt;'Pengaturan'!$B$6,"",SUMIF('Log Transaksi'!$B$5:$B$504,A10,'Log Transaksi'!$H$5:$H$504))</x:f>
        <x:v>2800000</x:v>
      </x:c>
      <x:c r="F10" s="115" t="n">
        <x:f>IF(A10&gt;'Pengaturan'!$B$6,"",SUM(D10:E10))</x:f>
        <x:v>3300000</x:v>
      </x:c>
      <x:c r="G10" s="552" t="n">
        <x:f>IF(OR(I10="",I10=0),"",J10/I10)</x:f>
        <x:v>233333.33333333334</x:v>
      </x:c>
      <x:c r="H10" s="116" t="str">
        <x:f>IF(A10&gt;'Pengaturan'!$B$6,"Belum berjalan",IF(A10='Pengaturan'!$B$6,IF('Pengaturan'!$B$28="Tutup","Closing","Progresif"),"Tercatat"))</x:f>
        <x:v>Tercatat</x:v>
      </x:c>
      <x:c r="I10" s="519" t="n">
        <x:f>IF(A10&gt;'Pengaturan'!$B$29,"",SUMIFS('Belanja per Booking'!$N$17:$N$409,'Belanja per Booking'!$C$17:$C$409,A10))</x:f>
        <x:v>6</x:v>
      </x:c>
      <x:c r="J10" s="551" t="n">
        <x:f>IF(A10&gt;'Pengaturan'!$B$29,"",SUMIFS('Belanja per Booking'!$M$17:$M$409,'Belanja per Booking'!$C$17:$C$409,A10))</x:f>
        <x:v>1400000</x:v>
      </x:c>
      <x:c r="K10" s="519" t="n">
        <x:f>IF(A10&gt;'Pengaturan'!$B$29,"",SUMIFS('Belanja per Booking'!$Y$17:$Y$409,'Belanja per Booking'!$C$17:$C$409,A10))</x:f>
        <x:v>4</x:v>
      </x:c>
    </x:row>
    <x:row r="11" ht="22" customHeight="1">
      <x:c r="A11" s="129" t="n">
        <x:v>46270</x:v>
      </x:c>
      <x:c r="B11" s="114" t="str">
        <x:f>CHOOSE(WEEKDAY(A11,2),"Senin","Selasa","Rabu","Kamis","Jumat","Sabtu","Minggu")</x:f>
        <x:v>Sabtu</x:v>
      </x:c>
      <x:c r="C11" s="114" t="n">
        <x:f>IF(A11&gt;'Pengaturan'!$B$6,"",COUNTIFS('Log Transaksi'!$B$5:$B$504,A11,'Log Transaksi'!$I$5:$I$504,"&gt;0"))</x:f>
        <x:v>17</x:v>
      </x:c>
      <x:c r="D11" s="115" t="n">
        <x:f>IF(A11&gt;'Pengaturan'!$B$6,"",SUMIF('Log Transaksi'!$B$5:$B$504,A11,'Log Transaksi'!$G$5:$G$504))</x:f>
        <x:v>1205000</x:v>
      </x:c>
      <x:c r="E11" s="115" t="n">
        <x:f>IF(A11&gt;'Pengaturan'!$B$6,"",SUMIF('Log Transaksi'!$B$5:$B$504,A11,'Log Transaksi'!$H$5:$H$504))</x:f>
        <x:v>1765000</x:v>
      </x:c>
      <x:c r="F11" s="115" t="n">
        <x:f>IF(A11&gt;'Pengaturan'!$B$6,"",SUM(D11:E11))</x:f>
        <x:v>2970000</x:v>
      </x:c>
      <x:c r="G11" s="552" t="n">
        <x:f>IF(OR(I11="",I11=0),"",J11/I11)</x:f>
        <x:v>260714.2857142857</x:v>
      </x:c>
      <x:c r="H11" s="116" t="str">
        <x:f>IF(A11&gt;'Pengaturan'!$B$6,"Belum berjalan",IF(A11='Pengaturan'!$B$6,IF('Pengaturan'!$B$28="Tutup","Closing","Progresif"),"Tercatat"))</x:f>
        <x:v>Tercatat</x:v>
      </x:c>
      <x:c r="I11" s="519" t="n">
        <x:f>IF(A11&gt;'Pengaturan'!$B$29,"",SUMIFS('Belanja per Booking'!$N$17:$N$409,'Belanja per Booking'!$C$17:$C$409,A11))</x:f>
        <x:v>7</x:v>
      </x:c>
      <x:c r="J11" s="551" t="n">
        <x:f>IF(A11&gt;'Pengaturan'!$B$29,"",SUMIFS('Belanja per Booking'!$M$17:$M$409,'Belanja per Booking'!$C$17:$C$409,A11))</x:f>
        <x:v>1825000</x:v>
      </x:c>
      <x:c r="K11" s="519" t="n">
        <x:f>IF(A11&gt;'Pengaturan'!$B$29,"",SUMIFS('Belanja per Booking'!$Y$17:$Y$409,'Belanja per Booking'!$C$17:$C$409,A11))</x:f>
        <x:v>4</x:v>
      </x:c>
    </x:row>
    <x:row r="12" ht="22" customHeight="1">
      <x:c r="A12" s="129" t="n">
        <x:v>46271</x:v>
      </x:c>
      <x:c r="B12" s="114" t="str">
        <x:f>CHOOSE(WEEKDAY(A12,2),"Senin","Selasa","Rabu","Kamis","Jumat","Sabtu","Minggu")</x:f>
        <x:v>Minggu</x:v>
      </x:c>
      <x:c r="C12" s="114" t="n">
        <x:f>IF(A12&gt;'Pengaturan'!$B$6,"",COUNTIFS('Log Transaksi'!$B$5:$B$504,A12,'Log Transaksi'!$I$5:$I$504,"&gt;0"))</x:f>
        <x:v>20</x:v>
      </x:c>
      <x:c r="D12" s="115" t="n">
        <x:f>IF(A12&gt;'Pengaturan'!$B$6,"",SUMIF('Log Transaksi'!$B$5:$B$504,A12,'Log Transaksi'!$G$5:$G$504))</x:f>
        <x:v>175000</x:v>
      </x:c>
      <x:c r="E12" s="115" t="n">
        <x:f>IF(A12&gt;'Pengaturan'!$B$6,"",SUMIF('Log Transaksi'!$B$5:$B$504,A12,'Log Transaksi'!$H$5:$H$504))</x:f>
        <x:v>3225000</x:v>
      </x:c>
      <x:c r="F12" s="115" t="n">
        <x:f>IF(A12&gt;'Pengaturan'!$B$6,"",SUM(D12:E12))</x:f>
        <x:v>3400000</x:v>
      </x:c>
      <x:c r="G12" s="552" t="n">
        <x:f>IF(OR(I12="",I12=0),"",J12/I12)</x:f>
        <x:v>420833.3333333333</x:v>
      </x:c>
      <x:c r="H12" s="116" t="str">
        <x:f>IF(A12&gt;'Pengaturan'!$B$6,"Belum berjalan",IF(A12='Pengaturan'!$B$6,IF('Pengaturan'!$B$28="Tutup","Closing","Progresif"),"Tercatat"))</x:f>
        <x:v>Tercatat</x:v>
      </x:c>
      <x:c r="I12" s="519" t="n">
        <x:f>IF(A12&gt;'Pengaturan'!$B$29,"",SUMIFS('Belanja per Booking'!$N$17:$N$409,'Belanja per Booking'!$C$17:$C$409,A12))</x:f>
        <x:v>6</x:v>
      </x:c>
      <x:c r="J12" s="551" t="n">
        <x:f>IF(A12&gt;'Pengaturan'!$B$29,"",SUMIFS('Belanja per Booking'!$M$17:$M$409,'Belanja per Booking'!$C$17:$C$409,A12))</x:f>
        <x:v>2525000</x:v>
      </x:c>
      <x:c r="K12" s="519" t="n">
        <x:f>IF(A12&gt;'Pengaturan'!$B$29,"",SUMIFS('Belanja per Booking'!$Y$17:$Y$409,'Belanja per Booking'!$C$17:$C$409,A12))</x:f>
        <x:v>3</x:v>
      </x:c>
    </x:row>
    <x:row r="13" ht="22" customHeight="1">
      <x:c r="A13" s="129" t="n">
        <x:v>46272</x:v>
      </x:c>
      <x:c r="B13" s="114" t="str">
        <x:f>CHOOSE(WEEKDAY(A13,2),"Senin","Selasa","Rabu","Kamis","Jumat","Sabtu","Minggu")</x:f>
        <x:v>Senin</x:v>
      </x:c>
      <x:c r="C13" s="114" t="n">
        <x:f>IF(A13&gt;'Pengaturan'!$B$6,"",COUNTIFS('Log Transaksi'!$B$5:$B$504,A13,'Log Transaksi'!$I$5:$I$504,"&gt;0"))</x:f>
        <x:v>11</x:v>
      </x:c>
      <x:c r="D13" s="115" t="n">
        <x:f>IF(A13&gt;'Pengaturan'!$B$6,"",SUMIF('Log Transaksi'!$B$5:$B$504,A13,'Log Transaksi'!$G$5:$G$504))</x:f>
        <x:v>705000</x:v>
      </x:c>
      <x:c r="E13" s="115" t="n">
        <x:f>IF(A13&gt;'Pengaturan'!$B$6,"",SUMIF('Log Transaksi'!$B$5:$B$504,A13,'Log Transaksi'!$H$5:$H$504))</x:f>
        <x:v>1375000</x:v>
      </x:c>
      <x:c r="F13" s="115" t="n">
        <x:f>IF(A13&gt;'Pengaturan'!$B$6,"",SUM(D13:E13))</x:f>
        <x:v>2080000</x:v>
      </x:c>
      <x:c r="G13" s="552" t="n">
        <x:f>IF(OR(I13="",I13=0),"",J13/I13)</x:f>
        <x:v>256000</x:v>
      </x:c>
      <x:c r="H13" s="116" t="str">
        <x:f>IF(A13&gt;'Pengaturan'!$B$6,"Belum berjalan",IF(A13='Pengaturan'!$B$6,IF('Pengaturan'!$B$28="Tutup","Closing","Progresif"),"Tercatat"))</x:f>
        <x:v>Tercatat</x:v>
      </x:c>
      <x:c r="I13" s="519" t="n">
        <x:f>IF(A13&gt;'Pengaturan'!$B$29,"",SUMIFS('Belanja per Booking'!$N$17:$N$409,'Belanja per Booking'!$C$17:$C$409,A13))</x:f>
        <x:v>5</x:v>
      </x:c>
      <x:c r="J13" s="551" t="n">
        <x:f>IF(A13&gt;'Pengaturan'!$B$29,"",SUMIFS('Belanja per Booking'!$M$17:$M$409,'Belanja per Booking'!$C$17:$C$409,A13))</x:f>
        <x:v>1280000</x:v>
      </x:c>
      <x:c r="K13" s="519" t="n">
        <x:f>IF(A13&gt;'Pengaturan'!$B$29,"",SUMIFS('Belanja per Booking'!$Y$17:$Y$409,'Belanja per Booking'!$C$17:$C$409,A13))</x:f>
        <x:v>3</x:v>
      </x:c>
    </x:row>
    <x:row r="14" ht="22" customHeight="1">
      <x:c r="A14" s="129" t="n">
        <x:v>46273</x:v>
      </x:c>
      <x:c r="B14" s="114" t="str">
        <x:f>CHOOSE(WEEKDAY(A14,2),"Senin","Selasa","Rabu","Kamis","Jumat","Sabtu","Minggu")</x:f>
        <x:v>Selasa</x:v>
      </x:c>
      <x:c r="C14" s="114" t="n">
        <x:f>IF(A14&gt;'Pengaturan'!$B$6,"",COUNTIFS('Log Transaksi'!$B$5:$B$504,A14,'Log Transaksi'!$I$5:$I$504,"&gt;0"))</x:f>
        <x:v>57</x:v>
      </x:c>
      <x:c r="D14" s="115" t="n">
        <x:f>IF(A14&gt;'Pengaturan'!$B$6,"",SUMIF('Log Transaksi'!$B$5:$B$504,A14,'Log Transaksi'!$G$5:$G$504))</x:f>
        <x:v>5090000</x:v>
      </x:c>
      <x:c r="E14" s="115" t="n">
        <x:f>IF(A14&gt;'Pengaturan'!$B$6,"",SUMIF('Log Transaksi'!$B$5:$B$504,A14,'Log Transaksi'!$H$5:$H$504))</x:f>
        <x:v>9195000</x:v>
      </x:c>
      <x:c r="F14" s="115" t="n">
        <x:f>IF(A14&gt;'Pengaturan'!$B$6,"",SUM(D14:E14))</x:f>
        <x:v>14285000</x:v>
      </x:c>
      <x:c r="G14" s="552" t="n">
        <x:f>IF(OR(I14="",I14=0),"",J14/I14)</x:f>
        <x:v>390000</x:v>
      </x:c>
      <x:c r="H14" s="116" t="str">
        <x:f>IF(A14&gt;'Pengaturan'!$B$6,"Belum berjalan",IF(A14='Pengaturan'!$B$6,IF('Pengaturan'!$B$28="Tutup","Closing","Progresif"),"Tercatat"))</x:f>
        <x:v>Tercatat</x:v>
      </x:c>
      <x:c r="I14" s="519" t="n">
        <x:f>IF(A14&gt;'Pengaturan'!$B$29,"",SUMIFS('Belanja per Booking'!$N$17:$N$409,'Belanja per Booking'!$C$17:$C$409,A14))</x:f>
        <x:v>16</x:v>
      </x:c>
      <x:c r="J14" s="551" t="n">
        <x:f>IF(A14&gt;'Pengaturan'!$B$29,"",SUMIFS('Belanja per Booking'!$M$17:$M$409,'Belanja per Booking'!$C$17:$C$409,A14))</x:f>
        <x:v>6240000</x:v>
      </x:c>
      <x:c r="K14" s="519" t="n">
        <x:f>IF(A14&gt;'Pengaturan'!$B$29,"",SUMIFS('Belanja per Booking'!$Y$17:$Y$409,'Belanja per Booking'!$C$17:$C$409,A14))</x:f>
        <x:v>33</x:v>
      </x:c>
    </x:row>
    <x:row r="15" ht="22" customHeight="1">
      <x:c r="A15" s="129" t="n">
        <x:v>46274</x:v>
      </x:c>
      <x:c r="B15" s="114" t="str">
        <x:f>CHOOSE(WEEKDAY(A15,2),"Senin","Selasa","Rabu","Kamis","Jumat","Sabtu","Minggu")</x:f>
        <x:v>Rabu</x:v>
      </x:c>
      <x:c r="C15" s="114" t="n">
        <x:f>IF(A15&gt;'Pengaturan'!$B$6,"",COUNTIFS('Log Transaksi'!$B$5:$B$504,A15,'Log Transaksi'!$I$5:$I$504,"&gt;0"))</x:f>
        <x:v>41</x:v>
      </x:c>
      <x:c r="D15" s="115" t="n">
        <x:f>IF(A15&gt;'Pengaturan'!$B$6,"",SUMIF('Log Transaksi'!$B$5:$B$504,A15,'Log Transaksi'!$G$5:$G$504))</x:f>
        <x:v>3910000</x:v>
      </x:c>
      <x:c r="E15" s="115" t="n">
        <x:f>IF(A15&gt;'Pengaturan'!$B$6,"",SUMIF('Log Transaksi'!$B$5:$B$504,A15,'Log Transaksi'!$H$5:$H$504))</x:f>
        <x:v>6275000</x:v>
      </x:c>
      <x:c r="F15" s="115" t="n">
        <x:f>IF(A15&gt;'Pengaturan'!$B$6,"",SUM(D15:E15))</x:f>
        <x:v>10185000</x:v>
      </x:c>
      <x:c r="G15" s="552" t="n">
        <x:f>IF(OR(I15="",I15=0),"",J15/I15)</x:f>
        <x:v>438571.4285714286</x:v>
      </x:c>
      <x:c r="H15" s="116" t="str">
        <x:f>IF(A15&gt;'Pengaturan'!$B$6,"Belum berjalan",IF(A15='Pengaturan'!$B$6,IF('Pengaturan'!$B$28="Tutup","Closing","Progresif"),"Tercatat"))</x:f>
        <x:v>Tercatat</x:v>
      </x:c>
      <x:c r="I15" s="519" t="n">
        <x:f>IF(A15&gt;'Pengaturan'!$B$29,"",SUMIFS('Belanja per Booking'!$N$17:$N$409,'Belanja per Booking'!$C$17:$C$409,A15))</x:f>
        <x:v>7</x:v>
      </x:c>
      <x:c r="J15" s="551" t="n">
        <x:f>IF(A15&gt;'Pengaturan'!$B$29,"",SUMIFS('Belanja per Booking'!$M$17:$M$409,'Belanja per Booking'!$C$17:$C$409,A15))</x:f>
        <x:v>3070000</x:v>
      </x:c>
      <x:c r="K15" s="519" t="n">
        <x:f>IF(A15&gt;'Pengaturan'!$B$29,"",SUMIFS('Belanja per Booking'!$Y$17:$Y$409,'Belanja per Booking'!$C$17:$C$409,A15))</x:f>
        <x:v>47</x:v>
      </x:c>
    </x:row>
    <x:row r="16" ht="22" customHeight="1">
      <x:c r="A16" s="129" t="n">
        <x:v>46275</x:v>
      </x:c>
      <x:c r="B16" s="114" t="str">
        <x:f>CHOOSE(WEEKDAY(A16,2),"Senin","Selasa","Rabu","Kamis","Jumat","Sabtu","Minggu")</x:f>
        <x:v>Kamis</x:v>
      </x:c>
      <x:c r="C16" s="114" t="n">
        <x:f>IF(A16&gt;'Pengaturan'!$B$6,"",COUNTIFS('Log Transaksi'!$B$5:$B$504,A16,'Log Transaksi'!$I$5:$I$504,"&gt;0"))</x:f>
        <x:v>15</x:v>
      </x:c>
      <x:c r="D16" s="115" t="n">
        <x:f>IF(A16&gt;'Pengaturan'!$B$6,"",SUMIF('Log Transaksi'!$B$5:$B$504,A16,'Log Transaksi'!$G$5:$G$504))</x:f>
        <x:v>175000</x:v>
      </x:c>
      <x:c r="E16" s="115" t="n">
        <x:f>IF(A16&gt;'Pengaturan'!$B$6,"",SUMIF('Log Transaksi'!$B$5:$B$504,A16,'Log Transaksi'!$H$5:$H$504))</x:f>
        <x:v>2570000</x:v>
      </x:c>
      <x:c r="F16" s="115" t="n">
        <x:f>IF(A16&gt;'Pengaturan'!$B$6,"",SUM(D16:E16))</x:f>
        <x:v>2745000</x:v>
      </x:c>
      <x:c r="G16" s="552" t="n">
        <x:f>IF(OR(I16="",I16=0),"",J16/I16)</x:f>
        <x:v>216666.66666666666</x:v>
      </x:c>
      <x:c r="H16" s="116" t="str">
        <x:f>IF(A16&gt;'Pengaturan'!$B$6,"Belum berjalan",IF(A16='Pengaturan'!$B$6,IF('Pengaturan'!$B$28="Tutup","Closing","Progresif"),"Tercatat"))</x:f>
        <x:v>Tercatat</x:v>
      </x:c>
      <x:c r="I16" s="519" t="n">
        <x:f>IF(A16&gt;'Pengaturan'!$B$29,"",SUMIFS('Belanja per Booking'!$N$17:$N$409,'Belanja per Booking'!$C$17:$C$409,A16))</x:f>
        <x:v>3</x:v>
      </x:c>
      <x:c r="J16" s="551" t="n">
        <x:f>IF(A16&gt;'Pengaturan'!$B$29,"",SUMIFS('Belanja per Booking'!$M$17:$M$409,'Belanja per Booking'!$C$17:$C$409,A16))</x:f>
        <x:v>650000</x:v>
      </x:c>
      <x:c r="K16" s="519" t="n">
        <x:f>IF(A16&gt;'Pengaturan'!$B$29,"",SUMIFS('Belanja per Booking'!$Y$17:$Y$409,'Belanja per Booking'!$C$17:$C$409,A16))</x:f>
        <x:v>4</x:v>
      </x:c>
    </x:row>
    <x:row r="17" ht="22" customHeight="1">
      <x:c r="A17" s="129" t="n">
        <x:v>46276</x:v>
      </x:c>
      <x:c r="B17" s="114" t="str">
        <x:f>CHOOSE(WEEKDAY(A17,2),"Senin","Selasa","Rabu","Kamis","Jumat","Sabtu","Minggu")</x:f>
        <x:v>Jumat</x:v>
      </x:c>
      <x:c r="C17" s="114" t="n">
        <x:f>IF(A17&gt;'Pengaturan'!$B$6,"",COUNTIFS('Log Transaksi'!$B$5:$B$504,A17,'Log Transaksi'!$I$5:$I$504,"&gt;0"))</x:f>
        <x:v>15</x:v>
      </x:c>
      <x:c r="D17" s="115" t="n">
        <x:f>IF(A17&gt;'Pengaturan'!$B$6,"",SUMIF('Log Transaksi'!$B$5:$B$504,A17,'Log Transaksi'!$G$5:$G$504))</x:f>
        <x:v>650000</x:v>
      </x:c>
      <x:c r="E17" s="115" t="n">
        <x:f>IF(A17&gt;'Pengaturan'!$B$6,"",SUMIF('Log Transaksi'!$B$5:$B$504,A17,'Log Transaksi'!$H$5:$H$504))</x:f>
        <x:v>2800000</x:v>
      </x:c>
      <x:c r="F17" s="115" t="n">
        <x:f>IF(A17&gt;'Pengaturan'!$B$6,"",SUM(D17:E17))</x:f>
        <x:v>3450000</x:v>
      </x:c>
      <x:c r="G17" s="552" t="n">
        <x:f>IF(OR(I17="",I17=0),"",J17/I17)</x:f>
        <x:v>400000</x:v>
      </x:c>
      <x:c r="H17" s="116" t="str">
        <x:f>IF(A17&gt;'Pengaturan'!$B$6,"Belum berjalan",IF(A17='Pengaturan'!$B$6,IF('Pengaturan'!$B$28="Tutup","Closing","Progresif"),"Tercatat"))</x:f>
        <x:v>Tercatat</x:v>
      </x:c>
      <x:c r="I17" s="519" t="n">
        <x:f>IF(A17&gt;'Pengaturan'!$B$29,"",SUMIFS('Belanja per Booking'!$N$17:$N$409,'Belanja per Booking'!$C$17:$C$409,A17))</x:f>
        <x:v>5</x:v>
      </x:c>
      <x:c r="J17" s="551" t="n">
        <x:f>IF(A17&gt;'Pengaturan'!$B$29,"",SUMIFS('Belanja per Booking'!$M$17:$M$409,'Belanja per Booking'!$C$17:$C$409,A17))</x:f>
        <x:v>2000000</x:v>
      </x:c>
      <x:c r="K17" s="519" t="n">
        <x:f>IF(A17&gt;'Pengaturan'!$B$29,"",SUMIFS('Belanja per Booking'!$Y$17:$Y$409,'Belanja per Booking'!$C$17:$C$409,A17))</x:f>
        <x:v>2</x:v>
      </x:c>
    </x:row>
    <x:row r="18" ht="22" customHeight="1">
      <x:c r="A18" s="129" t="n">
        <x:v>46277</x:v>
      </x:c>
      <x:c r="B18" s="114" t="str">
        <x:f>CHOOSE(WEEKDAY(A18,2),"Senin","Selasa","Rabu","Kamis","Jumat","Sabtu","Minggu")</x:f>
        <x:v>Sabtu</x:v>
      </x:c>
      <x:c r="C18" s="114" t="n">
        <x:f>IF(A18&gt;'Pengaturan'!$B$6,"",COUNTIFS('Log Transaksi'!$B$5:$B$504,A18,'Log Transaksi'!$I$5:$I$504,"&gt;0"))</x:f>
        <x:v>19</x:v>
      </x:c>
      <x:c r="D18" s="115" t="n">
        <x:f>IF(A18&gt;'Pengaturan'!$B$6,"",SUMIF('Log Transaksi'!$B$5:$B$504,A18,'Log Transaksi'!$G$5:$G$504))</x:f>
        <x:v>750000</x:v>
      </x:c>
      <x:c r="E18" s="115" t="n">
        <x:f>IF(A18&gt;'Pengaturan'!$B$6,"",SUMIF('Log Transaksi'!$B$5:$B$504,A18,'Log Transaksi'!$H$5:$H$504))</x:f>
        <x:v>2250000</x:v>
      </x:c>
      <x:c r="F18" s="115" t="n">
        <x:f>IF(A18&gt;'Pengaturan'!$B$6,"",SUM(D18:E18))</x:f>
        <x:v>3000000</x:v>
      </x:c>
      <x:c r="G18" s="552" t="n">
        <x:f>IF(OR(I18="",I18=0),"",J18/I18)</x:f>
        <x:v>295000</x:v>
      </x:c>
      <x:c r="H18" s="116" t="str">
        <x:f>IF(A18&gt;'Pengaturan'!$B$6,"Belum berjalan",IF(A18='Pengaturan'!$B$6,IF('Pengaturan'!$B$28="Tutup","Closing","Progresif"),"Tercatat"))</x:f>
        <x:v>Tercatat</x:v>
      </x:c>
      <x:c r="I18" s="519" t="n">
        <x:f>IF(A18&gt;'Pengaturan'!$B$29,"",SUMIFS('Belanja per Booking'!$N$17:$N$409,'Belanja per Booking'!$C$17:$C$409,A18))</x:f>
        <x:v>5</x:v>
      </x:c>
      <x:c r="J18" s="551" t="n">
        <x:f>IF(A18&gt;'Pengaturan'!$B$29,"",SUMIFS('Belanja per Booking'!$M$17:$M$409,'Belanja per Booking'!$C$17:$C$409,A18))</x:f>
        <x:v>1475000</x:v>
      </x:c>
      <x:c r="K18" s="519" t="n">
        <x:f>IF(A18&gt;'Pengaturan'!$B$29,"",SUMIFS('Belanja per Booking'!$Y$17:$Y$409,'Belanja per Booking'!$C$17:$C$409,A18))</x:f>
        <x:v>3</x:v>
      </x:c>
    </x:row>
    <x:row r="19" ht="22" customHeight="1">
      <x:c r="A19" s="129" t="n">
        <x:v>46278</x:v>
      </x:c>
      <x:c r="B19" s="114" t="str">
        <x:f>CHOOSE(WEEKDAY(A19,2),"Senin","Selasa","Rabu","Kamis","Jumat","Sabtu","Minggu")</x:f>
        <x:v>Minggu</x:v>
      </x:c>
      <x:c r="C19" s="114" t="n">
        <x:f>IF(A19&gt;'Pengaturan'!$B$6,"",COUNTIFS('Log Transaksi'!$B$5:$B$504,A19,'Log Transaksi'!$I$5:$I$504,"&gt;0"))</x:f>
        <x:v>22</x:v>
      </x:c>
      <x:c r="D19" s="115" t="n">
        <x:f>IF(A19&gt;'Pengaturan'!$B$6,"",SUMIF('Log Transaksi'!$B$5:$B$504,A19,'Log Transaksi'!$G$5:$G$504))</x:f>
        <x:v>1255000</x:v>
      </x:c>
      <x:c r="E19" s="115" t="n">
        <x:f>IF(A19&gt;'Pengaturan'!$B$6,"",SUMIF('Log Transaksi'!$B$5:$B$504,A19,'Log Transaksi'!$H$5:$H$504))</x:f>
        <x:v>2350000</x:v>
      </x:c>
      <x:c r="F19" s="115" t="n">
        <x:f>IF(A19&gt;'Pengaturan'!$B$6,"",SUM(D19:E19))</x:f>
        <x:v>3605000</x:v>
      </x:c>
      <x:c r="G19" s="552" t="n">
        <x:f>IF(OR(I19="",I19=0),"",J19/I19)</x:f>
        <x:v>352500</x:v>
      </x:c>
      <x:c r="H19" s="116" t="str">
        <x:f>IF(A19&gt;'Pengaturan'!$B$6,"Belum berjalan",IF(A19='Pengaturan'!$B$6,IF('Pengaturan'!$B$28="Tutup","Closing","Progresif"),"Tercatat"))</x:f>
        <x:v>Tercatat</x:v>
      </x:c>
      <x:c r="I19" s="519" t="n">
        <x:f>IF(A19&gt;'Pengaturan'!$B$29,"",SUMIFS('Belanja per Booking'!$N$17:$N$409,'Belanja per Booking'!$C$17:$C$409,A19))</x:f>
        <x:v>10</x:v>
      </x:c>
      <x:c r="J19" s="551" t="n">
        <x:f>IF(A19&gt;'Pengaturan'!$B$29,"",SUMIFS('Belanja per Booking'!$M$17:$M$409,'Belanja per Booking'!$C$17:$C$409,A19))</x:f>
        <x:v>3525000</x:v>
      </x:c>
      <x:c r="K19" s="519" t="n">
        <x:f>IF(A19&gt;'Pengaturan'!$B$29,"",SUMIFS('Belanja per Booking'!$Y$17:$Y$409,'Belanja per Booking'!$C$17:$C$409,A19))</x:f>
        <x:v>8</x:v>
      </x:c>
    </x:row>
    <x:row r="20" ht="22" customHeight="1">
      <x:c r="A20" s="129" t="n">
        <x:v>46279</x:v>
      </x:c>
      <x:c r="B20" s="114" t="str">
        <x:f>CHOOSE(WEEKDAY(A20,2),"Senin","Selasa","Rabu","Kamis","Jumat","Sabtu","Minggu")</x:f>
        <x:v>Senin</x:v>
      </x:c>
      <x:c r="C20" s="114" t="n">
        <x:f>IF(A20&gt;'Pengaturan'!$B$6,"",COUNTIFS('Log Transaksi'!$B$5:$B$504,A20,'Log Transaksi'!$I$5:$I$504,"&gt;0"))</x:f>
        <x:v>16</x:v>
      </x:c>
      <x:c r="D20" s="115" t="n">
        <x:f>IF(A20&gt;'Pengaturan'!$B$6,"",SUMIF('Log Transaksi'!$B$5:$B$504,A20,'Log Transaksi'!$G$5:$G$504))</x:f>
        <x:v>2290000</x:v>
      </x:c>
      <x:c r="E20" s="115" t="n">
        <x:f>IF(A20&gt;'Pengaturan'!$B$6,"",SUMIF('Log Transaksi'!$B$5:$B$504,A20,'Log Transaksi'!$H$5:$H$504))</x:f>
        <x:v>995000</x:v>
      </x:c>
      <x:c r="F20" s="115" t="n">
        <x:f>IF(A20&gt;'Pengaturan'!$B$6,"",SUM(D20:E20))</x:f>
        <x:v>3285000</x:v>
      </x:c>
      <x:c r="G20" s="552" t="n">
        <x:f>IF(OR(I20="",I20=0),"",J20/I20)</x:f>
        <x:v>346666.6666666667</x:v>
      </x:c>
      <x:c r="H20" s="116" t="str">
        <x:f>IF(A20&gt;'Pengaturan'!$B$6,"Belum berjalan",IF(A20='Pengaturan'!$B$6,IF('Pengaturan'!$B$28="Tutup","Closing","Progresif"),"Tercatat"))</x:f>
        <x:v>Tercatat</x:v>
      </x:c>
      <x:c r="I20" s="519" t="n">
        <x:f>IF(A20&gt;'Pengaturan'!$B$29,"",SUMIFS('Belanja per Booking'!$N$17:$N$409,'Belanja per Booking'!$C$17:$C$409,A20))</x:f>
        <x:v>3</x:v>
      </x:c>
      <x:c r="J20" s="551" t="n">
        <x:f>IF(A20&gt;'Pengaturan'!$B$29,"",SUMIFS('Belanja per Booking'!$M$17:$M$409,'Belanja per Booking'!$C$17:$C$409,A20))</x:f>
        <x:v>1040000</x:v>
      </x:c>
      <x:c r="K20" s="519" t="n">
        <x:f>IF(A20&gt;'Pengaturan'!$B$29,"",SUMIFS('Belanja per Booking'!$Y$17:$Y$409,'Belanja per Booking'!$C$17:$C$409,A20))</x:f>
        <x:v>6</x:v>
      </x:c>
    </x:row>
    <x:row r="21" ht="22" customHeight="1">
      <x:c r="A21" s="129" t="n">
        <x:v>46280</x:v>
      </x:c>
      <x:c r="B21" s="114" t="str">
        <x:f>CHOOSE(WEEKDAY(A21,2),"Senin","Selasa","Rabu","Kamis","Jumat","Sabtu","Minggu")</x:f>
        <x:v>Selasa</x:v>
      </x:c>
      <x:c r="C21" s="114" t="n">
        <x:f>IF(A21&gt;'Pengaturan'!$B$6,"",COUNTIFS('Log Transaksi'!$B$5:$B$504,A21,'Log Transaksi'!$I$5:$I$504,"&gt;0"))</x:f>
        <x:v>19</x:v>
      </x:c>
      <x:c r="D21" s="115" t="n">
        <x:f>IF(A21&gt;'Pengaturan'!$B$6,"",SUMIF('Log Transaksi'!$B$5:$B$504,A21,'Log Transaksi'!$G$5:$G$504))</x:f>
        <x:v>475000</x:v>
      </x:c>
      <x:c r="E21" s="115" t="n">
        <x:f>IF(A21&gt;'Pengaturan'!$B$6,"",SUMIF('Log Transaksi'!$B$5:$B$504,A21,'Log Transaksi'!$H$5:$H$504))</x:f>
        <x:v>2425000</x:v>
      </x:c>
      <x:c r="F21" s="115" t="n">
        <x:f>IF(A21&gt;'Pengaturan'!$B$6,"",SUM(D21:E21))</x:f>
        <x:v>2900000</x:v>
      </x:c>
      <x:c r="G21" s="552" t="n">
        <x:f>IF(OR(I21="",I21=0),"",J21/I21)</x:f>
        <x:v>380000</x:v>
      </x:c>
      <x:c r="H21" s="116" t="str">
        <x:f>IF(A21&gt;'Pengaturan'!$B$6,"Belum berjalan",IF(A21='Pengaturan'!$B$6,IF('Pengaturan'!$B$28="Tutup","Closing","Progresif"),"Tercatat"))</x:f>
        <x:v>Tercatat</x:v>
      </x:c>
      <x:c r="I21" s="519" t="n">
        <x:f>IF(A21&gt;'Pengaturan'!$B$29,"",SUMIFS('Belanja per Booking'!$N$17:$N$409,'Belanja per Booking'!$C$17:$C$409,A21))</x:f>
        <x:v>5</x:v>
      </x:c>
      <x:c r="J21" s="551" t="n">
        <x:f>IF(A21&gt;'Pengaturan'!$B$29,"",SUMIFS('Belanja per Booking'!$M$17:$M$409,'Belanja per Booking'!$C$17:$C$409,A21))</x:f>
        <x:v>1900000</x:v>
      </x:c>
      <x:c r="K21" s="519" t="n">
        <x:f>IF(A21&gt;'Pengaturan'!$B$29,"",SUMIFS('Belanja per Booking'!$Y$17:$Y$409,'Belanja per Booking'!$C$17:$C$409,A21))</x:f>
        <x:v>3</x:v>
      </x:c>
    </x:row>
    <x:row r="22" ht="22" customHeight="1">
      <x:c r="A22" s="129" t="n">
        <x:v>46281</x:v>
      </x:c>
      <x:c r="B22" s="114" t="str">
        <x:f>CHOOSE(WEEKDAY(A22,2),"Senin","Selasa","Rabu","Kamis","Jumat","Sabtu","Minggu")</x:f>
        <x:v>Rabu</x:v>
      </x:c>
      <x:c r="C22" s="114" t="n">
        <x:f>IF(A22&gt;'Pengaturan'!$B$6,"",COUNTIFS('Log Transaksi'!$B$5:$B$504,A22,'Log Transaksi'!$I$5:$I$504,"&gt;0"))</x:f>
        <x:v>18</x:v>
      </x:c>
      <x:c r="D22" s="115" t="n">
        <x:f>IF(A22&gt;'Pengaturan'!$B$6,"",SUMIF('Log Transaksi'!$B$5:$B$504,A22,'Log Transaksi'!$G$5:$G$504))</x:f>
        <x:v>650000</x:v>
      </x:c>
      <x:c r="E22" s="115" t="n">
        <x:f>IF(A22&gt;'Pengaturan'!$B$6,"",SUMIF('Log Transaksi'!$B$5:$B$504,A22,'Log Transaksi'!$H$5:$H$504))</x:f>
        <x:v>1315000</x:v>
      </x:c>
      <x:c r="F22" s="115" t="n">
        <x:f>IF(A22&gt;'Pengaturan'!$B$6,"",SUM(D22:E22))</x:f>
        <x:v>1965000</x:v>
      </x:c>
      <x:c r="G22" s="552" t="n">
        <x:f>IF(OR(I22="",I22=0),"",J22/I22)</x:f>
        <x:v>208333.33333333334</x:v>
      </x:c>
      <x:c r="H22" s="116" t="str">
        <x:f>IF(A22&gt;'Pengaturan'!$B$6,"Belum berjalan",IF(A22='Pengaturan'!$B$6,IF('Pengaturan'!$B$28="Tutup","Closing","Progresif"),"Tercatat"))</x:f>
        <x:v>Tercatat</x:v>
      </x:c>
      <x:c r="I22" s="519" t="n">
        <x:f>IF(A22&gt;'Pengaturan'!$B$29,"",SUMIFS('Belanja per Booking'!$N$17:$N$409,'Belanja per Booking'!$C$17:$C$409,A22))</x:f>
        <x:v>3</x:v>
      </x:c>
      <x:c r="J22" s="551" t="n">
        <x:f>IF(A22&gt;'Pengaturan'!$B$29,"",SUMIFS('Belanja per Booking'!$M$17:$M$409,'Belanja per Booking'!$C$17:$C$409,A22))</x:f>
        <x:v>625000</x:v>
      </x:c>
      <x:c r="K22" s="519" t="n">
        <x:f>IF(A22&gt;'Pengaturan'!$B$29,"",SUMIFS('Belanja per Booking'!$Y$17:$Y$409,'Belanja per Booking'!$C$17:$C$409,A22))</x:f>
        <x:v>4</x:v>
      </x:c>
    </x:row>
    <x:row r="23" ht="22" customHeight="1">
      <x:c r="A23" s="129" t="n">
        <x:v>46282</x:v>
      </x:c>
      <x:c r="B23" s="114" t="str">
        <x:f>CHOOSE(WEEKDAY(A23,2),"Senin","Selasa","Rabu","Kamis","Jumat","Sabtu","Minggu")</x:f>
        <x:v>Kamis</x:v>
      </x:c>
      <x:c r="C23" s="114" t="n">
        <x:f>IF(A23&gt;'Pengaturan'!$B$6,"",COUNTIFS('Log Transaksi'!$B$5:$B$504,A23,'Log Transaksi'!$I$5:$I$504,"&gt;0"))</x:f>
        <x:v>15</x:v>
      </x:c>
      <x:c r="D23" s="115" t="n">
        <x:f>IF(A23&gt;'Pengaturan'!$B$6,"",SUMIF('Log Transaksi'!$B$5:$B$504,A23,'Log Transaksi'!$G$5:$G$504))</x:f>
        <x:v>0</x:v>
      </x:c>
      <x:c r="E23" s="115" t="n">
        <x:f>IF(A23&gt;'Pengaturan'!$B$6,"",SUMIF('Log Transaksi'!$B$5:$B$504,A23,'Log Transaksi'!$H$5:$H$504))</x:f>
        <x:v>1675000</x:v>
      </x:c>
      <x:c r="F23" s="115" t="n">
        <x:f>IF(A23&gt;'Pengaturan'!$B$6,"",SUM(D23:E23))</x:f>
        <x:v>1675000</x:v>
      </x:c>
      <x:c r="G23" s="552" t="n">
        <x:f>IF(OR(I23="",I23=0),"",J23/I23)</x:f>
        <x:v>212500</x:v>
      </x:c>
      <x:c r="H23" s="116" t="str">
        <x:f>IF(A23&gt;'Pengaturan'!$B$6,"Belum berjalan",IF(A23='Pengaturan'!$B$6,IF('Pengaturan'!$B$28="Tutup","Closing","Progresif"),"Tercatat"))</x:f>
        <x:v>Tercatat</x:v>
      </x:c>
      <x:c r="I23" s="519" t="n">
        <x:f>IF(A23&gt;'Pengaturan'!$B$29,"",SUMIFS('Belanja per Booking'!$N$17:$N$409,'Belanja per Booking'!$C$17:$C$409,A23))</x:f>
        <x:v>2</x:v>
      </x:c>
      <x:c r="J23" s="551" t="n">
        <x:f>IF(A23&gt;'Pengaturan'!$B$29,"",SUMIFS('Belanja per Booking'!$M$17:$M$409,'Belanja per Booking'!$C$17:$C$409,A23))</x:f>
        <x:v>425000</x:v>
      </x:c>
      <x:c r="K23" s="519" t="n">
        <x:f>IF(A23&gt;'Pengaturan'!$B$29,"",SUMIFS('Belanja per Booking'!$Y$17:$Y$409,'Belanja per Booking'!$C$17:$C$409,A23))</x:f>
        <x:v>2</x:v>
      </x:c>
    </x:row>
    <x:row r="24" ht="22" customHeight="1">
      <x:c r="A24" s="129" t="n">
        <x:v>46283</x:v>
      </x:c>
      <x:c r="B24" s="114" t="str">
        <x:f>CHOOSE(WEEKDAY(A24,2),"Senin","Selasa","Rabu","Kamis","Jumat","Sabtu","Minggu")</x:f>
        <x:v>Jumat</x:v>
      </x:c>
      <x:c r="C24" s="114" t="n">
        <x:f>IF(A24&gt;'Pengaturan'!$B$6,"",COUNTIFS('Log Transaksi'!$B$5:$B$504,A24,'Log Transaksi'!$I$5:$I$504,"&gt;0"))</x:f>
        <x:v>17</x:v>
      </x:c>
      <x:c r="D24" s="115" t="n">
        <x:f>IF(A24&gt;'Pengaturan'!$B$6,"",SUMIF('Log Transaksi'!$B$5:$B$504,A24,'Log Transaksi'!$G$5:$G$504))</x:f>
        <x:v>400000</x:v>
      </x:c>
      <x:c r="E24" s="115" t="n">
        <x:f>IF(A24&gt;'Pengaturan'!$B$6,"",SUMIF('Log Transaksi'!$B$5:$B$504,A24,'Log Transaksi'!$H$5:$H$504))</x:f>
        <x:v>2125000</x:v>
      </x:c>
      <x:c r="F24" s="115" t="n">
        <x:f>IF(A24&gt;'Pengaturan'!$B$6,"",SUM(D24:E24))</x:f>
        <x:v>2525000</x:v>
      </x:c>
      <x:c r="G24" s="552" t="n">
        <x:f>IF(OR(I24="",I24=0),"",J24/I24)</x:f>
        <x:v>317857.14285714284</x:v>
      </x:c>
      <x:c r="H24" s="116" t="str">
        <x:f>IF(A24&gt;'Pengaturan'!$B$6,"Belum berjalan",IF(A24='Pengaturan'!$B$6,IF('Pengaturan'!$B$28="Tutup","Closing","Progresif"),"Tercatat"))</x:f>
        <x:v>Tercatat</x:v>
      </x:c>
      <x:c r="I24" s="519" t="n">
        <x:f>IF(A24&gt;'Pengaturan'!$B$29,"",SUMIFS('Belanja per Booking'!$N$17:$N$409,'Belanja per Booking'!$C$17:$C$409,A24))</x:f>
        <x:v>7</x:v>
      </x:c>
      <x:c r="J24" s="551" t="n">
        <x:f>IF(A24&gt;'Pengaturan'!$B$29,"",SUMIFS('Belanja per Booking'!$M$17:$M$409,'Belanja per Booking'!$C$17:$C$409,A24))</x:f>
        <x:v>2225000</x:v>
      </x:c>
      <x:c r="K24" s="519" t="n">
        <x:f>IF(A24&gt;'Pengaturan'!$B$29,"",SUMIFS('Belanja per Booking'!$Y$17:$Y$409,'Belanja per Booking'!$C$17:$C$409,A24))</x:f>
        <x:v>3</x:v>
      </x:c>
    </x:row>
    <x:row r="25" ht="22" customHeight="1">
      <x:c r="A25" s="129" t="n">
        <x:v>46284</x:v>
      </x:c>
      <x:c r="B25" s="114" t="str">
        <x:f>CHOOSE(WEEKDAY(A25,2),"Senin","Selasa","Rabu","Kamis","Jumat","Sabtu","Minggu")</x:f>
        <x:v>Sabtu</x:v>
      </x:c>
      <x:c r="C25" s="114" t="n">
        <x:f>IF(A25&gt;'Pengaturan'!$B$6,"",COUNTIFS('Log Transaksi'!$B$5:$B$504,A25,'Log Transaksi'!$I$5:$I$504,"&gt;0"))</x:f>
        <x:v>15</x:v>
      </x:c>
      <x:c r="D25" s="115" t="n">
        <x:f>IF(A25&gt;'Pengaturan'!$B$6,"",SUMIF('Log Transaksi'!$B$5:$B$504,A25,'Log Transaksi'!$G$5:$G$504))</x:f>
        <x:v>1885000</x:v>
      </x:c>
      <x:c r="E25" s="115" t="n">
        <x:f>IF(A25&gt;'Pengaturan'!$B$6,"",SUMIF('Log Transaksi'!$B$5:$B$504,A25,'Log Transaksi'!$H$5:$H$504))</x:f>
        <x:v>1420000</x:v>
      </x:c>
      <x:c r="F25" s="115" t="n">
        <x:f>IF(A25&gt;'Pengaturan'!$B$6,"",SUM(D25:E25))</x:f>
        <x:v>3305000</x:v>
      </x:c>
      <x:c r="G25" s="552" t="str">
        <x:f>IF(OR(I25="",I25=0),"",J25/I25)</x:f>
      </x:c>
      <x:c r="H25" s="116" t="str">
        <x:f>IF(A25&gt;'Pengaturan'!$B$6,"Belum berjalan",IF(A25='Pengaturan'!$B$6,IF('Pengaturan'!$B$28="Tutup","Closing","Progresif"),"Tercatat"))</x:f>
        <x:v>Progresif</x:v>
      </x:c>
      <x:c r="I25" s="519" t="str">
        <x:f>IF(A25&gt;'Pengaturan'!$B$29,"",SUMIFS('Belanja per Booking'!$N$17:$N$409,'Belanja per Booking'!$C$17:$C$409,A25))</x:f>
      </x:c>
      <x:c r="J25" s="551" t="str">
        <x:f>IF(A25&gt;'Pengaturan'!$B$29,"",SUMIFS('Belanja per Booking'!$M$17:$M$409,'Belanja per Booking'!$C$17:$C$409,A25))</x:f>
      </x:c>
      <x:c r="K25" s="519" t="str">
        <x:f>IF(A25&gt;'Pengaturan'!$B$29,"",SUMIFS('Belanja per Booking'!$Y$17:$Y$409,'Belanja per Booking'!$C$17:$C$409,A25))</x:f>
      </x:c>
    </x:row>
    <x:row r="26" ht="22" customHeight="1">
      <x:c r="A26" s="129" t="n">
        <x:v>46285</x:v>
      </x:c>
      <x:c r="B26" s="114" t="str">
        <x:f>CHOOSE(WEEKDAY(A26,2),"Senin","Selasa","Rabu","Kamis","Jumat","Sabtu","Minggu")</x:f>
        <x:v>Minggu</x:v>
      </x:c>
      <x:c r="C26" s="114" t="str">
        <x:f>IF(A26&gt;'Pengaturan'!$B$6,"",COUNTIFS('Log Transaksi'!$B$5:$B$504,A26,'Log Transaksi'!$I$5:$I$504,"&gt;0"))</x:f>
      </x:c>
      <x:c r="D26" s="115" t="str">
        <x:f>IF(A26&gt;'Pengaturan'!$B$6,"",SUMIF('Log Transaksi'!$B$5:$B$504,A26,'Log Transaksi'!$G$5:$G$504))</x:f>
      </x:c>
      <x:c r="E26" s="115" t="str">
        <x:f>IF(A26&gt;'Pengaturan'!$B$6,"",SUMIF('Log Transaksi'!$B$5:$B$504,A26,'Log Transaksi'!$H$5:$H$504))</x:f>
      </x:c>
      <x:c r="F26" s="115" t="str">
        <x:f>IF(A26&gt;'Pengaturan'!$B$6,"",SUM(D26:E26))</x:f>
      </x:c>
      <x:c r="G26" s="552" t="str">
        <x:f>IF(OR(I26="",I26=0),"",J26/I26)</x:f>
      </x:c>
      <x:c r="H26" s="116" t="str">
        <x:f>IF(A26&gt;'Pengaturan'!$B$6,"Belum berjalan",IF(A26='Pengaturan'!$B$6,IF('Pengaturan'!$B$28="Tutup","Closing","Progresif"),"Tercatat"))</x:f>
        <x:v>Belum berjalan</x:v>
      </x:c>
      <x:c r="I26" s="519" t="str">
        <x:f>IF(A26&gt;'Pengaturan'!$B$29,"",SUMIFS('Belanja per Booking'!$N$17:$N$409,'Belanja per Booking'!$C$17:$C$409,A26))</x:f>
      </x:c>
      <x:c r="J26" s="551" t="str">
        <x:f>IF(A26&gt;'Pengaturan'!$B$29,"",SUMIFS('Belanja per Booking'!$M$17:$M$409,'Belanja per Booking'!$C$17:$C$409,A26))</x:f>
      </x:c>
      <x:c r="K26" s="519" t="str">
        <x:f>IF(A26&gt;'Pengaturan'!$B$29,"",SUMIFS('Belanja per Booking'!$Y$17:$Y$409,'Belanja per Booking'!$C$17:$C$409,A26))</x:f>
      </x:c>
    </x:row>
    <x:row r="27" ht="22" customHeight="1">
      <x:c r="A27" s="129" t="n">
        <x:v>46286</x:v>
      </x:c>
      <x:c r="B27" s="114" t="str">
        <x:f>CHOOSE(WEEKDAY(A27,2),"Senin","Selasa","Rabu","Kamis","Jumat","Sabtu","Minggu")</x:f>
        <x:v>Senin</x:v>
      </x:c>
      <x:c r="C27" s="114" t="str">
        <x:f>IF(A27&gt;'Pengaturan'!$B$6,"",COUNTIFS('Log Transaksi'!$B$5:$B$504,A27,'Log Transaksi'!$I$5:$I$504,"&gt;0"))</x:f>
      </x:c>
      <x:c r="D27" s="115" t="str">
        <x:f>IF(A27&gt;'Pengaturan'!$B$6,"",SUMIF('Log Transaksi'!$B$5:$B$504,A27,'Log Transaksi'!$G$5:$G$504))</x:f>
      </x:c>
      <x:c r="E27" s="115" t="str">
        <x:f>IF(A27&gt;'Pengaturan'!$B$6,"",SUMIF('Log Transaksi'!$B$5:$B$504,A27,'Log Transaksi'!$H$5:$H$504))</x:f>
      </x:c>
      <x:c r="F27" s="115" t="str">
        <x:f>IF(A27&gt;'Pengaturan'!$B$6,"",SUM(D27:E27))</x:f>
      </x:c>
      <x:c r="G27" s="552" t="str">
        <x:f>IF(OR(I27="",I27=0),"",J27/I27)</x:f>
      </x:c>
      <x:c r="H27" s="116" t="str">
        <x:f>IF(A27&gt;'Pengaturan'!$B$6,"Belum berjalan",IF(A27='Pengaturan'!$B$6,IF('Pengaturan'!$B$28="Tutup","Closing","Progresif"),"Tercatat"))</x:f>
        <x:v>Belum berjalan</x:v>
      </x:c>
      <x:c r="I27" s="519" t="str">
        <x:f>IF(A27&gt;'Pengaturan'!$B$29,"",SUMIFS('Belanja per Booking'!$N$17:$N$409,'Belanja per Booking'!$C$17:$C$409,A27))</x:f>
      </x:c>
      <x:c r="J27" s="551" t="str">
        <x:f>IF(A27&gt;'Pengaturan'!$B$29,"",SUMIFS('Belanja per Booking'!$M$17:$M$409,'Belanja per Booking'!$C$17:$C$409,A27))</x:f>
      </x:c>
      <x:c r="K27" s="519" t="str">
        <x:f>IF(A27&gt;'Pengaturan'!$B$29,"",SUMIFS('Belanja per Booking'!$Y$17:$Y$409,'Belanja per Booking'!$C$17:$C$409,A27))</x:f>
      </x:c>
    </x:row>
    <x:row r="28" ht="22" customHeight="1">
      <x:c r="A28" s="129" t="n">
        <x:v>46287</x:v>
      </x:c>
      <x:c r="B28" s="114" t="str">
        <x:f>CHOOSE(WEEKDAY(A28,2),"Senin","Selasa","Rabu","Kamis","Jumat","Sabtu","Minggu")</x:f>
        <x:v>Selasa</x:v>
      </x:c>
      <x:c r="C28" s="114" t="str">
        <x:f>IF(A28&gt;'Pengaturan'!$B$6,"",COUNTIFS('Log Transaksi'!$B$5:$B$504,A28,'Log Transaksi'!$I$5:$I$504,"&gt;0"))</x:f>
      </x:c>
      <x:c r="D28" s="115" t="str">
        <x:f>IF(A28&gt;'Pengaturan'!$B$6,"",SUMIF('Log Transaksi'!$B$5:$B$504,A28,'Log Transaksi'!$G$5:$G$504))</x:f>
      </x:c>
      <x:c r="E28" s="115" t="str">
        <x:f>IF(A28&gt;'Pengaturan'!$B$6,"",SUMIF('Log Transaksi'!$B$5:$B$504,A28,'Log Transaksi'!$H$5:$H$504))</x:f>
      </x:c>
      <x:c r="F28" s="115" t="str">
        <x:f>IF(A28&gt;'Pengaturan'!$B$6,"",SUM(D28:E28))</x:f>
      </x:c>
      <x:c r="G28" s="552" t="str">
        <x:f>IF(OR(I28="",I28=0),"",J28/I28)</x:f>
      </x:c>
      <x:c r="H28" s="116" t="str">
        <x:f>IF(A28&gt;'Pengaturan'!$B$6,"Belum berjalan",IF(A28='Pengaturan'!$B$6,IF('Pengaturan'!$B$28="Tutup","Closing","Progresif"),"Tercatat"))</x:f>
        <x:v>Belum berjalan</x:v>
      </x:c>
      <x:c r="I28" s="519" t="str">
        <x:f>IF(A28&gt;'Pengaturan'!$B$29,"",SUMIFS('Belanja per Booking'!$N$17:$N$409,'Belanja per Booking'!$C$17:$C$409,A28))</x:f>
      </x:c>
      <x:c r="J28" s="551" t="str">
        <x:f>IF(A28&gt;'Pengaturan'!$B$29,"",SUMIFS('Belanja per Booking'!$M$17:$M$409,'Belanja per Booking'!$C$17:$C$409,A28))</x:f>
      </x:c>
      <x:c r="K28" s="519" t="str">
        <x:f>IF(A28&gt;'Pengaturan'!$B$29,"",SUMIFS('Belanja per Booking'!$Y$17:$Y$409,'Belanja per Booking'!$C$17:$C$409,A28))</x:f>
      </x:c>
    </x:row>
    <x:row r="29" ht="22" customHeight="1">
      <x:c r="A29" s="129" t="n">
        <x:v>46288</x:v>
      </x:c>
      <x:c r="B29" s="114" t="str">
        <x:f>CHOOSE(WEEKDAY(A29,2),"Senin","Selasa","Rabu","Kamis","Jumat","Sabtu","Minggu")</x:f>
        <x:v>Rabu</x:v>
      </x:c>
      <x:c r="C29" s="114" t="str">
        <x:f>IF(A29&gt;'Pengaturan'!$B$6,"",COUNTIFS('Log Transaksi'!$B$5:$B$504,A29,'Log Transaksi'!$I$5:$I$504,"&gt;0"))</x:f>
      </x:c>
      <x:c r="D29" s="115" t="str">
        <x:f>IF(A29&gt;'Pengaturan'!$B$6,"",SUMIF('Log Transaksi'!$B$5:$B$504,A29,'Log Transaksi'!$G$5:$G$504))</x:f>
      </x:c>
      <x:c r="E29" s="115" t="str">
        <x:f>IF(A29&gt;'Pengaturan'!$B$6,"",SUMIF('Log Transaksi'!$B$5:$B$504,A29,'Log Transaksi'!$H$5:$H$504))</x:f>
      </x:c>
      <x:c r="F29" s="115" t="str">
        <x:f>IF(A29&gt;'Pengaturan'!$B$6,"",SUM(D29:E29))</x:f>
      </x:c>
      <x:c r="G29" s="552" t="str">
        <x:f>IF(OR(I29="",I29=0),"",J29/I29)</x:f>
      </x:c>
      <x:c r="H29" s="116" t="str">
        <x:f>IF(A29&gt;'Pengaturan'!$B$6,"Belum berjalan",IF(A29='Pengaturan'!$B$6,IF('Pengaturan'!$B$28="Tutup","Closing","Progresif"),"Tercatat"))</x:f>
        <x:v>Belum berjalan</x:v>
      </x:c>
      <x:c r="I29" s="519" t="str">
        <x:f>IF(A29&gt;'Pengaturan'!$B$29,"",SUMIFS('Belanja per Booking'!$N$17:$N$409,'Belanja per Booking'!$C$17:$C$409,A29))</x:f>
      </x:c>
      <x:c r="J29" s="551" t="str">
        <x:f>IF(A29&gt;'Pengaturan'!$B$29,"",SUMIFS('Belanja per Booking'!$M$17:$M$409,'Belanja per Booking'!$C$17:$C$409,A29))</x:f>
      </x:c>
      <x:c r="K29" s="519" t="str">
        <x:f>IF(A29&gt;'Pengaturan'!$B$29,"",SUMIFS('Belanja per Booking'!$Y$17:$Y$409,'Belanja per Booking'!$C$17:$C$409,A29))</x:f>
      </x:c>
    </x:row>
    <x:row r="30" ht="22" customHeight="1">
      <x:c r="A30" s="129" t="n">
        <x:v>46289</x:v>
      </x:c>
      <x:c r="B30" s="114" t="str">
        <x:f>CHOOSE(WEEKDAY(A30,2),"Senin","Selasa","Rabu","Kamis","Jumat","Sabtu","Minggu")</x:f>
        <x:v>Kamis</x:v>
      </x:c>
      <x:c r="C30" s="114" t="str">
        <x:f>IF(A30&gt;'Pengaturan'!$B$6,"",COUNTIFS('Log Transaksi'!$B$5:$B$504,A30,'Log Transaksi'!$I$5:$I$504,"&gt;0"))</x:f>
      </x:c>
      <x:c r="D30" s="115" t="str">
        <x:f>IF(A30&gt;'Pengaturan'!$B$6,"",SUMIF('Log Transaksi'!$B$5:$B$504,A30,'Log Transaksi'!$G$5:$G$504))</x:f>
      </x:c>
      <x:c r="E30" s="115" t="str">
        <x:f>IF(A30&gt;'Pengaturan'!$B$6,"",SUMIF('Log Transaksi'!$B$5:$B$504,A30,'Log Transaksi'!$H$5:$H$504))</x:f>
      </x:c>
      <x:c r="F30" s="115" t="str">
        <x:f>IF(A30&gt;'Pengaturan'!$B$6,"",SUM(D30:E30))</x:f>
      </x:c>
      <x:c r="G30" s="552" t="str">
        <x:f>IF(OR(I30="",I30=0),"",J30/I30)</x:f>
      </x:c>
      <x:c r="H30" s="116" t="str">
        <x:f>IF(A30&gt;'Pengaturan'!$B$6,"Belum berjalan",IF(A30='Pengaturan'!$B$6,IF('Pengaturan'!$B$28="Tutup","Closing","Progresif"),"Tercatat"))</x:f>
        <x:v>Belum berjalan</x:v>
      </x:c>
      <x:c r="I30" s="519" t="str">
        <x:f>IF(A30&gt;'Pengaturan'!$B$29,"",SUMIFS('Belanja per Booking'!$N$17:$N$409,'Belanja per Booking'!$C$17:$C$409,A30))</x:f>
      </x:c>
      <x:c r="J30" s="551" t="str">
        <x:f>IF(A30&gt;'Pengaturan'!$B$29,"",SUMIFS('Belanja per Booking'!$M$17:$M$409,'Belanja per Booking'!$C$17:$C$409,A30))</x:f>
      </x:c>
      <x:c r="K30" s="519" t="str">
        <x:f>IF(A30&gt;'Pengaturan'!$B$29,"",SUMIFS('Belanja per Booking'!$Y$17:$Y$409,'Belanja per Booking'!$C$17:$C$409,A30))</x:f>
      </x:c>
    </x:row>
    <x:row r="31" ht="22" customHeight="1">
      <x:c r="A31" s="129" t="n">
        <x:v>46290</x:v>
      </x:c>
      <x:c r="B31" s="114" t="str">
        <x:f>CHOOSE(WEEKDAY(A31,2),"Senin","Selasa","Rabu","Kamis","Jumat","Sabtu","Minggu")</x:f>
        <x:v>Jumat</x:v>
      </x:c>
      <x:c r="C31" s="114" t="str">
        <x:f>IF(A31&gt;'Pengaturan'!$B$6,"",COUNTIFS('Log Transaksi'!$B$5:$B$504,A31,'Log Transaksi'!$I$5:$I$504,"&gt;0"))</x:f>
      </x:c>
      <x:c r="D31" s="115" t="str">
        <x:f>IF(A31&gt;'Pengaturan'!$B$6,"",SUMIF('Log Transaksi'!$B$5:$B$504,A31,'Log Transaksi'!$G$5:$G$504))</x:f>
      </x:c>
      <x:c r="E31" s="115" t="str">
        <x:f>IF(A31&gt;'Pengaturan'!$B$6,"",SUMIF('Log Transaksi'!$B$5:$B$504,A31,'Log Transaksi'!$H$5:$H$504))</x:f>
      </x:c>
      <x:c r="F31" s="115" t="str">
        <x:f>IF(A31&gt;'Pengaturan'!$B$6,"",SUM(D31:E31))</x:f>
      </x:c>
      <x:c r="G31" s="552" t="str">
        <x:f>IF(OR(I31="",I31=0),"",J31/I31)</x:f>
      </x:c>
      <x:c r="H31" s="116" t="str">
        <x:f>IF(A31&gt;'Pengaturan'!$B$6,"Belum berjalan",IF(A31='Pengaturan'!$B$6,IF('Pengaturan'!$B$28="Tutup","Closing","Progresif"),"Tercatat"))</x:f>
        <x:v>Belum berjalan</x:v>
      </x:c>
      <x:c r="I31" s="519" t="str">
        <x:f>IF(A31&gt;'Pengaturan'!$B$29,"",SUMIFS('Belanja per Booking'!$N$17:$N$409,'Belanja per Booking'!$C$17:$C$409,A31))</x:f>
      </x:c>
      <x:c r="J31" s="551" t="str">
        <x:f>IF(A31&gt;'Pengaturan'!$B$29,"",SUMIFS('Belanja per Booking'!$M$17:$M$409,'Belanja per Booking'!$C$17:$C$409,A31))</x:f>
      </x:c>
      <x:c r="K31" s="519" t="str">
        <x:f>IF(A31&gt;'Pengaturan'!$B$29,"",SUMIFS('Belanja per Booking'!$Y$17:$Y$409,'Belanja per Booking'!$C$17:$C$409,A31))</x:f>
      </x:c>
    </x:row>
    <x:row r="32" ht="22" customHeight="1">
      <x:c r="A32" s="129" t="n">
        <x:v>46291</x:v>
      </x:c>
      <x:c r="B32" s="114" t="str">
        <x:f>CHOOSE(WEEKDAY(A32,2),"Senin","Selasa","Rabu","Kamis","Jumat","Sabtu","Minggu")</x:f>
        <x:v>Sabtu</x:v>
      </x:c>
      <x:c r="C32" s="114" t="str">
        <x:f>IF(A32&gt;'Pengaturan'!$B$6,"",COUNTIFS('Log Transaksi'!$B$5:$B$504,A32,'Log Transaksi'!$I$5:$I$504,"&gt;0"))</x:f>
      </x:c>
      <x:c r="D32" s="115" t="str">
        <x:f>IF(A32&gt;'Pengaturan'!$B$6,"",SUMIF('Log Transaksi'!$B$5:$B$504,A32,'Log Transaksi'!$G$5:$G$504))</x:f>
      </x:c>
      <x:c r="E32" s="115" t="str">
        <x:f>IF(A32&gt;'Pengaturan'!$B$6,"",SUMIF('Log Transaksi'!$B$5:$B$504,A32,'Log Transaksi'!$H$5:$H$504))</x:f>
      </x:c>
      <x:c r="F32" s="115" t="str">
        <x:f>IF(A32&gt;'Pengaturan'!$B$6,"",SUM(D32:E32))</x:f>
      </x:c>
      <x:c r="G32" s="552" t="str">
        <x:f>IF(OR(I32="",I32=0),"",J32/I32)</x:f>
      </x:c>
      <x:c r="H32" s="116" t="str">
        <x:f>IF(A32&gt;'Pengaturan'!$B$6,"Belum berjalan",IF(A32='Pengaturan'!$B$6,IF('Pengaturan'!$B$28="Tutup","Closing","Progresif"),"Tercatat"))</x:f>
        <x:v>Belum berjalan</x:v>
      </x:c>
      <x:c r="I32" s="519" t="str">
        <x:f>IF(A32&gt;'Pengaturan'!$B$29,"",SUMIFS('Belanja per Booking'!$N$17:$N$409,'Belanja per Booking'!$C$17:$C$409,A32))</x:f>
      </x:c>
      <x:c r="J32" s="551" t="str">
        <x:f>IF(A32&gt;'Pengaturan'!$B$29,"",SUMIFS('Belanja per Booking'!$M$17:$M$409,'Belanja per Booking'!$C$17:$C$409,A32))</x:f>
      </x:c>
      <x:c r="K32" s="519" t="str">
        <x:f>IF(A32&gt;'Pengaturan'!$B$29,"",SUMIFS('Belanja per Booking'!$Y$17:$Y$409,'Belanja per Booking'!$C$17:$C$409,A32))</x:f>
      </x:c>
    </x:row>
    <x:row r="33" ht="22" customHeight="1">
      <x:c r="A33" s="129" t="n">
        <x:v>46292</x:v>
      </x:c>
      <x:c r="B33" s="114" t="str">
        <x:f>CHOOSE(WEEKDAY(A33,2),"Senin","Selasa","Rabu","Kamis","Jumat","Sabtu","Minggu")</x:f>
        <x:v>Minggu</x:v>
      </x:c>
      <x:c r="C33" s="114" t="str">
        <x:f>IF(A33&gt;'Pengaturan'!$B$6,"",COUNTIFS('Log Transaksi'!$B$5:$B$504,A33,'Log Transaksi'!$I$5:$I$504,"&gt;0"))</x:f>
      </x:c>
      <x:c r="D33" s="115" t="str">
        <x:f>IF(A33&gt;'Pengaturan'!$B$6,"",SUMIF('Log Transaksi'!$B$5:$B$504,A33,'Log Transaksi'!$G$5:$G$504))</x:f>
      </x:c>
      <x:c r="E33" s="115" t="str">
        <x:f>IF(A33&gt;'Pengaturan'!$B$6,"",SUMIF('Log Transaksi'!$B$5:$B$504,A33,'Log Transaksi'!$H$5:$H$504))</x:f>
      </x:c>
      <x:c r="F33" s="115" t="str">
        <x:f>IF(A33&gt;'Pengaturan'!$B$6,"",SUM(D33:E33))</x:f>
      </x:c>
      <x:c r="G33" s="552" t="str">
        <x:f>IF(OR(I33="",I33=0),"",J33/I33)</x:f>
      </x:c>
      <x:c r="H33" s="116" t="str">
        <x:f>IF(A33&gt;'Pengaturan'!$B$6,"Belum berjalan",IF(A33='Pengaturan'!$B$6,IF('Pengaturan'!$B$28="Tutup","Closing","Progresif"),"Tercatat"))</x:f>
        <x:v>Belum berjalan</x:v>
      </x:c>
      <x:c r="I33" s="519" t="str">
        <x:f>IF(A33&gt;'Pengaturan'!$B$29,"",SUMIFS('Belanja per Booking'!$N$17:$N$409,'Belanja per Booking'!$C$17:$C$409,A33))</x:f>
      </x:c>
      <x:c r="J33" s="551" t="str">
        <x:f>IF(A33&gt;'Pengaturan'!$B$29,"",SUMIFS('Belanja per Booking'!$M$17:$M$409,'Belanja per Booking'!$C$17:$C$409,A33))</x:f>
      </x:c>
      <x:c r="K33" s="519" t="str">
        <x:f>IF(A33&gt;'Pengaturan'!$B$29,"",SUMIFS('Belanja per Booking'!$Y$17:$Y$409,'Belanja per Booking'!$C$17:$C$409,A33))</x:f>
      </x:c>
    </x:row>
    <x:row r="34" ht="22" customHeight="1">
      <x:c r="A34" s="129" t="n">
        <x:v>46293</x:v>
      </x:c>
      <x:c r="B34" s="114" t="str">
        <x:f>CHOOSE(WEEKDAY(A34,2),"Senin","Selasa","Rabu","Kamis","Jumat","Sabtu","Minggu")</x:f>
        <x:v>Senin</x:v>
      </x:c>
      <x:c r="C34" s="114" t="str">
        <x:f>IF(A34&gt;'Pengaturan'!$B$6,"",COUNTIFS('Log Transaksi'!$B$5:$B$504,A34,'Log Transaksi'!$I$5:$I$504,"&gt;0"))</x:f>
      </x:c>
      <x:c r="D34" s="115" t="str">
        <x:f>IF(A34&gt;'Pengaturan'!$B$6,"",SUMIF('Log Transaksi'!$B$5:$B$504,A34,'Log Transaksi'!$G$5:$G$504))</x:f>
      </x:c>
      <x:c r="E34" s="115" t="str">
        <x:f>IF(A34&gt;'Pengaturan'!$B$6,"",SUMIF('Log Transaksi'!$B$5:$B$504,A34,'Log Transaksi'!$H$5:$H$504))</x:f>
      </x:c>
      <x:c r="F34" s="115" t="str">
        <x:f>IF(A34&gt;'Pengaturan'!$B$6,"",SUM(D34:E34))</x:f>
      </x:c>
      <x:c r="G34" s="552" t="str">
        <x:f>IF(OR(I34="",I34=0),"",J34/I34)</x:f>
      </x:c>
      <x:c r="H34" s="116" t="str">
        <x:f>IF(A34&gt;'Pengaturan'!$B$6,"Belum berjalan",IF(A34='Pengaturan'!$B$6,IF('Pengaturan'!$B$28="Tutup","Closing","Progresif"),"Tercatat"))</x:f>
        <x:v>Belum berjalan</x:v>
      </x:c>
      <x:c r="I34" s="519" t="str">
        <x:f>IF(A34&gt;'Pengaturan'!$B$29,"",SUMIFS('Belanja per Booking'!$N$17:$N$409,'Belanja per Booking'!$C$17:$C$409,A34))</x:f>
      </x:c>
      <x:c r="J34" s="551" t="str">
        <x:f>IF(A34&gt;'Pengaturan'!$B$29,"",SUMIFS('Belanja per Booking'!$M$17:$M$409,'Belanja per Booking'!$C$17:$C$409,A34))</x:f>
      </x:c>
      <x:c r="K34" s="519" t="str">
        <x:f>IF(A34&gt;'Pengaturan'!$B$29,"",SUMIFS('Belanja per Booking'!$Y$17:$Y$409,'Belanja per Booking'!$C$17:$C$409,A34))</x:f>
      </x:c>
    </x:row>
    <x:row r="35" ht="22" customHeight="1">
      <x:c r="A35" s="129" t="n">
        <x:v>46294</x:v>
      </x:c>
      <x:c r="B35" s="114" t="str">
        <x:f>CHOOSE(WEEKDAY(A35,2),"Senin","Selasa","Rabu","Kamis","Jumat","Sabtu","Minggu")</x:f>
        <x:v>Selasa</x:v>
      </x:c>
      <x:c r="C35" s="114" t="str">
        <x:f>IF(A35&gt;'Pengaturan'!$B$6,"",COUNTIFS('Log Transaksi'!$B$5:$B$504,A35,'Log Transaksi'!$I$5:$I$504,"&gt;0"))</x:f>
      </x:c>
      <x:c r="D35" s="115" t="str">
        <x:f>IF(A35&gt;'Pengaturan'!$B$6,"",SUMIF('Log Transaksi'!$B$5:$B$504,A35,'Log Transaksi'!$G$5:$G$504))</x:f>
      </x:c>
      <x:c r="E35" s="115" t="str">
        <x:f>IF(A35&gt;'Pengaturan'!$B$6,"",SUMIF('Log Transaksi'!$B$5:$B$504,A35,'Log Transaksi'!$H$5:$H$504))</x:f>
      </x:c>
      <x:c r="F35" s="115" t="str">
        <x:f>IF(A35&gt;'Pengaturan'!$B$6,"",SUM(D35:E35))</x:f>
      </x:c>
      <x:c r="G35" s="552" t="str">
        <x:f>IF(OR(I35="",I35=0),"",J35/I35)</x:f>
      </x:c>
      <x:c r="H35" s="116" t="str">
        <x:f>IF(A35&gt;'Pengaturan'!$B$6,"Belum berjalan",IF(A35='Pengaturan'!$B$6,IF('Pengaturan'!$B$28="Tutup","Closing","Progresif"),"Tercatat"))</x:f>
        <x:v>Belum berjalan</x:v>
      </x:c>
      <x:c r="I35" s="519" t="str">
        <x:f>IF(A35&gt;'Pengaturan'!$B$29,"",SUMIFS('Belanja per Booking'!$N$17:$N$409,'Belanja per Booking'!$C$17:$C$409,A35))</x:f>
      </x:c>
      <x:c r="J35" s="551" t="str">
        <x:f>IF(A35&gt;'Pengaturan'!$B$29,"",SUMIFS('Belanja per Booking'!$M$17:$M$409,'Belanja per Booking'!$C$17:$C$409,A35))</x:f>
      </x:c>
      <x:c r="K35" s="519" t="str">
        <x:f>IF(A35&gt;'Pengaturan'!$B$29,"",SUMIFS('Belanja per Booking'!$Y$17:$Y$409,'Belanja per Booking'!$C$17:$C$409,A35))</x:f>
      </x:c>
    </x:row>
    <x:row r="36" ht="22" customHeight="1">
      <x:c r="A36" s="130" t="n">
        <x:v>46295</x:v>
      </x:c>
      <x:c r="B36" s="131" t="str">
        <x:f>CHOOSE(WEEKDAY(A36,2),"Senin","Selasa","Rabu","Kamis","Jumat","Sabtu","Minggu")</x:f>
        <x:v>Rabu</x:v>
      </x:c>
      <x:c r="C36" s="131" t="str">
        <x:f>IF(A36&gt;'Pengaturan'!$B$6,"",COUNTIFS('Log Transaksi'!$B$5:$B$504,A36,'Log Transaksi'!$I$5:$I$504,"&gt;0"))</x:f>
      </x:c>
      <x:c r="D36" s="132" t="str">
        <x:f>IF(A36&gt;'Pengaturan'!$B$6,"",SUMIF('Log Transaksi'!$B$5:$B$504,A36,'Log Transaksi'!$G$5:$G$504))</x:f>
      </x:c>
      <x:c r="E36" s="132" t="str">
        <x:f>IF(A36&gt;'Pengaturan'!$B$6,"",SUMIF('Log Transaksi'!$B$5:$B$504,A36,'Log Transaksi'!$H$5:$H$504))</x:f>
      </x:c>
      <x:c r="F36" s="132" t="str">
        <x:f>IF(A36&gt;'Pengaturan'!$B$6,"",SUM(D36:E36))</x:f>
      </x:c>
      <x:c r="G36" s="553" t="str">
        <x:f>IF(OR(I36="",I36=0),"",J36/I36)</x:f>
      </x:c>
      <x:c r="H36" s="133" t="str">
        <x:f>IF(A36&gt;'Pengaturan'!$B$6,"Belum berjalan",IF(A36='Pengaturan'!$B$6,IF('Pengaturan'!$B$28="Tutup","Closing","Progresif"),"Tercatat"))</x:f>
        <x:v>Belum berjalan</x:v>
      </x:c>
      <x:c r="I36" s="519" t="str">
        <x:f>IF(A36&gt;'Pengaturan'!$B$29,"",SUMIFS('Belanja per Booking'!$N$17:$N$409,'Belanja per Booking'!$C$17:$C$409,A36))</x:f>
      </x:c>
      <x:c r="J36" s="551" t="str">
        <x:f>IF(A36&gt;'Pengaturan'!$B$29,"",SUMIFS('Belanja per Booking'!$M$17:$M$409,'Belanja per Booking'!$C$17:$C$409,A36))</x:f>
      </x:c>
      <x:c r="K36" s="519" t="str">
        <x:f>IF(A36&gt;'Pengaturan'!$B$29,"",SUMIFS('Belanja per Booking'!$Y$17:$Y$409,'Belanja per Booking'!$C$17:$C$409,A36))</x:f>
      </x:c>
    </x:row>
    <x:row r="37" ht="22" customHeight="1">
      <x:c r="A37" s="2"/>
      <x:c r="B37" s="2"/>
      <x:c r="C37" s="2"/>
      <x:c r="D37" s="12"/>
      <x:c r="E37" s="12"/>
      <x:c r="F37" s="12"/>
      <x:c r="G37" s="554"/>
      <x:c r="H37" s="2"/>
      <x:c r="I37" s="519"/>
      <x:c r="J37" s="551"/>
      <x:c r="K37" s="519"/>
    </x:row>
    <x:row r="38" ht="27" customHeight="1">
      <x:c r="A38" s="138" t="str">
        <x:v>TOTAL</x:v>
      </x:c>
      <x:c r="B38" s="139"/>
      <x:c r="C38" s="139" t="n">
        <x:f>SUM(C7:C36)</x:f>
        <x:v>459</x:v>
      </x:c>
      <x:c r="D38" s="140" t="n">
        <x:f>SUM(D7:D36)</x:f>
        <x:v>26875000</x:v>
      </x:c>
      <x:c r="E38" s="140" t="n">
        <x:f>SUM(E7:E36)</x:f>
        <x:v>62690000</x:v>
      </x:c>
      <x:c r="F38" s="140" t="n">
        <x:f>SUM(F7:F36)</x:f>
        <x:v>89565000</x:v>
      </x:c>
      <x:c r="G38" s="555" t="n">
        <x:f>IF(I38=0,"",J38/I38)</x:f>
        <x:v>314612.676056338</x:v>
      </x:c>
      <x:c r="H38" s="141"/>
      <x:c r="I38" s="556" t="n">
        <x:f>SUM(I7:I36)</x:f>
        <x:v>142</x:v>
      </x:c>
      <x:c r="J38" s="557" t="n">
        <x:f>SUM(J7:J36)</x:f>
        <x:v>44675000</x:v>
      </x:c>
      <x:c r="K38" s="556" t="n">
        <x:f>SUM(K7:K36)</x:f>
        <x:v>141</x:v>
      </x:c>
    </x:row>
    <x:row r="39" ht="22" customHeight="1">
      <x:c r="A39" s="2"/>
      <x:c r="B39" s="2"/>
      <x:c r="C39" s="2"/>
      <x:c r="D39" s="2"/>
      <x:c r="E39" s="2"/>
      <x:c r="F39" s="2"/>
      <x:c r="G39" s="2"/>
      <x:c r="H39" s="2"/>
    </x:row>
    <x:row r="40" ht="32" customHeight="1">
      <x:c r="A40" s="560" t="str">
        <x:v>Average = total belanja booking terhitung dibagi jumlah booking tersebut. Satu ID termasuk DP, pelunasan, dan add-on. Large Group tetap satu booking.</x:v>
      </x:c>
      <x:c r="B40" s="560"/>
      <x:c r="C40" s="560"/>
      <x:c r="D40" s="560"/>
      <x:c r="E40" s="560"/>
      <x:c r="F40" s="560"/>
      <x:c r="G40" s="560"/>
      <x:c r="H40" s="560"/>
      <x:c r="I40" s="561"/>
      <x:c r="J40" s="561"/>
      <x:c r="K40" s="561"/>
    </x:row>
    <x:row r="41" ht="30" customHeight="1">
      <x:c r="A41" s="560" t="str">
        <x:v>Kosong pada average berarti belum ada booking yang memenuhi syarat, bukan belanja Rp0. Rincian dan input konfirmasi tersedia di Belanja per Booking.</x:v>
      </x:c>
      <x:c r="B41" s="560"/>
      <x:c r="C41" s="560"/>
      <x:c r="D41" s="560"/>
      <x:c r="E41" s="560"/>
      <x:c r="F41" s="560"/>
      <x:c r="G41" s="560"/>
      <x:c r="H41" s="560"/>
      <x:c r="I41" s="561"/>
      <x:c r="J41" s="561"/>
      <x:c r="K41" s="561"/>
    </x:row>
    <x:row r="42" ht="25" customHeight="1">
      <x:c r="A42" s="558" t="str">
        <x:f>"Baris perlu diperiksa tanpa tanggal sesi: "&amp;('Belanja per Booking'!D7-K38)&amp;". Lihat Belanja per Booking. Antrean harian hanya mencakup baris bertanggal."</x:f>
        <x:v>Baris perlu diperiksa tanpa tanggal sesi: 1. Lihat Belanja per Booking. Antrean harian hanya mencakup baris bertanggal.</x:v>
      </x:c>
      <x:c r="B42" s="558"/>
      <x:c r="C42" s="558"/>
      <x:c r="D42" s="558"/>
      <x:c r="E42" s="558"/>
      <x:c r="F42" s="558"/>
      <x:c r="G42" s="558"/>
      <x:c r="H42" s="558"/>
      <x:c r="I42" s="559"/>
      <x:c r="J42" s="559"/>
      <x:c r="K42" s="559"/>
    </x:row>
    <x:row r="43" ht="22" customHeight="1">
      <x:c r="A43" s="2"/>
      <x:c r="B43" s="2"/>
      <x:c r="C43" s="2"/>
      <x:c r="D43" s="2"/>
      <x:c r="E43" s="2"/>
      <x:c r="F43" s="2"/>
      <x:c r="G43" s="2"/>
      <x:c r="H43" s="2"/>
    </x:row>
    <x:row r="44" ht="22" customHeight="1">
      <x:c r="A44" s="2"/>
      <x:c r="B44" s="2"/>
      <x:c r="C44" s="2"/>
      <x:c r="D44" s="2"/>
      <x:c r="E44" s="2"/>
      <x:c r="F44" s="2"/>
      <x:c r="G44" s="2"/>
      <x:c r="H44" s="2"/>
    </x:row>
  </x:sheetData>
  <x:mergeCells>
    <x:mergeCell ref="A3:B3"/>
    <x:mergeCell ref="A4:B4"/>
    <x:mergeCell ref="C3:D3"/>
    <x:mergeCell ref="C4:D4"/>
    <x:mergeCell ref="E3:F3"/>
    <x:mergeCell ref="E4:F4"/>
    <x:mergeCell ref="G3:H3"/>
    <x:mergeCell ref="G4:H4"/>
    <x:mergeCell ref="A1:K1"/>
    <x:mergeCell ref="A2:K2"/>
    <x:mergeCell ref="A40:K40"/>
    <x:mergeCell ref="A41:K41"/>
    <x:mergeCell ref="A42:K42"/>
  </x:mergeCells>
  <x:conditionalFormatting sqref="C7:C36">
    <x:cfRule type="dataBar" priority="1">
      <x:dataBar>
        <x:cfvo type="num" val="0"/>
        <x:cfvo type="max"/>
        <x:color rgb="FF60A5FA"/>
      </x:dataBar>
      <x:extLst>
        <x:ext xmlns:x14="http://schemas.microsoft.com/office/spreadsheetml/2009/9/main" uri="{B025F937-C7B1-47D3-B67F-A62EFF666E3E}">
          <x14:id>{17205D41-1DC0-F20D-2699-DC5D69D36448}</x14:id>
        </x:ext>
      </x:extLst>
    </x:cfRule>
  </x:conditionalFormatting>
  <x:conditionalFormatting sqref="D7:D36">
    <x:cfRule type="dataBar" priority="2">
      <x:dataBar>
        <x:cfvo type="num" val="0"/>
        <x:cfvo type="max"/>
        <x:color rgb="FF34D399"/>
      </x:dataBar>
      <x:extLst>
        <x:ext xmlns:x14="http://schemas.microsoft.com/office/spreadsheetml/2009/9/main" uri="{B025F937-C7B1-47D3-B67F-A62EFF666E3E}">
          <x14:id>{24D2C5F7-3293-BFF1-23FC-DDE1A47D171B}</x14:id>
        </x:ext>
      </x:extLst>
    </x:cfRule>
  </x:conditionalFormatting>
  <x:conditionalFormatting sqref="E7:E36">
    <x:cfRule type="dataBar" priority="3">
      <x:dataBar>
        <x:cfvo type="num" val="0"/>
        <x:cfvo type="max"/>
        <x:color rgb="FFFB923C"/>
      </x:dataBar>
      <x:extLst>
        <x:ext xmlns:x14="http://schemas.microsoft.com/office/spreadsheetml/2009/9/main" uri="{B025F937-C7B1-47D3-B67F-A62EFF666E3E}">
          <x14:id>{6B985BD8-1B85-344E-1103-A073F6964EDA}</x14:id>
        </x:ext>
      </x:extLst>
    </x:cfRule>
  </x:conditionalFormatting>
  <x:conditionalFormatting sqref="F7:F36">
    <x:cfRule type="dataBar" priority="4">
      <x:dataBar>
        <x:cfvo type="num" val="0"/>
        <x:cfvo type="max"/>
        <x:color rgb="FFC084C7"/>
      </x:dataBar>
      <x:extLst>
        <x:ext xmlns:x14="http://schemas.microsoft.com/office/spreadsheetml/2009/9/main" uri="{B025F937-C7B1-47D3-B67F-A62EFF666E3E}">
          <x14:id>{20CB54DD-213D-F36F-1AFC-8E50E3465A3A}</x14:id>
        </x:ext>
      </x:extLst>
    </x:cfRule>
  </x:conditionalFormatting>
  <x:conditionalFormatting sqref="G7:G36">
    <x:cfRule type="dataBar" priority="5">
      <x:dataBar>
        <x:cfvo type="num" val="0"/>
        <x:cfvo type="max"/>
        <x:color rgb="FFFDA4AF"/>
      </x:dataBar>
      <x:extLst>
        <x:ext xmlns:x14="http://schemas.microsoft.com/office/spreadsheetml/2009/9/main" uri="{B025F937-C7B1-47D3-B67F-A62EFF666E3E}">
          <x14:id>{71BCB0D7-8F2D-7E82-C848-D3846F9990EE}</x14:id>
        </x:ext>
      </x:extLst>
    </x:cfRule>
  </x:conditionalFormatting>
  <x:conditionalFormatting sqref="A7:H36">
    <x:cfRule type="expression" dxfId="3" priority="6">
      <x:formula>$A7&gt;'Pengaturan'!$B$6</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7205D41-1DC0-F20D-2699-DC5D69D36448}">
            <x14:dataBar gradient="1">
              <x14:cfvo type="num">
                <xm:f>0</xm:f>
              </x14:cfvo>
              <x14:cfvo type="max"/>
              <x14:fillColor rgb="FF60A5FA"/>
            </x14:dataBar>
          </x14:cfRule>
          <xm:sqref>C7:C36</xm:sqref>
        </x14:conditionalFormatting>
        <x14:conditionalFormatting>
          <x14:cfRule type="dataBar" priority="2" id="{24D2C5F7-3293-BFF1-23FC-DDE1A47D171B}">
            <x14:dataBar gradient="1">
              <x14:cfvo type="num">
                <xm:f>0</xm:f>
              </x14:cfvo>
              <x14:cfvo type="max"/>
              <x14:fillColor rgb="FF34D399"/>
            </x14:dataBar>
          </x14:cfRule>
          <xm:sqref>D7:D36</xm:sqref>
        </x14:conditionalFormatting>
        <x14:conditionalFormatting>
          <x14:cfRule type="dataBar" priority="3" id="{6B985BD8-1B85-344E-1103-A073F6964EDA}">
            <x14:dataBar gradient="1">
              <x14:cfvo type="num">
                <xm:f>0</xm:f>
              </x14:cfvo>
              <x14:cfvo type="max"/>
              <x14:fillColor rgb="FFFB923C"/>
            </x14:dataBar>
          </x14:cfRule>
          <xm:sqref>E7:E36</xm:sqref>
        </x14:conditionalFormatting>
        <x14:conditionalFormatting>
          <x14:cfRule type="dataBar" priority="4" id="{20CB54DD-213D-F36F-1AFC-8E50E3465A3A}">
            <x14:dataBar gradient="1">
              <x14:cfvo type="num">
                <xm:f>0</xm:f>
              </x14:cfvo>
              <x14:cfvo type="max"/>
              <x14:fillColor rgb="FFC084C7"/>
            </x14:dataBar>
          </x14:cfRule>
          <xm:sqref>F7:F36</xm:sqref>
        </x14:conditionalFormatting>
        <x14:conditionalFormatting>
          <x14:cfRule type="dataBar" priority="5" id="{71BCB0D7-8F2D-7E82-C848-D3846F9990EE}">
            <x14:dataBar gradient="1">
              <x14:cfvo type="num">
                <xm:f>0</xm:f>
              </x14:cfvo>
              <x14:cfvo type="max"/>
              <x14:fillColor rgb="FFFDA4AF"/>
            </x14:dataBar>
          </x14:cfRule>
          <xm:sqref>G7:G36</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9" hidden="0" customWidth="1"/>
    <x:col min="3" max="3" width="24" hidden="0" customWidth="1"/>
    <x:col min="4" max="4" width="24" hidden="0" customWidth="1"/>
    <x:col min="5" max="5" width="24" hidden="0" customWidth="1"/>
    <x:col min="6" max="6" width="24" hidden="0" customWidth="1"/>
    <x:col min="7" max="7" width="18" hidden="0" customWidth="1"/>
    <x:col min="8" max="8" width="18" hidden="0" customWidth="1"/>
    <x:col min="9" max="9" width="18" hidden="0" customWidth="1"/>
    <x:col min="10" max="10" width="28" hidden="0" customWidth="1"/>
    <x:col min="11" max="11" width="18" hidden="0" customWidth="1"/>
    <x:col min="12" max="12" width="18" hidden="0" customWidth="1"/>
    <x:col min="13" max="13" width="18" hidden="0" customWidth="1"/>
    <x:col min="14" max="14" width="18" hidden="0" customWidth="1"/>
  </x:cols>
  <x:sheetData>
    <x:row r="1" ht="34" customHeight="1">
      <x:c r="A1" s="4" t="str">
        <x:v>ANALISIS PAKET &amp; CREW | SEPTEMBER 2026</x:v>
      </x:c>
      <x:c r="B1" s="4"/>
      <x:c r="C1" s="4"/>
      <x:c r="D1" s="4"/>
      <x:c r="E1" s="4"/>
      <x:c r="F1" s="4"/>
      <x:c r="G1" s="4"/>
      <x:c r="H1" s="4"/>
      <x:c r="I1" s="4"/>
      <x:c r="J1" s="4"/>
      <x:c r="K1" s="4"/>
      <x:c r="L1" s="4"/>
      <x:c r="M1" s="4"/>
      <x:c r="N1" s="4"/>
    </x:row>
    <x:row r="2" ht="36" customHeight="1">
      <x:c r="A2" s="6" t="str">
        <x:v>Ranking paket memakai baris paket utama, termasuk DP. Add-on dan paket belum diisi dipisahkan. Jumlah baris bukan jumlah booking unik.</x:v>
      </x:c>
      <x:c r="B2" s="6"/>
      <x:c r="C2" s="6"/>
      <x:c r="D2" s="6"/>
      <x:c r="E2" s="6"/>
      <x:c r="F2" s="6"/>
      <x:c r="G2" s="6"/>
      <x:c r="H2" s="6"/>
      <x:c r="I2" s="6"/>
      <x:c r="J2" s="6"/>
      <x:c r="K2" s="6"/>
      <x:c r="L2" s="6"/>
      <x:c r="M2" s="6"/>
      <x:c r="N2" s="6"/>
    </x:row>
    <x:row r="3" ht="22" customHeight="1">
      <x:c r="A3" s="2"/>
      <x:c r="B3" s="2"/>
      <x:c r="C3" s="2"/>
      <x:c r="D3" s="2"/>
      <x:c r="E3" s="2"/>
      <x:c r="F3" s="2"/>
      <x:c r="G3" s="2"/>
      <x:c r="H3" s="2"/>
      <x:c r="I3" s="2"/>
      <x:c r="J3" s="2"/>
      <x:c r="K3" s="2"/>
      <x:c r="L3" s="2"/>
      <x:c r="M3" s="2"/>
      <x:c r="N3" s="2"/>
    </x:row>
    <x:row r="4" ht="26" customHeight="1">
      <x:c r="A4" s="23" t="str">
        <x:v>1. URUTAN PAKET UTAMA</x:v>
      </x:c>
      <x:c r="B4" s="23"/>
      <x:c r="C4" s="23"/>
      <x:c r="D4" s="23"/>
      <x:c r="E4" s="23"/>
      <x:c r="F4" s="23"/>
      <x:c r="G4" s="2"/>
      <x:c r="H4" s="2"/>
      <x:c r="I4" s="2"/>
      <x:c r="J4" s="2"/>
      <x:c r="K4" s="2"/>
      <x:c r="L4" s="2"/>
      <x:c r="M4" s="2"/>
      <x:c r="N4" s="2"/>
    </x:row>
    <x:row r="5" ht="34" customHeight="1">
      <x:c r="A5" s="127" t="str">
        <x:v>Ranking</x:v>
      </x:c>
      <x:c r="B5" s="128" t="str">
        <x:v>Paket</x:v>
      </x:c>
      <x:c r="C5" s="128" t="str">
        <x:v>Baris Transaksi</x:v>
      </x:c>
      <x:c r="D5" s="128" t="str">
        <x:v>Cash-in</x:v>
      </x:c>
      <x:c r="E5" s="128" t="str">
        <x:v>Kontribusi Cash-in</x:v>
      </x:c>
      <x:c r="F5" s="128" t="str">
        <x:v>Baris Rp0</x:v>
      </x:c>
      <x:c r="G5" s="2"/>
      <x:c r="H5" s="2"/>
      <x:c r="I5" s="2"/>
      <x:c r="J5" s="127" t="str">
        <x:v>Daftar Paket</x:v>
      </x:c>
      <x:c r="K5" s="128" t="str">
        <x:v>Baris</x:v>
      </x:c>
      <x:c r="L5" s="128" t="str">
        <x:v>Cash-in</x:v>
      </x:c>
      <x:c r="M5" s="128" t="str">
        <x:v>Urut</x:v>
      </x:c>
      <x:c r="N5" s="2"/>
    </x:row>
    <x:row r="6" ht="22" customHeight="1">
      <x:c r="A6" s="112" t="n">
        <x:v>1</x:v>
      </x:c>
      <x:c r="B6" s="114" t="str">
        <x:f>INDEX($J$6:$J$15,MATCH(A6,$M$6:$M$15,0))</x:f>
        <x:v>Graduation</x:v>
      </x:c>
      <x:c r="C6" s="114" t="n">
        <x:f>COUNTIFS('Log Transaksi'!$D$5:$D$504,B6,'Log Transaksi'!$B$5:$B$504,"&gt;="&amp;'Pengaturan'!$B$4,'Log Transaksi'!$B$5:$B$504,"&lt;="&amp;'Pengaturan'!$B$6)</x:f>
        <x:v>249</x:v>
      </x:c>
      <x:c r="D6" s="115" t="n">
        <x:f>SUMIFS('Log Transaksi'!$I$5:$I$504,'Log Transaksi'!$D$5:$D$504,B6,'Log Transaksi'!$B$5:$B$504,"&gt;="&amp;'Pengaturan'!$B$4,'Log Transaksi'!$B$5:$B$504,"&lt;="&amp;'Pengaturan'!$B$6)</x:f>
        <x:v>47505000</x:v>
      </x:c>
      <x:c r="E6" s="156" t="n">
        <x:f>IFERROR(D6/'Omzet Harian September'!$F$38,0)</x:f>
        <x:v>0.5303969184391224</x:v>
      </x:c>
      <x:c r="F6" s="116" t="n">
        <x:f>COUNTIFS('Log Transaksi'!$D$5:$D$504,B6,'Log Transaksi'!$I$5:$I$504,0,'Log Transaksi'!$B$5:$B$504,"&gt;="&amp;'Pengaturan'!$B$4,'Log Transaksi'!$B$5:$B$504,"&lt;="&amp;'Pengaturan'!$B$6)</x:f>
        <x:v>10</x:v>
      </x:c>
      <x:c r="G6" s="2"/>
      <x:c r="H6" s="2"/>
      <x:c r="I6" s="2"/>
      <x:c r="J6" s="112" t="str">
        <x:v>Couple A</x:v>
      </x:c>
      <x:c r="K6" s="114" t="n">
        <x:f>COUNTIFS('Log Transaksi'!$D$5:$D$504,J6,'Log Transaksi'!$B$5:$B$504,"&gt;="&amp;'Pengaturan'!$B$4,'Log Transaksi'!$B$5:$B$504,"&lt;="&amp;'Pengaturan'!$B$6)</x:f>
        <x:v>4</x:v>
      </x:c>
      <x:c r="L6" s="115" t="n">
        <x:f>SUMIFS('Log Transaksi'!$I$5:$I$504,'Log Transaksi'!$D$5:$D$504,J6,'Log Transaksi'!$B$5:$B$504,"&gt;="&amp;'Pengaturan'!$B$4,'Log Transaksi'!$B$5:$B$504,"&lt;="&amp;'Pengaturan'!$B$6)</x:f>
        <x:v>350000</x:v>
      </x:c>
      <x:c r="M6" s="116" t="n">
        <x:f>RANK(K6,$K$6:$K$15,0)+COUNTIF($K$6:K6,K6)-1</x:f>
        <x:v>8</x:v>
      </x:c>
      <x:c r="N6" s="2"/>
    </x:row>
    <x:row r="7" ht="22" customHeight="1">
      <x:c r="A7" s="112" t="n">
        <x:v>2</x:v>
      </x:c>
      <x:c r="B7" s="114" t="str">
        <x:f>INDEX($J$6:$J$15,MATCH(A7,$M$6:$M$15,0))</x:f>
        <x:v>Large Group</x:v>
      </x:c>
      <x:c r="C7" s="114" t="n">
        <x:f>COUNTIFS('Log Transaksi'!$D$5:$D$504,B7,'Log Transaksi'!$B$5:$B$504,"&gt;="&amp;'Pengaturan'!$B$4,'Log Transaksi'!$B$5:$B$504,"&lt;="&amp;'Pengaturan'!$B$6)</x:f>
        <x:v>117</x:v>
      </x:c>
      <x:c r="D7" s="115" t="n">
        <x:f>SUMIFS('Log Transaksi'!$I$5:$I$504,'Log Transaksi'!$D$5:$D$504,B7,'Log Transaksi'!$B$5:$B$504,"&gt;="&amp;'Pengaturan'!$B$4,'Log Transaksi'!$B$5:$B$504,"&lt;="&amp;'Pengaturan'!$B$6)</x:f>
        <x:v>25600000</x:v>
      </x:c>
      <x:c r="E7" s="156" t="n">
        <x:f>IFERROR(D7/'Omzet Harian September'!$F$38,0)</x:f>
        <x:v>0.2858259364707196</x:v>
      </x:c>
      <x:c r="F7" s="116" t="n">
        <x:f>COUNTIFS('Log Transaksi'!$D$5:$D$504,B7,'Log Transaksi'!$I$5:$I$504,0,'Log Transaksi'!$B$5:$B$504,"&gt;="&amp;'Pengaturan'!$B$4,'Log Transaksi'!$B$5:$B$504,"&lt;="&amp;'Pengaturan'!$B$6)</x:f>
        <x:v>1</x:v>
      </x:c>
      <x:c r="G7" s="2"/>
      <x:c r="H7" s="2"/>
      <x:c r="I7" s="2"/>
      <x:c r="J7" s="112" t="str">
        <x:v>Family A</x:v>
      </x:c>
      <x:c r="K7" s="114" t="n">
        <x:f>COUNTIFS('Log Transaksi'!$D$5:$D$504,J7,'Log Transaksi'!$B$5:$B$504,"&gt;="&amp;'Pengaturan'!$B$4,'Log Transaksi'!$B$5:$B$504,"&lt;="&amp;'Pengaturan'!$B$6)</x:f>
        <x:v>19</x:v>
      </x:c>
      <x:c r="L7" s="115" t="n">
        <x:f>SUMIFS('Log Transaksi'!$I$5:$I$504,'Log Transaksi'!$D$5:$D$504,J7,'Log Transaksi'!$B$5:$B$504,"&gt;="&amp;'Pengaturan'!$B$4,'Log Transaksi'!$B$5:$B$504,"&lt;="&amp;'Pengaturan'!$B$6)</x:f>
        <x:v>3000000</x:v>
      </x:c>
      <x:c r="M7" s="116" t="n">
        <x:f>RANK(K7,$K$6:$K$15,0)+COUNTIF($K$6:K7,K7)-1</x:f>
        <x:v>4</x:v>
      </x:c>
      <x:c r="N7" s="2"/>
    </x:row>
    <x:row r="8" ht="22" customHeight="1">
      <x:c r="A8" s="112" t="n">
        <x:v>3</x:v>
      </x:c>
      <x:c r="B8" s="114" t="str">
        <x:f>INDEX($J$6:$J$15,MATCH(A8,$M$6:$M$15,0))</x:f>
        <x:v>Graduation Premium</x:v>
      </x:c>
      <x:c r="C8" s="114" t="n">
        <x:f>COUNTIFS('Log Transaksi'!$D$5:$D$504,B8,'Log Transaksi'!$B$5:$B$504,"&gt;="&amp;'Pengaturan'!$B$4,'Log Transaksi'!$B$5:$B$504,"&lt;="&amp;'Pengaturan'!$B$6)</x:f>
        <x:v>26</x:v>
      </x:c>
      <x:c r="D8" s="115" t="n">
        <x:f>SUMIFS('Log Transaksi'!$I$5:$I$504,'Log Transaksi'!$D$5:$D$504,B8,'Log Transaksi'!$B$5:$B$504,"&gt;="&amp;'Pengaturan'!$B$4,'Log Transaksi'!$B$5:$B$504,"&lt;="&amp;'Pengaturan'!$B$6)</x:f>
        <x:v>6900000</x:v>
      </x:c>
      <x:c r="E8" s="156" t="n">
        <x:f>IFERROR(D8/'Omzet Harian September'!$F$38,0)</x:f>
        <x:v>0.07703902193937363</x:v>
      </x:c>
      <x:c r="F8" s="116" t="n">
        <x:f>COUNTIFS('Log Transaksi'!$D$5:$D$504,B8,'Log Transaksi'!$I$5:$I$504,0,'Log Transaksi'!$B$5:$B$504,"&gt;="&amp;'Pengaturan'!$B$4,'Log Transaksi'!$B$5:$B$504,"&lt;="&amp;'Pengaturan'!$B$6)</x:f>
        <x:v>0</x:v>
      </x:c>
      <x:c r="G8" s="2"/>
      <x:c r="H8" s="2"/>
      <x:c r="I8" s="2"/>
      <x:c r="J8" s="112" t="str">
        <x:v>Graduation</x:v>
      </x:c>
      <x:c r="K8" s="114" t="n">
        <x:f>COUNTIFS('Log Transaksi'!$D$5:$D$504,J8,'Log Transaksi'!$B$5:$B$504,"&gt;="&amp;'Pengaturan'!$B$4,'Log Transaksi'!$B$5:$B$504,"&lt;="&amp;'Pengaturan'!$B$6)</x:f>
        <x:v>249</x:v>
      </x:c>
      <x:c r="L8" s="115" t="n">
        <x:f>SUMIFS('Log Transaksi'!$I$5:$I$504,'Log Transaksi'!$D$5:$D$504,J8,'Log Transaksi'!$B$5:$B$504,"&gt;="&amp;'Pengaturan'!$B$4,'Log Transaksi'!$B$5:$B$504,"&lt;="&amp;'Pengaturan'!$B$6)</x:f>
        <x:v>47505000</x:v>
      </x:c>
      <x:c r="M8" s="116" t="n">
        <x:f>RANK(K8,$K$6:$K$15,0)+COUNTIF($K$6:K8,K8)-1</x:f>
        <x:v>1</x:v>
      </x:c>
      <x:c r="N8" s="2"/>
    </x:row>
    <x:row r="9" ht="22" customHeight="1">
      <x:c r="A9" s="112" t="n">
        <x:v>4</x:v>
      </x:c>
      <x:c r="B9" s="114" t="str">
        <x:f>INDEX($J$6:$J$15,MATCH(A9,$M$6:$M$15,0))</x:f>
        <x:v>Family A</x:v>
      </x:c>
      <x:c r="C9" s="114" t="n">
        <x:f>COUNTIFS('Log Transaksi'!$D$5:$D$504,B9,'Log Transaksi'!$B$5:$B$504,"&gt;="&amp;'Pengaturan'!$B$4,'Log Transaksi'!$B$5:$B$504,"&lt;="&amp;'Pengaturan'!$B$6)</x:f>
        <x:v>19</x:v>
      </x:c>
      <x:c r="D9" s="115" t="n">
        <x:f>SUMIFS('Log Transaksi'!$I$5:$I$504,'Log Transaksi'!$D$5:$D$504,B9,'Log Transaksi'!$B$5:$B$504,"&gt;="&amp;'Pengaturan'!$B$4,'Log Transaksi'!$B$5:$B$504,"&lt;="&amp;'Pengaturan'!$B$6)</x:f>
        <x:v>3000000</x:v>
      </x:c>
      <x:c r="E9" s="156" t="n">
        <x:f>IFERROR(D9/'Omzet Harian September'!$F$38,0)</x:f>
        <x:v>0.03349522693016245</x:v>
      </x:c>
      <x:c r="F9" s="116" t="n">
        <x:f>COUNTIFS('Log Transaksi'!$D$5:$D$504,B9,'Log Transaksi'!$I$5:$I$504,0,'Log Transaksi'!$B$5:$B$504,"&gt;="&amp;'Pengaturan'!$B$4,'Log Transaksi'!$B$5:$B$504,"&lt;="&amp;'Pengaturan'!$B$6)</x:f>
        <x:v>0</x:v>
      </x:c>
      <x:c r="G9" s="2"/>
      <x:c r="H9" s="2"/>
      <x:c r="I9" s="2"/>
      <x:c r="J9" s="112" t="str">
        <x:v>Graduation Premium</x:v>
      </x:c>
      <x:c r="K9" s="114" t="n">
        <x:f>COUNTIFS('Log Transaksi'!$D$5:$D$504,J9,'Log Transaksi'!$B$5:$B$504,"&gt;="&amp;'Pengaturan'!$B$4,'Log Transaksi'!$B$5:$B$504,"&lt;="&amp;'Pengaturan'!$B$6)</x:f>
        <x:v>26</x:v>
      </x:c>
      <x:c r="L9" s="115" t="n">
        <x:f>SUMIFS('Log Transaksi'!$I$5:$I$504,'Log Transaksi'!$D$5:$D$504,J9,'Log Transaksi'!$B$5:$B$504,"&gt;="&amp;'Pengaturan'!$B$4,'Log Transaksi'!$B$5:$B$504,"&lt;="&amp;'Pengaturan'!$B$6)</x:f>
        <x:v>6900000</x:v>
      </x:c>
      <x:c r="M9" s="116" t="n">
        <x:f>RANK(K9,$K$6:$K$15,0)+COUNTIF($K$6:K9,K9)-1</x:f>
        <x:v>3</x:v>
      </x:c>
      <x:c r="N9" s="2"/>
    </x:row>
    <x:row r="10" ht="22" customHeight="1">
      <x:c r="A10" s="112" t="n">
        <x:v>5</x:v>
      </x:c>
      <x:c r="B10" s="114" t="str">
        <x:f>INDEX($J$6:$J$15,MATCH(A10,$M$6:$M$15,0))</x:f>
        <x:v>Photofox</x:v>
      </x:c>
      <x:c r="C10" s="114" t="n">
        <x:f>COUNTIFS('Log Transaksi'!$D$5:$D$504,B10,'Log Transaksi'!$B$5:$B$504,"&gt;="&amp;'Pengaturan'!$B$4,'Log Transaksi'!$B$5:$B$504,"&lt;="&amp;'Pengaturan'!$B$6)</x:f>
        <x:v>17</x:v>
      </x:c>
      <x:c r="D10" s="115" t="n">
        <x:f>SUMIFS('Log Transaksi'!$I$5:$I$504,'Log Transaksi'!$D$5:$D$504,B10,'Log Transaksi'!$B$5:$B$504,"&gt;="&amp;'Pengaturan'!$B$4,'Log Transaksi'!$B$5:$B$504,"&lt;="&amp;'Pengaturan'!$B$6)</x:f>
        <x:v>1975000</x:v>
      </x:c>
      <x:c r="E10" s="156" t="n">
        <x:f>IFERROR(D10/'Omzet Harian September'!$F$38,0)</x:f>
        <x:v>0.02205102439569028</x:v>
      </x:c>
      <x:c r="F10" s="116" t="n">
        <x:f>COUNTIFS('Log Transaksi'!$D$5:$D$504,B10,'Log Transaksi'!$I$5:$I$504,0,'Log Transaksi'!$B$5:$B$504,"&gt;="&amp;'Pengaturan'!$B$4,'Log Transaksi'!$B$5:$B$504,"&lt;="&amp;'Pengaturan'!$B$6)</x:f>
        <x:v>1</x:v>
      </x:c>
      <x:c r="G10" s="2"/>
      <x:c r="H10" s="2"/>
      <x:c r="I10" s="2"/>
      <x:c r="J10" s="112" t="str">
        <x:v>Large Group</x:v>
      </x:c>
      <x:c r="K10" s="114" t="n">
        <x:f>COUNTIFS('Log Transaksi'!$D$5:$D$504,J10,'Log Transaksi'!$B$5:$B$504,"&gt;="&amp;'Pengaturan'!$B$4,'Log Transaksi'!$B$5:$B$504,"&lt;="&amp;'Pengaturan'!$B$6)</x:f>
        <x:v>117</x:v>
      </x:c>
      <x:c r="L10" s="115" t="n">
        <x:f>SUMIFS('Log Transaksi'!$I$5:$I$504,'Log Transaksi'!$D$5:$D$504,J10,'Log Transaksi'!$B$5:$B$504,"&gt;="&amp;'Pengaturan'!$B$4,'Log Transaksi'!$B$5:$B$504,"&lt;="&amp;'Pengaturan'!$B$6)</x:f>
        <x:v>25600000</x:v>
      </x:c>
      <x:c r="M10" s="116" t="n">
        <x:f>RANK(K10,$K$6:$K$15,0)+COUNTIF($K$6:K10,K10)-1</x:f>
        <x:v>2</x:v>
      </x:c>
      <x:c r="N10" s="2"/>
    </x:row>
    <x:row r="11" ht="22" customHeight="1">
      <x:c r="A11" s="112" t="n">
        <x:v>6</x:v>
      </x:c>
      <x:c r="B11" s="114" t="str">
        <x:f>INDEX($J$6:$J$15,MATCH(A11,$M$6:$M$15,0))</x:f>
        <x:v>Single</x:v>
      </x:c>
      <x:c r="C11" s="114" t="n">
        <x:f>COUNTIFS('Log Transaksi'!$D$5:$D$504,B11,'Log Transaksi'!$B$5:$B$504,"&gt;="&amp;'Pengaturan'!$B$4,'Log Transaksi'!$B$5:$B$504,"&lt;="&amp;'Pengaturan'!$B$6)</x:f>
        <x:v>11</x:v>
      </x:c>
      <x:c r="D11" s="115" t="n">
        <x:f>SUMIFS('Log Transaksi'!$I$5:$I$504,'Log Transaksi'!$D$5:$D$504,B11,'Log Transaksi'!$B$5:$B$504,"&gt;="&amp;'Pengaturan'!$B$4,'Log Transaksi'!$B$5:$B$504,"&lt;="&amp;'Pengaturan'!$B$6)</x:f>
        <x:v>1425000</x:v>
      </x:c>
      <x:c r="E11" s="156" t="n">
        <x:f>IFERROR(D11/'Omzet Harian September'!$F$38,0)</x:f>
        <x:v>0.015910232791827166</x:v>
      </x:c>
      <x:c r="F11" s="116" t="n">
        <x:f>COUNTIFS('Log Transaksi'!$D$5:$D$504,B11,'Log Transaksi'!$I$5:$I$504,0,'Log Transaksi'!$B$5:$B$504,"&gt;="&amp;'Pengaturan'!$B$4,'Log Transaksi'!$B$5:$B$504,"&lt;="&amp;'Pengaturan'!$B$6)</x:f>
        <x:v>2</x:v>
      </x:c>
      <x:c r="G11" s="2"/>
      <x:c r="H11" s="2"/>
      <x:c r="I11" s="2"/>
      <x:c r="J11" s="112" t="str">
        <x:v>Pas Foto</x:v>
      </x:c>
      <x:c r="K11" s="114" t="n">
        <x:f>COUNTIFS('Log Transaksi'!$D$5:$D$504,J11,'Log Transaksi'!$B$5:$B$504,"&gt;="&amp;'Pengaturan'!$B$4,'Log Transaksi'!$B$5:$B$504,"&lt;="&amp;'Pengaturan'!$B$6)</x:f>
        <x:v>9</x:v>
      </x:c>
      <x:c r="L11" s="115" t="n">
        <x:f>SUMIFS('Log Transaksi'!$I$5:$I$504,'Log Transaksi'!$D$5:$D$504,J11,'Log Transaksi'!$B$5:$B$504,"&gt;="&amp;'Pengaturan'!$B$4,'Log Transaksi'!$B$5:$B$504,"&lt;="&amp;'Pengaturan'!$B$6)</x:f>
        <x:v>525000</x:v>
      </x:c>
      <x:c r="M11" s="116" t="n">
        <x:f>RANK(K11,$K$6:$K$15,0)+COUNTIF($K$6:K11,K11)-1</x:f>
        <x:v>7</x:v>
      </x:c>
      <x:c r="N11" s="2"/>
    </x:row>
    <x:row r="12" ht="22" customHeight="1">
      <x:c r="A12" s="112" t="n">
        <x:v>7</x:v>
      </x:c>
      <x:c r="B12" s="114" t="str">
        <x:f>INDEX($J$6:$J$15,MATCH(A12,$M$6:$M$15,0))</x:f>
        <x:v>Pas Foto</x:v>
      </x:c>
      <x:c r="C12" s="114" t="n">
        <x:f>COUNTIFS('Log Transaksi'!$D$5:$D$504,B12,'Log Transaksi'!$B$5:$B$504,"&gt;="&amp;'Pengaturan'!$B$4,'Log Transaksi'!$B$5:$B$504,"&lt;="&amp;'Pengaturan'!$B$6)</x:f>
        <x:v>9</x:v>
      </x:c>
      <x:c r="D12" s="115" t="n">
        <x:f>SUMIFS('Log Transaksi'!$I$5:$I$504,'Log Transaksi'!$D$5:$D$504,B12,'Log Transaksi'!$B$5:$B$504,"&gt;="&amp;'Pengaturan'!$B$4,'Log Transaksi'!$B$5:$B$504,"&lt;="&amp;'Pengaturan'!$B$6)</x:f>
        <x:v>525000</x:v>
      </x:c>
      <x:c r="E12" s="156" t="n">
        <x:f>IFERROR(D12/'Omzet Harian September'!$F$38,0)</x:f>
        <x:v>0.005861664712778429</x:v>
      </x:c>
      <x:c r="F12" s="116" t="n">
        <x:f>COUNTIFS('Log Transaksi'!$D$5:$D$504,B12,'Log Transaksi'!$I$5:$I$504,0,'Log Transaksi'!$B$5:$B$504,"&gt;="&amp;'Pengaturan'!$B$4,'Log Transaksi'!$B$5:$B$504,"&lt;="&amp;'Pengaturan'!$B$6)</x:f>
        <x:v>1</x:v>
      </x:c>
      <x:c r="G12" s="2"/>
      <x:c r="H12" s="2"/>
      <x:c r="I12" s="2"/>
      <x:c r="J12" s="112" t="str">
        <x:v>Photofox</x:v>
      </x:c>
      <x:c r="K12" s="114" t="n">
        <x:f>COUNTIFS('Log Transaksi'!$D$5:$D$504,J12,'Log Transaksi'!$B$5:$B$504,"&gt;="&amp;'Pengaturan'!$B$4,'Log Transaksi'!$B$5:$B$504,"&lt;="&amp;'Pengaturan'!$B$6)</x:f>
        <x:v>17</x:v>
      </x:c>
      <x:c r="L12" s="115" t="n">
        <x:f>SUMIFS('Log Transaksi'!$I$5:$I$504,'Log Transaksi'!$D$5:$D$504,J12,'Log Transaksi'!$B$5:$B$504,"&gt;="&amp;'Pengaturan'!$B$4,'Log Transaksi'!$B$5:$B$504,"&lt;="&amp;'Pengaturan'!$B$6)</x:f>
        <x:v>1975000</x:v>
      </x:c>
      <x:c r="M12" s="116" t="n">
        <x:f>RANK(K12,$K$6:$K$15,0)+COUNTIF($K$6:K12,K12)-1</x:f>
        <x:v>5</x:v>
      </x:c>
      <x:c r="N12" s="2"/>
    </x:row>
    <x:row r="13" ht="22" customHeight="1">
      <x:c r="A13" s="112" t="n">
        <x:v>8</x:v>
      </x:c>
      <x:c r="B13" s="114" t="str">
        <x:f>INDEX($J$6:$J$15,MATCH(A13,$M$6:$M$15,0))</x:f>
        <x:v>Couple A</x:v>
      </x:c>
      <x:c r="C13" s="114" t="n">
        <x:f>COUNTIFS('Log Transaksi'!$D$5:$D$504,B13,'Log Transaksi'!$B$5:$B$504,"&gt;="&amp;'Pengaturan'!$B$4,'Log Transaksi'!$B$5:$B$504,"&lt;="&amp;'Pengaturan'!$B$6)</x:f>
        <x:v>4</x:v>
      </x:c>
      <x:c r="D13" s="115" t="n">
        <x:f>SUMIFS('Log Transaksi'!$I$5:$I$504,'Log Transaksi'!$D$5:$D$504,B13,'Log Transaksi'!$B$5:$B$504,"&gt;="&amp;'Pengaturan'!$B$4,'Log Transaksi'!$B$5:$B$504,"&lt;="&amp;'Pengaturan'!$B$6)</x:f>
        <x:v>350000</x:v>
      </x:c>
      <x:c r="E13" s="156" t="n">
        <x:f>IFERROR(D13/'Omzet Harian September'!$F$38,0)</x:f>
        <x:v>0.003907776475185619</x:v>
      </x:c>
      <x:c r="F13" s="116" t="n">
        <x:f>COUNTIFS('Log Transaksi'!$D$5:$D$504,B13,'Log Transaksi'!$I$5:$I$504,0,'Log Transaksi'!$B$5:$B$504,"&gt;="&amp;'Pengaturan'!$B$4,'Log Transaksi'!$B$5:$B$504,"&lt;="&amp;'Pengaturan'!$B$6)</x:f>
        <x:v>0</x:v>
      </x:c>
      <x:c r="G13" s="2"/>
      <x:c r="H13" s="2"/>
      <x:c r="I13" s="2"/>
      <x:c r="J13" s="112" t="str">
        <x:v>Single</x:v>
      </x:c>
      <x:c r="K13" s="114" t="n">
        <x:f>COUNTIFS('Log Transaksi'!$D$5:$D$504,J13,'Log Transaksi'!$B$5:$B$504,"&gt;="&amp;'Pengaturan'!$B$4,'Log Transaksi'!$B$5:$B$504,"&lt;="&amp;'Pengaturan'!$B$6)</x:f>
        <x:v>11</x:v>
      </x:c>
      <x:c r="L13" s="115" t="n">
        <x:f>SUMIFS('Log Transaksi'!$I$5:$I$504,'Log Transaksi'!$D$5:$D$504,J13,'Log Transaksi'!$B$5:$B$504,"&gt;="&amp;'Pengaturan'!$B$4,'Log Transaksi'!$B$5:$B$504,"&lt;="&amp;'Pengaturan'!$B$6)</x:f>
        <x:v>1425000</x:v>
      </x:c>
      <x:c r="M13" s="116" t="n">
        <x:f>RANK(K13,$K$6:$K$15,0)+COUNTIF($K$6:K13,K13)-1</x:f>
        <x:v>6</x:v>
      </x:c>
      <x:c r="N13" s="2"/>
    </x:row>
    <x:row r="14" ht="22" customHeight="1">
      <x:c r="A14" s="157" t="n">
        <x:v>9</x:v>
      </x:c>
      <x:c r="B14" s="131" t="str">
        <x:f>INDEX($J$6:$J$15,MATCH(A14,$M$6:$M$15,0))</x:f>
        <x:v>Studio Rent</x:v>
      </x:c>
      <x:c r="C14" s="131" t="n">
        <x:f>COUNTIFS('Log Transaksi'!$D$5:$D$504,B14,'Log Transaksi'!$B$5:$B$504,"&gt;="&amp;'Pengaturan'!$B$4,'Log Transaksi'!$B$5:$B$504,"&lt;="&amp;'Pengaturan'!$B$6)</x:f>
        <x:v>2</x:v>
      </x:c>
      <x:c r="D14" s="132" t="n">
        <x:f>SUMIFS('Log Transaksi'!$I$5:$I$504,'Log Transaksi'!$D$5:$D$504,B14,'Log Transaksi'!$B$5:$B$504,"&gt;="&amp;'Pengaturan'!$B$4,'Log Transaksi'!$B$5:$B$504,"&lt;="&amp;'Pengaturan'!$B$6)</x:f>
        <x:v>750000</x:v>
      </x:c>
      <x:c r="E14" s="158" t="n">
        <x:f>IFERROR(D14/'Omzet Harian September'!$F$38,0)</x:f>
        <x:v>0.008373806732540613</x:v>
      </x:c>
      <x:c r="F14" s="133" t="n">
        <x:f>COUNTIFS('Log Transaksi'!$D$5:$D$504,B14,'Log Transaksi'!$I$5:$I$504,0,'Log Transaksi'!$B$5:$B$504,"&gt;="&amp;'Pengaturan'!$B$4,'Log Transaksi'!$B$5:$B$504,"&lt;="&amp;'Pengaturan'!$B$6)</x:f>
        <x:v>0</x:v>
      </x:c>
      <x:c r="G14" s="2"/>
      <x:c r="H14" s="2"/>
      <x:c r="I14" s="2"/>
      <x:c r="J14" s="157" t="str">
        <x:v>Studio Rent</x:v>
      </x:c>
      <x:c r="K14" s="131" t="n">
        <x:f>COUNTIFS('Log Transaksi'!$D$5:$D$504,J14,'Log Transaksi'!$B$5:$B$504,"&gt;="&amp;'Pengaturan'!$B$4,'Log Transaksi'!$B$5:$B$504,"&lt;="&amp;'Pengaturan'!$B$6)</x:f>
        <x:v>2</x:v>
      </x:c>
      <x:c r="L14" s="132" t="n">
        <x:f>SUMIFS('Log Transaksi'!$I$5:$I$504,'Log Transaksi'!$D$5:$D$504,J14,'Log Transaksi'!$B$5:$B$504,"&gt;="&amp;'Pengaturan'!$B$4,'Log Transaksi'!$B$5:$B$504,"&lt;="&amp;'Pengaturan'!$B$6)</x:f>
        <x:v>750000</x:v>
      </x:c>
      <x:c r="M14" s="133" t="n">
        <x:f>RANK(K14,$K$6:$K$15,0)+COUNTIF($K$6:K14,K14)-1</x:f>
        <x:v>9</x:v>
      </x:c>
      <x:c r="N14" s="2"/>
    </x:row>
    <x:row r="15" ht="22" customHeight="1">
      <x:c r="A15" s="482" t="n">
        <x:v>10</x:v>
      </x:c>
      <x:c r="B15" s="482" t="str">
        <x:f>INDEX($J$6:$J$15,MATCH(A15,$M$6:$M$15,0))</x:f>
        <x:v>Family B</x:v>
      </x:c>
      <x:c r="C15" s="482" t="n">
        <x:f>COUNTIFS('Log Transaksi'!$D$5:$D$504,B15,'Log Transaksi'!$B$5:$B$504,"&gt;="&amp;'Pengaturan'!$B$4,'Log Transaksi'!$B$5:$B$504,"&lt;="&amp;'Pengaturan'!$B$6)</x:f>
        <x:v>1</x:v>
      </x:c>
      <x:c r="D15" s="564" t="n">
        <x:f>SUMIFS('Log Transaksi'!$I$5:$I$504,'Log Transaksi'!$D$5:$D$504,B15,'Log Transaksi'!$B$5:$B$504,"&gt;="&amp;'Pengaturan'!$B$4,'Log Transaksi'!$B$5:$B$504,"&lt;="&amp;'Pengaturan'!$B$6)</x:f>
        <x:v>100000</x:v>
      </x:c>
      <x:c r="E15" s="633" t="n">
        <x:f>IFERROR(D15/'Omzet Harian September'!$F$38,0)</x:f>
        <x:v>0.0011165075643387483</x:v>
      </x:c>
      <x:c r="F15" s="482" t="n">
        <x:f>COUNTIFS('Log Transaksi'!$D$5:$D$504,B15,'Log Transaksi'!$I$5:$I$504,0,'Log Transaksi'!$B$5:$B$504,"&gt;="&amp;'Pengaturan'!$B$4,'Log Transaksi'!$B$5:$B$504,"&lt;="&amp;'Pengaturan'!$B$6)</x:f>
        <x:v>0</x:v>
      </x:c>
      <x:c r="G15" s="2"/>
      <x:c r="H15" s="2"/>
      <x:c r="I15" s="2"/>
      <x:c r="J15" s="2" t="str">
        <x:v>Family B</x:v>
      </x:c>
      <x:c r="K15" s="2" t="n">
        <x:f>COUNTIFS('Log Transaksi'!$D$5:$D$504,J15,'Log Transaksi'!$B$5:$B$504,"&gt;="&amp;'Pengaturan'!$B$4,'Log Transaksi'!$B$5:$B$504,"&lt;="&amp;'Pengaturan'!$B$6)</x:f>
        <x:v>1</x:v>
      </x:c>
      <x:c r="L15" s="2" t="n">
        <x:f>SUMIFS('Log Transaksi'!$I$5:$I$504,'Log Transaksi'!$D$5:$D$504,J15,'Log Transaksi'!$B$5:$B$504,"&gt;="&amp;'Pengaturan'!$B$4,'Log Transaksi'!$B$5:$B$504,"&lt;="&amp;'Pengaturan'!$B$6)</x:f>
        <x:v>100000</x:v>
      </x:c>
      <x:c r="M15" s="2" t="n">
        <x:f>RANK(K15,$K$6:$K$15,0)+COUNTIF($K$6:K15,K15)-1</x:f>
        <x:v>10</x:v>
      </x:c>
      <x:c r="N15" s="2"/>
    </x:row>
    <x:row r="16" ht="22" customHeight="1">
      <x:c r="A16" s="2"/>
      <x:c r="B16" s="2"/>
      <x:c r="C16" s="2"/>
      <x:c r="D16" s="12"/>
      <x:c r="E16" s="13"/>
      <x:c r="F16" s="2"/>
      <x:c r="G16" s="2"/>
      <x:c r="H16" s="2"/>
      <x:c r="I16" s="2"/>
      <x:c r="J16" s="2"/>
      <x:c r="K16" s="2"/>
      <x:c r="L16" s="2"/>
      <x:c r="M16" s="2"/>
      <x:c r="N16" s="2"/>
    </x:row>
    <x:row r="17" ht="22" customHeight="1">
      <x:c r="A17" s="2"/>
      <x:c r="B17" s="159" t="str">
        <x:v>Add-on</x:v>
      </x:c>
      <x:c r="C17" s="160" t="n">
        <x:f>COUNTIFS('Log Transaksi'!$S$5:$S$504,"Add-on",'Log Transaksi'!$B$5:$B$504,"&gt;="&amp;'Pengaturan'!$B$4,'Log Transaksi'!$B$5:$B$504,"&lt;="&amp;'Pengaturan'!$B$6)</x:f>
        <x:v>17</x:v>
      </x:c>
      <x:c r="D17" s="161" t="n">
        <x:f>SUMIFS('Log Transaksi'!$I$5:$I$504,'Log Transaksi'!$S$5:$S$504,"Add-on",'Log Transaksi'!$B$5:$B$504,"&gt;="&amp;'Pengaturan'!$B$4,'Log Transaksi'!$B$5:$B$504,"&lt;="&amp;'Pengaturan'!$B$6)</x:f>
        <x:v>935000</x:v>
      </x:c>
      <x:c r="E17" s="162" t="n">
        <x:f>IFERROR(D17/'Omzet Harian September'!$F$38,0)</x:f>
        <x:v>0.010439345726567297</x:v>
      </x:c>
      <x:c r="F17" s="163"/>
      <x:c r="G17" s="2"/>
      <x:c r="H17" s="2"/>
      <x:c r="I17" s="2"/>
      <x:c r="J17" s="2"/>
      <x:c r="K17" s="2"/>
      <x:c r="L17" s="2"/>
      <x:c r="M17" s="2"/>
      <x:c r="N17" s="2"/>
    </x:row>
    <x:row r="18" ht="22" customHeight="1">
      <x:c r="A18" s="2"/>
      <x:c r="B18" s="157" t="str">
        <x:v>Paket belum diisi</x:v>
      </x:c>
      <x:c r="C18" s="131" t="n">
        <x:f>COUNTIFS('Log Transaksi'!$D$5:$D$504,"Belum diisi",'Log Transaksi'!$B$5:$B$504,"&gt;="&amp;'Pengaturan'!$B$4,'Log Transaksi'!$B$5:$B$504,"&lt;="&amp;'Pengaturan'!$B$6)</x:f>
        <x:v>5</x:v>
      </x:c>
      <x:c r="D18" s="132" t="n">
        <x:f>SUMIFS('Log Transaksi'!$I$5:$I$504,'Log Transaksi'!$D$5:$D$504,"Belum diisi",'Log Transaksi'!$B$5:$B$504,"&gt;="&amp;'Pengaturan'!$B$4,'Log Transaksi'!$B$5:$B$504,"&lt;="&amp;'Pengaturan'!$B$6)</x:f>
        <x:v>500000</x:v>
      </x:c>
      <x:c r="E18" s="158" t="n">
        <x:f>IFERROR(D18/'Omzet Harian September'!$F$38,0)</x:f>
        <x:v>0.005582537821693742</x:v>
      </x:c>
      <x:c r="F18" s="133"/>
      <x:c r="G18" s="2"/>
      <x:c r="H18" s="2"/>
      <x:c r="I18" s="2"/>
      <x:c r="J18" s="2"/>
      <x:c r="K18" s="2"/>
      <x:c r="L18" s="2"/>
      <x:c r="M18" s="2"/>
      <x:c r="N18" s="2"/>
    </x:row>
    <x:row r="19" ht="22" customHeight="1">
      <x:c r="A19" s="2"/>
      <x:c r="B19" s="2"/>
      <x:c r="C19" s="2"/>
      <x:c r="D19" s="12"/>
      <x:c r="E19" s="13"/>
      <x:c r="F19" s="2"/>
      <x:c r="G19" s="2"/>
      <x:c r="H19" s="2"/>
      <x:c r="I19" s="2"/>
      <x:c r="J19" s="2"/>
      <x:c r="K19" s="2"/>
      <x:c r="L19" s="2"/>
      <x:c r="M19" s="2"/>
      <x:c r="N19" s="2"/>
    </x:row>
    <x:row r="20" ht="27" customHeight="1">
      <x:c r="A20" s="20"/>
      <x:c r="B20" s="138" t="str">
        <x:v>TOTAL TERMASUK ADD-ON</x:v>
      </x:c>
      <x:c r="C20" s="139" t="n">
        <x:f>SUM(C6:C18)</x:f>
        <x:v>477</x:v>
      </x:c>
      <x:c r="D20" s="140" t="n">
        <x:f>SUM(D6:D18)</x:f>
        <x:v>89565000</x:v>
      </x:c>
      <x:c r="E20" s="165" t="n">
        <x:f>SUM(E6:E18)</x:f>
        <x:v>1</x:v>
      </x:c>
      <x:c r="F20" s="141"/>
      <x:c r="G20" s="2"/>
      <x:c r="H20" s="2"/>
      <x:c r="I20" s="2"/>
      <x:c r="J20" s="2"/>
      <x:c r="K20" s="2"/>
      <x:c r="L20" s="2"/>
      <x:c r="M20" s="2"/>
      <x:c r="N20" s="2"/>
    </x:row>
    <x:row r="21" ht="22" customHeight="1">
      <x:c r="A21" s="2"/>
      <x:c r="B21" s="2"/>
      <x:c r="C21" s="2"/>
      <x:c r="D21" s="2"/>
      <x:c r="E21" s="2"/>
      <x:c r="F21" s="2"/>
      <x:c r="G21" s="2"/>
      <x:c r="H21" s="2"/>
      <x:c r="I21" s="2"/>
      <x:c r="J21" s="2"/>
      <x:c r="K21" s="2"/>
      <x:c r="L21" s="2"/>
      <x:c r="M21" s="2"/>
      <x:c r="N21" s="2"/>
    </x:row>
    <x:row r="22" ht="22" customHeight="1">
      <x:c r="A22" s="2"/>
      <x:c r="B22" s="2"/>
      <x:c r="C22" s="2"/>
      <x:c r="D22" s="2"/>
      <x:c r="E22" s="2"/>
      <x:c r="F22" s="2"/>
      <x:c r="G22" s="2"/>
      <x:c r="H22" s="2"/>
      <x:c r="I22" s="2"/>
      <x:c r="J22" s="2"/>
      <x:c r="K22" s="2"/>
      <x:c r="L22" s="2"/>
      <x:c r="M22" s="2"/>
      <x:c r="N22" s="2"/>
    </x:row>
    <x:row r="23" ht="26" customHeight="1">
      <x:c r="A23" s="23" t="str">
        <x:v>2. ROLE SUMMARY</x:v>
      </x:c>
      <x:c r="B23" s="23"/>
      <x:c r="C23" s="23"/>
      <x:c r="D23" s="23"/>
      <x:c r="E23" s="23"/>
      <x:c r="F23" s="23"/>
      <x:c r="G23" s="2"/>
      <x:c r="H23" s="2"/>
      <x:c r="I23" s="2"/>
      <x:c r="J23" s="2"/>
      <x:c r="K23" s="2"/>
      <x:c r="L23" s="2"/>
      <x:c r="M23" s="2"/>
      <x:c r="N23" s="2"/>
    </x:row>
    <x:row r="24" ht="34" customHeight="1">
      <x:c r="A24" s="127" t="str">
        <x:v>Nama</x:v>
      </x:c>
      <x:c r="B24" s="128" t="str">
        <x:v>Baris Admin</x:v>
      </x:c>
      <x:c r="C24" s="128" t="str">
        <x:v>Cash-in Admin</x:v>
      </x:c>
      <x:c r="D24" s="128" t="str">
        <x:v>Baris Fotografer</x:v>
      </x:c>
      <x:c r="E24" s="128" t="str">
        <x:v>Cash-in Fotografer</x:v>
      </x:c>
      <x:c r="F24" s="128" t="str">
        <x:v>Sesi Terdokumentasi</x:v>
      </x:c>
      <x:c r="G24" s="2"/>
      <x:c r="H24" s="2"/>
      <x:c r="I24" s="2"/>
      <x:c r="J24" s="2"/>
      <x:c r="K24" s="2"/>
      <x:c r="L24" s="2"/>
      <x:c r="M24" s="2"/>
      <x:c r="N24" s="2"/>
    </x:row>
    <x:row r="25" ht="22" customHeight="1">
      <x:c r="A25" s="112" t="str">
        <x:v>ABROR</x:v>
      </x:c>
      <x:c r="B25" s="114" t="n">
        <x:f>COUNTIFS('Log Transaksi'!$K$5:$K$504,A25,'Log Transaksi'!$B$5:$B$504,"&gt;="&amp;'Pengaturan'!$B$4,'Log Transaksi'!$B$5:$B$504,"&lt;="&amp;'Pengaturan'!$B$6)</x:f>
        <x:v>0</x:v>
      </x:c>
      <x:c r="C25" s="115" t="n">
        <x:f>SUMIFS('Log Transaksi'!$I$5:$I$504,'Log Transaksi'!$K$5:$K$504,A25,'Log Transaksi'!$B$5:$B$504,"&gt;="&amp;'Pengaturan'!$B$4,'Log Transaksi'!$B$5:$B$504,"&lt;="&amp;'Pengaturan'!$B$6)</x:f>
        <x:v>0</x:v>
      </x:c>
      <x:c r="D25" s="114" t="n">
        <x:f>COUNTIFS('Log Transaksi'!$L$5:$L$504,A25,'Log Transaksi'!$B$5:$B$504,"&gt;="&amp;'Pengaturan'!$B$4,'Log Transaksi'!$B$5:$B$504,"&lt;="&amp;'Pengaturan'!$B$6)</x:f>
        <x:v>22</x:v>
      </x:c>
      <x:c r="E25" s="115" t="n">
        <x:f>SUMIFS('Log Transaksi'!$I$5:$I$504,'Log Transaksi'!$L$5:$L$504,A25,'Log Transaksi'!$B$5:$B$504,"&gt;="&amp;'Pengaturan'!$B$4,'Log Transaksi'!$B$5:$B$504,"&lt;="&amp;'Pengaturan'!$B$6)</x:f>
        <x:v>6220000</x:v>
      </x:c>
      <x:c r="F25" s="116" t="n">
        <x:f>SUMIFS('Log Transaksi'!$AA$5:$AA$504,'Log Transaksi'!$L$5:$L$504,A25,'Log Transaksi'!$B$5:$B$504,"&gt;="&amp;'Pengaturan'!$B$4,'Log Transaksi'!$B$5:$B$504,"&lt;="&amp;'Pengaturan'!$B$6)</x:f>
        <x:v>14</x:v>
      </x:c>
      <x:c r="G25" s="2"/>
      <x:c r="H25" s="2"/>
      <x:c r="I25" s="2"/>
      <x:c r="J25" s="2"/>
      <x:c r="K25" s="2"/>
      <x:c r="L25" s="2"/>
      <x:c r="M25" s="2"/>
      <x:c r="N25" s="2"/>
    </x:row>
    <x:row r="26" ht="22" customHeight="1">
      <x:c r="A26" s="112" t="str">
        <x:v>ADDEL</x:v>
      </x:c>
      <x:c r="B26" s="114" t="n">
        <x:f>COUNTIFS('Log Transaksi'!$K$5:$K$504,A26,'Log Transaksi'!$B$5:$B$504,"&gt;="&amp;'Pengaturan'!$B$4,'Log Transaksi'!$B$5:$B$504,"&lt;="&amp;'Pengaturan'!$B$6)</x:f>
        <x:v>67</x:v>
      </x:c>
      <x:c r="C26" s="115" t="n">
        <x:f>SUMIFS('Log Transaksi'!$I$5:$I$504,'Log Transaksi'!$K$5:$K$504,A26,'Log Transaksi'!$B$5:$B$504,"&gt;="&amp;'Pengaturan'!$B$4,'Log Transaksi'!$B$5:$B$504,"&lt;="&amp;'Pengaturan'!$B$6)</x:f>
        <x:v>17100000</x:v>
      </x:c>
      <x:c r="D26" s="114" t="n">
        <x:f>COUNTIFS('Log Transaksi'!$L$5:$L$504,A26,'Log Transaksi'!$B$5:$B$504,"&gt;="&amp;'Pengaturan'!$B$4,'Log Transaksi'!$B$5:$B$504,"&lt;="&amp;'Pengaturan'!$B$6)</x:f>
        <x:v>0</x:v>
      </x:c>
      <x:c r="E26" s="115" t="n">
        <x:f>SUMIFS('Log Transaksi'!$I$5:$I$504,'Log Transaksi'!$L$5:$L$504,A26,'Log Transaksi'!$B$5:$B$504,"&gt;="&amp;'Pengaturan'!$B$4,'Log Transaksi'!$B$5:$B$504,"&lt;="&amp;'Pengaturan'!$B$6)</x:f>
        <x:v>0</x:v>
      </x:c>
      <x:c r="F26" s="116" t="n">
        <x:f>SUMIFS('Log Transaksi'!$AA$5:$AA$504,'Log Transaksi'!$L$5:$L$504,A26,'Log Transaksi'!$B$5:$B$504,"&gt;="&amp;'Pengaturan'!$B$4,'Log Transaksi'!$B$5:$B$504,"&lt;="&amp;'Pengaturan'!$B$6)</x:f>
        <x:v>0</x:v>
      </x:c>
      <x:c r="G26" s="2"/>
      <x:c r="H26" s="2"/>
      <x:c r="I26" s="2"/>
      <x:c r="J26" s="2"/>
      <x:c r="K26" s="2"/>
      <x:c r="L26" s="2"/>
      <x:c r="M26" s="2"/>
      <x:c r="N26" s="2"/>
    </x:row>
    <x:row r="27" ht="22" customHeight="1">
      <x:c r="A27" s="112" t="str">
        <x:v>ADIF</x:v>
      </x:c>
      <x:c r="B27" s="114" t="n">
        <x:f>COUNTIFS('Log Transaksi'!$K$5:$K$504,A27,'Log Transaksi'!$B$5:$B$504,"&gt;="&amp;'Pengaturan'!$B$4,'Log Transaksi'!$B$5:$B$504,"&lt;="&amp;'Pengaturan'!$B$6)</x:f>
        <x:v>0</x:v>
      </x:c>
      <x:c r="C27" s="115" t="n">
        <x:f>SUMIFS('Log Transaksi'!$I$5:$I$504,'Log Transaksi'!$K$5:$K$504,A27,'Log Transaksi'!$B$5:$B$504,"&gt;="&amp;'Pengaturan'!$B$4,'Log Transaksi'!$B$5:$B$504,"&lt;="&amp;'Pengaturan'!$B$6)</x:f>
        <x:v>0</x:v>
      </x:c>
      <x:c r="D27" s="114" t="n">
        <x:f>COUNTIFS('Log Transaksi'!$L$5:$L$504,A27,'Log Transaksi'!$B$5:$B$504,"&gt;="&amp;'Pengaturan'!$B$4,'Log Transaksi'!$B$5:$B$504,"&lt;="&amp;'Pengaturan'!$B$6)</x:f>
        <x:v>82</x:v>
      </x:c>
      <x:c r="E27" s="115" t="n">
        <x:f>SUMIFS('Log Transaksi'!$I$5:$I$504,'Log Transaksi'!$L$5:$L$504,A27,'Log Transaksi'!$B$5:$B$504,"&gt;="&amp;'Pengaturan'!$B$4,'Log Transaksi'!$B$5:$B$504,"&lt;="&amp;'Pengaturan'!$B$6)</x:f>
        <x:v>22850000</x:v>
      </x:c>
      <x:c r="F27" s="116" t="n">
        <x:f>SUMIFS('Log Transaksi'!$AA$5:$AA$504,'Log Transaksi'!$L$5:$L$504,A27,'Log Transaksi'!$B$5:$B$504,"&gt;="&amp;'Pengaturan'!$B$4,'Log Transaksi'!$B$5:$B$504,"&lt;="&amp;'Pengaturan'!$B$6)</x:f>
        <x:v>67</x:v>
      </x:c>
      <x:c r="G27" s="2"/>
      <x:c r="H27" s="2"/>
      <x:c r="I27" s="2"/>
      <x:c r="J27" s="2"/>
      <x:c r="K27" s="2"/>
      <x:c r="L27" s="2"/>
      <x:c r="M27" s="2"/>
      <x:c r="N27" s="2"/>
    </x:row>
    <x:row r="28" ht="22" customHeight="1">
      <x:c r="A28" s="112" t="str">
        <x:v>AMEL</x:v>
      </x:c>
      <x:c r="B28" s="114" t="n">
        <x:f>COUNTIFS('Log Transaksi'!$K$5:$K$504,A28,'Log Transaksi'!$B$5:$B$504,"&gt;="&amp;'Pengaturan'!$B$4,'Log Transaksi'!$B$5:$B$504,"&lt;="&amp;'Pengaturan'!$B$6)</x:f>
        <x:v>236</x:v>
      </x:c>
      <x:c r="C28" s="115" t="n">
        <x:f>SUMIFS('Log Transaksi'!$I$5:$I$504,'Log Transaksi'!$K$5:$K$504,A28,'Log Transaksi'!$B$5:$B$504,"&gt;="&amp;'Pengaturan'!$B$4,'Log Transaksi'!$B$5:$B$504,"&lt;="&amp;'Pengaturan'!$B$6)</x:f>
        <x:v>44255000</x:v>
      </x:c>
      <x:c r="D28" s="114" t="n">
        <x:f>COUNTIFS('Log Transaksi'!$L$5:$L$504,A28,'Log Transaksi'!$B$5:$B$504,"&gt;="&amp;'Pengaturan'!$B$4,'Log Transaksi'!$B$5:$B$504,"&lt;="&amp;'Pengaturan'!$B$6)</x:f>
        <x:v>0</x:v>
      </x:c>
      <x:c r="E28" s="115" t="n">
        <x:f>SUMIFS('Log Transaksi'!$I$5:$I$504,'Log Transaksi'!$L$5:$L$504,A28,'Log Transaksi'!$B$5:$B$504,"&gt;="&amp;'Pengaturan'!$B$4,'Log Transaksi'!$B$5:$B$504,"&lt;="&amp;'Pengaturan'!$B$6)</x:f>
        <x:v>0</x:v>
      </x:c>
      <x:c r="F28" s="116" t="n">
        <x:f>SUMIFS('Log Transaksi'!$AA$5:$AA$504,'Log Transaksi'!$L$5:$L$504,A28,'Log Transaksi'!$B$5:$B$504,"&gt;="&amp;'Pengaturan'!$B$4,'Log Transaksi'!$B$5:$B$504,"&lt;="&amp;'Pengaturan'!$B$6)</x:f>
        <x:v>0</x:v>
      </x:c>
      <x:c r="G28" s="2"/>
      <x:c r="H28" s="2"/>
      <x:c r="I28" s="2"/>
      <x:c r="J28" s="2"/>
      <x:c r="K28" s="2"/>
      <x:c r="L28" s="2"/>
      <x:c r="M28" s="2"/>
      <x:c r="N28" s="2"/>
    </x:row>
    <x:row r="29" ht="22" customHeight="1">
      <x:c r="A29" s="112" t="str">
        <x:v>FAHME</x:v>
      </x:c>
      <x:c r="B29" s="114" t="n">
        <x:f>COUNTIFS('Log Transaksi'!$K$5:$K$504,A29,'Log Transaksi'!$B$5:$B$504,"&gt;="&amp;'Pengaturan'!$B$4,'Log Transaksi'!$B$5:$B$504,"&lt;="&amp;'Pengaturan'!$B$6)</x:f>
        <x:v>0</x:v>
      </x:c>
      <x:c r="C29" s="115" t="n">
        <x:f>SUMIFS('Log Transaksi'!$I$5:$I$504,'Log Transaksi'!$K$5:$K$504,A29,'Log Transaksi'!$B$5:$B$504,"&gt;="&amp;'Pengaturan'!$B$4,'Log Transaksi'!$B$5:$B$504,"&lt;="&amp;'Pengaturan'!$B$6)</x:f>
        <x:v>0</x:v>
      </x:c>
      <x:c r="D29" s="114" t="n">
        <x:f>COUNTIFS('Log Transaksi'!$L$5:$L$504,A29,'Log Transaksi'!$B$5:$B$504,"&gt;="&amp;'Pengaturan'!$B$4,'Log Transaksi'!$B$5:$B$504,"&lt;="&amp;'Pengaturan'!$B$6)</x:f>
        <x:v>32</x:v>
      </x:c>
      <x:c r="E29" s="115" t="n">
        <x:f>SUMIFS('Log Transaksi'!$I$5:$I$504,'Log Transaksi'!$L$5:$L$504,A29,'Log Transaksi'!$B$5:$B$504,"&gt;="&amp;'Pengaturan'!$B$4,'Log Transaksi'!$B$5:$B$504,"&lt;="&amp;'Pengaturan'!$B$6)</x:f>
        <x:v>7970000</x:v>
      </x:c>
      <x:c r="F29" s="116" t="n">
        <x:f>SUMIFS('Log Transaksi'!$AA$5:$AA$504,'Log Transaksi'!$L$5:$L$504,A29,'Log Transaksi'!$B$5:$B$504,"&gt;="&amp;'Pengaturan'!$B$4,'Log Transaksi'!$B$5:$B$504,"&lt;="&amp;'Pengaturan'!$B$6)</x:f>
        <x:v>19</x:v>
      </x:c>
      <x:c r="G29" s="2"/>
      <x:c r="H29" s="2"/>
      <x:c r="I29" s="2"/>
      <x:c r="J29" s="2"/>
      <x:c r="K29" s="2"/>
      <x:c r="L29" s="2"/>
      <x:c r="M29" s="2"/>
      <x:c r="N29" s="2"/>
    </x:row>
    <x:row r="30" ht="22" customHeight="1">
      <x:c r="A30" s="112" t="str">
        <x:v>INDAH</x:v>
      </x:c>
      <x:c r="B30" s="114" t="n">
        <x:f>COUNTIFS('Log Transaksi'!$K$5:$K$504,A30,'Log Transaksi'!$B$5:$B$504,"&gt;="&amp;'Pengaturan'!$B$4,'Log Transaksi'!$B$5:$B$504,"&lt;="&amp;'Pengaturan'!$B$6)</x:f>
        <x:v>167</x:v>
      </x:c>
      <x:c r="C30" s="115" t="n">
        <x:f>SUMIFS('Log Transaksi'!$I$5:$I$504,'Log Transaksi'!$K$5:$K$504,A30,'Log Transaksi'!$B$5:$B$504,"&gt;="&amp;'Pengaturan'!$B$4,'Log Transaksi'!$B$5:$B$504,"&lt;="&amp;'Pengaturan'!$B$6)</x:f>
        <x:v>27215000</x:v>
      </x:c>
      <x:c r="D30" s="114" t="n">
        <x:f>COUNTIFS('Log Transaksi'!$L$5:$L$504,A30,'Log Transaksi'!$B$5:$B$504,"&gt;="&amp;'Pengaturan'!$B$4,'Log Transaksi'!$B$5:$B$504,"&lt;="&amp;'Pengaturan'!$B$6)</x:f>
        <x:v>0</x:v>
      </x:c>
      <x:c r="E30" s="115" t="n">
        <x:f>SUMIFS('Log Transaksi'!$I$5:$I$504,'Log Transaksi'!$L$5:$L$504,A30,'Log Transaksi'!$B$5:$B$504,"&gt;="&amp;'Pengaturan'!$B$4,'Log Transaksi'!$B$5:$B$504,"&lt;="&amp;'Pengaturan'!$B$6)</x:f>
        <x:v>0</x:v>
      </x:c>
      <x:c r="F30" s="116" t="n">
        <x:f>SUMIFS('Log Transaksi'!$AA$5:$AA$504,'Log Transaksi'!$L$5:$L$504,A30,'Log Transaksi'!$B$5:$B$504,"&gt;="&amp;'Pengaturan'!$B$4,'Log Transaksi'!$B$5:$B$504,"&lt;="&amp;'Pengaturan'!$B$6)</x:f>
        <x:v>0</x:v>
      </x:c>
      <x:c r="G30" s="2"/>
      <x:c r="H30" s="2"/>
      <x:c r="I30" s="2"/>
      <x:c r="J30" s="2"/>
      <x:c r="K30" s="2"/>
      <x:c r="L30" s="2"/>
      <x:c r="M30" s="2"/>
      <x:c r="N30" s="2"/>
    </x:row>
    <x:row r="31" ht="22" customHeight="1">
      <x:c r="A31" s="112" t="str">
        <x:v>SAKA</x:v>
      </x:c>
      <x:c r="B31" s="114" t="n">
        <x:f>COUNTIFS('Log Transaksi'!$K$5:$K$504,A31,'Log Transaksi'!$B$5:$B$504,"&gt;="&amp;'Pengaturan'!$B$4,'Log Transaksi'!$B$5:$B$504,"&lt;="&amp;'Pengaturan'!$B$6)</x:f>
        <x:v>0</x:v>
      </x:c>
      <x:c r="C31" s="115" t="n">
        <x:f>SUMIFS('Log Transaksi'!$I$5:$I$504,'Log Transaksi'!$K$5:$K$504,A31,'Log Transaksi'!$B$5:$B$504,"&gt;="&amp;'Pengaturan'!$B$4,'Log Transaksi'!$B$5:$B$504,"&lt;="&amp;'Pengaturan'!$B$6)</x:f>
        <x:v>0</x:v>
      </x:c>
      <x:c r="D31" s="114" t="n">
        <x:f>COUNTIFS('Log Transaksi'!$L$5:$L$504,A31,'Log Transaksi'!$B$5:$B$504,"&gt;="&amp;'Pengaturan'!$B$4,'Log Transaksi'!$B$5:$B$504,"&lt;="&amp;'Pengaturan'!$B$6)</x:f>
        <x:v>95</x:v>
      </x:c>
      <x:c r="E31" s="115" t="n">
        <x:f>SUMIFS('Log Transaksi'!$I$5:$I$504,'Log Transaksi'!$L$5:$L$504,A31,'Log Transaksi'!$B$5:$B$504,"&gt;="&amp;'Pengaturan'!$B$4,'Log Transaksi'!$B$5:$B$504,"&lt;="&amp;'Pengaturan'!$B$6)</x:f>
        <x:v>23440000</x:v>
      </x:c>
      <x:c r="F31" s="116" t="n">
        <x:f>SUMIFS('Log Transaksi'!$AA$5:$AA$504,'Log Transaksi'!$L$5:$L$504,A31,'Log Transaksi'!$B$5:$B$504,"&gt;="&amp;'Pengaturan'!$B$4,'Log Transaksi'!$B$5:$B$504,"&lt;="&amp;'Pengaturan'!$B$6)</x:f>
        <x:v>73</x:v>
      </x:c>
      <x:c r="G31" s="2"/>
      <x:c r="H31" s="2"/>
      <x:c r="I31" s="2"/>
      <x:c r="J31" s="2"/>
      <x:c r="K31" s="2"/>
      <x:c r="L31" s="2"/>
      <x:c r="M31" s="2"/>
      <x:c r="N31" s="2"/>
    </x:row>
    <x:row r="32" ht="22" customHeight="1">
      <x:c r="A32" s="112" t="str">
        <x:v>VERO</x:v>
      </x:c>
      <x:c r="B32" s="114" t="n">
        <x:f>COUNTIFS('Log Transaksi'!$K$5:$K$504,A32,'Log Transaksi'!$B$5:$B$504,"&gt;="&amp;'Pengaturan'!$B$4,'Log Transaksi'!$B$5:$B$504,"&lt;="&amp;'Pengaturan'!$B$6)</x:f>
        <x:v>0</x:v>
      </x:c>
      <x:c r="C32" s="115" t="n">
        <x:f>SUMIFS('Log Transaksi'!$I$5:$I$504,'Log Transaksi'!$K$5:$K$504,A32,'Log Transaksi'!$B$5:$B$504,"&gt;="&amp;'Pengaturan'!$B$4,'Log Transaksi'!$B$5:$B$504,"&lt;="&amp;'Pengaturan'!$B$6)</x:f>
        <x:v>0</x:v>
      </x:c>
      <x:c r="D32" s="114" t="n">
        <x:f>COUNTIFS('Log Transaksi'!$L$5:$L$504,A32,'Log Transaksi'!$B$5:$B$504,"&gt;="&amp;'Pengaturan'!$B$4,'Log Transaksi'!$B$5:$B$504,"&lt;="&amp;'Pengaturan'!$B$6)</x:f>
        <x:v>10</x:v>
      </x:c>
      <x:c r="E32" s="115" t="n">
        <x:f>SUMIFS('Log Transaksi'!$I$5:$I$504,'Log Transaksi'!$L$5:$L$504,A32,'Log Transaksi'!$B$5:$B$504,"&gt;="&amp;'Pengaturan'!$B$4,'Log Transaksi'!$B$5:$B$504,"&lt;="&amp;'Pengaturan'!$B$6)</x:f>
        <x:v>2680000</x:v>
      </x:c>
      <x:c r="F32" s="116" t="n">
        <x:f>SUMIFS('Log Transaksi'!$AA$5:$AA$504,'Log Transaksi'!$L$5:$L$504,A32,'Log Transaksi'!$B$5:$B$504,"&gt;="&amp;'Pengaturan'!$B$4,'Log Transaksi'!$B$5:$B$504,"&lt;="&amp;'Pengaturan'!$B$6)</x:f>
        <x:v>5</x:v>
      </x:c>
      <x:c r="G32" s="2"/>
      <x:c r="H32" s="2"/>
      <x:c r="I32" s="2"/>
      <x:c r="J32" s="2"/>
      <x:c r="K32" s="2"/>
      <x:c r="L32" s="2"/>
      <x:c r="M32" s="2"/>
      <x:c r="N32" s="2"/>
    </x:row>
    <x:row r="33" ht="22" customHeight="1">
      <x:c r="A33" s="157" t="str">
        <x:v>Belum diisi</x:v>
      </x:c>
      <x:c r="B33" s="131" t="n">
        <x:f>COUNTIFS('Log Transaksi'!$K$5:$K$504,A33,'Log Transaksi'!$B$5:$B$504,"&gt;="&amp;'Pengaturan'!$B$4,'Log Transaksi'!$B$5:$B$504,"&lt;="&amp;'Pengaturan'!$B$6)</x:f>
        <x:v>7</x:v>
      </x:c>
      <x:c r="C33" s="132" t="n">
        <x:f>SUMIFS('Log Transaksi'!$I$5:$I$504,'Log Transaksi'!$K$5:$K$504,A33,'Log Transaksi'!$B$5:$B$504,"&gt;="&amp;'Pengaturan'!$B$4,'Log Transaksi'!$B$5:$B$504,"&lt;="&amp;'Pengaturan'!$B$6)</x:f>
        <x:v>995000</x:v>
      </x:c>
      <x:c r="D33" s="131" t="n">
        <x:f>COUNTIFS('Log Transaksi'!$L$5:$L$504,A33,'Log Transaksi'!$B$5:$B$504,"&gt;="&amp;'Pengaturan'!$B$4,'Log Transaksi'!$B$5:$B$504,"&lt;="&amp;'Pengaturan'!$B$6)</x:f>
        <x:v>236</x:v>
      </x:c>
      <x:c r="E33" s="132" t="n">
        <x:f>SUMIFS('Log Transaksi'!$I$5:$I$504,'Log Transaksi'!$L$5:$L$504,A33,'Log Transaksi'!$B$5:$B$504,"&gt;="&amp;'Pengaturan'!$B$4,'Log Transaksi'!$B$5:$B$504,"&lt;="&amp;'Pengaturan'!$B$6)</x:f>
        <x:v>26405000</x:v>
      </x:c>
      <x:c r="F33" s="133" t="n">
        <x:f>SUMIFS('Log Transaksi'!$AA$5:$AA$504,'Log Transaksi'!$L$5:$L$504,A33,'Log Transaksi'!$B$5:$B$504,"&gt;="&amp;'Pengaturan'!$B$4,'Log Transaksi'!$B$5:$B$504,"&lt;="&amp;'Pengaturan'!$B$6)</x:f>
        <x:v>0</x:v>
      </x:c>
      <x:c r="G33" s="2"/>
      <x:c r="H33" s="2"/>
      <x:c r="I33" s="2"/>
      <x:c r="J33" s="2"/>
      <x:c r="K33" s="2"/>
      <x:c r="L33" s="2"/>
      <x:c r="M33" s="2"/>
      <x:c r="N33" s="2"/>
    </x:row>
    <x:row r="34" ht="22" customHeight="1">
      <x:c r="A34" s="2"/>
      <x:c r="B34" s="2"/>
      <x:c r="C34" s="2"/>
      <x:c r="D34" s="2"/>
      <x:c r="E34" s="2"/>
      <x:c r="F34" s="2"/>
      <x:c r="G34" s="2"/>
      <x:c r="H34" s="2"/>
      <x:c r="I34" s="2"/>
      <x:c r="J34" s="2"/>
      <x:c r="K34" s="2"/>
      <x:c r="L34" s="2"/>
      <x:c r="M34" s="2"/>
      <x:c r="N34" s="2"/>
    </x:row>
    <x:row r="35" ht="22" customHeight="1">
      <x:c r="A35" s="2"/>
      <x:c r="B35" s="2"/>
      <x:c r="C35" s="2"/>
      <x:c r="D35" s="2"/>
      <x:c r="E35" s="2"/>
      <x:c r="F35" s="2"/>
      <x:c r="G35" s="2"/>
      <x:c r="H35" s="2"/>
      <x:c r="I35" s="2"/>
      <x:c r="J35" s="2"/>
      <x:c r="K35" s="2"/>
      <x:c r="L35" s="2"/>
      <x:c r="M35" s="2"/>
      <x:c r="N35" s="2"/>
    </x:row>
    <x:row r="36" ht="22" customHeight="1">
      <x:c r="A36" s="2"/>
      <x:c r="B36" s="2"/>
      <x:c r="C36" s="2"/>
      <x:c r="D36" s="2"/>
      <x:c r="E36" s="2"/>
      <x:c r="F36" s="2"/>
      <x:c r="G36" s="2"/>
      <x:c r="H36" s="2"/>
      <x:c r="I36" s="2"/>
      <x:c r="J36" s="2"/>
      <x:c r="K36" s="2"/>
      <x:c r="L36" s="2"/>
      <x:c r="M36" s="2"/>
      <x:c r="N36" s="2"/>
    </x:row>
    <x:row r="37" ht="48" customHeight="1">
      <x:c r="A37" s="6" t="str">
        <x:v>Cash-in Admin dan Fotografer adalah dua sudut pandang atas pembayaran yang sama. Jangan menjumlahkan kedua kolom menjadi omzet. Sesi terdokumentasi membutuhkan paket utama, tanggal foto sudah berjalan, fotografer, status selain DP, dan All File Uploaded.</x:v>
      </x:c>
      <x:c r="B37" s="6"/>
      <x:c r="C37" s="6"/>
      <x:c r="D37" s="6"/>
      <x:c r="E37" s="6"/>
      <x:c r="F37" s="6"/>
      <x:c r="G37" s="6"/>
      <x:c r="H37" s="6"/>
      <x:c r="I37" s="2"/>
      <x:c r="J37" s="2"/>
      <x:c r="K37" s="2"/>
      <x:c r="L37" s="2"/>
      <x:c r="M37" s="2"/>
      <x:c r="N37" s="2"/>
    </x:row>
    <x:row r="38" ht="22" customHeight="1">
      <x:c r="A38" s="2"/>
      <x:c r="B38" s="2"/>
      <x:c r="C38" s="2"/>
      <x:c r="D38" s="2"/>
      <x:c r="E38" s="2"/>
      <x:c r="F38" s="2"/>
      <x:c r="G38" s="2"/>
      <x:c r="H38" s="2"/>
      <x:c r="I38" s="2"/>
      <x:c r="J38" s="2"/>
      <x:c r="K38" s="2"/>
      <x:c r="L38" s="2"/>
      <x:c r="M38" s="2"/>
      <x:c r="N38" s="2"/>
    </x:row>
    <x:row r="39" ht="22" customHeight="1">
      <x:c r="A39" s="2"/>
      <x:c r="B39" s="2"/>
      <x:c r="C39" s="2"/>
      <x:c r="D39" s="2"/>
      <x:c r="E39" s="2"/>
      <x:c r="F39" s="2"/>
      <x:c r="G39" s="2"/>
      <x:c r="H39" s="2"/>
      <x:c r="I39" s="2"/>
      <x:c r="J39" s="2"/>
      <x:c r="K39" s="2"/>
      <x:c r="L39" s="2"/>
      <x:c r="M39" s="2"/>
      <x:c r="N39" s="2"/>
    </x:row>
    <x:row r="40" ht="22" customHeight="1">
      <x:c r="A40" s="2"/>
      <x:c r="B40" s="2"/>
      <x:c r="C40" s="2"/>
      <x:c r="D40" s="2"/>
      <x:c r="E40" s="2"/>
      <x:c r="F40" s="2"/>
      <x:c r="G40" s="2"/>
      <x:c r="H40" s="2"/>
      <x:c r="I40" s="2"/>
      <x:c r="J40" s="2"/>
      <x:c r="K40" s="2"/>
      <x:c r="L40" s="2"/>
      <x:c r="M40" s="2"/>
      <x:c r="N40" s="2"/>
    </x:row>
    <x:row r="41" ht="22" customHeight="1">
      <x:c r="A41" s="2"/>
      <x:c r="B41" s="2"/>
      <x:c r="C41" s="2"/>
      <x:c r="D41" s="2"/>
      <x:c r="E41" s="2"/>
      <x:c r="F41" s="2"/>
      <x:c r="G41" s="2"/>
      <x:c r="H41" s="2"/>
      <x:c r="I41" s="2"/>
      <x:c r="J41" s="2"/>
      <x:c r="K41" s="2"/>
      <x:c r="L41" s="2"/>
      <x:c r="M41" s="2"/>
      <x:c r="N41" s="2"/>
    </x:row>
    <x:row r="42" ht="22" customHeight="1">
      <x:c r="A42" s="2"/>
      <x:c r="B42" s="2"/>
      <x:c r="C42" s="2"/>
      <x:c r="D42" s="2"/>
      <x:c r="E42" s="2"/>
      <x:c r="F42" s="2"/>
      <x:c r="G42" s="2"/>
      <x:c r="H42" s="2"/>
      <x:c r="I42" s="2"/>
      <x:c r="J42" s="2"/>
      <x:c r="K42" s="2"/>
      <x:c r="L42" s="2"/>
      <x:c r="M42" s="2"/>
      <x:c r="N42" s="2"/>
    </x:row>
    <x:row r="43" ht="22" customHeight="1">
      <x:c r="A43" s="2"/>
      <x:c r="B43" s="2"/>
      <x:c r="C43" s="2"/>
      <x:c r="D43" s="2"/>
      <x:c r="E43" s="2"/>
      <x:c r="F43" s="2"/>
      <x:c r="G43" s="2"/>
      <x:c r="H43" s="2"/>
      <x:c r="I43" s="2"/>
      <x:c r="J43" s="2"/>
      <x:c r="K43" s="2"/>
      <x:c r="L43" s="2"/>
      <x:c r="M43" s="2"/>
      <x:c r="N43" s="2"/>
    </x:row>
    <x:row r="44" ht="22" customHeight="1">
      <x:c r="A44" s="2"/>
      <x:c r="B44" s="2"/>
      <x:c r="C44" s="2"/>
      <x:c r="D44" s="2"/>
      <x:c r="E44" s="2"/>
      <x:c r="F44" s="2"/>
      <x:c r="G44" s="2"/>
      <x:c r="H44" s="2"/>
      <x:c r="I44" s="2"/>
      <x:c r="J44" s="2"/>
      <x:c r="K44" s="2"/>
      <x:c r="L44" s="2"/>
      <x:c r="M44" s="2"/>
      <x:c r="N44" s="2"/>
    </x:row>
    <x:row r="45" ht="22" customHeight="1">
      <x:c r="A45" s="2"/>
      <x:c r="B45" s="2"/>
      <x:c r="C45" s="2"/>
      <x:c r="D45" s="2"/>
      <x:c r="E45" s="2"/>
      <x:c r="F45" s="2"/>
      <x:c r="G45" s="2"/>
      <x:c r="H45" s="2"/>
      <x:c r="I45" s="2"/>
      <x:c r="J45" s="2"/>
      <x:c r="K45" s="2"/>
      <x:c r="L45" s="2"/>
      <x:c r="M45" s="2"/>
      <x:c r="N45" s="2"/>
    </x:row>
    <x:row r="46" ht="22" customHeight="1">
      <x:c r="A46" s="2"/>
      <x:c r="B46" s="2"/>
      <x:c r="C46" s="2"/>
      <x:c r="D46" s="2"/>
      <x:c r="E46" s="2"/>
      <x:c r="F46" s="2"/>
      <x:c r="G46" s="2"/>
      <x:c r="H46" s="2"/>
      <x:c r="I46" s="2"/>
      <x:c r="J46" s="2"/>
      <x:c r="K46" s="2"/>
      <x:c r="L46" s="2"/>
      <x:c r="M46" s="2"/>
      <x:c r="N46" s="2"/>
    </x:row>
    <x:row r="47" ht="22" customHeight="1">
      <x:c r="A47" s="2"/>
      <x:c r="B47" s="2"/>
      <x:c r="C47" s="2"/>
      <x:c r="D47" s="2"/>
      <x:c r="E47" s="2"/>
      <x:c r="F47" s="2"/>
      <x:c r="G47" s="2"/>
      <x:c r="H47" s="2"/>
      <x:c r="I47" s="2"/>
      <x:c r="J47" s="2"/>
      <x:c r="K47" s="2"/>
      <x:c r="L47" s="2"/>
      <x:c r="M47" s="2"/>
      <x:c r="N47" s="2"/>
    </x:row>
    <x:row r="48" ht="22" customHeight="1">
      <x:c r="A48" s="2"/>
      <x:c r="B48" s="2"/>
      <x:c r="C48" s="2"/>
      <x:c r="D48" s="2"/>
      <x:c r="E48" s="2"/>
      <x:c r="F48" s="2"/>
      <x:c r="G48" s="2"/>
      <x:c r="H48" s="2"/>
      <x:c r="I48" s="2"/>
      <x:c r="J48" s="2"/>
      <x:c r="K48" s="2"/>
      <x:c r="L48" s="2"/>
      <x:c r="M48" s="2"/>
      <x:c r="N48" s="2"/>
    </x:row>
    <x:row r="49" ht="22" customHeight="1">
      <x:c r="A49" s="2"/>
      <x:c r="B49" s="2"/>
      <x:c r="C49" s="2"/>
      <x:c r="D49" s="2"/>
      <x:c r="E49" s="2"/>
      <x:c r="F49" s="2"/>
      <x:c r="G49" s="2"/>
      <x:c r="H49" s="2"/>
      <x:c r="I49" s="2"/>
      <x:c r="J49" s="2"/>
      <x:c r="K49" s="2"/>
      <x:c r="L49" s="2"/>
      <x:c r="M49" s="2"/>
      <x:c r="N49" s="2"/>
    </x:row>
    <x:row r="50" ht="22" customHeight="1">
      <x:c r="A50" s="2"/>
      <x:c r="B50" s="2"/>
      <x:c r="C50" s="2"/>
      <x:c r="D50" s="2"/>
      <x:c r="E50" s="2"/>
      <x:c r="F50" s="2"/>
      <x:c r="G50" s="2"/>
      <x:c r="H50" s="2"/>
      <x:c r="I50" s="2"/>
      <x:c r="J50" s="2"/>
      <x:c r="K50" s="2"/>
      <x:c r="L50" s="2"/>
      <x:c r="M50" s="2"/>
      <x:c r="N50" s="2"/>
    </x:row>
    <x:row r="51" ht="22" customHeight="1">
      <x:c r="A51" s="2"/>
      <x:c r="B51" s="2"/>
      <x:c r="C51" s="2"/>
      <x:c r="D51" s="2"/>
      <x:c r="E51" s="2"/>
      <x:c r="F51" s="2"/>
      <x:c r="G51" s="2"/>
      <x:c r="H51" s="2"/>
      <x:c r="I51" s="2"/>
      <x:c r="J51" s="2"/>
      <x:c r="K51" s="2"/>
      <x:c r="L51" s="2"/>
      <x:c r="M51" s="2"/>
      <x:c r="N51" s="2"/>
    </x:row>
    <x:row r="52" ht="22" customHeight="1">
      <x:c r="A52" s="2"/>
      <x:c r="B52" s="2"/>
      <x:c r="C52" s="2"/>
      <x:c r="D52" s="2"/>
      <x:c r="E52" s="2"/>
      <x:c r="F52" s="2"/>
      <x:c r="G52" s="2"/>
      <x:c r="H52" s="2"/>
      <x:c r="I52" s="2"/>
      <x:c r="J52" s="2"/>
      <x:c r="K52" s="2"/>
      <x:c r="L52" s="2"/>
      <x:c r="M52" s="2"/>
      <x:c r="N52" s="2"/>
    </x:row>
    <x:row r="53" ht="22" customHeight="1">
      <x:c r="A53" s="2"/>
      <x:c r="B53" s="2"/>
      <x:c r="C53" s="2"/>
      <x:c r="D53" s="2"/>
      <x:c r="E53" s="2"/>
      <x:c r="F53" s="2"/>
      <x:c r="G53" s="2"/>
      <x:c r="H53" s="2"/>
      <x:c r="I53" s="2"/>
      <x:c r="J53" s="2"/>
      <x:c r="K53" s="2"/>
      <x:c r="L53" s="2"/>
      <x:c r="M53" s="2"/>
      <x:c r="N53" s="2"/>
    </x:row>
    <x:row r="54" ht="22" customHeight="1">
      <x:c r="A54" s="2"/>
      <x:c r="B54" s="2"/>
      <x:c r="C54" s="2"/>
      <x:c r="D54" s="2"/>
      <x:c r="E54" s="2"/>
      <x:c r="F54" s="2"/>
      <x:c r="G54" s="2"/>
      <x:c r="H54" s="2"/>
      <x:c r="I54" s="2"/>
      <x:c r="J54" s="2"/>
      <x:c r="K54" s="2"/>
      <x:c r="L54" s="2"/>
      <x:c r="M54" s="2"/>
      <x:c r="N54" s="2"/>
    </x:row>
    <x:row r="55" ht="22" customHeight="1">
      <x:c r="A55" s="2"/>
      <x:c r="B55" s="2"/>
      <x:c r="C55" s="2"/>
      <x:c r="D55" s="2"/>
      <x:c r="E55" s="2"/>
      <x:c r="F55" s="2"/>
      <x:c r="G55" s="2"/>
      <x:c r="H55" s="2"/>
      <x:c r="I55" s="2"/>
      <x:c r="J55" s="2"/>
      <x:c r="K55" s="2"/>
      <x:c r="L55" s="2"/>
      <x:c r="M55" s="2"/>
      <x:c r="N55" s="2"/>
    </x:row>
  </x:sheetData>
  <x:mergeCells>
    <x:mergeCell ref="A1:N1"/>
    <x:mergeCell ref="A2:N2"/>
    <x:mergeCell ref="A4:F4"/>
    <x:mergeCell ref="A23:F23"/>
    <x:mergeCell ref="A37:H37"/>
  </x:mergeCells>
  <x:conditionalFormatting sqref="C6:C14">
    <x:cfRule type="dataBar" priority="1">
      <x:dataBar>
        <x:cfvo type="num" val="0"/>
        <x:cfvo type="max"/>
        <x:color rgb="FF60A5FA"/>
      </x:dataBar>
      <x:extLst>
        <x:ext xmlns:x14="http://schemas.microsoft.com/office/spreadsheetml/2009/9/main" uri="{B025F937-C7B1-47D3-B67F-A62EFF666E3E}">
          <x14:id>{C05FD3DF-2922-65B3-8E9C-45761E1ABB4D}</x14:id>
        </x:ext>
      </x:extLst>
    </x:cfRule>
  </x:conditionalFormatting>
  <x:conditionalFormatting sqref="D6:D14">
    <x:cfRule type="dataBar" priority="2">
      <x:dataBar>
        <x:cfvo type="num" val="0"/>
        <x:cfvo type="max"/>
        <x:color rgb="FF34D399"/>
      </x:dataBar>
      <x:extLst>
        <x:ext xmlns:x14="http://schemas.microsoft.com/office/spreadsheetml/2009/9/main" uri="{B025F937-C7B1-47D3-B67F-A62EFF666E3E}">
          <x14:id>{7FF717B3-ED6A-A9F9-7533-8BC98E149D50}</x14:id>
        </x:ext>
      </x:extLst>
    </x:cfRule>
  </x:conditionalFormatting>
  <x:conditionalFormatting sqref="C6:C15">
    <x:cfRule type="dataBar" priority="3">
      <x:dataBar>
        <x:cfvo type="num" val="0"/>
        <x:cfvo type="max"/>
        <x:color rgb="FF60A5FA"/>
      </x:dataBar>
      <x:extLst>
        <x:ext xmlns:x14="http://schemas.microsoft.com/office/spreadsheetml/2009/9/main" uri="{B025F937-C7B1-47D3-B67F-A62EFF666E3E}">
          <x14:id>{04E8100E-1DAB-82DE-107B-142E5F47B93C}</x14:id>
        </x:ext>
      </x:extLst>
    </x:cfRule>
  </x:conditionalFormatting>
  <x:conditionalFormatting sqref="D6:D15">
    <x:cfRule type="dataBar" priority="4">
      <x:dataBar>
        <x:cfvo type="num" val="0"/>
        <x:cfvo type="max"/>
        <x:color rgb="FF34D399"/>
      </x:dataBar>
      <x:extLst>
        <x:ext xmlns:x14="http://schemas.microsoft.com/office/spreadsheetml/2009/9/main" uri="{B025F937-C7B1-47D3-B67F-A62EFF666E3E}">
          <x14:id>{F295CD10-3F4A-69A0-C559-1F68427A386A}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05FD3DF-2922-65B3-8E9C-45761E1ABB4D}">
            <x14:dataBar gradient="1">
              <x14:cfvo type="num">
                <xm:f>0</xm:f>
              </x14:cfvo>
              <x14:cfvo type="max"/>
              <x14:fillColor rgb="FF60A5FA"/>
            </x14:dataBar>
          </x14:cfRule>
          <xm:sqref>C6:C14</xm:sqref>
        </x14:conditionalFormatting>
        <x14:conditionalFormatting>
          <x14:cfRule type="dataBar" priority="2" id="{7FF717B3-ED6A-A9F9-7533-8BC98E149D50}">
            <x14:dataBar gradient="1">
              <x14:cfvo type="num">
                <xm:f>0</xm:f>
              </x14:cfvo>
              <x14:cfvo type="max"/>
              <x14:fillColor rgb="FF34D399"/>
            </x14:dataBar>
          </x14:cfRule>
          <xm:sqref>D6:D14</xm:sqref>
        </x14:conditionalFormatting>
        <x14:conditionalFormatting>
          <x14:cfRule type="dataBar" priority="3" id="{04E8100E-1DAB-82DE-107B-142E5F47B93C}">
            <x14:dataBar gradient="1">
              <x14:cfvo type="num">
                <xm:f>0</xm:f>
              </x14:cfvo>
              <x14:cfvo type="max"/>
              <x14:fillColor rgb="FF60A5FA"/>
            </x14:dataBar>
          </x14:cfRule>
          <xm:sqref>C6:C15</xm:sqref>
        </x14:conditionalFormatting>
        <x14:conditionalFormatting>
          <x14:cfRule type="dataBar" priority="4" id="{F295CD10-3F4A-69A0-C559-1F68427A386A}">
            <x14:dataBar gradient="1">
              <x14:cfvo type="num">
                <xm:f>0</xm:f>
              </x14:cfvo>
              <x14:cfvo type="max"/>
              <x14:fillColor rgb="FF34D399"/>
            </x14:dataBar>
          </x14:cfRule>
          <xm:sqref>D6:D15</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REKAP SHIFT | SEPTEMBER 2026</x:v>
      </x:c>
      <x:c r="B1" s="4"/>
      <x:c r="C1" s="4"/>
      <x:c r="D1" s="4"/>
      <x:c r="E1" s="4"/>
      <x:c r="F1" s="4"/>
      <x:c r="G1" s="4"/>
      <x:c r="H1" s="4"/>
    </x:row>
    <x:row r="2" ht="36" customHeight="1">
      <x:c r="A2" s="6" t="str">
        <x:v>Satu slot sumber terisi = satu shift. Aktual sampai 19 September. Slot mendatang tetap terpisah.</x:v>
      </x:c>
      <x:c r="B2" s="6"/>
      <x:c r="C2" s="6"/>
      <x:c r="D2" s="6"/>
      <x:c r="E2" s="6"/>
      <x:c r="F2" s="6"/>
      <x:c r="G2" s="6"/>
      <x:c r="H2" s="6"/>
    </x:row>
    <x:row r="3" ht="22" customHeight="1">
      <x:c r="A3" s="2"/>
      <x:c r="B3" s="2"/>
      <x:c r="C3" s="2"/>
      <x:c r="D3" s="2"/>
      <x:c r="E3" s="2"/>
      <x:c r="F3" s="2"/>
      <x:c r="G3" s="2"/>
      <x:c r="H3" s="2"/>
    </x:row>
    <x:row r="4" ht="26" customHeight="1">
      <x:c r="A4" s="23" t="str">
        <x:v>TOTAL SHIFT PER KARYAWAN</x:v>
      </x:c>
      <x:c r="B4" s="23"/>
      <x:c r="C4" s="23"/>
      <x:c r="D4" s="23"/>
      <x:c r="E4" s="23"/>
      <x:c r="F4" s="23"/>
      <x:c r="G4" s="23"/>
      <x:c r="H4" s="23"/>
    </x:row>
    <x:row r="5" ht="34" customHeight="1">
      <x:c r="A5" s="127" t="str">
        <x:v>Nama</x:v>
      </x:c>
      <x:c r="B5" s="128" t="str">
        <x:v>Role</x:v>
      </x:c>
      <x:c r="C5" s="128" t="str">
        <x:v>Shift Aktual</x:v>
      </x:c>
      <x:c r="D5" s="128" t="str">
        <x:v>Porsi Shift</x:v>
      </x:c>
      <x:c r="E5" s="128" t="str">
        <x:v>Slot Mendatang</x:v>
      </x:c>
      <x:c r="F5" s="2"/>
      <x:c r="G5" s="2"/>
      <x:c r="H5" s="2"/>
    </x:row>
    <x:row r="6" ht="22" customHeight="1">
      <x:c r="A6" s="112" t="str">
        <x:v>AMEL</x:v>
      </x:c>
      <x:c r="B6" s="114" t="str">
        <x:v>Admin</x:v>
      </x:c>
      <x:c r="C6" s="114" t="n">
        <x:f>SUMIF('Slot Harian'!$C$5:$C$124,A6,'Slot Harian'!$F$5:$F$124)</x:f>
        <x:v>19</x:v>
      </x:c>
      <x:c r="D6" s="156" t="n">
        <x:f>IFERROR(C6/SUM($C$6:$C$9),0)</x:f>
        <x:v>0.25</x:v>
      </x:c>
      <x:c r="E6" s="116" t="n">
        <x:f>SUMIF('Slot Harian'!$C$5:$C$124,A6,'Slot Harian'!$G$5:$G$124)</x:f>
        <x:v>2</x:v>
      </x:c>
      <x:c r="F6" s="2"/>
      <x:c r="G6" s="2"/>
      <x:c r="H6" s="2"/>
    </x:row>
    <x:row r="7" ht="22" customHeight="1">
      <x:c r="A7" s="112" t="str">
        <x:v>INDAH</x:v>
      </x:c>
      <x:c r="B7" s="114" t="str">
        <x:v>Admin</x:v>
      </x:c>
      <x:c r="C7" s="114" t="n">
        <x:f>SUMIF('Slot Harian'!$C$5:$C$124,A7,'Slot Harian'!$F$5:$F$124)</x:f>
        <x:v>19</x:v>
      </x:c>
      <x:c r="D7" s="156" t="n">
        <x:f>IFERROR(C7/SUM($C$6:$C$9),0)</x:f>
        <x:v>0.25</x:v>
      </x:c>
      <x:c r="E7" s="116" t="n">
        <x:f>SUMIF('Slot Harian'!$C$5:$C$124,A7,'Slot Harian'!$G$5:$G$124)</x:f>
        <x:v>0</x:v>
      </x:c>
      <x:c r="F7" s="2"/>
      <x:c r="G7" s="2"/>
      <x:c r="H7" s="2"/>
    </x:row>
    <x:row r="8" ht="22" customHeight="1">
      <x:c r="A8" s="112" t="str">
        <x:v>ADIF</x:v>
      </x:c>
      <x:c r="B8" s="114" t="str">
        <x:v>Fotografer</x:v>
      </x:c>
      <x:c r="C8" s="114" t="n">
        <x:f>SUMIF('Slot Harian'!$C$5:$C$124,A8,'Slot Harian'!$F$5:$F$124)</x:f>
        <x:v>19</x:v>
      </x:c>
      <x:c r="D8" s="156" t="n">
        <x:f>IFERROR(C8/SUM($C$6:$C$9),0)</x:f>
        <x:v>0.25</x:v>
      </x:c>
      <x:c r="E8" s="116" t="n">
        <x:f>SUMIF('Slot Harian'!$C$5:$C$124,A8,'Slot Harian'!$G$5:$G$124)</x:f>
        <x:v>1</x:v>
      </x:c>
      <x:c r="F8" s="2"/>
      <x:c r="G8" s="2"/>
      <x:c r="H8" s="2"/>
    </x:row>
    <x:row r="9" ht="22" customHeight="1">
      <x:c r="A9" s="157" t="str">
        <x:v>SAKA</x:v>
      </x:c>
      <x:c r="B9" s="131" t="str">
        <x:v>Fotografer</x:v>
      </x:c>
      <x:c r="C9" s="131" t="n">
        <x:f>SUMIF('Slot Harian'!$C$5:$C$124,A9,'Slot Harian'!$F$5:$F$124)</x:f>
        <x:v>19</x:v>
      </x:c>
      <x:c r="D9" s="158" t="n">
        <x:f>IFERROR(C9/SUM($C$6:$C$9),0)</x:f>
        <x:v>0.25</x:v>
      </x:c>
      <x:c r="E9" s="133" t="n">
        <x:f>SUMIF('Slot Harian'!$C$5:$C$124,A9,'Slot Harian'!$G$5:$G$124)</x:f>
        <x:v>1</x:v>
      </x:c>
      <x:c r="F9" s="2"/>
      <x:c r="G9" s="2"/>
      <x:c r="H9" s="2"/>
    </x:row>
    <x:row r="10" ht="22" customHeight="1">
      <x:c r="A10" s="2"/>
      <x:c r="B10" s="2"/>
      <x:c r="C10" s="2"/>
      <x:c r="D10" s="2"/>
      <x:c r="E10" s="2"/>
      <x:c r="F10" s="2"/>
      <x:c r="G10" s="2"/>
      <x:c r="H10" s="2"/>
    </x:row>
    <x:row r="11" ht="22" customHeight="1">
      <x:c r="A11" s="2"/>
      <x:c r="B11" s="2"/>
      <x:c r="C11" s="2"/>
      <x:c r="D11" s="2"/>
      <x:c r="E11" s="2"/>
      <x:c r="F11" s="2"/>
      <x:c r="G11" s="2"/>
      <x:c r="H11" s="2"/>
    </x:row>
    <x:row r="12" ht="26" customHeight="1">
      <x:c r="A12" s="23" t="str">
        <x:v>DETAIL SLOT SHIFT HARIAN</x:v>
      </x:c>
      <x:c r="B12" s="23"/>
      <x:c r="C12" s="23"/>
      <x:c r="D12" s="23"/>
      <x:c r="E12" s="23"/>
      <x:c r="F12" s="23"/>
      <x:c r="G12" s="23"/>
      <x:c r="H12" s="23"/>
    </x:row>
    <x:row r="13" ht="34" customHeight="1">
      <x:c r="A13" s="127" t="str">
        <x:v>Tanggal</x:v>
      </x:c>
      <x:c r="B13" s="128" t="str">
        <x:v>Hari</x:v>
      </x:c>
      <x:c r="C13" s="128" t="str">
        <x:v>AMEL</x:v>
      </x:c>
      <x:c r="D13" s="128" t="str">
        <x:v>INDAH</x:v>
      </x:c>
      <x:c r="E13" s="128" t="str">
        <x:v>ADIF</x:v>
      </x:c>
      <x:c r="F13" s="128" t="str">
        <x:v>SAKA</x:v>
      </x:c>
      <x:c r="G13" s="128" t="str">
        <x:v>Slot Belum Diisi</x:v>
      </x:c>
      <x:c r="H13" s="128" t="str">
        <x:v>Status</x:v>
      </x:c>
    </x:row>
    <x:row r="14" ht="22" customHeight="1">
      <x:c r="A14" s="129" t="n">
        <x:v>46266</x:v>
      </x:c>
      <x:c r="B14" s="114" t="str">
        <x:f>'Omzet Harian September'!B7</x:f>
        <x:v>Selasa</x:v>
      </x:c>
      <x:c r="C14" s="114" t="n">
        <x:f>IF(A14&gt;'Pengaturan'!$B$6,"",COUNTIFS('Slot Harian'!$A$5:$A$124,A14,'Slot Harian'!$C$5:$C$124,C$13))</x:f>
        <x:v>1</x:v>
      </x:c>
      <x:c r="D14" s="114" t="n">
        <x:f>IF(A14&gt;'Pengaturan'!$B$6,"",COUNTIFS('Slot Harian'!$A$5:$A$124,A14,'Slot Harian'!$C$5:$C$124,D$13))</x:f>
        <x:v>1</x:v>
      </x:c>
      <x:c r="E14" s="114" t="n">
        <x:f>IF(A14&gt;'Pengaturan'!$B$6,"",COUNTIFS('Slot Harian'!$A$5:$A$124,A14,'Slot Harian'!$C$5:$C$124,E$13))</x:f>
        <x:v>1</x:v>
      </x:c>
      <x:c r="F14" s="114" t="n">
        <x:f>IF(A14&gt;'Pengaturan'!$B$6,"",COUNTIFS('Slot Harian'!$A$5:$A$124,A14,'Slot Harian'!$C$5:$C$124,F$13))</x:f>
        <x:v>1</x:v>
      </x:c>
      <x:c r="G14" s="114" t="n">
        <x:f>IF(A14&gt;'Pengaturan'!$B$6,"",SUMPRODUCT(--('Slot Harian'!$A$5:$A$124=A14),--('Slot Harian'!$C$5:$C$124="")))</x:f>
        <x:v>0</x:v>
      </x:c>
      <x:c r="H14" s="116" t="str">
        <x:f>IF(A14&gt;'Pengaturan'!$B$6,"Belum berjalan",IF(G14&gt;0,"CHECK: slot kosong","MATCH"))</x:f>
        <x:v>MATCH</x:v>
      </x:c>
    </x:row>
    <x:row r="15" ht="22" customHeight="1">
      <x:c r="A15" s="129" t="n">
        <x:v>46267</x:v>
      </x:c>
      <x:c r="B15" s="114" t="str">
        <x:f>'Omzet Harian September'!B8</x:f>
        <x:v>Rabu</x:v>
      </x:c>
      <x:c r="C15" s="114" t="n">
        <x:f>IF(A15&gt;'Pengaturan'!$B$6,"",COUNTIFS('Slot Harian'!$A$5:$A$124,A15,'Slot Harian'!$C$5:$C$124,C$13))</x:f>
        <x:v>1</x:v>
      </x:c>
      <x:c r="D15" s="114" t="n">
        <x:f>IF(A15&gt;'Pengaturan'!$B$6,"",COUNTIFS('Slot Harian'!$A$5:$A$124,A15,'Slot Harian'!$C$5:$C$124,D$13))</x:f>
        <x:v>1</x:v>
      </x:c>
      <x:c r="E15" s="114" t="n">
        <x:f>IF(A15&gt;'Pengaturan'!$B$6,"",COUNTIFS('Slot Harian'!$A$5:$A$124,A15,'Slot Harian'!$C$5:$C$124,E$13))</x:f>
        <x:v>1</x:v>
      </x:c>
      <x:c r="F15" s="114" t="n">
        <x:f>IF(A15&gt;'Pengaturan'!$B$6,"",COUNTIFS('Slot Harian'!$A$5:$A$124,A15,'Slot Harian'!$C$5:$C$124,F$13))</x:f>
        <x:v>1</x:v>
      </x:c>
      <x:c r="G15" s="114" t="n">
        <x:f>IF(A15&gt;'Pengaturan'!$B$6,"",SUMPRODUCT(--('Slot Harian'!$A$5:$A$124=A15),--('Slot Harian'!$C$5:$C$124="")))</x:f>
        <x:v>0</x:v>
      </x:c>
      <x:c r="H15" s="116" t="str">
        <x:f>IF(A15&gt;'Pengaturan'!$B$6,"Belum berjalan",IF(G15&gt;0,"CHECK: slot kosong","MATCH"))</x:f>
        <x:v>MATCH</x:v>
      </x:c>
    </x:row>
    <x:row r="16" ht="22" customHeight="1">
      <x:c r="A16" s="129" t="n">
        <x:v>46268</x:v>
      </x:c>
      <x:c r="B16" s="114" t="str">
        <x:f>'Omzet Harian September'!B9</x:f>
        <x:v>Kamis</x:v>
      </x:c>
      <x:c r="C16" s="114" t="n">
        <x:f>IF(A16&gt;'Pengaturan'!$B$6,"",COUNTIFS('Slot Harian'!$A$5:$A$124,A16,'Slot Harian'!$C$5:$C$124,C$13))</x:f>
        <x:v>1</x:v>
      </x:c>
      <x:c r="D16" s="114" t="n">
        <x:f>IF(A16&gt;'Pengaturan'!$B$6,"",COUNTIFS('Slot Harian'!$A$5:$A$124,A16,'Slot Harian'!$C$5:$C$124,D$13))</x:f>
        <x:v>1</x:v>
      </x:c>
      <x:c r="E16" s="114" t="n">
        <x:f>IF(A16&gt;'Pengaturan'!$B$6,"",COUNTIFS('Slot Harian'!$A$5:$A$124,A16,'Slot Harian'!$C$5:$C$124,E$13))</x:f>
        <x:v>1</x:v>
      </x:c>
      <x:c r="F16" s="114" t="n">
        <x:f>IF(A16&gt;'Pengaturan'!$B$6,"",COUNTIFS('Slot Harian'!$A$5:$A$124,A16,'Slot Harian'!$C$5:$C$124,F$13))</x:f>
        <x:v>1</x:v>
      </x:c>
      <x:c r="G16" s="114" t="n">
        <x:f>IF(A16&gt;'Pengaturan'!$B$6,"",SUMPRODUCT(--('Slot Harian'!$A$5:$A$124=A16),--('Slot Harian'!$C$5:$C$124="")))</x:f>
        <x:v>0</x:v>
      </x:c>
      <x:c r="H16" s="116" t="str">
        <x:f>IF(A16&gt;'Pengaturan'!$B$6,"Belum berjalan",IF(G16&gt;0,"CHECK: slot kosong","MATCH"))</x:f>
        <x:v>MATCH</x:v>
      </x:c>
    </x:row>
    <x:row r="17" ht="22" customHeight="1">
      <x:c r="A17" s="129" t="n">
        <x:v>46269</x:v>
      </x:c>
      <x:c r="B17" s="114" t="str">
        <x:f>'Omzet Harian September'!B10</x:f>
        <x:v>Jumat</x:v>
      </x:c>
      <x:c r="C17" s="114" t="n">
        <x:f>IF(A17&gt;'Pengaturan'!$B$6,"",COUNTIFS('Slot Harian'!$A$5:$A$124,A17,'Slot Harian'!$C$5:$C$124,C$13))</x:f>
        <x:v>0</x:v>
      </x:c>
      <x:c r="D17" s="114" t="n">
        <x:f>IF(A17&gt;'Pengaturan'!$B$6,"",COUNTIFS('Slot Harian'!$A$5:$A$124,A17,'Slot Harian'!$C$5:$C$124,D$13))</x:f>
        <x:v>2</x:v>
      </x:c>
      <x:c r="E17" s="114" t="n">
        <x:f>IF(A17&gt;'Pengaturan'!$B$6,"",COUNTIFS('Slot Harian'!$A$5:$A$124,A17,'Slot Harian'!$C$5:$C$124,E$13))</x:f>
        <x:v>2</x:v>
      </x:c>
      <x:c r="F17" s="114" t="n">
        <x:f>IF(A17&gt;'Pengaturan'!$B$6,"",COUNTIFS('Slot Harian'!$A$5:$A$124,A17,'Slot Harian'!$C$5:$C$124,F$13))</x:f>
        <x:v>0</x:v>
      </x:c>
      <x:c r="G17" s="114" t="n">
        <x:f>IF(A17&gt;'Pengaturan'!$B$6,"",SUMPRODUCT(--('Slot Harian'!$A$5:$A$124=A17),--('Slot Harian'!$C$5:$C$124="")))</x:f>
        <x:v>0</x:v>
      </x:c>
      <x:c r="H17" s="116" t="str">
        <x:f>IF(A17&gt;'Pengaturan'!$B$6,"Belum berjalan",IF(G17&gt;0,"CHECK: slot kosong","MATCH"))</x:f>
        <x:v>MATCH</x:v>
      </x:c>
    </x:row>
    <x:row r="18" ht="22" customHeight="1">
      <x:c r="A18" s="129" t="n">
        <x:v>46270</x:v>
      </x:c>
      <x:c r="B18" s="114" t="str">
        <x:f>'Omzet Harian September'!B11</x:f>
        <x:v>Sabtu</x:v>
      </x:c>
      <x:c r="C18" s="114" t="n">
        <x:f>IF(A18&gt;'Pengaturan'!$B$6,"",COUNTIFS('Slot Harian'!$A$5:$A$124,A18,'Slot Harian'!$C$5:$C$124,C$13))</x:f>
        <x:v>1</x:v>
      </x:c>
      <x:c r="D18" s="114" t="n">
        <x:f>IF(A18&gt;'Pengaturan'!$B$6,"",COUNTIFS('Slot Harian'!$A$5:$A$124,A18,'Slot Harian'!$C$5:$C$124,D$13))</x:f>
        <x:v>1</x:v>
      </x:c>
      <x:c r="E18" s="114" t="n">
        <x:f>IF(A18&gt;'Pengaturan'!$B$6,"",COUNTIFS('Slot Harian'!$A$5:$A$124,A18,'Slot Harian'!$C$5:$C$124,E$13))</x:f>
        <x:v>0</x:v>
      </x:c>
      <x:c r="F18" s="114" t="n">
        <x:f>IF(A18&gt;'Pengaturan'!$B$6,"",COUNTIFS('Slot Harian'!$A$5:$A$124,A18,'Slot Harian'!$C$5:$C$124,F$13))</x:f>
        <x:v>2</x:v>
      </x:c>
      <x:c r="G18" s="114" t="n">
        <x:f>IF(A18&gt;'Pengaturan'!$B$6,"",SUMPRODUCT(--('Slot Harian'!$A$5:$A$124=A18),--('Slot Harian'!$C$5:$C$124="")))</x:f>
        <x:v>0</x:v>
      </x:c>
      <x:c r="H18" s="116" t="str">
        <x:f>IF(A18&gt;'Pengaturan'!$B$6,"Belum berjalan",IF(G18&gt;0,"CHECK: slot kosong","MATCH"))</x:f>
        <x:v>MATCH</x:v>
      </x:c>
    </x:row>
    <x:row r="19" ht="22" customHeight="1">
      <x:c r="A19" s="129" t="n">
        <x:v>46271</x:v>
      </x:c>
      <x:c r="B19" s="114" t="str">
        <x:f>'Omzet Harian September'!B12</x:f>
        <x:v>Minggu</x:v>
      </x:c>
      <x:c r="C19" s="114" t="n">
        <x:f>IF(A19&gt;'Pengaturan'!$B$6,"",COUNTIFS('Slot Harian'!$A$5:$A$124,A19,'Slot Harian'!$C$5:$C$124,C$13))</x:f>
        <x:v>2</x:v>
      </x:c>
      <x:c r="D19" s="114" t="n">
        <x:f>IF(A19&gt;'Pengaturan'!$B$6,"",COUNTIFS('Slot Harian'!$A$5:$A$124,A19,'Slot Harian'!$C$5:$C$124,D$13))</x:f>
        <x:v>0</x:v>
      </x:c>
      <x:c r="E19" s="114" t="n">
        <x:f>IF(A19&gt;'Pengaturan'!$B$6,"",COUNTIFS('Slot Harian'!$A$5:$A$124,A19,'Slot Harian'!$C$5:$C$124,E$13))</x:f>
        <x:v>1</x:v>
      </x:c>
      <x:c r="F19" s="114" t="n">
        <x:f>IF(A19&gt;'Pengaturan'!$B$6,"",COUNTIFS('Slot Harian'!$A$5:$A$124,A19,'Slot Harian'!$C$5:$C$124,F$13))</x:f>
        <x:v>1</x:v>
      </x:c>
      <x:c r="G19" s="114" t="n">
        <x:f>IF(A19&gt;'Pengaturan'!$B$6,"",SUMPRODUCT(--('Slot Harian'!$A$5:$A$124=A19),--('Slot Harian'!$C$5:$C$124="")))</x:f>
        <x:v>0</x:v>
      </x:c>
      <x:c r="H19" s="116" t="str">
        <x:f>IF(A19&gt;'Pengaturan'!$B$6,"Belum berjalan",IF(G19&gt;0,"CHECK: slot kosong","MATCH"))</x:f>
        <x:v>MATCH</x:v>
      </x:c>
    </x:row>
    <x:row r="20" ht="22" customHeight="1">
      <x:c r="A20" s="129" t="n">
        <x:v>46272</x:v>
      </x:c>
      <x:c r="B20" s="114" t="str">
        <x:f>'Omzet Harian September'!B13</x:f>
        <x:v>Senin</x:v>
      </x:c>
      <x:c r="C20" s="114" t="n">
        <x:f>IF(A20&gt;'Pengaturan'!$B$6,"",COUNTIFS('Slot Harian'!$A$5:$A$124,A20,'Slot Harian'!$C$5:$C$124,C$13))</x:f>
        <x:v>1</x:v>
      </x:c>
      <x:c r="D20" s="114" t="n">
        <x:f>IF(A20&gt;'Pengaturan'!$B$6,"",COUNTIFS('Slot Harian'!$A$5:$A$124,A20,'Slot Harian'!$C$5:$C$124,D$13))</x:f>
        <x:v>1</x:v>
      </x:c>
      <x:c r="E20" s="114" t="n">
        <x:f>IF(A20&gt;'Pengaturan'!$B$6,"",COUNTIFS('Slot Harian'!$A$5:$A$124,A20,'Slot Harian'!$C$5:$C$124,E$13))</x:f>
        <x:v>1</x:v>
      </x:c>
      <x:c r="F20" s="114" t="n">
        <x:f>IF(A20&gt;'Pengaturan'!$B$6,"",COUNTIFS('Slot Harian'!$A$5:$A$124,A20,'Slot Harian'!$C$5:$C$124,F$13))</x:f>
        <x:v>1</x:v>
      </x:c>
      <x:c r="G20" s="114" t="n">
        <x:f>IF(A20&gt;'Pengaturan'!$B$6,"",SUMPRODUCT(--('Slot Harian'!$A$5:$A$124=A20),--('Slot Harian'!$C$5:$C$124="")))</x:f>
        <x:v>0</x:v>
      </x:c>
      <x:c r="H20" s="116" t="str">
        <x:f>IF(A20&gt;'Pengaturan'!$B$6,"Belum berjalan",IF(G20&gt;0,"CHECK: slot kosong","MATCH"))</x:f>
        <x:v>MATCH</x:v>
      </x:c>
    </x:row>
    <x:row r="21" ht="22" customHeight="1">
      <x:c r="A21" s="129" t="n">
        <x:v>46273</x:v>
      </x:c>
      <x:c r="B21" s="114" t="str">
        <x:f>'Omzet Harian September'!B14</x:f>
        <x:v>Selasa</x:v>
      </x:c>
      <x:c r="C21" s="114" t="n">
        <x:f>IF(A21&gt;'Pengaturan'!$B$6,"",COUNTIFS('Slot Harian'!$A$5:$A$124,A21,'Slot Harian'!$C$5:$C$124,C$13))</x:f>
        <x:v>1</x:v>
      </x:c>
      <x:c r="D21" s="114" t="n">
        <x:f>IF(A21&gt;'Pengaturan'!$B$6,"",COUNTIFS('Slot Harian'!$A$5:$A$124,A21,'Slot Harian'!$C$5:$C$124,D$13))</x:f>
        <x:v>1</x:v>
      </x:c>
      <x:c r="E21" s="114" t="n">
        <x:f>IF(A21&gt;'Pengaturan'!$B$6,"",COUNTIFS('Slot Harian'!$A$5:$A$124,A21,'Slot Harian'!$C$5:$C$124,E$13))</x:f>
        <x:v>1</x:v>
      </x:c>
      <x:c r="F21" s="114" t="n">
        <x:f>IF(A21&gt;'Pengaturan'!$B$6,"",COUNTIFS('Slot Harian'!$A$5:$A$124,A21,'Slot Harian'!$C$5:$C$124,F$13))</x:f>
        <x:v>1</x:v>
      </x:c>
      <x:c r="G21" s="114" t="n">
        <x:f>IF(A21&gt;'Pengaturan'!$B$6,"",SUMPRODUCT(--('Slot Harian'!$A$5:$A$124=A21),--('Slot Harian'!$C$5:$C$124="")))</x:f>
        <x:v>0</x:v>
      </x:c>
      <x:c r="H21" s="116" t="str">
        <x:f>IF(A21&gt;'Pengaturan'!$B$6,"Belum berjalan",IF(G21&gt;0,"CHECK: slot kosong","MATCH"))</x:f>
        <x:v>MATCH</x:v>
      </x:c>
    </x:row>
    <x:row r="22" ht="22" customHeight="1">
      <x:c r="A22" s="129" t="n">
        <x:v>46274</x:v>
      </x:c>
      <x:c r="B22" s="114" t="str">
        <x:f>'Omzet Harian September'!B15</x:f>
        <x:v>Rabu</x:v>
      </x:c>
      <x:c r="C22" s="114" t="n">
        <x:f>IF(A22&gt;'Pengaturan'!$B$6,"",COUNTIFS('Slot Harian'!$A$5:$A$124,A22,'Slot Harian'!$C$5:$C$124,C$13))</x:f>
        <x:v>1</x:v>
      </x:c>
      <x:c r="D22" s="114" t="n">
        <x:f>IF(A22&gt;'Pengaturan'!$B$6,"",COUNTIFS('Slot Harian'!$A$5:$A$124,A22,'Slot Harian'!$C$5:$C$124,D$13))</x:f>
        <x:v>1</x:v>
      </x:c>
      <x:c r="E22" s="114" t="n">
        <x:f>IF(A22&gt;'Pengaturan'!$B$6,"",COUNTIFS('Slot Harian'!$A$5:$A$124,A22,'Slot Harian'!$C$5:$C$124,E$13))</x:f>
        <x:v>1</x:v>
      </x:c>
      <x:c r="F22" s="114" t="n">
        <x:f>IF(A22&gt;'Pengaturan'!$B$6,"",COUNTIFS('Slot Harian'!$A$5:$A$124,A22,'Slot Harian'!$C$5:$C$124,F$13))</x:f>
        <x:v>1</x:v>
      </x:c>
      <x:c r="G22" s="114" t="n">
        <x:f>IF(A22&gt;'Pengaturan'!$B$6,"",SUMPRODUCT(--('Slot Harian'!$A$5:$A$124=A22),--('Slot Harian'!$C$5:$C$124="")))</x:f>
        <x:v>0</x:v>
      </x:c>
      <x:c r="H22" s="116" t="str">
        <x:f>IF(A22&gt;'Pengaturan'!$B$6,"Belum berjalan",IF(G22&gt;0,"CHECK: slot kosong","MATCH"))</x:f>
        <x:v>MATCH</x:v>
      </x:c>
    </x:row>
    <x:row r="23" ht="22" customHeight="1">
      <x:c r="A23" s="129" t="n">
        <x:v>46275</x:v>
      </x:c>
      <x:c r="B23" s="114" t="str">
        <x:f>'Omzet Harian September'!B16</x:f>
        <x:v>Kamis</x:v>
      </x:c>
      <x:c r="C23" s="114" t="n">
        <x:f>IF(A23&gt;'Pengaturan'!$B$6,"",COUNTIFS('Slot Harian'!$A$5:$A$124,A23,'Slot Harian'!$C$5:$C$124,C$13))</x:f>
        <x:v>1</x:v>
      </x:c>
      <x:c r="D23" s="114" t="n">
        <x:f>IF(A23&gt;'Pengaturan'!$B$6,"",COUNTIFS('Slot Harian'!$A$5:$A$124,A23,'Slot Harian'!$C$5:$C$124,D$13))</x:f>
        <x:v>1</x:v>
      </x:c>
      <x:c r="E23" s="114" t="n">
        <x:f>IF(A23&gt;'Pengaturan'!$B$6,"",COUNTIFS('Slot Harian'!$A$5:$A$124,A23,'Slot Harian'!$C$5:$C$124,E$13))</x:f>
        <x:v>1</x:v>
      </x:c>
      <x:c r="F23" s="114" t="n">
        <x:f>IF(A23&gt;'Pengaturan'!$B$6,"",COUNTIFS('Slot Harian'!$A$5:$A$124,A23,'Slot Harian'!$C$5:$C$124,F$13))</x:f>
        <x:v>1</x:v>
      </x:c>
      <x:c r="G23" s="114" t="n">
        <x:f>IF(A23&gt;'Pengaturan'!$B$6,"",SUMPRODUCT(--('Slot Harian'!$A$5:$A$124=A23),--('Slot Harian'!$C$5:$C$124="")))</x:f>
        <x:v>0</x:v>
      </x:c>
      <x:c r="H23" s="116" t="str">
        <x:f>IF(A23&gt;'Pengaturan'!$B$6,"Belum berjalan",IF(G23&gt;0,"CHECK: slot kosong","MATCH"))</x:f>
        <x:v>MATCH</x:v>
      </x:c>
    </x:row>
    <x:row r="24" ht="22" customHeight="1">
      <x:c r="A24" s="129" t="n">
        <x:v>46276</x:v>
      </x:c>
      <x:c r="B24" s="114" t="str">
        <x:f>'Omzet Harian September'!B17</x:f>
        <x:v>Jumat</x:v>
      </x:c>
      <x:c r="C24" s="114" t="n">
        <x:f>IF(A24&gt;'Pengaturan'!$B$6,"",COUNTIFS('Slot Harian'!$A$5:$A$124,A24,'Slot Harian'!$C$5:$C$124,C$13))</x:f>
        <x:v>2</x:v>
      </x:c>
      <x:c r="D24" s="114" t="n">
        <x:f>IF(A24&gt;'Pengaturan'!$B$6,"",COUNTIFS('Slot Harian'!$A$5:$A$124,A24,'Slot Harian'!$C$5:$C$124,D$13))</x:f>
        <x:v>0</x:v>
      </x:c>
      <x:c r="E24" s="114" t="n">
        <x:f>IF(A24&gt;'Pengaturan'!$B$6,"",COUNTIFS('Slot Harian'!$A$5:$A$124,A24,'Slot Harian'!$C$5:$C$124,E$13))</x:f>
        <x:v>2</x:v>
      </x:c>
      <x:c r="F24" s="114" t="n">
        <x:f>IF(A24&gt;'Pengaturan'!$B$6,"",COUNTIFS('Slot Harian'!$A$5:$A$124,A24,'Slot Harian'!$C$5:$C$124,F$13))</x:f>
        <x:v>0</x:v>
      </x:c>
      <x:c r="G24" s="114" t="n">
        <x:f>IF(A24&gt;'Pengaturan'!$B$6,"",SUMPRODUCT(--('Slot Harian'!$A$5:$A$124=A24),--('Slot Harian'!$C$5:$C$124="")))</x:f>
        <x:v>0</x:v>
      </x:c>
      <x:c r="H24" s="116" t="str">
        <x:f>IF(A24&gt;'Pengaturan'!$B$6,"Belum berjalan",IF(G24&gt;0,"CHECK: slot kosong","MATCH"))</x:f>
        <x:v>MATCH</x:v>
      </x:c>
    </x:row>
    <x:row r="25" ht="22" customHeight="1">
      <x:c r="A25" s="129" t="n">
        <x:v>46277</x:v>
      </x:c>
      <x:c r="B25" s="114" t="str">
        <x:f>'Omzet Harian September'!B18</x:f>
        <x:v>Sabtu</x:v>
      </x:c>
      <x:c r="C25" s="114" t="n">
        <x:f>IF(A25&gt;'Pengaturan'!$B$6,"",COUNTIFS('Slot Harian'!$A$5:$A$124,A25,'Slot Harian'!$C$5:$C$124,C$13))</x:f>
        <x:v>1</x:v>
      </x:c>
      <x:c r="D25" s="114" t="n">
        <x:f>IF(A25&gt;'Pengaturan'!$B$6,"",COUNTIFS('Slot Harian'!$A$5:$A$124,A25,'Slot Harian'!$C$5:$C$124,D$13))</x:f>
        <x:v>1</x:v>
      </x:c>
      <x:c r="E25" s="114" t="n">
        <x:f>IF(A25&gt;'Pengaturan'!$B$6,"",COUNTIFS('Slot Harian'!$A$5:$A$124,A25,'Slot Harian'!$C$5:$C$124,E$13))</x:f>
        <x:v>0</x:v>
      </x:c>
      <x:c r="F25" s="114" t="n">
        <x:f>IF(A25&gt;'Pengaturan'!$B$6,"",COUNTIFS('Slot Harian'!$A$5:$A$124,A25,'Slot Harian'!$C$5:$C$124,F$13))</x:f>
        <x:v>2</x:v>
      </x:c>
      <x:c r="G25" s="114" t="n">
        <x:f>IF(A25&gt;'Pengaturan'!$B$6,"",SUMPRODUCT(--('Slot Harian'!$A$5:$A$124=A25),--('Slot Harian'!$C$5:$C$124="")))</x:f>
        <x:v>0</x:v>
      </x:c>
      <x:c r="H25" s="116" t="str">
        <x:f>IF(A25&gt;'Pengaturan'!$B$6,"Belum berjalan",IF(G25&gt;0,"CHECK: slot kosong","MATCH"))</x:f>
        <x:v>MATCH</x:v>
      </x:c>
    </x:row>
    <x:row r="26" ht="22" customHeight="1">
      <x:c r="A26" s="129" t="n">
        <x:v>46278</x:v>
      </x:c>
      <x:c r="B26" s="114" t="str">
        <x:f>'Omzet Harian September'!B19</x:f>
        <x:v>Minggu</x:v>
      </x:c>
      <x:c r="C26" s="114" t="n">
        <x:f>IF(A26&gt;'Pengaturan'!$B$6,"",COUNTIFS('Slot Harian'!$A$5:$A$124,A26,'Slot Harian'!$C$5:$C$124,C$13))</x:f>
        <x:v>0</x:v>
      </x:c>
      <x:c r="D26" s="114" t="n">
        <x:f>IF(A26&gt;'Pengaturan'!$B$6,"",COUNTIFS('Slot Harian'!$A$5:$A$124,A26,'Slot Harian'!$C$5:$C$124,D$13))</x:f>
        <x:v>2</x:v>
      </x:c>
      <x:c r="E26" s="114" t="n">
        <x:f>IF(A26&gt;'Pengaturan'!$B$6,"",COUNTIFS('Slot Harian'!$A$5:$A$124,A26,'Slot Harian'!$C$5:$C$124,E$13))</x:f>
        <x:v>1</x:v>
      </x:c>
      <x:c r="F26" s="114" t="n">
        <x:f>IF(A26&gt;'Pengaturan'!$B$6,"",COUNTIFS('Slot Harian'!$A$5:$A$124,A26,'Slot Harian'!$C$5:$C$124,F$13))</x:f>
        <x:v>1</x:v>
      </x:c>
      <x:c r="G26" s="114" t="n">
        <x:f>IF(A26&gt;'Pengaturan'!$B$6,"",SUMPRODUCT(--('Slot Harian'!$A$5:$A$124=A26),--('Slot Harian'!$C$5:$C$124="")))</x:f>
        <x:v>0</x:v>
      </x:c>
      <x:c r="H26" s="116" t="str">
        <x:f>IF(A26&gt;'Pengaturan'!$B$6,"Belum berjalan",IF(G26&gt;0,"CHECK: slot kosong","MATCH"))</x:f>
        <x:v>MATCH</x:v>
      </x:c>
    </x:row>
    <x:row r="27" ht="22" customHeight="1">
      <x:c r="A27" s="129" t="n">
        <x:v>46279</x:v>
      </x:c>
      <x:c r="B27" s="114" t="str">
        <x:f>'Omzet Harian September'!B20</x:f>
        <x:v>Senin</x:v>
      </x:c>
      <x:c r="C27" s="114" t="n">
        <x:f>IF(A27&gt;'Pengaturan'!$B$6,"",COUNTIFS('Slot Harian'!$A$5:$A$124,A27,'Slot Harian'!$C$5:$C$124,C$13))</x:f>
        <x:v>1</x:v>
      </x:c>
      <x:c r="D27" s="114" t="n">
        <x:f>IF(A27&gt;'Pengaturan'!$B$6,"",COUNTIFS('Slot Harian'!$A$5:$A$124,A27,'Slot Harian'!$C$5:$C$124,D$13))</x:f>
        <x:v>1</x:v>
      </x:c>
      <x:c r="E27" s="114" t="n">
        <x:f>IF(A27&gt;'Pengaturan'!$B$6,"",COUNTIFS('Slot Harian'!$A$5:$A$124,A27,'Slot Harian'!$C$5:$C$124,E$13))</x:f>
        <x:v>2</x:v>
      </x:c>
      <x:c r="F27" s="114" t="n">
        <x:f>IF(A27&gt;'Pengaturan'!$B$6,"",COUNTIFS('Slot Harian'!$A$5:$A$124,A27,'Slot Harian'!$C$5:$C$124,F$13))</x:f>
        <x:v>0</x:v>
      </x:c>
      <x:c r="G27" s="114" t="n">
        <x:f>IF(A27&gt;'Pengaturan'!$B$6,"",SUMPRODUCT(--('Slot Harian'!$A$5:$A$124=A27),--('Slot Harian'!$C$5:$C$124="")))</x:f>
        <x:v>0</x:v>
      </x:c>
      <x:c r="H27" s="116" t="str">
        <x:f>IF(A27&gt;'Pengaturan'!$B$6,"Belum berjalan",IF(G27&gt;0,"CHECK: slot kosong","MATCH"))</x:f>
        <x:v>MATCH</x:v>
      </x:c>
    </x:row>
    <x:row r="28" ht="22" customHeight="1">
      <x:c r="A28" s="129" t="n">
        <x:v>46280</x:v>
      </x:c>
      <x:c r="B28" s="114" t="str">
        <x:f>'Omzet Harian September'!B21</x:f>
        <x:v>Selasa</x:v>
      </x:c>
      <x:c r="C28" s="114" t="n">
        <x:f>IF(A28&gt;'Pengaturan'!$B$6,"",COUNTIFS('Slot Harian'!$A$5:$A$124,A28,'Slot Harian'!$C$5:$C$124,C$13))</x:f>
        <x:v>1</x:v>
      </x:c>
      <x:c r="D28" s="114" t="n">
        <x:f>IF(A28&gt;'Pengaturan'!$B$6,"",COUNTIFS('Slot Harian'!$A$5:$A$124,A28,'Slot Harian'!$C$5:$C$124,D$13))</x:f>
        <x:v>1</x:v>
      </x:c>
      <x:c r="E28" s="114" t="n">
        <x:f>IF(A28&gt;'Pengaturan'!$B$6,"",COUNTIFS('Slot Harian'!$A$5:$A$124,A28,'Slot Harian'!$C$5:$C$124,E$13))</x:f>
        <x:v>1</x:v>
      </x:c>
      <x:c r="F28" s="114" t="n">
        <x:f>IF(A28&gt;'Pengaturan'!$B$6,"",COUNTIFS('Slot Harian'!$A$5:$A$124,A28,'Slot Harian'!$C$5:$C$124,F$13))</x:f>
        <x:v>1</x:v>
      </x:c>
      <x:c r="G28" s="114" t="n">
        <x:f>IF(A28&gt;'Pengaturan'!$B$6,"",SUMPRODUCT(--('Slot Harian'!$A$5:$A$124=A28),--('Slot Harian'!$C$5:$C$124="")))</x:f>
        <x:v>0</x:v>
      </x:c>
      <x:c r="H28" s="116" t="str">
        <x:f>IF(A28&gt;'Pengaturan'!$B$6,"Belum berjalan",IF(G28&gt;0,"CHECK: slot kosong","MATCH"))</x:f>
        <x:v>MATCH</x:v>
      </x:c>
    </x:row>
    <x:row r="29" ht="22" customHeight="1">
      <x:c r="A29" s="129" t="n">
        <x:v>46281</x:v>
      </x:c>
      <x:c r="B29" s="114" t="str">
        <x:f>'Omzet Harian September'!B22</x:f>
        <x:v>Rabu</x:v>
      </x:c>
      <x:c r="C29" s="114" t="n">
        <x:f>IF(A29&gt;'Pengaturan'!$B$6,"",COUNTIFS('Slot Harian'!$A$5:$A$124,A29,'Slot Harian'!$C$5:$C$124,C$13))</x:f>
        <x:v>0</x:v>
      </x:c>
      <x:c r="D29" s="114" t="n">
        <x:f>IF(A29&gt;'Pengaturan'!$B$6,"",COUNTIFS('Slot Harian'!$A$5:$A$124,A29,'Slot Harian'!$C$5:$C$124,D$13))</x:f>
        <x:v>2</x:v>
      </x:c>
      <x:c r="E29" s="114" t="n">
        <x:f>IF(A29&gt;'Pengaturan'!$B$6,"",COUNTIFS('Slot Harian'!$A$5:$A$124,A29,'Slot Harian'!$C$5:$C$124,E$13))</x:f>
        <x:v>1</x:v>
      </x:c>
      <x:c r="F29" s="114" t="n">
        <x:f>IF(A29&gt;'Pengaturan'!$B$6,"",COUNTIFS('Slot Harian'!$A$5:$A$124,A29,'Slot Harian'!$C$5:$C$124,F$13))</x:f>
        <x:v>1</x:v>
      </x:c>
      <x:c r="G29" s="114" t="n">
        <x:f>IF(A29&gt;'Pengaturan'!$B$6,"",SUMPRODUCT(--('Slot Harian'!$A$5:$A$124=A29),--('Slot Harian'!$C$5:$C$124="")))</x:f>
        <x:v>0</x:v>
      </x:c>
      <x:c r="H29" s="116" t="str">
        <x:f>IF(A29&gt;'Pengaturan'!$B$6,"Belum berjalan",IF(G29&gt;0,"CHECK: slot kosong","MATCH"))</x:f>
        <x:v>MATCH</x:v>
      </x:c>
    </x:row>
    <x:row r="30" ht="22" customHeight="1">
      <x:c r="A30" s="129" t="n">
        <x:v>46282</x:v>
      </x:c>
      <x:c r="B30" s="114" t="str">
        <x:f>'Omzet Harian September'!B23</x:f>
        <x:v>Kamis</x:v>
      </x:c>
      <x:c r="C30" s="114" t="n">
        <x:f>IF(A30&gt;'Pengaturan'!$B$6,"",COUNTIFS('Slot Harian'!$A$5:$A$124,A30,'Slot Harian'!$C$5:$C$124,C$13))</x:f>
        <x:v>2</x:v>
      </x:c>
      <x:c r="D30" s="114" t="n">
        <x:f>IF(A30&gt;'Pengaturan'!$B$6,"",COUNTIFS('Slot Harian'!$A$5:$A$124,A30,'Slot Harian'!$C$5:$C$124,D$13))</x:f>
        <x:v>0</x:v>
      </x:c>
      <x:c r="E30" s="114" t="n">
        <x:f>IF(A30&gt;'Pengaturan'!$B$6,"",COUNTIFS('Slot Harian'!$A$5:$A$124,A30,'Slot Harian'!$C$5:$C$124,E$13))</x:f>
        <x:v>1</x:v>
      </x:c>
      <x:c r="F30" s="114" t="n">
        <x:f>IF(A30&gt;'Pengaturan'!$B$6,"",COUNTIFS('Slot Harian'!$A$5:$A$124,A30,'Slot Harian'!$C$5:$C$124,F$13))</x:f>
        <x:v>1</x:v>
      </x:c>
      <x:c r="G30" s="114" t="n">
        <x:f>IF(A30&gt;'Pengaturan'!$B$6,"",SUMPRODUCT(--('Slot Harian'!$A$5:$A$124=A30),--('Slot Harian'!$C$5:$C$124="")))</x:f>
        <x:v>0</x:v>
      </x:c>
      <x:c r="H30" s="116" t="str">
        <x:f>IF(A30&gt;'Pengaturan'!$B$6,"Belum berjalan",IF(G30&gt;0,"CHECK: slot kosong","MATCH"))</x:f>
        <x:v>MATCH</x:v>
      </x:c>
    </x:row>
    <x:row r="31" ht="22" customHeight="1">
      <x:c r="A31" s="129" t="n">
        <x:v>46283</x:v>
      </x:c>
      <x:c r="B31" s="114" t="str">
        <x:f>'Omzet Harian September'!B24</x:f>
        <x:v>Jumat</x:v>
      </x:c>
      <x:c r="C31" s="114" t="n">
        <x:f>IF(A31&gt;'Pengaturan'!$B$6,"",COUNTIFS('Slot Harian'!$A$5:$A$124,A31,'Slot Harian'!$C$5:$C$124,C$13))</x:f>
        <x:v>1</x:v>
      </x:c>
      <x:c r="D31" s="114" t="n">
        <x:f>IF(A31&gt;'Pengaturan'!$B$6,"",COUNTIFS('Slot Harian'!$A$5:$A$124,A31,'Slot Harian'!$C$5:$C$124,D$13))</x:f>
        <x:v>1</x:v>
      </x:c>
      <x:c r="E31" s="114" t="n">
        <x:f>IF(A31&gt;'Pengaturan'!$B$6,"",COUNTIFS('Slot Harian'!$A$5:$A$124,A31,'Slot Harian'!$C$5:$C$124,E$13))</x:f>
        <x:v>0</x:v>
      </x:c>
      <x:c r="F31" s="114" t="n">
        <x:f>IF(A31&gt;'Pengaturan'!$B$6,"",COUNTIFS('Slot Harian'!$A$5:$A$124,A31,'Slot Harian'!$C$5:$C$124,F$13))</x:f>
        <x:v>2</x:v>
      </x:c>
      <x:c r="G31" s="114" t="n">
        <x:f>IF(A31&gt;'Pengaturan'!$B$6,"",SUMPRODUCT(--('Slot Harian'!$A$5:$A$124=A31),--('Slot Harian'!$C$5:$C$124="")))</x:f>
        <x:v>0</x:v>
      </x:c>
      <x:c r="H31" s="116" t="str">
        <x:f>IF(A31&gt;'Pengaturan'!$B$6,"Belum berjalan",IF(G31&gt;0,"CHECK: slot kosong","MATCH"))</x:f>
        <x:v>MATCH</x:v>
      </x:c>
    </x:row>
    <x:row r="32" ht="22" customHeight="1">
      <x:c r="A32" s="129" t="n">
        <x:v>46284</x:v>
      </x:c>
      <x:c r="B32" s="114" t="str">
        <x:f>'Omzet Harian September'!B25</x:f>
        <x:v>Sabtu</x:v>
      </x:c>
      <x:c r="C32" s="114" t="n">
        <x:f>IF(A32&gt;'Pengaturan'!$B$6,"",COUNTIFS('Slot Harian'!$A$5:$A$124,A32,'Slot Harian'!$C$5:$C$124,C$13))</x:f>
        <x:v>1</x:v>
      </x:c>
      <x:c r="D32" s="114" t="n">
        <x:f>IF(A32&gt;'Pengaturan'!$B$6,"",COUNTIFS('Slot Harian'!$A$5:$A$124,A32,'Slot Harian'!$C$5:$C$124,D$13))</x:f>
        <x:v>1</x:v>
      </x:c>
      <x:c r="E32" s="114" t="n">
        <x:f>IF(A32&gt;'Pengaturan'!$B$6,"",COUNTIFS('Slot Harian'!$A$5:$A$124,A32,'Slot Harian'!$C$5:$C$124,E$13))</x:f>
        <x:v>1</x:v>
      </x:c>
      <x:c r="F32" s="114" t="n">
        <x:f>IF(A32&gt;'Pengaturan'!$B$6,"",COUNTIFS('Slot Harian'!$A$5:$A$124,A32,'Slot Harian'!$C$5:$C$124,F$13))</x:f>
        <x:v>1</x:v>
      </x:c>
      <x:c r="G32" s="114" t="n">
        <x:f>IF(A32&gt;'Pengaturan'!$B$6,"",SUMPRODUCT(--('Slot Harian'!$A$5:$A$124=A32),--('Slot Harian'!$C$5:$C$124="")))</x:f>
        <x:v>0</x:v>
      </x:c>
      <x:c r="H32" s="116" t="str">
        <x:f>IF(A32&gt;'Pengaturan'!$B$6,"Belum berjalan",IF(G32&gt;0,"CHECK: slot kosong","MATCH"))</x:f>
        <x:v>MATCH</x:v>
      </x:c>
    </x:row>
    <x:row r="33" ht="22" customHeight="1">
      <x:c r="A33" s="129" t="n">
        <x:v>46285</x:v>
      </x:c>
      <x:c r="B33" s="114" t="str">
        <x:f>'Omzet Harian September'!B26</x:f>
        <x:v>Minggu</x:v>
      </x:c>
      <x:c r="C33" s="114" t="str">
        <x:f>IF(A33&gt;'Pengaturan'!$B$6,"",COUNTIFS('Slot Harian'!$A$5:$A$124,A33,'Slot Harian'!$C$5:$C$124,C$13))</x:f>
      </x:c>
      <x:c r="D33" s="114" t="str">
        <x:f>IF(A33&gt;'Pengaturan'!$B$6,"",COUNTIFS('Slot Harian'!$A$5:$A$124,A33,'Slot Harian'!$C$5:$C$124,D$13))</x:f>
      </x:c>
      <x:c r="E33" s="114" t="str">
        <x:f>IF(A33&gt;'Pengaturan'!$B$6,"",COUNTIFS('Slot Harian'!$A$5:$A$124,A33,'Slot Harian'!$C$5:$C$124,E$13))</x:f>
      </x:c>
      <x:c r="F33" s="114" t="str">
        <x:f>IF(A33&gt;'Pengaturan'!$B$6,"",COUNTIFS('Slot Harian'!$A$5:$A$124,A33,'Slot Harian'!$C$5:$C$124,F$13))</x:f>
      </x:c>
      <x:c r="G33" s="114" t="str">
        <x:f>IF(A33&gt;'Pengaturan'!$B$6,"",SUMPRODUCT(--('Slot Harian'!$A$5:$A$124=A33),--('Slot Harian'!$C$5:$C$124="")))</x:f>
      </x:c>
      <x:c r="H33" s="116" t="str">
        <x:f>IF(A33&gt;'Pengaturan'!$B$6,"Belum berjalan",IF(G33&gt;0,"CHECK: slot kosong","MATCH"))</x:f>
        <x:v>Belum berjalan</x:v>
      </x:c>
    </x:row>
    <x:row r="34" ht="22" customHeight="1">
      <x:c r="A34" s="129" t="n">
        <x:v>46286</x:v>
      </x:c>
      <x:c r="B34" s="114" t="str">
        <x:f>'Omzet Harian September'!B27</x:f>
        <x:v>Senin</x:v>
      </x:c>
      <x:c r="C34" s="114" t="str">
        <x:f>IF(A34&gt;'Pengaturan'!$B$6,"",COUNTIFS('Slot Harian'!$A$5:$A$124,A34,'Slot Harian'!$C$5:$C$124,C$13))</x:f>
      </x:c>
      <x:c r="D34" s="114" t="str">
        <x:f>IF(A34&gt;'Pengaturan'!$B$6,"",COUNTIFS('Slot Harian'!$A$5:$A$124,A34,'Slot Harian'!$C$5:$C$124,D$13))</x:f>
      </x:c>
      <x:c r="E34" s="114" t="str">
        <x:f>IF(A34&gt;'Pengaturan'!$B$6,"",COUNTIFS('Slot Harian'!$A$5:$A$124,A34,'Slot Harian'!$C$5:$C$124,E$13))</x:f>
      </x:c>
      <x:c r="F34" s="114" t="str">
        <x:f>IF(A34&gt;'Pengaturan'!$B$6,"",COUNTIFS('Slot Harian'!$A$5:$A$124,A34,'Slot Harian'!$C$5:$C$124,F$13))</x:f>
      </x:c>
      <x:c r="G34" s="114" t="str">
        <x:f>IF(A34&gt;'Pengaturan'!$B$6,"",SUMPRODUCT(--('Slot Harian'!$A$5:$A$124=A34),--('Slot Harian'!$C$5:$C$124="")))</x:f>
      </x:c>
      <x:c r="H34" s="116" t="str">
        <x:f>IF(A34&gt;'Pengaturan'!$B$6,"Belum berjalan",IF(G34&gt;0,"CHECK: slot kosong","MATCH"))</x:f>
        <x:v>Belum berjalan</x:v>
      </x:c>
    </x:row>
    <x:row r="35" ht="22" customHeight="1">
      <x:c r="A35" s="129" t="n">
        <x:v>46287</x:v>
      </x:c>
      <x:c r="B35" s="114" t="str">
        <x:f>'Omzet Harian September'!B28</x:f>
        <x:v>Selasa</x:v>
      </x:c>
      <x:c r="C35" s="114" t="str">
        <x:f>IF(A35&gt;'Pengaturan'!$B$6,"",COUNTIFS('Slot Harian'!$A$5:$A$124,A35,'Slot Harian'!$C$5:$C$124,C$13))</x:f>
      </x:c>
      <x:c r="D35" s="114" t="str">
        <x:f>IF(A35&gt;'Pengaturan'!$B$6,"",COUNTIFS('Slot Harian'!$A$5:$A$124,A35,'Slot Harian'!$C$5:$C$124,D$13))</x:f>
      </x:c>
      <x:c r="E35" s="114" t="str">
        <x:f>IF(A35&gt;'Pengaturan'!$B$6,"",COUNTIFS('Slot Harian'!$A$5:$A$124,A35,'Slot Harian'!$C$5:$C$124,E$13))</x:f>
      </x:c>
      <x:c r="F35" s="114" t="str">
        <x:f>IF(A35&gt;'Pengaturan'!$B$6,"",COUNTIFS('Slot Harian'!$A$5:$A$124,A35,'Slot Harian'!$C$5:$C$124,F$13))</x:f>
      </x:c>
      <x:c r="G35" s="114" t="str">
        <x:f>IF(A35&gt;'Pengaturan'!$B$6,"",SUMPRODUCT(--('Slot Harian'!$A$5:$A$124=A35),--('Slot Harian'!$C$5:$C$124="")))</x:f>
      </x:c>
      <x:c r="H35" s="116" t="str">
        <x:f>IF(A35&gt;'Pengaturan'!$B$6,"Belum berjalan",IF(G35&gt;0,"CHECK: slot kosong","MATCH"))</x:f>
        <x:v>Belum berjalan</x:v>
      </x:c>
    </x:row>
    <x:row r="36" ht="22" customHeight="1">
      <x:c r="A36" s="129" t="n">
        <x:v>46288</x:v>
      </x:c>
      <x:c r="B36" s="114" t="str">
        <x:f>'Omzet Harian September'!B29</x:f>
        <x:v>Rabu</x:v>
      </x:c>
      <x:c r="C36" s="114" t="str">
        <x:f>IF(A36&gt;'Pengaturan'!$B$6,"",COUNTIFS('Slot Harian'!$A$5:$A$124,A36,'Slot Harian'!$C$5:$C$124,C$13))</x:f>
      </x:c>
      <x:c r="D36" s="114" t="str">
        <x:f>IF(A36&gt;'Pengaturan'!$B$6,"",COUNTIFS('Slot Harian'!$A$5:$A$124,A36,'Slot Harian'!$C$5:$C$124,D$13))</x:f>
      </x:c>
      <x:c r="E36" s="114" t="str">
        <x:f>IF(A36&gt;'Pengaturan'!$B$6,"",COUNTIFS('Slot Harian'!$A$5:$A$124,A36,'Slot Harian'!$C$5:$C$124,E$13))</x:f>
      </x:c>
      <x:c r="F36" s="114" t="str">
        <x:f>IF(A36&gt;'Pengaturan'!$B$6,"",COUNTIFS('Slot Harian'!$A$5:$A$124,A36,'Slot Harian'!$C$5:$C$124,F$13))</x:f>
      </x:c>
      <x:c r="G36" s="114" t="str">
        <x:f>IF(A36&gt;'Pengaturan'!$B$6,"",SUMPRODUCT(--('Slot Harian'!$A$5:$A$124=A36),--('Slot Harian'!$C$5:$C$124="")))</x:f>
      </x:c>
      <x:c r="H36" s="116" t="str">
        <x:f>IF(A36&gt;'Pengaturan'!$B$6,"Belum berjalan",IF(G36&gt;0,"CHECK: slot kosong","MATCH"))</x:f>
        <x:v>Belum berjalan</x:v>
      </x:c>
    </x:row>
    <x:row r="37" ht="22" customHeight="1">
      <x:c r="A37" s="129" t="n">
        <x:v>46289</x:v>
      </x:c>
      <x:c r="B37" s="114" t="str">
        <x:f>'Omzet Harian September'!B30</x:f>
        <x:v>Kamis</x:v>
      </x:c>
      <x:c r="C37" s="114" t="str">
        <x:f>IF(A37&gt;'Pengaturan'!$B$6,"",COUNTIFS('Slot Harian'!$A$5:$A$124,A37,'Slot Harian'!$C$5:$C$124,C$13))</x:f>
      </x:c>
      <x:c r="D37" s="114" t="str">
        <x:f>IF(A37&gt;'Pengaturan'!$B$6,"",COUNTIFS('Slot Harian'!$A$5:$A$124,A37,'Slot Harian'!$C$5:$C$124,D$13))</x:f>
      </x:c>
      <x:c r="E37" s="114" t="str">
        <x:f>IF(A37&gt;'Pengaturan'!$B$6,"",COUNTIFS('Slot Harian'!$A$5:$A$124,A37,'Slot Harian'!$C$5:$C$124,E$13))</x:f>
      </x:c>
      <x:c r="F37" s="114" t="str">
        <x:f>IF(A37&gt;'Pengaturan'!$B$6,"",COUNTIFS('Slot Harian'!$A$5:$A$124,A37,'Slot Harian'!$C$5:$C$124,F$13))</x:f>
      </x:c>
      <x:c r="G37" s="114" t="str">
        <x:f>IF(A37&gt;'Pengaturan'!$B$6,"",SUMPRODUCT(--('Slot Harian'!$A$5:$A$124=A37),--('Slot Harian'!$C$5:$C$124="")))</x:f>
      </x:c>
      <x:c r="H37" s="116" t="str">
        <x:f>IF(A37&gt;'Pengaturan'!$B$6,"Belum berjalan",IF(G37&gt;0,"CHECK: slot kosong","MATCH"))</x:f>
        <x:v>Belum berjalan</x:v>
      </x:c>
    </x:row>
    <x:row r="38" ht="22" customHeight="1">
      <x:c r="A38" s="129" t="n">
        <x:v>46290</x:v>
      </x:c>
      <x:c r="B38" s="114" t="str">
        <x:f>'Omzet Harian September'!B31</x:f>
        <x:v>Jumat</x:v>
      </x:c>
      <x:c r="C38" s="114" t="str">
        <x:f>IF(A38&gt;'Pengaturan'!$B$6,"",COUNTIFS('Slot Harian'!$A$5:$A$124,A38,'Slot Harian'!$C$5:$C$124,C$13))</x:f>
      </x:c>
      <x:c r="D38" s="114" t="str">
        <x:f>IF(A38&gt;'Pengaturan'!$B$6,"",COUNTIFS('Slot Harian'!$A$5:$A$124,A38,'Slot Harian'!$C$5:$C$124,D$13))</x:f>
      </x:c>
      <x:c r="E38" s="114" t="str">
        <x:f>IF(A38&gt;'Pengaturan'!$B$6,"",COUNTIFS('Slot Harian'!$A$5:$A$124,A38,'Slot Harian'!$C$5:$C$124,E$13))</x:f>
      </x:c>
      <x:c r="F38" s="114" t="str">
        <x:f>IF(A38&gt;'Pengaturan'!$B$6,"",COUNTIFS('Slot Harian'!$A$5:$A$124,A38,'Slot Harian'!$C$5:$C$124,F$13))</x:f>
      </x:c>
      <x:c r="G38" s="114" t="str">
        <x:f>IF(A38&gt;'Pengaturan'!$B$6,"",SUMPRODUCT(--('Slot Harian'!$A$5:$A$124=A38),--('Slot Harian'!$C$5:$C$124="")))</x:f>
      </x:c>
      <x:c r="H38" s="116" t="str">
        <x:f>IF(A38&gt;'Pengaturan'!$B$6,"Belum berjalan",IF(G38&gt;0,"CHECK: slot kosong","MATCH"))</x:f>
        <x:v>Belum berjalan</x:v>
      </x:c>
    </x:row>
    <x:row r="39" ht="22" customHeight="1">
      <x:c r="A39" s="129" t="n">
        <x:v>46291</x:v>
      </x:c>
      <x:c r="B39" s="114" t="str">
        <x:f>'Omzet Harian September'!B32</x:f>
        <x:v>Sabtu</x:v>
      </x:c>
      <x:c r="C39" s="114" t="str">
        <x:f>IF(A39&gt;'Pengaturan'!$B$6,"",COUNTIFS('Slot Harian'!$A$5:$A$124,A39,'Slot Harian'!$C$5:$C$124,C$13))</x:f>
      </x:c>
      <x:c r="D39" s="114" t="str">
        <x:f>IF(A39&gt;'Pengaturan'!$B$6,"",COUNTIFS('Slot Harian'!$A$5:$A$124,A39,'Slot Harian'!$C$5:$C$124,D$13))</x:f>
      </x:c>
      <x:c r="E39" s="114" t="str">
        <x:f>IF(A39&gt;'Pengaturan'!$B$6,"",COUNTIFS('Slot Harian'!$A$5:$A$124,A39,'Slot Harian'!$C$5:$C$124,E$13))</x:f>
      </x:c>
      <x:c r="F39" s="114" t="str">
        <x:f>IF(A39&gt;'Pengaturan'!$B$6,"",COUNTIFS('Slot Harian'!$A$5:$A$124,A39,'Slot Harian'!$C$5:$C$124,F$13))</x:f>
      </x:c>
      <x:c r="G39" s="114" t="str">
        <x:f>IF(A39&gt;'Pengaturan'!$B$6,"",SUMPRODUCT(--('Slot Harian'!$A$5:$A$124=A39),--('Slot Harian'!$C$5:$C$124="")))</x:f>
      </x:c>
      <x:c r="H39" s="116" t="str">
        <x:f>IF(A39&gt;'Pengaturan'!$B$6,"Belum berjalan",IF(G39&gt;0,"CHECK: slot kosong","MATCH"))</x:f>
        <x:v>Belum berjalan</x:v>
      </x:c>
    </x:row>
    <x:row r="40" ht="22" customHeight="1">
      <x:c r="A40" s="129" t="n">
        <x:v>46292</x:v>
      </x:c>
      <x:c r="B40" s="114" t="str">
        <x:f>'Omzet Harian September'!B33</x:f>
        <x:v>Minggu</x:v>
      </x:c>
      <x:c r="C40" s="114" t="str">
        <x:f>IF(A40&gt;'Pengaturan'!$B$6,"",COUNTIFS('Slot Harian'!$A$5:$A$124,A40,'Slot Harian'!$C$5:$C$124,C$13))</x:f>
      </x:c>
      <x:c r="D40" s="114" t="str">
        <x:f>IF(A40&gt;'Pengaturan'!$B$6,"",COUNTIFS('Slot Harian'!$A$5:$A$124,A40,'Slot Harian'!$C$5:$C$124,D$13))</x:f>
      </x:c>
      <x:c r="E40" s="114" t="str">
        <x:f>IF(A40&gt;'Pengaturan'!$B$6,"",COUNTIFS('Slot Harian'!$A$5:$A$124,A40,'Slot Harian'!$C$5:$C$124,E$13))</x:f>
      </x:c>
      <x:c r="F40" s="114" t="str">
        <x:f>IF(A40&gt;'Pengaturan'!$B$6,"",COUNTIFS('Slot Harian'!$A$5:$A$124,A40,'Slot Harian'!$C$5:$C$124,F$13))</x:f>
      </x:c>
      <x:c r="G40" s="114" t="str">
        <x:f>IF(A40&gt;'Pengaturan'!$B$6,"",SUMPRODUCT(--('Slot Harian'!$A$5:$A$124=A40),--('Slot Harian'!$C$5:$C$124="")))</x:f>
      </x:c>
      <x:c r="H40" s="116" t="str">
        <x:f>IF(A40&gt;'Pengaturan'!$B$6,"Belum berjalan",IF(G40&gt;0,"CHECK: slot kosong","MATCH"))</x:f>
        <x:v>Belum berjalan</x:v>
      </x:c>
    </x:row>
    <x:row r="41" ht="22" customHeight="1">
      <x:c r="A41" s="129" t="n">
        <x:v>46293</x:v>
      </x:c>
      <x:c r="B41" s="114" t="str">
        <x:f>'Omzet Harian September'!B34</x:f>
        <x:v>Senin</x:v>
      </x:c>
      <x:c r="C41" s="114" t="str">
        <x:f>IF(A41&gt;'Pengaturan'!$B$6,"",COUNTIFS('Slot Harian'!$A$5:$A$124,A41,'Slot Harian'!$C$5:$C$124,C$13))</x:f>
      </x:c>
      <x:c r="D41" s="114" t="str">
        <x:f>IF(A41&gt;'Pengaturan'!$B$6,"",COUNTIFS('Slot Harian'!$A$5:$A$124,A41,'Slot Harian'!$C$5:$C$124,D$13))</x:f>
      </x:c>
      <x:c r="E41" s="114" t="str">
        <x:f>IF(A41&gt;'Pengaturan'!$B$6,"",COUNTIFS('Slot Harian'!$A$5:$A$124,A41,'Slot Harian'!$C$5:$C$124,E$13))</x:f>
      </x:c>
      <x:c r="F41" s="114" t="str">
        <x:f>IF(A41&gt;'Pengaturan'!$B$6,"",COUNTIFS('Slot Harian'!$A$5:$A$124,A41,'Slot Harian'!$C$5:$C$124,F$13))</x:f>
      </x:c>
      <x:c r="G41" s="114" t="str">
        <x:f>IF(A41&gt;'Pengaturan'!$B$6,"",SUMPRODUCT(--('Slot Harian'!$A$5:$A$124=A41),--('Slot Harian'!$C$5:$C$124="")))</x:f>
      </x:c>
      <x:c r="H41" s="116" t="str">
        <x:f>IF(A41&gt;'Pengaturan'!$B$6,"Belum berjalan",IF(G41&gt;0,"CHECK: slot kosong","MATCH"))</x:f>
        <x:v>Belum berjalan</x:v>
      </x:c>
    </x:row>
    <x:row r="42" ht="22" customHeight="1">
      <x:c r="A42" s="129" t="n">
        <x:v>46294</x:v>
      </x:c>
      <x:c r="B42" s="114" t="str">
        <x:f>'Omzet Harian September'!B35</x:f>
        <x:v>Selasa</x:v>
      </x:c>
      <x:c r="C42" s="114" t="str">
        <x:f>IF(A42&gt;'Pengaturan'!$B$6,"",COUNTIFS('Slot Harian'!$A$5:$A$124,A42,'Slot Harian'!$C$5:$C$124,C$13))</x:f>
      </x:c>
      <x:c r="D42" s="114" t="str">
        <x:f>IF(A42&gt;'Pengaturan'!$B$6,"",COUNTIFS('Slot Harian'!$A$5:$A$124,A42,'Slot Harian'!$C$5:$C$124,D$13))</x:f>
      </x:c>
      <x:c r="E42" s="114" t="str">
        <x:f>IF(A42&gt;'Pengaturan'!$B$6,"",COUNTIFS('Slot Harian'!$A$5:$A$124,A42,'Slot Harian'!$C$5:$C$124,E$13))</x:f>
      </x:c>
      <x:c r="F42" s="114" t="str">
        <x:f>IF(A42&gt;'Pengaturan'!$B$6,"",COUNTIFS('Slot Harian'!$A$5:$A$124,A42,'Slot Harian'!$C$5:$C$124,F$13))</x:f>
      </x:c>
      <x:c r="G42" s="114" t="str">
        <x:f>IF(A42&gt;'Pengaturan'!$B$6,"",SUMPRODUCT(--('Slot Harian'!$A$5:$A$124=A42),--('Slot Harian'!$C$5:$C$124="")))</x:f>
      </x:c>
      <x:c r="H42" s="116" t="str">
        <x:f>IF(A42&gt;'Pengaturan'!$B$6,"Belum berjalan",IF(G42&gt;0,"CHECK: slot kosong","MATCH"))</x:f>
        <x:v>Belum berjalan</x:v>
      </x:c>
    </x:row>
    <x:row r="43" ht="22" customHeight="1">
      <x:c r="A43" s="130" t="n">
        <x:v>46295</x:v>
      </x:c>
      <x:c r="B43" s="131" t="str">
        <x:f>'Omzet Harian September'!B36</x:f>
        <x:v>Rabu</x:v>
      </x:c>
      <x:c r="C43" s="131" t="str">
        <x:f>IF(A43&gt;'Pengaturan'!$B$6,"",COUNTIFS('Slot Harian'!$A$5:$A$124,A43,'Slot Harian'!$C$5:$C$124,C$13))</x:f>
      </x:c>
      <x:c r="D43" s="131" t="str">
        <x:f>IF(A43&gt;'Pengaturan'!$B$6,"",COUNTIFS('Slot Harian'!$A$5:$A$124,A43,'Slot Harian'!$C$5:$C$124,D$13))</x:f>
      </x:c>
      <x:c r="E43" s="131" t="str">
        <x:f>IF(A43&gt;'Pengaturan'!$B$6,"",COUNTIFS('Slot Harian'!$A$5:$A$124,A43,'Slot Harian'!$C$5:$C$124,E$13))</x:f>
      </x:c>
      <x:c r="F43" s="131" t="str">
        <x:f>IF(A43&gt;'Pengaturan'!$B$6,"",COUNTIFS('Slot Harian'!$A$5:$A$124,A43,'Slot Harian'!$C$5:$C$124,F$13))</x:f>
      </x:c>
      <x:c r="G43" s="131" t="str">
        <x:f>IF(A43&gt;'Pengaturan'!$B$6,"",SUMPRODUCT(--('Slot Harian'!$A$5:$A$124=A43),--('Slot Harian'!$C$5:$C$124="")))</x:f>
      </x:c>
      <x:c r="H43" s="133" t="str">
        <x:f>IF(A43&gt;'Pengaturan'!$B$6,"Belum berjalan",IF(G43&gt;0,"CHECK: slot kosong","MATCH"))</x:f>
        <x:v>Belum berjalan</x:v>
      </x:c>
    </x:row>
    <x:row r="44" ht="22" customHeight="1">
      <x:c r="A44" s="2"/>
      <x:c r="B44" s="2"/>
      <x:c r="C44" s="2"/>
      <x:c r="D44" s="2"/>
      <x:c r="E44" s="2"/>
      <x:c r="F44" s="2"/>
      <x:c r="G44" s="2"/>
      <x:c r="H44" s="2"/>
    </x:row>
    <x:row r="45" ht="27" customHeight="1">
      <x:c r="A45" s="138" t="str">
        <x:v>TOTAL AKTUAL</x:v>
      </x:c>
      <x:c r="B45" s="139"/>
      <x:c r="C45" s="139" t="n">
        <x:f>SUM(C14:C43)</x:f>
        <x:v>19</x:v>
      </x:c>
      <x:c r="D45" s="139" t="n">
        <x:f>SUM(D14:D43)</x:f>
        <x:v>19</x:v>
      </x:c>
      <x:c r="E45" s="139" t="n">
        <x:f>SUM(E14:E43)</x:f>
        <x:v>19</x:v>
      </x:c>
      <x:c r="F45" s="139" t="n">
        <x:f>SUM(F14:F43)</x:f>
        <x:v>19</x:v>
      </x:c>
      <x:c r="G45" s="139" t="n">
        <x:f>SUM(G14:G43)</x:f>
        <x:v>0</x:v>
      </x:c>
      <x:c r="H45" s="141"/>
    </x:row>
    <x:row r="46" ht="22" customHeight="1">
      <x:c r="A46" s="2"/>
      <x:c r="B46" s="2"/>
      <x:c r="C46" s="2"/>
      <x:c r="D46" s="2"/>
      <x:c r="E46" s="2"/>
      <x:c r="F46" s="2"/>
      <x:c r="G46" s="2"/>
      <x:c r="H46" s="2"/>
    </x:row>
    <x:row r="47" ht="22" customHeight="1">
      <x:c r="A47" s="2"/>
      <x:c r="B47" s="2"/>
      <x:c r="C47" s="2"/>
      <x:c r="D47" s="2"/>
      <x:c r="E47" s="2"/>
      <x:c r="F47" s="2"/>
      <x:c r="G47" s="2"/>
      <x:c r="H47" s="2"/>
    </x:row>
    <x:row r="48" ht="40" customHeight="1">
      <x:c r="A48" s="6" t="str">
        <x:v>Tanggal 4: INDAH dan ADIF masing-masing mengisi 2 slot. Tanggal 5: SAKA 2 slot. Tanggal 6: AMEL 2 slot. Nama pada tanggal 15, 17, dan 23 dicatat sebagai slot mendatang.</x:v>
      </x:c>
      <x:c r="B48" s="6"/>
      <x:c r="C48" s="6"/>
      <x:c r="D48" s="6"/>
      <x:c r="E48" s="6"/>
      <x:c r="F48" s="6"/>
      <x:c r="G48" s="6"/>
      <x:c r="H48" s="6"/>
    </x:row>
    <x:row r="49" ht="22" customHeight="1">
      <x:c r="A49" s="2"/>
      <x:c r="B49" s="2"/>
      <x:c r="C49" s="2"/>
      <x:c r="D49" s="2"/>
      <x:c r="E49" s="2"/>
      <x:c r="F49" s="2"/>
      <x:c r="G49" s="2"/>
      <x:c r="H49" s="2"/>
    </x:row>
    <x:row r="50" ht="22" customHeight="1">
      <x:c r="A50" s="2"/>
      <x:c r="B50" s="2"/>
      <x:c r="C50" s="2"/>
      <x:c r="D50" s="2"/>
      <x:c r="E50" s="2"/>
      <x:c r="F50" s="2"/>
      <x:c r="G50" s="2"/>
      <x:c r="H50" s="2"/>
    </x:row>
    <x:row r="51" ht="22" customHeight="1">
      <x:c r="A51" s="2"/>
      <x:c r="B51" s="2"/>
      <x:c r="C51" s="2"/>
      <x:c r="D51" s="2"/>
      <x:c r="E51" s="2"/>
      <x:c r="F51" s="2"/>
      <x:c r="G51" s="2"/>
      <x:c r="H51" s="2"/>
    </x:row>
    <x:row r="52" ht="22" customHeight="1">
      <x:c r="A52" s="2"/>
      <x:c r="B52" s="2"/>
      <x:c r="C52" s="2"/>
      <x:c r="D52" s="2"/>
      <x:c r="E52" s="2"/>
      <x:c r="F52" s="2"/>
      <x:c r="G52" s="2"/>
      <x:c r="H52" s="2"/>
    </x:row>
  </x:sheetData>
  <x:mergeCells>
    <x:mergeCell ref="A1:H1"/>
    <x:mergeCell ref="A2:H2"/>
    <x:mergeCell ref="A4:H4"/>
    <x:mergeCell ref="A12:H12"/>
    <x:mergeCell ref="A48:H48"/>
  </x:mergeCells>
  <x:conditionalFormatting sqref="C6:C9">
    <x:cfRule type="dataBar" priority="1">
      <x:dataBar>
        <x:cfvo type="num" val="0"/>
        <x:cfvo type="max"/>
        <x:color rgb="FF60A5FA"/>
      </x:dataBar>
      <x:extLst>
        <x:ext xmlns:x14="http://schemas.microsoft.com/office/spreadsheetml/2009/9/main" uri="{B025F937-C7B1-47D3-B67F-A62EFF666E3E}">
          <x14:id>{A37C48E0-F956-D119-9499-41B59460D083}</x14:id>
        </x:ext>
      </x:extLst>
    </x:cfRule>
  </x:conditionalFormatting>
  <x:conditionalFormatting sqref="E6:E9">
    <x:cfRule type="dataBar" priority="2">
      <x:dataBar>
        <x:cfvo type="num" val="0"/>
        <x:cfvo type="max"/>
        <x:color rgb="FF34D399"/>
      </x:dataBar>
      <x:extLst>
        <x:ext xmlns:x14="http://schemas.microsoft.com/office/spreadsheetml/2009/9/main" uri="{B025F937-C7B1-47D3-B67F-A62EFF666E3E}">
          <x14:id>{FC39C450-E4BB-4D83-42D4-B4E040AACD40}</x14:id>
        </x:ext>
      </x:extLst>
    </x:cfRule>
  </x:conditionalFormatting>
  <x:conditionalFormatting sqref="H14:H43">
    <x:cfRule type="containsText" dxfId="4" priority="3" operator="containsText" text="MATCH"/>
    <x:cfRule type="containsText" dxfId="5" priority="4" operator="containsText" text="CHECK"/>
    <x:cfRule type="containsText" dxfId="6" priority="5" operator="containsText" text="Belum"/>
  </x:conditionalFormatting>
  <x:conditionalFormatting sqref="A14:H43">
    <x:cfRule type="expression" dxfId="34" priority="6">
      <x:formula>$A14&gt;'Pengaturan'!$B$6</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37C48E0-F956-D119-9499-41B59460D083}">
            <x14:dataBar gradient="1">
              <x14:cfvo type="num">
                <xm:f>0</xm:f>
              </x14:cfvo>
              <x14:cfvo type="max"/>
              <x14:fillColor rgb="FF60A5FA"/>
            </x14:dataBar>
          </x14:cfRule>
          <xm:sqref>C6:C9</xm:sqref>
        </x14:conditionalFormatting>
        <x14:conditionalFormatting>
          <x14:cfRule type="dataBar" priority="2" id="{FC39C450-E4BB-4D83-42D4-B4E040AACD40}">
            <x14:dataBar gradient="1">
              <x14:cfvo type="num">
                <xm:f>0</xm:f>
              </x14:cfvo>
              <x14:cfvo type="max"/>
              <x14:fillColor rgb="FF34D399"/>
            </x14:dataBar>
          </x14:cfRule>
          <xm:sqref>E6:E9</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39" hidden="0" customWidth="1"/>
    <x:col min="2" max="2" width="25" hidden="0" customWidth="1"/>
    <x:col min="3" max="3" width="36" hidden="0" customWidth="1"/>
    <x:col min="4" max="4" width="36" hidden="0" customWidth="1"/>
    <x:col min="5" max="5" width="18" hidden="0" customWidth="1"/>
    <x:col min="6" max="6" width="18" hidden="0" customWidth="1"/>
    <x:col min="7" max="7" width="18" hidden="0" customWidth="1"/>
    <x:col min="8" max="8" width="18" hidden="0" customWidth="1"/>
  </x:cols>
  <x:sheetData>
    <x:row r="1" ht="34" customHeight="1">
      <x:c r="A1" s="4" t="str">
        <x:v>INPUT &amp; KLASIFIKASI BIAYA | SEPTEMBER 2026</x:v>
      </x:c>
      <x:c r="B1" s="4"/>
      <x:c r="C1" s="4"/>
      <x:c r="D1" s="4"/>
      <x:c r="E1" s="4"/>
      <x:c r="F1" s="4"/>
      <x:c r="G1" s="4"/>
      <x:c r="H1" s="4"/>
    </x:row>
    <x:row r="2" ht="36" customHeight="1">
      <x:c r="A2" s="6" t="str">
        <x:v>Cash-out berasal dari kas harian Log Order. Master biaya belum tersedia. Biaya bertuliskan nama saja tetap Perlu konfirmasi.</x:v>
      </x:c>
      <x:c r="B2" s="6"/>
      <x:c r="C2" s="6"/>
      <x:c r="D2" s="6"/>
      <x:c r="E2" s="6"/>
      <x:c r="F2" s="6"/>
      <x:c r="G2" s="6"/>
      <x:c r="H2" s="6"/>
    </x:row>
    <x:row r="3" ht="22" customHeight="1">
      <x:c r="A3" s="2"/>
      <x:c r="B3" s="2"/>
      <x:c r="C3" s="2"/>
      <x:c r="D3" s="2"/>
      <x:c r="E3" s="2"/>
      <x:c r="F3" s="2"/>
      <x:c r="G3" s="2"/>
      <x:c r="H3" s="2"/>
    </x:row>
    <x:row r="4" ht="34" customHeight="1">
      <x:c r="A4" s="127" t="str">
        <x:v>Komponen</x:v>
      </x:c>
      <x:c r="B4" s="128" t="str">
        <x:v>Nilai</x:v>
      </x:c>
      <x:c r="C4" s="128" t="str">
        <x:v>% Cash-in</x:v>
      </x:c>
      <x:c r="D4" s="128" t="str">
        <x:v>Status</x:v>
      </x:c>
      <x:c r="E4" s="2"/>
      <x:c r="F4" s="2"/>
      <x:c r="G4" s="2"/>
      <x:c r="H4" s="2"/>
    </x:row>
    <x:row r="5" ht="22" customHeight="1">
      <x:c r="A5" s="112" t="str">
        <x:v>Cash-in Log Order</x:v>
      </x:c>
      <x:c r="B5" s="115" t="n">
        <x:f>'Omzet Harian September'!F38</x:f>
        <x:v>89565000</x:v>
      </x:c>
      <x:c r="C5" s="156" t="n">
        <x:f>IFERROR(B5/$B$5,0)</x:f>
        <x:v>1</x:v>
      </x:c>
      <x:c r="D5" s="166" t="str">
        <x:v>Aktual progresif</x:v>
      </x:c>
      <x:c r="E5" s="2"/>
      <x:c r="F5" s="2"/>
      <x:c r="G5" s="2"/>
      <x:c r="H5" s="2"/>
    </x:row>
    <x:row r="6" ht="22" customHeight="1">
      <x:c r="A6" s="112" t="str">
        <x:v>Cash</x:v>
      </x:c>
      <x:c r="B6" s="115" t="n">
        <x:f>'Omzet Harian September'!D38</x:f>
        <x:v>26875000</x:v>
      </x:c>
      <x:c r="C6" s="156" t="n">
        <x:f>IFERROR(B6/$B$5,0)</x:f>
        <x:v>0.30006140791603864</x:v>
      </x:c>
      <x:c r="D6" s="166" t="str">
        <x:v>Dari Log Transaksi</x:v>
      </x:c>
      <x:c r="E6" s="2"/>
      <x:c r="F6" s="2"/>
      <x:c r="G6" s="2"/>
      <x:c r="H6" s="2"/>
    </x:row>
    <x:row r="7" ht="22" customHeight="1">
      <x:c r="A7" s="112" t="str">
        <x:v>Transfer</x:v>
      </x:c>
      <x:c r="B7" s="115" t="n">
        <x:f>'Omzet Harian September'!E38</x:f>
        <x:v>62690000</x:v>
      </x:c>
      <x:c r="C7" s="156" t="n">
        <x:f>IFERROR(B7/$B$5,0)</x:f>
        <x:v>0.6999385920839614</x:v>
      </x:c>
      <x:c r="D7" s="166" t="str">
        <x:v>Dari Log Transaksi</x:v>
      </x:c>
      <x:c r="E7" s="2"/>
      <x:c r="F7" s="2"/>
      <x:c r="G7" s="2"/>
      <x:c r="H7" s="2"/>
    </x:row>
    <x:row r="8" ht="22" customHeight="1">
      <x:c r="A8" s="157" t="str">
        <x:v>Transaksi uang masuk</x:v>
      </x:c>
      <x:c r="B8" s="131" t="n">
        <x:f>'Omzet Harian September'!C38</x:f>
        <x:v>459</x:v>
      </x:c>
      <x:c r="C8" s="158"/>
      <x:c r="D8" s="167" t="str">
        <x:v>Baris bernominal positif</x:v>
      </x:c>
      <x:c r="E8" s="2"/>
      <x:c r="F8" s="2"/>
      <x:c r="G8" s="2"/>
      <x:c r="H8" s="2"/>
    </x:row>
    <x:row r="9" ht="22" customHeight="1">
      <x:c r="A9" s="2"/>
      <x:c r="B9" s="2"/>
      <x:c r="C9" s="13"/>
      <x:c r="D9" s="10"/>
      <x:c r="E9" s="2"/>
      <x:c r="F9" s="2"/>
      <x:c r="G9" s="2"/>
      <x:c r="H9" s="2"/>
    </x:row>
    <x:row r="10" ht="22" customHeight="1">
      <x:c r="A10" s="2"/>
      <x:c r="B10" s="2"/>
      <x:c r="C10" s="13"/>
      <x:c r="D10" s="10"/>
      <x:c r="E10" s="2"/>
      <x:c r="F10" s="2"/>
      <x:c r="G10" s="2"/>
      <x:c r="H10" s="2"/>
    </x:row>
    <x:row r="11" ht="22" customHeight="1">
      <x:c r="A11" s="159" t="str">
        <x:v>COGS tercatat</x:v>
      </x:c>
      <x:c r="B11" s="161" t="n">
        <x:f>SUMIFS($E$26:$E$125,$B$26:$B$125,"COGS",$A$26:$A$125,"&lt;="&amp;'Pengaturan'!$B$6,$A$26:$A$125,"&gt;="&amp;'Pengaturan'!$B$4)</x:f>
        <x:v>288000</x:v>
      </x:c>
      <x:c r="C11" s="162" t="n">
        <x:f>IFERROR(B11/$B$5,0)</x:f>
        <x:v>0.003215541785295595</x:v>
      </x:c>
      <x:c r="D11" s="168" t="str">
        <x:v>Parsial</x:v>
      </x:c>
      <x:c r="E11" s="2"/>
      <x:c r="F11" s="2"/>
      <x:c r="G11" s="2"/>
      <x:c r="H11" s="2"/>
    </x:row>
    <x:row r="12" ht="22" customHeight="1">
      <x:c r="A12" s="112" t="str">
        <x:v>OPEX tercatat</x:v>
      </x:c>
      <x:c r="B12" s="115" t="n">
        <x:f>SUMIFS($E$26:$E$125,$B$26:$B$125,"OPEX",$A$26:$A$125,"&lt;="&amp;'Pengaturan'!$B$6,$A$26:$A$125,"&gt;="&amp;'Pengaturan'!$B$4)</x:f>
        <x:v>1083000</x:v>
      </x:c>
      <x:c r="C12" s="156" t="n">
        <x:f>IFERROR(B12/$B$5,0)</x:f>
        <x:v>0.012091776921788646</x:v>
      </x:c>
      <x:c r="D12" s="166" t="str">
        <x:v>Parsial</x:v>
      </x:c>
      <x:c r="E12" s="2"/>
      <x:c r="F12" s="2"/>
      <x:c r="G12" s="2"/>
      <x:c r="H12" s="2"/>
    </x:row>
    <x:row r="13" ht="22" customHeight="1">
      <x:c r="A13" s="112" t="str">
        <x:v>Biaya lainnya</x:v>
      </x:c>
      <x:c r="B13" s="115" t="n">
        <x:f>SUMIFS($E$26:$E$125,$B$26:$B$125,"Biaya Lain",$A$26:$A$125,"&lt;="&amp;'Pengaturan'!$B$6,$A$26:$A$125,"&gt;="&amp;'Pengaturan'!$B$4)</x:f>
        <x:v>0</x:v>
      </x:c>
      <x:c r="C13" s="156" t="n">
        <x:f>IFERROR(B13/$B$5,0)</x:f>
        <x:v>0</x:v>
      </x:c>
      <x:c r="D13" s="166" t="str">
        <x:v>Parsial</x:v>
      </x:c>
      <x:c r="E13" s="2"/>
      <x:c r="F13" s="2"/>
      <x:c r="G13" s="2"/>
      <x:c r="H13" s="2"/>
    </x:row>
    <x:row r="14" ht="22" customHeight="1">
      <x:c r="A14" s="112" t="str">
        <x:v>Perlu konfirmasi</x:v>
      </x:c>
      <x:c r="B14" s="115" t="n">
        <x:f>SUMIFS($E$26:$E$125,$B$26:$B$125,"Perlu konfirmasi",$A$26:$A$125,"&lt;="&amp;'Pengaturan'!$B$6,$A$26:$A$125,"&gt;="&amp;'Pengaturan'!$B$4)</x:f>
        <x:v>790000</x:v>
      </x:c>
      <x:c r="C14" s="156" t="n">
        <x:f>IFERROR(B14/$B$5,0)</x:f>
        <x:v>0.008820409758276112</x:v>
      </x:c>
      <x:c r="D14" s="166" t="str">
        <x:v>Kategori belum pasti</x:v>
      </x:c>
      <x:c r="E14" s="2"/>
      <x:c r="F14" s="2"/>
      <x:c r="G14" s="2"/>
      <x:c r="H14" s="2"/>
    </x:row>
    <x:row r="15" ht="22" customHeight="1">
      <x:c r="A15" s="112" t="str">
        <x:v>Aset</x:v>
      </x:c>
      <x:c r="B15" s="115" t="n">
        <x:f>SUMIFS($E$26:$E$125,$B$26:$B$125,"Aset",$A$26:$A$125,"&lt;="&amp;'Pengaturan'!$B$6,$A$26:$A$125,"&gt;="&amp;'Pengaturan'!$B$4)</x:f>
        <x:v>0</x:v>
      </x:c>
      <x:c r="C15" s="156" t="n">
        <x:f>IFERROR(B15/$B$5,0)</x:f>
        <x:v>0</x:v>
      </x:c>
      <x:c r="D15" s="166" t="str">
        <x:v>Tidak dibebankan langsung ke P&amp;L</x:v>
      </x:c>
      <x:c r="E15" s="2"/>
      <x:c r="F15" s="2"/>
      <x:c r="G15" s="2"/>
      <x:c r="H15" s="2"/>
    </x:row>
    <x:row r="16" ht="22" customHeight="1">
      <x:c r="A16" s="112" t="str">
        <x:v>Advance / Bon</x:v>
      </x:c>
      <x:c r="B16" s="115" t="n">
        <x:f>SUMIFS($E$26:$E$125,$B$26:$B$125,"Advance / Bon",$A$26:$A$125,"&lt;="&amp;'Pengaturan'!$B$6,$A$26:$A$125,"&gt;="&amp;'Pengaturan'!$B$4)</x:f>
        <x:v>0</x:v>
      </x:c>
      <x:c r="C16" s="156" t="n">
        <x:f>IFERROR(B16/$B$5,0)</x:f>
        <x:v>0</x:v>
      </x:c>
      <x:c r="D16" s="166" t="str">
        <x:v>Tidak otomatis menjadi beban</x:v>
      </x:c>
      <x:c r="E16" s="2"/>
      <x:c r="F16" s="2"/>
      <x:c r="G16" s="2"/>
      <x:c r="H16" s="2"/>
    </x:row>
    <x:row r="17" ht="22" customHeight="1">
      <x:c r="A17" s="169" t="str">
        <x:v>Total cash-out tercatat</x:v>
      </x:c>
      <x:c r="B17" s="170" t="n">
        <x:f>SUM(B11:B16)</x:f>
        <x:v>2161000</x:v>
      </x:c>
      <x:c r="C17" s="171" t="n">
        <x:f>IFERROR(B17/$B$5,0)</x:f>
        <x:v>0.024127728465360352</x:v>
      </x:c>
      <x:c r="D17" s="172" t="str">
        <x:v>Seluruh kategori</x:v>
      </x:c>
      <x:c r="E17" s="2"/>
      <x:c r="F17" s="2"/>
      <x:c r="G17" s="2"/>
      <x:c r="H17" s="2"/>
    </x:row>
    <x:row r="18" ht="22" customHeight="1">
      <x:c r="A18" s="112" t="str">
        <x:v>Surplus setelah biaya terklasifikasi</x:v>
      </x:c>
      <x:c r="B18" s="115" t="n">
        <x:f>B5-SUM(B11:B13)</x:f>
        <x:v>88194000</x:v>
      </x:c>
      <x:c r="C18" s="156" t="n">
        <x:f>IFERROR(B18/$B$5,0)</x:f>
        <x:v>0.9846926812929158</x:v>
      </x:c>
      <x:c r="D18" s="166" t="str">
        <x:v>Bukan laba final</x:v>
      </x:c>
      <x:c r="E18" s="2"/>
      <x:c r="F18" s="2"/>
      <x:c r="G18" s="2"/>
      <x:c r="H18" s="2"/>
    </x:row>
    <x:row r="19" ht="22" customHeight="1">
      <x:c r="A19" s="169" t="str">
        <x:v>Surplus kas tercatat</x:v>
      </x:c>
      <x:c r="B19" s="170" t="n">
        <x:f>B5-B17</x:f>
        <x:v>87404000</x:v>
      </x:c>
      <x:c r="C19" s="171" t="n">
        <x:f>IFERROR(B19/$B$5,0)</x:f>
        <x:v>0.9758722715346396</x:v>
      </x:c>
      <x:c r="D19" s="172" t="str">
        <x:v>Cash-in minus seluruh cash-out tercatat</x:v>
      </x:c>
      <x:c r="E19" s="2"/>
      <x:c r="F19" s="2"/>
      <x:c r="G19" s="2"/>
      <x:c r="H19" s="2"/>
    </x:row>
    <x:row r="20" ht="22" customHeight="1">
      <x:c r="A20" s="157" t="str">
        <x:v>Status kelengkapan biaya</x:v>
      </x:c>
      <x:c r="B20" s="131" t="str">
        <x:f>IF(AND('Pengaturan'!B10="Lengkap",B14=0),"Lengkap","Belum lengkap")</x:f>
        <x:v>Belum lengkap</x:v>
      </x:c>
      <x:c r="C20" s="131"/>
      <x:c r="D20" s="167" t="str">
        <x:v>Perbarui Pengaturan B10 setelah lengkap</x:v>
      </x:c>
      <x:c r="E20" s="2"/>
      <x:c r="F20" s="2"/>
      <x:c r="G20" s="2"/>
      <x:c r="H20" s="2"/>
    </x:row>
    <x:row r="21" ht="42" customHeight="1">
      <x:c r="A21" s="6" t="str">
        <x:v>Klasifikasi sarapan/makan malam = OPEX konsumsi; galon = OPEX air minum; baterai = biaya langsung sesi. Semua klasifikasi dapat diperbaiki. Tidak ada gaji, sewa, listrik, atau biaya master yang diasumsikan nol sebagai biaya final.</x:v>
      </x:c>
      <x:c r="B21" s="6"/>
      <x:c r="C21" s="6"/>
      <x:c r="D21" s="6"/>
      <x:c r="E21" s="6"/>
      <x:c r="F21" s="6"/>
      <x:c r="G21" s="6"/>
      <x:c r="H21" s="6"/>
    </x:row>
    <x:row r="22" ht="22" customHeight="1">
      <x:c r="A22" s="2"/>
      <x:c r="B22" s="2"/>
      <x:c r="C22" s="2"/>
      <x:c r="D22" s="2"/>
      <x:c r="E22" s="2"/>
      <x:c r="F22" s="2"/>
      <x:c r="G22" s="2"/>
      <x:c r="H22" s="2"/>
    </x:row>
    <x:row r="23" ht="26" customHeight="1">
      <x:c r="A23" s="23" t="str">
        <x:v>DETAIL CASH-OUT | INPUT EDITABLE</x:v>
      </x:c>
      <x:c r="B23" s="23"/>
      <x:c r="C23" s="23"/>
      <x:c r="D23" s="23"/>
      <x:c r="E23" s="23"/>
      <x:c r="F23" s="23"/>
      <x:c r="G23" s="23"/>
      <x:c r="H23" s="23"/>
    </x:row>
    <x:row r="24" ht="22" customHeight="1">
      <x:c r="A24" s="2"/>
      <x:c r="B24" s="2"/>
      <x:c r="C24" s="2"/>
      <x:c r="D24" s="2"/>
      <x:c r="E24" s="2"/>
      <x:c r="F24" s="2"/>
      <x:c r="G24" s="2"/>
      <x:c r="H24" s="2"/>
    </x:row>
    <x:row r="25" ht="34" customHeight="1">
      <x:c r="A25" s="127" t="str">
        <x:v>Tanggal</x:v>
      </x:c>
      <x:c r="B25" s="128" t="str">
        <x:v>Klasifikasi</x:v>
      </x:c>
      <x:c r="C25" s="128" t="str">
        <x:v>Subkategori</x:v>
      </x:c>
      <x:c r="D25" s="128" t="str">
        <x:v>Keterangan Asli</x:v>
      </x:c>
      <x:c r="E25" s="128" t="str">
        <x:v>Cash-out</x:v>
      </x:c>
      <x:c r="F25" s="128" t="str">
        <x:v>Sheet Sumber</x:v>
      </x:c>
      <x:c r="G25" s="128" t="str">
        <x:v>Sel Sumber</x:v>
      </x:c>
      <x:c r="H25" s="128" t="str">
        <x:v>Nominal Asli</x:v>
      </x:c>
    </x:row>
    <x:row r="26" ht="22" customHeight="1">
      <x:c r="A26" s="129" t="n">
        <x:v>46266</x:v>
      </x:c>
      <x:c r="B26" s="114" t="str">
        <x:v>Perlu konfirmasi</x:v>
      </x:c>
      <x:c r="C26" s="114" t="str">
        <x:v>Gabungan baterai dan pengharum</x:v>
      </x:c>
      <x:c r="D26" s="114" t="str">
        <x:v>Baterai AA &amp; Pengharum</x:v>
      </x:c>
      <x:c r="E26" s="115" t="n">
        <x:v>67000</x:v>
      </x:c>
      <x:c r="F26" s="114" t="str">
        <x:v>1</x:v>
      </x:c>
      <x:c r="G26" s="114" t="str">
        <x:v>C58:D58</x:v>
      </x:c>
      <x:c r="H26" s="173" t="n">
        <x:v>-67000</x:v>
      </x:c>
    </x:row>
    <x:row r="27" ht="22" customHeight="1">
      <x:c r="A27" s="129" t="n">
        <x:v>46266</x:v>
      </x:c>
      <x:c r="B27" s="114" t="str">
        <x:v>Perlu konfirmasi</x:v>
      </x:c>
      <x:c r="C27" s="114" t="str">
        <x:v>Belum terklasifikasi</x:v>
      </x:c>
      <x:c r="D27" s="114" t="str">
        <x:v>Fadel</x:v>
      </x:c>
      <x:c r="E27" s="115" t="n">
        <x:v>26000</x:v>
      </x:c>
      <x:c r="F27" s="114" t="str">
        <x:v>1</x:v>
      </x:c>
      <x:c r="G27" s="114" t="str">
        <x:v>C60:D60</x:v>
      </x:c>
      <x:c r="H27" s="173" t="n">
        <x:v>-26000</x:v>
      </x:c>
    </x:row>
    <x:row r="28" ht="22" customHeight="1">
      <x:c r="A28" s="129" t="n">
        <x:v>46266</x:v>
      </x:c>
      <x:c r="B28" s="114" t="str">
        <x:v>OPEX</x:v>
      </x:c>
      <x:c r="C28" s="114" t="str">
        <x:v>Konsumsi Crew</x:v>
      </x:c>
      <x:c r="D28" s="114" t="str">
        <x:v>sarapan wisuda day 1</x:v>
      </x:c>
      <x:c r="E28" s="115" t="n">
        <x:v>240000</x:v>
      </x:c>
      <x:c r="F28" s="114" t="str">
        <x:v>1</x:v>
      </x:c>
      <x:c r="G28" s="114" t="str">
        <x:v>C61:D61</x:v>
      </x:c>
      <x:c r="H28" s="173" t="n">
        <x:v>-240000</x:v>
      </x:c>
    </x:row>
    <x:row r="29" ht="22" customHeight="1">
      <x:c r="A29" s="129" t="n">
        <x:v>46267</x:v>
      </x:c>
      <x:c r="B29" s="114" t="str">
        <x:v>Perlu konfirmasi</x:v>
      </x:c>
      <x:c r="C29" s="114" t="str">
        <x:v>Belum terklasifikasi</x:v>
      </x:c>
      <x:c r="D29" s="114" t="str">
        <x:v>fadel</x:v>
      </x:c>
      <x:c r="E29" s="115" t="n">
        <x:v>63000</x:v>
      </x:c>
      <x:c r="F29" s="114" t="str">
        <x:v>2</x:v>
      </x:c>
      <x:c r="G29" s="114" t="str">
        <x:v>C58:D58</x:v>
      </x:c>
      <x:c r="H29" s="173" t="n">
        <x:v>-63000</x:v>
      </x:c>
    </x:row>
    <x:row r="30" ht="22" customHeight="1">
      <x:c r="A30" s="129" t="n">
        <x:v>46267</x:v>
      </x:c>
      <x:c r="B30" s="114" t="str">
        <x:v>OPEX</x:v>
      </x:c>
      <x:c r="C30" s="114" t="str">
        <x:v>Konsumsi Crew</x:v>
      </x:c>
      <x:c r="D30" s="114" t="str">
        <x:v>Sarapan wisuda Day 2</x:v>
      </x:c>
      <x:c r="E30" s="115" t="n">
        <x:v>155000</x:v>
      </x:c>
      <x:c r="F30" s="114" t="str">
        <x:v>2</x:v>
      </x:c>
      <x:c r="G30" s="114" t="str">
        <x:v>C59:D59</x:v>
      </x:c>
      <x:c r="H30" s="173" t="n">
        <x:v>-155000</x:v>
      </x:c>
    </x:row>
    <x:row r="31" ht="22" customHeight="1">
      <x:c r="A31" s="129" t="n">
        <x:v>46267</x:v>
      </x:c>
      <x:c r="B31" s="114" t="str">
        <x:v>OPEX</x:v>
      </x:c>
      <x:c r="C31" s="114" t="str">
        <x:v>Konsumsi Crew</x:v>
      </x:c>
      <x:c r="D31" s="114" t="str">
        <x:v>makan malam wisuda</x:v>
      </x:c>
      <x:c r="E31" s="115" t="n">
        <x:v>170000</x:v>
      </x:c>
      <x:c r="F31" s="114" t="str">
        <x:v>2</x:v>
      </x:c>
      <x:c r="G31" s="114" t="str">
        <x:v>C60:D60</x:v>
      </x:c>
      <x:c r="H31" s="173" t="n">
        <x:v>-170000</x:v>
      </x:c>
    </x:row>
    <x:row r="32" ht="22" customHeight="1">
      <x:c r="A32" s="129" t="n">
        <x:v>46267</x:v>
      </x:c>
      <x:c r="B32" s="114" t="str">
        <x:v>COGS</x:v>
      </x:c>
      <x:c r="C32" s="114" t="str">
        <x:v>Properti / Consumable Sesi</x:v>
      </x:c>
      <x:c r="D32" s="114" t="str">
        <x:v>Sewa baterai cinemon</x:v>
      </x:c>
      <x:c r="E32" s="115" t="n">
        <x:v>108000</x:v>
      </x:c>
      <x:c r="F32" s="114" t="str">
        <x:v>2</x:v>
      </x:c>
      <x:c r="G32" s="114" t="str">
        <x:v>C61:D61</x:v>
      </x:c>
      <x:c r="H32" s="173" t="n">
        <x:v>-108000</x:v>
      </x:c>
    </x:row>
    <x:row r="33" ht="22" customHeight="1">
      <x:c r="A33" s="129" t="n">
        <x:v>46269</x:v>
      </x:c>
      <x:c r="B33" s="114" t="str">
        <x:v>Perlu konfirmasi</x:v>
      </x:c>
      <x:c r="C33" s="114" t="str">
        <x:v>Belum terklasifikasi</x:v>
      </x:c>
      <x:c r="D33" s="114" t="str">
        <x:v>Fadel</x:v>
      </x:c>
      <x:c r="E33" s="115" t="n">
        <x:v>200000</x:v>
      </x:c>
      <x:c r="F33" s="114" t="str">
        <x:v>4</x:v>
      </x:c>
      <x:c r="G33" s="114" t="str">
        <x:v>C34:D34</x:v>
      </x:c>
      <x:c r="H33" s="173" t="n">
        <x:v>-200000</x:v>
      </x:c>
    </x:row>
    <x:row r="34" ht="22" customHeight="1">
      <x:c r="A34" s="129" t="n">
        <x:v>46270</x:v>
      </x:c>
      <x:c r="B34" s="114" t="str">
        <x:v>Perlu konfirmasi</x:v>
      </x:c>
      <x:c r="C34" s="114" t="str">
        <x:v>Belum terklasifikasi</x:v>
      </x:c>
      <x:c r="D34" s="114" t="str">
        <x:v>fahme</x:v>
      </x:c>
      <x:c r="E34" s="115" t="n">
        <x:v>50000</x:v>
      </x:c>
      <x:c r="F34" s="114" t="str">
        <x:v>5</x:v>
      </x:c>
      <x:c r="G34" s="114" t="str">
        <x:v>C29:D29</x:v>
      </x:c>
      <x:c r="H34" s="173" t="n">
        <x:v>-50000</x:v>
      </x:c>
    </x:row>
    <x:row r="35" ht="22" customHeight="1">
      <x:c r="A35" s="129" t="n">
        <x:v>46272</x:v>
      </x:c>
      <x:c r="B35" s="114" t="str">
        <x:v>OPEX</x:v>
      </x:c>
      <x:c r="C35" s="114" t="str">
        <x:v>Air Minum</x:v>
      </x:c>
      <x:c r="D35" s="114" t="str">
        <x:v>galon</x:v>
      </x:c>
      <x:c r="E35" s="115" t="n">
        <x:v>16000</x:v>
      </x:c>
      <x:c r="F35" s="114" t="str">
        <x:v>7</x:v>
      </x:c>
      <x:c r="G35" s="114" t="str">
        <x:v>C24:D24</x:v>
      </x:c>
      <x:c r="H35" s="173" t="n">
        <x:v>-16000</x:v>
      </x:c>
    </x:row>
    <x:row r="36" ht="22" customHeight="1">
      <x:c r="A36" s="129" t="n">
        <x:v>46272</x:v>
      </x:c>
      <x:c r="B36" s="114" t="str">
        <x:v>COGS</x:v>
      </x:c>
      <x:c r="C36" s="114" t="str">
        <x:v>Properti / Consumable Sesi</x:v>
      </x:c>
      <x:c r="D36" s="114" t="str">
        <x:v>Baterai A2</x:v>
      </x:c>
      <x:c r="E36" s="115" t="n">
        <x:v>70000</x:v>
      </x:c>
      <x:c r="F36" s="114" t="str">
        <x:v>7</x:v>
      </x:c>
      <x:c r="G36" s="114" t="str">
        <x:v>C25:D25</x:v>
      </x:c>
      <x:c r="H36" s="173" t="n">
        <x:v>-70000</x:v>
      </x:c>
    </x:row>
    <x:row r="37" ht="22" customHeight="1">
      <x:c r="A37" s="129" t="n">
        <x:v>46272</x:v>
      </x:c>
      <x:c r="B37" s="114" t="str">
        <x:v>OPEX</x:v>
      </x:c>
      <x:c r="C37" s="114" t="str">
        <x:v>Konsumsi Crew</x:v>
      </x:c>
      <x:c r="D37" s="114" t="str">
        <x:v>Sarapan wisuda day 1</x:v>
      </x:c>
      <x:c r="E37" s="115" t="n">
        <x:v>125000</x:v>
      </x:c>
      <x:c r="F37" s="114" t="str">
        <x:v>7</x:v>
      </x:c>
      <x:c r="G37" s="114" t="str">
        <x:v>C26:D26</x:v>
      </x:c>
      <x:c r="H37" s="173" t="n">
        <x:v>-125000</x:v>
      </x:c>
    </x:row>
    <x:row r="38" ht="22" customHeight="1">
      <x:c r="A38" s="129" t="n">
        <x:v>46273</x:v>
      </x:c>
      <x:c r="B38" s="114" t="str">
        <x:v>Perlu konfirmasi</x:v>
      </x:c>
      <x:c r="C38" s="114" t="str">
        <x:v>Belum terklasifikasi</x:v>
      </x:c>
      <x:c r="D38" s="114" t="str">
        <x:v>Penthil</x:v>
      </x:c>
      <x:c r="E38" s="115" t="n">
        <x:v>50000</x:v>
      </x:c>
      <x:c r="F38" s="114" t="str">
        <x:v>8</x:v>
      </x:c>
      <x:c r="G38" s="114" t="str">
        <x:v>C70:D70</x:v>
      </x:c>
      <x:c r="H38" s="173" t="n">
        <x:v>-50000</x:v>
      </x:c>
    </x:row>
    <x:row r="39" ht="22" customHeight="1">
      <x:c r="A39" s="129" t="n">
        <x:v>46273</x:v>
      </x:c>
      <x:c r="B39" s="114" t="str">
        <x:v>Perlu konfirmasi</x:v>
      </x:c>
      <x:c r="C39" s="114" t="str">
        <x:v>Belum terklasifikasi</x:v>
      </x:c>
      <x:c r="D39" s="114" t="str">
        <x:v>Fadel</x:v>
      </x:c>
      <x:c r="E39" s="115" t="n">
        <x:v>50000</x:v>
      </x:c>
      <x:c r="F39" s="114" t="str">
        <x:v>8</x:v>
      </x:c>
      <x:c r="G39" s="114" t="str">
        <x:v>C71:D71</x:v>
      </x:c>
      <x:c r="H39" s="173" t="n">
        <x:v>-50000</x:v>
      </x:c>
    </x:row>
    <x:row r="40" ht="22" customHeight="1">
      <x:c r="A40" s="129" t="n">
        <x:v>46273</x:v>
      </x:c>
      <x:c r="B40" s="114" t="str">
        <x:v>OPEX</x:v>
      </x:c>
      <x:c r="C40" s="114" t="str">
        <x:v>Konsumsi Crew</x:v>
      </x:c>
      <x:c r="D40" s="114" t="str">
        <x:v>makan malam wisuda</x:v>
      </x:c>
      <x:c r="E40" s="115" t="n">
        <x:v>220000</x:v>
      </x:c>
      <x:c r="F40" s="114" t="str">
        <x:v>8</x:v>
      </x:c>
      <x:c r="G40" s="114" t="str">
        <x:v>C72:D72</x:v>
      </x:c>
      <x:c r="H40" s="173" t="n">
        <x:v>-220000</x:v>
      </x:c>
    </x:row>
    <x:row r="41" ht="22" customHeight="1">
      <x:c r="A41" s="129" t="n">
        <x:v>46274</x:v>
      </x:c>
      <x:c r="B41" s="114" t="str">
        <x:v>COGS</x:v>
      </x:c>
      <x:c r="C41" s="114" t="str">
        <x:v>Properti / Consumable Sesi</x:v>
      </x:c>
      <x:c r="D41" s="114" t="str">
        <x:v>rental baterai cinemon</x:v>
      </x:c>
      <x:c r="E41" s="115" t="n">
        <x:v>110000</x:v>
      </x:c>
      <x:c r="F41" s="114" t="str">
        <x:v>9</x:v>
      </x:c>
      <x:c r="G41" s="114" t="str">
        <x:v>C66:D66</x:v>
      </x:c>
      <x:c r="H41" s="173" t="n">
        <x:v>-110000</x:v>
      </x:c>
    </x:row>
    <x:row r="42" ht="22" customHeight="1">
      <x:c r="A42" s="130" t="n">
        <x:v>46274</x:v>
      </x:c>
      <x:c r="B42" s="131" t="str">
        <x:v>OPEX</x:v>
      </x:c>
      <x:c r="C42" s="131" t="str">
        <x:v>Konsumsi Crew</x:v>
      </x:c>
      <x:c r="D42" s="131" t="str">
        <x:v>makan wisuda day 2</x:v>
      </x:c>
      <x:c r="E42" s="132" t="n">
        <x:v>125000</x:v>
      </x:c>
      <x:c r="F42" s="131" t="str">
        <x:v>9</x:v>
      </x:c>
      <x:c r="G42" s="131" t="str">
        <x:v>C67:D67</x:v>
      </x:c>
      <x:c r="H42" s="174" t="n">
        <x:v>-125000</x:v>
      </x:c>
    </x:row>
    <x:row r="43" ht="22" customHeight="1">
      <x:c r="A43" s="11" t="n">
        <x:v>46276</x:v>
      </x:c>
      <x:c r="B43" s="2" t="str">
        <x:v>Perlu konfirmasi</x:v>
      </x:c>
      <x:c r="C43" s="2" t="str">
        <x:v>Belum terklasifikasi</x:v>
      </x:c>
      <x:c r="D43" s="2" t="str">
        <x:v>penthil</x:v>
      </x:c>
      <x:c r="E43" s="12" t="n">
        <x:v>50000</x:v>
      </x:c>
      <x:c r="F43" s="2" t="str">
        <x:v>11</x:v>
      </x:c>
      <x:c r="G43" s="2" t="str">
        <x:v>C28:D28</x:v>
      </x:c>
      <x:c r="H43" s="12" t="n">
        <x:v>-50000</x:v>
      </x:c>
    </x:row>
    <x:row r="44" ht="22" customHeight="1">
      <x:c r="A44" s="11" t="n">
        <x:v>46276</x:v>
      </x:c>
      <x:c r="B44" s="2" t="str">
        <x:v>OPEX</x:v>
      </x:c>
      <x:c r="C44" s="2" t="str">
        <x:v>Air Minum</x:v>
      </x:c>
      <x:c r="D44" s="2" t="str">
        <x:v>galon</x:v>
      </x:c>
      <x:c r="E44" s="12" t="n">
        <x:v>16000</x:v>
      </x:c>
      <x:c r="F44" s="2" t="str">
        <x:v>11</x:v>
      </x:c>
      <x:c r="G44" s="2" t="str">
        <x:v>C29:D29</x:v>
      </x:c>
      <x:c r="H44" s="12" t="n">
        <x:v>-16000</x:v>
      </x:c>
    </x:row>
    <x:row r="45" ht="22" customHeight="1">
      <x:c r="A45" s="11" t="n">
        <x:v>46277</x:v>
      </x:c>
      <x:c r="B45" s="2" t="str">
        <x:v>Perlu konfirmasi</x:v>
      </x:c>
      <x:c r="C45" s="2" t="str">
        <x:v>Belum terklasifikasi</x:v>
      </x:c>
      <x:c r="D45" s="2" t="str">
        <x:v>Fadel</x:v>
      </x:c>
      <x:c r="E45" s="12" t="n">
        <x:v>50000</x:v>
      </x:c>
      <x:c r="F45" s="2" t="str">
        <x:v>12</x:v>
      </x:c>
      <x:c r="G45" s="2" t="str">
        <x:v>C29:D29</x:v>
      </x:c>
      <x:c r="H45" s="12" t="n">
        <x:v>-50000</x:v>
      </x:c>
    </x:row>
    <x:row r="46" ht="22" customHeight="1">
      <x:c r="A46" s="11" t="n">
        <x:v>46278</x:v>
      </x:c>
      <x:c r="B46" s="2" t="str">
        <x:v>Perlu konfirmasi</x:v>
      </x:c>
      <x:c r="C46" s="2" t="str">
        <x:v>Belum terklasifikasi</x:v>
      </x:c>
      <x:c r="D46" s="2" t="str">
        <x:v>Penthil</x:v>
      </x:c>
      <x:c r="E46" s="12" t="n">
        <x:v>50000</x:v>
      </x:c>
      <x:c r="F46" s="2" t="str">
        <x:v>13</x:v>
      </x:c>
      <x:c r="G46" s="2" t="str">
        <x:v>C33:D33</x:v>
      </x:c>
      <x:c r="H46" s="12" t="n">
        <x:v>-50000</x:v>
      </x:c>
    </x:row>
    <x:row r="47" ht="22" customHeight="1">
      <x:c r="A47" s="11" t="n">
        <x:v>46279</x:v>
      </x:c>
      <x:c r="B47" s="2" t="str">
        <x:v>Perlu konfirmasi</x:v>
      </x:c>
      <x:c r="C47" s="2" t="str">
        <x:v>Belum terklasifikasi</x:v>
      </x:c>
      <x:c r="D47" s="2" t="str">
        <x:v>penthil</x:v>
      </x:c>
      <x:c r="E47" s="12" t="n">
        <x:v>50000</x:v>
      </x:c>
      <x:c r="F47" s="2" t="str">
        <x:v>14</x:v>
      </x:c>
      <x:c r="G47" s="2" t="str">
        <x:v>C31:D31</x:v>
      </x:c>
      <x:c r="H47" s="12" t="n">
        <x:v>-50000</x:v>
      </x:c>
    </x:row>
    <x:row r="48" ht="22" customHeight="1">
      <x:c r="A48" s="11" t="n">
        <x:v>46281</x:v>
      </x:c>
      <x:c r="B48" s="2" t="str">
        <x:v>OPEX</x:v>
      </x:c>
      <x:c r="C48" s="2" t="str">
        <x:v>Air Minum</x:v>
      </x:c>
      <x:c r="D48" s="2" t="str">
        <x:v>Galon</x:v>
      </x:c>
      <x:c r="E48" s="12" t="n">
        <x:v>16000</x:v>
      </x:c>
      <x:c r="F48" s="2" t="str">
        <x:v>16</x:v>
      </x:c>
      <x:c r="G48" s="2" t="str">
        <x:v>C28:D28</x:v>
      </x:c>
      <x:c r="H48" s="12" t="n">
        <x:v>-16000</x:v>
      </x:c>
    </x:row>
    <x:row r="49" ht="22" customHeight="1">
      <x:c r="A49" s="11" t="n">
        <x:v>46281</x:v>
      </x:c>
      <x:c r="B49" s="2" t="str">
        <x:v>Perlu konfirmasi</x:v>
      </x:c>
      <x:c r="C49" s="2" t="str">
        <x:v>Belum terklasifikasi</x:v>
      </x:c>
      <x:c r="D49" s="2" t="str">
        <x:v>Penthil</x:v>
      </x:c>
      <x:c r="E49" s="12" t="n">
        <x:v>84000</x:v>
      </x:c>
      <x:c r="F49" s="2" t="str">
        <x:v>16</x:v>
      </x:c>
      <x:c r="G49" s="2" t="str">
        <x:v>C29:D29</x:v>
      </x:c>
      <x:c r="H49" s="12" t="n">
        <x:v>-84000</x:v>
      </x:c>
    </x:row>
    <x:row r="50" ht="22" customHeight="1">
      <x:c r="A50" s="11"/>
      <x:c r="B50" s="2"/>
      <x:c r="C50" s="2"/>
      <x:c r="D50" s="2"/>
      <x:c r="E50" s="12"/>
      <x:c r="F50" s="2"/>
      <x:c r="G50" s="2"/>
      <x:c r="H50" s="12"/>
    </x:row>
    <x:row r="51" ht="22" customHeight="1">
      <x:c r="A51" s="11"/>
      <x:c r="B51" s="2"/>
      <x:c r="C51" s="2"/>
      <x:c r="D51" s="2"/>
      <x:c r="E51" s="12"/>
      <x:c r="F51" s="2"/>
      <x:c r="G51" s="2"/>
      <x:c r="H51" s="12"/>
    </x:row>
    <x:row r="52" ht="22" customHeight="1">
      <x:c r="A52" s="11"/>
      <x:c r="B52" s="2"/>
      <x:c r="C52" s="2"/>
      <x:c r="D52" s="2"/>
      <x:c r="E52" s="12"/>
      <x:c r="F52" s="2"/>
      <x:c r="G52" s="2"/>
      <x:c r="H52" s="12"/>
    </x:row>
    <x:row r="53" ht="22" customHeight="1">
      <x:c r="A53" s="11"/>
      <x:c r="B53" s="2"/>
      <x:c r="C53" s="2"/>
      <x:c r="D53" s="2"/>
      <x:c r="E53" s="12"/>
      <x:c r="F53" s="2"/>
      <x:c r="G53" s="2"/>
      <x:c r="H53" s="12"/>
    </x:row>
    <x:row r="54" ht="22" customHeight="1">
      <x:c r="A54" s="11"/>
      <x:c r="B54" s="2"/>
      <x:c r="C54" s="2"/>
      <x:c r="D54" s="2"/>
      <x:c r="E54" s="12"/>
      <x:c r="F54" s="2"/>
      <x:c r="G54" s="2"/>
      <x:c r="H54" s="12"/>
    </x:row>
    <x:row r="55" ht="22" customHeight="1">
      <x:c r="A55" s="11"/>
      <x:c r="B55" s="2"/>
      <x:c r="C55" s="2"/>
      <x:c r="D55" s="2"/>
      <x:c r="E55" s="12"/>
      <x:c r="F55" s="2"/>
      <x:c r="G55" s="2"/>
      <x:c r="H55" s="12"/>
    </x:row>
    <x:row r="56" ht="22" customHeight="1">
      <x:c r="A56" s="11"/>
      <x:c r="B56" s="2"/>
      <x:c r="C56" s="2"/>
      <x:c r="D56" s="2"/>
      <x:c r="E56" s="12"/>
      <x:c r="F56" s="2"/>
      <x:c r="G56" s="2"/>
      <x:c r="H56" s="12"/>
    </x:row>
    <x:row r="57" ht="22" customHeight="1">
      <x:c r="A57" s="11"/>
      <x:c r="B57" s="2"/>
      <x:c r="C57" s="2"/>
      <x:c r="D57" s="2"/>
      <x:c r="E57" s="12"/>
      <x:c r="F57" s="2"/>
      <x:c r="G57" s="2"/>
      <x:c r="H57" s="12"/>
    </x:row>
    <x:row r="58" ht="22" customHeight="1">
      <x:c r="A58" s="11"/>
      <x:c r="B58" s="2"/>
      <x:c r="C58" s="2"/>
      <x:c r="D58" s="2"/>
      <x:c r="E58" s="12"/>
      <x:c r="F58" s="2"/>
      <x:c r="G58" s="2"/>
      <x:c r="H58" s="12"/>
    </x:row>
    <x:row r="59" ht="22" customHeight="1">
      <x:c r="A59" s="11"/>
      <x:c r="B59" s="2"/>
      <x:c r="C59" s="2"/>
      <x:c r="D59" s="2"/>
      <x:c r="E59" s="12"/>
      <x:c r="F59" s="2"/>
      <x:c r="G59" s="2"/>
      <x:c r="H59" s="12"/>
    </x:row>
    <x:row r="60" ht="22" customHeight="1">
      <x:c r="A60" s="11"/>
      <x:c r="B60" s="2"/>
      <x:c r="C60" s="2"/>
      <x:c r="D60" s="2"/>
      <x:c r="E60" s="12"/>
      <x:c r="F60" s="2"/>
      <x:c r="G60" s="2"/>
      <x:c r="H60" s="12"/>
    </x:row>
    <x:row r="61" ht="22" customHeight="1">
      <x:c r="A61" s="11"/>
      <x:c r="B61" s="2"/>
      <x:c r="C61" s="2"/>
      <x:c r="D61" s="2"/>
      <x:c r="E61" s="12"/>
      <x:c r="F61" s="2"/>
      <x:c r="G61" s="2"/>
      <x:c r="H61" s="12"/>
    </x:row>
    <x:row r="62" ht="22" customHeight="1">
      <x:c r="A62" s="11"/>
      <x:c r="B62" s="2"/>
      <x:c r="C62" s="2"/>
      <x:c r="D62" s="2"/>
      <x:c r="E62" s="12"/>
      <x:c r="F62" s="2"/>
      <x:c r="G62" s="2"/>
      <x:c r="H62" s="12"/>
    </x:row>
    <x:row r="63" ht="22" customHeight="1">
      <x:c r="A63" s="11"/>
      <x:c r="B63" s="2"/>
      <x:c r="C63" s="2"/>
      <x:c r="D63" s="2"/>
      <x:c r="E63" s="12"/>
      <x:c r="F63" s="2"/>
      <x:c r="G63" s="2"/>
      <x:c r="H63" s="12"/>
    </x:row>
    <x:row r="64" ht="22" customHeight="1">
      <x:c r="A64" s="11"/>
      <x:c r="B64" s="2"/>
      <x:c r="C64" s="2"/>
      <x:c r="D64" s="2"/>
      <x:c r="E64" s="12"/>
      <x:c r="F64" s="2"/>
      <x:c r="G64" s="2"/>
      <x:c r="H64" s="12"/>
    </x:row>
    <x:row r="65" ht="22" customHeight="1">
      <x:c r="A65" s="11"/>
      <x:c r="B65" s="2"/>
      <x:c r="C65" s="2"/>
      <x:c r="D65" s="2"/>
      <x:c r="E65" s="12"/>
      <x:c r="F65" s="2"/>
      <x:c r="G65" s="2"/>
      <x:c r="H65" s="12"/>
    </x:row>
    <x:row r="66" ht="22" customHeight="1">
      <x:c r="A66" s="11"/>
      <x:c r="B66" s="2"/>
      <x:c r="C66" s="2"/>
      <x:c r="D66" s="2"/>
      <x:c r="E66" s="12"/>
      <x:c r="F66" s="2"/>
      <x:c r="G66" s="2"/>
      <x:c r="H66" s="12"/>
    </x:row>
    <x:row r="67" ht="22" customHeight="1">
      <x:c r="A67" s="11"/>
      <x:c r="B67" s="2"/>
      <x:c r="C67" s="2"/>
      <x:c r="D67" s="2"/>
      <x:c r="E67" s="12"/>
      <x:c r="F67" s="2"/>
      <x:c r="G67" s="2"/>
      <x:c r="H67" s="12"/>
    </x:row>
    <x:row r="68" ht="22" customHeight="1">
      <x:c r="A68" s="11"/>
      <x:c r="B68" s="2"/>
      <x:c r="C68" s="2"/>
      <x:c r="D68" s="2"/>
      <x:c r="E68" s="12"/>
      <x:c r="F68" s="2"/>
      <x:c r="G68" s="2"/>
      <x:c r="H68" s="12"/>
    </x:row>
    <x:row r="69" ht="22" customHeight="1">
      <x:c r="A69" s="11"/>
      <x:c r="B69" s="2"/>
      <x:c r="C69" s="2"/>
      <x:c r="D69" s="2"/>
      <x:c r="E69" s="12"/>
      <x:c r="F69" s="2"/>
      <x:c r="G69" s="2"/>
      <x:c r="H69" s="12"/>
    </x:row>
    <x:row r="70" ht="22" customHeight="1">
      <x:c r="A70" s="11"/>
      <x:c r="B70" s="2"/>
      <x:c r="C70" s="2"/>
      <x:c r="D70" s="2"/>
      <x:c r="E70" s="12"/>
      <x:c r="F70" s="2"/>
      <x:c r="G70" s="2"/>
      <x:c r="H70" s="12"/>
    </x:row>
    <x:row r="71" ht="22" customHeight="1">
      <x:c r="A71" s="11"/>
      <x:c r="B71" s="2"/>
      <x:c r="C71" s="2"/>
      <x:c r="D71" s="2"/>
      <x:c r="E71" s="12"/>
      <x:c r="F71" s="2"/>
      <x:c r="G71" s="2"/>
      <x:c r="H71" s="12"/>
    </x:row>
    <x:row r="72" ht="22" customHeight="1">
      <x:c r="A72" s="11"/>
      <x:c r="B72" s="2"/>
      <x:c r="C72" s="2"/>
      <x:c r="D72" s="2"/>
      <x:c r="E72" s="12"/>
      <x:c r="F72" s="2"/>
      <x:c r="G72" s="2"/>
      <x:c r="H72" s="12"/>
    </x:row>
    <x:row r="73" ht="22" customHeight="1">
      <x:c r="A73" s="11"/>
      <x:c r="B73" s="2"/>
      <x:c r="C73" s="2"/>
      <x:c r="D73" s="2"/>
      <x:c r="E73" s="12"/>
      <x:c r="F73" s="2"/>
      <x:c r="G73" s="2"/>
      <x:c r="H73" s="12"/>
    </x:row>
    <x:row r="74" ht="22" customHeight="1">
      <x:c r="A74" s="11"/>
      <x:c r="B74" s="2"/>
      <x:c r="C74" s="2"/>
      <x:c r="D74" s="2"/>
      <x:c r="E74" s="12"/>
      <x:c r="F74" s="2"/>
      <x:c r="G74" s="2"/>
      <x:c r="H74" s="12"/>
    </x:row>
    <x:row r="75" ht="22" customHeight="1">
      <x:c r="A75" s="11"/>
      <x:c r="B75" s="2"/>
      <x:c r="C75" s="2"/>
      <x:c r="D75" s="2"/>
      <x:c r="E75" s="12"/>
      <x:c r="F75" s="2"/>
      <x:c r="G75" s="2"/>
      <x:c r="H75" s="12"/>
    </x:row>
    <x:row r="76" ht="22" customHeight="1">
      <x:c r="A76" s="11"/>
      <x:c r="B76" s="2"/>
      <x:c r="C76" s="2"/>
      <x:c r="D76" s="2"/>
      <x:c r="E76" s="12"/>
      <x:c r="F76" s="2"/>
      <x:c r="G76" s="2"/>
      <x:c r="H76" s="12"/>
    </x:row>
    <x:row r="77" ht="22" customHeight="1">
      <x:c r="A77" s="11"/>
      <x:c r="B77" s="2"/>
      <x:c r="C77" s="2"/>
      <x:c r="D77" s="2"/>
      <x:c r="E77" s="12"/>
      <x:c r="F77" s="2"/>
      <x:c r="G77" s="2"/>
      <x:c r="H77" s="12"/>
    </x:row>
    <x:row r="78" ht="22" customHeight="1">
      <x:c r="A78" s="11"/>
      <x:c r="B78" s="2"/>
      <x:c r="C78" s="2"/>
      <x:c r="D78" s="2"/>
      <x:c r="E78" s="12"/>
      <x:c r="F78" s="2"/>
      <x:c r="G78" s="2"/>
      <x:c r="H78" s="12"/>
    </x:row>
    <x:row r="79" ht="22" customHeight="1">
      <x:c r="A79" s="11"/>
      <x:c r="B79" s="2"/>
      <x:c r="C79" s="2"/>
      <x:c r="D79" s="2"/>
      <x:c r="E79" s="12"/>
      <x:c r="F79" s="2"/>
      <x:c r="G79" s="2"/>
      <x:c r="H79" s="12"/>
    </x:row>
    <x:row r="80" ht="22" customHeight="1">
      <x:c r="A80" s="11"/>
      <x:c r="B80" s="2"/>
      <x:c r="C80" s="2"/>
      <x:c r="D80" s="2"/>
      <x:c r="E80" s="12"/>
      <x:c r="F80" s="2"/>
      <x:c r="G80" s="2"/>
      <x:c r="H80" s="12"/>
    </x:row>
    <x:row r="81" ht="22" customHeight="1">
      <x:c r="A81" s="11"/>
      <x:c r="B81" s="2"/>
      <x:c r="C81" s="2"/>
      <x:c r="D81" s="2"/>
      <x:c r="E81" s="12"/>
      <x:c r="F81" s="2"/>
      <x:c r="G81" s="2"/>
      <x:c r="H81" s="12"/>
    </x:row>
    <x:row r="82" ht="22" customHeight="1">
      <x:c r="A82" s="11"/>
      <x:c r="B82" s="2"/>
      <x:c r="C82" s="2"/>
      <x:c r="D82" s="2"/>
      <x:c r="E82" s="12"/>
      <x:c r="F82" s="2"/>
      <x:c r="G82" s="2"/>
      <x:c r="H82" s="12"/>
    </x:row>
    <x:row r="83" ht="22" customHeight="1">
      <x:c r="A83" s="11"/>
      <x:c r="B83" s="2"/>
      <x:c r="C83" s="2"/>
      <x:c r="D83" s="2"/>
      <x:c r="E83" s="12"/>
      <x:c r="F83" s="2"/>
      <x:c r="G83" s="2"/>
      <x:c r="H83" s="12"/>
    </x:row>
    <x:row r="84" ht="22" customHeight="1">
      <x:c r="A84" s="11"/>
      <x:c r="B84" s="2"/>
      <x:c r="C84" s="2"/>
      <x:c r="D84" s="2"/>
      <x:c r="E84" s="12"/>
      <x:c r="F84" s="2"/>
      <x:c r="G84" s="2"/>
      <x:c r="H84" s="12"/>
    </x:row>
    <x:row r="85" ht="22" customHeight="1">
      <x:c r="A85" s="11"/>
      <x:c r="B85" s="2"/>
      <x:c r="C85" s="2"/>
      <x:c r="D85" s="2"/>
      <x:c r="E85" s="12"/>
      <x:c r="F85" s="2"/>
      <x:c r="G85" s="2"/>
      <x:c r="H85" s="12"/>
    </x:row>
    <x:row r="86" ht="22" customHeight="1">
      <x:c r="A86" s="11"/>
      <x:c r="B86" s="2"/>
      <x:c r="C86" s="2"/>
      <x:c r="D86" s="2"/>
      <x:c r="E86" s="12"/>
      <x:c r="F86" s="2"/>
      <x:c r="G86" s="2"/>
      <x:c r="H86" s="12"/>
    </x:row>
    <x:row r="87" ht="22" customHeight="1">
      <x:c r="A87" s="11"/>
      <x:c r="B87" s="2"/>
      <x:c r="C87" s="2"/>
      <x:c r="D87" s="2"/>
      <x:c r="E87" s="12"/>
      <x:c r="F87" s="2"/>
      <x:c r="G87" s="2"/>
      <x:c r="H87" s="12"/>
    </x:row>
    <x:row r="88" ht="22" customHeight="1">
      <x:c r="A88" s="11"/>
      <x:c r="B88" s="2"/>
      <x:c r="C88" s="2"/>
      <x:c r="D88" s="2"/>
      <x:c r="E88" s="12"/>
      <x:c r="F88" s="2"/>
      <x:c r="G88" s="2"/>
      <x:c r="H88" s="12"/>
    </x:row>
    <x:row r="89" ht="22" customHeight="1">
      <x:c r="A89" s="11"/>
      <x:c r="B89" s="2"/>
      <x:c r="C89" s="2"/>
      <x:c r="D89" s="2"/>
      <x:c r="E89" s="12"/>
      <x:c r="F89" s="2"/>
      <x:c r="G89" s="2"/>
      <x:c r="H89" s="12"/>
    </x:row>
    <x:row r="90" ht="22" customHeight="1">
      <x:c r="A90" s="11"/>
      <x:c r="B90" s="2"/>
      <x:c r="C90" s="2"/>
      <x:c r="D90" s="2"/>
      <x:c r="E90" s="12"/>
      <x:c r="F90" s="2"/>
      <x:c r="G90" s="2"/>
      <x:c r="H90" s="12"/>
    </x:row>
    <x:row r="91" ht="22" customHeight="1">
      <x:c r="A91" s="11"/>
      <x:c r="B91" s="2"/>
      <x:c r="C91" s="2"/>
      <x:c r="D91" s="2"/>
      <x:c r="E91" s="12"/>
      <x:c r="F91" s="2"/>
      <x:c r="G91" s="2"/>
      <x:c r="H91" s="12"/>
    </x:row>
    <x:row r="92" ht="22" customHeight="1">
      <x:c r="A92" s="11"/>
      <x:c r="B92" s="2"/>
      <x:c r="C92" s="2"/>
      <x:c r="D92" s="2"/>
      <x:c r="E92" s="12"/>
      <x:c r="F92" s="2"/>
      <x:c r="G92" s="2"/>
      <x:c r="H92" s="12"/>
    </x:row>
    <x:row r="93" ht="22" customHeight="1">
      <x:c r="A93" s="11"/>
      <x:c r="B93" s="2"/>
      <x:c r="C93" s="2"/>
      <x:c r="D93" s="2"/>
      <x:c r="E93" s="12"/>
      <x:c r="F93" s="2"/>
      <x:c r="G93" s="2"/>
      <x:c r="H93" s="12"/>
    </x:row>
    <x:row r="94" ht="22" customHeight="1">
      <x:c r="A94" s="11"/>
      <x:c r="B94" s="2"/>
      <x:c r="C94" s="2"/>
      <x:c r="D94" s="2"/>
      <x:c r="E94" s="12"/>
      <x:c r="F94" s="2"/>
      <x:c r="G94" s="2"/>
      <x:c r="H94" s="12"/>
    </x:row>
    <x:row r="95" ht="22" customHeight="1">
      <x:c r="A95" s="11"/>
      <x:c r="B95" s="2"/>
      <x:c r="C95" s="2"/>
      <x:c r="D95" s="2"/>
      <x:c r="E95" s="12"/>
      <x:c r="F95" s="2"/>
      <x:c r="G95" s="2"/>
      <x:c r="H95" s="12"/>
    </x:row>
    <x:row r="96" ht="22" customHeight="1">
      <x:c r="A96" s="11"/>
      <x:c r="B96" s="2"/>
      <x:c r="C96" s="2"/>
      <x:c r="D96" s="2"/>
      <x:c r="E96" s="12"/>
      <x:c r="F96" s="2"/>
      <x:c r="G96" s="2"/>
      <x:c r="H96" s="12"/>
    </x:row>
    <x:row r="97" ht="22" customHeight="1">
      <x:c r="A97" s="11"/>
      <x:c r="B97" s="2"/>
      <x:c r="C97" s="2"/>
      <x:c r="D97" s="2"/>
      <x:c r="E97" s="12"/>
      <x:c r="F97" s="2"/>
      <x:c r="G97" s="2"/>
      <x:c r="H97" s="12"/>
    </x:row>
    <x:row r="98" ht="22" customHeight="1">
      <x:c r="A98" s="11"/>
      <x:c r="B98" s="2"/>
      <x:c r="C98" s="2"/>
      <x:c r="D98" s="2"/>
      <x:c r="E98" s="12"/>
      <x:c r="F98" s="2"/>
      <x:c r="G98" s="2"/>
      <x:c r="H98" s="12"/>
    </x:row>
    <x:row r="99" ht="22" customHeight="1">
      <x:c r="A99" s="11"/>
      <x:c r="B99" s="2"/>
      <x:c r="C99" s="2"/>
      <x:c r="D99" s="2"/>
      <x:c r="E99" s="12"/>
      <x:c r="F99" s="2"/>
      <x:c r="G99" s="2"/>
      <x:c r="H99" s="12"/>
    </x:row>
    <x:row r="100" ht="22" customHeight="1">
      <x:c r="A100" s="11"/>
      <x:c r="B100" s="2"/>
      <x:c r="C100" s="2"/>
      <x:c r="D100" s="2"/>
      <x:c r="E100" s="12"/>
      <x:c r="F100" s="2"/>
      <x:c r="G100" s="2"/>
      <x:c r="H100" s="12"/>
    </x:row>
    <x:row r="101" ht="22" customHeight="1">
      <x:c r="A101" s="11"/>
      <x:c r="B101" s="2"/>
      <x:c r="C101" s="2"/>
      <x:c r="D101" s="2"/>
      <x:c r="E101" s="12"/>
      <x:c r="F101" s="2"/>
      <x:c r="G101" s="2"/>
      <x:c r="H101" s="12"/>
    </x:row>
    <x:row r="102" ht="22" customHeight="1">
      <x:c r="A102" s="11"/>
      <x:c r="B102" s="2"/>
      <x:c r="C102" s="2"/>
      <x:c r="D102" s="2"/>
      <x:c r="E102" s="12"/>
      <x:c r="F102" s="2"/>
      <x:c r="G102" s="2"/>
      <x:c r="H102" s="12"/>
    </x:row>
    <x:row r="103" ht="22" customHeight="1">
      <x:c r="A103" s="11"/>
      <x:c r="B103" s="2"/>
      <x:c r="C103" s="2"/>
      <x:c r="D103" s="2"/>
      <x:c r="E103" s="12"/>
      <x:c r="F103" s="2"/>
      <x:c r="G103" s="2"/>
      <x:c r="H103" s="12"/>
    </x:row>
    <x:row r="104" ht="22" customHeight="1">
      <x:c r="A104" s="11"/>
      <x:c r="B104" s="2"/>
      <x:c r="C104" s="2"/>
      <x:c r="D104" s="2"/>
      <x:c r="E104" s="12"/>
      <x:c r="F104" s="2"/>
      <x:c r="G104" s="2"/>
      <x:c r="H104" s="12"/>
    </x:row>
    <x:row r="105" ht="22" customHeight="1">
      <x:c r="A105" s="11"/>
      <x:c r="B105" s="2"/>
      <x:c r="C105" s="2"/>
      <x:c r="D105" s="2"/>
      <x:c r="E105" s="12"/>
      <x:c r="F105" s="2"/>
      <x:c r="G105" s="2"/>
      <x:c r="H105" s="12"/>
    </x:row>
    <x:row r="106" ht="22" customHeight="1">
      <x:c r="A106" s="11"/>
      <x:c r="B106" s="2"/>
      <x:c r="C106" s="2"/>
      <x:c r="D106" s="2"/>
      <x:c r="E106" s="12"/>
      <x:c r="F106" s="2"/>
      <x:c r="G106" s="2"/>
      <x:c r="H106" s="12"/>
    </x:row>
    <x:row r="107" ht="22" customHeight="1">
      <x:c r="A107" s="11"/>
      <x:c r="B107" s="2"/>
      <x:c r="C107" s="2"/>
      <x:c r="D107" s="2"/>
      <x:c r="E107" s="12"/>
      <x:c r="F107" s="2"/>
      <x:c r="G107" s="2"/>
      <x:c r="H107" s="12"/>
    </x:row>
    <x:row r="108" ht="22" customHeight="1">
      <x:c r="A108" s="11"/>
      <x:c r="B108" s="2"/>
      <x:c r="C108" s="2"/>
      <x:c r="D108" s="2"/>
      <x:c r="E108" s="12"/>
      <x:c r="F108" s="2"/>
      <x:c r="G108" s="2"/>
      <x:c r="H108" s="12"/>
    </x:row>
    <x:row r="109" ht="22" customHeight="1">
      <x:c r="A109" s="11"/>
      <x:c r="B109" s="2"/>
      <x:c r="C109" s="2"/>
      <x:c r="D109" s="2"/>
      <x:c r="E109" s="12"/>
      <x:c r="F109" s="2"/>
      <x:c r="G109" s="2"/>
      <x:c r="H109" s="12"/>
    </x:row>
    <x:row r="110" ht="22" customHeight="1">
      <x:c r="A110" s="11"/>
      <x:c r="B110" s="2"/>
      <x:c r="C110" s="2"/>
      <x:c r="D110" s="2"/>
      <x:c r="E110" s="12"/>
      <x:c r="F110" s="2"/>
      <x:c r="G110" s="2"/>
      <x:c r="H110" s="12"/>
    </x:row>
    <x:row r="111" ht="22" customHeight="1">
      <x:c r="A111" s="11"/>
      <x:c r="B111" s="2"/>
      <x:c r="C111" s="2"/>
      <x:c r="D111" s="2"/>
      <x:c r="E111" s="12"/>
      <x:c r="F111" s="2"/>
      <x:c r="G111" s="2"/>
      <x:c r="H111" s="12"/>
    </x:row>
    <x:row r="112" ht="22" customHeight="1">
      <x:c r="A112" s="11"/>
      <x:c r="B112" s="2"/>
      <x:c r="C112" s="2"/>
      <x:c r="D112" s="2"/>
      <x:c r="E112" s="12"/>
      <x:c r="F112" s="2"/>
      <x:c r="G112" s="2"/>
      <x:c r="H112" s="12"/>
    </x:row>
    <x:row r="113" ht="22" customHeight="1">
      <x:c r="A113" s="11"/>
      <x:c r="B113" s="2"/>
      <x:c r="C113" s="2"/>
      <x:c r="D113" s="2"/>
      <x:c r="E113" s="12"/>
      <x:c r="F113" s="2"/>
      <x:c r="G113" s="2"/>
      <x:c r="H113" s="12"/>
    </x:row>
    <x:row r="114" ht="22" customHeight="1">
      <x:c r="A114" s="11"/>
      <x:c r="B114" s="2"/>
      <x:c r="C114" s="2"/>
      <x:c r="D114" s="2"/>
      <x:c r="E114" s="12"/>
      <x:c r="F114" s="2"/>
      <x:c r="G114" s="2"/>
      <x:c r="H114" s="12"/>
    </x:row>
    <x:row r="115" ht="22" customHeight="1">
      <x:c r="A115" s="11"/>
      <x:c r="B115" s="2"/>
      <x:c r="C115" s="2"/>
      <x:c r="D115" s="2"/>
      <x:c r="E115" s="12"/>
      <x:c r="F115" s="2"/>
      <x:c r="G115" s="2"/>
      <x:c r="H115" s="12"/>
    </x:row>
    <x:row r="116" ht="22" customHeight="1">
      <x:c r="A116" s="11"/>
      <x:c r="B116" s="2"/>
      <x:c r="C116" s="2"/>
      <x:c r="D116" s="2"/>
      <x:c r="E116" s="12"/>
      <x:c r="F116" s="2"/>
      <x:c r="G116" s="2"/>
      <x:c r="H116" s="12"/>
    </x:row>
    <x:row r="117" ht="22" customHeight="1">
      <x:c r="A117" s="11"/>
      <x:c r="B117" s="2"/>
      <x:c r="C117" s="2"/>
      <x:c r="D117" s="2"/>
      <x:c r="E117" s="12"/>
      <x:c r="F117" s="2"/>
      <x:c r="G117" s="2"/>
      <x:c r="H117" s="12"/>
    </x:row>
    <x:row r="118" ht="22" customHeight="1">
      <x:c r="A118" s="11"/>
      <x:c r="B118" s="2"/>
      <x:c r="C118" s="2"/>
      <x:c r="D118" s="2"/>
      <x:c r="E118" s="12"/>
      <x:c r="F118" s="2"/>
      <x:c r="G118" s="2"/>
      <x:c r="H118" s="12"/>
    </x:row>
    <x:row r="119" ht="22" customHeight="1">
      <x:c r="A119" s="11"/>
      <x:c r="B119" s="2"/>
      <x:c r="C119" s="2"/>
      <x:c r="D119" s="2"/>
      <x:c r="E119" s="12"/>
      <x:c r="F119" s="2"/>
      <x:c r="G119" s="2"/>
      <x:c r="H119" s="12"/>
    </x:row>
    <x:row r="120" ht="22" customHeight="1">
      <x:c r="A120" s="11"/>
      <x:c r="B120" s="2"/>
      <x:c r="C120" s="2"/>
      <x:c r="D120" s="2"/>
      <x:c r="E120" s="12"/>
      <x:c r="F120" s="2"/>
      <x:c r="G120" s="2"/>
      <x:c r="H120" s="12"/>
    </x:row>
    <x:row r="121" ht="22" customHeight="1">
      <x:c r="A121" s="11"/>
      <x:c r="B121" s="2"/>
      <x:c r="C121" s="2"/>
      <x:c r="D121" s="2"/>
      <x:c r="E121" s="12"/>
      <x:c r="F121" s="2"/>
      <x:c r="G121" s="2"/>
      <x:c r="H121" s="12"/>
    </x:row>
    <x:row r="122" ht="22" customHeight="1">
      <x:c r="A122" s="11"/>
      <x:c r="B122" s="2"/>
      <x:c r="C122" s="2"/>
      <x:c r="D122" s="2"/>
      <x:c r="E122" s="12"/>
      <x:c r="F122" s="2"/>
      <x:c r="G122" s="2"/>
      <x:c r="H122" s="12"/>
    </x:row>
    <x:row r="123">
      <x:c r="A123" s="31"/>
      <x:c r="B123" s="30"/>
      <x:c r="C123" s="30"/>
      <x:c r="D123" s="30"/>
      <x:c r="E123" s="32"/>
      <x:c r="F123" s="30"/>
      <x:c r="G123" s="30"/>
      <x:c r="H123" s="32"/>
    </x:row>
    <x:row r="124">
      <x:c r="A124" s="31"/>
      <x:c r="B124" s="30"/>
      <x:c r="C124" s="30"/>
      <x:c r="D124" s="30"/>
      <x:c r="E124" s="32"/>
      <x:c r="F124" s="30"/>
      <x:c r="G124" s="30"/>
      <x:c r="H124" s="32"/>
    </x:row>
    <x:row r="125">
      <x:c r="A125" s="31"/>
      <x:c r="B125" s="30"/>
      <x:c r="C125" s="30"/>
      <x:c r="D125" s="30"/>
      <x:c r="E125" s="32"/>
      <x:c r="F125" s="30"/>
      <x:c r="G125" s="30"/>
      <x:c r="H125" s="32"/>
    </x:row>
  </x:sheetData>
  <x:mergeCells>
    <x:mergeCell ref="A1:H1"/>
    <x:mergeCell ref="A2:H2"/>
    <x:mergeCell ref="A23:H23"/>
    <x:mergeCell ref="A21:H21"/>
  </x:mergeCells>
  <x:conditionalFormatting sqref="B20:B20">
    <x:cfRule type="containsText" dxfId="7" priority="1" operator="containsText" text="MATCH"/>
    <x:cfRule type="containsText" dxfId="8" priority="2" operator="containsText" text="CHECK"/>
    <x:cfRule type="containsText" dxfId="9" priority="3" operator="containsText" text="Belum"/>
  </x:conditionalFormatting>
  <x:dataValidations count="1">
    <x:dataValidation type="list" sqref="B26:B125">
      <x:formula1>"COGS,OPEX,Biaya Lain,Perlu konfirmasi,Aset,Advance / Bon"</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18" hidden="0" customWidth="1"/>
    <x:col min="4" max="4" width="18" hidden="0" customWidth="1"/>
    <x:col min="5" max="5" width="26" hidden="0" customWidth="1"/>
    <x:col min="6" max="6" width="18" hidden="0" customWidth="1"/>
    <x:col min="7" max="7" width="25"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4" t="str">
        <x:v>DASHBOARD PROGRESIF | FOXE STUDIO | SEPTEMBER 2026</x:v>
      </x:c>
      <x:c r="B1" s="4"/>
      <x:c r="C1" s="4"/>
      <x:c r="D1" s="4"/>
      <x:c r="E1" s="4"/>
      <x:c r="F1" s="4"/>
      <x:c r="G1" s="4"/>
      <x:c r="H1" s="4"/>
      <x:c r="I1" s="4"/>
      <x:c r="J1" s="4"/>
      <x:c r="K1" s="4"/>
      <x:c r="L1" s="4"/>
    </x:row>
    <x:row r="2" ht="36" customHeight="1">
      <x:c r="A2" s="6" t="str">
        <x:v>Cash-in sampai Log 19 September 2026 16.01 WIB. 19 September masih berjalan. Closing sampai 18 September. Grafik memasukkan hari berjalan. Wisuda memakai snapshot tersimpan.</x:v>
      </x:c>
      <x:c r="B2" s="6"/>
      <x:c r="C2" s="6"/>
      <x:c r="D2" s="6"/>
      <x:c r="E2" s="6"/>
      <x:c r="F2" s="6"/>
      <x:c r="G2" s="6"/>
      <x:c r="H2" s="6"/>
      <x:c r="I2" s="6"/>
      <x:c r="J2" s="6"/>
      <x:c r="K2" s="6"/>
      <x:c r="L2" s="6"/>
    </x:row>
    <x:row r="3" ht="22" customHeight="1">
      <x:c r="A3" s="2"/>
      <x:c r="B3" s="2"/>
      <x:c r="C3" s="2"/>
      <x:c r="D3" s="2"/>
      <x:c r="E3" s="2"/>
      <x:c r="F3" s="2"/>
      <x:c r="G3" s="2"/>
      <x:c r="H3" s="2"/>
      <x:c r="I3" s="2"/>
      <x:c r="J3" s="2"/>
      <x:c r="K3" s="2"/>
      <x:c r="L3" s="2"/>
    </x:row>
    <x:row r="4" ht="35" customHeight="1">
      <x:c r="A4" s="183" t="str">
        <x:v>CASH-IN</x:v>
      </x:c>
      <x:c r="B4" s="184"/>
      <x:c r="C4" s="183" t="str">
        <x:v>CASH-OUT TERCATAT</x:v>
      </x:c>
      <x:c r="D4" s="184"/>
      <x:c r="E4" s="183" t="str">
        <x:v>SURPLUS KAS TERCATAT</x:v>
      </x:c>
      <x:c r="F4" s="184"/>
      <x:c r="G4" s="183" t="str">
        <x:v>PEMBAYARAN MASUK</x:v>
      </x:c>
      <x:c r="H4" s="184"/>
      <x:c r="I4" s="183" t="str">
        <x:v>BELANJA / BOOKING TERHITUNG</x:v>
      </x:c>
      <x:c r="J4" s="184"/>
      <x:c r="K4" s="183" t="str">
        <x:v>PORSI TRANSFER</x:v>
      </x:c>
      <x:c r="L4" s="184"/>
    </x:row>
    <x:row r="5" ht="38" customHeight="1">
      <x:c r="A5" s="150" t="n">
        <x:f>'Omzet Harian September'!F38</x:f>
        <x:v>89565000</x:v>
      </x:c>
      <x:c r="B5" s="151"/>
      <x:c r="C5" s="150" t="n">
        <x:f>'Input COGS OPEX'!B17</x:f>
        <x:v>2161000</x:v>
      </x:c>
      <x:c r="D5" s="151"/>
      <x:c r="E5" s="150" t="n">
        <x:f>'Input COGS OPEX'!B19</x:f>
        <x:v>87404000</x:v>
      </x:c>
      <x:c r="F5" s="151"/>
      <x:c r="G5" s="152" t="n">
        <x:f>'Omzet Harian September'!C38</x:f>
        <x:v>459</x:v>
      </x:c>
      <x:c r="H5" s="153"/>
      <x:c r="I5" s="562" t="n">
        <x:f>'Belanja per Booking'!D4</x:f>
        <x:v>314612.676056338</x:v>
      </x:c>
      <x:c r="J5" s="151"/>
      <x:c r="K5" s="185" t="n">
        <x:f>'Omzet Harian September'!E38/'Omzet Harian September'!F38</x:f>
        <x:v>0.6999385920839614</x:v>
      </x:c>
      <x:c r="L5" s="186"/>
    </x:row>
    <x:row r="6" ht="22" customHeight="1">
      <x:c r="A6" s="2"/>
      <x:c r="B6" s="2"/>
      <x:c r="C6" s="2"/>
      <x:c r="D6" s="2"/>
      <x:c r="E6" s="2"/>
      <x:c r="F6" s="2"/>
      <x:c r="G6" s="2"/>
      <x:c r="H6" s="2"/>
      <x:c r="I6" s="2"/>
      <x:c r="J6" s="2"/>
      <x:c r="K6" s="2"/>
      <x:c r="L6" s="2"/>
    </x:row>
    <x:row r="7" ht="22" customHeight="1">
      <x:c r="A7" s="2"/>
      <x:c r="B7" s="2"/>
      <x:c r="C7" s="2"/>
      <x:c r="D7" s="2"/>
      <x:c r="E7" s="2"/>
      <x:c r="F7" s="2"/>
      <x:c r="G7" s="2"/>
      <x:c r="H7" s="2"/>
      <x:c r="I7" s="2"/>
      <x:c r="J7" s="2"/>
      <x:c r="K7" s="2"/>
      <x:c r="L7" s="2"/>
    </x:row>
    <x:row r="8" ht="22" customHeight="1">
      <x:c r="A8" s="2"/>
      <x:c r="B8" s="2"/>
      <x:c r="C8" s="2"/>
      <x:c r="D8" s="2"/>
      <x:c r="E8" s="2"/>
      <x:c r="F8" s="2"/>
      <x:c r="G8" s="2"/>
      <x:c r="H8" s="2"/>
      <x:c r="I8" s="2"/>
      <x:c r="J8" s="2"/>
      <x:c r="K8" s="2"/>
      <x:c r="L8" s="2"/>
    </x:row>
    <x:row r="9" ht="34" customHeight="1">
      <x:c r="A9" s="127" t="str">
        <x:v>Komponen</x:v>
      </x:c>
      <x:c r="B9" s="128" t="str">
        <x:v>Nilai</x:v>
      </x:c>
      <x:c r="C9" s="128" t="str">
        <x:v>% Cash-in</x:v>
      </x:c>
      <x:c r="D9" s="2"/>
      <x:c r="E9" s="127" t="str">
        <x:v>Kontrol</x:v>
      </x:c>
      <x:c r="F9" s="128" t="str">
        <x:v>Nilai</x:v>
      </x:c>
      <x:c r="G9" s="128" t="str">
        <x:v>Status</x:v>
      </x:c>
      <x:c r="H9" s="2"/>
      <x:c r="I9" s="2"/>
      <x:c r="J9" s="2"/>
      <x:c r="K9" s="2"/>
      <x:c r="L9" s="2"/>
    </x:row>
    <x:row r="10" ht="22" customHeight="1">
      <x:c r="A10" s="112" t="str">
        <x:v>Cash-in</x:v>
      </x:c>
      <x:c r="B10" s="115" t="n">
        <x:f>'Input COGS OPEX'!B5</x:f>
        <x:v>89565000</x:v>
      </x:c>
      <x:c r="C10" s="175" t="n">
        <x:f>IFERROR(B10/$B$10,0)</x:f>
        <x:v>1</x:v>
      </x:c>
      <x:c r="D10" s="2"/>
      <x:c r="E10" s="112" t="str">
        <x:v>Baris transaksi</x:v>
      </x:c>
      <x:c r="F10" s="114" t="n">
        <x:f>COUNTIFS('Log Transaksi'!$B$5:$B$504,"&gt;="&amp;'Pengaturan'!$B$4,'Log Transaksi'!$B$5:$B$504,"&lt;="&amp;'Pengaturan'!$B$6)</x:f>
        <x:v>477</x:v>
      </x:c>
      <x:c r="G10" s="116" t="str">
        <x:v>Termasuk Rp0</x:v>
      </x:c>
      <x:c r="H10" s="2"/>
      <x:c r="I10" s="2"/>
      <x:c r="J10" s="2"/>
      <x:c r="K10" s="2"/>
      <x:c r="L10" s="2"/>
    </x:row>
    <x:row r="11" ht="22" customHeight="1">
      <x:c r="A11" s="112" t="str">
        <x:v>COGS tercatat</x:v>
      </x:c>
      <x:c r="B11" s="115" t="n">
        <x:f>'Input COGS OPEX'!B11</x:f>
        <x:v>288000</x:v>
      </x:c>
      <x:c r="C11" s="175" t="n">
        <x:f>IFERROR(B11/$B$10,0)</x:f>
        <x:v>0.003215541785295595</x:v>
      </x:c>
      <x:c r="D11" s="2"/>
      <x:c r="E11" s="112" t="str">
        <x:v>Baris tanpa uang masuk</x:v>
      </x:c>
      <x:c r="F11" s="114" t="n">
        <x:f>COUNTIFS('Log Transaksi'!$I$5:$I$504,0,'Log Transaksi'!$B$5:$B$504,"&gt;="&amp;'Pengaturan'!$B$4,'Log Transaksi'!$B$5:$B$504,"&lt;="&amp;'Pengaturan'!$B$6)</x:f>
        <x:v>18</x:v>
      </x:c>
      <x:c r="G11" s="116" t="str">
        <x:v>Tetap disimpan</x:v>
      </x:c>
      <x:c r="H11" s="2"/>
      <x:c r="I11" s="2"/>
      <x:c r="J11" s="2"/>
      <x:c r="K11" s="2"/>
      <x:c r="L11" s="2"/>
    </x:row>
    <x:row r="12" ht="22" customHeight="1">
      <x:c r="A12" s="112" t="str">
        <x:v>OPEX tercatat</x:v>
      </x:c>
      <x:c r="B12" s="115" t="n">
        <x:f>'Input COGS OPEX'!B12</x:f>
        <x:v>1083000</x:v>
      </x:c>
      <x:c r="C12" s="175" t="n">
        <x:f>IFERROR(B12/$B$10,0)</x:f>
        <x:v>0.012091776921788646</x:v>
      </x:c>
      <x:c r="D12" s="2"/>
      <x:c r="E12" s="112" t="str">
        <x:v>Status bayar kosong</x:v>
      </x:c>
      <x:c r="F12" s="114" t="n">
        <x:f>SUMPRODUCT(--('Log Transaksi'!$F$5:$F$504=""),--('Log Transaksi'!$B$5:$B$504&gt;='Pengaturan'!$B$4),--('Log Transaksi'!$B$5:$B$504&lt;='Pengaturan'!$B$6))</x:f>
        <x:v>52</x:v>
      </x:c>
      <x:c r="G12" s="116" t="str">
        <x:v>Perlu dilengkapi</x:v>
      </x:c>
      <x:c r="H12" s="2"/>
      <x:c r="I12" s="2"/>
      <x:c r="J12" s="2"/>
      <x:c r="K12" s="2"/>
      <x:c r="L12" s="2"/>
    </x:row>
    <x:row r="13" ht="22" customHeight="1">
      <x:c r="A13" s="112" t="str">
        <x:v>Biaya lain tercatat</x:v>
      </x:c>
      <x:c r="B13" s="115" t="n">
        <x:f>'Input COGS OPEX'!B13</x:f>
        <x:v>0</x:v>
      </x:c>
      <x:c r="C13" s="175" t="n">
        <x:f>IFERROR(B13/$B$10,0)</x:f>
        <x:v>0</x:v>
      </x:c>
      <x:c r="D13" s="2"/>
      <x:c r="E13" s="112" t="str">
        <x:v>Leads tercatat</x:v>
      </x:c>
      <x:c r="F13" s="114" t="n">
        <x:f>SUM('Lead Progresif'!D8:D37)</x:f>
        <x:v>733</x:v>
      </x:c>
      <x:c r="G13" s="116" t="str">
        <x:v>Leads 1–18 September</x:v>
      </x:c>
      <x:c r="H13" s="2"/>
      <x:c r="I13" s="2"/>
      <x:c r="J13" s="2"/>
      <x:c r="K13" s="2"/>
      <x:c r="L13" s="2"/>
    </x:row>
    <x:row r="14" ht="22" customHeight="1">
      <x:c r="A14" s="112" t="str">
        <x:v>Biaya belum diklasifikasi</x:v>
      </x:c>
      <x:c r="B14" s="115" t="n">
        <x:f>'Input COGS OPEX'!B14</x:f>
        <x:v>790000</x:v>
      </x:c>
      <x:c r="C14" s="175" t="n">
        <x:f>IFERROR(B14/$B$10,0)</x:f>
        <x:v>0.008820409758276112</x:v>
      </x:c>
      <x:c r="D14" s="2"/>
      <x:c r="E14" s="112" t="str">
        <x:v>Shift aktual</x:v>
      </x:c>
      <x:c r="F14" s="114" t="n">
        <x:f>SUM('Rekap Shift'!C6:C9)</x:f>
        <x:v>76</x:v>
      </x:c>
      <x:c r="G14" s="116" t="str">
        <x:v>Hingga 19 September</x:v>
      </x:c>
      <x:c r="H14" s="2"/>
      <x:c r="I14" s="2"/>
      <x:c r="J14" s="2"/>
      <x:c r="K14" s="2"/>
      <x:c r="L14" s="2"/>
    </x:row>
    <x:row r="15" ht="22" customHeight="1">
      <x:c r="A15" s="169" t="str">
        <x:v>Surplus kas tercatat</x:v>
      </x:c>
      <x:c r="B15" s="170" t="n">
        <x:f>'Input COGS OPEX'!B19</x:f>
        <x:v>87404000</x:v>
      </x:c>
      <x:c r="C15" s="171" t="n">
        <x:f>IFERROR(B15/$B$10,0)</x:f>
        <x:v>0.9758722715346396</x:v>
      </x:c>
      <x:c r="D15" s="2"/>
      <x:c r="E15" s="157" t="str">
        <x:v>Kelengkapan biaya</x:v>
      </x:c>
      <x:c r="F15" s="131" t="str">
        <x:f>'Input COGS OPEX'!B20</x:f>
        <x:v>Belum lengkap</x:v>
      </x:c>
      <x:c r="G15" s="133" t="str">
        <x:v>Master belum tersedia</x:v>
      </x:c>
      <x:c r="H15" s="2"/>
      <x:c r="I15" s="2"/>
      <x:c r="J15" s="2"/>
      <x:c r="K15" s="2"/>
      <x:c r="L15" s="2"/>
    </x:row>
    <x:row r="16" ht="22" customHeight="1">
      <x:c r="A16" s="2"/>
      <x:c r="B16" s="2"/>
      <x:c r="C16" s="2"/>
      <x:c r="D16" s="2"/>
      <x:c r="E16" s="2"/>
      <x:c r="F16" s="2"/>
      <x:c r="G16" s="2"/>
      <x:c r="H16" s="2"/>
      <x:c r="I16" s="2"/>
      <x:c r="J16" s="2"/>
      <x:c r="K16" s="2"/>
      <x:c r="L16" s="2"/>
    </x:row>
    <x:row r="17" ht="22" customHeight="1">
      <x:c r="A17" s="2"/>
      <x:c r="B17" s="2"/>
      <x:c r="C17" s="2"/>
      <x:c r="D17" s="2"/>
      <x:c r="E17" s="2"/>
      <x:c r="F17" s="2"/>
      <x:c r="G17" s="2"/>
      <x:c r="H17" s="2"/>
      <x:c r="I17" s="2"/>
      <x:c r="J17" s="2"/>
      <x:c r="K17" s="2"/>
      <x:c r="L17" s="2"/>
    </x:row>
    <x:row r="18" ht="34" customHeight="1">
      <x:c r="A18" s="127" t="str">
        <x:v>Pemeriksaan</x:v>
      </x:c>
      <x:c r="B18" s="128" t="str">
        <x:v>Selisih / Jumlah</x:v>
      </x:c>
      <x:c r="C18" s="128" t="str">
        <x:v>Hasil</x:v>
      </x:c>
      <x:c r="D18" s="2"/>
      <x:c r="E18" s="516" t="str">
        <x:v>Rata-rata booking</x:v>
      </x:c>
      <x:c r="F18" s="516" t="str">
        <x:v>Nilai</x:v>
      </x:c>
      <x:c r="G18" s="516" t="str">
        <x:v>Sesi s.d. 18 Sep</x:v>
      </x:c>
      <x:c r="H18" s="2"/>
      <x:c r="I18" s="2"/>
      <x:c r="J18" s="2"/>
      <x:c r="K18" s="2"/>
      <x:c r="L18" s="2"/>
    </x:row>
    <x:row r="19" ht="22" customHeight="1">
      <x:c r="A19" s="112" t="str">
        <x:v>Cash-in vs sumber</x:v>
      </x:c>
      <x:c r="B19" s="115" t="n">
        <x:f>'Omzet Harian September'!F38-SUM('Pengaturan'!B18:B19)</x:f>
        <x:v>0</x:v>
      </x:c>
      <x:c r="C19" s="116" t="str">
        <x:f>IF(B19=0,"MATCH","CHECK")</x:f>
        <x:v>MATCH</x:v>
      </x:c>
      <x:c r="D19" s="2"/>
      <x:c r="E19" s="482" t="str">
        <x:v>Booking terhitung</x:v>
      </x:c>
      <x:c r="F19" s="482" t="n">
        <x:f>'Belanja per Booking'!D5</x:f>
        <x:v>142</x:v>
      </x:c>
      <x:c r="G19" s="482" t="str">
        <x:v>Satu ID dihitung sekali</x:v>
      </x:c>
      <x:c r="H19" s="2"/>
      <x:c r="I19" s="2"/>
      <x:c r="J19" s="2"/>
      <x:c r="K19" s="2"/>
      <x:c r="L19" s="2"/>
    </x:row>
    <x:row r="20" ht="22" customHeight="1">
      <x:c r="A20" s="112" t="str">
        <x:v>Paket vs cash-in</x:v>
      </x:c>
      <x:c r="B20" s="115" t="n">
        <x:f>'Analisis Paket &amp; Crew'!D20-'Omzet Harian September'!F38</x:f>
        <x:v>0</x:v>
      </x:c>
      <x:c r="C20" s="116" t="str">
        <x:f>IF(B20=0,"MATCH","CHECK")</x:f>
        <x:v>MATCH</x:v>
      </x:c>
      <x:c r="D20" s="2"/>
      <x:c r="E20" s="482" t="str">
        <x:v>Nilai booking terhitung</x:v>
      </x:c>
      <x:c r="F20" s="564" t="n">
        <x:f>'Belanja per Booking'!D6</x:f>
        <x:v>44675000</x:v>
      </x:c>
      <x:c r="G20" s="482" t="str">
        <x:v>DP, pelunasan, add-on</x:v>
      </x:c>
      <x:c r="H20" s="2"/>
      <x:c r="I20" s="2"/>
      <x:c r="J20" s="2"/>
      <x:c r="K20" s="2"/>
      <x:c r="L20" s="2"/>
    </x:row>
    <x:row r="21" ht="22" customHeight="1">
      <x:c r="A21" s="157" t="str">
        <x:v>Cash-out vs sumber</x:v>
      </x:c>
      <x:c r="B21" s="132" t="n">
        <x:f>'Input COGS OPEX'!B17-'Pengaturan'!B20</x:f>
        <x:v>0</x:v>
      </x:c>
      <x:c r="C21" s="133" t="str">
        <x:f>IF(B21=0,"MATCH","CHECK")</x:f>
        <x:v>MATCH</x:v>
      </x:c>
      <x:c r="D21" s="2"/>
      <x:c r="E21" s="482" t="str">
        <x:v>Baris perlu diperiksa</x:v>
      </x:c>
      <x:c r="F21" s="482" t="n">
        <x:f>'Belanja per Booking'!D7</x:f>
        <x:v>142</x:v>
      </x:c>
      <x:c r="G21" s="482" t="str">
        <x:v>Lihat alasan dan tindak lanjut</x:v>
      </x:c>
      <x:c r="H21" s="2"/>
      <x:c r="I21" s="2"/>
      <x:c r="J21" s="2"/>
      <x:c r="K21" s="2"/>
      <x:c r="L21" s="2"/>
    </x:row>
    <x:row r="22" ht="22" customHeight="1">
      <x:c r="A22" s="2"/>
      <x:c r="B22" s="2"/>
      <x:c r="C22" s="2"/>
      <x:c r="D22" s="2"/>
      <x:c r="E22" s="2"/>
      <x:c r="F22" s="2"/>
      <x:c r="G22" s="2"/>
      <x:c r="H22" s="2"/>
      <x:c r="I22" s="2"/>
      <x:c r="J22" s="2"/>
      <x:c r="K22" s="2"/>
      <x:c r="L22" s="2"/>
    </x:row>
    <x:row r="23" ht="38" customHeight="1">
      <x:c r="A23" s="6" t="str">
        <x:v>Lengkapi 52 status pembayaran, 2 nama, 5 paket. Konfirmasi sisa booking dan biaya Rp790.000 yang belum terklasifikasi.</x:v>
      </x:c>
      <x:c r="B23" s="6"/>
      <x:c r="C23" s="6"/>
      <x:c r="D23" s="6"/>
      <x:c r="E23" s="6"/>
      <x:c r="F23" s="6"/>
      <x:c r="G23" s="6"/>
      <x:c r="H23" s="6"/>
      <x:c r="I23" s="6"/>
      <x:c r="J23" s="6"/>
      <x:c r="K23" s="6"/>
      <x:c r="L23" s="6"/>
    </x:row>
    <x:row r="24" ht="22" customHeight="1">
      <x:c r="A24" s="2"/>
      <x:c r="B24" s="2"/>
      <x:c r="C24" s="2"/>
      <x:c r="D24" s="2"/>
      <x:c r="E24" s="2"/>
      <x:c r="F24" s="2"/>
      <x:c r="G24" s="2"/>
      <x:c r="H24" s="2"/>
      <x:c r="I24" s="2"/>
      <x:c r="J24" s="2"/>
      <x:c r="K24" s="2"/>
      <x:c r="L24" s="2"/>
    </x:row>
    <x:row r="25" ht="22" customHeight="1">
      <x:c r="A25" s="2"/>
      <x:c r="B25" s="2"/>
      <x:c r="C25" s="2"/>
      <x:c r="D25" s="2"/>
      <x:c r="E25" s="2"/>
      <x:c r="F25" s="2"/>
      <x:c r="G25" s="2"/>
      <x:c r="H25" s="2"/>
      <x:c r="I25" s="2"/>
      <x:c r="J25" s="2"/>
      <x:c r="K25" s="2"/>
      <x:c r="L25" s="2"/>
    </x:row>
    <x:row r="26" ht="34" customHeight="1">
      <x:c r="A26" s="127" t="str">
        <x:v>Tanggal</x:v>
      </x:c>
      <x:c r="B26" s="128" t="str">
        <x:v>Cash-in</x:v>
      </x:c>
      <x:c r="C26" s="2"/>
      <x:c r="D26" s="2"/>
      <x:c r="E26" s="2"/>
      <x:c r="F26" s="2"/>
      <x:c r="G26" s="2"/>
      <x:c r="H26" s="2"/>
      <x:c r="I26" s="2"/>
      <x:c r="J26" s="2"/>
      <x:c r="K26" s="2"/>
      <x:c r="L26" s="2"/>
    </x:row>
    <x:row r="27" ht="22" customHeight="1">
      <x:c r="A27" s="482" t="str">
        <x:f>TEXT('Omzet Harian September'!A7,"dd mmm")</x:f>
        <x:v>01 Sep</x:v>
      </x:c>
      <x:c r="B27" s="564" t="n">
        <x:f>'Omzet Harian September'!F7</x:f>
        <x:v>7890000</x:v>
      </x:c>
      <x:c r="C27" s="2"/>
      <x:c r="D27" s="2"/>
      <x:c r="E27" s="2"/>
      <x:c r="F27" s="2"/>
      <x:c r="G27" s="2"/>
      <x:c r="H27" s="2"/>
      <x:c r="I27" s="2"/>
      <x:c r="J27" s="2"/>
      <x:c r="K27" s="2"/>
      <x:c r="L27" s="2"/>
    </x:row>
    <x:row r="28" ht="22" customHeight="1">
      <x:c r="A28" s="482" t="str">
        <x:f>TEXT('Omzet Harian September'!A8,"dd mmm")</x:f>
        <x:v>02 Sep</x:v>
      </x:c>
      <x:c r="B28" s="564" t="n">
        <x:f>'Omzet Harian September'!F8</x:f>
        <x:v>10500000</x:v>
      </x:c>
      <x:c r="C28" s="2"/>
      <x:c r="D28" s="2"/>
      <x:c r="E28" s="2"/>
      <x:c r="F28" s="2"/>
      <x:c r="G28" s="2"/>
      <x:c r="H28" s="2"/>
      <x:c r="I28" s="2"/>
      <x:c r="J28" s="2"/>
      <x:c r="K28" s="2"/>
      <x:c r="L28" s="2"/>
    </x:row>
    <x:row r="29" ht="22" customHeight="1">
      <x:c r="A29" s="482" t="str">
        <x:f>TEXT('Omzet Harian September'!A9,"dd mmm")</x:f>
        <x:v>03 Sep</x:v>
      </x:c>
      <x:c r="B29" s="564" t="n">
        <x:f>'Omzet Harian September'!F9</x:f>
        <x:v>6500000</x:v>
      </x:c>
      <x:c r="C29" s="2"/>
      <x:c r="D29" s="2"/>
      <x:c r="E29" s="2"/>
      <x:c r="F29" s="2"/>
      <x:c r="G29" s="2"/>
      <x:c r="H29" s="2"/>
      <x:c r="I29" s="2"/>
      <x:c r="J29" s="2"/>
      <x:c r="K29" s="2"/>
      <x:c r="L29" s="2"/>
    </x:row>
    <x:row r="30" ht="22" customHeight="1">
      <x:c r="A30" s="482" t="str">
        <x:f>TEXT('Omzet Harian September'!A10,"dd mmm")</x:f>
        <x:v>04 Sep</x:v>
      </x:c>
      <x:c r="B30" s="564" t="n">
        <x:f>'Omzet Harian September'!F10</x:f>
        <x:v>3300000</x:v>
      </x:c>
      <x:c r="C30" s="2"/>
      <x:c r="D30" s="2"/>
      <x:c r="E30" s="2"/>
      <x:c r="F30" s="2"/>
      <x:c r="G30" s="2"/>
      <x:c r="H30" s="2"/>
      <x:c r="I30" s="2"/>
      <x:c r="J30" s="2"/>
      <x:c r="K30" s="2"/>
      <x:c r="L30" s="2"/>
    </x:row>
    <x:row r="31" ht="22" customHeight="1">
      <x:c r="A31" s="482" t="str">
        <x:f>TEXT('Omzet Harian September'!A11,"dd mmm")</x:f>
        <x:v>05 Sep</x:v>
      </x:c>
      <x:c r="B31" s="564" t="n">
        <x:f>'Omzet Harian September'!F11</x:f>
        <x:v>2970000</x:v>
      </x:c>
      <x:c r="C31" s="2"/>
      <x:c r="D31" s="2"/>
      <x:c r="E31" s="2"/>
      <x:c r="F31" s="2"/>
      <x:c r="G31" s="2"/>
      <x:c r="H31" s="2"/>
      <x:c r="I31" s="2"/>
      <x:c r="J31" s="2"/>
      <x:c r="K31" s="2"/>
      <x:c r="L31" s="2"/>
    </x:row>
    <x:row r="32" ht="22" customHeight="1">
      <x:c r="A32" s="482" t="str">
        <x:f>TEXT('Omzet Harian September'!A12,"dd mmm")</x:f>
        <x:v>06 Sep</x:v>
      </x:c>
      <x:c r="B32" s="564" t="n">
        <x:f>'Omzet Harian September'!F12</x:f>
        <x:v>3400000</x:v>
      </x:c>
      <x:c r="C32" s="2"/>
      <x:c r="D32" s="2"/>
      <x:c r="E32" s="2"/>
      <x:c r="F32" s="2"/>
      <x:c r="G32" s="2"/>
      <x:c r="H32" s="2"/>
      <x:c r="I32" s="2"/>
      <x:c r="J32" s="2"/>
      <x:c r="K32" s="2"/>
      <x:c r="L32" s="2"/>
    </x:row>
    <x:row r="33" ht="22" customHeight="1">
      <x:c r="A33" s="482" t="str">
        <x:f>TEXT('Omzet Harian September'!A13,"dd mmm")</x:f>
        <x:v>07 Sep</x:v>
      </x:c>
      <x:c r="B33" s="564" t="n">
        <x:f>'Omzet Harian September'!F13</x:f>
        <x:v>2080000</x:v>
      </x:c>
      <x:c r="C33" s="2"/>
      <x:c r="D33" s="2"/>
      <x:c r="E33" s="2"/>
      <x:c r="F33" s="2"/>
      <x:c r="G33" s="2"/>
      <x:c r="H33" s="2"/>
      <x:c r="I33" s="2"/>
      <x:c r="J33" s="2"/>
      <x:c r="K33" s="2"/>
      <x:c r="L33" s="2"/>
    </x:row>
    <x:row r="34" ht="22" customHeight="1">
      <x:c r="A34" s="482" t="str">
        <x:f>TEXT('Omzet Harian September'!A14,"dd mmm")</x:f>
        <x:v>08 Sep</x:v>
      </x:c>
      <x:c r="B34" s="564" t="n">
        <x:f>'Omzet Harian September'!F14</x:f>
        <x:v>14285000</x:v>
      </x:c>
      <x:c r="C34" s="2"/>
      <x:c r="D34" s="2"/>
      <x:c r="E34" s="2"/>
      <x:c r="F34" s="2"/>
      <x:c r="G34" s="2"/>
      <x:c r="H34" s="2"/>
      <x:c r="I34" s="2"/>
      <x:c r="J34" s="2"/>
      <x:c r="K34" s="2"/>
      <x:c r="L34" s="2"/>
    </x:row>
    <x:row r="35" ht="20" customHeight="1">
      <x:c r="A35" s="485" t="str">
        <x:f>TEXT('Omzet Harian September'!A15,"dd mmm")</x:f>
        <x:v>09 Sep</x:v>
      </x:c>
      <x:c r="B35" s="486" t="n">
        <x:f>'Omzet Harian September'!F15</x:f>
        <x:v>10185000</x:v>
      </x:c>
      <x:c r="C35" s="2"/>
      <x:c r="D35" s="2"/>
      <x:c r="E35" s="2"/>
      <x:c r="F35" s="2"/>
      <x:c r="G35" s="2"/>
      <x:c r="H35" s="2"/>
      <x:c r="I35" s="2"/>
      <x:c r="J35" s="2"/>
      <x:c r="K35" s="2"/>
      <x:c r="L35" s="2"/>
    </x:row>
    <x:row r="36" ht="20" customHeight="1">
      <x:c r="A36" s="485" t="str">
        <x:f>TEXT('Omzet Harian September'!A16,"dd mmm")</x:f>
        <x:v>10 Sep</x:v>
      </x:c>
      <x:c r="B36" s="486" t="n">
        <x:f>'Omzet Harian September'!F16</x:f>
        <x:v>2745000</x:v>
      </x:c>
      <x:c r="C36" s="2"/>
      <x:c r="D36" s="2"/>
      <x:c r="E36" s="2"/>
      <x:c r="F36" s="2"/>
      <x:c r="G36" s="2"/>
      <x:c r="H36" s="2"/>
      <x:c r="I36" s="2"/>
      <x:c r="J36" s="2"/>
      <x:c r="K36" s="2"/>
      <x:c r="L36" s="2"/>
    </x:row>
    <x:row r="37" ht="22" customHeight="1">
      <x:c r="A37" s="484" t="str">
        <x:f>TEXT('Omzet Harian September'!A17,"dd mmm")</x:f>
        <x:v>11 Sep</x:v>
      </x:c>
      <x:c r="B37" s="486" t="n">
        <x:f>'Omzet Harian September'!F17</x:f>
        <x:v>3450000</x:v>
      </x:c>
      <x:c r="C37" s="2"/>
      <x:c r="D37" s="2"/>
      <x:c r="E37" s="2"/>
      <x:c r="F37" s="2"/>
      <x:c r="G37" s="2"/>
      <x:c r="H37" s="2"/>
      <x:c r="I37" s="2"/>
      <x:c r="J37" s="2"/>
      <x:c r="K37" s="2"/>
      <x:c r="L37" s="2"/>
    </x:row>
    <x:row r="38" ht="22" customHeight="1">
      <x:c r="A38" s="484" t="str">
        <x:f>TEXT('Omzet Harian September'!A18,"dd mmm")</x:f>
        <x:v>12 Sep</x:v>
      </x:c>
      <x:c r="B38" s="486" t="n">
        <x:f>'Omzet Harian September'!F18</x:f>
        <x:v>3000000</x:v>
      </x:c>
      <x:c r="C38" s="2"/>
      <x:c r="D38" s="2"/>
      <x:c r="E38" s="2"/>
      <x:c r="F38" s="2"/>
      <x:c r="G38" s="2"/>
      <x:c r="H38" s="2"/>
      <x:c r="I38" s="2"/>
      <x:c r="J38" s="2"/>
      <x:c r="K38" s="2"/>
      <x:c r="L38" s="2"/>
    </x:row>
    <x:row r="39" ht="22" customHeight="1">
      <x:c r="A39" s="484" t="str">
        <x:f>TEXT('Omzet Harian September'!A19,"dd mmm")</x:f>
        <x:v>13 Sep</x:v>
      </x:c>
      <x:c r="B39" s="486" t="n">
        <x:f>'Omzet Harian September'!F19</x:f>
        <x:v>3605000</x:v>
      </x:c>
      <x:c r="C39" s="2"/>
      <x:c r="D39" s="2"/>
      <x:c r="E39" s="2"/>
      <x:c r="F39" s="2"/>
      <x:c r="G39" s="2"/>
      <x:c r="H39" s="2"/>
      <x:c r="I39" s="2"/>
      <x:c r="J39" s="2"/>
      <x:c r="K39" s="2"/>
      <x:c r="L39" s="2"/>
    </x:row>
    <x:row r="40" ht="22" customHeight="1">
      <x:c r="A40" s="484" t="str">
        <x:f>TEXT('Omzet Harian September'!A20,"dd mmm")</x:f>
        <x:v>14 Sep</x:v>
      </x:c>
      <x:c r="B40" s="486" t="n">
        <x:f>'Omzet Harian September'!F20</x:f>
        <x:v>3285000</x:v>
      </x:c>
      <x:c r="C40" s="2"/>
      <x:c r="D40" s="2"/>
      <x:c r="E40" s="2"/>
      <x:c r="F40" s="2"/>
      <x:c r="G40" s="2"/>
      <x:c r="H40" s="2"/>
      <x:c r="I40" s="2"/>
      <x:c r="J40" s="2"/>
      <x:c r="K40" s="2"/>
      <x:c r="L40" s="2"/>
    </x:row>
    <x:row r="41" ht="22" customHeight="1">
      <x:c r="A41" s="484" t="str">
        <x:f>TEXT('Omzet Harian September'!A21,"dd mmm")</x:f>
        <x:v>15 Sep</x:v>
      </x:c>
      <x:c r="B41" s="486" t="n">
        <x:f>'Omzet Harian September'!F21</x:f>
        <x:v>2900000</x:v>
      </x:c>
      <x:c r="C41" s="2"/>
      <x:c r="D41" s="2"/>
      <x:c r="E41" s="2"/>
      <x:c r="F41" s="2"/>
      <x:c r="G41" s="2"/>
      <x:c r="H41" s="2"/>
      <x:c r="I41" s="2"/>
      <x:c r="J41" s="2"/>
      <x:c r="K41" s="2"/>
      <x:c r="L41" s="2"/>
    </x:row>
    <x:row r="42" ht="22" customHeight="1">
      <x:c r="A42" s="482" t="str">
        <x:f>TEXT('Omzet Harian September'!A22,"dd mmm")</x:f>
        <x:v>16 Sep</x:v>
      </x:c>
      <x:c r="B42" s="564" t="n">
        <x:f>'Omzet Harian September'!F22</x:f>
        <x:v>1965000</x:v>
      </x:c>
      <x:c r="C42" s="2"/>
      <x:c r="D42" s="2"/>
      <x:c r="E42" s="2"/>
      <x:c r="F42" s="2"/>
      <x:c r="G42" s="2"/>
      <x:c r="H42" s="2"/>
      <x:c r="I42" s="2"/>
      <x:c r="J42" s="2"/>
      <x:c r="K42" s="2"/>
      <x:c r="L42" s="2"/>
    </x:row>
    <x:row r="43" ht="22" customHeight="1">
      <x:c r="A43" s="482" t="str">
        <x:f>TEXT('Omzet Harian September'!A23,"dd mmm")</x:f>
        <x:v>17 Sep</x:v>
      </x:c>
      <x:c r="B43" s="564" t="n">
        <x:f>'Omzet Harian September'!F23</x:f>
        <x:v>1675000</x:v>
      </x:c>
      <x:c r="C43" s="2"/>
      <x:c r="D43" s="2"/>
      <x:c r="E43" s="2"/>
      <x:c r="F43" s="2"/>
      <x:c r="G43" s="2"/>
      <x:c r="H43" s="2"/>
      <x:c r="I43" s="2"/>
      <x:c r="J43" s="2"/>
      <x:c r="K43" s="2"/>
      <x:c r="L43" s="2"/>
    </x:row>
    <x:row r="44" ht="22" customHeight="1">
      <x:c r="A44" s="482" t="str">
        <x:f>TEXT('Omzet Harian September'!A24,"dd mmm")</x:f>
        <x:v>18 Sep</x:v>
      </x:c>
      <x:c r="B44" s="564" t="n">
        <x:f>'Omzet Harian September'!F24</x:f>
        <x:v>2525000</x:v>
      </x:c>
      <x:c r="C44" s="2"/>
      <x:c r="D44" s="2"/>
      <x:c r="E44" s="2"/>
      <x:c r="F44" s="2"/>
      <x:c r="G44" s="2"/>
      <x:c r="H44" s="2"/>
      <x:c r="I44" s="2"/>
      <x:c r="J44" s="2"/>
      <x:c r="K44" s="2"/>
      <x:c r="L44" s="2"/>
    </x:row>
    <x:row r="45" ht="22" customHeight="1">
      <x:c r="A45" s="482" t="str">
        <x:f>TEXT('Omzet Harian September'!A25,"dd mmm")</x:f>
        <x:v>19 Sep</x:v>
      </x:c>
      <x:c r="B45" s="564" t="n">
        <x:f>'Omzet Harian September'!F25</x:f>
        <x:v>3305000</x:v>
      </x:c>
      <x:c r="C45" s="2"/>
      <x:c r="D45" s="2"/>
      <x:c r="E45" s="2"/>
      <x:c r="F45" s="2"/>
      <x:c r="G45" s="2"/>
      <x:c r="H45" s="2"/>
      <x:c r="I45" s="2"/>
      <x:c r="J45" s="2"/>
      <x:c r="K45" s="2"/>
      <x:c r="L45" s="2"/>
    </x:row>
    <x:row r="46" ht="22" customHeight="1">
      <x:c r="A46" s="2"/>
      <x:c r="B46" s="2"/>
      <x:c r="C46" s="2"/>
      <x:c r="D46" s="2"/>
      <x:c r="E46" s="2"/>
      <x:c r="F46" s="2"/>
      <x:c r="G46" s="2"/>
      <x:c r="H46" s="2"/>
      <x:c r="I46" s="2"/>
      <x:c r="J46" s="2"/>
      <x:c r="K46" s="2"/>
      <x:c r="L46" s="2"/>
    </x:row>
    <x:row r="47" ht="22" customHeight="1">
      <x:c r="A47" s="2"/>
      <x:c r="B47" s="2"/>
      <x:c r="C47" s="2"/>
      <x:c r="D47" s="2"/>
      <x:c r="E47" s="2"/>
      <x:c r="F47" s="2"/>
      <x:c r="G47" s="2"/>
      <x:c r="H47" s="2"/>
      <x:c r="I47" s="2"/>
      <x:c r="J47" s="2"/>
      <x:c r="K47" s="2"/>
      <x:c r="L47" s="2"/>
    </x:row>
    <x:row r="48" ht="22" customHeight="1">
      <x:c r="A48" s="2"/>
      <x:c r="B48" s="2"/>
      <x:c r="C48" s="2"/>
      <x:c r="D48" s="2"/>
      <x:c r="E48" s="2"/>
      <x:c r="F48" s="2"/>
      <x:c r="G48" s="2"/>
      <x:c r="H48" s="2"/>
      <x:c r="I48" s="2"/>
      <x:c r="J48" s="2"/>
      <x:c r="K48" s="2"/>
      <x:c r="L48" s="2"/>
    </x:row>
    <x:row r="49" ht="22" customHeight="1">
      <x:c r="A49" s="2"/>
      <x:c r="B49" s="2"/>
      <x:c r="C49" s="2"/>
      <x:c r="D49" s="2"/>
      <x:c r="E49" s="2"/>
      <x:c r="F49" s="2"/>
      <x:c r="G49" s="2"/>
      <x:c r="H49" s="2"/>
      <x:c r="I49" s="2"/>
      <x:c r="J49" s="2"/>
      <x:c r="K49" s="2"/>
      <x:c r="L49" s="2"/>
    </x:row>
    <x:row r="50" ht="22" customHeight="1">
      <x:c r="A50" s="2"/>
      <x:c r="B50" s="2"/>
      <x:c r="C50" s="2"/>
      <x:c r="D50" s="2"/>
      <x:c r="E50" s="2"/>
      <x:c r="F50" s="2"/>
      <x:c r="G50" s="2"/>
      <x:c r="H50" s="2"/>
      <x:c r="I50" s="2"/>
      <x:c r="J50" s="2"/>
      <x:c r="K50" s="2"/>
      <x:c r="L50" s="2"/>
    </x:row>
    <x:row r="51" ht="22" customHeight="1">
      <x:c r="A51" s="2"/>
      <x:c r="B51" s="2"/>
      <x:c r="C51" s="2"/>
      <x:c r="D51" s="2"/>
      <x:c r="E51" s="2"/>
      <x:c r="F51" s="2"/>
      <x:c r="G51" s="2"/>
      <x:c r="H51" s="2"/>
      <x:c r="I51" s="2"/>
      <x:c r="J51" s="2"/>
      <x:c r="K51" s="2"/>
      <x:c r="L51" s="2"/>
    </x:row>
    <x:row r="52" ht="22" customHeight="1">
      <x:c r="A52" s="2"/>
      <x:c r="B52" s="2"/>
      <x:c r="C52" s="2"/>
      <x:c r="D52" s="2"/>
      <x:c r="E52" s="2"/>
      <x:c r="F52" s="2"/>
      <x:c r="G52" s="2"/>
      <x:c r="H52" s="2"/>
      <x:c r="I52" s="2"/>
      <x:c r="J52" s="2"/>
      <x:c r="K52" s="2"/>
      <x:c r="L52" s="2"/>
    </x:row>
    <x:row r="53" ht="22" customHeight="1">
      <x:c r="A53" s="2"/>
      <x:c r="B53" s="2"/>
      <x:c r="C53" s="2"/>
      <x:c r="D53" s="2"/>
      <x:c r="E53" s="2"/>
      <x:c r="F53" s="2"/>
      <x:c r="G53" s="2"/>
      <x:c r="H53" s="2"/>
      <x:c r="I53" s="2"/>
      <x:c r="J53" s="2"/>
      <x:c r="K53" s="2"/>
      <x:c r="L53" s="2"/>
    </x:row>
    <x:row r="57" ht="34" customHeight="1">
      <x:c r="A57" s="413" t="str">
        <x:v>Pencapaian terhadap September 2025 penuh</x:v>
      </x:c>
      <x:c r="B57" s="413"/>
      <x:c r="C57" s="413"/>
      <x:c r="D57" s="413"/>
      <x:c r="E57" s="413"/>
      <x:c r="F57" s="464" t="n">
        <x:f>'Perbandingan 2025'!E5</x:f>
        <x:v>0.5930037279154693</x:v>
      </x:c>
      <x:c r="G57" s="413"/>
    </x:row>
    <x:row r="58" ht="34" customHeight="1">
      <x:c r="A58" s="413" t="str">
        <x:v>Pencapaian terhadap Agustus 2026 penuh</x:v>
      </x:c>
      <x:c r="B58" s="413"/>
      <x:c r="C58" s="413"/>
      <x:c r="D58" s="413"/>
      <x:c r="E58" s="413"/>
      <x:c r="F58" s="464" t="n">
        <x:f>'Perbandingan 2025'!E15</x:f>
        <x:v>1.0191738734638143</x:v>
      </x:c>
      <x:c r="G58" s="413"/>
    </x:row>
    <x:row r="60">
      <x:c r="A60" s="76" t="str">
        <x:v>Panduan baca: cash-in mengikuti tanggal uang diterima. Surplus kas = cash-in dikurangi pengeluaran tercatat. Average hanya mencakup booking dengan data lengkap sampai closing. Proyeksi berbasis booking memakai aktual + sisa pembayaran yang lolos pencocokan.</x:v>
      </x:c>
      <x:c r="B60" s="76"/>
      <x:c r="C60" s="76"/>
      <x:c r="D60" s="76"/>
      <x:c r="E60" s="76"/>
      <x:c r="F60" s="76"/>
      <x:c r="G60" s="76"/>
      <x:c r="H60" s="76"/>
      <x:c r="I60" s="76"/>
      <x:c r="J60" s="76"/>
      <x:c r="K60" s="76"/>
      <x:c r="L60" s="76"/>
    </x:row>
    <x:row r="61">
      <x:c r="A61" s="76"/>
      <x:c r="B61" s="76"/>
      <x:c r="C61" s="76"/>
      <x:c r="D61" s="76"/>
      <x:c r="E61" s="76"/>
      <x:c r="F61" s="76"/>
      <x:c r="G61" s="76"/>
      <x:c r="H61" s="76"/>
      <x:c r="I61" s="76"/>
      <x:c r="J61" s="76"/>
      <x:c r="K61" s="76"/>
      <x:c r="L61" s="76"/>
    </x:row>
    <x:row r="62">
      <x:c r="A62" s="76"/>
      <x:c r="B62" s="76"/>
      <x:c r="C62" s="76"/>
      <x:c r="D62" s="76"/>
      <x:c r="E62" s="76"/>
      <x:c r="F62" s="76"/>
      <x:c r="G62" s="76"/>
      <x:c r="H62" s="76"/>
      <x:c r="I62" s="76"/>
      <x:c r="J62" s="76"/>
      <x:c r="K62" s="76"/>
      <x:c r="L62" s="76"/>
    </x:row>
  </x:sheetData>
  <x:mergeCells>
    <x:mergeCell ref="A1:L1"/>
    <x:mergeCell ref="A2:L2"/>
    <x:mergeCell ref="A4:B4"/>
    <x:mergeCell ref="A5:B5"/>
    <x:mergeCell ref="C4:D4"/>
    <x:mergeCell ref="C5:D5"/>
    <x:mergeCell ref="E4:F4"/>
    <x:mergeCell ref="E5:F5"/>
    <x:mergeCell ref="G4:H4"/>
    <x:mergeCell ref="G5:H5"/>
    <x:mergeCell ref="I4:J4"/>
    <x:mergeCell ref="I5:J5"/>
    <x:mergeCell ref="K4:L4"/>
    <x:mergeCell ref="K5:L5"/>
    <x:mergeCell ref="A23:L23"/>
    <x:mergeCell ref="A57:E57"/>
    <x:mergeCell ref="F57:G57"/>
    <x:mergeCell ref="A58:E58"/>
    <x:mergeCell ref="F58:G58"/>
    <x:mergeCell ref="A60:L62"/>
  </x:mergeCells>
  <x:conditionalFormatting sqref="C19:C21">
    <x:cfRule type="containsText" dxfId="10" priority="1" operator="containsText" text="MATCH"/>
    <x:cfRule type="containsText" dxfId="11" priority="2" operator="containsText" text="CHECK"/>
    <x:cfRule type="containsText" dxfId="12" priority="3" operator="containsText" text="Belum"/>
  </x:conditionalFormatting>
  <x:pageMargins left="0.7" right="0.7" top="0.75" bottom="0.75" header="0.3" footer="0.3"/>
  <x:drawing xmlns:r="http://schemas.openxmlformats.org/officeDocument/2006/relationships" r:id="R4bcf0839d6d745d7"/>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32" hidden="0" customWidth="1"/>
    <x:col min="3" max="3" width="53" hidden="0" customWidth="1"/>
    <x:col min="4" max="4" width="18" hidden="0" customWidth="1"/>
    <x:col min="5" max="5" width="18" hidden="0" customWidth="1"/>
    <x:col min="6" max="6" width="18" hidden="0" customWidth="1"/>
  </x:cols>
  <x:sheetData>
    <x:row r="1" ht="34" customHeight="1">
      <x:c r="A1" s="4" t="str">
        <x:v>RINGKASAN NETT PROFIT | SEPTEMBER 2026</x:v>
      </x:c>
      <x:c r="B1" s="4"/>
      <x:c r="C1" s="4"/>
      <x:c r="D1" s="4"/>
      <x:c r="E1" s="4"/>
      <x:c r="F1" s="4"/>
    </x:row>
    <x:row r="2" ht="36" customHeight="1">
      <x:c r="A2" s="6" t="str">
        <x:v>Pisahkan surplus kas tercatat dari laba final. Pengeluaran master belum lengkap.</x:v>
      </x:c>
      <x:c r="B2" s="6"/>
      <x:c r="C2" s="6"/>
      <x:c r="D2" s="6"/>
      <x:c r="E2" s="6"/>
      <x:c r="F2" s="6"/>
    </x:row>
    <x:row r="3" ht="22" customHeight="1">
      <x:c r="A3" s="2"/>
      <x:c r="B3" s="2"/>
      <x:c r="C3" s="2"/>
      <x:c r="D3" s="2"/>
      <x:c r="E3" s="2"/>
      <x:c r="F3" s="2"/>
    </x:row>
    <x:row r="4" ht="34" customHeight="1">
      <x:c r="A4" s="127" t="str">
        <x:v>Kontrol</x:v>
      </x:c>
      <x:c r="B4" s="128" t="str">
        <x:v>Nilai</x:v>
      </x:c>
      <x:c r="C4" s="128" t="str">
        <x:v>Keterangan</x:v>
      </x:c>
      <x:c r="D4" s="2"/>
      <x:c r="E4" s="2"/>
      <x:c r="F4" s="2"/>
    </x:row>
    <x:row r="5" ht="22" customHeight="1">
      <x:c r="A5" s="112" t="str">
        <x:v>Cash-in / Omzet</x:v>
      </x:c>
      <x:c r="B5" s="115" t="n">
        <x:f>'Omzet Harian September'!F38</x:f>
        <x:v>89565000</x:v>
      </x:c>
      <x:c r="C5" s="116" t="str">
        <x:v>Dari Log Order</x:v>
      </x:c>
      <x:c r="D5" s="2"/>
      <x:c r="E5" s="2"/>
      <x:c r="F5" s="2"/>
    </x:row>
    <x:row r="6" ht="22" customHeight="1">
      <x:c r="A6" s="112" t="str">
        <x:v>Total cash-out tercatat</x:v>
      </x:c>
      <x:c r="B6" s="115" t="n">
        <x:f>'Input COGS OPEX'!B17</x:f>
        <x:v>2161000</x:v>
      </x:c>
      <x:c r="C6" s="116" t="str">
        <x:v>Kas harian, semua kategori</x:v>
      </x:c>
      <x:c r="D6" s="2"/>
      <x:c r="E6" s="2"/>
      <x:c r="F6" s="2"/>
    </x:row>
    <x:row r="7" ht="22" customHeight="1">
      <x:c r="A7" s="169" t="str">
        <x:v>Surplus kas tercatat</x:v>
      </x:c>
      <x:c r="B7" s="170" t="n">
        <x:f>B5-B6</x:f>
        <x:v>87404000</x:v>
      </x:c>
      <x:c r="C7" s="187" t="str">
        <x:v>Cash-in dikurangi cash-out tercatat</x:v>
      </x:c>
      <x:c r="D7" s="2"/>
      <x:c r="E7" s="2"/>
      <x:c r="F7" s="2"/>
    </x:row>
    <x:row r="8" ht="22" customHeight="1">
      <x:c r="A8" s="112" t="str">
        <x:v>Rasio surplus kas</x:v>
      </x:c>
      <x:c r="B8" s="156" t="n">
        <x:f>IFERROR(B7/B5,0)</x:f>
        <x:v>0.9758722715346396</x:v>
      </x:c>
      <x:c r="C8" s="116" t="str">
        <x:v>Belum mencerminkan seluruh biaya</x:v>
      </x:c>
      <x:c r="D8" s="2"/>
      <x:c r="E8" s="2"/>
      <x:c r="F8" s="2"/>
    </x:row>
    <x:row r="9" ht="22" customHeight="1">
      <x:c r="A9" s="169" t="str">
        <x:v>Nett profit final</x:v>
      </x:c>
      <x:c r="B9" s="170" t="str">
        <x:f>IF('Input COGS OPEX'!B20="Lengkap",'Input COGS OPEX'!B18,"Belum dapat ditetapkan")</x:f>
        <x:v>Belum dapat ditetapkan</x:v>
      </x:c>
      <x:c r="C9" s="187" t="str">
        <x:v>Menunggu master biaya lengkap</x:v>
      </x:c>
      <x:c r="D9" s="2"/>
      <x:c r="E9" s="2"/>
      <x:c r="F9" s="2"/>
    </x:row>
    <x:row r="10" ht="22" customHeight="1">
      <x:c r="A10" s="112" t="str">
        <x:v>Status rekonsiliasi</x:v>
      </x:c>
      <x:c r="B10" s="114" t="str">
        <x:f>IF('Pengaturan'!B11="","Belum ada master",IF(B5='Pengaturan'!B11,"MATCH","CHECK"))</x:f>
        <x:v>Belum ada master</x:v>
      </x:c>
      <x:c r="C10" s="116" t="str">
        <x:v>Cocokkan dengan cash-in master</x:v>
      </x:c>
      <x:c r="D10" s="2"/>
      <x:c r="E10" s="2"/>
      <x:c r="F10" s="2"/>
    </x:row>
    <x:row r="11" ht="22" customHeight="1">
      <x:c r="A11" s="157" t="str">
        <x:v>Selisih vs master</x:v>
      </x:c>
      <x:c r="B11" s="132" t="str">
        <x:f>IF('Pengaturan'!B11="","",B5-'Pengaturan'!B11)</x:f>
      </x:c>
      <x:c r="C11" s="133" t="str">
        <x:v>Kosong saat master belum diisi</x:v>
      </x:c>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48" customHeight="1">
      <x:c r="A15" s="6" t="str">
        <x:v>Panduan: surplus kas tercatat hanya memakai pengeluaran yang tersedia. Aset dan advance tetap mengurangi kas, tetapi tidak otomatis mengurangi laba P&amp;L. DP juga memerlukan penyesuaian bila laporan akrual dibutuhkan.</x:v>
      </x:c>
      <x:c r="B15" s="6"/>
      <x:c r="C15" s="6"/>
      <x:c r="D15" s="6"/>
      <x:c r="E15" s="6"/>
      <x:c r="F15" s="6"/>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sheetData>
  <x:mergeCells>
    <x:mergeCell ref="A1:F1"/>
    <x:mergeCell ref="A2:F2"/>
    <x:mergeCell ref="A15:F15"/>
  </x:mergeCells>
  <x:conditionalFormatting sqref="B9:B10">
    <x:cfRule type="containsText" dxfId="13" priority="1" operator="containsText" text="MATCH"/>
    <x:cfRule type="containsText" dxfId="14" priority="2" operator="containsText" text="CHECK"/>
    <x:cfRule type="containsText" dxfId="15" priority="3" operator="containsText" text="Belum"/>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23" hidden="0" customWidth="1"/>
    <x:col min="4" max="4" width="23" hidden="0" customWidth="1"/>
    <x:col min="5" max="5" width="23" hidden="0" customWidth="1"/>
    <x:col min="6" max="6" width="23" hidden="0" customWidth="1"/>
    <x:col min="7" max="7" width="18" hidden="0" customWidth="1"/>
    <x:col min="8" max="8" width="18" hidden="0" customWidth="1"/>
    <x:col min="9" max="9" width="18" hidden="0" customWidth="1"/>
  </x:cols>
  <x:sheetData>
    <x:row r="1" ht="34" customHeight="1">
      <x:c r="A1" s="4" t="str">
        <x:v>OMZET PROGRESIF | SEPTEMBER 2026</x:v>
      </x:c>
      <x:c r="B1" s="4"/>
      <x:c r="C1" s="4"/>
      <x:c r="D1" s="4"/>
      <x:c r="E1" s="4"/>
      <x:c r="F1" s="4"/>
      <x:c r="G1" s="4"/>
      <x:c r="H1" s="4"/>
      <x:c r="I1" s="4"/>
    </x:row>
    <x:row r="2" ht="36" customHeight="1">
      <x:c r="A2" s="6" t="str">
        <x:v>Proyeksi linier memakai tanggal 1–18 setelah jam closing. Ini skenario ritme berjalan, terpisah dari proyeksi berbasis booking.</x:v>
      </x:c>
      <x:c r="B2" s="6"/>
      <x:c r="C2" s="6"/>
      <x:c r="D2" s="6"/>
      <x:c r="E2" s="6"/>
      <x:c r="F2" s="6"/>
      <x:c r="G2" s="6"/>
      <x:c r="H2" s="6"/>
      <x:c r="I2" s="6"/>
    </x:row>
    <x:row r="3" ht="22" customHeight="1">
      <x:c r="A3" s="2"/>
      <x:c r="B3" s="2"/>
      <x:c r="C3" s="2"/>
      <x:c r="D3" s="2"/>
      <x:c r="E3" s="2"/>
      <x:c r="F3" s="2"/>
      <x:c r="G3" s="2"/>
      <x:c r="H3" s="2"/>
      <x:c r="I3" s="2"/>
    </x:row>
    <x:row r="4" ht="34" customHeight="1">
      <x:c r="A4" s="127" t="str">
        <x:v>Metrik</x:v>
      </x:c>
      <x:c r="B4" s="128" t="str">
        <x:v>Nilai</x:v>
      </x:c>
      <x:c r="C4" s="2"/>
      <x:c r="D4" s="2"/>
      <x:c r="E4" s="2"/>
      <x:c r="F4" s="2"/>
      <x:c r="G4" s="2"/>
      <x:c r="H4" s="2"/>
      <x:c r="I4" s="2"/>
    </x:row>
    <x:row r="5" ht="22" customHeight="1">
      <x:c r="A5" s="112" t="str">
        <x:v>Cash-in aktual</x:v>
      </x:c>
      <x:c r="B5" s="173" t="n">
        <x:f>'Omzet Harian September'!F38</x:f>
        <x:v>89565000</x:v>
      </x:c>
      <x:c r="C5" s="2"/>
      <x:c r="D5" s="2"/>
      <x:c r="E5" s="2"/>
      <x:c r="F5" s="2"/>
      <x:c r="G5" s="2"/>
      <x:c r="H5" s="2"/>
      <x:c r="I5" s="2"/>
    </x:row>
    <x:row r="6" ht="22" customHeight="1">
      <x:c r="A6" s="112" t="str">
        <x:v>Cash-in dasar proyeksi</x:v>
      </x:c>
      <x:c r="B6" s="173" t="n">
        <x:f>SUMIFS('Log Transaksi'!$I$5:$I$504,'Log Transaksi'!$B$5:$B$504,"&gt;="&amp;'Pengaturan'!B4,'Log Transaksi'!$B$5:$B$504,"&lt;="&amp;'Pengaturan'!B7)</x:f>
        <x:v>86260000</x:v>
      </x:c>
      <x:c r="C6" s="2"/>
      <x:c r="D6" s="2"/>
      <x:c r="E6" s="2"/>
      <x:c r="F6" s="2"/>
      <x:c r="G6" s="2"/>
      <x:c r="H6" s="2"/>
      <x:c r="I6" s="2"/>
    </x:row>
    <x:row r="7" ht="22" customHeight="1">
      <x:c r="A7" s="112" t="str">
        <x:v>Hari dasar proyeksi</x:v>
      </x:c>
      <x:c r="B7" s="116" t="n">
        <x:f>'Pengaturan'!B7-'Pengaturan'!B4+1</x:f>
        <x:v>18</x:v>
      </x:c>
      <x:c r="C7" s="2"/>
      <x:c r="D7" s="2"/>
      <x:c r="E7" s="2"/>
      <x:c r="F7" s="2"/>
      <x:c r="G7" s="2"/>
      <x:c r="H7" s="2"/>
      <x:c r="I7" s="2"/>
    </x:row>
    <x:row r="8" ht="22" customHeight="1">
      <x:c r="A8" s="112" t="str">
        <x:v>Rata-rata harian dasar</x:v>
      </x:c>
      <x:c r="B8" s="173" t="n">
        <x:f>IFERROR(B6/B7,0)</x:f>
        <x:v>4792222.222222222</x:v>
      </x:c>
      <x:c r="C8" s="2"/>
      <x:c r="D8" s="2"/>
      <x:c r="E8" s="2"/>
      <x:c r="F8" s="2"/>
      <x:c r="G8" s="2"/>
      <x:c r="H8" s="2"/>
      <x:c r="I8" s="2"/>
    </x:row>
    <x:row r="9" ht="22" customHeight="1">
      <x:c r="A9" s="169" t="str">
        <x:v>Proyeksi linier 30 hari</x:v>
      </x:c>
      <x:c r="B9" s="170" t="n">
        <x:f>B8*('Pengaturan'!B5-'Pengaturan'!B4+1)</x:f>
        <x:v>143766666.66666666</x:v>
      </x:c>
      <x:c r="C9" s="2"/>
      <x:c r="D9" s="2"/>
      <x:c r="E9" s="2"/>
      <x:c r="F9" s="2"/>
      <x:c r="G9" s="2"/>
      <x:c r="H9" s="2"/>
      <x:c r="I9" s="2"/>
    </x:row>
    <x:row r="10" ht="22" customHeight="1">
      <x:c r="A10" s="2"/>
      <x:c r="B10" s="2"/>
      <x:c r="C10" s="2"/>
      <x:c r="D10" s="2"/>
      <x:c r="E10" s="2"/>
      <x:c r="F10" s="2"/>
      <x:c r="G10" s="2"/>
      <x:c r="H10" s="2"/>
      <x:c r="I10" s="2"/>
    </x:row>
    <x:row r="11" ht="22" customHeight="1">
      <x:c r="A11" s="2"/>
      <x:c r="B11" s="2"/>
      <x:c r="C11" s="2"/>
      <x:c r="D11" s="2"/>
      <x:c r="E11" s="2"/>
      <x:c r="F11" s="2"/>
      <x:c r="G11" s="2"/>
      <x:c r="H11" s="2"/>
      <x:c r="I11" s="2"/>
    </x:row>
    <x:row r="12" ht="34" customHeight="1">
      <x:c r="A12" s="127" t="str">
        <x:v>Tanggal</x:v>
      </x:c>
      <x:c r="B12" s="128" t="str">
        <x:v>Hari</x:v>
      </x:c>
      <x:c r="C12" s="128" t="str">
        <x:v>Cash</x:v>
      </x:c>
      <x:c r="D12" s="128" t="str">
        <x:v>Transfer</x:v>
      </x:c>
      <x:c r="E12" s="128" t="str">
        <x:v>Cash-in Harian</x:v>
      </x:c>
      <x:c r="F12" s="128" t="str">
        <x:v>Cash-in Kumulatif</x:v>
      </x:c>
      <x:c r="G12" s="128" t="str">
        <x:v>% vs Hari Lalu</x:v>
      </x:c>
      <x:c r="H12" s="128" t="str">
        <x:v>Status</x:v>
      </x:c>
      <x:c r="I12" s="2"/>
    </x:row>
    <x:row r="13" ht="22" customHeight="1">
      <x:c r="A13" s="129" t="n">
        <x:f>'Omzet Harian September'!A7</x:f>
        <x:v>46266</x:v>
      </x:c>
      <x:c r="B13" s="114" t="str">
        <x:f>'Omzet Harian September'!B7</x:f>
        <x:v>Selasa</x:v>
      </x:c>
      <x:c r="C13" s="115" t="n">
        <x:f>IF(A13&gt;'Pengaturan'!B6,"",'Omzet Harian September'!D7)</x:f>
        <x:v>1780000</x:v>
      </x:c>
      <x:c r="D13" s="115" t="n">
        <x:f>IF(A13&gt;'Pengaturan'!B6,"",'Omzet Harian September'!E7)</x:f>
        <x:v>6110000</x:v>
      </x:c>
      <x:c r="E13" s="115" t="n">
        <x:f>IF(A13&gt;'Pengaturan'!B6,"",'Omzet Harian September'!F7)</x:f>
        <x:v>7890000</x:v>
      </x:c>
      <x:c r="F13" s="115" t="n">
        <x:f>IF(A13&gt;'Pengaturan'!B6,"",SUM($E$13:E13))</x:f>
        <x:v>7890000</x:v>
      </x:c>
      <x:c r="G13" s="156" t="str">
        <x:f>""</x:f>
      </x:c>
      <x:c r="H13" s="116" t="str">
        <x:f>'Omzet Harian September'!H7</x:f>
        <x:v>Tercatat</x:v>
      </x:c>
      <x:c r="I13" s="2"/>
    </x:row>
    <x:row r="14" ht="22" customHeight="1">
      <x:c r="A14" s="129" t="n">
        <x:f>'Omzet Harian September'!A8</x:f>
        <x:v>46267</x:v>
      </x:c>
      <x:c r="B14" s="114" t="str">
        <x:f>'Omzet Harian September'!B8</x:f>
        <x:v>Rabu</x:v>
      </x:c>
      <x:c r="C14" s="115" t="n">
        <x:f>IF(A14&gt;'Pengaturan'!B6,"",'Omzet Harian September'!D8)</x:f>
        <x:v>4880000</x:v>
      </x:c>
      <x:c r="D14" s="115" t="n">
        <x:f>IF(A14&gt;'Pengaturan'!B6,"",'Omzet Harian September'!E8)</x:f>
        <x:v>5620000</x:v>
      </x:c>
      <x:c r="E14" s="115" t="n">
        <x:f>IF(A14&gt;'Pengaturan'!B6,"",'Omzet Harian September'!F8)</x:f>
        <x:v>10500000</x:v>
      </x:c>
      <x:c r="F14" s="115" t="n">
        <x:f>IF(A14&gt;'Pengaturan'!B6,"",SUM($E$13:E14))</x:f>
        <x:v>18390000</x:v>
      </x:c>
      <x:c r="G14" s="156" t="n">
        <x:f>IF(OR(A14&gt;'Pengaturan'!B6,E13=0),"",E14/E13-1)</x:f>
        <x:v>0.3307984790874525</x:v>
      </x:c>
      <x:c r="H14" s="116" t="str">
        <x:f>'Omzet Harian September'!H8</x:f>
        <x:v>Tercatat</x:v>
      </x:c>
      <x:c r="I14" s="2"/>
    </x:row>
    <x:row r="15" ht="22" customHeight="1">
      <x:c r="A15" s="129" t="n">
        <x:f>'Omzet Harian September'!A9</x:f>
        <x:v>46268</x:v>
      </x:c>
      <x:c r="B15" s="114" t="str">
        <x:f>'Omzet Harian September'!B9</x:f>
        <x:v>Kamis</x:v>
      </x:c>
      <x:c r="C15" s="115" t="n">
        <x:f>IF(A15&gt;'Pengaturan'!B6,"",'Omzet Harian September'!D9)</x:f>
        <x:v>100000</x:v>
      </x:c>
      <x:c r="D15" s="115" t="n">
        <x:f>IF(A15&gt;'Pengaturan'!B6,"",'Omzet Harian September'!E9)</x:f>
        <x:v>6400000</x:v>
      </x:c>
      <x:c r="E15" s="115" t="n">
        <x:f>IF(A15&gt;'Pengaturan'!B6,"",'Omzet Harian September'!F9)</x:f>
        <x:v>6500000</x:v>
      </x:c>
      <x:c r="F15" s="115" t="n">
        <x:f>IF(A15&gt;'Pengaturan'!B6,"",SUM($E$13:E15))</x:f>
        <x:v>24890000</x:v>
      </x:c>
      <x:c r="G15" s="156" t="n">
        <x:f>IF(OR(A15&gt;'Pengaturan'!B6,E14=0),"",E15/E14-1)</x:f>
        <x:v>-0.38095238095238093</x:v>
      </x:c>
      <x:c r="H15" s="116" t="str">
        <x:f>'Omzet Harian September'!H9</x:f>
        <x:v>Tercatat</x:v>
      </x:c>
      <x:c r="I15" s="2"/>
    </x:row>
    <x:row r="16" ht="22" customHeight="1">
      <x:c r="A16" s="129" t="n">
        <x:f>'Omzet Harian September'!A10</x:f>
        <x:v>46269</x:v>
      </x:c>
      <x:c r="B16" s="114" t="str">
        <x:f>'Omzet Harian September'!B10</x:f>
        <x:v>Jumat</x:v>
      </x:c>
      <x:c r="C16" s="115" t="n">
        <x:f>IF(A16&gt;'Pengaturan'!B6,"",'Omzet Harian September'!D10)</x:f>
        <x:v>500000</x:v>
      </x:c>
      <x:c r="D16" s="115" t="n">
        <x:f>IF(A16&gt;'Pengaturan'!B6,"",'Omzet Harian September'!E10)</x:f>
        <x:v>2800000</x:v>
      </x:c>
      <x:c r="E16" s="115" t="n">
        <x:f>IF(A16&gt;'Pengaturan'!B6,"",'Omzet Harian September'!F10)</x:f>
        <x:v>3300000</x:v>
      </x:c>
      <x:c r="F16" s="115" t="n">
        <x:f>IF(A16&gt;'Pengaturan'!B6,"",SUM($E$13:E16))</x:f>
        <x:v>28190000</x:v>
      </x:c>
      <x:c r="G16" s="156" t="n">
        <x:f>IF(OR(A16&gt;'Pengaturan'!B6,E15=0),"",E16/E15-1)</x:f>
        <x:v>-0.49230769230769234</x:v>
      </x:c>
      <x:c r="H16" s="116" t="str">
        <x:f>'Omzet Harian September'!H10</x:f>
        <x:v>Tercatat</x:v>
      </x:c>
      <x:c r="I16" s="2"/>
    </x:row>
    <x:row r="17" ht="22" customHeight="1">
      <x:c r="A17" s="129" t="n">
        <x:f>'Omzet Harian September'!A11</x:f>
        <x:v>46270</x:v>
      </x:c>
      <x:c r="B17" s="114" t="str">
        <x:f>'Omzet Harian September'!B11</x:f>
        <x:v>Sabtu</x:v>
      </x:c>
      <x:c r="C17" s="115" t="n">
        <x:f>IF(A17&gt;'Pengaturan'!B6,"",'Omzet Harian September'!D11)</x:f>
        <x:v>1205000</x:v>
      </x:c>
      <x:c r="D17" s="115" t="n">
        <x:f>IF(A17&gt;'Pengaturan'!B6,"",'Omzet Harian September'!E11)</x:f>
        <x:v>1765000</x:v>
      </x:c>
      <x:c r="E17" s="115" t="n">
        <x:f>IF(A17&gt;'Pengaturan'!B6,"",'Omzet Harian September'!F11)</x:f>
        <x:v>2970000</x:v>
      </x:c>
      <x:c r="F17" s="115" t="n">
        <x:f>IF(A17&gt;'Pengaturan'!B6,"",SUM($E$13:E17))</x:f>
        <x:v>31160000</x:v>
      </x:c>
      <x:c r="G17" s="156" t="n">
        <x:f>IF(OR(A17&gt;'Pengaturan'!B6,E16=0),"",E17/E16-1)</x:f>
        <x:v>-0.09999999999999998</x:v>
      </x:c>
      <x:c r="H17" s="116" t="str">
        <x:f>'Omzet Harian September'!H11</x:f>
        <x:v>Tercatat</x:v>
      </x:c>
      <x:c r="I17" s="2"/>
    </x:row>
    <x:row r="18" ht="22" customHeight="1">
      <x:c r="A18" s="129" t="n">
        <x:f>'Omzet Harian September'!A12</x:f>
        <x:v>46271</x:v>
      </x:c>
      <x:c r="B18" s="114" t="str">
        <x:f>'Omzet Harian September'!B12</x:f>
        <x:v>Minggu</x:v>
      </x:c>
      <x:c r="C18" s="115" t="n">
        <x:f>IF(A18&gt;'Pengaturan'!B6,"",'Omzet Harian September'!D12)</x:f>
        <x:v>175000</x:v>
      </x:c>
      <x:c r="D18" s="115" t="n">
        <x:f>IF(A18&gt;'Pengaturan'!B6,"",'Omzet Harian September'!E12)</x:f>
        <x:v>3225000</x:v>
      </x:c>
      <x:c r="E18" s="115" t="n">
        <x:f>IF(A18&gt;'Pengaturan'!B6,"",'Omzet Harian September'!F12)</x:f>
        <x:v>3400000</x:v>
      </x:c>
      <x:c r="F18" s="115" t="n">
        <x:f>IF(A18&gt;'Pengaturan'!B6,"",SUM($E$13:E18))</x:f>
        <x:v>34560000</x:v>
      </x:c>
      <x:c r="G18" s="156" t="n">
        <x:f>IF(OR(A18&gt;'Pengaturan'!B6,E17=0),"",E18/E17-1)</x:f>
        <x:v>0.14478114478114468</x:v>
      </x:c>
      <x:c r="H18" s="116" t="str">
        <x:f>'Omzet Harian September'!H12</x:f>
        <x:v>Tercatat</x:v>
      </x:c>
      <x:c r="I18" s="2"/>
    </x:row>
    <x:row r="19" ht="22" customHeight="1">
      <x:c r="A19" s="129" t="n">
        <x:f>'Omzet Harian September'!A13</x:f>
        <x:v>46272</x:v>
      </x:c>
      <x:c r="B19" s="114" t="str">
        <x:f>'Omzet Harian September'!B13</x:f>
        <x:v>Senin</x:v>
      </x:c>
      <x:c r="C19" s="115" t="n">
        <x:f>IF(A19&gt;'Pengaturan'!B6,"",'Omzet Harian September'!D13)</x:f>
        <x:v>705000</x:v>
      </x:c>
      <x:c r="D19" s="115" t="n">
        <x:f>IF(A19&gt;'Pengaturan'!B6,"",'Omzet Harian September'!E13)</x:f>
        <x:v>1375000</x:v>
      </x:c>
      <x:c r="E19" s="115" t="n">
        <x:f>IF(A19&gt;'Pengaturan'!B6,"",'Omzet Harian September'!F13)</x:f>
        <x:v>2080000</x:v>
      </x:c>
      <x:c r="F19" s="115" t="n">
        <x:f>IF(A19&gt;'Pengaturan'!B6,"",SUM($E$13:E19))</x:f>
        <x:v>36640000</x:v>
      </x:c>
      <x:c r="G19" s="156" t="n">
        <x:f>IF(OR(A19&gt;'Pengaturan'!B6,E18=0),"",E19/E18-1)</x:f>
        <x:v>-0.388235294117647</x:v>
      </x:c>
      <x:c r="H19" s="116" t="str">
        <x:f>'Omzet Harian September'!H13</x:f>
        <x:v>Tercatat</x:v>
      </x:c>
      <x:c r="I19" s="2"/>
    </x:row>
    <x:row r="20" ht="22" customHeight="1">
      <x:c r="A20" s="129" t="n">
        <x:f>'Omzet Harian September'!A14</x:f>
        <x:v>46273</x:v>
      </x:c>
      <x:c r="B20" s="114" t="str">
        <x:f>'Omzet Harian September'!B14</x:f>
        <x:v>Selasa</x:v>
      </x:c>
      <x:c r="C20" s="115" t="n">
        <x:f>IF(A20&gt;'Pengaturan'!B6,"",'Omzet Harian September'!D14)</x:f>
        <x:v>5090000</x:v>
      </x:c>
      <x:c r="D20" s="115" t="n">
        <x:f>IF(A20&gt;'Pengaturan'!B6,"",'Omzet Harian September'!E14)</x:f>
        <x:v>9195000</x:v>
      </x:c>
      <x:c r="E20" s="115" t="n">
        <x:f>IF(A20&gt;'Pengaturan'!B6,"",'Omzet Harian September'!F14)</x:f>
        <x:v>14285000</x:v>
      </x:c>
      <x:c r="F20" s="115" t="n">
        <x:f>IF(A20&gt;'Pengaturan'!B6,"",SUM($E$13:E20))</x:f>
        <x:v>50925000</x:v>
      </x:c>
      <x:c r="G20" s="156" t="n">
        <x:f>IF(OR(A20&gt;'Pengaturan'!B6,E19=0),"",E20/E19-1)</x:f>
        <x:v>5.867788461538462</x:v>
      </x:c>
      <x:c r="H20" s="116" t="str">
        <x:f>'Omzet Harian September'!H14</x:f>
        <x:v>Tercatat</x:v>
      </x:c>
      <x:c r="I20" s="2"/>
    </x:row>
    <x:row r="21" ht="22" customHeight="1">
      <x:c r="A21" s="129" t="n">
        <x:f>'Omzet Harian September'!A15</x:f>
        <x:v>46274</x:v>
      </x:c>
      <x:c r="B21" s="114" t="str">
        <x:f>'Omzet Harian September'!B15</x:f>
        <x:v>Rabu</x:v>
      </x:c>
      <x:c r="C21" s="115" t="n">
        <x:f>IF(A21&gt;'Pengaturan'!B6,"",'Omzet Harian September'!D15)</x:f>
        <x:v>3910000</x:v>
      </x:c>
      <x:c r="D21" s="115" t="n">
        <x:f>IF(A21&gt;'Pengaturan'!B6,"",'Omzet Harian September'!E15)</x:f>
        <x:v>6275000</x:v>
      </x:c>
      <x:c r="E21" s="115" t="n">
        <x:f>IF(A21&gt;'Pengaturan'!B6,"",'Omzet Harian September'!F15)</x:f>
        <x:v>10185000</x:v>
      </x:c>
      <x:c r="F21" s="115" t="n">
        <x:f>IF(A21&gt;'Pengaturan'!B6,"",SUM($E$13:E21))</x:f>
        <x:v>61110000</x:v>
      </x:c>
      <x:c r="G21" s="156" t="n">
        <x:f>IF(OR(A21&gt;'Pengaturan'!B6,E20=0),"",E21/E20-1)</x:f>
        <x:v>-0.2870143507175359</x:v>
      </x:c>
      <x:c r="H21" s="116" t="str">
        <x:f>'Omzet Harian September'!H15</x:f>
        <x:v>Tercatat</x:v>
      </x:c>
      <x:c r="I21" s="2"/>
    </x:row>
    <x:row r="22" ht="22" customHeight="1">
      <x:c r="A22" s="129" t="n">
        <x:f>'Omzet Harian September'!A16</x:f>
        <x:v>46275</x:v>
      </x:c>
      <x:c r="B22" s="114" t="str">
        <x:f>'Omzet Harian September'!B16</x:f>
        <x:v>Kamis</x:v>
      </x:c>
      <x:c r="C22" s="115" t="n">
        <x:f>IF(A22&gt;'Pengaturan'!B6,"",'Omzet Harian September'!D16)</x:f>
        <x:v>175000</x:v>
      </x:c>
      <x:c r="D22" s="115" t="n">
        <x:f>IF(A22&gt;'Pengaturan'!B6,"",'Omzet Harian September'!E16)</x:f>
        <x:v>2570000</x:v>
      </x:c>
      <x:c r="E22" s="115" t="n">
        <x:f>IF(A22&gt;'Pengaturan'!B6,"",'Omzet Harian September'!F16)</x:f>
        <x:v>2745000</x:v>
      </x:c>
      <x:c r="F22" s="115" t="n">
        <x:f>IF(A22&gt;'Pengaturan'!B6,"",SUM($E$13:E22))</x:f>
        <x:v>63855000</x:v>
      </x:c>
      <x:c r="G22" s="156" t="n">
        <x:f>IF(OR(A22&gt;'Pengaturan'!B6,E21=0),"",E22/E21-1)</x:f>
        <x:v>-0.7304860088365244</x:v>
      </x:c>
      <x:c r="H22" s="116" t="str">
        <x:f>'Omzet Harian September'!H16</x:f>
        <x:v>Tercatat</x:v>
      </x:c>
      <x:c r="I22" s="2"/>
    </x:row>
    <x:row r="23" ht="22" customHeight="1">
      <x:c r="A23" s="129" t="n">
        <x:f>'Omzet Harian September'!A17</x:f>
        <x:v>46276</x:v>
      </x:c>
      <x:c r="B23" s="114" t="str">
        <x:f>'Omzet Harian September'!B17</x:f>
        <x:v>Jumat</x:v>
      </x:c>
      <x:c r="C23" s="115" t="n">
        <x:f>IF(A23&gt;'Pengaturan'!B6,"",'Omzet Harian September'!D17)</x:f>
        <x:v>650000</x:v>
      </x:c>
      <x:c r="D23" s="115" t="n">
        <x:f>IF(A23&gt;'Pengaturan'!B6,"",'Omzet Harian September'!E17)</x:f>
        <x:v>2800000</x:v>
      </x:c>
      <x:c r="E23" s="115" t="n">
        <x:f>IF(A23&gt;'Pengaturan'!B6,"",'Omzet Harian September'!F17)</x:f>
        <x:v>3450000</x:v>
      </x:c>
      <x:c r="F23" s="115" t="n">
        <x:f>IF(A23&gt;'Pengaturan'!B6,"",SUM($E$13:E23))</x:f>
        <x:v>67305000</x:v>
      </x:c>
      <x:c r="G23" s="156" t="n">
        <x:f>IF(OR(A23&gt;'Pengaturan'!B6,E22=0),"",E23/E22-1)</x:f>
        <x:v>0.25683060109289624</x:v>
      </x:c>
      <x:c r="H23" s="116" t="str">
        <x:f>'Omzet Harian September'!H17</x:f>
        <x:v>Tercatat</x:v>
      </x:c>
      <x:c r="I23" s="2"/>
    </x:row>
    <x:row r="24" ht="22" customHeight="1">
      <x:c r="A24" s="129" t="n">
        <x:f>'Omzet Harian September'!A18</x:f>
        <x:v>46277</x:v>
      </x:c>
      <x:c r="B24" s="114" t="str">
        <x:f>'Omzet Harian September'!B18</x:f>
        <x:v>Sabtu</x:v>
      </x:c>
      <x:c r="C24" s="115" t="n">
        <x:f>IF(A24&gt;'Pengaturan'!B6,"",'Omzet Harian September'!D18)</x:f>
        <x:v>750000</x:v>
      </x:c>
      <x:c r="D24" s="115" t="n">
        <x:f>IF(A24&gt;'Pengaturan'!B6,"",'Omzet Harian September'!E18)</x:f>
        <x:v>2250000</x:v>
      </x:c>
      <x:c r="E24" s="115" t="n">
        <x:f>IF(A24&gt;'Pengaturan'!B6,"",'Omzet Harian September'!F18)</x:f>
        <x:v>3000000</x:v>
      </x:c>
      <x:c r="F24" s="115" t="n">
        <x:f>IF(A24&gt;'Pengaturan'!B6,"",SUM($E$13:E24))</x:f>
        <x:v>70305000</x:v>
      </x:c>
      <x:c r="G24" s="156" t="n">
        <x:f>IF(OR(A24&gt;'Pengaturan'!B6,E23=0),"",E24/E23-1)</x:f>
        <x:v>-0.13043478260869568</x:v>
      </x:c>
      <x:c r="H24" s="116" t="str">
        <x:f>'Omzet Harian September'!H18</x:f>
        <x:v>Tercatat</x:v>
      </x:c>
      <x:c r="I24" s="2"/>
    </x:row>
    <x:row r="25" ht="22" customHeight="1">
      <x:c r="A25" s="129" t="n">
        <x:f>'Omzet Harian September'!A19</x:f>
        <x:v>46278</x:v>
      </x:c>
      <x:c r="B25" s="114" t="str">
        <x:f>'Omzet Harian September'!B19</x:f>
        <x:v>Minggu</x:v>
      </x:c>
      <x:c r="C25" s="115" t="n">
        <x:f>IF(A25&gt;'Pengaturan'!B6,"",'Omzet Harian September'!D19)</x:f>
        <x:v>1255000</x:v>
      </x:c>
      <x:c r="D25" s="115" t="n">
        <x:f>IF(A25&gt;'Pengaturan'!B6,"",'Omzet Harian September'!E19)</x:f>
        <x:v>2350000</x:v>
      </x:c>
      <x:c r="E25" s="115" t="n">
        <x:f>IF(A25&gt;'Pengaturan'!B6,"",'Omzet Harian September'!F19)</x:f>
        <x:v>3605000</x:v>
      </x:c>
      <x:c r="F25" s="115" t="n">
        <x:f>IF(A25&gt;'Pengaturan'!B6,"",SUM($E$13:E25))</x:f>
        <x:v>73910000</x:v>
      </x:c>
      <x:c r="G25" s="156" t="n">
        <x:f>IF(OR(A25&gt;'Pengaturan'!B6,E24=0),"",E25/E24-1)</x:f>
        <x:v>0.20166666666666666</x:v>
      </x:c>
      <x:c r="H25" s="116" t="str">
        <x:f>'Omzet Harian September'!H19</x:f>
        <x:v>Tercatat</x:v>
      </x:c>
      <x:c r="I25" s="2"/>
    </x:row>
    <x:row r="26" ht="22" customHeight="1">
      <x:c r="A26" s="129" t="n">
        <x:f>'Omzet Harian September'!A20</x:f>
        <x:v>46279</x:v>
      </x:c>
      <x:c r="B26" s="114" t="str">
        <x:f>'Omzet Harian September'!B20</x:f>
        <x:v>Senin</x:v>
      </x:c>
      <x:c r="C26" s="115" t="n">
        <x:f>IF(A26&gt;'Pengaturan'!B6,"",'Omzet Harian September'!D20)</x:f>
        <x:v>2290000</x:v>
      </x:c>
      <x:c r="D26" s="115" t="n">
        <x:f>IF(A26&gt;'Pengaturan'!B6,"",'Omzet Harian September'!E20)</x:f>
        <x:v>995000</x:v>
      </x:c>
      <x:c r="E26" s="115" t="n">
        <x:f>IF(A26&gt;'Pengaturan'!B6,"",'Omzet Harian September'!F20)</x:f>
        <x:v>3285000</x:v>
      </x:c>
      <x:c r="F26" s="115" t="n">
        <x:f>IF(A26&gt;'Pengaturan'!B6,"",SUM($E$13:E26))</x:f>
        <x:v>77195000</x:v>
      </x:c>
      <x:c r="G26" s="156" t="n">
        <x:f>IF(OR(A26&gt;'Pengaturan'!B6,E25=0),"",E26/E25-1)</x:f>
        <x:v>-0.08876560332871009</x:v>
      </x:c>
      <x:c r="H26" s="116" t="str">
        <x:f>'Omzet Harian September'!H20</x:f>
        <x:v>Tercatat</x:v>
      </x:c>
      <x:c r="I26" s="2"/>
    </x:row>
    <x:row r="27" ht="22" customHeight="1">
      <x:c r="A27" s="129" t="n">
        <x:f>'Omzet Harian September'!A21</x:f>
        <x:v>46280</x:v>
      </x:c>
      <x:c r="B27" s="114" t="str">
        <x:f>'Omzet Harian September'!B21</x:f>
        <x:v>Selasa</x:v>
      </x:c>
      <x:c r="C27" s="115" t="n">
        <x:f>IF(A27&gt;'Pengaturan'!B6,"",'Omzet Harian September'!D21)</x:f>
        <x:v>475000</x:v>
      </x:c>
      <x:c r="D27" s="115" t="n">
        <x:f>IF(A27&gt;'Pengaturan'!B6,"",'Omzet Harian September'!E21)</x:f>
        <x:v>2425000</x:v>
      </x:c>
      <x:c r="E27" s="115" t="n">
        <x:f>IF(A27&gt;'Pengaturan'!B6,"",'Omzet Harian September'!F21)</x:f>
        <x:v>2900000</x:v>
      </x:c>
      <x:c r="F27" s="115" t="n">
        <x:f>IF(A27&gt;'Pengaturan'!B6,"",SUM($E$13:E27))</x:f>
        <x:v>80095000</x:v>
      </x:c>
      <x:c r="G27" s="156" t="n">
        <x:f>IF(OR(A27&gt;'Pengaturan'!B6,E26=0),"",E27/E26-1)</x:f>
        <x:v>-0.11719939117199396</x:v>
      </x:c>
      <x:c r="H27" s="116" t="str">
        <x:f>'Omzet Harian September'!H21</x:f>
        <x:v>Tercatat</x:v>
      </x:c>
      <x:c r="I27" s="2"/>
    </x:row>
    <x:row r="28" ht="22" customHeight="1">
      <x:c r="A28" s="129" t="n">
        <x:f>'Omzet Harian September'!A22</x:f>
        <x:v>46281</x:v>
      </x:c>
      <x:c r="B28" s="114" t="str">
        <x:f>'Omzet Harian September'!B22</x:f>
        <x:v>Rabu</x:v>
      </x:c>
      <x:c r="C28" s="115" t="n">
        <x:f>IF(A28&gt;'Pengaturan'!B6,"",'Omzet Harian September'!D22)</x:f>
        <x:v>650000</x:v>
      </x:c>
      <x:c r="D28" s="115" t="n">
        <x:f>IF(A28&gt;'Pengaturan'!B6,"",'Omzet Harian September'!E22)</x:f>
        <x:v>1315000</x:v>
      </x:c>
      <x:c r="E28" s="115" t="n">
        <x:f>IF(A28&gt;'Pengaturan'!B6,"",'Omzet Harian September'!F22)</x:f>
        <x:v>1965000</x:v>
      </x:c>
      <x:c r="F28" s="115" t="n">
        <x:f>IF(A28&gt;'Pengaturan'!B6,"",SUM($E$13:E28))</x:f>
        <x:v>82060000</x:v>
      </x:c>
      <x:c r="G28" s="156" t="n">
        <x:f>IF(OR(A28&gt;'Pengaturan'!B6,E27=0),"",E28/E27-1)</x:f>
        <x:v>-0.3224137931034483</x:v>
      </x:c>
      <x:c r="H28" s="116" t="str">
        <x:f>'Omzet Harian September'!H22</x:f>
        <x:v>Tercatat</x:v>
      </x:c>
      <x:c r="I28" s="2"/>
    </x:row>
    <x:row r="29" ht="22" customHeight="1">
      <x:c r="A29" s="129" t="n">
        <x:f>'Omzet Harian September'!A23</x:f>
        <x:v>46282</x:v>
      </x:c>
      <x:c r="B29" s="114" t="str">
        <x:f>'Omzet Harian September'!B23</x:f>
        <x:v>Kamis</x:v>
      </x:c>
      <x:c r="C29" s="115" t="n">
        <x:f>IF(A29&gt;'Pengaturan'!B6,"",'Omzet Harian September'!D23)</x:f>
        <x:v>0</x:v>
      </x:c>
      <x:c r="D29" s="115" t="n">
        <x:f>IF(A29&gt;'Pengaturan'!B6,"",'Omzet Harian September'!E23)</x:f>
        <x:v>1675000</x:v>
      </x:c>
      <x:c r="E29" s="115" t="n">
        <x:f>IF(A29&gt;'Pengaturan'!B6,"",'Omzet Harian September'!F23)</x:f>
        <x:v>1675000</x:v>
      </x:c>
      <x:c r="F29" s="115" t="n">
        <x:f>IF(A29&gt;'Pengaturan'!B6,"",SUM($E$13:E29))</x:f>
        <x:v>83735000</x:v>
      </x:c>
      <x:c r="G29" s="156" t="n">
        <x:f>IF(OR(A29&gt;'Pengaturan'!B6,E28=0),"",E29/E28-1)</x:f>
        <x:v>-0.1475826972010178</x:v>
      </x:c>
      <x:c r="H29" s="116" t="str">
        <x:f>'Omzet Harian September'!H23</x:f>
        <x:v>Tercatat</x:v>
      </x:c>
      <x:c r="I29" s="2"/>
    </x:row>
    <x:row r="30" ht="22" customHeight="1">
      <x:c r="A30" s="129" t="n">
        <x:f>'Omzet Harian September'!A24</x:f>
        <x:v>46283</x:v>
      </x:c>
      <x:c r="B30" s="114" t="str">
        <x:f>'Omzet Harian September'!B24</x:f>
        <x:v>Jumat</x:v>
      </x:c>
      <x:c r="C30" s="115" t="n">
        <x:f>IF(A30&gt;'Pengaturan'!B6,"",'Omzet Harian September'!D24)</x:f>
        <x:v>400000</x:v>
      </x:c>
      <x:c r="D30" s="115" t="n">
        <x:f>IF(A30&gt;'Pengaturan'!B6,"",'Omzet Harian September'!E24)</x:f>
        <x:v>2125000</x:v>
      </x:c>
      <x:c r="E30" s="115" t="n">
        <x:f>IF(A30&gt;'Pengaturan'!B6,"",'Omzet Harian September'!F24)</x:f>
        <x:v>2525000</x:v>
      </x:c>
      <x:c r="F30" s="115" t="n">
        <x:f>IF(A30&gt;'Pengaturan'!B6,"",SUM($E$13:E30))</x:f>
        <x:v>86260000</x:v>
      </x:c>
      <x:c r="G30" s="156" t="n">
        <x:f>IF(OR(A30&gt;'Pengaturan'!B6,E29=0),"",E30/E29-1)</x:f>
        <x:v>0.5074626865671641</x:v>
      </x:c>
      <x:c r="H30" s="116" t="str">
        <x:f>'Omzet Harian September'!H24</x:f>
        <x:v>Tercatat</x:v>
      </x:c>
      <x:c r="I30" s="2"/>
    </x:row>
    <x:row r="31" ht="22" customHeight="1">
      <x:c r="A31" s="129" t="n">
        <x:f>'Omzet Harian September'!A25</x:f>
        <x:v>46284</x:v>
      </x:c>
      <x:c r="B31" s="114" t="str">
        <x:f>'Omzet Harian September'!B25</x:f>
        <x:v>Sabtu</x:v>
      </x:c>
      <x:c r="C31" s="115" t="n">
        <x:f>IF(A31&gt;'Pengaturan'!B6,"",'Omzet Harian September'!D25)</x:f>
        <x:v>1885000</x:v>
      </x:c>
      <x:c r="D31" s="115" t="n">
        <x:f>IF(A31&gt;'Pengaturan'!B6,"",'Omzet Harian September'!E25)</x:f>
        <x:v>1420000</x:v>
      </x:c>
      <x:c r="E31" s="115" t="n">
        <x:f>IF(A31&gt;'Pengaturan'!B6,"",'Omzet Harian September'!F25)</x:f>
        <x:v>3305000</x:v>
      </x:c>
      <x:c r="F31" s="115" t="n">
        <x:f>IF(A31&gt;'Pengaturan'!B6,"",SUM($E$13:E31))</x:f>
        <x:v>89565000</x:v>
      </x:c>
      <x:c r="G31" s="156" t="n">
        <x:f>IF(OR(A31&gt;'Pengaturan'!B6,E30=0),"",E31/E30-1)</x:f>
        <x:v>0.30891089108910896</x:v>
      </x:c>
      <x:c r="H31" s="116" t="str">
        <x:f>'Omzet Harian September'!H25</x:f>
        <x:v>Progresif</x:v>
      </x:c>
      <x:c r="I31" s="2"/>
    </x:row>
    <x:row r="32" ht="22" customHeight="1">
      <x:c r="A32" s="129" t="n">
        <x:f>'Omzet Harian September'!A26</x:f>
        <x:v>46285</x:v>
      </x:c>
      <x:c r="B32" s="114" t="str">
        <x:f>'Omzet Harian September'!B26</x:f>
        <x:v>Minggu</x:v>
      </x:c>
      <x:c r="C32" s="115" t="str">
        <x:f>IF(A32&gt;'Pengaturan'!B6,"",'Omzet Harian September'!D26)</x:f>
      </x:c>
      <x:c r="D32" s="115" t="str">
        <x:f>IF(A32&gt;'Pengaturan'!B6,"",'Omzet Harian September'!E26)</x:f>
      </x:c>
      <x:c r="E32" s="115" t="str">
        <x:f>IF(A32&gt;'Pengaturan'!B6,"",'Omzet Harian September'!F26)</x:f>
      </x:c>
      <x:c r="F32" s="115" t="str">
        <x:f>IF(A32&gt;'Pengaturan'!B6,"",SUM($E$13:E32))</x:f>
      </x:c>
      <x:c r="G32" s="156" t="str">
        <x:f>IF(OR(A32&gt;'Pengaturan'!B6,E31=0),"",E32/E31-1)</x:f>
      </x:c>
      <x:c r="H32" s="116" t="str">
        <x:f>'Omzet Harian September'!H26</x:f>
        <x:v>Belum berjalan</x:v>
      </x:c>
      <x:c r="I32" s="2"/>
    </x:row>
    <x:row r="33" ht="22" customHeight="1">
      <x:c r="A33" s="129" t="n">
        <x:f>'Omzet Harian September'!A27</x:f>
        <x:v>46286</x:v>
      </x:c>
      <x:c r="B33" s="114" t="str">
        <x:f>'Omzet Harian September'!B27</x:f>
        <x:v>Senin</x:v>
      </x:c>
      <x:c r="C33" s="115" t="str">
        <x:f>IF(A33&gt;'Pengaturan'!B6,"",'Omzet Harian September'!D27)</x:f>
      </x:c>
      <x:c r="D33" s="115" t="str">
        <x:f>IF(A33&gt;'Pengaturan'!B6,"",'Omzet Harian September'!E27)</x:f>
      </x:c>
      <x:c r="E33" s="115" t="str">
        <x:f>IF(A33&gt;'Pengaturan'!B6,"",'Omzet Harian September'!F27)</x:f>
      </x:c>
      <x:c r="F33" s="115" t="str">
        <x:f>IF(A33&gt;'Pengaturan'!B6,"",SUM($E$13:E33))</x:f>
      </x:c>
      <x:c r="G33" s="156" t="str">
        <x:f>IF(OR(A33&gt;'Pengaturan'!B6,E32=0),"",E33/E32-1)</x:f>
      </x:c>
      <x:c r="H33" s="116" t="str">
        <x:f>'Omzet Harian September'!H27</x:f>
        <x:v>Belum berjalan</x:v>
      </x:c>
      <x:c r="I33" s="2"/>
    </x:row>
    <x:row r="34" ht="22" customHeight="1">
      <x:c r="A34" s="129" t="n">
        <x:f>'Omzet Harian September'!A28</x:f>
        <x:v>46287</x:v>
      </x:c>
      <x:c r="B34" s="114" t="str">
        <x:f>'Omzet Harian September'!B28</x:f>
        <x:v>Selasa</x:v>
      </x:c>
      <x:c r="C34" s="115" t="str">
        <x:f>IF(A34&gt;'Pengaturan'!B6,"",'Omzet Harian September'!D28)</x:f>
      </x:c>
      <x:c r="D34" s="115" t="str">
        <x:f>IF(A34&gt;'Pengaturan'!B6,"",'Omzet Harian September'!E28)</x:f>
      </x:c>
      <x:c r="E34" s="115" t="str">
        <x:f>IF(A34&gt;'Pengaturan'!B6,"",'Omzet Harian September'!F28)</x:f>
      </x:c>
      <x:c r="F34" s="115" t="str">
        <x:f>IF(A34&gt;'Pengaturan'!B6,"",SUM($E$13:E34))</x:f>
      </x:c>
      <x:c r="G34" s="156" t="str">
        <x:f>IF(OR(A34&gt;'Pengaturan'!B6,E33=0),"",E34/E33-1)</x:f>
      </x:c>
      <x:c r="H34" s="116" t="str">
        <x:f>'Omzet Harian September'!H28</x:f>
        <x:v>Belum berjalan</x:v>
      </x:c>
      <x:c r="I34" s="2"/>
    </x:row>
    <x:row r="35" ht="22" customHeight="1">
      <x:c r="A35" s="129" t="n">
        <x:f>'Omzet Harian September'!A29</x:f>
        <x:v>46288</x:v>
      </x:c>
      <x:c r="B35" s="114" t="str">
        <x:f>'Omzet Harian September'!B29</x:f>
        <x:v>Rabu</x:v>
      </x:c>
      <x:c r="C35" s="115" t="str">
        <x:f>IF(A35&gt;'Pengaturan'!B6,"",'Omzet Harian September'!D29)</x:f>
      </x:c>
      <x:c r="D35" s="115" t="str">
        <x:f>IF(A35&gt;'Pengaturan'!B6,"",'Omzet Harian September'!E29)</x:f>
      </x:c>
      <x:c r="E35" s="115" t="str">
        <x:f>IF(A35&gt;'Pengaturan'!B6,"",'Omzet Harian September'!F29)</x:f>
      </x:c>
      <x:c r="F35" s="115" t="str">
        <x:f>IF(A35&gt;'Pengaturan'!B6,"",SUM($E$13:E35))</x:f>
      </x:c>
      <x:c r="G35" s="156" t="str">
        <x:f>IF(OR(A35&gt;'Pengaturan'!B6,E34=0),"",E35/E34-1)</x:f>
      </x:c>
      <x:c r="H35" s="116" t="str">
        <x:f>'Omzet Harian September'!H29</x:f>
        <x:v>Belum berjalan</x:v>
      </x:c>
      <x:c r="I35" s="2"/>
    </x:row>
    <x:row r="36" ht="22" customHeight="1">
      <x:c r="A36" s="129" t="n">
        <x:f>'Omzet Harian September'!A30</x:f>
        <x:v>46289</x:v>
      </x:c>
      <x:c r="B36" s="114" t="str">
        <x:f>'Omzet Harian September'!B30</x:f>
        <x:v>Kamis</x:v>
      </x:c>
      <x:c r="C36" s="115" t="str">
        <x:f>IF(A36&gt;'Pengaturan'!B6,"",'Omzet Harian September'!D30)</x:f>
      </x:c>
      <x:c r="D36" s="115" t="str">
        <x:f>IF(A36&gt;'Pengaturan'!B6,"",'Omzet Harian September'!E30)</x:f>
      </x:c>
      <x:c r="E36" s="115" t="str">
        <x:f>IF(A36&gt;'Pengaturan'!B6,"",'Omzet Harian September'!F30)</x:f>
      </x:c>
      <x:c r="F36" s="115" t="str">
        <x:f>IF(A36&gt;'Pengaturan'!B6,"",SUM($E$13:E36))</x:f>
      </x:c>
      <x:c r="G36" s="156" t="str">
        <x:f>IF(OR(A36&gt;'Pengaturan'!B6,E35=0),"",E36/E35-1)</x:f>
      </x:c>
      <x:c r="H36" s="116" t="str">
        <x:f>'Omzet Harian September'!H30</x:f>
        <x:v>Belum berjalan</x:v>
      </x:c>
      <x:c r="I36" s="2"/>
    </x:row>
    <x:row r="37" ht="22" customHeight="1">
      <x:c r="A37" s="129" t="n">
        <x:f>'Omzet Harian September'!A31</x:f>
        <x:v>46290</x:v>
      </x:c>
      <x:c r="B37" s="114" t="str">
        <x:f>'Omzet Harian September'!B31</x:f>
        <x:v>Jumat</x:v>
      </x:c>
      <x:c r="C37" s="115" t="str">
        <x:f>IF(A37&gt;'Pengaturan'!B6,"",'Omzet Harian September'!D31)</x:f>
      </x:c>
      <x:c r="D37" s="115" t="str">
        <x:f>IF(A37&gt;'Pengaturan'!B6,"",'Omzet Harian September'!E31)</x:f>
      </x:c>
      <x:c r="E37" s="115" t="str">
        <x:f>IF(A37&gt;'Pengaturan'!B6,"",'Omzet Harian September'!F31)</x:f>
      </x:c>
      <x:c r="F37" s="115" t="str">
        <x:f>IF(A37&gt;'Pengaturan'!B6,"",SUM($E$13:E37))</x:f>
      </x:c>
      <x:c r="G37" s="156" t="str">
        <x:f>IF(OR(A37&gt;'Pengaturan'!B6,E36=0),"",E37/E36-1)</x:f>
      </x:c>
      <x:c r="H37" s="116" t="str">
        <x:f>'Omzet Harian September'!H31</x:f>
        <x:v>Belum berjalan</x:v>
      </x:c>
      <x:c r="I37" s="2"/>
    </x:row>
    <x:row r="38" ht="22" customHeight="1">
      <x:c r="A38" s="129" t="n">
        <x:f>'Omzet Harian September'!A32</x:f>
        <x:v>46291</x:v>
      </x:c>
      <x:c r="B38" s="114" t="str">
        <x:f>'Omzet Harian September'!B32</x:f>
        <x:v>Sabtu</x:v>
      </x:c>
      <x:c r="C38" s="115" t="str">
        <x:f>IF(A38&gt;'Pengaturan'!B6,"",'Omzet Harian September'!D32)</x:f>
      </x:c>
      <x:c r="D38" s="115" t="str">
        <x:f>IF(A38&gt;'Pengaturan'!B6,"",'Omzet Harian September'!E32)</x:f>
      </x:c>
      <x:c r="E38" s="115" t="str">
        <x:f>IF(A38&gt;'Pengaturan'!B6,"",'Omzet Harian September'!F32)</x:f>
      </x:c>
      <x:c r="F38" s="115" t="str">
        <x:f>IF(A38&gt;'Pengaturan'!B6,"",SUM($E$13:E38))</x:f>
      </x:c>
      <x:c r="G38" s="156" t="str">
        <x:f>IF(OR(A38&gt;'Pengaturan'!B6,E37=0),"",E38/E37-1)</x:f>
      </x:c>
      <x:c r="H38" s="116" t="str">
        <x:f>'Omzet Harian September'!H32</x:f>
        <x:v>Belum berjalan</x:v>
      </x:c>
      <x:c r="I38" s="2"/>
    </x:row>
    <x:row r="39" ht="22" customHeight="1">
      <x:c r="A39" s="129" t="n">
        <x:f>'Omzet Harian September'!A33</x:f>
        <x:v>46292</x:v>
      </x:c>
      <x:c r="B39" s="114" t="str">
        <x:f>'Omzet Harian September'!B33</x:f>
        <x:v>Minggu</x:v>
      </x:c>
      <x:c r="C39" s="115" t="str">
        <x:f>IF(A39&gt;'Pengaturan'!B6,"",'Omzet Harian September'!D33)</x:f>
      </x:c>
      <x:c r="D39" s="115" t="str">
        <x:f>IF(A39&gt;'Pengaturan'!B6,"",'Omzet Harian September'!E33)</x:f>
      </x:c>
      <x:c r="E39" s="115" t="str">
        <x:f>IF(A39&gt;'Pengaturan'!B6,"",'Omzet Harian September'!F33)</x:f>
      </x:c>
      <x:c r="F39" s="115" t="str">
        <x:f>IF(A39&gt;'Pengaturan'!B6,"",SUM($E$13:E39))</x:f>
      </x:c>
      <x:c r="G39" s="156" t="str">
        <x:f>IF(OR(A39&gt;'Pengaturan'!B6,E38=0),"",E39/E38-1)</x:f>
      </x:c>
      <x:c r="H39" s="116" t="str">
        <x:f>'Omzet Harian September'!H33</x:f>
        <x:v>Belum berjalan</x:v>
      </x:c>
      <x:c r="I39" s="2"/>
    </x:row>
    <x:row r="40" ht="22" customHeight="1">
      <x:c r="A40" s="129" t="n">
        <x:f>'Omzet Harian September'!A34</x:f>
        <x:v>46293</x:v>
      </x:c>
      <x:c r="B40" s="114" t="str">
        <x:f>'Omzet Harian September'!B34</x:f>
        <x:v>Senin</x:v>
      </x:c>
      <x:c r="C40" s="115" t="str">
        <x:f>IF(A40&gt;'Pengaturan'!B6,"",'Omzet Harian September'!D34)</x:f>
      </x:c>
      <x:c r="D40" s="115" t="str">
        <x:f>IF(A40&gt;'Pengaturan'!B6,"",'Omzet Harian September'!E34)</x:f>
      </x:c>
      <x:c r="E40" s="115" t="str">
        <x:f>IF(A40&gt;'Pengaturan'!B6,"",'Omzet Harian September'!F34)</x:f>
      </x:c>
      <x:c r="F40" s="115" t="str">
        <x:f>IF(A40&gt;'Pengaturan'!B6,"",SUM($E$13:E40))</x:f>
      </x:c>
      <x:c r="G40" s="156" t="str">
        <x:f>IF(OR(A40&gt;'Pengaturan'!B6,E39=0),"",E40/E39-1)</x:f>
      </x:c>
      <x:c r="H40" s="116" t="str">
        <x:f>'Omzet Harian September'!H34</x:f>
        <x:v>Belum berjalan</x:v>
      </x:c>
      <x:c r="I40" s="2"/>
    </x:row>
    <x:row r="41" ht="22" customHeight="1">
      <x:c r="A41" s="129" t="n">
        <x:f>'Omzet Harian September'!A35</x:f>
        <x:v>46294</x:v>
      </x:c>
      <x:c r="B41" s="114" t="str">
        <x:f>'Omzet Harian September'!B35</x:f>
        <x:v>Selasa</x:v>
      </x:c>
      <x:c r="C41" s="115" t="str">
        <x:f>IF(A41&gt;'Pengaturan'!B6,"",'Omzet Harian September'!D35)</x:f>
      </x:c>
      <x:c r="D41" s="115" t="str">
        <x:f>IF(A41&gt;'Pengaturan'!B6,"",'Omzet Harian September'!E35)</x:f>
      </x:c>
      <x:c r="E41" s="115" t="str">
        <x:f>IF(A41&gt;'Pengaturan'!B6,"",'Omzet Harian September'!F35)</x:f>
      </x:c>
      <x:c r="F41" s="115" t="str">
        <x:f>IF(A41&gt;'Pengaturan'!B6,"",SUM($E$13:E41))</x:f>
      </x:c>
      <x:c r="G41" s="156" t="str">
        <x:f>IF(OR(A41&gt;'Pengaturan'!B6,E40=0),"",E41/E40-1)</x:f>
      </x:c>
      <x:c r="H41" s="116" t="str">
        <x:f>'Omzet Harian September'!H35</x:f>
        <x:v>Belum berjalan</x:v>
      </x:c>
      <x:c r="I41" s="2"/>
    </x:row>
    <x:row r="42" ht="22" customHeight="1">
      <x:c r="A42" s="130" t="n">
        <x:f>'Omzet Harian September'!A36</x:f>
        <x:v>46295</x:v>
      </x:c>
      <x:c r="B42" s="131" t="str">
        <x:f>'Omzet Harian September'!B36</x:f>
        <x:v>Rabu</x:v>
      </x:c>
      <x:c r="C42" s="132" t="str">
        <x:f>IF(A42&gt;'Pengaturan'!B6,"",'Omzet Harian September'!D36)</x:f>
      </x:c>
      <x:c r="D42" s="132" t="str">
        <x:f>IF(A42&gt;'Pengaturan'!B6,"",'Omzet Harian September'!E36)</x:f>
      </x:c>
      <x:c r="E42" s="132" t="str">
        <x:f>IF(A42&gt;'Pengaturan'!B6,"",'Omzet Harian September'!F36)</x:f>
      </x:c>
      <x:c r="F42" s="132" t="str">
        <x:f>IF(A42&gt;'Pengaturan'!B6,"",SUM($E$13:E42))</x:f>
      </x:c>
      <x:c r="G42" s="158" t="str">
        <x:f>IF(OR(A42&gt;'Pengaturan'!B6,E41=0),"",E42/E41-1)</x:f>
      </x:c>
      <x:c r="H42" s="133" t="str">
        <x:f>'Omzet Harian September'!H36</x:f>
        <x:v>Belum berjalan</x:v>
      </x:c>
      <x:c r="I42" s="2"/>
    </x:row>
    <x:row r="43" ht="22" customHeight="1">
      <x:c r="A43" s="2"/>
      <x:c r="B43" s="2"/>
      <x:c r="C43" s="2"/>
      <x:c r="D43" s="2"/>
      <x:c r="E43" s="2"/>
      <x:c r="F43" s="2"/>
      <x:c r="G43" s="2"/>
      <x:c r="H43" s="2"/>
      <x:c r="I43" s="2"/>
    </x:row>
    <x:row r="44" ht="22" customHeight="1">
      <x:c r="A44" s="2"/>
      <x:c r="B44" s="2"/>
      <x:c r="C44" s="2"/>
      <x:c r="D44" s="2"/>
      <x:c r="E44" s="2"/>
      <x:c r="F44" s="2"/>
      <x:c r="G44" s="2"/>
      <x:c r="H44" s="2"/>
      <x:c r="I44" s="2"/>
    </x:row>
    <x:row r="45" ht="40" customHeight="1">
      <x:c r="A45" s="6" t="str">
        <x:v>Proyeksi tidak memasukkan sheet 31, slot shift mendatang, atau transaksi tanggal foto yang belum dibayar. Ubah tanggal dasar proyeksi di Pengaturan hanya setelah data harian lengkap.</x:v>
      </x:c>
      <x:c r="B45" s="6"/>
      <x:c r="C45" s="6"/>
      <x:c r="D45" s="6"/>
      <x:c r="E45" s="6"/>
      <x:c r="F45" s="6"/>
      <x:c r="G45" s="6"/>
      <x:c r="H45" s="6"/>
      <x:c r="I45" s="6"/>
    </x:row>
    <x:row r="46" ht="22" customHeight="1">
      <x:c r="A46" s="2"/>
      <x:c r="B46" s="2"/>
      <x:c r="C46" s="2"/>
      <x:c r="D46" s="2"/>
      <x:c r="E46" s="2"/>
      <x:c r="F46" s="2"/>
      <x:c r="G46" s="2"/>
      <x:c r="H46" s="2"/>
      <x:c r="I46" s="2"/>
    </x:row>
    <x:row r="47" ht="22" customHeight="1">
      <x:c r="A47" s="2"/>
      <x:c r="B47" s="2"/>
      <x:c r="C47" s="2"/>
      <x:c r="D47" s="2"/>
      <x:c r="E47" s="2"/>
      <x:c r="F47" s="2"/>
      <x:c r="G47" s="2"/>
      <x:c r="H47" s="2"/>
      <x:c r="I47" s="2"/>
    </x:row>
    <x:row r="48" ht="22" customHeight="1">
      <x:c r="A48" s="2"/>
      <x:c r="B48" s="2"/>
      <x:c r="C48" s="2"/>
      <x:c r="D48" s="2"/>
      <x:c r="E48" s="2"/>
      <x:c r="F48" s="2"/>
      <x:c r="G48" s="2"/>
      <x:c r="H48" s="2"/>
      <x:c r="I48" s="2"/>
    </x:row>
  </x:sheetData>
  <x:mergeCells>
    <x:mergeCell ref="A1:I1"/>
    <x:mergeCell ref="A2:I2"/>
    <x:mergeCell ref="A45:I45"/>
  </x:mergeCells>
  <x:conditionalFormatting sqref="C13:C42">
    <x:cfRule type="dataBar" priority="1">
      <x:dataBar>
        <x:cfvo type="num" val="0"/>
        <x:cfvo type="max"/>
        <x:color rgb="FF60A5FA"/>
      </x:dataBar>
      <x:extLst>
        <x:ext xmlns:x14="http://schemas.microsoft.com/office/spreadsheetml/2009/9/main" uri="{B025F937-C7B1-47D3-B67F-A62EFF666E3E}">
          <x14:id>{4D986091-6306-0C34-DC6B-0A4C7C9F2E32}</x14:id>
        </x:ext>
      </x:extLst>
    </x:cfRule>
  </x:conditionalFormatting>
  <x:conditionalFormatting sqref="D13:D42">
    <x:cfRule type="dataBar" priority="2">
      <x:dataBar>
        <x:cfvo type="num" val="0"/>
        <x:cfvo type="max"/>
        <x:color rgb="FF34D399"/>
      </x:dataBar>
      <x:extLst>
        <x:ext xmlns:x14="http://schemas.microsoft.com/office/spreadsheetml/2009/9/main" uri="{B025F937-C7B1-47D3-B67F-A62EFF666E3E}">
          <x14:id>{7EE0503F-5810-5F9E-D7AD-52F2FEE11D10}</x14:id>
        </x:ext>
      </x:extLst>
    </x:cfRule>
  </x:conditionalFormatting>
  <x:conditionalFormatting sqref="E13:E42">
    <x:cfRule type="dataBar" priority="3">
      <x:dataBar>
        <x:cfvo type="num" val="0"/>
        <x:cfvo type="max"/>
        <x:color rgb="FFFB923C"/>
      </x:dataBar>
      <x:extLst>
        <x:ext xmlns:x14="http://schemas.microsoft.com/office/spreadsheetml/2009/9/main" uri="{B025F937-C7B1-47D3-B67F-A62EFF666E3E}">
          <x14:id>{6FFECC70-77A9-DA52-6AE8-11FD0634EEB5}</x14:id>
        </x:ext>
      </x:extLst>
    </x:cfRule>
  </x:conditionalFormatting>
  <x:conditionalFormatting sqref="F13:F42">
    <x:cfRule type="dataBar" priority="4">
      <x:dataBar>
        <x:cfvo type="num" val="0"/>
        <x:cfvo type="max"/>
        <x:color rgb="FFC084C7"/>
      </x:dataBar>
      <x:extLst>
        <x:ext xmlns:x14="http://schemas.microsoft.com/office/spreadsheetml/2009/9/main" uri="{B025F937-C7B1-47D3-B67F-A62EFF666E3E}">
          <x14:id>{3E89AB14-1802-5FEC-83D8-303A26BC33BD}</x14:id>
        </x:ext>
      </x:extLst>
    </x:cfRule>
  </x:conditionalFormatting>
  <x:conditionalFormatting sqref="A13:H42">
    <x:cfRule type="expression" dxfId="35" priority="5">
      <x:formula>$A13&gt;'Pengaturan'!$B$6</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4D986091-6306-0C34-DC6B-0A4C7C9F2E32}">
            <x14:dataBar gradient="1">
              <x14:cfvo type="num">
                <xm:f>0</xm:f>
              </x14:cfvo>
              <x14:cfvo type="max"/>
              <x14:fillColor rgb="FF60A5FA"/>
            </x14:dataBar>
          </x14:cfRule>
          <xm:sqref>C13:C42</xm:sqref>
        </x14:conditionalFormatting>
        <x14:conditionalFormatting>
          <x14:cfRule type="dataBar" priority="2" id="{7EE0503F-5810-5F9E-D7AD-52F2FEE11D10}">
            <x14:dataBar gradient="1">
              <x14:cfvo type="num">
                <xm:f>0</xm:f>
              </x14:cfvo>
              <x14:cfvo type="max"/>
              <x14:fillColor rgb="FF34D399"/>
            </x14:dataBar>
          </x14:cfRule>
          <xm:sqref>D13:D42</xm:sqref>
        </x14:conditionalFormatting>
        <x14:conditionalFormatting>
          <x14:cfRule type="dataBar" priority="3" id="{6FFECC70-77A9-DA52-6AE8-11FD0634EEB5}">
            <x14:dataBar gradient="1">
              <x14:cfvo type="num">
                <xm:f>0</xm:f>
              </x14:cfvo>
              <x14:cfvo type="max"/>
              <x14:fillColor rgb="FFFB923C"/>
            </x14:dataBar>
          </x14:cfRule>
          <xm:sqref>E13:E42</xm:sqref>
        </x14:conditionalFormatting>
        <x14:conditionalFormatting>
          <x14:cfRule type="dataBar" priority="4" id="{3E89AB14-1802-5FEC-83D8-303A26BC33BD}">
            <x14:dataBar gradient="1">
              <x14:cfvo type="num">
                <xm:f>0</xm:f>
              </x14:cfvo>
              <x14:cfvo type="max"/>
              <x14:fillColor rgb="FFC084C7"/>
            </x14:dataBar>
          </x14:cfRule>
          <xm:sqref>F13:F42</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29"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8" hidden="0" customWidth="1"/>
    <x:col min="12" max="12" width="18" hidden="0" customWidth="1"/>
  </x:cols>
  <x:sheetData>
    <x:row r="1" ht="34" customHeight="1">
      <x:c r="A1" s="4" t="str">
        <x:v>KPI &amp; BONUS | SEPTEMBER 2026</x:v>
      </x:c>
      <x:c r="B1" s="4"/>
      <x:c r="C1" s="4"/>
      <x:c r="D1" s="4"/>
      <x:c r="E1" s="4"/>
      <x:c r="F1" s="4"/>
      <x:c r="G1" s="4"/>
      <x:c r="H1" s="4"/>
      <x:c r="I1" s="4"/>
      <x:c r="J1" s="4"/>
      <x:c r="K1" s="4"/>
      <x:c r="L1" s="4"/>
    </x:row>
    <x:row r="2" ht="36" customHeight="1">
      <x:c r="A2" s="6" t="str">
        <x:v>Tier dan pembagian enam posisi mengikuti base model. Referral belum tersedia. Bonus tetap simulasi sampai data lengkap dan ditetapkan.</x:v>
      </x:c>
      <x:c r="B2" s="6"/>
      <x:c r="C2" s="6"/>
      <x:c r="D2" s="6"/>
      <x:c r="E2" s="6"/>
      <x:c r="F2" s="6"/>
      <x:c r="G2" s="6"/>
      <x:c r="H2" s="6"/>
      <x:c r="I2" s="6"/>
      <x:c r="J2" s="6"/>
      <x:c r="K2" s="6"/>
      <x:c r="L2" s="6"/>
    </x:row>
    <x:row r="3" ht="22" customHeight="1">
      <x:c r="A3" s="2"/>
      <x:c r="B3" s="2"/>
      <x:c r="C3" s="2"/>
      <x:c r="D3" s="2"/>
      <x:c r="E3" s="2"/>
      <x:c r="F3" s="2"/>
      <x:c r="G3" s="2"/>
      <x:c r="H3" s="2"/>
      <x:c r="I3" s="2"/>
      <x:c r="J3" s="2"/>
      <x:c r="K3" s="2"/>
      <x:c r="L3" s="2"/>
    </x:row>
    <x:row r="4" ht="22" customHeight="1">
      <x:c r="A4" s="2"/>
      <x:c r="B4" s="2"/>
      <x:c r="C4" s="2"/>
      <x:c r="D4" s="2"/>
      <x:c r="E4" s="2"/>
      <x:c r="F4" s="2"/>
      <x:c r="G4" s="2"/>
      <x:c r="H4" s="2"/>
      <x:c r="I4" s="2"/>
      <x:c r="J4" s="2"/>
      <x:c r="K4" s="2"/>
      <x:c r="L4" s="2"/>
    </x:row>
    <x:row r="5" ht="34" customHeight="1">
      <x:c r="A5" s="127" t="str">
        <x:v>Metrik</x:v>
      </x:c>
      <x:c r="B5" s="128" t="str">
        <x:v>Nilai</x:v>
      </x:c>
      <x:c r="C5" s="2"/>
      <x:c r="D5" s="2"/>
      <x:c r="E5" s="2"/>
      <x:c r="F5" s="127" t="str">
        <x:v>Tier</x:v>
      </x:c>
      <x:c r="G5" s="128" t="str">
        <x:v>Target</x:v>
      </x:c>
      <x:c r="H5" s="128" t="str">
        <x:v>Bonus %</x:v>
      </x:c>
      <x:c r="I5" s="128" t="str">
        <x:v>Pool</x:v>
      </x:c>
      <x:c r="J5" s="2"/>
      <x:c r="K5" s="2"/>
      <x:c r="L5" s="2"/>
    </x:row>
    <x:row r="6" ht="22" customHeight="1">
      <x:c r="A6" s="112" t="str">
        <x:v>Per tanggal</x:v>
      </x:c>
      <x:c r="B6" s="188" t="n">
        <x:f>'Pengaturan'!B6</x:f>
        <x:v>46284</x:v>
      </x:c>
      <x:c r="C6" s="2"/>
      <x:c r="D6" s="2"/>
      <x:c r="E6" s="2"/>
      <x:c r="F6" s="112" t="str">
        <x:f>'Pengaturan'!A32</x:f>
        <x:v>Target 1</x:v>
      </x:c>
      <x:c r="G6" s="115" t="n">
        <x:f>'Pengaturan'!B32</x:f>
        <x:v>70000000</x:v>
      </x:c>
      <x:c r="H6" s="156" t="n">
        <x:f>'Pengaturan'!C32</x:f>
        <x:v>0.05</x:v>
      </x:c>
      <x:c r="I6" s="173" t="n">
        <x:f>'Pengaturan'!D32</x:f>
        <x:v>3500000</x:v>
      </x:c>
      <x:c r="J6" s="2"/>
      <x:c r="K6" s="2"/>
      <x:c r="L6" s="2"/>
    </x:row>
    <x:row r="7" ht="22" customHeight="1">
      <x:c r="A7" s="112" t="str">
        <x:v>Cash-in aktual</x:v>
      </x:c>
      <x:c r="B7" s="173" t="n">
        <x:f>'Omzet Harian September'!F38</x:f>
        <x:v>89565000</x:v>
      </x:c>
      <x:c r="C7" s="2"/>
      <x:c r="D7" s="2"/>
      <x:c r="E7" s="2"/>
      <x:c r="F7" s="112" t="str">
        <x:f>'Pengaturan'!A33</x:f>
        <x:v>Target 2</x:v>
      </x:c>
      <x:c r="G7" s="115" t="n">
        <x:f>'Pengaturan'!B33</x:f>
        <x:v>85000000</x:v>
      </x:c>
      <x:c r="H7" s="156" t="n">
        <x:f>'Pengaturan'!C33</x:f>
        <x:v>0.06</x:v>
      </x:c>
      <x:c r="I7" s="173" t="n">
        <x:f>'Pengaturan'!D33</x:f>
        <x:v>5100000</x:v>
      </x:c>
      <x:c r="J7" s="2"/>
      <x:c r="K7" s="2"/>
      <x:c r="L7" s="2"/>
    </x:row>
    <x:row r="8" ht="22" customHeight="1">
      <x:c r="A8" s="112" t="str">
        <x:v>Tier tercapai</x:v>
      </x:c>
      <x:c r="B8" s="116" t="str">
        <x:f>IF(B7&gt;='Pengaturan'!B34,"Target 3",IF(B7&gt;='Pengaturan'!B33,"Target 2",IF(B7&gt;='Pengaturan'!B32,"Target 1","Belum mencapai tier")))</x:f>
        <x:v>Target 2</x:v>
      </x:c>
      <x:c r="C8" s="2"/>
      <x:c r="D8" s="2"/>
      <x:c r="E8" s="2"/>
      <x:c r="F8" s="157" t="str">
        <x:f>'Pengaturan'!A34</x:f>
        <x:v>Target 3</x:v>
      </x:c>
      <x:c r="G8" s="132" t="n">
        <x:f>'Pengaturan'!B34</x:f>
        <x:v>100000000</x:v>
      </x:c>
      <x:c r="H8" s="158" t="n">
        <x:f>'Pengaturan'!C34</x:f>
        <x:v>0.07</x:v>
      </x:c>
      <x:c r="I8" s="174" t="n">
        <x:f>'Pengaturan'!D34</x:f>
        <x:v>7000000.000000001</x:v>
      </x:c>
      <x:c r="J8" s="2"/>
      <x:c r="K8" s="2"/>
      <x:c r="L8" s="2"/>
    </x:row>
    <x:row r="9" ht="22" customHeight="1">
      <x:c r="A9" s="112" t="str">
        <x:v>Pool bonus dasar</x:v>
      </x:c>
      <x:c r="B9" s="173" t="n">
        <x:f>IF(B7&gt;='Pengaturan'!B34,'Pengaturan'!D34,IF(B7&gt;='Pengaturan'!B33,'Pengaturan'!D33,IF(B7&gt;='Pengaturan'!B32,'Pengaturan'!D32,0)))</x:f>
        <x:v>5100000</x:v>
      </x:c>
      <x:c r="C9" s="2"/>
      <x:c r="D9" s="2"/>
      <x:c r="E9" s="2"/>
      <x:c r="F9" s="2"/>
      <x:c r="G9" s="2"/>
      <x:c r="H9" s="2"/>
      <x:c r="I9" s="2"/>
      <x:c r="J9" s="2"/>
      <x:c r="K9" s="2"/>
      <x:c r="L9" s="2"/>
    </x:row>
    <x:row r="10" ht="22" customHeight="1">
      <x:c r="A10" s="112" t="str">
        <x:v>Target berikutnya</x:v>
      </x:c>
      <x:c r="B10" s="173" t="n">
        <x:f>IF(B7&lt;'Pengaturan'!B32,'Pengaturan'!B32,IF(B7&lt;'Pengaturan'!B33,'Pengaturan'!B33,'Pengaturan'!B34))</x:f>
        <x:v>100000000</x:v>
      </x:c>
      <x:c r="C10" s="2"/>
      <x:c r="D10" s="2"/>
      <x:c r="E10" s="2"/>
      <x:c r="F10" s="2"/>
      <x:c r="G10" s="2"/>
      <x:c r="H10" s="2"/>
      <x:c r="I10" s="2"/>
      <x:c r="J10" s="2"/>
      <x:c r="K10" s="2"/>
      <x:c r="L10" s="2"/>
    </x:row>
    <x:row r="11" ht="22" customHeight="1">
      <x:c r="A11" s="157" t="str">
        <x:v>Sisa ke target berikutnya</x:v>
      </x:c>
      <x:c r="B11" s="174" t="n">
        <x:f>MAX(0,B10-B7)</x:f>
        <x:v>10435000</x:v>
      </x:c>
      <x:c r="C11" s="2"/>
      <x:c r="D11" s="2"/>
      <x:c r="E11" s="2"/>
      <x:c r="F11" s="2"/>
      <x:c r="G11" s="2"/>
      <x:c r="H11" s="2"/>
      <x:c r="I11" s="2"/>
      <x:c r="J11" s="2"/>
      <x:c r="K11" s="2"/>
      <x:c r="L11" s="2"/>
    </x:row>
    <x:row r="12" ht="22" customHeight="1">
      <x:c r="A12" s="2"/>
      <x:c r="B12" s="2"/>
      <x:c r="C12" s="2"/>
      <x:c r="D12" s="2"/>
      <x:c r="E12" s="2"/>
      <x:c r="F12" s="2"/>
      <x:c r="G12" s="2"/>
      <x:c r="H12" s="2"/>
      <x:c r="I12" s="2"/>
      <x:c r="J12" s="2"/>
      <x:c r="K12" s="2"/>
      <x:c r="L12" s="2"/>
    </x:row>
    <x:row r="13" ht="22" customHeight="1">
      <x:c r="A13" s="2"/>
      <x:c r="B13" s="2"/>
      <x:c r="C13" s="2"/>
      <x:c r="D13" s="2"/>
      <x:c r="E13" s="2"/>
      <x:c r="F13" s="2"/>
      <x:c r="G13" s="2"/>
      <x:c r="H13" s="2"/>
      <x:c r="I13" s="2"/>
      <x:c r="J13" s="2"/>
      <x:c r="K13" s="2"/>
      <x:c r="L13" s="2"/>
    </x:row>
    <x:row r="14" ht="26" customHeight="1">
      <x:c r="A14" s="23" t="str">
        <x:v>KPI OPERASIONAL | SESUAI BASE MODEL</x:v>
      </x:c>
      <x:c r="B14" s="23"/>
      <x:c r="C14" s="23"/>
      <x:c r="D14" s="23"/>
      <x:c r="E14" s="23"/>
      <x:c r="F14" s="23"/>
      <x:c r="G14" s="23"/>
      <x:c r="H14" s="23"/>
      <x:c r="I14" s="23"/>
      <x:c r="J14" s="23"/>
      <x:c r="K14" s="23"/>
      <x:c r="L14" s="23"/>
    </x:row>
    <x:row r="15" ht="34" customHeight="1">
      <x:c r="A15" s="127" t="str">
        <x:v>Nama</x:v>
      </x:c>
      <x:c r="B15" s="128" t="str">
        <x:v>Role</x:v>
      </x:c>
      <x:c r="C15" s="128" t="str">
        <x:v>Slot Dinilai</x:v>
      </x:c>
      <x:c r="D15" s="128" t="str">
        <x:v>Disiplin</x:v>
      </x:c>
      <x:c r="E15" s="128" t="str">
        <x:v>Akurasi</x:v>
      </x:c>
      <x:c r="F15" s="128" t="str">
        <x:v>SOP</x:v>
      </x:c>
      <x:c r="G15" s="128" t="str">
        <x:v>Client</x:v>
      </x:c>
      <x:c r="H15" s="128" t="str">
        <x:v>Produktivitas</x:v>
      </x:c>
      <x:c r="I15" s="128" t="str">
        <x:v>Basic /5</x:v>
      </x:c>
      <x:c r="J15" s="128" t="str">
        <x:v>Jobdesk /15</x:v>
      </x:c>
      <x:c r="K15" s="128" t="str">
        <x:v>KPI /20</x:v>
      </x:c>
      <x:c r="L15" s="128" t="str">
        <x:v>KPI %</x:v>
      </x:c>
    </x:row>
    <x:row r="16" ht="22" customHeight="1">
      <x:c r="A16" s="112" t="str">
        <x:v>SAKA</x:v>
      </x:c>
      <x:c r="B16" s="114" t="str">
        <x:v>Fotografer</x:v>
      </x:c>
      <x:c r="C16" s="114" t="n">
        <x:f>SUMIF('KPI Harian'!$B$5:$B$184,A16,'KPI Harian'!$J$5:$J$184)</x:f>
        <x:v>15</x:v>
      </x:c>
      <x:c r="D16" s="189" t="n">
        <x:f>IF(C16=0,"",SUMIFS('KPI Harian'!$C$5:$C$184,'KPI Harian'!$B$5:$B$184,A16,'KPI Harian'!$J$5:$J$184,1)/C16)</x:f>
        <x:v>4.933333333333334</x:v>
      </x:c>
      <x:c r="E16" s="189" t="n">
        <x:f>IF(C16=0,"",SUMIFS('KPI Harian'!$D$5:$D$184,'KPI Harian'!$B$5:$B$184,A16,'KPI Harian'!$J$5:$J$184,1)/C16)</x:f>
        <x:v>4.933333333333334</x:v>
      </x:c>
      <x:c r="F16" s="189" t="n">
        <x:f>IF(C16=0,"",SUMIFS('KPI Harian'!$E$5:$E$184,'KPI Harian'!$B$5:$B$184,A16,'KPI Harian'!$J$5:$J$184,1)/C16)</x:f>
        <x:v>5</x:v>
      </x:c>
      <x:c r="G16" s="189" t="n">
        <x:f>IF(C16=0,"",SUMIFS('KPI Harian'!$F$5:$F$184,'KPI Harian'!$B$5:$B$184,A16,'KPI Harian'!$J$5:$J$184,1)/C16)</x:f>
        <x:v>5</x:v>
      </x:c>
      <x:c r="H16" s="189" t="n">
        <x:f>IF(C16=0,"",SUMIFS('KPI Harian'!$G$5:$G$184,'KPI Harian'!$B$5:$B$184,A16,'KPI Harian'!$J$5:$J$184,1)/C16)</x:f>
        <x:v>4.866666666666666</x:v>
      </x:c>
      <x:c r="I16" s="189" t="n">
        <x:f>IF(C16=0,"",D16)</x:f>
        <x:v>4.933333333333334</x:v>
      </x:c>
      <x:c r="J16" s="189" t="n">
        <x:f>IF(C16=0,"",AVERAGE(E16:H16)*'Pengaturan'!$B$14/'Pengaturan'!$B$12)</x:f>
        <x:v>14.85</x:v>
      </x:c>
      <x:c r="K16" s="189" t="n">
        <x:f>IF(C16=0,"",I16+J16)</x:f>
        <x:v>19.78333333333333</x:v>
      </x:c>
      <x:c r="L16" s="175" t="n">
        <x:f>IF(C16=0,"",K16/SUM('Pengaturan'!$B$13:$B$14))</x:f>
        <x:v>0.9891666666666665</x:v>
      </x:c>
    </x:row>
    <x:row r="17" ht="22" customHeight="1">
      <x:c r="A17" s="112" t="str">
        <x:v>ADIF</x:v>
      </x:c>
      <x:c r="B17" s="114" t="str">
        <x:v>Fotografer</x:v>
      </x:c>
      <x:c r="C17" s="114" t="n">
        <x:f>SUMIF('KPI Harian'!$B$5:$B$184,A17,'KPI Harian'!$J$5:$J$184)</x:f>
        <x:v>17</x:v>
      </x:c>
      <x:c r="D17" s="189" t="n">
        <x:f>IF(C17=0,"",SUMIFS('KPI Harian'!$C$5:$C$184,'KPI Harian'!$B$5:$B$184,A17,'KPI Harian'!$J$5:$J$184,1)/C17)</x:f>
        <x:v>5</x:v>
      </x:c>
      <x:c r="E17" s="189" t="n">
        <x:f>IF(C17=0,"",SUMIFS('KPI Harian'!$D$5:$D$184,'KPI Harian'!$B$5:$B$184,A17,'KPI Harian'!$J$5:$J$184,1)/C17)</x:f>
        <x:v>5</x:v>
      </x:c>
      <x:c r="F17" s="189" t="n">
        <x:f>IF(C17=0,"",SUMIFS('KPI Harian'!$E$5:$E$184,'KPI Harian'!$B$5:$B$184,A17,'KPI Harian'!$J$5:$J$184,1)/C17)</x:f>
        <x:v>5</x:v>
      </x:c>
      <x:c r="G17" s="189" t="n">
        <x:f>IF(C17=0,"",SUMIFS('KPI Harian'!$F$5:$F$184,'KPI Harian'!$B$5:$B$184,A17,'KPI Harian'!$J$5:$J$184,1)/C17)</x:f>
        <x:v>5</x:v>
      </x:c>
      <x:c r="H17" s="189" t="n">
        <x:f>IF(C17=0,"",SUMIFS('KPI Harian'!$G$5:$G$184,'KPI Harian'!$B$5:$B$184,A17,'KPI Harian'!$J$5:$J$184,1)/C17)</x:f>
        <x:v>4.764705882352941</x:v>
      </x:c>
      <x:c r="I17" s="189" t="n">
        <x:f>IF(C17=0,"",D17)</x:f>
        <x:v>5</x:v>
      </x:c>
      <x:c r="J17" s="189" t="n">
        <x:f>IF(C17=0,"",AVERAGE(E17:H17)*'Pengaturan'!$B$14/'Pengaturan'!$B$12)</x:f>
        <x:v>14.823529411764707</x:v>
      </x:c>
      <x:c r="K17" s="189" t="n">
        <x:f>IF(C17=0,"",I17+J17)</x:f>
        <x:v>19.823529411764707</x:v>
      </x:c>
      <x:c r="L17" s="175" t="n">
        <x:f>IF(C17=0,"",K17/SUM('Pengaturan'!$B$13:$B$14))</x:f>
        <x:v>0.9911764705882353</x:v>
      </x:c>
    </x:row>
    <x:row r="18" ht="22" customHeight="1">
      <x:c r="A18" s="112" t="str">
        <x:v>AMEL</x:v>
      </x:c>
      <x:c r="B18" s="114" t="str">
        <x:v>Admin</x:v>
      </x:c>
      <x:c r="C18" s="114" t="n">
        <x:f>SUMIF('KPI Harian'!$B$5:$B$184,A18,'KPI Harian'!$J$5:$J$184)</x:f>
        <x:v>16</x:v>
      </x:c>
      <x:c r="D18" s="189" t="n">
        <x:f>IF(C18=0,"",SUMIFS('KPI Harian'!$C$5:$C$184,'KPI Harian'!$B$5:$B$184,A18,'KPI Harian'!$J$5:$J$184,1)/C18)</x:f>
        <x:v>4.9375</x:v>
      </x:c>
      <x:c r="E18" s="189" t="n">
        <x:f>IF(C18=0,"",SUMIFS('KPI Harian'!$D$5:$D$184,'KPI Harian'!$B$5:$B$184,A18,'KPI Harian'!$J$5:$J$184,1)/C18)</x:f>
        <x:v>4.9375</x:v>
      </x:c>
      <x:c r="F18" s="189" t="n">
        <x:f>IF(C18=0,"",SUMIFS('KPI Harian'!$E$5:$E$184,'KPI Harian'!$B$5:$B$184,A18,'KPI Harian'!$J$5:$J$184,1)/C18)</x:f>
        <x:v>4.9375</x:v>
      </x:c>
      <x:c r="G18" s="189" t="n">
        <x:f>IF(C18=0,"",SUMIFS('KPI Harian'!$F$5:$F$184,'KPI Harian'!$B$5:$B$184,A18,'KPI Harian'!$J$5:$J$184,1)/C18)</x:f>
        <x:v>5</x:v>
      </x:c>
      <x:c r="H18" s="189" t="n">
        <x:f>IF(C18=0,"",SUMIFS('KPI Harian'!$G$5:$G$184,'KPI Harian'!$B$5:$B$184,A18,'KPI Harian'!$J$5:$J$184,1)/C18)</x:f>
        <x:v>4.5625</x:v>
      </x:c>
      <x:c r="I18" s="189" t="n">
        <x:f>IF(C18=0,"",D18)</x:f>
        <x:v>4.9375</x:v>
      </x:c>
      <x:c r="J18" s="189" t="n">
        <x:f>IF(C18=0,"",AVERAGE(E18:H18)*'Pengaturan'!$B$14/'Pengaturan'!$B$12)</x:f>
        <x:v>14.578125</x:v>
      </x:c>
      <x:c r="K18" s="189" t="n">
        <x:f>IF(C18=0,"",I18+J18)</x:f>
        <x:v>19.515625</x:v>
      </x:c>
      <x:c r="L18" s="175" t="n">
        <x:f>IF(C18=0,"",K18/SUM('Pengaturan'!$B$13:$B$14))</x:f>
        <x:v>0.97578125</x:v>
      </x:c>
    </x:row>
    <x:row r="19" ht="22" customHeight="1">
      <x:c r="A19" s="157" t="str">
        <x:v>INDAH</x:v>
      </x:c>
      <x:c r="B19" s="131" t="str">
        <x:v>Admin</x:v>
      </x:c>
      <x:c r="C19" s="131" t="n">
        <x:f>SUMIF('KPI Harian'!$B$5:$B$184,A19,'KPI Harian'!$J$5:$J$184)</x:f>
        <x:v>16</x:v>
      </x:c>
      <x:c r="D19" s="190" t="n">
        <x:f>IF(C19=0,"",SUMIFS('KPI Harian'!$C$5:$C$184,'KPI Harian'!$B$5:$B$184,A19,'KPI Harian'!$J$5:$J$184,1)/C19)</x:f>
        <x:v>5</x:v>
      </x:c>
      <x:c r="E19" s="190" t="n">
        <x:f>IF(C19=0,"",SUMIFS('KPI Harian'!$D$5:$D$184,'KPI Harian'!$B$5:$B$184,A19,'KPI Harian'!$J$5:$J$184,1)/C19)</x:f>
        <x:v>5</x:v>
      </x:c>
      <x:c r="F19" s="190" t="n">
        <x:f>IF(C19=0,"",SUMIFS('KPI Harian'!$E$5:$E$184,'KPI Harian'!$B$5:$B$184,A19,'KPI Harian'!$J$5:$J$184,1)/C19)</x:f>
        <x:v>5</x:v>
      </x:c>
      <x:c r="G19" s="190" t="n">
        <x:f>IF(C19=0,"",SUMIFS('KPI Harian'!$F$5:$F$184,'KPI Harian'!$B$5:$B$184,A19,'KPI Harian'!$J$5:$J$184,1)/C19)</x:f>
        <x:v>4.9375</x:v>
      </x:c>
      <x:c r="H19" s="190" t="n">
        <x:f>IF(C19=0,"",SUMIFS('KPI Harian'!$G$5:$G$184,'KPI Harian'!$B$5:$B$184,A19,'KPI Harian'!$J$5:$J$184,1)/C19)</x:f>
        <x:v>5</x:v>
      </x:c>
      <x:c r="I19" s="190" t="n">
        <x:f>IF(C19=0,"",D19)</x:f>
        <x:v>5</x:v>
      </x:c>
      <x:c r="J19" s="190" t="n">
        <x:f>IF(C19=0,"",AVERAGE(E19:H19)*'Pengaturan'!$B$14/'Pengaturan'!$B$12)</x:f>
        <x:v>14.953125</x:v>
      </x:c>
      <x:c r="K19" s="190" t="n">
        <x:f>IF(C19=0,"",I19+J19)</x:f>
        <x:v>19.953125</x:v>
      </x:c>
      <x:c r="L19" s="176" t="n">
        <x:f>IF(C19=0,"",K19/SUM('Pengaturan'!$B$13:$B$14))</x:f>
        <x:v>0.99765625</x:v>
      </x:c>
    </x:row>
    <x:row r="20" ht="22" customHeight="1">
      <x:c r="A20" s="2"/>
      <x:c r="B20" s="2"/>
      <x:c r="C20" s="2"/>
      <x:c r="D20" s="2"/>
      <x:c r="E20" s="2"/>
      <x:c r="F20" s="2"/>
      <x:c r="G20" s="2"/>
      <x:c r="H20" s="2"/>
      <x:c r="I20" s="2"/>
      <x:c r="J20" s="2"/>
      <x:c r="K20" s="2"/>
      <x:c r="L20" s="2"/>
    </x:row>
    <x:row r="21" ht="22" customHeight="1">
      <x:c r="A21" s="2"/>
      <x:c r="B21" s="2"/>
      <x:c r="C21" s="2"/>
      <x:c r="D21" s="2"/>
      <x:c r="E21" s="2"/>
      <x:c r="F21" s="2"/>
      <x:c r="G21" s="2"/>
      <x:c r="H21" s="2"/>
      <x:c r="I21" s="2"/>
      <x:c r="J21" s="2"/>
      <x:c r="K21" s="2"/>
      <x:c r="L21" s="2"/>
    </x:row>
    <x:row r="22" ht="26" customHeight="1">
      <x:c r="A22" s="23" t="str">
        <x:v>BONUS AKTUAL | BASE 100 POIN</x:v>
      </x:c>
      <x:c r="B22" s="23"/>
      <x:c r="C22" s="23"/>
      <x:c r="D22" s="23"/>
      <x:c r="E22" s="23"/>
      <x:c r="F22" s="23"/>
      <x:c r="G22" s="23"/>
      <x:c r="H22" s="23"/>
      <x:c r="I22" s="23"/>
      <x:c r="J22" s="23"/>
      <x:c r="K22" s="23"/>
      <x:c r="L22" s="23"/>
    </x:row>
    <x:row r="23" ht="34" customHeight="1">
      <x:c r="A23" s="127" t="str">
        <x:v>Posisi</x:v>
      </x:c>
      <x:c r="B23" s="128" t="str">
        <x:v>Nama</x:v>
      </x:c>
      <x:c r="C23" s="128" t="str">
        <x:v>Bobot</x:v>
      </x:c>
      <x:c r="D23" s="128" t="str">
        <x:v>KPI /20</x:v>
      </x:c>
      <x:c r="E23" s="128" t="str">
        <x:v>Referral /80</x:v>
      </x:c>
      <x:c r="F23" s="128" t="str">
        <x:v>Total KPI /100</x:v>
      </x:c>
      <x:c r="G23" s="128" t="str">
        <x:v>KPI Total %</x:v>
      </x:c>
      <x:c r="H23" s="128" t="str">
        <x:v>Bonus Maksimal</x:v>
      </x:c>
      <x:c r="I23" s="128" t="str">
        <x:v>Bonus Terhitung</x:v>
      </x:c>
      <x:c r="J23" s="128" t="str">
        <x:v>Belum Terhitung</x:v>
      </x:c>
      <x:c r="K23" s="128" t="str">
        <x:v>Status</x:v>
      </x:c>
      <x:c r="L23" s="2"/>
    </x:row>
    <x:row r="24" ht="22" customHeight="1">
      <x:c r="A24" s="112" t="str">
        <x:v>Fotografer 1</x:v>
      </x:c>
      <x:c r="B24" s="114" t="str">
        <x:v>SAKA</x:v>
      </x:c>
      <x:c r="C24" s="156" t="n">
        <x:f>1/'Pengaturan'!$B$16</x:f>
        <x:v>0.16666666666666666</x:v>
      </x:c>
      <x:c r="D24" s="189" t="n">
        <x:f>IF(C16=0,"",K16)</x:f>
        <x:v>19.78333333333333</x:v>
      </x:c>
      <x:c r="E24" s="189"/>
      <x:c r="F24" s="189" t="n">
        <x:f>IF(D24="","",SUM(D24:E24))</x:f>
        <x:v>19.78333333333333</x:v>
      </x:c>
      <x:c r="G24" s="156" t="n">
        <x:f>IF(F24="","",F24/SUM('Pengaturan'!$B$13:$B$15))</x:f>
        <x:v>0.1978333333333333</x:v>
      </x:c>
      <x:c r="H24" s="115" t="n">
        <x:f>$B$9*C24</x:f>
        <x:v>850000</x:v>
      </x:c>
      <x:c r="I24" s="115" t="n">
        <x:f>IF(G24="",0,H24*G24)</x:f>
        <x:v>168158.3333333333</x:v>
      </x:c>
      <x:c r="J24" s="115" t="n">
        <x:f>H24-I24</x:f>
        <x:v>681841.6666666667</x:v>
      </x:c>
      <x:c r="K24" s="116" t="str">
        <x:f>IF(D24="","Belum dinilai",IF(E24="","Referral belum diisi","Terhitung"))</x:f>
        <x:v>Referral belum diisi</x:v>
      </x:c>
      <x:c r="L24" s="2"/>
    </x:row>
    <x:row r="25" ht="22" customHeight="1">
      <x:c r="A25" s="112" t="str">
        <x:v>Fotografer 2</x:v>
      </x:c>
      <x:c r="B25" s="114" t="str">
        <x:v>ADIF</x:v>
      </x:c>
      <x:c r="C25" s="156" t="n">
        <x:f>1/'Pengaturan'!$B$16</x:f>
        <x:v>0.16666666666666666</x:v>
      </x:c>
      <x:c r="D25" s="189" t="n">
        <x:f>IF(C17=0,"",K17)</x:f>
        <x:v>19.823529411764707</x:v>
      </x:c>
      <x:c r="E25" s="189"/>
      <x:c r="F25" s="189" t="n">
        <x:f>IF(D25="","",SUM(D25:E25))</x:f>
        <x:v>19.823529411764707</x:v>
      </x:c>
      <x:c r="G25" s="156" t="n">
        <x:f>IF(F25="","",F25/SUM('Pengaturan'!$B$13:$B$15))</x:f>
        <x:v>0.19823529411764707</x:v>
      </x:c>
      <x:c r="H25" s="115" t="n">
        <x:f>$B$9*C25</x:f>
        <x:v>850000</x:v>
      </x:c>
      <x:c r="I25" s="115" t="n">
        <x:f>IF(G25="",0,H25*G25)</x:f>
        <x:v>168500</x:v>
      </x:c>
      <x:c r="J25" s="115" t="n">
        <x:f>H25-I25</x:f>
        <x:v>681500</x:v>
      </x:c>
      <x:c r="K25" s="116" t="str">
        <x:f>IF(D25="","Belum dinilai",IF(E25="","Referral belum diisi","Terhitung"))</x:f>
        <x:v>Referral belum diisi</x:v>
      </x:c>
      <x:c r="L25" s="2"/>
    </x:row>
    <x:row r="26" ht="22" customHeight="1">
      <x:c r="A26" s="112" t="str">
        <x:v>Admin 1</x:v>
      </x:c>
      <x:c r="B26" s="114" t="str">
        <x:v>AMEL</x:v>
      </x:c>
      <x:c r="C26" s="156" t="n">
        <x:f>1/'Pengaturan'!$B$16</x:f>
        <x:v>0.16666666666666666</x:v>
      </x:c>
      <x:c r="D26" s="189" t="n">
        <x:f>IF(C18=0,"",K18)</x:f>
        <x:v>19.515625</x:v>
      </x:c>
      <x:c r="E26" s="189"/>
      <x:c r="F26" s="189" t="n">
        <x:f>IF(D26="","",SUM(D26:E26))</x:f>
        <x:v>19.515625</x:v>
      </x:c>
      <x:c r="G26" s="156" t="n">
        <x:f>IF(F26="","",F26/SUM('Pengaturan'!$B$13:$B$15))</x:f>
        <x:v>0.19515625</x:v>
      </x:c>
      <x:c r="H26" s="115" t="n">
        <x:f>$B$9*C26</x:f>
        <x:v>850000</x:v>
      </x:c>
      <x:c r="I26" s="115" t="n">
        <x:f>IF(G26="",0,H26*G26)</x:f>
        <x:v>165882.8125</x:v>
      </x:c>
      <x:c r="J26" s="115" t="n">
        <x:f>H26-I26</x:f>
        <x:v>684117.1875</x:v>
      </x:c>
      <x:c r="K26" s="116" t="str">
        <x:f>IF(D26="","Belum dinilai",IF(E26="","Referral belum diisi","Terhitung"))</x:f>
        <x:v>Referral belum diisi</x:v>
      </x:c>
      <x:c r="L26" s="2"/>
    </x:row>
    <x:row r="27" ht="22" customHeight="1">
      <x:c r="A27" s="112" t="str">
        <x:v>Admin 2</x:v>
      </x:c>
      <x:c r="B27" s="114" t="str">
        <x:v>INDAH</x:v>
      </x:c>
      <x:c r="C27" s="156" t="n">
        <x:f>1/'Pengaturan'!$B$16</x:f>
        <x:v>0.16666666666666666</x:v>
      </x:c>
      <x:c r="D27" s="189" t="n">
        <x:f>IF(C19=0,"",K19)</x:f>
        <x:v>19.953125</x:v>
      </x:c>
      <x:c r="E27" s="189"/>
      <x:c r="F27" s="189" t="n">
        <x:f>IF(D27="","",SUM(D27:E27))</x:f>
        <x:v>19.953125</x:v>
      </x:c>
      <x:c r="G27" s="156" t="n">
        <x:f>IF(F27="","",F27/SUM('Pengaturan'!$B$13:$B$15))</x:f>
        <x:v>0.19953125</x:v>
      </x:c>
      <x:c r="H27" s="115" t="n">
        <x:f>$B$9*C27</x:f>
        <x:v>850000</x:v>
      </x:c>
      <x:c r="I27" s="115" t="n">
        <x:f>IF(G27="",0,H27*G27)</x:f>
        <x:v>169601.5625</x:v>
      </x:c>
      <x:c r="J27" s="115" t="n">
        <x:f>H27-I27</x:f>
        <x:v>680398.4375</x:v>
      </x:c>
      <x:c r="K27" s="116" t="str">
        <x:f>IF(D27="","Belum dinilai",IF(E27="","Referral belum diisi","Terhitung"))</x:f>
        <x:v>Referral belum diisi</x:v>
      </x:c>
      <x:c r="L27" s="2"/>
    </x:row>
    <x:row r="28" ht="22" customHeight="1">
      <x:c r="A28" s="112" t="str">
        <x:v>Manager</x:v>
      </x:c>
      <x:c r="B28" s="114" t="str">
        <x:v>Manager</x:v>
      </x:c>
      <x:c r="C28" s="156" t="n">
        <x:f>1/'Pengaturan'!$B$16</x:f>
        <x:v>0.16666666666666666</x:v>
      </x:c>
      <x:c r="D28" s="189"/>
      <x:c r="E28" s="189"/>
      <x:c r="F28" s="189" t="str">
        <x:f>IF(D28="","",SUM(D28:E28))</x:f>
      </x:c>
      <x:c r="G28" s="156" t="str">
        <x:f>IF(F28="","",F28/SUM('Pengaturan'!$B$13:$B$15))</x:f>
      </x:c>
      <x:c r="H28" s="115" t="n">
        <x:f>$B$9*C28</x:f>
        <x:v>850000</x:v>
      </x:c>
      <x:c r="I28" s="115" t="n">
        <x:f>IF(G28="",0,H28*G28)</x:f>
        <x:v>0</x:v>
      </x:c>
      <x:c r="J28" s="115" t="n">
        <x:f>H28-I28</x:f>
        <x:v>850000</x:v>
      </x:c>
      <x:c r="K28" s="116" t="str">
        <x:f>IF(D28="","Belum dinilai",IF(E28="","Referral belum diisi","Terhitung"))</x:f>
        <x:v>Belum dinilai</x:v>
      </x:c>
      <x:c r="L28" s="2"/>
    </x:row>
    <x:row r="29" ht="22" customHeight="1">
      <x:c r="A29" s="157" t="str">
        <x:v>Editor</x:v>
      </x:c>
      <x:c r="B29" s="131" t="str">
        <x:v>Editor</x:v>
      </x:c>
      <x:c r="C29" s="158" t="n">
        <x:f>1/'Pengaturan'!$B$16</x:f>
        <x:v>0.16666666666666666</x:v>
      </x:c>
      <x:c r="D29" s="190"/>
      <x:c r="E29" s="190"/>
      <x:c r="F29" s="190" t="str">
        <x:f>IF(D29="","",SUM(D29:E29))</x:f>
      </x:c>
      <x:c r="G29" s="158" t="str">
        <x:f>IF(F29="","",F29/SUM('Pengaturan'!$B$13:$B$15))</x:f>
      </x:c>
      <x:c r="H29" s="132" t="n">
        <x:f>$B$9*C29</x:f>
        <x:v>850000</x:v>
      </x:c>
      <x:c r="I29" s="132" t="n">
        <x:f>IF(G29="",0,H29*G29)</x:f>
        <x:v>0</x:v>
      </x:c>
      <x:c r="J29" s="132" t="n">
        <x:f>H29-I29</x:f>
        <x:v>850000</x:v>
      </x:c>
      <x:c r="K29" s="133" t="str">
        <x:f>IF(D29="","Belum dinilai",IF(E29="","Referral belum diisi","Terhitung"))</x:f>
        <x:v>Belum dinilai</x:v>
      </x:c>
      <x:c r="L29" s="2"/>
    </x:row>
    <x:row r="30" ht="22" customHeight="1">
      <x:c r="A30" s="2"/>
      <x:c r="B30" s="2"/>
      <x:c r="C30" s="2"/>
      <x:c r="D30" s="2"/>
      <x:c r="E30" s="2"/>
      <x:c r="F30" s="2"/>
      <x:c r="G30" s="2"/>
      <x:c r="H30" s="12"/>
      <x:c r="I30" s="12"/>
      <x:c r="J30" s="12"/>
      <x:c r="K30" s="2"/>
      <x:c r="L30" s="2"/>
    </x:row>
    <x:row r="31" ht="27" customHeight="1">
      <x:c r="A31" s="138" t="str">
        <x:v>TOTAL</x:v>
      </x:c>
      <x:c r="B31" s="139"/>
      <x:c r="C31" s="165" t="n">
        <x:f>SUM(C24:C29)</x:f>
        <x:v>0.9999999999999999</x:v>
      </x:c>
      <x:c r="D31" s="139"/>
      <x:c r="E31" s="139"/>
      <x:c r="F31" s="139"/>
      <x:c r="G31" s="139"/>
      <x:c r="H31" s="140" t="n">
        <x:f>SUM(H24:H29)</x:f>
        <x:v>5100000</x:v>
      </x:c>
      <x:c r="I31" s="140" t="n">
        <x:f>SUM(I24:I29)</x:f>
        <x:v>672142.7083333333</x:v>
      </x:c>
      <x:c r="J31" s="140" t="n">
        <x:f>SUM(J24:J29)</x:f>
        <x:v>4427857.291666667</x:v>
      </x:c>
      <x:c r="K31" s="141"/>
      <x:c r="L31" s="2"/>
    </x:row>
    <x:row r="32" ht="22" customHeight="1">
      <x:c r="A32" s="2"/>
      <x:c r="B32" s="2"/>
      <x:c r="C32" s="2"/>
      <x:c r="D32" s="2"/>
      <x:c r="E32" s="2"/>
      <x:c r="F32" s="2"/>
      <x:c r="G32" s="2"/>
      <x:c r="H32" s="2"/>
      <x:c r="I32" s="2"/>
      <x:c r="J32" s="2"/>
      <x:c r="K32" s="2"/>
      <x:c r="L32" s="2"/>
    </x:row>
    <x:row r="33" ht="22" customHeight="1">
      <x:c r="A33" s="2"/>
      <x:c r="B33" s="2"/>
      <x:c r="C33" s="2"/>
      <x:c r="D33" s="2"/>
      <x:c r="E33" s="2"/>
      <x:c r="F33" s="2"/>
      <x:c r="G33" s="2"/>
      <x:c r="H33" s="2"/>
      <x:c r="I33" s="2"/>
      <x:c r="J33" s="2"/>
      <x:c r="K33" s="2"/>
      <x:c r="L33" s="2"/>
    </x:row>
    <x:row r="34" ht="40" customHeight="1">
      <x:c r="A34" s="6" t="str">
        <x:v>KPI dihitung per slot penilaian lengkap. Blank referral berarti belum tersedia; angka bonus terhitung hanya bagian KPI yang sudah ada. Nilai ini bukan bukti pencairan.</x:v>
      </x:c>
      <x:c r="B34" s="6"/>
      <x:c r="C34" s="6"/>
      <x:c r="D34" s="6"/>
      <x:c r="E34" s="6"/>
      <x:c r="F34" s="6"/>
      <x:c r="G34" s="6"/>
      <x:c r="H34" s="6"/>
      <x:c r="I34" s="6"/>
      <x:c r="J34" s="6"/>
      <x:c r="K34" s="6"/>
      <x:c r="L34" s="6"/>
    </x:row>
    <x:row r="35" ht="22" customHeight="1">
      <x:c r="A35" s="2"/>
      <x:c r="B35" s="2"/>
      <x:c r="C35" s="2"/>
      <x:c r="D35" s="2"/>
      <x:c r="E35" s="2"/>
      <x:c r="F35" s="2"/>
      <x:c r="G35" s="2"/>
      <x:c r="H35" s="2"/>
      <x:c r="I35" s="2"/>
      <x:c r="J35" s="2"/>
      <x:c r="K35" s="2"/>
      <x:c r="L35" s="2"/>
    </x:row>
    <x:row r="36" ht="22" customHeight="1">
      <x:c r="A36" s="2"/>
      <x:c r="B36" s="2"/>
      <x:c r="C36" s="2"/>
      <x:c r="D36" s="2"/>
      <x:c r="E36" s="2"/>
      <x:c r="F36" s="2"/>
      <x:c r="G36" s="2"/>
      <x:c r="H36" s="2"/>
      <x:c r="I36" s="2"/>
      <x:c r="J36" s="2"/>
      <x:c r="K36" s="2"/>
      <x:c r="L36" s="2"/>
    </x:row>
    <x:row r="37" ht="22" customHeight="1">
      <x:c r="A37" s="2"/>
      <x:c r="B37" s="2"/>
      <x:c r="C37" s="2"/>
      <x:c r="D37" s="2"/>
      <x:c r="E37" s="2"/>
      <x:c r="F37" s="2"/>
      <x:c r="G37" s="2"/>
      <x:c r="H37" s="2"/>
      <x:c r="I37" s="2"/>
      <x:c r="J37" s="2"/>
      <x:c r="K37" s="2"/>
      <x:c r="L37" s="2"/>
    </x:row>
    <x:row r="38" ht="26" customHeight="1">
      <x:c r="A38" s="23" t="str">
        <x:v>SIMULASI TARGET 3 | Rp100 JUTA</x:v>
      </x:c>
      <x:c r="B38" s="23"/>
      <x:c r="C38" s="23"/>
      <x:c r="D38" s="23"/>
      <x:c r="E38" s="23"/>
      <x:c r="F38" s="23"/>
      <x:c r="G38" s="23"/>
      <x:c r="H38" s="23"/>
      <x:c r="I38" s="23"/>
      <x:c r="J38" s="23"/>
      <x:c r="K38" s="23"/>
      <x:c r="L38" s="23"/>
    </x:row>
    <x:row r="39" ht="34" customHeight="1">
      <x:c r="A39" s="127" t="str">
        <x:v>Posisi</x:v>
      </x:c>
      <x:c r="B39" s="128" t="str">
        <x:v>Nama</x:v>
      </x:c>
      <x:c r="C39" s="128" t="str">
        <x:v>Bobot</x:v>
      </x:c>
      <x:c r="D39" s="128" t="str">
        <x:v>Pool Target 3</x:v>
      </x:c>
      <x:c r="E39" s="128" t="str">
        <x:v>Bonus Maksimal</x:v>
      </x:c>
      <x:c r="F39" s="128" t="str">
        <x:v>Bonus dari KPI Tersedia</x:v>
      </x:c>
      <x:c r="G39" s="128" t="str">
        <x:v>Status</x:v>
      </x:c>
      <x:c r="H39" s="2"/>
      <x:c r="I39" s="2"/>
      <x:c r="J39" s="2"/>
      <x:c r="K39" s="2"/>
      <x:c r="L39" s="2"/>
    </x:row>
    <x:row r="40" ht="22" customHeight="1">
      <x:c r="A40" s="112" t="str">
        <x:f>A24</x:f>
        <x:v>Fotografer 1</x:v>
      </x:c>
      <x:c r="B40" s="114" t="str">
        <x:f>B24</x:f>
        <x:v>SAKA</x:v>
      </x:c>
      <x:c r="C40" s="156" t="n">
        <x:f>C24</x:f>
        <x:v>0.16666666666666666</x:v>
      </x:c>
      <x:c r="D40" s="115" t="n">
        <x:f>'Pengaturan'!$D$34</x:f>
        <x:v>7000000.000000001</x:v>
      </x:c>
      <x:c r="E40" s="115" t="n">
        <x:f>C40*D40</x:f>
        <x:v>1166666.6666666667</x:v>
      </x:c>
      <x:c r="F40" s="115" t="n">
        <x:f>IF(G24="",0,E40*G24)</x:f>
        <x:v>230805.55555555553</x:v>
      </x:c>
      <x:c r="G40" s="116" t="str">
        <x:f>K24</x:f>
        <x:v>Referral belum diisi</x:v>
      </x:c>
      <x:c r="H40" s="2"/>
      <x:c r="I40" s="2"/>
      <x:c r="J40" s="2"/>
      <x:c r="K40" s="2"/>
      <x:c r="L40" s="2"/>
    </x:row>
    <x:row r="41" ht="22" customHeight="1">
      <x:c r="A41" s="112" t="str">
        <x:f>A25</x:f>
        <x:v>Fotografer 2</x:v>
      </x:c>
      <x:c r="B41" s="114" t="str">
        <x:f>B25</x:f>
        <x:v>ADIF</x:v>
      </x:c>
      <x:c r="C41" s="156" t="n">
        <x:f>C25</x:f>
        <x:v>0.16666666666666666</x:v>
      </x:c>
      <x:c r="D41" s="115" t="n">
        <x:f>'Pengaturan'!$D$34</x:f>
        <x:v>7000000.000000001</x:v>
      </x:c>
      <x:c r="E41" s="115" t="n">
        <x:f>C41*D41</x:f>
        <x:v>1166666.6666666667</x:v>
      </x:c>
      <x:c r="F41" s="115" t="n">
        <x:f>IF(G25="",0,E41*G25)</x:f>
        <x:v>231274.5098039216</x:v>
      </x:c>
      <x:c r="G41" s="116" t="str">
        <x:f>K25</x:f>
        <x:v>Referral belum diisi</x:v>
      </x:c>
      <x:c r="H41" s="2"/>
      <x:c r="I41" s="2"/>
      <x:c r="J41" s="2"/>
      <x:c r="K41" s="2"/>
      <x:c r="L41" s="2"/>
    </x:row>
    <x:row r="42" ht="22" customHeight="1">
      <x:c r="A42" s="112" t="str">
        <x:f>A26</x:f>
        <x:v>Admin 1</x:v>
      </x:c>
      <x:c r="B42" s="114" t="str">
        <x:f>B26</x:f>
        <x:v>AMEL</x:v>
      </x:c>
      <x:c r="C42" s="156" t="n">
        <x:f>C26</x:f>
        <x:v>0.16666666666666666</x:v>
      </x:c>
      <x:c r="D42" s="115" t="n">
        <x:f>'Pengaturan'!$D$34</x:f>
        <x:v>7000000.000000001</x:v>
      </x:c>
      <x:c r="E42" s="115" t="n">
        <x:f>C42*D42</x:f>
        <x:v>1166666.6666666667</x:v>
      </x:c>
      <x:c r="F42" s="115" t="n">
        <x:f>IF(G26="",0,E42*G26)</x:f>
        <x:v>227682.2916666667</x:v>
      </x:c>
      <x:c r="G42" s="116" t="str">
        <x:f>K26</x:f>
        <x:v>Referral belum diisi</x:v>
      </x:c>
      <x:c r="H42" s="2"/>
      <x:c r="I42" s="2"/>
      <x:c r="J42" s="2"/>
      <x:c r="K42" s="2"/>
      <x:c r="L42" s="2"/>
    </x:row>
    <x:row r="43" ht="22" customHeight="1">
      <x:c r="A43" s="112" t="str">
        <x:f>A27</x:f>
        <x:v>Admin 2</x:v>
      </x:c>
      <x:c r="B43" s="114" t="str">
        <x:f>B27</x:f>
        <x:v>INDAH</x:v>
      </x:c>
      <x:c r="C43" s="156" t="n">
        <x:f>C27</x:f>
        <x:v>0.16666666666666666</x:v>
      </x:c>
      <x:c r="D43" s="115" t="n">
        <x:f>'Pengaturan'!$D$34</x:f>
        <x:v>7000000.000000001</x:v>
      </x:c>
      <x:c r="E43" s="115" t="n">
        <x:f>C43*D43</x:f>
        <x:v>1166666.6666666667</x:v>
      </x:c>
      <x:c r="F43" s="115" t="n">
        <x:f>IF(G27="",0,E43*G27)</x:f>
        <x:v>232786.45833333334</x:v>
      </x:c>
      <x:c r="G43" s="116" t="str">
        <x:f>K27</x:f>
        <x:v>Referral belum diisi</x:v>
      </x:c>
      <x:c r="H43" s="2"/>
      <x:c r="I43" s="2"/>
      <x:c r="J43" s="2"/>
      <x:c r="K43" s="2"/>
      <x:c r="L43" s="2"/>
    </x:row>
    <x:row r="44" ht="22" customHeight="1">
      <x:c r="A44" s="112" t="str">
        <x:f>A28</x:f>
        <x:v>Manager</x:v>
      </x:c>
      <x:c r="B44" s="114" t="str">
        <x:f>B28</x:f>
        <x:v>Manager</x:v>
      </x:c>
      <x:c r="C44" s="156" t="n">
        <x:f>C28</x:f>
        <x:v>0.16666666666666666</x:v>
      </x:c>
      <x:c r="D44" s="115" t="n">
        <x:f>'Pengaturan'!$D$34</x:f>
        <x:v>7000000.000000001</x:v>
      </x:c>
      <x:c r="E44" s="115" t="n">
        <x:f>C44*D44</x:f>
        <x:v>1166666.6666666667</x:v>
      </x:c>
      <x:c r="F44" s="115" t="n">
        <x:f>IF(G28="",0,E44*G28)</x:f>
        <x:v>0</x:v>
      </x:c>
      <x:c r="G44" s="116" t="str">
        <x:f>K28</x:f>
        <x:v>Belum dinilai</x:v>
      </x:c>
      <x:c r="H44" s="2"/>
      <x:c r="I44" s="2"/>
      <x:c r="J44" s="2"/>
      <x:c r="K44" s="2"/>
      <x:c r="L44" s="2"/>
    </x:row>
    <x:row r="45" ht="22" customHeight="1">
      <x:c r="A45" s="157" t="str">
        <x:f>A29</x:f>
        <x:v>Editor</x:v>
      </x:c>
      <x:c r="B45" s="131" t="str">
        <x:f>B29</x:f>
        <x:v>Editor</x:v>
      </x:c>
      <x:c r="C45" s="158" t="n">
        <x:f>C29</x:f>
        <x:v>0.16666666666666666</x:v>
      </x:c>
      <x:c r="D45" s="132" t="n">
        <x:f>'Pengaturan'!$D$34</x:f>
        <x:v>7000000.000000001</x:v>
      </x:c>
      <x:c r="E45" s="132" t="n">
        <x:f>C45*D45</x:f>
        <x:v>1166666.6666666667</x:v>
      </x:c>
      <x:c r="F45" s="132" t="n">
        <x:f>IF(G29="",0,E45*G29)</x:f>
        <x:v>0</x:v>
      </x:c>
      <x:c r="G45" s="133" t="str">
        <x:f>K29</x:f>
        <x:v>Belum dinilai</x:v>
      </x:c>
      <x:c r="H45" s="2"/>
      <x:c r="I45" s="2"/>
      <x:c r="J45" s="2"/>
      <x:c r="K45" s="2"/>
      <x:c r="L45" s="2"/>
    </x:row>
    <x:row r="46" ht="22" customHeight="1">
      <x:c r="A46" s="2"/>
      <x:c r="B46" s="2"/>
      <x:c r="C46" s="2"/>
      <x:c r="D46" s="2"/>
      <x:c r="E46" s="2"/>
      <x:c r="F46" s="2"/>
      <x:c r="G46" s="2"/>
      <x:c r="H46" s="2"/>
      <x:c r="I46" s="2"/>
      <x:c r="J46" s="2"/>
      <x:c r="K46" s="2"/>
      <x:c r="L46" s="2"/>
    </x:row>
    <x:row r="47" ht="22" customHeight="1">
      <x:c r="A47" s="2"/>
      <x:c r="B47" s="2"/>
      <x:c r="C47" s="2"/>
      <x:c r="D47" s="2"/>
      <x:c r="E47" s="2"/>
      <x:c r="F47" s="2"/>
      <x:c r="G47" s="2"/>
      <x:c r="H47" s="2"/>
      <x:c r="I47" s="2"/>
      <x:c r="J47" s="2"/>
      <x:c r="K47" s="2"/>
      <x:c r="L47" s="2"/>
    </x:row>
    <x:row r="48" ht="22" customHeight="1">
      <x:c r="A48" s="2"/>
      <x:c r="B48" s="2"/>
      <x:c r="C48" s="2"/>
      <x:c r="D48" s="2"/>
      <x:c r="E48" s="2"/>
      <x:c r="F48" s="2"/>
      <x:c r="G48" s="2"/>
      <x:c r="H48" s="2"/>
      <x:c r="I48" s="2"/>
      <x:c r="J48" s="2"/>
      <x:c r="K48" s="2"/>
      <x:c r="L48" s="2"/>
    </x:row>
    <x:row r="49" ht="22" customHeight="1">
      <x:c r="A49" s="2"/>
      <x:c r="B49" s="2"/>
      <x:c r="C49" s="2"/>
      <x:c r="D49" s="2"/>
      <x:c r="E49" s="2"/>
      <x:c r="F49" s="2"/>
      <x:c r="G49" s="2"/>
      <x:c r="H49" s="2"/>
      <x:c r="I49" s="2"/>
      <x:c r="J49" s="2"/>
      <x:c r="K49" s="2"/>
      <x:c r="L49" s="2"/>
    </x:row>
    <x:row r="50" ht="22" customHeight="1">
      <x:c r="A50" s="2"/>
      <x:c r="B50" s="2"/>
      <x:c r="C50" s="2"/>
      <x:c r="D50" s="2"/>
      <x:c r="E50" s="2"/>
      <x:c r="F50" s="2"/>
      <x:c r="G50" s="2"/>
      <x:c r="H50" s="2"/>
      <x:c r="I50" s="2"/>
      <x:c r="J50" s="2"/>
      <x:c r="K50" s="2"/>
      <x:c r="L50" s="2"/>
    </x:row>
    <x:row r="51" ht="22" customHeight="1">
      <x:c r="A51" s="2"/>
      <x:c r="B51" s="2"/>
      <x:c r="C51" s="2"/>
      <x:c r="D51" s="2"/>
      <x:c r="E51" s="2"/>
      <x:c r="F51" s="2"/>
      <x:c r="G51" s="2"/>
      <x:c r="H51" s="2"/>
      <x:c r="I51" s="2"/>
      <x:c r="J51" s="2"/>
      <x:c r="K51" s="2"/>
      <x:c r="L51" s="2"/>
    </x:row>
    <x:row r="52" ht="22" customHeight="1">
      <x:c r="A52" s="2"/>
      <x:c r="B52" s="2"/>
      <x:c r="C52" s="2"/>
      <x:c r="D52" s="2"/>
      <x:c r="E52" s="2"/>
      <x:c r="F52" s="2"/>
      <x:c r="G52" s="2"/>
      <x:c r="H52" s="2"/>
      <x:c r="I52" s="2"/>
      <x:c r="J52" s="2"/>
      <x:c r="K52" s="2"/>
      <x:c r="L52" s="2"/>
    </x:row>
    <x:row r="53" ht="22" customHeight="1">
      <x:c r="A53" s="2"/>
      <x:c r="B53" s="2"/>
      <x:c r="C53" s="2"/>
      <x:c r="D53" s="2"/>
      <x:c r="E53" s="2"/>
      <x:c r="F53" s="2"/>
      <x:c r="G53" s="2"/>
      <x:c r="H53" s="2"/>
      <x:c r="I53" s="2"/>
      <x:c r="J53" s="2"/>
      <x:c r="K53" s="2"/>
      <x:c r="L53" s="2"/>
    </x:row>
    <x:row r="54" ht="22" customHeight="1">
      <x:c r="A54" s="2"/>
      <x:c r="B54" s="2"/>
      <x:c r="C54" s="2"/>
      <x:c r="D54" s="2"/>
      <x:c r="E54" s="2"/>
      <x:c r="F54" s="2"/>
      <x:c r="G54" s="2"/>
      <x:c r="H54" s="2"/>
      <x:c r="I54" s="2"/>
      <x:c r="J54" s="2"/>
      <x:c r="K54" s="2"/>
      <x:c r="L54" s="2"/>
    </x:row>
    <x:row r="55" ht="22" customHeight="1">
      <x:c r="A55" s="2"/>
      <x:c r="B55" s="2"/>
      <x:c r="C55" s="2"/>
      <x:c r="D55" s="2"/>
      <x:c r="E55" s="2"/>
      <x:c r="F55" s="2"/>
      <x:c r="G55" s="2"/>
      <x:c r="H55" s="2"/>
      <x:c r="I55" s="2"/>
      <x:c r="J55" s="2"/>
      <x:c r="K55" s="2"/>
      <x:c r="L55" s="2"/>
    </x:row>
    <x:row r="56" ht="22" customHeight="1">
      <x:c r="A56" s="2"/>
      <x:c r="B56" s="2"/>
      <x:c r="C56" s="2"/>
      <x:c r="D56" s="2"/>
      <x:c r="E56" s="2"/>
      <x:c r="F56" s="2"/>
      <x:c r="G56" s="2"/>
      <x:c r="H56" s="2"/>
      <x:c r="I56" s="2"/>
      <x:c r="J56" s="2"/>
      <x:c r="K56" s="2"/>
      <x:c r="L56" s="2"/>
    </x:row>
    <x:row r="57" ht="22" customHeight="1">
      <x:c r="A57" s="2"/>
      <x:c r="B57" s="2"/>
      <x:c r="C57" s="2"/>
      <x:c r="D57" s="2"/>
      <x:c r="E57" s="2"/>
      <x:c r="F57" s="2"/>
      <x:c r="G57" s="2"/>
      <x:c r="H57" s="2"/>
      <x:c r="I57" s="2"/>
      <x:c r="J57" s="2"/>
      <x:c r="K57" s="2"/>
      <x:c r="L57" s="2"/>
    </x:row>
    <x:row r="58" ht="22" customHeight="1">
      <x:c r="A58" s="2"/>
      <x:c r="B58" s="2"/>
      <x:c r="C58" s="2"/>
      <x:c r="D58" s="2"/>
      <x:c r="E58" s="2"/>
      <x:c r="F58" s="2"/>
      <x:c r="G58" s="2"/>
      <x:c r="H58" s="2"/>
      <x:c r="I58" s="2"/>
      <x:c r="J58" s="2"/>
      <x:c r="K58" s="2"/>
      <x:c r="L58" s="2"/>
    </x:row>
    <x:row r="59" ht="22" customHeight="1">
      <x:c r="A59" s="2"/>
      <x:c r="B59" s="2"/>
      <x:c r="C59" s="2"/>
      <x:c r="D59" s="2"/>
      <x:c r="E59" s="2"/>
      <x:c r="F59" s="2"/>
      <x:c r="G59" s="2"/>
      <x:c r="H59" s="2"/>
      <x:c r="I59" s="2"/>
      <x:c r="J59" s="2"/>
      <x:c r="K59" s="2"/>
      <x:c r="L59" s="2"/>
    </x:row>
    <x:row r="60" ht="22" customHeight="1">
      <x:c r="A60" s="2"/>
      <x:c r="B60" s="2"/>
      <x:c r="C60" s="2"/>
      <x:c r="D60" s="2"/>
      <x:c r="E60" s="2"/>
      <x:c r="F60" s="2"/>
      <x:c r="G60" s="2"/>
      <x:c r="H60" s="2"/>
      <x:c r="I60" s="2"/>
      <x:c r="J60" s="2"/>
      <x:c r="K60" s="2"/>
      <x:c r="L60" s="2"/>
    </x:row>
    <x:row r="61" ht="22" customHeight="1">
      <x:c r="A61" s="2"/>
      <x:c r="B61" s="2"/>
      <x:c r="C61" s="2"/>
      <x:c r="D61" s="2"/>
      <x:c r="E61" s="2"/>
      <x:c r="F61" s="2"/>
      <x:c r="G61" s="2"/>
      <x:c r="H61" s="2"/>
      <x:c r="I61" s="2"/>
      <x:c r="J61" s="2"/>
      <x:c r="K61" s="2"/>
      <x:c r="L61" s="2"/>
    </x:row>
    <x:row r="62" ht="22" customHeight="1">
      <x:c r="A62" s="2"/>
      <x:c r="B62" s="2"/>
      <x:c r="C62" s="2"/>
      <x:c r="D62" s="2"/>
      <x:c r="E62" s="2"/>
      <x:c r="F62" s="2"/>
      <x:c r="G62" s="2"/>
      <x:c r="H62" s="2"/>
      <x:c r="I62" s="2"/>
      <x:c r="J62" s="2"/>
      <x:c r="K62" s="2"/>
      <x:c r="L62" s="2"/>
    </x:row>
    <x:row r="63" ht="22" customHeight="1">
      <x:c r="A63" s="2"/>
      <x:c r="B63" s="2"/>
      <x:c r="C63" s="2"/>
      <x:c r="D63" s="2"/>
      <x:c r="E63" s="2"/>
      <x:c r="F63" s="2"/>
      <x:c r="G63" s="2"/>
      <x:c r="H63" s="2"/>
      <x:c r="I63" s="2"/>
      <x:c r="J63" s="2"/>
      <x:c r="K63" s="2"/>
      <x:c r="L63" s="2"/>
    </x:row>
    <x:row r="64" ht="22" customHeight="1">
      <x:c r="A64" s="2"/>
      <x:c r="B64" s="2"/>
      <x:c r="C64" s="2"/>
      <x:c r="D64" s="2"/>
      <x:c r="E64" s="2"/>
      <x:c r="F64" s="2"/>
      <x:c r="G64" s="2"/>
      <x:c r="H64" s="2"/>
      <x:c r="I64" s="2"/>
      <x:c r="J64" s="2"/>
      <x:c r="K64" s="2"/>
      <x:c r="L64" s="2"/>
    </x:row>
    <x:row r="65" ht="22" customHeight="1">
      <x:c r="A65" s="2"/>
      <x:c r="B65" s="2"/>
      <x:c r="C65" s="2"/>
      <x:c r="D65" s="2"/>
      <x:c r="E65" s="2"/>
      <x:c r="F65" s="2"/>
      <x:c r="G65" s="2"/>
      <x:c r="H65" s="2"/>
      <x:c r="I65" s="2"/>
      <x:c r="J65" s="2"/>
      <x:c r="K65" s="2"/>
      <x:c r="L65" s="2"/>
    </x:row>
    <x:row r="66" ht="22" customHeight="1">
      <x:c r="A66" s="2"/>
      <x:c r="B66" s="2"/>
      <x:c r="C66" s="2"/>
      <x:c r="D66" s="2"/>
      <x:c r="E66" s="2"/>
      <x:c r="F66" s="2"/>
      <x:c r="G66" s="2"/>
      <x:c r="H66" s="2"/>
      <x:c r="I66" s="2"/>
      <x:c r="J66" s="2"/>
      <x:c r="K66" s="2"/>
      <x:c r="L66" s="2"/>
    </x:row>
    <x:row r="67" ht="22" customHeight="1">
      <x:c r="A67" s="2"/>
      <x:c r="B67" s="2"/>
      <x:c r="C67" s="2"/>
      <x:c r="D67" s="2"/>
      <x:c r="E67" s="2"/>
      <x:c r="F67" s="2"/>
      <x:c r="G67" s="2"/>
      <x:c r="H67" s="2"/>
      <x:c r="I67" s="2"/>
      <x:c r="J67" s="2"/>
      <x:c r="K67" s="2"/>
      <x:c r="L67" s="2"/>
    </x:row>
    <x:row r="68" ht="22" customHeight="1">
      <x:c r="A68" s="2"/>
      <x:c r="B68" s="2"/>
      <x:c r="C68" s="2"/>
      <x:c r="D68" s="2"/>
      <x:c r="E68" s="2"/>
      <x:c r="F68" s="2"/>
      <x:c r="G68" s="2"/>
      <x:c r="H68" s="2"/>
      <x:c r="I68" s="2"/>
      <x:c r="J68" s="2"/>
      <x:c r="K68" s="2"/>
      <x:c r="L68" s="2"/>
    </x:row>
    <x:row r="69" ht="22" customHeight="1">
      <x:c r="A69" s="2"/>
      <x:c r="B69" s="2"/>
      <x:c r="C69" s="2"/>
      <x:c r="D69" s="2"/>
      <x:c r="E69" s="2"/>
      <x:c r="F69" s="2"/>
      <x:c r="G69" s="2"/>
      <x:c r="H69" s="2"/>
      <x:c r="I69" s="2"/>
      <x:c r="J69" s="2"/>
      <x:c r="K69" s="2"/>
      <x:c r="L69" s="2"/>
    </x:row>
    <x:row r="70" ht="22" customHeight="1">
      <x:c r="A70" s="2"/>
      <x:c r="B70" s="2"/>
      <x:c r="C70" s="2"/>
      <x:c r="D70" s="2"/>
      <x:c r="E70" s="2"/>
      <x:c r="F70" s="2"/>
      <x:c r="G70" s="2"/>
      <x:c r="H70" s="2"/>
      <x:c r="I70" s="2"/>
      <x:c r="J70" s="2"/>
      <x:c r="K70" s="2"/>
      <x:c r="L70" s="2"/>
    </x:row>
    <x:row r="71" ht="22" customHeight="1">
      <x:c r="A71" s="2"/>
      <x:c r="B71" s="2"/>
      <x:c r="C71" s="2"/>
      <x:c r="D71" s="2"/>
      <x:c r="E71" s="2"/>
      <x:c r="F71" s="2"/>
      <x:c r="G71" s="2"/>
      <x:c r="H71" s="2"/>
      <x:c r="I71" s="2"/>
      <x:c r="J71" s="2"/>
      <x:c r="K71" s="2"/>
      <x:c r="L71" s="2"/>
    </x:row>
    <x:row r="72" ht="22" customHeight="1">
      <x:c r="A72" s="2"/>
      <x:c r="B72" s="2"/>
      <x:c r="C72" s="2"/>
      <x:c r="D72" s="2"/>
      <x:c r="E72" s="2"/>
      <x:c r="F72" s="2"/>
      <x:c r="G72" s="2"/>
      <x:c r="H72" s="2"/>
      <x:c r="I72" s="2"/>
      <x:c r="J72" s="2"/>
      <x:c r="K72" s="2"/>
      <x:c r="L72" s="2"/>
    </x:row>
    <x:row r="73" ht="22" customHeight="1">
      <x:c r="A73" s="2"/>
      <x:c r="B73" s="2"/>
      <x:c r="C73" s="2"/>
      <x:c r="D73" s="2"/>
      <x:c r="E73" s="2"/>
      <x:c r="F73" s="2"/>
      <x:c r="G73" s="2"/>
      <x:c r="H73" s="2"/>
      <x:c r="I73" s="2"/>
      <x:c r="J73" s="2"/>
      <x:c r="K73" s="2"/>
      <x:c r="L73" s="2"/>
    </x:row>
    <x:row r="74" ht="22" customHeight="1">
      <x:c r="A74" s="2"/>
      <x:c r="B74" s="2"/>
      <x:c r="C74" s="2"/>
      <x:c r="D74" s="2"/>
      <x:c r="E74" s="2"/>
      <x:c r="F74" s="2"/>
      <x:c r="G74" s="2"/>
      <x:c r="H74" s="2"/>
      <x:c r="I74" s="2"/>
      <x:c r="J74" s="2"/>
      <x:c r="K74" s="2"/>
      <x:c r="L74" s="2"/>
    </x:row>
    <x:row r="75" ht="22" customHeight="1">
      <x:c r="A75" s="2"/>
      <x:c r="B75" s="2"/>
      <x:c r="C75" s="2"/>
      <x:c r="D75" s="2"/>
      <x:c r="E75" s="2"/>
      <x:c r="F75" s="2"/>
      <x:c r="G75" s="2"/>
      <x:c r="H75" s="2"/>
      <x:c r="I75" s="2"/>
      <x:c r="J75" s="2"/>
      <x:c r="K75" s="2"/>
      <x:c r="L75" s="2"/>
    </x:row>
    <x:row r="76" ht="22" customHeight="1">
      <x:c r="A76" s="2"/>
      <x:c r="B76" s="2"/>
      <x:c r="C76" s="2"/>
      <x:c r="D76" s="2"/>
      <x:c r="E76" s="2"/>
      <x:c r="F76" s="2"/>
      <x:c r="G76" s="2"/>
      <x:c r="H76" s="2"/>
      <x:c r="I76" s="2"/>
      <x:c r="J76" s="2"/>
      <x:c r="K76" s="2"/>
      <x:c r="L76" s="2"/>
    </x:row>
    <x:row r="77" ht="22" customHeight="1">
      <x:c r="A77" s="2"/>
      <x:c r="B77" s="2"/>
      <x:c r="C77" s="2"/>
      <x:c r="D77" s="2"/>
      <x:c r="E77" s="2"/>
      <x:c r="F77" s="2"/>
      <x:c r="G77" s="2"/>
      <x:c r="H77" s="2"/>
      <x:c r="I77" s="2"/>
      <x:c r="J77" s="2"/>
      <x:c r="K77" s="2"/>
      <x:c r="L77" s="2"/>
    </x:row>
    <x:row r="78" ht="22" customHeight="1">
      <x:c r="A78" s="2"/>
      <x:c r="B78" s="2"/>
      <x:c r="C78" s="2"/>
      <x:c r="D78" s="2"/>
      <x:c r="E78" s="2"/>
      <x:c r="F78" s="2"/>
      <x:c r="G78" s="2"/>
      <x:c r="H78" s="2"/>
      <x:c r="I78" s="2"/>
      <x:c r="J78" s="2"/>
      <x:c r="K78" s="2"/>
      <x:c r="L78" s="2"/>
    </x:row>
    <x:row r="79" ht="22" customHeight="1">
      <x:c r="A79" s="2"/>
      <x:c r="B79" s="2"/>
      <x:c r="C79" s="2"/>
      <x:c r="D79" s="2"/>
      <x:c r="E79" s="2"/>
      <x:c r="F79" s="2"/>
      <x:c r="G79" s="2"/>
      <x:c r="H79" s="2"/>
      <x:c r="I79" s="2"/>
      <x:c r="J79" s="2"/>
      <x:c r="K79" s="2"/>
      <x:c r="L79" s="2"/>
    </x:row>
    <x:row r="80" ht="22" customHeight="1">
      <x:c r="A80" s="2"/>
      <x:c r="B80" s="2"/>
      <x:c r="C80" s="2"/>
      <x:c r="D80" s="2"/>
      <x:c r="E80" s="2"/>
      <x:c r="F80" s="2"/>
      <x:c r="G80" s="2"/>
      <x:c r="H80" s="2"/>
      <x:c r="I80" s="2"/>
      <x:c r="J80" s="2"/>
      <x:c r="K80" s="2"/>
      <x:c r="L80" s="2"/>
    </x:row>
    <x:row r="81" ht="22" customHeight="1">
      <x:c r="A81" s="2"/>
      <x:c r="B81" s="2"/>
      <x:c r="C81" s="2"/>
      <x:c r="D81" s="2"/>
      <x:c r="E81" s="2"/>
      <x:c r="F81" s="2"/>
      <x:c r="G81" s="2"/>
      <x:c r="H81" s="2"/>
      <x:c r="I81" s="2"/>
      <x:c r="J81" s="2"/>
      <x:c r="K81" s="2"/>
      <x:c r="L81" s="2"/>
    </x:row>
    <x:row r="82" ht="22" customHeight="1">
      <x:c r="A82" s="2"/>
      <x:c r="B82" s="2"/>
      <x:c r="C82" s="2"/>
      <x:c r="D82" s="2"/>
      <x:c r="E82" s="2"/>
      <x:c r="F82" s="2"/>
      <x:c r="G82" s="2"/>
      <x:c r="H82" s="2"/>
      <x:c r="I82" s="2"/>
      <x:c r="J82" s="2"/>
      <x:c r="K82" s="2"/>
      <x:c r="L82" s="2"/>
    </x:row>
    <x:row r="83" ht="22" customHeight="1">
      <x:c r="A83" s="2"/>
      <x:c r="B83" s="2"/>
      <x:c r="C83" s="2"/>
      <x:c r="D83" s="2"/>
      <x:c r="E83" s="2"/>
      <x:c r="F83" s="2"/>
      <x:c r="G83" s="2"/>
      <x:c r="H83" s="2"/>
      <x:c r="I83" s="2"/>
      <x:c r="J83" s="2"/>
      <x:c r="K83" s="2"/>
      <x:c r="L83" s="2"/>
    </x:row>
    <x:row r="84" ht="22" customHeight="1">
      <x:c r="A84" s="2"/>
      <x:c r="B84" s="2"/>
      <x:c r="C84" s="2"/>
      <x:c r="D84" s="2"/>
      <x:c r="E84" s="2"/>
      <x:c r="F84" s="2"/>
      <x:c r="G84" s="2"/>
      <x:c r="H84" s="2"/>
      <x:c r="I84" s="2"/>
      <x:c r="J84" s="2"/>
      <x:c r="K84" s="2"/>
      <x:c r="L84" s="2"/>
    </x:row>
    <x:row r="85" ht="22" customHeight="1">
      <x:c r="A85" s="2"/>
      <x:c r="B85" s="2"/>
      <x:c r="C85" s="2"/>
      <x:c r="D85" s="2"/>
      <x:c r="E85" s="2"/>
      <x:c r="F85" s="2"/>
      <x:c r="G85" s="2"/>
      <x:c r="H85" s="2"/>
      <x:c r="I85" s="2"/>
      <x:c r="J85" s="2"/>
      <x:c r="K85" s="2"/>
      <x:c r="L85" s="2"/>
    </x:row>
    <x:row r="86" ht="22" customHeight="1">
      <x:c r="A86" s="2"/>
      <x:c r="B86" s="2"/>
      <x:c r="C86" s="2"/>
      <x:c r="D86" s="2"/>
      <x:c r="E86" s="2"/>
      <x:c r="F86" s="2"/>
      <x:c r="G86" s="2"/>
      <x:c r="H86" s="2"/>
      <x:c r="I86" s="2"/>
      <x:c r="J86" s="2"/>
      <x:c r="K86" s="2"/>
      <x:c r="L86" s="2"/>
    </x:row>
    <x:row r="87" ht="22" customHeight="1">
      <x:c r="A87" s="2"/>
      <x:c r="B87" s="2"/>
      <x:c r="C87" s="2"/>
      <x:c r="D87" s="2"/>
      <x:c r="E87" s="2"/>
      <x:c r="F87" s="2"/>
      <x:c r="G87" s="2"/>
      <x:c r="H87" s="2"/>
      <x:c r="I87" s="2"/>
      <x:c r="J87" s="2"/>
      <x:c r="K87" s="2"/>
      <x:c r="L87" s="2"/>
    </x:row>
    <x:row r="88" ht="22" customHeight="1">
      <x:c r="A88" s="2"/>
      <x:c r="B88" s="2"/>
      <x:c r="C88" s="2"/>
      <x:c r="D88" s="2"/>
      <x:c r="E88" s="2"/>
      <x:c r="F88" s="2"/>
      <x:c r="G88" s="2"/>
      <x:c r="H88" s="2"/>
      <x:c r="I88" s="2"/>
      <x:c r="J88" s="2"/>
      <x:c r="K88" s="2"/>
      <x:c r="L88" s="2"/>
    </x:row>
    <x:row r="89" ht="22" customHeight="1">
      <x:c r="A89" s="2"/>
      <x:c r="B89" s="2"/>
      <x:c r="C89" s="2"/>
      <x:c r="D89" s="2"/>
      <x:c r="E89" s="2"/>
      <x:c r="F89" s="2"/>
      <x:c r="G89" s="2"/>
      <x:c r="H89" s="2"/>
      <x:c r="I89" s="2"/>
      <x:c r="J89" s="2"/>
      <x:c r="K89" s="2"/>
      <x:c r="L89" s="2"/>
    </x:row>
    <x:row r="90" ht="22" customHeight="1">
      <x:c r="A90" s="2"/>
      <x:c r="B90" s="2"/>
      <x:c r="C90" s="2"/>
      <x:c r="D90" s="2"/>
      <x:c r="E90" s="2"/>
      <x:c r="F90" s="2"/>
      <x:c r="G90" s="2"/>
      <x:c r="H90" s="2"/>
      <x:c r="I90" s="2"/>
      <x:c r="J90" s="2"/>
      <x:c r="K90" s="2"/>
      <x:c r="L90" s="2"/>
    </x:row>
  </x:sheetData>
  <x:mergeCells>
    <x:mergeCell ref="A1:L1"/>
    <x:mergeCell ref="A2:L2"/>
    <x:mergeCell ref="A14:L14"/>
    <x:mergeCell ref="A22:L22"/>
    <x:mergeCell ref="A34:L34"/>
    <x:mergeCell ref="A38:L38"/>
  </x:mergeCells>
  <x:conditionalFormatting sqref="K24:K29">
    <x:cfRule type="containsText" dxfId="19" priority="1" operator="containsText" text="MATCH"/>
    <x:cfRule type="containsText" dxfId="20" priority="2" operator="containsText" text="CHECK"/>
    <x:cfRule type="containsText" dxfId="21" priority="3" operator="containsText" text="Belum"/>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18" hidden="0" customWidth="1"/>
    <x:col min="13" max="13" width="18" hidden="0" customWidth="1"/>
    <x:col min="14" max="14" width="18" hidden="0" customWidth="1"/>
  </x:cols>
  <x:sheetData>
    <x:row r="1" ht="34" customHeight="1">
      <x:c r="A1" s="4" t="str">
        <x:v>LEAD PROGRESIF | SEPTEMBER 2026</x:v>
      </x:c>
      <x:c r="B1" s="4"/>
      <x:c r="C1" s="4"/>
      <x:c r="D1" s="4"/>
      <x:c r="E1" s="4"/>
      <x:c r="F1" s="4"/>
      <x:c r="G1" s="4"/>
      <x:c r="H1" s="4"/>
      <x:c r="I1" s="4"/>
      <x:c r="J1" s="4"/>
      <x:c r="K1" s="4"/>
      <x:c r="L1" s="4"/>
      <x:c r="M1" s="4"/>
      <x:c r="N1" s="4"/>
    </x:row>
    <x:row r="2" ht="36" customHeight="1">
      <x:c r="A2" s="6" t="str">
        <x:v>Leads tersedia sampai 18 September. Hari tanpa input tetap kosong. Perbandingan DP/leads memakai tanggal dengan input leads.</x:v>
      </x:c>
      <x:c r="B2" s="6"/>
      <x:c r="C2" s="6"/>
      <x:c r="D2" s="6"/>
      <x:c r="E2" s="6"/>
      <x:c r="F2" s="6"/>
      <x:c r="G2" s="6"/>
      <x:c r="H2" s="6"/>
      <x:c r="I2" s="6"/>
      <x:c r="J2" s="6"/>
      <x:c r="K2" s="6"/>
      <x:c r="L2" s="6"/>
      <x:c r="M2" s="6"/>
      <x:c r="N2" s="6"/>
    </x:row>
    <x:row r="3" ht="22" customHeight="1">
      <x:c r="A3" s="2"/>
      <x:c r="B3" s="2"/>
      <x:c r="C3" s="2"/>
      <x:c r="D3" s="2"/>
      <x:c r="E3" s="2"/>
      <x:c r="F3" s="2"/>
      <x:c r="G3" s="2"/>
      <x:c r="H3" s="2"/>
      <x:c r="I3" s="2"/>
      <x:c r="J3" s="2"/>
      <x:c r="K3" s="2"/>
      <x:c r="L3" s="2"/>
      <x:c r="M3" s="2"/>
      <x:c r="N3" s="2"/>
    </x:row>
    <x:row r="4" ht="34" customHeight="1">
      <x:c r="A4" s="193" t="str">
        <x:v>Leads Tercatat</x:v>
      </x:c>
      <x:c r="B4" s="193" t="str">
        <x:v>DP Periode Lead</x:v>
      </x:c>
      <x:c r="C4" s="193" t="str">
        <x:v>Conversion Sebanding</x:v>
      </x:c>
      <x:c r="D4" s="193" t="str">
        <x:v>DP Semua Tanggal</x:v>
      </x:c>
      <x:c r="E4" s="193" t="str">
        <x:v>Saving Contact</x:v>
      </x:c>
      <x:c r="F4" s="2"/>
      <x:c r="G4" s="2"/>
      <x:c r="H4" s="2"/>
      <x:c r="I4" s="2"/>
      <x:c r="J4" s="2"/>
      <x:c r="K4" s="2"/>
      <x:c r="L4" s="2"/>
      <x:c r="M4" s="2"/>
      <x:c r="N4" s="2"/>
    </x:row>
    <x:row r="5" ht="22" customHeight="1">
      <x:c r="A5" s="192" t="n">
        <x:f>SUM(D8:D37)</x:f>
        <x:v>733</x:v>
      </x:c>
      <x:c r="B5" s="192" t="n">
        <x:f>SUMIF(D8:D37,"&gt;0",E8:E37)</x:f>
        <x:v>195</x:v>
      </x:c>
      <x:c r="C5" s="194" t="n">
        <x:f>IFERROR(B5/A5,0)</x:f>
        <x:v>0.2660300136425648</x:v>
      </x:c>
      <x:c r="D5" s="192" t="n">
        <x:f>SUM(E8:E37)</x:f>
        <x:v>200</x:v>
      </x:c>
      <x:c r="E5" s="192" t="n">
        <x:f>SUMIFS('Follow Up Harian'!C5:C64,'Follow Up Harian'!A5:A64,"&lt;="&amp;'Pengaturan'!B6)</x:f>
        <x:v>160</x:v>
      </x:c>
      <x:c r="F5" s="2"/>
      <x:c r="G5" s="2"/>
      <x:c r="H5" s="2"/>
      <x:c r="I5" s="2"/>
      <x:c r="J5" s="2"/>
      <x:c r="K5" s="2"/>
      <x:c r="L5" s="2"/>
      <x:c r="M5" s="2"/>
      <x:c r="N5" s="2"/>
    </x:row>
    <x:row r="6" ht="22" customHeight="1">
      <x:c r="A6" s="2"/>
      <x:c r="B6" s="2"/>
      <x:c r="C6" s="2"/>
      <x:c r="D6" s="2"/>
      <x:c r="E6" s="2"/>
      <x:c r="F6" s="2"/>
      <x:c r="G6" s="2"/>
      <x:c r="H6" s="2"/>
      <x:c r="I6" s="2"/>
      <x:c r="J6" s="2"/>
      <x:c r="K6" s="2"/>
      <x:c r="L6" s="2"/>
      <x:c r="M6" s="2"/>
      <x:c r="N6" s="2"/>
    </x:row>
    <x:row r="7" ht="34" customHeight="1">
      <x:c r="A7" s="127" t="str">
        <x:v>Tanggal</x:v>
      </x:c>
      <x:c r="B7" s="128" t="str">
        <x:v>Hari</x:v>
      </x:c>
      <x:c r="C7" s="128" t="str">
        <x:v>Minggu</x:v>
      </x:c>
      <x:c r="D7" s="128" t="str">
        <x:v>Leads (Input)</x:v>
      </x:c>
      <x:c r="E7" s="128" t="str">
        <x:v>Baris DP</x:v>
      </x:c>
      <x:c r="F7" s="128" t="str">
        <x:v>Sesi Terdokumentasi</x:v>
      </x:c>
      <x:c r="G7" s="128" t="str">
        <x:v>Baris Transaksi</x:v>
      </x:c>
      <x:c r="H7" s="128" t="str">
        <x:v>Conversion DP/Lead</x:v>
      </x:c>
      <x:c r="I7" s="128" t="str">
        <x:v>Leads Kumulatif</x:v>
      </x:c>
      <x:c r="J7" s="128" t="str">
        <x:v>DP Kumulatif</x:v>
      </x:c>
      <x:c r="K7" s="128" t="str">
        <x:v>Status Lead</x:v>
      </x:c>
      <x:c r="L7" s="128" t="str">
        <x:v>Sumber</x:v>
      </x:c>
      <x:c r="M7" s="2"/>
      <x:c r="N7" s="2"/>
    </x:row>
    <x:row r="8" ht="22" customHeight="1">
      <x:c r="A8" s="129" t="n">
        <x:v>46266</x:v>
      </x:c>
      <x:c r="B8" s="114" t="str">
        <x:f>'Omzet Harian September'!B7</x:f>
        <x:v>Selasa</x:v>
      </x:c>
      <x:c r="C8" s="114" t="n">
        <x:f>INT((DAY(A8)-1)/7)+1</x:f>
        <x:v>1</x:v>
      </x:c>
      <x:c r="D8" s="114" t="n">
        <x:v>65</x:v>
      </x:c>
      <x:c r="E8" s="114" t="n">
        <x:f>IF(A8&gt;'Pengaturan'!B6,"",COUNTIFS('Log Transaksi'!$B$5:$B$504,A8,'Log Transaksi'!$F$5:$F$504,"DP"))</x:f>
        <x:v>22</x:v>
      </x:c>
      <x:c r="F8" s="114" t="n">
        <x:f>IF(A8&gt;'Pengaturan'!B6,"",SUMIFS('Log Transaksi'!$AA$5:$AA$504,'Log Transaksi'!$E$5:$E$504,A8,'Log Transaksi'!$B$5:$B$504,"&lt;="&amp;'Pengaturan'!B6))</x:f>
        <x:v>21</x:v>
      </x:c>
      <x:c r="G8" s="114" t="n">
        <x:f>IF(A8&gt;'Pengaturan'!B6,"",COUNTIF('Log Transaksi'!$B$5:$B$504,A8))</x:f>
        <x:v>45</x:v>
      </x:c>
      <x:c r="H8" s="156" t="n">
        <x:f>IF(OR(A8&gt;'Pengaturan'!B6,D8="",D8=0),"",E8/D8)</x:f>
        <x:v>0.3384615384615385</x:v>
      </x:c>
      <x:c r="I8" s="114" t="n">
        <x:f>IF(A8&gt;'Pengaturan'!B6,"",SUM($D$8:D8))</x:f>
        <x:v>65</x:v>
      </x:c>
      <x:c r="J8" s="114" t="n">
        <x:f>IF(A8&gt;'Pengaturan'!B6,"",SUM($E$8:E8))</x:f>
        <x:v>22</x:v>
      </x:c>
      <x:c r="K8" s="114" t="str">
        <x:f>IF(A8&gt;'Pengaturan'!B6,"Belum berjalan",IF(D8="","Belum diisi","Tercatat"))</x:f>
        <x:v>Tercatat</x:v>
      </x:c>
      <x:c r="L8" s="116" t="str">
        <x:v>1!M78</x:v>
      </x:c>
      <x:c r="M8" s="2"/>
      <x:c r="N8" s="2"/>
    </x:row>
    <x:row r="9" ht="22" customHeight="1">
      <x:c r="A9" s="129" t="n">
        <x:v>46267</x:v>
      </x:c>
      <x:c r="B9" s="114" t="str">
        <x:f>'Omzet Harian September'!B8</x:f>
        <x:v>Rabu</x:v>
      </x:c>
      <x:c r="C9" s="114" t="n">
        <x:f>INT((DAY(A9)-1)/7)+1</x:f>
        <x:v>1</x:v>
      </x:c>
      <x:c r="D9" s="114" t="n">
        <x:v>47</x:v>
      </x:c>
      <x:c r="E9" s="114" t="n">
        <x:f>IF(A9&gt;'Pengaturan'!B6,"",COUNTIFS('Log Transaksi'!$B$5:$B$504,A9,'Log Transaksi'!$F$5:$F$504,"DP"))</x:f>
        <x:v>18</x:v>
      </x:c>
      <x:c r="F9" s="114" t="n">
        <x:f>IF(A9&gt;'Pengaturan'!B6,"",SUMIFS('Log Transaksi'!$AA$5:$AA$504,'Log Transaksi'!$E$5:$E$504,A9,'Log Transaksi'!$B$5:$B$504,"&lt;="&amp;'Pengaturan'!B6))</x:f>
        <x:v>30</x:v>
      </x:c>
      <x:c r="G9" s="114" t="n">
        <x:f>IF(A9&gt;'Pengaturan'!B6,"",COUNTIF('Log Transaksi'!$B$5:$B$504,A9))</x:f>
        <x:v>48</x:v>
      </x:c>
      <x:c r="H9" s="156" t="n">
        <x:f>IF(OR(A9&gt;'Pengaturan'!B6,D9="",D9=0),"",E9/D9)</x:f>
        <x:v>0.3829787234042553</x:v>
      </x:c>
      <x:c r="I9" s="114" t="n">
        <x:f>IF(A9&gt;'Pengaturan'!B6,"",SUM($D$8:D9))</x:f>
        <x:v>112</x:v>
      </x:c>
      <x:c r="J9" s="114" t="n">
        <x:f>IF(A9&gt;'Pengaturan'!B6,"",SUM($E$8:E9))</x:f>
        <x:v>40</x:v>
      </x:c>
      <x:c r="K9" s="114" t="str">
        <x:f>IF(A9&gt;'Pengaturan'!B6,"Belum berjalan",IF(D9="","Belum diisi","Tercatat"))</x:f>
        <x:v>Tercatat</x:v>
      </x:c>
      <x:c r="L9" s="116" t="str">
        <x:v>2!M78</x:v>
      </x:c>
      <x:c r="M9" s="2"/>
      <x:c r="N9" s="2"/>
    </x:row>
    <x:row r="10" ht="22" customHeight="1">
      <x:c r="A10" s="129" t="n">
        <x:v>46268</x:v>
      </x:c>
      <x:c r="B10" s="114" t="str">
        <x:f>'Omzet Harian September'!B9</x:f>
        <x:v>Kamis</x:v>
      </x:c>
      <x:c r="C10" s="114" t="n">
        <x:f>INT((DAY(A10)-1)/7)+1</x:f>
        <x:v>1</x:v>
      </x:c>
      <x:c r="D10" s="114" t="n">
        <x:v>48</x:v>
      </x:c>
      <x:c r="E10" s="114" t="n">
        <x:f>IF(A10&gt;'Pengaturan'!B6,"",COUNTIFS('Log Transaksi'!$B$5:$B$504,A10,'Log Transaksi'!$F$5:$F$504,"DP"))</x:f>
        <x:v>18</x:v>
      </x:c>
      <x:c r="F10" s="114" t="n">
        <x:f>IF(A10&gt;'Pengaturan'!B6,"",SUMIFS('Log Transaksi'!$AA$5:$AA$504,'Log Transaksi'!$E$5:$E$504,A10,'Log Transaksi'!$B$5:$B$504,"&lt;="&amp;'Pengaturan'!B6))</x:f>
        <x:v>6</x:v>
      </x:c>
      <x:c r="G10" s="114" t="n">
        <x:f>IF(A10&gt;'Pengaturan'!B6,"",COUNTIF('Log Transaksi'!$B$5:$B$504,A10))</x:f>
        <x:v>27</x:v>
      </x:c>
      <x:c r="H10" s="156" t="n">
        <x:f>IF(OR(A10&gt;'Pengaturan'!B6,D10="",D10=0),"",E10/D10)</x:f>
        <x:v>0.375</x:v>
      </x:c>
      <x:c r="I10" s="114" t="n">
        <x:f>IF(A10&gt;'Pengaturan'!B6,"",SUM($D$8:D10))</x:f>
        <x:v>160</x:v>
      </x:c>
      <x:c r="J10" s="114" t="n">
        <x:f>IF(A10&gt;'Pengaturan'!B6,"",SUM($E$8:E10))</x:f>
        <x:v>58</x:v>
      </x:c>
      <x:c r="K10" s="114" t="str">
        <x:f>IF(A10&gt;'Pengaturan'!B6,"Belum berjalan",IF(D10="","Belum diisi","Tercatat"))</x:f>
        <x:v>Tercatat</x:v>
      </x:c>
      <x:c r="L10" s="116" t="str">
        <x:v>3!M56</x:v>
      </x:c>
      <x:c r="M10" s="2"/>
      <x:c r="N10" s="2"/>
    </x:row>
    <x:row r="11" ht="22" customHeight="1">
      <x:c r="A11" s="129" t="n">
        <x:v>46269</x:v>
      </x:c>
      <x:c r="B11" s="114" t="str">
        <x:f>'Omzet Harian September'!B10</x:f>
        <x:v>Jumat</x:v>
      </x:c>
      <x:c r="C11" s="114" t="n">
        <x:f>INT((DAY(A11)-1)/7)+1</x:f>
        <x:v>1</x:v>
      </x:c>
      <x:c r="D11" s="114" t="n">
        <x:v>50</x:v>
      </x:c>
      <x:c r="E11" s="114" t="n">
        <x:f>IF(A11&gt;'Pengaturan'!B6,"",COUNTIFS('Log Transaksi'!$B$5:$B$504,A11,'Log Transaksi'!$F$5:$F$504,"DP"))</x:f>
        <x:v>14</x:v>
      </x:c>
      <x:c r="F11" s="114" t="n">
        <x:f>IF(A11&gt;'Pengaturan'!B6,"",SUMIFS('Log Transaksi'!$AA$5:$AA$504,'Log Transaksi'!$E$5:$E$504,A11,'Log Transaksi'!$B$5:$B$504,"&lt;="&amp;'Pengaturan'!B6))</x:f>
        <x:v>7</x:v>
      </x:c>
      <x:c r="G11" s="114" t="n">
        <x:f>IF(A11&gt;'Pengaturan'!B6,"",COUNTIF('Log Transaksi'!$B$5:$B$504,A11))</x:f>
        <x:v>24</x:v>
      </x:c>
      <x:c r="H11" s="156" t="n">
        <x:f>IF(OR(A11&gt;'Pengaturan'!B6,D11="",D11=0),"",E11/D11)</x:f>
        <x:v>0.28</x:v>
      </x:c>
      <x:c r="I11" s="114" t="n">
        <x:f>IF(A11&gt;'Pengaturan'!B6,"",SUM($D$8:D11))</x:f>
        <x:v>210</x:v>
      </x:c>
      <x:c r="J11" s="114" t="n">
        <x:f>IF(A11&gt;'Pengaturan'!B6,"",SUM($E$8:E11))</x:f>
        <x:v>72</x:v>
      </x:c>
      <x:c r="K11" s="114" t="str">
        <x:f>IF(A11&gt;'Pengaturan'!B6,"Belum berjalan",IF(D11="","Belum diisi","Tercatat"))</x:f>
        <x:v>Tercatat</x:v>
      </x:c>
      <x:c r="L11" s="116" t="str">
        <x:v>4!M54</x:v>
      </x:c>
      <x:c r="M11" s="2"/>
      <x:c r="N11" s="2"/>
    </x:row>
    <x:row r="12" ht="22" customHeight="1">
      <x:c r="A12" s="129" t="n">
        <x:v>46270</x:v>
      </x:c>
      <x:c r="B12" s="114" t="str">
        <x:f>'Omzet Harian September'!B11</x:f>
        <x:v>Sabtu</x:v>
      </x:c>
      <x:c r="C12" s="114" t="n">
        <x:f>INT((DAY(A12)-1)/7)+1</x:f>
        <x:v>1</x:v>
      </x:c>
      <x:c r="D12" s="114" t="n">
        <x:v>22</x:v>
      </x:c>
      <x:c r="E12" s="114" t="n">
        <x:f>IF(A12&gt;'Pengaturan'!B6,"",COUNTIFS('Log Transaksi'!$B$5:$B$504,A12,'Log Transaksi'!$F$5:$F$504,"DP"))</x:f>
        <x:v>7</x:v>
      </x:c>
      <x:c r="F12" s="114" t="n">
        <x:f>IF(A12&gt;'Pengaturan'!B6,"",SUMIFS('Log Transaksi'!$AA$5:$AA$504,'Log Transaksi'!$E$5:$E$504,A12,'Log Transaksi'!$B$5:$B$504,"&lt;="&amp;'Pengaturan'!B6))</x:f>
        <x:v>10</x:v>
      </x:c>
      <x:c r="G12" s="114" t="n">
        <x:f>IF(A12&gt;'Pengaturan'!B6,"",COUNTIF('Log Transaksi'!$B$5:$B$504,A12))</x:f>
        <x:v>18</x:v>
      </x:c>
      <x:c r="H12" s="156" t="n">
        <x:f>IF(OR(A12&gt;'Pengaturan'!B6,D12="",D12=0),"",E12/D12)</x:f>
        <x:v>0.3181818181818182</x:v>
      </x:c>
      <x:c r="I12" s="114" t="n">
        <x:f>IF(A12&gt;'Pengaturan'!B6,"",SUM($D$8:D12))</x:f>
        <x:v>232</x:v>
      </x:c>
      <x:c r="J12" s="114" t="n">
        <x:f>IF(A12&gt;'Pengaturan'!B6,"",SUM($E$8:E12))</x:f>
        <x:v>79</x:v>
      </x:c>
      <x:c r="K12" s="114" t="str">
        <x:f>IF(A12&gt;'Pengaturan'!B6,"Belum berjalan",IF(D12="","Belum diisi","Tercatat"))</x:f>
        <x:v>Tercatat</x:v>
      </x:c>
      <x:c r="L12" s="116" t="str">
        <x:v>5!M49</x:v>
      </x:c>
      <x:c r="M12" s="2"/>
      <x:c r="N12" s="2"/>
    </x:row>
    <x:row r="13" ht="22" customHeight="1">
      <x:c r="A13" s="129" t="n">
        <x:v>46271</x:v>
      </x:c>
      <x:c r="B13" s="114" t="str">
        <x:f>'Omzet Harian September'!B12</x:f>
        <x:v>Minggu</x:v>
      </x:c>
      <x:c r="C13" s="114" t="n">
        <x:f>INT((DAY(A13)-1)/7)+1</x:f>
        <x:v>1</x:v>
      </x:c>
      <x:c r="D13" s="114" t="n">
        <x:v>29</x:v>
      </x:c>
      <x:c r="E13" s="114" t="n">
        <x:f>IF(A13&gt;'Pengaturan'!B6,"",COUNTIFS('Log Transaksi'!$B$5:$B$504,A13,'Log Transaksi'!$F$5:$F$504,"DP"))</x:f>
        <x:v>10</x:v>
      </x:c>
      <x:c r="F13" s="114" t="n">
        <x:f>IF(A13&gt;'Pengaturan'!B6,"",SUMIFS('Log Transaksi'!$AA$5:$AA$504,'Log Transaksi'!$E$5:$E$504,A13,'Log Transaksi'!$B$5:$B$504,"&lt;="&amp;'Pengaturan'!B6))</x:f>
        <x:v>7</x:v>
      </x:c>
      <x:c r="G13" s="114" t="n">
        <x:f>IF(A13&gt;'Pengaturan'!B6,"",COUNTIF('Log Transaksi'!$B$5:$B$504,A13))</x:f>
        <x:v>20</x:v>
      </x:c>
      <x:c r="H13" s="156" t="n">
        <x:f>IF(OR(A13&gt;'Pengaturan'!B6,D13="",D13=0),"",E13/D13)</x:f>
        <x:v>0.3448275862068966</x:v>
      </x:c>
      <x:c r="I13" s="114" t="n">
        <x:f>IF(A13&gt;'Pengaturan'!B6,"",SUM($D$8:D13))</x:f>
        <x:v>261</x:v>
      </x:c>
      <x:c r="J13" s="114" t="n">
        <x:f>IF(A13&gt;'Pengaturan'!B6,"",SUM($E$8:E13))</x:f>
        <x:v>89</x:v>
      </x:c>
      <x:c r="K13" s="114" t="str">
        <x:f>IF(A13&gt;'Pengaturan'!B6,"Belum berjalan",IF(D13="","Belum diisi","Tercatat"))</x:f>
        <x:v>Tercatat</x:v>
      </x:c>
      <x:c r="L13" s="116" t="str">
        <x:v>6!M51</x:v>
      </x:c>
      <x:c r="M13" s="2"/>
      <x:c r="N13" s="2"/>
    </x:row>
    <x:row r="14" ht="22" customHeight="1">
      <x:c r="A14" s="129" t="n">
        <x:v>46272</x:v>
      </x:c>
      <x:c r="B14" s="114" t="str">
        <x:f>'Omzet Harian September'!B13</x:f>
        <x:v>Senin</x:v>
      </x:c>
      <x:c r="C14" s="114" t="n">
        <x:f>INT((DAY(A14)-1)/7)+1</x:f>
        <x:v>1</x:v>
      </x:c>
      <x:c r="D14" s="114" t="n">
        <x:v>49</x:v>
      </x:c>
      <x:c r="E14" s="114" t="n">
        <x:f>IF(A14&gt;'Pengaturan'!B6,"",COUNTIFS('Log Transaksi'!$B$5:$B$504,A14,'Log Transaksi'!$F$5:$F$504,"DP"))</x:f>
        <x:v>3</x:v>
      </x:c>
      <x:c r="F14" s="114" t="n">
        <x:f>IF(A14&gt;'Pengaturan'!B6,"",SUMIFS('Log Transaksi'!$AA$5:$AA$504,'Log Transaksi'!$E$5:$E$504,A14,'Log Transaksi'!$B$5:$B$504,"&lt;="&amp;'Pengaturan'!B6))</x:f>
        <x:v>6</x:v>
      </x:c>
      <x:c r="G14" s="114" t="n">
        <x:f>IF(A14&gt;'Pengaturan'!B6,"",COUNTIF('Log Transaksi'!$B$5:$B$504,A14))</x:f>
        <x:v>13</x:v>
      </x:c>
      <x:c r="H14" s="156" t="n">
        <x:f>IF(OR(A14&gt;'Pengaturan'!B6,D14="",D14=0),"",E14/D14)</x:f>
        <x:v>0.061224489795918366</x:v>
      </x:c>
      <x:c r="I14" s="114" t="n">
        <x:f>IF(A14&gt;'Pengaturan'!B6,"",SUM($D$8:D14))</x:f>
        <x:v>310</x:v>
      </x:c>
      <x:c r="J14" s="114" t="n">
        <x:f>IF(A14&gt;'Pengaturan'!B6,"",SUM($E$8:E14))</x:f>
        <x:v>92</x:v>
      </x:c>
      <x:c r="K14" s="114" t="str">
        <x:f>IF(A14&gt;'Pengaturan'!B6,"Belum berjalan",IF(D14="","Belum diisi","Tercatat"))</x:f>
        <x:v>Tercatat</x:v>
      </x:c>
      <x:c r="L14" s="116" t="str">
        <x:v>7!M44</x:v>
      </x:c>
      <x:c r="M14" s="2"/>
      <x:c r="N14" s="2"/>
    </x:row>
    <x:row r="15" ht="22" customHeight="1">
      <x:c r="A15" s="129" t="n">
        <x:v>46273</x:v>
      </x:c>
      <x:c r="B15" s="114" t="str">
        <x:f>'Omzet Harian September'!B14</x:f>
        <x:v>Selasa</x:v>
      </x:c>
      <x:c r="C15" s="114" t="n">
        <x:f>INT((DAY(A15)-1)/7)+1</x:f>
        <x:v>2</x:v>
      </x:c>
      <x:c r="D15" s="114" t="n">
        <x:v>35</x:v>
      </x:c>
      <x:c r="E15" s="114" t="n">
        <x:f>IF(A15&gt;'Pengaturan'!B6,"",COUNTIFS('Log Transaksi'!$B$5:$B$504,A15,'Log Transaksi'!$F$5:$F$504,"DP"))</x:f>
        <x:v>12</x:v>
      </x:c>
      <x:c r="F15" s="114" t="n">
        <x:f>IF(A15&gt;'Pengaturan'!B6,"",SUMIFS('Log Transaksi'!$AA$5:$AA$504,'Log Transaksi'!$E$5:$E$504,A15,'Log Transaksi'!$B$5:$B$504,"&lt;="&amp;'Pengaturan'!B6))</x:f>
        <x:v>20</x:v>
      </x:c>
      <x:c r="G15" s="114" t="n">
        <x:f>IF(A15&gt;'Pengaturan'!B6,"",COUNTIF('Log Transaksi'!$B$5:$B$504,A15))</x:f>
        <x:v>60</x:v>
      </x:c>
      <x:c r="H15" s="156" t="n">
        <x:f>IF(OR(A15&gt;'Pengaturan'!B6,D15="",D15=0),"",E15/D15)</x:f>
        <x:v>0.34285714285714286</x:v>
      </x:c>
      <x:c r="I15" s="114" t="n">
        <x:f>IF(A15&gt;'Pengaturan'!B6,"",SUM($D$8:D15))</x:f>
        <x:v>345</x:v>
      </x:c>
      <x:c r="J15" s="114" t="n">
        <x:f>IF(A15&gt;'Pengaturan'!B6,"",SUM($E$8:E15))</x:f>
        <x:v>104</x:v>
      </x:c>
      <x:c r="K15" s="114" t="str">
        <x:f>IF(A15&gt;'Pengaturan'!B6,"Belum berjalan",IF(D15="","Belum diisi","Tercatat"))</x:f>
        <x:v>Tercatat</x:v>
      </x:c>
      <x:c r="L15" s="116" t="str">
        <x:v>8!M90</x:v>
      </x:c>
      <x:c r="M15" s="2"/>
      <x:c r="N15" s="2"/>
    </x:row>
    <x:row r="16" ht="22" customHeight="1">
      <x:c r="A16" s="129" t="n">
        <x:v>46274</x:v>
      </x:c>
      <x:c r="B16" s="114" t="str">
        <x:f>'Omzet Harian September'!B15</x:f>
        <x:v>Rabu</x:v>
      </x:c>
      <x:c r="C16" s="114" t="n">
        <x:f>INT((DAY(A16)-1)/7)+1</x:f>
        <x:v>2</x:v>
      </x:c>
      <x:c r="D16" s="114" t="n">
        <x:v>33</x:v>
      </x:c>
      <x:c r="E16" s="114" t="n">
        <x:f>IF(A16&gt;'Pengaturan'!B6,"",COUNTIFS('Log Transaksi'!$B$5:$B$504,A16,'Log Transaksi'!$F$5:$F$504,"DP"))</x:f>
        <x:v>7</x:v>
      </x:c>
      <x:c r="F16" s="114" t="n">
        <x:f>IF(A16&gt;'Pengaturan'!B6,"",SUMIFS('Log Transaksi'!$AA$5:$AA$504,'Log Transaksi'!$E$5:$E$504,A16,'Log Transaksi'!$B$5:$B$504,"&lt;="&amp;'Pengaturan'!B6))</x:f>
        <x:v>10</x:v>
      </x:c>
      <x:c r="G16" s="114" t="n">
        <x:f>IF(A16&gt;'Pengaturan'!B6,"",COUNTIF('Log Transaksi'!$B$5:$B$504,A16))</x:f>
        <x:v>50</x:v>
      </x:c>
      <x:c r="H16" s="156" t="n">
        <x:f>IF(OR(A16&gt;'Pengaturan'!B6,D16="",D16=0),"",E16/D16)</x:f>
        <x:v>0.21212121212121213</x:v>
      </x:c>
      <x:c r="I16" s="114" t="n">
        <x:f>IF(A16&gt;'Pengaturan'!B6,"",SUM($D$8:D16))</x:f>
        <x:v>378</x:v>
      </x:c>
      <x:c r="J16" s="114" t="n">
        <x:f>IF(A16&gt;'Pengaturan'!B6,"",SUM($E$8:E16))</x:f>
        <x:v>111</x:v>
      </x:c>
      <x:c r="K16" s="114" t="str">
        <x:f>IF(A16&gt;'Pengaturan'!B6,"Belum berjalan",IF(D16="","Belum diisi","Tercatat"))</x:f>
        <x:v>Tercatat</x:v>
      </x:c>
      <x:c r="L16" s="116" t="str">
        <x:v>9!M86</x:v>
      </x:c>
      <x:c r="M16" s="2"/>
      <x:c r="N16" s="2"/>
    </x:row>
    <x:row r="17" ht="22" customHeight="1">
      <x:c r="A17" s="129" t="n">
        <x:v>46275</x:v>
      </x:c>
      <x:c r="B17" s="114" t="str">
        <x:f>'Omzet Harian September'!B16</x:f>
        <x:v>Kamis</x:v>
      </x:c>
      <x:c r="C17" s="114" t="n">
        <x:f>INT((DAY(A17)-1)/7)+1</x:f>
        <x:v>2</x:v>
      </x:c>
      <x:c r="D17" s="114" t="n">
        <x:v>33</x:v>
      </x:c>
      <x:c r="E17" s="114" t="n">
        <x:f>IF(A17&gt;'Pengaturan'!B6,"",COUNTIFS('Log Transaksi'!$B$5:$B$504,A17,'Log Transaksi'!$F$5:$F$504,"DP"))</x:f>
        <x:v>7</x:v>
      </x:c>
      <x:c r="F17" s="114" t="n">
        <x:f>IF(A17&gt;'Pengaturan'!B6,"",SUMIFS('Log Transaksi'!$AA$5:$AA$504,'Log Transaksi'!$E$5:$E$504,A17,'Log Transaksi'!$B$5:$B$504,"&lt;="&amp;'Pengaturan'!B6))</x:f>
        <x:v>5</x:v>
      </x:c>
      <x:c r="G17" s="114" t="n">
        <x:f>IF(A17&gt;'Pengaturan'!B6,"",COUNTIF('Log Transaksi'!$B$5:$B$504,A17))</x:f>
        <x:v>15</x:v>
      </x:c>
      <x:c r="H17" s="156" t="n">
        <x:f>IF(OR(A17&gt;'Pengaturan'!B6,D17="",D17=0),"",E17/D17)</x:f>
        <x:v>0.21212121212121213</x:v>
      </x:c>
      <x:c r="I17" s="114" t="n">
        <x:f>IF(A17&gt;'Pengaturan'!B6,"",SUM($D$8:D17))</x:f>
        <x:v>411</x:v>
      </x:c>
      <x:c r="J17" s="114" t="n">
        <x:f>IF(A17&gt;'Pengaturan'!B6,"",SUM($E$8:E17))</x:f>
        <x:v>118</x:v>
      </x:c>
      <x:c r="K17" s="114" t="str">
        <x:f>IF(A17&gt;'Pengaturan'!B6,"Belum berjalan",IF(D17="","Belum diisi","Tercatat"))</x:f>
        <x:v>Tercatat</x:v>
      </x:c>
      <x:c r="L17" s="116" t="str">
        <x:v>10!M44</x:v>
      </x:c>
      <x:c r="M17" s="2"/>
      <x:c r="N17" s="2"/>
    </x:row>
    <x:row r="18" ht="22" customHeight="1">
      <x:c r="A18" s="129" t="n">
        <x:v>46276</x:v>
      </x:c>
      <x:c r="B18" s="114" t="str">
        <x:f>'Omzet Harian September'!B17</x:f>
        <x:v>Jumat</x:v>
      </x:c>
      <x:c r="C18" s="114" t="n">
        <x:f>INT((DAY(A18)-1)/7)+1</x:f>
        <x:v>2</x:v>
      </x:c>
      <x:c r="D18" s="114" t="n">
        <x:v>30</x:v>
      </x:c>
      <x:c r="E18" s="114" t="n">
        <x:f>IF(A18&gt;'Pengaturan'!B6,"",COUNTIFS('Log Transaksi'!$B$5:$B$504,A18,'Log Transaksi'!$F$5:$F$504,"DP"))</x:f>
        <x:v>7</x:v>
      </x:c>
      <x:c r="F18" s="114" t="n">
        <x:f>IF(A18&gt;'Pengaturan'!B6,"",SUMIFS('Log Transaksi'!$AA$5:$AA$504,'Log Transaksi'!$E$5:$E$504,A18,'Log Transaksi'!$B$5:$B$504,"&lt;="&amp;'Pengaturan'!B6))</x:f>
        <x:v>3</x:v>
      </x:c>
      <x:c r="G18" s="114" t="n">
        <x:f>IF(A18&gt;'Pengaturan'!B6,"",COUNTIF('Log Transaksi'!$B$5:$B$504,A18))</x:f>
        <x:v>15</x:v>
      </x:c>
      <x:c r="H18" s="156" t="n">
        <x:f>IF(OR(A18&gt;'Pengaturan'!B6,D18="",D18=0),"",E18/D18)</x:f>
        <x:v>0.23333333333333334</x:v>
      </x:c>
      <x:c r="I18" s="114" t="n">
        <x:f>IF(A18&gt;'Pengaturan'!B6,"",SUM($D$8:D18))</x:f>
        <x:v>441</x:v>
      </x:c>
      <x:c r="J18" s="114" t="n">
        <x:f>IF(A18&gt;'Pengaturan'!B6,"",SUM($E$8:E18))</x:f>
        <x:v>125</x:v>
      </x:c>
      <x:c r="K18" s="114" t="str">
        <x:f>IF(A18&gt;'Pengaturan'!B6,"Belum berjalan",IF(D18="","Belum diisi","Tercatat"))</x:f>
        <x:v>Tercatat</x:v>
      </x:c>
      <x:c r="L18" s="116" t="str">
        <x:v>11!M48</x:v>
      </x:c>
      <x:c r="M18" s="2"/>
      <x:c r="N18" s="2"/>
    </x:row>
    <x:row r="19" ht="22" customHeight="1">
      <x:c r="A19" s="129" t="n">
        <x:v>46277</x:v>
      </x:c>
      <x:c r="B19" s="114" t="str">
        <x:f>'Omzet Harian September'!B18</x:f>
        <x:v>Sabtu</x:v>
      </x:c>
      <x:c r="C19" s="114" t="n">
        <x:f>INT((DAY(A19)-1)/7)+1</x:f>
        <x:v>2</x:v>
      </x:c>
      <x:c r="D19" s="114" t="n">
        <x:v>32</x:v>
      </x:c>
      <x:c r="E19" s="114" t="n">
        <x:f>IF(A19&gt;'Pengaturan'!B6,"",COUNTIFS('Log Transaksi'!$B$5:$B$504,A19,'Log Transaksi'!$F$5:$F$504,"DP"))</x:f>
        <x:v>11</x:v>
      </x:c>
      <x:c r="F19" s="114" t="n">
        <x:f>IF(A19&gt;'Pengaturan'!B6,"",SUMIFS('Log Transaksi'!$AA$5:$AA$504,'Log Transaksi'!$E$5:$E$504,A19,'Log Transaksi'!$B$5:$B$504,"&lt;="&amp;'Pengaturan'!B6))</x:f>
        <x:v>6</x:v>
      </x:c>
      <x:c r="G19" s="114" t="n">
        <x:f>IF(A19&gt;'Pengaturan'!B6,"",COUNTIF('Log Transaksi'!$B$5:$B$504,A19))</x:f>
        <x:v>19</x:v>
      </x:c>
      <x:c r="H19" s="156" t="n">
        <x:f>IF(OR(A19&gt;'Pengaturan'!B6,D19="",D19=0),"",E19/D19)</x:f>
        <x:v>0.34375</x:v>
      </x:c>
      <x:c r="I19" s="114" t="n">
        <x:f>IF(A19&gt;'Pengaturan'!B6,"",SUM($D$8:D19))</x:f>
        <x:v>473</x:v>
      </x:c>
      <x:c r="J19" s="114" t="n">
        <x:f>IF(A19&gt;'Pengaturan'!B6,"",SUM($E$8:E19))</x:f>
        <x:v>136</x:v>
      </x:c>
      <x:c r="K19" s="114" t="str">
        <x:f>IF(A19&gt;'Pengaturan'!B6,"Belum berjalan",IF(D19="","Belum diisi","Tercatat"))</x:f>
        <x:v>Tercatat</x:v>
      </x:c>
      <x:c r="L19" s="116" t="str">
        <x:v>12!M49</x:v>
      </x:c>
      <x:c r="M19" s="2"/>
      <x:c r="N19" s="2"/>
    </x:row>
    <x:row r="20" ht="22" customHeight="1">
      <x:c r="A20" s="129" t="n">
        <x:v>46278</x:v>
      </x:c>
      <x:c r="B20" s="114" t="str">
        <x:f>'Omzet Harian September'!B19</x:f>
        <x:v>Minggu</x:v>
      </x:c>
      <x:c r="C20" s="114" t="n">
        <x:f>INT((DAY(A20)-1)/7)+1</x:f>
        <x:v>2</x:v>
      </x:c>
      <x:c r="D20" s="114" t="n">
        <x:v>35</x:v>
      </x:c>
      <x:c r="E20" s="114" t="n">
        <x:f>IF(A20&gt;'Pengaturan'!B6,"",COUNTIFS('Log Transaksi'!$B$5:$B$504,A20,'Log Transaksi'!$F$5:$F$504,"DP"))</x:f>
        <x:v>8</x:v>
      </x:c>
      <x:c r="F20" s="114" t="n">
        <x:f>IF(A20&gt;'Pengaturan'!B6,"",SUMIFS('Log Transaksi'!$AA$5:$AA$504,'Log Transaksi'!$E$5:$E$504,A20,'Log Transaksi'!$B$5:$B$504,"&lt;="&amp;'Pengaturan'!B6))</x:f>
        <x:v>11</x:v>
      </x:c>
      <x:c r="G20" s="114" t="n">
        <x:f>IF(A20&gt;'Pengaturan'!B6,"",COUNTIF('Log Transaksi'!$B$5:$B$504,A20))</x:f>
        <x:v>23</x:v>
      </x:c>
      <x:c r="H20" s="156" t="n">
        <x:f>IF(OR(A20&gt;'Pengaturan'!B6,D20="",D20=0),"",E20/D20)</x:f>
        <x:v>0.22857142857142856</x:v>
      </x:c>
      <x:c r="I20" s="114" t="n">
        <x:f>IF(A20&gt;'Pengaturan'!B6,"",SUM($D$8:D20))</x:f>
        <x:v>508</x:v>
      </x:c>
      <x:c r="J20" s="114" t="n">
        <x:f>IF(A20&gt;'Pengaturan'!B6,"",SUM($E$8:E20))</x:f>
        <x:v>144</x:v>
      </x:c>
      <x:c r="K20" s="114" t="str">
        <x:f>IF(A20&gt;'Pengaturan'!B6,"Belum berjalan",IF(D20="","Belum diisi","Tercatat"))</x:f>
        <x:v>Tercatat</x:v>
      </x:c>
      <x:c r="L20" s="116" t="str">
        <x:v>13!M53</x:v>
      </x:c>
      <x:c r="M20" s="2"/>
      <x:c r="N20" s="2"/>
    </x:row>
    <x:row r="21" ht="22" customHeight="1">
      <x:c r="A21" s="129" t="n">
        <x:v>46279</x:v>
      </x:c>
      <x:c r="B21" s="114" t="str">
        <x:f>'Omzet Harian September'!B20</x:f>
        <x:v>Senin</x:v>
      </x:c>
      <x:c r="C21" s="114" t="n">
        <x:f>INT((DAY(A21)-1)/7)+1</x:f>
        <x:v>2</x:v>
      </x:c>
      <x:c r="D21" s="114" t="n">
        <x:v>54</x:v>
      </x:c>
      <x:c r="E21" s="114" t="n">
        <x:f>IF(A21&gt;'Pengaturan'!B6,"",COUNTIFS('Log Transaksi'!$B$5:$B$504,A21,'Log Transaksi'!$F$5:$F$504,"DP"))</x:f>
        <x:v>7</x:v>
      </x:c>
      <x:c r="F21" s="114" t="n">
        <x:f>IF(A21&gt;'Pengaturan'!B6,"",SUMIFS('Log Transaksi'!$AA$5:$AA$504,'Log Transaksi'!$E$5:$E$504,A21,'Log Transaksi'!$B$5:$B$504,"&lt;="&amp;'Pengaturan'!B6))</x:f>
        <x:v>6</x:v>
      </x:c>
      <x:c r="G21" s="114" t="n">
        <x:f>IF(A21&gt;'Pengaturan'!B6,"",COUNTIF('Log Transaksi'!$B$5:$B$504,A21))</x:f>
        <x:v>16</x:v>
      </x:c>
      <x:c r="H21" s="156" t="n">
        <x:f>IF(OR(A21&gt;'Pengaturan'!B6,D21="",D21=0),"",E21/D21)</x:f>
        <x:v>0.12962962962962962</x:v>
      </x:c>
      <x:c r="I21" s="114" t="n">
        <x:f>IF(A21&gt;'Pengaturan'!B6,"",SUM($D$8:D21))</x:f>
        <x:v>562</x:v>
      </x:c>
      <x:c r="J21" s="114" t="n">
        <x:f>IF(A21&gt;'Pengaturan'!B6,"",SUM($E$8:E21))</x:f>
        <x:v>151</x:v>
      </x:c>
      <x:c r="K21" s="114" t="str">
        <x:f>IF(A21&gt;'Pengaturan'!B6,"Belum berjalan",IF(D21="","Belum diisi","Tercatat"))</x:f>
        <x:v>Tercatat</x:v>
      </x:c>
      <x:c r="L21" s="116" t="str">
        <x:v>14!M51</x:v>
      </x:c>
      <x:c r="M21" s="2"/>
      <x:c r="N21" s="2"/>
    </x:row>
    <x:row r="22" ht="22" customHeight="1">
      <x:c r="A22" s="129" t="n">
        <x:v>46280</x:v>
      </x:c>
      <x:c r="B22" s="114" t="str">
        <x:f>'Omzet Harian September'!B21</x:f>
        <x:v>Selasa</x:v>
      </x:c>
      <x:c r="C22" s="114" t="n">
        <x:f>INT((DAY(A22)-1)/7)+1</x:f>
        <x:v>3</x:v>
      </x:c>
      <x:c r="D22" s="114" t="n">
        <x:v>36</x:v>
      </x:c>
      <x:c r="E22" s="114" t="n">
        <x:f>IF(A22&gt;'Pengaturan'!B6,"",COUNTIFS('Log Transaksi'!$B$5:$B$504,A22,'Log Transaksi'!$F$5:$F$504,"DP"))</x:f>
        <x:v>13</x:v>
      </x:c>
      <x:c r="F22" s="114" t="n">
        <x:f>IF(A22&gt;'Pengaturan'!B6,"",SUMIFS('Log Transaksi'!$AA$5:$AA$504,'Log Transaksi'!$E$5:$E$504,A22,'Log Transaksi'!$B$5:$B$504,"&lt;="&amp;'Pengaturan'!B6))</x:f>
        <x:v>5</x:v>
      </x:c>
      <x:c r="G22" s="114" t="n">
        <x:f>IF(A22&gt;'Pengaturan'!B6,"",COUNTIF('Log Transaksi'!$B$5:$B$504,A22))</x:f>
        <x:v>19</x:v>
      </x:c>
      <x:c r="H22" s="156" t="n">
        <x:f>IF(OR(A22&gt;'Pengaturan'!B6,D22="",D22=0),"",E22/D22)</x:f>
        <x:v>0.3611111111111111</x:v>
      </x:c>
      <x:c r="I22" s="114" t="n">
        <x:f>IF(A22&gt;'Pengaturan'!B6,"",SUM($D$8:D22))</x:f>
        <x:v>598</x:v>
      </x:c>
      <x:c r="J22" s="114" t="n">
        <x:f>IF(A22&gt;'Pengaturan'!B6,"",SUM($E$8:E22))</x:f>
        <x:v>164</x:v>
      </x:c>
      <x:c r="K22" s="114" t="str">
        <x:f>IF(A22&gt;'Pengaturan'!B6,"Belum berjalan",IF(D22="","Belum diisi","Tercatat"))</x:f>
        <x:v>Tercatat</x:v>
      </x:c>
      <x:c r="L22" s="116" t="str">
        <x:v>15!M50</x:v>
      </x:c>
      <x:c r="M22" s="2"/>
      <x:c r="N22" s="2"/>
    </x:row>
    <x:row r="23" ht="22" customHeight="1">
      <x:c r="A23" s="129" t="n">
        <x:v>46281</x:v>
      </x:c>
      <x:c r="B23" s="114" t="str">
        <x:f>'Omzet Harian September'!B22</x:f>
        <x:v>Rabu</x:v>
      </x:c>
      <x:c r="C23" s="114" t="n">
        <x:f>INT((DAY(A23)-1)/7)+1</x:f>
        <x:v>3</x:v>
      </x:c>
      <x:c r="D23" s="114" t="n">
        <x:v>39</x:v>
      </x:c>
      <x:c r="E23" s="114" t="n">
        <x:f>IF(A23&gt;'Pengaturan'!B6,"",COUNTIFS('Log Transaksi'!$B$5:$B$504,A23,'Log Transaksi'!$F$5:$F$504,"DP"))</x:f>
        <x:v>11</x:v>
      </x:c>
      <x:c r="F23" s="114" t="n">
        <x:f>IF(A23&gt;'Pengaturan'!B6,"",SUMIFS('Log Transaksi'!$AA$5:$AA$504,'Log Transaksi'!$E$5:$E$504,A23,'Log Transaksi'!$B$5:$B$504,"&lt;="&amp;'Pengaturan'!B6))</x:f>
        <x:v>4</x:v>
      </x:c>
      <x:c r="G23" s="114" t="n">
        <x:f>IF(A23&gt;'Pengaturan'!B6,"",COUNTIF('Log Transaksi'!$B$5:$B$504,A23))</x:f>
        <x:v>18</x:v>
      </x:c>
      <x:c r="H23" s="156" t="n">
        <x:f>IF(OR(A23&gt;'Pengaturan'!B6,D23="",D23=0),"",E23/D23)</x:f>
        <x:v>0.28205128205128205</x:v>
      </x:c>
      <x:c r="I23" s="114" t="n">
        <x:f>IF(A23&gt;'Pengaturan'!B6,"",SUM($D$8:D23))</x:f>
        <x:v>637</x:v>
      </x:c>
      <x:c r="J23" s="114" t="n">
        <x:f>IF(A23&gt;'Pengaturan'!B6,"",SUM($E$8:E23))</x:f>
        <x:v>175</x:v>
      </x:c>
      <x:c r="K23" s="114" t="str">
        <x:f>IF(A23&gt;'Pengaturan'!B6,"Belum berjalan",IF(D23="","Belum diisi","Tercatat"))</x:f>
        <x:v>Tercatat</x:v>
      </x:c>
      <x:c r="L23" s="116" t="str">
        <x:v>16!M48</x:v>
      </x:c>
      <x:c r="M23" s="2"/>
      <x:c r="N23" s="2"/>
    </x:row>
    <x:row r="24" ht="22" customHeight="1">
      <x:c r="A24" s="129" t="n">
        <x:v>46282</x:v>
      </x:c>
      <x:c r="B24" s="114" t="str">
        <x:f>'Omzet Harian September'!B23</x:f>
        <x:v>Kamis</x:v>
      </x:c>
      <x:c r="C24" s="114" t="n">
        <x:f>INT((DAY(A24)-1)/7)+1</x:f>
        <x:v>3</x:v>
      </x:c>
      <x:c r="D24" s="114" t="n">
        <x:v>42</x:v>
      </x:c>
      <x:c r="E24" s="114" t="n">
        <x:f>IF(A24&gt;'Pengaturan'!B6,"",COUNTIFS('Log Transaksi'!$B$5:$B$504,A24,'Log Transaksi'!$F$5:$F$504,"DP"))</x:f>
        <x:v>11</x:v>
      </x:c>
      <x:c r="F24" s="114" t="n">
        <x:f>IF(A24&gt;'Pengaturan'!B6,"",SUMIFS('Log Transaksi'!$AA$5:$AA$504,'Log Transaksi'!$E$5:$E$504,A24,'Log Transaksi'!$B$5:$B$504,"&lt;="&amp;'Pengaturan'!B6))</x:f>
        <x:v>3</x:v>
      </x:c>
      <x:c r="G24" s="114" t="n">
        <x:f>IF(A24&gt;'Pengaturan'!B6,"",COUNTIF('Log Transaksi'!$B$5:$B$504,A24))</x:f>
        <x:v>15</x:v>
      </x:c>
      <x:c r="H24" s="156" t="n">
        <x:f>IF(OR(A24&gt;'Pengaturan'!B6,D24="",D24=0),"",E24/D24)</x:f>
        <x:v>0.2619047619047619</x:v>
      </x:c>
      <x:c r="I24" s="114" t="n">
        <x:f>IF(A24&gt;'Pengaturan'!B6,"",SUM($D$8:D24))</x:f>
        <x:v>679</x:v>
      </x:c>
      <x:c r="J24" s="114" t="n">
        <x:f>IF(A24&gt;'Pengaturan'!B6,"",SUM($E$8:E24))</x:f>
        <x:v>186</x:v>
      </x:c>
      <x:c r="K24" s="114" t="str">
        <x:f>IF(A24&gt;'Pengaturan'!B6,"Belum berjalan",IF(D24="","Belum diisi","Tercatat"))</x:f>
        <x:v>Tercatat</x:v>
      </x:c>
      <x:c r="L24" s="116" t="str">
        <x:v>17!M51</x:v>
      </x:c>
      <x:c r="M24" s="2"/>
      <x:c r="N24" s="2"/>
    </x:row>
    <x:row r="25" ht="22" customHeight="1">
      <x:c r="A25" s="129" t="n">
        <x:v>46283</x:v>
      </x:c>
      <x:c r="B25" s="114" t="str">
        <x:f>'Omzet Harian September'!B24</x:f>
        <x:v>Jumat</x:v>
      </x:c>
      <x:c r="C25" s="114" t="n">
        <x:f>INT((DAY(A25)-1)/7)+1</x:f>
        <x:v>3</x:v>
      </x:c>
      <x:c r="D25" s="114" t="n">
        <x:v>54</x:v>
      </x:c>
      <x:c r="E25" s="114" t="n">
        <x:f>IF(A25&gt;'Pengaturan'!B6,"",COUNTIFS('Log Transaksi'!$B$5:$B$504,A25,'Log Transaksi'!$F$5:$F$504,"DP"))</x:f>
        <x:v>9</x:v>
      </x:c>
      <x:c r="F25" s="114" t="n">
        <x:f>IF(A25&gt;'Pengaturan'!B6,"",SUMIFS('Log Transaksi'!$AA$5:$AA$504,'Log Transaksi'!$E$5:$E$504,A25,'Log Transaksi'!$B$5:$B$504,"&lt;="&amp;'Pengaturan'!B6))</x:f>
        <x:v>8</x:v>
      </x:c>
      <x:c r="G25" s="114" t="n">
        <x:f>IF(A25&gt;'Pengaturan'!B6,"",COUNTIF('Log Transaksi'!$B$5:$B$504,A25))</x:f>
        <x:v>17</x:v>
      </x:c>
      <x:c r="H25" s="156" t="n">
        <x:f>IF(OR(A25&gt;'Pengaturan'!B6,D25="",D25=0),"",E25/D25)</x:f>
        <x:v>0.16666666666666666</x:v>
      </x:c>
      <x:c r="I25" s="114" t="n">
        <x:f>IF(A25&gt;'Pengaturan'!B6,"",SUM($D$8:D25))</x:f>
        <x:v>733</x:v>
      </x:c>
      <x:c r="J25" s="114" t="n">
        <x:f>IF(A25&gt;'Pengaturan'!B6,"",SUM($E$8:E25))</x:f>
        <x:v>195</x:v>
      </x:c>
      <x:c r="K25" s="114" t="str">
        <x:f>IF(A25&gt;'Pengaturan'!B6,"Belum berjalan",IF(D25="","Belum diisi","Tercatat"))</x:f>
        <x:v>Tercatat</x:v>
      </x:c>
      <x:c r="L25" s="116" t="str">
        <x:v>18!M51</x:v>
      </x:c>
      <x:c r="M25" s="2"/>
      <x:c r="N25" s="2"/>
    </x:row>
    <x:row r="26" ht="22" customHeight="1">
      <x:c r="A26" s="129" t="n">
        <x:v>46284</x:v>
      </x:c>
      <x:c r="B26" s="114" t="str">
        <x:f>'Omzet Harian September'!B25</x:f>
        <x:v>Sabtu</x:v>
      </x:c>
      <x:c r="C26" s="114" t="n">
        <x:f>INT((DAY(A26)-1)/7)+1</x:f>
        <x:v>3</x:v>
      </x:c>
      <x:c r="D26" s="114"/>
      <x:c r="E26" s="114" t="n">
        <x:f>IF(A26&gt;'Pengaturan'!B6,"",COUNTIFS('Log Transaksi'!$B$5:$B$504,A26,'Log Transaksi'!$F$5:$F$504,"DP"))</x:f>
        <x:v>5</x:v>
      </x:c>
      <x:c r="F26" s="114" t="n">
        <x:f>IF(A26&gt;'Pengaturan'!B6,"",SUMIFS('Log Transaksi'!$AA$5:$AA$504,'Log Transaksi'!$E$5:$E$504,A26,'Log Transaksi'!$B$5:$B$504,"&lt;="&amp;'Pengaturan'!B6))</x:f>
        <x:v>10</x:v>
      </x:c>
      <x:c r="G26" s="114" t="n">
        <x:f>IF(A26&gt;'Pengaturan'!B6,"",COUNTIF('Log Transaksi'!$B$5:$B$504,A26))</x:f>
        <x:v>15</x:v>
      </x:c>
      <x:c r="H26" s="156" t="str">
        <x:f>IF(OR(A26&gt;'Pengaturan'!B6,D26="",D26=0),"",E26/D26)</x:f>
      </x:c>
      <x:c r="I26" s="114" t="n">
        <x:f>IF(A26&gt;'Pengaturan'!B6,"",SUM($D$8:D26))</x:f>
        <x:v>733</x:v>
      </x:c>
      <x:c r="J26" s="114" t="n">
        <x:f>IF(A26&gt;'Pengaturan'!B6,"",SUM($E$8:E26))</x:f>
        <x:v>200</x:v>
      </x:c>
      <x:c r="K26" s="114" t="str">
        <x:f>IF(A26&gt;'Pengaturan'!B6,"Belum berjalan",IF(D26="","Belum diisi","Tercatat"))</x:f>
        <x:v>Belum diisi</x:v>
      </x:c>
      <x:c r="L26" s="116" t="str">
        <x:v>19!M52</x:v>
      </x:c>
      <x:c r="M26" s="2"/>
      <x:c r="N26" s="2"/>
    </x:row>
    <x:row r="27" ht="22" customHeight="1">
      <x:c r="A27" s="129" t="n">
        <x:v>46285</x:v>
      </x:c>
      <x:c r="B27" s="114" t="str">
        <x:f>'Omzet Harian September'!B26</x:f>
        <x:v>Minggu</x:v>
      </x:c>
      <x:c r="C27" s="114" t="n">
        <x:f>INT((DAY(A27)-1)/7)+1</x:f>
        <x:v>3</x:v>
      </x:c>
      <x:c r="D27" s="114"/>
      <x:c r="E27" s="114" t="str">
        <x:f>IF(A27&gt;'Pengaturan'!B6,"",COUNTIFS('Log Transaksi'!$B$5:$B$504,A27,'Log Transaksi'!$F$5:$F$504,"DP"))</x:f>
      </x:c>
      <x:c r="F27" s="114" t="str">
        <x:f>IF(A27&gt;'Pengaturan'!B6,"",SUMIFS('Log Transaksi'!$AA$5:$AA$504,'Log Transaksi'!$E$5:$E$504,A27,'Log Transaksi'!$B$5:$B$504,"&lt;="&amp;'Pengaturan'!B6))</x:f>
      </x:c>
      <x:c r="G27" s="114" t="str">
        <x:f>IF(A27&gt;'Pengaturan'!B6,"",COUNTIF('Log Transaksi'!$B$5:$B$504,A27))</x:f>
      </x:c>
      <x:c r="H27" s="156" t="str">
        <x:f>IF(OR(A27&gt;'Pengaturan'!B6,D27="",D27=0),"",E27/D27)</x:f>
      </x:c>
      <x:c r="I27" s="114" t="str">
        <x:f>IF(A27&gt;'Pengaturan'!B6,"",SUM($D$8:D27))</x:f>
      </x:c>
      <x:c r="J27" s="114" t="str">
        <x:f>IF(A27&gt;'Pengaturan'!B6,"",SUM($E$8:E27))</x:f>
      </x:c>
      <x:c r="K27" s="114" t="str">
        <x:f>IF(A27&gt;'Pengaturan'!B6,"Belum berjalan",IF(D27="","Belum diisi","Tercatat"))</x:f>
        <x:v>Belum berjalan</x:v>
      </x:c>
      <x:c r="L27" s="116" t="str">
        <x:v>20!M49</x:v>
      </x:c>
      <x:c r="M27" s="2"/>
      <x:c r="N27" s="2"/>
    </x:row>
    <x:row r="28" ht="22" customHeight="1">
      <x:c r="A28" s="129" t="n">
        <x:v>46286</x:v>
      </x:c>
      <x:c r="B28" s="114" t="str">
        <x:f>'Omzet Harian September'!B27</x:f>
        <x:v>Senin</x:v>
      </x:c>
      <x:c r="C28" s="114" t="n">
        <x:f>INT((DAY(A28)-1)/7)+1</x:f>
        <x:v>3</x:v>
      </x:c>
      <x:c r="D28" s="114"/>
      <x:c r="E28" s="114" t="str">
        <x:f>IF(A28&gt;'Pengaturan'!B6,"",COUNTIFS('Log Transaksi'!$B$5:$B$504,A28,'Log Transaksi'!$F$5:$F$504,"DP"))</x:f>
      </x:c>
      <x:c r="F28" s="114" t="str">
        <x:f>IF(A28&gt;'Pengaturan'!B6,"",SUMIFS('Log Transaksi'!$AA$5:$AA$504,'Log Transaksi'!$E$5:$E$504,A28,'Log Transaksi'!$B$5:$B$504,"&lt;="&amp;'Pengaturan'!B6))</x:f>
      </x:c>
      <x:c r="G28" s="114" t="str">
        <x:f>IF(A28&gt;'Pengaturan'!B6,"",COUNTIF('Log Transaksi'!$B$5:$B$504,A28))</x:f>
      </x:c>
      <x:c r="H28" s="156" t="str">
        <x:f>IF(OR(A28&gt;'Pengaturan'!B6,D28="",D28=0),"",E28/D28)</x:f>
      </x:c>
      <x:c r="I28" s="114" t="str">
        <x:f>IF(A28&gt;'Pengaturan'!B6,"",SUM($D$8:D28))</x:f>
      </x:c>
      <x:c r="J28" s="114" t="str">
        <x:f>IF(A28&gt;'Pengaturan'!B6,"",SUM($E$8:E28))</x:f>
      </x:c>
      <x:c r="K28" s="114" t="str">
        <x:f>IF(A28&gt;'Pengaturan'!B6,"Belum berjalan",IF(D28="","Belum diisi","Tercatat"))</x:f>
        <x:v>Belum berjalan</x:v>
      </x:c>
      <x:c r="L28" s="116" t="str">
        <x:v>21!M44</x:v>
      </x:c>
      <x:c r="M28" s="2"/>
      <x:c r="N28" s="2"/>
    </x:row>
    <x:row r="29" ht="22" customHeight="1">
      <x:c r="A29" s="129" t="n">
        <x:v>46287</x:v>
      </x:c>
      <x:c r="B29" s="114" t="str">
        <x:f>'Omzet Harian September'!B28</x:f>
        <x:v>Selasa</x:v>
      </x:c>
      <x:c r="C29" s="114" t="n">
        <x:f>INT((DAY(A29)-1)/7)+1</x:f>
        <x:v>4</x:v>
      </x:c>
      <x:c r="D29" s="114"/>
      <x:c r="E29" s="114" t="str">
        <x:f>IF(A29&gt;'Pengaturan'!B6,"",COUNTIFS('Log Transaksi'!$B$5:$B$504,A29,'Log Transaksi'!$F$5:$F$504,"DP"))</x:f>
      </x:c>
      <x:c r="F29" s="114" t="str">
        <x:f>IF(A29&gt;'Pengaturan'!B6,"",SUMIFS('Log Transaksi'!$AA$5:$AA$504,'Log Transaksi'!$E$5:$E$504,A29,'Log Transaksi'!$B$5:$B$504,"&lt;="&amp;'Pengaturan'!B6))</x:f>
      </x:c>
      <x:c r="G29" s="114" t="str">
        <x:f>IF(A29&gt;'Pengaturan'!B6,"",COUNTIF('Log Transaksi'!$B$5:$B$504,A29))</x:f>
      </x:c>
      <x:c r="H29" s="156" t="str">
        <x:f>IF(OR(A29&gt;'Pengaturan'!B6,D29="",D29=0),"",E29/D29)</x:f>
      </x:c>
      <x:c r="I29" s="114" t="str">
        <x:f>IF(A29&gt;'Pengaturan'!B6,"",SUM($D$8:D29))</x:f>
      </x:c>
      <x:c r="J29" s="114" t="str">
        <x:f>IF(A29&gt;'Pengaturan'!B6,"",SUM($E$8:E29))</x:f>
      </x:c>
      <x:c r="K29" s="114" t="str">
        <x:f>IF(A29&gt;'Pengaturan'!B6,"Belum berjalan",IF(D29="","Belum diisi","Tercatat"))</x:f>
        <x:v>Belum berjalan</x:v>
      </x:c>
      <x:c r="L29" s="116" t="str">
        <x:v>22!M50</x:v>
      </x:c>
      <x:c r="M29" s="2"/>
      <x:c r="N29" s="2"/>
    </x:row>
    <x:row r="30" ht="22" customHeight="1">
      <x:c r="A30" s="129" t="n">
        <x:v>46288</x:v>
      </x:c>
      <x:c r="B30" s="114" t="str">
        <x:f>'Omzet Harian September'!B29</x:f>
        <x:v>Rabu</x:v>
      </x:c>
      <x:c r="C30" s="114" t="n">
        <x:f>INT((DAY(A30)-1)/7)+1</x:f>
        <x:v>4</x:v>
      </x:c>
      <x:c r="D30" s="114"/>
      <x:c r="E30" s="114" t="str">
        <x:f>IF(A30&gt;'Pengaturan'!B6,"",COUNTIFS('Log Transaksi'!$B$5:$B$504,A30,'Log Transaksi'!$F$5:$F$504,"DP"))</x:f>
      </x:c>
      <x:c r="F30" s="114" t="str">
        <x:f>IF(A30&gt;'Pengaturan'!B6,"",SUMIFS('Log Transaksi'!$AA$5:$AA$504,'Log Transaksi'!$E$5:$E$504,A30,'Log Transaksi'!$B$5:$B$504,"&lt;="&amp;'Pengaturan'!B6))</x:f>
      </x:c>
      <x:c r="G30" s="114" t="str">
        <x:f>IF(A30&gt;'Pengaturan'!B6,"",COUNTIF('Log Transaksi'!$B$5:$B$504,A30))</x:f>
      </x:c>
      <x:c r="H30" s="156" t="str">
        <x:f>IF(OR(A30&gt;'Pengaturan'!B6,D30="",D30=0),"",E30/D30)</x:f>
      </x:c>
      <x:c r="I30" s="114" t="str">
        <x:f>IF(A30&gt;'Pengaturan'!B6,"",SUM($D$8:D30))</x:f>
      </x:c>
      <x:c r="J30" s="114" t="str">
        <x:f>IF(A30&gt;'Pengaturan'!B6,"",SUM($E$8:E30))</x:f>
      </x:c>
      <x:c r="K30" s="114" t="str">
        <x:f>IF(A30&gt;'Pengaturan'!B6,"Belum berjalan",IF(D30="","Belum diisi","Tercatat"))</x:f>
        <x:v>Belum berjalan</x:v>
      </x:c>
      <x:c r="L30" s="116" t="str">
        <x:v>23!M60</x:v>
      </x:c>
      <x:c r="M30" s="2"/>
      <x:c r="N30" s="2"/>
    </x:row>
    <x:row r="31" ht="22" customHeight="1">
      <x:c r="A31" s="129" t="n">
        <x:v>46289</x:v>
      </x:c>
      <x:c r="B31" s="114" t="str">
        <x:f>'Omzet Harian September'!B30</x:f>
        <x:v>Kamis</x:v>
      </x:c>
      <x:c r="C31" s="114" t="n">
        <x:f>INT((DAY(A31)-1)/7)+1</x:f>
        <x:v>4</x:v>
      </x:c>
      <x:c r="D31" s="114"/>
      <x:c r="E31" s="114" t="str">
        <x:f>IF(A31&gt;'Pengaturan'!B6,"",COUNTIFS('Log Transaksi'!$B$5:$B$504,A31,'Log Transaksi'!$F$5:$F$504,"DP"))</x:f>
      </x:c>
      <x:c r="F31" s="114" t="str">
        <x:f>IF(A31&gt;'Pengaturan'!B6,"",SUMIFS('Log Transaksi'!$AA$5:$AA$504,'Log Transaksi'!$E$5:$E$504,A31,'Log Transaksi'!$B$5:$B$504,"&lt;="&amp;'Pengaturan'!B6))</x:f>
      </x:c>
      <x:c r="G31" s="114" t="str">
        <x:f>IF(A31&gt;'Pengaturan'!B6,"",COUNTIF('Log Transaksi'!$B$5:$B$504,A31))</x:f>
      </x:c>
      <x:c r="H31" s="156" t="str">
        <x:f>IF(OR(A31&gt;'Pengaturan'!B6,D31="",D31=0),"",E31/D31)</x:f>
      </x:c>
      <x:c r="I31" s="114" t="str">
        <x:f>IF(A31&gt;'Pengaturan'!B6,"",SUM($D$8:D31))</x:f>
      </x:c>
      <x:c r="J31" s="114" t="str">
        <x:f>IF(A31&gt;'Pengaturan'!B6,"",SUM($E$8:E31))</x:f>
      </x:c>
      <x:c r="K31" s="114" t="str">
        <x:f>IF(A31&gt;'Pengaturan'!B6,"Belum berjalan",IF(D31="","Belum diisi","Tercatat"))</x:f>
        <x:v>Belum berjalan</x:v>
      </x:c>
      <x:c r="L31" s="116" t="str">
        <x:v>24!M53</x:v>
      </x:c>
      <x:c r="M31" s="2"/>
      <x:c r="N31" s="2"/>
    </x:row>
    <x:row r="32" ht="22" customHeight="1">
      <x:c r="A32" s="129" t="n">
        <x:v>46290</x:v>
      </x:c>
      <x:c r="B32" s="114" t="str">
        <x:f>'Omzet Harian September'!B31</x:f>
        <x:v>Jumat</x:v>
      </x:c>
      <x:c r="C32" s="114" t="n">
        <x:f>INT((DAY(A32)-1)/7)+1</x:f>
        <x:v>4</x:v>
      </x:c>
      <x:c r="D32" s="114"/>
      <x:c r="E32" s="114" t="str">
        <x:f>IF(A32&gt;'Pengaturan'!B6,"",COUNTIFS('Log Transaksi'!$B$5:$B$504,A32,'Log Transaksi'!$F$5:$F$504,"DP"))</x:f>
      </x:c>
      <x:c r="F32" s="114" t="str">
        <x:f>IF(A32&gt;'Pengaturan'!B6,"",SUMIFS('Log Transaksi'!$AA$5:$AA$504,'Log Transaksi'!$E$5:$E$504,A32,'Log Transaksi'!$B$5:$B$504,"&lt;="&amp;'Pengaturan'!B6))</x:f>
      </x:c>
      <x:c r="G32" s="114" t="str">
        <x:f>IF(A32&gt;'Pengaturan'!B6,"",COUNTIF('Log Transaksi'!$B$5:$B$504,A32))</x:f>
      </x:c>
      <x:c r="H32" s="156" t="str">
        <x:f>IF(OR(A32&gt;'Pengaturan'!B6,D32="",D32=0),"",E32/D32)</x:f>
      </x:c>
      <x:c r="I32" s="114" t="str">
        <x:f>IF(A32&gt;'Pengaturan'!B6,"",SUM($D$8:D32))</x:f>
      </x:c>
      <x:c r="J32" s="114" t="str">
        <x:f>IF(A32&gt;'Pengaturan'!B6,"",SUM($E$8:E32))</x:f>
      </x:c>
      <x:c r="K32" s="114" t="str">
        <x:f>IF(A32&gt;'Pengaturan'!B6,"Belum berjalan",IF(D32="","Belum diisi","Tercatat"))</x:f>
        <x:v>Belum berjalan</x:v>
      </x:c>
      <x:c r="L32" s="116" t="str">
        <x:v>25!M47</x:v>
      </x:c>
      <x:c r="M32" s="2"/>
      <x:c r="N32" s="2"/>
    </x:row>
    <x:row r="33" ht="22" customHeight="1">
      <x:c r="A33" s="129" t="n">
        <x:v>46291</x:v>
      </x:c>
      <x:c r="B33" s="114" t="str">
        <x:f>'Omzet Harian September'!B32</x:f>
        <x:v>Sabtu</x:v>
      </x:c>
      <x:c r="C33" s="114" t="n">
        <x:f>INT((DAY(A33)-1)/7)+1</x:f>
        <x:v>4</x:v>
      </x:c>
      <x:c r="D33" s="114"/>
      <x:c r="E33" s="114" t="str">
        <x:f>IF(A33&gt;'Pengaturan'!B6,"",COUNTIFS('Log Transaksi'!$B$5:$B$504,A33,'Log Transaksi'!$F$5:$F$504,"DP"))</x:f>
      </x:c>
      <x:c r="F33" s="114" t="str">
        <x:f>IF(A33&gt;'Pengaturan'!B6,"",SUMIFS('Log Transaksi'!$AA$5:$AA$504,'Log Transaksi'!$E$5:$E$504,A33,'Log Transaksi'!$B$5:$B$504,"&lt;="&amp;'Pengaturan'!B6))</x:f>
      </x:c>
      <x:c r="G33" s="114" t="str">
        <x:f>IF(A33&gt;'Pengaturan'!B6,"",COUNTIF('Log Transaksi'!$B$5:$B$504,A33))</x:f>
      </x:c>
      <x:c r="H33" s="156" t="str">
        <x:f>IF(OR(A33&gt;'Pengaturan'!B6,D33="",D33=0),"",E33/D33)</x:f>
      </x:c>
      <x:c r="I33" s="114" t="str">
        <x:f>IF(A33&gt;'Pengaturan'!B6,"",SUM($D$8:D33))</x:f>
      </x:c>
      <x:c r="J33" s="114" t="str">
        <x:f>IF(A33&gt;'Pengaturan'!B6,"",SUM($E$8:E33))</x:f>
      </x:c>
      <x:c r="K33" s="114" t="str">
        <x:f>IF(A33&gt;'Pengaturan'!B6,"Belum berjalan",IF(D33="","Belum diisi","Tercatat"))</x:f>
        <x:v>Belum berjalan</x:v>
      </x:c>
      <x:c r="L33" s="116" t="str">
        <x:v>26!M51</x:v>
      </x:c>
      <x:c r="M33" s="2"/>
      <x:c r="N33" s="2"/>
    </x:row>
    <x:row r="34" ht="22" customHeight="1">
      <x:c r="A34" s="129" t="n">
        <x:v>46292</x:v>
      </x:c>
      <x:c r="B34" s="114" t="str">
        <x:f>'Omzet Harian September'!B33</x:f>
        <x:v>Minggu</x:v>
      </x:c>
      <x:c r="C34" s="114" t="n">
        <x:f>INT((DAY(A34)-1)/7)+1</x:f>
        <x:v>4</x:v>
      </x:c>
      <x:c r="D34" s="114"/>
      <x:c r="E34" s="114" t="str">
        <x:f>IF(A34&gt;'Pengaturan'!B6,"",COUNTIFS('Log Transaksi'!$B$5:$B$504,A34,'Log Transaksi'!$F$5:$F$504,"DP"))</x:f>
      </x:c>
      <x:c r="F34" s="114" t="str">
        <x:f>IF(A34&gt;'Pengaturan'!B6,"",SUMIFS('Log Transaksi'!$AA$5:$AA$504,'Log Transaksi'!$E$5:$E$504,A34,'Log Transaksi'!$B$5:$B$504,"&lt;="&amp;'Pengaturan'!B6))</x:f>
      </x:c>
      <x:c r="G34" s="114" t="str">
        <x:f>IF(A34&gt;'Pengaturan'!B6,"",COUNTIF('Log Transaksi'!$B$5:$B$504,A34))</x:f>
      </x:c>
      <x:c r="H34" s="156" t="str">
        <x:f>IF(OR(A34&gt;'Pengaturan'!B6,D34="",D34=0),"",E34/D34)</x:f>
      </x:c>
      <x:c r="I34" s="114" t="str">
        <x:f>IF(A34&gt;'Pengaturan'!B6,"",SUM($D$8:D34))</x:f>
      </x:c>
      <x:c r="J34" s="114" t="str">
        <x:f>IF(A34&gt;'Pengaturan'!B6,"",SUM($E$8:E34))</x:f>
      </x:c>
      <x:c r="K34" s="114" t="str">
        <x:f>IF(A34&gt;'Pengaturan'!B6,"Belum berjalan",IF(D34="","Belum diisi","Tercatat"))</x:f>
        <x:v>Belum berjalan</x:v>
      </x:c>
      <x:c r="L34" s="116" t="str">
        <x:v>27!M56</x:v>
      </x:c>
      <x:c r="M34" s="2"/>
      <x:c r="N34" s="2"/>
    </x:row>
    <x:row r="35" ht="22" customHeight="1">
      <x:c r="A35" s="129" t="n">
        <x:v>46293</x:v>
      </x:c>
      <x:c r="B35" s="114" t="str">
        <x:f>'Omzet Harian September'!B34</x:f>
        <x:v>Senin</x:v>
      </x:c>
      <x:c r="C35" s="114" t="n">
        <x:f>INT((DAY(A35)-1)/7)+1</x:f>
        <x:v>4</x:v>
      </x:c>
      <x:c r="D35" s="114"/>
      <x:c r="E35" s="114" t="str">
        <x:f>IF(A35&gt;'Pengaturan'!B6,"",COUNTIFS('Log Transaksi'!$B$5:$B$504,A35,'Log Transaksi'!$F$5:$F$504,"DP"))</x:f>
      </x:c>
      <x:c r="F35" s="114" t="str">
        <x:f>IF(A35&gt;'Pengaturan'!B6,"",SUMIFS('Log Transaksi'!$AA$5:$AA$504,'Log Transaksi'!$E$5:$E$504,A35,'Log Transaksi'!$B$5:$B$504,"&lt;="&amp;'Pengaturan'!B6))</x:f>
      </x:c>
      <x:c r="G35" s="114" t="str">
        <x:f>IF(A35&gt;'Pengaturan'!B6,"",COUNTIF('Log Transaksi'!$B$5:$B$504,A35))</x:f>
      </x:c>
      <x:c r="H35" s="156" t="str">
        <x:f>IF(OR(A35&gt;'Pengaturan'!B6,D35="",D35=0),"",E35/D35)</x:f>
      </x:c>
      <x:c r="I35" s="114" t="str">
        <x:f>IF(A35&gt;'Pengaturan'!B6,"",SUM($D$8:D35))</x:f>
      </x:c>
      <x:c r="J35" s="114" t="str">
        <x:f>IF(A35&gt;'Pengaturan'!B6,"",SUM($E$8:E35))</x:f>
      </x:c>
      <x:c r="K35" s="114" t="str">
        <x:f>IF(A35&gt;'Pengaturan'!B6,"Belum berjalan",IF(D35="","Belum diisi","Tercatat"))</x:f>
        <x:v>Belum berjalan</x:v>
      </x:c>
      <x:c r="L35" s="116" t="str">
        <x:v>28!M51</x:v>
      </x:c>
      <x:c r="M35" s="2"/>
      <x:c r="N35" s="2"/>
    </x:row>
    <x:row r="36" ht="22" customHeight="1">
      <x:c r="A36" s="129" t="n">
        <x:v>46294</x:v>
      </x:c>
      <x:c r="B36" s="114" t="str">
        <x:f>'Omzet Harian September'!B35</x:f>
        <x:v>Selasa</x:v>
      </x:c>
      <x:c r="C36" s="114" t="n">
        <x:f>INT((DAY(A36)-1)/7)+1</x:f>
        <x:v>5</x:v>
      </x:c>
      <x:c r="D36" s="114"/>
      <x:c r="E36" s="114" t="str">
        <x:f>IF(A36&gt;'Pengaturan'!B6,"",COUNTIFS('Log Transaksi'!$B$5:$B$504,A36,'Log Transaksi'!$F$5:$F$504,"DP"))</x:f>
      </x:c>
      <x:c r="F36" s="114" t="str">
        <x:f>IF(A36&gt;'Pengaturan'!B6,"",SUMIFS('Log Transaksi'!$AA$5:$AA$504,'Log Transaksi'!$E$5:$E$504,A36,'Log Transaksi'!$B$5:$B$504,"&lt;="&amp;'Pengaturan'!B6))</x:f>
      </x:c>
      <x:c r="G36" s="114" t="str">
        <x:f>IF(A36&gt;'Pengaturan'!B6,"",COUNTIF('Log Transaksi'!$B$5:$B$504,A36))</x:f>
      </x:c>
      <x:c r="H36" s="156" t="str">
        <x:f>IF(OR(A36&gt;'Pengaturan'!B6,D36="",D36=0),"",E36/D36)</x:f>
      </x:c>
      <x:c r="I36" s="114" t="str">
        <x:f>IF(A36&gt;'Pengaturan'!B6,"",SUM($D$8:D36))</x:f>
      </x:c>
      <x:c r="J36" s="114" t="str">
        <x:f>IF(A36&gt;'Pengaturan'!B6,"",SUM($E$8:E36))</x:f>
      </x:c>
      <x:c r="K36" s="114" t="str">
        <x:f>IF(A36&gt;'Pengaturan'!B6,"Belum berjalan",IF(D36="","Belum diisi","Tercatat"))</x:f>
        <x:v>Belum berjalan</x:v>
      </x:c>
      <x:c r="L36" s="116" t="str">
        <x:v>29!M55</x:v>
      </x:c>
      <x:c r="M36" s="2"/>
      <x:c r="N36" s="2"/>
    </x:row>
    <x:row r="37" ht="22" customHeight="1">
      <x:c r="A37" s="130" t="n">
        <x:v>46295</x:v>
      </x:c>
      <x:c r="B37" s="131" t="str">
        <x:f>'Omzet Harian September'!B36</x:f>
        <x:v>Rabu</x:v>
      </x:c>
      <x:c r="C37" s="131" t="n">
        <x:f>INT((DAY(A37)-1)/7)+1</x:f>
        <x:v>5</x:v>
      </x:c>
      <x:c r="D37" s="131"/>
      <x:c r="E37" s="131" t="str">
        <x:f>IF(A37&gt;'Pengaturan'!B6,"",COUNTIFS('Log Transaksi'!$B$5:$B$504,A37,'Log Transaksi'!$F$5:$F$504,"DP"))</x:f>
      </x:c>
      <x:c r="F37" s="131" t="str">
        <x:f>IF(A37&gt;'Pengaturan'!B6,"",SUMIFS('Log Transaksi'!$AA$5:$AA$504,'Log Transaksi'!$E$5:$E$504,A37,'Log Transaksi'!$B$5:$B$504,"&lt;="&amp;'Pengaturan'!B6))</x:f>
      </x:c>
      <x:c r="G37" s="131" t="str">
        <x:f>IF(A37&gt;'Pengaturan'!B6,"",COUNTIF('Log Transaksi'!$B$5:$B$504,A37))</x:f>
      </x:c>
      <x:c r="H37" s="158" t="str">
        <x:f>IF(OR(A37&gt;'Pengaturan'!B6,D37="",D37=0),"",E37/D37)</x:f>
      </x:c>
      <x:c r="I37" s="131" t="str">
        <x:f>IF(A37&gt;'Pengaturan'!B6,"",SUM($D$8:D37))</x:f>
      </x:c>
      <x:c r="J37" s="131" t="str">
        <x:f>IF(A37&gt;'Pengaturan'!B6,"",SUM($E$8:E37))</x:f>
      </x:c>
      <x:c r="K37" s="131" t="str">
        <x:f>IF(A37&gt;'Pengaturan'!B6,"Belum berjalan",IF(D37="","Belum diisi","Tercatat"))</x:f>
        <x:v>Belum berjalan</x:v>
      </x:c>
      <x:c r="L37" s="133" t="str">
        <x:v>30!M47</x:v>
      </x:c>
      <x:c r="M37" s="2"/>
      <x:c r="N37" s="2"/>
    </x:row>
    <x:row r="38" ht="22" customHeight="1">
      <x:c r="A38" s="2"/>
      <x:c r="B38" s="2"/>
      <x:c r="C38" s="2"/>
      <x:c r="D38" s="2"/>
      <x:c r="E38" s="2"/>
      <x:c r="F38" s="2"/>
      <x:c r="G38" s="2"/>
      <x:c r="H38" s="2"/>
      <x:c r="I38" s="2"/>
      <x:c r="J38" s="2"/>
      <x:c r="K38" s="2"/>
      <x:c r="L38" s="2"/>
      <x:c r="M38" s="2"/>
      <x:c r="N38" s="2"/>
    </x:row>
    <x:row r="39" ht="22" customHeight="1">
      <x:c r="A39" s="2"/>
      <x:c r="B39" s="2"/>
      <x:c r="C39" s="2"/>
      <x:c r="D39" s="2"/>
      <x:c r="E39" s="2"/>
      <x:c r="F39" s="2"/>
      <x:c r="G39" s="2"/>
      <x:c r="H39" s="2"/>
      <x:c r="I39" s="2"/>
      <x:c r="J39" s="2"/>
      <x:c r="K39" s="2"/>
      <x:c r="L39" s="2"/>
      <x:c r="M39" s="2"/>
      <x:c r="N39" s="2"/>
    </x:row>
    <x:row r="40" ht="34" customHeight="1">
      <x:c r="A40" s="127" t="str">
        <x:v>Admin</x:v>
      </x:c>
      <x:c r="B40" s="128" t="str">
        <x:v>Saving Contact</x:v>
      </x:c>
      <x:c r="C40" s="128" t="str">
        <x:v>Reminder Terisi</x:v>
      </x:c>
      <x:c r="D40" s="128" t="str">
        <x:v>Status</x:v>
      </x:c>
      <x:c r="E40" s="2"/>
      <x:c r="F40" s="2"/>
      <x:c r="G40" s="2"/>
      <x:c r="H40" s="2"/>
      <x:c r="I40" s="2"/>
      <x:c r="J40" s="2"/>
      <x:c r="K40" s="2"/>
      <x:c r="L40" s="2"/>
      <x:c r="M40" s="2"/>
      <x:c r="N40" s="2"/>
    </x:row>
    <x:row r="41" ht="22" customHeight="1">
      <x:c r="A41" s="112" t="str">
        <x:v>AMEL</x:v>
      </x:c>
      <x:c r="B41" s="114" t="n">
        <x:f>SUMIFS('Follow Up Harian'!$C$5:$C$64,'Follow Up Harian'!$B$5:$B$64,A41,'Follow Up Harian'!$A$5:$A$64,"&lt;="&amp;'Pengaturan'!B6)</x:f>
        <x:v>41</x:v>
      </x:c>
      <x:c r="C41" s="114" t="n">
        <x:f>SUMIF('Follow Up Harian'!$B$5:$B$64,A41,'Follow Up Harian'!$G$5:$G$64)</x:f>
        <x:v>1</x:v>
      </x:c>
      <x:c r="D41" s="116" t="str">
        <x:v>Sesuai input tersedia</x:v>
      </x:c>
      <x:c r="E41" s="2"/>
      <x:c r="F41" s="2"/>
      <x:c r="G41" s="2"/>
      <x:c r="H41" s="2"/>
      <x:c r="I41" s="2"/>
      <x:c r="J41" s="2"/>
      <x:c r="K41" s="2"/>
      <x:c r="L41" s="2"/>
      <x:c r="M41" s="2"/>
      <x:c r="N41" s="2"/>
    </x:row>
    <x:row r="42" ht="22" customHeight="1">
      <x:c r="A42" s="112" t="str">
        <x:v>INDAH</x:v>
      </x:c>
      <x:c r="B42" s="114" t="n">
        <x:f>SUMIFS('Follow Up Harian'!$C$5:$C$64,'Follow Up Harian'!$B$5:$B$64,A42,'Follow Up Harian'!$A$5:$A$64,"&lt;="&amp;'Pengaturan'!B6)</x:f>
        <x:v>119</x:v>
      </x:c>
      <x:c r="C42" s="114" t="n">
        <x:f>SUMIF('Follow Up Harian'!$B$5:$B$64,A42,'Follow Up Harian'!$G$5:$G$64)</x:f>
        <x:v>7</x:v>
      </x:c>
      <x:c r="D42" s="116" t="str">
        <x:v>Sesuai input tersedia</x:v>
      </x:c>
      <x:c r="E42" s="2"/>
      <x:c r="F42" s="2"/>
      <x:c r="G42" s="2"/>
      <x:c r="H42" s="2"/>
      <x:c r="I42" s="2"/>
      <x:c r="J42" s="2"/>
      <x:c r="K42" s="2"/>
      <x:c r="L42" s="2"/>
      <x:c r="M42" s="2"/>
      <x:c r="N42" s="2"/>
    </x:row>
    <x:row r="43" ht="22" customHeight="1">
      <x:c r="A43" s="157" t="str">
        <x:v>ADDEL</x:v>
      </x:c>
      <x:c r="B43" s="131" t="n">
        <x:f>SUMIFS('Follow Up Harian'!$C$5:$C$64,'Follow Up Harian'!$B$5:$B$64,A43,'Follow Up Harian'!$A$5:$A$64,"&lt;="&amp;'Pengaturan'!B6)</x:f>
        <x:v>0</x:v>
      </x:c>
      <x:c r="C43" s="131" t="n">
        <x:f>SUMIF('Follow Up Harian'!$B$5:$B$64,A43,'Follow Up Harian'!$G$5:$G$64)</x:f>
        <x:v>0</x:v>
      </x:c>
      <x:c r="D43" s="133" t="str">
        <x:v>Sesuai input tersedia</x:v>
      </x:c>
      <x:c r="E43" s="2"/>
      <x:c r="F43" s="2"/>
      <x:c r="G43" s="2"/>
      <x:c r="H43" s="2"/>
      <x:c r="I43" s="2"/>
      <x:c r="J43" s="2"/>
      <x:c r="K43" s="2"/>
      <x:c r="L43" s="2"/>
      <x:c r="M43" s="2"/>
      <x:c r="N43" s="2"/>
    </x:row>
    <x:row r="44" ht="22" customHeight="1">
      <x:c r="A44" s="2"/>
      <x:c r="B44" s="2"/>
      <x:c r="C44" s="2"/>
      <x:c r="D44" s="2"/>
      <x:c r="E44" s="2"/>
      <x:c r="F44" s="2"/>
      <x:c r="G44" s="2"/>
      <x:c r="H44" s="2"/>
      <x:c r="I44" s="2"/>
      <x:c r="J44" s="2"/>
      <x:c r="K44" s="2"/>
      <x:c r="L44" s="2"/>
      <x:c r="M44" s="2"/>
      <x:c r="N44" s="2"/>
    </x:row>
    <x:row r="45" ht="22" customHeight="1">
      <x:c r="A45" s="2"/>
      <x:c r="B45" s="2"/>
      <x:c r="C45" s="2"/>
      <x:c r="D45" s="2"/>
      <x:c r="E45" s="2"/>
      <x:c r="F45" s="2"/>
      <x:c r="G45" s="2"/>
      <x:c r="H45" s="2"/>
      <x:c r="I45" s="2"/>
      <x:c r="J45" s="2"/>
      <x:c r="K45" s="2"/>
      <x:c r="L45" s="2"/>
      <x:c r="M45" s="2"/>
      <x:c r="N45" s="2"/>
    </x:row>
    <x:row r="46" ht="22" customHeight="1">
      <x:c r="A46" s="2"/>
      <x:c r="B46" s="2"/>
      <x:c r="C46" s="2"/>
      <x:c r="D46" s="2"/>
      <x:c r="E46" s="2"/>
      <x:c r="F46" s="2"/>
      <x:c r="G46" s="2"/>
      <x:c r="H46" s="2"/>
      <x:c r="I46" s="2"/>
      <x:c r="J46" s="2"/>
      <x:c r="K46" s="2"/>
      <x:c r="L46" s="2"/>
      <x:c r="M46" s="2"/>
      <x:c r="N46" s="2"/>
    </x:row>
    <x:row r="47" ht="40" customHeight="1">
      <x:c r="A47" s="6" t="str">
        <x:v>DP/lead merupakan rasio operasional harian, bukan konversi cohort pelanggan. Pelunasan sebelum tanggal sesi dan add-on tidak otomatis dihitung sebagai sesi foto. Jumlah sesi terdokumentasi adalah minimum yang dapat didukung data.</x:v>
      </x:c>
      <x:c r="B47" s="6"/>
      <x:c r="C47" s="6"/>
      <x:c r="D47" s="6"/>
      <x:c r="E47" s="6"/>
      <x:c r="F47" s="6"/>
      <x:c r="G47" s="6"/>
      <x:c r="H47" s="6"/>
      <x:c r="I47" s="6"/>
      <x:c r="J47" s="6"/>
      <x:c r="K47" s="6"/>
      <x:c r="L47" s="6"/>
      <x:c r="M47" s="6"/>
      <x:c r="N47" s="6"/>
    </x:row>
    <x:row r="48" ht="22" customHeight="1">
      <x:c r="A48" s="2"/>
      <x:c r="B48" s="2"/>
      <x:c r="C48" s="2"/>
      <x:c r="D48" s="2"/>
      <x:c r="E48" s="2"/>
      <x:c r="F48" s="2"/>
      <x:c r="G48" s="2"/>
      <x:c r="H48" s="2"/>
      <x:c r="I48" s="2"/>
      <x:c r="J48" s="2"/>
      <x:c r="K48" s="2"/>
      <x:c r="L48" s="2"/>
      <x:c r="M48" s="2"/>
      <x:c r="N48" s="2"/>
    </x:row>
    <x:row r="49" ht="22" customHeight="1">
      <x:c r="A49" s="2"/>
      <x:c r="B49" s="2"/>
      <x:c r="C49" s="2"/>
      <x:c r="D49" s="2"/>
      <x:c r="E49" s="2"/>
      <x:c r="F49" s="2"/>
      <x:c r="G49" s="2"/>
      <x:c r="H49" s="2"/>
      <x:c r="I49" s="2"/>
      <x:c r="J49" s="2"/>
      <x:c r="K49" s="2"/>
      <x:c r="L49" s="2"/>
      <x:c r="M49" s="2"/>
      <x:c r="N49" s="2"/>
    </x:row>
    <x:row r="50" ht="22" customHeight="1">
      <x:c r="A50" s="2"/>
      <x:c r="B50" s="2"/>
      <x:c r="C50" s="2"/>
      <x:c r="D50" s="2"/>
      <x:c r="E50" s="2"/>
      <x:c r="F50" s="2"/>
      <x:c r="G50" s="2"/>
      <x:c r="H50" s="2"/>
      <x:c r="I50" s="2"/>
      <x:c r="J50" s="2"/>
      <x:c r="K50" s="2"/>
      <x:c r="L50" s="2"/>
      <x:c r="M50" s="2"/>
      <x:c r="N50" s="2"/>
    </x:row>
    <x:row r="51" ht="22" customHeight="1">
      <x:c r="A51" s="2"/>
      <x:c r="B51" s="2"/>
      <x:c r="C51" s="2"/>
      <x:c r="D51" s="2"/>
      <x:c r="E51" s="2"/>
      <x:c r="F51" s="2"/>
      <x:c r="G51" s="2"/>
      <x:c r="H51" s="2"/>
      <x:c r="I51" s="2"/>
      <x:c r="J51" s="2"/>
      <x:c r="K51" s="2"/>
      <x:c r="L51" s="2"/>
      <x:c r="M51" s="2"/>
      <x:c r="N51" s="2"/>
    </x:row>
    <x:row r="52" ht="22" customHeight="1">
      <x:c r="A52" s="2"/>
      <x:c r="B52" s="2"/>
      <x:c r="C52" s="2"/>
      <x:c r="D52" s="2"/>
      <x:c r="E52" s="2"/>
      <x:c r="F52" s="2"/>
      <x:c r="G52" s="2"/>
      <x:c r="H52" s="2"/>
      <x:c r="I52" s="2"/>
      <x:c r="J52" s="2"/>
      <x:c r="K52" s="2"/>
      <x:c r="L52" s="2"/>
      <x:c r="M52" s="2"/>
      <x:c r="N52" s="2"/>
    </x:row>
    <x:row r="53" ht="22" customHeight="1">
      <x:c r="A53" s="2"/>
      <x:c r="B53" s="2"/>
      <x:c r="C53" s="2"/>
      <x:c r="D53" s="2"/>
      <x:c r="E53" s="2"/>
      <x:c r="F53" s="2"/>
      <x:c r="G53" s="2"/>
      <x:c r="H53" s="2"/>
      <x:c r="I53" s="2"/>
      <x:c r="J53" s="2"/>
      <x:c r="K53" s="2"/>
      <x:c r="L53" s="2"/>
      <x:c r="M53" s="2"/>
      <x:c r="N53" s="2"/>
    </x:row>
  </x:sheetData>
  <x:mergeCells>
    <x:mergeCell ref="A1:N1"/>
    <x:mergeCell ref="A2:N2"/>
    <x:mergeCell ref="A47:N47"/>
  </x:mergeCells>
  <x:conditionalFormatting sqref="D8:D37">
    <x:cfRule type="dataBar" priority="1">
      <x:dataBar>
        <x:cfvo type="num" val="0"/>
        <x:cfvo type="max"/>
        <x:color rgb="FF60A5FA"/>
      </x:dataBar>
      <x:extLst>
        <x:ext xmlns:x14="http://schemas.microsoft.com/office/spreadsheetml/2009/9/main" uri="{B025F937-C7B1-47D3-B67F-A62EFF666E3E}">
          <x14:id>{97DAEEF7-42F1-C598-45C0-A5C891C326B4}</x14:id>
        </x:ext>
      </x:extLst>
    </x:cfRule>
  </x:conditionalFormatting>
  <x:conditionalFormatting sqref="E8:E37">
    <x:cfRule type="dataBar" priority="2">
      <x:dataBar>
        <x:cfvo type="num" val="0"/>
        <x:cfvo type="max"/>
        <x:color rgb="FF34D399"/>
      </x:dataBar>
      <x:extLst>
        <x:ext xmlns:x14="http://schemas.microsoft.com/office/spreadsheetml/2009/9/main" uri="{B025F937-C7B1-47D3-B67F-A62EFF666E3E}">
          <x14:id>{0FF0EC4E-31C0-E7D5-63EA-AE019B388B8F}</x14:id>
        </x:ext>
      </x:extLst>
    </x:cfRule>
  </x:conditionalFormatting>
  <x:conditionalFormatting sqref="F8:F37">
    <x:cfRule type="dataBar" priority="3">
      <x:dataBar>
        <x:cfvo type="num" val="0"/>
        <x:cfvo type="max"/>
        <x:color rgb="FFFB923C"/>
      </x:dataBar>
      <x:extLst>
        <x:ext xmlns:x14="http://schemas.microsoft.com/office/spreadsheetml/2009/9/main" uri="{B025F937-C7B1-47D3-B67F-A62EFF666E3E}">
          <x14:id>{713FAB0F-7F9B-64F9-90E9-A89A4D5DDB84}</x14:id>
        </x:ext>
      </x:extLst>
    </x:cfRule>
  </x:conditionalFormatting>
  <x:conditionalFormatting sqref="G8:G37">
    <x:cfRule type="dataBar" priority="4">
      <x:dataBar>
        <x:cfvo type="num" val="0"/>
        <x:cfvo type="max"/>
        <x:color rgb="FFC084C7"/>
      </x:dataBar>
      <x:extLst>
        <x:ext xmlns:x14="http://schemas.microsoft.com/office/spreadsheetml/2009/9/main" uri="{B025F937-C7B1-47D3-B67F-A62EFF666E3E}">
          <x14:id>{1BCB8D65-53FA-EDAD-9C15-6DCAD4283A1C}</x14:id>
        </x:ext>
      </x:extLst>
    </x:cfRule>
  </x:conditionalFormatting>
  <x:conditionalFormatting sqref="K8:K37">
    <x:cfRule type="containsText" dxfId="22" priority="5" operator="containsText" text="MATCH"/>
    <x:cfRule type="containsText" dxfId="23" priority="6" operator="containsText" text="CHECK"/>
    <x:cfRule type="containsText" dxfId="24" priority="7" operator="containsText" text="Belum"/>
  </x:conditionalFormatting>
  <x:conditionalFormatting sqref="A8:H37">
    <x:cfRule type="expression" dxfId="36" priority="8">
      <x:formula>$A8&gt;'Pengaturan'!$B$6</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97DAEEF7-42F1-C598-45C0-A5C891C326B4}">
            <x14:dataBar gradient="1">
              <x14:cfvo type="num">
                <xm:f>0</xm:f>
              </x14:cfvo>
              <x14:cfvo type="max"/>
              <x14:fillColor rgb="FF60A5FA"/>
            </x14:dataBar>
          </x14:cfRule>
          <xm:sqref>D8:D37</xm:sqref>
        </x14:conditionalFormatting>
        <x14:conditionalFormatting>
          <x14:cfRule type="dataBar" priority="2" id="{0FF0EC4E-31C0-E7D5-63EA-AE019B388B8F}">
            <x14:dataBar gradient="1">
              <x14:cfvo type="num">
                <xm:f>0</xm:f>
              </x14:cfvo>
              <x14:cfvo type="max"/>
              <x14:fillColor rgb="FF34D399"/>
            </x14:dataBar>
          </x14:cfRule>
          <xm:sqref>E8:E37</xm:sqref>
        </x14:conditionalFormatting>
        <x14:conditionalFormatting>
          <x14:cfRule type="dataBar" priority="3" id="{713FAB0F-7F9B-64F9-90E9-A89A4D5DDB84}">
            <x14:dataBar gradient="1">
              <x14:cfvo type="num">
                <xm:f>0</xm:f>
              </x14:cfvo>
              <x14:cfvo type="max"/>
              <x14:fillColor rgb="FFFB923C"/>
            </x14:dataBar>
          </x14:cfRule>
          <xm:sqref>F8:F37</xm:sqref>
        </x14:conditionalFormatting>
        <x14:conditionalFormatting>
          <x14:cfRule type="dataBar" priority="4" id="{1BCB8D65-53FA-EDAD-9C15-6DCAD4283A1C}">
            <x14:dataBar gradient="1">
              <x14:cfvo type="num">
                <xm:f>0</xm:f>
              </x14:cfvo>
              <x14:cfvo type="max"/>
              <x14:fillColor rgb="FFC084C7"/>
            </x14:dataBar>
          </x14:cfRule>
          <xm:sqref>G8:G37</xm:sqref>
        </x14:conditionalFormatting>
      </x14:conditionalFormattings>
    </x:ext>
  </x:extLst>
</x:worksheet>
</file>

<file path=xl/worksheets/sheet11.xml><?xml version="1.0" encoding="utf-8"?>
<x:worksheet xmlns:x="http://schemas.openxmlformats.org/spreadsheetml/2006/main">
  <x:sheetViews>
    <x:sheetView showGridLines="0" workbookViewId="0"/>
  </x:sheetViews>
  <x:sheetFormatPr defaultRowHeight="15"/>
  <x:cols>
    <x:col min="1" max="1" width="31" hidden="0" customWidth="1"/>
    <x:col min="2" max="2" width="26" hidden="0" customWidth="1"/>
    <x:col min="3" max="3" width="26" hidden="0" customWidth="1"/>
    <x:col min="4" max="4" width="26" hidden="0" customWidth="1"/>
    <x:col min="5" max="5" width="18" hidden="0" customWidth="1"/>
    <x:col min="6" max="6" width="18" hidden="0" customWidth="1"/>
    <x:col min="7" max="7" width="18" hidden="0" customWidth="1"/>
    <x:col min="8" max="8" width="18" hidden="0" customWidth="1"/>
  </x:cols>
  <x:sheetData>
    <x:row r="1" ht="34" customHeight="1">
      <x:c r="A1" s="4" t="str">
        <x:v>PERBANDINGAN PERIODE | SEPTEMBER 2026</x:v>
      </x:c>
      <x:c r="B1" s="4"/>
      <x:c r="C1" s="4"/>
      <x:c r="D1" s="4"/>
      <x:c r="E1" s="4"/>
      <x:c r="F1" s="4"/>
      <x:c r="G1" s="4"/>
      <x:c r="H1" s="4"/>
    </x:row>
    <x:row r="2" ht="36" customHeight="1">
      <x:c r="A2" s="6" t="str">
        <x:v>September 2025 BULAN PENUH tersedia. Data harian setara 2025 belum tersedia. Harian Agustus tetap dari base, bukan file gabungan.</x:v>
      </x:c>
      <x:c r="B2" s="6"/>
      <x:c r="C2" s="6"/>
      <x:c r="D2" s="6"/>
      <x:c r="E2" s="6"/>
      <x:c r="F2" s="6"/>
      <x:c r="G2" s="6"/>
      <x:c r="H2" s="6"/>
    </x:row>
    <x:row r="3" ht="22" customHeight="1">
      <x:c r="A3" s="2"/>
      <x:c r="B3" s="2"/>
      <x:c r="C3" s="2"/>
      <x:c r="D3" s="2"/>
      <x:c r="E3" s="2"/>
      <x:c r="F3" s="2"/>
      <x:c r="G3" s="2"/>
      <x:c r="H3" s="2"/>
    </x:row>
    <x:row r="4" ht="48" customHeight="1">
      <x:c r="A4" s="127" t="str">
        <x:v>Metrik</x:v>
      </x:c>
      <x:c r="B4" s="128" t="str">
        <x:v>Sep 2025 penuh</x:v>
      </x:c>
      <x:c r="C4" s="128" t="str">
        <x:v>Sep 2026 berjalan</x:v>
      </x:c>
      <x:c r="D4" s="128" t="str">
        <x:v>Sisa ke referensi</x:v>
      </x:c>
      <x:c r="E4" s="128" t="str">
        <x:v>Pencapaian, bukan YoY</x:v>
      </x:c>
      <x:c r="F4" s="128" t="str">
        <x:v>Cakupan berbeda</x:v>
      </x:c>
      <x:c r="G4" s="2"/>
      <x:c r="H4" s="2"/>
    </x:row>
    <x:row r="5" ht="34" customHeight="1">
      <x:c r="A5" s="444" t="str">
        <x:v>Cash-in / Omzet</x:v>
      </x:c>
      <x:c r="B5" s="447" t="n">
        <x:f>IF('Pengaturan'!B21="","",'Pengaturan'!B21)</x:f>
        <x:v>151036150</x:v>
      </x:c>
      <x:c r="C5" s="447" t="n">
        <x:f>'Omzet Harian September'!F38</x:f>
        <x:v>89565000</x:v>
      </x:c>
      <x:c r="D5" s="447" t="n">
        <x:f>MAX(0,B5-C5)</x:f>
        <x:v>61471150</x:v>
      </x:c>
      <x:c r="E5" s="449" t="n">
        <x:f>IFERROR(C5/B5,0)</x:f>
        <x:v>0.5930037279154693</x:v>
      </x:c>
      <x:c r="F5" s="444" t="str">
        <x:v>Referensi penuh</x:v>
      </x:c>
      <x:c r="G5" s="2"/>
      <x:c r="H5" s="2"/>
    </x:row>
    <x:row r="6" ht="34" customHeight="1">
      <x:c r="A6" s="444" t="str">
        <x:v>Baris transaksi</x:v>
      </x:c>
      <x:c r="B6" s="448" t="n">
        <x:f>'Pengaturan'!B22</x:f>
        <x:v>634</x:v>
      </x:c>
      <x:c r="C6" s="448" t="n">
        <x:f>'Audit Data'!C5</x:f>
        <x:v>477</x:v>
      </x:c>
      <x:c r="D6" s="448" t="n">
        <x:f>MAX(0,B6-C6)</x:f>
        <x:v>157</x:v>
      </x:c>
      <x:c r="E6" s="449" t="n">
        <x:f>IFERROR(C6/B6,0)</x:f>
        <x:v>0.7523659305993691</x:v>
      </x:c>
      <x:c r="F6" s="444" t="str">
        <x:v>Baris, bukan booking</x:v>
      </x:c>
      <x:c r="G6" s="2"/>
      <x:c r="H6" s="2"/>
    </x:row>
    <x:row r="7" ht="22" customHeight="1">
      <x:c r="A7" s="2"/>
      <x:c r="B7" s="2"/>
      <x:c r="C7" s="2"/>
      <x:c r="D7" s="2"/>
      <x:c r="E7" s="2"/>
      <x:c r="F7" s="2"/>
      <x:c r="G7" s="2"/>
      <x:c r="H7" s="2"/>
    </x:row>
    <x:row r="8" ht="22" customHeight="1">
      <x:c r="A8" s="2"/>
      <x:c r="B8" s="2"/>
      <x:c r="C8" s="2"/>
      <x:c r="D8" s="2"/>
      <x:c r="E8" s="2"/>
      <x:c r="F8" s="2"/>
      <x:c r="G8" s="2"/>
      <x:c r="H8" s="2"/>
    </x:row>
    <x:row r="9" ht="34" customHeight="1">
      <x:c r="A9" s="127" t="str">
        <x:v>Metrik</x:v>
      </x:c>
      <x:c r="B9" s="128" t="str">
        <x:f>"Agustus 1–"&amp;DAY('Pengaturan'!$B$7)</x:f>
        <x:v>Agustus 1–18</x:v>
      </x:c>
      <x:c r="C9" s="128" t="str">
        <x:f>"September 1–"&amp;DAY('Pengaturan'!$B$7)</x:f>
        <x:v>September 1–18</x:v>
      </x:c>
      <x:c r="D9" s="128" t="str">
        <x:v>Selisih</x:v>
      </x:c>
      <x:c r="E9" s="128" t="str">
        <x:v>MoM Sebanding</x:v>
      </x:c>
      <x:c r="F9" s="2"/>
      <x:c r="G9" s="2"/>
      <x:c r="H9" s="2"/>
    </x:row>
    <x:row r="10" ht="22" customHeight="1">
      <x:c r="A10" s="157" t="str">
        <x:v>Cash-in dasar proyeksi</x:v>
      </x:c>
      <x:c r="B10" s="467" t="n">
        <x:f>SUMIFS($F$40:$F$70,$A$40:$A$70,"&gt;="&amp;DATE(2026,8,1),$A$40:$A$70,"&lt;="&amp;DATE(2026,8,DAY('Pengaturan'!B7)))</x:f>
        <x:v>45830000</x:v>
      </x:c>
      <x:c r="C10" s="132" t="n">
        <x:f>'Omzet Progresif'!B6</x:f>
        <x:v>86260000</x:v>
      </x:c>
      <x:c r="D10" s="132" t="n">
        <x:f>C10-B10</x:f>
        <x:v>40430000</x:v>
      </x:c>
      <x:c r="E10" s="176" t="n">
        <x:f>IFERROR(C10/B10-1,0)</x:f>
        <x:v>0.882173248963561</x:v>
      </x:c>
      <x:c r="F10" s="2"/>
      <x:c r="G10" s="2"/>
      <x:c r="H10" s="2"/>
    </x:row>
    <x:row r="11" ht="22" customHeight="1">
      <x:c r="A11" s="2"/>
      <x:c r="B11" s="2"/>
      <x:c r="C11" s="2"/>
      <x:c r="D11" s="2"/>
      <x:c r="E11" s="2"/>
      <x:c r="F11" s="2"/>
      <x:c r="G11" s="2"/>
      <x:c r="H11" s="2"/>
    </x:row>
    <x:row r="12" ht="22" customHeight="1">
      <x:c r="A12" s="2"/>
      <x:c r="B12" s="2"/>
      <x:c r="C12" s="2"/>
      <x:c r="D12" s="2"/>
      <x:c r="E12" s="2"/>
      <x:c r="F12" s="2"/>
      <x:c r="G12" s="2"/>
      <x:c r="H12" s="2"/>
    </x:row>
    <x:row r="13" ht="22" customHeight="1">
      <x:c r="A13" s="2"/>
      <x:c r="B13" s="2"/>
      <x:c r="C13" s="2"/>
      <x:c r="D13" s="2"/>
      <x:c r="E13" s="2"/>
      <x:c r="F13" s="2"/>
      <x:c r="G13" s="2"/>
      <x:c r="H13" s="2"/>
    </x:row>
    <x:row r="14" ht="45" customHeight="1">
      <x:c r="A14" s="450" t="str">
        <x:v>Metrik</x:v>
      </x:c>
      <x:c r="B14" s="450" t="str">
        <x:v>Agustus 2026 penuh</x:v>
      </x:c>
      <x:c r="C14" s="450" t="str">
        <x:v>September Progresif</x:v>
      </x:c>
      <x:c r="D14" s="450" t="str">
        <x:v>Keterangan</x:v>
      </x:c>
      <x:c r="E14" s="466" t="str">
        <x:v>Pencapaian, bukan MoM</x:v>
      </x:c>
      <x:c r="F14" s="466" t="str">
        <x:v>Status sumber</x:v>
      </x:c>
      <x:c r="G14" s="2"/>
      <x:c r="H14" s="2"/>
    </x:row>
    <x:row r="15" ht="22" customHeight="1">
      <x:c r="A15" s="444" t="str">
        <x:v>Cash-in</x:v>
      </x:c>
      <x:c r="B15" s="445" t="n">
        <x:f>C94</x:f>
        <x:v>87880000</x:v>
      </x:c>
      <x:c r="C15" s="445" t="n">
        <x:f>'Omzet Harian September'!F38</x:f>
        <x:v>89565000</x:v>
      </x:c>
      <x:c r="D15" s="444" t="str">
        <x:v>Revenue 1–31 final</x:v>
      </x:c>
      <x:c r="E15" s="449" t="n">
        <x:f>IFERROR(C15/B15,0)</x:f>
        <x:v>1.0191738734638143</x:v>
      </x:c>
      <x:c r="F15" s="444" t="str">
        <x:f>C101</x:f>
        <x:v>CHECK</x:v>
      </x:c>
      <x:c r="G15" s="2"/>
      <x:c r="H15" s="2"/>
    </x:row>
    <x:row r="16" ht="22" customHeight="1">
      <x:c r="A16" s="2"/>
      <x:c r="B16" s="2"/>
      <x:c r="C16" s="2"/>
      <x:c r="D16" s="2"/>
      <x:c r="E16" s="2"/>
      <x:c r="F16" s="2"/>
      <x:c r="G16" s="2"/>
      <x:c r="H16" s="2"/>
    </x:row>
    <x:row r="17" ht="22" customHeight="1">
      <x:c r="A17" s="2"/>
      <x:c r="B17" s="2"/>
      <x:c r="C17" s="2"/>
      <x:c r="D17" s="2"/>
      <x:c r="E17" s="2"/>
      <x:c r="F17" s="2"/>
      <x:c r="G17" s="2"/>
      <x:c r="H17" s="2"/>
    </x:row>
    <x:row r="18" ht="22" customHeight="1">
      <x:c r="A18" s="2"/>
      <x:c r="B18" s="2"/>
      <x:c r="C18" s="2"/>
      <x:c r="D18" s="2"/>
      <x:c r="E18" s="2"/>
      <x:c r="F18" s="2"/>
      <x:c r="G18" s="2"/>
      <x:c r="H18" s="2"/>
    </x:row>
    <x:row r="19" ht="40" customHeight="1">
      <x:c r="A19" s="6" t="str">
        <x:v>Pencapaian = aktual September / referensi bulan penuh. Pertumbuhan tahunan belum dihitung karena periode berbeda. Harian Agustus tetap memakai sumber base.</x:v>
      </x:c>
      <x:c r="B19" s="6"/>
      <x:c r="C19" s="6"/>
      <x:c r="D19" s="6"/>
      <x:c r="E19" s="6"/>
      <x:c r="F19" s="6"/>
      <x:c r="G19" s="6"/>
      <x:c r="H19" s="6"/>
    </x:row>
    <x:row r="20" ht="22" customHeight="1">
      <x:c r="A20" s="2"/>
      <x:c r="B20" s="2"/>
      <x:c r="C20" s="2"/>
      <x:c r="D20" s="2"/>
      <x:c r="E20" s="2"/>
      <x:c r="F20" s="2"/>
      <x:c r="G20" s="2"/>
      <x:c r="H20" s="2"/>
    </x:row>
    <x:row r="21" ht="22" customHeight="1">
      <x:c r="A21" s="2"/>
      <x:c r="B21" s="2"/>
      <x:c r="C21" s="2"/>
      <x:c r="D21" s="2"/>
      <x:c r="E21" s="2"/>
      <x:c r="F21" s="2"/>
      <x:c r="G21" s="2"/>
      <x:c r="H21" s="2"/>
    </x:row>
    <x:row r="22" ht="36" customHeight="1">
      <x:c r="A22" s="454" t="str">
        <x:v>METRIK HISTORIS BULAN PENUH</x:v>
      </x:c>
      <x:c r="B22" s="454"/>
      <x:c r="C22" s="454"/>
      <x:c r="D22" s="454"/>
      <x:c r="E22" s="454"/>
      <x:c r="F22" s="454"/>
      <x:c r="G22" s="454"/>
      <x:c r="H22" s="454"/>
    </x:row>
    <x:row r="23" ht="36" customHeight="1">
      <x:c r="A23" s="454" t="str">
        <x:v>Metrik</x:v>
      </x:c>
      <x:c r="B23" s="454" t="str">
        <x:v>September 2025</x:v>
      </x:c>
      <x:c r="C23" s="454" t="str">
        <x:v>Agustus 2026</x:v>
      </x:c>
      <x:c r="D23" s="454" t="str">
        <x:v>Status perbandingan</x:v>
      </x:c>
      <x:c r="E23" s="2"/>
      <x:c r="F23" s="2"/>
      <x:c r="G23" s="2"/>
      <x:c r="H23" s="2"/>
    </x:row>
    <x:row r="24" ht="34" customHeight="1">
      <x:c r="A24" s="444" t="str">
        <x:v>Nett Profit P&amp;L</x:v>
      </x:c>
      <x:c r="B24" s="455" t="n">
        <x:f>C89</x:f>
        <x:v>104158649</x:v>
      </x:c>
      <x:c r="C24" s="455" t="n">
        <x:f>C98</x:f>
        <x:v>62663478</x:v>
      </x:c>
      <x:c r="D24" s="444" t="str">
        <x:v>Agustus provisional</x:v>
      </x:c>
      <x:c r="E24" s="2"/>
      <x:c r="F24" s="2"/>
      <x:c r="G24" s="2"/>
      <x:c r="H24" s="2"/>
    </x:row>
    <x:row r="25" ht="34" customHeight="1">
      <x:c r="A25" s="444" t="str">
        <x:v>Total Cash Out</x:v>
      </x:c>
      <x:c r="B25" s="455" t="n">
        <x:f>C90</x:f>
        <x:v>51616501</x:v>
      </x:c>
      <x:c r="C25" s="455" t="n">
        <x:f>C99</x:f>
        <x:v>28935022</x:v>
      </x:c>
      <x:c r="D25" s="444" t="str">
        <x:v>Agustus provisional</x:v>
      </x:c>
      <x:c r="E25" s="2"/>
      <x:c r="F25" s="2"/>
      <x:c r="G25" s="2"/>
      <x:c r="H25" s="2"/>
    </x:row>
    <x:row r="26" ht="34" customHeight="1">
      <x:c r="A26" s="444" t="str">
        <x:v>Nett Profit Cash</x:v>
      </x:c>
      <x:c r="B26" s="455" t="n">
        <x:f>C91</x:f>
        <x:v>99169649</x:v>
      </x:c>
      <x:c r="C26" s="455" t="n">
        <x:f>C100</x:f>
        <x:v>58944978</x:v>
      </x:c>
      <x:c r="D26" s="444" t="str">
        <x:v>Agustus provisional</x:v>
      </x:c>
      <x:c r="E26" s="2"/>
      <x:c r="F26" s="2"/>
      <x:c r="G26" s="2"/>
      <x:c r="H26" s="2"/>
    </x:row>
    <x:row r="27" ht="34" customHeight="1">
      <x:c r="A27" s="444" t="str">
        <x:v>Selisih rekonsiliasi</x:v>
      </x:c>
      <x:c r="B27" s="455" t="n">
        <x:f>C93</x:f>
        <x:v>0</x:v>
      </x:c>
      <x:c r="C27" s="455" t="n">
        <x:f>C102</x:f>
        <x:v>8245000</x:v>
      </x:c>
      <x:c r="D27" s="444" t="str">
        <x:v>CHECK tetap dipertahankan</x:v>
      </x:c>
      <x:c r="E27" s="2"/>
      <x:c r="F27" s="2"/>
      <x:c r="G27" s="2"/>
      <x:c r="H27" s="2"/>
    </x:row>
    <x:row r="28" ht="22" customHeight="1">
      <x:c r="A28" s="2"/>
      <x:c r="B28" s="2"/>
      <x:c r="C28" s="2"/>
      <x:c r="D28" s="2"/>
      <x:c r="E28" s="2"/>
      <x:c r="F28" s="2"/>
      <x:c r="G28" s="2"/>
      <x:c r="H28" s="2"/>
    </x:row>
    <x:row r="29" ht="23" customHeight="1">
      <x:c r="A29" s="10" t="str">
        <x:v>Laba historis tidak dibandingkan dengan surplus kas September yang biayanya belum lengkap. Agustus: revenue final 1–31, biaya/master kas verified sampai 29, profit provisional.</x:v>
      </x:c>
      <x:c r="B29" s="10"/>
      <x:c r="C29" s="10"/>
      <x:c r="D29" s="10"/>
      <x:c r="E29" s="10"/>
      <x:c r="F29" s="10"/>
      <x:c r="G29" s="10"/>
      <x:c r="H29" s="10"/>
    </x:row>
    <x:row r="30" ht="23" customHeight="1">
      <x:c r="A30" s="10"/>
      <x:c r="B30" s="10"/>
      <x:c r="C30" s="10"/>
      <x:c r="D30" s="10"/>
      <x:c r="E30" s="10"/>
      <x:c r="F30" s="10"/>
      <x:c r="G30" s="10"/>
      <x:c r="H30" s="10"/>
    </x:row>
    <x:row r="31" ht="22" customHeight="1">
      <x:c r="A31" s="2"/>
      <x:c r="B31" s="2"/>
      <x:c r="C31" s="2"/>
      <x:c r="D31" s="2"/>
      <x:c r="E31" s="2"/>
      <x:c r="F31" s="2"/>
      <x:c r="G31" s="2"/>
      <x:c r="H31" s="2"/>
    </x:row>
    <x:row r="32" ht="23" customHeight="1">
      <x:c r="A32" s="114" t="str">
        <x:v>Cakupan harian 2025</x:v>
      </x:c>
      <x:c r="B32" s="444" t="str">
        <x:v>Belum tersedia</x:v>
      </x:c>
      <x:c r="C32" s="444"/>
      <x:c r="D32" s="444"/>
      <x:c r="E32" s="444"/>
      <x:c r="F32" s="444"/>
      <x:c r="G32" s="444"/>
      <x:c r="H32" s="444"/>
    </x:row>
    <x:row r="33" ht="23" customHeight="1">
      <x:c r="A33" s="114" t="str">
        <x:v>Sumber harian Agustus</x:v>
      </x:c>
      <x:c r="B33" s="444" t="str">
        <x:v>Base laporan, A40:G70</x:v>
      </x:c>
      <x:c r="C33" s="444"/>
      <x:c r="D33" s="444"/>
      <x:c r="E33" s="444"/>
      <x:c r="F33" s="444"/>
      <x:c r="G33" s="444"/>
      <x:c r="H33" s="444"/>
    </x:row>
    <x:row r="34" ht="22" customHeight="1">
      <x:c r="A34" s="2"/>
      <x:c r="B34" s="2"/>
      <x:c r="C34" s="2"/>
      <x:c r="D34" s="2"/>
      <x:c r="E34" s="2"/>
      <x:c r="F34" s="2"/>
      <x:c r="G34" s="2"/>
      <x:c r="H34" s="2"/>
    </x:row>
    <x:row r="35" ht="22" customHeight="1">
      <x:c r="A35" s="2"/>
      <x:c r="B35" s="2"/>
      <x:c r="C35" s="2"/>
      <x:c r="D35" s="2"/>
      <x:c r="E35" s="2"/>
      <x:c r="F35" s="2"/>
      <x:c r="G35" s="2"/>
      <x:c r="H35" s="2"/>
    </x:row>
    <x:row r="36" ht="22" customHeight="1">
      <x:c r="A36" s="2"/>
      <x:c r="B36" s="2"/>
      <x:c r="C36" s="2"/>
      <x:c r="D36" s="2"/>
      <x:c r="E36" s="2"/>
      <x:c r="F36" s="2"/>
      <x:c r="G36" s="2"/>
      <x:c r="H36" s="2"/>
    </x:row>
    <x:row r="37" ht="26" customHeight="1">
      <x:c r="A37" s="23" t="str">
        <x:v>HARIAN AGUSTUS 2026 | SNAPSHOT BASE, BUKAN FILE GABUNGAN</x:v>
      </x:c>
      <x:c r="B37" s="23"/>
      <x:c r="C37" s="23"/>
      <x:c r="D37" s="23"/>
      <x:c r="E37" s="23"/>
      <x:c r="F37" s="23"/>
      <x:c r="G37" s="23"/>
      <x:c r="H37" s="23"/>
    </x:row>
    <x:row r="38" ht="22" customHeight="1">
      <x:c r="A38" s="2"/>
      <x:c r="B38" s="2"/>
      <x:c r="C38" s="2"/>
      <x:c r="D38" s="2"/>
      <x:c r="E38" s="2"/>
      <x:c r="F38" s="2"/>
      <x:c r="G38" s="2"/>
      <x:c r="H38" s="2"/>
    </x:row>
    <x:row r="39" ht="34" customHeight="1">
      <x:c r="A39" s="127" t="str">
        <x:v>Tanggal</x:v>
      </x:c>
      <x:c r="B39" s="128" t="str">
        <x:v>Hari</x:v>
      </x:c>
      <x:c r="C39" s="128" t="str">
        <x:v>Transaksi</x:v>
      </x:c>
      <x:c r="D39" s="128" t="str">
        <x:v>Cash</x:v>
      </x:c>
      <x:c r="E39" s="128" t="str">
        <x:v>Transfer</x:v>
      </x:c>
      <x:c r="F39" s="128" t="str">
        <x:v>Cash-in</x:v>
      </x:c>
      <x:c r="G39" s="128" t="str">
        <x:v>Rata-rata</x:v>
      </x:c>
      <x:c r="H39" s="2"/>
    </x:row>
    <x:row r="40" ht="22" customHeight="1">
      <x:c r="A40" s="129" t="n">
        <x:v>46235</x:v>
      </x:c>
      <x:c r="B40" s="114" t="str">
        <x:v>Sabtu</x:v>
      </x:c>
      <x:c r="C40" s="114" t="n">
        <x:v>11</x:v>
      </x:c>
      <x:c r="D40" s="115" t="n">
        <x:v>725000</x:v>
      </x:c>
      <x:c r="E40" s="115" t="n">
        <x:v>2150000</x:v>
      </x:c>
      <x:c r="F40" s="115" t="n">
        <x:v>2875000</x:v>
      </x:c>
      <x:c r="G40" s="173" t="n">
        <x:v>261363.63636363635</x:v>
      </x:c>
      <x:c r="H40" s="2"/>
    </x:row>
    <x:row r="41" ht="22" customHeight="1">
      <x:c r="A41" s="129" t="n">
        <x:v>46236</x:v>
      </x:c>
      <x:c r="B41" s="114" t="str">
        <x:v>Minggu</x:v>
      </x:c>
      <x:c r="C41" s="114" t="n">
        <x:v>13</x:v>
      </x:c>
      <x:c r="D41" s="115" t="n">
        <x:v>2375000</x:v>
      </x:c>
      <x:c r="E41" s="115" t="n">
        <x:v>3505000</x:v>
      </x:c>
      <x:c r="F41" s="115" t="n">
        <x:v>5880000</x:v>
      </x:c>
      <x:c r="G41" s="173" t="n">
        <x:v>452307.6923076923</x:v>
      </x:c>
      <x:c r="H41" s="2"/>
    </x:row>
    <x:row r="42" ht="22" customHeight="1">
      <x:c r="A42" s="129" t="n">
        <x:v>46237</x:v>
      </x:c>
      <x:c r="B42" s="114" t="str">
        <x:v>Senin</x:v>
      </x:c>
      <x:c r="C42" s="114" t="n">
        <x:v>5</x:v>
      </x:c>
      <x:c r="D42" s="115" t="n">
        <x:v>100000</x:v>
      </x:c>
      <x:c r="E42" s="115" t="n">
        <x:v>375000</x:v>
      </x:c>
      <x:c r="F42" s="115" t="n">
        <x:v>475000</x:v>
      </x:c>
      <x:c r="G42" s="173" t="n">
        <x:v>95000</x:v>
      </x:c>
      <x:c r="H42" s="2"/>
    </x:row>
    <x:row r="43" ht="22" customHeight="1">
      <x:c r="A43" s="129" t="n">
        <x:v>46238</x:v>
      </x:c>
      <x:c r="B43" s="114" t="str">
        <x:v>Selasa</x:v>
      </x:c>
      <x:c r="C43" s="114" t="n">
        <x:v>14</x:v>
      </x:c>
      <x:c r="D43" s="115" t="n">
        <x:v>10000</x:v>
      </x:c>
      <x:c r="E43" s="115" t="n">
        <x:v>1745000</x:v>
      </x:c>
      <x:c r="F43" s="115" t="n">
        <x:v>1755000</x:v>
      </x:c>
      <x:c r="G43" s="173" t="n">
        <x:v>125357.14285714286</x:v>
      </x:c>
      <x:c r="H43" s="2"/>
    </x:row>
    <x:row r="44" ht="22" customHeight="1">
      <x:c r="A44" s="129" t="n">
        <x:v>46239</x:v>
      </x:c>
      <x:c r="B44" s="114" t="str">
        <x:v>Rabu</x:v>
      </x:c>
      <x:c r="C44" s="114" t="n">
        <x:v>9</x:v>
      </x:c>
      <x:c r="D44" s="115" t="n">
        <x:v>0</x:v>
      </x:c>
      <x:c r="E44" s="115" t="n">
        <x:v>1140000</x:v>
      </x:c>
      <x:c r="F44" s="115" t="n">
        <x:v>1140000</x:v>
      </x:c>
      <x:c r="G44" s="173" t="n">
        <x:v>126666.66666666667</x:v>
      </x:c>
      <x:c r="H44" s="2"/>
    </x:row>
    <x:row r="45" ht="22" customHeight="1">
      <x:c r="A45" s="129" t="n">
        <x:v>46240</x:v>
      </x:c>
      <x:c r="B45" s="114" t="str">
        <x:v>Kamis</x:v>
      </x:c>
      <x:c r="C45" s="114" t="n">
        <x:v>7</x:v>
      </x:c>
      <x:c r="D45" s="115" t="n">
        <x:v>850000</x:v>
      </x:c>
      <x:c r="E45" s="115" t="n">
        <x:v>650000</x:v>
      </x:c>
      <x:c r="F45" s="115" t="n">
        <x:v>1500000</x:v>
      </x:c>
      <x:c r="G45" s="173" t="n">
        <x:v>214285.7142857143</x:v>
      </x:c>
      <x:c r="H45" s="2"/>
    </x:row>
    <x:row r="46" ht="22" customHeight="1">
      <x:c r="A46" s="129" t="n">
        <x:v>46241</x:v>
      </x:c>
      <x:c r="B46" s="114" t="str">
        <x:v>Jumat</x:v>
      </x:c>
      <x:c r="C46" s="114" t="n">
        <x:v>14</x:v>
      </x:c>
      <x:c r="D46" s="115" t="n">
        <x:v>850000</x:v>
      </x:c>
      <x:c r="E46" s="115" t="n">
        <x:v>1640000</x:v>
      </x:c>
      <x:c r="F46" s="115" t="n">
        <x:v>2490000</x:v>
      </x:c>
      <x:c r="G46" s="173" t="n">
        <x:v>177857.14285714287</x:v>
      </x:c>
      <x:c r="H46" s="2"/>
    </x:row>
    <x:row r="47" ht="22" customHeight="1">
      <x:c r="A47" s="129" t="n">
        <x:v>46242</x:v>
      </x:c>
      <x:c r="B47" s="114" t="str">
        <x:v>Sabtu</x:v>
      </x:c>
      <x:c r="C47" s="114" t="n">
        <x:v>14</x:v>
      </x:c>
      <x:c r="D47" s="115" t="n">
        <x:v>300000</x:v>
      </x:c>
      <x:c r="E47" s="115" t="n">
        <x:v>1505000</x:v>
      </x:c>
      <x:c r="F47" s="115" t="n">
        <x:v>1805000</x:v>
      </x:c>
      <x:c r="G47" s="173" t="n">
        <x:v>128928.57142857143</x:v>
      </x:c>
      <x:c r="H47" s="2"/>
    </x:row>
    <x:row r="48" ht="22" customHeight="1">
      <x:c r="A48" s="129" t="n">
        <x:v>46243</x:v>
      </x:c>
      <x:c r="B48" s="114" t="str">
        <x:v>Minggu</x:v>
      </x:c>
      <x:c r="C48" s="114" t="n">
        <x:v>15</x:v>
      </x:c>
      <x:c r="D48" s="115" t="n">
        <x:v>2755000</x:v>
      </x:c>
      <x:c r="E48" s="115" t="n">
        <x:v>3025000</x:v>
      </x:c>
      <x:c r="F48" s="115" t="n">
        <x:v>5780000</x:v>
      </x:c>
      <x:c r="G48" s="173" t="n">
        <x:v>385333.3333333333</x:v>
      </x:c>
      <x:c r="H48" s="2"/>
    </x:row>
    <x:row r="49" ht="22" customHeight="1">
      <x:c r="A49" s="129" t="n">
        <x:v>46244</x:v>
      </x:c>
      <x:c r="B49" s="114" t="str">
        <x:v>Senin</x:v>
      </x:c>
      <x:c r="C49" s="114" t="n">
        <x:v>9</x:v>
      </x:c>
      <x:c r="D49" s="115" t="n">
        <x:v>260000</x:v>
      </x:c>
      <x:c r="E49" s="115" t="n">
        <x:v>1450000</x:v>
      </x:c>
      <x:c r="F49" s="115" t="n">
        <x:v>1710000</x:v>
      </x:c>
      <x:c r="G49" s="173" t="n">
        <x:v>190000</x:v>
      </x:c>
      <x:c r="H49" s="2"/>
    </x:row>
    <x:row r="50" ht="22" customHeight="1">
      <x:c r="A50" s="129" t="n">
        <x:v>46245</x:v>
      </x:c>
      <x:c r="B50" s="114" t="str">
        <x:v>Selasa</x:v>
      </x:c>
      <x:c r="C50" s="114" t="n">
        <x:v>18</x:v>
      </x:c>
      <x:c r="D50" s="115" t="n">
        <x:v>850000</x:v>
      </x:c>
      <x:c r="E50" s="115" t="n">
        <x:v>2250000</x:v>
      </x:c>
      <x:c r="F50" s="115" t="n">
        <x:v>3100000</x:v>
      </x:c>
      <x:c r="G50" s="173" t="n">
        <x:v>172222.22222222222</x:v>
      </x:c>
      <x:c r="H50" s="2"/>
    </x:row>
    <x:row r="51" ht="22" customHeight="1">
      <x:c r="A51" s="129" t="n">
        <x:v>46246</x:v>
      </x:c>
      <x:c r="B51" s="114" t="str">
        <x:v>Rabu</x:v>
      </x:c>
      <x:c r="C51" s="114" t="n">
        <x:v>18</x:v>
      </x:c>
      <x:c r="D51" s="115" t="n">
        <x:v>200000</x:v>
      </x:c>
      <x:c r="E51" s="115" t="n">
        <x:v>2900000</x:v>
      </x:c>
      <x:c r="F51" s="115" t="n">
        <x:v>3100000</x:v>
      </x:c>
      <x:c r="G51" s="173" t="n">
        <x:v>172222.22222222222</x:v>
      </x:c>
      <x:c r="H51" s="2"/>
    </x:row>
    <x:row r="52" ht="22" customHeight="1">
      <x:c r="A52" s="129" t="n">
        <x:v>46247</x:v>
      </x:c>
      <x:c r="B52" s="114" t="str">
        <x:v>Kamis</x:v>
      </x:c>
      <x:c r="C52" s="114" t="n">
        <x:v>16</x:v>
      </x:c>
      <x:c r="D52" s="115" t="n">
        <x:v>0</x:v>
      </x:c>
      <x:c r="E52" s="115" t="n">
        <x:v>2550000</x:v>
      </x:c>
      <x:c r="F52" s="115" t="n">
        <x:v>2550000</x:v>
      </x:c>
      <x:c r="G52" s="173" t="n">
        <x:v>159375</x:v>
      </x:c>
      <x:c r="H52" s="2"/>
    </x:row>
    <x:row r="53" ht="22" customHeight="1">
      <x:c r="A53" s="129" t="n">
        <x:v>46248</x:v>
      </x:c>
      <x:c r="B53" s="114" t="str">
        <x:v>Jumat</x:v>
      </x:c>
      <x:c r="C53" s="114" t="n">
        <x:v>10</x:v>
      </x:c>
      <x:c r="D53" s="115" t="n">
        <x:v>290000</x:v>
      </x:c>
      <x:c r="E53" s="115" t="n">
        <x:v>1185000</x:v>
      </x:c>
      <x:c r="F53" s="115" t="n">
        <x:v>1475000</x:v>
      </x:c>
      <x:c r="G53" s="173" t="n">
        <x:v>147500</x:v>
      </x:c>
      <x:c r="H53" s="2"/>
    </x:row>
    <x:row r="54" ht="22" customHeight="1">
      <x:c r="A54" s="129" t="n">
        <x:v>46249</x:v>
      </x:c>
      <x:c r="B54" s="114" t="str">
        <x:v>Sabtu</x:v>
      </x:c>
      <x:c r="C54" s="114" t="n">
        <x:v>14</x:v>
      </x:c>
      <x:c r="D54" s="115" t="n">
        <x:v>600000</x:v>
      </x:c>
      <x:c r="E54" s="115" t="n">
        <x:v>2945000</x:v>
      </x:c>
      <x:c r="F54" s="115" t="n">
        <x:v>3545000</x:v>
      </x:c>
      <x:c r="G54" s="173" t="n">
        <x:v>253214.2857142857</x:v>
      </x:c>
      <x:c r="H54" s="2"/>
    </x:row>
    <x:row r="55" ht="22" customHeight="1">
      <x:c r="A55" s="129" t="n">
        <x:v>46250</x:v>
      </x:c>
      <x:c r="B55" s="114" t="str">
        <x:v>Minggu</x:v>
      </x:c>
      <x:c r="C55" s="114" t="n">
        <x:v>12</x:v>
      </x:c>
      <x:c r="D55" s="115" t="n">
        <x:v>250000</x:v>
      </x:c>
      <x:c r="E55" s="115" t="n">
        <x:v>1300000</x:v>
      </x:c>
      <x:c r="F55" s="115" t="n">
        <x:v>1550000</x:v>
      </x:c>
      <x:c r="G55" s="173" t="n">
        <x:v>129166.66666666667</x:v>
      </x:c>
      <x:c r="H55" s="2"/>
    </x:row>
    <x:row r="56" ht="22" customHeight="1">
      <x:c r="A56" s="129" t="n">
        <x:v>46251</x:v>
      </x:c>
      <x:c r="B56" s="114" t="str">
        <x:v>Senin</x:v>
      </x:c>
      <x:c r="C56" s="114" t="n">
        <x:v>22</x:v>
      </x:c>
      <x:c r="D56" s="115" t="n">
        <x:v>625000</x:v>
      </x:c>
      <x:c r="E56" s="115" t="n">
        <x:v>3100000</x:v>
      </x:c>
      <x:c r="F56" s="115" t="n">
        <x:v>3725000</x:v>
      </x:c>
      <x:c r="G56" s="173" t="n">
        <x:v>169318.18181818182</x:v>
      </x:c>
      <x:c r="H56" s="2"/>
    </x:row>
    <x:row r="57" ht="22" customHeight="1">
      <x:c r="A57" s="129" t="n">
        <x:v>46252</x:v>
      </x:c>
      <x:c r="B57" s="114" t="str">
        <x:v>Selasa</x:v>
      </x:c>
      <x:c r="C57" s="114" t="n">
        <x:v>6</x:v>
      </x:c>
      <x:c r="D57" s="115" t="n">
        <x:v>100000</x:v>
      </x:c>
      <x:c r="E57" s="115" t="n">
        <x:v>1275000</x:v>
      </x:c>
      <x:c r="F57" s="115" t="n">
        <x:v>1375000</x:v>
      </x:c>
      <x:c r="G57" s="173" t="n">
        <x:v>229166.66666666666</x:v>
      </x:c>
      <x:c r="H57" s="2"/>
    </x:row>
    <x:row r="58" ht="22" customHeight="1">
      <x:c r="A58" s="129" t="n">
        <x:v>46253</x:v>
      </x:c>
      <x:c r="B58" s="114" t="str">
        <x:v>Rabu</x:v>
      </x:c>
      <x:c r="C58" s="114" t="n">
        <x:v>12</x:v>
      </x:c>
      <x:c r="D58" s="115" t="n">
        <x:v>300000</x:v>
      </x:c>
      <x:c r="E58" s="115" t="n">
        <x:v>1000000</x:v>
      </x:c>
      <x:c r="F58" s="115" t="n">
        <x:v>1300000</x:v>
      </x:c>
      <x:c r="G58" s="173" t="n">
        <x:v>108333.33333333333</x:v>
      </x:c>
      <x:c r="H58" s="2"/>
    </x:row>
    <x:row r="59" ht="22" customHeight="1">
      <x:c r="A59" s="129" t="n">
        <x:v>46254</x:v>
      </x:c>
      <x:c r="B59" s="114" t="str">
        <x:v>Kamis</x:v>
      </x:c>
      <x:c r="C59" s="114" t="n">
        <x:v>19</x:v>
      </x:c>
      <x:c r="D59" s="115" t="n">
        <x:v>125000</x:v>
      </x:c>
      <x:c r="E59" s="115" t="n">
        <x:v>2175000</x:v>
      </x:c>
      <x:c r="F59" s="115" t="n">
        <x:v>2300000</x:v>
      </x:c>
      <x:c r="G59" s="173" t="n">
        <x:v>121052.63157894737</x:v>
      </x:c>
      <x:c r="H59" s="2"/>
    </x:row>
    <x:row r="60" ht="22" customHeight="1">
      <x:c r="A60" s="129" t="n">
        <x:v>46255</x:v>
      </x:c>
      <x:c r="B60" s="114" t="str">
        <x:v>Jumat</x:v>
      </x:c>
      <x:c r="C60" s="114" t="n">
        <x:v>11</x:v>
      </x:c>
      <x:c r="D60" s="115" t="n">
        <x:v>400000</x:v>
      </x:c>
      <x:c r="E60" s="115" t="n">
        <x:v>1400000</x:v>
      </x:c>
      <x:c r="F60" s="115" t="n">
        <x:v>1800000</x:v>
      </x:c>
      <x:c r="G60" s="173" t="n">
        <x:v>163636.36363636365</x:v>
      </x:c>
      <x:c r="H60" s="2"/>
    </x:row>
    <x:row r="61" ht="22" customHeight="1">
      <x:c r="A61" s="129" t="n">
        <x:v>46256</x:v>
      </x:c>
      <x:c r="B61" s="114" t="str">
        <x:v>Sabtu</x:v>
      </x:c>
      <x:c r="C61" s="114" t="n">
        <x:v>20</x:v>
      </x:c>
      <x:c r="D61" s="115" t="n">
        <x:v>635000</x:v>
      </x:c>
      <x:c r="E61" s="115" t="n">
        <x:v>2310000</x:v>
      </x:c>
      <x:c r="F61" s="115" t="n">
        <x:v>2945000</x:v>
      </x:c>
      <x:c r="G61" s="173" t="n">
        <x:v>147250</x:v>
      </x:c>
      <x:c r="H61" s="2"/>
    </x:row>
    <x:row r="62" ht="22" customHeight="1">
      <x:c r="A62" s="129" t="n">
        <x:v>46257</x:v>
      </x:c>
      <x:c r="B62" s="114" t="str">
        <x:v>Minggu</x:v>
      </x:c>
      <x:c r="C62" s="114" t="n">
        <x:v>27</x:v>
      </x:c>
      <x:c r="D62" s="115" t="n">
        <x:v>475000</x:v>
      </x:c>
      <x:c r="E62" s="115" t="n">
        <x:v>3900000</x:v>
      </x:c>
      <x:c r="F62" s="115" t="n">
        <x:v>4375000</x:v>
      </x:c>
      <x:c r="G62" s="173" t="n">
        <x:v>162037.03703703705</x:v>
      </x:c>
      <x:c r="H62" s="2"/>
    </x:row>
    <x:row r="63" ht="22" customHeight="1">
      <x:c r="A63" s="129" t="n">
        <x:v>46258</x:v>
      </x:c>
      <x:c r="B63" s="114" t="str">
        <x:v>Senin</x:v>
      </x:c>
      <x:c r="C63" s="114" t="n">
        <x:v>18</x:v>
      </x:c>
      <x:c r="D63" s="115" t="n">
        <x:v>1500000</x:v>
      </x:c>
      <x:c r="E63" s="115" t="n">
        <x:v>2980000</x:v>
      </x:c>
      <x:c r="F63" s="115" t="n">
        <x:v>4480000</x:v>
      </x:c>
      <x:c r="G63" s="173" t="n">
        <x:v>248888.88888888888</x:v>
      </x:c>
      <x:c r="H63" s="2"/>
    </x:row>
    <x:row r="64" ht="22" customHeight="1">
      <x:c r="A64" s="129" t="n">
        <x:v>46259</x:v>
      </x:c>
      <x:c r="B64" s="114" t="str">
        <x:v>Selasa</x:v>
      </x:c>
      <x:c r="C64" s="114" t="n">
        <x:v>18</x:v>
      </x:c>
      <x:c r="D64" s="115" t="n">
        <x:v>735000</x:v>
      </x:c>
      <x:c r="E64" s="115" t="n">
        <x:v>2585000</x:v>
      </x:c>
      <x:c r="F64" s="115" t="n">
        <x:v>3320000</x:v>
      </x:c>
      <x:c r="G64" s="173" t="n">
        <x:v>184444.44444444444</x:v>
      </x:c>
      <x:c r="H64" s="2"/>
    </x:row>
    <x:row r="65" ht="22" customHeight="1">
      <x:c r="A65" s="129" t="n">
        <x:v>46260</x:v>
      </x:c>
      <x:c r="B65" s="114" t="str">
        <x:v>Rabu</x:v>
      </x:c>
      <x:c r="C65" s="114" t="n">
        <x:v>20</x:v>
      </x:c>
      <x:c r="D65" s="115" t="n">
        <x:v>0</x:v>
      </x:c>
      <x:c r="E65" s="115" t="n">
        <x:v>2570000</x:v>
      </x:c>
      <x:c r="F65" s="115" t="n">
        <x:v>2570000</x:v>
      </x:c>
      <x:c r="G65" s="173" t="n">
        <x:v>128500</x:v>
      </x:c>
      <x:c r="H65" s="2"/>
    </x:row>
    <x:row r="66" ht="22" customHeight="1">
      <x:c r="A66" s="129" t="n">
        <x:v>46261</x:v>
      </x:c>
      <x:c r="B66" s="114" t="str">
        <x:v>Kamis</x:v>
      </x:c>
      <x:c r="C66" s="114" t="n">
        <x:v>26</x:v>
      </x:c>
      <x:c r="D66" s="115" t="n">
        <x:v>1000000</x:v>
      </x:c>
      <x:c r="E66" s="115" t="n">
        <x:v>3385000</x:v>
      </x:c>
      <x:c r="F66" s="115" t="n">
        <x:v>4385000</x:v>
      </x:c>
      <x:c r="G66" s="173" t="n">
        <x:v>168653.84615384616</x:v>
      </x:c>
      <x:c r="H66" s="2"/>
    </x:row>
    <x:row r="67" ht="22" customHeight="1">
      <x:c r="A67" s="129" t="n">
        <x:v>46262</x:v>
      </x:c>
      <x:c r="B67" s="114" t="str">
        <x:v>Jumat</x:v>
      </x:c>
      <x:c r="C67" s="114" t="n">
        <x:v>22</x:v>
      </x:c>
      <x:c r="D67" s="115" t="n">
        <x:v>725000</x:v>
      </x:c>
      <x:c r="E67" s="115" t="n">
        <x:v>2800000</x:v>
      </x:c>
      <x:c r="F67" s="115" t="n">
        <x:v>3525000</x:v>
      </x:c>
      <x:c r="G67" s="173" t="n">
        <x:v>160227.27272727274</x:v>
      </x:c>
      <x:c r="H67" s="2"/>
    </x:row>
    <x:row r="68" ht="22" customHeight="1">
      <x:c r="A68" s="129" t="n">
        <x:v>46263</x:v>
      </x:c>
      <x:c r="B68" s="114" t="str">
        <x:v>Sabtu</x:v>
      </x:c>
      <x:c r="C68" s="114" t="n">
        <x:v>26</x:v>
      </x:c>
      <x:c r="D68" s="115" t="n">
        <x:v>800000</x:v>
      </x:c>
      <x:c r="E68" s="115" t="n">
        <x:v>2780000</x:v>
      </x:c>
      <x:c r="F68" s="115" t="n">
        <x:v>3580000</x:v>
      </x:c>
      <x:c r="G68" s="173" t="n">
        <x:v>137692.3076923077</x:v>
      </x:c>
      <x:c r="H68" s="2"/>
    </x:row>
    <x:row r="69" ht="22" customHeight="1">
      <x:c r="A69" s="129" t="n">
        <x:v>46264</x:v>
      </x:c>
      <x:c r="B69" s="114" t="str">
        <x:v>Minggu</x:v>
      </x:c>
      <x:c r="C69" s="114" t="n">
        <x:v>17</x:v>
      </x:c>
      <x:c r="D69" s="115" t="n">
        <x:v>450000</x:v>
      </x:c>
      <x:c r="E69" s="115" t="n">
        <x:v>2745000</x:v>
      </x:c>
      <x:c r="F69" s="115" t="n">
        <x:v>3195000</x:v>
      </x:c>
      <x:c r="G69" s="173" t="n">
        <x:v>187941.17647058822</x:v>
      </x:c>
      <x:c r="H69" s="2"/>
    </x:row>
    <x:row r="70" ht="22" customHeight="1">
      <x:c r="A70" s="130" t="n">
        <x:v>46265</x:v>
      </x:c>
      <x:c r="B70" s="131" t="str">
        <x:v>Senin</x:v>
      </x:c>
      <x:c r="C70" s="131" t="n">
        <x:v>35</x:v>
      </x:c>
      <x:c r="D70" s="132" t="n">
        <x:v>125000</x:v>
      </x:c>
      <x:c r="E70" s="132" t="n">
        <x:v>4150000</x:v>
      </x:c>
      <x:c r="F70" s="132" t="n">
        <x:v>4275000</x:v>
      </x:c>
      <x:c r="G70" s="174" t="n">
        <x:v>122142.85714285714</x:v>
      </x:c>
      <x:c r="H70" s="2"/>
    </x:row>
    <x:row r="71" ht="22" customHeight="1">
      <x:c r="A71" s="2"/>
      <x:c r="B71" s="2"/>
      <x:c r="C71" s="2"/>
      <x:c r="D71" s="2"/>
      <x:c r="E71" s="2"/>
      <x:c r="F71" s="2"/>
      <x:c r="G71" s="2"/>
      <x:c r="H71" s="2"/>
    </x:row>
    <x:row r="72" ht="22" customHeight="1">
      <x:c r="A72" s="2"/>
      <x:c r="B72" s="2"/>
      <x:c r="C72" s="2"/>
      <x:c r="D72" s="2"/>
      <x:c r="E72" s="2"/>
      <x:c r="F72" s="2"/>
      <x:c r="G72" s="2"/>
      <x:c r="H72" s="2"/>
    </x:row>
    <x:row r="73" ht="22" customHeight="1">
      <x:c r="A73" s="2"/>
      <x:c r="B73" s="2"/>
      <x:c r="C73" s="2"/>
      <x:c r="D73" s="2"/>
      <x:c r="E73" s="2"/>
      <x:c r="F73" s="2"/>
      <x:c r="G73" s="2"/>
      <x:c r="H73" s="2"/>
    </x:row>
    <x:row r="74" ht="22" customHeight="1">
      <x:c r="A74" s="2"/>
      <x:c r="B74" s="2"/>
      <x:c r="C74" s="2"/>
      <x:c r="D74" s="2"/>
      <x:c r="E74" s="2"/>
      <x:c r="F74" s="2"/>
      <x:c r="G74" s="2"/>
      <x:c r="H74" s="2"/>
    </x:row>
    <x:row r="75" ht="22" customHeight="1">
      <x:c r="A75" s="2"/>
      <x:c r="B75" s="2"/>
      <x:c r="C75" s="2"/>
      <x:c r="D75" s="2"/>
      <x:c r="E75" s="2"/>
      <x:c r="F75" s="2"/>
      <x:c r="G75" s="2"/>
      <x:c r="H75" s="2"/>
    </x:row>
    <x:row r="76" ht="22" customHeight="1">
      <x:c r="A76" s="2"/>
      <x:c r="B76" s="2"/>
      <x:c r="C76" s="2"/>
      <x:c r="D76" s="2"/>
      <x:c r="E76" s="2"/>
      <x:c r="F76" s="2"/>
      <x:c r="G76" s="2"/>
      <x:c r="H76" s="2"/>
    </x:row>
    <x:row r="77" ht="22" customHeight="1">
      <x:c r="A77" s="2"/>
      <x:c r="B77" s="2"/>
      <x:c r="C77" s="2"/>
      <x:c r="D77" s="2"/>
      <x:c r="E77" s="2"/>
      <x:c r="F77" s="2"/>
      <x:c r="G77" s="2"/>
      <x:c r="H77" s="2"/>
    </x:row>
    <x:row r="78" ht="22" customHeight="1">
      <x:c r="A78" s="2"/>
      <x:c r="B78" s="2"/>
      <x:c r="C78" s="2"/>
      <x:c r="D78" s="2"/>
      <x:c r="E78" s="2"/>
      <x:c r="F78" s="2"/>
      <x:c r="G78" s="2"/>
      <x:c r="H78" s="2"/>
    </x:row>
    <x:row r="79" ht="22" customHeight="1">
      <x:c r="A79" s="2"/>
      <x:c r="B79" s="2"/>
      <x:c r="C79" s="2"/>
      <x:c r="D79" s="2"/>
      <x:c r="E79" s="2"/>
      <x:c r="F79" s="2"/>
      <x:c r="G79" s="2"/>
      <x:c r="H79" s="2"/>
    </x:row>
    <x:row r="80" ht="22" customHeight="1">
      <x:c r="A80" s="2"/>
      <x:c r="B80" s="2"/>
      <x:c r="C80" s="2"/>
      <x:c r="D80" s="2"/>
      <x:c r="E80" s="2"/>
      <x:c r="F80" s="2"/>
      <x:c r="G80" s="2"/>
      <x:c r="H80" s="2"/>
    </x:row>
    <x:row r="82" ht="36" customHeight="1">
      <x:c r="A82" s="459" t="str">
        <x:v>INPUT SUMBER HISTORIS | BACA SAJA DARI DRIVE</x:v>
      </x:c>
      <x:c r="B82" s="459"/>
      <x:c r="C82" s="459"/>
      <x:c r="D82" s="459"/>
      <x:c r="E82" s="459"/>
      <x:c r="F82" s="459"/>
      <x:c r="G82" s="459"/>
      <x:c r="H82" s="459"/>
    </x:row>
    <x:row r="84" ht="36" customHeight="1">
      <x:c r="A84" s="459" t="str">
        <x:v>Periode</x:v>
      </x:c>
      <x:c r="B84" s="459" t="str">
        <x:v>Metrik sumber</x:v>
      </x:c>
      <x:c r="C84" s="459" t="str">
        <x:v>Nilai sumber</x:v>
      </x:c>
      <x:c r="D84" s="459" t="str">
        <x:v>Alamat sumber</x:v>
      </x:c>
      <x:c r="E84" s="459" t="str">
        <x:v>Cakupan</x:v>
      </x:c>
      <x:c r="F84" s="459" t="str">
        <x:v>Rekonsiliasi</x:v>
      </x:c>
      <x:c r="G84" s="459" t="str">
        <x:v>Revisi sumber</x:v>
      </x:c>
      <x:c r="H84" s="459" t="str">
        <x:v>Rumus / nilai asli</x:v>
      </x:c>
    </x:row>
    <x:row r="85" ht="48" customHeight="1">
      <x:c r="A85" s="413" t="str">
        <x:v>September 2025</x:v>
      </x:c>
      <x:c r="B85" s="413" t="str">
        <x:v>Omzet</x:v>
      </x:c>
      <x:c r="C85" s="460" t="n">
        <x:v>151036150</x:v>
      </x:c>
      <x:c r="D85" s="413" t="str">
        <x:v>Rekap Gabungan!F11</x:v>
      </x:c>
      <x:c r="E85" s="413" t="str">
        <x:v>1–30 September 2025</x:v>
      </x:c>
      <x:c r="F85" s="413" t="str">
        <x:v>MATCH</x:v>
      </x:c>
      <x:c r="G85" s="413" t="str">
        <x:v>9 Sep 2026 13.05 WIB</x:v>
      </x:c>
      <x:c r="H85" s="413" t="n">
        <x:v>151036150</x:v>
      </x:c>
    </x:row>
    <x:row r="86" ht="48" customHeight="1">
      <x:c r="A86" s="413" t="str">
        <x:v>September 2025</x:v>
      </x:c>
      <x:c r="B86" s="413" t="str">
        <x:v>Transaksi</x:v>
      </x:c>
      <x:c r="C86" s="461" t="n">
        <x:v>634</x:v>
      </x:c>
      <x:c r="D86" s="413" t="str">
        <x:v>Rekap Gabungan!G11</x:v>
      </x:c>
      <x:c r="E86" s="413" t="str">
        <x:v>1–30 September 2025</x:v>
      </x:c>
      <x:c r="F86" s="413" t="str">
        <x:v>MATCH</x:v>
      </x:c>
      <x:c r="G86" s="413" t="str">
        <x:v>9 Sep 2026 13.05 WIB</x:v>
      </x:c>
      <x:c r="H86" s="413" t="n">
        <x:v>634</x:v>
      </x:c>
    </x:row>
    <x:row r="87" ht="48" customHeight="1">
      <x:c r="A87" s="413" t="str">
        <x:v>September 2025</x:v>
      </x:c>
      <x:c r="B87" s="413" t="str">
        <x:v>Cash</x:v>
      </x:c>
      <x:c r="C87" s="460" t="n">
        <x:v>64061150</x:v>
      </x:c>
      <x:c r="D87" s="413" t="str">
        <x:v>Rekap Gabungan!I11</x:v>
      </x:c>
      <x:c r="E87" s="413" t="str">
        <x:v>1–30 September 2025</x:v>
      </x:c>
      <x:c r="F87" s="413" t="str">
        <x:v>MATCH</x:v>
      </x:c>
      <x:c r="G87" s="413" t="str">
        <x:v>9 Sep 2026 13.05 WIB</x:v>
      </x:c>
      <x:c r="H87" s="413" t="n">
        <x:v>64061150</x:v>
      </x:c>
    </x:row>
    <x:row r="88" ht="48" customHeight="1">
      <x:c r="A88" s="413" t="str">
        <x:v>September 2025</x:v>
      </x:c>
      <x:c r="B88" s="413" t="str">
        <x:v>Transfer</x:v>
      </x:c>
      <x:c r="C88" s="460" t="n">
        <x:v>86975000</x:v>
      </x:c>
      <x:c r="D88" s="413" t="str">
        <x:v>Rekap Gabungan!J11</x:v>
      </x:c>
      <x:c r="E88" s="413" t="str">
        <x:v>1–30 September 2025</x:v>
      </x:c>
      <x:c r="F88" s="413" t="str">
        <x:v>MATCH</x:v>
      </x:c>
      <x:c r="G88" s="413" t="str">
        <x:v>9 Sep 2026 13.05 WIB</x:v>
      </x:c>
      <x:c r="H88" s="413" t="n">
        <x:v>86975000</x:v>
      </x:c>
    </x:row>
    <x:row r="89" ht="48" customHeight="1">
      <x:c r="A89" s="413" t="str">
        <x:v>September 2025</x:v>
      </x:c>
      <x:c r="B89" s="413" t="str">
        <x:v>Nett Profit P&amp;L</x:v>
      </x:c>
      <x:c r="C89" s="460" t="n">
        <x:v>104158649</x:v>
      </x:c>
      <x:c r="D89" s="413" t="str">
        <x:v>Rekap Gabungan!O11</x:v>
      </x:c>
      <x:c r="E89" s="413" t="str">
        <x:v>1–30 September 2025</x:v>
      </x:c>
      <x:c r="F89" s="413" t="str">
        <x:v>MATCH</x:v>
      </x:c>
      <x:c r="G89" s="413" t="str">
        <x:v>9 Sep 2026 13.05 WIB</x:v>
      </x:c>
      <x:c r="H89" s="413" t="n">
        <x:v>104158649</x:v>
      </x:c>
    </x:row>
    <x:row r="90" ht="48" customHeight="1">
      <x:c r="A90" s="413" t="str">
        <x:v>September 2025</x:v>
      </x:c>
      <x:c r="B90" s="413" t="str">
        <x:v>Total Cash Out</x:v>
      </x:c>
      <x:c r="C90" s="460" t="n">
        <x:v>51616501</x:v>
      </x:c>
      <x:c r="D90" s="413" t="str">
        <x:v>Rekap Gabungan!Q11</x:v>
      </x:c>
      <x:c r="E90" s="413" t="str">
        <x:v>1–30 September 2025</x:v>
      </x:c>
      <x:c r="F90" s="413" t="str">
        <x:v>MATCH</x:v>
      </x:c>
      <x:c r="G90" s="413" t="str">
        <x:v>9 Sep 2026 13.05 WIB</x:v>
      </x:c>
      <x:c r="H90" s="413" t="n">
        <x:v>51616501</x:v>
      </x:c>
    </x:row>
    <x:row r="91" ht="48" customHeight="1">
      <x:c r="A91" s="413" t="str">
        <x:v>September 2025</x:v>
      </x:c>
      <x:c r="B91" s="413" t="str">
        <x:v>Nett Profit Cash</x:v>
      </x:c>
      <x:c r="C91" s="460" t="n">
        <x:v>99169649</x:v>
      </x:c>
      <x:c r="D91" s="413" t="str">
        <x:v>Rekap Gabungan!R11</x:v>
      </x:c>
      <x:c r="E91" s="413" t="str">
        <x:v>1–30 September 2025</x:v>
      </x:c>
      <x:c r="F91" s="413" t="str">
        <x:v>MATCH</x:v>
      </x:c>
      <x:c r="G91" s="413" t="str">
        <x:v>9 Sep 2026 13.05 WIB</x:v>
      </x:c>
      <x:c r="H91" s="413" t="n">
        <x:v>99169649</x:v>
      </x:c>
    </x:row>
    <x:row r="92" ht="48" customHeight="1">
      <x:c r="A92" s="413" t="str">
        <x:v>September 2025</x:v>
      </x:c>
      <x:c r="B92" s="413" t="str">
        <x:v>Status Rekonsiliasi</x:v>
      </x:c>
      <x:c r="C92" s="413" t="str">
        <x:v>MATCH</x:v>
      </x:c>
      <x:c r="D92" s="413" t="str">
        <x:v>Rekap Gabungan!V11</x:v>
      </x:c>
      <x:c r="E92" s="413" t="str">
        <x:v>1–30 September 2025</x:v>
      </x:c>
      <x:c r="F92" s="413" t="str">
        <x:v>MATCH</x:v>
      </x:c>
      <x:c r="G92" s="413" t="str">
        <x:v>9 Sep 2026 13.05 WIB</x:v>
      </x:c>
      <x:c r="H92" s="413" t="str">
        <x:v>MATCH</x:v>
      </x:c>
    </x:row>
    <x:row r="93" ht="48" customHeight="1">
      <x:c r="A93" s="413" t="str">
        <x:v>September 2025</x:v>
      </x:c>
      <x:c r="B93" s="413" t="str">
        <x:v>Selisih Rekonsiliasi</x:v>
      </x:c>
      <x:c r="C93" s="460" t="n">
        <x:v>0</x:v>
      </x:c>
      <x:c r="D93" s="413" t="str">
        <x:v>Rekap Gabungan!W11</x:v>
      </x:c>
      <x:c r="E93" s="413" t="str">
        <x:v>1–30 September 2025</x:v>
      </x:c>
      <x:c r="F93" s="413" t="str">
        <x:v>MATCH</x:v>
      </x:c>
      <x:c r="G93" s="413" t="str">
        <x:v>9 Sep 2026 13.05 WIB</x:v>
      </x:c>
      <x:c r="H93" s="413" t="n">
        <x:v>0</x:v>
      </x:c>
    </x:row>
    <x:row r="94" ht="48" customHeight="1">
      <x:c r="A94" s="413" t="str">
        <x:v>Agustus 2026</x:v>
      </x:c>
      <x:c r="B94" s="413" t="str">
        <x:v>Omzet</x:v>
      </x:c>
      <x:c r="C94" s="460" t="n">
        <x:v>87880000</x:v>
      </x:c>
      <x:c r="D94" s="413" t="str">
        <x:v>Rekap Gabungan!F22</x:v>
      </x:c>
      <x:c r="E94" s="413" t="str">
        <x:v>1–31 Agustus 2026</x:v>
      </x:c>
      <x:c r="F94" s="413" t="str">
        <x:v>CHECK</x:v>
      </x:c>
      <x:c r="G94" s="413" t="str">
        <x:v>9 Sep 2026 13.05 WIB</x:v>
      </x:c>
      <x:c r="H94" s="413" t="n">
        <x:v>87880000</x:v>
      </x:c>
    </x:row>
    <x:row r="95" ht="48" customHeight="1">
      <x:c r="A95" s="413" t="str">
        <x:v>Agustus 2026</x:v>
      </x:c>
      <x:c r="B95" s="413" t="str">
        <x:v>Transaksi</x:v>
      </x:c>
      <x:c r="C95" s="461" t="n">
        <x:v>498</x:v>
      </x:c>
      <x:c r="D95" s="413" t="str">
        <x:v>Rekap Gabungan!G22</x:v>
      </x:c>
      <x:c r="E95" s="413" t="str">
        <x:v>1–31 Agustus 2026</x:v>
      </x:c>
      <x:c r="F95" s="413" t="str">
        <x:v>CHECK</x:v>
      </x:c>
      <x:c r="G95" s="413" t="str">
        <x:v>9 Sep 2026 13.05 WIB</x:v>
      </x:c>
      <x:c r="H95" s="413" t="n">
        <x:v>498</x:v>
      </x:c>
    </x:row>
    <x:row r="96" ht="48" customHeight="1">
      <x:c r="A96" s="413" t="str">
        <x:v>Agustus 2026</x:v>
      </x:c>
      <x:c r="B96" s="413" t="str">
        <x:v>Cash</x:v>
      </x:c>
      <x:c r="C96" s="460" t="n">
        <x:v>18410000</x:v>
      </x:c>
      <x:c r="D96" s="413" t="str">
        <x:v>Rekap Gabungan!I22</x:v>
      </x:c>
      <x:c r="E96" s="413" t="str">
        <x:v>1–31 Agustus 2026</x:v>
      </x:c>
      <x:c r="F96" s="413" t="str">
        <x:v>CHECK</x:v>
      </x:c>
      <x:c r="G96" s="413" t="str">
        <x:v>9 Sep 2026 13.05 WIB</x:v>
      </x:c>
      <x:c r="H96" s="413" t="n">
        <x:v>18410000</x:v>
      </x:c>
    </x:row>
    <x:row r="97" ht="48" customHeight="1">
      <x:c r="A97" s="413" t="str">
        <x:v>Agustus 2026</x:v>
      </x:c>
      <x:c r="B97" s="413" t="str">
        <x:v>Transfer</x:v>
      </x:c>
      <x:c r="C97" s="460" t="n">
        <x:v>69470000</x:v>
      </x:c>
      <x:c r="D97" s="413" t="str">
        <x:v>Rekap Gabungan!J22</x:v>
      </x:c>
      <x:c r="E97" s="413" t="str">
        <x:v>1–31 Agustus 2026</x:v>
      </x:c>
      <x:c r="F97" s="413" t="str">
        <x:v>CHECK</x:v>
      </x:c>
      <x:c r="G97" s="413" t="str">
        <x:v>9 Sep 2026 13.05 WIB</x:v>
      </x:c>
      <x:c r="H97" s="413" t="n">
        <x:v>69470000</x:v>
      </x:c>
    </x:row>
    <x:row r="98" ht="48" customHeight="1">
      <x:c r="A98" s="413" t="str">
        <x:v>Agustus 2026</x:v>
      </x:c>
      <x:c r="B98" s="413" t="str">
        <x:v>Nett Profit P&amp;L</x:v>
      </x:c>
      <x:c r="C98" s="460" t="n">
        <x:v>62663478</x:v>
      </x:c>
      <x:c r="D98" s="413" t="str">
        <x:v>Rekap Gabungan!O22</x:v>
      </x:c>
      <x:c r="E98" s="413" t="str">
        <x:v>1–31 Agustus 2026</x:v>
      </x:c>
      <x:c r="F98" s="413" t="str">
        <x:v>CHECK</x:v>
      </x:c>
      <x:c r="G98" s="413" t="str">
        <x:v>9 Sep 2026 13.05 WIB</x:v>
      </x:c>
      <x:c r="H98" s="413" t="n">
        <x:v>62663478</x:v>
      </x:c>
    </x:row>
    <x:row r="99" ht="48" customHeight="1">
      <x:c r="A99" s="413" t="str">
        <x:v>Agustus 2026</x:v>
      </x:c>
      <x:c r="B99" s="413" t="str">
        <x:v>Total Cash Out</x:v>
      </x:c>
      <x:c r="C99" s="460" t="n">
        <x:v>28935022</x:v>
      </x:c>
      <x:c r="D99" s="413" t="str">
        <x:v>Rekap Gabungan!Q22</x:v>
      </x:c>
      <x:c r="E99" s="413" t="str">
        <x:v>1–31 Agustus 2026</x:v>
      </x:c>
      <x:c r="F99" s="413" t="str">
        <x:v>CHECK</x:v>
      </x:c>
      <x:c r="G99" s="413" t="str">
        <x:v>9 Sep 2026 13.05 WIB</x:v>
      </x:c>
      <x:c r="H99" s="413" t="n">
        <x:v>28935022</x:v>
      </x:c>
    </x:row>
    <x:row r="100" ht="48" customHeight="1">
      <x:c r="A100" s="413" t="str">
        <x:v>Agustus 2026</x:v>
      </x:c>
      <x:c r="B100" s="413" t="str">
        <x:v>Nett Profit Cash</x:v>
      </x:c>
      <x:c r="C100" s="460" t="n">
        <x:v>58944978</x:v>
      </x:c>
      <x:c r="D100" s="413" t="str">
        <x:v>Rekap Gabungan!R22</x:v>
      </x:c>
      <x:c r="E100" s="413" t="str">
        <x:v>1–31 Agustus 2026</x:v>
      </x:c>
      <x:c r="F100" s="413" t="str">
        <x:v>CHECK</x:v>
      </x:c>
      <x:c r="G100" s="413" t="str">
        <x:v>9 Sep 2026 13.05 WIB</x:v>
      </x:c>
      <x:c r="H100" s="413" t="n">
        <x:v>58944978</x:v>
      </x:c>
    </x:row>
    <x:row r="101" ht="48" customHeight="1">
      <x:c r="A101" s="413" t="str">
        <x:v>Agustus 2026</x:v>
      </x:c>
      <x:c r="B101" s="413" t="str">
        <x:v>Status Rekonsiliasi</x:v>
      </x:c>
      <x:c r="C101" s="413" t="str">
        <x:v>CHECK</x:v>
      </x:c>
      <x:c r="D101" s="413" t="str">
        <x:v>Rekap Gabungan!V22</x:v>
      </x:c>
      <x:c r="E101" s="413" t="str">
        <x:v>1–31 Agustus 2026</x:v>
      </x:c>
      <x:c r="F101" s="413" t="str">
        <x:v>CHECK</x:v>
      </x:c>
      <x:c r="G101" s="413" t="str">
        <x:v>9 Sep 2026 13.05 WIB</x:v>
      </x:c>
      <x:c r="H101" s="413" t="str">
        <x:v>CHECK</x:v>
      </x:c>
    </x:row>
    <x:row r="102" ht="48" customHeight="1">
      <x:c r="A102" s="413" t="str">
        <x:v>Agustus 2026</x:v>
      </x:c>
      <x:c r="B102" s="413" t="str">
        <x:v>Selisih Rekonsiliasi</x:v>
      </x:c>
      <x:c r="C102" s="460" t="n">
        <x:v>8245000</x:v>
      </x:c>
      <x:c r="D102" s="413" t="str">
        <x:v>Rekap Gabungan!W22</x:v>
      </x:c>
      <x:c r="E102" s="413" t="str">
        <x:v>1–31 Agustus 2026</x:v>
      </x:c>
      <x:c r="F102" s="413" t="str">
        <x:v>CHECK</x:v>
      </x:c>
      <x:c r="G102" s="413" t="str">
        <x:v>9 Sep 2026 13.05 WIB</x:v>
      </x:c>
      <x:c r="H102" s="413" t="n">
        <x:v>8245000</x:v>
      </x:c>
    </x:row>
    <x:row r="103">
      <x:c r="A103" t="str">
        <x:v>Status Agustus</x:v>
      </x:c>
      <x:c r="B103" t="str">
        <x:v>CHECK</x:v>
      </x:c>
      <x:c r="C103"/>
    </x:row>
    <x:row r="104" ht="23" customHeight="1">
      <x:c r="A104" s="76" t="str">
        <x:v>Selisih Agustus</x:v>
      </x:c>
      <x:c r="B104" s="76" t="n">
        <x:v>8245000</x:v>
      </x:c>
      <x:c r="C104" s="76"/>
      <x:c r="D104" s="76"/>
      <x:c r="E104" s="76"/>
      <x:c r="F104" s="76"/>
      <x:c r="G104" s="76"/>
      <x:c r="H104" s="76"/>
    </x:row>
    <x:row r="105" ht="23" customHeight="1">
      <x:c r="A105" s="76" t="str">
        <x:v>Catatan</x:v>
      </x:c>
      <x:c r="B105" s="76" t="str">
        <x:v>Agustus 2026 tetap provisional. Jangan membuat adjustment agar MATCH.</x:v>
      </x:c>
      <x:c r="C105" s="76"/>
      <x:c r="D105" s="76"/>
      <x:c r="E105" s="76"/>
      <x:c r="F105" s="76"/>
      <x:c r="G105" s="76"/>
      <x:c r="H105" s="76"/>
    </x:row>
    <x:row r="106" ht="23" customHeight="1">
      <x:c r="A106" s="76"/>
      <x:c r="B106" s="76"/>
      <x:c r="C106" s="76"/>
      <x:c r="D106" s="76"/>
      <x:c r="E106" s="76"/>
      <x:c r="F106" s="76"/>
      <x:c r="G106" s="76"/>
      <x:c r="H106" s="76"/>
    </x:row>
    <x:row r="107" ht="23" customHeight="1">
      <x:c r="A107" s="76" t="str">
        <x:v>https://docs.google.com/spreadsheets/d/1G1JR0gJZHXLikevJB7Ex8cep6vu3dpZM/edit</x:v>
      </x:c>
      <x:c r="B107" s="76"/>
      <x:c r="C107" s="76"/>
      <x:c r="D107" s="76"/>
      <x:c r="E107" s="76"/>
      <x:c r="F107" s="76"/>
      <x:c r="G107" s="76"/>
      <x:c r="H107" s="76"/>
    </x:row>
    <x:row r="108" ht="23" customHeight="1">
      <x:c r="A108" s="76"/>
      <x:c r="B108" s="76"/>
      <x:c r="C108" s="76"/>
      <x:c r="D108" s="76"/>
      <x:c r="E108" s="76"/>
      <x:c r="F108" s="76"/>
      <x:c r="G108" s="76"/>
      <x:c r="H108" s="76"/>
    </x:row>
    <x:row r="109" ht="23" customHeight="1">
      <x:c r="A109" s="76" t="str">
        <x:v>ID 1G1JR0gJZHXLikevJB7Ex8cep6vu3dpZM. Revisi 9 Sep 2026 13.05 WIB. Batas data: Rekonsiliasi!E23:G23, Sumber &amp; Guide!F8 dan Dashboard!A2. Nilai O, Q, R dipertahankan sesuai definisi sumber, tidak dipaksa sama.</x:v>
      </x:c>
      <x:c r="B109" s="76"/>
      <x:c r="C109" s="76"/>
      <x:c r="D109" s="76"/>
      <x:c r="E109" s="76"/>
      <x:c r="F109" s="76"/>
      <x:c r="G109" s="76"/>
      <x:c r="H109" s="76"/>
    </x:row>
    <x:row r="110" ht="23" customHeight="1">
      <x:c r="A110" s="76"/>
      <x:c r="B110" s="76"/>
      <x:c r="C110" s="76"/>
      <x:c r="D110" s="76"/>
      <x:c r="E110" s="76"/>
      <x:c r="F110" s="76"/>
      <x:c r="G110" s="76"/>
      <x:c r="H110" s="76"/>
    </x:row>
    <x:row r="111" ht="23" customHeight="1">
      <x:c r="A111" s="76"/>
      <x:c r="B111" s="76"/>
      <x:c r="C111" s="76"/>
      <x:c r="D111" s="76"/>
      <x:c r="E111" s="76"/>
      <x:c r="F111" s="76"/>
      <x:c r="G111" s="76"/>
      <x:c r="H111" s="76"/>
    </x:row>
    <x:row r="112" ht="23" customHeight="1">
      <x:c r="A112" s="76"/>
      <x:c r="B112" s="76"/>
      <x:c r="C112" s="76"/>
      <x:c r="D112" s="76"/>
      <x:c r="E112" s="76"/>
      <x:c r="F112" s="76"/>
      <x:c r="G112" s="76"/>
      <x:c r="H112" s="76"/>
    </x:row>
  </x:sheetData>
  <x:mergeCells>
    <x:mergeCell ref="A1:H1"/>
    <x:mergeCell ref="A2:H2"/>
    <x:mergeCell ref="A19:H19"/>
    <x:mergeCell ref="A37:H37"/>
    <x:mergeCell ref="A22:H22"/>
    <x:mergeCell ref="A29:H30"/>
    <x:mergeCell ref="B32:H32"/>
    <x:mergeCell ref="B33:H33"/>
    <x:mergeCell ref="A104:H106"/>
    <x:mergeCell ref="A107:H108"/>
    <x:mergeCell ref="A109:H112"/>
    <x:mergeCell ref="A82:H8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8" hidden="0" customWidth="1"/>
    <x:col min="2" max="2" width="25" hidden="0" customWidth="1"/>
    <x:col min="3" max="3" width="25" hidden="0" customWidth="1"/>
    <x:col min="4" max="4" width="25" hidden="0" customWidth="1"/>
    <x:col min="5" max="5" width="18" hidden="0" customWidth="1"/>
    <x:col min="6" max="6" width="18" hidden="0" customWidth="1"/>
    <x:col min="7" max="7" width="18" hidden="0" customWidth="1"/>
  </x:cols>
  <x:sheetData>
    <x:row r="1" ht="34" customHeight="1">
      <x:c r="A1" s="4" t="str">
        <x:v>SKENARIO TARGET | SEPTEMBER 2026</x:v>
      </x:c>
      <x:c r="B1" s="4"/>
      <x:c r="C1" s="4"/>
      <x:c r="D1" s="4"/>
      <x:c r="E1" s="4"/>
      <x:c r="F1" s="4"/>
      <x:c r="G1" s="4"/>
    </x:row>
    <x:row r="2" ht="36" customHeight="1">
      <x:c r="A2" s="6" t="str">
        <x:v>Target Rp70 juta, Rp85 juta, dan Rp100 juta mengikuti base model. Ini simulasi pencapaian, bukan booking pasti.</x:v>
      </x:c>
      <x:c r="B2" s="6"/>
      <x:c r="C2" s="6"/>
      <x:c r="D2" s="6"/>
      <x:c r="E2" s="6"/>
      <x:c r="F2" s="6"/>
      <x:c r="G2" s="6"/>
    </x:row>
    <x:row r="3" ht="22" customHeight="1">
      <x:c r="A3" s="2"/>
      <x:c r="B3" s="2"/>
      <x:c r="C3" s="2"/>
      <x:c r="D3" s="2"/>
      <x:c r="E3" s="2"/>
      <x:c r="F3" s="2"/>
      <x:c r="G3" s="2"/>
    </x:row>
    <x:row r="4" ht="34" customHeight="1">
      <x:c r="A4" s="127" t="str">
        <x:v>Metrik</x:v>
      </x:c>
      <x:c r="B4" s="128" t="str">
        <x:v>Target 1</x:v>
      </x:c>
      <x:c r="C4" s="128" t="str">
        <x:v>Target 2</x:v>
      </x:c>
      <x:c r="D4" s="128" t="str">
        <x:v>Target 3</x:v>
      </x:c>
      <x:c r="E4" s="2"/>
      <x:c r="F4" s="2"/>
      <x:c r="G4" s="2"/>
    </x:row>
    <x:row r="5" ht="22" customHeight="1">
      <x:c r="A5" s="112" t="str">
        <x:v>Target omzet</x:v>
      </x:c>
      <x:c r="B5" s="115" t="n">
        <x:f>'Pengaturan'!B32</x:f>
        <x:v>70000000</x:v>
      </x:c>
      <x:c r="C5" s="115" t="n">
        <x:f>'Pengaturan'!B33</x:f>
        <x:v>85000000</x:v>
      </x:c>
      <x:c r="D5" s="173" t="n">
        <x:f>'Pengaturan'!B34</x:f>
        <x:v>100000000</x:v>
      </x:c>
      <x:c r="E5" s="2"/>
      <x:c r="F5" s="2"/>
      <x:c r="G5" s="2"/>
    </x:row>
    <x:row r="6" ht="22" customHeight="1">
      <x:c r="A6" s="112" t="str">
        <x:v>Bonus %</x:v>
      </x:c>
      <x:c r="B6" s="156" t="n">
        <x:f>'Pengaturan'!C32</x:f>
        <x:v>0.05</x:v>
      </x:c>
      <x:c r="C6" s="156" t="n">
        <x:f>'Pengaturan'!C33</x:f>
        <x:v>0.06</x:v>
      </x:c>
      <x:c r="D6" s="175" t="n">
        <x:f>'Pengaturan'!C34</x:f>
        <x:v>0.07</x:v>
      </x:c>
      <x:c r="E6" s="2"/>
      <x:c r="F6" s="2"/>
      <x:c r="G6" s="2"/>
    </x:row>
    <x:row r="7" ht="22" customHeight="1">
      <x:c r="A7" s="112" t="str">
        <x:v>Pool dasar</x:v>
      </x:c>
      <x:c r="B7" s="115" t="n">
        <x:f>'Pengaturan'!D32</x:f>
        <x:v>3500000</x:v>
      </x:c>
      <x:c r="C7" s="115" t="n">
        <x:f>'Pengaturan'!D33</x:f>
        <x:v>5100000</x:v>
      </x:c>
      <x:c r="D7" s="173" t="n">
        <x:f>'Pengaturan'!D34</x:f>
        <x:v>7000000.000000001</x:v>
      </x:c>
      <x:c r="E7" s="2"/>
      <x:c r="F7" s="2"/>
      <x:c r="G7" s="2"/>
    </x:row>
    <x:row r="8" ht="22" customHeight="1">
      <x:c r="A8" s="112" t="str">
        <x:v>Cash-in aktual</x:v>
      </x:c>
      <x:c r="B8" s="115" t="n">
        <x:f>'Omzet Harian September'!F38</x:f>
        <x:v>89565000</x:v>
      </x:c>
      <x:c r="C8" s="115" t="n">
        <x:f>'Omzet Harian September'!F38</x:f>
        <x:v>89565000</x:v>
      </x:c>
      <x:c r="D8" s="173" t="n">
        <x:f>'Omzet Harian September'!F38</x:f>
        <x:v>89565000</x:v>
      </x:c>
      <x:c r="E8" s="2"/>
      <x:c r="F8" s="2"/>
      <x:c r="G8" s="2"/>
    </x:row>
    <x:row r="9" ht="22" customHeight="1">
      <x:c r="A9" s="112" t="str">
        <x:v>Sisa target</x:v>
      </x:c>
      <x:c r="B9" s="115" t="n">
        <x:f>MAX(0,B5-B8)</x:f>
        <x:v>0</x:v>
      </x:c>
      <x:c r="C9" s="115" t="n">
        <x:f>MAX(0,C5-C8)</x:f>
        <x:v>0</x:v>
      </x:c>
      <x:c r="D9" s="173" t="n">
        <x:f>MAX(0,D5-D8)</x:f>
        <x:v>10435000</x:v>
      </x:c>
      <x:c r="E9" s="2"/>
      <x:c r="F9" s="2"/>
      <x:c r="G9" s="2"/>
    </x:row>
    <x:row r="10" ht="22" customHeight="1">
      <x:c r="A10" s="112" t="str">
        <x:v>Progress target</x:v>
      </x:c>
      <x:c r="B10" s="156" t="n">
        <x:f>IFERROR(B8/B5,0)</x:f>
        <x:v>1.2795</x:v>
      </x:c>
      <x:c r="C10" s="156" t="n">
        <x:f>IFERROR(C8/C5,0)</x:f>
        <x:v>1.0537058823529413</x:v>
      </x:c>
      <x:c r="D10" s="175" t="n">
        <x:f>IFERROR(D8/D5,0)</x:f>
        <x:v>0.89565</x:v>
      </x:c>
      <x:c r="E10" s="2"/>
      <x:c r="F10" s="2"/>
      <x:c r="G10" s="2"/>
    </x:row>
    <x:row r="11" ht="22" customHeight="1">
      <x:c r="A11" s="112" t="str">
        <x:v>Sisa hari setelah batas data</x:v>
      </x:c>
      <x:c r="B11" s="114" t="n">
        <x:f>MAX(0,'Pengaturan'!B5-'Pengaturan'!B6)</x:f>
        <x:v>11</x:v>
      </x:c>
      <x:c r="C11" s="114" t="n">
        <x:f>MAX(0,'Pengaturan'!B5-'Pengaturan'!B6)</x:f>
        <x:v>11</x:v>
      </x:c>
      <x:c r="D11" s="116" t="n">
        <x:f>MAX(0,'Pengaturan'!B5-'Pengaturan'!B6)</x:f>
        <x:v>11</x:v>
      </x:c>
      <x:c r="E11" s="2"/>
      <x:c r="F11" s="2"/>
      <x:c r="G11" s="2"/>
    </x:row>
    <x:row r="12" ht="22" customHeight="1">
      <x:c r="A12" s="169" t="str">
        <x:v>Kebutuhan cash-in / hari</x:v>
      </x:c>
      <x:c r="B12" s="170" t="n">
        <x:f>IFERROR(B9/B11,0)</x:f>
        <x:v>0</x:v>
      </x:c>
      <x:c r="C12" s="170" t="n">
        <x:f>IFERROR(C9/C11,0)</x:f>
        <x:v>0</x:v>
      </x:c>
      <x:c r="D12" s="170" t="n">
        <x:f>IFERROR(D9/D11,0)</x:f>
        <x:v>948636.3636363636</x:v>
      </x:c>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159" t="str">
        <x:v>Ads aktual</x:v>
      </x:c>
      <x:c r="B16" s="195" t="str">
        <x:f>IF('Pengaturan'!B23="","Belum ada data",'Pengaturan'!B23)</x:f>
        <x:v>Belum ada data</x:v>
      </x:c>
      <x:c r="C16" s="2"/>
      <x:c r="D16" s="2"/>
      <x:c r="E16" s="2"/>
      <x:c r="F16" s="2"/>
      <x:c r="G16" s="2"/>
    </x:row>
    <x:row r="17" ht="22" customHeight="1">
      <x:c r="A17" s="157" t="str">
        <x:v>Budget ads skenario</x:v>
      </x:c>
      <x:c r="B17" s="174" t="str">
        <x:f>IF('Pengaturan'!B24="","Belum ditetapkan",'Pengaturan'!B24)</x:f>
        <x:v>Belum ditetapkan</x:v>
      </x:c>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sheetData>
  <x:mergeCells>
    <x:mergeCell ref="A1:G1"/>
    <x:mergeCell ref="A2:G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2" hidden="0" customWidth="1"/>
    <x:col min="2" max="2" width="27" hidden="0" customWidth="1"/>
    <x:col min="3" max="3" width="76"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PENGATURAN | FOXE STUDIO | SEPTEMBER 2026</x:v>
      </x:c>
      <x:c r="B1" s="4"/>
      <x:c r="C1" s="4"/>
      <x:c r="D1" s="4"/>
      <x:c r="E1" s="4"/>
      <x:c r="F1" s="4"/>
      <x:c r="G1" s="4"/>
      <x:c r="H1" s="4"/>
    </x:row>
    <x:row r="2" ht="36" customHeight="1">
      <x:c r="A2" s="6" t="str">
        <x:v>Laporan baru dari Log Order. Base: FINAL_RUPIAH_DISPLAY_FIX dengan aturan slot SHIFT_SLOT_RULE_UPDATE.</x:v>
      </x:c>
      <x:c r="B2" s="6"/>
      <x:c r="C2" s="6"/>
      <x:c r="D2" s="6"/>
      <x:c r="E2" s="6"/>
      <x:c r="F2" s="6"/>
      <x:c r="G2" s="6"/>
      <x:c r="H2" s="6"/>
    </x:row>
    <x:row r="3" ht="34" customHeight="1">
      <x:c r="A3" s="127" t="str">
        <x:v>Pengaturan</x:v>
      </x:c>
      <x:c r="B3" s="128" t="str">
        <x:v>Nilai</x:v>
      </x:c>
      <x:c r="C3" s="128" t="str">
        <x:v>Keterangan</x:v>
      </x:c>
      <x:c r="D3" s="2"/>
      <x:c r="E3" s="2"/>
      <x:c r="F3" s="2"/>
      <x:c r="G3" s="2"/>
      <x:c r="H3" s="2"/>
    </x:row>
    <x:row r="4" ht="22" customHeight="1">
      <x:c r="A4" s="112" t="str">
        <x:v>Awal periode</x:v>
      </x:c>
      <x:c r="B4" s="113" t="n">
        <x:v>46266</x:v>
      </x:c>
      <x:c r="C4" s="166" t="str">
        <x:v>September 2026</x:v>
      </x:c>
      <x:c r="D4" s="2"/>
      <x:c r="E4" s="2"/>
      <x:c r="F4" s="2"/>
      <x:c r="G4" s="2"/>
      <x:c r="H4" s="2"/>
    </x:row>
    <x:row r="5" ht="22" customHeight="1">
      <x:c r="A5" s="112" t="str">
        <x:v>Akhir periode</x:v>
      </x:c>
      <x:c r="B5" s="113" t="n">
        <x:v>46295</x:v>
      </x:c>
      <x:c r="C5" s="166" t="str">
        <x:v>30 hari kalender</x:v>
      </x:c>
      <x:c r="D5" s="2"/>
      <x:c r="E5" s="2"/>
      <x:c r="F5" s="2"/>
      <x:c r="G5" s="2"/>
      <x:c r="H5" s="2"/>
    </x:row>
    <x:row r="6" ht="22" customHeight="1">
      <x:c r="A6" s="112" t="str">
        <x:v>Batas data transaksi</x:v>
      </x:c>
      <x:c r="B6" s="113" t="n">
        <x:v>46284</x:v>
      </x:c>
      <x:c r="C6" s="166" t="str">
        <x:v>Aktual dari Log 19 September 2026 16.01 WIB. 19 September masih berjalan. Closing sampai 18 September.</x:v>
      </x:c>
      <x:c r="D6" s="2"/>
      <x:c r="E6" s="2"/>
      <x:c r="F6" s="2"/>
      <x:c r="G6" s="2"/>
      <x:c r="H6" s="2"/>
    </x:row>
    <x:row r="7" ht="22" customHeight="1">
      <x:c r="A7" s="112" t="str">
        <x:v>Batas hari proyeksi</x:v>
      </x:c>
      <x:c r="B7" s="113" t="n">
        <x:f>MIN(B6,B29)</x:f>
        <x:v>46283</x:v>
      </x:c>
      <x:c r="C7" s="166" t="str">
        <x:v>Proyeksi ritme memakai hari yang sudah lewat jam tutup sampai 18 September.</x:v>
      </x:c>
      <x:c r="D7" s="2"/>
      <x:c r="E7" s="2"/>
      <x:c r="F7" s="2"/>
      <x:c r="G7" s="2"/>
      <x:c r="H7" s="2"/>
    </x:row>
    <x:row r="8" ht="22" customHeight="1">
      <x:c r="A8" s="112" t="str">
        <x:v>Tanggal pemeriksaan</x:v>
      </x:c>
      <x:c r="B8" s="113" t="n">
        <x:v>46284</x:v>
      </x:c>
      <x:c r="C8" s="166" t="str">
        <x:v>Log 19 September 2026 16.01 WIB. Reguler 19 September 2026 15.53 WIB. Revisi historis tetap 9 September 2026 13.05 WIB.</x:v>
      </x:c>
      <x:c r="D8" s="2"/>
      <x:c r="E8" s="2"/>
      <x:c r="F8" s="2"/>
      <x:c r="G8" s="2"/>
      <x:c r="H8" s="2"/>
    </x:row>
    <x:row r="9" ht="22" customHeight="1">
      <x:c r="A9" s="112" t="str">
        <x:v>Status laporan</x:v>
      </x:c>
      <x:c r="B9" s="114" t="str">
        <x:v>Progresif</x:v>
      </x:c>
      <x:c r="C9" s="166" t="str">
        <x:v>Progresif. Biaya master belum lengkap. Sumber wisuda masih snapshot base.</x:v>
      </x:c>
      <x:c r="D9" s="2"/>
      <x:c r="E9" s="2"/>
      <x:c r="F9" s="2"/>
      <x:c r="G9" s="2"/>
      <x:c r="H9" s="2"/>
    </x:row>
    <x:row r="10" ht="22" customHeight="1">
      <x:c r="A10" s="112" t="str">
        <x:v>Master biaya lengkap?</x:v>
      </x:c>
      <x:c r="B10" s="114" t="str">
        <x:v>Belum</x:v>
      </x:c>
      <x:c r="C10" s="166" t="str">
        <x:v>Ubah ke Lengkap hanya setelah seluruh biaya masuk</x:v>
      </x:c>
      <x:c r="D10" s="2"/>
      <x:c r="E10" s="2"/>
      <x:c r="F10" s="2"/>
      <x:c r="G10" s="2"/>
      <x:c r="H10" s="2"/>
    </x:row>
    <x:row r="11" ht="22" customHeight="1">
      <x:c r="A11" s="112" t="str">
        <x:v>Cash-in master</x:v>
      </x:c>
      <x:c r="B11" s="115"/>
      <x:c r="C11" s="166" t="str">
        <x:v>Input nominal master untuk rekonsiliasi independen</x:v>
      </x:c>
      <x:c r="D11" s="2"/>
      <x:c r="E11" s="2"/>
      <x:c r="F11" s="2"/>
      <x:c r="G11" s="2"/>
      <x:c r="H11" s="2"/>
    </x:row>
    <x:row r="12" ht="22" customHeight="1">
      <x:c r="A12" s="112" t="str">
        <x:v>KPI maksimum per aspek</x:v>
      </x:c>
      <x:c r="B12" s="114" t="n">
        <x:v>5</x:v>
      </x:c>
      <x:c r="C12" s="166" t="str">
        <x:v>Skala sumber 1–5</x:v>
      </x:c>
      <x:c r="D12" s="2"/>
      <x:c r="E12" s="2"/>
      <x:c r="F12" s="2"/>
      <x:c r="G12" s="2"/>
      <x:c r="H12" s="2"/>
    </x:row>
    <x:row r="13" ht="22" customHeight="1">
      <x:c r="A13" s="112" t="str">
        <x:v>Basic maksimum</x:v>
      </x:c>
      <x:c r="B13" s="114" t="n">
        <x:v>5</x:v>
      </x:c>
      <x:c r="C13" s="166" t="str">
        <x:v>Base model: Disiplin</x:v>
      </x:c>
      <x:c r="D13" s="2"/>
      <x:c r="E13" s="2"/>
      <x:c r="F13" s="2"/>
      <x:c r="G13" s="2"/>
      <x:c r="H13" s="2"/>
    </x:row>
    <x:row r="14" ht="22" customHeight="1">
      <x:c r="A14" s="112" t="str">
        <x:v>Jobdesk maksimum</x:v>
      </x:c>
      <x:c r="B14" s="114" t="n">
        <x:v>15</x:v>
      </x:c>
      <x:c r="C14" s="166" t="str">
        <x:v>Base model: rata-rata 4 aspek × 3</x:v>
      </x:c>
      <x:c r="D14" s="2"/>
      <x:c r="E14" s="2"/>
      <x:c r="F14" s="2"/>
      <x:c r="G14" s="2"/>
      <x:c r="H14" s="2"/>
    </x:row>
    <x:row r="15" ht="22" customHeight="1">
      <x:c r="A15" s="112" t="str">
        <x:v>Referral maksimum</x:v>
      </x:c>
      <x:c r="B15" s="114" t="n">
        <x:v>80</x:v>
      </x:c>
      <x:c r="C15" s="166" t="str">
        <x:v>Aturan trial base model</x:v>
      </x:c>
      <x:c r="D15" s="2"/>
      <x:c r="E15" s="2"/>
      <x:c r="F15" s="2"/>
      <x:c r="G15" s="2"/>
      <x:c r="H15" s="2"/>
    </x:row>
    <x:row r="16" ht="22" customHeight="1">
      <x:c r="A16" s="112" t="str">
        <x:v>Jumlah posisi bonus</x:v>
      </x:c>
      <x:c r="B16" s="114" t="n">
        <x:v>6</x:v>
      </x:c>
      <x:c r="C16" s="166" t="str">
        <x:v>Empat crew, Manager, Editor</x:v>
      </x:c>
      <x:c r="D16" s="2"/>
      <x:c r="E16" s="2"/>
      <x:c r="F16" s="2"/>
      <x:c r="G16" s="2"/>
      <x:c r="H16" s="2"/>
    </x:row>
    <x:row r="17" ht="22" customHeight="1">
      <x:c r="A17" s="112" t="str">
        <x:v>Transaksi sumber September</x:v>
      </x:c>
      <x:c r="B17" s="114" t="n">
        <x:v>477</x:v>
      </x:c>
      <x:c r="C17" s="166" t="str">
        <x:v>Baris dengan identitas/transaksi, bukan template crew kosong</x:v>
      </x:c>
      <x:c r="D17" s="2"/>
      <x:c r="E17" s="2"/>
      <x:c r="F17" s="2"/>
      <x:c r="G17" s="2"/>
      <x:c r="H17" s="2"/>
    </x:row>
    <x:row r="18" ht="22" customHeight="1">
      <x:c r="A18" s="112" t="str">
        <x:v>Cash sumber September</x:v>
      </x:c>
      <x:c r="B18" s="115" t="n">
        <x:v>26875000</x:v>
      </x:c>
      <x:c r="C18" s="166" t="str">
        <x:v>Penjumlahan nominal per baris</x:v>
      </x:c>
      <x:c r="D18" s="2"/>
      <x:c r="E18" s="2"/>
      <x:c r="F18" s="2"/>
      <x:c r="G18" s="2"/>
      <x:c r="H18" s="2"/>
    </x:row>
    <x:row r="19" ht="22" customHeight="1">
      <x:c r="A19" s="112" t="str">
        <x:v>Transfer sumber September</x:v>
      </x:c>
      <x:c r="B19" s="115" t="n">
        <x:v>62690000</x:v>
      </x:c>
      <x:c r="C19" s="166" t="str">
        <x:v>Penjumlahan nominal per baris</x:v>
      </x:c>
      <x:c r="D19" s="2"/>
      <x:c r="E19" s="2"/>
      <x:c r="F19" s="2"/>
      <x:c r="G19" s="2"/>
      <x:c r="H19" s="2"/>
    </x:row>
    <x:row r="20" ht="22" customHeight="1">
      <x:c r="A20" s="112" t="str">
        <x:v>Cash-out sumber</x:v>
      </x:c>
      <x:c r="B20" s="115" t="n">
        <x:v>2161000</x:v>
      </x:c>
      <x:c r="C20" s="166" t="str">
        <x:v>Hanya nominal pengeluaran yang terisi</x:v>
      </x:c>
      <x:c r="D20" s="2"/>
      <x:c r="E20" s="2"/>
      <x:c r="F20" s="2"/>
      <x:c r="G20" s="2"/>
      <x:c r="H20" s="2"/>
    </x:row>
    <x:row r="21" ht="22" customHeight="1">
      <x:c r="A21" s="112" t="str">
        <x:v>Omzet September 2025</x:v>
      </x:c>
      <x:c r="B21" s="115" t="n">
        <x:f>'Perbandingan 2025'!C85</x:f>
        <x:v>151036150</x:v>
      </x:c>
      <x:c r="C21" s="166" t="str">
        <x:v>Bulan penuh 1–30 September 2025. Bukan pembanding harian setara.</x:v>
      </x:c>
      <x:c r="D21" s="2"/>
      <x:c r="E21" s="2"/>
      <x:c r="F21" s="2"/>
      <x:c r="G21" s="2"/>
      <x:c r="H21" s="2"/>
    </x:row>
    <x:row r="22" ht="22" customHeight="1">
      <x:c r="A22" s="112" t="str">
        <x:v>Transaksi September 2025</x:v>
      </x:c>
      <x:c r="B22" s="114" t="n">
        <x:f>'Perbandingan 2025'!C86</x:f>
        <x:v>634</x:v>
      </x:c>
      <x:c r="C22" s="166" t="str">
        <x:v>634 pada snapshot saat ini; formula mengikuti input sumber bulanan.</x:v>
      </x:c>
      <x:c r="D22" s="2"/>
      <x:c r="E22" s="2"/>
      <x:c r="F22" s="2"/>
      <x:c r="G22" s="2"/>
      <x:c r="H22" s="2"/>
    </x:row>
    <x:row r="23" ht="22" customHeight="1">
      <x:c r="A23" s="112" t="str">
        <x:v>Ads aktual September</x:v>
      </x:c>
      <x:c r="B23" s="115"/>
      <x:c r="C23" s="166" t="str">
        <x:v>Belum tersedia</x:v>
      </x:c>
      <x:c r="D23" s="2"/>
      <x:c r="E23" s="2"/>
      <x:c r="F23" s="2"/>
      <x:c r="G23" s="2"/>
      <x:c r="H23" s="2"/>
    </x:row>
    <x:row r="24" ht="22" customHeight="1">
      <x:c r="A24" s="112" t="str">
        <x:v>Budget ads skenario</x:v>
      </x:c>
      <x:c r="B24" s="115"/>
      <x:c r="C24" s="166" t="str">
        <x:v>Isi nominal rencana September</x:v>
      </x:c>
      <x:c r="D24" s="2"/>
      <x:c r="E24" s="2"/>
      <x:c r="F24" s="2"/>
      <x:c r="G24" s="2"/>
      <x:c r="H24" s="2"/>
    </x:row>
    <x:row r="25" ht="22" customHeight="1">
      <x:c r="A25" s="112" t="str">
        <x:v>Baris arsip sheet 31</x:v>
      </x:c>
      <x:c r="B25" s="114" t="n">
        <x:v>37</x:v>
      </x:c>
      <x:c r="C25" s="166" t="str">
        <x:v>Tidak masuk September karena tanggal 31 tidak valid</x:v>
      </x:c>
      <x:c r="D25" s="2"/>
      <x:c r="E25" s="2"/>
      <x:c r="F25" s="2"/>
      <x:c r="G25" s="2"/>
      <x:c r="H25" s="2"/>
    </x:row>
    <x:row r="26" ht="22" customHeight="1">
      <x:c r="A26" s="112" t="str">
        <x:v>Nominal arsip sheet 31</x:v>
      </x:c>
      <x:c r="B26" s="115" t="n">
        <x:v>4275000</x:v>
      </x:c>
      <x:c r="C26" s="166" t="str">
        <x:v>Periode setoran belum diverifikasi</x:v>
      </x:c>
      <x:c r="D26" s="2"/>
      <x:c r="E26" s="2"/>
      <x:c r="F26" s="2"/>
      <x:c r="G26" s="2"/>
      <x:c r="H26" s="2"/>
    </x:row>
    <x:row r="27" ht="22" customHeight="1">
      <x:c r="A27" s="112" t="str">
        <x:v>Sel sumber berisi</x:v>
      </x:c>
      <x:c r="B27" s="114" t="n">
        <x:v>9452</x:v>
      </x:c>
      <x:c r="C27" s="166" t="str">
        <x:v>Sel berisi nilai atau rumus dari semua 33 sheet</x:v>
      </x:c>
      <x:c r="D27" s="2"/>
      <x:c r="E27" s="2"/>
      <x:c r="F27" s="2"/>
      <x:c r="G27" s="2"/>
      <x:c r="H27" s="2"/>
    </x:row>
    <x:row r="28" ht="22" customHeight="1">
      <x:c r="A28" s="112" t="str">
        <x:v>Status hari batas data</x:v>
      </x:c>
      <x:c r="B28" s="114" t="str">
        <x:f>IF(B6&lt;=B29,"Tutup","Berjalan")</x:f>
        <x:v>Berjalan</x:v>
      </x:c>
      <x:c r="C28" s="166" t="str">
        <x:v>Tutup: sisa booking hari ini dipindah ke daftar perlu konfirmasi, tidak masuk estimasi mendatang.</x:v>
      </x:c>
      <x:c r="D28" s="2"/>
      <x:c r="E28" s="2"/>
      <x:c r="F28" s="2"/>
      <x:c r="G28" s="2"/>
      <x:c r="H28" s="2"/>
    </x:row>
    <x:row r="29" ht="22" customHeight="1">
      <x:c r="A29" s="157" t="str">
        <x:v>Hari terakhir ditutup</x:v>
      </x:c>
      <x:c r="B29" s="196" t="n">
        <x:v>46283</x:v>
      </x:c>
      <x:c r="C29" s="133" t="str">
        <x:v>Batas closing kalender sampai 18 September, sesuai jam tutup 21.00 WIB. Kelengkapan input diperiksa terpisah.</x:v>
      </x:c>
      <x:c r="D29" s="2"/>
      <x:c r="E29" s="2"/>
      <x:c r="F29" s="2"/>
      <x:c r="G29" s="2"/>
      <x:c r="H29" s="2"/>
    </x:row>
    <x:row r="30" ht="22" customHeight="1">
      <x:c r="A30" s="2"/>
      <x:c r="B30" s="2"/>
      <x:c r="C30" s="2"/>
      <x:c r="D30" s="2"/>
      <x:c r="E30" s="2"/>
      <x:c r="F30" s="2"/>
      <x:c r="G30" s="2"/>
      <x:c r="H30" s="2"/>
    </x:row>
    <x:row r="31" ht="34" customHeight="1">
      <x:c r="A31" s="127" t="str">
        <x:v>Tier</x:v>
      </x:c>
      <x:c r="B31" s="128" t="str">
        <x:v>Target omzet</x:v>
      </x:c>
      <x:c r="C31" s="128" t="str">
        <x:v>Bonus %</x:v>
      </x:c>
      <x:c r="D31" s="128" t="str">
        <x:v>Pool dasar</x:v>
      </x:c>
      <x:c r="E31" s="2"/>
      <x:c r="F31" s="2"/>
      <x:c r="G31" s="2"/>
      <x:c r="H31" s="2"/>
    </x:row>
    <x:row r="32" ht="22" customHeight="1">
      <x:c r="A32" s="112" t="str">
        <x:v>Target 1</x:v>
      </x:c>
      <x:c r="B32" s="115" t="n">
        <x:v>70000000</x:v>
      </x:c>
      <x:c r="C32" s="156" t="n">
        <x:v>0.05</x:v>
      </x:c>
      <x:c r="D32" s="173" t="n">
        <x:f>B32*C32</x:f>
        <x:v>3500000</x:v>
      </x:c>
      <x:c r="E32" s="2"/>
      <x:c r="F32" s="2"/>
      <x:c r="G32" s="2"/>
      <x:c r="H32" s="2"/>
    </x:row>
    <x:row r="33" ht="22" customHeight="1">
      <x:c r="A33" s="112" t="str">
        <x:v>Target 2</x:v>
      </x:c>
      <x:c r="B33" s="115" t="n">
        <x:v>85000000</x:v>
      </x:c>
      <x:c r="C33" s="156" t="n">
        <x:v>0.06</x:v>
      </x:c>
      <x:c r="D33" s="173" t="n">
        <x:f>B33*C33</x:f>
        <x:v>5100000</x:v>
      </x:c>
      <x:c r="E33" s="2"/>
      <x:c r="F33" s="2"/>
      <x:c r="G33" s="2"/>
      <x:c r="H33" s="2"/>
    </x:row>
    <x:row r="34" ht="22" customHeight="1">
      <x:c r="A34" s="157" t="str">
        <x:v>Target 3</x:v>
      </x:c>
      <x:c r="B34" s="132" t="n">
        <x:v>100000000</x:v>
      </x:c>
      <x:c r="C34" s="158" t="n">
        <x:v>0.07</x:v>
      </x:c>
      <x:c r="D34" s="174" t="n">
        <x:f>B34*C34</x:f>
        <x:v>7000000.000000001</x:v>
      </x:c>
      <x:c r="E34" s="2"/>
      <x:c r="F34" s="2"/>
      <x:c r="G34" s="2"/>
      <x:c r="H34" s="2"/>
    </x:row>
    <x:row r="35" ht="22" customHeight="1">
      <x:c r="A35" s="2"/>
      <x:c r="B35" s="2"/>
      <x:c r="C35" s="2"/>
      <x:c r="D35" s="2"/>
      <x:c r="E35" s="2"/>
      <x:c r="F35" s="2"/>
      <x:c r="G35" s="2"/>
      <x:c r="H35" s="2"/>
    </x:row>
    <x:row r="36" ht="22" customHeight="1">
      <x:c r="A36" s="2"/>
      <x:c r="B36" s="2"/>
      <x:c r="C36" s="2"/>
      <x:c r="D36" s="2"/>
      <x:c r="E36" s="2"/>
      <x:c r="F36" s="2"/>
      <x:c r="G36" s="2"/>
      <x:c r="H36" s="2"/>
    </x:row>
    <x:row r="37" ht="34" customHeight="1">
      <x:c r="A37" s="127" t="str">
        <x:v>Aspek KPI sumber</x:v>
      </x:c>
      <x:c r="B37" s="128" t="str">
        <x:v>Bobot</x:v>
      </x:c>
      <x:c r="C37" s="2"/>
      <x:c r="D37" s="2"/>
      <x:c r="E37" s="2"/>
      <x:c r="F37" s="2"/>
      <x:c r="G37" s="2"/>
      <x:c r="H37" s="2"/>
    </x:row>
    <x:row r="38" ht="22" customHeight="1">
      <x:c r="A38" s="112" t="str">
        <x:v>Disiplin</x:v>
      </x:c>
      <x:c r="B38" s="175" t="n">
        <x:v>0.2</x:v>
      </x:c>
      <x:c r="C38" s="2"/>
      <x:c r="D38" s="2"/>
      <x:c r="E38" s="2"/>
      <x:c r="F38" s="2"/>
      <x:c r="G38" s="2"/>
      <x:c r="H38" s="2"/>
    </x:row>
    <x:row r="39" ht="22" customHeight="1">
      <x:c r="A39" s="112" t="str">
        <x:v>Akurasi</x:v>
      </x:c>
      <x:c r="B39" s="175" t="n">
        <x:v>0.25</x:v>
      </x:c>
      <x:c r="C39" s="2"/>
      <x:c r="D39" s="2"/>
      <x:c r="E39" s="2"/>
      <x:c r="F39" s="2"/>
      <x:c r="G39" s="2"/>
      <x:c r="H39" s="2"/>
    </x:row>
    <x:row r="40" ht="22" customHeight="1">
      <x:c r="A40" s="112" t="str">
        <x:v>SOP</x:v>
      </x:c>
      <x:c r="B40" s="175" t="n">
        <x:v>0.25</x:v>
      </x:c>
      <x:c r="C40" s="2"/>
      <x:c r="D40" s="2"/>
      <x:c r="E40" s="2"/>
      <x:c r="F40" s="2"/>
      <x:c r="G40" s="2"/>
      <x:c r="H40" s="2"/>
    </x:row>
    <x:row r="41" ht="22" customHeight="1">
      <x:c r="A41" s="112" t="str">
        <x:v>Client</x:v>
      </x:c>
      <x:c r="B41" s="175" t="n">
        <x:v>0.15</x:v>
      </x:c>
      <x:c r="C41" s="2"/>
      <x:c r="D41" s="2"/>
      <x:c r="E41" s="2"/>
      <x:c r="F41" s="2"/>
      <x:c r="G41" s="2"/>
      <x:c r="H41" s="2"/>
    </x:row>
    <x:row r="42" ht="22" customHeight="1">
      <x:c r="A42" s="157" t="str">
        <x:v>Produktivitas</x:v>
      </x:c>
      <x:c r="B42" s="176" t="n">
        <x:v>0.15</x:v>
      </x:c>
      <x:c r="C42" s="2"/>
      <x:c r="D42" s="2"/>
      <x:c r="E42" s="2"/>
      <x:c r="F42" s="2"/>
      <x:c r="G42" s="2"/>
      <x:c r="H42" s="2"/>
    </x:row>
    <x:row r="43" ht="22" customHeight="1">
      <x:c r="A43" s="2"/>
      <x:c r="B43" s="2"/>
      <x:c r="C43" s="2"/>
      <x:c r="D43" s="2"/>
      <x:c r="E43" s="2"/>
      <x:c r="F43" s="2"/>
      <x:c r="G43" s="2"/>
      <x:c r="H43" s="2"/>
    </x:row>
    <x:row r="44" ht="22" customHeight="1">
      <x:c r="A44" s="2"/>
      <x:c r="B44" s="2"/>
      <x:c r="C44" s="2"/>
      <x:c r="D44" s="2"/>
      <x:c r="E44" s="2"/>
      <x:c r="F44" s="2"/>
      <x:c r="G44" s="2"/>
      <x:c r="H44" s="2"/>
    </x:row>
    <x:row r="45" ht="40" customHeight="1">
      <x:c r="A45" s="6" t="str">
        <x:v>Cara update: isi Log Transaksi, Input COGS OPEX, Slot Harian, KPI Harian, Follow Up Harian, serta lead harian. Naikkan batas data saat sumber baru masuk. Rumus ringkasan memakai baris 5–504 pada Log Transaksi.</x:v>
      </x:c>
      <x:c r="B45" s="6"/>
      <x:c r="C45" s="6"/>
      <x:c r="D45" s="6"/>
      <x:c r="E45" s="6"/>
      <x:c r="F45" s="6"/>
      <x:c r="G45" s="6"/>
      <x:c r="H45" s="6"/>
    </x:row>
    <x:row r="46" ht="22" customHeight="1">
      <x:c r="A46" s="2"/>
      <x:c r="B46" s="2"/>
      <x:c r="C46" s="2"/>
      <x:c r="D46" s="2"/>
      <x:c r="E46" s="2"/>
      <x:c r="F46" s="2"/>
      <x:c r="G46" s="2"/>
      <x:c r="H46" s="2"/>
    </x:row>
    <x:row r="47" ht="22" customHeight="1">
      <x:c r="A47" s="2"/>
      <x:c r="B47" s="2"/>
      <x:c r="C47" s="2"/>
      <x:c r="D47" s="2"/>
      <x:c r="E47" s="2"/>
      <x:c r="F47" s="2"/>
      <x:c r="G47" s="2"/>
      <x:c r="H47" s="2"/>
    </x:row>
    <x:row r="48" ht="40" customHeight="1">
      <x:c r="A48" s="6" t="str">
        <x:v>Cash-in mengikuti tanggal sheet setoran, termasuk DP untuk sesi bulan berikutnya. Tanggal foto tidak memindahkan cash-in. Laporan kas ini tidak menetapkan pendapatan akrual atau sisa tagihan tanpa nilai order lengkap.</x:v>
      </x:c>
      <x:c r="B48" s="6"/>
      <x:c r="C48" s="6"/>
      <x:c r="D48" s="6"/>
      <x:c r="E48" s="6"/>
      <x:c r="F48" s="6"/>
      <x:c r="G48" s="6"/>
      <x:c r="H48" s="6"/>
    </x:row>
    <x:row r="49" ht="22" customHeight="1">
      <x:c r="A49" s="2"/>
      <x:c r="B49" s="2"/>
      <x:c r="C49" s="2"/>
      <x:c r="D49" s="2"/>
      <x:c r="E49" s="2"/>
      <x:c r="F49" s="2"/>
      <x:c r="G49" s="2"/>
      <x:c r="H49" s="2"/>
    </x:row>
    <x:row r="50" ht="22" customHeight="1">
      <x:c r="A50" s="2"/>
      <x:c r="B50" s="2"/>
      <x:c r="C50" s="2"/>
      <x:c r="D50" s="2"/>
      <x:c r="E50" s="2"/>
      <x:c r="F50" s="2"/>
      <x:c r="G50" s="2"/>
      <x:c r="H50" s="2"/>
    </x:row>
    <x:row r="51" ht="22" customHeight="1">
      <x:c r="A51" s="2" t="str">
        <x:v>Sumber Log Order: 19 September 2026 16.01 WIB</x:v>
      </x:c>
      <x:c r="B51" s="2"/>
      <x:c r="C51" s="2"/>
      <x:c r="D51" s="2"/>
      <x:c r="E51" s="2"/>
      <x:c r="F51" s="2"/>
      <x:c r="G51" s="2"/>
      <x:c r="H51" s="2"/>
    </x:row>
    <x:row r="52" ht="22" customHeight="1">
      <x:c r="A52" s="10" t="str">
        <x:v>https://drive.google.com/file/d/1tQGIdkwGn4jXwroiMkctmOuEPb_444CJ/view?usp=drivesdk</x:v>
      </x:c>
      <x:c r="B52" s="10"/>
      <x:c r="C52" s="10"/>
      <x:c r="D52" s="10"/>
      <x:c r="E52" s="10"/>
      <x:c r="F52" s="10"/>
      <x:c r="G52" s="10"/>
      <x:c r="H52" s="10"/>
    </x:row>
    <x:row r="53" ht="22" customHeight="1">
      <x:c r="A53" s="10"/>
      <x:c r="B53" s="10"/>
      <x:c r="C53" s="10"/>
      <x:c r="D53" s="10"/>
      <x:c r="E53" s="10"/>
      <x:c r="F53" s="10"/>
      <x:c r="G53" s="10"/>
      <x:c r="H53" s="10"/>
    </x:row>
    <x:row r="54" ht="22" customHeight="1">
      <x:c r="A54" s="2"/>
      <x:c r="B54" s="2"/>
      <x:c r="C54" s="2"/>
      <x:c r="D54" s="2"/>
      <x:c r="E54" s="2"/>
      <x:c r="F54" s="2"/>
      <x:c r="G54" s="2"/>
      <x:c r="H54" s="2"/>
    </x:row>
    <x:row r="55" ht="22" customHeight="1">
      <x:c r="A55" s="2"/>
      <x:c r="B55" s="2"/>
      <x:c r="C55" s="2"/>
      <x:c r="D55" s="2"/>
      <x:c r="E55" s="2"/>
      <x:c r="F55" s="2"/>
      <x:c r="G55" s="2"/>
      <x:c r="H55" s="2"/>
    </x:row>
    <x:row r="57" ht="32" customHeight="1">
      <x:c r="A57" s="76" t="str">
        <x:v>Schedule reguler: https://docs.google.com/spreadsheets/d/14UfXpQhjpRpKtMIwGtdihL0Bu_n5SJpu6vNcLjZ7A8I/edit?usp=drivesdk</x:v>
      </x:c>
      <x:c r="B57" s="76"/>
      <x:c r="C57" s="76"/>
      <x:c r="D57" s="76"/>
      <x:c r="E57" s="76"/>
      <x:c r="F57" s="76"/>
      <x:c r="G57" s="76"/>
      <x:c r="H57" s="76"/>
    </x:row>
  </x:sheetData>
  <x:mergeCells>
    <x:mergeCell ref="A1:H1"/>
    <x:mergeCell ref="A2:H2"/>
    <x:mergeCell ref="A45:H45"/>
    <x:mergeCell ref="A48:H48"/>
    <x:mergeCell ref="A51:H51"/>
    <x:mergeCell ref="A52:H53"/>
    <x:mergeCell ref="A57:H57"/>
  </x:mergeCells>
  <x:dataValidations count="1">
    <x:dataValidation type="list" sqref="B10">
      <x:formula1>"Belum,Lengkap"</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INPUT SLOT SHIFT | SEPTEMBER 2026</x:v>
      </x:c>
      <x:c r="B1" s="4"/>
      <x:c r="C1" s="4"/>
      <x:c r="D1" s="4"/>
      <x:c r="E1" s="4"/>
      <x:c r="F1" s="4"/>
      <x:c r="G1" s="4"/>
      <x:c r="H1" s="4"/>
    </x:row>
    <x:row r="2" ht="36" customHeight="1">
      <x:c r="A2" s="6" t="str">
        <x:v>1 slot tercatat = 1 shift. Dua slot nama sama pada satu hari = dua shift. Nama di tanggal mendatang bukan realisasi.</x:v>
      </x:c>
      <x:c r="B2" s="6"/>
      <x:c r="C2" s="6"/>
      <x:c r="D2" s="6"/>
      <x:c r="E2" s="6"/>
      <x:c r="F2" s="6"/>
      <x:c r="G2" s="6"/>
      <x:c r="H2" s="6"/>
    </x:row>
    <x:row r="3" ht="22" customHeight="1">
      <x:c r="A3" s="2"/>
      <x:c r="B3" s="2"/>
      <x:c r="C3" s="2"/>
      <x:c r="D3" s="2"/>
      <x:c r="E3" s="2"/>
      <x:c r="F3" s="2"/>
      <x:c r="G3" s="2"/>
      <x:c r="H3" s="2"/>
    </x:row>
    <x:row r="4" ht="34" customHeight="1">
      <x:c r="A4" s="127" t="str">
        <x:v>Tanggal</x:v>
      </x:c>
      <x:c r="B4" s="128" t="str">
        <x:v>Slot</x:v>
      </x:c>
      <x:c r="C4" s="128" t="str">
        <x:v>Nama</x:v>
      </x:c>
      <x:c r="D4" s="128" t="str">
        <x:v>Sheet Sumber</x:v>
      </x:c>
      <x:c r="E4" s="128" t="str">
        <x:v>Sel Sumber</x:v>
      </x:c>
      <x:c r="F4" s="128" t="str">
        <x:v>Shift Aktual</x:v>
      </x:c>
      <x:c r="G4" s="128" t="str">
        <x:v>Slot Mendatang</x:v>
      </x:c>
      <x:c r="H4" s="128" t="str">
        <x:v>Status</x:v>
      </x:c>
    </x:row>
    <x:row r="5" ht="22" customHeight="1">
      <x:c r="A5" s="129" t="n">
        <x:v>46266</x:v>
      </x:c>
      <x:c r="B5" s="114" t="str">
        <x:v>Admin 1</x:v>
      </x:c>
      <x:c r="C5" s="114" t="str">
        <x:v>INDAH</x:v>
      </x:c>
      <x:c r="D5" s="114" t="str">
        <x:v>1</x:v>
      </x:c>
      <x:c r="E5" s="114" t="str">
        <x:v>O57</x:v>
      </x:c>
      <x:c r="F5" s="114" t="n">
        <x:f>IF(AND(C5&lt;&gt;"",A5&lt;='Pengaturan'!$B$6),1,0)</x:f>
        <x:v>1</x:v>
      </x:c>
      <x:c r="G5" s="114" t="n">
        <x:f>IF(AND(C5&lt;&gt;"",A5&gt;'Pengaturan'!$B$6),1,0)</x:f>
        <x:v>0</x:v>
      </x:c>
      <x:c r="H5" s="116" t="str">
        <x:f>IF(C5="","Belum diisi",IF(G5=1,"Belum berjalan","Tercatat"))</x:f>
        <x:v>Tercatat</x:v>
      </x:c>
    </x:row>
    <x:row r="6" ht="22" customHeight="1">
      <x:c r="A6" s="129" t="n">
        <x:v>46266</x:v>
      </x:c>
      <x:c r="B6" s="114" t="str">
        <x:v>Admin 2</x:v>
      </x:c>
      <x:c r="C6" s="114" t="str">
        <x:v>AMEL</x:v>
      </x:c>
      <x:c r="D6" s="114" t="str">
        <x:v>1</x:v>
      </x:c>
      <x:c r="E6" s="114" t="str">
        <x:v>O58</x:v>
      </x:c>
      <x:c r="F6" s="114" t="n">
        <x:f>IF(AND(C6&lt;&gt;"",A6&lt;='Pengaturan'!$B$6),1,0)</x:f>
        <x:v>1</x:v>
      </x:c>
      <x:c r="G6" s="114" t="n">
        <x:f>IF(AND(C6&lt;&gt;"",A6&gt;'Pengaturan'!$B$6),1,0)</x:f>
        <x:v>0</x:v>
      </x:c>
      <x:c r="H6" s="116" t="str">
        <x:f>IF(C6="","Belum diisi",IF(G6=1,"Belum berjalan","Tercatat"))</x:f>
        <x:v>Tercatat</x:v>
      </x:c>
    </x:row>
    <x:row r="7" ht="22" customHeight="1">
      <x:c r="A7" s="129" t="n">
        <x:v>46266</x:v>
      </x:c>
      <x:c r="B7" s="114" t="str">
        <x:v>Fotografer 1</x:v>
      </x:c>
      <x:c r="C7" s="114" t="str">
        <x:v>SAKA</x:v>
      </x:c>
      <x:c r="D7" s="114" t="str">
        <x:v>1</x:v>
      </x:c>
      <x:c r="E7" s="114" t="str">
        <x:v>O59</x:v>
      </x:c>
      <x:c r="F7" s="114" t="n">
        <x:f>IF(AND(C7&lt;&gt;"",A7&lt;='Pengaturan'!$B$6),1,0)</x:f>
        <x:v>1</x:v>
      </x:c>
      <x:c r="G7" s="114" t="n">
        <x:f>IF(AND(C7&lt;&gt;"",A7&gt;'Pengaturan'!$B$6),1,0)</x:f>
        <x:v>0</x:v>
      </x:c>
      <x:c r="H7" s="116" t="str">
        <x:f>IF(C7="","Belum diisi",IF(G7=1,"Belum berjalan","Tercatat"))</x:f>
        <x:v>Tercatat</x:v>
      </x:c>
    </x:row>
    <x:row r="8" ht="22" customHeight="1">
      <x:c r="A8" s="129" t="n">
        <x:v>46266</x:v>
      </x:c>
      <x:c r="B8" s="114" t="str">
        <x:v>Fotografer 2</x:v>
      </x:c>
      <x:c r="C8" s="114" t="str">
        <x:v>ADIF</x:v>
      </x:c>
      <x:c r="D8" s="114" t="str">
        <x:v>1</x:v>
      </x:c>
      <x:c r="E8" s="114" t="str">
        <x:v>O60</x:v>
      </x:c>
      <x:c r="F8" s="114" t="n">
        <x:f>IF(AND(C8&lt;&gt;"",A8&lt;='Pengaturan'!$B$6),1,0)</x:f>
        <x:v>1</x:v>
      </x:c>
      <x:c r="G8" s="114" t="n">
        <x:f>IF(AND(C8&lt;&gt;"",A8&gt;'Pengaturan'!$B$6),1,0)</x:f>
        <x:v>0</x:v>
      </x:c>
      <x:c r="H8" s="116" t="str">
        <x:f>IF(C8="","Belum diisi",IF(G8=1,"Belum berjalan","Tercatat"))</x:f>
        <x:v>Tercatat</x:v>
      </x:c>
    </x:row>
    <x:row r="9" ht="22" customHeight="1">
      <x:c r="A9" s="129" t="n">
        <x:v>46267</x:v>
      </x:c>
      <x:c r="B9" s="114" t="str">
        <x:v>Admin 1</x:v>
      </x:c>
      <x:c r="C9" s="114" t="str">
        <x:v>INDAH</x:v>
      </x:c>
      <x:c r="D9" s="114" t="str">
        <x:v>2</x:v>
      </x:c>
      <x:c r="E9" s="114" t="str">
        <x:v>O57</x:v>
      </x:c>
      <x:c r="F9" s="114" t="n">
        <x:f>IF(AND(C9&lt;&gt;"",A9&lt;='Pengaturan'!$B$6),1,0)</x:f>
        <x:v>1</x:v>
      </x:c>
      <x:c r="G9" s="114" t="n">
        <x:f>IF(AND(C9&lt;&gt;"",A9&gt;'Pengaturan'!$B$6),1,0)</x:f>
        <x:v>0</x:v>
      </x:c>
      <x:c r="H9" s="116" t="str">
        <x:f>IF(C9="","Belum diisi",IF(G9=1,"Belum berjalan","Tercatat"))</x:f>
        <x:v>Tercatat</x:v>
      </x:c>
    </x:row>
    <x:row r="10" ht="22" customHeight="1">
      <x:c r="A10" s="129" t="n">
        <x:v>46267</x:v>
      </x:c>
      <x:c r="B10" s="114" t="str">
        <x:v>Admin 2</x:v>
      </x:c>
      <x:c r="C10" s="114" t="str">
        <x:v>AMEL</x:v>
      </x:c>
      <x:c r="D10" s="114" t="str">
        <x:v>2</x:v>
      </x:c>
      <x:c r="E10" s="114" t="str">
        <x:v>O58</x:v>
      </x:c>
      <x:c r="F10" s="114" t="n">
        <x:f>IF(AND(C10&lt;&gt;"",A10&lt;='Pengaturan'!$B$6),1,0)</x:f>
        <x:v>1</x:v>
      </x:c>
      <x:c r="G10" s="114" t="n">
        <x:f>IF(AND(C10&lt;&gt;"",A10&gt;'Pengaturan'!$B$6),1,0)</x:f>
        <x:v>0</x:v>
      </x:c>
      <x:c r="H10" s="116" t="str">
        <x:f>IF(C10="","Belum diisi",IF(G10=1,"Belum berjalan","Tercatat"))</x:f>
        <x:v>Tercatat</x:v>
      </x:c>
    </x:row>
    <x:row r="11" ht="22" customHeight="1">
      <x:c r="A11" s="129" t="n">
        <x:v>46267</x:v>
      </x:c>
      <x:c r="B11" s="114" t="str">
        <x:v>Fotografer 1</x:v>
      </x:c>
      <x:c r="C11" s="114" t="str">
        <x:v>ADIF</x:v>
      </x:c>
      <x:c r="D11" s="114" t="str">
        <x:v>2</x:v>
      </x:c>
      <x:c r="E11" s="114" t="str">
        <x:v>O59</x:v>
      </x:c>
      <x:c r="F11" s="114" t="n">
        <x:f>IF(AND(C11&lt;&gt;"",A11&lt;='Pengaturan'!$B$6),1,0)</x:f>
        <x:v>1</x:v>
      </x:c>
      <x:c r="G11" s="114" t="n">
        <x:f>IF(AND(C11&lt;&gt;"",A11&gt;'Pengaturan'!$B$6),1,0)</x:f>
        <x:v>0</x:v>
      </x:c>
      <x:c r="H11" s="116" t="str">
        <x:f>IF(C11="","Belum diisi",IF(G11=1,"Belum berjalan","Tercatat"))</x:f>
        <x:v>Tercatat</x:v>
      </x:c>
    </x:row>
    <x:row r="12" ht="22" customHeight="1">
      <x:c r="A12" s="129" t="n">
        <x:v>46267</x:v>
      </x:c>
      <x:c r="B12" s="114" t="str">
        <x:v>Fotografer 2</x:v>
      </x:c>
      <x:c r="C12" s="114" t="str">
        <x:v>SAKA</x:v>
      </x:c>
      <x:c r="D12" s="114" t="str">
        <x:v>2</x:v>
      </x:c>
      <x:c r="E12" s="114" t="str">
        <x:v>O60</x:v>
      </x:c>
      <x:c r="F12" s="114" t="n">
        <x:f>IF(AND(C12&lt;&gt;"",A12&lt;='Pengaturan'!$B$6),1,0)</x:f>
        <x:v>1</x:v>
      </x:c>
      <x:c r="G12" s="114" t="n">
        <x:f>IF(AND(C12&lt;&gt;"",A12&gt;'Pengaturan'!$B$6),1,0)</x:f>
        <x:v>0</x:v>
      </x:c>
      <x:c r="H12" s="116" t="str">
        <x:f>IF(C12="","Belum diisi",IF(G12=1,"Belum berjalan","Tercatat"))</x:f>
        <x:v>Tercatat</x:v>
      </x:c>
    </x:row>
    <x:row r="13" ht="22" customHeight="1">
      <x:c r="A13" s="129" t="n">
        <x:v>46268</x:v>
      </x:c>
      <x:c r="B13" s="114" t="str">
        <x:v>Admin 1</x:v>
      </x:c>
      <x:c r="C13" s="114" t="str">
        <x:v>AMEL</x:v>
      </x:c>
      <x:c r="D13" s="114" t="str">
        <x:v>3</x:v>
      </x:c>
      <x:c r="E13" s="114" t="str">
        <x:v>O35</x:v>
      </x:c>
      <x:c r="F13" s="114" t="n">
        <x:f>IF(AND(C13&lt;&gt;"",A13&lt;='Pengaturan'!$B$6),1,0)</x:f>
        <x:v>1</x:v>
      </x:c>
      <x:c r="G13" s="114" t="n">
        <x:f>IF(AND(C13&lt;&gt;"",A13&gt;'Pengaturan'!$B$6),1,0)</x:f>
        <x:v>0</x:v>
      </x:c>
      <x:c r="H13" s="116" t="str">
        <x:f>IF(C13="","Belum diisi",IF(G13=1,"Belum berjalan","Tercatat"))</x:f>
        <x:v>Tercatat</x:v>
      </x:c>
    </x:row>
    <x:row r="14" ht="22" customHeight="1">
      <x:c r="A14" s="129" t="n">
        <x:v>46268</x:v>
      </x:c>
      <x:c r="B14" s="114" t="str">
        <x:v>Admin 2</x:v>
      </x:c>
      <x:c r="C14" s="114" t="str">
        <x:v>INDAH</x:v>
      </x:c>
      <x:c r="D14" s="114" t="str">
        <x:v>3</x:v>
      </x:c>
      <x:c r="E14" s="114" t="str">
        <x:v>O36</x:v>
      </x:c>
      <x:c r="F14" s="114" t="n">
        <x:f>IF(AND(C14&lt;&gt;"",A14&lt;='Pengaturan'!$B$6),1,0)</x:f>
        <x:v>1</x:v>
      </x:c>
      <x:c r="G14" s="114" t="n">
        <x:f>IF(AND(C14&lt;&gt;"",A14&gt;'Pengaturan'!$B$6),1,0)</x:f>
        <x:v>0</x:v>
      </x:c>
      <x:c r="H14" s="116" t="str">
        <x:f>IF(C14="","Belum diisi",IF(G14=1,"Belum berjalan","Tercatat"))</x:f>
        <x:v>Tercatat</x:v>
      </x:c>
    </x:row>
    <x:row r="15" ht="22" customHeight="1">
      <x:c r="A15" s="129" t="n">
        <x:v>46268</x:v>
      </x:c>
      <x:c r="B15" s="114" t="str">
        <x:v>Fotografer 1</x:v>
      </x:c>
      <x:c r="C15" s="114" t="str">
        <x:v>ADIF</x:v>
      </x:c>
      <x:c r="D15" s="114" t="str">
        <x:v>3</x:v>
      </x:c>
      <x:c r="E15" s="114" t="str">
        <x:v>O37</x:v>
      </x:c>
      <x:c r="F15" s="114" t="n">
        <x:f>IF(AND(C15&lt;&gt;"",A15&lt;='Pengaturan'!$B$6),1,0)</x:f>
        <x:v>1</x:v>
      </x:c>
      <x:c r="G15" s="114" t="n">
        <x:f>IF(AND(C15&lt;&gt;"",A15&gt;'Pengaturan'!$B$6),1,0)</x:f>
        <x:v>0</x:v>
      </x:c>
      <x:c r="H15" s="116" t="str">
        <x:f>IF(C15="","Belum diisi",IF(G15=1,"Belum berjalan","Tercatat"))</x:f>
        <x:v>Tercatat</x:v>
      </x:c>
    </x:row>
    <x:row r="16" ht="22" customHeight="1">
      <x:c r="A16" s="129" t="n">
        <x:v>46268</x:v>
      </x:c>
      <x:c r="B16" s="114" t="str">
        <x:v>Fotografer 2</x:v>
      </x:c>
      <x:c r="C16" s="114" t="str">
        <x:v>SAKA</x:v>
      </x:c>
      <x:c r="D16" s="114" t="str">
        <x:v>3</x:v>
      </x:c>
      <x:c r="E16" s="114" t="str">
        <x:v>O38</x:v>
      </x:c>
      <x:c r="F16" s="114" t="n">
        <x:f>IF(AND(C16&lt;&gt;"",A16&lt;='Pengaturan'!$B$6),1,0)</x:f>
        <x:v>1</x:v>
      </x:c>
      <x:c r="G16" s="114" t="n">
        <x:f>IF(AND(C16&lt;&gt;"",A16&gt;'Pengaturan'!$B$6),1,0)</x:f>
        <x:v>0</x:v>
      </x:c>
      <x:c r="H16" s="116" t="str">
        <x:f>IF(C16="","Belum diisi",IF(G16=1,"Belum berjalan","Tercatat"))</x:f>
        <x:v>Tercatat</x:v>
      </x:c>
    </x:row>
    <x:row r="17" ht="22" customHeight="1">
      <x:c r="A17" s="129" t="n">
        <x:v>46269</x:v>
      </x:c>
      <x:c r="B17" s="114" t="str">
        <x:v>Admin 1</x:v>
      </x:c>
      <x:c r="C17" s="114" t="str">
        <x:v>INDAH</x:v>
      </x:c>
      <x:c r="D17" s="114" t="str">
        <x:v>4</x:v>
      </x:c>
      <x:c r="E17" s="114" t="str">
        <x:v>O33</x:v>
      </x:c>
      <x:c r="F17" s="114" t="n">
        <x:f>IF(AND(C17&lt;&gt;"",A17&lt;='Pengaturan'!$B$6),1,0)</x:f>
        <x:v>1</x:v>
      </x:c>
      <x:c r="G17" s="114" t="n">
        <x:f>IF(AND(C17&lt;&gt;"",A17&gt;'Pengaturan'!$B$6),1,0)</x:f>
        <x:v>0</x:v>
      </x:c>
      <x:c r="H17" s="116" t="str">
        <x:f>IF(C17="","Belum diisi",IF(G17=1,"Belum berjalan","Tercatat"))</x:f>
        <x:v>Tercatat</x:v>
      </x:c>
    </x:row>
    <x:row r="18" ht="22" customHeight="1">
      <x:c r="A18" s="129" t="n">
        <x:v>46269</x:v>
      </x:c>
      <x:c r="B18" s="114" t="str">
        <x:v>Admin 2</x:v>
      </x:c>
      <x:c r="C18" s="114" t="str">
        <x:v>INDAH</x:v>
      </x:c>
      <x:c r="D18" s="114" t="str">
        <x:v>4</x:v>
      </x:c>
      <x:c r="E18" s="114" t="str">
        <x:v>O34</x:v>
      </x:c>
      <x:c r="F18" s="114" t="n">
        <x:f>IF(AND(C18&lt;&gt;"",A18&lt;='Pengaturan'!$B$6),1,0)</x:f>
        <x:v>1</x:v>
      </x:c>
      <x:c r="G18" s="114" t="n">
        <x:f>IF(AND(C18&lt;&gt;"",A18&gt;'Pengaturan'!$B$6),1,0)</x:f>
        <x:v>0</x:v>
      </x:c>
      <x:c r="H18" s="116" t="str">
        <x:f>IF(C18="","Belum diisi",IF(G18=1,"Belum berjalan","Tercatat"))</x:f>
        <x:v>Tercatat</x:v>
      </x:c>
    </x:row>
    <x:row r="19" ht="22" customHeight="1">
      <x:c r="A19" s="129" t="n">
        <x:v>46269</x:v>
      </x:c>
      <x:c r="B19" s="114" t="str">
        <x:v>Fotografer 1</x:v>
      </x:c>
      <x:c r="C19" s="114" t="str">
        <x:v>ADIF</x:v>
      </x:c>
      <x:c r="D19" s="114" t="str">
        <x:v>4</x:v>
      </x:c>
      <x:c r="E19" s="114" t="str">
        <x:v>O35</x:v>
      </x:c>
      <x:c r="F19" s="114" t="n">
        <x:f>IF(AND(C19&lt;&gt;"",A19&lt;='Pengaturan'!$B$6),1,0)</x:f>
        <x:v>1</x:v>
      </x:c>
      <x:c r="G19" s="114" t="n">
        <x:f>IF(AND(C19&lt;&gt;"",A19&gt;'Pengaturan'!$B$6),1,0)</x:f>
        <x:v>0</x:v>
      </x:c>
      <x:c r="H19" s="116" t="str">
        <x:f>IF(C19="","Belum diisi",IF(G19=1,"Belum berjalan","Tercatat"))</x:f>
        <x:v>Tercatat</x:v>
      </x:c>
    </x:row>
    <x:row r="20" ht="22" customHeight="1">
      <x:c r="A20" s="129" t="n">
        <x:v>46269</x:v>
      </x:c>
      <x:c r="B20" s="114" t="str">
        <x:v>Fotografer 2</x:v>
      </x:c>
      <x:c r="C20" s="114" t="str">
        <x:v>ADIF</x:v>
      </x:c>
      <x:c r="D20" s="114" t="str">
        <x:v>4</x:v>
      </x:c>
      <x:c r="E20" s="114" t="str">
        <x:v>O36</x:v>
      </x:c>
      <x:c r="F20" s="114" t="n">
        <x:f>IF(AND(C20&lt;&gt;"",A20&lt;='Pengaturan'!$B$6),1,0)</x:f>
        <x:v>1</x:v>
      </x:c>
      <x:c r="G20" s="114" t="n">
        <x:f>IF(AND(C20&lt;&gt;"",A20&gt;'Pengaturan'!$B$6),1,0)</x:f>
        <x:v>0</x:v>
      </x:c>
      <x:c r="H20" s="116" t="str">
        <x:f>IF(C20="","Belum diisi",IF(G20=1,"Belum berjalan","Tercatat"))</x:f>
        <x:v>Tercatat</x:v>
      </x:c>
    </x:row>
    <x:row r="21" ht="22" customHeight="1">
      <x:c r="A21" s="129" t="n">
        <x:v>46270</x:v>
      </x:c>
      <x:c r="B21" s="114" t="str">
        <x:v>Admin 1</x:v>
      </x:c>
      <x:c r="C21" s="114" t="str">
        <x:v>INDAH</x:v>
      </x:c>
      <x:c r="D21" s="114" t="str">
        <x:v>5</x:v>
      </x:c>
      <x:c r="E21" s="114" t="str">
        <x:v>O28</x:v>
      </x:c>
      <x:c r="F21" s="114" t="n">
        <x:f>IF(AND(C21&lt;&gt;"",A21&lt;='Pengaturan'!$B$6),1,0)</x:f>
        <x:v>1</x:v>
      </x:c>
      <x:c r="G21" s="114" t="n">
        <x:f>IF(AND(C21&lt;&gt;"",A21&gt;'Pengaturan'!$B$6),1,0)</x:f>
        <x:v>0</x:v>
      </x:c>
      <x:c r="H21" s="116" t="str">
        <x:f>IF(C21="","Belum diisi",IF(G21=1,"Belum berjalan","Tercatat"))</x:f>
        <x:v>Tercatat</x:v>
      </x:c>
    </x:row>
    <x:row r="22" ht="22" customHeight="1">
      <x:c r="A22" s="129" t="n">
        <x:v>46270</x:v>
      </x:c>
      <x:c r="B22" s="114" t="str">
        <x:v>Admin 2</x:v>
      </x:c>
      <x:c r="C22" s="114" t="str">
        <x:v>AMEL</x:v>
      </x:c>
      <x:c r="D22" s="114" t="str">
        <x:v>5</x:v>
      </x:c>
      <x:c r="E22" s="114" t="str">
        <x:v>O29</x:v>
      </x:c>
      <x:c r="F22" s="114" t="n">
        <x:f>IF(AND(C22&lt;&gt;"",A22&lt;='Pengaturan'!$B$6),1,0)</x:f>
        <x:v>1</x:v>
      </x:c>
      <x:c r="G22" s="114" t="n">
        <x:f>IF(AND(C22&lt;&gt;"",A22&gt;'Pengaturan'!$B$6),1,0)</x:f>
        <x:v>0</x:v>
      </x:c>
      <x:c r="H22" s="116" t="str">
        <x:f>IF(C22="","Belum diisi",IF(G22=1,"Belum berjalan","Tercatat"))</x:f>
        <x:v>Tercatat</x:v>
      </x:c>
    </x:row>
    <x:row r="23" ht="22" customHeight="1">
      <x:c r="A23" s="129" t="n">
        <x:v>46270</x:v>
      </x:c>
      <x:c r="B23" s="114" t="str">
        <x:v>Fotografer 1</x:v>
      </x:c>
      <x:c r="C23" s="114" t="str">
        <x:v>SAKA</x:v>
      </x:c>
      <x:c r="D23" s="114" t="str">
        <x:v>5</x:v>
      </x:c>
      <x:c r="E23" s="114" t="str">
        <x:v>O30</x:v>
      </x:c>
      <x:c r="F23" s="114" t="n">
        <x:f>IF(AND(C23&lt;&gt;"",A23&lt;='Pengaturan'!$B$6),1,0)</x:f>
        <x:v>1</x:v>
      </x:c>
      <x:c r="G23" s="114" t="n">
        <x:f>IF(AND(C23&lt;&gt;"",A23&gt;'Pengaturan'!$B$6),1,0)</x:f>
        <x:v>0</x:v>
      </x:c>
      <x:c r="H23" s="116" t="str">
        <x:f>IF(C23="","Belum diisi",IF(G23=1,"Belum berjalan","Tercatat"))</x:f>
        <x:v>Tercatat</x:v>
      </x:c>
    </x:row>
    <x:row r="24" ht="22" customHeight="1">
      <x:c r="A24" s="129" t="n">
        <x:v>46270</x:v>
      </x:c>
      <x:c r="B24" s="114" t="str">
        <x:v>Fotografer 2</x:v>
      </x:c>
      <x:c r="C24" s="114" t="str">
        <x:v>SAKA</x:v>
      </x:c>
      <x:c r="D24" s="114" t="str">
        <x:v>5</x:v>
      </x:c>
      <x:c r="E24" s="114" t="str">
        <x:v>O31</x:v>
      </x:c>
      <x:c r="F24" s="114" t="n">
        <x:f>IF(AND(C24&lt;&gt;"",A24&lt;='Pengaturan'!$B$6),1,0)</x:f>
        <x:v>1</x:v>
      </x:c>
      <x:c r="G24" s="114" t="n">
        <x:f>IF(AND(C24&lt;&gt;"",A24&gt;'Pengaturan'!$B$6),1,0)</x:f>
        <x:v>0</x:v>
      </x:c>
      <x:c r="H24" s="116" t="str">
        <x:f>IF(C24="","Belum diisi",IF(G24=1,"Belum berjalan","Tercatat"))</x:f>
        <x:v>Tercatat</x:v>
      </x:c>
    </x:row>
    <x:row r="25" ht="22" customHeight="1">
      <x:c r="A25" s="129" t="n">
        <x:v>46271</x:v>
      </x:c>
      <x:c r="B25" s="114" t="str">
        <x:v>Admin 1</x:v>
      </x:c>
      <x:c r="C25" s="114" t="str">
        <x:v>AMEL</x:v>
      </x:c>
      <x:c r="D25" s="114" t="str">
        <x:v>6</x:v>
      </x:c>
      <x:c r="E25" s="114" t="str">
        <x:v>O30</x:v>
      </x:c>
      <x:c r="F25" s="114" t="n">
        <x:f>IF(AND(C25&lt;&gt;"",A25&lt;='Pengaturan'!$B$6),1,0)</x:f>
        <x:v>1</x:v>
      </x:c>
      <x:c r="G25" s="114" t="n">
        <x:f>IF(AND(C25&lt;&gt;"",A25&gt;'Pengaturan'!$B$6),1,0)</x:f>
        <x:v>0</x:v>
      </x:c>
      <x:c r="H25" s="116" t="str">
        <x:f>IF(C25="","Belum diisi",IF(G25=1,"Belum berjalan","Tercatat"))</x:f>
        <x:v>Tercatat</x:v>
      </x:c>
    </x:row>
    <x:row r="26" ht="22" customHeight="1">
      <x:c r="A26" s="129" t="n">
        <x:v>46271</x:v>
      </x:c>
      <x:c r="B26" s="114" t="str">
        <x:v>Admin 2</x:v>
      </x:c>
      <x:c r="C26" s="114" t="str">
        <x:v>AMEL</x:v>
      </x:c>
      <x:c r="D26" s="114" t="str">
        <x:v>6</x:v>
      </x:c>
      <x:c r="E26" s="114" t="str">
        <x:v>O31</x:v>
      </x:c>
      <x:c r="F26" s="114" t="n">
        <x:f>IF(AND(C26&lt;&gt;"",A26&lt;='Pengaturan'!$B$6),1,0)</x:f>
        <x:v>1</x:v>
      </x:c>
      <x:c r="G26" s="114" t="n">
        <x:f>IF(AND(C26&lt;&gt;"",A26&gt;'Pengaturan'!$B$6),1,0)</x:f>
        <x:v>0</x:v>
      </x:c>
      <x:c r="H26" s="116" t="str">
        <x:f>IF(C26="","Belum diisi",IF(G26=1,"Belum berjalan","Tercatat"))</x:f>
        <x:v>Tercatat</x:v>
      </x:c>
    </x:row>
    <x:row r="27" ht="22" customHeight="1">
      <x:c r="A27" s="129" t="n">
        <x:v>46271</x:v>
      </x:c>
      <x:c r="B27" s="114" t="str">
        <x:v>Fotografer 1</x:v>
      </x:c>
      <x:c r="C27" s="114" t="str">
        <x:v>SAKA</x:v>
      </x:c>
      <x:c r="D27" s="114" t="str">
        <x:v>6</x:v>
      </x:c>
      <x:c r="E27" s="114" t="str">
        <x:v>O32</x:v>
      </x:c>
      <x:c r="F27" s="114" t="n">
        <x:f>IF(AND(C27&lt;&gt;"",A27&lt;='Pengaturan'!$B$6),1,0)</x:f>
        <x:v>1</x:v>
      </x:c>
      <x:c r="G27" s="114" t="n">
        <x:f>IF(AND(C27&lt;&gt;"",A27&gt;'Pengaturan'!$B$6),1,0)</x:f>
        <x:v>0</x:v>
      </x:c>
      <x:c r="H27" s="116" t="str">
        <x:f>IF(C27="","Belum diisi",IF(G27=1,"Belum berjalan","Tercatat"))</x:f>
        <x:v>Tercatat</x:v>
      </x:c>
    </x:row>
    <x:row r="28" ht="22" customHeight="1">
      <x:c r="A28" s="129" t="n">
        <x:v>46271</x:v>
      </x:c>
      <x:c r="B28" s="114" t="str">
        <x:v>Fotografer 2</x:v>
      </x:c>
      <x:c r="C28" s="114" t="str">
        <x:v>ADIF</x:v>
      </x:c>
      <x:c r="D28" s="114" t="str">
        <x:v>6</x:v>
      </x:c>
      <x:c r="E28" s="114" t="str">
        <x:v>O33</x:v>
      </x:c>
      <x:c r="F28" s="114" t="n">
        <x:f>IF(AND(C28&lt;&gt;"",A28&lt;='Pengaturan'!$B$6),1,0)</x:f>
        <x:v>1</x:v>
      </x:c>
      <x:c r="G28" s="114" t="n">
        <x:f>IF(AND(C28&lt;&gt;"",A28&gt;'Pengaturan'!$B$6),1,0)</x:f>
        <x:v>0</x:v>
      </x:c>
      <x:c r="H28" s="116" t="str">
        <x:f>IF(C28="","Belum diisi",IF(G28=1,"Belum berjalan","Tercatat"))</x:f>
        <x:v>Tercatat</x:v>
      </x:c>
    </x:row>
    <x:row r="29" ht="22" customHeight="1">
      <x:c r="A29" s="129" t="n">
        <x:v>46272</x:v>
      </x:c>
      <x:c r="B29" s="114" t="str">
        <x:v>Admin 1</x:v>
      </x:c>
      <x:c r="C29" s="114" t="str">
        <x:v>AMEL</x:v>
      </x:c>
      <x:c r="D29" s="114" t="str">
        <x:v>7</x:v>
      </x:c>
      <x:c r="E29" s="114" t="str">
        <x:v>O23</x:v>
      </x:c>
      <x:c r="F29" s="114" t="n">
        <x:f>IF(AND(C29&lt;&gt;"",A29&lt;='Pengaturan'!$B$6),1,0)</x:f>
        <x:v>1</x:v>
      </x:c>
      <x:c r="G29" s="114" t="n">
        <x:f>IF(AND(C29&lt;&gt;"",A29&gt;'Pengaturan'!$B$6),1,0)</x:f>
        <x:v>0</x:v>
      </x:c>
      <x:c r="H29" s="116" t="str">
        <x:f>IF(C29="","Belum diisi",IF(G29=1,"Belum berjalan","Tercatat"))</x:f>
        <x:v>Tercatat</x:v>
      </x:c>
    </x:row>
    <x:row r="30" ht="22" customHeight="1">
      <x:c r="A30" s="129" t="n">
        <x:v>46272</x:v>
      </x:c>
      <x:c r="B30" s="114" t="str">
        <x:v>Admin 2</x:v>
      </x:c>
      <x:c r="C30" s="114" t="str">
        <x:v>INDAH</x:v>
      </x:c>
      <x:c r="D30" s="114" t="str">
        <x:v>7</x:v>
      </x:c>
      <x:c r="E30" s="114" t="str">
        <x:v>O24</x:v>
      </x:c>
      <x:c r="F30" s="114" t="n">
        <x:f>IF(AND(C30&lt;&gt;"",A30&lt;='Pengaturan'!$B$6),1,0)</x:f>
        <x:v>1</x:v>
      </x:c>
      <x:c r="G30" s="114" t="n">
        <x:f>IF(AND(C30&lt;&gt;"",A30&gt;'Pengaturan'!$B$6),1,0)</x:f>
        <x:v>0</x:v>
      </x:c>
      <x:c r="H30" s="116" t="str">
        <x:f>IF(C30="","Belum diisi",IF(G30=1,"Belum berjalan","Tercatat"))</x:f>
        <x:v>Tercatat</x:v>
      </x:c>
    </x:row>
    <x:row r="31" ht="22" customHeight="1">
      <x:c r="A31" s="129" t="n">
        <x:v>46272</x:v>
      </x:c>
      <x:c r="B31" s="114" t="str">
        <x:v>Fotografer 1</x:v>
      </x:c>
      <x:c r="C31" s="114" t="str">
        <x:v>ADIF</x:v>
      </x:c>
      <x:c r="D31" s="114" t="str">
        <x:v>7</x:v>
      </x:c>
      <x:c r="E31" s="114" t="str">
        <x:v>O25</x:v>
      </x:c>
      <x:c r="F31" s="114" t="n">
        <x:f>IF(AND(C31&lt;&gt;"",A31&lt;='Pengaturan'!$B$6),1,0)</x:f>
        <x:v>1</x:v>
      </x:c>
      <x:c r="G31" s="114" t="n">
        <x:f>IF(AND(C31&lt;&gt;"",A31&gt;'Pengaturan'!$B$6),1,0)</x:f>
        <x:v>0</x:v>
      </x:c>
      <x:c r="H31" s="116" t="str">
        <x:f>IF(C31="","Belum diisi",IF(G31=1,"Belum berjalan","Tercatat"))</x:f>
        <x:v>Tercatat</x:v>
      </x:c>
    </x:row>
    <x:row r="32" ht="22" customHeight="1">
      <x:c r="A32" s="129" t="n">
        <x:v>46272</x:v>
      </x:c>
      <x:c r="B32" s="114" t="str">
        <x:v>Fotografer 2</x:v>
      </x:c>
      <x:c r="C32" s="114" t="str">
        <x:v>SAKA</x:v>
      </x:c>
      <x:c r="D32" s="114" t="str">
        <x:v>7</x:v>
      </x:c>
      <x:c r="E32" s="114" t="str">
        <x:v>O26</x:v>
      </x:c>
      <x:c r="F32" s="114" t="n">
        <x:f>IF(AND(C32&lt;&gt;"",A32&lt;='Pengaturan'!$B$6),1,0)</x:f>
        <x:v>1</x:v>
      </x:c>
      <x:c r="G32" s="114" t="n">
        <x:f>IF(AND(C32&lt;&gt;"",A32&gt;'Pengaturan'!$B$6),1,0)</x:f>
        <x:v>0</x:v>
      </x:c>
      <x:c r="H32" s="116" t="str">
        <x:f>IF(C32="","Belum diisi",IF(G32=1,"Belum berjalan","Tercatat"))</x:f>
        <x:v>Tercatat</x:v>
      </x:c>
    </x:row>
    <x:row r="33" ht="22" customHeight="1">
      <x:c r="A33" s="129" t="n">
        <x:v>46273</x:v>
      </x:c>
      <x:c r="B33" s="114" t="str">
        <x:v>Admin 1</x:v>
      </x:c>
      <x:c r="C33" s="114" t="str">
        <x:v>INDAH</x:v>
      </x:c>
      <x:c r="D33" s="114" t="str">
        <x:v>8</x:v>
      </x:c>
      <x:c r="E33" s="114" t="str">
        <x:v>O69</x:v>
      </x:c>
      <x:c r="F33" s="114" t="n">
        <x:f>IF(AND(C33&lt;&gt;"",A33&lt;='Pengaturan'!$B$6),1,0)</x:f>
        <x:v>1</x:v>
      </x:c>
      <x:c r="G33" s="114" t="n">
        <x:f>IF(AND(C33&lt;&gt;"",A33&gt;'Pengaturan'!$B$6),1,0)</x:f>
        <x:v>0</x:v>
      </x:c>
      <x:c r="H33" s="116" t="str">
        <x:f>IF(C33="","Belum diisi",IF(G33=1,"Belum berjalan","Tercatat"))</x:f>
        <x:v>Tercatat</x:v>
      </x:c>
    </x:row>
    <x:row r="34" ht="22" customHeight="1">
      <x:c r="A34" s="129" t="n">
        <x:v>46273</x:v>
      </x:c>
      <x:c r="B34" s="114" t="str">
        <x:v>Admin 2</x:v>
      </x:c>
      <x:c r="C34" s="114" t="str">
        <x:v>AMEL</x:v>
      </x:c>
      <x:c r="D34" s="114" t="str">
        <x:v>8</x:v>
      </x:c>
      <x:c r="E34" s="114" t="str">
        <x:v>O70</x:v>
      </x:c>
      <x:c r="F34" s="114" t="n">
        <x:f>IF(AND(C34&lt;&gt;"",A34&lt;='Pengaturan'!$B$6),1,0)</x:f>
        <x:v>1</x:v>
      </x:c>
      <x:c r="G34" s="114" t="n">
        <x:f>IF(AND(C34&lt;&gt;"",A34&gt;'Pengaturan'!$B$6),1,0)</x:f>
        <x:v>0</x:v>
      </x:c>
      <x:c r="H34" s="116" t="str">
        <x:f>IF(C34="","Belum diisi",IF(G34=1,"Belum berjalan","Tercatat"))</x:f>
        <x:v>Tercatat</x:v>
      </x:c>
    </x:row>
    <x:row r="35" ht="22" customHeight="1">
      <x:c r="A35" s="129" t="n">
        <x:v>46273</x:v>
      </x:c>
      <x:c r="B35" s="114" t="str">
        <x:v>Fotografer 1</x:v>
      </x:c>
      <x:c r="C35" s="114" t="str">
        <x:v>ADIF</x:v>
      </x:c>
      <x:c r="D35" s="114" t="str">
        <x:v>8</x:v>
      </x:c>
      <x:c r="E35" s="114" t="str">
        <x:v>O71</x:v>
      </x:c>
      <x:c r="F35" s="114" t="n">
        <x:f>IF(AND(C35&lt;&gt;"",A35&lt;='Pengaturan'!$B$6),1,0)</x:f>
        <x:v>1</x:v>
      </x:c>
      <x:c r="G35" s="114" t="n">
        <x:f>IF(AND(C35&lt;&gt;"",A35&gt;'Pengaturan'!$B$6),1,0)</x:f>
        <x:v>0</x:v>
      </x:c>
      <x:c r="H35" s="116" t="str">
        <x:f>IF(C35="","Belum diisi",IF(G35=1,"Belum berjalan","Tercatat"))</x:f>
        <x:v>Tercatat</x:v>
      </x:c>
    </x:row>
    <x:row r="36" ht="22" customHeight="1">
      <x:c r="A36" s="129" t="n">
        <x:v>46273</x:v>
      </x:c>
      <x:c r="B36" s="114" t="str">
        <x:v>Fotografer 2</x:v>
      </x:c>
      <x:c r="C36" s="114" t="str">
        <x:v>SAKA</x:v>
      </x:c>
      <x:c r="D36" s="114" t="str">
        <x:v>8</x:v>
      </x:c>
      <x:c r="E36" s="114" t="str">
        <x:v>O72</x:v>
      </x:c>
      <x:c r="F36" s="114" t="n">
        <x:f>IF(AND(C36&lt;&gt;"",A36&lt;='Pengaturan'!$B$6),1,0)</x:f>
        <x:v>1</x:v>
      </x:c>
      <x:c r="G36" s="114" t="n">
        <x:f>IF(AND(C36&lt;&gt;"",A36&gt;'Pengaturan'!$B$6),1,0)</x:f>
        <x:v>0</x:v>
      </x:c>
      <x:c r="H36" s="116" t="str">
        <x:f>IF(C36="","Belum diisi",IF(G36=1,"Belum berjalan","Tercatat"))</x:f>
        <x:v>Tercatat</x:v>
      </x:c>
    </x:row>
    <x:row r="37" ht="22" customHeight="1">
      <x:c r="A37" s="129" t="n">
        <x:v>46274</x:v>
      </x:c>
      <x:c r="B37" s="114" t="str">
        <x:v>Admin 1</x:v>
      </x:c>
      <x:c r="C37" s="114" t="str">
        <x:v>INDAH</x:v>
      </x:c>
      <x:c r="D37" s="114" t="str">
        <x:v>9</x:v>
      </x:c>
      <x:c r="E37" s="114" t="str">
        <x:v>O65</x:v>
      </x:c>
      <x:c r="F37" s="114" t="n">
        <x:f>IF(AND(C37&lt;&gt;"",A37&lt;='Pengaturan'!$B$6),1,0)</x:f>
        <x:v>1</x:v>
      </x:c>
      <x:c r="G37" s="114" t="n">
        <x:f>IF(AND(C37&lt;&gt;"",A37&gt;'Pengaturan'!$B$6),1,0)</x:f>
        <x:v>0</x:v>
      </x:c>
      <x:c r="H37" s="116" t="str">
        <x:f>IF(C37="","Belum diisi",IF(G37=1,"Belum berjalan","Tercatat"))</x:f>
        <x:v>Tercatat</x:v>
      </x:c>
    </x:row>
    <x:row r="38" ht="22" customHeight="1">
      <x:c r="A38" s="129" t="n">
        <x:v>46274</x:v>
      </x:c>
      <x:c r="B38" s="114" t="str">
        <x:v>Admin 2</x:v>
      </x:c>
      <x:c r="C38" s="114" t="str">
        <x:v>AMEL</x:v>
      </x:c>
      <x:c r="D38" s="114" t="str">
        <x:v>9</x:v>
      </x:c>
      <x:c r="E38" s="114" t="str">
        <x:v>O66</x:v>
      </x:c>
      <x:c r="F38" s="114" t="n">
        <x:f>IF(AND(C38&lt;&gt;"",A38&lt;='Pengaturan'!$B$6),1,0)</x:f>
        <x:v>1</x:v>
      </x:c>
      <x:c r="G38" s="114" t="n">
        <x:f>IF(AND(C38&lt;&gt;"",A38&gt;'Pengaturan'!$B$6),1,0)</x:f>
        <x:v>0</x:v>
      </x:c>
      <x:c r="H38" s="116" t="str">
        <x:f>IF(C38="","Belum diisi",IF(G38=1,"Belum berjalan","Tercatat"))</x:f>
        <x:v>Tercatat</x:v>
      </x:c>
    </x:row>
    <x:row r="39" ht="22" customHeight="1">
      <x:c r="A39" s="129" t="n">
        <x:v>46274</x:v>
      </x:c>
      <x:c r="B39" s="114" t="str">
        <x:v>Fotografer 1</x:v>
      </x:c>
      <x:c r="C39" s="114" t="str">
        <x:v>ADIF</x:v>
      </x:c>
      <x:c r="D39" s="114" t="str">
        <x:v>9</x:v>
      </x:c>
      <x:c r="E39" s="114" t="str">
        <x:v>O67</x:v>
      </x:c>
      <x:c r="F39" s="114" t="n">
        <x:f>IF(AND(C39&lt;&gt;"",A39&lt;='Pengaturan'!$B$6),1,0)</x:f>
        <x:v>1</x:v>
      </x:c>
      <x:c r="G39" s="114" t="n">
        <x:f>IF(AND(C39&lt;&gt;"",A39&gt;'Pengaturan'!$B$6),1,0)</x:f>
        <x:v>0</x:v>
      </x:c>
      <x:c r="H39" s="116" t="str">
        <x:f>IF(C39="","Belum diisi",IF(G39=1,"Belum berjalan","Tercatat"))</x:f>
        <x:v>Tercatat</x:v>
      </x:c>
    </x:row>
    <x:row r="40" ht="22" customHeight="1">
      <x:c r="A40" s="129" t="n">
        <x:v>46274</x:v>
      </x:c>
      <x:c r="B40" s="114" t="str">
        <x:v>Fotografer 2</x:v>
      </x:c>
      <x:c r="C40" s="114" t="str">
        <x:v>SAKA</x:v>
      </x:c>
      <x:c r="D40" s="114" t="str">
        <x:v>9</x:v>
      </x:c>
      <x:c r="E40" s="114" t="str">
        <x:v>O68</x:v>
      </x:c>
      <x:c r="F40" s="114" t="n">
        <x:f>IF(AND(C40&lt;&gt;"",A40&lt;='Pengaturan'!$B$6),1,0)</x:f>
        <x:v>1</x:v>
      </x:c>
      <x:c r="G40" s="114" t="n">
        <x:f>IF(AND(C40&lt;&gt;"",A40&gt;'Pengaturan'!$B$6),1,0)</x:f>
        <x:v>0</x:v>
      </x:c>
      <x:c r="H40" s="116" t="str">
        <x:f>IF(C40="","Belum diisi",IF(G40=1,"Belum berjalan","Tercatat"))</x:f>
        <x:v>Tercatat</x:v>
      </x:c>
    </x:row>
    <x:row r="41" ht="22" customHeight="1">
      <x:c r="A41" s="129" t="n">
        <x:v>46275</x:v>
      </x:c>
      <x:c r="B41" s="114" t="str">
        <x:v>Admin 1</x:v>
      </x:c>
      <x:c r="C41" s="114" t="str">
        <x:v>AMEL</x:v>
      </x:c>
      <x:c r="D41" s="114" t="str">
        <x:v>10</x:v>
      </x:c>
      <x:c r="E41" s="114" t="str">
        <x:v>O23</x:v>
      </x:c>
      <x:c r="F41" s="114" t="n">
        <x:f>IF(AND(C41&lt;&gt;"",A41&lt;='Pengaturan'!$B$6),1,0)</x:f>
        <x:v>1</x:v>
      </x:c>
      <x:c r="G41" s="114" t="n">
        <x:f>IF(AND(C41&lt;&gt;"",A41&gt;'Pengaturan'!$B$6),1,0)</x:f>
        <x:v>0</x:v>
      </x:c>
      <x:c r="H41" s="116" t="str">
        <x:f>IF(C41="","Belum diisi",IF(G41=1,"Belum berjalan","Tercatat"))</x:f>
        <x:v>Tercatat</x:v>
      </x:c>
    </x:row>
    <x:row r="42" ht="22" customHeight="1">
      <x:c r="A42" s="129" t="n">
        <x:v>46275</x:v>
      </x:c>
      <x:c r="B42" s="114" t="str">
        <x:v>Admin 2</x:v>
      </x:c>
      <x:c r="C42" s="114" t="str">
        <x:v>INDAH</x:v>
      </x:c>
      <x:c r="D42" s="114" t="str">
        <x:v>10</x:v>
      </x:c>
      <x:c r="E42" s="114" t="str">
        <x:v>O24</x:v>
      </x:c>
      <x:c r="F42" s="114" t="n">
        <x:f>IF(AND(C42&lt;&gt;"",A42&lt;='Pengaturan'!$B$6),1,0)</x:f>
        <x:v>1</x:v>
      </x:c>
      <x:c r="G42" s="114" t="n">
        <x:f>IF(AND(C42&lt;&gt;"",A42&gt;'Pengaturan'!$B$6),1,0)</x:f>
        <x:v>0</x:v>
      </x:c>
      <x:c r="H42" s="116" t="str">
        <x:f>IF(C42="","Belum diisi",IF(G42=1,"Belum berjalan","Tercatat"))</x:f>
        <x:v>Tercatat</x:v>
      </x:c>
    </x:row>
    <x:row r="43" ht="22" customHeight="1">
      <x:c r="A43" s="129" t="n">
        <x:v>46275</x:v>
      </x:c>
      <x:c r="B43" s="114" t="str">
        <x:v>Fotografer 1</x:v>
      </x:c>
      <x:c r="C43" s="114" t="str">
        <x:v>ADIF</x:v>
      </x:c>
      <x:c r="D43" s="114" t="str">
        <x:v>10</x:v>
      </x:c>
      <x:c r="E43" s="114" t="str">
        <x:v>O25</x:v>
      </x:c>
      <x:c r="F43" s="114" t="n">
        <x:f>IF(AND(C43&lt;&gt;"",A43&lt;='Pengaturan'!$B$6),1,0)</x:f>
        <x:v>1</x:v>
      </x:c>
      <x:c r="G43" s="114" t="n">
        <x:f>IF(AND(C43&lt;&gt;"",A43&gt;'Pengaturan'!$B$6),1,0)</x:f>
        <x:v>0</x:v>
      </x:c>
      <x:c r="H43" s="116" t="str">
        <x:f>IF(C43="","Belum diisi",IF(G43=1,"Belum berjalan","Tercatat"))</x:f>
        <x:v>Tercatat</x:v>
      </x:c>
    </x:row>
    <x:row r="44" ht="22" customHeight="1">
      <x:c r="A44" s="129" t="n">
        <x:v>46275</x:v>
      </x:c>
      <x:c r="B44" s="114" t="str">
        <x:v>Fotografer 2</x:v>
      </x:c>
      <x:c r="C44" s="114" t="str">
        <x:v>SAKA</x:v>
      </x:c>
      <x:c r="D44" s="114" t="str">
        <x:v>10</x:v>
      </x:c>
      <x:c r="E44" s="114" t="str">
        <x:v>O26</x:v>
      </x:c>
      <x:c r="F44" s="114" t="n">
        <x:f>IF(AND(C44&lt;&gt;"",A44&lt;='Pengaturan'!$B$6),1,0)</x:f>
        <x:v>1</x:v>
      </x:c>
      <x:c r="G44" s="114" t="n">
        <x:f>IF(AND(C44&lt;&gt;"",A44&gt;'Pengaturan'!$B$6),1,0)</x:f>
        <x:v>0</x:v>
      </x:c>
      <x:c r="H44" s="116" t="str">
        <x:f>IF(C44="","Belum diisi",IF(G44=1,"Belum berjalan","Tercatat"))</x:f>
        <x:v>Tercatat</x:v>
      </x:c>
    </x:row>
    <x:row r="45" ht="22" customHeight="1">
      <x:c r="A45" s="129" t="n">
        <x:v>46276</x:v>
      </x:c>
      <x:c r="B45" s="114" t="str">
        <x:v>Admin 1</x:v>
      </x:c>
      <x:c r="C45" s="114" t="str">
        <x:v>AMEL</x:v>
      </x:c>
      <x:c r="D45" s="114" t="str">
        <x:v>11</x:v>
      </x:c>
      <x:c r="E45" s="114" t="str">
        <x:v>O27</x:v>
      </x:c>
      <x:c r="F45" s="114" t="n">
        <x:f>IF(AND(C45&lt;&gt;"",A45&lt;='Pengaturan'!$B$6),1,0)</x:f>
        <x:v>1</x:v>
      </x:c>
      <x:c r="G45" s="114" t="n">
        <x:f>IF(AND(C45&lt;&gt;"",A45&gt;'Pengaturan'!$B$6),1,0)</x:f>
        <x:v>0</x:v>
      </x:c>
      <x:c r="H45" s="116" t="str">
        <x:f>IF(C45="","Belum diisi",IF(G45=1,"Belum berjalan","Tercatat"))</x:f>
        <x:v>Tercatat</x:v>
      </x:c>
    </x:row>
    <x:row r="46" ht="22" customHeight="1">
      <x:c r="A46" s="129" t="n">
        <x:v>46276</x:v>
      </x:c>
      <x:c r="B46" s="114" t="str">
        <x:v>Admin 2</x:v>
      </x:c>
      <x:c r="C46" s="114" t="str">
        <x:v>AMEL</x:v>
      </x:c>
      <x:c r="D46" s="114" t="str">
        <x:v>11</x:v>
      </x:c>
      <x:c r="E46" s="114" t="str">
        <x:v>O28</x:v>
      </x:c>
      <x:c r="F46" s="114" t="n">
        <x:f>IF(AND(C46&lt;&gt;"",A46&lt;='Pengaturan'!$B$6),1,0)</x:f>
        <x:v>1</x:v>
      </x:c>
      <x:c r="G46" s="114" t="n">
        <x:f>IF(AND(C46&lt;&gt;"",A46&gt;'Pengaturan'!$B$6),1,0)</x:f>
        <x:v>0</x:v>
      </x:c>
      <x:c r="H46" s="116" t="str">
        <x:f>IF(C46="","Belum diisi",IF(G46=1,"Belum berjalan","Tercatat"))</x:f>
        <x:v>Tercatat</x:v>
      </x:c>
    </x:row>
    <x:row r="47" ht="22" customHeight="1">
      <x:c r="A47" s="129" t="n">
        <x:v>46276</x:v>
      </x:c>
      <x:c r="B47" s="114" t="str">
        <x:v>Fotografer 1</x:v>
      </x:c>
      <x:c r="C47" s="114" t="str">
        <x:v>ADIF</x:v>
      </x:c>
      <x:c r="D47" s="114" t="str">
        <x:v>11</x:v>
      </x:c>
      <x:c r="E47" s="114" t="str">
        <x:v>O29</x:v>
      </x:c>
      <x:c r="F47" s="114" t="n">
        <x:f>IF(AND(C47&lt;&gt;"",A47&lt;='Pengaturan'!$B$6),1,0)</x:f>
        <x:v>1</x:v>
      </x:c>
      <x:c r="G47" s="114" t="n">
        <x:f>IF(AND(C47&lt;&gt;"",A47&gt;'Pengaturan'!$B$6),1,0)</x:f>
        <x:v>0</x:v>
      </x:c>
      <x:c r="H47" s="116" t="str">
        <x:f>IF(C47="","Belum diisi",IF(G47=1,"Belum berjalan","Tercatat"))</x:f>
        <x:v>Tercatat</x:v>
      </x:c>
    </x:row>
    <x:row r="48" ht="22" customHeight="1">
      <x:c r="A48" s="129" t="n">
        <x:v>46276</x:v>
      </x:c>
      <x:c r="B48" s="114" t="str">
        <x:v>Fotografer 2</x:v>
      </x:c>
      <x:c r="C48" s="114" t="str">
        <x:v>ADIF</x:v>
      </x:c>
      <x:c r="D48" s="114" t="str">
        <x:v>11</x:v>
      </x:c>
      <x:c r="E48" s="114" t="str">
        <x:v>O30</x:v>
      </x:c>
      <x:c r="F48" s="114" t="n">
        <x:f>IF(AND(C48&lt;&gt;"",A48&lt;='Pengaturan'!$B$6),1,0)</x:f>
        <x:v>1</x:v>
      </x:c>
      <x:c r="G48" s="114" t="n">
        <x:f>IF(AND(C48&lt;&gt;"",A48&gt;'Pengaturan'!$B$6),1,0)</x:f>
        <x:v>0</x:v>
      </x:c>
      <x:c r="H48" s="116" t="str">
        <x:f>IF(C48="","Belum diisi",IF(G48=1,"Belum berjalan","Tercatat"))</x:f>
        <x:v>Tercatat</x:v>
      </x:c>
    </x:row>
    <x:row r="49" ht="22" customHeight="1">
      <x:c r="A49" s="129" t="n">
        <x:v>46277</x:v>
      </x:c>
      <x:c r="B49" s="114" t="str">
        <x:v>Admin 1</x:v>
      </x:c>
      <x:c r="C49" s="114" t="str">
        <x:v>AMEL</x:v>
      </x:c>
      <x:c r="D49" s="114" t="str">
        <x:v>12</x:v>
      </x:c>
      <x:c r="E49" s="114" t="str">
        <x:v>O28</x:v>
      </x:c>
      <x:c r="F49" s="114" t="n">
        <x:f>IF(AND(C49&lt;&gt;"",A49&lt;='Pengaturan'!$B$6),1,0)</x:f>
        <x:v>1</x:v>
      </x:c>
      <x:c r="G49" s="114" t="n">
        <x:f>IF(AND(C49&lt;&gt;"",A49&gt;'Pengaturan'!$B$6),1,0)</x:f>
        <x:v>0</x:v>
      </x:c>
      <x:c r="H49" s="116" t="str">
        <x:f>IF(C49="","Belum diisi",IF(G49=1,"Belum berjalan","Tercatat"))</x:f>
        <x:v>Tercatat</x:v>
      </x:c>
    </x:row>
    <x:row r="50" ht="22" customHeight="1">
      <x:c r="A50" s="129" t="n">
        <x:v>46277</x:v>
      </x:c>
      <x:c r="B50" s="114" t="str">
        <x:v>Admin 2</x:v>
      </x:c>
      <x:c r="C50" s="114" t="str">
        <x:v>INDAH</x:v>
      </x:c>
      <x:c r="D50" s="114" t="str">
        <x:v>12</x:v>
      </x:c>
      <x:c r="E50" s="114" t="str">
        <x:v>O29</x:v>
      </x:c>
      <x:c r="F50" s="114" t="n">
        <x:f>IF(AND(C50&lt;&gt;"",A50&lt;='Pengaturan'!$B$6),1,0)</x:f>
        <x:v>1</x:v>
      </x:c>
      <x:c r="G50" s="114" t="n">
        <x:f>IF(AND(C50&lt;&gt;"",A50&gt;'Pengaturan'!$B$6),1,0)</x:f>
        <x:v>0</x:v>
      </x:c>
      <x:c r="H50" s="116" t="str">
        <x:f>IF(C50="","Belum diisi",IF(G50=1,"Belum berjalan","Tercatat"))</x:f>
        <x:v>Tercatat</x:v>
      </x:c>
    </x:row>
    <x:row r="51" ht="22" customHeight="1">
      <x:c r="A51" s="129" t="n">
        <x:v>46277</x:v>
      </x:c>
      <x:c r="B51" s="114" t="str">
        <x:v>Fotografer 1</x:v>
      </x:c>
      <x:c r="C51" s="114" t="str">
        <x:v>SAKA</x:v>
      </x:c>
      <x:c r="D51" s="114" t="str">
        <x:v>12</x:v>
      </x:c>
      <x:c r="E51" s="114" t="str">
        <x:v>O30</x:v>
      </x:c>
      <x:c r="F51" s="114" t="n">
        <x:f>IF(AND(C51&lt;&gt;"",A51&lt;='Pengaturan'!$B$6),1,0)</x:f>
        <x:v>1</x:v>
      </x:c>
      <x:c r="G51" s="114" t="n">
        <x:f>IF(AND(C51&lt;&gt;"",A51&gt;'Pengaturan'!$B$6),1,0)</x:f>
        <x:v>0</x:v>
      </x:c>
      <x:c r="H51" s="116" t="str">
        <x:f>IF(C51="","Belum diisi",IF(G51=1,"Belum berjalan","Tercatat"))</x:f>
        <x:v>Tercatat</x:v>
      </x:c>
    </x:row>
    <x:row r="52" ht="22" customHeight="1">
      <x:c r="A52" s="129" t="n">
        <x:v>46277</x:v>
      </x:c>
      <x:c r="B52" s="114" t="str">
        <x:v>Fotografer 2</x:v>
      </x:c>
      <x:c r="C52" s="114" t="str">
        <x:v>SAKA</x:v>
      </x:c>
      <x:c r="D52" s="114" t="str">
        <x:v>12</x:v>
      </x:c>
      <x:c r="E52" s="114" t="str">
        <x:v>O31</x:v>
      </x:c>
      <x:c r="F52" s="114" t="n">
        <x:f>IF(AND(C52&lt;&gt;"",A52&lt;='Pengaturan'!$B$6),1,0)</x:f>
        <x:v>1</x:v>
      </x:c>
      <x:c r="G52" s="114" t="n">
        <x:f>IF(AND(C52&lt;&gt;"",A52&gt;'Pengaturan'!$B$6),1,0)</x:f>
        <x:v>0</x:v>
      </x:c>
      <x:c r="H52" s="116" t="str">
        <x:f>IF(C52="","Belum diisi",IF(G52=1,"Belum berjalan","Tercatat"))</x:f>
        <x:v>Tercatat</x:v>
      </x:c>
    </x:row>
    <x:row r="53" ht="22" customHeight="1">
      <x:c r="A53" s="129" t="n">
        <x:v>46278</x:v>
      </x:c>
      <x:c r="B53" s="114" t="str">
        <x:v>Admin 1</x:v>
      </x:c>
      <x:c r="C53" s="114" t="str">
        <x:v>INDAH</x:v>
      </x:c>
      <x:c r="D53" s="114" t="str">
        <x:v>13</x:v>
      </x:c>
      <x:c r="E53" s="114" t="str">
        <x:v>O32</x:v>
      </x:c>
      <x:c r="F53" s="114" t="n">
        <x:f>IF(AND(C53&lt;&gt;"",A53&lt;='Pengaturan'!$B$6),1,0)</x:f>
        <x:v>1</x:v>
      </x:c>
      <x:c r="G53" s="114" t="n">
        <x:f>IF(AND(C53&lt;&gt;"",A53&gt;'Pengaturan'!$B$6),1,0)</x:f>
        <x:v>0</x:v>
      </x:c>
      <x:c r="H53" s="116" t="str">
        <x:f>IF(C53="","Belum diisi",IF(G53=1,"Belum berjalan","Tercatat"))</x:f>
        <x:v>Tercatat</x:v>
      </x:c>
    </x:row>
    <x:row r="54" ht="22" customHeight="1">
      <x:c r="A54" s="129" t="n">
        <x:v>46278</x:v>
      </x:c>
      <x:c r="B54" s="114" t="str">
        <x:v>Admin 2</x:v>
      </x:c>
      <x:c r="C54" s="114" t="str">
        <x:v>INDAH</x:v>
      </x:c>
      <x:c r="D54" s="114" t="str">
        <x:v>13</x:v>
      </x:c>
      <x:c r="E54" s="114" t="str">
        <x:v>O33</x:v>
      </x:c>
      <x:c r="F54" s="114" t="n">
        <x:f>IF(AND(C54&lt;&gt;"",A54&lt;='Pengaturan'!$B$6),1,0)</x:f>
        <x:v>1</x:v>
      </x:c>
      <x:c r="G54" s="114" t="n">
        <x:f>IF(AND(C54&lt;&gt;"",A54&gt;'Pengaturan'!$B$6),1,0)</x:f>
        <x:v>0</x:v>
      </x:c>
      <x:c r="H54" s="116" t="str">
        <x:f>IF(C54="","Belum diisi",IF(G54=1,"Belum berjalan","Tercatat"))</x:f>
        <x:v>Tercatat</x:v>
      </x:c>
    </x:row>
    <x:row r="55" ht="22" customHeight="1">
      <x:c r="A55" s="129" t="n">
        <x:v>46278</x:v>
      </x:c>
      <x:c r="B55" s="114" t="str">
        <x:v>Fotografer 1</x:v>
      </x:c>
      <x:c r="C55" s="114" t="str">
        <x:v>SAKA</x:v>
      </x:c>
      <x:c r="D55" s="114" t="str">
        <x:v>13</x:v>
      </x:c>
      <x:c r="E55" s="114" t="str">
        <x:v>O34</x:v>
      </x:c>
      <x:c r="F55" s="114" t="n">
        <x:f>IF(AND(C55&lt;&gt;"",A55&lt;='Pengaturan'!$B$6),1,0)</x:f>
        <x:v>1</x:v>
      </x:c>
      <x:c r="G55" s="114" t="n">
        <x:f>IF(AND(C55&lt;&gt;"",A55&gt;'Pengaturan'!$B$6),1,0)</x:f>
        <x:v>0</x:v>
      </x:c>
      <x:c r="H55" s="116" t="str">
        <x:f>IF(C55="","Belum diisi",IF(G55=1,"Belum berjalan","Tercatat"))</x:f>
        <x:v>Tercatat</x:v>
      </x:c>
    </x:row>
    <x:row r="56" ht="22" customHeight="1">
      <x:c r="A56" s="129" t="n">
        <x:v>46278</x:v>
      </x:c>
      <x:c r="B56" s="114" t="str">
        <x:v>Fotografer 2</x:v>
      </x:c>
      <x:c r="C56" s="114" t="str">
        <x:v>ADIF</x:v>
      </x:c>
      <x:c r="D56" s="114" t="str">
        <x:v>13</x:v>
      </x:c>
      <x:c r="E56" s="114" t="str">
        <x:v>O35</x:v>
      </x:c>
      <x:c r="F56" s="114" t="n">
        <x:f>IF(AND(C56&lt;&gt;"",A56&lt;='Pengaturan'!$B$6),1,0)</x:f>
        <x:v>1</x:v>
      </x:c>
      <x:c r="G56" s="114" t="n">
        <x:f>IF(AND(C56&lt;&gt;"",A56&gt;'Pengaturan'!$B$6),1,0)</x:f>
        <x:v>0</x:v>
      </x:c>
      <x:c r="H56" s="116" t="str">
        <x:f>IF(C56="","Belum diisi",IF(G56=1,"Belum berjalan","Tercatat"))</x:f>
        <x:v>Tercatat</x:v>
      </x:c>
    </x:row>
    <x:row r="57" ht="22" customHeight="1">
      <x:c r="A57" s="129" t="n">
        <x:v>46279</x:v>
      </x:c>
      <x:c r="B57" s="114" t="str">
        <x:v>Admin 1</x:v>
      </x:c>
      <x:c r="C57" s="114" t="str">
        <x:v>AMEL</x:v>
      </x:c>
      <x:c r="D57" s="114" t="str">
        <x:v>14</x:v>
      </x:c>
      <x:c r="E57" s="114" t="str">
        <x:v>O30</x:v>
      </x:c>
      <x:c r="F57" s="114" t="n">
        <x:f>IF(AND(C57&lt;&gt;"",A57&lt;='Pengaturan'!$B$6),1,0)</x:f>
        <x:v>1</x:v>
      </x:c>
      <x:c r="G57" s="114" t="n">
        <x:f>IF(AND(C57&lt;&gt;"",A57&gt;'Pengaturan'!$B$6),1,0)</x:f>
        <x:v>0</x:v>
      </x:c>
      <x:c r="H57" s="116" t="str">
        <x:f>IF(C57="","Belum diisi",IF(G57=1,"Belum berjalan","Tercatat"))</x:f>
        <x:v>Tercatat</x:v>
      </x:c>
    </x:row>
    <x:row r="58" ht="22" customHeight="1">
      <x:c r="A58" s="129" t="n">
        <x:v>46279</x:v>
      </x:c>
      <x:c r="B58" s="114" t="str">
        <x:v>Admin 2</x:v>
      </x:c>
      <x:c r="C58" s="114" t="str">
        <x:v>INDAH</x:v>
      </x:c>
      <x:c r="D58" s="114" t="str">
        <x:v>14</x:v>
      </x:c>
      <x:c r="E58" s="114" t="str">
        <x:v>O31</x:v>
      </x:c>
      <x:c r="F58" s="114" t="n">
        <x:f>IF(AND(C58&lt;&gt;"",A58&lt;='Pengaturan'!$B$6),1,0)</x:f>
        <x:v>1</x:v>
      </x:c>
      <x:c r="G58" s="114" t="n">
        <x:f>IF(AND(C58&lt;&gt;"",A58&gt;'Pengaturan'!$B$6),1,0)</x:f>
        <x:v>0</x:v>
      </x:c>
      <x:c r="H58" s="116" t="str">
        <x:f>IF(C58="","Belum diisi",IF(G58=1,"Belum berjalan","Tercatat"))</x:f>
        <x:v>Tercatat</x:v>
      </x:c>
    </x:row>
    <x:row r="59" ht="22" customHeight="1">
      <x:c r="A59" s="129" t="n">
        <x:v>46279</x:v>
      </x:c>
      <x:c r="B59" s="114" t="str">
        <x:v>Fotografer 1</x:v>
      </x:c>
      <x:c r="C59" s="114" t="str">
        <x:v>ADIF</x:v>
      </x:c>
      <x:c r="D59" s="114" t="str">
        <x:v>14</x:v>
      </x:c>
      <x:c r="E59" s="114" t="str">
        <x:v>O32</x:v>
      </x:c>
      <x:c r="F59" s="114" t="n">
        <x:f>IF(AND(C59&lt;&gt;"",A59&lt;='Pengaturan'!$B$6),1,0)</x:f>
        <x:v>1</x:v>
      </x:c>
      <x:c r="G59" s="114" t="n">
        <x:f>IF(AND(C59&lt;&gt;"",A59&gt;'Pengaturan'!$B$6),1,0)</x:f>
        <x:v>0</x:v>
      </x:c>
      <x:c r="H59" s="116" t="str">
        <x:f>IF(C59="","Belum diisi",IF(G59=1,"Belum berjalan","Tercatat"))</x:f>
        <x:v>Tercatat</x:v>
      </x:c>
    </x:row>
    <x:row r="60" ht="22" customHeight="1">
      <x:c r="A60" s="129" t="n">
        <x:v>46279</x:v>
      </x:c>
      <x:c r="B60" s="114" t="str">
        <x:v>Fotografer 2</x:v>
      </x:c>
      <x:c r="C60" s="114" t="str">
        <x:v>ADIF</x:v>
      </x:c>
      <x:c r="D60" s="114" t="str">
        <x:v>14</x:v>
      </x:c>
      <x:c r="E60" s="114" t="str">
        <x:v>O33</x:v>
      </x:c>
      <x:c r="F60" s="114" t="n">
        <x:f>IF(AND(C60&lt;&gt;"",A60&lt;='Pengaturan'!$B$6),1,0)</x:f>
        <x:v>1</x:v>
      </x:c>
      <x:c r="G60" s="114" t="n">
        <x:f>IF(AND(C60&lt;&gt;"",A60&gt;'Pengaturan'!$B$6),1,0)</x:f>
        <x:v>0</x:v>
      </x:c>
      <x:c r="H60" s="116" t="str">
        <x:f>IF(C60="","Belum diisi",IF(G60=1,"Belum berjalan","Tercatat"))</x:f>
        <x:v>Tercatat</x:v>
      </x:c>
    </x:row>
    <x:row r="61" ht="22" customHeight="1">
      <x:c r="A61" s="129" t="n">
        <x:v>46280</x:v>
      </x:c>
      <x:c r="B61" s="114" t="str">
        <x:v>Admin 1</x:v>
      </x:c>
      <x:c r="C61" s="114" t="str">
        <x:v>INDAH</x:v>
      </x:c>
      <x:c r="D61" s="114" t="str">
        <x:v>15</x:v>
      </x:c>
      <x:c r="E61" s="114" t="str">
        <x:v>O29</x:v>
      </x:c>
      <x:c r="F61" s="114" t="n">
        <x:f>IF(AND(C61&lt;&gt;"",A61&lt;='Pengaturan'!$B$6),1,0)</x:f>
        <x:v>1</x:v>
      </x:c>
      <x:c r="G61" s="114" t="n">
        <x:f>IF(AND(C61&lt;&gt;"",A61&gt;'Pengaturan'!$B$6),1,0)</x:f>
        <x:v>0</x:v>
      </x:c>
      <x:c r="H61" s="116" t="str">
        <x:f>IF(C61="","Belum diisi",IF(G61=1,"Belum berjalan","Tercatat"))</x:f>
        <x:v>Tercatat</x:v>
      </x:c>
    </x:row>
    <x:row r="62" ht="22" customHeight="1">
      <x:c r="A62" s="129" t="n">
        <x:v>46280</x:v>
      </x:c>
      <x:c r="B62" s="114" t="str">
        <x:v>Admin 2</x:v>
      </x:c>
      <x:c r="C62" s="114" t="str">
        <x:v>AMEL</x:v>
      </x:c>
      <x:c r="D62" s="114" t="str">
        <x:v>15</x:v>
      </x:c>
      <x:c r="E62" s="114" t="str">
        <x:v>O30</x:v>
      </x:c>
      <x:c r="F62" s="114" t="n">
        <x:f>IF(AND(C62&lt;&gt;"",A62&lt;='Pengaturan'!$B$6),1,0)</x:f>
        <x:v>1</x:v>
      </x:c>
      <x:c r="G62" s="114" t="n">
        <x:f>IF(AND(C62&lt;&gt;"",A62&gt;'Pengaturan'!$B$6),1,0)</x:f>
        <x:v>0</x:v>
      </x:c>
      <x:c r="H62" s="116" t="str">
        <x:f>IF(C62="","Belum diisi",IF(G62=1,"Belum berjalan","Tercatat"))</x:f>
        <x:v>Tercatat</x:v>
      </x:c>
    </x:row>
    <x:row r="63" ht="22" customHeight="1">
      <x:c r="A63" s="129" t="n">
        <x:v>46280</x:v>
      </x:c>
      <x:c r="B63" s="114" t="str">
        <x:v>Fotografer 1</x:v>
      </x:c>
      <x:c r="C63" s="114" t="str">
        <x:v>ADIF</x:v>
      </x:c>
      <x:c r="D63" s="114" t="str">
        <x:v>15</x:v>
      </x:c>
      <x:c r="E63" s="114" t="str">
        <x:v>O31</x:v>
      </x:c>
      <x:c r="F63" s="114" t="n">
        <x:f>IF(AND(C63&lt;&gt;"",A63&lt;='Pengaturan'!$B$6),1,0)</x:f>
        <x:v>1</x:v>
      </x:c>
      <x:c r="G63" s="114" t="n">
        <x:f>IF(AND(C63&lt;&gt;"",A63&gt;'Pengaturan'!$B$6),1,0)</x:f>
        <x:v>0</x:v>
      </x:c>
      <x:c r="H63" s="116" t="str">
        <x:f>IF(C63="","Belum diisi",IF(G63=1,"Belum berjalan","Tercatat"))</x:f>
        <x:v>Tercatat</x:v>
      </x:c>
    </x:row>
    <x:row r="64" ht="22" customHeight="1">
      <x:c r="A64" s="129" t="n">
        <x:v>46280</x:v>
      </x:c>
      <x:c r="B64" s="114" t="str">
        <x:v>Fotografer 2</x:v>
      </x:c>
      <x:c r="C64" s="114" t="str">
        <x:v>SAKA</x:v>
      </x:c>
      <x:c r="D64" s="114" t="str">
        <x:v>15</x:v>
      </x:c>
      <x:c r="E64" s="114" t="str">
        <x:v>O32</x:v>
      </x:c>
      <x:c r="F64" s="114" t="n">
        <x:f>IF(AND(C64&lt;&gt;"",A64&lt;='Pengaturan'!$B$6),1,0)</x:f>
        <x:v>1</x:v>
      </x:c>
      <x:c r="G64" s="114" t="n">
        <x:f>IF(AND(C64&lt;&gt;"",A64&gt;'Pengaturan'!$B$6),1,0)</x:f>
        <x:v>0</x:v>
      </x:c>
      <x:c r="H64" s="116" t="str">
        <x:f>IF(C64="","Belum diisi",IF(G64=1,"Belum berjalan","Tercatat"))</x:f>
        <x:v>Tercatat</x:v>
      </x:c>
    </x:row>
    <x:row r="65" ht="22" customHeight="1">
      <x:c r="A65" s="129" t="n">
        <x:v>46281</x:v>
      </x:c>
      <x:c r="B65" s="114" t="str">
        <x:v>Admin 1</x:v>
      </x:c>
      <x:c r="C65" s="114" t="str">
        <x:v>INDAH</x:v>
      </x:c>
      <x:c r="D65" s="114" t="str">
        <x:v>16</x:v>
      </x:c>
      <x:c r="E65" s="114" t="str">
        <x:v>O27</x:v>
      </x:c>
      <x:c r="F65" s="114" t="n">
        <x:f>IF(AND(C65&lt;&gt;"",A65&lt;='Pengaturan'!$B$6),1,0)</x:f>
        <x:v>1</x:v>
      </x:c>
      <x:c r="G65" s="114" t="n">
        <x:f>IF(AND(C65&lt;&gt;"",A65&gt;'Pengaturan'!$B$6),1,0)</x:f>
        <x:v>0</x:v>
      </x:c>
      <x:c r="H65" s="116" t="str">
        <x:f>IF(C65="","Belum diisi",IF(G65=1,"Belum berjalan","Tercatat"))</x:f>
        <x:v>Tercatat</x:v>
      </x:c>
    </x:row>
    <x:row r="66" ht="22" customHeight="1">
      <x:c r="A66" s="129" t="n">
        <x:v>46281</x:v>
      </x:c>
      <x:c r="B66" s="114" t="str">
        <x:v>Admin 2</x:v>
      </x:c>
      <x:c r="C66" s="114" t="str">
        <x:v>INDAH</x:v>
      </x:c>
      <x:c r="D66" s="114" t="str">
        <x:v>16</x:v>
      </x:c>
      <x:c r="E66" s="114" t="str">
        <x:v>O28</x:v>
      </x:c>
      <x:c r="F66" s="114" t="n">
        <x:f>IF(AND(C66&lt;&gt;"",A66&lt;='Pengaturan'!$B$6),1,0)</x:f>
        <x:v>1</x:v>
      </x:c>
      <x:c r="G66" s="114" t="n">
        <x:f>IF(AND(C66&lt;&gt;"",A66&gt;'Pengaturan'!$B$6),1,0)</x:f>
        <x:v>0</x:v>
      </x:c>
      <x:c r="H66" s="116" t="str">
        <x:f>IF(C66="","Belum diisi",IF(G66=1,"Belum berjalan","Tercatat"))</x:f>
        <x:v>Tercatat</x:v>
      </x:c>
    </x:row>
    <x:row r="67" ht="22" customHeight="1">
      <x:c r="A67" s="129" t="n">
        <x:v>46281</x:v>
      </x:c>
      <x:c r="B67" s="114" t="str">
        <x:v>Fotografer 1</x:v>
      </x:c>
      <x:c r="C67" s="114" t="str">
        <x:v>SAKA</x:v>
      </x:c>
      <x:c r="D67" s="114" t="str">
        <x:v>16</x:v>
      </x:c>
      <x:c r="E67" s="114" t="str">
        <x:v>O29</x:v>
      </x:c>
      <x:c r="F67" s="114" t="n">
        <x:f>IF(AND(C67&lt;&gt;"",A67&lt;='Pengaturan'!$B$6),1,0)</x:f>
        <x:v>1</x:v>
      </x:c>
      <x:c r="G67" s="114" t="n">
        <x:f>IF(AND(C67&lt;&gt;"",A67&gt;'Pengaturan'!$B$6),1,0)</x:f>
        <x:v>0</x:v>
      </x:c>
      <x:c r="H67" s="116" t="str">
        <x:f>IF(C67="","Belum diisi",IF(G67=1,"Belum berjalan","Tercatat"))</x:f>
        <x:v>Tercatat</x:v>
      </x:c>
    </x:row>
    <x:row r="68" ht="22" customHeight="1">
      <x:c r="A68" s="129" t="n">
        <x:v>46281</x:v>
      </x:c>
      <x:c r="B68" s="114" t="str">
        <x:v>Fotografer 2</x:v>
      </x:c>
      <x:c r="C68" s="114" t="str">
        <x:v>ADIF</x:v>
      </x:c>
      <x:c r="D68" s="114" t="str">
        <x:v>16</x:v>
      </x:c>
      <x:c r="E68" s="114" t="str">
        <x:v>O30</x:v>
      </x:c>
      <x:c r="F68" s="114" t="n">
        <x:f>IF(AND(C68&lt;&gt;"",A68&lt;='Pengaturan'!$B$6),1,0)</x:f>
        <x:v>1</x:v>
      </x:c>
      <x:c r="G68" s="114" t="n">
        <x:f>IF(AND(C68&lt;&gt;"",A68&gt;'Pengaturan'!$B$6),1,0)</x:f>
        <x:v>0</x:v>
      </x:c>
      <x:c r="H68" s="116" t="str">
        <x:f>IF(C68="","Belum diisi",IF(G68=1,"Belum berjalan","Tercatat"))</x:f>
        <x:v>Tercatat</x:v>
      </x:c>
    </x:row>
    <x:row r="69" ht="22" customHeight="1">
      <x:c r="A69" s="129" t="n">
        <x:v>46282</x:v>
      </x:c>
      <x:c r="B69" s="114" t="str">
        <x:v>Admin 1</x:v>
      </x:c>
      <x:c r="C69" s="114" t="str">
        <x:v>AMEL</x:v>
      </x:c>
      <x:c r="D69" s="114" t="str">
        <x:v>17</x:v>
      </x:c>
      <x:c r="E69" s="114" t="str">
        <x:v>O30</x:v>
      </x:c>
      <x:c r="F69" s="114" t="n">
        <x:f>IF(AND(C69&lt;&gt;"",A69&lt;='Pengaturan'!$B$6),1,0)</x:f>
        <x:v>1</x:v>
      </x:c>
      <x:c r="G69" s="114" t="n">
        <x:f>IF(AND(C69&lt;&gt;"",A69&gt;'Pengaturan'!$B$6),1,0)</x:f>
        <x:v>0</x:v>
      </x:c>
      <x:c r="H69" s="116" t="str">
        <x:f>IF(C69="","Belum diisi",IF(G69=1,"Belum berjalan","Tercatat"))</x:f>
        <x:v>Tercatat</x:v>
      </x:c>
    </x:row>
    <x:row r="70" ht="22" customHeight="1">
      <x:c r="A70" s="129" t="n">
        <x:v>46282</x:v>
      </x:c>
      <x:c r="B70" s="114" t="str">
        <x:v>Admin 2</x:v>
      </x:c>
      <x:c r="C70" s="114" t="str">
        <x:v>AMEL</x:v>
      </x:c>
      <x:c r="D70" s="114" t="str">
        <x:v>17</x:v>
      </x:c>
      <x:c r="E70" s="114" t="str">
        <x:v>O31</x:v>
      </x:c>
      <x:c r="F70" s="114" t="n">
        <x:f>IF(AND(C70&lt;&gt;"",A70&lt;='Pengaturan'!$B$6),1,0)</x:f>
        <x:v>1</x:v>
      </x:c>
      <x:c r="G70" s="114" t="n">
        <x:f>IF(AND(C70&lt;&gt;"",A70&gt;'Pengaturan'!$B$6),1,0)</x:f>
        <x:v>0</x:v>
      </x:c>
      <x:c r="H70" s="116" t="str">
        <x:f>IF(C70="","Belum diisi",IF(G70=1,"Belum berjalan","Tercatat"))</x:f>
        <x:v>Tercatat</x:v>
      </x:c>
    </x:row>
    <x:row r="71" ht="22" customHeight="1">
      <x:c r="A71" s="129" t="n">
        <x:v>46282</x:v>
      </x:c>
      <x:c r="B71" s="114" t="str">
        <x:v>Fotografer 1</x:v>
      </x:c>
      <x:c r="C71" s="114" t="str">
        <x:v>SAKA</x:v>
      </x:c>
      <x:c r="D71" s="114" t="str">
        <x:v>17</x:v>
      </x:c>
      <x:c r="E71" s="114" t="str">
        <x:v>O32</x:v>
      </x:c>
      <x:c r="F71" s="114" t="n">
        <x:f>IF(AND(C71&lt;&gt;"",A71&lt;='Pengaturan'!$B$6),1,0)</x:f>
        <x:v>1</x:v>
      </x:c>
      <x:c r="G71" s="114" t="n">
        <x:f>IF(AND(C71&lt;&gt;"",A71&gt;'Pengaturan'!$B$6),1,0)</x:f>
        <x:v>0</x:v>
      </x:c>
      <x:c r="H71" s="116" t="str">
        <x:f>IF(C71="","Belum diisi",IF(G71=1,"Belum berjalan","Tercatat"))</x:f>
        <x:v>Tercatat</x:v>
      </x:c>
    </x:row>
    <x:row r="72" ht="22" customHeight="1">
      <x:c r="A72" s="129" t="n">
        <x:v>46282</x:v>
      </x:c>
      <x:c r="B72" s="114" t="str">
        <x:v>Fotografer 2</x:v>
      </x:c>
      <x:c r="C72" s="114" t="str">
        <x:v>ADIF</x:v>
      </x:c>
      <x:c r="D72" s="114" t="str">
        <x:v>17</x:v>
      </x:c>
      <x:c r="E72" s="114" t="str">
        <x:v>O33</x:v>
      </x:c>
      <x:c r="F72" s="114" t="n">
        <x:f>IF(AND(C72&lt;&gt;"",A72&lt;='Pengaturan'!$B$6),1,0)</x:f>
        <x:v>1</x:v>
      </x:c>
      <x:c r="G72" s="114" t="n">
        <x:f>IF(AND(C72&lt;&gt;"",A72&gt;'Pengaturan'!$B$6),1,0)</x:f>
        <x:v>0</x:v>
      </x:c>
      <x:c r="H72" s="116" t="str">
        <x:f>IF(C72="","Belum diisi",IF(G72=1,"Belum berjalan","Tercatat"))</x:f>
        <x:v>Tercatat</x:v>
      </x:c>
    </x:row>
    <x:row r="73" ht="22" customHeight="1">
      <x:c r="A73" s="129" t="n">
        <x:v>46283</x:v>
      </x:c>
      <x:c r="B73" s="114" t="str">
        <x:v>Admin 1</x:v>
      </x:c>
      <x:c r="C73" s="114" t="str">
        <x:v>AMEL</x:v>
      </x:c>
      <x:c r="D73" s="114" t="str">
        <x:v>18</x:v>
      </x:c>
      <x:c r="E73" s="114" t="str">
        <x:v>O30</x:v>
      </x:c>
      <x:c r="F73" s="114" t="n">
        <x:f>IF(AND(C73&lt;&gt;"",A73&lt;='Pengaturan'!$B$6),1,0)</x:f>
        <x:v>1</x:v>
      </x:c>
      <x:c r="G73" s="114" t="n">
        <x:f>IF(AND(C73&lt;&gt;"",A73&gt;'Pengaturan'!$B$6),1,0)</x:f>
        <x:v>0</x:v>
      </x:c>
      <x:c r="H73" s="116" t="str">
        <x:f>IF(C73="","Belum diisi",IF(G73=1,"Belum berjalan","Tercatat"))</x:f>
        <x:v>Tercatat</x:v>
      </x:c>
    </x:row>
    <x:row r="74" ht="22" customHeight="1">
      <x:c r="A74" s="129" t="n">
        <x:v>46283</x:v>
      </x:c>
      <x:c r="B74" s="114" t="str">
        <x:v>Admin 2</x:v>
      </x:c>
      <x:c r="C74" s="114" t="str">
        <x:v>INDAH</x:v>
      </x:c>
      <x:c r="D74" s="114" t="str">
        <x:v>18</x:v>
      </x:c>
      <x:c r="E74" s="114" t="str">
        <x:v>O31</x:v>
      </x:c>
      <x:c r="F74" s="114" t="n">
        <x:f>IF(AND(C74&lt;&gt;"",A74&lt;='Pengaturan'!$B$6),1,0)</x:f>
        <x:v>1</x:v>
      </x:c>
      <x:c r="G74" s="114" t="n">
        <x:f>IF(AND(C74&lt;&gt;"",A74&gt;'Pengaturan'!$B$6),1,0)</x:f>
        <x:v>0</x:v>
      </x:c>
      <x:c r="H74" s="116" t="str">
        <x:f>IF(C74="","Belum diisi",IF(G74=1,"Belum berjalan","Tercatat"))</x:f>
        <x:v>Tercatat</x:v>
      </x:c>
    </x:row>
    <x:row r="75" ht="22" customHeight="1">
      <x:c r="A75" s="129" t="n">
        <x:v>46283</x:v>
      </x:c>
      <x:c r="B75" s="114" t="str">
        <x:v>Fotografer 1</x:v>
      </x:c>
      <x:c r="C75" s="114" t="str">
        <x:v>SAKA</x:v>
      </x:c>
      <x:c r="D75" s="114" t="str">
        <x:v>18</x:v>
      </x:c>
      <x:c r="E75" s="114" t="str">
        <x:v>O32</x:v>
      </x:c>
      <x:c r="F75" s="114" t="n">
        <x:f>IF(AND(C75&lt;&gt;"",A75&lt;='Pengaturan'!$B$6),1,0)</x:f>
        <x:v>1</x:v>
      </x:c>
      <x:c r="G75" s="114" t="n">
        <x:f>IF(AND(C75&lt;&gt;"",A75&gt;'Pengaturan'!$B$6),1,0)</x:f>
        <x:v>0</x:v>
      </x:c>
      <x:c r="H75" s="116" t="str">
        <x:f>IF(C75="","Belum diisi",IF(G75=1,"Belum berjalan","Tercatat"))</x:f>
        <x:v>Tercatat</x:v>
      </x:c>
    </x:row>
    <x:row r="76" ht="22" customHeight="1">
      <x:c r="A76" s="129" t="n">
        <x:v>46283</x:v>
      </x:c>
      <x:c r="B76" s="114" t="str">
        <x:v>Fotografer 2</x:v>
      </x:c>
      <x:c r="C76" s="114" t="str">
        <x:v>SAKA</x:v>
      </x:c>
      <x:c r="D76" s="114" t="str">
        <x:v>18</x:v>
      </x:c>
      <x:c r="E76" s="114" t="str">
        <x:v>O33</x:v>
      </x:c>
      <x:c r="F76" s="114" t="n">
        <x:f>IF(AND(C76&lt;&gt;"",A76&lt;='Pengaturan'!$B$6),1,0)</x:f>
        <x:v>1</x:v>
      </x:c>
      <x:c r="G76" s="114" t="n">
        <x:f>IF(AND(C76&lt;&gt;"",A76&gt;'Pengaturan'!$B$6),1,0)</x:f>
        <x:v>0</x:v>
      </x:c>
      <x:c r="H76" s="116" t="str">
        <x:f>IF(C76="","Belum diisi",IF(G76=1,"Belum berjalan","Tercatat"))</x:f>
        <x:v>Tercatat</x:v>
      </x:c>
    </x:row>
    <x:row r="77" ht="22" customHeight="1">
      <x:c r="A77" s="129" t="n">
        <x:v>46284</x:v>
      </x:c>
      <x:c r="B77" s="114" t="str">
        <x:v>Admin 1</x:v>
      </x:c>
      <x:c r="C77" s="114" t="str">
        <x:v>INDAH</x:v>
      </x:c>
      <x:c r="D77" s="114" t="str">
        <x:v>19</x:v>
      </x:c>
      <x:c r="E77" s="114" t="str">
        <x:v>O31</x:v>
      </x:c>
      <x:c r="F77" s="114" t="n">
        <x:f>IF(AND(C77&lt;&gt;"",A77&lt;='Pengaturan'!$B$6),1,0)</x:f>
        <x:v>1</x:v>
      </x:c>
      <x:c r="G77" s="114" t="n">
        <x:f>IF(AND(C77&lt;&gt;"",A77&gt;'Pengaturan'!$B$6),1,0)</x:f>
        <x:v>0</x:v>
      </x:c>
      <x:c r="H77" s="116" t="str">
        <x:f>IF(C77="","Belum diisi",IF(G77=1,"Belum berjalan","Tercatat"))</x:f>
        <x:v>Tercatat</x:v>
      </x:c>
    </x:row>
    <x:row r="78" ht="22" customHeight="1">
      <x:c r="A78" s="129" t="n">
        <x:v>46284</x:v>
      </x:c>
      <x:c r="B78" s="114" t="str">
        <x:v>Admin 2</x:v>
      </x:c>
      <x:c r="C78" s="114" t="str">
        <x:v>AMEL</x:v>
      </x:c>
      <x:c r="D78" s="114" t="str">
        <x:v>19</x:v>
      </x:c>
      <x:c r="E78" s="114" t="str">
        <x:v>O32</x:v>
      </x:c>
      <x:c r="F78" s="114" t="n">
        <x:f>IF(AND(C78&lt;&gt;"",A78&lt;='Pengaturan'!$B$6),1,0)</x:f>
        <x:v>1</x:v>
      </x:c>
      <x:c r="G78" s="114" t="n">
        <x:f>IF(AND(C78&lt;&gt;"",A78&gt;'Pengaturan'!$B$6),1,0)</x:f>
        <x:v>0</x:v>
      </x:c>
      <x:c r="H78" s="116" t="str">
        <x:f>IF(C78="","Belum diisi",IF(G78=1,"Belum berjalan","Tercatat"))</x:f>
        <x:v>Tercatat</x:v>
      </x:c>
    </x:row>
    <x:row r="79" ht="22" customHeight="1">
      <x:c r="A79" s="129" t="n">
        <x:v>46284</x:v>
      </x:c>
      <x:c r="B79" s="114" t="str">
        <x:v>Fotografer 1</x:v>
      </x:c>
      <x:c r="C79" s="114" t="str">
        <x:v>ADIF</x:v>
      </x:c>
      <x:c r="D79" s="114" t="str">
        <x:v>19</x:v>
      </x:c>
      <x:c r="E79" s="114" t="str">
        <x:v>O33</x:v>
      </x:c>
      <x:c r="F79" s="114" t="n">
        <x:f>IF(AND(C79&lt;&gt;"",A79&lt;='Pengaturan'!$B$6),1,0)</x:f>
        <x:v>1</x:v>
      </x:c>
      <x:c r="G79" s="114" t="n">
        <x:f>IF(AND(C79&lt;&gt;"",A79&gt;'Pengaturan'!$B$6),1,0)</x:f>
        <x:v>0</x:v>
      </x:c>
      <x:c r="H79" s="116" t="str">
        <x:f>IF(C79="","Belum diisi",IF(G79=1,"Belum berjalan","Tercatat"))</x:f>
        <x:v>Tercatat</x:v>
      </x:c>
    </x:row>
    <x:row r="80" ht="22" customHeight="1">
      <x:c r="A80" s="129" t="n">
        <x:v>46284</x:v>
      </x:c>
      <x:c r="B80" s="114" t="str">
        <x:v>Fotografer 2</x:v>
      </x:c>
      <x:c r="C80" s="114" t="str">
        <x:v>SAKA</x:v>
      </x:c>
      <x:c r="D80" s="114" t="str">
        <x:v>19</x:v>
      </x:c>
      <x:c r="E80" s="114" t="str">
        <x:v>O34</x:v>
      </x:c>
      <x:c r="F80" s="114" t="n">
        <x:f>IF(AND(C80&lt;&gt;"",A80&lt;='Pengaturan'!$B$6),1,0)</x:f>
        <x:v>1</x:v>
      </x:c>
      <x:c r="G80" s="114" t="n">
        <x:f>IF(AND(C80&lt;&gt;"",A80&gt;'Pengaturan'!$B$6),1,0)</x:f>
        <x:v>0</x:v>
      </x:c>
      <x:c r="H80" s="116" t="str">
        <x:f>IF(C80="","Belum diisi",IF(G80=1,"Belum berjalan","Tercatat"))</x:f>
        <x:v>Tercatat</x:v>
      </x:c>
    </x:row>
    <x:row r="81" ht="22" customHeight="1">
      <x:c r="A81" s="129" t="n">
        <x:v>46285</x:v>
      </x:c>
      <x:c r="B81" s="114" t="str">
        <x:v>Admin 1</x:v>
      </x:c>
      <x:c r="C81" s="114"/>
      <x:c r="D81" s="114" t="str">
        <x:v>20</x:v>
      </x:c>
      <x:c r="E81" s="114" t="str">
        <x:v>O28</x:v>
      </x:c>
      <x:c r="F81" s="114" t="n">
        <x:f>IF(AND(C81&lt;&gt;"",A81&lt;='Pengaturan'!$B$6),1,0)</x:f>
        <x:v>0</x:v>
      </x:c>
      <x:c r="G81" s="114" t="n">
        <x:f>IF(AND(C81&lt;&gt;"",A81&gt;'Pengaturan'!$B$6),1,0)</x:f>
        <x:v>0</x:v>
      </x:c>
      <x:c r="H81" s="116" t="str">
        <x:f>IF(C81="","Belum diisi",IF(G81=1,"Belum berjalan","Tercatat"))</x:f>
        <x:v>Belum diisi</x:v>
      </x:c>
    </x:row>
    <x:row r="82" ht="22" customHeight="1">
      <x:c r="A82" s="129" t="n">
        <x:v>46285</x:v>
      </x:c>
      <x:c r="B82" s="114" t="str">
        <x:v>Admin 2</x:v>
      </x:c>
      <x:c r="C82" s="114"/>
      <x:c r="D82" s="114" t="str">
        <x:v>20</x:v>
      </x:c>
      <x:c r="E82" s="114" t="str">
        <x:v>O29</x:v>
      </x:c>
      <x:c r="F82" s="114" t="n">
        <x:f>IF(AND(C82&lt;&gt;"",A82&lt;='Pengaturan'!$B$6),1,0)</x:f>
        <x:v>0</x:v>
      </x:c>
      <x:c r="G82" s="114" t="n">
        <x:f>IF(AND(C82&lt;&gt;"",A82&gt;'Pengaturan'!$B$6),1,0)</x:f>
        <x:v>0</x:v>
      </x:c>
      <x:c r="H82" s="116" t="str">
        <x:f>IF(C82="","Belum diisi",IF(G82=1,"Belum berjalan","Tercatat"))</x:f>
        <x:v>Belum diisi</x:v>
      </x:c>
    </x:row>
    <x:row r="83" ht="22" customHeight="1">
      <x:c r="A83" s="129" t="n">
        <x:v>46285</x:v>
      </x:c>
      <x:c r="B83" s="114" t="str">
        <x:v>Fotografer 1</x:v>
      </x:c>
      <x:c r="C83" s="114"/>
      <x:c r="D83" s="114" t="str">
        <x:v>20</x:v>
      </x:c>
      <x:c r="E83" s="114" t="str">
        <x:v>O30</x:v>
      </x:c>
      <x:c r="F83" s="114" t="n">
        <x:f>IF(AND(C83&lt;&gt;"",A83&lt;='Pengaturan'!$B$6),1,0)</x:f>
        <x:v>0</x:v>
      </x:c>
      <x:c r="G83" s="114" t="n">
        <x:f>IF(AND(C83&lt;&gt;"",A83&gt;'Pengaturan'!$B$6),1,0)</x:f>
        <x:v>0</x:v>
      </x:c>
      <x:c r="H83" s="116" t="str">
        <x:f>IF(C83="","Belum diisi",IF(G83=1,"Belum berjalan","Tercatat"))</x:f>
        <x:v>Belum diisi</x:v>
      </x:c>
    </x:row>
    <x:row r="84" ht="22" customHeight="1">
      <x:c r="A84" s="129" t="n">
        <x:v>46285</x:v>
      </x:c>
      <x:c r="B84" s="114" t="str">
        <x:v>Fotografer 2</x:v>
      </x:c>
      <x:c r="C84" s="114"/>
      <x:c r="D84" s="114" t="str">
        <x:v>20</x:v>
      </x:c>
      <x:c r="E84" s="114" t="str">
        <x:v>O31</x:v>
      </x:c>
      <x:c r="F84" s="114" t="n">
        <x:f>IF(AND(C84&lt;&gt;"",A84&lt;='Pengaturan'!$B$6),1,0)</x:f>
        <x:v>0</x:v>
      </x:c>
      <x:c r="G84" s="114" t="n">
        <x:f>IF(AND(C84&lt;&gt;"",A84&gt;'Pengaturan'!$B$6),1,0)</x:f>
        <x:v>0</x:v>
      </x:c>
      <x:c r="H84" s="116" t="str">
        <x:f>IF(C84="","Belum diisi",IF(G84=1,"Belum berjalan","Tercatat"))</x:f>
        <x:v>Belum diisi</x:v>
      </x:c>
    </x:row>
    <x:row r="85" ht="22" customHeight="1">
      <x:c r="A85" s="129" t="n">
        <x:v>46286</x:v>
      </x:c>
      <x:c r="B85" s="114" t="str">
        <x:v>Admin 1</x:v>
      </x:c>
      <x:c r="C85" s="114"/>
      <x:c r="D85" s="114" t="str">
        <x:v>21</x:v>
      </x:c>
      <x:c r="E85" s="114" t="str">
        <x:v>O23</x:v>
      </x:c>
      <x:c r="F85" s="114" t="n">
        <x:f>IF(AND(C85&lt;&gt;"",A85&lt;='Pengaturan'!$B$6),1,0)</x:f>
        <x:v>0</x:v>
      </x:c>
      <x:c r="G85" s="114" t="n">
        <x:f>IF(AND(C85&lt;&gt;"",A85&gt;'Pengaturan'!$B$6),1,0)</x:f>
        <x:v>0</x:v>
      </x:c>
      <x:c r="H85" s="116" t="str">
        <x:f>IF(C85="","Belum diisi",IF(G85=1,"Belum berjalan","Tercatat"))</x:f>
        <x:v>Belum diisi</x:v>
      </x:c>
    </x:row>
    <x:row r="86" ht="22" customHeight="1">
      <x:c r="A86" s="129" t="n">
        <x:v>46286</x:v>
      </x:c>
      <x:c r="B86" s="114" t="str">
        <x:v>Admin 2</x:v>
      </x:c>
      <x:c r="C86" s="114"/>
      <x:c r="D86" s="114" t="str">
        <x:v>21</x:v>
      </x:c>
      <x:c r="E86" s="114" t="str">
        <x:v>O24</x:v>
      </x:c>
      <x:c r="F86" s="114" t="n">
        <x:f>IF(AND(C86&lt;&gt;"",A86&lt;='Pengaturan'!$B$6),1,0)</x:f>
        <x:v>0</x:v>
      </x:c>
      <x:c r="G86" s="114" t="n">
        <x:f>IF(AND(C86&lt;&gt;"",A86&gt;'Pengaturan'!$B$6),1,0)</x:f>
        <x:v>0</x:v>
      </x:c>
      <x:c r="H86" s="116" t="str">
        <x:f>IF(C86="","Belum diisi",IF(G86=1,"Belum berjalan","Tercatat"))</x:f>
        <x:v>Belum diisi</x:v>
      </x:c>
    </x:row>
    <x:row r="87" ht="22" customHeight="1">
      <x:c r="A87" s="129" t="n">
        <x:v>46286</x:v>
      </x:c>
      <x:c r="B87" s="114" t="str">
        <x:v>Fotografer 1</x:v>
      </x:c>
      <x:c r="C87" s="114"/>
      <x:c r="D87" s="114" t="str">
        <x:v>21</x:v>
      </x:c>
      <x:c r="E87" s="114" t="str">
        <x:v>O25</x:v>
      </x:c>
      <x:c r="F87" s="114" t="n">
        <x:f>IF(AND(C87&lt;&gt;"",A87&lt;='Pengaturan'!$B$6),1,0)</x:f>
        <x:v>0</x:v>
      </x:c>
      <x:c r="G87" s="114" t="n">
        <x:f>IF(AND(C87&lt;&gt;"",A87&gt;'Pengaturan'!$B$6),1,0)</x:f>
        <x:v>0</x:v>
      </x:c>
      <x:c r="H87" s="116" t="str">
        <x:f>IF(C87="","Belum diisi",IF(G87=1,"Belum berjalan","Tercatat"))</x:f>
        <x:v>Belum diisi</x:v>
      </x:c>
    </x:row>
    <x:row r="88" ht="22" customHeight="1">
      <x:c r="A88" s="129" t="n">
        <x:v>46286</x:v>
      </x:c>
      <x:c r="B88" s="114" t="str">
        <x:v>Fotografer 2</x:v>
      </x:c>
      <x:c r="C88" s="114"/>
      <x:c r="D88" s="114" t="str">
        <x:v>21</x:v>
      </x:c>
      <x:c r="E88" s="114" t="str">
        <x:v>O26</x:v>
      </x:c>
      <x:c r="F88" s="114" t="n">
        <x:f>IF(AND(C88&lt;&gt;"",A88&lt;='Pengaturan'!$B$6),1,0)</x:f>
        <x:v>0</x:v>
      </x:c>
      <x:c r="G88" s="114" t="n">
        <x:f>IF(AND(C88&lt;&gt;"",A88&gt;'Pengaturan'!$B$6),1,0)</x:f>
        <x:v>0</x:v>
      </x:c>
      <x:c r="H88" s="116" t="str">
        <x:f>IF(C88="","Belum diisi",IF(G88=1,"Belum berjalan","Tercatat"))</x:f>
        <x:v>Belum diisi</x:v>
      </x:c>
    </x:row>
    <x:row r="89" ht="22" customHeight="1">
      <x:c r="A89" s="129" t="n">
        <x:v>46287</x:v>
      </x:c>
      <x:c r="B89" s="114" t="str">
        <x:v>Admin 1</x:v>
      </x:c>
      <x:c r="C89" s="114"/>
      <x:c r="D89" s="114" t="str">
        <x:v>22</x:v>
      </x:c>
      <x:c r="E89" s="114" t="str">
        <x:v>O29</x:v>
      </x:c>
      <x:c r="F89" s="114" t="n">
        <x:f>IF(AND(C89&lt;&gt;"",A89&lt;='Pengaturan'!$B$6),1,0)</x:f>
        <x:v>0</x:v>
      </x:c>
      <x:c r="G89" s="114" t="n">
        <x:f>IF(AND(C89&lt;&gt;"",A89&gt;'Pengaturan'!$B$6),1,0)</x:f>
        <x:v>0</x:v>
      </x:c>
      <x:c r="H89" s="116" t="str">
        <x:f>IF(C89="","Belum diisi",IF(G89=1,"Belum berjalan","Tercatat"))</x:f>
        <x:v>Belum diisi</x:v>
      </x:c>
    </x:row>
    <x:row r="90" ht="22" customHeight="1">
      <x:c r="A90" s="129" t="n">
        <x:v>46287</x:v>
      </x:c>
      <x:c r="B90" s="114" t="str">
        <x:v>Admin 2</x:v>
      </x:c>
      <x:c r="C90" s="114"/>
      <x:c r="D90" s="114" t="str">
        <x:v>22</x:v>
      </x:c>
      <x:c r="E90" s="114" t="str">
        <x:v>O30</x:v>
      </x:c>
      <x:c r="F90" s="114" t="n">
        <x:f>IF(AND(C90&lt;&gt;"",A90&lt;='Pengaturan'!$B$6),1,0)</x:f>
        <x:v>0</x:v>
      </x:c>
      <x:c r="G90" s="114" t="n">
        <x:f>IF(AND(C90&lt;&gt;"",A90&gt;'Pengaturan'!$B$6),1,0)</x:f>
        <x:v>0</x:v>
      </x:c>
      <x:c r="H90" s="116" t="str">
        <x:f>IF(C90="","Belum diisi",IF(G90=1,"Belum berjalan","Tercatat"))</x:f>
        <x:v>Belum diisi</x:v>
      </x:c>
    </x:row>
    <x:row r="91" ht="22" customHeight="1">
      <x:c r="A91" s="129" t="n">
        <x:v>46287</x:v>
      </x:c>
      <x:c r="B91" s="114" t="str">
        <x:v>Fotografer 1</x:v>
      </x:c>
      <x:c r="C91" s="114"/>
      <x:c r="D91" s="114" t="str">
        <x:v>22</x:v>
      </x:c>
      <x:c r="E91" s="114" t="str">
        <x:v>O31</x:v>
      </x:c>
      <x:c r="F91" s="114" t="n">
        <x:f>IF(AND(C91&lt;&gt;"",A91&lt;='Pengaturan'!$B$6),1,0)</x:f>
        <x:v>0</x:v>
      </x:c>
      <x:c r="G91" s="114" t="n">
        <x:f>IF(AND(C91&lt;&gt;"",A91&gt;'Pengaturan'!$B$6),1,0)</x:f>
        <x:v>0</x:v>
      </x:c>
      <x:c r="H91" s="116" t="str">
        <x:f>IF(C91="","Belum diisi",IF(G91=1,"Belum berjalan","Tercatat"))</x:f>
        <x:v>Belum diisi</x:v>
      </x:c>
    </x:row>
    <x:row r="92" ht="22" customHeight="1">
      <x:c r="A92" s="129" t="n">
        <x:v>46287</x:v>
      </x:c>
      <x:c r="B92" s="114" t="str">
        <x:v>Fotografer 2</x:v>
      </x:c>
      <x:c r="C92" s="114"/>
      <x:c r="D92" s="114" t="str">
        <x:v>22</x:v>
      </x:c>
      <x:c r="E92" s="114" t="str">
        <x:v>O32</x:v>
      </x:c>
      <x:c r="F92" s="114" t="n">
        <x:f>IF(AND(C92&lt;&gt;"",A92&lt;='Pengaturan'!$B$6),1,0)</x:f>
        <x:v>0</x:v>
      </x:c>
      <x:c r="G92" s="114" t="n">
        <x:f>IF(AND(C92&lt;&gt;"",A92&gt;'Pengaturan'!$B$6),1,0)</x:f>
        <x:v>0</x:v>
      </x:c>
      <x:c r="H92" s="116" t="str">
        <x:f>IF(C92="","Belum diisi",IF(G92=1,"Belum berjalan","Tercatat"))</x:f>
        <x:v>Belum diisi</x:v>
      </x:c>
    </x:row>
    <x:row r="93" ht="22" customHeight="1">
      <x:c r="A93" s="129" t="n">
        <x:v>46288</x:v>
      </x:c>
      <x:c r="B93" s="114" t="str">
        <x:v>Admin 1</x:v>
      </x:c>
      <x:c r="C93" s="114" t="str">
        <x:v>AMEL</x:v>
      </x:c>
      <x:c r="D93" s="114" t="str">
        <x:v>23</x:v>
      </x:c>
      <x:c r="E93" s="114" t="str">
        <x:v>O39</x:v>
      </x:c>
      <x:c r="F93" s="114" t="n">
        <x:f>IF(AND(C93&lt;&gt;"",A93&lt;='Pengaturan'!$B$6),1,0)</x:f>
        <x:v>0</x:v>
      </x:c>
      <x:c r="G93" s="114" t="n">
        <x:f>IF(AND(C93&lt;&gt;"",A93&gt;'Pengaturan'!$B$6),1,0)</x:f>
        <x:v>1</x:v>
      </x:c>
      <x:c r="H93" s="116" t="str">
        <x:f>IF(C93="","Belum diisi",IF(G93=1,"Belum berjalan","Tercatat"))</x:f>
        <x:v>Belum berjalan</x:v>
      </x:c>
    </x:row>
    <x:row r="94" ht="22" customHeight="1">
      <x:c r="A94" s="129" t="n">
        <x:v>46288</x:v>
      </x:c>
      <x:c r="B94" s="114" t="str">
        <x:v>Admin 2</x:v>
      </x:c>
      <x:c r="C94" s="114" t="str">
        <x:v>AMEL</x:v>
      </x:c>
      <x:c r="D94" s="114" t="str">
        <x:v>23</x:v>
      </x:c>
      <x:c r="E94" s="114" t="str">
        <x:v>O40</x:v>
      </x:c>
      <x:c r="F94" s="114" t="n">
        <x:f>IF(AND(C94&lt;&gt;"",A94&lt;='Pengaturan'!$B$6),1,0)</x:f>
        <x:v>0</x:v>
      </x:c>
      <x:c r="G94" s="114" t="n">
        <x:f>IF(AND(C94&lt;&gt;"",A94&gt;'Pengaturan'!$B$6),1,0)</x:f>
        <x:v>1</x:v>
      </x:c>
      <x:c r="H94" s="116" t="str">
        <x:f>IF(C94="","Belum diisi",IF(G94=1,"Belum berjalan","Tercatat"))</x:f>
        <x:v>Belum berjalan</x:v>
      </x:c>
    </x:row>
    <x:row r="95" ht="22" customHeight="1">
      <x:c r="A95" s="129" t="n">
        <x:v>46288</x:v>
      </x:c>
      <x:c r="B95" s="114" t="str">
        <x:v>Fotografer 1</x:v>
      </x:c>
      <x:c r="C95" s="114" t="str">
        <x:v>SAKA</x:v>
      </x:c>
      <x:c r="D95" s="114" t="str">
        <x:v>23</x:v>
      </x:c>
      <x:c r="E95" s="114" t="str">
        <x:v>O41</x:v>
      </x:c>
      <x:c r="F95" s="114" t="n">
        <x:f>IF(AND(C95&lt;&gt;"",A95&lt;='Pengaturan'!$B$6),1,0)</x:f>
        <x:v>0</x:v>
      </x:c>
      <x:c r="G95" s="114" t="n">
        <x:f>IF(AND(C95&lt;&gt;"",A95&gt;'Pengaturan'!$B$6),1,0)</x:f>
        <x:v>1</x:v>
      </x:c>
      <x:c r="H95" s="116" t="str">
        <x:f>IF(C95="","Belum diisi",IF(G95=1,"Belum berjalan","Tercatat"))</x:f>
        <x:v>Belum berjalan</x:v>
      </x:c>
    </x:row>
    <x:row r="96" ht="22" customHeight="1">
      <x:c r="A96" s="129" t="n">
        <x:v>46288</x:v>
      </x:c>
      <x:c r="B96" s="114" t="str">
        <x:v>Fotografer 2</x:v>
      </x:c>
      <x:c r="C96" s="114" t="str">
        <x:v>ADIF</x:v>
      </x:c>
      <x:c r="D96" s="114" t="str">
        <x:v>23</x:v>
      </x:c>
      <x:c r="E96" s="114" t="str">
        <x:v>O42</x:v>
      </x:c>
      <x:c r="F96" s="114" t="n">
        <x:f>IF(AND(C96&lt;&gt;"",A96&lt;='Pengaturan'!$B$6),1,0)</x:f>
        <x:v>0</x:v>
      </x:c>
      <x:c r="G96" s="114" t="n">
        <x:f>IF(AND(C96&lt;&gt;"",A96&gt;'Pengaturan'!$B$6),1,0)</x:f>
        <x:v>1</x:v>
      </x:c>
      <x:c r="H96" s="116" t="str">
        <x:f>IF(C96="","Belum diisi",IF(G96=1,"Belum berjalan","Tercatat"))</x:f>
        <x:v>Belum berjalan</x:v>
      </x:c>
    </x:row>
    <x:row r="97" ht="22" customHeight="1">
      <x:c r="A97" s="129" t="n">
        <x:v>46289</x:v>
      </x:c>
      <x:c r="B97" s="114" t="str">
        <x:v>Admin 1</x:v>
      </x:c>
      <x:c r="C97" s="114"/>
      <x:c r="D97" s="114" t="str">
        <x:v>24</x:v>
      </x:c>
      <x:c r="E97" s="114" t="str">
        <x:v>O32</x:v>
      </x:c>
      <x:c r="F97" s="114" t="n">
        <x:f>IF(AND(C97&lt;&gt;"",A97&lt;='Pengaturan'!$B$6),1,0)</x:f>
        <x:v>0</x:v>
      </x:c>
      <x:c r="G97" s="114" t="n">
        <x:f>IF(AND(C97&lt;&gt;"",A97&gt;'Pengaturan'!$B$6),1,0)</x:f>
        <x:v>0</x:v>
      </x:c>
      <x:c r="H97" s="116" t="str">
        <x:f>IF(C97="","Belum diisi",IF(G97=1,"Belum berjalan","Tercatat"))</x:f>
        <x:v>Belum diisi</x:v>
      </x:c>
    </x:row>
    <x:row r="98" ht="22" customHeight="1">
      <x:c r="A98" s="129" t="n">
        <x:v>46289</x:v>
      </x:c>
      <x:c r="B98" s="114" t="str">
        <x:v>Admin 2</x:v>
      </x:c>
      <x:c r="C98" s="114"/>
      <x:c r="D98" s="114" t="str">
        <x:v>24</x:v>
      </x:c>
      <x:c r="E98" s="114" t="str">
        <x:v>O33</x:v>
      </x:c>
      <x:c r="F98" s="114" t="n">
        <x:f>IF(AND(C98&lt;&gt;"",A98&lt;='Pengaturan'!$B$6),1,0)</x:f>
        <x:v>0</x:v>
      </x:c>
      <x:c r="G98" s="114" t="n">
        <x:f>IF(AND(C98&lt;&gt;"",A98&gt;'Pengaturan'!$B$6),1,0)</x:f>
        <x:v>0</x:v>
      </x:c>
      <x:c r="H98" s="116" t="str">
        <x:f>IF(C98="","Belum diisi",IF(G98=1,"Belum berjalan","Tercatat"))</x:f>
        <x:v>Belum diisi</x:v>
      </x:c>
    </x:row>
    <x:row r="99" ht="22" customHeight="1">
      <x:c r="A99" s="129" t="n">
        <x:v>46289</x:v>
      </x:c>
      <x:c r="B99" s="114" t="str">
        <x:v>Fotografer 1</x:v>
      </x:c>
      <x:c r="C99" s="114"/>
      <x:c r="D99" s="114" t="str">
        <x:v>24</x:v>
      </x:c>
      <x:c r="E99" s="114" t="str">
        <x:v>O34</x:v>
      </x:c>
      <x:c r="F99" s="114" t="n">
        <x:f>IF(AND(C99&lt;&gt;"",A99&lt;='Pengaturan'!$B$6),1,0)</x:f>
        <x:v>0</x:v>
      </x:c>
      <x:c r="G99" s="114" t="n">
        <x:f>IF(AND(C99&lt;&gt;"",A99&gt;'Pengaturan'!$B$6),1,0)</x:f>
        <x:v>0</x:v>
      </x:c>
      <x:c r="H99" s="116" t="str">
        <x:f>IF(C99="","Belum diisi",IF(G99=1,"Belum berjalan","Tercatat"))</x:f>
        <x:v>Belum diisi</x:v>
      </x:c>
    </x:row>
    <x:row r="100" ht="22" customHeight="1">
      <x:c r="A100" s="129" t="n">
        <x:v>46289</x:v>
      </x:c>
      <x:c r="B100" s="114" t="str">
        <x:v>Fotografer 2</x:v>
      </x:c>
      <x:c r="C100" s="114"/>
      <x:c r="D100" s="114" t="str">
        <x:v>24</x:v>
      </x:c>
      <x:c r="E100" s="114" t="str">
        <x:v>O35</x:v>
      </x:c>
      <x:c r="F100" s="114" t="n">
        <x:f>IF(AND(C100&lt;&gt;"",A100&lt;='Pengaturan'!$B$6),1,0)</x:f>
        <x:v>0</x:v>
      </x:c>
      <x:c r="G100" s="114" t="n">
        <x:f>IF(AND(C100&lt;&gt;"",A100&gt;'Pengaturan'!$B$6),1,0)</x:f>
        <x:v>0</x:v>
      </x:c>
      <x:c r="H100" s="116" t="str">
        <x:f>IF(C100="","Belum diisi",IF(G100=1,"Belum berjalan","Tercatat"))</x:f>
        <x:v>Belum diisi</x:v>
      </x:c>
    </x:row>
    <x:row r="101" ht="22" customHeight="1">
      <x:c r="A101" s="129" t="n">
        <x:v>46290</x:v>
      </x:c>
      <x:c r="B101" s="114" t="str">
        <x:v>Admin 1</x:v>
      </x:c>
      <x:c r="C101" s="114"/>
      <x:c r="D101" s="114" t="str">
        <x:v>25</x:v>
      </x:c>
      <x:c r="E101" s="114" t="str">
        <x:v>O26</x:v>
      </x:c>
      <x:c r="F101" s="114" t="n">
        <x:f>IF(AND(C101&lt;&gt;"",A101&lt;='Pengaturan'!$B$6),1,0)</x:f>
        <x:v>0</x:v>
      </x:c>
      <x:c r="G101" s="114" t="n">
        <x:f>IF(AND(C101&lt;&gt;"",A101&gt;'Pengaturan'!$B$6),1,0)</x:f>
        <x:v>0</x:v>
      </x:c>
      <x:c r="H101" s="116" t="str">
        <x:f>IF(C101="","Belum diisi",IF(G101=1,"Belum berjalan","Tercatat"))</x:f>
        <x:v>Belum diisi</x:v>
      </x:c>
    </x:row>
    <x:row r="102" ht="22" customHeight="1">
      <x:c r="A102" s="129" t="n">
        <x:v>46290</x:v>
      </x:c>
      <x:c r="B102" s="114" t="str">
        <x:v>Admin 2</x:v>
      </x:c>
      <x:c r="C102" s="114"/>
      <x:c r="D102" s="114" t="str">
        <x:v>25</x:v>
      </x:c>
      <x:c r="E102" s="114" t="str">
        <x:v>O27</x:v>
      </x:c>
      <x:c r="F102" s="114" t="n">
        <x:f>IF(AND(C102&lt;&gt;"",A102&lt;='Pengaturan'!$B$6),1,0)</x:f>
        <x:v>0</x:v>
      </x:c>
      <x:c r="G102" s="114" t="n">
        <x:f>IF(AND(C102&lt;&gt;"",A102&gt;'Pengaturan'!$B$6),1,0)</x:f>
        <x:v>0</x:v>
      </x:c>
      <x:c r="H102" s="116" t="str">
        <x:f>IF(C102="","Belum diisi",IF(G102=1,"Belum berjalan","Tercatat"))</x:f>
        <x:v>Belum diisi</x:v>
      </x:c>
    </x:row>
    <x:row r="103" ht="22" customHeight="1">
      <x:c r="A103" s="129" t="n">
        <x:v>46290</x:v>
      </x:c>
      <x:c r="B103" s="114" t="str">
        <x:v>Fotografer 1</x:v>
      </x:c>
      <x:c r="C103" s="114"/>
      <x:c r="D103" s="114" t="str">
        <x:v>25</x:v>
      </x:c>
      <x:c r="E103" s="114" t="str">
        <x:v>O28</x:v>
      </x:c>
      <x:c r="F103" s="114" t="n">
        <x:f>IF(AND(C103&lt;&gt;"",A103&lt;='Pengaturan'!$B$6),1,0)</x:f>
        <x:v>0</x:v>
      </x:c>
      <x:c r="G103" s="114" t="n">
        <x:f>IF(AND(C103&lt;&gt;"",A103&gt;'Pengaturan'!$B$6),1,0)</x:f>
        <x:v>0</x:v>
      </x:c>
      <x:c r="H103" s="116" t="str">
        <x:f>IF(C103="","Belum diisi",IF(G103=1,"Belum berjalan","Tercatat"))</x:f>
        <x:v>Belum diisi</x:v>
      </x:c>
    </x:row>
    <x:row r="104" ht="22" customHeight="1">
      <x:c r="A104" s="129" t="n">
        <x:v>46290</x:v>
      </x:c>
      <x:c r="B104" s="114" t="str">
        <x:v>Fotografer 2</x:v>
      </x:c>
      <x:c r="C104" s="114"/>
      <x:c r="D104" s="114" t="str">
        <x:v>25</x:v>
      </x:c>
      <x:c r="E104" s="114" t="str">
        <x:v>O29</x:v>
      </x:c>
      <x:c r="F104" s="114" t="n">
        <x:f>IF(AND(C104&lt;&gt;"",A104&lt;='Pengaturan'!$B$6),1,0)</x:f>
        <x:v>0</x:v>
      </x:c>
      <x:c r="G104" s="114" t="n">
        <x:f>IF(AND(C104&lt;&gt;"",A104&gt;'Pengaturan'!$B$6),1,0)</x:f>
        <x:v>0</x:v>
      </x:c>
      <x:c r="H104" s="116" t="str">
        <x:f>IF(C104="","Belum diisi",IF(G104=1,"Belum berjalan","Tercatat"))</x:f>
        <x:v>Belum diisi</x:v>
      </x:c>
    </x:row>
    <x:row r="105" ht="22" customHeight="1">
      <x:c r="A105" s="129" t="n">
        <x:v>46291</x:v>
      </x:c>
      <x:c r="B105" s="114" t="str">
        <x:v>Admin 1</x:v>
      </x:c>
      <x:c r="C105" s="114"/>
      <x:c r="D105" s="114" t="str">
        <x:v>26</x:v>
      </x:c>
      <x:c r="E105" s="114" t="str">
        <x:v>O30</x:v>
      </x:c>
      <x:c r="F105" s="114" t="n">
        <x:f>IF(AND(C105&lt;&gt;"",A105&lt;='Pengaturan'!$B$6),1,0)</x:f>
        <x:v>0</x:v>
      </x:c>
      <x:c r="G105" s="114" t="n">
        <x:f>IF(AND(C105&lt;&gt;"",A105&gt;'Pengaturan'!$B$6),1,0)</x:f>
        <x:v>0</x:v>
      </x:c>
      <x:c r="H105" s="116" t="str">
        <x:f>IF(C105="","Belum diisi",IF(G105=1,"Belum berjalan","Tercatat"))</x:f>
        <x:v>Belum diisi</x:v>
      </x:c>
    </x:row>
    <x:row r="106" ht="22" customHeight="1">
      <x:c r="A106" s="129" t="n">
        <x:v>46291</x:v>
      </x:c>
      <x:c r="B106" s="114" t="str">
        <x:v>Admin 2</x:v>
      </x:c>
      <x:c r="C106" s="114"/>
      <x:c r="D106" s="114" t="str">
        <x:v>26</x:v>
      </x:c>
      <x:c r="E106" s="114" t="str">
        <x:v>O31</x:v>
      </x:c>
      <x:c r="F106" s="114" t="n">
        <x:f>IF(AND(C106&lt;&gt;"",A106&lt;='Pengaturan'!$B$6),1,0)</x:f>
        <x:v>0</x:v>
      </x:c>
      <x:c r="G106" s="114" t="n">
        <x:f>IF(AND(C106&lt;&gt;"",A106&gt;'Pengaturan'!$B$6),1,0)</x:f>
        <x:v>0</x:v>
      </x:c>
      <x:c r="H106" s="116" t="str">
        <x:f>IF(C106="","Belum diisi",IF(G106=1,"Belum berjalan","Tercatat"))</x:f>
        <x:v>Belum diisi</x:v>
      </x:c>
    </x:row>
    <x:row r="107" ht="22" customHeight="1">
      <x:c r="A107" s="129" t="n">
        <x:v>46291</x:v>
      </x:c>
      <x:c r="B107" s="114" t="str">
        <x:v>Fotografer 1</x:v>
      </x:c>
      <x:c r="C107" s="114"/>
      <x:c r="D107" s="114" t="str">
        <x:v>26</x:v>
      </x:c>
      <x:c r="E107" s="114" t="str">
        <x:v>O32</x:v>
      </x:c>
      <x:c r="F107" s="114" t="n">
        <x:f>IF(AND(C107&lt;&gt;"",A107&lt;='Pengaturan'!$B$6),1,0)</x:f>
        <x:v>0</x:v>
      </x:c>
      <x:c r="G107" s="114" t="n">
        <x:f>IF(AND(C107&lt;&gt;"",A107&gt;'Pengaturan'!$B$6),1,0)</x:f>
        <x:v>0</x:v>
      </x:c>
      <x:c r="H107" s="116" t="str">
        <x:f>IF(C107="","Belum diisi",IF(G107=1,"Belum berjalan","Tercatat"))</x:f>
        <x:v>Belum diisi</x:v>
      </x:c>
    </x:row>
    <x:row r="108" ht="22" customHeight="1">
      <x:c r="A108" s="129" t="n">
        <x:v>46291</x:v>
      </x:c>
      <x:c r="B108" s="114" t="str">
        <x:v>Fotografer 2</x:v>
      </x:c>
      <x:c r="C108" s="114"/>
      <x:c r="D108" s="114" t="str">
        <x:v>26</x:v>
      </x:c>
      <x:c r="E108" s="114" t="str">
        <x:v>O33</x:v>
      </x:c>
      <x:c r="F108" s="114" t="n">
        <x:f>IF(AND(C108&lt;&gt;"",A108&lt;='Pengaturan'!$B$6),1,0)</x:f>
        <x:v>0</x:v>
      </x:c>
      <x:c r="G108" s="114" t="n">
        <x:f>IF(AND(C108&lt;&gt;"",A108&gt;'Pengaturan'!$B$6),1,0)</x:f>
        <x:v>0</x:v>
      </x:c>
      <x:c r="H108" s="116" t="str">
        <x:f>IF(C108="","Belum diisi",IF(G108=1,"Belum berjalan","Tercatat"))</x:f>
        <x:v>Belum diisi</x:v>
      </x:c>
    </x:row>
    <x:row r="109" ht="22" customHeight="1">
      <x:c r="A109" s="129" t="n">
        <x:v>46292</x:v>
      </x:c>
      <x:c r="B109" s="114" t="str">
        <x:v>Admin 1</x:v>
      </x:c>
      <x:c r="C109" s="114"/>
      <x:c r="D109" s="114" t="str">
        <x:v>27</x:v>
      </x:c>
      <x:c r="E109" s="114" t="str">
        <x:v>O35</x:v>
      </x:c>
      <x:c r="F109" s="114" t="n">
        <x:f>IF(AND(C109&lt;&gt;"",A109&lt;='Pengaturan'!$B$6),1,0)</x:f>
        <x:v>0</x:v>
      </x:c>
      <x:c r="G109" s="114" t="n">
        <x:f>IF(AND(C109&lt;&gt;"",A109&gt;'Pengaturan'!$B$6),1,0)</x:f>
        <x:v>0</x:v>
      </x:c>
      <x:c r="H109" s="116" t="str">
        <x:f>IF(C109="","Belum diisi",IF(G109=1,"Belum berjalan","Tercatat"))</x:f>
        <x:v>Belum diisi</x:v>
      </x:c>
    </x:row>
    <x:row r="110" ht="22" customHeight="1">
      <x:c r="A110" s="129" t="n">
        <x:v>46292</x:v>
      </x:c>
      <x:c r="B110" s="114" t="str">
        <x:v>Admin 2</x:v>
      </x:c>
      <x:c r="C110" s="114"/>
      <x:c r="D110" s="114" t="str">
        <x:v>27</x:v>
      </x:c>
      <x:c r="E110" s="114" t="str">
        <x:v>O36</x:v>
      </x:c>
      <x:c r="F110" s="114" t="n">
        <x:f>IF(AND(C110&lt;&gt;"",A110&lt;='Pengaturan'!$B$6),1,0)</x:f>
        <x:v>0</x:v>
      </x:c>
      <x:c r="G110" s="114" t="n">
        <x:f>IF(AND(C110&lt;&gt;"",A110&gt;'Pengaturan'!$B$6),1,0)</x:f>
        <x:v>0</x:v>
      </x:c>
      <x:c r="H110" s="116" t="str">
        <x:f>IF(C110="","Belum diisi",IF(G110=1,"Belum berjalan","Tercatat"))</x:f>
        <x:v>Belum diisi</x:v>
      </x:c>
    </x:row>
    <x:row r="111" ht="22" customHeight="1">
      <x:c r="A111" s="129" t="n">
        <x:v>46292</x:v>
      </x:c>
      <x:c r="B111" s="114" t="str">
        <x:v>Fotografer 1</x:v>
      </x:c>
      <x:c r="C111" s="114"/>
      <x:c r="D111" s="114" t="str">
        <x:v>27</x:v>
      </x:c>
      <x:c r="E111" s="114" t="str">
        <x:v>O37</x:v>
      </x:c>
      <x:c r="F111" s="114" t="n">
        <x:f>IF(AND(C111&lt;&gt;"",A111&lt;='Pengaturan'!$B$6),1,0)</x:f>
        <x:v>0</x:v>
      </x:c>
      <x:c r="G111" s="114" t="n">
        <x:f>IF(AND(C111&lt;&gt;"",A111&gt;'Pengaturan'!$B$6),1,0)</x:f>
        <x:v>0</x:v>
      </x:c>
      <x:c r="H111" s="116" t="str">
        <x:f>IF(C111="","Belum diisi",IF(G111=1,"Belum berjalan","Tercatat"))</x:f>
        <x:v>Belum diisi</x:v>
      </x:c>
    </x:row>
    <x:row r="112" ht="22" customHeight="1">
      <x:c r="A112" s="129" t="n">
        <x:v>46292</x:v>
      </x:c>
      <x:c r="B112" s="114" t="str">
        <x:v>Fotografer 2</x:v>
      </x:c>
      <x:c r="C112" s="114"/>
      <x:c r="D112" s="114" t="str">
        <x:v>27</x:v>
      </x:c>
      <x:c r="E112" s="114" t="str">
        <x:v>O38</x:v>
      </x:c>
      <x:c r="F112" s="114" t="n">
        <x:f>IF(AND(C112&lt;&gt;"",A112&lt;='Pengaturan'!$B$6),1,0)</x:f>
        <x:v>0</x:v>
      </x:c>
      <x:c r="G112" s="114" t="n">
        <x:f>IF(AND(C112&lt;&gt;"",A112&gt;'Pengaturan'!$B$6),1,0)</x:f>
        <x:v>0</x:v>
      </x:c>
      <x:c r="H112" s="116" t="str">
        <x:f>IF(C112="","Belum diisi",IF(G112=1,"Belum berjalan","Tercatat"))</x:f>
        <x:v>Belum diisi</x:v>
      </x:c>
    </x:row>
    <x:row r="113" ht="22" customHeight="1">
      <x:c r="A113" s="129" t="n">
        <x:v>46293</x:v>
      </x:c>
      <x:c r="B113" s="114" t="str">
        <x:v>Admin 1</x:v>
      </x:c>
      <x:c r="C113" s="114"/>
      <x:c r="D113" s="114" t="str">
        <x:v>28</x:v>
      </x:c>
      <x:c r="E113" s="114" t="str">
        <x:v>O30</x:v>
      </x:c>
      <x:c r="F113" s="114" t="n">
        <x:f>IF(AND(C113&lt;&gt;"",A113&lt;='Pengaturan'!$B$6),1,0)</x:f>
        <x:v>0</x:v>
      </x:c>
      <x:c r="G113" s="114" t="n">
        <x:f>IF(AND(C113&lt;&gt;"",A113&gt;'Pengaturan'!$B$6),1,0)</x:f>
        <x:v>0</x:v>
      </x:c>
      <x:c r="H113" s="116" t="str">
        <x:f>IF(C113="","Belum diisi",IF(G113=1,"Belum berjalan","Tercatat"))</x:f>
        <x:v>Belum diisi</x:v>
      </x:c>
    </x:row>
    <x:row r="114" ht="22" customHeight="1">
      <x:c r="A114" s="129" t="n">
        <x:v>46293</x:v>
      </x:c>
      <x:c r="B114" s="114" t="str">
        <x:v>Admin 2</x:v>
      </x:c>
      <x:c r="C114" s="114"/>
      <x:c r="D114" s="114" t="str">
        <x:v>28</x:v>
      </x:c>
      <x:c r="E114" s="114" t="str">
        <x:v>O31</x:v>
      </x:c>
      <x:c r="F114" s="114" t="n">
        <x:f>IF(AND(C114&lt;&gt;"",A114&lt;='Pengaturan'!$B$6),1,0)</x:f>
        <x:v>0</x:v>
      </x:c>
      <x:c r="G114" s="114" t="n">
        <x:f>IF(AND(C114&lt;&gt;"",A114&gt;'Pengaturan'!$B$6),1,0)</x:f>
        <x:v>0</x:v>
      </x:c>
      <x:c r="H114" s="116" t="str">
        <x:f>IF(C114="","Belum diisi",IF(G114=1,"Belum berjalan","Tercatat"))</x:f>
        <x:v>Belum diisi</x:v>
      </x:c>
    </x:row>
    <x:row r="115" ht="22" customHeight="1">
      <x:c r="A115" s="129" t="n">
        <x:v>46293</x:v>
      </x:c>
      <x:c r="B115" s="114" t="str">
        <x:v>Fotografer 1</x:v>
      </x:c>
      <x:c r="C115" s="114"/>
      <x:c r="D115" s="114" t="str">
        <x:v>28</x:v>
      </x:c>
      <x:c r="E115" s="114" t="str">
        <x:v>O32</x:v>
      </x:c>
      <x:c r="F115" s="114" t="n">
        <x:f>IF(AND(C115&lt;&gt;"",A115&lt;='Pengaturan'!$B$6),1,0)</x:f>
        <x:v>0</x:v>
      </x:c>
      <x:c r="G115" s="114" t="n">
        <x:f>IF(AND(C115&lt;&gt;"",A115&gt;'Pengaturan'!$B$6),1,0)</x:f>
        <x:v>0</x:v>
      </x:c>
      <x:c r="H115" s="116" t="str">
        <x:f>IF(C115="","Belum diisi",IF(G115=1,"Belum berjalan","Tercatat"))</x:f>
        <x:v>Belum diisi</x:v>
      </x:c>
    </x:row>
    <x:row r="116" ht="22" customHeight="1">
      <x:c r="A116" s="129" t="n">
        <x:v>46293</x:v>
      </x:c>
      <x:c r="B116" s="114" t="str">
        <x:v>Fotografer 2</x:v>
      </x:c>
      <x:c r="C116" s="114"/>
      <x:c r="D116" s="114" t="str">
        <x:v>28</x:v>
      </x:c>
      <x:c r="E116" s="114" t="str">
        <x:v>O33</x:v>
      </x:c>
      <x:c r="F116" s="114" t="n">
        <x:f>IF(AND(C116&lt;&gt;"",A116&lt;='Pengaturan'!$B$6),1,0)</x:f>
        <x:v>0</x:v>
      </x:c>
      <x:c r="G116" s="114" t="n">
        <x:f>IF(AND(C116&lt;&gt;"",A116&gt;'Pengaturan'!$B$6),1,0)</x:f>
        <x:v>0</x:v>
      </x:c>
      <x:c r="H116" s="116" t="str">
        <x:f>IF(C116="","Belum diisi",IF(G116=1,"Belum berjalan","Tercatat"))</x:f>
        <x:v>Belum diisi</x:v>
      </x:c>
    </x:row>
    <x:row r="117" ht="22" customHeight="1">
      <x:c r="A117" s="129" t="n">
        <x:v>46294</x:v>
      </x:c>
      <x:c r="B117" s="114" t="str">
        <x:v>Admin 1</x:v>
      </x:c>
      <x:c r="C117" s="114"/>
      <x:c r="D117" s="114" t="str">
        <x:v>29</x:v>
      </x:c>
      <x:c r="E117" s="114" t="str">
        <x:v>O34</x:v>
      </x:c>
      <x:c r="F117" s="114" t="n">
        <x:f>IF(AND(C117&lt;&gt;"",A117&lt;='Pengaturan'!$B$6),1,0)</x:f>
        <x:v>0</x:v>
      </x:c>
      <x:c r="G117" s="114" t="n">
        <x:f>IF(AND(C117&lt;&gt;"",A117&gt;'Pengaturan'!$B$6),1,0)</x:f>
        <x:v>0</x:v>
      </x:c>
      <x:c r="H117" s="116" t="str">
        <x:f>IF(C117="","Belum diisi",IF(G117=1,"Belum berjalan","Tercatat"))</x:f>
        <x:v>Belum diisi</x:v>
      </x:c>
    </x:row>
    <x:row r="118" ht="22" customHeight="1">
      <x:c r="A118" s="129" t="n">
        <x:v>46294</x:v>
      </x:c>
      <x:c r="B118" s="114" t="str">
        <x:v>Admin 2</x:v>
      </x:c>
      <x:c r="C118" s="114"/>
      <x:c r="D118" s="114" t="str">
        <x:v>29</x:v>
      </x:c>
      <x:c r="E118" s="114" t="str">
        <x:v>O35</x:v>
      </x:c>
      <x:c r="F118" s="114" t="n">
        <x:f>IF(AND(C118&lt;&gt;"",A118&lt;='Pengaturan'!$B$6),1,0)</x:f>
        <x:v>0</x:v>
      </x:c>
      <x:c r="G118" s="114" t="n">
        <x:f>IF(AND(C118&lt;&gt;"",A118&gt;'Pengaturan'!$B$6),1,0)</x:f>
        <x:v>0</x:v>
      </x:c>
      <x:c r="H118" s="116" t="str">
        <x:f>IF(C118="","Belum diisi",IF(G118=1,"Belum berjalan","Tercatat"))</x:f>
        <x:v>Belum diisi</x:v>
      </x:c>
    </x:row>
    <x:row r="119" ht="22" customHeight="1">
      <x:c r="A119" s="129" t="n">
        <x:v>46294</x:v>
      </x:c>
      <x:c r="B119" s="114" t="str">
        <x:v>Fotografer 1</x:v>
      </x:c>
      <x:c r="C119" s="114"/>
      <x:c r="D119" s="114" t="str">
        <x:v>29</x:v>
      </x:c>
      <x:c r="E119" s="114" t="str">
        <x:v>O36</x:v>
      </x:c>
      <x:c r="F119" s="114" t="n">
        <x:f>IF(AND(C119&lt;&gt;"",A119&lt;='Pengaturan'!$B$6),1,0)</x:f>
        <x:v>0</x:v>
      </x:c>
      <x:c r="G119" s="114" t="n">
        <x:f>IF(AND(C119&lt;&gt;"",A119&gt;'Pengaturan'!$B$6),1,0)</x:f>
        <x:v>0</x:v>
      </x:c>
      <x:c r="H119" s="116" t="str">
        <x:f>IF(C119="","Belum diisi",IF(G119=1,"Belum berjalan","Tercatat"))</x:f>
        <x:v>Belum diisi</x:v>
      </x:c>
    </x:row>
    <x:row r="120" ht="22" customHeight="1">
      <x:c r="A120" s="129" t="n">
        <x:v>46294</x:v>
      </x:c>
      <x:c r="B120" s="114" t="str">
        <x:v>Fotografer 2</x:v>
      </x:c>
      <x:c r="C120" s="114"/>
      <x:c r="D120" s="114" t="str">
        <x:v>29</x:v>
      </x:c>
      <x:c r="E120" s="114" t="str">
        <x:v>O37</x:v>
      </x:c>
      <x:c r="F120" s="114" t="n">
        <x:f>IF(AND(C120&lt;&gt;"",A120&lt;='Pengaturan'!$B$6),1,0)</x:f>
        <x:v>0</x:v>
      </x:c>
      <x:c r="G120" s="114" t="n">
        <x:f>IF(AND(C120&lt;&gt;"",A120&gt;'Pengaturan'!$B$6),1,0)</x:f>
        <x:v>0</x:v>
      </x:c>
      <x:c r="H120" s="116" t="str">
        <x:f>IF(C120="","Belum diisi",IF(G120=1,"Belum berjalan","Tercatat"))</x:f>
        <x:v>Belum diisi</x:v>
      </x:c>
    </x:row>
    <x:row r="121" ht="22" customHeight="1">
      <x:c r="A121" s="129" t="n">
        <x:v>46295</x:v>
      </x:c>
      <x:c r="B121" s="114" t="str">
        <x:v>Admin 1</x:v>
      </x:c>
      <x:c r="C121" s="114"/>
      <x:c r="D121" s="114" t="str">
        <x:v>30</x:v>
      </x:c>
      <x:c r="E121" s="114" t="str">
        <x:v>O26</x:v>
      </x:c>
      <x:c r="F121" s="114" t="n">
        <x:f>IF(AND(C121&lt;&gt;"",A121&lt;='Pengaturan'!$B$6),1,0)</x:f>
        <x:v>0</x:v>
      </x:c>
      <x:c r="G121" s="114" t="n">
        <x:f>IF(AND(C121&lt;&gt;"",A121&gt;'Pengaturan'!$B$6),1,0)</x:f>
        <x:v>0</x:v>
      </x:c>
      <x:c r="H121" s="116" t="str">
        <x:f>IF(C121="","Belum diisi",IF(G121=1,"Belum berjalan","Tercatat"))</x:f>
        <x:v>Belum diisi</x:v>
      </x:c>
    </x:row>
    <x:row r="122" ht="22" customHeight="1">
      <x:c r="A122" s="129" t="n">
        <x:v>46295</x:v>
      </x:c>
      <x:c r="B122" s="114" t="str">
        <x:v>Admin 2</x:v>
      </x:c>
      <x:c r="C122" s="114"/>
      <x:c r="D122" s="114" t="str">
        <x:v>30</x:v>
      </x:c>
      <x:c r="E122" s="114" t="str">
        <x:v>O27</x:v>
      </x:c>
      <x:c r="F122" s="114" t="n">
        <x:f>IF(AND(C122&lt;&gt;"",A122&lt;='Pengaturan'!$B$6),1,0)</x:f>
        <x:v>0</x:v>
      </x:c>
      <x:c r="G122" s="114" t="n">
        <x:f>IF(AND(C122&lt;&gt;"",A122&gt;'Pengaturan'!$B$6),1,0)</x:f>
        <x:v>0</x:v>
      </x:c>
      <x:c r="H122" s="116" t="str">
        <x:f>IF(C122="","Belum diisi",IF(G122=1,"Belum berjalan","Tercatat"))</x:f>
        <x:v>Belum diisi</x:v>
      </x:c>
    </x:row>
    <x:row r="123" ht="22" customHeight="1">
      <x:c r="A123" s="129" t="n">
        <x:v>46295</x:v>
      </x:c>
      <x:c r="B123" s="114" t="str">
        <x:v>Fotografer 1</x:v>
      </x:c>
      <x:c r="C123" s="114"/>
      <x:c r="D123" s="114" t="str">
        <x:v>30</x:v>
      </x:c>
      <x:c r="E123" s="114" t="str">
        <x:v>O28</x:v>
      </x:c>
      <x:c r="F123" s="114" t="n">
        <x:f>IF(AND(C123&lt;&gt;"",A123&lt;='Pengaturan'!$B$6),1,0)</x:f>
        <x:v>0</x:v>
      </x:c>
      <x:c r="G123" s="114" t="n">
        <x:f>IF(AND(C123&lt;&gt;"",A123&gt;'Pengaturan'!$B$6),1,0)</x:f>
        <x:v>0</x:v>
      </x:c>
      <x:c r="H123" s="116" t="str">
        <x:f>IF(C123="","Belum diisi",IF(G123=1,"Belum berjalan","Tercatat"))</x:f>
        <x:v>Belum diisi</x:v>
      </x:c>
    </x:row>
    <x:row r="124" ht="22" customHeight="1">
      <x:c r="A124" s="130" t="n">
        <x:v>46295</x:v>
      </x:c>
      <x:c r="B124" s="131" t="str">
        <x:v>Fotografer 2</x:v>
      </x:c>
      <x:c r="C124" s="131"/>
      <x:c r="D124" s="131" t="str">
        <x:v>30</x:v>
      </x:c>
      <x:c r="E124" s="131" t="str">
        <x:v>O29</x:v>
      </x:c>
      <x:c r="F124" s="131" t="n">
        <x:f>IF(AND(C124&lt;&gt;"",A124&lt;='Pengaturan'!$B$6),1,0)</x:f>
        <x:v>0</x:v>
      </x:c>
      <x:c r="G124" s="131" t="n">
        <x:f>IF(AND(C124&lt;&gt;"",A124&gt;'Pengaturan'!$B$6),1,0)</x:f>
        <x:v>0</x:v>
      </x:c>
      <x:c r="H124" s="133" t="str">
        <x:f>IF(C124="","Belum diisi",IF(G124=1,"Belum berjalan","Tercatat"))</x:f>
        <x:v>Belum diisi</x:v>
      </x:c>
    </x:row>
    <x:row r="125" ht="22" customHeight="1">
      <x:c r="A125" s="2"/>
      <x:c r="B125" s="2"/>
      <x:c r="C125" s="2"/>
      <x:c r="D125" s="2"/>
      <x:c r="E125" s="2"/>
      <x:c r="F125" s="2"/>
      <x:c r="G125" s="2"/>
      <x:c r="H125" s="2"/>
    </x:row>
    <x:row r="126" ht="22" customHeight="1">
      <x:c r="A126" s="2"/>
      <x:c r="B126" s="2"/>
      <x:c r="C126" s="2"/>
      <x:c r="D126" s="2"/>
      <x:c r="E126" s="2"/>
      <x:c r="F126" s="2"/>
      <x:c r="G126" s="2"/>
      <x:c r="H126" s="2"/>
    </x:row>
    <x:row r="127" ht="22" customHeight="1">
      <x:c r="A127" s="2"/>
      <x:c r="B127" s="2"/>
      <x:c r="C127" s="2"/>
      <x:c r="D127" s="2"/>
      <x:c r="E127" s="2"/>
      <x:c r="F127" s="2"/>
      <x:c r="G127" s="2"/>
      <x:c r="H127" s="2"/>
    </x:row>
    <x:row r="128" ht="22" customHeight="1">
      <x:c r="A128" s="2"/>
      <x:c r="B128" s="2"/>
      <x:c r="C128" s="2"/>
      <x:c r="D128" s="2"/>
      <x:c r="E128" s="2"/>
      <x:c r="F128" s="2"/>
      <x:c r="G128" s="2"/>
      <x:c r="H128" s="2"/>
    </x:row>
  </x:sheetData>
  <x:mergeCells>
    <x:mergeCell ref="A1:H1"/>
    <x:mergeCell ref="A2:H2"/>
  </x:mergeCells>
  <x:dataValidations count="1">
    <x:dataValidation type="list" sqref="C5:C124">
      <x:formula1>"ABROR,ADDEL,ADIF,AMEL,FAHME,INDAH,SAKA,VERO"</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s>
  <x:sheetData>
    <x:row r="1" ht="34" customHeight="1">
      <x:c r="A1" s="4" t="str">
        <x:v>INPUT KPI HARIAN | SEPTEMBER 2026</x:v>
      </x:c>
      <x:c r="B1" s="4"/>
      <x:c r="C1" s="4"/>
      <x:c r="D1" s="4"/>
      <x:c r="E1" s="4"/>
      <x:c r="F1" s="4"/>
      <x:c r="G1" s="4"/>
      <x:c r="H1" s="4"/>
      <x:c r="I1" s="4"/>
      <x:c r="J1" s="4"/>
      <x:c r="K1" s="4"/>
      <x:c r="L1" s="4"/>
      <x:c r="M1" s="4"/>
      <x:c r="N1" s="4"/>
      <x:c r="O1" s="4"/>
    </x:row>
    <x:row r="2" ht="36" customHeight="1">
      <x:c r="A2" s="6" t="str">
        <x:v>Nilai kosong tidak dianggap 0 atau sempurna. KPI sumber berbobot 20/25/25/15/15. KPI bonus mengikuti rumus base model 5 + 15 poin.</x:v>
      </x:c>
      <x:c r="B2" s="6"/>
      <x:c r="C2" s="6"/>
      <x:c r="D2" s="6"/>
      <x:c r="E2" s="6"/>
      <x:c r="F2" s="6"/>
      <x:c r="G2" s="6"/>
      <x:c r="H2" s="6"/>
      <x:c r="I2" s="6"/>
      <x:c r="J2" s="6"/>
      <x:c r="K2" s="6"/>
      <x:c r="L2" s="6"/>
      <x:c r="M2" s="6"/>
      <x:c r="N2" s="6"/>
      <x:c r="O2" s="6"/>
    </x:row>
    <x:row r="3" ht="22" customHeight="1">
      <x:c r="A3" s="2"/>
      <x:c r="B3" s="2"/>
      <x:c r="C3" s="2"/>
      <x:c r="D3" s="2"/>
      <x:c r="E3" s="2"/>
      <x:c r="F3" s="2"/>
      <x:c r="G3" s="2"/>
      <x:c r="H3" s="2"/>
      <x:c r="I3" s="2"/>
      <x:c r="J3" s="2"/>
      <x:c r="K3" s="2"/>
      <x:c r="L3" s="2"/>
      <x:c r="M3" s="2"/>
      <x:c r="N3" s="2"/>
      <x:c r="O3" s="2"/>
    </x:row>
    <x:row r="4" ht="34" customHeight="1">
      <x:c r="A4" s="127" t="str">
        <x:v>Tanggal</x:v>
      </x:c>
      <x:c r="B4" s="128" t="str">
        <x:v>Nama</x:v>
      </x:c>
      <x:c r="C4" s="128" t="str">
        <x:v>Disiplin</x:v>
      </x:c>
      <x:c r="D4" s="128" t="str">
        <x:v>Akurasi</x:v>
      </x:c>
      <x:c r="E4" s="128" t="str">
        <x:v>SOP</x:v>
      </x:c>
      <x:c r="F4" s="128" t="str">
        <x:v>Client</x:v>
      </x:c>
      <x:c r="G4" s="128" t="str">
        <x:v>Produktivitas</x:v>
      </x:c>
      <x:c r="H4" s="128" t="str">
        <x:v>Sheet Sumber</x:v>
      </x:c>
      <x:c r="I4" s="128" t="str">
        <x:v>Sel Sumber</x:v>
      </x:c>
      <x:c r="J4" s="128" t="str">
        <x:v>Dinilai Aktual</x:v>
      </x:c>
      <x:c r="K4" s="128" t="str">
        <x:v>KPI Sumber %</x:v>
      </x:c>
      <x:c r="L4" s="128" t="str">
        <x:v>Basic Poin</x:v>
      </x:c>
      <x:c r="M4" s="128" t="str">
        <x:v>Jobdesk Poin</x:v>
      </x:c>
      <x:c r="N4" s="128" t="str">
        <x:v>KPI Base /20</x:v>
      </x:c>
      <x:c r="O4" s="128" t="str">
        <x:v>Status</x:v>
      </x:c>
    </x:row>
    <x:row r="5" ht="23" customHeight="1">
      <x:c r="A5" s="129" t="n">
        <x:v>46266</x:v>
      </x:c>
      <x:c r="B5" s="114" t="str">
        <x:v>INDAH</x:v>
      </x:c>
      <x:c r="C5" s="114" t="n">
        <x:v>5</x:v>
      </x:c>
      <x:c r="D5" s="114" t="n">
        <x:v>5</x:v>
      </x:c>
      <x:c r="E5" s="114" t="n">
        <x:v>5</x:v>
      </x:c>
      <x:c r="F5" s="114" t="n">
        <x:v>5</x:v>
      </x:c>
      <x:c r="G5" s="114" t="n">
        <x:v>5</x:v>
      </x:c>
      <x:c r="H5" s="114" t="str">
        <x:v>1</x:v>
      </x:c>
      <x:c r="I5" s="114" t="str">
        <x:v>K64:P64</x:v>
      </x:c>
      <x:c r="J5" s="114" t="n">
        <x:f>IF(AND(A5&lt;='Pengaturan'!$B$6,B5&lt;&gt;"",COUNT(C5:G5)=5,MIN(C5:G5)&gt;=1,MAX(C5:G5)&lt;='Pengaturan'!$B$12),1,0)</x:f>
        <x:v>1</x:v>
      </x:c>
      <x:c r="K5" s="197" t="n">
        <x:f>IF(J5=0,"",(C5*'Pengaturan'!$B$38+D5*'Pengaturan'!$B$39+E5*'Pengaturan'!$B$40+F5*'Pengaturan'!$B$41+G5*'Pengaturan'!$B$42)/'Pengaturan'!$B$12)</x:f>
        <x:v>1</x:v>
      </x:c>
      <x:c r="L5" s="189" t="n">
        <x:f>IF(J5=0,"",C5)</x:f>
        <x:v>5</x:v>
      </x:c>
      <x:c r="M5" s="189" t="n">
        <x:f>IF(J5=0,"",AVERAGE(D5:G5)*'Pengaturan'!$B$14/'Pengaturan'!$B$12)</x:f>
        <x:v>15</x:v>
      </x:c>
      <x:c r="N5" s="189" t="n">
        <x:f>IF(J5=0,"",L5+M5)</x:f>
        <x:v>20</x:v>
      </x:c>
      <x:c r="O5" s="116" t="str">
        <x:f>IF(A5&gt;'Pengaturan'!$B$6,"Belum berjalan",IF(AND(B5="",COUNT(C5:G5)=0),"Slot kosong",IF(B5="","Nama belum diisi",IF(J5=0,"Belum dinilai","Dinilai"))))</x:f>
        <x:v>Dinilai</x:v>
      </x:c>
    </x:row>
    <x:row r="6" ht="23" customHeight="1">
      <x:c r="A6" s="129" t="n">
        <x:v>46266</x:v>
      </x:c>
      <x:c r="B6" s="114" t="str">
        <x:v>AMEL</x:v>
      </x:c>
      <x:c r="C6" s="114" t="n">
        <x:v>5</x:v>
      </x:c>
      <x:c r="D6" s="114" t="n">
        <x:v>5</x:v>
      </x:c>
      <x:c r="E6" s="114" t="n">
        <x:v>5</x:v>
      </x:c>
      <x:c r="F6" s="114" t="n">
        <x:v>5</x:v>
      </x:c>
      <x:c r="G6" s="114" t="n">
        <x:v>5</x:v>
      </x:c>
      <x:c r="H6" s="114" t="str">
        <x:v>1</x:v>
      </x:c>
      <x:c r="I6" s="114" t="str">
        <x:v>K65:P65</x:v>
      </x:c>
      <x:c r="J6" s="114" t="n">
        <x:f>IF(AND(A6&lt;='Pengaturan'!$B$6,B6&lt;&gt;"",COUNT(C6:G6)=5,MIN(C6:G6)&gt;=1,MAX(C6:G6)&lt;='Pengaturan'!$B$12),1,0)</x:f>
        <x:v>1</x:v>
      </x:c>
      <x:c r="K6" s="197" t="n">
        <x:f>IF(J6=0,"",(C6*'Pengaturan'!$B$38+D6*'Pengaturan'!$B$39+E6*'Pengaturan'!$B$40+F6*'Pengaturan'!$B$41+G6*'Pengaturan'!$B$42)/'Pengaturan'!$B$12)</x:f>
        <x:v>1</x:v>
      </x:c>
      <x:c r="L6" s="189" t="n">
        <x:f>IF(J6=0,"",C6)</x:f>
        <x:v>5</x:v>
      </x:c>
      <x:c r="M6" s="189" t="n">
        <x:f>IF(J6=0,"",AVERAGE(D6:G6)*'Pengaturan'!$B$14/'Pengaturan'!$B$12)</x:f>
        <x:v>15</x:v>
      </x:c>
      <x:c r="N6" s="189" t="n">
        <x:f>IF(J6=0,"",L6+M6)</x:f>
        <x:v>20</x:v>
      </x:c>
      <x:c r="O6" s="116" t="str">
        <x:f>IF(A6&gt;'Pengaturan'!$B$6,"Belum berjalan",IF(AND(B6="",COUNT(C6:G6)=0),"Slot kosong",IF(B6="","Nama belum diisi",IF(J6=0,"Belum dinilai","Dinilai"))))</x:f>
        <x:v>Dinilai</x:v>
      </x:c>
    </x:row>
    <x:row r="7" ht="23" customHeight="1">
      <x:c r="A7" s="129" t="n">
        <x:v>46266</x:v>
      </x:c>
      <x:c r="B7" s="114" t="str">
        <x:v>SAKA</x:v>
      </x:c>
      <x:c r="C7" s="114" t="n">
        <x:v>5</x:v>
      </x:c>
      <x:c r="D7" s="114" t="n">
        <x:v>5</x:v>
      </x:c>
      <x:c r="E7" s="114" t="n">
        <x:v>5</x:v>
      </x:c>
      <x:c r="F7" s="114" t="n">
        <x:v>5</x:v>
      </x:c>
      <x:c r="G7" s="114" t="n">
        <x:v>5</x:v>
      </x:c>
      <x:c r="H7" s="114" t="str">
        <x:v>1</x:v>
      </x:c>
      <x:c r="I7" s="114" t="str">
        <x:v>K66:P66</x:v>
      </x:c>
      <x:c r="J7" s="114" t="n">
        <x:f>IF(AND(A7&lt;='Pengaturan'!$B$6,B7&lt;&gt;"",COUNT(C7:G7)=5,MIN(C7:G7)&gt;=1,MAX(C7:G7)&lt;='Pengaturan'!$B$12),1,0)</x:f>
        <x:v>1</x:v>
      </x:c>
      <x:c r="K7" s="197" t="n">
        <x:f>IF(J7=0,"",(C7*'Pengaturan'!$B$38+D7*'Pengaturan'!$B$39+E7*'Pengaturan'!$B$40+F7*'Pengaturan'!$B$41+G7*'Pengaturan'!$B$42)/'Pengaturan'!$B$12)</x:f>
        <x:v>1</x:v>
      </x:c>
      <x:c r="L7" s="189" t="n">
        <x:f>IF(J7=0,"",C7)</x:f>
        <x:v>5</x:v>
      </x:c>
      <x:c r="M7" s="189" t="n">
        <x:f>IF(J7=0,"",AVERAGE(D7:G7)*'Pengaturan'!$B$14/'Pengaturan'!$B$12)</x:f>
        <x:v>15</x:v>
      </x:c>
      <x:c r="N7" s="189" t="n">
        <x:f>IF(J7=0,"",L7+M7)</x:f>
        <x:v>20</x:v>
      </x:c>
      <x:c r="O7" s="116" t="str">
        <x:f>IF(A7&gt;'Pengaturan'!$B$6,"Belum berjalan",IF(AND(B7="",COUNT(C7:G7)=0),"Slot kosong",IF(B7="","Nama belum diisi",IF(J7=0,"Belum dinilai","Dinilai"))))</x:f>
        <x:v>Dinilai</x:v>
      </x:c>
    </x:row>
    <x:row r="8" ht="23" customHeight="1">
      <x:c r="A8" s="129" t="n">
        <x:v>46266</x:v>
      </x:c>
      <x:c r="B8" s="114" t="str">
        <x:v>ADIF</x:v>
      </x:c>
      <x:c r="C8" s="114" t="n">
        <x:v>5</x:v>
      </x:c>
      <x:c r="D8" s="114" t="n">
        <x:v>5</x:v>
      </x:c>
      <x:c r="E8" s="114" t="n">
        <x:v>5</x:v>
      </x:c>
      <x:c r="F8" s="114" t="n">
        <x:v>5</x:v>
      </x:c>
      <x:c r="G8" s="114" t="n">
        <x:v>5</x:v>
      </x:c>
      <x:c r="H8" s="114" t="str">
        <x:v>1</x:v>
      </x:c>
      <x:c r="I8" s="114" t="str">
        <x:v>K67:P67</x:v>
      </x:c>
      <x:c r="J8" s="114" t="n">
        <x:f>IF(AND(A8&lt;='Pengaturan'!$B$6,B8&lt;&gt;"",COUNT(C8:G8)=5,MIN(C8:G8)&gt;=1,MAX(C8:G8)&lt;='Pengaturan'!$B$12),1,0)</x:f>
        <x:v>1</x:v>
      </x:c>
      <x:c r="K8" s="197" t="n">
        <x:f>IF(J8=0,"",(C8*'Pengaturan'!$B$38+D8*'Pengaturan'!$B$39+E8*'Pengaturan'!$B$40+F8*'Pengaturan'!$B$41+G8*'Pengaturan'!$B$42)/'Pengaturan'!$B$12)</x:f>
        <x:v>1</x:v>
      </x:c>
      <x:c r="L8" s="189" t="n">
        <x:f>IF(J8=0,"",C8)</x:f>
        <x:v>5</x:v>
      </x:c>
      <x:c r="M8" s="189" t="n">
        <x:f>IF(J8=0,"",AVERAGE(D8:G8)*'Pengaturan'!$B$14/'Pengaturan'!$B$12)</x:f>
        <x:v>15</x:v>
      </x:c>
      <x:c r="N8" s="189" t="n">
        <x:f>IF(J8=0,"",L8+M8)</x:f>
        <x:v>20</x:v>
      </x:c>
      <x:c r="O8" s="116" t="str">
        <x:f>IF(A8&gt;'Pengaturan'!$B$6,"Belum berjalan",IF(AND(B8="",COUNT(C8:G8)=0),"Slot kosong",IF(B8="","Nama belum diisi",IF(J8=0,"Belum dinilai","Dinilai"))))</x:f>
        <x:v>Dinilai</x:v>
      </x:c>
    </x:row>
    <x:row r="9" ht="23" customHeight="1">
      <x:c r="A9" s="129" t="n">
        <x:v>46266</x:v>
      </x:c>
      <x:c r="B9" s="114"/>
      <x:c r="C9" s="114"/>
      <x:c r="D9" s="114"/>
      <x:c r="E9" s="114"/>
      <x:c r="F9" s="114"/>
      <x:c r="G9" s="114"/>
      <x:c r="H9" s="114" t="str">
        <x:v>1</x:v>
      </x:c>
      <x:c r="I9" s="114" t="str">
        <x:v>K68:P68</x:v>
      </x:c>
      <x:c r="J9" s="114" t="n">
        <x:f>IF(AND(A9&lt;='Pengaturan'!$B$6,B9&lt;&gt;"",COUNT(C9:G9)=5,MIN(C9:G9)&gt;=1,MAX(C9:G9)&lt;='Pengaturan'!$B$12),1,0)</x:f>
        <x:v>0</x:v>
      </x:c>
      <x:c r="K9" s="197" t="str">
        <x:f>IF(J9=0,"",(C9*'Pengaturan'!$B$38+D9*'Pengaturan'!$B$39+E9*'Pengaturan'!$B$40+F9*'Pengaturan'!$B$41+G9*'Pengaturan'!$B$42)/'Pengaturan'!$B$12)</x:f>
      </x:c>
      <x:c r="L9" s="189" t="str">
        <x:f>IF(J9=0,"",C9)</x:f>
      </x:c>
      <x:c r="M9" s="189" t="str">
        <x:f>IF(J9=0,"",AVERAGE(D9:G9)*'Pengaturan'!$B$14/'Pengaturan'!$B$12)</x:f>
      </x:c>
      <x:c r="N9" s="189" t="str">
        <x:f>IF(J9=0,"",L9+M9)</x:f>
      </x:c>
      <x:c r="O9" s="116" t="str">
        <x:f>IF(A9&gt;'Pengaturan'!$B$6,"Belum berjalan",IF(AND(B9="",COUNT(C9:G9)=0),"Slot kosong",IF(B9="","Nama belum diisi",IF(J9=0,"Belum dinilai","Dinilai"))))</x:f>
        <x:v>Slot kosong</x:v>
      </x:c>
    </x:row>
    <x:row r="10" ht="23" customHeight="1">
      <x:c r="A10" s="129" t="n">
        <x:v>46266</x:v>
      </x:c>
      <x:c r="B10" s="114"/>
      <x:c r="C10" s="114"/>
      <x:c r="D10" s="114"/>
      <x:c r="E10" s="114"/>
      <x:c r="F10" s="114"/>
      <x:c r="G10" s="114"/>
      <x:c r="H10" s="114" t="str">
        <x:v>1</x:v>
      </x:c>
      <x:c r="I10" s="114" t="str">
        <x:v>K69:P69</x:v>
      </x:c>
      <x:c r="J10" s="114" t="n">
        <x:f>IF(AND(A10&lt;='Pengaturan'!$B$6,B10&lt;&gt;"",COUNT(C10:G10)=5,MIN(C10:G10)&gt;=1,MAX(C10:G10)&lt;='Pengaturan'!$B$12),1,0)</x:f>
        <x:v>0</x:v>
      </x:c>
      <x:c r="K10" s="197" t="str">
        <x:f>IF(J10=0,"",(C10*'Pengaturan'!$B$38+D10*'Pengaturan'!$B$39+E10*'Pengaturan'!$B$40+F10*'Pengaturan'!$B$41+G10*'Pengaturan'!$B$42)/'Pengaturan'!$B$12)</x:f>
      </x:c>
      <x:c r="L10" s="189" t="str">
        <x:f>IF(J10=0,"",C10)</x:f>
      </x:c>
      <x:c r="M10" s="189" t="str">
        <x:f>IF(J10=0,"",AVERAGE(D10:G10)*'Pengaturan'!$B$14/'Pengaturan'!$B$12)</x:f>
      </x:c>
      <x:c r="N10" s="189" t="str">
        <x:f>IF(J10=0,"",L10+M10)</x:f>
      </x:c>
      <x:c r="O10" s="116" t="str">
        <x:f>IF(A10&gt;'Pengaturan'!$B$6,"Belum berjalan",IF(AND(B10="",COUNT(C10:G10)=0),"Slot kosong",IF(B10="","Nama belum diisi",IF(J10=0,"Belum dinilai","Dinilai"))))</x:f>
        <x:v>Slot kosong</x:v>
      </x:c>
    </x:row>
    <x:row r="11" ht="23" customHeight="1">
      <x:c r="A11" s="129" t="n">
        <x:v>46267</x:v>
      </x:c>
      <x:c r="B11" s="114" t="str">
        <x:v>INDAH</x:v>
      </x:c>
      <x:c r="C11" s="114" t="n">
        <x:v>5</x:v>
      </x:c>
      <x:c r="D11" s="114" t="n">
        <x:v>5</x:v>
      </x:c>
      <x:c r="E11" s="114" t="n">
        <x:v>5</x:v>
      </x:c>
      <x:c r="F11" s="114" t="n">
        <x:v>5</x:v>
      </x:c>
      <x:c r="G11" s="114" t="n">
        <x:v>5</x:v>
      </x:c>
      <x:c r="H11" s="114" t="str">
        <x:v>2</x:v>
      </x:c>
      <x:c r="I11" s="114" t="str">
        <x:v>K64:P64</x:v>
      </x:c>
      <x:c r="J11" s="114" t="n">
        <x:f>IF(AND(A11&lt;='Pengaturan'!$B$6,B11&lt;&gt;"",COUNT(C11:G11)=5,MIN(C11:G11)&gt;=1,MAX(C11:G11)&lt;='Pengaturan'!$B$12),1,0)</x:f>
        <x:v>1</x:v>
      </x:c>
      <x:c r="K11" s="197" t="n">
        <x:f>IF(J11=0,"",(C11*'Pengaturan'!$B$38+D11*'Pengaturan'!$B$39+E11*'Pengaturan'!$B$40+F11*'Pengaturan'!$B$41+G11*'Pengaturan'!$B$42)/'Pengaturan'!$B$12)</x:f>
        <x:v>1</x:v>
      </x:c>
      <x:c r="L11" s="189" t="n">
        <x:f>IF(J11=0,"",C11)</x:f>
        <x:v>5</x:v>
      </x:c>
      <x:c r="M11" s="189" t="n">
        <x:f>IF(J11=0,"",AVERAGE(D11:G11)*'Pengaturan'!$B$14/'Pengaturan'!$B$12)</x:f>
        <x:v>15</x:v>
      </x:c>
      <x:c r="N11" s="189" t="n">
        <x:f>IF(J11=0,"",L11+M11)</x:f>
        <x:v>20</x:v>
      </x:c>
      <x:c r="O11" s="116" t="str">
        <x:f>IF(A11&gt;'Pengaturan'!$B$6,"Belum berjalan",IF(AND(B11="",COUNT(C11:G11)=0),"Slot kosong",IF(B11="","Nama belum diisi",IF(J11=0,"Belum dinilai","Dinilai"))))</x:f>
        <x:v>Dinilai</x:v>
      </x:c>
    </x:row>
    <x:row r="12" ht="23" customHeight="1">
      <x:c r="A12" s="129" t="n">
        <x:v>46267</x:v>
      </x:c>
      <x:c r="B12" s="114" t="str">
        <x:v>AMEL</x:v>
      </x:c>
      <x:c r="C12" s="114" t="n">
        <x:v>5</x:v>
      </x:c>
      <x:c r="D12" s="114" t="n">
        <x:v>5</x:v>
      </x:c>
      <x:c r="E12" s="114" t="n">
        <x:v>5</x:v>
      </x:c>
      <x:c r="F12" s="114" t="n">
        <x:v>5</x:v>
      </x:c>
      <x:c r="G12" s="114" t="n">
        <x:v>5</x:v>
      </x:c>
      <x:c r="H12" s="114" t="str">
        <x:v>2</x:v>
      </x:c>
      <x:c r="I12" s="114" t="str">
        <x:v>K65:P65</x:v>
      </x:c>
      <x:c r="J12" s="114" t="n">
        <x:f>IF(AND(A12&lt;='Pengaturan'!$B$6,B12&lt;&gt;"",COUNT(C12:G12)=5,MIN(C12:G12)&gt;=1,MAX(C12:G12)&lt;='Pengaturan'!$B$12),1,0)</x:f>
        <x:v>1</x:v>
      </x:c>
      <x:c r="K12" s="197" t="n">
        <x:f>IF(J12=0,"",(C12*'Pengaturan'!$B$38+D12*'Pengaturan'!$B$39+E12*'Pengaturan'!$B$40+F12*'Pengaturan'!$B$41+G12*'Pengaturan'!$B$42)/'Pengaturan'!$B$12)</x:f>
        <x:v>1</x:v>
      </x:c>
      <x:c r="L12" s="189" t="n">
        <x:f>IF(J12=0,"",C12)</x:f>
        <x:v>5</x:v>
      </x:c>
      <x:c r="M12" s="189" t="n">
        <x:f>IF(J12=0,"",AVERAGE(D12:G12)*'Pengaturan'!$B$14/'Pengaturan'!$B$12)</x:f>
        <x:v>15</x:v>
      </x:c>
      <x:c r="N12" s="189" t="n">
        <x:f>IF(J12=0,"",L12+M12)</x:f>
        <x:v>20</x:v>
      </x:c>
      <x:c r="O12" s="116" t="str">
        <x:f>IF(A12&gt;'Pengaturan'!$B$6,"Belum berjalan",IF(AND(B12="",COUNT(C12:G12)=0),"Slot kosong",IF(B12="","Nama belum diisi",IF(J12=0,"Belum dinilai","Dinilai"))))</x:f>
        <x:v>Dinilai</x:v>
      </x:c>
    </x:row>
    <x:row r="13" ht="23" customHeight="1">
      <x:c r="A13" s="129" t="n">
        <x:v>46267</x:v>
      </x:c>
      <x:c r="B13" s="114" t="str">
        <x:v>ADIF</x:v>
      </x:c>
      <x:c r="C13" s="114" t="n">
        <x:v>5</x:v>
      </x:c>
      <x:c r="D13" s="114" t="n">
        <x:v>5</x:v>
      </x:c>
      <x:c r="E13" s="114" t="n">
        <x:v>5</x:v>
      </x:c>
      <x:c r="F13" s="114" t="n">
        <x:v>5</x:v>
      </x:c>
      <x:c r="G13" s="114" t="n">
        <x:v>5</x:v>
      </x:c>
      <x:c r="H13" s="114" t="str">
        <x:v>2</x:v>
      </x:c>
      <x:c r="I13" s="114" t="str">
        <x:v>K66:P66</x:v>
      </x:c>
      <x:c r="J13" s="114" t="n">
        <x:f>IF(AND(A13&lt;='Pengaturan'!$B$6,B13&lt;&gt;"",COUNT(C13:G13)=5,MIN(C13:G13)&gt;=1,MAX(C13:G13)&lt;='Pengaturan'!$B$12),1,0)</x:f>
        <x:v>1</x:v>
      </x:c>
      <x:c r="K13" s="197" t="n">
        <x:f>IF(J13=0,"",(C13*'Pengaturan'!$B$38+D13*'Pengaturan'!$B$39+E13*'Pengaturan'!$B$40+F13*'Pengaturan'!$B$41+G13*'Pengaturan'!$B$42)/'Pengaturan'!$B$12)</x:f>
        <x:v>1</x:v>
      </x:c>
      <x:c r="L13" s="189" t="n">
        <x:f>IF(J13=0,"",C13)</x:f>
        <x:v>5</x:v>
      </x:c>
      <x:c r="M13" s="189" t="n">
        <x:f>IF(J13=0,"",AVERAGE(D13:G13)*'Pengaturan'!$B$14/'Pengaturan'!$B$12)</x:f>
        <x:v>15</x:v>
      </x:c>
      <x:c r="N13" s="189" t="n">
        <x:f>IF(J13=0,"",L13+M13)</x:f>
        <x:v>20</x:v>
      </x:c>
      <x:c r="O13" s="116" t="str">
        <x:f>IF(A13&gt;'Pengaturan'!$B$6,"Belum berjalan",IF(AND(B13="",COUNT(C13:G13)=0),"Slot kosong",IF(B13="","Nama belum diisi",IF(J13=0,"Belum dinilai","Dinilai"))))</x:f>
        <x:v>Dinilai</x:v>
      </x:c>
    </x:row>
    <x:row r="14" ht="23" customHeight="1">
      <x:c r="A14" s="129" t="n">
        <x:v>46267</x:v>
      </x:c>
      <x:c r="B14" s="114" t="str">
        <x:v>SAKA</x:v>
      </x:c>
      <x:c r="C14" s="114" t="n">
        <x:v>5</x:v>
      </x:c>
      <x:c r="D14" s="114" t="n">
        <x:v>5</x:v>
      </x:c>
      <x:c r="E14" s="114" t="n">
        <x:v>5</x:v>
      </x:c>
      <x:c r="F14" s="114" t="n">
        <x:v>5</x:v>
      </x:c>
      <x:c r="G14" s="114" t="n">
        <x:v>5</x:v>
      </x:c>
      <x:c r="H14" s="114" t="str">
        <x:v>2</x:v>
      </x:c>
      <x:c r="I14" s="114" t="str">
        <x:v>K67:P67</x:v>
      </x:c>
      <x:c r="J14" s="114" t="n">
        <x:f>IF(AND(A14&lt;='Pengaturan'!$B$6,B14&lt;&gt;"",COUNT(C14:G14)=5,MIN(C14:G14)&gt;=1,MAX(C14:G14)&lt;='Pengaturan'!$B$12),1,0)</x:f>
        <x:v>1</x:v>
      </x:c>
      <x:c r="K14" s="197" t="n">
        <x:f>IF(J14=0,"",(C14*'Pengaturan'!$B$38+D14*'Pengaturan'!$B$39+E14*'Pengaturan'!$B$40+F14*'Pengaturan'!$B$41+G14*'Pengaturan'!$B$42)/'Pengaturan'!$B$12)</x:f>
        <x:v>1</x:v>
      </x:c>
      <x:c r="L14" s="189" t="n">
        <x:f>IF(J14=0,"",C14)</x:f>
        <x:v>5</x:v>
      </x:c>
      <x:c r="M14" s="189" t="n">
        <x:f>IF(J14=0,"",AVERAGE(D14:G14)*'Pengaturan'!$B$14/'Pengaturan'!$B$12)</x:f>
        <x:v>15</x:v>
      </x:c>
      <x:c r="N14" s="189" t="n">
        <x:f>IF(J14=0,"",L14+M14)</x:f>
        <x:v>20</x:v>
      </x:c>
      <x:c r="O14" s="116" t="str">
        <x:f>IF(A14&gt;'Pengaturan'!$B$6,"Belum berjalan",IF(AND(B14="",COUNT(C14:G14)=0),"Slot kosong",IF(B14="","Nama belum diisi",IF(J14=0,"Belum dinilai","Dinilai"))))</x:f>
        <x:v>Dinilai</x:v>
      </x:c>
    </x:row>
    <x:row r="15" ht="23" customHeight="1">
      <x:c r="A15" s="129" t="n">
        <x:v>46267</x:v>
      </x:c>
      <x:c r="B15" s="114"/>
      <x:c r="C15" s="114"/>
      <x:c r="D15" s="114"/>
      <x:c r="E15" s="114"/>
      <x:c r="F15" s="114"/>
      <x:c r="G15" s="114"/>
      <x:c r="H15" s="114" t="str">
        <x:v>2</x:v>
      </x:c>
      <x:c r="I15" s="114" t="str">
        <x:v>K68:P68</x:v>
      </x:c>
      <x:c r="J15" s="114" t="n">
        <x:f>IF(AND(A15&lt;='Pengaturan'!$B$6,B15&lt;&gt;"",COUNT(C15:G15)=5,MIN(C15:G15)&gt;=1,MAX(C15:G15)&lt;='Pengaturan'!$B$12),1,0)</x:f>
        <x:v>0</x:v>
      </x:c>
      <x:c r="K15" s="197" t="str">
        <x:f>IF(J15=0,"",(C15*'Pengaturan'!$B$38+D15*'Pengaturan'!$B$39+E15*'Pengaturan'!$B$40+F15*'Pengaturan'!$B$41+G15*'Pengaturan'!$B$42)/'Pengaturan'!$B$12)</x:f>
      </x:c>
      <x:c r="L15" s="189" t="str">
        <x:f>IF(J15=0,"",C15)</x:f>
      </x:c>
      <x:c r="M15" s="189" t="str">
        <x:f>IF(J15=0,"",AVERAGE(D15:G15)*'Pengaturan'!$B$14/'Pengaturan'!$B$12)</x:f>
      </x:c>
      <x:c r="N15" s="189" t="str">
        <x:f>IF(J15=0,"",L15+M15)</x:f>
      </x:c>
      <x:c r="O15" s="116" t="str">
        <x:f>IF(A15&gt;'Pengaturan'!$B$6,"Belum berjalan",IF(AND(B15="",COUNT(C15:G15)=0),"Slot kosong",IF(B15="","Nama belum diisi",IF(J15=0,"Belum dinilai","Dinilai"))))</x:f>
        <x:v>Slot kosong</x:v>
      </x:c>
    </x:row>
    <x:row r="16" ht="23" customHeight="1">
      <x:c r="A16" s="129" t="n">
        <x:v>46267</x:v>
      </x:c>
      <x:c r="B16" s="114"/>
      <x:c r="C16" s="114"/>
      <x:c r="D16" s="114"/>
      <x:c r="E16" s="114"/>
      <x:c r="F16" s="114"/>
      <x:c r="G16" s="114"/>
      <x:c r="H16" s="114" t="str">
        <x:v>2</x:v>
      </x:c>
      <x:c r="I16" s="114" t="str">
        <x:v>K69:P69</x:v>
      </x:c>
      <x:c r="J16" s="114" t="n">
        <x:f>IF(AND(A16&lt;='Pengaturan'!$B$6,B16&lt;&gt;"",COUNT(C16:G16)=5,MIN(C16:G16)&gt;=1,MAX(C16:G16)&lt;='Pengaturan'!$B$12),1,0)</x:f>
        <x:v>0</x:v>
      </x:c>
      <x:c r="K16" s="197" t="str">
        <x:f>IF(J16=0,"",(C16*'Pengaturan'!$B$38+D16*'Pengaturan'!$B$39+E16*'Pengaturan'!$B$40+F16*'Pengaturan'!$B$41+G16*'Pengaturan'!$B$42)/'Pengaturan'!$B$12)</x:f>
      </x:c>
      <x:c r="L16" s="189" t="str">
        <x:f>IF(J16=0,"",C16)</x:f>
      </x:c>
      <x:c r="M16" s="189" t="str">
        <x:f>IF(J16=0,"",AVERAGE(D16:G16)*'Pengaturan'!$B$14/'Pengaturan'!$B$12)</x:f>
      </x:c>
      <x:c r="N16" s="189" t="str">
        <x:f>IF(J16=0,"",L16+M16)</x:f>
      </x:c>
      <x:c r="O16" s="116" t="str">
        <x:f>IF(A16&gt;'Pengaturan'!$B$6,"Belum berjalan",IF(AND(B16="",COUNT(C16:G16)=0),"Slot kosong",IF(B16="","Nama belum diisi",IF(J16=0,"Belum dinilai","Dinilai"))))</x:f>
        <x:v>Slot kosong</x:v>
      </x:c>
    </x:row>
    <x:row r="17" ht="23" customHeight="1">
      <x:c r="A17" s="129" t="n">
        <x:v>46268</x:v>
      </x:c>
      <x:c r="B17" s="114" t="str">
        <x:v>AMEL</x:v>
      </x:c>
      <x:c r="C17" s="114" t="n">
        <x:v>5</x:v>
      </x:c>
      <x:c r="D17" s="114" t="n">
        <x:v>4</x:v>
      </x:c>
      <x:c r="E17" s="114" t="n">
        <x:v>5</x:v>
      </x:c>
      <x:c r="F17" s="114" t="n">
        <x:v>5</x:v>
      </x:c>
      <x:c r="G17" s="114" t="n">
        <x:v>4</x:v>
      </x:c>
      <x:c r="H17" s="114" t="str">
        <x:v>3</x:v>
      </x:c>
      <x:c r="I17" s="114" t="str">
        <x:v>K42:P42</x:v>
      </x:c>
      <x:c r="J17" s="114" t="n">
        <x:f>IF(AND(A17&lt;='Pengaturan'!$B$6,B17&lt;&gt;"",COUNT(C17:G17)=5,MIN(C17:G17)&gt;=1,MAX(C17:G17)&lt;='Pengaturan'!$B$12),1,0)</x:f>
        <x:v>1</x:v>
      </x:c>
      <x:c r="K17" s="197" t="n">
        <x:f>IF(J17=0,"",(C17*'Pengaturan'!$B$38+D17*'Pengaturan'!$B$39+E17*'Pengaturan'!$B$40+F17*'Pengaturan'!$B$41+G17*'Pengaturan'!$B$42)/'Pengaturan'!$B$12)</x:f>
        <x:v>0.9199999999999999</x:v>
      </x:c>
      <x:c r="L17" s="189" t="n">
        <x:f>IF(J17=0,"",C17)</x:f>
        <x:v>5</x:v>
      </x:c>
      <x:c r="M17" s="189" t="n">
        <x:f>IF(J17=0,"",AVERAGE(D17:G17)*'Pengaturan'!$B$14/'Pengaturan'!$B$12)</x:f>
        <x:v>13.5</x:v>
      </x:c>
      <x:c r="N17" s="189" t="n">
        <x:f>IF(J17=0,"",L17+M17)</x:f>
        <x:v>18.5</x:v>
      </x:c>
      <x:c r="O17" s="116" t="str">
        <x:f>IF(A17&gt;'Pengaturan'!$B$6,"Belum berjalan",IF(AND(B17="",COUNT(C17:G17)=0),"Slot kosong",IF(B17="","Nama belum diisi",IF(J17=0,"Belum dinilai","Dinilai"))))</x:f>
        <x:v>Dinilai</x:v>
      </x:c>
    </x:row>
    <x:row r="18" ht="23" customHeight="1">
      <x:c r="A18" s="129" t="n">
        <x:v>46268</x:v>
      </x:c>
      <x:c r="B18" s="114" t="str">
        <x:v>INDAH</x:v>
      </x:c>
      <x:c r="C18" s="114" t="n">
        <x:v>5</x:v>
      </x:c>
      <x:c r="D18" s="114" t="n">
        <x:v>5</x:v>
      </x:c>
      <x:c r="E18" s="114" t="n">
        <x:v>5</x:v>
      </x:c>
      <x:c r="F18" s="114" t="n">
        <x:v>5</x:v>
      </x:c>
      <x:c r="G18" s="114" t="n">
        <x:v>5</x:v>
      </x:c>
      <x:c r="H18" s="114" t="str">
        <x:v>3</x:v>
      </x:c>
      <x:c r="I18" s="114" t="str">
        <x:v>K43:P43</x:v>
      </x:c>
      <x:c r="J18" s="114" t="n">
        <x:f>IF(AND(A18&lt;='Pengaturan'!$B$6,B18&lt;&gt;"",COUNT(C18:G18)=5,MIN(C18:G18)&gt;=1,MAX(C18:G18)&lt;='Pengaturan'!$B$12),1,0)</x:f>
        <x:v>1</x:v>
      </x:c>
      <x:c r="K18" s="197" t="n">
        <x:f>IF(J18=0,"",(C18*'Pengaturan'!$B$38+D18*'Pengaturan'!$B$39+E18*'Pengaturan'!$B$40+F18*'Pengaturan'!$B$41+G18*'Pengaturan'!$B$42)/'Pengaturan'!$B$12)</x:f>
        <x:v>1</x:v>
      </x:c>
      <x:c r="L18" s="189" t="n">
        <x:f>IF(J18=0,"",C18)</x:f>
        <x:v>5</x:v>
      </x:c>
      <x:c r="M18" s="189" t="n">
        <x:f>IF(J18=0,"",AVERAGE(D18:G18)*'Pengaturan'!$B$14/'Pengaturan'!$B$12)</x:f>
        <x:v>15</x:v>
      </x:c>
      <x:c r="N18" s="189" t="n">
        <x:f>IF(J18=0,"",L18+M18)</x:f>
        <x:v>20</x:v>
      </x:c>
      <x:c r="O18" s="116" t="str">
        <x:f>IF(A18&gt;'Pengaturan'!$B$6,"Belum berjalan",IF(AND(B18="",COUNT(C18:G18)=0),"Slot kosong",IF(B18="","Nama belum diisi",IF(J18=0,"Belum dinilai","Dinilai"))))</x:f>
        <x:v>Dinilai</x:v>
      </x:c>
    </x:row>
    <x:row r="19" ht="23" customHeight="1">
      <x:c r="A19" s="129" t="n">
        <x:v>46268</x:v>
      </x:c>
      <x:c r="B19" s="114" t="str">
        <x:v>ADIF</x:v>
      </x:c>
      <x:c r="C19" s="114" t="n">
        <x:v>5</x:v>
      </x:c>
      <x:c r="D19" s="114" t="n">
        <x:v>5</x:v>
      </x:c>
      <x:c r="E19" s="114" t="n">
        <x:v>5</x:v>
      </x:c>
      <x:c r="F19" s="114" t="n">
        <x:v>5</x:v>
      </x:c>
      <x:c r="G19" s="114" t="n">
        <x:v>5</x:v>
      </x:c>
      <x:c r="H19" s="114" t="str">
        <x:v>3</x:v>
      </x:c>
      <x:c r="I19" s="114" t="str">
        <x:v>K44:P44</x:v>
      </x:c>
      <x:c r="J19" s="114" t="n">
        <x:f>IF(AND(A19&lt;='Pengaturan'!$B$6,B19&lt;&gt;"",COUNT(C19:G19)=5,MIN(C19:G19)&gt;=1,MAX(C19:G19)&lt;='Pengaturan'!$B$12),1,0)</x:f>
        <x:v>1</x:v>
      </x:c>
      <x:c r="K19" s="197" t="n">
        <x:f>IF(J19=0,"",(C19*'Pengaturan'!$B$38+D19*'Pengaturan'!$B$39+E19*'Pengaturan'!$B$40+F19*'Pengaturan'!$B$41+G19*'Pengaturan'!$B$42)/'Pengaturan'!$B$12)</x:f>
        <x:v>1</x:v>
      </x:c>
      <x:c r="L19" s="189" t="n">
        <x:f>IF(J19=0,"",C19)</x:f>
        <x:v>5</x:v>
      </x:c>
      <x:c r="M19" s="189" t="n">
        <x:f>IF(J19=0,"",AVERAGE(D19:G19)*'Pengaturan'!$B$14/'Pengaturan'!$B$12)</x:f>
        <x:v>15</x:v>
      </x:c>
      <x:c r="N19" s="189" t="n">
        <x:f>IF(J19=0,"",L19+M19)</x:f>
        <x:v>20</x:v>
      </x:c>
      <x:c r="O19" s="116" t="str">
        <x:f>IF(A19&gt;'Pengaturan'!$B$6,"Belum berjalan",IF(AND(B19="",COUNT(C19:G19)=0),"Slot kosong",IF(B19="","Nama belum diisi",IF(J19=0,"Belum dinilai","Dinilai"))))</x:f>
        <x:v>Dinilai</x:v>
      </x:c>
    </x:row>
    <x:row r="20" ht="23" customHeight="1">
      <x:c r="A20" s="129" t="n">
        <x:v>46268</x:v>
      </x:c>
      <x:c r="B20" s="114" t="str">
        <x:v>SAKA</x:v>
      </x:c>
      <x:c r="C20" s="114" t="n">
        <x:v>4</x:v>
      </x:c>
      <x:c r="D20" s="114" t="n">
        <x:v>4</x:v>
      </x:c>
      <x:c r="E20" s="114" t="n">
        <x:v>5</x:v>
      </x:c>
      <x:c r="F20" s="114" t="n">
        <x:v>5</x:v>
      </x:c>
      <x:c r="G20" s="114" t="n">
        <x:v>4</x:v>
      </x:c>
      <x:c r="H20" s="114" t="str">
        <x:v>3</x:v>
      </x:c>
      <x:c r="I20" s="114" t="str">
        <x:v>K45:P45</x:v>
      </x:c>
      <x:c r="J20" s="114" t="n">
        <x:f>IF(AND(A20&lt;='Pengaturan'!$B$6,B20&lt;&gt;"",COUNT(C20:G20)=5,MIN(C20:G20)&gt;=1,MAX(C20:G20)&lt;='Pengaturan'!$B$12),1,0)</x:f>
        <x:v>1</x:v>
      </x:c>
      <x:c r="K20" s="197" t="n">
        <x:f>IF(J20=0,"",(C20*'Pengaturan'!$B$38+D20*'Pengaturan'!$B$39+E20*'Pengaturan'!$B$40+F20*'Pengaturan'!$B$41+G20*'Pengaturan'!$B$42)/'Pengaturan'!$B$12)</x:f>
        <x:v>0.8799999999999999</x:v>
      </x:c>
      <x:c r="L20" s="189" t="n">
        <x:f>IF(J20=0,"",C20)</x:f>
        <x:v>4</x:v>
      </x:c>
      <x:c r="M20" s="189" t="n">
        <x:f>IF(J20=0,"",AVERAGE(D20:G20)*'Pengaturan'!$B$14/'Pengaturan'!$B$12)</x:f>
        <x:v>13.5</x:v>
      </x:c>
      <x:c r="N20" s="189" t="n">
        <x:f>IF(J20=0,"",L20+M20)</x:f>
        <x:v>17.5</x:v>
      </x:c>
      <x:c r="O20" s="116" t="str">
        <x:f>IF(A20&gt;'Pengaturan'!$B$6,"Belum berjalan",IF(AND(B20="",COUNT(C20:G20)=0),"Slot kosong",IF(B20="","Nama belum diisi",IF(J20=0,"Belum dinilai","Dinilai"))))</x:f>
        <x:v>Dinilai</x:v>
      </x:c>
    </x:row>
    <x:row r="21" ht="23" customHeight="1">
      <x:c r="A21" s="129" t="n">
        <x:v>46268</x:v>
      </x:c>
      <x:c r="B21" s="114"/>
      <x:c r="C21" s="114"/>
      <x:c r="D21" s="114"/>
      <x:c r="E21" s="114"/>
      <x:c r="F21" s="114"/>
      <x:c r="G21" s="114"/>
      <x:c r="H21" s="114" t="str">
        <x:v>3</x:v>
      </x:c>
      <x:c r="I21" s="114" t="str">
        <x:v>K46:P46</x:v>
      </x:c>
      <x:c r="J21" s="114" t="n">
        <x:f>IF(AND(A21&lt;='Pengaturan'!$B$6,B21&lt;&gt;"",COUNT(C21:G21)=5,MIN(C21:G21)&gt;=1,MAX(C21:G21)&lt;='Pengaturan'!$B$12),1,0)</x:f>
        <x:v>0</x:v>
      </x:c>
      <x:c r="K21" s="197" t="str">
        <x:f>IF(J21=0,"",(C21*'Pengaturan'!$B$38+D21*'Pengaturan'!$B$39+E21*'Pengaturan'!$B$40+F21*'Pengaturan'!$B$41+G21*'Pengaturan'!$B$42)/'Pengaturan'!$B$12)</x:f>
      </x:c>
      <x:c r="L21" s="189" t="str">
        <x:f>IF(J21=0,"",C21)</x:f>
      </x:c>
      <x:c r="M21" s="189" t="str">
        <x:f>IF(J21=0,"",AVERAGE(D21:G21)*'Pengaturan'!$B$14/'Pengaturan'!$B$12)</x:f>
      </x:c>
      <x:c r="N21" s="189" t="str">
        <x:f>IF(J21=0,"",L21+M21)</x:f>
      </x:c>
      <x:c r="O21" s="116" t="str">
        <x:f>IF(A21&gt;'Pengaturan'!$B$6,"Belum berjalan",IF(AND(B21="",COUNT(C21:G21)=0),"Slot kosong",IF(B21="","Nama belum diisi",IF(J21=0,"Belum dinilai","Dinilai"))))</x:f>
        <x:v>Slot kosong</x:v>
      </x:c>
    </x:row>
    <x:row r="22" ht="23" customHeight="1">
      <x:c r="A22" s="129" t="n">
        <x:v>46268</x:v>
      </x:c>
      <x:c r="B22" s="114"/>
      <x:c r="C22" s="114"/>
      <x:c r="D22" s="114"/>
      <x:c r="E22" s="114"/>
      <x:c r="F22" s="114"/>
      <x:c r="G22" s="114"/>
      <x:c r="H22" s="114" t="str">
        <x:v>3</x:v>
      </x:c>
      <x:c r="I22" s="114" t="str">
        <x:v>K47:P47</x:v>
      </x:c>
      <x:c r="J22" s="114" t="n">
        <x:f>IF(AND(A22&lt;='Pengaturan'!$B$6,B22&lt;&gt;"",COUNT(C22:G22)=5,MIN(C22:G22)&gt;=1,MAX(C22:G22)&lt;='Pengaturan'!$B$12),1,0)</x:f>
        <x:v>0</x:v>
      </x:c>
      <x:c r="K22" s="197" t="str">
        <x:f>IF(J22=0,"",(C22*'Pengaturan'!$B$38+D22*'Pengaturan'!$B$39+E22*'Pengaturan'!$B$40+F22*'Pengaturan'!$B$41+G22*'Pengaturan'!$B$42)/'Pengaturan'!$B$12)</x:f>
      </x:c>
      <x:c r="L22" s="189" t="str">
        <x:f>IF(J22=0,"",C22)</x:f>
      </x:c>
      <x:c r="M22" s="189" t="str">
        <x:f>IF(J22=0,"",AVERAGE(D22:G22)*'Pengaturan'!$B$14/'Pengaturan'!$B$12)</x:f>
      </x:c>
      <x:c r="N22" s="189" t="str">
        <x:f>IF(J22=0,"",L22+M22)</x:f>
      </x:c>
      <x:c r="O22" s="116" t="str">
        <x:f>IF(A22&gt;'Pengaturan'!$B$6,"Belum berjalan",IF(AND(B22="",COUNT(C22:G22)=0),"Slot kosong",IF(B22="","Nama belum diisi",IF(J22=0,"Belum dinilai","Dinilai"))))</x:f>
        <x:v>Slot kosong</x:v>
      </x:c>
    </x:row>
    <x:row r="23" ht="23" customHeight="1">
      <x:c r="A23" s="129" t="n">
        <x:v>46269</x:v>
      </x:c>
      <x:c r="B23" s="114" t="str">
        <x:v>INDAH</x:v>
      </x:c>
      <x:c r="C23" s="114" t="n">
        <x:v>5</x:v>
      </x:c>
      <x:c r="D23" s="114" t="n">
        <x:v>5</x:v>
      </x:c>
      <x:c r="E23" s="114" t="n">
        <x:v>5</x:v>
      </x:c>
      <x:c r="F23" s="114" t="n">
        <x:v>4</x:v>
      </x:c>
      <x:c r="G23" s="114" t="n">
        <x:v>5</x:v>
      </x:c>
      <x:c r="H23" s="114" t="str">
        <x:v>4</x:v>
      </x:c>
      <x:c r="I23" s="114" t="str">
        <x:v>K40:P40</x:v>
      </x:c>
      <x:c r="J23" s="114" t="n">
        <x:f>IF(AND(A23&lt;='Pengaturan'!$B$6,B23&lt;&gt;"",COUNT(C23:G23)=5,MIN(C23:G23)&gt;=1,MAX(C23:G23)&lt;='Pengaturan'!$B$12),1,0)</x:f>
        <x:v>1</x:v>
      </x:c>
      <x:c r="K23" s="197" t="n">
        <x:f>IF(J23=0,"",(C23*'Pengaturan'!$B$38+D23*'Pengaturan'!$B$39+E23*'Pengaturan'!$B$40+F23*'Pengaturan'!$B$41+G23*'Pengaturan'!$B$42)/'Pengaturan'!$B$12)</x:f>
        <x:v>0.97</x:v>
      </x:c>
      <x:c r="L23" s="189" t="n">
        <x:f>IF(J23=0,"",C23)</x:f>
        <x:v>5</x:v>
      </x:c>
      <x:c r="M23" s="189" t="n">
        <x:f>IF(J23=0,"",AVERAGE(D23:G23)*'Pengaturan'!$B$14/'Pengaturan'!$B$12)</x:f>
        <x:v>14.25</x:v>
      </x:c>
      <x:c r="N23" s="189" t="n">
        <x:f>IF(J23=0,"",L23+M23)</x:f>
        <x:v>19.25</x:v>
      </x:c>
      <x:c r="O23" s="116" t="str">
        <x:f>IF(A23&gt;'Pengaturan'!$B$6,"Belum berjalan",IF(AND(B23="",COUNT(C23:G23)=0),"Slot kosong",IF(B23="","Nama belum diisi",IF(J23=0,"Belum dinilai","Dinilai"))))</x:f>
        <x:v>Dinilai</x:v>
      </x:c>
    </x:row>
    <x:row r="24" ht="23" customHeight="1">
      <x:c r="A24" s="129" t="n">
        <x:v>46269</x:v>
      </x:c>
      <x:c r="B24" s="114" t="str">
        <x:v>INDAH</x:v>
      </x:c>
      <x:c r="C24" s="114" t="n">
        <x:v>5</x:v>
      </x:c>
      <x:c r="D24" s="114" t="n">
        <x:v>5</x:v>
      </x:c>
      <x:c r="E24" s="114" t="n">
        <x:v>5</x:v>
      </x:c>
      <x:c r="F24" s="114" t="n">
        <x:v>5</x:v>
      </x:c>
      <x:c r="G24" s="114" t="n">
        <x:v>5</x:v>
      </x:c>
      <x:c r="H24" s="114" t="str">
        <x:v>4</x:v>
      </x:c>
      <x:c r="I24" s="114" t="str">
        <x:v>K41:P41</x:v>
      </x:c>
      <x:c r="J24" s="114" t="n">
        <x:f>IF(AND(A24&lt;='Pengaturan'!$B$6,B24&lt;&gt;"",COUNT(C24:G24)=5,MIN(C24:G24)&gt;=1,MAX(C24:G24)&lt;='Pengaturan'!$B$12),1,0)</x:f>
        <x:v>1</x:v>
      </x:c>
      <x:c r="K24" s="197" t="n">
        <x:f>IF(J24=0,"",(C24*'Pengaturan'!$B$38+D24*'Pengaturan'!$B$39+E24*'Pengaturan'!$B$40+F24*'Pengaturan'!$B$41+G24*'Pengaturan'!$B$42)/'Pengaturan'!$B$12)</x:f>
        <x:v>1</x:v>
      </x:c>
      <x:c r="L24" s="189" t="n">
        <x:f>IF(J24=0,"",C24)</x:f>
        <x:v>5</x:v>
      </x:c>
      <x:c r="M24" s="189" t="n">
        <x:f>IF(J24=0,"",AVERAGE(D24:G24)*'Pengaturan'!$B$14/'Pengaturan'!$B$12)</x:f>
        <x:v>15</x:v>
      </x:c>
      <x:c r="N24" s="189" t="n">
        <x:f>IF(J24=0,"",L24+M24)</x:f>
        <x:v>20</x:v>
      </x:c>
      <x:c r="O24" s="116" t="str">
        <x:f>IF(A24&gt;'Pengaturan'!$B$6,"Belum berjalan",IF(AND(B24="",COUNT(C24:G24)=0),"Slot kosong",IF(B24="","Nama belum diisi",IF(J24=0,"Belum dinilai","Dinilai"))))</x:f>
        <x:v>Dinilai</x:v>
      </x:c>
    </x:row>
    <x:row r="25" ht="23" customHeight="1">
      <x:c r="A25" s="129" t="n">
        <x:v>46269</x:v>
      </x:c>
      <x:c r="B25" s="114" t="str">
        <x:v>ADIF</x:v>
      </x:c>
      <x:c r="C25" s="114" t="n">
        <x:v>5</x:v>
      </x:c>
      <x:c r="D25" s="114" t="n">
        <x:v>5</x:v>
      </x:c>
      <x:c r="E25" s="114" t="n">
        <x:v>5</x:v>
      </x:c>
      <x:c r="F25" s="114" t="n">
        <x:v>5</x:v>
      </x:c>
      <x:c r="G25" s="114" t="n">
        <x:v>5</x:v>
      </x:c>
      <x:c r="H25" s="114" t="str">
        <x:v>4</x:v>
      </x:c>
      <x:c r="I25" s="114" t="str">
        <x:v>K42:P42</x:v>
      </x:c>
      <x:c r="J25" s="114" t="n">
        <x:f>IF(AND(A25&lt;='Pengaturan'!$B$6,B25&lt;&gt;"",COUNT(C25:G25)=5,MIN(C25:G25)&gt;=1,MAX(C25:G25)&lt;='Pengaturan'!$B$12),1,0)</x:f>
        <x:v>1</x:v>
      </x:c>
      <x:c r="K25" s="197" t="n">
        <x:f>IF(J25=0,"",(C25*'Pengaturan'!$B$38+D25*'Pengaturan'!$B$39+E25*'Pengaturan'!$B$40+F25*'Pengaturan'!$B$41+G25*'Pengaturan'!$B$42)/'Pengaturan'!$B$12)</x:f>
        <x:v>1</x:v>
      </x:c>
      <x:c r="L25" s="189" t="n">
        <x:f>IF(J25=0,"",C25)</x:f>
        <x:v>5</x:v>
      </x:c>
      <x:c r="M25" s="189" t="n">
        <x:f>IF(J25=0,"",AVERAGE(D25:G25)*'Pengaturan'!$B$14/'Pengaturan'!$B$12)</x:f>
        <x:v>15</x:v>
      </x:c>
      <x:c r="N25" s="189" t="n">
        <x:f>IF(J25=0,"",L25+M25)</x:f>
        <x:v>20</x:v>
      </x:c>
      <x:c r="O25" s="116" t="str">
        <x:f>IF(A25&gt;'Pengaturan'!$B$6,"Belum berjalan",IF(AND(B25="",COUNT(C25:G25)=0),"Slot kosong",IF(B25="","Nama belum diisi",IF(J25=0,"Belum dinilai","Dinilai"))))</x:f>
        <x:v>Dinilai</x:v>
      </x:c>
    </x:row>
    <x:row r="26" ht="23" customHeight="1">
      <x:c r="A26" s="129" t="n">
        <x:v>46269</x:v>
      </x:c>
      <x:c r="B26" s="114" t="str">
        <x:v>ADIF</x:v>
      </x:c>
      <x:c r="C26" s="114" t="n">
        <x:v>5</x:v>
      </x:c>
      <x:c r="D26" s="114" t="n">
        <x:v>5</x:v>
      </x:c>
      <x:c r="E26" s="114" t="n">
        <x:v>5</x:v>
      </x:c>
      <x:c r="F26" s="114" t="n">
        <x:v>5</x:v>
      </x:c>
      <x:c r="G26" s="114" t="n">
        <x:v>5</x:v>
      </x:c>
      <x:c r="H26" s="114" t="str">
        <x:v>4</x:v>
      </x:c>
      <x:c r="I26" s="114" t="str">
        <x:v>K43:P43</x:v>
      </x:c>
      <x:c r="J26" s="114" t="n">
        <x:f>IF(AND(A26&lt;='Pengaturan'!$B$6,B26&lt;&gt;"",COUNT(C26:G26)=5,MIN(C26:G26)&gt;=1,MAX(C26:G26)&lt;='Pengaturan'!$B$12),1,0)</x:f>
        <x:v>1</x:v>
      </x:c>
      <x:c r="K26" s="197" t="n">
        <x:f>IF(J26=0,"",(C26*'Pengaturan'!$B$38+D26*'Pengaturan'!$B$39+E26*'Pengaturan'!$B$40+F26*'Pengaturan'!$B$41+G26*'Pengaturan'!$B$42)/'Pengaturan'!$B$12)</x:f>
        <x:v>1</x:v>
      </x:c>
      <x:c r="L26" s="189" t="n">
        <x:f>IF(J26=0,"",C26)</x:f>
        <x:v>5</x:v>
      </x:c>
      <x:c r="M26" s="189" t="n">
        <x:f>IF(J26=0,"",AVERAGE(D26:G26)*'Pengaturan'!$B$14/'Pengaturan'!$B$12)</x:f>
        <x:v>15</x:v>
      </x:c>
      <x:c r="N26" s="189" t="n">
        <x:f>IF(J26=0,"",L26+M26)</x:f>
        <x:v>20</x:v>
      </x:c>
      <x:c r="O26" s="116" t="str">
        <x:f>IF(A26&gt;'Pengaturan'!$B$6,"Belum berjalan",IF(AND(B26="",COUNT(C26:G26)=0),"Slot kosong",IF(B26="","Nama belum diisi",IF(J26=0,"Belum dinilai","Dinilai"))))</x:f>
        <x:v>Dinilai</x:v>
      </x:c>
    </x:row>
    <x:row r="27" ht="23" customHeight="1">
      <x:c r="A27" s="129" t="n">
        <x:v>46269</x:v>
      </x:c>
      <x:c r="B27" s="114"/>
      <x:c r="C27" s="114"/>
      <x:c r="D27" s="114"/>
      <x:c r="E27" s="114"/>
      <x:c r="F27" s="114"/>
      <x:c r="G27" s="114"/>
      <x:c r="H27" s="114" t="str">
        <x:v>4</x:v>
      </x:c>
      <x:c r="I27" s="114" t="str">
        <x:v>K44:P44</x:v>
      </x:c>
      <x:c r="J27" s="114" t="n">
        <x:f>IF(AND(A27&lt;='Pengaturan'!$B$6,B27&lt;&gt;"",COUNT(C27:G27)=5,MIN(C27:G27)&gt;=1,MAX(C27:G27)&lt;='Pengaturan'!$B$12),1,0)</x:f>
        <x:v>0</x:v>
      </x:c>
      <x:c r="K27" s="197" t="str">
        <x:f>IF(J27=0,"",(C27*'Pengaturan'!$B$38+D27*'Pengaturan'!$B$39+E27*'Pengaturan'!$B$40+F27*'Pengaturan'!$B$41+G27*'Pengaturan'!$B$42)/'Pengaturan'!$B$12)</x:f>
      </x:c>
      <x:c r="L27" s="189" t="str">
        <x:f>IF(J27=0,"",C27)</x:f>
      </x:c>
      <x:c r="M27" s="189" t="str">
        <x:f>IF(J27=0,"",AVERAGE(D27:G27)*'Pengaturan'!$B$14/'Pengaturan'!$B$12)</x:f>
      </x:c>
      <x:c r="N27" s="189" t="str">
        <x:f>IF(J27=0,"",L27+M27)</x:f>
      </x:c>
      <x:c r="O27" s="116" t="str">
        <x:f>IF(A27&gt;'Pengaturan'!$B$6,"Belum berjalan",IF(AND(B27="",COUNT(C27:G27)=0),"Slot kosong",IF(B27="","Nama belum diisi",IF(J27=0,"Belum dinilai","Dinilai"))))</x:f>
        <x:v>Slot kosong</x:v>
      </x:c>
    </x:row>
    <x:row r="28" ht="23" customHeight="1">
      <x:c r="A28" s="129" t="n">
        <x:v>46269</x:v>
      </x:c>
      <x:c r="B28" s="114"/>
      <x:c r="C28" s="114"/>
      <x:c r="D28" s="114"/>
      <x:c r="E28" s="114"/>
      <x:c r="F28" s="114"/>
      <x:c r="G28" s="114"/>
      <x:c r="H28" s="114" t="str">
        <x:v>4</x:v>
      </x:c>
      <x:c r="I28" s="114" t="str">
        <x:v>K45:P45</x:v>
      </x:c>
      <x:c r="J28" s="114" t="n">
        <x:f>IF(AND(A28&lt;='Pengaturan'!$B$6,B28&lt;&gt;"",COUNT(C28:G28)=5,MIN(C28:G28)&gt;=1,MAX(C28:G28)&lt;='Pengaturan'!$B$12),1,0)</x:f>
        <x:v>0</x:v>
      </x:c>
      <x:c r="K28" s="197" t="str">
        <x:f>IF(J28=0,"",(C28*'Pengaturan'!$B$38+D28*'Pengaturan'!$B$39+E28*'Pengaturan'!$B$40+F28*'Pengaturan'!$B$41+G28*'Pengaturan'!$B$42)/'Pengaturan'!$B$12)</x:f>
      </x:c>
      <x:c r="L28" s="189" t="str">
        <x:f>IF(J28=0,"",C28)</x:f>
      </x:c>
      <x:c r="M28" s="189" t="str">
        <x:f>IF(J28=0,"",AVERAGE(D28:G28)*'Pengaturan'!$B$14/'Pengaturan'!$B$12)</x:f>
      </x:c>
      <x:c r="N28" s="189" t="str">
        <x:f>IF(J28=0,"",L28+M28)</x:f>
      </x:c>
      <x:c r="O28" s="116" t="str">
        <x:f>IF(A28&gt;'Pengaturan'!$B$6,"Belum berjalan",IF(AND(B28="",COUNT(C28:G28)=0),"Slot kosong",IF(B28="","Nama belum diisi",IF(J28=0,"Belum dinilai","Dinilai"))))</x:f>
        <x:v>Slot kosong</x:v>
      </x:c>
    </x:row>
    <x:row r="29" ht="23" customHeight="1">
      <x:c r="A29" s="129" t="n">
        <x:v>46270</x:v>
      </x:c>
      <x:c r="B29" s="114" t="str">
        <x:v>INDAH</x:v>
      </x:c>
      <x:c r="C29" s="114" t="n">
        <x:v>5</x:v>
      </x:c>
      <x:c r="D29" s="114" t="n">
        <x:v>5</x:v>
      </x:c>
      <x:c r="E29" s="114" t="n">
        <x:v>5</x:v>
      </x:c>
      <x:c r="F29" s="114" t="n">
        <x:v>5</x:v>
      </x:c>
      <x:c r="G29" s="114" t="n">
        <x:v>5</x:v>
      </x:c>
      <x:c r="H29" s="114" t="str">
        <x:v>5</x:v>
      </x:c>
      <x:c r="I29" s="114" t="str">
        <x:v>K35:P35</x:v>
      </x:c>
      <x:c r="J29" s="114" t="n">
        <x:f>IF(AND(A29&lt;='Pengaturan'!$B$6,B29&lt;&gt;"",COUNT(C29:G29)=5,MIN(C29:G29)&gt;=1,MAX(C29:G29)&lt;='Pengaturan'!$B$12),1,0)</x:f>
        <x:v>1</x:v>
      </x:c>
      <x:c r="K29" s="197" t="n">
        <x:f>IF(J29=0,"",(C29*'Pengaturan'!$B$38+D29*'Pengaturan'!$B$39+E29*'Pengaturan'!$B$40+F29*'Pengaturan'!$B$41+G29*'Pengaturan'!$B$42)/'Pengaturan'!$B$12)</x:f>
        <x:v>1</x:v>
      </x:c>
      <x:c r="L29" s="189" t="n">
        <x:f>IF(J29=0,"",C29)</x:f>
        <x:v>5</x:v>
      </x:c>
      <x:c r="M29" s="189" t="n">
        <x:f>IF(J29=0,"",AVERAGE(D29:G29)*'Pengaturan'!$B$14/'Pengaturan'!$B$12)</x:f>
        <x:v>15</x:v>
      </x:c>
      <x:c r="N29" s="189" t="n">
        <x:f>IF(J29=0,"",L29+M29)</x:f>
        <x:v>20</x:v>
      </x:c>
      <x:c r="O29" s="116" t="str">
        <x:f>IF(A29&gt;'Pengaturan'!$B$6,"Belum berjalan",IF(AND(B29="",COUNT(C29:G29)=0),"Slot kosong",IF(B29="","Nama belum diisi",IF(J29=0,"Belum dinilai","Dinilai"))))</x:f>
        <x:v>Dinilai</x:v>
      </x:c>
    </x:row>
    <x:row r="30" ht="23" customHeight="1">
      <x:c r="A30" s="129" t="n">
        <x:v>46270</x:v>
      </x:c>
      <x:c r="B30" s="114" t="str">
        <x:v>AMEL</x:v>
      </x:c>
      <x:c r="C30" s="114" t="n">
        <x:v>5</x:v>
      </x:c>
      <x:c r="D30" s="114" t="n">
        <x:v>5</x:v>
      </x:c>
      <x:c r="E30" s="114" t="n">
        <x:v>5</x:v>
      </x:c>
      <x:c r="F30" s="114" t="n">
        <x:v>5</x:v>
      </x:c>
      <x:c r="G30" s="114" t="n">
        <x:v>5</x:v>
      </x:c>
      <x:c r="H30" s="114" t="str">
        <x:v>5</x:v>
      </x:c>
      <x:c r="I30" s="114" t="str">
        <x:v>K36:P36</x:v>
      </x:c>
      <x:c r="J30" s="114" t="n">
        <x:f>IF(AND(A30&lt;='Pengaturan'!$B$6,B30&lt;&gt;"",COUNT(C30:G30)=5,MIN(C30:G30)&gt;=1,MAX(C30:G30)&lt;='Pengaturan'!$B$12),1,0)</x:f>
        <x:v>1</x:v>
      </x:c>
      <x:c r="K30" s="197" t="n">
        <x:f>IF(J30=0,"",(C30*'Pengaturan'!$B$38+D30*'Pengaturan'!$B$39+E30*'Pengaturan'!$B$40+F30*'Pengaturan'!$B$41+G30*'Pengaturan'!$B$42)/'Pengaturan'!$B$12)</x:f>
        <x:v>1</x:v>
      </x:c>
      <x:c r="L30" s="189" t="n">
        <x:f>IF(J30=0,"",C30)</x:f>
        <x:v>5</x:v>
      </x:c>
      <x:c r="M30" s="189" t="n">
        <x:f>IF(J30=0,"",AVERAGE(D30:G30)*'Pengaturan'!$B$14/'Pengaturan'!$B$12)</x:f>
        <x:v>15</x:v>
      </x:c>
      <x:c r="N30" s="189" t="n">
        <x:f>IF(J30=0,"",L30+M30)</x:f>
        <x:v>20</x:v>
      </x:c>
      <x:c r="O30" s="116" t="str">
        <x:f>IF(A30&gt;'Pengaturan'!$B$6,"Belum berjalan",IF(AND(B30="",COUNT(C30:G30)=0),"Slot kosong",IF(B30="","Nama belum diisi",IF(J30=0,"Belum dinilai","Dinilai"))))</x:f>
        <x:v>Dinilai</x:v>
      </x:c>
    </x:row>
    <x:row r="31" ht="23" customHeight="1">
      <x:c r="A31" s="129" t="n">
        <x:v>46270</x:v>
      </x:c>
      <x:c r="B31" s="114" t="str">
        <x:v>SAKA</x:v>
      </x:c>
      <x:c r="C31" s="114" t="n">
        <x:v>5</x:v>
      </x:c>
      <x:c r="D31" s="114" t="n">
        <x:v>5</x:v>
      </x:c>
      <x:c r="E31" s="114" t="n">
        <x:v>5</x:v>
      </x:c>
      <x:c r="F31" s="114" t="n">
        <x:v>5</x:v>
      </x:c>
      <x:c r="G31" s="114" t="n">
        <x:v>5</x:v>
      </x:c>
      <x:c r="H31" s="114" t="str">
        <x:v>5</x:v>
      </x:c>
      <x:c r="I31" s="114" t="str">
        <x:v>K37:P37</x:v>
      </x:c>
      <x:c r="J31" s="114" t="n">
        <x:f>IF(AND(A31&lt;='Pengaturan'!$B$6,B31&lt;&gt;"",COUNT(C31:G31)=5,MIN(C31:G31)&gt;=1,MAX(C31:G31)&lt;='Pengaturan'!$B$12),1,0)</x:f>
        <x:v>1</x:v>
      </x:c>
      <x:c r="K31" s="197" t="n">
        <x:f>IF(J31=0,"",(C31*'Pengaturan'!$B$38+D31*'Pengaturan'!$B$39+E31*'Pengaturan'!$B$40+F31*'Pengaturan'!$B$41+G31*'Pengaturan'!$B$42)/'Pengaturan'!$B$12)</x:f>
        <x:v>1</x:v>
      </x:c>
      <x:c r="L31" s="189" t="n">
        <x:f>IF(J31=0,"",C31)</x:f>
        <x:v>5</x:v>
      </x:c>
      <x:c r="M31" s="189" t="n">
        <x:f>IF(J31=0,"",AVERAGE(D31:G31)*'Pengaturan'!$B$14/'Pengaturan'!$B$12)</x:f>
        <x:v>15</x:v>
      </x:c>
      <x:c r="N31" s="189" t="n">
        <x:f>IF(J31=0,"",L31+M31)</x:f>
        <x:v>20</x:v>
      </x:c>
      <x:c r="O31" s="116" t="str">
        <x:f>IF(A31&gt;'Pengaturan'!$B$6,"Belum berjalan",IF(AND(B31="",COUNT(C31:G31)=0),"Slot kosong",IF(B31="","Nama belum diisi",IF(J31=0,"Belum dinilai","Dinilai"))))</x:f>
        <x:v>Dinilai</x:v>
      </x:c>
    </x:row>
    <x:row r="32" ht="23" customHeight="1">
      <x:c r="A32" s="129" t="n">
        <x:v>46270</x:v>
      </x:c>
      <x:c r="B32" s="114" t="str">
        <x:v>SAKA</x:v>
      </x:c>
      <x:c r="C32" s="114" t="n">
        <x:v>5</x:v>
      </x:c>
      <x:c r="D32" s="114" t="n">
        <x:v>5</x:v>
      </x:c>
      <x:c r="E32" s="114" t="n">
        <x:v>5</x:v>
      </x:c>
      <x:c r="F32" s="114" t="n">
        <x:v>5</x:v>
      </x:c>
      <x:c r="G32" s="114" t="n">
        <x:v>5</x:v>
      </x:c>
      <x:c r="H32" s="114" t="str">
        <x:v>5</x:v>
      </x:c>
      <x:c r="I32" s="114" t="str">
        <x:v>K38:P38</x:v>
      </x:c>
      <x:c r="J32" s="114" t="n">
        <x:f>IF(AND(A32&lt;='Pengaturan'!$B$6,B32&lt;&gt;"",COUNT(C32:G32)=5,MIN(C32:G32)&gt;=1,MAX(C32:G32)&lt;='Pengaturan'!$B$12),1,0)</x:f>
        <x:v>1</x:v>
      </x:c>
      <x:c r="K32" s="197" t="n">
        <x:f>IF(J32=0,"",(C32*'Pengaturan'!$B$38+D32*'Pengaturan'!$B$39+E32*'Pengaturan'!$B$40+F32*'Pengaturan'!$B$41+G32*'Pengaturan'!$B$42)/'Pengaturan'!$B$12)</x:f>
        <x:v>1</x:v>
      </x:c>
      <x:c r="L32" s="189" t="n">
        <x:f>IF(J32=0,"",C32)</x:f>
        <x:v>5</x:v>
      </x:c>
      <x:c r="M32" s="189" t="n">
        <x:f>IF(J32=0,"",AVERAGE(D32:G32)*'Pengaturan'!$B$14/'Pengaturan'!$B$12)</x:f>
        <x:v>15</x:v>
      </x:c>
      <x:c r="N32" s="189" t="n">
        <x:f>IF(J32=0,"",L32+M32)</x:f>
        <x:v>20</x:v>
      </x:c>
      <x:c r="O32" s="116" t="str">
        <x:f>IF(A32&gt;'Pengaturan'!$B$6,"Belum berjalan",IF(AND(B32="",COUNT(C32:G32)=0),"Slot kosong",IF(B32="","Nama belum diisi",IF(J32=0,"Belum dinilai","Dinilai"))))</x:f>
        <x:v>Dinilai</x:v>
      </x:c>
    </x:row>
    <x:row r="33" ht="23" customHeight="1">
      <x:c r="A33" s="129" t="n">
        <x:v>46270</x:v>
      </x:c>
      <x:c r="B33" s="114"/>
      <x:c r="C33" s="114"/>
      <x:c r="D33" s="114"/>
      <x:c r="E33" s="114"/>
      <x:c r="F33" s="114"/>
      <x:c r="G33" s="114"/>
      <x:c r="H33" s="114" t="str">
        <x:v>5</x:v>
      </x:c>
      <x:c r="I33" s="114" t="str">
        <x:v>K39:P39</x:v>
      </x:c>
      <x:c r="J33" s="114" t="n">
        <x:f>IF(AND(A33&lt;='Pengaturan'!$B$6,B33&lt;&gt;"",COUNT(C33:G33)=5,MIN(C33:G33)&gt;=1,MAX(C33:G33)&lt;='Pengaturan'!$B$12),1,0)</x:f>
        <x:v>0</x:v>
      </x:c>
      <x:c r="K33" s="197" t="str">
        <x:f>IF(J33=0,"",(C33*'Pengaturan'!$B$38+D33*'Pengaturan'!$B$39+E33*'Pengaturan'!$B$40+F33*'Pengaturan'!$B$41+G33*'Pengaturan'!$B$42)/'Pengaturan'!$B$12)</x:f>
      </x:c>
      <x:c r="L33" s="189" t="str">
        <x:f>IF(J33=0,"",C33)</x:f>
      </x:c>
      <x:c r="M33" s="189" t="str">
        <x:f>IF(J33=0,"",AVERAGE(D33:G33)*'Pengaturan'!$B$14/'Pengaturan'!$B$12)</x:f>
      </x:c>
      <x:c r="N33" s="189" t="str">
        <x:f>IF(J33=0,"",L33+M33)</x:f>
      </x:c>
      <x:c r="O33" s="116" t="str">
        <x:f>IF(A33&gt;'Pengaturan'!$B$6,"Belum berjalan",IF(AND(B33="",COUNT(C33:G33)=0),"Slot kosong",IF(B33="","Nama belum diisi",IF(J33=0,"Belum dinilai","Dinilai"))))</x:f>
        <x:v>Slot kosong</x:v>
      </x:c>
    </x:row>
    <x:row r="34" ht="23" customHeight="1">
      <x:c r="A34" s="129" t="n">
        <x:v>46270</x:v>
      </x:c>
      <x:c r="B34" s="114"/>
      <x:c r="C34" s="114"/>
      <x:c r="D34" s="114"/>
      <x:c r="E34" s="114"/>
      <x:c r="F34" s="114"/>
      <x:c r="G34" s="114"/>
      <x:c r="H34" s="114" t="str">
        <x:v>5</x:v>
      </x:c>
      <x:c r="I34" s="114" t="str">
        <x:v>K40:P40</x:v>
      </x:c>
      <x:c r="J34" s="114" t="n">
        <x:f>IF(AND(A34&lt;='Pengaturan'!$B$6,B34&lt;&gt;"",COUNT(C34:G34)=5,MIN(C34:G34)&gt;=1,MAX(C34:G34)&lt;='Pengaturan'!$B$12),1,0)</x:f>
        <x:v>0</x:v>
      </x:c>
      <x:c r="K34" s="197" t="str">
        <x:f>IF(J34=0,"",(C34*'Pengaturan'!$B$38+D34*'Pengaturan'!$B$39+E34*'Pengaturan'!$B$40+F34*'Pengaturan'!$B$41+G34*'Pengaturan'!$B$42)/'Pengaturan'!$B$12)</x:f>
      </x:c>
      <x:c r="L34" s="189" t="str">
        <x:f>IF(J34=0,"",C34)</x:f>
      </x:c>
      <x:c r="M34" s="189" t="str">
        <x:f>IF(J34=0,"",AVERAGE(D34:G34)*'Pengaturan'!$B$14/'Pengaturan'!$B$12)</x:f>
      </x:c>
      <x:c r="N34" s="189" t="str">
        <x:f>IF(J34=0,"",L34+M34)</x:f>
      </x:c>
      <x:c r="O34" s="116" t="str">
        <x:f>IF(A34&gt;'Pengaturan'!$B$6,"Belum berjalan",IF(AND(B34="",COUNT(C34:G34)=0),"Slot kosong",IF(B34="","Nama belum diisi",IF(J34=0,"Belum dinilai","Dinilai"))))</x:f>
        <x:v>Slot kosong</x:v>
      </x:c>
    </x:row>
    <x:row r="35" ht="23" customHeight="1">
      <x:c r="A35" s="129" t="n">
        <x:v>46271</x:v>
      </x:c>
      <x:c r="B35" s="114" t="str">
        <x:v>AMEL</x:v>
      </x:c>
      <x:c r="C35" s="114" t="n">
        <x:v>5</x:v>
      </x:c>
      <x:c r="D35" s="114" t="n">
        <x:v>5</x:v>
      </x:c>
      <x:c r="E35" s="114" t="n">
        <x:v>5</x:v>
      </x:c>
      <x:c r="F35" s="114" t="n">
        <x:v>5</x:v>
      </x:c>
      <x:c r="G35" s="114" t="n">
        <x:v>5</x:v>
      </x:c>
      <x:c r="H35" s="114" t="str">
        <x:v>6</x:v>
      </x:c>
      <x:c r="I35" s="114" t="str">
        <x:v>K37:P37</x:v>
      </x:c>
      <x:c r="J35" s="114" t="n">
        <x:f>IF(AND(A35&lt;='Pengaturan'!$B$6,B35&lt;&gt;"",COUNT(C35:G35)=5,MIN(C35:G35)&gt;=1,MAX(C35:G35)&lt;='Pengaturan'!$B$12),1,0)</x:f>
        <x:v>1</x:v>
      </x:c>
      <x:c r="K35" s="197" t="n">
        <x:f>IF(J35=0,"",(C35*'Pengaturan'!$B$38+D35*'Pengaturan'!$B$39+E35*'Pengaturan'!$B$40+F35*'Pengaturan'!$B$41+G35*'Pengaturan'!$B$42)/'Pengaturan'!$B$12)</x:f>
        <x:v>1</x:v>
      </x:c>
      <x:c r="L35" s="189" t="n">
        <x:f>IF(J35=0,"",C35)</x:f>
        <x:v>5</x:v>
      </x:c>
      <x:c r="M35" s="189" t="n">
        <x:f>IF(J35=0,"",AVERAGE(D35:G35)*'Pengaturan'!$B$14/'Pengaturan'!$B$12)</x:f>
        <x:v>15</x:v>
      </x:c>
      <x:c r="N35" s="189" t="n">
        <x:f>IF(J35=0,"",L35+M35)</x:f>
        <x:v>20</x:v>
      </x:c>
      <x:c r="O35" s="116" t="str">
        <x:f>IF(A35&gt;'Pengaturan'!$B$6,"Belum berjalan",IF(AND(B35="",COUNT(C35:G35)=0),"Slot kosong",IF(B35="","Nama belum diisi",IF(J35=0,"Belum dinilai","Dinilai"))))</x:f>
        <x:v>Dinilai</x:v>
      </x:c>
    </x:row>
    <x:row r="36" ht="23" customHeight="1">
      <x:c r="A36" s="129" t="n">
        <x:v>46271</x:v>
      </x:c>
      <x:c r="B36" s="114" t="str">
        <x:v>AMEL</x:v>
      </x:c>
      <x:c r="C36" s="114" t="n">
        <x:v>5</x:v>
      </x:c>
      <x:c r="D36" s="114" t="n">
        <x:v>5</x:v>
      </x:c>
      <x:c r="E36" s="114" t="n">
        <x:v>5</x:v>
      </x:c>
      <x:c r="F36" s="114" t="n">
        <x:v>5</x:v>
      </x:c>
      <x:c r="G36" s="114" t="n">
        <x:v>5</x:v>
      </x:c>
      <x:c r="H36" s="114" t="str">
        <x:v>6</x:v>
      </x:c>
      <x:c r="I36" s="114" t="str">
        <x:v>K38:P38</x:v>
      </x:c>
      <x:c r="J36" s="114" t="n">
        <x:f>IF(AND(A36&lt;='Pengaturan'!$B$6,B36&lt;&gt;"",COUNT(C36:G36)=5,MIN(C36:G36)&gt;=1,MAX(C36:G36)&lt;='Pengaturan'!$B$12),1,0)</x:f>
        <x:v>1</x:v>
      </x:c>
      <x:c r="K36" s="197" t="n">
        <x:f>IF(J36=0,"",(C36*'Pengaturan'!$B$38+D36*'Pengaturan'!$B$39+E36*'Pengaturan'!$B$40+F36*'Pengaturan'!$B$41+G36*'Pengaturan'!$B$42)/'Pengaturan'!$B$12)</x:f>
        <x:v>1</x:v>
      </x:c>
      <x:c r="L36" s="189" t="n">
        <x:f>IF(J36=0,"",C36)</x:f>
        <x:v>5</x:v>
      </x:c>
      <x:c r="M36" s="189" t="n">
        <x:f>IF(J36=0,"",AVERAGE(D36:G36)*'Pengaturan'!$B$14/'Pengaturan'!$B$12)</x:f>
        <x:v>15</x:v>
      </x:c>
      <x:c r="N36" s="189" t="n">
        <x:f>IF(J36=0,"",L36+M36)</x:f>
        <x:v>20</x:v>
      </x:c>
      <x:c r="O36" s="116" t="str">
        <x:f>IF(A36&gt;'Pengaturan'!$B$6,"Belum berjalan",IF(AND(B36="",COUNT(C36:G36)=0),"Slot kosong",IF(B36="","Nama belum diisi",IF(J36=0,"Belum dinilai","Dinilai"))))</x:f>
        <x:v>Dinilai</x:v>
      </x:c>
    </x:row>
    <x:row r="37" ht="23" customHeight="1">
      <x:c r="A37" s="129" t="n">
        <x:v>46271</x:v>
      </x:c>
      <x:c r="B37" s="114" t="str">
        <x:v>SAKA</x:v>
      </x:c>
      <x:c r="C37" s="114" t="n">
        <x:v>5</x:v>
      </x:c>
      <x:c r="D37" s="114" t="n">
        <x:v>5</x:v>
      </x:c>
      <x:c r="E37" s="114" t="n">
        <x:v>5</x:v>
      </x:c>
      <x:c r="F37" s="114" t="n">
        <x:v>5</x:v>
      </x:c>
      <x:c r="G37" s="114" t="n">
        <x:v>5</x:v>
      </x:c>
      <x:c r="H37" s="114" t="str">
        <x:v>6</x:v>
      </x:c>
      <x:c r="I37" s="114" t="str">
        <x:v>K39:P39</x:v>
      </x:c>
      <x:c r="J37" s="114" t="n">
        <x:f>IF(AND(A37&lt;='Pengaturan'!$B$6,B37&lt;&gt;"",COUNT(C37:G37)=5,MIN(C37:G37)&gt;=1,MAX(C37:G37)&lt;='Pengaturan'!$B$12),1,0)</x:f>
        <x:v>1</x:v>
      </x:c>
      <x:c r="K37" s="197" t="n">
        <x:f>IF(J37=0,"",(C37*'Pengaturan'!$B$38+D37*'Pengaturan'!$B$39+E37*'Pengaturan'!$B$40+F37*'Pengaturan'!$B$41+G37*'Pengaturan'!$B$42)/'Pengaturan'!$B$12)</x:f>
        <x:v>1</x:v>
      </x:c>
      <x:c r="L37" s="189" t="n">
        <x:f>IF(J37=0,"",C37)</x:f>
        <x:v>5</x:v>
      </x:c>
      <x:c r="M37" s="189" t="n">
        <x:f>IF(J37=0,"",AVERAGE(D37:G37)*'Pengaturan'!$B$14/'Pengaturan'!$B$12)</x:f>
        <x:v>15</x:v>
      </x:c>
      <x:c r="N37" s="189" t="n">
        <x:f>IF(J37=0,"",L37+M37)</x:f>
        <x:v>20</x:v>
      </x:c>
      <x:c r="O37" s="116" t="str">
        <x:f>IF(A37&gt;'Pengaturan'!$B$6,"Belum berjalan",IF(AND(B37="",COUNT(C37:G37)=0),"Slot kosong",IF(B37="","Nama belum diisi",IF(J37=0,"Belum dinilai","Dinilai"))))</x:f>
        <x:v>Dinilai</x:v>
      </x:c>
    </x:row>
    <x:row r="38" ht="23" customHeight="1">
      <x:c r="A38" s="129" t="n">
        <x:v>46271</x:v>
      </x:c>
      <x:c r="B38" s="114" t="str">
        <x:v>ADIF</x:v>
      </x:c>
      <x:c r="C38" s="114" t="n">
        <x:v>5</x:v>
      </x:c>
      <x:c r="D38" s="114" t="n">
        <x:v>5</x:v>
      </x:c>
      <x:c r="E38" s="114" t="n">
        <x:v>5</x:v>
      </x:c>
      <x:c r="F38" s="114" t="n">
        <x:v>5</x:v>
      </x:c>
      <x:c r="G38" s="114" t="n">
        <x:v>5</x:v>
      </x:c>
      <x:c r="H38" s="114" t="str">
        <x:v>6</x:v>
      </x:c>
      <x:c r="I38" s="114" t="str">
        <x:v>K40:P40</x:v>
      </x:c>
      <x:c r="J38" s="114" t="n">
        <x:f>IF(AND(A38&lt;='Pengaturan'!$B$6,B38&lt;&gt;"",COUNT(C38:G38)=5,MIN(C38:G38)&gt;=1,MAX(C38:G38)&lt;='Pengaturan'!$B$12),1,0)</x:f>
        <x:v>1</x:v>
      </x:c>
      <x:c r="K38" s="197" t="n">
        <x:f>IF(J38=0,"",(C38*'Pengaturan'!$B$38+D38*'Pengaturan'!$B$39+E38*'Pengaturan'!$B$40+F38*'Pengaturan'!$B$41+G38*'Pengaturan'!$B$42)/'Pengaturan'!$B$12)</x:f>
        <x:v>1</x:v>
      </x:c>
      <x:c r="L38" s="189" t="n">
        <x:f>IF(J38=0,"",C38)</x:f>
        <x:v>5</x:v>
      </x:c>
      <x:c r="M38" s="189" t="n">
        <x:f>IF(J38=0,"",AVERAGE(D38:G38)*'Pengaturan'!$B$14/'Pengaturan'!$B$12)</x:f>
        <x:v>15</x:v>
      </x:c>
      <x:c r="N38" s="189" t="n">
        <x:f>IF(J38=0,"",L38+M38)</x:f>
        <x:v>20</x:v>
      </x:c>
      <x:c r="O38" s="116" t="str">
        <x:f>IF(A38&gt;'Pengaturan'!$B$6,"Belum berjalan",IF(AND(B38="",COUNT(C38:G38)=0),"Slot kosong",IF(B38="","Nama belum diisi",IF(J38=0,"Belum dinilai","Dinilai"))))</x:f>
        <x:v>Dinilai</x:v>
      </x:c>
    </x:row>
    <x:row r="39" ht="23" customHeight="1">
      <x:c r="A39" s="129" t="n">
        <x:v>46271</x:v>
      </x:c>
      <x:c r="B39" s="114"/>
      <x:c r="C39" s="114"/>
      <x:c r="D39" s="114"/>
      <x:c r="E39" s="114"/>
      <x:c r="F39" s="114"/>
      <x:c r="G39" s="114"/>
      <x:c r="H39" s="114" t="str">
        <x:v>6</x:v>
      </x:c>
      <x:c r="I39" s="114" t="str">
        <x:v>K41:P41</x:v>
      </x:c>
      <x:c r="J39" s="114" t="n">
        <x:f>IF(AND(A39&lt;='Pengaturan'!$B$6,B39&lt;&gt;"",COUNT(C39:G39)=5,MIN(C39:G39)&gt;=1,MAX(C39:G39)&lt;='Pengaturan'!$B$12),1,0)</x:f>
        <x:v>0</x:v>
      </x:c>
      <x:c r="K39" s="197" t="str">
        <x:f>IF(J39=0,"",(C39*'Pengaturan'!$B$38+D39*'Pengaturan'!$B$39+E39*'Pengaturan'!$B$40+F39*'Pengaturan'!$B$41+G39*'Pengaturan'!$B$42)/'Pengaturan'!$B$12)</x:f>
      </x:c>
      <x:c r="L39" s="189" t="str">
        <x:f>IF(J39=0,"",C39)</x:f>
      </x:c>
      <x:c r="M39" s="189" t="str">
        <x:f>IF(J39=0,"",AVERAGE(D39:G39)*'Pengaturan'!$B$14/'Pengaturan'!$B$12)</x:f>
      </x:c>
      <x:c r="N39" s="189" t="str">
        <x:f>IF(J39=0,"",L39+M39)</x:f>
      </x:c>
      <x:c r="O39" s="116" t="str">
        <x:f>IF(A39&gt;'Pengaturan'!$B$6,"Belum berjalan",IF(AND(B39="",COUNT(C39:G39)=0),"Slot kosong",IF(B39="","Nama belum diisi",IF(J39=0,"Belum dinilai","Dinilai"))))</x:f>
        <x:v>Slot kosong</x:v>
      </x:c>
    </x:row>
    <x:row r="40" ht="23" customHeight="1">
      <x:c r="A40" s="129" t="n">
        <x:v>46271</x:v>
      </x:c>
      <x:c r="B40" s="114"/>
      <x:c r="C40" s="114"/>
      <x:c r="D40" s="114"/>
      <x:c r="E40" s="114"/>
      <x:c r="F40" s="114"/>
      <x:c r="G40" s="114"/>
      <x:c r="H40" s="114" t="str">
        <x:v>6</x:v>
      </x:c>
      <x:c r="I40" s="114" t="str">
        <x:v>K42:P42</x:v>
      </x:c>
      <x:c r="J40" s="114" t="n">
        <x:f>IF(AND(A40&lt;='Pengaturan'!$B$6,B40&lt;&gt;"",COUNT(C40:G40)=5,MIN(C40:G40)&gt;=1,MAX(C40:G40)&lt;='Pengaturan'!$B$12),1,0)</x:f>
        <x:v>0</x:v>
      </x:c>
      <x:c r="K40" s="197" t="str">
        <x:f>IF(J40=0,"",(C40*'Pengaturan'!$B$38+D40*'Pengaturan'!$B$39+E40*'Pengaturan'!$B$40+F40*'Pengaturan'!$B$41+G40*'Pengaturan'!$B$42)/'Pengaturan'!$B$12)</x:f>
      </x:c>
      <x:c r="L40" s="189" t="str">
        <x:f>IF(J40=0,"",C40)</x:f>
      </x:c>
      <x:c r="M40" s="189" t="str">
        <x:f>IF(J40=0,"",AVERAGE(D40:G40)*'Pengaturan'!$B$14/'Pengaturan'!$B$12)</x:f>
      </x:c>
      <x:c r="N40" s="189" t="str">
        <x:f>IF(J40=0,"",L40+M40)</x:f>
      </x:c>
      <x:c r="O40" s="116" t="str">
        <x:f>IF(A40&gt;'Pengaturan'!$B$6,"Belum berjalan",IF(AND(B40="",COUNT(C40:G40)=0),"Slot kosong",IF(B40="","Nama belum diisi",IF(J40=0,"Belum dinilai","Dinilai"))))</x:f>
        <x:v>Slot kosong</x:v>
      </x:c>
    </x:row>
    <x:row r="41" ht="23" customHeight="1">
      <x:c r="A41" s="129" t="n">
        <x:v>46272</x:v>
      </x:c>
      <x:c r="B41" s="114" t="str">
        <x:v>AMEL</x:v>
      </x:c>
      <x:c r="C41" s="114" t="n">
        <x:v>4</x:v>
      </x:c>
      <x:c r="D41" s="114" t="n">
        <x:v>5</x:v>
      </x:c>
      <x:c r="E41" s="114" t="n">
        <x:v>5</x:v>
      </x:c>
      <x:c r="F41" s="114" t="n">
        <x:v>5</x:v>
      </x:c>
      <x:c r="G41" s="114" t="n">
        <x:v>4</x:v>
      </x:c>
      <x:c r="H41" s="114" t="str">
        <x:v>7</x:v>
      </x:c>
      <x:c r="I41" s="114" t="str">
        <x:v>K30:P30</x:v>
      </x:c>
      <x:c r="J41" s="114" t="n">
        <x:f>IF(AND(A41&lt;='Pengaturan'!$B$6,B41&lt;&gt;"",COUNT(C41:G41)=5,MIN(C41:G41)&gt;=1,MAX(C41:G41)&lt;='Pengaturan'!$B$12),1,0)</x:f>
        <x:v>1</x:v>
      </x:c>
      <x:c r="K41" s="197" t="n">
        <x:f>IF(J41=0,"",(C41*'Pengaturan'!$B$38+D41*'Pengaturan'!$B$39+E41*'Pengaturan'!$B$40+F41*'Pengaturan'!$B$41+G41*'Pengaturan'!$B$42)/'Pengaturan'!$B$12)</x:f>
        <x:v>0.9299999999999999</x:v>
      </x:c>
      <x:c r="L41" s="189" t="n">
        <x:f>IF(J41=0,"",C41)</x:f>
        <x:v>4</x:v>
      </x:c>
      <x:c r="M41" s="189" t="n">
        <x:f>IF(J41=0,"",AVERAGE(D41:G41)*'Pengaturan'!$B$14/'Pengaturan'!$B$12)</x:f>
        <x:v>14.25</x:v>
      </x:c>
      <x:c r="N41" s="189" t="n">
        <x:f>IF(J41=0,"",L41+M41)</x:f>
        <x:v>18.25</x:v>
      </x:c>
      <x:c r="O41" s="116" t="str">
        <x:f>IF(A41&gt;'Pengaturan'!$B$6,"Belum berjalan",IF(AND(B41="",COUNT(C41:G41)=0),"Slot kosong",IF(B41="","Nama belum diisi",IF(J41=0,"Belum dinilai","Dinilai"))))</x:f>
        <x:v>Dinilai</x:v>
      </x:c>
    </x:row>
    <x:row r="42" ht="23" customHeight="1">
      <x:c r="A42" s="129" t="n">
        <x:v>46272</x:v>
      </x:c>
      <x:c r="B42" s="114" t="str">
        <x:v>INDAH</x:v>
      </x:c>
      <x:c r="C42" s="114" t="n">
        <x:v>5</x:v>
      </x:c>
      <x:c r="D42" s="114" t="n">
        <x:v>5</x:v>
      </x:c>
      <x:c r="E42" s="114" t="n">
        <x:v>5</x:v>
      </x:c>
      <x:c r="F42" s="114" t="n">
        <x:v>5</x:v>
      </x:c>
      <x:c r="G42" s="114" t="n">
        <x:v>5</x:v>
      </x:c>
      <x:c r="H42" s="114" t="str">
        <x:v>7</x:v>
      </x:c>
      <x:c r="I42" s="114" t="str">
        <x:v>K31:P31</x:v>
      </x:c>
      <x:c r="J42" s="114" t="n">
        <x:f>IF(AND(A42&lt;='Pengaturan'!$B$6,B42&lt;&gt;"",COUNT(C42:G42)=5,MIN(C42:G42)&gt;=1,MAX(C42:G42)&lt;='Pengaturan'!$B$12),1,0)</x:f>
        <x:v>1</x:v>
      </x:c>
      <x:c r="K42" s="197" t="n">
        <x:f>IF(J42=0,"",(C42*'Pengaturan'!$B$38+D42*'Pengaturan'!$B$39+E42*'Pengaturan'!$B$40+F42*'Pengaturan'!$B$41+G42*'Pengaturan'!$B$42)/'Pengaturan'!$B$12)</x:f>
        <x:v>1</x:v>
      </x:c>
      <x:c r="L42" s="189" t="n">
        <x:f>IF(J42=0,"",C42)</x:f>
        <x:v>5</x:v>
      </x:c>
      <x:c r="M42" s="189" t="n">
        <x:f>IF(J42=0,"",AVERAGE(D42:G42)*'Pengaturan'!$B$14/'Pengaturan'!$B$12)</x:f>
        <x:v>15</x:v>
      </x:c>
      <x:c r="N42" s="189" t="n">
        <x:f>IF(J42=0,"",L42+M42)</x:f>
        <x:v>20</x:v>
      </x:c>
      <x:c r="O42" s="116" t="str">
        <x:f>IF(A42&gt;'Pengaturan'!$B$6,"Belum berjalan",IF(AND(B42="",COUNT(C42:G42)=0),"Slot kosong",IF(B42="","Nama belum diisi",IF(J42=0,"Belum dinilai","Dinilai"))))</x:f>
        <x:v>Dinilai</x:v>
      </x:c>
    </x:row>
    <x:row r="43" ht="23" customHeight="1">
      <x:c r="A43" s="129" t="n">
        <x:v>46272</x:v>
      </x:c>
      <x:c r="B43" s="114" t="str">
        <x:v>ADIF</x:v>
      </x:c>
      <x:c r="C43" s="114" t="n">
        <x:v>5</x:v>
      </x:c>
      <x:c r="D43" s="114" t="n">
        <x:v>5</x:v>
      </x:c>
      <x:c r="E43" s="114" t="n">
        <x:v>5</x:v>
      </x:c>
      <x:c r="F43" s="114" t="n">
        <x:v>5</x:v>
      </x:c>
      <x:c r="G43" s="114" t="n">
        <x:v>5</x:v>
      </x:c>
      <x:c r="H43" s="114" t="str">
        <x:v>7</x:v>
      </x:c>
      <x:c r="I43" s="114" t="str">
        <x:v>K32:P32</x:v>
      </x:c>
      <x:c r="J43" s="114" t="n">
        <x:f>IF(AND(A43&lt;='Pengaturan'!$B$6,B43&lt;&gt;"",COUNT(C43:G43)=5,MIN(C43:G43)&gt;=1,MAX(C43:G43)&lt;='Pengaturan'!$B$12),1,0)</x:f>
        <x:v>1</x:v>
      </x:c>
      <x:c r="K43" s="197" t="n">
        <x:f>IF(J43=0,"",(C43*'Pengaturan'!$B$38+D43*'Pengaturan'!$B$39+E43*'Pengaturan'!$B$40+F43*'Pengaturan'!$B$41+G43*'Pengaturan'!$B$42)/'Pengaturan'!$B$12)</x:f>
        <x:v>1</x:v>
      </x:c>
      <x:c r="L43" s="189" t="n">
        <x:f>IF(J43=0,"",C43)</x:f>
        <x:v>5</x:v>
      </x:c>
      <x:c r="M43" s="189" t="n">
        <x:f>IF(J43=0,"",AVERAGE(D43:G43)*'Pengaturan'!$B$14/'Pengaturan'!$B$12)</x:f>
        <x:v>15</x:v>
      </x:c>
      <x:c r="N43" s="189" t="n">
        <x:f>IF(J43=0,"",L43+M43)</x:f>
        <x:v>20</x:v>
      </x:c>
      <x:c r="O43" s="116" t="str">
        <x:f>IF(A43&gt;'Pengaturan'!$B$6,"Belum berjalan",IF(AND(B43="",COUNT(C43:G43)=0),"Slot kosong",IF(B43="","Nama belum diisi",IF(J43=0,"Belum dinilai","Dinilai"))))</x:f>
        <x:v>Dinilai</x:v>
      </x:c>
    </x:row>
    <x:row r="44" ht="23" customHeight="1">
      <x:c r="A44" s="129" t="n">
        <x:v>46272</x:v>
      </x:c>
      <x:c r="B44" s="114" t="str">
        <x:v>SAKA</x:v>
      </x:c>
      <x:c r="C44" s="114" t="n">
        <x:v>5</x:v>
      </x:c>
      <x:c r="D44" s="114" t="n">
        <x:v>5</x:v>
      </x:c>
      <x:c r="E44" s="114" t="n">
        <x:v>5</x:v>
      </x:c>
      <x:c r="F44" s="114" t="n">
        <x:v>5</x:v>
      </x:c>
      <x:c r="G44" s="114" t="n">
        <x:v>5</x:v>
      </x:c>
      <x:c r="H44" s="114" t="str">
        <x:v>7</x:v>
      </x:c>
      <x:c r="I44" s="114" t="str">
        <x:v>K33:P33</x:v>
      </x:c>
      <x:c r="J44" s="114" t="n">
        <x:f>IF(AND(A44&lt;='Pengaturan'!$B$6,B44&lt;&gt;"",COUNT(C44:G44)=5,MIN(C44:G44)&gt;=1,MAX(C44:G44)&lt;='Pengaturan'!$B$12),1,0)</x:f>
        <x:v>1</x:v>
      </x:c>
      <x:c r="K44" s="197" t="n">
        <x:f>IF(J44=0,"",(C44*'Pengaturan'!$B$38+D44*'Pengaturan'!$B$39+E44*'Pengaturan'!$B$40+F44*'Pengaturan'!$B$41+G44*'Pengaturan'!$B$42)/'Pengaturan'!$B$12)</x:f>
        <x:v>1</x:v>
      </x:c>
      <x:c r="L44" s="189" t="n">
        <x:f>IF(J44=0,"",C44)</x:f>
        <x:v>5</x:v>
      </x:c>
      <x:c r="M44" s="189" t="n">
        <x:f>IF(J44=0,"",AVERAGE(D44:G44)*'Pengaturan'!$B$14/'Pengaturan'!$B$12)</x:f>
        <x:v>15</x:v>
      </x:c>
      <x:c r="N44" s="189" t="n">
        <x:f>IF(J44=0,"",L44+M44)</x:f>
        <x:v>20</x:v>
      </x:c>
      <x:c r="O44" s="116" t="str">
        <x:f>IF(A44&gt;'Pengaturan'!$B$6,"Belum berjalan",IF(AND(B44="",COUNT(C44:G44)=0),"Slot kosong",IF(B44="","Nama belum diisi",IF(J44=0,"Belum dinilai","Dinilai"))))</x:f>
        <x:v>Dinilai</x:v>
      </x:c>
    </x:row>
    <x:row r="45" ht="23" customHeight="1">
      <x:c r="A45" s="129" t="n">
        <x:v>46272</x:v>
      </x:c>
      <x:c r="B45" s="114"/>
      <x:c r="C45" s="114"/>
      <x:c r="D45" s="114"/>
      <x:c r="E45" s="114"/>
      <x:c r="F45" s="114"/>
      <x:c r="G45" s="114"/>
      <x:c r="H45" s="114" t="str">
        <x:v>7</x:v>
      </x:c>
      <x:c r="I45" s="114" t="str">
        <x:v>K34:P34</x:v>
      </x:c>
      <x:c r="J45" s="114" t="n">
        <x:f>IF(AND(A45&lt;='Pengaturan'!$B$6,B45&lt;&gt;"",COUNT(C45:G45)=5,MIN(C45:G45)&gt;=1,MAX(C45:G45)&lt;='Pengaturan'!$B$12),1,0)</x:f>
        <x:v>0</x:v>
      </x:c>
      <x:c r="K45" s="197" t="str">
        <x:f>IF(J45=0,"",(C45*'Pengaturan'!$B$38+D45*'Pengaturan'!$B$39+E45*'Pengaturan'!$B$40+F45*'Pengaturan'!$B$41+G45*'Pengaturan'!$B$42)/'Pengaturan'!$B$12)</x:f>
      </x:c>
      <x:c r="L45" s="114" t="str">
        <x:f>IF(J45=0,"",C45)</x:f>
      </x:c>
      <x:c r="M45" s="114" t="str">
        <x:f>IF(J45=0,"",AVERAGE(D45:G45)*'Pengaturan'!$B$14/'Pengaturan'!$B$12)</x:f>
      </x:c>
      <x:c r="N45" s="114" t="str">
        <x:f>IF(J45=0,"",L45+M45)</x:f>
      </x:c>
      <x:c r="O45" s="116" t="str">
        <x:f>IF(A45&gt;'Pengaturan'!$B$6,"Belum berjalan",IF(AND(B45="",COUNT(C45:G45)=0),"Slot kosong",IF(B45="","Nama belum diisi",IF(J45=0,"Belum dinilai","Dinilai"))))</x:f>
        <x:v>Slot kosong</x:v>
      </x:c>
    </x:row>
    <x:row r="46" ht="23" customHeight="1">
      <x:c r="A46" s="129" t="n">
        <x:v>46272</x:v>
      </x:c>
      <x:c r="B46" s="114"/>
      <x:c r="C46" s="114"/>
      <x:c r="D46" s="114"/>
      <x:c r="E46" s="114"/>
      <x:c r="F46" s="114"/>
      <x:c r="G46" s="114"/>
      <x:c r="H46" s="114" t="str">
        <x:v>7</x:v>
      </x:c>
      <x:c r="I46" s="114" t="str">
        <x:v>K35:P35</x:v>
      </x:c>
      <x:c r="J46" s="114" t="n">
        <x:f>IF(AND(A46&lt;='Pengaturan'!$B$6,B46&lt;&gt;"",COUNT(C46:G46)=5,MIN(C46:G46)&gt;=1,MAX(C46:G46)&lt;='Pengaturan'!$B$12),1,0)</x:f>
        <x:v>0</x:v>
      </x:c>
      <x:c r="K46" s="197" t="str">
        <x:f>IF(J46=0,"",(C46*'Pengaturan'!$B$38+D46*'Pengaturan'!$B$39+E46*'Pengaturan'!$B$40+F46*'Pengaturan'!$B$41+G46*'Pengaturan'!$B$42)/'Pengaturan'!$B$12)</x:f>
      </x:c>
      <x:c r="L46" s="114" t="str">
        <x:f>IF(J46=0,"",C46)</x:f>
      </x:c>
      <x:c r="M46" s="114" t="str">
        <x:f>IF(J46=0,"",AVERAGE(D46:G46)*'Pengaturan'!$B$14/'Pengaturan'!$B$12)</x:f>
      </x:c>
      <x:c r="N46" s="114" t="str">
        <x:f>IF(J46=0,"",L46+M46)</x:f>
      </x:c>
      <x:c r="O46" s="116" t="str">
        <x:f>IF(A46&gt;'Pengaturan'!$B$6,"Belum berjalan",IF(AND(B46="",COUNT(C46:G46)=0),"Slot kosong",IF(B46="","Nama belum diisi",IF(J46=0,"Belum dinilai","Dinilai"))))</x:f>
        <x:v>Slot kosong</x:v>
      </x:c>
    </x:row>
    <x:row r="47" ht="23" customHeight="1">
      <x:c r="A47" s="129" t="n">
        <x:v>46273</x:v>
      </x:c>
      <x:c r="B47" s="114" t="str">
        <x:v>INDAH</x:v>
      </x:c>
      <x:c r="C47" s="114" t="n">
        <x:v>5</x:v>
      </x:c>
      <x:c r="D47" s="114" t="n">
        <x:v>5</x:v>
      </x:c>
      <x:c r="E47" s="114" t="n">
        <x:v>5</x:v>
      </x:c>
      <x:c r="F47" s="114" t="n">
        <x:v>5</x:v>
      </x:c>
      <x:c r="G47" s="114" t="n">
        <x:v>5</x:v>
      </x:c>
      <x:c r="H47" s="114" t="str">
        <x:v>8</x:v>
      </x:c>
      <x:c r="I47" s="114" t="str">
        <x:v>K76:P76</x:v>
      </x:c>
      <x:c r="J47" s="114" t="n">
        <x:f>IF(AND(A47&lt;='Pengaturan'!$B$6,B47&lt;&gt;"",COUNT(C47:G47)=5,MIN(C47:G47)&gt;=1,MAX(C47:G47)&lt;='Pengaturan'!$B$12),1,0)</x:f>
        <x:v>1</x:v>
      </x:c>
      <x:c r="K47" s="197" t="n">
        <x:f>IF(J47=0,"",(C47*'Pengaturan'!$B$38+D47*'Pengaturan'!$B$39+E47*'Pengaturan'!$B$40+F47*'Pengaturan'!$B$41+G47*'Pengaturan'!$B$42)/'Pengaturan'!$B$12)</x:f>
        <x:v>1</x:v>
      </x:c>
      <x:c r="L47" s="114" t="n">
        <x:f>IF(J47=0,"",C47)</x:f>
        <x:v>5</x:v>
      </x:c>
      <x:c r="M47" s="114" t="n">
        <x:f>IF(J47=0,"",AVERAGE(D47:G47)*'Pengaturan'!$B$14/'Pengaturan'!$B$12)</x:f>
        <x:v>15</x:v>
      </x:c>
      <x:c r="N47" s="114" t="n">
        <x:f>IF(J47=0,"",L47+M47)</x:f>
        <x:v>20</x:v>
      </x:c>
      <x:c r="O47" s="116" t="str">
        <x:f>IF(A47&gt;'Pengaturan'!$B$6,"Belum berjalan",IF(AND(B47="",COUNT(C47:G47)=0),"Slot kosong",IF(B47="","Nama belum diisi",IF(J47=0,"Belum dinilai","Dinilai"))))</x:f>
        <x:v>Dinilai</x:v>
      </x:c>
    </x:row>
    <x:row r="48" ht="23" customHeight="1">
      <x:c r="A48" s="129" t="n">
        <x:v>46273</x:v>
      </x:c>
      <x:c r="B48" s="114" t="str">
        <x:v>AMEL</x:v>
      </x:c>
      <x:c r="C48" s="114" t="n">
        <x:v>5</x:v>
      </x:c>
      <x:c r="D48" s="114" t="n">
        <x:v>5</x:v>
      </x:c>
      <x:c r="E48" s="114" t="n">
        <x:v>5</x:v>
      </x:c>
      <x:c r="F48" s="114" t="n">
        <x:v>5</x:v>
      </x:c>
      <x:c r="G48" s="114" t="n">
        <x:v>5</x:v>
      </x:c>
      <x:c r="H48" s="114" t="str">
        <x:v>8</x:v>
      </x:c>
      <x:c r="I48" s="114" t="str">
        <x:v>K77:P77</x:v>
      </x:c>
      <x:c r="J48" s="114" t="n">
        <x:f>IF(AND(A48&lt;='Pengaturan'!$B$6,B48&lt;&gt;"",COUNT(C48:G48)=5,MIN(C48:G48)&gt;=1,MAX(C48:G48)&lt;='Pengaturan'!$B$12),1,0)</x:f>
        <x:v>1</x:v>
      </x:c>
      <x:c r="K48" s="197" t="n">
        <x:f>IF(J48=0,"",(C48*'Pengaturan'!$B$38+D48*'Pengaturan'!$B$39+E48*'Pengaturan'!$B$40+F48*'Pengaturan'!$B$41+G48*'Pengaturan'!$B$42)/'Pengaturan'!$B$12)</x:f>
        <x:v>1</x:v>
      </x:c>
      <x:c r="L48" s="114" t="n">
        <x:f>IF(J48=0,"",C48)</x:f>
        <x:v>5</x:v>
      </x:c>
      <x:c r="M48" s="114" t="n">
        <x:f>IF(J48=0,"",AVERAGE(D48:G48)*'Pengaturan'!$B$14/'Pengaturan'!$B$12)</x:f>
        <x:v>15</x:v>
      </x:c>
      <x:c r="N48" s="114" t="n">
        <x:f>IF(J48=0,"",L48+M48)</x:f>
        <x:v>20</x:v>
      </x:c>
      <x:c r="O48" s="116" t="str">
        <x:f>IF(A48&gt;'Pengaturan'!$B$6,"Belum berjalan",IF(AND(B48="",COUNT(C48:G48)=0),"Slot kosong",IF(B48="","Nama belum diisi",IF(J48=0,"Belum dinilai","Dinilai"))))</x:f>
        <x:v>Dinilai</x:v>
      </x:c>
    </x:row>
    <x:row r="49" ht="23" customHeight="1">
      <x:c r="A49" s="129" t="n">
        <x:v>46273</x:v>
      </x:c>
      <x:c r="B49" s="114" t="str">
        <x:v>ADIF</x:v>
      </x:c>
      <x:c r="C49" s="114" t="n">
        <x:v>5</x:v>
      </x:c>
      <x:c r="D49" s="114" t="n">
        <x:v>5</x:v>
      </x:c>
      <x:c r="E49" s="114" t="n">
        <x:v>5</x:v>
      </x:c>
      <x:c r="F49" s="114" t="n">
        <x:v>5</x:v>
      </x:c>
      <x:c r="G49" s="114" t="n">
        <x:v>5</x:v>
      </x:c>
      <x:c r="H49" s="114" t="str">
        <x:v>8</x:v>
      </x:c>
      <x:c r="I49" s="114" t="str">
        <x:v>K78:P78</x:v>
      </x:c>
      <x:c r="J49" s="114" t="n">
        <x:f>IF(AND(A49&lt;='Pengaturan'!$B$6,B49&lt;&gt;"",COUNT(C49:G49)=5,MIN(C49:G49)&gt;=1,MAX(C49:G49)&lt;='Pengaturan'!$B$12),1,0)</x:f>
        <x:v>1</x:v>
      </x:c>
      <x:c r="K49" s="197" t="n">
        <x:f>IF(J49=0,"",(C49*'Pengaturan'!$B$38+D49*'Pengaturan'!$B$39+E49*'Pengaturan'!$B$40+F49*'Pengaturan'!$B$41+G49*'Pengaturan'!$B$42)/'Pengaturan'!$B$12)</x:f>
        <x:v>1</x:v>
      </x:c>
      <x:c r="L49" s="114" t="n">
        <x:f>IF(J49=0,"",C49)</x:f>
        <x:v>5</x:v>
      </x:c>
      <x:c r="M49" s="114" t="n">
        <x:f>IF(J49=0,"",AVERAGE(D49:G49)*'Pengaturan'!$B$14/'Pengaturan'!$B$12)</x:f>
        <x:v>15</x:v>
      </x:c>
      <x:c r="N49" s="114" t="n">
        <x:f>IF(J49=0,"",L49+M49)</x:f>
        <x:v>20</x:v>
      </x:c>
      <x:c r="O49" s="116" t="str">
        <x:f>IF(A49&gt;'Pengaturan'!$B$6,"Belum berjalan",IF(AND(B49="",COUNT(C49:G49)=0),"Slot kosong",IF(B49="","Nama belum diisi",IF(J49=0,"Belum dinilai","Dinilai"))))</x:f>
        <x:v>Dinilai</x:v>
      </x:c>
    </x:row>
    <x:row r="50" ht="23" customHeight="1">
      <x:c r="A50" s="129" t="n">
        <x:v>46273</x:v>
      </x:c>
      <x:c r="B50" s="114" t="str">
        <x:v>SAKA</x:v>
      </x:c>
      <x:c r="C50" s="114" t="n">
        <x:v>5</x:v>
      </x:c>
      <x:c r="D50" s="114" t="n">
        <x:v>5</x:v>
      </x:c>
      <x:c r="E50" s="114" t="n">
        <x:v>5</x:v>
      </x:c>
      <x:c r="F50" s="114" t="n">
        <x:v>5</x:v>
      </x:c>
      <x:c r="G50" s="114" t="n">
        <x:v>5</x:v>
      </x:c>
      <x:c r="H50" s="114" t="str">
        <x:v>8</x:v>
      </x:c>
      <x:c r="I50" s="114" t="str">
        <x:v>K79:P79</x:v>
      </x:c>
      <x:c r="J50" s="114" t="n">
        <x:f>IF(AND(A50&lt;='Pengaturan'!$B$6,B50&lt;&gt;"",COUNT(C50:G50)=5,MIN(C50:G50)&gt;=1,MAX(C50:G50)&lt;='Pengaturan'!$B$12),1,0)</x:f>
        <x:v>1</x:v>
      </x:c>
      <x:c r="K50" s="197" t="n">
        <x:f>IF(J50=0,"",(C50*'Pengaturan'!$B$38+D50*'Pengaturan'!$B$39+E50*'Pengaturan'!$B$40+F50*'Pengaturan'!$B$41+G50*'Pengaturan'!$B$42)/'Pengaturan'!$B$12)</x:f>
        <x:v>1</x:v>
      </x:c>
      <x:c r="L50" s="114" t="n">
        <x:f>IF(J50=0,"",C50)</x:f>
        <x:v>5</x:v>
      </x:c>
      <x:c r="M50" s="114" t="n">
        <x:f>IF(J50=0,"",AVERAGE(D50:G50)*'Pengaturan'!$B$14/'Pengaturan'!$B$12)</x:f>
        <x:v>15</x:v>
      </x:c>
      <x:c r="N50" s="114" t="n">
        <x:f>IF(J50=0,"",L50+M50)</x:f>
        <x:v>20</x:v>
      </x:c>
      <x:c r="O50" s="116" t="str">
        <x:f>IF(A50&gt;'Pengaturan'!$B$6,"Belum berjalan",IF(AND(B50="",COUNT(C50:G50)=0),"Slot kosong",IF(B50="","Nama belum diisi",IF(J50=0,"Belum dinilai","Dinilai"))))</x:f>
        <x:v>Dinilai</x:v>
      </x:c>
    </x:row>
    <x:row r="51" ht="23" customHeight="1">
      <x:c r="A51" s="129" t="n">
        <x:v>46273</x:v>
      </x:c>
      <x:c r="B51" s="114"/>
      <x:c r="C51" s="114"/>
      <x:c r="D51" s="114"/>
      <x:c r="E51" s="114"/>
      <x:c r="F51" s="114"/>
      <x:c r="G51" s="114"/>
      <x:c r="H51" s="114" t="str">
        <x:v>8</x:v>
      </x:c>
      <x:c r="I51" s="114" t="str">
        <x:v>K80:P80</x:v>
      </x:c>
      <x:c r="J51" s="114" t="n">
        <x:f>IF(AND(A51&lt;='Pengaturan'!$B$6,B51&lt;&gt;"",COUNT(C51:G51)=5,MIN(C51:G51)&gt;=1,MAX(C51:G51)&lt;='Pengaturan'!$B$12),1,0)</x:f>
        <x:v>0</x:v>
      </x:c>
      <x:c r="K51" s="197" t="str">
        <x:f>IF(J51=0,"",(C51*'Pengaturan'!$B$38+D51*'Pengaturan'!$B$39+E51*'Pengaturan'!$B$40+F51*'Pengaturan'!$B$41+G51*'Pengaturan'!$B$42)/'Pengaturan'!$B$12)</x:f>
      </x:c>
      <x:c r="L51" s="114" t="str">
        <x:f>IF(J51=0,"",C51)</x:f>
      </x:c>
      <x:c r="M51" s="114" t="str">
        <x:f>IF(J51=0,"",AVERAGE(D51:G51)*'Pengaturan'!$B$14/'Pengaturan'!$B$12)</x:f>
      </x:c>
      <x:c r="N51" s="114" t="str">
        <x:f>IF(J51=0,"",L51+M51)</x:f>
      </x:c>
      <x:c r="O51" s="116" t="str">
        <x:f>IF(A51&gt;'Pengaturan'!$B$6,"Belum berjalan",IF(AND(B51="",COUNT(C51:G51)=0),"Slot kosong",IF(B51="","Nama belum diisi",IF(J51=0,"Belum dinilai","Dinilai"))))</x:f>
        <x:v>Slot kosong</x:v>
      </x:c>
    </x:row>
    <x:row r="52" ht="23" customHeight="1">
      <x:c r="A52" s="129" t="n">
        <x:v>46273</x:v>
      </x:c>
      <x:c r="B52" s="114"/>
      <x:c r="C52" s="114"/>
      <x:c r="D52" s="114"/>
      <x:c r="E52" s="114"/>
      <x:c r="F52" s="114"/>
      <x:c r="G52" s="114"/>
      <x:c r="H52" s="114" t="str">
        <x:v>8</x:v>
      </x:c>
      <x:c r="I52" s="114" t="str">
        <x:v>K81:P81</x:v>
      </x:c>
      <x:c r="J52" s="114" t="n">
        <x:f>IF(AND(A52&lt;='Pengaturan'!$B$6,B52&lt;&gt;"",COUNT(C52:G52)=5,MIN(C52:G52)&gt;=1,MAX(C52:G52)&lt;='Pengaturan'!$B$12),1,0)</x:f>
        <x:v>0</x:v>
      </x:c>
      <x:c r="K52" s="197" t="str">
        <x:f>IF(J52=0,"",(C52*'Pengaturan'!$B$38+D52*'Pengaturan'!$B$39+E52*'Pengaturan'!$B$40+F52*'Pengaturan'!$B$41+G52*'Pengaturan'!$B$42)/'Pengaturan'!$B$12)</x:f>
      </x:c>
      <x:c r="L52" s="114" t="str">
        <x:f>IF(J52=0,"",C52)</x:f>
      </x:c>
      <x:c r="M52" s="114" t="str">
        <x:f>IF(J52=0,"",AVERAGE(D52:G52)*'Pengaturan'!$B$14/'Pengaturan'!$B$12)</x:f>
      </x:c>
      <x:c r="N52" s="114" t="str">
        <x:f>IF(J52=0,"",L52+M52)</x:f>
      </x:c>
      <x:c r="O52" s="116" t="str">
        <x:f>IF(A52&gt;'Pengaturan'!$B$6,"Belum berjalan",IF(AND(B52="",COUNT(C52:G52)=0),"Slot kosong",IF(B52="","Nama belum diisi",IF(J52=0,"Belum dinilai","Dinilai"))))</x:f>
        <x:v>Slot kosong</x:v>
      </x:c>
    </x:row>
    <x:row r="53" ht="23" customHeight="1">
      <x:c r="A53" s="129" t="n">
        <x:v>46274</x:v>
      </x:c>
      <x:c r="B53" s="114" t="str">
        <x:v>INDAH</x:v>
      </x:c>
      <x:c r="C53" s="114" t="n">
        <x:v>5</x:v>
      </x:c>
      <x:c r="D53" s="114" t="n">
        <x:v>5</x:v>
      </x:c>
      <x:c r="E53" s="114" t="n">
        <x:v>5</x:v>
      </x:c>
      <x:c r="F53" s="114" t="n">
        <x:v>5</x:v>
      </x:c>
      <x:c r="G53" s="114" t="n">
        <x:v>5</x:v>
      </x:c>
      <x:c r="H53" s="114" t="str">
        <x:v>9</x:v>
      </x:c>
      <x:c r="I53" s="114" t="str">
        <x:v>K72:P72</x:v>
      </x:c>
      <x:c r="J53" s="114" t="n">
        <x:f>IF(AND(A53&lt;='Pengaturan'!$B$6,B53&lt;&gt;"",COUNT(C53:G53)=5,MIN(C53:G53)&gt;=1,MAX(C53:G53)&lt;='Pengaturan'!$B$12),1,0)</x:f>
        <x:v>1</x:v>
      </x:c>
      <x:c r="K53" s="197" t="n">
        <x:f>IF(J53=0,"",(C53*'Pengaturan'!$B$38+D53*'Pengaturan'!$B$39+E53*'Pengaturan'!$B$40+F53*'Pengaturan'!$B$41+G53*'Pengaturan'!$B$42)/'Pengaturan'!$B$12)</x:f>
        <x:v>1</x:v>
      </x:c>
      <x:c r="L53" s="114" t="n">
        <x:f>IF(J53=0,"",C53)</x:f>
        <x:v>5</x:v>
      </x:c>
      <x:c r="M53" s="114" t="n">
        <x:f>IF(J53=0,"",AVERAGE(D53:G53)*'Pengaturan'!$B$14/'Pengaturan'!$B$12)</x:f>
        <x:v>15</x:v>
      </x:c>
      <x:c r="N53" s="114" t="n">
        <x:f>IF(J53=0,"",L53+M53)</x:f>
        <x:v>20</x:v>
      </x:c>
      <x:c r="O53" s="116" t="str">
        <x:f>IF(A53&gt;'Pengaturan'!$B$6,"Belum berjalan",IF(AND(B53="",COUNT(C53:G53)=0),"Slot kosong",IF(B53="","Nama belum diisi",IF(J53=0,"Belum dinilai","Dinilai"))))</x:f>
        <x:v>Dinilai</x:v>
      </x:c>
    </x:row>
    <x:row r="54" ht="23" customHeight="1">
      <x:c r="A54" s="129" t="n">
        <x:v>46274</x:v>
      </x:c>
      <x:c r="B54" s="114" t="str">
        <x:v>AMEL</x:v>
      </x:c>
      <x:c r="C54" s="114" t="n">
        <x:v>5</x:v>
      </x:c>
      <x:c r="D54" s="114" t="n">
        <x:v>5</x:v>
      </x:c>
      <x:c r="E54" s="114" t="n">
        <x:v>5</x:v>
      </x:c>
      <x:c r="F54" s="114" t="n">
        <x:v>5</x:v>
      </x:c>
      <x:c r="G54" s="114" t="n">
        <x:v>5</x:v>
      </x:c>
      <x:c r="H54" s="114" t="str">
        <x:v>9</x:v>
      </x:c>
      <x:c r="I54" s="114" t="str">
        <x:v>K73:P73</x:v>
      </x:c>
      <x:c r="J54" s="114" t="n">
        <x:f>IF(AND(A54&lt;='Pengaturan'!$B$6,B54&lt;&gt;"",COUNT(C54:G54)=5,MIN(C54:G54)&gt;=1,MAX(C54:G54)&lt;='Pengaturan'!$B$12),1,0)</x:f>
        <x:v>1</x:v>
      </x:c>
      <x:c r="K54" s="197" t="n">
        <x:f>IF(J54=0,"",(C54*'Pengaturan'!$B$38+D54*'Pengaturan'!$B$39+E54*'Pengaturan'!$B$40+F54*'Pengaturan'!$B$41+G54*'Pengaturan'!$B$42)/'Pengaturan'!$B$12)</x:f>
        <x:v>1</x:v>
      </x:c>
      <x:c r="L54" s="114" t="n">
        <x:f>IF(J54=0,"",C54)</x:f>
        <x:v>5</x:v>
      </x:c>
      <x:c r="M54" s="114" t="n">
        <x:f>IF(J54=0,"",AVERAGE(D54:G54)*'Pengaturan'!$B$14/'Pengaturan'!$B$12)</x:f>
        <x:v>15</x:v>
      </x:c>
      <x:c r="N54" s="114" t="n">
        <x:f>IF(J54=0,"",L54+M54)</x:f>
        <x:v>20</x:v>
      </x:c>
      <x:c r="O54" s="116" t="str">
        <x:f>IF(A54&gt;'Pengaturan'!$B$6,"Belum berjalan",IF(AND(B54="",COUNT(C54:G54)=0),"Slot kosong",IF(B54="","Nama belum diisi",IF(J54=0,"Belum dinilai","Dinilai"))))</x:f>
        <x:v>Dinilai</x:v>
      </x:c>
    </x:row>
    <x:row r="55" ht="23" customHeight="1">
      <x:c r="A55" s="129" t="n">
        <x:v>46274</x:v>
      </x:c>
      <x:c r="B55" s="114" t="str">
        <x:v>ADIF</x:v>
      </x:c>
      <x:c r="C55" s="114" t="n">
        <x:v>5</x:v>
      </x:c>
      <x:c r="D55" s="114" t="n">
        <x:v>5</x:v>
      </x:c>
      <x:c r="E55" s="114" t="n">
        <x:v>5</x:v>
      </x:c>
      <x:c r="F55" s="114" t="n">
        <x:v>5</x:v>
      </x:c>
      <x:c r="G55" s="114" t="n">
        <x:v>5</x:v>
      </x:c>
      <x:c r="H55" s="114" t="str">
        <x:v>9</x:v>
      </x:c>
      <x:c r="I55" s="114" t="str">
        <x:v>K74:P74</x:v>
      </x:c>
      <x:c r="J55" s="114" t="n">
        <x:f>IF(AND(A55&lt;='Pengaturan'!$B$6,B55&lt;&gt;"",COUNT(C55:G55)=5,MIN(C55:G55)&gt;=1,MAX(C55:G55)&lt;='Pengaturan'!$B$12),1,0)</x:f>
        <x:v>1</x:v>
      </x:c>
      <x:c r="K55" s="197" t="n">
        <x:f>IF(J55=0,"",(C55*'Pengaturan'!$B$38+D55*'Pengaturan'!$B$39+E55*'Pengaturan'!$B$40+F55*'Pengaturan'!$B$41+G55*'Pengaturan'!$B$42)/'Pengaturan'!$B$12)</x:f>
        <x:v>1</x:v>
      </x:c>
      <x:c r="L55" s="114" t="n">
        <x:f>IF(J55=0,"",C55)</x:f>
        <x:v>5</x:v>
      </x:c>
      <x:c r="M55" s="114" t="n">
        <x:f>IF(J55=0,"",AVERAGE(D55:G55)*'Pengaturan'!$B$14/'Pengaturan'!$B$12)</x:f>
        <x:v>15</x:v>
      </x:c>
      <x:c r="N55" s="114" t="n">
        <x:f>IF(J55=0,"",L55+M55)</x:f>
        <x:v>20</x:v>
      </x:c>
      <x:c r="O55" s="116" t="str">
        <x:f>IF(A55&gt;'Pengaturan'!$B$6,"Belum berjalan",IF(AND(B55="",COUNT(C55:G55)=0),"Slot kosong",IF(B55="","Nama belum diisi",IF(J55=0,"Belum dinilai","Dinilai"))))</x:f>
        <x:v>Dinilai</x:v>
      </x:c>
    </x:row>
    <x:row r="56" ht="23" customHeight="1">
      <x:c r="A56" s="129" t="n">
        <x:v>46274</x:v>
      </x:c>
      <x:c r="B56" s="114" t="str">
        <x:v>SAKA</x:v>
      </x:c>
      <x:c r="C56" s="114" t="n">
        <x:v>5</x:v>
      </x:c>
      <x:c r="D56" s="114" t="n">
        <x:v>5</x:v>
      </x:c>
      <x:c r="E56" s="114" t="n">
        <x:v>5</x:v>
      </x:c>
      <x:c r="F56" s="114" t="n">
        <x:v>5</x:v>
      </x:c>
      <x:c r="G56" s="114" t="n">
        <x:v>5</x:v>
      </x:c>
      <x:c r="H56" s="114" t="str">
        <x:v>9</x:v>
      </x:c>
      <x:c r="I56" s="114" t="str">
        <x:v>K75:P75</x:v>
      </x:c>
      <x:c r="J56" s="114" t="n">
        <x:f>IF(AND(A56&lt;='Pengaturan'!$B$6,B56&lt;&gt;"",COUNT(C56:G56)=5,MIN(C56:G56)&gt;=1,MAX(C56:G56)&lt;='Pengaturan'!$B$12),1,0)</x:f>
        <x:v>1</x:v>
      </x:c>
      <x:c r="K56" s="197" t="n">
        <x:f>IF(J56=0,"",(C56*'Pengaturan'!$B$38+D56*'Pengaturan'!$B$39+E56*'Pengaturan'!$B$40+F56*'Pengaturan'!$B$41+G56*'Pengaturan'!$B$42)/'Pengaturan'!$B$12)</x:f>
        <x:v>1</x:v>
      </x:c>
      <x:c r="L56" s="114" t="n">
        <x:f>IF(J56=0,"",C56)</x:f>
        <x:v>5</x:v>
      </x:c>
      <x:c r="M56" s="114" t="n">
        <x:f>IF(J56=0,"",AVERAGE(D56:G56)*'Pengaturan'!$B$14/'Pengaturan'!$B$12)</x:f>
        <x:v>15</x:v>
      </x:c>
      <x:c r="N56" s="114" t="n">
        <x:f>IF(J56=0,"",L56+M56)</x:f>
        <x:v>20</x:v>
      </x:c>
      <x:c r="O56" s="116" t="str">
        <x:f>IF(A56&gt;'Pengaturan'!$B$6,"Belum berjalan",IF(AND(B56="",COUNT(C56:G56)=0),"Slot kosong",IF(B56="","Nama belum diisi",IF(J56=0,"Belum dinilai","Dinilai"))))</x:f>
        <x:v>Dinilai</x:v>
      </x:c>
    </x:row>
    <x:row r="57" ht="23" customHeight="1">
      <x:c r="A57" s="129" t="n">
        <x:v>46274</x:v>
      </x:c>
      <x:c r="B57" s="114"/>
      <x:c r="C57" s="114"/>
      <x:c r="D57" s="114"/>
      <x:c r="E57" s="114"/>
      <x:c r="F57" s="114"/>
      <x:c r="G57" s="114"/>
      <x:c r="H57" s="114" t="str">
        <x:v>9</x:v>
      </x:c>
      <x:c r="I57" s="114" t="str">
        <x:v>K76:P76</x:v>
      </x:c>
      <x:c r="J57" s="114" t="n">
        <x:f>IF(AND(A57&lt;='Pengaturan'!$B$6,B57&lt;&gt;"",COUNT(C57:G57)=5,MIN(C57:G57)&gt;=1,MAX(C57:G57)&lt;='Pengaturan'!$B$12),1,0)</x:f>
        <x:v>0</x:v>
      </x:c>
      <x:c r="K57" s="197" t="str">
        <x:f>IF(J57=0,"",(C57*'Pengaturan'!$B$38+D57*'Pengaturan'!$B$39+E57*'Pengaturan'!$B$40+F57*'Pengaturan'!$B$41+G57*'Pengaturan'!$B$42)/'Pengaturan'!$B$12)</x:f>
      </x:c>
      <x:c r="L57" s="114" t="str">
        <x:f>IF(J57=0,"",C57)</x:f>
      </x:c>
      <x:c r="M57" s="114" t="str">
        <x:f>IF(J57=0,"",AVERAGE(D57:G57)*'Pengaturan'!$B$14/'Pengaturan'!$B$12)</x:f>
      </x:c>
      <x:c r="N57" s="114" t="str">
        <x:f>IF(J57=0,"",L57+M57)</x:f>
      </x:c>
      <x:c r="O57" s="116" t="str">
        <x:f>IF(A57&gt;'Pengaturan'!$B$6,"Belum berjalan",IF(AND(B57="",COUNT(C57:G57)=0),"Slot kosong",IF(B57="","Nama belum diisi",IF(J57=0,"Belum dinilai","Dinilai"))))</x:f>
        <x:v>Slot kosong</x:v>
      </x:c>
    </x:row>
    <x:row r="58" ht="23" customHeight="1">
      <x:c r="A58" s="129" t="n">
        <x:v>46274</x:v>
      </x:c>
      <x:c r="B58" s="114"/>
      <x:c r="C58" s="114"/>
      <x:c r="D58" s="114"/>
      <x:c r="E58" s="114"/>
      <x:c r="F58" s="114"/>
      <x:c r="G58" s="114"/>
      <x:c r="H58" s="114" t="str">
        <x:v>9</x:v>
      </x:c>
      <x:c r="I58" s="114" t="str">
        <x:v>K77:P77</x:v>
      </x:c>
      <x:c r="J58" s="114" t="n">
        <x:f>IF(AND(A58&lt;='Pengaturan'!$B$6,B58&lt;&gt;"",COUNT(C58:G58)=5,MIN(C58:G58)&gt;=1,MAX(C58:G58)&lt;='Pengaturan'!$B$12),1,0)</x:f>
        <x:v>0</x:v>
      </x:c>
      <x:c r="K58" s="197" t="str">
        <x:f>IF(J58=0,"",(C58*'Pengaturan'!$B$38+D58*'Pengaturan'!$B$39+E58*'Pengaturan'!$B$40+F58*'Pengaturan'!$B$41+G58*'Pengaturan'!$B$42)/'Pengaturan'!$B$12)</x:f>
      </x:c>
      <x:c r="L58" s="114" t="str">
        <x:f>IF(J58=0,"",C58)</x:f>
      </x:c>
      <x:c r="M58" s="114" t="str">
        <x:f>IF(J58=0,"",AVERAGE(D58:G58)*'Pengaturan'!$B$14/'Pengaturan'!$B$12)</x:f>
      </x:c>
      <x:c r="N58" s="114" t="str">
        <x:f>IF(J58=0,"",L58+M58)</x:f>
      </x:c>
      <x:c r="O58" s="116" t="str">
        <x:f>IF(A58&gt;'Pengaturan'!$B$6,"Belum berjalan",IF(AND(B58="",COUNT(C58:G58)=0),"Slot kosong",IF(B58="","Nama belum diisi",IF(J58=0,"Belum dinilai","Dinilai"))))</x:f>
        <x:v>Slot kosong</x:v>
      </x:c>
    </x:row>
    <x:row r="59" ht="23" customHeight="1">
      <x:c r="A59" s="129" t="n">
        <x:v>46275</x:v>
      </x:c>
      <x:c r="B59" s="114" t="str">
        <x:v>AMEL</x:v>
      </x:c>
      <x:c r="C59" s="114" t="n">
        <x:v>5</x:v>
      </x:c>
      <x:c r="D59" s="114" t="n">
        <x:v>5</x:v>
      </x:c>
      <x:c r="E59" s="114" t="n">
        <x:v>5</x:v>
      </x:c>
      <x:c r="F59" s="114" t="n">
        <x:v>5</x:v>
      </x:c>
      <x:c r="G59" s="114" t="n">
        <x:v>4</x:v>
      </x:c>
      <x:c r="H59" s="114" t="str">
        <x:v>10</x:v>
      </x:c>
      <x:c r="I59" s="114" t="str">
        <x:v>K30:P30</x:v>
      </x:c>
      <x:c r="J59" s="114" t="n">
        <x:f>IF(AND(A59&lt;='Pengaturan'!$B$6,B59&lt;&gt;"",COUNT(C59:G59)=5,MIN(C59:G59)&gt;=1,MAX(C59:G59)&lt;='Pengaturan'!$B$12),1,0)</x:f>
        <x:v>1</x:v>
      </x:c>
      <x:c r="K59" s="197" t="n">
        <x:f>IF(J59=0,"",(C59*'Pengaturan'!$B$38+D59*'Pengaturan'!$B$39+E59*'Pengaturan'!$B$40+F59*'Pengaturan'!$B$41+G59*'Pengaturan'!$B$42)/'Pengaturan'!$B$12)</x:f>
        <x:v>0.97</x:v>
      </x:c>
      <x:c r="L59" s="114" t="n">
        <x:f>IF(J59=0,"",C59)</x:f>
        <x:v>5</x:v>
      </x:c>
      <x:c r="M59" s="114" t="n">
        <x:f>IF(J59=0,"",AVERAGE(D59:G59)*'Pengaturan'!$B$14/'Pengaturan'!$B$12)</x:f>
        <x:v>14.25</x:v>
      </x:c>
      <x:c r="N59" s="114" t="n">
        <x:f>IF(J59=0,"",L59+M59)</x:f>
        <x:v>19.25</x:v>
      </x:c>
      <x:c r="O59" s="116" t="str">
        <x:f>IF(A59&gt;'Pengaturan'!$B$6,"Belum berjalan",IF(AND(B59="",COUNT(C59:G59)=0),"Slot kosong",IF(B59="","Nama belum diisi",IF(J59=0,"Belum dinilai","Dinilai"))))</x:f>
        <x:v>Dinilai</x:v>
      </x:c>
    </x:row>
    <x:row r="60" ht="23" customHeight="1">
      <x:c r="A60" s="129" t="n">
        <x:v>46275</x:v>
      </x:c>
      <x:c r="B60" s="114" t="str">
        <x:v>INDAH</x:v>
      </x:c>
      <x:c r="C60" s="114" t="n">
        <x:v>5</x:v>
      </x:c>
      <x:c r="D60" s="114" t="n">
        <x:v>5</x:v>
      </x:c>
      <x:c r="E60" s="114" t="n">
        <x:v>5</x:v>
      </x:c>
      <x:c r="F60" s="114" t="n">
        <x:v>5</x:v>
      </x:c>
      <x:c r="G60" s="114" t="n">
        <x:v>5</x:v>
      </x:c>
      <x:c r="H60" s="114" t="str">
        <x:v>10</x:v>
      </x:c>
      <x:c r="I60" s="114" t="str">
        <x:v>K31:P31</x:v>
      </x:c>
      <x:c r="J60" s="114" t="n">
        <x:f>IF(AND(A60&lt;='Pengaturan'!$B$6,B60&lt;&gt;"",COUNT(C60:G60)=5,MIN(C60:G60)&gt;=1,MAX(C60:G60)&lt;='Pengaturan'!$B$12),1,0)</x:f>
        <x:v>1</x:v>
      </x:c>
      <x:c r="K60" s="197" t="n">
        <x:f>IF(J60=0,"",(C60*'Pengaturan'!$B$38+D60*'Pengaturan'!$B$39+E60*'Pengaturan'!$B$40+F60*'Pengaturan'!$B$41+G60*'Pengaturan'!$B$42)/'Pengaturan'!$B$12)</x:f>
        <x:v>1</x:v>
      </x:c>
      <x:c r="L60" s="114" t="n">
        <x:f>IF(J60=0,"",C60)</x:f>
        <x:v>5</x:v>
      </x:c>
      <x:c r="M60" s="114" t="n">
        <x:f>IF(J60=0,"",AVERAGE(D60:G60)*'Pengaturan'!$B$14/'Pengaturan'!$B$12)</x:f>
        <x:v>15</x:v>
      </x:c>
      <x:c r="N60" s="114" t="n">
        <x:f>IF(J60=0,"",L60+M60)</x:f>
        <x:v>20</x:v>
      </x:c>
      <x:c r="O60" s="116" t="str">
        <x:f>IF(A60&gt;'Pengaturan'!$B$6,"Belum berjalan",IF(AND(B60="",COUNT(C60:G60)=0),"Slot kosong",IF(B60="","Nama belum diisi",IF(J60=0,"Belum dinilai","Dinilai"))))</x:f>
        <x:v>Dinilai</x:v>
      </x:c>
    </x:row>
    <x:row r="61" ht="23" customHeight="1">
      <x:c r="A61" s="129" t="n">
        <x:v>46275</x:v>
      </x:c>
      <x:c r="B61" s="114" t="str">
        <x:v>ADIF</x:v>
      </x:c>
      <x:c r="C61" s="114" t="n">
        <x:v>5</x:v>
      </x:c>
      <x:c r="D61" s="114" t="n">
        <x:v>5</x:v>
      </x:c>
      <x:c r="E61" s="114" t="n">
        <x:v>5</x:v>
      </x:c>
      <x:c r="F61" s="114" t="n">
        <x:v>5</x:v>
      </x:c>
      <x:c r="G61" s="114" t="n">
        <x:v>5</x:v>
      </x:c>
      <x:c r="H61" s="114" t="str">
        <x:v>10</x:v>
      </x:c>
      <x:c r="I61" s="114" t="str">
        <x:v>K32:P32</x:v>
      </x:c>
      <x:c r="J61" s="114" t="n">
        <x:f>IF(AND(A61&lt;='Pengaturan'!$B$6,B61&lt;&gt;"",COUNT(C61:G61)=5,MIN(C61:G61)&gt;=1,MAX(C61:G61)&lt;='Pengaturan'!$B$12),1,0)</x:f>
        <x:v>1</x:v>
      </x:c>
      <x:c r="K61" s="197" t="n">
        <x:f>IF(J61=0,"",(C61*'Pengaturan'!$B$38+D61*'Pengaturan'!$B$39+E61*'Pengaturan'!$B$40+F61*'Pengaturan'!$B$41+G61*'Pengaturan'!$B$42)/'Pengaturan'!$B$12)</x:f>
        <x:v>1</x:v>
      </x:c>
      <x:c r="L61" s="114" t="n">
        <x:f>IF(J61=0,"",C61)</x:f>
        <x:v>5</x:v>
      </x:c>
      <x:c r="M61" s="114" t="n">
        <x:f>IF(J61=0,"",AVERAGE(D61:G61)*'Pengaturan'!$B$14/'Pengaturan'!$B$12)</x:f>
        <x:v>15</x:v>
      </x:c>
      <x:c r="N61" s="114" t="n">
        <x:f>IF(J61=0,"",L61+M61)</x:f>
        <x:v>20</x:v>
      </x:c>
      <x:c r="O61" s="116" t="str">
        <x:f>IF(A61&gt;'Pengaturan'!$B$6,"Belum berjalan",IF(AND(B61="",COUNT(C61:G61)=0),"Slot kosong",IF(B61="","Nama belum diisi",IF(J61=0,"Belum dinilai","Dinilai"))))</x:f>
        <x:v>Dinilai</x:v>
      </x:c>
    </x:row>
    <x:row r="62" ht="23" customHeight="1">
      <x:c r="A62" s="129" t="n">
        <x:v>46275</x:v>
      </x:c>
      <x:c r="B62" s="114" t="str">
        <x:v>SAKA</x:v>
      </x:c>
      <x:c r="C62" s="114" t="n">
        <x:v>5</x:v>
      </x:c>
      <x:c r="D62" s="114" t="n">
        <x:v>5</x:v>
      </x:c>
      <x:c r="E62" s="114" t="n">
        <x:v>5</x:v>
      </x:c>
      <x:c r="F62" s="114" t="n">
        <x:v>5</x:v>
      </x:c>
      <x:c r="G62" s="114" t="n">
        <x:v>5</x:v>
      </x:c>
      <x:c r="H62" s="114" t="str">
        <x:v>10</x:v>
      </x:c>
      <x:c r="I62" s="114" t="str">
        <x:v>K33:P33</x:v>
      </x:c>
      <x:c r="J62" s="114" t="n">
        <x:f>IF(AND(A62&lt;='Pengaturan'!$B$6,B62&lt;&gt;"",COUNT(C62:G62)=5,MIN(C62:G62)&gt;=1,MAX(C62:G62)&lt;='Pengaturan'!$B$12),1,0)</x:f>
        <x:v>1</x:v>
      </x:c>
      <x:c r="K62" s="197" t="n">
        <x:f>IF(J62=0,"",(C62*'Pengaturan'!$B$38+D62*'Pengaturan'!$B$39+E62*'Pengaturan'!$B$40+F62*'Pengaturan'!$B$41+G62*'Pengaturan'!$B$42)/'Pengaturan'!$B$12)</x:f>
        <x:v>1</x:v>
      </x:c>
      <x:c r="L62" s="114" t="n">
        <x:f>IF(J62=0,"",C62)</x:f>
        <x:v>5</x:v>
      </x:c>
      <x:c r="M62" s="114" t="n">
        <x:f>IF(J62=0,"",AVERAGE(D62:G62)*'Pengaturan'!$B$14/'Pengaturan'!$B$12)</x:f>
        <x:v>15</x:v>
      </x:c>
      <x:c r="N62" s="114" t="n">
        <x:f>IF(J62=0,"",L62+M62)</x:f>
        <x:v>20</x:v>
      </x:c>
      <x:c r="O62" s="116" t="str">
        <x:f>IF(A62&gt;'Pengaturan'!$B$6,"Belum berjalan",IF(AND(B62="",COUNT(C62:G62)=0),"Slot kosong",IF(B62="","Nama belum diisi",IF(J62=0,"Belum dinilai","Dinilai"))))</x:f>
        <x:v>Dinilai</x:v>
      </x:c>
    </x:row>
    <x:row r="63" ht="23" customHeight="1">
      <x:c r="A63" s="129" t="n">
        <x:v>46275</x:v>
      </x:c>
      <x:c r="B63" s="114"/>
      <x:c r="C63" s="114"/>
      <x:c r="D63" s="114"/>
      <x:c r="E63" s="114"/>
      <x:c r="F63" s="114"/>
      <x:c r="G63" s="114"/>
      <x:c r="H63" s="114" t="str">
        <x:v>10</x:v>
      </x:c>
      <x:c r="I63" s="114" t="str">
        <x:v>K34:P34</x:v>
      </x:c>
      <x:c r="J63" s="114" t="n">
        <x:f>IF(AND(A63&lt;='Pengaturan'!$B$6,B63&lt;&gt;"",COUNT(C63:G63)=5,MIN(C63:G63)&gt;=1,MAX(C63:G63)&lt;='Pengaturan'!$B$12),1,0)</x:f>
        <x:v>0</x:v>
      </x:c>
      <x:c r="K63" s="197" t="str">
        <x:f>IF(J63=0,"",(C63*'Pengaturan'!$B$38+D63*'Pengaturan'!$B$39+E63*'Pengaturan'!$B$40+F63*'Pengaturan'!$B$41+G63*'Pengaturan'!$B$42)/'Pengaturan'!$B$12)</x:f>
      </x:c>
      <x:c r="L63" s="114" t="str">
        <x:f>IF(J63=0,"",C63)</x:f>
      </x:c>
      <x:c r="M63" s="114" t="str">
        <x:f>IF(J63=0,"",AVERAGE(D63:G63)*'Pengaturan'!$B$14/'Pengaturan'!$B$12)</x:f>
      </x:c>
      <x:c r="N63" s="114" t="str">
        <x:f>IF(J63=0,"",L63+M63)</x:f>
      </x:c>
      <x:c r="O63" s="116" t="str">
        <x:f>IF(A63&gt;'Pengaturan'!$B$6,"Belum berjalan",IF(AND(B63="",COUNT(C63:G63)=0),"Slot kosong",IF(B63="","Nama belum diisi",IF(J63=0,"Belum dinilai","Dinilai"))))</x:f>
        <x:v>Slot kosong</x:v>
      </x:c>
    </x:row>
    <x:row r="64" ht="23" customHeight="1">
      <x:c r="A64" s="129" t="n">
        <x:v>46275</x:v>
      </x:c>
      <x:c r="B64" s="114"/>
      <x:c r="C64" s="114"/>
      <x:c r="D64" s="114"/>
      <x:c r="E64" s="114"/>
      <x:c r="F64" s="114"/>
      <x:c r="G64" s="114"/>
      <x:c r="H64" s="114" t="str">
        <x:v>10</x:v>
      </x:c>
      <x:c r="I64" s="114" t="str">
        <x:v>K35:P35</x:v>
      </x:c>
      <x:c r="J64" s="114" t="n">
        <x:f>IF(AND(A64&lt;='Pengaturan'!$B$6,B64&lt;&gt;"",COUNT(C64:G64)=5,MIN(C64:G64)&gt;=1,MAX(C64:G64)&lt;='Pengaturan'!$B$12),1,0)</x:f>
        <x:v>0</x:v>
      </x:c>
      <x:c r="K64" s="197" t="str">
        <x:f>IF(J64=0,"",(C64*'Pengaturan'!$B$38+D64*'Pengaturan'!$B$39+E64*'Pengaturan'!$B$40+F64*'Pengaturan'!$B$41+G64*'Pengaturan'!$B$42)/'Pengaturan'!$B$12)</x:f>
      </x:c>
      <x:c r="L64" s="114" t="str">
        <x:f>IF(J64=0,"",C64)</x:f>
      </x:c>
      <x:c r="M64" s="114" t="str">
        <x:f>IF(J64=0,"",AVERAGE(D64:G64)*'Pengaturan'!$B$14/'Pengaturan'!$B$12)</x:f>
      </x:c>
      <x:c r="N64" s="114" t="str">
        <x:f>IF(J64=0,"",L64+M64)</x:f>
      </x:c>
      <x:c r="O64" s="116" t="str">
        <x:f>IF(A64&gt;'Pengaturan'!$B$6,"Belum berjalan",IF(AND(B64="",COUNT(C64:G64)=0),"Slot kosong",IF(B64="","Nama belum diisi",IF(J64=0,"Belum dinilai","Dinilai"))))</x:f>
        <x:v>Slot kosong</x:v>
      </x:c>
    </x:row>
    <x:row r="65" ht="23" customHeight="1">
      <x:c r="A65" s="129" t="n">
        <x:v>46276</x:v>
      </x:c>
      <x:c r="B65" s="114" t="str">
        <x:v>AMEL</x:v>
      </x:c>
      <x:c r="C65" s="114" t="n">
        <x:v>5</x:v>
      </x:c>
      <x:c r="D65" s="114" t="n">
        <x:v>5</x:v>
      </x:c>
      <x:c r="E65" s="114" t="n">
        <x:v>5</x:v>
      </x:c>
      <x:c r="F65" s="114" t="n">
        <x:v>5</x:v>
      </x:c>
      <x:c r="G65" s="114" t="n">
        <x:v>4</x:v>
      </x:c>
      <x:c r="H65" s="114" t="str">
        <x:v>11</x:v>
      </x:c>
      <x:c r="I65" s="114" t="str">
        <x:v>K34:P34</x:v>
      </x:c>
      <x:c r="J65" s="114" t="n">
        <x:f>IF(AND(A65&lt;='Pengaturan'!$B$6,B65&lt;&gt;"",COUNT(C65:G65)=5,MIN(C65:G65)&gt;=1,MAX(C65:G65)&lt;='Pengaturan'!$B$12),1,0)</x:f>
        <x:v>1</x:v>
      </x:c>
      <x:c r="K65" s="197" t="n">
        <x:f>IF(J65=0,"",(C65*'Pengaturan'!$B$38+D65*'Pengaturan'!$B$39+E65*'Pengaturan'!$B$40+F65*'Pengaturan'!$B$41+G65*'Pengaturan'!$B$42)/'Pengaturan'!$B$12)</x:f>
        <x:v>0.97</x:v>
      </x:c>
      <x:c r="L65" s="114" t="n">
        <x:f>IF(J65=0,"",C65)</x:f>
        <x:v>5</x:v>
      </x:c>
      <x:c r="M65" s="114" t="n">
        <x:f>IF(J65=0,"",AVERAGE(D65:G65)*'Pengaturan'!$B$14/'Pengaturan'!$B$12)</x:f>
        <x:v>14.25</x:v>
      </x:c>
      <x:c r="N65" s="114" t="n">
        <x:f>IF(J65=0,"",L65+M65)</x:f>
        <x:v>19.25</x:v>
      </x:c>
      <x:c r="O65" s="116" t="str">
        <x:f>IF(A65&gt;'Pengaturan'!$B$6,"Belum berjalan",IF(AND(B65="",COUNT(C65:G65)=0),"Slot kosong",IF(B65="","Nama belum diisi",IF(J65=0,"Belum dinilai","Dinilai"))))</x:f>
        <x:v>Dinilai</x:v>
      </x:c>
    </x:row>
    <x:row r="66" ht="23" customHeight="1">
      <x:c r="A66" s="129" t="n">
        <x:v>46276</x:v>
      </x:c>
      <x:c r="B66" s="114" t="str">
        <x:v>AMEL</x:v>
      </x:c>
      <x:c r="C66" s="114" t="n">
        <x:v>5</x:v>
      </x:c>
      <x:c r="D66" s="114" t="n">
        <x:v>5</x:v>
      </x:c>
      <x:c r="E66" s="114" t="n">
        <x:v>5</x:v>
      </x:c>
      <x:c r="F66" s="114" t="n">
        <x:v>5</x:v>
      </x:c>
      <x:c r="G66" s="114" t="n">
        <x:v>4</x:v>
      </x:c>
      <x:c r="H66" s="114" t="str">
        <x:v>11</x:v>
      </x:c>
      <x:c r="I66" s="114" t="str">
        <x:v>K35:P35</x:v>
      </x:c>
      <x:c r="J66" s="114" t="n">
        <x:f>IF(AND(A66&lt;='Pengaturan'!$B$6,B66&lt;&gt;"",COUNT(C66:G66)=5,MIN(C66:G66)&gt;=1,MAX(C66:G66)&lt;='Pengaturan'!$B$12),1,0)</x:f>
        <x:v>1</x:v>
      </x:c>
      <x:c r="K66" s="197" t="n">
        <x:f>IF(J66=0,"",(C66*'Pengaturan'!$B$38+D66*'Pengaturan'!$B$39+E66*'Pengaturan'!$B$40+F66*'Pengaturan'!$B$41+G66*'Pengaturan'!$B$42)/'Pengaturan'!$B$12)</x:f>
        <x:v>0.97</x:v>
      </x:c>
      <x:c r="L66" s="114" t="n">
        <x:f>IF(J66=0,"",C66)</x:f>
        <x:v>5</x:v>
      </x:c>
      <x:c r="M66" s="114" t="n">
        <x:f>IF(J66=0,"",AVERAGE(D66:G66)*'Pengaturan'!$B$14/'Pengaturan'!$B$12)</x:f>
        <x:v>14.25</x:v>
      </x:c>
      <x:c r="N66" s="114" t="n">
        <x:f>IF(J66=0,"",L66+M66)</x:f>
        <x:v>19.25</x:v>
      </x:c>
      <x:c r="O66" s="116" t="str">
        <x:f>IF(A66&gt;'Pengaturan'!$B$6,"Belum berjalan",IF(AND(B66="",COUNT(C66:G66)=0),"Slot kosong",IF(B66="","Nama belum diisi",IF(J66=0,"Belum dinilai","Dinilai"))))</x:f>
        <x:v>Dinilai</x:v>
      </x:c>
    </x:row>
    <x:row r="67" ht="23" customHeight="1">
      <x:c r="A67" s="129" t="n">
        <x:v>46276</x:v>
      </x:c>
      <x:c r="B67" s="114" t="str">
        <x:v>ADIF</x:v>
      </x:c>
      <x:c r="C67" s="114" t="n">
        <x:v>5</x:v>
      </x:c>
      <x:c r="D67" s="114" t="n">
        <x:v>5</x:v>
      </x:c>
      <x:c r="E67" s="114" t="n">
        <x:v>5</x:v>
      </x:c>
      <x:c r="F67" s="114" t="n">
        <x:v>5</x:v>
      </x:c>
      <x:c r="G67" s="114" t="n">
        <x:v>4</x:v>
      </x:c>
      <x:c r="H67" s="114" t="str">
        <x:v>11</x:v>
      </x:c>
      <x:c r="I67" s="114" t="str">
        <x:v>K36:P36</x:v>
      </x:c>
      <x:c r="J67" s="114" t="n">
        <x:f>IF(AND(A67&lt;='Pengaturan'!$B$6,B67&lt;&gt;"",COUNT(C67:G67)=5,MIN(C67:G67)&gt;=1,MAX(C67:G67)&lt;='Pengaturan'!$B$12),1,0)</x:f>
        <x:v>1</x:v>
      </x:c>
      <x:c r="K67" s="197" t="n">
        <x:f>IF(J67=0,"",(C67*'Pengaturan'!$B$38+D67*'Pengaturan'!$B$39+E67*'Pengaturan'!$B$40+F67*'Pengaturan'!$B$41+G67*'Pengaturan'!$B$42)/'Pengaturan'!$B$12)</x:f>
        <x:v>0.97</x:v>
      </x:c>
      <x:c r="L67" s="114" t="n">
        <x:f>IF(J67=0,"",C67)</x:f>
        <x:v>5</x:v>
      </x:c>
      <x:c r="M67" s="114" t="n">
        <x:f>IF(J67=0,"",AVERAGE(D67:G67)*'Pengaturan'!$B$14/'Pengaturan'!$B$12)</x:f>
        <x:v>14.25</x:v>
      </x:c>
      <x:c r="N67" s="114" t="n">
        <x:f>IF(J67=0,"",L67+M67)</x:f>
        <x:v>19.25</x:v>
      </x:c>
      <x:c r="O67" s="116" t="str">
        <x:f>IF(A67&gt;'Pengaturan'!$B$6,"Belum berjalan",IF(AND(B67="",COUNT(C67:G67)=0),"Slot kosong",IF(B67="","Nama belum diisi",IF(J67=0,"Belum dinilai","Dinilai"))))</x:f>
        <x:v>Dinilai</x:v>
      </x:c>
    </x:row>
    <x:row r="68" ht="23" customHeight="1">
      <x:c r="A68" s="129" t="n">
        <x:v>46276</x:v>
      </x:c>
      <x:c r="B68" s="114" t="str">
        <x:v>ADIF</x:v>
      </x:c>
      <x:c r="C68" s="114" t="n">
        <x:v>5</x:v>
      </x:c>
      <x:c r="D68" s="114" t="n">
        <x:v>5</x:v>
      </x:c>
      <x:c r="E68" s="114" t="n">
        <x:v>5</x:v>
      </x:c>
      <x:c r="F68" s="114" t="n">
        <x:v>5</x:v>
      </x:c>
      <x:c r="G68" s="114" t="n">
        <x:v>4</x:v>
      </x:c>
      <x:c r="H68" s="114" t="str">
        <x:v>11</x:v>
      </x:c>
      <x:c r="I68" s="114" t="str">
        <x:v>K37:P37</x:v>
      </x:c>
      <x:c r="J68" s="114" t="n">
        <x:f>IF(AND(A68&lt;='Pengaturan'!$B$6,B68&lt;&gt;"",COUNT(C68:G68)=5,MIN(C68:G68)&gt;=1,MAX(C68:G68)&lt;='Pengaturan'!$B$12),1,0)</x:f>
        <x:v>1</x:v>
      </x:c>
      <x:c r="K68" s="197" t="n">
        <x:f>IF(J68=0,"",(C68*'Pengaturan'!$B$38+D68*'Pengaturan'!$B$39+E68*'Pengaturan'!$B$40+F68*'Pengaturan'!$B$41+G68*'Pengaturan'!$B$42)/'Pengaturan'!$B$12)</x:f>
        <x:v>0.97</x:v>
      </x:c>
      <x:c r="L68" s="114" t="n">
        <x:f>IF(J68=0,"",C68)</x:f>
        <x:v>5</x:v>
      </x:c>
      <x:c r="M68" s="114" t="n">
        <x:f>IF(J68=0,"",AVERAGE(D68:G68)*'Pengaturan'!$B$14/'Pengaturan'!$B$12)</x:f>
        <x:v>14.25</x:v>
      </x:c>
      <x:c r="N68" s="114" t="n">
        <x:f>IF(J68=0,"",L68+M68)</x:f>
        <x:v>19.25</x:v>
      </x:c>
      <x:c r="O68" s="116" t="str">
        <x:f>IF(A68&gt;'Pengaturan'!$B$6,"Belum berjalan",IF(AND(B68="",COUNT(C68:G68)=0),"Slot kosong",IF(B68="","Nama belum diisi",IF(J68=0,"Belum dinilai","Dinilai"))))</x:f>
        <x:v>Dinilai</x:v>
      </x:c>
    </x:row>
    <x:row r="69" ht="23" customHeight="1">
      <x:c r="A69" s="129" t="n">
        <x:v>46276</x:v>
      </x:c>
      <x:c r="B69" s="114"/>
      <x:c r="C69" s="114"/>
      <x:c r="D69" s="114"/>
      <x:c r="E69" s="114"/>
      <x:c r="F69" s="114"/>
      <x:c r="G69" s="114"/>
      <x:c r="H69" s="114" t="str">
        <x:v>11</x:v>
      </x:c>
      <x:c r="I69" s="114" t="str">
        <x:v>K38:P38</x:v>
      </x:c>
      <x:c r="J69" s="114" t="n">
        <x:f>IF(AND(A69&lt;='Pengaturan'!$B$6,B69&lt;&gt;"",COUNT(C69:G69)=5,MIN(C69:G69)&gt;=1,MAX(C69:G69)&lt;='Pengaturan'!$B$12),1,0)</x:f>
        <x:v>0</x:v>
      </x:c>
      <x:c r="K69" s="197" t="str">
        <x:f>IF(J69=0,"",(C69*'Pengaturan'!$B$38+D69*'Pengaturan'!$B$39+E69*'Pengaturan'!$B$40+F69*'Pengaturan'!$B$41+G69*'Pengaturan'!$B$42)/'Pengaturan'!$B$12)</x:f>
      </x:c>
      <x:c r="L69" s="114" t="str">
        <x:f>IF(J69=0,"",C69)</x:f>
      </x:c>
      <x:c r="M69" s="114" t="str">
        <x:f>IF(J69=0,"",AVERAGE(D69:G69)*'Pengaturan'!$B$14/'Pengaturan'!$B$12)</x:f>
      </x:c>
      <x:c r="N69" s="114" t="str">
        <x:f>IF(J69=0,"",L69+M69)</x:f>
      </x:c>
      <x:c r="O69" s="116" t="str">
        <x:f>IF(A69&gt;'Pengaturan'!$B$6,"Belum berjalan",IF(AND(B69="",COUNT(C69:G69)=0),"Slot kosong",IF(B69="","Nama belum diisi",IF(J69=0,"Belum dinilai","Dinilai"))))</x:f>
        <x:v>Slot kosong</x:v>
      </x:c>
    </x:row>
    <x:row r="70" ht="23" customHeight="1">
      <x:c r="A70" s="129" t="n">
        <x:v>46276</x:v>
      </x:c>
      <x:c r="B70" s="114"/>
      <x:c r="C70" s="114"/>
      <x:c r="D70" s="114"/>
      <x:c r="E70" s="114"/>
      <x:c r="F70" s="114"/>
      <x:c r="G70" s="114"/>
      <x:c r="H70" s="114" t="str">
        <x:v>11</x:v>
      </x:c>
      <x:c r="I70" s="114" t="str">
        <x:v>K39:P39</x:v>
      </x:c>
      <x:c r="J70" s="114" t="n">
        <x:f>IF(AND(A70&lt;='Pengaturan'!$B$6,B70&lt;&gt;"",COUNT(C70:G70)=5,MIN(C70:G70)&gt;=1,MAX(C70:G70)&lt;='Pengaturan'!$B$12),1,0)</x:f>
        <x:v>0</x:v>
      </x:c>
      <x:c r="K70" s="197" t="str">
        <x:f>IF(J70=0,"",(C70*'Pengaturan'!$B$38+D70*'Pengaturan'!$B$39+E70*'Pengaturan'!$B$40+F70*'Pengaturan'!$B$41+G70*'Pengaturan'!$B$42)/'Pengaturan'!$B$12)</x:f>
      </x:c>
      <x:c r="L70" s="114" t="str">
        <x:f>IF(J70=0,"",C70)</x:f>
      </x:c>
      <x:c r="M70" s="114" t="str">
        <x:f>IF(J70=0,"",AVERAGE(D70:G70)*'Pengaturan'!$B$14/'Pengaturan'!$B$12)</x:f>
      </x:c>
      <x:c r="N70" s="114" t="str">
        <x:f>IF(J70=0,"",L70+M70)</x:f>
      </x:c>
      <x:c r="O70" s="116" t="str">
        <x:f>IF(A70&gt;'Pengaturan'!$B$6,"Belum berjalan",IF(AND(B70="",COUNT(C70:G70)=0),"Slot kosong",IF(B70="","Nama belum diisi",IF(J70=0,"Belum dinilai","Dinilai"))))</x:f>
        <x:v>Slot kosong</x:v>
      </x:c>
    </x:row>
    <x:row r="71" ht="23" customHeight="1">
      <x:c r="A71" s="198" t="n">
        <x:v>46277</x:v>
      </x:c>
      <x:c r="B71" s="199" t="str">
        <x:v>AMEL</x:v>
      </x:c>
      <x:c r="C71" s="199" t="n">
        <x:v>5</x:v>
      </x:c>
      <x:c r="D71" s="199" t="n">
        <x:v>5</x:v>
      </x:c>
      <x:c r="E71" s="199" t="n">
        <x:v>5</x:v>
      </x:c>
      <x:c r="F71" s="199" t="n">
        <x:v>5</x:v>
      </x:c>
      <x:c r="G71" s="199" t="n">
        <x:v>5</x:v>
      </x:c>
      <x:c r="H71" s="199" t="str">
        <x:v>12</x:v>
      </x:c>
      <x:c r="I71" s="199" t="str">
        <x:v>K35:P35</x:v>
      </x:c>
      <x:c r="J71" s="199" t="n">
        <x:f>IF(AND(A71&lt;='Pengaturan'!$B$6,B71&lt;&gt;"",COUNT(C71:G71)=5,MIN(C71:G71)&gt;=1,MAX(C71:G71)&lt;='Pengaturan'!$B$12),1,0)</x:f>
        <x:v>1</x:v>
      </x:c>
      <x:c r="K71" s="200" t="n">
        <x:f>IF(J71=0,"",(C71*'Pengaturan'!$B$38+D71*'Pengaturan'!$B$39+E71*'Pengaturan'!$B$40+F71*'Pengaturan'!$B$41+G71*'Pengaturan'!$B$42)/'Pengaturan'!$B$12)</x:f>
        <x:v>1</x:v>
      </x:c>
      <x:c r="L71" s="199" t="n">
        <x:f>IF(J71=0,"",C71)</x:f>
        <x:v>5</x:v>
      </x:c>
      <x:c r="M71" s="199" t="n">
        <x:f>IF(J71=0,"",AVERAGE(D71:G71)*'Pengaturan'!$B$14/'Pengaturan'!$B$12)</x:f>
        <x:v>15</x:v>
      </x:c>
      <x:c r="N71" s="199" t="n">
        <x:f>IF(J71=0,"",L71+M71)</x:f>
        <x:v>20</x:v>
      </x:c>
      <x:c r="O71" s="201" t="str">
        <x:f>IF(A71&gt;'Pengaturan'!$B$6,"Belum berjalan",IF(AND(B71="",COUNT(C71:G71)=0),"Slot kosong",IF(B71="","Nama belum diisi",IF(J71=0,"Belum dinilai","Dinilai"))))</x:f>
        <x:v>Dinilai</x:v>
      </x:c>
    </x:row>
    <x:row r="72" ht="23" customHeight="1">
      <x:c r="A72" s="198" t="n">
        <x:v>46277</x:v>
      </x:c>
      <x:c r="B72" s="199" t="str">
        <x:v>INDAH</x:v>
      </x:c>
      <x:c r="C72" s="199" t="n">
        <x:v>5</x:v>
      </x:c>
      <x:c r="D72" s="199" t="n">
        <x:v>5</x:v>
      </x:c>
      <x:c r="E72" s="199" t="n">
        <x:v>5</x:v>
      </x:c>
      <x:c r="F72" s="199" t="n">
        <x:v>5</x:v>
      </x:c>
      <x:c r="G72" s="199" t="n">
        <x:v>5</x:v>
      </x:c>
      <x:c r="H72" s="199" t="str">
        <x:v>12</x:v>
      </x:c>
      <x:c r="I72" s="199" t="str">
        <x:v>K36:P36</x:v>
      </x:c>
      <x:c r="J72" s="199" t="n">
        <x:f>IF(AND(A72&lt;='Pengaturan'!$B$6,B72&lt;&gt;"",COUNT(C72:G72)=5,MIN(C72:G72)&gt;=1,MAX(C72:G72)&lt;='Pengaturan'!$B$12),1,0)</x:f>
        <x:v>1</x:v>
      </x:c>
      <x:c r="K72" s="200" t="n">
        <x:f>IF(J72=0,"",(C72*'Pengaturan'!$B$38+D72*'Pengaturan'!$B$39+E72*'Pengaturan'!$B$40+F72*'Pengaturan'!$B$41+G72*'Pengaturan'!$B$42)/'Pengaturan'!$B$12)</x:f>
        <x:v>1</x:v>
      </x:c>
      <x:c r="L72" s="199" t="n">
        <x:f>IF(J72=0,"",C72)</x:f>
        <x:v>5</x:v>
      </x:c>
      <x:c r="M72" s="199" t="n">
        <x:f>IF(J72=0,"",AVERAGE(D72:G72)*'Pengaturan'!$B$14/'Pengaturan'!$B$12)</x:f>
        <x:v>15</x:v>
      </x:c>
      <x:c r="N72" s="199" t="n">
        <x:f>IF(J72=0,"",L72+M72)</x:f>
        <x:v>20</x:v>
      </x:c>
      <x:c r="O72" s="201" t="str">
        <x:f>IF(A72&gt;'Pengaturan'!$B$6,"Belum berjalan",IF(AND(B72="",COUNT(C72:G72)=0),"Slot kosong",IF(B72="","Nama belum diisi",IF(J72=0,"Belum dinilai","Dinilai"))))</x:f>
        <x:v>Dinilai</x:v>
      </x:c>
    </x:row>
    <x:row r="73" ht="23" customHeight="1">
      <x:c r="A73" s="198" t="n">
        <x:v>46277</x:v>
      </x:c>
      <x:c r="B73" s="199" t="str">
        <x:v>SAKA</x:v>
      </x:c>
      <x:c r="C73" s="199" t="n">
        <x:v>5</x:v>
      </x:c>
      <x:c r="D73" s="199" t="n">
        <x:v>5</x:v>
      </x:c>
      <x:c r="E73" s="199" t="n">
        <x:v>5</x:v>
      </x:c>
      <x:c r="F73" s="199" t="n">
        <x:v>5</x:v>
      </x:c>
      <x:c r="G73" s="199" t="n">
        <x:v>5</x:v>
      </x:c>
      <x:c r="H73" s="199" t="str">
        <x:v>12</x:v>
      </x:c>
      <x:c r="I73" s="199" t="str">
        <x:v>K37:P37</x:v>
      </x:c>
      <x:c r="J73" s="199" t="n">
        <x:f>IF(AND(A73&lt;='Pengaturan'!$B$6,B73&lt;&gt;"",COUNT(C73:G73)=5,MIN(C73:G73)&gt;=1,MAX(C73:G73)&lt;='Pengaturan'!$B$12),1,0)</x:f>
        <x:v>1</x:v>
      </x:c>
      <x:c r="K73" s="200" t="n">
        <x:f>IF(J73=0,"",(C73*'Pengaturan'!$B$38+D73*'Pengaturan'!$B$39+E73*'Pengaturan'!$B$40+F73*'Pengaturan'!$B$41+G73*'Pengaturan'!$B$42)/'Pengaturan'!$B$12)</x:f>
        <x:v>1</x:v>
      </x:c>
      <x:c r="L73" s="199" t="n">
        <x:f>IF(J73=0,"",C73)</x:f>
        <x:v>5</x:v>
      </x:c>
      <x:c r="M73" s="199" t="n">
        <x:f>IF(J73=0,"",AVERAGE(D73:G73)*'Pengaturan'!$B$14/'Pengaturan'!$B$12)</x:f>
        <x:v>15</x:v>
      </x:c>
      <x:c r="N73" s="199" t="n">
        <x:f>IF(J73=0,"",L73+M73)</x:f>
        <x:v>20</x:v>
      </x:c>
      <x:c r="O73" s="201" t="str">
        <x:f>IF(A73&gt;'Pengaturan'!$B$6,"Belum berjalan",IF(AND(B73="",COUNT(C73:G73)=0),"Slot kosong",IF(B73="","Nama belum diisi",IF(J73=0,"Belum dinilai","Dinilai"))))</x:f>
        <x:v>Dinilai</x:v>
      </x:c>
    </x:row>
    <x:row r="74" ht="23" customHeight="1">
      <x:c r="A74" s="198" t="n">
        <x:v>46277</x:v>
      </x:c>
      <x:c r="B74" s="199" t="str">
        <x:v>SAKA</x:v>
      </x:c>
      <x:c r="C74" s="199" t="n">
        <x:v>5</x:v>
      </x:c>
      <x:c r="D74" s="199" t="n">
        <x:v>5</x:v>
      </x:c>
      <x:c r="E74" s="199" t="n">
        <x:v>5</x:v>
      </x:c>
      <x:c r="F74" s="199" t="n">
        <x:v>5</x:v>
      </x:c>
      <x:c r="G74" s="199" t="n">
        <x:v>5</x:v>
      </x:c>
      <x:c r="H74" s="199" t="str">
        <x:v>12</x:v>
      </x:c>
      <x:c r="I74" s="199" t="str">
        <x:v>K38:P38</x:v>
      </x:c>
      <x:c r="J74" s="199" t="n">
        <x:f>IF(AND(A74&lt;='Pengaturan'!$B$6,B74&lt;&gt;"",COUNT(C74:G74)=5,MIN(C74:G74)&gt;=1,MAX(C74:G74)&lt;='Pengaturan'!$B$12),1,0)</x:f>
        <x:v>1</x:v>
      </x:c>
      <x:c r="K74" s="200" t="n">
        <x:f>IF(J74=0,"",(C74*'Pengaturan'!$B$38+D74*'Pengaturan'!$B$39+E74*'Pengaturan'!$B$40+F74*'Pengaturan'!$B$41+G74*'Pengaturan'!$B$42)/'Pengaturan'!$B$12)</x:f>
        <x:v>1</x:v>
      </x:c>
      <x:c r="L74" s="199" t="n">
        <x:f>IF(J74=0,"",C74)</x:f>
        <x:v>5</x:v>
      </x:c>
      <x:c r="M74" s="199" t="n">
        <x:f>IF(J74=0,"",AVERAGE(D74:G74)*'Pengaturan'!$B$14/'Pengaturan'!$B$12)</x:f>
        <x:v>15</x:v>
      </x:c>
      <x:c r="N74" s="199" t="n">
        <x:f>IF(J74=0,"",L74+M74)</x:f>
        <x:v>20</x:v>
      </x:c>
      <x:c r="O74" s="201" t="str">
        <x:f>IF(A74&gt;'Pengaturan'!$B$6,"Belum berjalan",IF(AND(B74="",COUNT(C74:G74)=0),"Slot kosong",IF(B74="","Nama belum diisi",IF(J74=0,"Belum dinilai","Dinilai"))))</x:f>
        <x:v>Dinilai</x:v>
      </x:c>
    </x:row>
    <x:row r="75" ht="23" customHeight="1">
      <x:c r="A75" s="198" t="n">
        <x:v>46277</x:v>
      </x:c>
      <x:c r="B75" s="199"/>
      <x:c r="C75" s="199"/>
      <x:c r="D75" s="199"/>
      <x:c r="E75" s="199"/>
      <x:c r="F75" s="199"/>
      <x:c r="G75" s="199"/>
      <x:c r="H75" s="199" t="str">
        <x:v>12</x:v>
      </x:c>
      <x:c r="I75" s="199" t="str">
        <x:v>K39:P39</x:v>
      </x:c>
      <x:c r="J75" s="199" t="n">
        <x:f>IF(AND(A75&lt;='Pengaturan'!$B$6,B75&lt;&gt;"",COUNT(C75:G75)=5,MIN(C75:G75)&gt;=1,MAX(C75:G75)&lt;='Pengaturan'!$B$12),1,0)</x:f>
        <x:v>0</x:v>
      </x:c>
      <x:c r="K75" s="200" t="str">
        <x:f>IF(J75=0,"",(C75*'Pengaturan'!$B$38+D75*'Pengaturan'!$B$39+E75*'Pengaturan'!$B$40+F75*'Pengaturan'!$B$41+G75*'Pengaturan'!$B$42)/'Pengaturan'!$B$12)</x:f>
      </x:c>
      <x:c r="L75" s="199" t="str">
        <x:f>IF(J75=0,"",C75)</x:f>
      </x:c>
      <x:c r="M75" s="199" t="str">
        <x:f>IF(J75=0,"",AVERAGE(D75:G75)*'Pengaturan'!$B$14/'Pengaturan'!$B$12)</x:f>
      </x:c>
      <x:c r="N75" s="199" t="str">
        <x:f>IF(J75=0,"",L75+M75)</x:f>
      </x:c>
      <x:c r="O75" s="201" t="str">
        <x:f>IF(A75&gt;'Pengaturan'!$B$6,"Belum berjalan",IF(AND(B75="",COUNT(C75:G75)=0),"Slot kosong",IF(B75="","Nama belum diisi",IF(J75=0,"Belum dinilai","Dinilai"))))</x:f>
        <x:v>Slot kosong</x:v>
      </x:c>
    </x:row>
    <x:row r="76" ht="23" customHeight="1">
      <x:c r="A76" s="198" t="n">
        <x:v>46277</x:v>
      </x:c>
      <x:c r="B76" s="199"/>
      <x:c r="C76" s="199"/>
      <x:c r="D76" s="199"/>
      <x:c r="E76" s="199"/>
      <x:c r="F76" s="199"/>
      <x:c r="G76" s="199"/>
      <x:c r="H76" s="199" t="str">
        <x:v>12</x:v>
      </x:c>
      <x:c r="I76" s="199" t="str">
        <x:v>K40:P40</x:v>
      </x:c>
      <x:c r="J76" s="199" t="n">
        <x:f>IF(AND(A76&lt;='Pengaturan'!$B$6,B76&lt;&gt;"",COUNT(C76:G76)=5,MIN(C76:G76)&gt;=1,MAX(C76:G76)&lt;='Pengaturan'!$B$12),1,0)</x:f>
        <x:v>0</x:v>
      </x:c>
      <x:c r="K76" s="200" t="str">
        <x:f>IF(J76=0,"",(C76*'Pengaturan'!$B$38+D76*'Pengaturan'!$B$39+E76*'Pengaturan'!$B$40+F76*'Pengaturan'!$B$41+G76*'Pengaturan'!$B$42)/'Pengaturan'!$B$12)</x:f>
      </x:c>
      <x:c r="L76" s="199" t="str">
        <x:f>IF(J76=0,"",C76)</x:f>
      </x:c>
      <x:c r="M76" s="199" t="str">
        <x:f>IF(J76=0,"",AVERAGE(D76:G76)*'Pengaturan'!$B$14/'Pengaturan'!$B$12)</x:f>
      </x:c>
      <x:c r="N76" s="199" t="str">
        <x:f>IF(J76=0,"",L76+M76)</x:f>
      </x:c>
      <x:c r="O76" s="201" t="str">
        <x:f>IF(A76&gt;'Pengaturan'!$B$6,"Belum berjalan",IF(AND(B76="",COUNT(C76:G76)=0),"Slot kosong",IF(B76="","Nama belum diisi",IF(J76=0,"Belum dinilai","Dinilai"))))</x:f>
        <x:v>Slot kosong</x:v>
      </x:c>
    </x:row>
    <x:row r="77" ht="23" customHeight="1">
      <x:c r="A77" s="198" t="n">
        <x:v>46278</x:v>
      </x:c>
      <x:c r="B77" s="199" t="str">
        <x:v>INDAH</x:v>
      </x:c>
      <x:c r="C77" s="199" t="n">
        <x:v>5</x:v>
      </x:c>
      <x:c r="D77" s="199" t="n">
        <x:v>5</x:v>
      </x:c>
      <x:c r="E77" s="199" t="n">
        <x:v>5</x:v>
      </x:c>
      <x:c r="F77" s="199" t="n">
        <x:v>5</x:v>
      </x:c>
      <x:c r="G77" s="199" t="n">
        <x:v>5</x:v>
      </x:c>
      <x:c r="H77" s="199" t="str">
        <x:v>13</x:v>
      </x:c>
      <x:c r="I77" s="199" t="str">
        <x:v>K39:P39</x:v>
      </x:c>
      <x:c r="J77" s="199" t="n">
        <x:f>IF(AND(A77&lt;='Pengaturan'!$B$6,B77&lt;&gt;"",COUNT(C77:G77)=5,MIN(C77:G77)&gt;=1,MAX(C77:G77)&lt;='Pengaturan'!$B$12),1,0)</x:f>
        <x:v>1</x:v>
      </x:c>
      <x:c r="K77" s="200" t="n">
        <x:f>IF(J77=0,"",(C77*'Pengaturan'!$B$38+D77*'Pengaturan'!$B$39+E77*'Pengaturan'!$B$40+F77*'Pengaturan'!$B$41+G77*'Pengaturan'!$B$42)/'Pengaturan'!$B$12)</x:f>
        <x:v>1</x:v>
      </x:c>
      <x:c r="L77" s="199" t="n">
        <x:f>IF(J77=0,"",C77)</x:f>
        <x:v>5</x:v>
      </x:c>
      <x:c r="M77" s="199" t="n">
        <x:f>IF(J77=0,"",AVERAGE(D77:G77)*'Pengaturan'!$B$14/'Pengaturan'!$B$12)</x:f>
        <x:v>15</x:v>
      </x:c>
      <x:c r="N77" s="199" t="n">
        <x:f>IF(J77=0,"",L77+M77)</x:f>
        <x:v>20</x:v>
      </x:c>
      <x:c r="O77" s="201" t="str">
        <x:f>IF(A77&gt;'Pengaturan'!$B$6,"Belum berjalan",IF(AND(B77="",COUNT(C77:G77)=0),"Slot kosong",IF(B77="","Nama belum diisi",IF(J77=0,"Belum dinilai","Dinilai"))))</x:f>
        <x:v>Dinilai</x:v>
      </x:c>
    </x:row>
    <x:row r="78" ht="23" customHeight="1">
      <x:c r="A78" s="198" t="n">
        <x:v>46278</x:v>
      </x:c>
      <x:c r="B78" s="199" t="str">
        <x:v>INDAH</x:v>
      </x:c>
      <x:c r="C78" s="199" t="n">
        <x:v>5</x:v>
      </x:c>
      <x:c r="D78" s="199" t="n">
        <x:v>5</x:v>
      </x:c>
      <x:c r="E78" s="199" t="n">
        <x:v>5</x:v>
      </x:c>
      <x:c r="F78" s="199" t="n">
        <x:v>5</x:v>
      </x:c>
      <x:c r="G78" s="199" t="n">
        <x:v>5</x:v>
      </x:c>
      <x:c r="H78" s="199" t="str">
        <x:v>13</x:v>
      </x:c>
      <x:c r="I78" s="199" t="str">
        <x:v>K40:P40</x:v>
      </x:c>
      <x:c r="J78" s="199" t="n">
        <x:f>IF(AND(A78&lt;='Pengaturan'!$B$6,B78&lt;&gt;"",COUNT(C78:G78)=5,MIN(C78:G78)&gt;=1,MAX(C78:G78)&lt;='Pengaturan'!$B$12),1,0)</x:f>
        <x:v>1</x:v>
      </x:c>
      <x:c r="K78" s="200" t="n">
        <x:f>IF(J78=0,"",(C78*'Pengaturan'!$B$38+D78*'Pengaturan'!$B$39+E78*'Pengaturan'!$B$40+F78*'Pengaturan'!$B$41+G78*'Pengaturan'!$B$42)/'Pengaturan'!$B$12)</x:f>
        <x:v>1</x:v>
      </x:c>
      <x:c r="L78" s="199" t="n">
        <x:f>IF(J78=0,"",C78)</x:f>
        <x:v>5</x:v>
      </x:c>
      <x:c r="M78" s="199" t="n">
        <x:f>IF(J78=0,"",AVERAGE(D78:G78)*'Pengaturan'!$B$14/'Pengaturan'!$B$12)</x:f>
        <x:v>15</x:v>
      </x:c>
      <x:c r="N78" s="199" t="n">
        <x:f>IF(J78=0,"",L78+M78)</x:f>
        <x:v>20</x:v>
      </x:c>
      <x:c r="O78" s="201" t="str">
        <x:f>IF(A78&gt;'Pengaturan'!$B$6,"Belum berjalan",IF(AND(B78="",COUNT(C78:G78)=0),"Slot kosong",IF(B78="","Nama belum diisi",IF(J78=0,"Belum dinilai","Dinilai"))))</x:f>
        <x:v>Dinilai</x:v>
      </x:c>
    </x:row>
    <x:row r="79" ht="23" customHeight="1">
      <x:c r="A79" s="198" t="n">
        <x:v>46278</x:v>
      </x:c>
      <x:c r="B79" s="199" t="str">
        <x:v>SAKA</x:v>
      </x:c>
      <x:c r="C79" s="199" t="n">
        <x:v>5</x:v>
      </x:c>
      <x:c r="D79" s="199" t="n">
        <x:v>5</x:v>
      </x:c>
      <x:c r="E79" s="199" t="n">
        <x:v>5</x:v>
      </x:c>
      <x:c r="F79" s="199" t="n">
        <x:v>5</x:v>
      </x:c>
      <x:c r="G79" s="199" t="n">
        <x:v>5</x:v>
      </x:c>
      <x:c r="H79" s="199" t="str">
        <x:v>13</x:v>
      </x:c>
      <x:c r="I79" s="199" t="str">
        <x:v>K41:P41</x:v>
      </x:c>
      <x:c r="J79" s="199" t="n">
        <x:f>IF(AND(A79&lt;='Pengaturan'!$B$6,B79&lt;&gt;"",COUNT(C79:G79)=5,MIN(C79:G79)&gt;=1,MAX(C79:G79)&lt;='Pengaturan'!$B$12),1,0)</x:f>
        <x:v>1</x:v>
      </x:c>
      <x:c r="K79" s="200" t="n">
        <x:f>IF(J79=0,"",(C79*'Pengaturan'!$B$38+D79*'Pengaturan'!$B$39+E79*'Pengaturan'!$B$40+F79*'Pengaturan'!$B$41+G79*'Pengaturan'!$B$42)/'Pengaturan'!$B$12)</x:f>
        <x:v>1</x:v>
      </x:c>
      <x:c r="L79" s="199" t="n">
        <x:f>IF(J79=0,"",C79)</x:f>
        <x:v>5</x:v>
      </x:c>
      <x:c r="M79" s="199" t="n">
        <x:f>IF(J79=0,"",AVERAGE(D79:G79)*'Pengaturan'!$B$14/'Pengaturan'!$B$12)</x:f>
        <x:v>15</x:v>
      </x:c>
      <x:c r="N79" s="199" t="n">
        <x:f>IF(J79=0,"",L79+M79)</x:f>
        <x:v>20</x:v>
      </x:c>
      <x:c r="O79" s="201" t="str">
        <x:f>IF(A79&gt;'Pengaturan'!$B$6,"Belum berjalan",IF(AND(B79="",COUNT(C79:G79)=0),"Slot kosong",IF(B79="","Nama belum diisi",IF(J79=0,"Belum dinilai","Dinilai"))))</x:f>
        <x:v>Dinilai</x:v>
      </x:c>
    </x:row>
    <x:row r="80" ht="23" customHeight="1">
      <x:c r="A80" s="198" t="n">
        <x:v>46278</x:v>
      </x:c>
      <x:c r="B80" s="199" t="str">
        <x:v>ADIF</x:v>
      </x:c>
      <x:c r="C80" s="199" t="n">
        <x:v>5</x:v>
      </x:c>
      <x:c r="D80" s="199" t="n">
        <x:v>5</x:v>
      </x:c>
      <x:c r="E80" s="199" t="n">
        <x:v>5</x:v>
      </x:c>
      <x:c r="F80" s="199" t="n">
        <x:v>5</x:v>
      </x:c>
      <x:c r="G80" s="199" t="n">
        <x:v>5</x:v>
      </x:c>
      <x:c r="H80" s="199" t="str">
        <x:v>13</x:v>
      </x:c>
      <x:c r="I80" s="199" t="str">
        <x:v>K42:P42</x:v>
      </x:c>
      <x:c r="J80" s="199" t="n">
        <x:f>IF(AND(A80&lt;='Pengaturan'!$B$6,B80&lt;&gt;"",COUNT(C80:G80)=5,MIN(C80:G80)&gt;=1,MAX(C80:G80)&lt;='Pengaturan'!$B$12),1,0)</x:f>
        <x:v>1</x:v>
      </x:c>
      <x:c r="K80" s="200" t="n">
        <x:f>IF(J80=0,"",(C80*'Pengaturan'!$B$38+D80*'Pengaturan'!$B$39+E80*'Pengaturan'!$B$40+F80*'Pengaturan'!$B$41+G80*'Pengaturan'!$B$42)/'Pengaturan'!$B$12)</x:f>
        <x:v>1</x:v>
      </x:c>
      <x:c r="L80" s="199" t="n">
        <x:f>IF(J80=0,"",C80)</x:f>
        <x:v>5</x:v>
      </x:c>
      <x:c r="M80" s="199" t="n">
        <x:f>IF(J80=0,"",AVERAGE(D80:G80)*'Pengaturan'!$B$14/'Pengaturan'!$B$12)</x:f>
        <x:v>15</x:v>
      </x:c>
      <x:c r="N80" s="199" t="n">
        <x:f>IF(J80=0,"",L80+M80)</x:f>
        <x:v>20</x:v>
      </x:c>
      <x:c r="O80" s="201" t="str">
        <x:f>IF(A80&gt;'Pengaturan'!$B$6,"Belum berjalan",IF(AND(B80="",COUNT(C80:G80)=0),"Slot kosong",IF(B80="","Nama belum diisi",IF(J80=0,"Belum dinilai","Dinilai"))))</x:f>
        <x:v>Dinilai</x:v>
      </x:c>
    </x:row>
    <x:row r="81" ht="23" customHeight="1">
      <x:c r="A81" s="198" t="n">
        <x:v>46278</x:v>
      </x:c>
      <x:c r="B81" s="199"/>
      <x:c r="C81" s="199"/>
      <x:c r="D81" s="199"/>
      <x:c r="E81" s="199"/>
      <x:c r="F81" s="199"/>
      <x:c r="G81" s="199"/>
      <x:c r="H81" s="199" t="str">
        <x:v>13</x:v>
      </x:c>
      <x:c r="I81" s="199" t="str">
        <x:v>K43:P43</x:v>
      </x:c>
      <x:c r="J81" s="199" t="n">
        <x:f>IF(AND(A81&lt;='Pengaturan'!$B$6,B81&lt;&gt;"",COUNT(C81:G81)=5,MIN(C81:G81)&gt;=1,MAX(C81:G81)&lt;='Pengaturan'!$B$12),1,0)</x:f>
        <x:v>0</x:v>
      </x:c>
      <x:c r="K81" s="200" t="str">
        <x:f>IF(J81=0,"",(C81*'Pengaturan'!$B$38+D81*'Pengaturan'!$B$39+E81*'Pengaturan'!$B$40+F81*'Pengaturan'!$B$41+G81*'Pengaturan'!$B$42)/'Pengaturan'!$B$12)</x:f>
      </x:c>
      <x:c r="L81" s="199" t="str">
        <x:f>IF(J81=0,"",C81)</x:f>
      </x:c>
      <x:c r="M81" s="199" t="str">
        <x:f>IF(J81=0,"",AVERAGE(D81:G81)*'Pengaturan'!$B$14/'Pengaturan'!$B$12)</x:f>
      </x:c>
      <x:c r="N81" s="199" t="str">
        <x:f>IF(J81=0,"",L81+M81)</x:f>
      </x:c>
      <x:c r="O81" s="201" t="str">
        <x:f>IF(A81&gt;'Pengaturan'!$B$6,"Belum berjalan",IF(AND(B81="",COUNT(C81:G81)=0),"Slot kosong",IF(B81="","Nama belum diisi",IF(J81=0,"Belum dinilai","Dinilai"))))</x:f>
        <x:v>Slot kosong</x:v>
      </x:c>
    </x:row>
    <x:row r="82" ht="23" customHeight="1">
      <x:c r="A82" s="198" t="n">
        <x:v>46278</x:v>
      </x:c>
      <x:c r="B82" s="199"/>
      <x:c r="C82" s="199"/>
      <x:c r="D82" s="199"/>
      <x:c r="E82" s="199"/>
      <x:c r="F82" s="199"/>
      <x:c r="G82" s="199"/>
      <x:c r="H82" s="199" t="str">
        <x:v>13</x:v>
      </x:c>
      <x:c r="I82" s="199" t="str">
        <x:v>K44:P44</x:v>
      </x:c>
      <x:c r="J82" s="199" t="n">
        <x:f>IF(AND(A82&lt;='Pengaturan'!$B$6,B82&lt;&gt;"",COUNT(C82:G82)=5,MIN(C82:G82)&gt;=1,MAX(C82:G82)&lt;='Pengaturan'!$B$12),1,0)</x:f>
        <x:v>0</x:v>
      </x:c>
      <x:c r="K82" s="200" t="str">
        <x:f>IF(J82=0,"",(C82*'Pengaturan'!$B$38+D82*'Pengaturan'!$B$39+E82*'Pengaturan'!$B$40+F82*'Pengaturan'!$B$41+G82*'Pengaturan'!$B$42)/'Pengaturan'!$B$12)</x:f>
      </x:c>
      <x:c r="L82" s="199" t="str">
        <x:f>IF(J82=0,"",C82)</x:f>
      </x:c>
      <x:c r="M82" s="199" t="str">
        <x:f>IF(J82=0,"",AVERAGE(D82:G82)*'Pengaturan'!$B$14/'Pengaturan'!$B$12)</x:f>
      </x:c>
      <x:c r="N82" s="199" t="str">
        <x:f>IF(J82=0,"",L82+M82)</x:f>
      </x:c>
      <x:c r="O82" s="201" t="str">
        <x:f>IF(A82&gt;'Pengaturan'!$B$6,"Belum berjalan",IF(AND(B82="",COUNT(C82:G82)=0),"Slot kosong",IF(B82="","Nama belum diisi",IF(J82=0,"Belum dinilai","Dinilai"))))</x:f>
        <x:v>Slot kosong</x:v>
      </x:c>
    </x:row>
    <x:row r="83" ht="23" customHeight="1">
      <x:c r="A83" s="198" t="n">
        <x:v>46279</x:v>
      </x:c>
      <x:c r="B83" s="199" t="str">
        <x:v>AMEL</x:v>
      </x:c>
      <x:c r="C83" s="199" t="n">
        <x:v>5</x:v>
      </x:c>
      <x:c r="D83" s="199" t="n">
        <x:v>5</x:v>
      </x:c>
      <x:c r="E83" s="199" t="n">
        <x:v>4</x:v>
      </x:c>
      <x:c r="F83" s="199" t="n">
        <x:v>5</x:v>
      </x:c>
      <x:c r="G83" s="199" t="n">
        <x:v>4</x:v>
      </x:c>
      <x:c r="H83" s="199" t="str">
        <x:v>14</x:v>
      </x:c>
      <x:c r="I83" s="199" t="str">
        <x:v>K37:P37</x:v>
      </x:c>
      <x:c r="J83" s="199" t="n">
        <x:f>IF(AND(A83&lt;='Pengaturan'!$B$6,B83&lt;&gt;"",COUNT(C83:G83)=5,MIN(C83:G83)&gt;=1,MAX(C83:G83)&lt;='Pengaturan'!$B$12),1,0)</x:f>
        <x:v>1</x:v>
      </x:c>
      <x:c r="K83" s="200" t="n">
        <x:f>IF(J83=0,"",(C83*'Pengaturan'!$B$38+D83*'Pengaturan'!$B$39+E83*'Pengaturan'!$B$40+F83*'Pengaturan'!$B$41+G83*'Pengaturan'!$B$42)/'Pengaturan'!$B$12)</x:f>
        <x:v>0.9199999999999999</x:v>
      </x:c>
      <x:c r="L83" s="199" t="n">
        <x:f>IF(J83=0,"",C83)</x:f>
        <x:v>5</x:v>
      </x:c>
      <x:c r="M83" s="199" t="n">
        <x:f>IF(J83=0,"",AVERAGE(D83:G83)*'Pengaturan'!$B$14/'Pengaturan'!$B$12)</x:f>
        <x:v>13.5</x:v>
      </x:c>
      <x:c r="N83" s="199" t="n">
        <x:f>IF(J83=0,"",L83+M83)</x:f>
        <x:v>18.5</x:v>
      </x:c>
      <x:c r="O83" s="201" t="str">
        <x:f>IF(A83&gt;'Pengaturan'!$B$6,"Belum berjalan",IF(AND(B83="",COUNT(C83:G83)=0),"Slot kosong",IF(B83="","Nama belum diisi",IF(J83=0,"Belum dinilai","Dinilai"))))</x:f>
        <x:v>Dinilai</x:v>
      </x:c>
    </x:row>
    <x:row r="84" ht="23" customHeight="1">
      <x:c r="A84" s="198" t="n">
        <x:v>46279</x:v>
      </x:c>
      <x:c r="B84" s="199" t="str">
        <x:v>INDAH</x:v>
      </x:c>
      <x:c r="C84" s="199" t="n">
        <x:v>5</x:v>
      </x:c>
      <x:c r="D84" s="199" t="n">
        <x:v>5</x:v>
      </x:c>
      <x:c r="E84" s="199" t="n">
        <x:v>5</x:v>
      </x:c>
      <x:c r="F84" s="199" t="n">
        <x:v>5</x:v>
      </x:c>
      <x:c r="G84" s="199" t="n">
        <x:v>5</x:v>
      </x:c>
      <x:c r="H84" s="199" t="str">
        <x:v>14</x:v>
      </x:c>
      <x:c r="I84" s="199" t="str">
        <x:v>K38:P38</x:v>
      </x:c>
      <x:c r="J84" s="199" t="n">
        <x:f>IF(AND(A84&lt;='Pengaturan'!$B$6,B84&lt;&gt;"",COUNT(C84:G84)=5,MIN(C84:G84)&gt;=1,MAX(C84:G84)&lt;='Pengaturan'!$B$12),1,0)</x:f>
        <x:v>1</x:v>
      </x:c>
      <x:c r="K84" s="200" t="n">
        <x:f>IF(J84=0,"",(C84*'Pengaturan'!$B$38+D84*'Pengaturan'!$B$39+E84*'Pengaturan'!$B$40+F84*'Pengaturan'!$B$41+G84*'Pengaturan'!$B$42)/'Pengaturan'!$B$12)</x:f>
        <x:v>1</x:v>
      </x:c>
      <x:c r="L84" s="199" t="n">
        <x:f>IF(J84=0,"",C84)</x:f>
        <x:v>5</x:v>
      </x:c>
      <x:c r="M84" s="199" t="n">
        <x:f>IF(J84=0,"",AVERAGE(D84:G84)*'Pengaturan'!$B$14/'Pengaturan'!$B$12)</x:f>
        <x:v>15</x:v>
      </x:c>
      <x:c r="N84" s="199" t="n">
        <x:f>IF(J84=0,"",L84+M84)</x:f>
        <x:v>20</x:v>
      </x:c>
      <x:c r="O84" s="201" t="str">
        <x:f>IF(A84&gt;'Pengaturan'!$B$6,"Belum berjalan",IF(AND(B84="",COUNT(C84:G84)=0),"Slot kosong",IF(B84="","Nama belum diisi",IF(J84=0,"Belum dinilai","Dinilai"))))</x:f>
        <x:v>Dinilai</x:v>
      </x:c>
    </x:row>
    <x:row r="85" ht="23" customHeight="1">
      <x:c r="A85" s="198" t="n">
        <x:v>46279</x:v>
      </x:c>
      <x:c r="B85" s="199" t="str">
        <x:v>ADIF</x:v>
      </x:c>
      <x:c r="C85" s="199" t="n">
        <x:v>5</x:v>
      </x:c>
      <x:c r="D85" s="199" t="n">
        <x:v>5</x:v>
      </x:c>
      <x:c r="E85" s="199" t="n">
        <x:v>5</x:v>
      </x:c>
      <x:c r="F85" s="199" t="n">
        <x:v>5</x:v>
      </x:c>
      <x:c r="G85" s="199" t="n">
        <x:v>4</x:v>
      </x:c>
      <x:c r="H85" s="199" t="str">
        <x:v>14</x:v>
      </x:c>
      <x:c r="I85" s="199" t="str">
        <x:v>K39:P39</x:v>
      </x:c>
      <x:c r="J85" s="199" t="n">
        <x:f>IF(AND(A85&lt;='Pengaturan'!$B$6,B85&lt;&gt;"",COUNT(C85:G85)=5,MIN(C85:G85)&gt;=1,MAX(C85:G85)&lt;='Pengaturan'!$B$12),1,0)</x:f>
        <x:v>1</x:v>
      </x:c>
      <x:c r="K85" s="200" t="n">
        <x:f>IF(J85=0,"",(C85*'Pengaturan'!$B$38+D85*'Pengaturan'!$B$39+E85*'Pengaturan'!$B$40+F85*'Pengaturan'!$B$41+G85*'Pengaturan'!$B$42)/'Pengaturan'!$B$12)</x:f>
        <x:v>0.97</x:v>
      </x:c>
      <x:c r="L85" s="199" t="n">
        <x:f>IF(J85=0,"",C85)</x:f>
        <x:v>5</x:v>
      </x:c>
      <x:c r="M85" s="199" t="n">
        <x:f>IF(J85=0,"",AVERAGE(D85:G85)*'Pengaturan'!$B$14/'Pengaturan'!$B$12)</x:f>
        <x:v>14.25</x:v>
      </x:c>
      <x:c r="N85" s="199" t="n">
        <x:f>IF(J85=0,"",L85+M85)</x:f>
        <x:v>19.25</x:v>
      </x:c>
      <x:c r="O85" s="201" t="str">
        <x:f>IF(A85&gt;'Pengaturan'!$B$6,"Belum berjalan",IF(AND(B85="",COUNT(C85:G85)=0),"Slot kosong",IF(B85="","Nama belum diisi",IF(J85=0,"Belum dinilai","Dinilai"))))</x:f>
        <x:v>Dinilai</x:v>
      </x:c>
    </x:row>
    <x:row r="86" ht="23" customHeight="1">
      <x:c r="A86" s="198" t="n">
        <x:v>46279</x:v>
      </x:c>
      <x:c r="B86" s="199" t="str">
        <x:v>ADIF</x:v>
      </x:c>
      <x:c r="C86" s="199" t="n">
        <x:v>5</x:v>
      </x:c>
      <x:c r="D86" s="199" t="n">
        <x:v>5</x:v>
      </x:c>
      <x:c r="E86" s="199" t="n">
        <x:v>5</x:v>
      </x:c>
      <x:c r="F86" s="199" t="n">
        <x:v>5</x:v>
      </x:c>
      <x:c r="G86" s="199" t="n">
        <x:v>4</x:v>
      </x:c>
      <x:c r="H86" s="199" t="str">
        <x:v>14</x:v>
      </x:c>
      <x:c r="I86" s="199" t="str">
        <x:v>K40:P40</x:v>
      </x:c>
      <x:c r="J86" s="199" t="n">
        <x:f>IF(AND(A86&lt;='Pengaturan'!$B$6,B86&lt;&gt;"",COUNT(C86:G86)=5,MIN(C86:G86)&gt;=1,MAX(C86:G86)&lt;='Pengaturan'!$B$12),1,0)</x:f>
        <x:v>1</x:v>
      </x:c>
      <x:c r="K86" s="200" t="n">
        <x:f>IF(J86=0,"",(C86*'Pengaturan'!$B$38+D86*'Pengaturan'!$B$39+E86*'Pengaturan'!$B$40+F86*'Pengaturan'!$B$41+G86*'Pengaturan'!$B$42)/'Pengaturan'!$B$12)</x:f>
        <x:v>0.97</x:v>
      </x:c>
      <x:c r="L86" s="199" t="n">
        <x:f>IF(J86=0,"",C86)</x:f>
        <x:v>5</x:v>
      </x:c>
      <x:c r="M86" s="199" t="n">
        <x:f>IF(J86=0,"",AVERAGE(D86:G86)*'Pengaturan'!$B$14/'Pengaturan'!$B$12)</x:f>
        <x:v>14.25</x:v>
      </x:c>
      <x:c r="N86" s="199" t="n">
        <x:f>IF(J86=0,"",L86+M86)</x:f>
        <x:v>19.25</x:v>
      </x:c>
      <x:c r="O86" s="201" t="str">
        <x:f>IF(A86&gt;'Pengaturan'!$B$6,"Belum berjalan",IF(AND(B86="",COUNT(C86:G86)=0),"Slot kosong",IF(B86="","Nama belum diisi",IF(J86=0,"Belum dinilai","Dinilai"))))</x:f>
        <x:v>Dinilai</x:v>
      </x:c>
    </x:row>
    <x:row r="87" ht="23" customHeight="1">
      <x:c r="A87" s="198" t="n">
        <x:v>46279</x:v>
      </x:c>
      <x:c r="B87" s="199"/>
      <x:c r="C87" s="199"/>
      <x:c r="D87" s="199"/>
      <x:c r="E87" s="199"/>
      <x:c r="F87" s="199"/>
      <x:c r="G87" s="199"/>
      <x:c r="H87" s="199" t="str">
        <x:v>14</x:v>
      </x:c>
      <x:c r="I87" s="199" t="str">
        <x:v>K41:P41</x:v>
      </x:c>
      <x:c r="J87" s="199" t="n">
        <x:f>IF(AND(A87&lt;='Pengaturan'!$B$6,B87&lt;&gt;"",COUNT(C87:G87)=5,MIN(C87:G87)&gt;=1,MAX(C87:G87)&lt;='Pengaturan'!$B$12),1,0)</x:f>
        <x:v>0</x:v>
      </x:c>
      <x:c r="K87" s="200" t="str">
        <x:f>IF(J87=0,"",(C87*'Pengaturan'!$B$38+D87*'Pengaturan'!$B$39+E87*'Pengaturan'!$B$40+F87*'Pengaturan'!$B$41+G87*'Pengaturan'!$B$42)/'Pengaturan'!$B$12)</x:f>
      </x:c>
      <x:c r="L87" s="199" t="str">
        <x:f>IF(J87=0,"",C87)</x:f>
      </x:c>
      <x:c r="M87" s="199" t="str">
        <x:f>IF(J87=0,"",AVERAGE(D87:G87)*'Pengaturan'!$B$14/'Pengaturan'!$B$12)</x:f>
      </x:c>
      <x:c r="N87" s="199" t="str">
        <x:f>IF(J87=0,"",L87+M87)</x:f>
      </x:c>
      <x:c r="O87" s="201" t="str">
        <x:f>IF(A87&gt;'Pengaturan'!$B$6,"Belum berjalan",IF(AND(B87="",COUNT(C87:G87)=0),"Slot kosong",IF(B87="","Nama belum diisi",IF(J87=0,"Belum dinilai","Dinilai"))))</x:f>
        <x:v>Slot kosong</x:v>
      </x:c>
    </x:row>
    <x:row r="88" ht="23" customHeight="1">
      <x:c r="A88" s="198" t="n">
        <x:v>46279</x:v>
      </x:c>
      <x:c r="B88" s="199"/>
      <x:c r="C88" s="199"/>
      <x:c r="D88" s="199"/>
      <x:c r="E88" s="199"/>
      <x:c r="F88" s="199"/>
      <x:c r="G88" s="199"/>
      <x:c r="H88" s="199" t="str">
        <x:v>14</x:v>
      </x:c>
      <x:c r="I88" s="199" t="str">
        <x:v>K42:P42</x:v>
      </x:c>
      <x:c r="J88" s="199" t="n">
        <x:f>IF(AND(A88&lt;='Pengaturan'!$B$6,B88&lt;&gt;"",COUNT(C88:G88)=5,MIN(C88:G88)&gt;=1,MAX(C88:G88)&lt;='Pengaturan'!$B$12),1,0)</x:f>
        <x:v>0</x:v>
      </x:c>
      <x:c r="K88" s="200" t="str">
        <x:f>IF(J88=0,"",(C88*'Pengaturan'!$B$38+D88*'Pengaturan'!$B$39+E88*'Pengaturan'!$B$40+F88*'Pengaturan'!$B$41+G88*'Pengaturan'!$B$42)/'Pengaturan'!$B$12)</x:f>
      </x:c>
      <x:c r="L88" s="199" t="str">
        <x:f>IF(J88=0,"",C88)</x:f>
      </x:c>
      <x:c r="M88" s="199" t="str">
        <x:f>IF(J88=0,"",AVERAGE(D88:G88)*'Pengaturan'!$B$14/'Pengaturan'!$B$12)</x:f>
      </x:c>
      <x:c r="N88" s="199" t="str">
        <x:f>IF(J88=0,"",L88+M88)</x:f>
      </x:c>
      <x:c r="O88" s="201" t="str">
        <x:f>IF(A88&gt;'Pengaturan'!$B$6,"Belum berjalan",IF(AND(B88="",COUNT(C88:G88)=0),"Slot kosong",IF(B88="","Nama belum diisi",IF(J88=0,"Belum dinilai","Dinilai"))))</x:f>
        <x:v>Slot kosong</x:v>
      </x:c>
    </x:row>
    <x:row r="89" ht="23" customHeight="1">
      <x:c r="A89" s="198" t="n">
        <x:v>46280</x:v>
      </x:c>
      <x:c r="B89" s="199" t="str">
        <x:v>INDAH</x:v>
      </x:c>
      <x:c r="C89" s="199" t="n">
        <x:v>5</x:v>
      </x:c>
      <x:c r="D89" s="199" t="n">
        <x:v>5</x:v>
      </x:c>
      <x:c r="E89" s="199" t="n">
        <x:v>5</x:v>
      </x:c>
      <x:c r="F89" s="199" t="n">
        <x:v>5</x:v>
      </x:c>
      <x:c r="G89" s="199" t="n">
        <x:v>5</x:v>
      </x:c>
      <x:c r="H89" s="199" t="str">
        <x:v>15</x:v>
      </x:c>
      <x:c r="I89" s="199" t="str">
        <x:v>K36:P36</x:v>
      </x:c>
      <x:c r="J89" s="199" t="n">
        <x:f>IF(AND(A89&lt;='Pengaturan'!$B$6,B89&lt;&gt;"",COUNT(C89:G89)=5,MIN(C89:G89)&gt;=1,MAX(C89:G89)&lt;='Pengaturan'!$B$12),1,0)</x:f>
        <x:v>1</x:v>
      </x:c>
      <x:c r="K89" s="200" t="n">
        <x:f>IF(J89=0,"",(C89*'Pengaturan'!$B$38+D89*'Pengaturan'!$B$39+E89*'Pengaturan'!$B$40+F89*'Pengaturan'!$B$41+G89*'Pengaturan'!$B$42)/'Pengaturan'!$B$12)</x:f>
        <x:v>1</x:v>
      </x:c>
      <x:c r="L89" s="199" t="n">
        <x:f>IF(J89=0,"",C89)</x:f>
        <x:v>5</x:v>
      </x:c>
      <x:c r="M89" s="199" t="n">
        <x:f>IF(J89=0,"",AVERAGE(D89:G89)*'Pengaturan'!$B$14/'Pengaturan'!$B$12)</x:f>
        <x:v>15</x:v>
      </x:c>
      <x:c r="N89" s="199" t="n">
        <x:f>IF(J89=0,"",L89+M89)</x:f>
        <x:v>20</x:v>
      </x:c>
      <x:c r="O89" s="201" t="str">
        <x:f>IF(A89&gt;'Pengaturan'!$B$6,"Belum berjalan",IF(AND(B89="",COUNT(C89:G89)=0),"Slot kosong",IF(B89="","Nama belum diisi",IF(J89=0,"Belum dinilai","Dinilai"))))</x:f>
        <x:v>Dinilai</x:v>
      </x:c>
    </x:row>
    <x:row r="90" ht="23" customHeight="1">
      <x:c r="A90" s="198" t="n">
        <x:v>46280</x:v>
      </x:c>
      <x:c r="B90" s="199" t="str">
        <x:v>AMEL</x:v>
      </x:c>
      <x:c r="C90" s="199" t="n">
        <x:v>5</x:v>
      </x:c>
      <x:c r="D90" s="199" t="n">
        <x:v>5</x:v>
      </x:c>
      <x:c r="E90" s="199" t="n">
        <x:v>5</x:v>
      </x:c>
      <x:c r="F90" s="199" t="n">
        <x:v>5</x:v>
      </x:c>
      <x:c r="G90" s="199" t="n">
        <x:v>4</x:v>
      </x:c>
      <x:c r="H90" s="199" t="str">
        <x:v>15</x:v>
      </x:c>
      <x:c r="I90" s="199" t="str">
        <x:v>K37:P37</x:v>
      </x:c>
      <x:c r="J90" s="199" t="n">
        <x:f>IF(AND(A90&lt;='Pengaturan'!$B$6,B90&lt;&gt;"",COUNT(C90:G90)=5,MIN(C90:G90)&gt;=1,MAX(C90:G90)&lt;='Pengaturan'!$B$12),1,0)</x:f>
        <x:v>1</x:v>
      </x:c>
      <x:c r="K90" s="200" t="n">
        <x:f>IF(J90=0,"",(C90*'Pengaturan'!$B$38+D90*'Pengaturan'!$B$39+E90*'Pengaturan'!$B$40+F90*'Pengaturan'!$B$41+G90*'Pengaturan'!$B$42)/'Pengaturan'!$B$12)</x:f>
        <x:v>0.97</x:v>
      </x:c>
      <x:c r="L90" s="199" t="n">
        <x:f>IF(J90=0,"",C90)</x:f>
        <x:v>5</x:v>
      </x:c>
      <x:c r="M90" s="199" t="n">
        <x:f>IF(J90=0,"",AVERAGE(D90:G90)*'Pengaturan'!$B$14/'Pengaturan'!$B$12)</x:f>
        <x:v>14.25</x:v>
      </x:c>
      <x:c r="N90" s="199" t="n">
        <x:f>IF(J90=0,"",L90+M90)</x:f>
        <x:v>19.25</x:v>
      </x:c>
      <x:c r="O90" s="201" t="str">
        <x:f>IF(A90&gt;'Pengaturan'!$B$6,"Belum berjalan",IF(AND(B90="",COUNT(C90:G90)=0),"Slot kosong",IF(B90="","Nama belum diisi",IF(J90=0,"Belum dinilai","Dinilai"))))</x:f>
        <x:v>Dinilai</x:v>
      </x:c>
    </x:row>
    <x:row r="91" ht="23" customHeight="1">
      <x:c r="A91" s="198" t="n">
        <x:v>46280</x:v>
      </x:c>
      <x:c r="B91" s="199" t="str">
        <x:v>ADIF</x:v>
      </x:c>
      <x:c r="C91" s="199" t="n">
        <x:v>5</x:v>
      </x:c>
      <x:c r="D91" s="199" t="n">
        <x:v>5</x:v>
      </x:c>
      <x:c r="E91" s="199" t="n">
        <x:v>5</x:v>
      </x:c>
      <x:c r="F91" s="199" t="n">
        <x:v>5</x:v>
      </x:c>
      <x:c r="G91" s="199" t="n">
        <x:v>5</x:v>
      </x:c>
      <x:c r="H91" s="199" t="str">
        <x:v>15</x:v>
      </x:c>
      <x:c r="I91" s="199" t="str">
        <x:v>K38:P38</x:v>
      </x:c>
      <x:c r="J91" s="199" t="n">
        <x:f>IF(AND(A91&lt;='Pengaturan'!$B$6,B91&lt;&gt;"",COUNT(C91:G91)=5,MIN(C91:G91)&gt;=1,MAX(C91:G91)&lt;='Pengaturan'!$B$12),1,0)</x:f>
        <x:v>1</x:v>
      </x:c>
      <x:c r="K91" s="200" t="n">
        <x:f>IF(J91=0,"",(C91*'Pengaturan'!$B$38+D91*'Pengaturan'!$B$39+E91*'Pengaturan'!$B$40+F91*'Pengaturan'!$B$41+G91*'Pengaturan'!$B$42)/'Pengaturan'!$B$12)</x:f>
        <x:v>1</x:v>
      </x:c>
      <x:c r="L91" s="199" t="n">
        <x:f>IF(J91=0,"",C91)</x:f>
        <x:v>5</x:v>
      </x:c>
      <x:c r="M91" s="199" t="n">
        <x:f>IF(J91=0,"",AVERAGE(D91:G91)*'Pengaturan'!$B$14/'Pengaturan'!$B$12)</x:f>
        <x:v>15</x:v>
      </x:c>
      <x:c r="N91" s="199" t="n">
        <x:f>IF(J91=0,"",L91+M91)</x:f>
        <x:v>20</x:v>
      </x:c>
      <x:c r="O91" s="201" t="str">
        <x:f>IF(A91&gt;'Pengaturan'!$B$6,"Belum berjalan",IF(AND(B91="",COUNT(C91:G91)=0),"Slot kosong",IF(B91="","Nama belum diisi",IF(J91=0,"Belum dinilai","Dinilai"))))</x:f>
        <x:v>Dinilai</x:v>
      </x:c>
    </x:row>
    <x:row r="92" ht="23" customHeight="1">
      <x:c r="A92" s="198" t="n">
        <x:v>46280</x:v>
      </x:c>
      <x:c r="B92" s="199" t="str">
        <x:v>SAKA</x:v>
      </x:c>
      <x:c r="C92" s="199" t="n">
        <x:v>5</x:v>
      </x:c>
      <x:c r="D92" s="199" t="n">
        <x:v>5</x:v>
      </x:c>
      <x:c r="E92" s="199" t="n">
        <x:v>5</x:v>
      </x:c>
      <x:c r="F92" s="199" t="n">
        <x:v>5</x:v>
      </x:c>
      <x:c r="G92" s="199" t="n">
        <x:v>4</x:v>
      </x:c>
      <x:c r="H92" s="199" t="str">
        <x:v>15</x:v>
      </x:c>
      <x:c r="I92" s="199" t="str">
        <x:v>K39:P39</x:v>
      </x:c>
      <x:c r="J92" s="199" t="n">
        <x:f>IF(AND(A92&lt;='Pengaturan'!$B$6,B92&lt;&gt;"",COUNT(C92:G92)=5,MIN(C92:G92)&gt;=1,MAX(C92:G92)&lt;='Pengaturan'!$B$12),1,0)</x:f>
        <x:v>1</x:v>
      </x:c>
      <x:c r="K92" s="200" t="n">
        <x:f>IF(J92=0,"",(C92*'Pengaturan'!$B$38+D92*'Pengaturan'!$B$39+E92*'Pengaturan'!$B$40+F92*'Pengaturan'!$B$41+G92*'Pengaturan'!$B$42)/'Pengaturan'!$B$12)</x:f>
        <x:v>0.97</x:v>
      </x:c>
      <x:c r="L92" s="199" t="n">
        <x:f>IF(J92=0,"",C92)</x:f>
        <x:v>5</x:v>
      </x:c>
      <x:c r="M92" s="199" t="n">
        <x:f>IF(J92=0,"",AVERAGE(D92:G92)*'Pengaturan'!$B$14/'Pengaturan'!$B$12)</x:f>
        <x:v>14.25</x:v>
      </x:c>
      <x:c r="N92" s="199" t="n">
        <x:f>IF(J92=0,"",L92+M92)</x:f>
        <x:v>19.25</x:v>
      </x:c>
      <x:c r="O92" s="201" t="str">
        <x:f>IF(A92&gt;'Pengaturan'!$B$6,"Belum berjalan",IF(AND(B92="",COUNT(C92:G92)=0),"Slot kosong",IF(B92="","Nama belum diisi",IF(J92=0,"Belum dinilai","Dinilai"))))</x:f>
        <x:v>Dinilai</x:v>
      </x:c>
    </x:row>
    <x:row r="93" ht="23" customHeight="1">
      <x:c r="A93" s="198" t="n">
        <x:v>46280</x:v>
      </x:c>
      <x:c r="B93" s="199"/>
      <x:c r="C93" s="199"/>
      <x:c r="D93" s="199"/>
      <x:c r="E93" s="199"/>
      <x:c r="F93" s="199"/>
      <x:c r="G93" s="199"/>
      <x:c r="H93" s="199" t="str">
        <x:v>15</x:v>
      </x:c>
      <x:c r="I93" s="199" t="str">
        <x:v>K40:P40</x:v>
      </x:c>
      <x:c r="J93" s="199" t="n">
        <x:f>IF(AND(A93&lt;='Pengaturan'!$B$6,B93&lt;&gt;"",COUNT(C93:G93)=5,MIN(C93:G93)&gt;=1,MAX(C93:G93)&lt;='Pengaturan'!$B$12),1,0)</x:f>
        <x:v>0</x:v>
      </x:c>
      <x:c r="K93" s="200" t="str">
        <x:f>IF(J93=0,"",(C93*'Pengaturan'!$B$38+D93*'Pengaturan'!$B$39+E93*'Pengaturan'!$B$40+F93*'Pengaturan'!$B$41+G93*'Pengaturan'!$B$42)/'Pengaturan'!$B$12)</x:f>
      </x:c>
      <x:c r="L93" s="199" t="str">
        <x:f>IF(J93=0,"",C93)</x:f>
      </x:c>
      <x:c r="M93" s="199" t="str">
        <x:f>IF(J93=0,"",AVERAGE(D93:G93)*'Pengaturan'!$B$14/'Pengaturan'!$B$12)</x:f>
      </x:c>
      <x:c r="N93" s="199" t="str">
        <x:f>IF(J93=0,"",L93+M93)</x:f>
      </x:c>
      <x:c r="O93" s="201" t="str">
        <x:f>IF(A93&gt;'Pengaturan'!$B$6,"Belum berjalan",IF(AND(B93="",COUNT(C93:G93)=0),"Slot kosong",IF(B93="","Nama belum diisi",IF(J93=0,"Belum dinilai","Dinilai"))))</x:f>
        <x:v>Slot kosong</x:v>
      </x:c>
    </x:row>
    <x:row r="94" ht="23" customHeight="1">
      <x:c r="A94" s="198" t="n">
        <x:v>46280</x:v>
      </x:c>
      <x:c r="B94" s="199"/>
      <x:c r="C94" s="199"/>
      <x:c r="D94" s="199"/>
      <x:c r="E94" s="199"/>
      <x:c r="F94" s="199"/>
      <x:c r="G94" s="199"/>
      <x:c r="H94" s="199" t="str">
        <x:v>15</x:v>
      </x:c>
      <x:c r="I94" s="199" t="str">
        <x:v>K41:P41</x:v>
      </x:c>
      <x:c r="J94" s="199" t="n">
        <x:f>IF(AND(A94&lt;='Pengaturan'!$B$6,B94&lt;&gt;"",COUNT(C94:G94)=5,MIN(C94:G94)&gt;=1,MAX(C94:G94)&lt;='Pengaturan'!$B$12),1,0)</x:f>
        <x:v>0</x:v>
      </x:c>
      <x:c r="K94" s="200" t="str">
        <x:f>IF(J94=0,"",(C94*'Pengaturan'!$B$38+D94*'Pengaturan'!$B$39+E94*'Pengaturan'!$B$40+F94*'Pengaturan'!$B$41+G94*'Pengaturan'!$B$42)/'Pengaturan'!$B$12)</x:f>
      </x:c>
      <x:c r="L94" s="199" t="str">
        <x:f>IF(J94=0,"",C94)</x:f>
      </x:c>
      <x:c r="M94" s="199" t="str">
        <x:f>IF(J94=0,"",AVERAGE(D94:G94)*'Pengaturan'!$B$14/'Pengaturan'!$B$12)</x:f>
      </x:c>
      <x:c r="N94" s="199" t="str">
        <x:f>IF(J94=0,"",L94+M94)</x:f>
      </x:c>
      <x:c r="O94" s="201" t="str">
        <x:f>IF(A94&gt;'Pengaturan'!$B$6,"Belum berjalan",IF(AND(B94="",COUNT(C94:G94)=0),"Slot kosong",IF(B94="","Nama belum diisi",IF(J94=0,"Belum dinilai","Dinilai"))))</x:f>
        <x:v>Slot kosong</x:v>
      </x:c>
    </x:row>
    <x:row r="95" ht="23" customHeight="1">
      <x:c r="A95" s="198" t="n">
        <x:v>46281</x:v>
      </x:c>
      <x:c r="B95" s="199" t="str">
        <x:v>INDAH</x:v>
      </x:c>
      <x:c r="C95" s="199"/>
      <x:c r="D95" s="199"/>
      <x:c r="E95" s="199"/>
      <x:c r="F95" s="199"/>
      <x:c r="G95" s="199"/>
      <x:c r="H95" s="199" t="str">
        <x:v>16</x:v>
      </x:c>
      <x:c r="I95" s="199" t="str">
        <x:v>K34:P34</x:v>
      </x:c>
      <x:c r="J95" s="199" t="n">
        <x:f>IF(AND(A95&lt;='Pengaturan'!$B$6,B95&lt;&gt;"",COUNT(C95:G95)=5,MIN(C95:G95)&gt;=1,MAX(C95:G95)&lt;='Pengaturan'!$B$12),1,0)</x:f>
        <x:v>0</x:v>
      </x:c>
      <x:c r="K95" s="200" t="str">
        <x:f>IF(J95=0,"",(C95*'Pengaturan'!$B$38+D95*'Pengaturan'!$B$39+E95*'Pengaturan'!$B$40+F95*'Pengaturan'!$B$41+G95*'Pengaturan'!$B$42)/'Pengaturan'!$B$12)</x:f>
      </x:c>
      <x:c r="L95" s="199" t="str">
        <x:f>IF(J95=0,"",C95)</x:f>
      </x:c>
      <x:c r="M95" s="199" t="str">
        <x:f>IF(J95=0,"",AVERAGE(D95:G95)*'Pengaturan'!$B$14/'Pengaturan'!$B$12)</x:f>
      </x:c>
      <x:c r="N95" s="199" t="str">
        <x:f>IF(J95=0,"",L95+M95)</x:f>
      </x:c>
      <x:c r="O95" s="201" t="str">
        <x:f>IF(A95&gt;'Pengaturan'!$B$6,"Belum berjalan",IF(AND(B95="",COUNT(C95:G95)=0),"Slot kosong",IF(B95="","Nama belum diisi",IF(J95=0,"Belum dinilai","Dinilai"))))</x:f>
        <x:v>Belum dinilai</x:v>
      </x:c>
    </x:row>
    <x:row r="96" ht="23" customHeight="1">
      <x:c r="A96" s="198" t="n">
        <x:v>46281</x:v>
      </x:c>
      <x:c r="B96" s="199" t="str">
        <x:v>INDAH</x:v>
      </x:c>
      <x:c r="C96" s="199"/>
      <x:c r="D96" s="199"/>
      <x:c r="E96" s="199"/>
      <x:c r="F96" s="199"/>
      <x:c r="G96" s="199"/>
      <x:c r="H96" s="199" t="str">
        <x:v>16</x:v>
      </x:c>
      <x:c r="I96" s="199" t="str">
        <x:v>K35:P35</x:v>
      </x:c>
      <x:c r="J96" s="199" t="n">
        <x:f>IF(AND(A96&lt;='Pengaturan'!$B$6,B96&lt;&gt;"",COUNT(C96:G96)=5,MIN(C96:G96)&gt;=1,MAX(C96:G96)&lt;='Pengaturan'!$B$12),1,0)</x:f>
        <x:v>0</x:v>
      </x:c>
      <x:c r="K96" s="200" t="str">
        <x:f>IF(J96=0,"",(C96*'Pengaturan'!$B$38+D96*'Pengaturan'!$B$39+E96*'Pengaturan'!$B$40+F96*'Pengaturan'!$B$41+G96*'Pengaturan'!$B$42)/'Pengaturan'!$B$12)</x:f>
      </x:c>
      <x:c r="L96" s="199" t="str">
        <x:f>IF(J96=0,"",C96)</x:f>
      </x:c>
      <x:c r="M96" s="199" t="str">
        <x:f>IF(J96=0,"",AVERAGE(D96:G96)*'Pengaturan'!$B$14/'Pengaturan'!$B$12)</x:f>
      </x:c>
      <x:c r="N96" s="199" t="str">
        <x:f>IF(J96=0,"",L96+M96)</x:f>
      </x:c>
      <x:c r="O96" s="201" t="str">
        <x:f>IF(A96&gt;'Pengaturan'!$B$6,"Belum berjalan",IF(AND(B96="",COUNT(C96:G96)=0),"Slot kosong",IF(B96="","Nama belum diisi",IF(J96=0,"Belum dinilai","Dinilai"))))</x:f>
        <x:v>Belum dinilai</x:v>
      </x:c>
    </x:row>
    <x:row r="97" ht="23" customHeight="1">
      <x:c r="A97" s="198" t="n">
        <x:v>46281</x:v>
      </x:c>
      <x:c r="B97" s="199" t="str">
        <x:v>SAKA</x:v>
      </x:c>
      <x:c r="C97" s="199"/>
      <x:c r="D97" s="199"/>
      <x:c r="E97" s="199"/>
      <x:c r="F97" s="199"/>
      <x:c r="G97" s="199"/>
      <x:c r="H97" s="199" t="str">
        <x:v>16</x:v>
      </x:c>
      <x:c r="I97" s="199" t="str">
        <x:v>K36:P36</x:v>
      </x:c>
      <x:c r="J97" s="199" t="n">
        <x:f>IF(AND(A97&lt;='Pengaturan'!$B$6,B97&lt;&gt;"",COUNT(C97:G97)=5,MIN(C97:G97)&gt;=1,MAX(C97:G97)&lt;='Pengaturan'!$B$12),1,0)</x:f>
        <x:v>0</x:v>
      </x:c>
      <x:c r="K97" s="200" t="str">
        <x:f>IF(J97=0,"",(C97*'Pengaturan'!$B$38+D97*'Pengaturan'!$B$39+E97*'Pengaturan'!$B$40+F97*'Pengaturan'!$B$41+G97*'Pengaturan'!$B$42)/'Pengaturan'!$B$12)</x:f>
      </x:c>
      <x:c r="L97" s="199" t="str">
        <x:f>IF(J97=0,"",C97)</x:f>
      </x:c>
      <x:c r="M97" s="199" t="str">
        <x:f>IF(J97=0,"",AVERAGE(D97:G97)*'Pengaturan'!$B$14/'Pengaturan'!$B$12)</x:f>
      </x:c>
      <x:c r="N97" s="199" t="str">
        <x:f>IF(J97=0,"",L97+M97)</x:f>
      </x:c>
      <x:c r="O97" s="201" t="str">
        <x:f>IF(A97&gt;'Pengaturan'!$B$6,"Belum berjalan",IF(AND(B97="",COUNT(C97:G97)=0),"Slot kosong",IF(B97="","Nama belum diisi",IF(J97=0,"Belum dinilai","Dinilai"))))</x:f>
        <x:v>Belum dinilai</x:v>
      </x:c>
    </x:row>
    <x:row r="98" ht="23" customHeight="1">
      <x:c r="A98" s="198" t="n">
        <x:v>46281</x:v>
      </x:c>
      <x:c r="B98" s="199" t="str">
        <x:v>ADIF</x:v>
      </x:c>
      <x:c r="C98" s="199"/>
      <x:c r="D98" s="199"/>
      <x:c r="E98" s="199"/>
      <x:c r="F98" s="199"/>
      <x:c r="G98" s="199"/>
      <x:c r="H98" s="199" t="str">
        <x:v>16</x:v>
      </x:c>
      <x:c r="I98" s="199" t="str">
        <x:v>K37:P37</x:v>
      </x:c>
      <x:c r="J98" s="199" t="n">
        <x:f>IF(AND(A98&lt;='Pengaturan'!$B$6,B98&lt;&gt;"",COUNT(C98:G98)=5,MIN(C98:G98)&gt;=1,MAX(C98:G98)&lt;='Pengaturan'!$B$12),1,0)</x:f>
        <x:v>0</x:v>
      </x:c>
      <x:c r="K98" s="200" t="str">
        <x:f>IF(J98=0,"",(C98*'Pengaturan'!$B$38+D98*'Pengaturan'!$B$39+E98*'Pengaturan'!$B$40+F98*'Pengaturan'!$B$41+G98*'Pengaturan'!$B$42)/'Pengaturan'!$B$12)</x:f>
      </x:c>
      <x:c r="L98" s="199" t="str">
        <x:f>IF(J98=0,"",C98)</x:f>
      </x:c>
      <x:c r="M98" s="199" t="str">
        <x:f>IF(J98=0,"",AVERAGE(D98:G98)*'Pengaturan'!$B$14/'Pengaturan'!$B$12)</x:f>
      </x:c>
      <x:c r="N98" s="199" t="str">
        <x:f>IF(J98=0,"",L98+M98)</x:f>
      </x:c>
      <x:c r="O98" s="201" t="str">
        <x:f>IF(A98&gt;'Pengaturan'!$B$6,"Belum berjalan",IF(AND(B98="",COUNT(C98:G98)=0),"Slot kosong",IF(B98="","Nama belum diisi",IF(J98=0,"Belum dinilai","Dinilai"))))</x:f>
        <x:v>Belum dinilai</x:v>
      </x:c>
    </x:row>
    <x:row r="99" ht="23" customHeight="1">
      <x:c r="A99" s="198" t="n">
        <x:v>46281</x:v>
      </x:c>
      <x:c r="B99" s="199"/>
      <x:c r="C99" s="199"/>
      <x:c r="D99" s="199"/>
      <x:c r="E99" s="199"/>
      <x:c r="F99" s="199"/>
      <x:c r="G99" s="199"/>
      <x:c r="H99" s="199" t="str">
        <x:v>16</x:v>
      </x:c>
      <x:c r="I99" s="199" t="str">
        <x:v>K38:P38</x:v>
      </x:c>
      <x:c r="J99" s="199" t="n">
        <x:f>IF(AND(A99&lt;='Pengaturan'!$B$6,B99&lt;&gt;"",COUNT(C99:G99)=5,MIN(C99:G99)&gt;=1,MAX(C99:G99)&lt;='Pengaturan'!$B$12),1,0)</x:f>
        <x:v>0</x:v>
      </x:c>
      <x:c r="K99" s="200" t="str">
        <x:f>IF(J99=0,"",(C99*'Pengaturan'!$B$38+D99*'Pengaturan'!$B$39+E99*'Pengaturan'!$B$40+F99*'Pengaturan'!$B$41+G99*'Pengaturan'!$B$42)/'Pengaturan'!$B$12)</x:f>
      </x:c>
      <x:c r="L99" s="199" t="str">
        <x:f>IF(J99=0,"",C99)</x:f>
      </x:c>
      <x:c r="M99" s="199" t="str">
        <x:f>IF(J99=0,"",AVERAGE(D99:G99)*'Pengaturan'!$B$14/'Pengaturan'!$B$12)</x:f>
      </x:c>
      <x:c r="N99" s="199" t="str">
        <x:f>IF(J99=0,"",L99+M99)</x:f>
      </x:c>
      <x:c r="O99" s="201" t="str">
        <x:f>IF(A99&gt;'Pengaturan'!$B$6,"Belum berjalan",IF(AND(B99="",COUNT(C99:G99)=0),"Slot kosong",IF(B99="","Nama belum diisi",IF(J99=0,"Belum dinilai","Dinilai"))))</x:f>
        <x:v>Slot kosong</x:v>
      </x:c>
    </x:row>
    <x:row r="100" ht="23" customHeight="1">
      <x:c r="A100" s="198" t="n">
        <x:v>46281</x:v>
      </x:c>
      <x:c r="B100" s="199"/>
      <x:c r="C100" s="199"/>
      <x:c r="D100" s="199"/>
      <x:c r="E100" s="199"/>
      <x:c r="F100" s="199"/>
      <x:c r="G100" s="199"/>
      <x:c r="H100" s="199" t="str">
        <x:v>16</x:v>
      </x:c>
      <x:c r="I100" s="199" t="str">
        <x:v>K39:P39</x:v>
      </x:c>
      <x:c r="J100" s="199" t="n">
        <x:f>IF(AND(A100&lt;='Pengaturan'!$B$6,B100&lt;&gt;"",COUNT(C100:G100)=5,MIN(C100:G100)&gt;=1,MAX(C100:G100)&lt;='Pengaturan'!$B$12),1,0)</x:f>
        <x:v>0</x:v>
      </x:c>
      <x:c r="K100" s="200" t="str">
        <x:f>IF(J100=0,"",(C100*'Pengaturan'!$B$38+D100*'Pengaturan'!$B$39+E100*'Pengaturan'!$B$40+F100*'Pengaturan'!$B$41+G100*'Pengaturan'!$B$42)/'Pengaturan'!$B$12)</x:f>
      </x:c>
      <x:c r="L100" s="199" t="str">
        <x:f>IF(J100=0,"",C100)</x:f>
      </x:c>
      <x:c r="M100" s="199" t="str">
        <x:f>IF(J100=0,"",AVERAGE(D100:G100)*'Pengaturan'!$B$14/'Pengaturan'!$B$12)</x:f>
      </x:c>
      <x:c r="N100" s="199" t="str">
        <x:f>IF(J100=0,"",L100+M100)</x:f>
      </x:c>
      <x:c r="O100" s="201" t="str">
        <x:f>IF(A100&gt;'Pengaturan'!$B$6,"Belum berjalan",IF(AND(B100="",COUNT(C100:G100)=0),"Slot kosong",IF(B100="","Nama belum diisi",IF(J100=0,"Belum dinilai","Dinilai"))))</x:f>
        <x:v>Slot kosong</x:v>
      </x:c>
    </x:row>
    <x:row r="101" ht="23" customHeight="1">
      <x:c r="A101" s="198" t="n">
        <x:v>46282</x:v>
      </x:c>
      <x:c r="B101" s="199" t="str">
        <x:v>AMEL</x:v>
      </x:c>
      <x:c r="C101" s="199"/>
      <x:c r="D101" s="199"/>
      <x:c r="E101" s="199"/>
      <x:c r="F101" s="199"/>
      <x:c r="G101" s="199"/>
      <x:c r="H101" s="199" t="str">
        <x:v>17</x:v>
      </x:c>
      <x:c r="I101" s="199" t="str">
        <x:v>K37:P37</x:v>
      </x:c>
      <x:c r="J101" s="199" t="n">
        <x:f>IF(AND(A101&lt;='Pengaturan'!$B$6,B101&lt;&gt;"",COUNT(C101:G101)=5,MIN(C101:G101)&gt;=1,MAX(C101:G101)&lt;='Pengaturan'!$B$12),1,0)</x:f>
        <x:v>0</x:v>
      </x:c>
      <x:c r="K101" s="200" t="str">
        <x:f>IF(J101=0,"",(C101*'Pengaturan'!$B$38+D101*'Pengaturan'!$B$39+E101*'Pengaturan'!$B$40+F101*'Pengaturan'!$B$41+G101*'Pengaturan'!$B$42)/'Pengaturan'!$B$12)</x:f>
      </x:c>
      <x:c r="L101" s="199" t="str">
        <x:f>IF(J101=0,"",C101)</x:f>
      </x:c>
      <x:c r="M101" s="199" t="str">
        <x:f>IF(J101=0,"",AVERAGE(D101:G101)*'Pengaturan'!$B$14/'Pengaturan'!$B$12)</x:f>
      </x:c>
      <x:c r="N101" s="199" t="str">
        <x:f>IF(J101=0,"",L101+M101)</x:f>
      </x:c>
      <x:c r="O101" s="201" t="str">
        <x:f>IF(A101&gt;'Pengaturan'!$B$6,"Belum berjalan",IF(AND(B101="",COUNT(C101:G101)=0),"Slot kosong",IF(B101="","Nama belum diisi",IF(J101=0,"Belum dinilai","Dinilai"))))</x:f>
        <x:v>Belum dinilai</x:v>
      </x:c>
    </x:row>
    <x:row r="102" ht="23" customHeight="1">
      <x:c r="A102" s="198" t="n">
        <x:v>46282</x:v>
      </x:c>
      <x:c r="B102" s="199" t="str">
        <x:v>AMEL</x:v>
      </x:c>
      <x:c r="C102" s="199" t="n">
        <x:v>5</x:v>
      </x:c>
      <x:c r="D102" s="199" t="n">
        <x:v>5</x:v>
      </x:c>
      <x:c r="E102" s="199" t="n">
        <x:v>5</x:v>
      </x:c>
      <x:c r="F102" s="199" t="n">
        <x:v>5</x:v>
      </x:c>
      <x:c r="G102" s="199" t="n">
        <x:v>5</x:v>
      </x:c>
      <x:c r="H102" s="199" t="str">
        <x:v>17</x:v>
      </x:c>
      <x:c r="I102" s="199" t="str">
        <x:v>K38:P38</x:v>
      </x:c>
      <x:c r="J102" s="199" t="n">
        <x:f>IF(AND(A102&lt;='Pengaturan'!$B$6,B102&lt;&gt;"",COUNT(C102:G102)=5,MIN(C102:G102)&gt;=1,MAX(C102:G102)&lt;='Pengaturan'!$B$12),1,0)</x:f>
        <x:v>1</x:v>
      </x:c>
      <x:c r="K102" s="200" t="n">
        <x:f>IF(J102=0,"",(C102*'Pengaturan'!$B$38+D102*'Pengaturan'!$B$39+E102*'Pengaturan'!$B$40+F102*'Pengaturan'!$B$41+G102*'Pengaturan'!$B$42)/'Pengaturan'!$B$12)</x:f>
        <x:v>1</x:v>
      </x:c>
      <x:c r="L102" s="199" t="n">
        <x:f>IF(J102=0,"",C102)</x:f>
        <x:v>5</x:v>
      </x:c>
      <x:c r="M102" s="199" t="n">
        <x:f>IF(J102=0,"",AVERAGE(D102:G102)*'Pengaturan'!$B$14/'Pengaturan'!$B$12)</x:f>
        <x:v>15</x:v>
      </x:c>
      <x:c r="N102" s="199" t="n">
        <x:f>IF(J102=0,"",L102+M102)</x:f>
        <x:v>20</x:v>
      </x:c>
      <x:c r="O102" s="201" t="str">
        <x:f>IF(A102&gt;'Pengaturan'!$B$6,"Belum berjalan",IF(AND(B102="",COUNT(C102:G102)=0),"Slot kosong",IF(B102="","Nama belum diisi",IF(J102=0,"Belum dinilai","Dinilai"))))</x:f>
        <x:v>Dinilai</x:v>
      </x:c>
    </x:row>
    <x:row r="103" ht="23" customHeight="1">
      <x:c r="A103" s="198" t="n">
        <x:v>46282</x:v>
      </x:c>
      <x:c r="B103" s="199" t="str">
        <x:v>SAKA</x:v>
      </x:c>
      <x:c r="C103" s="199"/>
      <x:c r="D103" s="199"/>
      <x:c r="E103" s="199"/>
      <x:c r="F103" s="199"/>
      <x:c r="G103" s="199"/>
      <x:c r="H103" s="199" t="str">
        <x:v>17</x:v>
      </x:c>
      <x:c r="I103" s="199" t="str">
        <x:v>K39:P39</x:v>
      </x:c>
      <x:c r="J103" s="199" t="n">
        <x:f>IF(AND(A103&lt;='Pengaturan'!$B$6,B103&lt;&gt;"",COUNT(C103:G103)=5,MIN(C103:G103)&gt;=1,MAX(C103:G103)&lt;='Pengaturan'!$B$12),1,0)</x:f>
        <x:v>0</x:v>
      </x:c>
      <x:c r="K103" s="200" t="str">
        <x:f>IF(J103=0,"",(C103*'Pengaturan'!$B$38+D103*'Pengaturan'!$B$39+E103*'Pengaturan'!$B$40+F103*'Pengaturan'!$B$41+G103*'Pengaturan'!$B$42)/'Pengaturan'!$B$12)</x:f>
      </x:c>
      <x:c r="L103" s="199" t="str">
        <x:f>IF(J103=0,"",C103)</x:f>
      </x:c>
      <x:c r="M103" s="199" t="str">
        <x:f>IF(J103=0,"",AVERAGE(D103:G103)*'Pengaturan'!$B$14/'Pengaturan'!$B$12)</x:f>
      </x:c>
      <x:c r="N103" s="199" t="str">
        <x:f>IF(J103=0,"",L103+M103)</x:f>
      </x:c>
      <x:c r="O103" s="201" t="str">
        <x:f>IF(A103&gt;'Pengaturan'!$B$6,"Belum berjalan",IF(AND(B103="",COUNT(C103:G103)=0),"Slot kosong",IF(B103="","Nama belum diisi",IF(J103=0,"Belum dinilai","Dinilai"))))</x:f>
        <x:v>Belum dinilai</x:v>
      </x:c>
    </x:row>
    <x:row r="104" ht="23" customHeight="1">
      <x:c r="A104" s="198" t="n">
        <x:v>46282</x:v>
      </x:c>
      <x:c r="B104" s="199" t="str">
        <x:v>ADIF</x:v>
      </x:c>
      <x:c r="C104" s="199" t="n">
        <x:v>5</x:v>
      </x:c>
      <x:c r="D104" s="199" t="n">
        <x:v>5</x:v>
      </x:c>
      <x:c r="E104" s="199" t="n">
        <x:v>5</x:v>
      </x:c>
      <x:c r="F104" s="199" t="n">
        <x:v>5</x:v>
      </x:c>
      <x:c r="G104" s="199" t="n">
        <x:v>5</x:v>
      </x:c>
      <x:c r="H104" s="199" t="str">
        <x:v>17</x:v>
      </x:c>
      <x:c r="I104" s="199" t="str">
        <x:v>K40:P40</x:v>
      </x:c>
      <x:c r="J104" s="199" t="n">
        <x:f>IF(AND(A104&lt;='Pengaturan'!$B$6,B104&lt;&gt;"",COUNT(C104:G104)=5,MIN(C104:G104)&gt;=1,MAX(C104:G104)&lt;='Pengaturan'!$B$12),1,0)</x:f>
        <x:v>1</x:v>
      </x:c>
      <x:c r="K104" s="200" t="n">
        <x:f>IF(J104=0,"",(C104*'Pengaturan'!$B$38+D104*'Pengaturan'!$B$39+E104*'Pengaturan'!$B$40+F104*'Pengaturan'!$B$41+G104*'Pengaturan'!$B$42)/'Pengaturan'!$B$12)</x:f>
        <x:v>1</x:v>
      </x:c>
      <x:c r="L104" s="199" t="n">
        <x:f>IF(J104=0,"",C104)</x:f>
        <x:v>5</x:v>
      </x:c>
      <x:c r="M104" s="199" t="n">
        <x:f>IF(J104=0,"",AVERAGE(D104:G104)*'Pengaturan'!$B$14/'Pengaturan'!$B$12)</x:f>
        <x:v>15</x:v>
      </x:c>
      <x:c r="N104" s="199" t="n">
        <x:f>IF(J104=0,"",L104+M104)</x:f>
        <x:v>20</x:v>
      </x:c>
      <x:c r="O104" s="201" t="str">
        <x:f>IF(A104&gt;'Pengaturan'!$B$6,"Belum berjalan",IF(AND(B104="",COUNT(C104:G104)=0),"Slot kosong",IF(B104="","Nama belum diisi",IF(J104=0,"Belum dinilai","Dinilai"))))</x:f>
        <x:v>Dinilai</x:v>
      </x:c>
    </x:row>
    <x:row r="105" ht="23" customHeight="1">
      <x:c r="A105" s="198" t="n">
        <x:v>46282</x:v>
      </x:c>
      <x:c r="B105" s="199"/>
      <x:c r="C105" s="199"/>
      <x:c r="D105" s="199"/>
      <x:c r="E105" s="199"/>
      <x:c r="F105" s="199"/>
      <x:c r="G105" s="199"/>
      <x:c r="H105" s="199" t="str">
        <x:v>17</x:v>
      </x:c>
      <x:c r="I105" s="199" t="str">
        <x:v>K41:P41</x:v>
      </x:c>
      <x:c r="J105" s="199" t="n">
        <x:f>IF(AND(A105&lt;='Pengaturan'!$B$6,B105&lt;&gt;"",COUNT(C105:G105)=5,MIN(C105:G105)&gt;=1,MAX(C105:G105)&lt;='Pengaturan'!$B$12),1,0)</x:f>
        <x:v>0</x:v>
      </x:c>
      <x:c r="K105" s="200" t="str">
        <x:f>IF(J105=0,"",(C105*'Pengaturan'!$B$38+D105*'Pengaturan'!$B$39+E105*'Pengaturan'!$B$40+F105*'Pengaturan'!$B$41+G105*'Pengaturan'!$B$42)/'Pengaturan'!$B$12)</x:f>
      </x:c>
      <x:c r="L105" s="199" t="str">
        <x:f>IF(J105=0,"",C105)</x:f>
      </x:c>
      <x:c r="M105" s="199" t="str">
        <x:f>IF(J105=0,"",AVERAGE(D105:G105)*'Pengaturan'!$B$14/'Pengaturan'!$B$12)</x:f>
      </x:c>
      <x:c r="N105" s="199" t="str">
        <x:f>IF(J105=0,"",L105+M105)</x:f>
      </x:c>
      <x:c r="O105" s="201" t="str">
        <x:f>IF(A105&gt;'Pengaturan'!$B$6,"Belum berjalan",IF(AND(B105="",COUNT(C105:G105)=0),"Slot kosong",IF(B105="","Nama belum diisi",IF(J105=0,"Belum dinilai","Dinilai"))))</x:f>
        <x:v>Slot kosong</x:v>
      </x:c>
    </x:row>
    <x:row r="106" ht="23" customHeight="1">
      <x:c r="A106" s="198" t="n">
        <x:v>46282</x:v>
      </x:c>
      <x:c r="B106" s="199"/>
      <x:c r="C106" s="199"/>
      <x:c r="D106" s="199"/>
      <x:c r="E106" s="199"/>
      <x:c r="F106" s="199"/>
      <x:c r="G106" s="199"/>
      <x:c r="H106" s="199" t="str">
        <x:v>17</x:v>
      </x:c>
      <x:c r="I106" s="199" t="str">
        <x:v>K42:P42</x:v>
      </x:c>
      <x:c r="J106" s="199" t="n">
        <x:f>IF(AND(A106&lt;='Pengaturan'!$B$6,B106&lt;&gt;"",COUNT(C106:G106)=5,MIN(C106:G106)&gt;=1,MAX(C106:G106)&lt;='Pengaturan'!$B$12),1,0)</x:f>
        <x:v>0</x:v>
      </x:c>
      <x:c r="K106" s="200" t="str">
        <x:f>IF(J106=0,"",(C106*'Pengaturan'!$B$38+D106*'Pengaturan'!$B$39+E106*'Pengaturan'!$B$40+F106*'Pengaturan'!$B$41+G106*'Pengaturan'!$B$42)/'Pengaturan'!$B$12)</x:f>
      </x:c>
      <x:c r="L106" s="199" t="str">
        <x:f>IF(J106=0,"",C106)</x:f>
      </x:c>
      <x:c r="M106" s="199" t="str">
        <x:f>IF(J106=0,"",AVERAGE(D106:G106)*'Pengaturan'!$B$14/'Pengaturan'!$B$12)</x:f>
      </x:c>
      <x:c r="N106" s="199" t="str">
        <x:f>IF(J106=0,"",L106+M106)</x:f>
      </x:c>
      <x:c r="O106" s="201" t="str">
        <x:f>IF(A106&gt;'Pengaturan'!$B$6,"Belum berjalan",IF(AND(B106="",COUNT(C106:G106)=0),"Slot kosong",IF(B106="","Nama belum diisi",IF(J106=0,"Belum dinilai","Dinilai"))))</x:f>
        <x:v>Slot kosong</x:v>
      </x:c>
    </x:row>
    <x:row r="107" ht="23" customHeight="1">
      <x:c r="A107" s="198" t="n">
        <x:v>46283</x:v>
      </x:c>
      <x:c r="B107" s="199" t="str">
        <x:v>AMEL</x:v>
      </x:c>
      <x:c r="C107" s="199"/>
      <x:c r="D107" s="199"/>
      <x:c r="E107" s="199"/>
      <x:c r="F107" s="199"/>
      <x:c r="G107" s="199"/>
      <x:c r="H107" s="199" t="str">
        <x:v>18</x:v>
      </x:c>
      <x:c r="I107" s="199" t="str">
        <x:v>K37:P37</x:v>
      </x:c>
      <x:c r="J107" s="199" t="n">
        <x:f>IF(AND(A107&lt;='Pengaturan'!$B$6,B107&lt;&gt;"",COUNT(C107:G107)=5,MIN(C107:G107)&gt;=1,MAX(C107:G107)&lt;='Pengaturan'!$B$12),1,0)</x:f>
        <x:v>0</x:v>
      </x:c>
      <x:c r="K107" s="200" t="str">
        <x:f>IF(J107=0,"",(C107*'Pengaturan'!$B$38+D107*'Pengaturan'!$B$39+E107*'Pengaturan'!$B$40+F107*'Pengaturan'!$B$41+G107*'Pengaturan'!$B$42)/'Pengaturan'!$B$12)</x:f>
      </x:c>
      <x:c r="L107" s="199" t="str">
        <x:f>IF(J107=0,"",C107)</x:f>
      </x:c>
      <x:c r="M107" s="199" t="str">
        <x:f>IF(J107=0,"",AVERAGE(D107:G107)*'Pengaturan'!$B$14/'Pengaturan'!$B$12)</x:f>
      </x:c>
      <x:c r="N107" s="199" t="str">
        <x:f>IF(J107=0,"",L107+M107)</x:f>
      </x:c>
      <x:c r="O107" s="201" t="str">
        <x:f>IF(A107&gt;'Pengaturan'!$B$6,"Belum berjalan",IF(AND(B107="",COUNT(C107:G107)=0),"Slot kosong",IF(B107="","Nama belum diisi",IF(J107=0,"Belum dinilai","Dinilai"))))</x:f>
        <x:v>Belum dinilai</x:v>
      </x:c>
    </x:row>
    <x:row r="108" ht="23" customHeight="1">
      <x:c r="A108" s="198" t="n">
        <x:v>46283</x:v>
      </x:c>
      <x:c r="B108" s="199" t="str">
        <x:v>INDAH</x:v>
      </x:c>
      <x:c r="C108" s="199" t="n">
        <x:v>5</x:v>
      </x:c>
      <x:c r="D108" s="199" t="n">
        <x:v>5</x:v>
      </x:c>
      <x:c r="E108" s="199" t="n">
        <x:v>5</x:v>
      </x:c>
      <x:c r="F108" s="199" t="n">
        <x:v>5</x:v>
      </x:c>
      <x:c r="G108" s="199" t="n">
        <x:v>5</x:v>
      </x:c>
      <x:c r="H108" s="199" t="str">
        <x:v>18</x:v>
      </x:c>
      <x:c r="I108" s="199" t="str">
        <x:v>K38:P38</x:v>
      </x:c>
      <x:c r="J108" s="199" t="n">
        <x:f>IF(AND(A108&lt;='Pengaturan'!$B$6,B108&lt;&gt;"",COUNT(C108:G108)=5,MIN(C108:G108)&gt;=1,MAX(C108:G108)&lt;='Pengaturan'!$B$12),1,0)</x:f>
        <x:v>1</x:v>
      </x:c>
      <x:c r="K108" s="200" t="n">
        <x:f>IF(J108=0,"",(C108*'Pengaturan'!$B$38+D108*'Pengaturan'!$B$39+E108*'Pengaturan'!$B$40+F108*'Pengaturan'!$B$41+G108*'Pengaturan'!$B$42)/'Pengaturan'!$B$12)</x:f>
        <x:v>1</x:v>
      </x:c>
      <x:c r="L108" s="199" t="n">
        <x:f>IF(J108=0,"",C108)</x:f>
        <x:v>5</x:v>
      </x:c>
      <x:c r="M108" s="199" t="n">
        <x:f>IF(J108=0,"",AVERAGE(D108:G108)*'Pengaturan'!$B$14/'Pengaturan'!$B$12)</x:f>
        <x:v>15</x:v>
      </x:c>
      <x:c r="N108" s="199" t="n">
        <x:f>IF(J108=0,"",L108+M108)</x:f>
        <x:v>20</x:v>
      </x:c>
      <x:c r="O108" s="201" t="str">
        <x:f>IF(A108&gt;'Pengaturan'!$B$6,"Belum berjalan",IF(AND(B108="",COUNT(C108:G108)=0),"Slot kosong",IF(B108="","Nama belum diisi",IF(J108=0,"Belum dinilai","Dinilai"))))</x:f>
        <x:v>Dinilai</x:v>
      </x:c>
    </x:row>
    <x:row r="109" ht="23" customHeight="1">
      <x:c r="A109" s="198" t="n">
        <x:v>46283</x:v>
      </x:c>
      <x:c r="B109" s="199" t="str">
        <x:v>SAKA</x:v>
      </x:c>
      <x:c r="C109" s="199"/>
      <x:c r="D109" s="199"/>
      <x:c r="E109" s="199"/>
      <x:c r="F109" s="199"/>
      <x:c r="G109" s="199"/>
      <x:c r="H109" s="199" t="str">
        <x:v>18</x:v>
      </x:c>
      <x:c r="I109" s="199" t="str">
        <x:v>K39:P39</x:v>
      </x:c>
      <x:c r="J109" s="199" t="n">
        <x:f>IF(AND(A109&lt;='Pengaturan'!$B$6,B109&lt;&gt;"",COUNT(C109:G109)=5,MIN(C109:G109)&gt;=1,MAX(C109:G109)&lt;='Pengaturan'!$B$12),1,0)</x:f>
        <x:v>0</x:v>
      </x:c>
      <x:c r="K109" s="200" t="str">
        <x:f>IF(J109=0,"",(C109*'Pengaturan'!$B$38+D109*'Pengaturan'!$B$39+E109*'Pengaturan'!$B$40+F109*'Pengaturan'!$B$41+G109*'Pengaturan'!$B$42)/'Pengaturan'!$B$12)</x:f>
      </x:c>
      <x:c r="L109" s="199" t="str">
        <x:f>IF(J109=0,"",C109)</x:f>
      </x:c>
      <x:c r="M109" s="199" t="str">
        <x:f>IF(J109=0,"",AVERAGE(D109:G109)*'Pengaturan'!$B$14/'Pengaturan'!$B$12)</x:f>
      </x:c>
      <x:c r="N109" s="199" t="str">
        <x:f>IF(J109=0,"",L109+M109)</x:f>
      </x:c>
      <x:c r="O109" s="201" t="str">
        <x:f>IF(A109&gt;'Pengaturan'!$B$6,"Belum berjalan",IF(AND(B109="",COUNT(C109:G109)=0),"Slot kosong",IF(B109="","Nama belum diisi",IF(J109=0,"Belum dinilai","Dinilai"))))</x:f>
        <x:v>Belum dinilai</x:v>
      </x:c>
    </x:row>
    <x:row r="110" ht="23" customHeight="1">
      <x:c r="A110" s="198" t="n">
        <x:v>46283</x:v>
      </x:c>
      <x:c r="B110" s="199" t="str">
        <x:v>SAKA</x:v>
      </x:c>
      <x:c r="C110" s="199" t="n">
        <x:v>5</x:v>
      </x:c>
      <x:c r="D110" s="199" t="n">
        <x:v>5</x:v>
      </x:c>
      <x:c r="E110" s="199" t="n">
        <x:v>5</x:v>
      </x:c>
      <x:c r="F110" s="199" t="n">
        <x:v>5</x:v>
      </x:c>
      <x:c r="G110" s="199" t="n">
        <x:v>5</x:v>
      </x:c>
      <x:c r="H110" s="199" t="str">
        <x:v>18</x:v>
      </x:c>
      <x:c r="I110" s="199" t="str">
        <x:v>K40:P40</x:v>
      </x:c>
      <x:c r="J110" s="199" t="n">
        <x:f>IF(AND(A110&lt;='Pengaturan'!$B$6,B110&lt;&gt;"",COUNT(C110:G110)=5,MIN(C110:G110)&gt;=1,MAX(C110:G110)&lt;='Pengaturan'!$B$12),1,0)</x:f>
        <x:v>1</x:v>
      </x:c>
      <x:c r="K110" s="200" t="n">
        <x:f>IF(J110=0,"",(C110*'Pengaturan'!$B$38+D110*'Pengaturan'!$B$39+E110*'Pengaturan'!$B$40+F110*'Pengaturan'!$B$41+G110*'Pengaturan'!$B$42)/'Pengaturan'!$B$12)</x:f>
        <x:v>1</x:v>
      </x:c>
      <x:c r="L110" s="199" t="n">
        <x:f>IF(J110=0,"",C110)</x:f>
        <x:v>5</x:v>
      </x:c>
      <x:c r="M110" s="199" t="n">
        <x:f>IF(J110=0,"",AVERAGE(D110:G110)*'Pengaturan'!$B$14/'Pengaturan'!$B$12)</x:f>
        <x:v>15</x:v>
      </x:c>
      <x:c r="N110" s="199" t="n">
        <x:f>IF(J110=0,"",L110+M110)</x:f>
        <x:v>20</x:v>
      </x:c>
      <x:c r="O110" s="201" t="str">
        <x:f>IF(A110&gt;'Pengaturan'!$B$6,"Belum berjalan",IF(AND(B110="",COUNT(C110:G110)=0),"Slot kosong",IF(B110="","Nama belum diisi",IF(J110=0,"Belum dinilai","Dinilai"))))</x:f>
        <x:v>Dinilai</x:v>
      </x:c>
    </x:row>
    <x:row r="111" ht="23" customHeight="1">
      <x:c r="A111" s="198" t="n">
        <x:v>46283</x:v>
      </x:c>
      <x:c r="B111" s="199"/>
      <x:c r="C111" s="199"/>
      <x:c r="D111" s="199"/>
      <x:c r="E111" s="199"/>
      <x:c r="F111" s="199"/>
      <x:c r="G111" s="199"/>
      <x:c r="H111" s="199" t="str">
        <x:v>18</x:v>
      </x:c>
      <x:c r="I111" s="199" t="str">
        <x:v>K41:P41</x:v>
      </x:c>
      <x:c r="J111" s="199" t="n">
        <x:f>IF(AND(A111&lt;='Pengaturan'!$B$6,B111&lt;&gt;"",COUNT(C111:G111)=5,MIN(C111:G111)&gt;=1,MAX(C111:G111)&lt;='Pengaturan'!$B$12),1,0)</x:f>
        <x:v>0</x:v>
      </x:c>
      <x:c r="K111" s="200" t="str">
        <x:f>IF(J111=0,"",(C111*'Pengaturan'!$B$38+D111*'Pengaturan'!$B$39+E111*'Pengaturan'!$B$40+F111*'Pengaturan'!$B$41+G111*'Pengaturan'!$B$42)/'Pengaturan'!$B$12)</x:f>
      </x:c>
      <x:c r="L111" s="199" t="str">
        <x:f>IF(J111=0,"",C111)</x:f>
      </x:c>
      <x:c r="M111" s="199" t="str">
        <x:f>IF(J111=0,"",AVERAGE(D111:G111)*'Pengaturan'!$B$14/'Pengaturan'!$B$12)</x:f>
      </x:c>
      <x:c r="N111" s="199" t="str">
        <x:f>IF(J111=0,"",L111+M111)</x:f>
      </x:c>
      <x:c r="O111" s="201" t="str">
        <x:f>IF(A111&gt;'Pengaturan'!$B$6,"Belum berjalan",IF(AND(B111="",COUNT(C111:G111)=0),"Slot kosong",IF(B111="","Nama belum diisi",IF(J111=0,"Belum dinilai","Dinilai"))))</x:f>
        <x:v>Slot kosong</x:v>
      </x:c>
    </x:row>
    <x:row r="112" ht="23" customHeight="1">
      <x:c r="A112" s="198" t="n">
        <x:v>46283</x:v>
      </x:c>
      <x:c r="B112" s="199"/>
      <x:c r="C112" s="199"/>
      <x:c r="D112" s="199"/>
      <x:c r="E112" s="199"/>
      <x:c r="F112" s="199"/>
      <x:c r="G112" s="199"/>
      <x:c r="H112" s="199" t="str">
        <x:v>18</x:v>
      </x:c>
      <x:c r="I112" s="199" t="str">
        <x:v>K42:P42</x:v>
      </x:c>
      <x:c r="J112" s="199" t="n">
        <x:f>IF(AND(A112&lt;='Pengaturan'!$B$6,B112&lt;&gt;"",COUNT(C112:G112)=5,MIN(C112:G112)&gt;=1,MAX(C112:G112)&lt;='Pengaturan'!$B$12),1,0)</x:f>
        <x:v>0</x:v>
      </x:c>
      <x:c r="K112" s="200" t="str">
        <x:f>IF(J112=0,"",(C112*'Pengaturan'!$B$38+D112*'Pengaturan'!$B$39+E112*'Pengaturan'!$B$40+F112*'Pengaturan'!$B$41+G112*'Pengaturan'!$B$42)/'Pengaturan'!$B$12)</x:f>
      </x:c>
      <x:c r="L112" s="199" t="str">
        <x:f>IF(J112=0,"",C112)</x:f>
      </x:c>
      <x:c r="M112" s="199" t="str">
        <x:f>IF(J112=0,"",AVERAGE(D112:G112)*'Pengaturan'!$B$14/'Pengaturan'!$B$12)</x:f>
      </x:c>
      <x:c r="N112" s="199" t="str">
        <x:f>IF(J112=0,"",L112+M112)</x:f>
      </x:c>
      <x:c r="O112" s="201" t="str">
        <x:f>IF(A112&gt;'Pengaturan'!$B$6,"Belum berjalan",IF(AND(B112="",COUNT(C112:G112)=0),"Slot kosong",IF(B112="","Nama belum diisi",IF(J112=0,"Belum dinilai","Dinilai"))))</x:f>
        <x:v>Slot kosong</x:v>
      </x:c>
    </x:row>
    <x:row r="113" ht="23" customHeight="1">
      <x:c r="A113" s="198" t="n">
        <x:v>46284</x:v>
      </x:c>
      <x:c r="B113" s="199" t="str">
        <x:v>INDAH</x:v>
      </x:c>
      <x:c r="C113" s="199"/>
      <x:c r="D113" s="199"/>
      <x:c r="E113" s="199"/>
      <x:c r="F113" s="199"/>
      <x:c r="G113" s="199"/>
      <x:c r="H113" s="199" t="str">
        <x:v>19</x:v>
      </x:c>
      <x:c r="I113" s="199" t="str">
        <x:v>K38:P38</x:v>
      </x:c>
      <x:c r="J113" s="199" t="n">
        <x:f>IF(AND(A113&lt;='Pengaturan'!$B$6,B113&lt;&gt;"",COUNT(C113:G113)=5,MIN(C113:G113)&gt;=1,MAX(C113:G113)&lt;='Pengaturan'!$B$12),1,0)</x:f>
        <x:v>0</x:v>
      </x:c>
      <x:c r="K113" s="200" t="str">
        <x:f>IF(J113=0,"",(C113*'Pengaturan'!$B$38+D113*'Pengaturan'!$B$39+E113*'Pengaturan'!$B$40+F113*'Pengaturan'!$B$41+G113*'Pengaturan'!$B$42)/'Pengaturan'!$B$12)</x:f>
      </x:c>
      <x:c r="L113" s="199" t="str">
        <x:f>IF(J113=0,"",C113)</x:f>
      </x:c>
      <x:c r="M113" s="199" t="str">
        <x:f>IF(J113=0,"",AVERAGE(D113:G113)*'Pengaturan'!$B$14/'Pengaturan'!$B$12)</x:f>
      </x:c>
      <x:c r="N113" s="199" t="str">
        <x:f>IF(J113=0,"",L113+M113)</x:f>
      </x:c>
      <x:c r="O113" s="201" t="str">
        <x:f>IF(A113&gt;'Pengaturan'!$B$6,"Belum berjalan",IF(AND(B113="",COUNT(C113:G113)=0),"Slot kosong",IF(B113="","Nama belum diisi",IF(J113=0,"Belum dinilai","Dinilai"))))</x:f>
        <x:v>Belum dinilai</x:v>
      </x:c>
    </x:row>
    <x:row r="114" ht="23" customHeight="1">
      <x:c r="A114" s="198" t="n">
        <x:v>46284</x:v>
      </x:c>
      <x:c r="B114" s="199" t="str">
        <x:v>AMEL</x:v>
      </x:c>
      <x:c r="C114" s="199"/>
      <x:c r="D114" s="199"/>
      <x:c r="E114" s="199"/>
      <x:c r="F114" s="199"/>
      <x:c r="G114" s="199"/>
      <x:c r="H114" s="199" t="str">
        <x:v>19</x:v>
      </x:c>
      <x:c r="I114" s="199" t="str">
        <x:v>K39:P39</x:v>
      </x:c>
      <x:c r="J114" s="199" t="n">
        <x:f>IF(AND(A114&lt;='Pengaturan'!$B$6,B114&lt;&gt;"",COUNT(C114:G114)=5,MIN(C114:G114)&gt;=1,MAX(C114:G114)&lt;='Pengaturan'!$B$12),1,0)</x:f>
        <x:v>0</x:v>
      </x:c>
      <x:c r="K114" s="200" t="str">
        <x:f>IF(J114=0,"",(C114*'Pengaturan'!$B$38+D114*'Pengaturan'!$B$39+E114*'Pengaturan'!$B$40+F114*'Pengaturan'!$B$41+G114*'Pengaturan'!$B$42)/'Pengaturan'!$B$12)</x:f>
      </x:c>
      <x:c r="L114" s="199" t="str">
        <x:f>IF(J114=0,"",C114)</x:f>
      </x:c>
      <x:c r="M114" s="199" t="str">
        <x:f>IF(J114=0,"",AVERAGE(D114:G114)*'Pengaturan'!$B$14/'Pengaturan'!$B$12)</x:f>
      </x:c>
      <x:c r="N114" s="199" t="str">
        <x:f>IF(J114=0,"",L114+M114)</x:f>
      </x:c>
      <x:c r="O114" s="201" t="str">
        <x:f>IF(A114&gt;'Pengaturan'!$B$6,"Belum berjalan",IF(AND(B114="",COUNT(C114:G114)=0),"Slot kosong",IF(B114="","Nama belum diisi",IF(J114=0,"Belum dinilai","Dinilai"))))</x:f>
        <x:v>Belum dinilai</x:v>
      </x:c>
    </x:row>
    <x:row r="115" ht="23" customHeight="1">
      <x:c r="A115" s="198" t="n">
        <x:v>46284</x:v>
      </x:c>
      <x:c r="B115" s="199" t="str">
        <x:v>ADIF</x:v>
      </x:c>
      <x:c r="C115" s="199"/>
      <x:c r="D115" s="199"/>
      <x:c r="E115" s="199"/>
      <x:c r="F115" s="199"/>
      <x:c r="G115" s="199"/>
      <x:c r="H115" s="199" t="str">
        <x:v>19</x:v>
      </x:c>
      <x:c r="I115" s="199" t="str">
        <x:v>K40:P40</x:v>
      </x:c>
      <x:c r="J115" s="199" t="n">
        <x:f>IF(AND(A115&lt;='Pengaturan'!$B$6,B115&lt;&gt;"",COUNT(C115:G115)=5,MIN(C115:G115)&gt;=1,MAX(C115:G115)&lt;='Pengaturan'!$B$12),1,0)</x:f>
        <x:v>0</x:v>
      </x:c>
      <x:c r="K115" s="200" t="str">
        <x:f>IF(J115=0,"",(C115*'Pengaturan'!$B$38+D115*'Pengaturan'!$B$39+E115*'Pengaturan'!$B$40+F115*'Pengaturan'!$B$41+G115*'Pengaturan'!$B$42)/'Pengaturan'!$B$12)</x:f>
      </x:c>
      <x:c r="L115" s="199" t="str">
        <x:f>IF(J115=0,"",C115)</x:f>
      </x:c>
      <x:c r="M115" s="199" t="str">
        <x:f>IF(J115=0,"",AVERAGE(D115:G115)*'Pengaturan'!$B$14/'Pengaturan'!$B$12)</x:f>
      </x:c>
      <x:c r="N115" s="199" t="str">
        <x:f>IF(J115=0,"",L115+M115)</x:f>
      </x:c>
      <x:c r="O115" s="201" t="str">
        <x:f>IF(A115&gt;'Pengaturan'!$B$6,"Belum berjalan",IF(AND(B115="",COUNT(C115:G115)=0),"Slot kosong",IF(B115="","Nama belum diisi",IF(J115=0,"Belum dinilai","Dinilai"))))</x:f>
        <x:v>Belum dinilai</x:v>
      </x:c>
    </x:row>
    <x:row r="116" ht="23" customHeight="1">
      <x:c r="A116" s="198" t="n">
        <x:v>46284</x:v>
      </x:c>
      <x:c r="B116" s="199" t="str">
        <x:v>SAKA</x:v>
      </x:c>
      <x:c r="C116" s="199"/>
      <x:c r="D116" s="199"/>
      <x:c r="E116" s="199"/>
      <x:c r="F116" s="199"/>
      <x:c r="G116" s="199"/>
      <x:c r="H116" s="199" t="str">
        <x:v>19</x:v>
      </x:c>
      <x:c r="I116" s="199" t="str">
        <x:v>K41:P41</x:v>
      </x:c>
      <x:c r="J116" s="199" t="n">
        <x:f>IF(AND(A116&lt;='Pengaturan'!$B$6,B116&lt;&gt;"",COUNT(C116:G116)=5,MIN(C116:G116)&gt;=1,MAX(C116:G116)&lt;='Pengaturan'!$B$12),1,0)</x:f>
        <x:v>0</x:v>
      </x:c>
      <x:c r="K116" s="200" t="str">
        <x:f>IF(J116=0,"",(C116*'Pengaturan'!$B$38+D116*'Pengaturan'!$B$39+E116*'Pengaturan'!$B$40+F116*'Pengaturan'!$B$41+G116*'Pengaturan'!$B$42)/'Pengaturan'!$B$12)</x:f>
      </x:c>
      <x:c r="L116" s="199" t="str">
        <x:f>IF(J116=0,"",C116)</x:f>
      </x:c>
      <x:c r="M116" s="199" t="str">
        <x:f>IF(J116=0,"",AVERAGE(D116:G116)*'Pengaturan'!$B$14/'Pengaturan'!$B$12)</x:f>
      </x:c>
      <x:c r="N116" s="199" t="str">
        <x:f>IF(J116=0,"",L116+M116)</x:f>
      </x:c>
      <x:c r="O116" s="201" t="str">
        <x:f>IF(A116&gt;'Pengaturan'!$B$6,"Belum berjalan",IF(AND(B116="",COUNT(C116:G116)=0),"Slot kosong",IF(B116="","Nama belum diisi",IF(J116=0,"Belum dinilai","Dinilai"))))</x:f>
        <x:v>Belum dinilai</x:v>
      </x:c>
    </x:row>
    <x:row r="117" ht="23" customHeight="1">
      <x:c r="A117" s="198" t="n">
        <x:v>46284</x:v>
      </x:c>
      <x:c r="B117" s="199"/>
      <x:c r="C117" s="199"/>
      <x:c r="D117" s="199"/>
      <x:c r="E117" s="199"/>
      <x:c r="F117" s="199"/>
      <x:c r="G117" s="199"/>
      <x:c r="H117" s="199" t="str">
        <x:v>19</x:v>
      </x:c>
      <x:c r="I117" s="199" t="str">
        <x:v>K42:P42</x:v>
      </x:c>
      <x:c r="J117" s="199" t="n">
        <x:f>IF(AND(A117&lt;='Pengaturan'!$B$6,B117&lt;&gt;"",COUNT(C117:G117)=5,MIN(C117:G117)&gt;=1,MAX(C117:G117)&lt;='Pengaturan'!$B$12),1,0)</x:f>
        <x:v>0</x:v>
      </x:c>
      <x:c r="K117" s="200" t="str">
        <x:f>IF(J117=0,"",(C117*'Pengaturan'!$B$38+D117*'Pengaturan'!$B$39+E117*'Pengaturan'!$B$40+F117*'Pengaturan'!$B$41+G117*'Pengaturan'!$B$42)/'Pengaturan'!$B$12)</x:f>
      </x:c>
      <x:c r="L117" s="199" t="str">
        <x:f>IF(J117=0,"",C117)</x:f>
      </x:c>
      <x:c r="M117" s="199" t="str">
        <x:f>IF(J117=0,"",AVERAGE(D117:G117)*'Pengaturan'!$B$14/'Pengaturan'!$B$12)</x:f>
      </x:c>
      <x:c r="N117" s="199" t="str">
        <x:f>IF(J117=0,"",L117+M117)</x:f>
      </x:c>
      <x:c r="O117" s="201" t="str">
        <x:f>IF(A117&gt;'Pengaturan'!$B$6,"Belum berjalan",IF(AND(B117="",COUNT(C117:G117)=0),"Slot kosong",IF(B117="","Nama belum diisi",IF(J117=0,"Belum dinilai","Dinilai"))))</x:f>
        <x:v>Slot kosong</x:v>
      </x:c>
    </x:row>
    <x:row r="118" ht="23" customHeight="1">
      <x:c r="A118" s="198" t="n">
        <x:v>46284</x:v>
      </x:c>
      <x:c r="B118" s="199"/>
      <x:c r="C118" s="199"/>
      <x:c r="D118" s="199"/>
      <x:c r="E118" s="199"/>
      <x:c r="F118" s="199"/>
      <x:c r="G118" s="199"/>
      <x:c r="H118" s="199" t="str">
        <x:v>19</x:v>
      </x:c>
      <x:c r="I118" s="199" t="str">
        <x:v>K43:P43</x:v>
      </x:c>
      <x:c r="J118" s="199" t="n">
        <x:f>IF(AND(A118&lt;='Pengaturan'!$B$6,B118&lt;&gt;"",COUNT(C118:G118)=5,MIN(C118:G118)&gt;=1,MAX(C118:G118)&lt;='Pengaturan'!$B$12),1,0)</x:f>
        <x:v>0</x:v>
      </x:c>
      <x:c r="K118" s="200" t="str">
        <x:f>IF(J118=0,"",(C118*'Pengaturan'!$B$38+D118*'Pengaturan'!$B$39+E118*'Pengaturan'!$B$40+F118*'Pengaturan'!$B$41+G118*'Pengaturan'!$B$42)/'Pengaturan'!$B$12)</x:f>
      </x:c>
      <x:c r="L118" s="199" t="str">
        <x:f>IF(J118=0,"",C118)</x:f>
      </x:c>
      <x:c r="M118" s="199" t="str">
        <x:f>IF(J118=0,"",AVERAGE(D118:G118)*'Pengaturan'!$B$14/'Pengaturan'!$B$12)</x:f>
      </x:c>
      <x:c r="N118" s="199" t="str">
        <x:f>IF(J118=0,"",L118+M118)</x:f>
      </x:c>
      <x:c r="O118" s="201" t="str">
        <x:f>IF(A118&gt;'Pengaturan'!$B$6,"Belum berjalan",IF(AND(B118="",COUNT(C118:G118)=0),"Slot kosong",IF(B118="","Nama belum diisi",IF(J118=0,"Belum dinilai","Dinilai"))))</x:f>
        <x:v>Slot kosong</x:v>
      </x:c>
    </x:row>
    <x:row r="119" ht="23" customHeight="1">
      <x:c r="A119" s="198" t="n">
        <x:v>46285</x:v>
      </x:c>
      <x:c r="B119" s="199"/>
      <x:c r="C119" s="199"/>
      <x:c r="D119" s="199"/>
      <x:c r="E119" s="199"/>
      <x:c r="F119" s="199"/>
      <x:c r="G119" s="199"/>
      <x:c r="H119" s="199" t="str">
        <x:v>20</x:v>
      </x:c>
      <x:c r="I119" s="199" t="str">
        <x:v>K35:P35</x:v>
      </x:c>
      <x:c r="J119" s="199" t="n">
        <x:f>IF(AND(A119&lt;='Pengaturan'!$B$6,B119&lt;&gt;"",COUNT(C119:G119)=5,MIN(C119:G119)&gt;=1,MAX(C119:G119)&lt;='Pengaturan'!$B$12),1,0)</x:f>
        <x:v>0</x:v>
      </x:c>
      <x:c r="K119" s="200" t="str">
        <x:f>IF(J119=0,"",(C119*'Pengaturan'!$B$38+D119*'Pengaturan'!$B$39+E119*'Pengaturan'!$B$40+F119*'Pengaturan'!$B$41+G119*'Pengaturan'!$B$42)/'Pengaturan'!$B$12)</x:f>
      </x:c>
      <x:c r="L119" s="199" t="str">
        <x:f>IF(J119=0,"",C119)</x:f>
      </x:c>
      <x:c r="M119" s="199" t="str">
        <x:f>IF(J119=0,"",AVERAGE(D119:G119)*'Pengaturan'!$B$14/'Pengaturan'!$B$12)</x:f>
      </x:c>
      <x:c r="N119" s="199" t="str">
        <x:f>IF(J119=0,"",L119+M119)</x:f>
      </x:c>
      <x:c r="O119" s="201" t="str">
        <x:f>IF(A119&gt;'Pengaturan'!$B$6,"Belum berjalan",IF(AND(B119="",COUNT(C119:G119)=0),"Slot kosong",IF(B119="","Nama belum diisi",IF(J119=0,"Belum dinilai","Dinilai"))))</x:f>
        <x:v>Belum berjalan</x:v>
      </x:c>
    </x:row>
    <x:row r="120" ht="23" customHeight="1">
      <x:c r="A120" s="198" t="n">
        <x:v>46285</x:v>
      </x:c>
      <x:c r="B120" s="199"/>
      <x:c r="C120" s="199"/>
      <x:c r="D120" s="199"/>
      <x:c r="E120" s="199"/>
      <x:c r="F120" s="199"/>
      <x:c r="G120" s="199"/>
      <x:c r="H120" s="199" t="str">
        <x:v>20</x:v>
      </x:c>
      <x:c r="I120" s="199" t="str">
        <x:v>K36:P36</x:v>
      </x:c>
      <x:c r="J120" s="199" t="n">
        <x:f>IF(AND(A120&lt;='Pengaturan'!$B$6,B120&lt;&gt;"",COUNT(C120:G120)=5,MIN(C120:G120)&gt;=1,MAX(C120:G120)&lt;='Pengaturan'!$B$12),1,0)</x:f>
        <x:v>0</x:v>
      </x:c>
      <x:c r="K120" s="200" t="str">
        <x:f>IF(J120=0,"",(C120*'Pengaturan'!$B$38+D120*'Pengaturan'!$B$39+E120*'Pengaturan'!$B$40+F120*'Pengaturan'!$B$41+G120*'Pengaturan'!$B$42)/'Pengaturan'!$B$12)</x:f>
      </x:c>
      <x:c r="L120" s="199" t="str">
        <x:f>IF(J120=0,"",C120)</x:f>
      </x:c>
      <x:c r="M120" s="199" t="str">
        <x:f>IF(J120=0,"",AVERAGE(D120:G120)*'Pengaturan'!$B$14/'Pengaturan'!$B$12)</x:f>
      </x:c>
      <x:c r="N120" s="199" t="str">
        <x:f>IF(J120=0,"",L120+M120)</x:f>
      </x:c>
      <x:c r="O120" s="201" t="str">
        <x:f>IF(A120&gt;'Pengaturan'!$B$6,"Belum berjalan",IF(AND(B120="",COUNT(C120:G120)=0),"Slot kosong",IF(B120="","Nama belum diisi",IF(J120=0,"Belum dinilai","Dinilai"))))</x:f>
        <x:v>Belum berjalan</x:v>
      </x:c>
    </x:row>
    <x:row r="121" ht="23" customHeight="1">
      <x:c r="A121" s="198" t="n">
        <x:v>46285</x:v>
      </x:c>
      <x:c r="B121" s="199"/>
      <x:c r="C121" s="199"/>
      <x:c r="D121" s="199"/>
      <x:c r="E121" s="199"/>
      <x:c r="F121" s="199"/>
      <x:c r="G121" s="199"/>
      <x:c r="H121" s="199" t="str">
        <x:v>20</x:v>
      </x:c>
      <x:c r="I121" s="199" t="str">
        <x:v>K37:P37</x:v>
      </x:c>
      <x:c r="J121" s="199" t="n">
        <x:f>IF(AND(A121&lt;='Pengaturan'!$B$6,B121&lt;&gt;"",COUNT(C121:G121)=5,MIN(C121:G121)&gt;=1,MAX(C121:G121)&lt;='Pengaturan'!$B$12),1,0)</x:f>
        <x:v>0</x:v>
      </x:c>
      <x:c r="K121" s="200" t="str">
        <x:f>IF(J121=0,"",(C121*'Pengaturan'!$B$38+D121*'Pengaturan'!$B$39+E121*'Pengaturan'!$B$40+F121*'Pengaturan'!$B$41+G121*'Pengaturan'!$B$42)/'Pengaturan'!$B$12)</x:f>
      </x:c>
      <x:c r="L121" s="199" t="str">
        <x:f>IF(J121=0,"",C121)</x:f>
      </x:c>
      <x:c r="M121" s="199" t="str">
        <x:f>IF(J121=0,"",AVERAGE(D121:G121)*'Pengaturan'!$B$14/'Pengaturan'!$B$12)</x:f>
      </x:c>
      <x:c r="N121" s="199" t="str">
        <x:f>IF(J121=0,"",L121+M121)</x:f>
      </x:c>
      <x:c r="O121" s="201" t="str">
        <x:f>IF(A121&gt;'Pengaturan'!$B$6,"Belum berjalan",IF(AND(B121="",COUNT(C121:G121)=0),"Slot kosong",IF(B121="","Nama belum diisi",IF(J121=0,"Belum dinilai","Dinilai"))))</x:f>
        <x:v>Belum berjalan</x:v>
      </x:c>
    </x:row>
    <x:row r="122" ht="23" customHeight="1">
      <x:c r="A122" s="198" t="n">
        <x:v>46285</x:v>
      </x:c>
      <x:c r="B122" s="199"/>
      <x:c r="C122" s="199"/>
      <x:c r="D122" s="199"/>
      <x:c r="E122" s="199"/>
      <x:c r="F122" s="199"/>
      <x:c r="G122" s="199"/>
      <x:c r="H122" s="199" t="str">
        <x:v>20</x:v>
      </x:c>
      <x:c r="I122" s="199" t="str">
        <x:v>K38:P38</x:v>
      </x:c>
      <x:c r="J122" s="199" t="n">
        <x:f>IF(AND(A122&lt;='Pengaturan'!$B$6,B122&lt;&gt;"",COUNT(C122:G122)=5,MIN(C122:G122)&gt;=1,MAX(C122:G122)&lt;='Pengaturan'!$B$12),1,0)</x:f>
        <x:v>0</x:v>
      </x:c>
      <x:c r="K122" s="200" t="str">
        <x:f>IF(J122=0,"",(C122*'Pengaturan'!$B$38+D122*'Pengaturan'!$B$39+E122*'Pengaturan'!$B$40+F122*'Pengaturan'!$B$41+G122*'Pengaturan'!$B$42)/'Pengaturan'!$B$12)</x:f>
      </x:c>
      <x:c r="L122" s="199" t="str">
        <x:f>IF(J122=0,"",C122)</x:f>
      </x:c>
      <x:c r="M122" s="199" t="str">
        <x:f>IF(J122=0,"",AVERAGE(D122:G122)*'Pengaturan'!$B$14/'Pengaturan'!$B$12)</x:f>
      </x:c>
      <x:c r="N122" s="199" t="str">
        <x:f>IF(J122=0,"",L122+M122)</x:f>
      </x:c>
      <x:c r="O122" s="201" t="str">
        <x:f>IF(A122&gt;'Pengaturan'!$B$6,"Belum berjalan",IF(AND(B122="",COUNT(C122:G122)=0),"Slot kosong",IF(B122="","Nama belum diisi",IF(J122=0,"Belum dinilai","Dinilai"))))</x:f>
        <x:v>Belum berjalan</x:v>
      </x:c>
    </x:row>
    <x:row r="123" ht="23" customHeight="1">
      <x:c r="A123" s="198" t="n">
        <x:v>46285</x:v>
      </x:c>
      <x:c r="B123" s="199"/>
      <x:c r="C123" s="199"/>
      <x:c r="D123" s="199"/>
      <x:c r="E123" s="199"/>
      <x:c r="F123" s="199"/>
      <x:c r="G123" s="199"/>
      <x:c r="H123" s="199" t="str">
        <x:v>20</x:v>
      </x:c>
      <x:c r="I123" s="199" t="str">
        <x:v>K39:P39</x:v>
      </x:c>
      <x:c r="J123" s="199" t="n">
        <x:f>IF(AND(A123&lt;='Pengaturan'!$B$6,B123&lt;&gt;"",COUNT(C123:G123)=5,MIN(C123:G123)&gt;=1,MAX(C123:G123)&lt;='Pengaturan'!$B$12),1,0)</x:f>
        <x:v>0</x:v>
      </x:c>
      <x:c r="K123" s="200" t="str">
        <x:f>IF(J123=0,"",(C123*'Pengaturan'!$B$38+D123*'Pengaturan'!$B$39+E123*'Pengaturan'!$B$40+F123*'Pengaturan'!$B$41+G123*'Pengaturan'!$B$42)/'Pengaturan'!$B$12)</x:f>
      </x:c>
      <x:c r="L123" s="199" t="str">
        <x:f>IF(J123=0,"",C123)</x:f>
      </x:c>
      <x:c r="M123" s="199" t="str">
        <x:f>IF(J123=0,"",AVERAGE(D123:G123)*'Pengaturan'!$B$14/'Pengaturan'!$B$12)</x:f>
      </x:c>
      <x:c r="N123" s="199" t="str">
        <x:f>IF(J123=0,"",L123+M123)</x:f>
      </x:c>
      <x:c r="O123" s="201" t="str">
        <x:f>IF(A123&gt;'Pengaturan'!$B$6,"Belum berjalan",IF(AND(B123="",COUNT(C123:G123)=0),"Slot kosong",IF(B123="","Nama belum diisi",IF(J123=0,"Belum dinilai","Dinilai"))))</x:f>
        <x:v>Belum berjalan</x:v>
      </x:c>
    </x:row>
    <x:row r="124" ht="23" customHeight="1">
      <x:c r="A124" s="198" t="n">
        <x:v>46285</x:v>
      </x:c>
      <x:c r="B124" s="199"/>
      <x:c r="C124" s="199"/>
      <x:c r="D124" s="199"/>
      <x:c r="E124" s="199"/>
      <x:c r="F124" s="199"/>
      <x:c r="G124" s="199"/>
      <x:c r="H124" s="199" t="str">
        <x:v>20</x:v>
      </x:c>
      <x:c r="I124" s="199" t="str">
        <x:v>K40:P40</x:v>
      </x:c>
      <x:c r="J124" s="199" t="n">
        <x:f>IF(AND(A124&lt;='Pengaturan'!$B$6,B124&lt;&gt;"",COUNT(C124:G124)=5,MIN(C124:G124)&gt;=1,MAX(C124:G124)&lt;='Pengaturan'!$B$12),1,0)</x:f>
        <x:v>0</x:v>
      </x:c>
      <x:c r="K124" s="200" t="str">
        <x:f>IF(J124=0,"",(C124*'Pengaturan'!$B$38+D124*'Pengaturan'!$B$39+E124*'Pengaturan'!$B$40+F124*'Pengaturan'!$B$41+G124*'Pengaturan'!$B$42)/'Pengaturan'!$B$12)</x:f>
      </x:c>
      <x:c r="L124" s="199" t="str">
        <x:f>IF(J124=0,"",C124)</x:f>
      </x:c>
      <x:c r="M124" s="199" t="str">
        <x:f>IF(J124=0,"",AVERAGE(D124:G124)*'Pengaturan'!$B$14/'Pengaturan'!$B$12)</x:f>
      </x:c>
      <x:c r="N124" s="199" t="str">
        <x:f>IF(J124=0,"",L124+M124)</x:f>
      </x:c>
      <x:c r="O124" s="201" t="str">
        <x:f>IF(A124&gt;'Pengaturan'!$B$6,"Belum berjalan",IF(AND(B124="",COUNT(C124:G124)=0),"Slot kosong",IF(B124="","Nama belum diisi",IF(J124=0,"Belum dinilai","Dinilai"))))</x:f>
        <x:v>Belum berjalan</x:v>
      </x:c>
    </x:row>
    <x:row r="125" ht="23" customHeight="1">
      <x:c r="A125" s="198" t="n">
        <x:v>46286</x:v>
      </x:c>
      <x:c r="B125" s="199"/>
      <x:c r="C125" s="199"/>
      <x:c r="D125" s="199"/>
      <x:c r="E125" s="199"/>
      <x:c r="F125" s="199"/>
      <x:c r="G125" s="199"/>
      <x:c r="H125" s="199" t="str">
        <x:v>21</x:v>
      </x:c>
      <x:c r="I125" s="199" t="str">
        <x:v>K30:P30</x:v>
      </x:c>
      <x:c r="J125" s="199" t="n">
        <x:f>IF(AND(A125&lt;='Pengaturan'!$B$6,B125&lt;&gt;"",COUNT(C125:G125)=5,MIN(C125:G125)&gt;=1,MAX(C125:G125)&lt;='Pengaturan'!$B$12),1,0)</x:f>
        <x:v>0</x:v>
      </x:c>
      <x:c r="K125" s="200" t="str">
        <x:f>IF(J125=0,"",(C125*'Pengaturan'!$B$38+D125*'Pengaturan'!$B$39+E125*'Pengaturan'!$B$40+F125*'Pengaturan'!$B$41+G125*'Pengaturan'!$B$42)/'Pengaturan'!$B$12)</x:f>
      </x:c>
      <x:c r="L125" s="199" t="str">
        <x:f>IF(J125=0,"",C125)</x:f>
      </x:c>
      <x:c r="M125" s="199" t="str">
        <x:f>IF(J125=0,"",AVERAGE(D125:G125)*'Pengaturan'!$B$14/'Pengaturan'!$B$12)</x:f>
      </x:c>
      <x:c r="N125" s="199" t="str">
        <x:f>IF(J125=0,"",L125+M125)</x:f>
      </x:c>
      <x:c r="O125" s="201" t="str">
        <x:f>IF(A125&gt;'Pengaturan'!$B$6,"Belum berjalan",IF(AND(B125="",COUNT(C125:G125)=0),"Slot kosong",IF(B125="","Nama belum diisi",IF(J125=0,"Belum dinilai","Dinilai"))))</x:f>
        <x:v>Belum berjalan</x:v>
      </x:c>
    </x:row>
    <x:row r="126" ht="23" customHeight="1">
      <x:c r="A126" s="198" t="n">
        <x:v>46286</x:v>
      </x:c>
      <x:c r="B126" s="199"/>
      <x:c r="C126" s="199"/>
      <x:c r="D126" s="199"/>
      <x:c r="E126" s="199"/>
      <x:c r="F126" s="199"/>
      <x:c r="G126" s="199"/>
      <x:c r="H126" s="199" t="str">
        <x:v>21</x:v>
      </x:c>
      <x:c r="I126" s="199" t="str">
        <x:v>K31:P31</x:v>
      </x:c>
      <x:c r="J126" s="199" t="n">
        <x:f>IF(AND(A126&lt;='Pengaturan'!$B$6,B126&lt;&gt;"",COUNT(C126:G126)=5,MIN(C126:G126)&gt;=1,MAX(C126:G126)&lt;='Pengaturan'!$B$12),1,0)</x:f>
        <x:v>0</x:v>
      </x:c>
      <x:c r="K126" s="200" t="str">
        <x:f>IF(J126=0,"",(C126*'Pengaturan'!$B$38+D126*'Pengaturan'!$B$39+E126*'Pengaturan'!$B$40+F126*'Pengaturan'!$B$41+G126*'Pengaturan'!$B$42)/'Pengaturan'!$B$12)</x:f>
      </x:c>
      <x:c r="L126" s="199" t="str">
        <x:f>IF(J126=0,"",C126)</x:f>
      </x:c>
      <x:c r="M126" s="199" t="str">
        <x:f>IF(J126=0,"",AVERAGE(D126:G126)*'Pengaturan'!$B$14/'Pengaturan'!$B$12)</x:f>
      </x:c>
      <x:c r="N126" s="199" t="str">
        <x:f>IF(J126=0,"",L126+M126)</x:f>
      </x:c>
      <x:c r="O126" s="201" t="str">
        <x:f>IF(A126&gt;'Pengaturan'!$B$6,"Belum berjalan",IF(AND(B126="",COUNT(C126:G126)=0),"Slot kosong",IF(B126="","Nama belum diisi",IF(J126=0,"Belum dinilai","Dinilai"))))</x:f>
        <x:v>Belum berjalan</x:v>
      </x:c>
    </x:row>
    <x:row r="127" ht="23" customHeight="1">
      <x:c r="A127" s="198" t="n">
        <x:v>46286</x:v>
      </x:c>
      <x:c r="B127" s="199"/>
      <x:c r="C127" s="199"/>
      <x:c r="D127" s="199"/>
      <x:c r="E127" s="199"/>
      <x:c r="F127" s="199"/>
      <x:c r="G127" s="199"/>
      <x:c r="H127" s="199" t="str">
        <x:v>21</x:v>
      </x:c>
      <x:c r="I127" s="199" t="str">
        <x:v>K32:P32</x:v>
      </x:c>
      <x:c r="J127" s="199" t="n">
        <x:f>IF(AND(A127&lt;='Pengaturan'!$B$6,B127&lt;&gt;"",COUNT(C127:G127)=5,MIN(C127:G127)&gt;=1,MAX(C127:G127)&lt;='Pengaturan'!$B$12),1,0)</x:f>
        <x:v>0</x:v>
      </x:c>
      <x:c r="K127" s="200" t="str">
        <x:f>IF(J127=0,"",(C127*'Pengaturan'!$B$38+D127*'Pengaturan'!$B$39+E127*'Pengaturan'!$B$40+F127*'Pengaturan'!$B$41+G127*'Pengaturan'!$B$42)/'Pengaturan'!$B$12)</x:f>
      </x:c>
      <x:c r="L127" s="199" t="str">
        <x:f>IF(J127=0,"",C127)</x:f>
      </x:c>
      <x:c r="M127" s="199" t="str">
        <x:f>IF(J127=0,"",AVERAGE(D127:G127)*'Pengaturan'!$B$14/'Pengaturan'!$B$12)</x:f>
      </x:c>
      <x:c r="N127" s="199" t="str">
        <x:f>IF(J127=0,"",L127+M127)</x:f>
      </x:c>
      <x:c r="O127" s="201" t="str">
        <x:f>IF(A127&gt;'Pengaturan'!$B$6,"Belum berjalan",IF(AND(B127="",COUNT(C127:G127)=0),"Slot kosong",IF(B127="","Nama belum diisi",IF(J127=0,"Belum dinilai","Dinilai"))))</x:f>
        <x:v>Belum berjalan</x:v>
      </x:c>
    </x:row>
    <x:row r="128" ht="23" customHeight="1">
      <x:c r="A128" s="198" t="n">
        <x:v>46286</x:v>
      </x:c>
      <x:c r="B128" s="199"/>
      <x:c r="C128" s="199"/>
      <x:c r="D128" s="199"/>
      <x:c r="E128" s="199"/>
      <x:c r="F128" s="199"/>
      <x:c r="G128" s="199"/>
      <x:c r="H128" s="199" t="str">
        <x:v>21</x:v>
      </x:c>
      <x:c r="I128" s="199" t="str">
        <x:v>K33:P33</x:v>
      </x:c>
      <x:c r="J128" s="199" t="n">
        <x:f>IF(AND(A128&lt;='Pengaturan'!$B$6,B128&lt;&gt;"",COUNT(C128:G128)=5,MIN(C128:G128)&gt;=1,MAX(C128:G128)&lt;='Pengaturan'!$B$12),1,0)</x:f>
        <x:v>0</x:v>
      </x:c>
      <x:c r="K128" s="200" t="str">
        <x:f>IF(J128=0,"",(C128*'Pengaturan'!$B$38+D128*'Pengaturan'!$B$39+E128*'Pengaturan'!$B$40+F128*'Pengaturan'!$B$41+G128*'Pengaturan'!$B$42)/'Pengaturan'!$B$12)</x:f>
      </x:c>
      <x:c r="L128" s="199" t="str">
        <x:f>IF(J128=0,"",C128)</x:f>
      </x:c>
      <x:c r="M128" s="199" t="str">
        <x:f>IF(J128=0,"",AVERAGE(D128:G128)*'Pengaturan'!$B$14/'Pengaturan'!$B$12)</x:f>
      </x:c>
      <x:c r="N128" s="199" t="str">
        <x:f>IF(J128=0,"",L128+M128)</x:f>
      </x:c>
      <x:c r="O128" s="201" t="str">
        <x:f>IF(A128&gt;'Pengaturan'!$B$6,"Belum berjalan",IF(AND(B128="",COUNT(C128:G128)=0),"Slot kosong",IF(B128="","Nama belum diisi",IF(J128=0,"Belum dinilai","Dinilai"))))</x:f>
        <x:v>Belum berjalan</x:v>
      </x:c>
    </x:row>
    <x:row r="129" ht="23" customHeight="1">
      <x:c r="A129" s="198" t="n">
        <x:v>46286</x:v>
      </x:c>
      <x:c r="B129" s="199"/>
      <x:c r="C129" s="199"/>
      <x:c r="D129" s="199"/>
      <x:c r="E129" s="199"/>
      <x:c r="F129" s="199"/>
      <x:c r="G129" s="199"/>
      <x:c r="H129" s="199" t="str">
        <x:v>21</x:v>
      </x:c>
      <x:c r="I129" s="199" t="str">
        <x:v>K34:P34</x:v>
      </x:c>
      <x:c r="J129" s="199" t="n">
        <x:f>IF(AND(A129&lt;='Pengaturan'!$B$6,B129&lt;&gt;"",COUNT(C129:G129)=5,MIN(C129:G129)&gt;=1,MAX(C129:G129)&lt;='Pengaturan'!$B$12),1,0)</x:f>
        <x:v>0</x:v>
      </x:c>
      <x:c r="K129" s="200" t="str">
        <x:f>IF(J129=0,"",(C129*'Pengaturan'!$B$38+D129*'Pengaturan'!$B$39+E129*'Pengaturan'!$B$40+F129*'Pengaturan'!$B$41+G129*'Pengaturan'!$B$42)/'Pengaturan'!$B$12)</x:f>
      </x:c>
      <x:c r="L129" s="199" t="str">
        <x:f>IF(J129=0,"",C129)</x:f>
      </x:c>
      <x:c r="M129" s="199" t="str">
        <x:f>IF(J129=0,"",AVERAGE(D129:G129)*'Pengaturan'!$B$14/'Pengaturan'!$B$12)</x:f>
      </x:c>
      <x:c r="N129" s="199" t="str">
        <x:f>IF(J129=0,"",L129+M129)</x:f>
      </x:c>
      <x:c r="O129" s="201" t="str">
        <x:f>IF(A129&gt;'Pengaturan'!$B$6,"Belum berjalan",IF(AND(B129="",COUNT(C129:G129)=0),"Slot kosong",IF(B129="","Nama belum diisi",IF(J129=0,"Belum dinilai","Dinilai"))))</x:f>
        <x:v>Belum berjalan</x:v>
      </x:c>
    </x:row>
    <x:row r="130" ht="23" customHeight="1">
      <x:c r="A130" s="198" t="n">
        <x:v>46286</x:v>
      </x:c>
      <x:c r="B130" s="199"/>
      <x:c r="C130" s="199"/>
      <x:c r="D130" s="199"/>
      <x:c r="E130" s="199"/>
      <x:c r="F130" s="199"/>
      <x:c r="G130" s="199"/>
      <x:c r="H130" s="199" t="str">
        <x:v>21</x:v>
      </x:c>
      <x:c r="I130" s="199" t="str">
        <x:v>K35:P35</x:v>
      </x:c>
      <x:c r="J130" s="199" t="n">
        <x:f>IF(AND(A130&lt;='Pengaturan'!$B$6,B130&lt;&gt;"",COUNT(C130:G130)=5,MIN(C130:G130)&gt;=1,MAX(C130:G130)&lt;='Pengaturan'!$B$12),1,0)</x:f>
        <x:v>0</x:v>
      </x:c>
      <x:c r="K130" s="200" t="str">
        <x:f>IF(J130=0,"",(C130*'Pengaturan'!$B$38+D130*'Pengaturan'!$B$39+E130*'Pengaturan'!$B$40+F130*'Pengaturan'!$B$41+G130*'Pengaturan'!$B$42)/'Pengaturan'!$B$12)</x:f>
      </x:c>
      <x:c r="L130" s="199" t="str">
        <x:f>IF(J130=0,"",C130)</x:f>
      </x:c>
      <x:c r="M130" s="199" t="str">
        <x:f>IF(J130=0,"",AVERAGE(D130:G130)*'Pengaturan'!$B$14/'Pengaturan'!$B$12)</x:f>
      </x:c>
      <x:c r="N130" s="199" t="str">
        <x:f>IF(J130=0,"",L130+M130)</x:f>
      </x:c>
      <x:c r="O130" s="201" t="str">
        <x:f>IF(A130&gt;'Pengaturan'!$B$6,"Belum berjalan",IF(AND(B130="",COUNT(C130:G130)=0),"Slot kosong",IF(B130="","Nama belum diisi",IF(J130=0,"Belum dinilai","Dinilai"))))</x:f>
        <x:v>Belum berjalan</x:v>
      </x:c>
    </x:row>
    <x:row r="131" ht="23" customHeight="1">
      <x:c r="A131" s="198" t="n">
        <x:v>46287</x:v>
      </x:c>
      <x:c r="B131" s="199"/>
      <x:c r="C131" s="199"/>
      <x:c r="D131" s="199"/>
      <x:c r="E131" s="199"/>
      <x:c r="F131" s="199"/>
      <x:c r="G131" s="199"/>
      <x:c r="H131" s="199" t="str">
        <x:v>22</x:v>
      </x:c>
      <x:c r="I131" s="199" t="str">
        <x:v>K36:P36</x:v>
      </x:c>
      <x:c r="J131" s="199" t="n">
        <x:f>IF(AND(A131&lt;='Pengaturan'!$B$6,B131&lt;&gt;"",COUNT(C131:G131)=5,MIN(C131:G131)&gt;=1,MAX(C131:G131)&lt;='Pengaturan'!$B$12),1,0)</x:f>
        <x:v>0</x:v>
      </x:c>
      <x:c r="K131" s="200" t="str">
        <x:f>IF(J131=0,"",(C131*'Pengaturan'!$B$38+D131*'Pengaturan'!$B$39+E131*'Pengaturan'!$B$40+F131*'Pengaturan'!$B$41+G131*'Pengaturan'!$B$42)/'Pengaturan'!$B$12)</x:f>
      </x:c>
      <x:c r="L131" s="199" t="str">
        <x:f>IF(J131=0,"",C131)</x:f>
      </x:c>
      <x:c r="M131" s="199" t="str">
        <x:f>IF(J131=0,"",AVERAGE(D131:G131)*'Pengaturan'!$B$14/'Pengaturan'!$B$12)</x:f>
      </x:c>
      <x:c r="N131" s="199" t="str">
        <x:f>IF(J131=0,"",L131+M131)</x:f>
      </x:c>
      <x:c r="O131" s="201" t="str">
        <x:f>IF(A131&gt;'Pengaturan'!$B$6,"Belum berjalan",IF(AND(B131="",COUNT(C131:G131)=0),"Slot kosong",IF(B131="","Nama belum diisi",IF(J131=0,"Belum dinilai","Dinilai"))))</x:f>
        <x:v>Belum berjalan</x:v>
      </x:c>
    </x:row>
    <x:row r="132" ht="23" customHeight="1">
      <x:c r="A132" s="198" t="n">
        <x:v>46287</x:v>
      </x:c>
      <x:c r="B132" s="199"/>
      <x:c r="C132" s="199"/>
      <x:c r="D132" s="199"/>
      <x:c r="E132" s="199"/>
      <x:c r="F132" s="199"/>
      <x:c r="G132" s="199"/>
      <x:c r="H132" s="199" t="str">
        <x:v>22</x:v>
      </x:c>
      <x:c r="I132" s="199" t="str">
        <x:v>K37:P37</x:v>
      </x:c>
      <x:c r="J132" s="199" t="n">
        <x:f>IF(AND(A132&lt;='Pengaturan'!$B$6,B132&lt;&gt;"",COUNT(C132:G132)=5,MIN(C132:G132)&gt;=1,MAX(C132:G132)&lt;='Pengaturan'!$B$12),1,0)</x:f>
        <x:v>0</x:v>
      </x:c>
      <x:c r="K132" s="200" t="str">
        <x:f>IF(J132=0,"",(C132*'Pengaturan'!$B$38+D132*'Pengaturan'!$B$39+E132*'Pengaturan'!$B$40+F132*'Pengaturan'!$B$41+G132*'Pengaturan'!$B$42)/'Pengaturan'!$B$12)</x:f>
      </x:c>
      <x:c r="L132" s="199" t="str">
        <x:f>IF(J132=0,"",C132)</x:f>
      </x:c>
      <x:c r="M132" s="199" t="str">
        <x:f>IF(J132=0,"",AVERAGE(D132:G132)*'Pengaturan'!$B$14/'Pengaturan'!$B$12)</x:f>
      </x:c>
      <x:c r="N132" s="199" t="str">
        <x:f>IF(J132=0,"",L132+M132)</x:f>
      </x:c>
      <x:c r="O132" s="201" t="str">
        <x:f>IF(A132&gt;'Pengaturan'!$B$6,"Belum berjalan",IF(AND(B132="",COUNT(C132:G132)=0),"Slot kosong",IF(B132="","Nama belum diisi",IF(J132=0,"Belum dinilai","Dinilai"))))</x:f>
        <x:v>Belum berjalan</x:v>
      </x:c>
    </x:row>
    <x:row r="133" ht="23" customHeight="1">
      <x:c r="A133" s="198" t="n">
        <x:v>46287</x:v>
      </x:c>
      <x:c r="B133" s="199"/>
      <x:c r="C133" s="199"/>
      <x:c r="D133" s="199"/>
      <x:c r="E133" s="199"/>
      <x:c r="F133" s="199"/>
      <x:c r="G133" s="199"/>
      <x:c r="H133" s="199" t="str">
        <x:v>22</x:v>
      </x:c>
      <x:c r="I133" s="199" t="str">
        <x:v>K38:P38</x:v>
      </x:c>
      <x:c r="J133" s="199" t="n">
        <x:f>IF(AND(A133&lt;='Pengaturan'!$B$6,B133&lt;&gt;"",COUNT(C133:G133)=5,MIN(C133:G133)&gt;=1,MAX(C133:G133)&lt;='Pengaturan'!$B$12),1,0)</x:f>
        <x:v>0</x:v>
      </x:c>
      <x:c r="K133" s="200" t="str">
        <x:f>IF(J133=0,"",(C133*'Pengaturan'!$B$38+D133*'Pengaturan'!$B$39+E133*'Pengaturan'!$B$40+F133*'Pengaturan'!$B$41+G133*'Pengaturan'!$B$42)/'Pengaturan'!$B$12)</x:f>
      </x:c>
      <x:c r="L133" s="199" t="str">
        <x:f>IF(J133=0,"",C133)</x:f>
      </x:c>
      <x:c r="M133" s="199" t="str">
        <x:f>IF(J133=0,"",AVERAGE(D133:G133)*'Pengaturan'!$B$14/'Pengaturan'!$B$12)</x:f>
      </x:c>
      <x:c r="N133" s="199" t="str">
        <x:f>IF(J133=0,"",L133+M133)</x:f>
      </x:c>
      <x:c r="O133" s="201" t="str">
        <x:f>IF(A133&gt;'Pengaturan'!$B$6,"Belum berjalan",IF(AND(B133="",COUNT(C133:G133)=0),"Slot kosong",IF(B133="","Nama belum diisi",IF(J133=0,"Belum dinilai","Dinilai"))))</x:f>
        <x:v>Belum berjalan</x:v>
      </x:c>
    </x:row>
    <x:row r="134" ht="23" customHeight="1">
      <x:c r="A134" s="198" t="n">
        <x:v>46287</x:v>
      </x:c>
      <x:c r="B134" s="199"/>
      <x:c r="C134" s="199"/>
      <x:c r="D134" s="199"/>
      <x:c r="E134" s="199"/>
      <x:c r="F134" s="199"/>
      <x:c r="G134" s="199"/>
      <x:c r="H134" s="199" t="str">
        <x:v>22</x:v>
      </x:c>
      <x:c r="I134" s="199" t="str">
        <x:v>K39:P39</x:v>
      </x:c>
      <x:c r="J134" s="199" t="n">
        <x:f>IF(AND(A134&lt;='Pengaturan'!$B$6,B134&lt;&gt;"",COUNT(C134:G134)=5,MIN(C134:G134)&gt;=1,MAX(C134:G134)&lt;='Pengaturan'!$B$12),1,0)</x:f>
        <x:v>0</x:v>
      </x:c>
      <x:c r="K134" s="200" t="str">
        <x:f>IF(J134=0,"",(C134*'Pengaturan'!$B$38+D134*'Pengaturan'!$B$39+E134*'Pengaturan'!$B$40+F134*'Pengaturan'!$B$41+G134*'Pengaturan'!$B$42)/'Pengaturan'!$B$12)</x:f>
      </x:c>
      <x:c r="L134" s="199" t="str">
        <x:f>IF(J134=0,"",C134)</x:f>
      </x:c>
      <x:c r="M134" s="199" t="str">
        <x:f>IF(J134=0,"",AVERAGE(D134:G134)*'Pengaturan'!$B$14/'Pengaturan'!$B$12)</x:f>
      </x:c>
      <x:c r="N134" s="199" t="str">
        <x:f>IF(J134=0,"",L134+M134)</x:f>
      </x:c>
      <x:c r="O134" s="201" t="str">
        <x:f>IF(A134&gt;'Pengaturan'!$B$6,"Belum berjalan",IF(AND(B134="",COUNT(C134:G134)=0),"Slot kosong",IF(B134="","Nama belum diisi",IF(J134=0,"Belum dinilai","Dinilai"))))</x:f>
        <x:v>Belum berjalan</x:v>
      </x:c>
    </x:row>
    <x:row r="135" ht="23" customHeight="1">
      <x:c r="A135" s="198" t="n">
        <x:v>46287</x:v>
      </x:c>
      <x:c r="B135" s="199"/>
      <x:c r="C135" s="199"/>
      <x:c r="D135" s="199"/>
      <x:c r="E135" s="199"/>
      <x:c r="F135" s="199"/>
      <x:c r="G135" s="199"/>
      <x:c r="H135" s="199" t="str">
        <x:v>22</x:v>
      </x:c>
      <x:c r="I135" s="199" t="str">
        <x:v>K40:P40</x:v>
      </x:c>
      <x:c r="J135" s="199" t="n">
        <x:f>IF(AND(A135&lt;='Pengaturan'!$B$6,B135&lt;&gt;"",COUNT(C135:G135)=5,MIN(C135:G135)&gt;=1,MAX(C135:G135)&lt;='Pengaturan'!$B$12),1,0)</x:f>
        <x:v>0</x:v>
      </x:c>
      <x:c r="K135" s="200" t="str">
        <x:f>IF(J135=0,"",(C135*'Pengaturan'!$B$38+D135*'Pengaturan'!$B$39+E135*'Pengaturan'!$B$40+F135*'Pengaturan'!$B$41+G135*'Pengaturan'!$B$42)/'Pengaturan'!$B$12)</x:f>
      </x:c>
      <x:c r="L135" s="199" t="str">
        <x:f>IF(J135=0,"",C135)</x:f>
      </x:c>
      <x:c r="M135" s="199" t="str">
        <x:f>IF(J135=0,"",AVERAGE(D135:G135)*'Pengaturan'!$B$14/'Pengaturan'!$B$12)</x:f>
      </x:c>
      <x:c r="N135" s="199" t="str">
        <x:f>IF(J135=0,"",L135+M135)</x:f>
      </x:c>
      <x:c r="O135" s="201" t="str">
        <x:f>IF(A135&gt;'Pengaturan'!$B$6,"Belum berjalan",IF(AND(B135="",COUNT(C135:G135)=0),"Slot kosong",IF(B135="","Nama belum diisi",IF(J135=0,"Belum dinilai","Dinilai"))))</x:f>
        <x:v>Belum berjalan</x:v>
      </x:c>
    </x:row>
    <x:row r="136" ht="23" customHeight="1">
      <x:c r="A136" s="198" t="n">
        <x:v>46287</x:v>
      </x:c>
      <x:c r="B136" s="199"/>
      <x:c r="C136" s="199"/>
      <x:c r="D136" s="199"/>
      <x:c r="E136" s="199"/>
      <x:c r="F136" s="199"/>
      <x:c r="G136" s="199"/>
      <x:c r="H136" s="199" t="str">
        <x:v>22</x:v>
      </x:c>
      <x:c r="I136" s="199" t="str">
        <x:v>K41:P41</x:v>
      </x:c>
      <x:c r="J136" s="199" t="n">
        <x:f>IF(AND(A136&lt;='Pengaturan'!$B$6,B136&lt;&gt;"",COUNT(C136:G136)=5,MIN(C136:G136)&gt;=1,MAX(C136:G136)&lt;='Pengaturan'!$B$12),1,0)</x:f>
        <x:v>0</x:v>
      </x:c>
      <x:c r="K136" s="200" t="str">
        <x:f>IF(J136=0,"",(C136*'Pengaturan'!$B$38+D136*'Pengaturan'!$B$39+E136*'Pengaturan'!$B$40+F136*'Pengaturan'!$B$41+G136*'Pengaturan'!$B$42)/'Pengaturan'!$B$12)</x:f>
      </x:c>
      <x:c r="L136" s="199" t="str">
        <x:f>IF(J136=0,"",C136)</x:f>
      </x:c>
      <x:c r="M136" s="199" t="str">
        <x:f>IF(J136=0,"",AVERAGE(D136:G136)*'Pengaturan'!$B$14/'Pengaturan'!$B$12)</x:f>
      </x:c>
      <x:c r="N136" s="199" t="str">
        <x:f>IF(J136=0,"",L136+M136)</x:f>
      </x:c>
      <x:c r="O136" s="201" t="str">
        <x:f>IF(A136&gt;'Pengaturan'!$B$6,"Belum berjalan",IF(AND(B136="",COUNT(C136:G136)=0),"Slot kosong",IF(B136="","Nama belum diisi",IF(J136=0,"Belum dinilai","Dinilai"))))</x:f>
        <x:v>Belum berjalan</x:v>
      </x:c>
    </x:row>
    <x:row r="137" ht="23" customHeight="1">
      <x:c r="A137" s="198" t="n">
        <x:v>46288</x:v>
      </x:c>
      <x:c r="B137" s="199" t="str">
        <x:v>AMEL</x:v>
      </x:c>
      <x:c r="C137" s="199"/>
      <x:c r="D137" s="199"/>
      <x:c r="E137" s="199"/>
      <x:c r="F137" s="199"/>
      <x:c r="G137" s="199"/>
      <x:c r="H137" s="199" t="str">
        <x:v>23</x:v>
      </x:c>
      <x:c r="I137" s="199" t="str">
        <x:v>K46:P46</x:v>
      </x:c>
      <x:c r="J137" s="199" t="n">
        <x:f>IF(AND(A137&lt;='Pengaturan'!$B$6,B137&lt;&gt;"",COUNT(C137:G137)=5,MIN(C137:G137)&gt;=1,MAX(C137:G137)&lt;='Pengaturan'!$B$12),1,0)</x:f>
        <x:v>0</x:v>
      </x:c>
      <x:c r="K137" s="200" t="str">
        <x:f>IF(J137=0,"",(C137*'Pengaturan'!$B$38+D137*'Pengaturan'!$B$39+E137*'Pengaturan'!$B$40+F137*'Pengaturan'!$B$41+G137*'Pengaturan'!$B$42)/'Pengaturan'!$B$12)</x:f>
      </x:c>
      <x:c r="L137" s="199" t="str">
        <x:f>IF(J137=0,"",C137)</x:f>
      </x:c>
      <x:c r="M137" s="199" t="str">
        <x:f>IF(J137=0,"",AVERAGE(D137:G137)*'Pengaturan'!$B$14/'Pengaturan'!$B$12)</x:f>
      </x:c>
      <x:c r="N137" s="199" t="str">
        <x:f>IF(J137=0,"",L137+M137)</x:f>
      </x:c>
      <x:c r="O137" s="201" t="str">
        <x:f>IF(A137&gt;'Pengaturan'!$B$6,"Belum berjalan",IF(AND(B137="",COUNT(C137:G137)=0),"Slot kosong",IF(B137="","Nama belum diisi",IF(J137=0,"Belum dinilai","Dinilai"))))</x:f>
        <x:v>Belum berjalan</x:v>
      </x:c>
    </x:row>
    <x:row r="138" ht="23" customHeight="1">
      <x:c r="A138" s="198" t="n">
        <x:v>46288</x:v>
      </x:c>
      <x:c r="B138" s="199" t="str">
        <x:v>AMEL</x:v>
      </x:c>
      <x:c r="C138" s="199"/>
      <x:c r="D138" s="199"/>
      <x:c r="E138" s="199"/>
      <x:c r="F138" s="199"/>
      <x:c r="G138" s="199"/>
      <x:c r="H138" s="199" t="str">
        <x:v>23</x:v>
      </x:c>
      <x:c r="I138" s="199" t="str">
        <x:v>K47:P47</x:v>
      </x:c>
      <x:c r="J138" s="199" t="n">
        <x:f>IF(AND(A138&lt;='Pengaturan'!$B$6,B138&lt;&gt;"",COUNT(C138:G138)=5,MIN(C138:G138)&gt;=1,MAX(C138:G138)&lt;='Pengaturan'!$B$12),1,0)</x:f>
        <x:v>0</x:v>
      </x:c>
      <x:c r="K138" s="200" t="str">
        <x:f>IF(J138=0,"",(C138*'Pengaturan'!$B$38+D138*'Pengaturan'!$B$39+E138*'Pengaturan'!$B$40+F138*'Pengaturan'!$B$41+G138*'Pengaturan'!$B$42)/'Pengaturan'!$B$12)</x:f>
      </x:c>
      <x:c r="L138" s="199" t="str">
        <x:f>IF(J138=0,"",C138)</x:f>
      </x:c>
      <x:c r="M138" s="199" t="str">
        <x:f>IF(J138=0,"",AVERAGE(D138:G138)*'Pengaturan'!$B$14/'Pengaturan'!$B$12)</x:f>
      </x:c>
      <x:c r="N138" s="199" t="str">
        <x:f>IF(J138=0,"",L138+M138)</x:f>
      </x:c>
      <x:c r="O138" s="201" t="str">
        <x:f>IF(A138&gt;'Pengaturan'!$B$6,"Belum berjalan",IF(AND(B138="",COUNT(C138:G138)=0),"Slot kosong",IF(B138="","Nama belum diisi",IF(J138=0,"Belum dinilai","Dinilai"))))</x:f>
        <x:v>Belum berjalan</x:v>
      </x:c>
    </x:row>
    <x:row r="139" ht="23" customHeight="1">
      <x:c r="A139" s="198" t="n">
        <x:v>46288</x:v>
      </x:c>
      <x:c r="B139" s="199" t="str">
        <x:v>SAKA</x:v>
      </x:c>
      <x:c r="C139" s="199"/>
      <x:c r="D139" s="199"/>
      <x:c r="E139" s="199"/>
      <x:c r="F139" s="199"/>
      <x:c r="G139" s="199"/>
      <x:c r="H139" s="199" t="str">
        <x:v>23</x:v>
      </x:c>
      <x:c r="I139" s="199" t="str">
        <x:v>K48:P48</x:v>
      </x:c>
      <x:c r="J139" s="199" t="n">
        <x:f>IF(AND(A139&lt;='Pengaturan'!$B$6,B139&lt;&gt;"",COUNT(C139:G139)=5,MIN(C139:G139)&gt;=1,MAX(C139:G139)&lt;='Pengaturan'!$B$12),1,0)</x:f>
        <x:v>0</x:v>
      </x:c>
      <x:c r="K139" s="200" t="str">
        <x:f>IF(J139=0,"",(C139*'Pengaturan'!$B$38+D139*'Pengaturan'!$B$39+E139*'Pengaturan'!$B$40+F139*'Pengaturan'!$B$41+G139*'Pengaturan'!$B$42)/'Pengaturan'!$B$12)</x:f>
      </x:c>
      <x:c r="L139" s="199" t="str">
        <x:f>IF(J139=0,"",C139)</x:f>
      </x:c>
      <x:c r="M139" s="199" t="str">
        <x:f>IF(J139=0,"",AVERAGE(D139:G139)*'Pengaturan'!$B$14/'Pengaturan'!$B$12)</x:f>
      </x:c>
      <x:c r="N139" s="199" t="str">
        <x:f>IF(J139=0,"",L139+M139)</x:f>
      </x:c>
      <x:c r="O139" s="201" t="str">
        <x:f>IF(A139&gt;'Pengaturan'!$B$6,"Belum berjalan",IF(AND(B139="",COUNT(C139:G139)=0),"Slot kosong",IF(B139="","Nama belum diisi",IF(J139=0,"Belum dinilai","Dinilai"))))</x:f>
        <x:v>Belum berjalan</x:v>
      </x:c>
    </x:row>
    <x:row r="140" ht="23" customHeight="1">
      <x:c r="A140" s="198" t="n">
        <x:v>46288</x:v>
      </x:c>
      <x:c r="B140" s="199" t="str">
        <x:v>ADIF</x:v>
      </x:c>
      <x:c r="C140" s="199"/>
      <x:c r="D140" s="199"/>
      <x:c r="E140" s="199"/>
      <x:c r="F140" s="199"/>
      <x:c r="G140" s="199"/>
      <x:c r="H140" s="199" t="str">
        <x:v>23</x:v>
      </x:c>
      <x:c r="I140" s="199" t="str">
        <x:v>K49:P49</x:v>
      </x:c>
      <x:c r="J140" s="199" t="n">
        <x:f>IF(AND(A140&lt;='Pengaturan'!$B$6,B140&lt;&gt;"",COUNT(C140:G140)=5,MIN(C140:G140)&gt;=1,MAX(C140:G140)&lt;='Pengaturan'!$B$12),1,0)</x:f>
        <x:v>0</x:v>
      </x:c>
      <x:c r="K140" s="200" t="str">
        <x:f>IF(J140=0,"",(C140*'Pengaturan'!$B$38+D140*'Pengaturan'!$B$39+E140*'Pengaturan'!$B$40+F140*'Pengaturan'!$B$41+G140*'Pengaturan'!$B$42)/'Pengaturan'!$B$12)</x:f>
      </x:c>
      <x:c r="L140" s="199" t="str">
        <x:f>IF(J140=0,"",C140)</x:f>
      </x:c>
      <x:c r="M140" s="199" t="str">
        <x:f>IF(J140=0,"",AVERAGE(D140:G140)*'Pengaturan'!$B$14/'Pengaturan'!$B$12)</x:f>
      </x:c>
      <x:c r="N140" s="199" t="str">
        <x:f>IF(J140=0,"",L140+M140)</x:f>
      </x:c>
      <x:c r="O140" s="201" t="str">
        <x:f>IF(A140&gt;'Pengaturan'!$B$6,"Belum berjalan",IF(AND(B140="",COUNT(C140:G140)=0),"Slot kosong",IF(B140="","Nama belum diisi",IF(J140=0,"Belum dinilai","Dinilai"))))</x:f>
        <x:v>Belum berjalan</x:v>
      </x:c>
    </x:row>
    <x:row r="141" ht="23" customHeight="1">
      <x:c r="A141" s="198" t="n">
        <x:v>46288</x:v>
      </x:c>
      <x:c r="B141" s="199"/>
      <x:c r="C141" s="199"/>
      <x:c r="D141" s="199"/>
      <x:c r="E141" s="199"/>
      <x:c r="F141" s="199"/>
      <x:c r="G141" s="199"/>
      <x:c r="H141" s="199" t="str">
        <x:v>23</x:v>
      </x:c>
      <x:c r="I141" s="199" t="str">
        <x:v>K50:P50</x:v>
      </x:c>
      <x:c r="J141" s="199" t="n">
        <x:f>IF(AND(A141&lt;='Pengaturan'!$B$6,B141&lt;&gt;"",COUNT(C141:G141)=5,MIN(C141:G141)&gt;=1,MAX(C141:G141)&lt;='Pengaturan'!$B$12),1,0)</x:f>
        <x:v>0</x:v>
      </x:c>
      <x:c r="K141" s="200" t="str">
        <x:f>IF(J141=0,"",(C141*'Pengaturan'!$B$38+D141*'Pengaturan'!$B$39+E141*'Pengaturan'!$B$40+F141*'Pengaturan'!$B$41+G141*'Pengaturan'!$B$42)/'Pengaturan'!$B$12)</x:f>
      </x:c>
      <x:c r="L141" s="199" t="str">
        <x:f>IF(J141=0,"",C141)</x:f>
      </x:c>
      <x:c r="M141" s="199" t="str">
        <x:f>IF(J141=0,"",AVERAGE(D141:G141)*'Pengaturan'!$B$14/'Pengaturan'!$B$12)</x:f>
      </x:c>
      <x:c r="N141" s="199" t="str">
        <x:f>IF(J141=0,"",L141+M141)</x:f>
      </x:c>
      <x:c r="O141" s="201" t="str">
        <x:f>IF(A141&gt;'Pengaturan'!$B$6,"Belum berjalan",IF(AND(B141="",COUNT(C141:G141)=0),"Slot kosong",IF(B141="","Nama belum diisi",IF(J141=0,"Belum dinilai","Dinilai"))))</x:f>
        <x:v>Belum berjalan</x:v>
      </x:c>
    </x:row>
    <x:row r="142" ht="23" customHeight="1">
      <x:c r="A142" s="198" t="n">
        <x:v>46288</x:v>
      </x:c>
      <x:c r="B142" s="199"/>
      <x:c r="C142" s="199"/>
      <x:c r="D142" s="199"/>
      <x:c r="E142" s="199"/>
      <x:c r="F142" s="199"/>
      <x:c r="G142" s="199"/>
      <x:c r="H142" s="199" t="str">
        <x:v>23</x:v>
      </x:c>
      <x:c r="I142" s="199" t="str">
        <x:v>K51:P51</x:v>
      </x:c>
      <x:c r="J142" s="199" t="n">
        <x:f>IF(AND(A142&lt;='Pengaturan'!$B$6,B142&lt;&gt;"",COUNT(C142:G142)=5,MIN(C142:G142)&gt;=1,MAX(C142:G142)&lt;='Pengaturan'!$B$12),1,0)</x:f>
        <x:v>0</x:v>
      </x:c>
      <x:c r="K142" s="200" t="str">
        <x:f>IF(J142=0,"",(C142*'Pengaturan'!$B$38+D142*'Pengaturan'!$B$39+E142*'Pengaturan'!$B$40+F142*'Pengaturan'!$B$41+G142*'Pengaturan'!$B$42)/'Pengaturan'!$B$12)</x:f>
      </x:c>
      <x:c r="L142" s="199" t="str">
        <x:f>IF(J142=0,"",C142)</x:f>
      </x:c>
      <x:c r="M142" s="199" t="str">
        <x:f>IF(J142=0,"",AVERAGE(D142:G142)*'Pengaturan'!$B$14/'Pengaturan'!$B$12)</x:f>
      </x:c>
      <x:c r="N142" s="199" t="str">
        <x:f>IF(J142=0,"",L142+M142)</x:f>
      </x:c>
      <x:c r="O142" s="201" t="str">
        <x:f>IF(A142&gt;'Pengaturan'!$B$6,"Belum berjalan",IF(AND(B142="",COUNT(C142:G142)=0),"Slot kosong",IF(B142="","Nama belum diisi",IF(J142=0,"Belum dinilai","Dinilai"))))</x:f>
        <x:v>Belum berjalan</x:v>
      </x:c>
    </x:row>
    <x:row r="143" ht="23" customHeight="1">
      <x:c r="A143" s="198" t="n">
        <x:v>46289</x:v>
      </x:c>
      <x:c r="B143" s="199"/>
      <x:c r="C143" s="199"/>
      <x:c r="D143" s="199"/>
      <x:c r="E143" s="199"/>
      <x:c r="F143" s="199"/>
      <x:c r="G143" s="199"/>
      <x:c r="H143" s="199" t="str">
        <x:v>24</x:v>
      </x:c>
      <x:c r="I143" s="199" t="str">
        <x:v>K39:P39</x:v>
      </x:c>
      <x:c r="J143" s="199" t="n">
        <x:f>IF(AND(A143&lt;='Pengaturan'!$B$6,B143&lt;&gt;"",COUNT(C143:G143)=5,MIN(C143:G143)&gt;=1,MAX(C143:G143)&lt;='Pengaturan'!$B$12),1,0)</x:f>
        <x:v>0</x:v>
      </x:c>
      <x:c r="K143" s="200" t="str">
        <x:f>IF(J143=0,"",(C143*'Pengaturan'!$B$38+D143*'Pengaturan'!$B$39+E143*'Pengaturan'!$B$40+F143*'Pengaturan'!$B$41+G143*'Pengaturan'!$B$42)/'Pengaturan'!$B$12)</x:f>
      </x:c>
      <x:c r="L143" s="199" t="str">
        <x:f>IF(J143=0,"",C143)</x:f>
      </x:c>
      <x:c r="M143" s="199" t="str">
        <x:f>IF(J143=0,"",AVERAGE(D143:G143)*'Pengaturan'!$B$14/'Pengaturan'!$B$12)</x:f>
      </x:c>
      <x:c r="N143" s="199" t="str">
        <x:f>IF(J143=0,"",L143+M143)</x:f>
      </x:c>
      <x:c r="O143" s="201" t="str">
        <x:f>IF(A143&gt;'Pengaturan'!$B$6,"Belum berjalan",IF(AND(B143="",COUNT(C143:G143)=0),"Slot kosong",IF(B143="","Nama belum diisi",IF(J143=0,"Belum dinilai","Dinilai"))))</x:f>
        <x:v>Belum berjalan</x:v>
      </x:c>
    </x:row>
    <x:row r="144" ht="23" customHeight="1">
      <x:c r="A144" s="198" t="n">
        <x:v>46289</x:v>
      </x:c>
      <x:c r="B144" s="199"/>
      <x:c r="C144" s="199"/>
      <x:c r="D144" s="199"/>
      <x:c r="E144" s="199"/>
      <x:c r="F144" s="199"/>
      <x:c r="G144" s="199"/>
      <x:c r="H144" s="199" t="str">
        <x:v>24</x:v>
      </x:c>
      <x:c r="I144" s="199" t="str">
        <x:v>K40:P40</x:v>
      </x:c>
      <x:c r="J144" s="199" t="n">
        <x:f>IF(AND(A144&lt;='Pengaturan'!$B$6,B144&lt;&gt;"",COUNT(C144:G144)=5,MIN(C144:G144)&gt;=1,MAX(C144:G144)&lt;='Pengaturan'!$B$12),1,0)</x:f>
        <x:v>0</x:v>
      </x:c>
      <x:c r="K144" s="200" t="str">
        <x:f>IF(J144=0,"",(C144*'Pengaturan'!$B$38+D144*'Pengaturan'!$B$39+E144*'Pengaturan'!$B$40+F144*'Pengaturan'!$B$41+G144*'Pengaturan'!$B$42)/'Pengaturan'!$B$12)</x:f>
      </x:c>
      <x:c r="L144" s="199" t="str">
        <x:f>IF(J144=0,"",C144)</x:f>
      </x:c>
      <x:c r="M144" s="199" t="str">
        <x:f>IF(J144=0,"",AVERAGE(D144:G144)*'Pengaturan'!$B$14/'Pengaturan'!$B$12)</x:f>
      </x:c>
      <x:c r="N144" s="199" t="str">
        <x:f>IF(J144=0,"",L144+M144)</x:f>
      </x:c>
      <x:c r="O144" s="201" t="str">
        <x:f>IF(A144&gt;'Pengaturan'!$B$6,"Belum berjalan",IF(AND(B144="",COUNT(C144:G144)=0),"Slot kosong",IF(B144="","Nama belum diisi",IF(J144=0,"Belum dinilai","Dinilai"))))</x:f>
        <x:v>Belum berjalan</x:v>
      </x:c>
    </x:row>
    <x:row r="145" ht="23" customHeight="1">
      <x:c r="A145" s="198" t="n">
        <x:v>46289</x:v>
      </x:c>
      <x:c r="B145" s="199"/>
      <x:c r="C145" s="199"/>
      <x:c r="D145" s="199"/>
      <x:c r="E145" s="199"/>
      <x:c r="F145" s="199"/>
      <x:c r="G145" s="199"/>
      <x:c r="H145" s="199" t="str">
        <x:v>24</x:v>
      </x:c>
      <x:c r="I145" s="199" t="str">
        <x:v>K41:P41</x:v>
      </x:c>
      <x:c r="J145" s="199" t="n">
        <x:f>IF(AND(A145&lt;='Pengaturan'!$B$6,B145&lt;&gt;"",COUNT(C145:G145)=5,MIN(C145:G145)&gt;=1,MAX(C145:G145)&lt;='Pengaturan'!$B$12),1,0)</x:f>
        <x:v>0</x:v>
      </x:c>
      <x:c r="K145" s="200" t="str">
        <x:f>IF(J145=0,"",(C145*'Pengaturan'!$B$38+D145*'Pengaturan'!$B$39+E145*'Pengaturan'!$B$40+F145*'Pengaturan'!$B$41+G145*'Pengaturan'!$B$42)/'Pengaturan'!$B$12)</x:f>
      </x:c>
      <x:c r="L145" s="199" t="str">
        <x:f>IF(J145=0,"",C145)</x:f>
      </x:c>
      <x:c r="M145" s="199" t="str">
        <x:f>IF(J145=0,"",AVERAGE(D145:G145)*'Pengaturan'!$B$14/'Pengaturan'!$B$12)</x:f>
      </x:c>
      <x:c r="N145" s="199" t="str">
        <x:f>IF(J145=0,"",L145+M145)</x:f>
      </x:c>
      <x:c r="O145" s="201" t="str">
        <x:f>IF(A145&gt;'Pengaturan'!$B$6,"Belum berjalan",IF(AND(B145="",COUNT(C145:G145)=0),"Slot kosong",IF(B145="","Nama belum diisi",IF(J145=0,"Belum dinilai","Dinilai"))))</x:f>
        <x:v>Belum berjalan</x:v>
      </x:c>
    </x:row>
    <x:row r="146" ht="23" customHeight="1">
      <x:c r="A146" s="198" t="n">
        <x:v>46289</x:v>
      </x:c>
      <x:c r="B146" s="199"/>
      <x:c r="C146" s="199"/>
      <x:c r="D146" s="199"/>
      <x:c r="E146" s="199"/>
      <x:c r="F146" s="199"/>
      <x:c r="G146" s="199"/>
      <x:c r="H146" s="199" t="str">
        <x:v>24</x:v>
      </x:c>
      <x:c r="I146" s="199" t="str">
        <x:v>K42:P42</x:v>
      </x:c>
      <x:c r="J146" s="199" t="n">
        <x:f>IF(AND(A146&lt;='Pengaturan'!$B$6,B146&lt;&gt;"",COUNT(C146:G146)=5,MIN(C146:G146)&gt;=1,MAX(C146:G146)&lt;='Pengaturan'!$B$12),1,0)</x:f>
        <x:v>0</x:v>
      </x:c>
      <x:c r="K146" s="200" t="str">
        <x:f>IF(J146=0,"",(C146*'Pengaturan'!$B$38+D146*'Pengaturan'!$B$39+E146*'Pengaturan'!$B$40+F146*'Pengaturan'!$B$41+G146*'Pengaturan'!$B$42)/'Pengaturan'!$B$12)</x:f>
      </x:c>
      <x:c r="L146" s="199" t="str">
        <x:f>IF(J146=0,"",C146)</x:f>
      </x:c>
      <x:c r="M146" s="199" t="str">
        <x:f>IF(J146=0,"",AVERAGE(D146:G146)*'Pengaturan'!$B$14/'Pengaturan'!$B$12)</x:f>
      </x:c>
      <x:c r="N146" s="199" t="str">
        <x:f>IF(J146=0,"",L146+M146)</x:f>
      </x:c>
      <x:c r="O146" s="201" t="str">
        <x:f>IF(A146&gt;'Pengaturan'!$B$6,"Belum berjalan",IF(AND(B146="",COUNT(C146:G146)=0),"Slot kosong",IF(B146="","Nama belum diisi",IF(J146=0,"Belum dinilai","Dinilai"))))</x:f>
        <x:v>Belum berjalan</x:v>
      </x:c>
    </x:row>
    <x:row r="147" ht="23" customHeight="1">
      <x:c r="A147" s="198" t="n">
        <x:v>46289</x:v>
      </x:c>
      <x:c r="B147" s="199"/>
      <x:c r="C147" s="199"/>
      <x:c r="D147" s="199"/>
      <x:c r="E147" s="199"/>
      <x:c r="F147" s="199"/>
      <x:c r="G147" s="199"/>
      <x:c r="H147" s="199" t="str">
        <x:v>24</x:v>
      </x:c>
      <x:c r="I147" s="199" t="str">
        <x:v>K43:P43</x:v>
      </x:c>
      <x:c r="J147" s="199" t="n">
        <x:f>IF(AND(A147&lt;='Pengaturan'!$B$6,B147&lt;&gt;"",COUNT(C147:G147)=5,MIN(C147:G147)&gt;=1,MAX(C147:G147)&lt;='Pengaturan'!$B$12),1,0)</x:f>
        <x:v>0</x:v>
      </x:c>
      <x:c r="K147" s="200" t="str">
        <x:f>IF(J147=0,"",(C147*'Pengaturan'!$B$38+D147*'Pengaturan'!$B$39+E147*'Pengaturan'!$B$40+F147*'Pengaturan'!$B$41+G147*'Pengaturan'!$B$42)/'Pengaturan'!$B$12)</x:f>
      </x:c>
      <x:c r="L147" s="199" t="str">
        <x:f>IF(J147=0,"",C147)</x:f>
      </x:c>
      <x:c r="M147" s="199" t="str">
        <x:f>IF(J147=0,"",AVERAGE(D147:G147)*'Pengaturan'!$B$14/'Pengaturan'!$B$12)</x:f>
      </x:c>
      <x:c r="N147" s="199" t="str">
        <x:f>IF(J147=0,"",L147+M147)</x:f>
      </x:c>
      <x:c r="O147" s="201" t="str">
        <x:f>IF(A147&gt;'Pengaturan'!$B$6,"Belum berjalan",IF(AND(B147="",COUNT(C147:G147)=0),"Slot kosong",IF(B147="","Nama belum diisi",IF(J147=0,"Belum dinilai","Dinilai"))))</x:f>
        <x:v>Belum berjalan</x:v>
      </x:c>
    </x:row>
    <x:row r="148" ht="23" customHeight="1">
      <x:c r="A148" s="198" t="n">
        <x:v>46289</x:v>
      </x:c>
      <x:c r="B148" s="199"/>
      <x:c r="C148" s="199"/>
      <x:c r="D148" s="199"/>
      <x:c r="E148" s="199"/>
      <x:c r="F148" s="199"/>
      <x:c r="G148" s="199"/>
      <x:c r="H148" s="199" t="str">
        <x:v>24</x:v>
      </x:c>
      <x:c r="I148" s="199" t="str">
        <x:v>K44:P44</x:v>
      </x:c>
      <x:c r="J148" s="199" t="n">
        <x:f>IF(AND(A148&lt;='Pengaturan'!$B$6,B148&lt;&gt;"",COUNT(C148:G148)=5,MIN(C148:G148)&gt;=1,MAX(C148:G148)&lt;='Pengaturan'!$B$12),1,0)</x:f>
        <x:v>0</x:v>
      </x:c>
      <x:c r="K148" s="200" t="str">
        <x:f>IF(J148=0,"",(C148*'Pengaturan'!$B$38+D148*'Pengaturan'!$B$39+E148*'Pengaturan'!$B$40+F148*'Pengaturan'!$B$41+G148*'Pengaturan'!$B$42)/'Pengaturan'!$B$12)</x:f>
      </x:c>
      <x:c r="L148" s="199" t="str">
        <x:f>IF(J148=0,"",C148)</x:f>
      </x:c>
      <x:c r="M148" s="199" t="str">
        <x:f>IF(J148=0,"",AVERAGE(D148:G148)*'Pengaturan'!$B$14/'Pengaturan'!$B$12)</x:f>
      </x:c>
      <x:c r="N148" s="199" t="str">
        <x:f>IF(J148=0,"",L148+M148)</x:f>
      </x:c>
      <x:c r="O148" s="201" t="str">
        <x:f>IF(A148&gt;'Pengaturan'!$B$6,"Belum berjalan",IF(AND(B148="",COUNT(C148:G148)=0),"Slot kosong",IF(B148="","Nama belum diisi",IF(J148=0,"Belum dinilai","Dinilai"))))</x:f>
        <x:v>Belum berjalan</x:v>
      </x:c>
    </x:row>
    <x:row r="149" ht="23" customHeight="1">
      <x:c r="A149" s="198" t="n">
        <x:v>46290</x:v>
      </x:c>
      <x:c r="B149" s="199"/>
      <x:c r="C149" s="199"/>
      <x:c r="D149" s="199"/>
      <x:c r="E149" s="199"/>
      <x:c r="F149" s="199"/>
      <x:c r="G149" s="199"/>
      <x:c r="H149" s="199" t="str">
        <x:v>25</x:v>
      </x:c>
      <x:c r="I149" s="199" t="str">
        <x:v>K33:P33</x:v>
      </x:c>
      <x:c r="J149" s="199" t="n">
        <x:f>IF(AND(A149&lt;='Pengaturan'!$B$6,B149&lt;&gt;"",COUNT(C149:G149)=5,MIN(C149:G149)&gt;=1,MAX(C149:G149)&lt;='Pengaturan'!$B$12),1,0)</x:f>
        <x:v>0</x:v>
      </x:c>
      <x:c r="K149" s="200" t="str">
        <x:f>IF(J149=0,"",(C149*'Pengaturan'!$B$38+D149*'Pengaturan'!$B$39+E149*'Pengaturan'!$B$40+F149*'Pengaturan'!$B$41+G149*'Pengaturan'!$B$42)/'Pengaturan'!$B$12)</x:f>
      </x:c>
      <x:c r="L149" s="199" t="str">
        <x:f>IF(J149=0,"",C149)</x:f>
      </x:c>
      <x:c r="M149" s="199" t="str">
        <x:f>IF(J149=0,"",AVERAGE(D149:G149)*'Pengaturan'!$B$14/'Pengaturan'!$B$12)</x:f>
      </x:c>
      <x:c r="N149" s="199" t="str">
        <x:f>IF(J149=0,"",L149+M149)</x:f>
      </x:c>
      <x:c r="O149" s="201" t="str">
        <x:f>IF(A149&gt;'Pengaturan'!$B$6,"Belum berjalan",IF(AND(B149="",COUNT(C149:G149)=0),"Slot kosong",IF(B149="","Nama belum diisi",IF(J149=0,"Belum dinilai","Dinilai"))))</x:f>
        <x:v>Belum berjalan</x:v>
      </x:c>
    </x:row>
    <x:row r="150" ht="23" customHeight="1">
      <x:c r="A150" s="198" t="n">
        <x:v>46290</x:v>
      </x:c>
      <x:c r="B150" s="199"/>
      <x:c r="C150" s="199"/>
      <x:c r="D150" s="199"/>
      <x:c r="E150" s="199"/>
      <x:c r="F150" s="199"/>
      <x:c r="G150" s="199"/>
      <x:c r="H150" s="199" t="str">
        <x:v>25</x:v>
      </x:c>
      <x:c r="I150" s="199" t="str">
        <x:v>K34:P34</x:v>
      </x:c>
      <x:c r="J150" s="199" t="n">
        <x:f>IF(AND(A150&lt;='Pengaturan'!$B$6,B150&lt;&gt;"",COUNT(C150:G150)=5,MIN(C150:G150)&gt;=1,MAX(C150:G150)&lt;='Pengaturan'!$B$12),1,0)</x:f>
        <x:v>0</x:v>
      </x:c>
      <x:c r="K150" s="200" t="str">
        <x:f>IF(J150=0,"",(C150*'Pengaturan'!$B$38+D150*'Pengaturan'!$B$39+E150*'Pengaturan'!$B$40+F150*'Pengaturan'!$B$41+G150*'Pengaturan'!$B$42)/'Pengaturan'!$B$12)</x:f>
      </x:c>
      <x:c r="L150" s="199" t="str">
        <x:f>IF(J150=0,"",C150)</x:f>
      </x:c>
      <x:c r="M150" s="199" t="str">
        <x:f>IF(J150=0,"",AVERAGE(D150:G150)*'Pengaturan'!$B$14/'Pengaturan'!$B$12)</x:f>
      </x:c>
      <x:c r="N150" s="199" t="str">
        <x:f>IF(J150=0,"",L150+M150)</x:f>
      </x:c>
      <x:c r="O150" s="201" t="str">
        <x:f>IF(A150&gt;'Pengaturan'!$B$6,"Belum berjalan",IF(AND(B150="",COUNT(C150:G150)=0),"Slot kosong",IF(B150="","Nama belum diisi",IF(J150=0,"Belum dinilai","Dinilai"))))</x:f>
        <x:v>Belum berjalan</x:v>
      </x:c>
    </x:row>
    <x:row r="151" ht="23" customHeight="1">
      <x:c r="A151" s="198" t="n">
        <x:v>46290</x:v>
      </x:c>
      <x:c r="B151" s="199"/>
      <x:c r="C151" s="199"/>
      <x:c r="D151" s="199"/>
      <x:c r="E151" s="199"/>
      <x:c r="F151" s="199"/>
      <x:c r="G151" s="199"/>
      <x:c r="H151" s="199" t="str">
        <x:v>25</x:v>
      </x:c>
      <x:c r="I151" s="199" t="str">
        <x:v>K35:P35</x:v>
      </x:c>
      <x:c r="J151" s="199" t="n">
        <x:f>IF(AND(A151&lt;='Pengaturan'!$B$6,B151&lt;&gt;"",COUNT(C151:G151)=5,MIN(C151:G151)&gt;=1,MAX(C151:G151)&lt;='Pengaturan'!$B$12),1,0)</x:f>
        <x:v>0</x:v>
      </x:c>
      <x:c r="K151" s="200" t="str">
        <x:f>IF(J151=0,"",(C151*'Pengaturan'!$B$38+D151*'Pengaturan'!$B$39+E151*'Pengaturan'!$B$40+F151*'Pengaturan'!$B$41+G151*'Pengaturan'!$B$42)/'Pengaturan'!$B$12)</x:f>
      </x:c>
      <x:c r="L151" s="199" t="str">
        <x:f>IF(J151=0,"",C151)</x:f>
      </x:c>
      <x:c r="M151" s="199" t="str">
        <x:f>IF(J151=0,"",AVERAGE(D151:G151)*'Pengaturan'!$B$14/'Pengaturan'!$B$12)</x:f>
      </x:c>
      <x:c r="N151" s="199" t="str">
        <x:f>IF(J151=0,"",L151+M151)</x:f>
      </x:c>
      <x:c r="O151" s="201" t="str">
        <x:f>IF(A151&gt;'Pengaturan'!$B$6,"Belum berjalan",IF(AND(B151="",COUNT(C151:G151)=0),"Slot kosong",IF(B151="","Nama belum diisi",IF(J151=0,"Belum dinilai","Dinilai"))))</x:f>
        <x:v>Belum berjalan</x:v>
      </x:c>
    </x:row>
    <x:row r="152" ht="23" customHeight="1">
      <x:c r="A152" s="198" t="n">
        <x:v>46290</x:v>
      </x:c>
      <x:c r="B152" s="199"/>
      <x:c r="C152" s="199"/>
      <x:c r="D152" s="199"/>
      <x:c r="E152" s="199"/>
      <x:c r="F152" s="199"/>
      <x:c r="G152" s="199"/>
      <x:c r="H152" s="199" t="str">
        <x:v>25</x:v>
      </x:c>
      <x:c r="I152" s="199" t="str">
        <x:v>K36:P36</x:v>
      </x:c>
      <x:c r="J152" s="199" t="n">
        <x:f>IF(AND(A152&lt;='Pengaturan'!$B$6,B152&lt;&gt;"",COUNT(C152:G152)=5,MIN(C152:G152)&gt;=1,MAX(C152:G152)&lt;='Pengaturan'!$B$12),1,0)</x:f>
        <x:v>0</x:v>
      </x:c>
      <x:c r="K152" s="200" t="str">
        <x:f>IF(J152=0,"",(C152*'Pengaturan'!$B$38+D152*'Pengaturan'!$B$39+E152*'Pengaturan'!$B$40+F152*'Pengaturan'!$B$41+G152*'Pengaturan'!$B$42)/'Pengaturan'!$B$12)</x:f>
      </x:c>
      <x:c r="L152" s="199" t="str">
        <x:f>IF(J152=0,"",C152)</x:f>
      </x:c>
      <x:c r="M152" s="199" t="str">
        <x:f>IF(J152=0,"",AVERAGE(D152:G152)*'Pengaturan'!$B$14/'Pengaturan'!$B$12)</x:f>
      </x:c>
      <x:c r="N152" s="199" t="str">
        <x:f>IF(J152=0,"",L152+M152)</x:f>
      </x:c>
      <x:c r="O152" s="201" t="str">
        <x:f>IF(A152&gt;'Pengaturan'!$B$6,"Belum berjalan",IF(AND(B152="",COUNT(C152:G152)=0),"Slot kosong",IF(B152="","Nama belum diisi",IF(J152=0,"Belum dinilai","Dinilai"))))</x:f>
        <x:v>Belum berjalan</x:v>
      </x:c>
    </x:row>
    <x:row r="153" ht="23" customHeight="1">
      <x:c r="A153" s="198" t="n">
        <x:v>46290</x:v>
      </x:c>
      <x:c r="B153" s="199"/>
      <x:c r="C153" s="199"/>
      <x:c r="D153" s="199"/>
      <x:c r="E153" s="199"/>
      <x:c r="F153" s="199"/>
      <x:c r="G153" s="199"/>
      <x:c r="H153" s="199" t="str">
        <x:v>25</x:v>
      </x:c>
      <x:c r="I153" s="199" t="str">
        <x:v>K37:P37</x:v>
      </x:c>
      <x:c r="J153" s="199" t="n">
        <x:f>IF(AND(A153&lt;='Pengaturan'!$B$6,B153&lt;&gt;"",COUNT(C153:G153)=5,MIN(C153:G153)&gt;=1,MAX(C153:G153)&lt;='Pengaturan'!$B$12),1,0)</x:f>
        <x:v>0</x:v>
      </x:c>
      <x:c r="K153" s="200" t="str">
        <x:f>IF(J153=0,"",(C153*'Pengaturan'!$B$38+D153*'Pengaturan'!$B$39+E153*'Pengaturan'!$B$40+F153*'Pengaturan'!$B$41+G153*'Pengaturan'!$B$42)/'Pengaturan'!$B$12)</x:f>
      </x:c>
      <x:c r="L153" s="199" t="str">
        <x:f>IF(J153=0,"",C153)</x:f>
      </x:c>
      <x:c r="M153" s="199" t="str">
        <x:f>IF(J153=0,"",AVERAGE(D153:G153)*'Pengaturan'!$B$14/'Pengaturan'!$B$12)</x:f>
      </x:c>
      <x:c r="N153" s="199" t="str">
        <x:f>IF(J153=0,"",L153+M153)</x:f>
      </x:c>
      <x:c r="O153" s="201" t="str">
        <x:f>IF(A153&gt;'Pengaturan'!$B$6,"Belum berjalan",IF(AND(B153="",COUNT(C153:G153)=0),"Slot kosong",IF(B153="","Nama belum diisi",IF(J153=0,"Belum dinilai","Dinilai"))))</x:f>
        <x:v>Belum berjalan</x:v>
      </x:c>
    </x:row>
    <x:row r="154" ht="23" customHeight="1">
      <x:c r="A154" s="198" t="n">
        <x:v>46290</x:v>
      </x:c>
      <x:c r="B154" s="199"/>
      <x:c r="C154" s="199"/>
      <x:c r="D154" s="199"/>
      <x:c r="E154" s="199"/>
      <x:c r="F154" s="199"/>
      <x:c r="G154" s="199"/>
      <x:c r="H154" s="199" t="str">
        <x:v>25</x:v>
      </x:c>
      <x:c r="I154" s="199" t="str">
        <x:v>K38:P38</x:v>
      </x:c>
      <x:c r="J154" s="199" t="n">
        <x:f>IF(AND(A154&lt;='Pengaturan'!$B$6,B154&lt;&gt;"",COUNT(C154:G154)=5,MIN(C154:G154)&gt;=1,MAX(C154:G154)&lt;='Pengaturan'!$B$12),1,0)</x:f>
        <x:v>0</x:v>
      </x:c>
      <x:c r="K154" s="200" t="str">
        <x:f>IF(J154=0,"",(C154*'Pengaturan'!$B$38+D154*'Pengaturan'!$B$39+E154*'Pengaturan'!$B$40+F154*'Pengaturan'!$B$41+G154*'Pengaturan'!$B$42)/'Pengaturan'!$B$12)</x:f>
      </x:c>
      <x:c r="L154" s="199" t="str">
        <x:f>IF(J154=0,"",C154)</x:f>
      </x:c>
      <x:c r="M154" s="199" t="str">
        <x:f>IF(J154=0,"",AVERAGE(D154:G154)*'Pengaturan'!$B$14/'Pengaturan'!$B$12)</x:f>
      </x:c>
      <x:c r="N154" s="199" t="str">
        <x:f>IF(J154=0,"",L154+M154)</x:f>
      </x:c>
      <x:c r="O154" s="201" t="str">
        <x:f>IF(A154&gt;'Pengaturan'!$B$6,"Belum berjalan",IF(AND(B154="",COUNT(C154:G154)=0),"Slot kosong",IF(B154="","Nama belum diisi",IF(J154=0,"Belum dinilai","Dinilai"))))</x:f>
        <x:v>Belum berjalan</x:v>
      </x:c>
    </x:row>
    <x:row r="155" ht="23" customHeight="1">
      <x:c r="A155" s="198" t="n">
        <x:v>46291</x:v>
      </x:c>
      <x:c r="B155" s="199"/>
      <x:c r="C155" s="199"/>
      <x:c r="D155" s="199"/>
      <x:c r="E155" s="199"/>
      <x:c r="F155" s="199"/>
      <x:c r="G155" s="199"/>
      <x:c r="H155" s="199" t="str">
        <x:v>26</x:v>
      </x:c>
      <x:c r="I155" s="199" t="str">
        <x:v>K37:P37</x:v>
      </x:c>
      <x:c r="J155" s="199" t="n">
        <x:f>IF(AND(A155&lt;='Pengaturan'!$B$6,B155&lt;&gt;"",COUNT(C155:G155)=5,MIN(C155:G155)&gt;=1,MAX(C155:G155)&lt;='Pengaturan'!$B$12),1,0)</x:f>
        <x:v>0</x:v>
      </x:c>
      <x:c r="K155" s="200" t="str">
        <x:f>IF(J155=0,"",(C155*'Pengaturan'!$B$38+D155*'Pengaturan'!$B$39+E155*'Pengaturan'!$B$40+F155*'Pengaturan'!$B$41+G155*'Pengaturan'!$B$42)/'Pengaturan'!$B$12)</x:f>
      </x:c>
      <x:c r="L155" s="199" t="str">
        <x:f>IF(J155=0,"",C155)</x:f>
      </x:c>
      <x:c r="M155" s="199" t="str">
        <x:f>IF(J155=0,"",AVERAGE(D155:G155)*'Pengaturan'!$B$14/'Pengaturan'!$B$12)</x:f>
      </x:c>
      <x:c r="N155" s="199" t="str">
        <x:f>IF(J155=0,"",L155+M155)</x:f>
      </x:c>
      <x:c r="O155" s="201" t="str">
        <x:f>IF(A155&gt;'Pengaturan'!$B$6,"Belum berjalan",IF(AND(B155="",COUNT(C155:G155)=0),"Slot kosong",IF(B155="","Nama belum diisi",IF(J155=0,"Belum dinilai","Dinilai"))))</x:f>
        <x:v>Belum berjalan</x:v>
      </x:c>
    </x:row>
    <x:row r="156" ht="23" customHeight="1">
      <x:c r="A156" s="198" t="n">
        <x:v>46291</x:v>
      </x:c>
      <x:c r="B156" s="199"/>
      <x:c r="C156" s="199"/>
      <x:c r="D156" s="199"/>
      <x:c r="E156" s="199"/>
      <x:c r="F156" s="199"/>
      <x:c r="G156" s="199"/>
      <x:c r="H156" s="199" t="str">
        <x:v>26</x:v>
      </x:c>
      <x:c r="I156" s="199" t="str">
        <x:v>K38:P38</x:v>
      </x:c>
      <x:c r="J156" s="199" t="n">
        <x:f>IF(AND(A156&lt;='Pengaturan'!$B$6,B156&lt;&gt;"",COUNT(C156:G156)=5,MIN(C156:G156)&gt;=1,MAX(C156:G156)&lt;='Pengaturan'!$B$12),1,0)</x:f>
        <x:v>0</x:v>
      </x:c>
      <x:c r="K156" s="200" t="str">
        <x:f>IF(J156=0,"",(C156*'Pengaturan'!$B$38+D156*'Pengaturan'!$B$39+E156*'Pengaturan'!$B$40+F156*'Pengaturan'!$B$41+G156*'Pengaturan'!$B$42)/'Pengaturan'!$B$12)</x:f>
      </x:c>
      <x:c r="L156" s="199" t="str">
        <x:f>IF(J156=0,"",C156)</x:f>
      </x:c>
      <x:c r="M156" s="199" t="str">
        <x:f>IF(J156=0,"",AVERAGE(D156:G156)*'Pengaturan'!$B$14/'Pengaturan'!$B$12)</x:f>
      </x:c>
      <x:c r="N156" s="199" t="str">
        <x:f>IF(J156=0,"",L156+M156)</x:f>
      </x:c>
      <x:c r="O156" s="201" t="str">
        <x:f>IF(A156&gt;'Pengaturan'!$B$6,"Belum berjalan",IF(AND(B156="",COUNT(C156:G156)=0),"Slot kosong",IF(B156="","Nama belum diisi",IF(J156=0,"Belum dinilai","Dinilai"))))</x:f>
        <x:v>Belum berjalan</x:v>
      </x:c>
    </x:row>
    <x:row r="157" ht="23" customHeight="1">
      <x:c r="A157" s="198" t="n">
        <x:v>46291</x:v>
      </x:c>
      <x:c r="B157" s="199"/>
      <x:c r="C157" s="199"/>
      <x:c r="D157" s="199"/>
      <x:c r="E157" s="199"/>
      <x:c r="F157" s="199"/>
      <x:c r="G157" s="199"/>
      <x:c r="H157" s="199" t="str">
        <x:v>26</x:v>
      </x:c>
      <x:c r="I157" s="199" t="str">
        <x:v>K39:P39</x:v>
      </x:c>
      <x:c r="J157" s="199" t="n">
        <x:f>IF(AND(A157&lt;='Pengaturan'!$B$6,B157&lt;&gt;"",COUNT(C157:G157)=5,MIN(C157:G157)&gt;=1,MAX(C157:G157)&lt;='Pengaturan'!$B$12),1,0)</x:f>
        <x:v>0</x:v>
      </x:c>
      <x:c r="K157" s="200" t="str">
        <x:f>IF(J157=0,"",(C157*'Pengaturan'!$B$38+D157*'Pengaturan'!$B$39+E157*'Pengaturan'!$B$40+F157*'Pengaturan'!$B$41+G157*'Pengaturan'!$B$42)/'Pengaturan'!$B$12)</x:f>
      </x:c>
      <x:c r="L157" s="199" t="str">
        <x:f>IF(J157=0,"",C157)</x:f>
      </x:c>
      <x:c r="M157" s="199" t="str">
        <x:f>IF(J157=0,"",AVERAGE(D157:G157)*'Pengaturan'!$B$14/'Pengaturan'!$B$12)</x:f>
      </x:c>
      <x:c r="N157" s="199" t="str">
        <x:f>IF(J157=0,"",L157+M157)</x:f>
      </x:c>
      <x:c r="O157" s="201" t="str">
        <x:f>IF(A157&gt;'Pengaturan'!$B$6,"Belum berjalan",IF(AND(B157="",COUNT(C157:G157)=0),"Slot kosong",IF(B157="","Nama belum diisi",IF(J157=0,"Belum dinilai","Dinilai"))))</x:f>
        <x:v>Belum berjalan</x:v>
      </x:c>
    </x:row>
    <x:row r="158" ht="23" customHeight="1">
      <x:c r="A158" s="198" t="n">
        <x:v>46291</x:v>
      </x:c>
      <x:c r="B158" s="199"/>
      <x:c r="C158" s="199"/>
      <x:c r="D158" s="199"/>
      <x:c r="E158" s="199"/>
      <x:c r="F158" s="199"/>
      <x:c r="G158" s="199"/>
      <x:c r="H158" s="199" t="str">
        <x:v>26</x:v>
      </x:c>
      <x:c r="I158" s="199" t="str">
        <x:v>K40:P40</x:v>
      </x:c>
      <x:c r="J158" s="199" t="n">
        <x:f>IF(AND(A158&lt;='Pengaturan'!$B$6,B158&lt;&gt;"",COUNT(C158:G158)=5,MIN(C158:G158)&gt;=1,MAX(C158:G158)&lt;='Pengaturan'!$B$12),1,0)</x:f>
        <x:v>0</x:v>
      </x:c>
      <x:c r="K158" s="200" t="str">
        <x:f>IF(J158=0,"",(C158*'Pengaturan'!$B$38+D158*'Pengaturan'!$B$39+E158*'Pengaturan'!$B$40+F158*'Pengaturan'!$B$41+G158*'Pengaturan'!$B$42)/'Pengaturan'!$B$12)</x:f>
      </x:c>
      <x:c r="L158" s="199" t="str">
        <x:f>IF(J158=0,"",C158)</x:f>
      </x:c>
      <x:c r="M158" s="199" t="str">
        <x:f>IF(J158=0,"",AVERAGE(D158:G158)*'Pengaturan'!$B$14/'Pengaturan'!$B$12)</x:f>
      </x:c>
      <x:c r="N158" s="199" t="str">
        <x:f>IF(J158=0,"",L158+M158)</x:f>
      </x:c>
      <x:c r="O158" s="201" t="str">
        <x:f>IF(A158&gt;'Pengaturan'!$B$6,"Belum berjalan",IF(AND(B158="",COUNT(C158:G158)=0),"Slot kosong",IF(B158="","Nama belum diisi",IF(J158=0,"Belum dinilai","Dinilai"))))</x:f>
        <x:v>Belum berjalan</x:v>
      </x:c>
    </x:row>
    <x:row r="159" ht="23" customHeight="1">
      <x:c r="A159" s="198" t="n">
        <x:v>46291</x:v>
      </x:c>
      <x:c r="B159" s="199"/>
      <x:c r="C159" s="199"/>
      <x:c r="D159" s="199"/>
      <x:c r="E159" s="199"/>
      <x:c r="F159" s="199"/>
      <x:c r="G159" s="199"/>
      <x:c r="H159" s="199" t="str">
        <x:v>26</x:v>
      </x:c>
      <x:c r="I159" s="199" t="str">
        <x:v>K41:P41</x:v>
      </x:c>
      <x:c r="J159" s="199" t="n">
        <x:f>IF(AND(A159&lt;='Pengaturan'!$B$6,B159&lt;&gt;"",COUNT(C159:G159)=5,MIN(C159:G159)&gt;=1,MAX(C159:G159)&lt;='Pengaturan'!$B$12),1,0)</x:f>
        <x:v>0</x:v>
      </x:c>
      <x:c r="K159" s="200" t="str">
        <x:f>IF(J159=0,"",(C159*'Pengaturan'!$B$38+D159*'Pengaturan'!$B$39+E159*'Pengaturan'!$B$40+F159*'Pengaturan'!$B$41+G159*'Pengaturan'!$B$42)/'Pengaturan'!$B$12)</x:f>
      </x:c>
      <x:c r="L159" s="199" t="str">
        <x:f>IF(J159=0,"",C159)</x:f>
      </x:c>
      <x:c r="M159" s="199" t="str">
        <x:f>IF(J159=0,"",AVERAGE(D159:G159)*'Pengaturan'!$B$14/'Pengaturan'!$B$12)</x:f>
      </x:c>
      <x:c r="N159" s="199" t="str">
        <x:f>IF(J159=0,"",L159+M159)</x:f>
      </x:c>
      <x:c r="O159" s="201" t="str">
        <x:f>IF(A159&gt;'Pengaturan'!$B$6,"Belum berjalan",IF(AND(B159="",COUNT(C159:G159)=0),"Slot kosong",IF(B159="","Nama belum diisi",IF(J159=0,"Belum dinilai","Dinilai"))))</x:f>
        <x:v>Belum berjalan</x:v>
      </x:c>
    </x:row>
    <x:row r="160" ht="23" customHeight="1">
      <x:c r="A160" s="198" t="n">
        <x:v>46291</x:v>
      </x:c>
      <x:c r="B160" s="199"/>
      <x:c r="C160" s="199"/>
      <x:c r="D160" s="199"/>
      <x:c r="E160" s="199"/>
      <x:c r="F160" s="199"/>
      <x:c r="G160" s="199"/>
      <x:c r="H160" s="199" t="str">
        <x:v>26</x:v>
      </x:c>
      <x:c r="I160" s="199" t="str">
        <x:v>K42:P42</x:v>
      </x:c>
      <x:c r="J160" s="199" t="n">
        <x:f>IF(AND(A160&lt;='Pengaturan'!$B$6,B160&lt;&gt;"",COUNT(C160:G160)=5,MIN(C160:G160)&gt;=1,MAX(C160:G160)&lt;='Pengaturan'!$B$12),1,0)</x:f>
        <x:v>0</x:v>
      </x:c>
      <x:c r="K160" s="200" t="str">
        <x:f>IF(J160=0,"",(C160*'Pengaturan'!$B$38+D160*'Pengaturan'!$B$39+E160*'Pengaturan'!$B$40+F160*'Pengaturan'!$B$41+G160*'Pengaturan'!$B$42)/'Pengaturan'!$B$12)</x:f>
      </x:c>
      <x:c r="L160" s="199" t="str">
        <x:f>IF(J160=0,"",C160)</x:f>
      </x:c>
      <x:c r="M160" s="199" t="str">
        <x:f>IF(J160=0,"",AVERAGE(D160:G160)*'Pengaturan'!$B$14/'Pengaturan'!$B$12)</x:f>
      </x:c>
      <x:c r="N160" s="199" t="str">
        <x:f>IF(J160=0,"",L160+M160)</x:f>
      </x:c>
      <x:c r="O160" s="201" t="str">
        <x:f>IF(A160&gt;'Pengaturan'!$B$6,"Belum berjalan",IF(AND(B160="",COUNT(C160:G160)=0),"Slot kosong",IF(B160="","Nama belum diisi",IF(J160=0,"Belum dinilai","Dinilai"))))</x:f>
        <x:v>Belum berjalan</x:v>
      </x:c>
    </x:row>
    <x:row r="161" ht="23" customHeight="1">
      <x:c r="A161" s="198" t="n">
        <x:v>46292</x:v>
      </x:c>
      <x:c r="B161" s="199"/>
      <x:c r="C161" s="199"/>
      <x:c r="D161" s="199"/>
      <x:c r="E161" s="199"/>
      <x:c r="F161" s="199"/>
      <x:c r="G161" s="199"/>
      <x:c r="H161" s="199" t="str">
        <x:v>27</x:v>
      </x:c>
      <x:c r="I161" s="199" t="str">
        <x:v>K42:P42</x:v>
      </x:c>
      <x:c r="J161" s="199" t="n">
        <x:f>IF(AND(A161&lt;='Pengaturan'!$B$6,B161&lt;&gt;"",COUNT(C161:G161)=5,MIN(C161:G161)&gt;=1,MAX(C161:G161)&lt;='Pengaturan'!$B$12),1,0)</x:f>
        <x:v>0</x:v>
      </x:c>
      <x:c r="K161" s="200" t="str">
        <x:f>IF(J161=0,"",(C161*'Pengaturan'!$B$38+D161*'Pengaturan'!$B$39+E161*'Pengaturan'!$B$40+F161*'Pengaturan'!$B$41+G161*'Pengaturan'!$B$42)/'Pengaturan'!$B$12)</x:f>
      </x:c>
      <x:c r="L161" s="199" t="str">
        <x:f>IF(J161=0,"",C161)</x:f>
      </x:c>
      <x:c r="M161" s="199" t="str">
        <x:f>IF(J161=0,"",AVERAGE(D161:G161)*'Pengaturan'!$B$14/'Pengaturan'!$B$12)</x:f>
      </x:c>
      <x:c r="N161" s="199" t="str">
        <x:f>IF(J161=0,"",L161+M161)</x:f>
      </x:c>
      <x:c r="O161" s="201" t="str">
        <x:f>IF(A161&gt;'Pengaturan'!$B$6,"Belum berjalan",IF(AND(B161="",COUNT(C161:G161)=0),"Slot kosong",IF(B161="","Nama belum diisi",IF(J161=0,"Belum dinilai","Dinilai"))))</x:f>
        <x:v>Belum berjalan</x:v>
      </x:c>
    </x:row>
    <x:row r="162" ht="23" customHeight="1">
      <x:c r="A162" s="198" t="n">
        <x:v>46292</x:v>
      </x:c>
      <x:c r="B162" s="199"/>
      <x:c r="C162" s="199"/>
      <x:c r="D162" s="199"/>
      <x:c r="E162" s="199"/>
      <x:c r="F162" s="199"/>
      <x:c r="G162" s="199"/>
      <x:c r="H162" s="199" t="str">
        <x:v>27</x:v>
      </x:c>
      <x:c r="I162" s="199" t="str">
        <x:v>K43:P43</x:v>
      </x:c>
      <x:c r="J162" s="199" t="n">
        <x:f>IF(AND(A162&lt;='Pengaturan'!$B$6,B162&lt;&gt;"",COUNT(C162:G162)=5,MIN(C162:G162)&gt;=1,MAX(C162:G162)&lt;='Pengaturan'!$B$12),1,0)</x:f>
        <x:v>0</x:v>
      </x:c>
      <x:c r="K162" s="200" t="str">
        <x:f>IF(J162=0,"",(C162*'Pengaturan'!$B$38+D162*'Pengaturan'!$B$39+E162*'Pengaturan'!$B$40+F162*'Pengaturan'!$B$41+G162*'Pengaturan'!$B$42)/'Pengaturan'!$B$12)</x:f>
      </x:c>
      <x:c r="L162" s="199" t="str">
        <x:f>IF(J162=0,"",C162)</x:f>
      </x:c>
      <x:c r="M162" s="199" t="str">
        <x:f>IF(J162=0,"",AVERAGE(D162:G162)*'Pengaturan'!$B$14/'Pengaturan'!$B$12)</x:f>
      </x:c>
      <x:c r="N162" s="199" t="str">
        <x:f>IF(J162=0,"",L162+M162)</x:f>
      </x:c>
      <x:c r="O162" s="201" t="str">
        <x:f>IF(A162&gt;'Pengaturan'!$B$6,"Belum berjalan",IF(AND(B162="",COUNT(C162:G162)=0),"Slot kosong",IF(B162="","Nama belum diisi",IF(J162=0,"Belum dinilai","Dinilai"))))</x:f>
        <x:v>Belum berjalan</x:v>
      </x:c>
    </x:row>
    <x:row r="163" ht="23" customHeight="1">
      <x:c r="A163" s="198" t="n">
        <x:v>46292</x:v>
      </x:c>
      <x:c r="B163" s="199"/>
      <x:c r="C163" s="199"/>
      <x:c r="D163" s="199"/>
      <x:c r="E163" s="199"/>
      <x:c r="F163" s="199"/>
      <x:c r="G163" s="199"/>
      <x:c r="H163" s="199" t="str">
        <x:v>27</x:v>
      </x:c>
      <x:c r="I163" s="199" t="str">
        <x:v>K44:P44</x:v>
      </x:c>
      <x:c r="J163" s="199" t="n">
        <x:f>IF(AND(A163&lt;='Pengaturan'!$B$6,B163&lt;&gt;"",COUNT(C163:G163)=5,MIN(C163:G163)&gt;=1,MAX(C163:G163)&lt;='Pengaturan'!$B$12),1,0)</x:f>
        <x:v>0</x:v>
      </x:c>
      <x:c r="K163" s="200" t="str">
        <x:f>IF(J163=0,"",(C163*'Pengaturan'!$B$38+D163*'Pengaturan'!$B$39+E163*'Pengaturan'!$B$40+F163*'Pengaturan'!$B$41+G163*'Pengaturan'!$B$42)/'Pengaturan'!$B$12)</x:f>
      </x:c>
      <x:c r="L163" s="199" t="str">
        <x:f>IF(J163=0,"",C163)</x:f>
      </x:c>
      <x:c r="M163" s="199" t="str">
        <x:f>IF(J163=0,"",AVERAGE(D163:G163)*'Pengaturan'!$B$14/'Pengaturan'!$B$12)</x:f>
      </x:c>
      <x:c r="N163" s="199" t="str">
        <x:f>IF(J163=0,"",L163+M163)</x:f>
      </x:c>
      <x:c r="O163" s="201" t="str">
        <x:f>IF(A163&gt;'Pengaturan'!$B$6,"Belum berjalan",IF(AND(B163="",COUNT(C163:G163)=0),"Slot kosong",IF(B163="","Nama belum diisi",IF(J163=0,"Belum dinilai","Dinilai"))))</x:f>
        <x:v>Belum berjalan</x:v>
      </x:c>
    </x:row>
    <x:row r="164" ht="23" customHeight="1">
      <x:c r="A164" s="198" t="n">
        <x:v>46292</x:v>
      </x:c>
      <x:c r="B164" s="199"/>
      <x:c r="C164" s="199"/>
      <x:c r="D164" s="199"/>
      <x:c r="E164" s="199"/>
      <x:c r="F164" s="199"/>
      <x:c r="G164" s="199"/>
      <x:c r="H164" s="199" t="str">
        <x:v>27</x:v>
      </x:c>
      <x:c r="I164" s="199" t="str">
        <x:v>K45:P45</x:v>
      </x:c>
      <x:c r="J164" s="199" t="n">
        <x:f>IF(AND(A164&lt;='Pengaturan'!$B$6,B164&lt;&gt;"",COUNT(C164:G164)=5,MIN(C164:G164)&gt;=1,MAX(C164:G164)&lt;='Pengaturan'!$B$12),1,0)</x:f>
        <x:v>0</x:v>
      </x:c>
      <x:c r="K164" s="200" t="str">
        <x:f>IF(J164=0,"",(C164*'Pengaturan'!$B$38+D164*'Pengaturan'!$B$39+E164*'Pengaturan'!$B$40+F164*'Pengaturan'!$B$41+G164*'Pengaturan'!$B$42)/'Pengaturan'!$B$12)</x:f>
      </x:c>
      <x:c r="L164" s="199" t="str">
        <x:f>IF(J164=0,"",C164)</x:f>
      </x:c>
      <x:c r="M164" s="199" t="str">
        <x:f>IF(J164=0,"",AVERAGE(D164:G164)*'Pengaturan'!$B$14/'Pengaturan'!$B$12)</x:f>
      </x:c>
      <x:c r="N164" s="199" t="str">
        <x:f>IF(J164=0,"",L164+M164)</x:f>
      </x:c>
      <x:c r="O164" s="201" t="str">
        <x:f>IF(A164&gt;'Pengaturan'!$B$6,"Belum berjalan",IF(AND(B164="",COUNT(C164:G164)=0),"Slot kosong",IF(B164="","Nama belum diisi",IF(J164=0,"Belum dinilai","Dinilai"))))</x:f>
        <x:v>Belum berjalan</x:v>
      </x:c>
    </x:row>
    <x:row r="165" ht="23" customHeight="1">
      <x:c r="A165" s="198" t="n">
        <x:v>46292</x:v>
      </x:c>
      <x:c r="B165" s="199"/>
      <x:c r="C165" s="199"/>
      <x:c r="D165" s="199"/>
      <x:c r="E165" s="199"/>
      <x:c r="F165" s="199"/>
      <x:c r="G165" s="199"/>
      <x:c r="H165" s="199" t="str">
        <x:v>27</x:v>
      </x:c>
      <x:c r="I165" s="199" t="str">
        <x:v>K46:P46</x:v>
      </x:c>
      <x:c r="J165" s="199" t="n">
        <x:f>IF(AND(A165&lt;='Pengaturan'!$B$6,B165&lt;&gt;"",COUNT(C165:G165)=5,MIN(C165:G165)&gt;=1,MAX(C165:G165)&lt;='Pengaturan'!$B$12),1,0)</x:f>
        <x:v>0</x:v>
      </x:c>
      <x:c r="K165" s="200" t="str">
        <x:f>IF(J165=0,"",(C165*'Pengaturan'!$B$38+D165*'Pengaturan'!$B$39+E165*'Pengaturan'!$B$40+F165*'Pengaturan'!$B$41+G165*'Pengaturan'!$B$42)/'Pengaturan'!$B$12)</x:f>
      </x:c>
      <x:c r="L165" s="199" t="str">
        <x:f>IF(J165=0,"",C165)</x:f>
      </x:c>
      <x:c r="M165" s="199" t="str">
        <x:f>IF(J165=0,"",AVERAGE(D165:G165)*'Pengaturan'!$B$14/'Pengaturan'!$B$12)</x:f>
      </x:c>
      <x:c r="N165" s="199" t="str">
        <x:f>IF(J165=0,"",L165+M165)</x:f>
      </x:c>
      <x:c r="O165" s="201" t="str">
        <x:f>IF(A165&gt;'Pengaturan'!$B$6,"Belum berjalan",IF(AND(B165="",COUNT(C165:G165)=0),"Slot kosong",IF(B165="","Nama belum diisi",IF(J165=0,"Belum dinilai","Dinilai"))))</x:f>
        <x:v>Belum berjalan</x:v>
      </x:c>
    </x:row>
    <x:row r="166" ht="23" customHeight="1">
      <x:c r="A166" s="198" t="n">
        <x:v>46292</x:v>
      </x:c>
      <x:c r="B166" s="199"/>
      <x:c r="C166" s="199"/>
      <x:c r="D166" s="199"/>
      <x:c r="E166" s="199"/>
      <x:c r="F166" s="199"/>
      <x:c r="G166" s="199"/>
      <x:c r="H166" s="199" t="str">
        <x:v>27</x:v>
      </x:c>
      <x:c r="I166" s="199" t="str">
        <x:v>K47:P47</x:v>
      </x:c>
      <x:c r="J166" s="199" t="n">
        <x:f>IF(AND(A166&lt;='Pengaturan'!$B$6,B166&lt;&gt;"",COUNT(C166:G166)=5,MIN(C166:G166)&gt;=1,MAX(C166:G166)&lt;='Pengaturan'!$B$12),1,0)</x:f>
        <x:v>0</x:v>
      </x:c>
      <x:c r="K166" s="200" t="str">
        <x:f>IF(J166=0,"",(C166*'Pengaturan'!$B$38+D166*'Pengaturan'!$B$39+E166*'Pengaturan'!$B$40+F166*'Pengaturan'!$B$41+G166*'Pengaturan'!$B$42)/'Pengaturan'!$B$12)</x:f>
      </x:c>
      <x:c r="L166" s="199" t="str">
        <x:f>IF(J166=0,"",C166)</x:f>
      </x:c>
      <x:c r="M166" s="199" t="str">
        <x:f>IF(J166=0,"",AVERAGE(D166:G166)*'Pengaturan'!$B$14/'Pengaturan'!$B$12)</x:f>
      </x:c>
      <x:c r="N166" s="199" t="str">
        <x:f>IF(J166=0,"",L166+M166)</x:f>
      </x:c>
      <x:c r="O166" s="201" t="str">
        <x:f>IF(A166&gt;'Pengaturan'!$B$6,"Belum berjalan",IF(AND(B166="",COUNT(C166:G166)=0),"Slot kosong",IF(B166="","Nama belum diisi",IF(J166=0,"Belum dinilai","Dinilai"))))</x:f>
        <x:v>Belum berjalan</x:v>
      </x:c>
    </x:row>
    <x:row r="167" ht="23" customHeight="1">
      <x:c r="A167" s="198" t="n">
        <x:v>46293</x:v>
      </x:c>
      <x:c r="B167" s="199"/>
      <x:c r="C167" s="199"/>
      <x:c r="D167" s="199"/>
      <x:c r="E167" s="199"/>
      <x:c r="F167" s="199"/>
      <x:c r="G167" s="199"/>
      <x:c r="H167" s="199" t="str">
        <x:v>28</x:v>
      </x:c>
      <x:c r="I167" s="199" t="str">
        <x:v>K37:P37</x:v>
      </x:c>
      <x:c r="J167" s="199" t="n">
        <x:f>IF(AND(A167&lt;='Pengaturan'!$B$6,B167&lt;&gt;"",COUNT(C167:G167)=5,MIN(C167:G167)&gt;=1,MAX(C167:G167)&lt;='Pengaturan'!$B$12),1,0)</x:f>
        <x:v>0</x:v>
      </x:c>
      <x:c r="K167" s="200" t="str">
        <x:f>IF(J167=0,"",(C167*'Pengaturan'!$B$38+D167*'Pengaturan'!$B$39+E167*'Pengaturan'!$B$40+F167*'Pengaturan'!$B$41+G167*'Pengaturan'!$B$42)/'Pengaturan'!$B$12)</x:f>
      </x:c>
      <x:c r="L167" s="199" t="str">
        <x:f>IF(J167=0,"",C167)</x:f>
      </x:c>
      <x:c r="M167" s="199" t="str">
        <x:f>IF(J167=0,"",AVERAGE(D167:G167)*'Pengaturan'!$B$14/'Pengaturan'!$B$12)</x:f>
      </x:c>
      <x:c r="N167" s="199" t="str">
        <x:f>IF(J167=0,"",L167+M167)</x:f>
      </x:c>
      <x:c r="O167" s="201" t="str">
        <x:f>IF(A167&gt;'Pengaturan'!$B$6,"Belum berjalan",IF(AND(B167="",COUNT(C167:G167)=0),"Slot kosong",IF(B167="","Nama belum diisi",IF(J167=0,"Belum dinilai","Dinilai"))))</x:f>
        <x:v>Belum berjalan</x:v>
      </x:c>
    </x:row>
    <x:row r="168" ht="23" customHeight="1">
      <x:c r="A168" s="198" t="n">
        <x:v>46293</x:v>
      </x:c>
      <x:c r="B168" s="199"/>
      <x:c r="C168" s="199"/>
      <x:c r="D168" s="199"/>
      <x:c r="E168" s="199"/>
      <x:c r="F168" s="199"/>
      <x:c r="G168" s="199"/>
      <x:c r="H168" s="199" t="str">
        <x:v>28</x:v>
      </x:c>
      <x:c r="I168" s="199" t="str">
        <x:v>K38:P38</x:v>
      </x:c>
      <x:c r="J168" s="199" t="n">
        <x:f>IF(AND(A168&lt;='Pengaturan'!$B$6,B168&lt;&gt;"",COUNT(C168:G168)=5,MIN(C168:G168)&gt;=1,MAX(C168:G168)&lt;='Pengaturan'!$B$12),1,0)</x:f>
        <x:v>0</x:v>
      </x:c>
      <x:c r="K168" s="200" t="str">
        <x:f>IF(J168=0,"",(C168*'Pengaturan'!$B$38+D168*'Pengaturan'!$B$39+E168*'Pengaturan'!$B$40+F168*'Pengaturan'!$B$41+G168*'Pengaturan'!$B$42)/'Pengaturan'!$B$12)</x:f>
      </x:c>
      <x:c r="L168" s="199" t="str">
        <x:f>IF(J168=0,"",C168)</x:f>
      </x:c>
      <x:c r="M168" s="199" t="str">
        <x:f>IF(J168=0,"",AVERAGE(D168:G168)*'Pengaturan'!$B$14/'Pengaturan'!$B$12)</x:f>
      </x:c>
      <x:c r="N168" s="199" t="str">
        <x:f>IF(J168=0,"",L168+M168)</x:f>
      </x:c>
      <x:c r="O168" s="201" t="str">
        <x:f>IF(A168&gt;'Pengaturan'!$B$6,"Belum berjalan",IF(AND(B168="",COUNT(C168:G168)=0),"Slot kosong",IF(B168="","Nama belum diisi",IF(J168=0,"Belum dinilai","Dinilai"))))</x:f>
        <x:v>Belum berjalan</x:v>
      </x:c>
    </x:row>
    <x:row r="169" ht="23" customHeight="1">
      <x:c r="A169" s="198" t="n">
        <x:v>46293</x:v>
      </x:c>
      <x:c r="B169" s="199"/>
      <x:c r="C169" s="199"/>
      <x:c r="D169" s="199"/>
      <x:c r="E169" s="199"/>
      <x:c r="F169" s="199"/>
      <x:c r="G169" s="199"/>
      <x:c r="H169" s="199" t="str">
        <x:v>28</x:v>
      </x:c>
      <x:c r="I169" s="199" t="str">
        <x:v>K39:P39</x:v>
      </x:c>
      <x:c r="J169" s="199" t="n">
        <x:f>IF(AND(A169&lt;='Pengaturan'!$B$6,B169&lt;&gt;"",COUNT(C169:G169)=5,MIN(C169:G169)&gt;=1,MAX(C169:G169)&lt;='Pengaturan'!$B$12),1,0)</x:f>
        <x:v>0</x:v>
      </x:c>
      <x:c r="K169" s="200" t="str">
        <x:f>IF(J169=0,"",(C169*'Pengaturan'!$B$38+D169*'Pengaturan'!$B$39+E169*'Pengaturan'!$B$40+F169*'Pengaturan'!$B$41+G169*'Pengaturan'!$B$42)/'Pengaturan'!$B$12)</x:f>
      </x:c>
      <x:c r="L169" s="199" t="str">
        <x:f>IF(J169=0,"",C169)</x:f>
      </x:c>
      <x:c r="M169" s="199" t="str">
        <x:f>IF(J169=0,"",AVERAGE(D169:G169)*'Pengaturan'!$B$14/'Pengaturan'!$B$12)</x:f>
      </x:c>
      <x:c r="N169" s="199" t="str">
        <x:f>IF(J169=0,"",L169+M169)</x:f>
      </x:c>
      <x:c r="O169" s="201" t="str">
        <x:f>IF(A169&gt;'Pengaturan'!$B$6,"Belum berjalan",IF(AND(B169="",COUNT(C169:G169)=0),"Slot kosong",IF(B169="","Nama belum diisi",IF(J169=0,"Belum dinilai","Dinilai"))))</x:f>
        <x:v>Belum berjalan</x:v>
      </x:c>
    </x:row>
    <x:row r="170" ht="23" customHeight="1">
      <x:c r="A170" s="198" t="n">
        <x:v>46293</x:v>
      </x:c>
      <x:c r="B170" s="199"/>
      <x:c r="C170" s="199"/>
      <x:c r="D170" s="199"/>
      <x:c r="E170" s="199"/>
      <x:c r="F170" s="199"/>
      <x:c r="G170" s="199"/>
      <x:c r="H170" s="199" t="str">
        <x:v>28</x:v>
      </x:c>
      <x:c r="I170" s="199" t="str">
        <x:v>K40:P40</x:v>
      </x:c>
      <x:c r="J170" s="199" t="n">
        <x:f>IF(AND(A170&lt;='Pengaturan'!$B$6,B170&lt;&gt;"",COUNT(C170:G170)=5,MIN(C170:G170)&gt;=1,MAX(C170:G170)&lt;='Pengaturan'!$B$12),1,0)</x:f>
        <x:v>0</x:v>
      </x:c>
      <x:c r="K170" s="200" t="str">
        <x:f>IF(J170=0,"",(C170*'Pengaturan'!$B$38+D170*'Pengaturan'!$B$39+E170*'Pengaturan'!$B$40+F170*'Pengaturan'!$B$41+G170*'Pengaturan'!$B$42)/'Pengaturan'!$B$12)</x:f>
      </x:c>
      <x:c r="L170" s="199" t="str">
        <x:f>IF(J170=0,"",C170)</x:f>
      </x:c>
      <x:c r="M170" s="199" t="str">
        <x:f>IF(J170=0,"",AVERAGE(D170:G170)*'Pengaturan'!$B$14/'Pengaturan'!$B$12)</x:f>
      </x:c>
      <x:c r="N170" s="199" t="str">
        <x:f>IF(J170=0,"",L170+M170)</x:f>
      </x:c>
      <x:c r="O170" s="201" t="str">
        <x:f>IF(A170&gt;'Pengaturan'!$B$6,"Belum berjalan",IF(AND(B170="",COUNT(C170:G170)=0),"Slot kosong",IF(B170="","Nama belum diisi",IF(J170=0,"Belum dinilai","Dinilai"))))</x:f>
        <x:v>Belum berjalan</x:v>
      </x:c>
    </x:row>
    <x:row r="171" ht="23" customHeight="1">
      <x:c r="A171" s="198" t="n">
        <x:v>46293</x:v>
      </x:c>
      <x:c r="B171" s="199"/>
      <x:c r="C171" s="199"/>
      <x:c r="D171" s="199"/>
      <x:c r="E171" s="199"/>
      <x:c r="F171" s="199"/>
      <x:c r="G171" s="199"/>
      <x:c r="H171" s="199" t="str">
        <x:v>28</x:v>
      </x:c>
      <x:c r="I171" s="199" t="str">
        <x:v>K41:P41</x:v>
      </x:c>
      <x:c r="J171" s="199" t="n">
        <x:f>IF(AND(A171&lt;='Pengaturan'!$B$6,B171&lt;&gt;"",COUNT(C171:G171)=5,MIN(C171:G171)&gt;=1,MAX(C171:G171)&lt;='Pengaturan'!$B$12),1,0)</x:f>
        <x:v>0</x:v>
      </x:c>
      <x:c r="K171" s="200" t="str">
        <x:f>IF(J171=0,"",(C171*'Pengaturan'!$B$38+D171*'Pengaturan'!$B$39+E171*'Pengaturan'!$B$40+F171*'Pengaturan'!$B$41+G171*'Pengaturan'!$B$42)/'Pengaturan'!$B$12)</x:f>
      </x:c>
      <x:c r="L171" s="199" t="str">
        <x:f>IF(J171=0,"",C171)</x:f>
      </x:c>
      <x:c r="M171" s="199" t="str">
        <x:f>IF(J171=0,"",AVERAGE(D171:G171)*'Pengaturan'!$B$14/'Pengaturan'!$B$12)</x:f>
      </x:c>
      <x:c r="N171" s="199" t="str">
        <x:f>IF(J171=0,"",L171+M171)</x:f>
      </x:c>
      <x:c r="O171" s="201" t="str">
        <x:f>IF(A171&gt;'Pengaturan'!$B$6,"Belum berjalan",IF(AND(B171="",COUNT(C171:G171)=0),"Slot kosong",IF(B171="","Nama belum diisi",IF(J171=0,"Belum dinilai","Dinilai"))))</x:f>
        <x:v>Belum berjalan</x:v>
      </x:c>
    </x:row>
    <x:row r="172" ht="23" customHeight="1">
      <x:c r="A172" s="198" t="n">
        <x:v>46293</x:v>
      </x:c>
      <x:c r="B172" s="199"/>
      <x:c r="C172" s="199"/>
      <x:c r="D172" s="199"/>
      <x:c r="E172" s="199"/>
      <x:c r="F172" s="199"/>
      <x:c r="G172" s="199"/>
      <x:c r="H172" s="199" t="str">
        <x:v>28</x:v>
      </x:c>
      <x:c r="I172" s="199" t="str">
        <x:v>K42:P42</x:v>
      </x:c>
      <x:c r="J172" s="199" t="n">
        <x:f>IF(AND(A172&lt;='Pengaturan'!$B$6,B172&lt;&gt;"",COUNT(C172:G172)=5,MIN(C172:G172)&gt;=1,MAX(C172:G172)&lt;='Pengaturan'!$B$12),1,0)</x:f>
        <x:v>0</x:v>
      </x:c>
      <x:c r="K172" s="200" t="str">
        <x:f>IF(J172=0,"",(C172*'Pengaturan'!$B$38+D172*'Pengaturan'!$B$39+E172*'Pengaturan'!$B$40+F172*'Pengaturan'!$B$41+G172*'Pengaturan'!$B$42)/'Pengaturan'!$B$12)</x:f>
      </x:c>
      <x:c r="L172" s="199" t="str">
        <x:f>IF(J172=0,"",C172)</x:f>
      </x:c>
      <x:c r="M172" s="199" t="str">
        <x:f>IF(J172=0,"",AVERAGE(D172:G172)*'Pengaturan'!$B$14/'Pengaturan'!$B$12)</x:f>
      </x:c>
      <x:c r="N172" s="199" t="str">
        <x:f>IF(J172=0,"",L172+M172)</x:f>
      </x:c>
      <x:c r="O172" s="201" t="str">
        <x:f>IF(A172&gt;'Pengaturan'!$B$6,"Belum berjalan",IF(AND(B172="",COUNT(C172:G172)=0),"Slot kosong",IF(B172="","Nama belum diisi",IF(J172=0,"Belum dinilai","Dinilai"))))</x:f>
        <x:v>Belum berjalan</x:v>
      </x:c>
    </x:row>
    <x:row r="173" ht="23" customHeight="1">
      <x:c r="A173" s="198" t="n">
        <x:v>46294</x:v>
      </x:c>
      <x:c r="B173" s="199"/>
      <x:c r="C173" s="199"/>
      <x:c r="D173" s="199"/>
      <x:c r="E173" s="199"/>
      <x:c r="F173" s="199"/>
      <x:c r="G173" s="199"/>
      <x:c r="H173" s="199" t="str">
        <x:v>29</x:v>
      </x:c>
      <x:c r="I173" s="199" t="str">
        <x:v>K41:P41</x:v>
      </x:c>
      <x:c r="J173" s="199" t="n">
        <x:f>IF(AND(A173&lt;='Pengaturan'!$B$6,B173&lt;&gt;"",COUNT(C173:G173)=5,MIN(C173:G173)&gt;=1,MAX(C173:G173)&lt;='Pengaturan'!$B$12),1,0)</x:f>
        <x:v>0</x:v>
      </x:c>
      <x:c r="K173" s="200" t="str">
        <x:f>IF(J173=0,"",(C173*'Pengaturan'!$B$38+D173*'Pengaturan'!$B$39+E173*'Pengaturan'!$B$40+F173*'Pengaturan'!$B$41+G173*'Pengaturan'!$B$42)/'Pengaturan'!$B$12)</x:f>
      </x:c>
      <x:c r="L173" s="199" t="str">
        <x:f>IF(J173=0,"",C173)</x:f>
      </x:c>
      <x:c r="M173" s="199" t="str">
        <x:f>IF(J173=0,"",AVERAGE(D173:G173)*'Pengaturan'!$B$14/'Pengaturan'!$B$12)</x:f>
      </x:c>
      <x:c r="N173" s="199" t="str">
        <x:f>IF(J173=0,"",L173+M173)</x:f>
      </x:c>
      <x:c r="O173" s="201" t="str">
        <x:f>IF(A173&gt;'Pengaturan'!$B$6,"Belum berjalan",IF(AND(B173="",COUNT(C173:G173)=0),"Slot kosong",IF(B173="","Nama belum diisi",IF(J173=0,"Belum dinilai","Dinilai"))))</x:f>
        <x:v>Belum berjalan</x:v>
      </x:c>
    </x:row>
    <x:row r="174" ht="23" customHeight="1">
      <x:c r="A174" s="198" t="n">
        <x:v>46294</x:v>
      </x:c>
      <x:c r="B174" s="199"/>
      <x:c r="C174" s="199"/>
      <x:c r="D174" s="199"/>
      <x:c r="E174" s="199"/>
      <x:c r="F174" s="199"/>
      <x:c r="G174" s="199"/>
      <x:c r="H174" s="199" t="str">
        <x:v>29</x:v>
      </x:c>
      <x:c r="I174" s="199" t="str">
        <x:v>K42:P42</x:v>
      </x:c>
      <x:c r="J174" s="199" t="n">
        <x:f>IF(AND(A174&lt;='Pengaturan'!$B$6,B174&lt;&gt;"",COUNT(C174:G174)=5,MIN(C174:G174)&gt;=1,MAX(C174:G174)&lt;='Pengaturan'!$B$12),1,0)</x:f>
        <x:v>0</x:v>
      </x:c>
      <x:c r="K174" s="200" t="str">
        <x:f>IF(J174=0,"",(C174*'Pengaturan'!$B$38+D174*'Pengaturan'!$B$39+E174*'Pengaturan'!$B$40+F174*'Pengaturan'!$B$41+G174*'Pengaturan'!$B$42)/'Pengaturan'!$B$12)</x:f>
      </x:c>
      <x:c r="L174" s="199" t="str">
        <x:f>IF(J174=0,"",C174)</x:f>
      </x:c>
      <x:c r="M174" s="199" t="str">
        <x:f>IF(J174=0,"",AVERAGE(D174:G174)*'Pengaturan'!$B$14/'Pengaturan'!$B$12)</x:f>
      </x:c>
      <x:c r="N174" s="199" t="str">
        <x:f>IF(J174=0,"",L174+M174)</x:f>
      </x:c>
      <x:c r="O174" s="201" t="str">
        <x:f>IF(A174&gt;'Pengaturan'!$B$6,"Belum berjalan",IF(AND(B174="",COUNT(C174:G174)=0),"Slot kosong",IF(B174="","Nama belum diisi",IF(J174=0,"Belum dinilai","Dinilai"))))</x:f>
        <x:v>Belum berjalan</x:v>
      </x:c>
    </x:row>
    <x:row r="175" ht="23" customHeight="1">
      <x:c r="A175" s="198" t="n">
        <x:v>46294</x:v>
      </x:c>
      <x:c r="B175" s="199"/>
      <x:c r="C175" s="199"/>
      <x:c r="D175" s="199"/>
      <x:c r="E175" s="199"/>
      <x:c r="F175" s="199"/>
      <x:c r="G175" s="199"/>
      <x:c r="H175" s="199" t="str">
        <x:v>29</x:v>
      </x:c>
      <x:c r="I175" s="199" t="str">
        <x:v>K43:P43</x:v>
      </x:c>
      <x:c r="J175" s="199" t="n">
        <x:f>IF(AND(A175&lt;='Pengaturan'!$B$6,B175&lt;&gt;"",COUNT(C175:G175)=5,MIN(C175:G175)&gt;=1,MAX(C175:G175)&lt;='Pengaturan'!$B$12),1,0)</x:f>
        <x:v>0</x:v>
      </x:c>
      <x:c r="K175" s="200" t="str">
        <x:f>IF(J175=0,"",(C175*'Pengaturan'!$B$38+D175*'Pengaturan'!$B$39+E175*'Pengaturan'!$B$40+F175*'Pengaturan'!$B$41+G175*'Pengaturan'!$B$42)/'Pengaturan'!$B$12)</x:f>
      </x:c>
      <x:c r="L175" s="199" t="str">
        <x:f>IF(J175=0,"",C175)</x:f>
      </x:c>
      <x:c r="M175" s="199" t="str">
        <x:f>IF(J175=0,"",AVERAGE(D175:G175)*'Pengaturan'!$B$14/'Pengaturan'!$B$12)</x:f>
      </x:c>
      <x:c r="N175" s="199" t="str">
        <x:f>IF(J175=0,"",L175+M175)</x:f>
      </x:c>
      <x:c r="O175" s="201" t="str">
        <x:f>IF(A175&gt;'Pengaturan'!$B$6,"Belum berjalan",IF(AND(B175="",COUNT(C175:G175)=0),"Slot kosong",IF(B175="","Nama belum diisi",IF(J175=0,"Belum dinilai","Dinilai"))))</x:f>
        <x:v>Belum berjalan</x:v>
      </x:c>
    </x:row>
    <x:row r="176" ht="23" customHeight="1">
      <x:c r="A176" s="198" t="n">
        <x:v>46294</x:v>
      </x:c>
      <x:c r="B176" s="199"/>
      <x:c r="C176" s="199"/>
      <x:c r="D176" s="199"/>
      <x:c r="E176" s="199"/>
      <x:c r="F176" s="199"/>
      <x:c r="G176" s="199"/>
      <x:c r="H176" s="199" t="str">
        <x:v>29</x:v>
      </x:c>
      <x:c r="I176" s="199" t="str">
        <x:v>K44:P44</x:v>
      </x:c>
      <x:c r="J176" s="199" t="n">
        <x:f>IF(AND(A176&lt;='Pengaturan'!$B$6,B176&lt;&gt;"",COUNT(C176:G176)=5,MIN(C176:G176)&gt;=1,MAX(C176:G176)&lt;='Pengaturan'!$B$12),1,0)</x:f>
        <x:v>0</x:v>
      </x:c>
      <x:c r="K176" s="200" t="str">
        <x:f>IF(J176=0,"",(C176*'Pengaturan'!$B$38+D176*'Pengaturan'!$B$39+E176*'Pengaturan'!$B$40+F176*'Pengaturan'!$B$41+G176*'Pengaturan'!$B$42)/'Pengaturan'!$B$12)</x:f>
      </x:c>
      <x:c r="L176" s="199" t="str">
        <x:f>IF(J176=0,"",C176)</x:f>
      </x:c>
      <x:c r="M176" s="199" t="str">
        <x:f>IF(J176=0,"",AVERAGE(D176:G176)*'Pengaturan'!$B$14/'Pengaturan'!$B$12)</x:f>
      </x:c>
      <x:c r="N176" s="199" t="str">
        <x:f>IF(J176=0,"",L176+M176)</x:f>
      </x:c>
      <x:c r="O176" s="201" t="str">
        <x:f>IF(A176&gt;'Pengaturan'!$B$6,"Belum berjalan",IF(AND(B176="",COUNT(C176:G176)=0),"Slot kosong",IF(B176="","Nama belum diisi",IF(J176=0,"Belum dinilai","Dinilai"))))</x:f>
        <x:v>Belum berjalan</x:v>
      </x:c>
    </x:row>
    <x:row r="177" ht="23" customHeight="1">
      <x:c r="A177" s="198" t="n">
        <x:v>46294</x:v>
      </x:c>
      <x:c r="B177" s="199"/>
      <x:c r="C177" s="199"/>
      <x:c r="D177" s="199"/>
      <x:c r="E177" s="199"/>
      <x:c r="F177" s="199"/>
      <x:c r="G177" s="199"/>
      <x:c r="H177" s="199" t="str">
        <x:v>29</x:v>
      </x:c>
      <x:c r="I177" s="199" t="str">
        <x:v>K45:P45</x:v>
      </x:c>
      <x:c r="J177" s="199" t="n">
        <x:f>IF(AND(A177&lt;='Pengaturan'!$B$6,B177&lt;&gt;"",COUNT(C177:G177)=5,MIN(C177:G177)&gt;=1,MAX(C177:G177)&lt;='Pengaturan'!$B$12),1,0)</x:f>
        <x:v>0</x:v>
      </x:c>
      <x:c r="K177" s="200" t="str">
        <x:f>IF(J177=0,"",(C177*'Pengaturan'!$B$38+D177*'Pengaturan'!$B$39+E177*'Pengaturan'!$B$40+F177*'Pengaturan'!$B$41+G177*'Pengaturan'!$B$42)/'Pengaturan'!$B$12)</x:f>
      </x:c>
      <x:c r="L177" s="199" t="str">
        <x:f>IF(J177=0,"",C177)</x:f>
      </x:c>
      <x:c r="M177" s="199" t="str">
        <x:f>IF(J177=0,"",AVERAGE(D177:G177)*'Pengaturan'!$B$14/'Pengaturan'!$B$12)</x:f>
      </x:c>
      <x:c r="N177" s="199" t="str">
        <x:f>IF(J177=0,"",L177+M177)</x:f>
      </x:c>
      <x:c r="O177" s="201" t="str">
        <x:f>IF(A177&gt;'Pengaturan'!$B$6,"Belum berjalan",IF(AND(B177="",COUNT(C177:G177)=0),"Slot kosong",IF(B177="","Nama belum diisi",IF(J177=0,"Belum dinilai","Dinilai"))))</x:f>
        <x:v>Belum berjalan</x:v>
      </x:c>
    </x:row>
    <x:row r="178" ht="23" customHeight="1">
      <x:c r="A178" s="198" t="n">
        <x:v>46294</x:v>
      </x:c>
      <x:c r="B178" s="199"/>
      <x:c r="C178" s="199"/>
      <x:c r="D178" s="199"/>
      <x:c r="E178" s="199"/>
      <x:c r="F178" s="199"/>
      <x:c r="G178" s="199"/>
      <x:c r="H178" s="199" t="str">
        <x:v>29</x:v>
      </x:c>
      <x:c r="I178" s="199" t="str">
        <x:v>K46:P46</x:v>
      </x:c>
      <x:c r="J178" s="199" t="n">
        <x:f>IF(AND(A178&lt;='Pengaturan'!$B$6,B178&lt;&gt;"",COUNT(C178:G178)=5,MIN(C178:G178)&gt;=1,MAX(C178:G178)&lt;='Pengaturan'!$B$12),1,0)</x:f>
        <x:v>0</x:v>
      </x:c>
      <x:c r="K178" s="200" t="str">
        <x:f>IF(J178=0,"",(C178*'Pengaturan'!$B$38+D178*'Pengaturan'!$B$39+E178*'Pengaturan'!$B$40+F178*'Pengaturan'!$B$41+G178*'Pengaturan'!$B$42)/'Pengaturan'!$B$12)</x:f>
      </x:c>
      <x:c r="L178" s="199" t="str">
        <x:f>IF(J178=0,"",C178)</x:f>
      </x:c>
      <x:c r="M178" s="199" t="str">
        <x:f>IF(J178=0,"",AVERAGE(D178:G178)*'Pengaturan'!$B$14/'Pengaturan'!$B$12)</x:f>
      </x:c>
      <x:c r="N178" s="199" t="str">
        <x:f>IF(J178=0,"",L178+M178)</x:f>
      </x:c>
      <x:c r="O178" s="201" t="str">
        <x:f>IF(A178&gt;'Pengaturan'!$B$6,"Belum berjalan",IF(AND(B178="",COUNT(C178:G178)=0),"Slot kosong",IF(B178="","Nama belum diisi",IF(J178=0,"Belum dinilai","Dinilai"))))</x:f>
        <x:v>Belum berjalan</x:v>
      </x:c>
    </x:row>
    <x:row r="179" ht="23" customHeight="1">
      <x:c r="A179" s="198" t="n">
        <x:v>46295</x:v>
      </x:c>
      <x:c r="B179" s="199"/>
      <x:c r="C179" s="199"/>
      <x:c r="D179" s="199"/>
      <x:c r="E179" s="199"/>
      <x:c r="F179" s="199"/>
      <x:c r="G179" s="199"/>
      <x:c r="H179" s="199" t="str">
        <x:v>30</x:v>
      </x:c>
      <x:c r="I179" s="199" t="str">
        <x:v>K33:P33</x:v>
      </x:c>
      <x:c r="J179" s="199" t="n">
        <x:f>IF(AND(A179&lt;='Pengaturan'!$B$6,B179&lt;&gt;"",COUNT(C179:G179)=5,MIN(C179:G179)&gt;=1,MAX(C179:G179)&lt;='Pengaturan'!$B$12),1,0)</x:f>
        <x:v>0</x:v>
      </x:c>
      <x:c r="K179" s="200" t="str">
        <x:f>IF(J179=0,"",(C179*'Pengaturan'!$B$38+D179*'Pengaturan'!$B$39+E179*'Pengaturan'!$B$40+F179*'Pengaturan'!$B$41+G179*'Pengaturan'!$B$42)/'Pengaturan'!$B$12)</x:f>
      </x:c>
      <x:c r="L179" s="199" t="str">
        <x:f>IF(J179=0,"",C179)</x:f>
      </x:c>
      <x:c r="M179" s="199" t="str">
        <x:f>IF(J179=0,"",AVERAGE(D179:G179)*'Pengaturan'!$B$14/'Pengaturan'!$B$12)</x:f>
      </x:c>
      <x:c r="N179" s="199" t="str">
        <x:f>IF(J179=0,"",L179+M179)</x:f>
      </x:c>
      <x:c r="O179" s="201" t="str">
        <x:f>IF(A179&gt;'Pengaturan'!$B$6,"Belum berjalan",IF(AND(B179="",COUNT(C179:G179)=0),"Slot kosong",IF(B179="","Nama belum diisi",IF(J179=0,"Belum dinilai","Dinilai"))))</x:f>
        <x:v>Belum berjalan</x:v>
      </x:c>
    </x:row>
    <x:row r="180" ht="23" customHeight="1">
      <x:c r="A180" s="198" t="n">
        <x:v>46295</x:v>
      </x:c>
      <x:c r="B180" s="199"/>
      <x:c r="C180" s="199"/>
      <x:c r="D180" s="199"/>
      <x:c r="E180" s="199"/>
      <x:c r="F180" s="199"/>
      <x:c r="G180" s="199"/>
      <x:c r="H180" s="199" t="str">
        <x:v>30</x:v>
      </x:c>
      <x:c r="I180" s="199" t="str">
        <x:v>K34:P34</x:v>
      </x:c>
      <x:c r="J180" s="199" t="n">
        <x:f>IF(AND(A180&lt;='Pengaturan'!$B$6,B180&lt;&gt;"",COUNT(C180:G180)=5,MIN(C180:G180)&gt;=1,MAX(C180:G180)&lt;='Pengaturan'!$B$12),1,0)</x:f>
        <x:v>0</x:v>
      </x:c>
      <x:c r="K180" s="200" t="str">
        <x:f>IF(J180=0,"",(C180*'Pengaturan'!$B$38+D180*'Pengaturan'!$B$39+E180*'Pengaturan'!$B$40+F180*'Pengaturan'!$B$41+G180*'Pengaturan'!$B$42)/'Pengaturan'!$B$12)</x:f>
      </x:c>
      <x:c r="L180" s="199" t="str">
        <x:f>IF(J180=0,"",C180)</x:f>
      </x:c>
      <x:c r="M180" s="199" t="str">
        <x:f>IF(J180=0,"",AVERAGE(D180:G180)*'Pengaturan'!$B$14/'Pengaturan'!$B$12)</x:f>
      </x:c>
      <x:c r="N180" s="199" t="str">
        <x:f>IF(J180=0,"",L180+M180)</x:f>
      </x:c>
      <x:c r="O180" s="201" t="str">
        <x:f>IF(A180&gt;'Pengaturan'!$B$6,"Belum berjalan",IF(AND(B180="",COUNT(C180:G180)=0),"Slot kosong",IF(B180="","Nama belum diisi",IF(J180=0,"Belum dinilai","Dinilai"))))</x:f>
        <x:v>Belum berjalan</x:v>
      </x:c>
    </x:row>
    <x:row r="181" ht="23" customHeight="1">
      <x:c r="A181" s="198" t="n">
        <x:v>46295</x:v>
      </x:c>
      <x:c r="B181" s="199"/>
      <x:c r="C181" s="199"/>
      <x:c r="D181" s="199"/>
      <x:c r="E181" s="199"/>
      <x:c r="F181" s="199"/>
      <x:c r="G181" s="199"/>
      <x:c r="H181" s="199" t="str">
        <x:v>30</x:v>
      </x:c>
      <x:c r="I181" s="199" t="str">
        <x:v>K35:P35</x:v>
      </x:c>
      <x:c r="J181" s="199" t="n">
        <x:f>IF(AND(A181&lt;='Pengaturan'!$B$6,B181&lt;&gt;"",COUNT(C181:G181)=5,MIN(C181:G181)&gt;=1,MAX(C181:G181)&lt;='Pengaturan'!$B$12),1,0)</x:f>
        <x:v>0</x:v>
      </x:c>
      <x:c r="K181" s="200" t="str">
        <x:f>IF(J181=0,"",(C181*'Pengaturan'!$B$38+D181*'Pengaturan'!$B$39+E181*'Pengaturan'!$B$40+F181*'Pengaturan'!$B$41+G181*'Pengaturan'!$B$42)/'Pengaturan'!$B$12)</x:f>
      </x:c>
      <x:c r="L181" s="199" t="str">
        <x:f>IF(J181=0,"",C181)</x:f>
      </x:c>
      <x:c r="M181" s="199" t="str">
        <x:f>IF(J181=0,"",AVERAGE(D181:G181)*'Pengaturan'!$B$14/'Pengaturan'!$B$12)</x:f>
      </x:c>
      <x:c r="N181" s="199" t="str">
        <x:f>IF(J181=0,"",L181+M181)</x:f>
      </x:c>
      <x:c r="O181" s="201" t="str">
        <x:f>IF(A181&gt;'Pengaturan'!$B$6,"Belum berjalan",IF(AND(B181="",COUNT(C181:G181)=0),"Slot kosong",IF(B181="","Nama belum diisi",IF(J181=0,"Belum dinilai","Dinilai"))))</x:f>
        <x:v>Belum berjalan</x:v>
      </x:c>
    </x:row>
    <x:row r="182" ht="23" customHeight="1">
      <x:c r="A182" s="198" t="n">
        <x:v>46295</x:v>
      </x:c>
      <x:c r="B182" s="199"/>
      <x:c r="C182" s="199"/>
      <x:c r="D182" s="199"/>
      <x:c r="E182" s="199"/>
      <x:c r="F182" s="199"/>
      <x:c r="G182" s="199"/>
      <x:c r="H182" s="199" t="str">
        <x:v>30</x:v>
      </x:c>
      <x:c r="I182" s="199" t="str">
        <x:v>K36:P36</x:v>
      </x:c>
      <x:c r="J182" s="199" t="n">
        <x:f>IF(AND(A182&lt;='Pengaturan'!$B$6,B182&lt;&gt;"",COUNT(C182:G182)=5,MIN(C182:G182)&gt;=1,MAX(C182:G182)&lt;='Pengaturan'!$B$12),1,0)</x:f>
        <x:v>0</x:v>
      </x:c>
      <x:c r="K182" s="200" t="str">
        <x:f>IF(J182=0,"",(C182*'Pengaturan'!$B$38+D182*'Pengaturan'!$B$39+E182*'Pengaturan'!$B$40+F182*'Pengaturan'!$B$41+G182*'Pengaturan'!$B$42)/'Pengaturan'!$B$12)</x:f>
      </x:c>
      <x:c r="L182" s="199" t="str">
        <x:f>IF(J182=0,"",C182)</x:f>
      </x:c>
      <x:c r="M182" s="199" t="str">
        <x:f>IF(J182=0,"",AVERAGE(D182:G182)*'Pengaturan'!$B$14/'Pengaturan'!$B$12)</x:f>
      </x:c>
      <x:c r="N182" s="199" t="str">
        <x:f>IF(J182=0,"",L182+M182)</x:f>
      </x:c>
      <x:c r="O182" s="201" t="str">
        <x:f>IF(A182&gt;'Pengaturan'!$B$6,"Belum berjalan",IF(AND(B182="",COUNT(C182:G182)=0),"Slot kosong",IF(B182="","Nama belum diisi",IF(J182=0,"Belum dinilai","Dinilai"))))</x:f>
        <x:v>Belum berjalan</x:v>
      </x:c>
    </x:row>
    <x:row r="183" ht="23" customHeight="1">
      <x:c r="A183" s="198" t="n">
        <x:v>46295</x:v>
      </x:c>
      <x:c r="B183" s="199"/>
      <x:c r="C183" s="199"/>
      <x:c r="D183" s="199"/>
      <x:c r="E183" s="199"/>
      <x:c r="F183" s="199"/>
      <x:c r="G183" s="199"/>
      <x:c r="H183" s="199" t="str">
        <x:v>30</x:v>
      </x:c>
      <x:c r="I183" s="199" t="str">
        <x:v>K37:P37</x:v>
      </x:c>
      <x:c r="J183" s="199" t="n">
        <x:f>IF(AND(A183&lt;='Pengaturan'!$B$6,B183&lt;&gt;"",COUNT(C183:G183)=5,MIN(C183:G183)&gt;=1,MAX(C183:G183)&lt;='Pengaturan'!$B$12),1,0)</x:f>
        <x:v>0</x:v>
      </x:c>
      <x:c r="K183" s="200" t="str">
        <x:f>IF(J183=0,"",(C183*'Pengaturan'!$B$38+D183*'Pengaturan'!$B$39+E183*'Pengaturan'!$B$40+F183*'Pengaturan'!$B$41+G183*'Pengaturan'!$B$42)/'Pengaturan'!$B$12)</x:f>
      </x:c>
      <x:c r="L183" s="199" t="str">
        <x:f>IF(J183=0,"",C183)</x:f>
      </x:c>
      <x:c r="M183" s="199" t="str">
        <x:f>IF(J183=0,"",AVERAGE(D183:G183)*'Pengaturan'!$B$14/'Pengaturan'!$B$12)</x:f>
      </x:c>
      <x:c r="N183" s="199" t="str">
        <x:f>IF(J183=0,"",L183+M183)</x:f>
      </x:c>
      <x:c r="O183" s="201" t="str">
        <x:f>IF(A183&gt;'Pengaturan'!$B$6,"Belum berjalan",IF(AND(B183="",COUNT(C183:G183)=0),"Slot kosong",IF(B183="","Nama belum diisi",IF(J183=0,"Belum dinilai","Dinilai"))))</x:f>
        <x:v>Belum berjalan</x:v>
      </x:c>
    </x:row>
    <x:row r="184" ht="23" customHeight="1">
      <x:c r="A184" s="202" t="n">
        <x:v>46295</x:v>
      </x:c>
      <x:c r="B184" s="203"/>
      <x:c r="C184" s="203"/>
      <x:c r="D184" s="203"/>
      <x:c r="E184" s="203"/>
      <x:c r="F184" s="203"/>
      <x:c r="G184" s="203"/>
      <x:c r="H184" s="203" t="str">
        <x:v>30</x:v>
      </x:c>
      <x:c r="I184" s="203" t="str">
        <x:v>K38:P38</x:v>
      </x:c>
      <x:c r="J184" s="203" t="n">
        <x:f>IF(AND(A184&lt;='Pengaturan'!$B$6,B184&lt;&gt;"",COUNT(C184:G184)=5,MIN(C184:G184)&gt;=1,MAX(C184:G184)&lt;='Pengaturan'!$B$12),1,0)</x:f>
        <x:v>0</x:v>
      </x:c>
      <x:c r="K184" s="204" t="str">
        <x:f>IF(J184=0,"",(C184*'Pengaturan'!$B$38+D184*'Pengaturan'!$B$39+E184*'Pengaturan'!$B$40+F184*'Pengaturan'!$B$41+G184*'Pengaturan'!$B$42)/'Pengaturan'!$B$12)</x:f>
      </x:c>
      <x:c r="L184" s="203" t="str">
        <x:f>IF(J184=0,"",C184)</x:f>
      </x:c>
      <x:c r="M184" s="203" t="str">
        <x:f>IF(J184=0,"",AVERAGE(D184:G184)*'Pengaturan'!$B$14/'Pengaturan'!$B$12)</x:f>
      </x:c>
      <x:c r="N184" s="203" t="str">
        <x:f>IF(J184=0,"",L184+M184)</x:f>
      </x:c>
      <x:c r="O184" s="205" t="str">
        <x:f>IF(A184&gt;'Pengaturan'!$B$6,"Belum berjalan",IF(AND(B184="",COUNT(C184:G184)=0),"Slot kosong",IF(B184="","Nama belum diisi",IF(J184=0,"Belum dinilai","Dinilai"))))</x:f>
        <x:v>Belum berjalan</x:v>
      </x:c>
    </x:row>
  </x:sheetData>
  <x:mergeCells>
    <x:mergeCell ref="A1:O1"/>
    <x:mergeCell ref="A2:O2"/>
  </x:mergeCells>
  <x:conditionalFormatting sqref="O5:O44">
    <x:cfRule type="containsText" dxfId="16" priority="1" operator="containsText" text="MATCH"/>
    <x:cfRule type="containsText" dxfId="17" priority="2" operator="containsText" text="CHECK"/>
    <x:cfRule type="containsText" dxfId="18" priority="3" operator="containsText" text="Belum"/>
  </x:conditionalFormatting>
  <x:conditionalFormatting sqref="A5:O184">
    <x:cfRule type="expression" dxfId="40" priority="4">
      <x:formula>$A5&gt;'Pengaturan'!$B$6</x:formula>
    </x:cfRule>
  </x:conditionalFormatting>
  <x:dataValidations count="1">
    <x:dataValidation type="whole" operator="between" sqref="C5:G44">
      <x:formula1>1</x:formula1>
      <x:formula2>5</x:formula2>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36" hidden="0" customWidth="1"/>
    <x:col min="5" max="5" width="18" hidden="0" customWidth="1"/>
    <x:col min="6" max="6" width="18" hidden="0" customWidth="1"/>
    <x:col min="7" max="7" width="18" hidden="0" customWidth="1"/>
  </x:cols>
  <x:sheetData>
    <x:row r="1" ht="34" customHeight="1">
      <x:c r="A1" s="4" t="str">
        <x:v>ADMIN FOLLOW-UP | SEPTEMBER 2026</x:v>
      </x:c>
      <x:c r="B1" s="4"/>
      <x:c r="C1" s="4"/>
      <x:c r="D1" s="4"/>
      <x:c r="E1" s="4"/>
      <x:c r="F1" s="4"/>
      <x:c r="G1" s="4"/>
    </x:row>
    <x:row r="2" ht="36" customHeight="1">
      <x:c r="A2" s="6" t="str">
        <x:v>Angka Saving Contact dan teks Reminder tetap dipertahankan. Teks reminder bukan jumlah repeat order.</x:v>
      </x:c>
      <x:c r="B2" s="6"/>
      <x:c r="C2" s="6"/>
      <x:c r="D2" s="6"/>
      <x:c r="E2" s="6"/>
      <x:c r="F2" s="6"/>
      <x:c r="G2" s="6"/>
    </x:row>
    <x:row r="3" ht="22" customHeight="1">
      <x:c r="A3" s="2"/>
      <x:c r="B3" s="2"/>
      <x:c r="C3" s="2"/>
      <x:c r="D3" s="2"/>
      <x:c r="E3" s="2"/>
      <x:c r="F3" s="2"/>
      <x:c r="G3" s="2"/>
    </x:row>
    <x:row r="4" ht="34" customHeight="1">
      <x:c r="A4" s="127" t="str">
        <x:v>Tanggal</x:v>
      </x:c>
      <x:c r="B4" s="128" t="str">
        <x:v>Admin</x:v>
      </x:c>
      <x:c r="C4" s="128" t="str">
        <x:v>Saving Contact</x:v>
      </x:c>
      <x:c r="D4" s="128" t="str">
        <x:v>Reminder Asli</x:v>
      </x:c>
      <x:c r="E4" s="128" t="str">
        <x:v>Sheet Sumber</x:v>
      </x:c>
      <x:c r="F4" s="128" t="str">
        <x:v>Sel Sumber</x:v>
      </x:c>
      <x:c r="G4" s="128" t="str">
        <x:v>Ada Reminder</x:v>
      </x:c>
    </x:row>
    <x:row r="5" ht="22" customHeight="1">
      <x:c r="A5" s="129" t="n">
        <x:v>46266</x:v>
      </x:c>
      <x:c r="B5" s="114" t="str">
        <x:v>INDAH</x:v>
      </x:c>
      <x:c r="C5" s="114" t="n">
        <x:v>22</x:v>
      </x:c>
      <x:c r="D5" s="114"/>
      <x:c r="E5" s="114" t="str">
        <x:v>1</x:v>
      </x:c>
      <x:c r="F5" s="114" t="str">
        <x:v>K74:M74</x:v>
      </x:c>
      <x:c r="G5" s="116" t="n">
        <x:f>IF(AND(A5&lt;='Pengaturan'!$B$6,D5&lt;&gt;""),1,0)</x:f>
        <x:v>0</x:v>
      </x:c>
    </x:row>
    <x:row r="6" ht="22" customHeight="1">
      <x:c r="A6" s="129" t="n">
        <x:v>46266</x:v>
      </x:c>
      <x:c r="B6" s="114" t="str">
        <x:v>AMEL</x:v>
      </x:c>
      <x:c r="C6" s="114"/>
      <x:c r="D6" s="114"/>
      <x:c r="E6" s="114" t="str">
        <x:v>1</x:v>
      </x:c>
      <x:c r="F6" s="114" t="str">
        <x:v>K75:M75</x:v>
      </x:c>
      <x:c r="G6" s="116" t="n">
        <x:f>IF(AND(A6&lt;='Pengaturan'!$B$6,D6&lt;&gt;""),1,0)</x:f>
        <x:v>0</x:v>
      </x:c>
    </x:row>
    <x:row r="7" ht="22" customHeight="1">
      <x:c r="A7" s="129" t="n">
        <x:v>46267</x:v>
      </x:c>
      <x:c r="B7" s="114" t="str">
        <x:v>INDAH</x:v>
      </x:c>
      <x:c r="C7" s="114" t="n">
        <x:v>18</x:v>
      </x:c>
      <x:c r="D7" s="114"/>
      <x:c r="E7" s="114" t="str">
        <x:v>2</x:v>
      </x:c>
      <x:c r="F7" s="114" t="str">
        <x:v>K74:M74</x:v>
      </x:c>
      <x:c r="G7" s="116" t="n">
        <x:f>IF(AND(A7&lt;='Pengaturan'!$B$6,D7&lt;&gt;""),1,0)</x:f>
        <x:v>0</x:v>
      </x:c>
    </x:row>
    <x:row r="8" ht="22" customHeight="1">
      <x:c r="A8" s="129" t="n">
        <x:v>46267</x:v>
      </x:c>
      <x:c r="B8" s="114" t="str">
        <x:v>AMEL</x:v>
      </x:c>
      <x:c r="C8" s="114"/>
      <x:c r="D8" s="114"/>
      <x:c r="E8" s="114" t="str">
        <x:v>2</x:v>
      </x:c>
      <x:c r="F8" s="114" t="str">
        <x:v>K75:M75</x:v>
      </x:c>
      <x:c r="G8" s="116" t="n">
        <x:f>IF(AND(A8&lt;='Pengaturan'!$B$6,D8&lt;&gt;""),1,0)</x:f>
        <x:v>0</x:v>
      </x:c>
    </x:row>
    <x:row r="9" ht="22" customHeight="1">
      <x:c r="A9" s="129" t="n">
        <x:v>46268</x:v>
      </x:c>
      <x:c r="B9" s="114" t="str">
        <x:v>AMEL</x:v>
      </x:c>
      <x:c r="C9" s="114"/>
      <x:c r="D9" s="114"/>
      <x:c r="E9" s="114" t="str">
        <x:v>3</x:v>
      </x:c>
      <x:c r="F9" s="114" t="str">
        <x:v>K52:M52</x:v>
      </x:c>
      <x:c r="G9" s="116" t="n">
        <x:f>IF(AND(A9&lt;='Pengaturan'!$B$6,D9&lt;&gt;""),1,0)</x:f>
        <x:v>0</x:v>
      </x:c>
    </x:row>
    <x:row r="10" ht="22" customHeight="1">
      <x:c r="A10" s="129" t="n">
        <x:v>46268</x:v>
      </x:c>
      <x:c r="B10" s="114" t="str">
        <x:v>INDAH</x:v>
      </x:c>
      <x:c r="C10" s="114" t="n">
        <x:v>8</x:v>
      </x:c>
      <x:c r="D10" s="114" t="str">
        <x:v>cetakan 3 september</x:v>
      </x:c>
      <x:c r="E10" s="114" t="str">
        <x:v>3</x:v>
      </x:c>
      <x:c r="F10" s="114" t="str">
        <x:v>K53:M53</x:v>
      </x:c>
      <x:c r="G10" s="116" t="n">
        <x:f>IF(AND(A10&lt;='Pengaturan'!$B$6,D10&lt;&gt;""),1,0)</x:f>
        <x:v>1</x:v>
      </x:c>
    </x:row>
    <x:row r="11" ht="22" customHeight="1">
      <x:c r="A11" s="129" t="n">
        <x:v>46269</x:v>
      </x:c>
      <x:c r="B11" s="114" t="str">
        <x:v>INDAH</x:v>
      </x:c>
      <x:c r="C11" s="114" t="n">
        <x:v>15</x:v>
      </x:c>
      <x:c r="D11" s="114"/>
      <x:c r="E11" s="114" t="str">
        <x:v>4</x:v>
      </x:c>
      <x:c r="F11" s="114" t="str">
        <x:v>K50:M50</x:v>
      </x:c>
      <x:c r="G11" s="116" t="n">
        <x:f>IF(AND(A11&lt;='Pengaturan'!$B$6,D11&lt;&gt;""),1,0)</x:f>
        <x:v>0</x:v>
      </x:c>
    </x:row>
    <x:row r="12" ht="22" customHeight="1">
      <x:c r="A12" s="129" t="n">
        <x:v>46269</x:v>
      </x:c>
      <x:c r="B12" s="114" t="str">
        <x:v>INDAH</x:v>
      </x:c>
      <x:c r="C12" s="114"/>
      <x:c r="D12" s="114"/>
      <x:c r="E12" s="114" t="str">
        <x:v>4</x:v>
      </x:c>
      <x:c r="F12" s="114" t="str">
        <x:v>K51:M51</x:v>
      </x:c>
      <x:c r="G12" s="116" t="n">
        <x:f>IF(AND(A12&lt;='Pengaturan'!$B$6,D12&lt;&gt;""),1,0)</x:f>
        <x:v>0</x:v>
      </x:c>
    </x:row>
    <x:row r="13" ht="22" customHeight="1">
      <x:c r="A13" s="129" t="n">
        <x:v>46270</x:v>
      </x:c>
      <x:c r="B13" s="114" t="str">
        <x:v>INDAH</x:v>
      </x:c>
      <x:c r="C13" s="114" t="n">
        <x:v>3</x:v>
      </x:c>
      <x:c r="D13" s="114"/>
      <x:c r="E13" s="114" t="str">
        <x:v>5</x:v>
      </x:c>
      <x:c r="F13" s="114" t="str">
        <x:v>K45:M45</x:v>
      </x:c>
      <x:c r="G13" s="116" t="n">
        <x:f>IF(AND(A13&lt;='Pengaturan'!$B$6,D13&lt;&gt;""),1,0)</x:f>
        <x:v>0</x:v>
      </x:c>
    </x:row>
    <x:row r="14" ht="22" customHeight="1">
      <x:c r="A14" s="129" t="n">
        <x:v>46270</x:v>
      </x:c>
      <x:c r="B14" s="114" t="str">
        <x:v>AMEL</x:v>
      </x:c>
      <x:c r="C14" s="114" t="n">
        <x:v>4</x:v>
      </x:c>
      <x:c r="D14" s="114"/>
      <x:c r="E14" s="114" t="str">
        <x:v>5</x:v>
      </x:c>
      <x:c r="F14" s="114" t="str">
        <x:v>K46:M46</x:v>
      </x:c>
      <x:c r="G14" s="116" t="n">
        <x:f>IF(AND(A14&lt;='Pengaturan'!$B$6,D14&lt;&gt;""),1,0)</x:f>
        <x:v>0</x:v>
      </x:c>
    </x:row>
    <x:row r="15" ht="22" customHeight="1">
      <x:c r="A15" s="129" t="n">
        <x:v>46271</x:v>
      </x:c>
      <x:c r="B15" s="114" t="str">
        <x:v>AMEL</x:v>
      </x:c>
      <x:c r="C15" s="114" t="n">
        <x:v>10</x:v>
      </x:c>
      <x:c r="D15" s="114"/>
      <x:c r="E15" s="114" t="str">
        <x:v>6</x:v>
      </x:c>
      <x:c r="F15" s="114" t="str">
        <x:v>K47:M47</x:v>
      </x:c>
      <x:c r="G15" s="116" t="n">
        <x:f>IF(AND(A15&lt;='Pengaturan'!$B$6,D15&lt;&gt;""),1,0)</x:f>
        <x:v>0</x:v>
      </x:c>
    </x:row>
    <x:row r="16" ht="22" customHeight="1">
      <x:c r="A16" s="129" t="n">
        <x:v>46271</x:v>
      </x:c>
      <x:c r="B16" s="114" t="str">
        <x:v>AMEL</x:v>
      </x:c>
      <x:c r="C16" s="114"/>
      <x:c r="D16" s="114"/>
      <x:c r="E16" s="114" t="str">
        <x:v>6</x:v>
      </x:c>
      <x:c r="F16" s="114" t="str">
        <x:v>K48:M48</x:v>
      </x:c>
      <x:c r="G16" s="116" t="n">
        <x:f>IF(AND(A16&lt;='Pengaturan'!$B$6,D16&lt;&gt;""),1,0)</x:f>
        <x:v>0</x:v>
      </x:c>
    </x:row>
    <x:row r="17" ht="22" customHeight="1">
      <x:c r="A17" s="129" t="n">
        <x:v>46272</x:v>
      </x:c>
      <x:c r="B17" s="114" t="str">
        <x:v>AMEL</x:v>
      </x:c>
      <x:c r="C17" s="114"/>
      <x:c r="D17" s="114"/>
      <x:c r="E17" s="114" t="str">
        <x:v>7</x:v>
      </x:c>
      <x:c r="F17" s="114" t="str">
        <x:v>K40:M40</x:v>
      </x:c>
      <x:c r="G17" s="116" t="n">
        <x:f>IF(AND(A17&lt;='Pengaturan'!$B$6,D17&lt;&gt;""),1,0)</x:f>
        <x:v>0</x:v>
      </x:c>
    </x:row>
    <x:row r="18" ht="22" customHeight="1">
      <x:c r="A18" s="129" t="n">
        <x:v>46272</x:v>
      </x:c>
      <x:c r="B18" s="114" t="str">
        <x:v>INDAH</x:v>
      </x:c>
      <x:c r="C18" s="114" t="n">
        <x:v>4</x:v>
      </x:c>
      <x:c r="D18" s="114"/>
      <x:c r="E18" s="114" t="str">
        <x:v>7</x:v>
      </x:c>
      <x:c r="F18" s="114" t="str">
        <x:v>K41:M41</x:v>
      </x:c>
      <x:c r="G18" s="116" t="n">
        <x:f>IF(AND(A18&lt;='Pengaturan'!$B$6,D18&lt;&gt;""),1,0)</x:f>
        <x:v>0</x:v>
      </x:c>
    </x:row>
    <x:row r="19" ht="22" customHeight="1">
      <x:c r="A19" s="129" t="n">
        <x:v>46273</x:v>
      </x:c>
      <x:c r="B19" s="114" t="str">
        <x:v>INDAH</x:v>
      </x:c>
      <x:c r="C19" s="114"/>
      <x:c r="D19" s="114"/>
      <x:c r="E19" s="114" t="str">
        <x:v>8</x:v>
      </x:c>
      <x:c r="F19" s="114" t="str">
        <x:v>K86:M86</x:v>
      </x:c>
      <x:c r="G19" s="116" t="n">
        <x:f>IF(AND(A19&lt;='Pengaturan'!$B$6,D19&lt;&gt;""),1,0)</x:f>
        <x:v>0</x:v>
      </x:c>
    </x:row>
    <x:row r="20" ht="22" customHeight="1">
      <x:c r="A20" s="129" t="n">
        <x:v>46273</x:v>
      </x:c>
      <x:c r="B20" s="114" t="str">
        <x:v>AMEL</x:v>
      </x:c>
      <x:c r="C20" s="114"/>
      <x:c r="D20" s="114"/>
      <x:c r="E20" s="114" t="str">
        <x:v>8</x:v>
      </x:c>
      <x:c r="F20" s="114" t="str">
        <x:v>K87:M87</x:v>
      </x:c>
      <x:c r="G20" s="116" t="n">
        <x:f>IF(AND(A20&lt;='Pengaturan'!$B$6,D20&lt;&gt;""),1,0)</x:f>
        <x:v>0</x:v>
      </x:c>
    </x:row>
    <x:row r="21" ht="22" customHeight="1">
      <x:c r="A21" s="129" t="n">
        <x:v>46274</x:v>
      </x:c>
      <x:c r="B21" s="114" t="str">
        <x:v>INDAH</x:v>
      </x:c>
      <x:c r="C21" s="114"/>
      <x:c r="D21" s="114"/>
      <x:c r="E21" s="114" t="str">
        <x:v>9</x:v>
      </x:c>
      <x:c r="F21" s="114" t="str">
        <x:v>K82:M82</x:v>
      </x:c>
      <x:c r="G21" s="116" t="n">
        <x:f>IF(AND(A21&lt;='Pengaturan'!$B$6,D21&lt;&gt;""),1,0)</x:f>
        <x:v>0</x:v>
      </x:c>
    </x:row>
    <x:row r="22" ht="22" customHeight="1">
      <x:c r="A22" s="129" t="n">
        <x:v>46274</x:v>
      </x:c>
      <x:c r="B22" s="114" t="str">
        <x:v>AMEL</x:v>
      </x:c>
      <x:c r="C22" s="114"/>
      <x:c r="D22" s="114"/>
      <x:c r="E22" s="114" t="str">
        <x:v>9</x:v>
      </x:c>
      <x:c r="F22" s="114" t="str">
        <x:v>K83:M83</x:v>
      </x:c>
      <x:c r="G22" s="116" t="n">
        <x:f>IF(AND(A22&lt;='Pengaturan'!$B$6,D22&lt;&gt;""),1,0)</x:f>
        <x:v>0</x:v>
      </x:c>
    </x:row>
    <x:row r="23" ht="22" customHeight="1">
      <x:c r="A23" s="129" t="n">
        <x:v>46275</x:v>
      </x:c>
      <x:c r="B23" s="114" t="str">
        <x:v>AMEL</x:v>
      </x:c>
      <x:c r="C23" s="114" t="n">
        <x:v>4</x:v>
      </x:c>
      <x:c r="D23" s="114" t="str">
        <x:v>10R,16R</x:v>
      </x:c>
      <x:c r="E23" s="114" t="str">
        <x:v>10</x:v>
      </x:c>
      <x:c r="F23" s="114" t="str">
        <x:v>K40:M40</x:v>
      </x:c>
      <x:c r="G23" s="116" t="n">
        <x:f>IF(AND(A23&lt;='Pengaturan'!$B$6,D23&lt;&gt;""),1,0)</x:f>
        <x:v>1</x:v>
      </x:c>
    </x:row>
    <x:row r="24" ht="22" customHeight="1">
      <x:c r="A24" s="129" t="n">
        <x:v>46275</x:v>
      </x:c>
      <x:c r="B24" s="114" t="str">
        <x:v>INDAH</x:v>
      </x:c>
      <x:c r="C24" s="114" t="n">
        <x:v>3</x:v>
      </x:c>
      <x:c r="D24" s="114" t="str">
        <x:v>5R</x:v>
      </x:c>
      <x:c r="E24" s="114" t="str">
        <x:v>10</x:v>
      </x:c>
      <x:c r="F24" s="114" t="str">
        <x:v>K41:M41</x:v>
      </x:c>
      <x:c r="G24" s="116" t="n">
        <x:f>IF(AND(A24&lt;='Pengaturan'!$B$6,D24&lt;&gt;""),1,0)</x:f>
        <x:v>1</x:v>
      </x:c>
    </x:row>
    <x:row r="25" ht="22" customHeight="1">
      <x:c r="A25" s="129" t="n">
        <x:v>46276</x:v>
      </x:c>
      <x:c r="B25" s="114" t="str">
        <x:v>AMEL</x:v>
      </x:c>
      <x:c r="C25" s="114"/>
      <x:c r="D25" s="114"/>
      <x:c r="E25" s="114" t="str">
        <x:v>11</x:v>
      </x:c>
      <x:c r="F25" s="114" t="str">
        <x:v>K44:M44</x:v>
      </x:c>
      <x:c r="G25" s="116" t="n">
        <x:f>IF(AND(A25&lt;='Pengaturan'!$B$6,D25&lt;&gt;""),1,0)</x:f>
        <x:v>0</x:v>
      </x:c>
    </x:row>
    <x:row r="26" ht="22" customHeight="1">
      <x:c r="A26" s="129" t="n">
        <x:v>46276</x:v>
      </x:c>
      <x:c r="B26" s="114" t="str">
        <x:v>AMEL</x:v>
      </x:c>
      <x:c r="C26" s="114"/>
      <x:c r="D26" s="114"/>
      <x:c r="E26" s="114" t="str">
        <x:v>11</x:v>
      </x:c>
      <x:c r="F26" s="114" t="str">
        <x:v>K45:M45</x:v>
      </x:c>
      <x:c r="G26" s="116" t="n">
        <x:f>IF(AND(A26&lt;='Pengaturan'!$B$6,D26&lt;&gt;""),1,0)</x:f>
        <x:v>0</x:v>
      </x:c>
    </x:row>
    <x:row r="27" ht="22" customHeight="1">
      <x:c r="A27" s="129" t="n">
        <x:v>46277</x:v>
      </x:c>
      <x:c r="B27" s="114" t="str">
        <x:v>AMEL</x:v>
      </x:c>
      <x:c r="C27" s="114" t="n">
        <x:v>8</x:v>
      </x:c>
      <x:c r="D27" s="114"/>
      <x:c r="E27" s="114" t="str">
        <x:v>12</x:v>
      </x:c>
      <x:c r="F27" s="114" t="str">
        <x:v>K45:M45</x:v>
      </x:c>
      <x:c r="G27" s="116" t="n">
        <x:f>IF(AND(A27&lt;='Pengaturan'!$B$6,D27&lt;&gt;""),1,0)</x:f>
        <x:v>0</x:v>
      </x:c>
    </x:row>
    <x:row r="28" ht="22" customHeight="1">
      <x:c r="A28" s="129" t="n">
        <x:v>46277</x:v>
      </x:c>
      <x:c r="B28" s="114" t="str">
        <x:v>INDAH</x:v>
      </x:c>
      <x:c r="C28" s="114" t="n">
        <x:v>5</x:v>
      </x:c>
      <x:c r="D28" s="114" t="str">
        <x:v>5R</x:v>
      </x:c>
      <x:c r="E28" s="114" t="str">
        <x:v>12</x:v>
      </x:c>
      <x:c r="F28" s="114" t="str">
        <x:v>K46:M46</x:v>
      </x:c>
      <x:c r="G28" s="116" t="n">
        <x:f>IF(AND(A28&lt;='Pengaturan'!$B$6,D28&lt;&gt;""),1,0)</x:f>
        <x:v>1</x:v>
      </x:c>
    </x:row>
    <x:row r="29" ht="22" customHeight="1">
      <x:c r="A29" s="129" t="n">
        <x:v>46278</x:v>
      </x:c>
      <x:c r="B29" s="114" t="str">
        <x:v>INDAH</x:v>
      </x:c>
      <x:c r="C29" s="114" t="n">
        <x:v>8</x:v>
      </x:c>
      <x:c r="D29" s="114" t="str">
        <x:v>5R, 16R</x:v>
      </x:c>
      <x:c r="E29" s="114" t="str">
        <x:v>13</x:v>
      </x:c>
      <x:c r="F29" s="114" t="str">
        <x:v>K49:M49</x:v>
      </x:c>
      <x:c r="G29" s="116" t="n">
        <x:f>IF(AND(A29&lt;='Pengaturan'!$B$6,D29&lt;&gt;""),1,0)</x:f>
        <x:v>1</x:v>
      </x:c>
    </x:row>
    <x:row r="30" ht="22" customHeight="1">
      <x:c r="A30" s="129" t="n">
        <x:v>46278</x:v>
      </x:c>
      <x:c r="B30" s="114" t="str">
        <x:v>INDAH</x:v>
      </x:c>
      <x:c r="C30" s="114"/>
      <x:c r="D30" s="114"/>
      <x:c r="E30" s="114" t="str">
        <x:v>13</x:v>
      </x:c>
      <x:c r="F30" s="114" t="str">
        <x:v>K50:M50</x:v>
      </x:c>
      <x:c r="G30" s="116" t="n">
        <x:f>IF(AND(A30&lt;='Pengaturan'!$B$6,D30&lt;&gt;""),1,0)</x:f>
        <x:v>0</x:v>
      </x:c>
    </x:row>
    <x:row r="31" ht="22" customHeight="1">
      <x:c r="A31" s="129" t="n">
        <x:v>46279</x:v>
      </x:c>
      <x:c r="B31" s="114" t="str">
        <x:v>AMEL</x:v>
      </x:c>
      <x:c r="C31" s="114"/>
      <x:c r="D31" s="114"/>
      <x:c r="E31" s="114" t="str">
        <x:v>14</x:v>
      </x:c>
      <x:c r="F31" s="114" t="str">
        <x:v>K47:M47</x:v>
      </x:c>
      <x:c r="G31" s="116" t="n">
        <x:f>IF(AND(A31&lt;='Pengaturan'!$B$6,D31&lt;&gt;""),1,0)</x:f>
        <x:v>0</x:v>
      </x:c>
    </x:row>
    <x:row r="32" ht="22" customHeight="1">
      <x:c r="A32" s="129" t="n">
        <x:v>46279</x:v>
      </x:c>
      <x:c r="B32" s="114" t="str">
        <x:v>INDAH</x:v>
      </x:c>
      <x:c r="C32" s="114" t="n">
        <x:v>2</x:v>
      </x:c>
      <x:c r="D32" s="114" t="str">
        <x:v>16R</x:v>
      </x:c>
      <x:c r="E32" s="114" t="str">
        <x:v>14</x:v>
      </x:c>
      <x:c r="F32" s="114" t="str">
        <x:v>K48:M48</x:v>
      </x:c>
      <x:c r="G32" s="116" t="n">
        <x:f>IF(AND(A32&lt;='Pengaturan'!$B$6,D32&lt;&gt;""),1,0)</x:f>
        <x:v>1</x:v>
      </x:c>
    </x:row>
    <x:row r="33" ht="22" customHeight="1">
      <x:c r="A33" s="129" t="n">
        <x:v>46280</x:v>
      </x:c>
      <x:c r="B33" s="114" t="str">
        <x:v>INDAH</x:v>
      </x:c>
      <x:c r="C33" s="114" t="n">
        <x:v>9</x:v>
      </x:c>
      <x:c r="D33" s="114"/>
      <x:c r="E33" s="114" t="str">
        <x:v>15</x:v>
      </x:c>
      <x:c r="F33" s="114" t="str">
        <x:v>K46:M46</x:v>
      </x:c>
      <x:c r="G33" s="116" t="n">
        <x:f>IF(AND(A33&lt;='Pengaturan'!$B$6,D33&lt;&gt;""),1,0)</x:f>
        <x:v>0</x:v>
      </x:c>
    </x:row>
    <x:row r="34" ht="22" customHeight="1">
      <x:c r="A34" s="129" t="n">
        <x:v>46280</x:v>
      </x:c>
      <x:c r="B34" s="114" t="str">
        <x:v>AMEL</x:v>
      </x:c>
      <x:c r="C34" s="114" t="n">
        <x:v>4</x:v>
      </x:c>
      <x:c r="D34" s="114"/>
      <x:c r="E34" s="114" t="str">
        <x:v>15</x:v>
      </x:c>
      <x:c r="F34" s="114" t="str">
        <x:v>K47:M47</x:v>
      </x:c>
      <x:c r="G34" s="116" t="n">
        <x:f>IF(AND(A34&lt;='Pengaturan'!$B$6,D34&lt;&gt;""),1,0)</x:f>
        <x:v>0</x:v>
      </x:c>
    </x:row>
    <x:row r="35" ht="22" customHeight="1">
      <x:c r="A35" s="129" t="n">
        <x:v>46281</x:v>
      </x:c>
      <x:c r="B35" s="114" t="str">
        <x:v>INDAH</x:v>
      </x:c>
      <x:c r="C35" s="114" t="n">
        <x:v>13</x:v>
      </x:c>
      <x:c r="D35" s="114" t="str">
        <x:v>cetakan 14 sep</x:v>
      </x:c>
      <x:c r="E35" s="114" t="str">
        <x:v>16</x:v>
      </x:c>
      <x:c r="F35" s="114" t="str">
        <x:v>K44:M44</x:v>
      </x:c>
      <x:c r="G35" s="116" t="n">
        <x:f>IF(AND(A35&lt;='Pengaturan'!$B$6,D35&lt;&gt;""),1,0)</x:f>
        <x:v>1</x:v>
      </x:c>
    </x:row>
    <x:row r="36" ht="22" customHeight="1">
      <x:c r="A36" s="129" t="n">
        <x:v>46281</x:v>
      </x:c>
      <x:c r="B36" s="114" t="str">
        <x:v>INDAH</x:v>
      </x:c>
      <x:c r="C36" s="114"/>
      <x:c r="D36" s="114"/>
      <x:c r="E36" s="114" t="str">
        <x:v>16</x:v>
      </x:c>
      <x:c r="F36" s="114" t="str">
        <x:v>K45:M45</x:v>
      </x:c>
      <x:c r="G36" s="116" t="n">
        <x:f>IF(AND(A36&lt;='Pengaturan'!$B$6,D36&lt;&gt;""),1,0)</x:f>
        <x:v>0</x:v>
      </x:c>
    </x:row>
    <x:row r="37" ht="22" customHeight="1">
      <x:c r="A37" s="129" t="n">
        <x:v>46282</x:v>
      </x:c>
      <x:c r="B37" s="114" t="str">
        <x:v>AMEL</x:v>
      </x:c>
      <x:c r="C37" s="114" t="n">
        <x:v>11</x:v>
      </x:c>
      <x:c r="D37" s="114"/>
      <x:c r="E37" s="114" t="str">
        <x:v>17</x:v>
      </x:c>
      <x:c r="F37" s="114" t="str">
        <x:v>K47:M47</x:v>
      </x:c>
      <x:c r="G37" s="116" t="n">
        <x:f>IF(AND(A37&lt;='Pengaturan'!$B$6,D37&lt;&gt;""),1,0)</x:f>
        <x:v>0</x:v>
      </x:c>
    </x:row>
    <x:row r="38" ht="22" customHeight="1">
      <x:c r="A38" s="129" t="n">
        <x:v>46282</x:v>
      </x:c>
      <x:c r="B38" s="114" t="str">
        <x:v>AMEL</x:v>
      </x:c>
      <x:c r="C38" s="114"/>
      <x:c r="D38" s="114"/>
      <x:c r="E38" s="114" t="str">
        <x:v>17</x:v>
      </x:c>
      <x:c r="F38" s="114" t="str">
        <x:v>K48:M48</x:v>
      </x:c>
      <x:c r="G38" s="116" t="n">
        <x:f>IF(AND(A38&lt;='Pengaturan'!$B$6,D38&lt;&gt;""),1,0)</x:f>
        <x:v>0</x:v>
      </x:c>
    </x:row>
    <x:row r="39">
      <x:c r="A39" s="198" t="n">
        <x:v>46283</x:v>
      </x:c>
      <x:c r="B39" s="199" t="str">
        <x:v>AMEL</x:v>
      </x:c>
      <x:c r="C39" s="199"/>
      <x:c r="D39" s="199"/>
      <x:c r="E39" s="199" t="str">
        <x:v>18</x:v>
      </x:c>
      <x:c r="F39" s="199" t="str">
        <x:v>K47:M47</x:v>
      </x:c>
      <x:c r="G39" s="201" t="n">
        <x:f>IF(AND(A39&lt;='Pengaturan'!$B$6,D39&lt;&gt;""),1,0)</x:f>
        <x:v>0</x:v>
      </x:c>
    </x:row>
    <x:row r="40">
      <x:c r="A40" s="198" t="n">
        <x:v>46283</x:v>
      </x:c>
      <x:c r="B40" s="199" t="str">
        <x:v>INDAH</x:v>
      </x:c>
      <x:c r="C40" s="199" t="n">
        <x:v>5</x:v>
      </x:c>
      <x:c r="D40" s="199"/>
      <x:c r="E40" s="199" t="str">
        <x:v>18</x:v>
      </x:c>
      <x:c r="F40" s="199" t="str">
        <x:v>K48:M48</x:v>
      </x:c>
      <x:c r="G40" s="201" t="n">
        <x:f>IF(AND(A40&lt;='Pengaturan'!$B$6,D40&lt;&gt;""),1,0)</x:f>
        <x:v>0</x:v>
      </x:c>
    </x:row>
    <x:row r="41">
      <x:c r="A41" s="198" t="n">
        <x:v>46284</x:v>
      </x:c>
      <x:c r="B41" s="199" t="str">
        <x:v>INDAH</x:v>
      </x:c>
      <x:c r="C41" s="199" t="n">
        <x:v>4</x:v>
      </x:c>
      <x:c r="D41" s="199" t="str">
        <x:v>5R</x:v>
      </x:c>
      <x:c r="E41" s="199" t="str">
        <x:v>19</x:v>
      </x:c>
      <x:c r="F41" s="199" t="str">
        <x:v>K48:M48</x:v>
      </x:c>
      <x:c r="G41" s="201" t="n">
        <x:f>IF(AND(A41&lt;='Pengaturan'!$B$6,D41&lt;&gt;""),1,0)</x:f>
        <x:v>1</x:v>
      </x:c>
    </x:row>
    <x:row r="42">
      <x:c r="A42" s="198" t="n">
        <x:v>46284</x:v>
      </x:c>
      <x:c r="B42" s="199" t="str">
        <x:v>AMEL</x:v>
      </x:c>
      <x:c r="C42" s="199"/>
      <x:c r="D42" s="199"/>
      <x:c r="E42" s="199" t="str">
        <x:v>19</x:v>
      </x:c>
      <x:c r="F42" s="199" t="str">
        <x:v>K49:M49</x:v>
      </x:c>
      <x:c r="G42" s="201" t="n">
        <x:f>IF(AND(A42&lt;='Pengaturan'!$B$6,D42&lt;&gt;""),1,0)</x:f>
        <x:v>0</x:v>
      </x:c>
    </x:row>
    <x:row r="43">
      <x:c r="A43" s="198" t="n">
        <x:v>46285</x:v>
      </x:c>
      <x:c r="B43" s="199"/>
      <x:c r="C43" s="199"/>
      <x:c r="D43" s="199"/>
      <x:c r="E43" s="199" t="str">
        <x:v>20</x:v>
      </x:c>
      <x:c r="F43" s="199" t="str">
        <x:v>K45:M45</x:v>
      </x:c>
      <x:c r="G43" s="201" t="n">
        <x:f>IF(AND(A43&lt;='Pengaturan'!$B$6,D43&lt;&gt;""),1,0)</x:f>
        <x:v>0</x:v>
      </x:c>
    </x:row>
    <x:row r="44">
      <x:c r="A44" s="198" t="n">
        <x:v>46285</x:v>
      </x:c>
      <x:c r="B44" s="199"/>
      <x:c r="C44" s="199"/>
      <x:c r="D44" s="199"/>
      <x:c r="E44" s="199" t="str">
        <x:v>20</x:v>
      </x:c>
      <x:c r="F44" s="199" t="str">
        <x:v>K46:M46</x:v>
      </x:c>
      <x:c r="G44" s="201" t="n">
        <x:f>IF(AND(A44&lt;='Pengaturan'!$B$6,D44&lt;&gt;""),1,0)</x:f>
        <x:v>0</x:v>
      </x:c>
    </x:row>
    <x:row r="45">
      <x:c r="A45" s="198" t="n">
        <x:v>46286</x:v>
      </x:c>
      <x:c r="B45" s="199"/>
      <x:c r="C45" s="199"/>
      <x:c r="D45" s="199"/>
      <x:c r="E45" s="199" t="str">
        <x:v>21</x:v>
      </x:c>
      <x:c r="F45" s="199" t="str">
        <x:v>K40:M40</x:v>
      </x:c>
      <x:c r="G45" s="201" t="n">
        <x:f>IF(AND(A45&lt;='Pengaturan'!$B$6,D45&lt;&gt;""),1,0)</x:f>
        <x:v>0</x:v>
      </x:c>
    </x:row>
    <x:row r="46">
      <x:c r="A46" s="198" t="n">
        <x:v>46286</x:v>
      </x:c>
      <x:c r="B46" s="199"/>
      <x:c r="C46" s="199"/>
      <x:c r="D46" s="199"/>
      <x:c r="E46" s="199" t="str">
        <x:v>21</x:v>
      </x:c>
      <x:c r="F46" s="199" t="str">
        <x:v>K41:M41</x:v>
      </x:c>
      <x:c r="G46" s="201" t="n">
        <x:f>IF(AND(A46&lt;='Pengaturan'!$B$6,D46&lt;&gt;""),1,0)</x:f>
        <x:v>0</x:v>
      </x:c>
    </x:row>
    <x:row r="47">
      <x:c r="A47" s="198" t="n">
        <x:v>46287</x:v>
      </x:c>
      <x:c r="B47" s="199"/>
      <x:c r="C47" s="199"/>
      <x:c r="D47" s="199"/>
      <x:c r="E47" s="199" t="str">
        <x:v>22</x:v>
      </x:c>
      <x:c r="F47" s="199" t="str">
        <x:v>K46:M46</x:v>
      </x:c>
      <x:c r="G47" s="201" t="n">
        <x:f>IF(AND(A47&lt;='Pengaturan'!$B$6,D47&lt;&gt;""),1,0)</x:f>
        <x:v>0</x:v>
      </x:c>
    </x:row>
    <x:row r="48">
      <x:c r="A48" s="198" t="n">
        <x:v>46287</x:v>
      </x:c>
      <x:c r="B48" s="199"/>
      <x:c r="C48" s="199"/>
      <x:c r="D48" s="199"/>
      <x:c r="E48" s="199" t="str">
        <x:v>22</x:v>
      </x:c>
      <x:c r="F48" s="199" t="str">
        <x:v>K47:M47</x:v>
      </x:c>
      <x:c r="G48" s="201" t="n">
        <x:f>IF(AND(A48&lt;='Pengaturan'!$B$6,D48&lt;&gt;""),1,0)</x:f>
        <x:v>0</x:v>
      </x:c>
    </x:row>
    <x:row r="49">
      <x:c r="A49" s="198" t="n">
        <x:v>46288</x:v>
      </x:c>
      <x:c r="B49" s="199" t="str">
        <x:v>AMEL</x:v>
      </x:c>
      <x:c r="C49" s="199"/>
      <x:c r="D49" s="199"/>
      <x:c r="E49" s="199" t="str">
        <x:v>23</x:v>
      </x:c>
      <x:c r="F49" s="199" t="str">
        <x:v>K56:M56</x:v>
      </x:c>
      <x:c r="G49" s="201" t="n">
        <x:f>IF(AND(A49&lt;='Pengaturan'!$B$6,D49&lt;&gt;""),1,0)</x:f>
        <x:v>0</x:v>
      </x:c>
    </x:row>
    <x:row r="50">
      <x:c r="A50" s="198" t="n">
        <x:v>46288</x:v>
      </x:c>
      <x:c r="B50" s="199" t="str">
        <x:v>AMEL</x:v>
      </x:c>
      <x:c r="C50" s="199"/>
      <x:c r="D50" s="199"/>
      <x:c r="E50" s="199" t="str">
        <x:v>23</x:v>
      </x:c>
      <x:c r="F50" s="199" t="str">
        <x:v>K57:M57</x:v>
      </x:c>
      <x:c r="G50" s="201" t="n">
        <x:f>IF(AND(A50&lt;='Pengaturan'!$B$6,D50&lt;&gt;""),1,0)</x:f>
        <x:v>0</x:v>
      </x:c>
    </x:row>
    <x:row r="51">
      <x:c r="A51" s="198" t="n">
        <x:v>46289</x:v>
      </x:c>
      <x:c r="B51" s="199"/>
      <x:c r="C51" s="199"/>
      <x:c r="D51" s="199"/>
      <x:c r="E51" s="199" t="str">
        <x:v>24</x:v>
      </x:c>
      <x:c r="F51" s="199" t="str">
        <x:v>K49:M49</x:v>
      </x:c>
      <x:c r="G51" s="201" t="n">
        <x:f>IF(AND(A51&lt;='Pengaturan'!$B$6,D51&lt;&gt;""),1,0)</x:f>
        <x:v>0</x:v>
      </x:c>
    </x:row>
    <x:row r="52">
      <x:c r="A52" s="198" t="n">
        <x:v>46289</x:v>
      </x:c>
      <x:c r="B52" s="199"/>
      <x:c r="C52" s="199"/>
      <x:c r="D52" s="199"/>
      <x:c r="E52" s="199" t="str">
        <x:v>24</x:v>
      </x:c>
      <x:c r="F52" s="199" t="str">
        <x:v>K50:M50</x:v>
      </x:c>
      <x:c r="G52" s="201" t="n">
        <x:f>IF(AND(A52&lt;='Pengaturan'!$B$6,D52&lt;&gt;""),1,0)</x:f>
        <x:v>0</x:v>
      </x:c>
    </x:row>
    <x:row r="53">
      <x:c r="A53" s="198" t="n">
        <x:v>46290</x:v>
      </x:c>
      <x:c r="B53" s="199"/>
      <x:c r="C53" s="199"/>
      <x:c r="D53" s="199"/>
      <x:c r="E53" s="199" t="str">
        <x:v>25</x:v>
      </x:c>
      <x:c r="F53" s="199" t="str">
        <x:v>K43:M43</x:v>
      </x:c>
      <x:c r="G53" s="201" t="n">
        <x:f>IF(AND(A53&lt;='Pengaturan'!$B$6,D53&lt;&gt;""),1,0)</x:f>
        <x:v>0</x:v>
      </x:c>
    </x:row>
    <x:row r="54">
      <x:c r="A54" s="198" t="n">
        <x:v>46290</x:v>
      </x:c>
      <x:c r="B54" s="199"/>
      <x:c r="C54" s="199"/>
      <x:c r="D54" s="199"/>
      <x:c r="E54" s="199" t="str">
        <x:v>25</x:v>
      </x:c>
      <x:c r="F54" s="199" t="str">
        <x:v>K44:M44</x:v>
      </x:c>
      <x:c r="G54" s="201" t="n">
        <x:f>IF(AND(A54&lt;='Pengaturan'!$B$6,D54&lt;&gt;""),1,0)</x:f>
        <x:v>0</x:v>
      </x:c>
    </x:row>
    <x:row r="55">
      <x:c r="A55" s="198" t="n">
        <x:v>46291</x:v>
      </x:c>
      <x:c r="B55" s="199"/>
      <x:c r="C55" s="199"/>
      <x:c r="D55" s="199"/>
      <x:c r="E55" s="199" t="str">
        <x:v>26</x:v>
      </x:c>
      <x:c r="F55" s="199" t="str">
        <x:v>K47:M47</x:v>
      </x:c>
      <x:c r="G55" s="201" t="n">
        <x:f>IF(AND(A55&lt;='Pengaturan'!$B$6,D55&lt;&gt;""),1,0)</x:f>
        <x:v>0</x:v>
      </x:c>
    </x:row>
    <x:row r="56">
      <x:c r="A56" s="198" t="n">
        <x:v>46291</x:v>
      </x:c>
      <x:c r="B56" s="199"/>
      <x:c r="C56" s="199"/>
      <x:c r="D56" s="199"/>
      <x:c r="E56" s="199" t="str">
        <x:v>26</x:v>
      </x:c>
      <x:c r="F56" s="199" t="str">
        <x:v>K48:M48</x:v>
      </x:c>
      <x:c r="G56" s="201" t="n">
        <x:f>IF(AND(A56&lt;='Pengaturan'!$B$6,D56&lt;&gt;""),1,0)</x:f>
        <x:v>0</x:v>
      </x:c>
    </x:row>
    <x:row r="57">
      <x:c r="A57" s="198" t="n">
        <x:v>46292</x:v>
      </x:c>
      <x:c r="B57" s="199"/>
      <x:c r="C57" s="199"/>
      <x:c r="D57" s="199"/>
      <x:c r="E57" s="199" t="str">
        <x:v>27</x:v>
      </x:c>
      <x:c r="F57" s="199" t="str">
        <x:v>K52:M52</x:v>
      </x:c>
      <x:c r="G57" s="201" t="n">
        <x:f>IF(AND(A57&lt;='Pengaturan'!$B$6,D57&lt;&gt;""),1,0)</x:f>
        <x:v>0</x:v>
      </x:c>
    </x:row>
    <x:row r="58">
      <x:c r="A58" s="198" t="n">
        <x:v>46292</x:v>
      </x:c>
      <x:c r="B58" s="199"/>
      <x:c r="C58" s="199"/>
      <x:c r="D58" s="199"/>
      <x:c r="E58" s="199" t="str">
        <x:v>27</x:v>
      </x:c>
      <x:c r="F58" s="199" t="str">
        <x:v>K53:M53</x:v>
      </x:c>
      <x:c r="G58" s="201" t="n">
        <x:f>IF(AND(A58&lt;='Pengaturan'!$B$6,D58&lt;&gt;""),1,0)</x:f>
        <x:v>0</x:v>
      </x:c>
    </x:row>
    <x:row r="59">
      <x:c r="A59" s="198" t="n">
        <x:v>46293</x:v>
      </x:c>
      <x:c r="B59" s="199"/>
      <x:c r="C59" s="199"/>
      <x:c r="D59" s="199"/>
      <x:c r="E59" s="199" t="str">
        <x:v>28</x:v>
      </x:c>
      <x:c r="F59" s="199" t="str">
        <x:v>K47:M47</x:v>
      </x:c>
      <x:c r="G59" s="201" t="n">
        <x:f>IF(AND(A59&lt;='Pengaturan'!$B$6,D59&lt;&gt;""),1,0)</x:f>
        <x:v>0</x:v>
      </x:c>
    </x:row>
    <x:row r="60">
      <x:c r="A60" s="198" t="n">
        <x:v>46293</x:v>
      </x:c>
      <x:c r="B60" s="199"/>
      <x:c r="C60" s="199"/>
      <x:c r="D60" s="199"/>
      <x:c r="E60" s="199" t="str">
        <x:v>28</x:v>
      </x:c>
      <x:c r="F60" s="199" t="str">
        <x:v>K48:M48</x:v>
      </x:c>
      <x:c r="G60" s="201" t="n">
        <x:f>IF(AND(A60&lt;='Pengaturan'!$B$6,D60&lt;&gt;""),1,0)</x:f>
        <x:v>0</x:v>
      </x:c>
    </x:row>
    <x:row r="61">
      <x:c r="A61" s="198" t="n">
        <x:v>46294</x:v>
      </x:c>
      <x:c r="B61" s="199"/>
      <x:c r="C61" s="199"/>
      <x:c r="D61" s="199"/>
      <x:c r="E61" s="199" t="str">
        <x:v>29</x:v>
      </x:c>
      <x:c r="F61" s="199" t="str">
        <x:v>K51:M51</x:v>
      </x:c>
      <x:c r="G61" s="201" t="n">
        <x:f>IF(AND(A61&lt;='Pengaturan'!$B$6,D61&lt;&gt;""),1,0)</x:f>
        <x:v>0</x:v>
      </x:c>
    </x:row>
    <x:row r="62">
      <x:c r="A62" s="198" t="n">
        <x:v>46294</x:v>
      </x:c>
      <x:c r="B62" s="199"/>
      <x:c r="C62" s="199"/>
      <x:c r="D62" s="199"/>
      <x:c r="E62" s="199" t="str">
        <x:v>29</x:v>
      </x:c>
      <x:c r="F62" s="199" t="str">
        <x:v>K52:M52</x:v>
      </x:c>
      <x:c r="G62" s="201" t="n">
        <x:f>IF(AND(A62&lt;='Pengaturan'!$B$6,D62&lt;&gt;""),1,0)</x:f>
        <x:v>0</x:v>
      </x:c>
    </x:row>
    <x:row r="63">
      <x:c r="A63" s="198" t="n">
        <x:v>46295</x:v>
      </x:c>
      <x:c r="B63" s="199"/>
      <x:c r="C63" s="199"/>
      <x:c r="D63" s="199"/>
      <x:c r="E63" s="199" t="str">
        <x:v>30</x:v>
      </x:c>
      <x:c r="F63" s="199" t="str">
        <x:v>K43:M43</x:v>
      </x:c>
      <x:c r="G63" s="201" t="n">
        <x:f>IF(AND(A63&lt;='Pengaturan'!$B$6,D63&lt;&gt;""),1,0)</x:f>
        <x:v>0</x:v>
      </x:c>
    </x:row>
    <x:row r="64">
      <x:c r="A64" s="202" t="n">
        <x:v>46295</x:v>
      </x:c>
      <x:c r="B64" s="203"/>
      <x:c r="C64" s="203"/>
      <x:c r="D64" s="203"/>
      <x:c r="E64" s="203" t="str">
        <x:v>30</x:v>
      </x:c>
      <x:c r="F64" s="203" t="str">
        <x:v>K44:M44</x:v>
      </x:c>
      <x:c r="G64" s="205" t="n">
        <x:f>IF(AND(A64&lt;='Pengaturan'!$B$6,D64&lt;&gt;""),1,0)</x:f>
        <x:v>0</x:v>
      </x:c>
    </x:row>
  </x:sheetData>
  <x:mergeCells>
    <x:mergeCell ref="A1:G1"/>
    <x:mergeCell ref="A2:G2"/>
  </x:mergeCells>
  <x:conditionalFormatting sqref="A5:G64">
    <x:cfRule type="expression" dxfId="41" priority="1">
      <x:formula>$A5&gt;'Pengaturan'!$B$6</x:formula>
    </x:cfRule>
  </x:conditionalFormatting>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3"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 min="9" max="9" width="18" hidden="0" customWidth="1"/>
    <x:col min="10" max="10" width="18" hidden="0" customWidth="1"/>
  </x:cols>
  <x:sheetData>
    <x:row r="1" ht="34" customHeight="1">
      <x:c r="A1" s="4" t="str">
        <x:v>AUDIT &amp; REKONSILIASI | SEPTEMBER 2026</x:v>
      </x:c>
      <x:c r="B1" s="4"/>
      <x:c r="C1" s="4"/>
      <x:c r="D1" s="4"/>
      <x:c r="E1" s="4"/>
      <x:c r="F1" s="4"/>
      <x:c r="G1" s="4"/>
      <x:c r="H1" s="4"/>
      <x:c r="I1" s="4"/>
      <x:c r="J1" s="4"/>
    </x:row>
    <x:row r="2" ht="36" customHeight="1">
      <x:c r="A2" s="6" t="str">
        <x:v>Rekonsiliasi 477 baris transaksi tanggal September valid. Reguler 19 September 2026 15.53 WIB. Pemeriksaan memakai penjumlahan baris sumber, bukan hanya Resume.</x:v>
      </x:c>
      <x:c r="B2" s="6"/>
      <x:c r="C2" s="6"/>
      <x:c r="D2" s="6"/>
      <x:c r="E2" s="6"/>
      <x:c r="F2" s="6"/>
      <x:c r="G2" s="6"/>
      <x:c r="H2" s="6"/>
      <x:c r="I2" s="6"/>
      <x:c r="J2" s="6"/>
    </x:row>
    <x:row r="3" ht="22" customHeight="1">
      <x:c r="A3" s="2"/>
      <x:c r="B3" s="2"/>
      <x:c r="C3" s="2"/>
      <x:c r="D3" s="2"/>
      <x:c r="E3" s="2"/>
      <x:c r="F3" s="2"/>
      <x:c r="G3" s="2"/>
      <x:c r="H3" s="2"/>
      <x:c r="I3" s="2"/>
      <x:c r="J3" s="2"/>
    </x:row>
    <x:row r="4" ht="34" customHeight="1">
      <x:c r="A4" s="127" t="str">
        <x:v>Pemeriksaan</x:v>
      </x:c>
      <x:c r="B4" s="128" t="str">
        <x:v>Sumber</x:v>
      </x:c>
      <x:c r="C4" s="128" t="str">
        <x:v>Hasil Laporan</x:v>
      </x:c>
      <x:c r="D4" s="128" t="str">
        <x:v>Selisih</x:v>
      </x:c>
      <x:c r="E4" s="128" t="str">
        <x:v>Status</x:v>
      </x:c>
      <x:c r="F4" s="2"/>
      <x:c r="G4" s="2"/>
      <x:c r="H4" s="2"/>
      <x:c r="I4" s="2"/>
      <x:c r="J4" s="2"/>
    </x:row>
    <x:row r="5" ht="22" customHeight="1">
      <x:c r="A5" s="112" t="str">
        <x:v>Baris transaksi</x:v>
      </x:c>
      <x:c r="B5" s="114" t="n">
        <x:v>477</x:v>
      </x:c>
      <x:c r="C5" s="114" t="n">
        <x:f>COUNTIFS('Log Transaksi'!$B$5:$B$504,"&gt;="&amp;'Pengaturan'!$B$4,'Log Transaksi'!$B$5:$B$504,"&lt;="&amp;'Pengaturan'!$B$6)</x:f>
        <x:v>477</x:v>
      </x:c>
      <x:c r="D5" s="114" t="n">
        <x:f>C5-B5</x:f>
        <x:v>0</x:v>
      </x:c>
      <x:c r="E5" s="116" t="str">
        <x:f>IF(D5=0,"MATCH","CHECK")</x:f>
        <x:v>MATCH</x:v>
      </x:c>
      <x:c r="F5" s="2"/>
      <x:c r="G5" s="2"/>
      <x:c r="H5" s="2"/>
      <x:c r="I5" s="2"/>
      <x:c r="J5" s="2"/>
    </x:row>
    <x:row r="6" ht="22" customHeight="1">
      <x:c r="A6" s="112" t="str">
        <x:v>Cash September</x:v>
      </x:c>
      <x:c r="B6" s="115" t="n">
        <x:v>26875000</x:v>
      </x:c>
      <x:c r="C6" s="115" t="n">
        <x:f>'Omzet Harian September'!D38</x:f>
        <x:v>26875000</x:v>
      </x:c>
      <x:c r="D6" s="115" t="n">
        <x:f>C6-B6</x:f>
        <x:v>0</x:v>
      </x:c>
      <x:c r="E6" s="116" t="str">
        <x:f>IF(D6=0,"MATCH","CHECK")</x:f>
        <x:v>MATCH</x:v>
      </x:c>
      <x:c r="F6" s="2"/>
      <x:c r="G6" s="2"/>
      <x:c r="H6" s="2"/>
      <x:c r="I6" s="2"/>
      <x:c r="J6" s="2"/>
    </x:row>
    <x:row r="7" ht="22" customHeight="1">
      <x:c r="A7" s="112" t="str">
        <x:v>Transfer September</x:v>
      </x:c>
      <x:c r="B7" s="115" t="n">
        <x:v>62690000</x:v>
      </x:c>
      <x:c r="C7" s="115" t="n">
        <x:f>'Omzet Harian September'!E38</x:f>
        <x:v>62690000</x:v>
      </x:c>
      <x:c r="D7" s="115" t="n">
        <x:f>C7-B7</x:f>
        <x:v>0</x:v>
      </x:c>
      <x:c r="E7" s="116" t="str">
        <x:f>IF(D7=0,"MATCH","CHECK")</x:f>
        <x:v>MATCH</x:v>
      </x:c>
      <x:c r="F7" s="2"/>
      <x:c r="G7" s="2"/>
      <x:c r="H7" s="2"/>
      <x:c r="I7" s="2"/>
      <x:c r="J7" s="2"/>
    </x:row>
    <x:row r="8" ht="22" customHeight="1">
      <x:c r="A8" s="112" t="str">
        <x:v>Cash-in September</x:v>
      </x:c>
      <x:c r="B8" s="115" t="n">
        <x:v>89565000</x:v>
      </x:c>
      <x:c r="C8" s="115" t="n">
        <x:f>'Omzet Harian September'!F38</x:f>
        <x:v>89565000</x:v>
      </x:c>
      <x:c r="D8" s="115" t="n">
        <x:f>C8-B8</x:f>
        <x:v>0</x:v>
      </x:c>
      <x:c r="E8" s="116" t="str">
        <x:f>IF(D8=0,"MATCH","CHECK")</x:f>
        <x:v>MATCH</x:v>
      </x:c>
      <x:c r="F8" s="2"/>
      <x:c r="G8" s="2"/>
      <x:c r="H8" s="2"/>
      <x:c r="I8" s="2"/>
      <x:c r="J8" s="2"/>
    </x:row>
    <x:row r="9" ht="22" customHeight="1">
      <x:c r="A9" s="112" t="str">
        <x:v>Cash-out</x:v>
      </x:c>
      <x:c r="B9" s="115" t="n">
        <x:v>2161000</x:v>
      </x:c>
      <x:c r="C9" s="115" t="n">
        <x:f>'Input COGS OPEX'!B17</x:f>
        <x:v>2161000</x:v>
      </x:c>
      <x:c r="D9" s="115" t="n">
        <x:f>C9-B9</x:f>
        <x:v>0</x:v>
      </x:c>
      <x:c r="E9" s="116" t="str">
        <x:f>IF(D9=0,"MATCH","CHECK")</x:f>
        <x:v>MATCH</x:v>
      </x:c>
      <x:c r="F9" s="2"/>
      <x:c r="G9" s="2"/>
      <x:c r="H9" s="2"/>
      <x:c r="I9" s="2"/>
      <x:c r="J9" s="2"/>
    </x:row>
    <x:row r="10" ht="22" customHeight="1">
      <x:c r="A10" s="112" t="str">
        <x:v>Paket ke cash-in</x:v>
      </x:c>
      <x:c r="B10" s="115" t="n">
        <x:v>89565000</x:v>
      </x:c>
      <x:c r="C10" s="115" t="n">
        <x:f>'Analisis Paket &amp; Crew'!D20</x:f>
        <x:v>89565000</x:v>
      </x:c>
      <x:c r="D10" s="115" t="n">
        <x:f>C10-B10</x:f>
        <x:v>0</x:v>
      </x:c>
      <x:c r="E10" s="116" t="str">
        <x:f>IF(D10=0,"MATCH","CHECK")</x:f>
        <x:v>MATCH</x:v>
      </x:c>
      <x:c r="F10" s="2"/>
      <x:c r="G10" s="2"/>
      <x:c r="H10" s="2"/>
      <x:c r="I10" s="2"/>
      <x:c r="J10" s="2"/>
    </x:row>
    <x:row r="11" ht="22" customHeight="1">
      <x:c r="A11" s="112" t="str">
        <x:v>Baris arsip sheet 31</x:v>
      </x:c>
      <x:c r="B11" s="114" t="n">
        <x:v>37</x:v>
      </x:c>
      <x:c r="C11" s="114" t="n">
        <x:f>COUNTA('Arsip Sheet 31'!B5:B41)</x:f>
        <x:v>37</x:v>
      </x:c>
      <x:c r="D11" s="114" t="n">
        <x:f>C11-B11</x:f>
        <x:v>0</x:v>
      </x:c>
      <x:c r="E11" s="116" t="str">
        <x:f>IF(D11=0,"MATCH","CHECK")</x:f>
        <x:v>MATCH</x:v>
      </x:c>
      <x:c r="F11" s="2"/>
      <x:c r="G11" s="2"/>
      <x:c r="H11" s="2"/>
      <x:c r="I11" s="2"/>
      <x:c r="J11" s="2"/>
    </x:row>
    <x:row r="12" ht="22" customHeight="1">
      <x:c r="A12" s="157" t="str">
        <x:v>Nominal arsip sheet 31</x:v>
      </x:c>
      <x:c r="B12" s="132" t="n">
        <x:v>4275000</x:v>
      </x:c>
      <x:c r="C12" s="132" t="n">
        <x:f>SUM('Arsip Sheet 31'!I5:I41)</x:f>
        <x:v>4275000</x:v>
      </x:c>
      <x:c r="D12" s="132" t="n">
        <x:f>C12-B12</x:f>
        <x:v>0</x:v>
      </x:c>
      <x:c r="E12" s="133" t="str">
        <x:f>IF(D12=0,"MATCH","CHECK")</x:f>
        <x:v>MATCH</x:v>
      </x:c>
      <x:c r="F12" s="2"/>
      <x:c r="G12" s="2"/>
      <x:c r="H12" s="2"/>
      <x:c r="I12" s="2"/>
      <x:c r="J12" s="2"/>
    </x:row>
    <x:row r="13" ht="22" customHeight="1">
      <x:c r="A13" s="2"/>
      <x:c r="B13" s="2"/>
      <x:c r="C13" s="2"/>
      <x:c r="D13" s="2"/>
      <x:c r="E13" s="2"/>
      <x:c r="F13" s="2"/>
      <x:c r="G13" s="2"/>
      <x:c r="H13" s="2"/>
      <x:c r="I13" s="2"/>
      <x:c r="J13" s="2"/>
    </x:row>
    <x:row r="14" ht="22" customHeight="1">
      <x:c r="A14" s="2"/>
      <x:c r="B14" s="2"/>
      <x:c r="C14" s="2"/>
      <x:c r="D14" s="2"/>
      <x:c r="E14" s="2"/>
      <x:c r="F14" s="2"/>
      <x:c r="G14" s="2"/>
      <x:c r="H14" s="2"/>
      <x:c r="I14" s="2"/>
      <x:c r="J14" s="2"/>
    </x:row>
    <x:row r="15" ht="26" customHeight="1">
      <x:c r="A15" s="23" t="str">
        <x:v>CATATAN PEMERIKSAAN YANG PERLU DITINDAKLANJUTI</x:v>
      </x:c>
      <x:c r="B15" s="23"/>
      <x:c r="C15" s="23"/>
      <x:c r="D15" s="23"/>
      <x:c r="E15" s="23"/>
      <x:c r="F15" s="23"/>
      <x:c r="G15" s="23"/>
      <x:c r="H15" s="23"/>
      <x:c r="I15" s="23"/>
      <x:c r="J15" s="23"/>
    </x:row>
    <x:row r="16" ht="22" customHeight="1">
      <x:c r="A16" s="2"/>
      <x:c r="B16" s="2"/>
      <x:c r="C16" s="2"/>
      <x:c r="D16" s="2"/>
      <x:c r="E16" s="2"/>
      <x:c r="F16" s="2"/>
      <x:c r="G16" s="2"/>
      <x:c r="H16" s="2"/>
      <x:c r="I16" s="2"/>
      <x:c r="J16" s="2"/>
    </x:row>
    <x:row r="17" ht="38" customHeight="1">
      <x:c r="A17" s="6" t="str">
        <x:v>Sheet 31 berisi 37 transaksi Rp4.275.000. September tidak memiliki tanggal 31. Data disimpan lengkap di Arsip Sheet 31 dan belum dimasukkan September.</x:v>
      </x:c>
      <x:c r="B17" s="6"/>
      <x:c r="C17" s="6"/>
      <x:c r="D17" s="6"/>
      <x:c r="E17" s="6"/>
      <x:c r="F17" s="6"/>
      <x:c r="G17" s="6"/>
      <x:c r="H17" s="6"/>
      <x:c r="I17" s="6"/>
      <x:c r="J17" s="6"/>
    </x:row>
    <x:row r="18" ht="22" customHeight="1">
      <x:c r="A18" s="2"/>
      <x:c r="B18" s="2"/>
      <x:c r="C18" s="2"/>
      <x:c r="D18" s="2"/>
      <x:c r="E18" s="2"/>
      <x:c r="F18" s="2"/>
      <x:c r="G18" s="2"/>
      <x:c r="H18" s="2"/>
      <x:c r="I18" s="2"/>
      <x:c r="J18" s="2"/>
    </x:row>
    <x:row r="19" ht="38" customHeight="1">
      <x:c r="A19" s="6" t="str">
        <x:v>Sheet 20 memuat nama crew pada template tanpa identitas atau nominal transaksi. Baris template tidak dihitung sebagai transaksi. Sel sumber tetap diarsipkan.</x:v>
      </x:c>
      <x:c r="B19" s="6"/>
      <x:c r="C19" s="6"/>
      <x:c r="D19" s="6"/>
      <x:c r="E19" s="6"/>
      <x:c r="F19" s="6"/>
      <x:c r="G19" s="6"/>
      <x:c r="H19" s="6"/>
      <x:c r="I19" s="6"/>
      <x:c r="J19" s="6"/>
    </x:row>
    <x:row r="20" ht="22" customHeight="1">
      <x:c r="A20" s="2"/>
      <x:c r="B20" s="2"/>
      <x:c r="C20" s="2"/>
      <x:c r="D20" s="2"/>
      <x:c r="E20" s="2"/>
      <x:c r="F20" s="2"/>
      <x:c r="G20" s="2"/>
      <x:c r="H20" s="2"/>
      <x:c r="I20" s="2"/>
      <x:c r="J20" s="2"/>
    </x:row>
    <x:row r="21" ht="38" customHeight="1">
      <x:c r="A21" s="6" t="str">
        <x:v>19 September masih berjalan. Closing sampai 18 September. 18 transaksi tanpa uang masuk tetap disimpan.</x:v>
      </x:c>
      <x:c r="B21" s="6"/>
      <x:c r="C21" s="6"/>
      <x:c r="D21" s="6"/>
      <x:c r="E21" s="6"/>
      <x:c r="F21" s="6"/>
      <x:c r="G21" s="6"/>
      <x:c r="H21" s="6"/>
      <x:c r="I21" s="6"/>
      <x:c r="J21" s="6"/>
    </x:row>
    <x:row r="22" ht="22" customHeight="1">
      <x:c r="A22" s="2"/>
      <x:c r="B22" s="2"/>
      <x:c r="C22" s="2"/>
      <x:c r="D22" s="2"/>
      <x:c r="E22" s="2"/>
      <x:c r="F22" s="2"/>
      <x:c r="G22" s="2"/>
      <x:c r="H22" s="2"/>
      <x:c r="I22" s="2"/>
      <x:c r="J22" s="2"/>
    </x:row>
    <x:row r="23" ht="38" customHeight="1">
      <x:c r="A23" s="6" t="str">
        <x:v>Reguler 144 booking bernama. Tambahan 4 ID, 4 perpindahan slot, 0 menjadi nonaktif.</x:v>
      </x:c>
      <x:c r="B23" s="6"/>
      <x:c r="C23" s="6"/>
      <x:c r="D23" s="6"/>
      <x:c r="E23" s="6"/>
      <x:c r="F23" s="6"/>
      <x:c r="G23" s="6"/>
      <x:c r="H23" s="6"/>
      <x:c r="I23" s="6"/>
      <x:c r="J23" s="6"/>
    </x:row>
    <x:row r="24" ht="22" customHeight="1">
      <x:c r="A24" s="2"/>
      <x:c r="B24" s="2"/>
      <x:c r="C24" s="2"/>
      <x:c r="D24" s="2"/>
      <x:c r="E24" s="2"/>
      <x:c r="F24" s="2"/>
      <x:c r="G24" s="2"/>
      <x:c r="H24" s="2"/>
      <x:c r="I24" s="2"/>
      <x:c r="J24" s="2"/>
    </x:row>
    <x:row r="25" ht="38" customHeight="1">
      <x:c r="A25" s="6" t="str">
        <x:v>16 penanda WISUDA, Jumatan, dan slot lanjutan tidak dihitung sebagai booking. Sel asli tetap tersedia pada sumber.</x:v>
      </x:c>
      <x:c r="B25" s="6"/>
      <x:c r="C25" s="6"/>
      <x:c r="D25" s="6"/>
      <x:c r="E25" s="6"/>
      <x:c r="F25" s="6"/>
      <x:c r="G25" s="6"/>
      <x:c r="H25" s="6"/>
      <x:c r="I25" s="6"/>
      <x:c r="J25" s="6"/>
    </x:row>
    <x:row r="26" ht="22" customHeight="1">
      <x:c r="A26" s="2"/>
      <x:c r="B26" s="2"/>
      <x:c r="C26" s="2"/>
      <x:c r="D26" s="2"/>
      <x:c r="E26" s="2"/>
      <x:c r="F26" s="2"/>
      <x:c r="G26" s="2"/>
      <x:c r="H26" s="2"/>
      <x:c r="I26" s="2"/>
      <x:c r="J26" s="2"/>
    </x:row>
    <x:row r="27" ht="38" customHeight="1">
      <x:c r="A27" s="6" t="str">
        <x:v>52 status kosong, 2 nama kosong, 5 paket kosong. Nominal tetap masuk aktual.</x:v>
      </x:c>
      <x:c r="B27" s="6"/>
      <x:c r="C27" s="6"/>
      <x:c r="D27" s="6"/>
      <x:c r="E27" s="6"/>
      <x:c r="F27" s="6"/>
      <x:c r="G27" s="6"/>
      <x:c r="H27" s="6"/>
      <x:c r="I27" s="6"/>
      <x:c r="J27" s="6"/>
    </x:row>
    <x:row r="28" ht="22" customHeight="1">
      <x:c r="A28" s="2"/>
      <x:c r="B28" s="2"/>
      <x:c r="C28" s="2"/>
      <x:c r="D28" s="2"/>
      <x:c r="E28" s="2"/>
      <x:c r="F28" s="2"/>
      <x:c r="G28" s="2"/>
      <x:c r="H28" s="2"/>
      <x:c r="I28" s="2"/>
      <x:c r="J28" s="2"/>
    </x:row>
    <x:row r="29" ht="38" customHeight="1">
      <x:c r="A29" s="6" t="str">
        <x:v>Surplus kas Rp87.404.000. Master biaya belum lengkap. Snapshot wisuda belum diperbarui live.</x:v>
      </x:c>
      <x:c r="B29" s="6"/>
      <x:c r="C29" s="6"/>
      <x:c r="D29" s="6"/>
      <x:c r="E29" s="6"/>
      <x:c r="F29" s="6"/>
      <x:c r="G29" s="6"/>
      <x:c r="H29" s="6"/>
      <x:c r="I29" s="6"/>
      <x:c r="J29" s="6"/>
    </x:row>
    <x:row r="30" ht="22" customHeight="1">
      <x:c r="A30" s="2"/>
      <x:c r="B30" s="2"/>
      <x:c r="C30" s="2"/>
      <x:c r="D30" s="2"/>
      <x:c r="E30" s="2"/>
      <x:c r="F30" s="2"/>
      <x:c r="G30" s="2"/>
      <x:c r="H30" s="2"/>
      <x:c r="I30" s="2"/>
      <x:c r="J30" s="2"/>
    </x:row>
    <x:row r="31" ht="38" customHeight="1">
      <x:c r="A31" s="6" t="str">
        <x:v>Master cash flow dan biaya September belum diberikan. Status laba final dan rekonsiliasi master tetap belum lengkap. Angka biaya Agustus tidak dibawa menjadi biaya September.</x:v>
      </x:c>
      <x:c r="B31" s="6"/>
      <x:c r="C31" s="6"/>
      <x:c r="D31" s="6"/>
      <x:c r="E31" s="6"/>
      <x:c r="F31" s="6"/>
      <x:c r="G31" s="6"/>
      <x:c r="H31" s="6"/>
      <x:c r="I31" s="6"/>
      <x:c r="J31" s="6"/>
    </x:row>
    <x:row r="32" ht="22" customHeight="1">
      <x:c r="A32" s="2"/>
      <x:c r="B32" s="2"/>
      <x:c r="C32" s="2"/>
      <x:c r="D32" s="2"/>
      <x:c r="E32" s="2"/>
      <x:c r="F32" s="2"/>
      <x:c r="G32" s="2"/>
      <x:c r="H32" s="2"/>
      <x:c r="I32" s="2"/>
      <x:c r="J32" s="2"/>
    </x:row>
    <x:row r="33" ht="22" customHeight="1">
      <x:c r="A33" s="2"/>
      <x:c r="B33" s="2"/>
      <x:c r="C33" s="2"/>
      <x:c r="D33" s="2"/>
      <x:c r="E33" s="2"/>
      <x:c r="F33" s="2"/>
      <x:c r="G33" s="2"/>
      <x:c r="H33" s="2"/>
      <x:c r="I33" s="2"/>
      <x:c r="J33" s="2"/>
    </x:row>
    <x:row r="34" ht="22" customHeight="1">
      <x:c r="A34" s="2"/>
      <x:c r="B34" s="2"/>
      <x:c r="C34" s="2"/>
      <x:c r="D34" s="2"/>
      <x:c r="E34" s="2"/>
      <x:c r="F34" s="2"/>
      <x:c r="G34" s="2"/>
      <x:c r="H34" s="2"/>
      <x:c r="I34" s="2"/>
      <x:c r="J34" s="2"/>
    </x:row>
    <x:row r="35" ht="34" customHeight="1">
      <x:c r="A35" s="127" t="str">
        <x:v>Tanggal</x:v>
      </x:c>
      <x:c r="B35" s="128" t="str">
        <x:v>Cash Sumber</x:v>
      </x:c>
      <x:c r="C35" s="128" t="str">
        <x:v>Cash Laporan</x:v>
      </x:c>
      <x:c r="D35" s="128" t="str">
        <x:v>Selisih Cash</x:v>
      </x:c>
      <x:c r="E35" s="128" t="str">
        <x:v>Transfer Sumber</x:v>
      </x:c>
      <x:c r="F35" s="128" t="str">
        <x:v>Transfer Laporan</x:v>
      </x:c>
      <x:c r="G35" s="128" t="str">
        <x:v>Selisih Transfer</x:v>
      </x:c>
      <x:c r="H35" s="128" t="str">
        <x:v>Status</x:v>
      </x:c>
      <x:c r="I35" s="128" t="str">
        <x:v>Sumber</x:v>
      </x:c>
      <x:c r="J35" s="2"/>
    </x:row>
    <x:row r="36" ht="22" customHeight="1">
      <x:c r="A36" s="129" t="n">
        <x:v>46266</x:v>
      </x:c>
      <x:c r="B36" s="115" t="n">
        <x:v>1780000</x:v>
      </x:c>
      <x:c r="C36" s="115" t="n">
        <x:f>SUMIF('Log Transaksi'!$B$5:$B$504,A36,'Log Transaksi'!$G$5:$G$504)</x:f>
        <x:v>1780000</x:v>
      </x:c>
      <x:c r="D36" s="115" t="n">
        <x:f>C36-B36</x:f>
        <x:v>0</x:v>
      </x:c>
      <x:c r="E36" s="115" t="n">
        <x:v>6110000</x:v>
      </x:c>
      <x:c r="F36" s="115" t="n">
        <x:f>SUMIF('Log Transaksi'!$B$5:$B$504,A36,'Log Transaksi'!$H$5:$H$504)</x:f>
        <x:v>6110000</x:v>
      </x:c>
      <x:c r="G36" s="115" t="n">
        <x:f>F36-E36</x:f>
        <x:v>0</x:v>
      </x:c>
      <x:c r="H36" s="114" t="str">
        <x:f>IF(AND(D36=0,G36=0),"MATCH","CHECK")</x:f>
        <x:v>MATCH</x:v>
      </x:c>
      <x:c r="I36" s="116" t="str">
        <x:v>1!G53:H53</x:v>
      </x:c>
      <x:c r="J36" s="2"/>
    </x:row>
    <x:row r="37" ht="22" customHeight="1">
      <x:c r="A37" s="129" t="n">
        <x:v>46267</x:v>
      </x:c>
      <x:c r="B37" s="115" t="n">
        <x:v>4880000</x:v>
      </x:c>
      <x:c r="C37" s="115" t="n">
        <x:f>SUMIF('Log Transaksi'!$B$5:$B$504,A37,'Log Transaksi'!$G$5:$G$504)</x:f>
        <x:v>4880000</x:v>
      </x:c>
      <x:c r="D37" s="115" t="n">
        <x:f>C37-B37</x:f>
        <x:v>0</x:v>
      </x:c>
      <x:c r="E37" s="115" t="n">
        <x:v>5620000</x:v>
      </x:c>
      <x:c r="F37" s="115" t="n">
        <x:f>SUMIF('Log Transaksi'!$B$5:$B$504,A37,'Log Transaksi'!$H$5:$H$504)</x:f>
        <x:v>5620000</x:v>
      </x:c>
      <x:c r="G37" s="115" t="n">
        <x:f>F37-E37</x:f>
        <x:v>0</x:v>
      </x:c>
      <x:c r="H37" s="114" t="str">
        <x:f>IF(AND(D37=0,G37=0),"MATCH","CHECK")</x:f>
        <x:v>MATCH</x:v>
      </x:c>
      <x:c r="I37" s="116" t="str">
        <x:v>2!G53:H53</x:v>
      </x:c>
      <x:c r="J37" s="2"/>
    </x:row>
    <x:row r="38" ht="22" customHeight="1">
      <x:c r="A38" s="129" t="n">
        <x:v>46268</x:v>
      </x:c>
      <x:c r="B38" s="115" t="n">
        <x:v>100000</x:v>
      </x:c>
      <x:c r="C38" s="115" t="n">
        <x:f>SUMIF('Log Transaksi'!$B$5:$B$504,A38,'Log Transaksi'!$G$5:$G$504)</x:f>
        <x:v>100000</x:v>
      </x:c>
      <x:c r="D38" s="115" t="n">
        <x:f>C38-B38</x:f>
        <x:v>0</x:v>
      </x:c>
      <x:c r="E38" s="115" t="n">
        <x:v>6400000</x:v>
      </x:c>
      <x:c r="F38" s="115" t="n">
        <x:f>SUMIF('Log Transaksi'!$B$5:$B$504,A38,'Log Transaksi'!$H$5:$H$504)</x:f>
        <x:v>6400000</x:v>
      </x:c>
      <x:c r="G38" s="115" t="n">
        <x:f>F38-E38</x:f>
        <x:v>0</x:v>
      </x:c>
      <x:c r="H38" s="114" t="str">
        <x:f>IF(AND(D38=0,G38=0),"MATCH","CHECK")</x:f>
        <x:v>MATCH</x:v>
      </x:c>
      <x:c r="I38" s="116" t="str">
        <x:v>3!G31:H31</x:v>
      </x:c>
      <x:c r="J38" s="2"/>
    </x:row>
    <x:row r="39" ht="22" customHeight="1">
      <x:c r="A39" s="129" t="n">
        <x:v>46269</x:v>
      </x:c>
      <x:c r="B39" s="115" t="n">
        <x:v>500000</x:v>
      </x:c>
      <x:c r="C39" s="115" t="n">
        <x:f>SUMIF('Log Transaksi'!$B$5:$B$504,A39,'Log Transaksi'!$G$5:$G$504)</x:f>
        <x:v>500000</x:v>
      </x:c>
      <x:c r="D39" s="115" t="n">
        <x:f>C39-B39</x:f>
        <x:v>0</x:v>
      </x:c>
      <x:c r="E39" s="115" t="n">
        <x:v>2800000</x:v>
      </x:c>
      <x:c r="F39" s="115" t="n">
        <x:f>SUMIF('Log Transaksi'!$B$5:$B$504,A39,'Log Transaksi'!$H$5:$H$504)</x:f>
        <x:v>2800000</x:v>
      </x:c>
      <x:c r="G39" s="115" t="n">
        <x:f>F39-E39</x:f>
        <x:v>0</x:v>
      </x:c>
      <x:c r="H39" s="114" t="str">
        <x:f>IF(AND(D39=0,G39=0),"MATCH","CHECK")</x:f>
        <x:v>MATCH</x:v>
      </x:c>
      <x:c r="I39" s="116" t="str">
        <x:v>4!G29:H29</x:v>
      </x:c>
      <x:c r="J39" s="2"/>
    </x:row>
    <x:row r="40" ht="22" customHeight="1">
      <x:c r="A40" s="129" t="n">
        <x:v>46270</x:v>
      </x:c>
      <x:c r="B40" s="115" t="n">
        <x:v>1205000</x:v>
      </x:c>
      <x:c r="C40" s="115" t="n">
        <x:f>SUMIF('Log Transaksi'!$B$5:$B$504,A40,'Log Transaksi'!$G$5:$G$504)</x:f>
        <x:v>1205000</x:v>
      </x:c>
      <x:c r="D40" s="115" t="n">
        <x:f>C40-B40</x:f>
        <x:v>0</x:v>
      </x:c>
      <x:c r="E40" s="115" t="n">
        <x:v>1765000</x:v>
      </x:c>
      <x:c r="F40" s="115" t="n">
        <x:f>SUMIF('Log Transaksi'!$B$5:$B$504,A40,'Log Transaksi'!$H$5:$H$504)</x:f>
        <x:v>1765000</x:v>
      </x:c>
      <x:c r="G40" s="115" t="n">
        <x:f>F40-E40</x:f>
        <x:v>0</x:v>
      </x:c>
      <x:c r="H40" s="114" t="str">
        <x:f>IF(AND(D40=0,G40=0),"MATCH","CHECK")</x:f>
        <x:v>MATCH</x:v>
      </x:c>
      <x:c r="I40" s="116" t="str">
        <x:v>5!G24:H24</x:v>
      </x:c>
      <x:c r="J40" s="2"/>
    </x:row>
    <x:row r="41" ht="22" customHeight="1">
      <x:c r="A41" s="129" t="n">
        <x:v>46271</x:v>
      </x:c>
      <x:c r="B41" s="115" t="n">
        <x:v>175000</x:v>
      </x:c>
      <x:c r="C41" s="115" t="n">
        <x:f>SUMIF('Log Transaksi'!$B$5:$B$504,A41,'Log Transaksi'!$G$5:$G$504)</x:f>
        <x:v>175000</x:v>
      </x:c>
      <x:c r="D41" s="115" t="n">
        <x:f>C41-B41</x:f>
        <x:v>0</x:v>
      </x:c>
      <x:c r="E41" s="115" t="n">
        <x:v>3225000</x:v>
      </x:c>
      <x:c r="F41" s="115" t="n">
        <x:f>SUMIF('Log Transaksi'!$B$5:$B$504,A41,'Log Transaksi'!$H$5:$H$504)</x:f>
        <x:v>3225000</x:v>
      </x:c>
      <x:c r="G41" s="115" t="n">
        <x:f>F41-E41</x:f>
        <x:v>0</x:v>
      </x:c>
      <x:c r="H41" s="114" t="str">
        <x:f>IF(AND(D41=0,G41=0),"MATCH","CHECK")</x:f>
        <x:v>MATCH</x:v>
      </x:c>
      <x:c r="I41" s="116" t="str">
        <x:v>6!G26:H26</x:v>
      </x:c>
      <x:c r="J41" s="2"/>
    </x:row>
    <x:row r="42" ht="22" customHeight="1">
      <x:c r="A42" s="129" t="n">
        <x:v>46272</x:v>
      </x:c>
      <x:c r="B42" s="115" t="n">
        <x:v>705000</x:v>
      </x:c>
      <x:c r="C42" s="115" t="n">
        <x:f>SUMIF('Log Transaksi'!$B$5:$B$504,A42,'Log Transaksi'!$G$5:$G$504)</x:f>
        <x:v>705000</x:v>
      </x:c>
      <x:c r="D42" s="115" t="n">
        <x:f>C42-B42</x:f>
        <x:v>0</x:v>
      </x:c>
      <x:c r="E42" s="115" t="n">
        <x:v>1375000</x:v>
      </x:c>
      <x:c r="F42" s="115" t="n">
        <x:f>SUMIF('Log Transaksi'!$B$5:$B$504,A42,'Log Transaksi'!$H$5:$H$504)</x:f>
        <x:v>1375000</x:v>
      </x:c>
      <x:c r="G42" s="115" t="n">
        <x:f>F42-E42</x:f>
        <x:v>0</x:v>
      </x:c>
      <x:c r="H42" s="114" t="str">
        <x:f>IF(AND(D42=0,G42=0),"MATCH","CHECK")</x:f>
        <x:v>MATCH</x:v>
      </x:c>
      <x:c r="I42" s="116" t="str">
        <x:v>7!G19:H19</x:v>
      </x:c>
      <x:c r="J42" s="2"/>
    </x:row>
    <x:row r="43" ht="22" customHeight="1">
      <x:c r="A43" s="129" t="n">
        <x:v>46273</x:v>
      </x:c>
      <x:c r="B43" s="115" t="n">
        <x:v>5090000</x:v>
      </x:c>
      <x:c r="C43" s="115" t="n">
        <x:f>SUMIF('Log Transaksi'!$B$5:$B$504,A43,'Log Transaksi'!$G$5:$G$504)</x:f>
        <x:v>5090000</x:v>
      </x:c>
      <x:c r="D43" s="115" t="n">
        <x:f>C43-B43</x:f>
        <x:v>0</x:v>
      </x:c>
      <x:c r="E43" s="115" t="n">
        <x:v>9195000</x:v>
      </x:c>
      <x:c r="F43" s="115" t="n">
        <x:f>SUMIF('Log Transaksi'!$B$5:$B$504,A43,'Log Transaksi'!$H$5:$H$504)</x:f>
        <x:v>9195000</x:v>
      </x:c>
      <x:c r="G43" s="115" t="n">
        <x:f>F43-E43</x:f>
        <x:v>0</x:v>
      </x:c>
      <x:c r="H43" s="114" t="str">
        <x:f>IF(AND(D43=0,G43=0),"MATCH","CHECK")</x:f>
        <x:v>MATCH</x:v>
      </x:c>
      <x:c r="I43" s="116" t="str">
        <x:v>8!G65:H65</x:v>
      </x:c>
      <x:c r="J43" s="2"/>
    </x:row>
    <x:row r="44" ht="22" customHeight="1">
      <x:c r="A44" s="129" t="n">
        <x:v>46274</x:v>
      </x:c>
      <x:c r="B44" s="115" t="n">
        <x:v>3910000</x:v>
      </x:c>
      <x:c r="C44" s="115" t="n">
        <x:f>SUMIF('Log Transaksi'!$B$5:$B$504,A44,'Log Transaksi'!$G$5:$G$504)</x:f>
        <x:v>3910000</x:v>
      </x:c>
      <x:c r="D44" s="115" t="n">
        <x:f>C44-B44</x:f>
        <x:v>0</x:v>
      </x:c>
      <x:c r="E44" s="115" t="n">
        <x:v>6275000</x:v>
      </x:c>
      <x:c r="F44" s="115" t="n">
        <x:f>SUMIF('Log Transaksi'!$B$5:$B$504,A44,'Log Transaksi'!$H$5:$H$504)</x:f>
        <x:v>6275000</x:v>
      </x:c>
      <x:c r="G44" s="115" t="n">
        <x:f>F44-E44</x:f>
        <x:v>0</x:v>
      </x:c>
      <x:c r="H44" s="114" t="str">
        <x:f>IF(AND(D44=0,G44=0),"MATCH","CHECK")</x:f>
        <x:v>MATCH</x:v>
      </x:c>
      <x:c r="I44" s="116" t="str">
        <x:v>9!G61:H61</x:v>
      </x:c>
      <x:c r="J44" s="2"/>
    </x:row>
    <x:row r="45" ht="22" customHeight="1">
      <x:c r="A45" s="129" t="n">
        <x:v>46275</x:v>
      </x:c>
      <x:c r="B45" s="115" t="n">
        <x:v>175000</x:v>
      </x:c>
      <x:c r="C45" s="115" t="n">
        <x:f>SUMIF('Log Transaksi'!$B$5:$B$504,A45,'Log Transaksi'!$G$5:$G$504)</x:f>
        <x:v>175000</x:v>
      </x:c>
      <x:c r="D45" s="115" t="n">
        <x:f>C45-B45</x:f>
        <x:v>0</x:v>
      </x:c>
      <x:c r="E45" s="115" t="n">
        <x:v>2570000</x:v>
      </x:c>
      <x:c r="F45" s="115" t="n">
        <x:f>SUMIF('Log Transaksi'!$B$5:$B$504,A45,'Log Transaksi'!$H$5:$H$504)</x:f>
        <x:v>2570000</x:v>
      </x:c>
      <x:c r="G45" s="115" t="n">
        <x:f>F45-E45</x:f>
        <x:v>0</x:v>
      </x:c>
      <x:c r="H45" s="114" t="str">
        <x:f>IF(AND(D45=0,G45=0),"MATCH","CHECK")</x:f>
        <x:v>MATCH</x:v>
      </x:c>
      <x:c r="I45" s="116" t="str">
        <x:v>10!G19:H19</x:v>
      </x:c>
      <x:c r="J45" s="2"/>
    </x:row>
    <x:row r="46" ht="22" customHeight="1">
      <x:c r="A46" s="129" t="n">
        <x:v>46276</x:v>
      </x:c>
      <x:c r="B46" s="115" t="n">
        <x:v>650000</x:v>
      </x:c>
      <x:c r="C46" s="115" t="n">
        <x:f>SUMIF('Log Transaksi'!$B$5:$B$504,A46,'Log Transaksi'!$G$5:$G$504)</x:f>
        <x:v>650000</x:v>
      </x:c>
      <x:c r="D46" s="115" t="n">
        <x:f>C46-B46</x:f>
        <x:v>0</x:v>
      </x:c>
      <x:c r="E46" s="115" t="n">
        <x:v>2800000</x:v>
      </x:c>
      <x:c r="F46" s="115" t="n">
        <x:f>SUMIF('Log Transaksi'!$B$5:$B$504,A46,'Log Transaksi'!$H$5:$H$504)</x:f>
        <x:v>2800000</x:v>
      </x:c>
      <x:c r="G46" s="115" t="n">
        <x:f>F46-E46</x:f>
        <x:v>0</x:v>
      </x:c>
      <x:c r="H46" s="114" t="str">
        <x:f>IF(AND(D46=0,G46=0),"MATCH","CHECK")</x:f>
        <x:v>MATCH</x:v>
      </x:c>
      <x:c r="I46" s="116" t="str">
        <x:v>11!G23:H23</x:v>
      </x:c>
      <x:c r="J46" s="2"/>
    </x:row>
    <x:row r="47" ht="22" customHeight="1">
      <x:c r="A47" s="129" t="n">
        <x:v>46277</x:v>
      </x:c>
      <x:c r="B47" s="115" t="n">
        <x:v>750000</x:v>
      </x:c>
      <x:c r="C47" s="115" t="n">
        <x:f>SUMIF('Log Transaksi'!$B$5:$B$504,A47,'Log Transaksi'!$G$5:$G$504)</x:f>
        <x:v>750000</x:v>
      </x:c>
      <x:c r="D47" s="115" t="n">
        <x:f>C47-B47</x:f>
        <x:v>0</x:v>
      </x:c>
      <x:c r="E47" s="115" t="n">
        <x:v>2250000</x:v>
      </x:c>
      <x:c r="F47" s="115" t="n">
        <x:f>SUMIF('Log Transaksi'!$B$5:$B$504,A47,'Log Transaksi'!$H$5:$H$504)</x:f>
        <x:v>2250000</x:v>
      </x:c>
      <x:c r="G47" s="115" t="n">
        <x:f>F47-E47</x:f>
        <x:v>0</x:v>
      </x:c>
      <x:c r="H47" s="114" t="str">
        <x:f>IF(AND(D47=0,G47=0),"MATCH","CHECK")</x:f>
        <x:v>MATCH</x:v>
      </x:c>
      <x:c r="I47" s="116" t="str">
        <x:v>12!G24:H24</x:v>
      </x:c>
      <x:c r="J47" s="2"/>
    </x:row>
    <x:row r="48" ht="22" customHeight="1">
      <x:c r="A48" s="129" t="n">
        <x:v>46278</x:v>
      </x:c>
      <x:c r="B48" s="115" t="n">
        <x:v>1255000</x:v>
      </x:c>
      <x:c r="C48" s="115" t="n">
        <x:f>SUMIF('Log Transaksi'!$B$5:$B$504,A48,'Log Transaksi'!$G$5:$G$504)</x:f>
        <x:v>1255000</x:v>
      </x:c>
      <x:c r="D48" s="115" t="n">
        <x:f>C48-B48</x:f>
        <x:v>0</x:v>
      </x:c>
      <x:c r="E48" s="115" t="n">
        <x:v>2350000</x:v>
      </x:c>
      <x:c r="F48" s="115" t="n">
        <x:f>SUMIF('Log Transaksi'!$B$5:$B$504,A48,'Log Transaksi'!$H$5:$H$504)</x:f>
        <x:v>2350000</x:v>
      </x:c>
      <x:c r="G48" s="115" t="n">
        <x:f>F48-E48</x:f>
        <x:v>0</x:v>
      </x:c>
      <x:c r="H48" s="114" t="str">
        <x:f>IF(AND(D48=0,G48=0),"MATCH","CHECK")</x:f>
        <x:v>MATCH</x:v>
      </x:c>
      <x:c r="I48" s="116" t="str">
        <x:v>13!G28:H28</x:v>
      </x:c>
      <x:c r="J48" s="2"/>
    </x:row>
    <x:row r="49" ht="22" customHeight="1">
      <x:c r="A49" s="129" t="n">
        <x:v>46279</x:v>
      </x:c>
      <x:c r="B49" s="115" t="n">
        <x:v>2290000</x:v>
      </x:c>
      <x:c r="C49" s="115" t="n">
        <x:f>SUMIF('Log Transaksi'!$B$5:$B$504,A49,'Log Transaksi'!$G$5:$G$504)</x:f>
        <x:v>2290000</x:v>
      </x:c>
      <x:c r="D49" s="115" t="n">
        <x:f>C49-B49</x:f>
        <x:v>0</x:v>
      </x:c>
      <x:c r="E49" s="115" t="n">
        <x:v>995000</x:v>
      </x:c>
      <x:c r="F49" s="115" t="n">
        <x:f>SUMIF('Log Transaksi'!$B$5:$B$504,A49,'Log Transaksi'!$H$5:$H$504)</x:f>
        <x:v>995000</x:v>
      </x:c>
      <x:c r="G49" s="115" t="n">
        <x:f>F49-E49</x:f>
        <x:v>0</x:v>
      </x:c>
      <x:c r="H49" s="114" t="str">
        <x:f>IF(AND(D49=0,G49=0),"MATCH","CHECK")</x:f>
        <x:v>MATCH</x:v>
      </x:c>
      <x:c r="I49" s="116" t="str">
        <x:v>14!G26:H26</x:v>
      </x:c>
      <x:c r="J49" s="2"/>
    </x:row>
    <x:row r="50" ht="22" customHeight="1">
      <x:c r="A50" s="129" t="n">
        <x:v>46280</x:v>
      </x:c>
      <x:c r="B50" s="115" t="n">
        <x:v>475000</x:v>
      </x:c>
      <x:c r="C50" s="115" t="n">
        <x:f>SUMIF('Log Transaksi'!$B$5:$B$504,A50,'Log Transaksi'!$G$5:$G$504)</x:f>
        <x:v>475000</x:v>
      </x:c>
      <x:c r="D50" s="115" t="n">
        <x:f>C50-B50</x:f>
        <x:v>0</x:v>
      </x:c>
      <x:c r="E50" s="115" t="n">
        <x:v>2425000</x:v>
      </x:c>
      <x:c r="F50" s="115" t="n">
        <x:f>SUMIF('Log Transaksi'!$B$5:$B$504,A50,'Log Transaksi'!$H$5:$H$504)</x:f>
        <x:v>2425000</x:v>
      </x:c>
      <x:c r="G50" s="115" t="n">
        <x:f>F50-E50</x:f>
        <x:v>0</x:v>
      </x:c>
      <x:c r="H50" s="114" t="str">
        <x:f>IF(AND(D50=0,G50=0),"MATCH","CHECK")</x:f>
        <x:v>MATCH</x:v>
      </x:c>
      <x:c r="I50" s="116" t="str">
        <x:v>15!G25:H25</x:v>
      </x:c>
      <x:c r="J50" s="2"/>
    </x:row>
    <x:row r="51" ht="22" customHeight="1">
      <x:c r="A51" s="129" t="n">
        <x:v>46281</x:v>
      </x:c>
      <x:c r="B51" s="115" t="n">
        <x:v>650000</x:v>
      </x:c>
      <x:c r="C51" s="115" t="n">
        <x:f>SUMIF('Log Transaksi'!$B$5:$B$504,A51,'Log Transaksi'!$G$5:$G$504)</x:f>
        <x:v>650000</x:v>
      </x:c>
      <x:c r="D51" s="115" t="n">
        <x:f>C51-B51</x:f>
        <x:v>0</x:v>
      </x:c>
      <x:c r="E51" s="115" t="n">
        <x:v>1315000</x:v>
      </x:c>
      <x:c r="F51" s="115" t="n">
        <x:f>SUMIF('Log Transaksi'!$B$5:$B$504,A51,'Log Transaksi'!$H$5:$H$504)</x:f>
        <x:v>1315000</x:v>
      </x:c>
      <x:c r="G51" s="115" t="n">
        <x:f>F51-E51</x:f>
        <x:v>0</x:v>
      </x:c>
      <x:c r="H51" s="114" t="str">
        <x:f>IF(AND(D51=0,G51=0),"MATCH","CHECK")</x:f>
        <x:v>MATCH</x:v>
      </x:c>
      <x:c r="I51" s="116" t="str">
        <x:v>16!G23:H23</x:v>
      </x:c>
      <x:c r="J51" s="2"/>
    </x:row>
    <x:row r="52" ht="22" customHeight="1">
      <x:c r="A52" s="129" t="n">
        <x:v>46282</x:v>
      </x:c>
      <x:c r="B52" s="115" t="n">
        <x:v>0</x:v>
      </x:c>
      <x:c r="C52" s="115" t="n">
        <x:f>SUMIF('Log Transaksi'!$B$5:$B$504,A52,'Log Transaksi'!$G$5:$G$504)</x:f>
        <x:v>0</x:v>
      </x:c>
      <x:c r="D52" s="115" t="n">
        <x:f>C52-B52</x:f>
        <x:v>0</x:v>
      </x:c>
      <x:c r="E52" s="115" t="n">
        <x:v>1675000</x:v>
      </x:c>
      <x:c r="F52" s="115" t="n">
        <x:f>SUMIF('Log Transaksi'!$B$5:$B$504,A52,'Log Transaksi'!$H$5:$H$504)</x:f>
        <x:v>1675000</x:v>
      </x:c>
      <x:c r="G52" s="115" t="n">
        <x:f>F52-E52</x:f>
        <x:v>0</x:v>
      </x:c>
      <x:c r="H52" s="114" t="str">
        <x:f>IF(AND(D52=0,G52=0),"MATCH","CHECK")</x:f>
        <x:v>MATCH</x:v>
      </x:c>
      <x:c r="I52" s="116" t="str">
        <x:v>17!G26:H26</x:v>
      </x:c>
      <x:c r="J52" s="2"/>
    </x:row>
    <x:row r="53" ht="22" customHeight="1">
      <x:c r="A53" s="129" t="n">
        <x:v>46283</x:v>
      </x:c>
      <x:c r="B53" s="115" t="n">
        <x:v>400000</x:v>
      </x:c>
      <x:c r="C53" s="115" t="n">
        <x:f>SUMIF('Log Transaksi'!$B$5:$B$504,A53,'Log Transaksi'!$G$5:$G$504)</x:f>
        <x:v>400000</x:v>
      </x:c>
      <x:c r="D53" s="115" t="n">
        <x:f>C53-B53</x:f>
        <x:v>0</x:v>
      </x:c>
      <x:c r="E53" s="115" t="n">
        <x:v>2125000</x:v>
      </x:c>
      <x:c r="F53" s="115" t="n">
        <x:f>SUMIF('Log Transaksi'!$B$5:$B$504,A53,'Log Transaksi'!$H$5:$H$504)</x:f>
        <x:v>2125000</x:v>
      </x:c>
      <x:c r="G53" s="115" t="n">
        <x:f>F53-E53</x:f>
        <x:v>0</x:v>
      </x:c>
      <x:c r="H53" s="114" t="str">
        <x:f>IF(AND(D53=0,G53=0),"MATCH","CHECK")</x:f>
        <x:v>MATCH</x:v>
      </x:c>
      <x:c r="I53" s="116" t="str">
        <x:v>18!G26:H26</x:v>
      </x:c>
      <x:c r="J53" s="2"/>
    </x:row>
    <x:row r="54" ht="22" customHeight="1">
      <x:c r="A54" s="129" t="n">
        <x:v>46284</x:v>
      </x:c>
      <x:c r="B54" s="115" t="n">
        <x:v>1885000</x:v>
      </x:c>
      <x:c r="C54" s="115" t="n">
        <x:f>SUMIF('Log Transaksi'!$B$5:$B$504,A54,'Log Transaksi'!$G$5:$G$504)</x:f>
        <x:v>1885000</x:v>
      </x:c>
      <x:c r="D54" s="115" t="n">
        <x:f>C54-B54</x:f>
        <x:v>0</x:v>
      </x:c>
      <x:c r="E54" s="115" t="n">
        <x:v>1420000</x:v>
      </x:c>
      <x:c r="F54" s="115" t="n">
        <x:f>SUMIF('Log Transaksi'!$B$5:$B$504,A54,'Log Transaksi'!$H$5:$H$504)</x:f>
        <x:v>1420000</x:v>
      </x:c>
      <x:c r="G54" s="115" t="n">
        <x:f>F54-E54</x:f>
        <x:v>0</x:v>
      </x:c>
      <x:c r="H54" s="114" t="str">
        <x:f>IF(AND(D54=0,G54=0),"MATCH","CHECK")</x:f>
        <x:v>MATCH</x:v>
      </x:c>
      <x:c r="I54" s="116" t="str">
        <x:v>19!G27:H27</x:v>
      </x:c>
      <x:c r="J54" s="2"/>
    </x:row>
    <x:row r="55" ht="22" customHeight="1">
      <x:c r="A55" s="129" t="n">
        <x:v>46285</x:v>
      </x:c>
      <x:c r="B55" s="115" t="n">
        <x:v>0</x:v>
      </x:c>
      <x:c r="C55" s="115" t="n">
        <x:f>SUMIF('Log Transaksi'!$B$5:$B$504,A55,'Log Transaksi'!$G$5:$G$504)</x:f>
        <x:v>0</x:v>
      </x:c>
      <x:c r="D55" s="115" t="n">
        <x:f>C55-B55</x:f>
        <x:v>0</x:v>
      </x:c>
      <x:c r="E55" s="115" t="n">
        <x:v>0</x:v>
      </x:c>
      <x:c r="F55" s="115" t="n">
        <x:f>SUMIF('Log Transaksi'!$B$5:$B$504,A55,'Log Transaksi'!$H$5:$H$504)</x:f>
        <x:v>0</x:v>
      </x:c>
      <x:c r="G55" s="115" t="n">
        <x:f>F55-E55</x:f>
        <x:v>0</x:v>
      </x:c>
      <x:c r="H55" s="114" t="str">
        <x:f>IF(AND(D55=0,G55=0),"MATCH","CHECK")</x:f>
        <x:v>MATCH</x:v>
      </x:c>
      <x:c r="I55" s="116" t="str">
        <x:v>20!G24:H24</x:v>
      </x:c>
      <x:c r="J55" s="2"/>
    </x:row>
    <x:row r="56" ht="22" customHeight="1">
      <x:c r="A56" s="129" t="n">
        <x:v>46286</x:v>
      </x:c>
      <x:c r="B56" s="115" t="n">
        <x:v>0</x:v>
      </x:c>
      <x:c r="C56" s="115" t="n">
        <x:f>SUMIF('Log Transaksi'!$B$5:$B$504,A56,'Log Transaksi'!$G$5:$G$504)</x:f>
        <x:v>0</x:v>
      </x:c>
      <x:c r="D56" s="115" t="n">
        <x:f>C56-B56</x:f>
        <x:v>0</x:v>
      </x:c>
      <x:c r="E56" s="115" t="n">
        <x:v>0</x:v>
      </x:c>
      <x:c r="F56" s="115" t="n">
        <x:f>SUMIF('Log Transaksi'!$B$5:$B$504,A56,'Log Transaksi'!$H$5:$H$504)</x:f>
        <x:v>0</x:v>
      </x:c>
      <x:c r="G56" s="115" t="n">
        <x:f>F56-E56</x:f>
        <x:v>0</x:v>
      </x:c>
      <x:c r="H56" s="114" t="str">
        <x:f>IF(AND(D56=0,G56=0),"MATCH","CHECK")</x:f>
        <x:v>MATCH</x:v>
      </x:c>
      <x:c r="I56" s="116" t="str">
        <x:v>21!G19:H19</x:v>
      </x:c>
      <x:c r="J56" s="2"/>
    </x:row>
    <x:row r="57" ht="22" customHeight="1">
      <x:c r="A57" s="129" t="n">
        <x:v>46287</x:v>
      </x:c>
      <x:c r="B57" s="115" t="n">
        <x:v>0</x:v>
      </x:c>
      <x:c r="C57" s="115" t="n">
        <x:f>SUMIF('Log Transaksi'!$B$5:$B$504,A57,'Log Transaksi'!$G$5:$G$504)</x:f>
        <x:v>0</x:v>
      </x:c>
      <x:c r="D57" s="115" t="n">
        <x:f>C57-B57</x:f>
        <x:v>0</x:v>
      </x:c>
      <x:c r="E57" s="115" t="n">
        <x:v>0</x:v>
      </x:c>
      <x:c r="F57" s="115" t="n">
        <x:f>SUMIF('Log Transaksi'!$B$5:$B$504,A57,'Log Transaksi'!$H$5:$H$504)</x:f>
        <x:v>0</x:v>
      </x:c>
      <x:c r="G57" s="115" t="n">
        <x:f>F57-E57</x:f>
        <x:v>0</x:v>
      </x:c>
      <x:c r="H57" s="114" t="str">
        <x:f>IF(AND(D57=0,G57=0),"MATCH","CHECK")</x:f>
        <x:v>MATCH</x:v>
      </x:c>
      <x:c r="I57" s="116" t="str">
        <x:v>22!G25:H25</x:v>
      </x:c>
      <x:c r="J57" s="2"/>
    </x:row>
    <x:row r="58" ht="22" customHeight="1">
      <x:c r="A58" s="129" t="n">
        <x:v>46288</x:v>
      </x:c>
      <x:c r="B58" s="115" t="n">
        <x:v>0</x:v>
      </x:c>
      <x:c r="C58" s="115" t="n">
        <x:f>SUMIF('Log Transaksi'!$B$5:$B$504,A58,'Log Transaksi'!$G$5:$G$504)</x:f>
        <x:v>0</x:v>
      </x:c>
      <x:c r="D58" s="115" t="n">
        <x:f>C58-B58</x:f>
        <x:v>0</x:v>
      </x:c>
      <x:c r="E58" s="115" t="n">
        <x:v>0</x:v>
      </x:c>
      <x:c r="F58" s="115" t="n">
        <x:f>SUMIF('Log Transaksi'!$B$5:$B$504,A58,'Log Transaksi'!$H$5:$H$504)</x:f>
        <x:v>0</x:v>
      </x:c>
      <x:c r="G58" s="115" t="n">
        <x:f>F58-E58</x:f>
        <x:v>0</x:v>
      </x:c>
      <x:c r="H58" s="114" t="str">
        <x:f>IF(AND(D58=0,G58=0),"MATCH","CHECK")</x:f>
        <x:v>MATCH</x:v>
      </x:c>
      <x:c r="I58" s="116" t="str">
        <x:v>23!G35:H35</x:v>
      </x:c>
      <x:c r="J58" s="2"/>
    </x:row>
    <x:row r="59" ht="22" customHeight="1">
      <x:c r="A59" s="129" t="n">
        <x:v>46289</x:v>
      </x:c>
      <x:c r="B59" s="115" t="n">
        <x:v>0</x:v>
      </x:c>
      <x:c r="C59" s="115" t="n">
        <x:f>SUMIF('Log Transaksi'!$B$5:$B$504,A59,'Log Transaksi'!$G$5:$G$504)</x:f>
        <x:v>0</x:v>
      </x:c>
      <x:c r="D59" s="115" t="n">
        <x:f>C59-B59</x:f>
        <x:v>0</x:v>
      </x:c>
      <x:c r="E59" s="115" t="n">
        <x:v>0</x:v>
      </x:c>
      <x:c r="F59" s="115" t="n">
        <x:f>SUMIF('Log Transaksi'!$B$5:$B$504,A59,'Log Transaksi'!$H$5:$H$504)</x:f>
        <x:v>0</x:v>
      </x:c>
      <x:c r="G59" s="115" t="n">
        <x:f>F59-E59</x:f>
        <x:v>0</x:v>
      </x:c>
      <x:c r="H59" s="114" t="str">
        <x:f>IF(AND(D59=0,G59=0),"MATCH","CHECK")</x:f>
        <x:v>MATCH</x:v>
      </x:c>
      <x:c r="I59" s="116" t="str">
        <x:v>24!G28:H28</x:v>
      </x:c>
      <x:c r="J59" s="2"/>
    </x:row>
    <x:row r="60" ht="22" customHeight="1">
      <x:c r="A60" s="129" t="n">
        <x:v>46290</x:v>
      </x:c>
      <x:c r="B60" s="115" t="n">
        <x:v>0</x:v>
      </x:c>
      <x:c r="C60" s="115" t="n">
        <x:f>SUMIF('Log Transaksi'!$B$5:$B$504,A60,'Log Transaksi'!$G$5:$G$504)</x:f>
        <x:v>0</x:v>
      </x:c>
      <x:c r="D60" s="115" t="n">
        <x:f>C60-B60</x:f>
        <x:v>0</x:v>
      </x:c>
      <x:c r="E60" s="115" t="n">
        <x:v>0</x:v>
      </x:c>
      <x:c r="F60" s="115" t="n">
        <x:f>SUMIF('Log Transaksi'!$B$5:$B$504,A60,'Log Transaksi'!$H$5:$H$504)</x:f>
        <x:v>0</x:v>
      </x:c>
      <x:c r="G60" s="115" t="n">
        <x:f>F60-E60</x:f>
        <x:v>0</x:v>
      </x:c>
      <x:c r="H60" s="114" t="str">
        <x:f>IF(AND(D60=0,G60=0),"MATCH","CHECK")</x:f>
        <x:v>MATCH</x:v>
      </x:c>
      <x:c r="I60" s="116" t="str">
        <x:v>25!G22:H22</x:v>
      </x:c>
      <x:c r="J60" s="2"/>
    </x:row>
    <x:row r="61" ht="22" customHeight="1">
      <x:c r="A61" s="129" t="n">
        <x:v>46291</x:v>
      </x:c>
      <x:c r="B61" s="115" t="n">
        <x:v>0</x:v>
      </x:c>
      <x:c r="C61" s="115" t="n">
        <x:f>SUMIF('Log Transaksi'!$B$5:$B$504,A61,'Log Transaksi'!$G$5:$G$504)</x:f>
        <x:v>0</x:v>
      </x:c>
      <x:c r="D61" s="115" t="n">
        <x:f>C61-B61</x:f>
        <x:v>0</x:v>
      </x:c>
      <x:c r="E61" s="115" t="n">
        <x:v>0</x:v>
      </x:c>
      <x:c r="F61" s="115" t="n">
        <x:f>SUMIF('Log Transaksi'!$B$5:$B$504,A61,'Log Transaksi'!$H$5:$H$504)</x:f>
        <x:v>0</x:v>
      </x:c>
      <x:c r="G61" s="115" t="n">
        <x:f>F61-E61</x:f>
        <x:v>0</x:v>
      </x:c>
      <x:c r="H61" s="114" t="str">
        <x:f>IF(AND(D61=0,G61=0),"MATCH","CHECK")</x:f>
        <x:v>MATCH</x:v>
      </x:c>
      <x:c r="I61" s="116" t="str">
        <x:v>26!G26:H26</x:v>
      </x:c>
      <x:c r="J61" s="2"/>
    </x:row>
    <x:row r="62" ht="22" customHeight="1">
      <x:c r="A62" s="129" t="n">
        <x:v>46292</x:v>
      </x:c>
      <x:c r="B62" s="115" t="n">
        <x:v>0</x:v>
      </x:c>
      <x:c r="C62" s="115" t="n">
        <x:f>SUMIF('Log Transaksi'!$B$5:$B$504,A62,'Log Transaksi'!$G$5:$G$504)</x:f>
        <x:v>0</x:v>
      </x:c>
      <x:c r="D62" s="115" t="n">
        <x:f>C62-B62</x:f>
        <x:v>0</x:v>
      </x:c>
      <x:c r="E62" s="115" t="n">
        <x:v>0</x:v>
      </x:c>
      <x:c r="F62" s="115" t="n">
        <x:f>SUMIF('Log Transaksi'!$B$5:$B$504,A62,'Log Transaksi'!$H$5:$H$504)</x:f>
        <x:v>0</x:v>
      </x:c>
      <x:c r="G62" s="115" t="n">
        <x:f>F62-E62</x:f>
        <x:v>0</x:v>
      </x:c>
      <x:c r="H62" s="114" t="str">
        <x:f>IF(AND(D62=0,G62=0),"MATCH","CHECK")</x:f>
        <x:v>MATCH</x:v>
      </x:c>
      <x:c r="I62" s="116" t="str">
        <x:v>27!G31:H31</x:v>
      </x:c>
      <x:c r="J62" s="2"/>
    </x:row>
    <x:row r="63" ht="22" customHeight="1">
      <x:c r="A63" s="129" t="n">
        <x:v>46293</x:v>
      </x:c>
      <x:c r="B63" s="115" t="n">
        <x:v>0</x:v>
      </x:c>
      <x:c r="C63" s="115" t="n">
        <x:f>SUMIF('Log Transaksi'!$B$5:$B$504,A63,'Log Transaksi'!$G$5:$G$504)</x:f>
        <x:v>0</x:v>
      </x:c>
      <x:c r="D63" s="115" t="n">
        <x:f>C63-B63</x:f>
        <x:v>0</x:v>
      </x:c>
      <x:c r="E63" s="115" t="n">
        <x:v>0</x:v>
      </x:c>
      <x:c r="F63" s="115" t="n">
        <x:f>SUMIF('Log Transaksi'!$B$5:$B$504,A63,'Log Transaksi'!$H$5:$H$504)</x:f>
        <x:v>0</x:v>
      </x:c>
      <x:c r="G63" s="115" t="n">
        <x:f>F63-E63</x:f>
        <x:v>0</x:v>
      </x:c>
      <x:c r="H63" s="114" t="str">
        <x:f>IF(AND(D63=0,G63=0),"MATCH","CHECK")</x:f>
        <x:v>MATCH</x:v>
      </x:c>
      <x:c r="I63" s="116" t="str">
        <x:v>28!G26:H26</x:v>
      </x:c>
      <x:c r="J63" s="2"/>
    </x:row>
    <x:row r="64" ht="22" customHeight="1">
      <x:c r="A64" s="129" t="n">
        <x:v>46294</x:v>
      </x:c>
      <x:c r="B64" s="115" t="n">
        <x:v>0</x:v>
      </x:c>
      <x:c r="C64" s="115" t="n">
        <x:f>SUMIF('Log Transaksi'!$B$5:$B$504,A64,'Log Transaksi'!$G$5:$G$504)</x:f>
        <x:v>0</x:v>
      </x:c>
      <x:c r="D64" s="115" t="n">
        <x:f>C64-B64</x:f>
        <x:v>0</x:v>
      </x:c>
      <x:c r="E64" s="115" t="n">
        <x:v>0</x:v>
      </x:c>
      <x:c r="F64" s="115" t="n">
        <x:f>SUMIF('Log Transaksi'!$B$5:$B$504,A64,'Log Transaksi'!$H$5:$H$504)</x:f>
        <x:v>0</x:v>
      </x:c>
      <x:c r="G64" s="115" t="n">
        <x:f>F64-E64</x:f>
        <x:v>0</x:v>
      </x:c>
      <x:c r="H64" s="114" t="str">
        <x:f>IF(AND(D64=0,G64=0),"MATCH","CHECK")</x:f>
        <x:v>MATCH</x:v>
      </x:c>
      <x:c r="I64" s="116" t="str">
        <x:v>29!G30:H30</x:v>
      </x:c>
      <x:c r="J64" s="2"/>
    </x:row>
    <x:row r="65" ht="22" customHeight="1">
      <x:c r="A65" s="130" t="n">
        <x:v>46295</x:v>
      </x:c>
      <x:c r="B65" s="132" t="n">
        <x:v>0</x:v>
      </x:c>
      <x:c r="C65" s="132" t="n">
        <x:f>SUMIF('Log Transaksi'!$B$5:$B$504,A65,'Log Transaksi'!$G$5:$G$504)</x:f>
        <x:v>0</x:v>
      </x:c>
      <x:c r="D65" s="132" t="n">
        <x:f>C65-B65</x:f>
        <x:v>0</x:v>
      </x:c>
      <x:c r="E65" s="132" t="n">
        <x:v>0</x:v>
      </x:c>
      <x:c r="F65" s="132" t="n">
        <x:f>SUMIF('Log Transaksi'!$B$5:$B$504,A65,'Log Transaksi'!$H$5:$H$504)</x:f>
        <x:v>0</x:v>
      </x:c>
      <x:c r="G65" s="132" t="n">
        <x:f>F65-E65</x:f>
        <x:v>0</x:v>
      </x:c>
      <x:c r="H65" s="131" t="str">
        <x:f>IF(AND(D65=0,G65=0),"MATCH","CHECK")</x:f>
        <x:v>MATCH</x:v>
      </x:c>
      <x:c r="I65" s="133" t="str">
        <x:v>30!G22:H22</x:v>
      </x:c>
      <x:c r="J65" s="2"/>
    </x:row>
    <x:row r="66" ht="22" customHeight="1">
      <x:c r="A66" s="2"/>
      <x:c r="B66" s="2"/>
      <x:c r="C66" s="2"/>
      <x:c r="D66" s="2"/>
      <x:c r="E66" s="2"/>
      <x:c r="F66" s="2"/>
      <x:c r="G66" s="2"/>
      <x:c r="H66" s="2"/>
      <x:c r="I66" s="2"/>
      <x:c r="J66" s="2"/>
    </x:row>
    <x:row r="67" ht="22" customHeight="1">
      <x:c r="A67" s="2"/>
      <x:c r="B67" s="2"/>
      <x:c r="C67" s="2"/>
      <x:c r="D67" s="2"/>
      <x:c r="E67" s="2"/>
      <x:c r="F67" s="2"/>
      <x:c r="G67" s="2"/>
      <x:c r="H67" s="2"/>
      <x:c r="I67" s="2"/>
      <x:c r="J67" s="2"/>
    </x:row>
    <x:row r="68" ht="22" customHeight="1">
      <x:c r="A68" s="2"/>
      <x:c r="B68" s="2"/>
      <x:c r="C68" s="2"/>
      <x:c r="D68" s="2"/>
      <x:c r="E68" s="2"/>
      <x:c r="F68" s="2"/>
      <x:c r="G68" s="2"/>
      <x:c r="H68" s="2"/>
      <x:c r="I68" s="2"/>
      <x:c r="J68" s="2"/>
    </x:row>
    <x:row r="69" ht="34" customHeight="1">
      <x:c r="A69" s="127" t="str">
        <x:v>Jenis</x:v>
      </x:c>
      <x:c r="B69" s="128" t="str">
        <x:v>Sheet</x:v>
      </x:c>
      <x:c r="C69" s="128" t="str">
        <x:v>Sel</x:v>
      </x:c>
      <x:c r="D69" s="128" t="str">
        <x:v>Client</x:v>
      </x:c>
      <x:c r="E69" s="128" t="str">
        <x:v>Temuan</x:v>
      </x:c>
      <x:c r="F69" s="2"/>
      <x:c r="G69" s="2"/>
      <x:c r="H69" s="2"/>
      <x:c r="I69" s="2"/>
      <x:c r="J69" s="2"/>
    </x:row>
    <x:row r="70" ht="32" customHeight="1">
      <x:c r="A70" s="112" t="str">
        <x:v>Transaksi</x:v>
      </x:c>
      <x:c r="B70" s="114" t="str">
        <x:v>1</x:v>
      </x:c>
      <x:c r="C70" s="114" t="str">
        <x:v>C4:P4</x:v>
      </x:c>
      <x:c r="D70" s="114" t="str">
        <x:v>Denny Hardiansyah</x:v>
      </x:c>
      <x:c r="E70" s="166" t="str">
        <x:v>Fotografer belum diisi</x:v>
      </x:c>
      <x:c r="F70" s="2"/>
      <x:c r="G70" s="2"/>
      <x:c r="H70" s="2"/>
      <x:c r="I70" s="2"/>
      <x:c r="J70" s="2"/>
    </x:row>
    <x:row r="71" ht="32" customHeight="1">
      <x:c r="A71" s="112" t="str">
        <x:v>Transaksi</x:v>
      </x:c>
      <x:c r="B71" s="114" t="str">
        <x:v>1</x:v>
      </x:c>
      <x:c r="C71" s="114" t="str">
        <x:v>C5:P5</x:v>
      </x:c>
      <x:c r="D71" s="114" t="str">
        <x:v>Hanif</x:v>
      </x:c>
      <x:c r="E71" s="166" t="str">
        <x:v>Fotografer belum diisi</x:v>
      </x:c>
      <x:c r="F71" s="2"/>
      <x:c r="G71" s="2"/>
      <x:c r="H71" s="2"/>
      <x:c r="I71" s="2"/>
      <x:c r="J71" s="2"/>
    </x:row>
    <x:row r="72" ht="32" customHeight="1">
      <x:c r="A72" s="112" t="str">
        <x:v>Transaksi</x:v>
      </x:c>
      <x:c r="B72" s="114" t="str">
        <x:v>1</x:v>
      </x:c>
      <x:c r="C72" s="114" t="str">
        <x:v>C6:P6</x:v>
      </x:c>
      <x:c r="D72" s="114" t="str">
        <x:v>Ergi Mahandika</x:v>
      </x:c>
      <x:c r="E72" s="166" t="str">
        <x:v>Fotografer belum diisi</x:v>
      </x:c>
      <x:c r="F72" s="2"/>
      <x:c r="G72" s="2"/>
      <x:c r="H72" s="2"/>
      <x:c r="I72" s="2"/>
      <x:c r="J72" s="2"/>
    </x:row>
    <x:row r="73" ht="32" customHeight="1">
      <x:c r="A73" s="112" t="str">
        <x:v>Transaksi</x:v>
      </x:c>
      <x:c r="B73" s="114" t="str">
        <x:v>1</x:v>
      </x:c>
      <x:c r="C73" s="114" t="str">
        <x:v>C7:P7</x:v>
      </x:c>
      <x:c r="D73" s="114" t="str">
        <x:v>Fauzan</x:v>
      </x:c>
      <x:c r="E73" s="166" t="str">
        <x:v>Fotografer belum diisi</x:v>
      </x:c>
      <x:c r="F73" s="2"/>
      <x:c r="G73" s="2"/>
      <x:c r="H73" s="2"/>
      <x:c r="I73" s="2"/>
      <x:c r="J73" s="2"/>
    </x:row>
    <x:row r="74" ht="32" customHeight="1">
      <x:c r="A74" s="112" t="str">
        <x:v>Transaksi</x:v>
      </x:c>
      <x:c r="B74" s="114" t="str">
        <x:v>1</x:v>
      </x:c>
      <x:c r="C74" s="114" t="str">
        <x:v>C8:P8</x:v>
      </x:c>
      <x:c r="D74" s="114" t="str">
        <x:v>Sela Artiana</x:v>
      </x:c>
      <x:c r="E74" s="166" t="str">
        <x:v>Fotografer belum diisi</x:v>
      </x:c>
      <x:c r="F74" s="2"/>
      <x:c r="G74" s="2"/>
      <x:c r="H74" s="2"/>
      <x:c r="I74" s="2"/>
      <x:c r="J74" s="2"/>
    </x:row>
    <x:row r="75" ht="32" customHeight="1">
      <x:c r="A75" s="112" t="str">
        <x:v>Transaksi</x:v>
      </x:c>
      <x:c r="B75" s="114" t="str">
        <x:v>1</x:v>
      </x:c>
      <x:c r="C75" s="114" t="str">
        <x:v>C10:P10</x:v>
      </x:c>
      <x:c r="D75" s="114" t="str">
        <x:v>Stevy</x:v>
      </x:c>
      <x:c r="E75" s="166" t="str">
        <x:v>Fotografer belum diisi</x:v>
      </x:c>
      <x:c r="F75" s="2"/>
      <x:c r="G75" s="2"/>
      <x:c r="H75" s="2"/>
      <x:c r="I75" s="2"/>
      <x:c r="J75" s="2"/>
    </x:row>
    <x:row r="76" ht="32" customHeight="1">
      <x:c r="A76" s="112" t="str">
        <x:v>Transaksi</x:v>
      </x:c>
      <x:c r="B76" s="114" t="str">
        <x:v>1</x:v>
      </x:c>
      <x:c r="C76" s="114" t="str">
        <x:v>C11:P11</x:v>
      </x:c>
      <x:c r="D76" s="114" t="str">
        <x:v>Zhafira Rismalia</x:v>
      </x:c>
      <x:c r="E76" s="166" t="str">
        <x:v>Fotografer belum diisi</x:v>
      </x:c>
      <x:c r="F76" s="2"/>
      <x:c r="G76" s="2"/>
      <x:c r="H76" s="2"/>
      <x:c r="I76" s="2"/>
      <x:c r="J76" s="2"/>
    </x:row>
    <x:row r="77" ht="32" customHeight="1">
      <x:c r="A77" s="112" t="str">
        <x:v>Transaksi</x:v>
      </x:c>
      <x:c r="B77" s="114" t="str">
        <x:v>1</x:v>
      </x:c>
      <x:c r="C77" s="114" t="str">
        <x:v>C13:P13</x:v>
      </x:c>
      <x:c r="D77" s="114" t="str">
        <x:v>Annisa</x:v>
      </x:c>
      <x:c r="E77" s="166" t="str">
        <x:v>Fotografer belum diisi</x:v>
      </x:c>
      <x:c r="F77" s="2"/>
      <x:c r="G77" s="2"/>
      <x:c r="H77" s="2"/>
      <x:c r="I77" s="2"/>
      <x:c r="J77" s="2"/>
    </x:row>
    <x:row r="78" ht="32" customHeight="1">
      <x:c r="A78" s="112" t="str">
        <x:v>Transaksi</x:v>
      </x:c>
      <x:c r="B78" s="114" t="str">
        <x:v>1</x:v>
      </x:c>
      <x:c r="C78" s="114" t="str">
        <x:v>C14:P14</x:v>
      </x:c>
      <x:c r="D78" s="114" t="str">
        <x:v>Anto</x:v>
      </x:c>
      <x:c r="E78" s="166" t="str">
        <x:v>Fotografer belum diisi</x:v>
      </x:c>
      <x:c r="F78" s="2"/>
      <x:c r="G78" s="2"/>
      <x:c r="H78" s="2"/>
      <x:c r="I78" s="2"/>
      <x:c r="J78" s="2"/>
    </x:row>
    <x:row r="79" ht="32" customHeight="1">
      <x:c r="A79" s="112" t="str">
        <x:v>Transaksi</x:v>
      </x:c>
      <x:c r="B79" s="114" t="str">
        <x:v>1</x:v>
      </x:c>
      <x:c r="C79" s="114" t="str">
        <x:v>C15:P15</x:v>
      </x:c>
      <x:c r="D79" s="114" t="str">
        <x:v>Jihan</x:v>
      </x:c>
      <x:c r="E79" s="166" t="str">
        <x:v>Admin belum diisi</x:v>
      </x:c>
      <x:c r="F79" s="2"/>
      <x:c r="G79" s="2"/>
      <x:c r="H79" s="2"/>
      <x:c r="I79" s="2"/>
      <x:c r="J79" s="2"/>
    </x:row>
    <x:row r="80" ht="32" customHeight="1">
      <x:c r="A80" s="112" t="str">
        <x:v>Transaksi</x:v>
      </x:c>
      <x:c r="B80" s="114" t="str">
        <x:v>1</x:v>
      </x:c>
      <x:c r="C80" s="114" t="str">
        <x:v>C31:P31</x:v>
      </x:c>
      <x:c r="D80" s="114" t="str">
        <x:v>Muhamad Abdau</x:v>
      </x:c>
      <x:c r="E80" s="166" t="str">
        <x:v>Fotografer belum diisi</x:v>
      </x:c>
      <x:c r="F80" s="2"/>
      <x:c r="G80" s="2"/>
      <x:c r="H80" s="2"/>
      <x:c r="I80" s="2"/>
      <x:c r="J80" s="2"/>
    </x:row>
    <x:row r="81" ht="32" customHeight="1">
      <x:c r="A81" s="112" t="str">
        <x:v>Transaksi</x:v>
      </x:c>
      <x:c r="B81" s="114" t="str">
        <x:v>1</x:v>
      </x:c>
      <x:c r="C81" s="114" t="str">
        <x:v>C32:P32</x:v>
      </x:c>
      <x:c r="D81" s="114" t="str">
        <x:v>Maulida Jundana</x:v>
      </x:c>
      <x:c r="E81" s="166" t="str">
        <x:v>Fotografer belum diisi</x:v>
      </x:c>
      <x:c r="F81" s="2"/>
      <x:c r="G81" s="2"/>
      <x:c r="H81" s="2"/>
      <x:c r="I81" s="2"/>
      <x:c r="J81" s="2"/>
    </x:row>
    <x:row r="82" ht="32" customHeight="1">
      <x:c r="A82" s="112" t="str">
        <x:v>Transaksi</x:v>
      </x:c>
      <x:c r="B82" s="114" t="str">
        <x:v>1</x:v>
      </x:c>
      <x:c r="C82" s="114" t="str">
        <x:v>C35:P35</x:v>
      </x:c>
      <x:c r="D82" s="114" t="str">
        <x:v>Renaldi</x:v>
      </x:c>
      <x:c r="E82" s="166" t="str">
        <x:v>Fotografer belum diisi</x:v>
      </x:c>
      <x:c r="F82" s="2"/>
      <x:c r="G82" s="2"/>
      <x:c r="H82" s="2"/>
      <x:c r="I82" s="2"/>
      <x:c r="J82" s="2"/>
    </x:row>
    <x:row r="83" ht="32" customHeight="1">
      <x:c r="A83" s="112" t="str">
        <x:v>Transaksi</x:v>
      </x:c>
      <x:c r="B83" s="114" t="str">
        <x:v>1</x:v>
      </x:c>
      <x:c r="C83" s="114" t="str">
        <x:v>C38:P38</x:v>
      </x:c>
      <x:c r="D83" s="114" t="str">
        <x:v>Anjani</x:v>
      </x:c>
      <x:c r="E83" s="166" t="str">
        <x:v>Fotografer belum diisi</x:v>
      </x:c>
      <x:c r="F83" s="2"/>
      <x:c r="G83" s="2"/>
      <x:c r="H83" s="2"/>
      <x:c r="I83" s="2"/>
      <x:c r="J83" s="2"/>
    </x:row>
    <x:row r="84" ht="32" customHeight="1">
      <x:c r="A84" s="112" t="str">
        <x:v>Transaksi</x:v>
      </x:c>
      <x:c r="B84" s="114" t="str">
        <x:v>1</x:v>
      </x:c>
      <x:c r="C84" s="114" t="str">
        <x:v>C40:P40</x:v>
      </x:c>
      <x:c r="D84" s="114" t="str">
        <x:v>Asa Farzani</x:v>
      </x:c>
      <x:c r="E84" s="166" t="str">
        <x:v>Fotografer belum diisi</x:v>
      </x:c>
      <x:c r="F84" s="2"/>
      <x:c r="G84" s="2"/>
      <x:c r="H84" s="2"/>
      <x:c r="I84" s="2"/>
      <x:c r="J84" s="2"/>
    </x:row>
    <x:row r="85" ht="32" customHeight="1">
      <x:c r="A85" s="112" t="str">
        <x:v>Transaksi</x:v>
      </x:c>
      <x:c r="B85" s="114" t="str">
        <x:v>1</x:v>
      </x:c>
      <x:c r="C85" s="114" t="str">
        <x:v>C41:P41</x:v>
      </x:c>
      <x:c r="D85" s="114" t="str">
        <x:v>Jasmine Malaeka P</x:v>
      </x:c>
      <x:c r="E85" s="166" t="str">
        <x:v>Fotografer belum diisi</x:v>
      </x:c>
      <x:c r="F85" s="2"/>
      <x:c r="G85" s="2"/>
      <x:c r="H85" s="2"/>
      <x:c r="I85" s="2"/>
      <x:c r="J85" s="2"/>
    </x:row>
    <x:row r="86" ht="32" customHeight="1">
      <x:c r="A86" s="112" t="str">
        <x:v>Transaksi</x:v>
      </x:c>
      <x:c r="B86" s="114" t="str">
        <x:v>1</x:v>
      </x:c>
      <x:c r="C86" s="114" t="str">
        <x:v>C42:P42</x:v>
      </x:c>
      <x:c r="D86" s="114" t="str">
        <x:v>Zahra Nur</x:v>
      </x:c>
      <x:c r="E86" s="166" t="str">
        <x:v>Fotografer belum diisi</x:v>
      </x:c>
      <x:c r="F86" s="2"/>
      <x:c r="G86" s="2"/>
      <x:c r="H86" s="2"/>
      <x:c r="I86" s="2"/>
      <x:c r="J86" s="2"/>
    </x:row>
    <x:row r="87" ht="32" customHeight="1">
      <x:c r="A87" s="112" t="str">
        <x:v>Transaksi</x:v>
      </x:c>
      <x:c r="B87" s="114" t="str">
        <x:v>1</x:v>
      </x:c>
      <x:c r="C87" s="114" t="str">
        <x:v>C43:P43</x:v>
      </x:c>
      <x:c r="D87" s="114" t="str">
        <x:v>Ria</x:v>
      </x:c>
      <x:c r="E87" s="166" t="str">
        <x:v>Fotografer belum diisi</x:v>
      </x:c>
      <x:c r="F87" s="2"/>
      <x:c r="G87" s="2"/>
      <x:c r="H87" s="2"/>
      <x:c r="I87" s="2"/>
      <x:c r="J87" s="2"/>
    </x:row>
    <x:row r="88" ht="32" customHeight="1">
      <x:c r="A88" s="112" t="str">
        <x:v>Transaksi</x:v>
      </x:c>
      <x:c r="B88" s="114" t="str">
        <x:v>1</x:v>
      </x:c>
      <x:c r="C88" s="114" t="str">
        <x:v>C44:P44</x:v>
      </x:c>
      <x:c r="D88" s="114" t="str">
        <x:v>Dimas</x:v>
      </x:c>
      <x:c r="E88" s="166" t="str">
        <x:v>Fotografer belum diisi</x:v>
      </x:c>
      <x:c r="F88" s="2"/>
      <x:c r="G88" s="2"/>
      <x:c r="H88" s="2"/>
      <x:c r="I88" s="2"/>
      <x:c r="J88" s="2"/>
    </x:row>
    <x:row r="89" ht="32" customHeight="1">
      <x:c r="A89" s="112" t="str">
        <x:v>Transaksi</x:v>
      </x:c>
      <x:c r="B89" s="114" t="str">
        <x:v>1</x:v>
      </x:c>
      <x:c r="C89" s="114" t="str">
        <x:v>C45:P45</x:v>
      </x:c>
      <x:c r="D89" s="114" t="str">
        <x:v>Marcellia Eki Christine</x:v>
      </x:c>
      <x:c r="E89" s="166" t="str">
        <x:v>Fotografer belum diisi</x:v>
      </x:c>
      <x:c r="F89" s="2"/>
      <x:c r="G89" s="2"/>
      <x:c r="H89" s="2"/>
      <x:c r="I89" s="2"/>
      <x:c r="J89" s="2"/>
    </x:row>
    <x:row r="90" ht="32" customHeight="1">
      <x:c r="A90" s="112" t="str">
        <x:v>Transaksi</x:v>
      </x:c>
      <x:c r="B90" s="114" t="str">
        <x:v>1</x:v>
      </x:c>
      <x:c r="C90" s="114" t="str">
        <x:v>C46:P46</x:v>
      </x:c>
      <x:c r="D90" s="114" t="str">
        <x:v>Prasetyo Budi Utomo</x:v>
      </x:c>
      <x:c r="E90" s="166" t="str">
        <x:v>Fotografer belum diisi</x:v>
      </x:c>
      <x:c r="F90" s="2"/>
      <x:c r="G90" s="2"/>
      <x:c r="H90" s="2"/>
      <x:c r="I90" s="2"/>
      <x:c r="J90" s="2"/>
    </x:row>
    <x:row r="91" ht="32" customHeight="1">
      <x:c r="A91" s="112" t="str">
        <x:v>Transaksi</x:v>
      </x:c>
      <x:c r="B91" s="114" t="str">
        <x:v>1</x:v>
      </x:c>
      <x:c r="C91" s="114" t="str">
        <x:v>C47:P47</x:v>
      </x:c>
      <x:c r="D91" s="114" t="str">
        <x:v>Nayla</x:v>
      </x:c>
      <x:c r="E91" s="166" t="str">
        <x:v>Fotografer belum diisi</x:v>
      </x:c>
      <x:c r="F91" s="2"/>
      <x:c r="G91" s="2"/>
      <x:c r="H91" s="2"/>
      <x:c r="I91" s="2"/>
      <x:c r="J91" s="2"/>
    </x:row>
    <x:row r="92" ht="32" customHeight="1">
      <x:c r="A92" s="112" t="str">
        <x:v>Transaksi</x:v>
      </x:c>
      <x:c r="B92" s="114" t="str">
        <x:v>1</x:v>
      </x:c>
      <x:c r="C92" s="114" t="str">
        <x:v>C48:P48</x:v>
      </x:c>
      <x:c r="D92" s="114" t="str">
        <x:v>Niko</x:v>
      </x:c>
      <x:c r="E92" s="166" t="str">
        <x:v>Fotografer belum diisi</x:v>
      </x:c>
      <x:c r="F92" s="2"/>
      <x:c r="G92" s="2"/>
      <x:c r="H92" s="2"/>
      <x:c r="I92" s="2"/>
      <x:c r="J92" s="2"/>
    </x:row>
    <x:row r="93" ht="32" customHeight="1">
      <x:c r="A93" s="112" t="str">
        <x:v>Transaksi</x:v>
      </x:c>
      <x:c r="B93" s="114" t="str">
        <x:v>2</x:v>
      </x:c>
      <x:c r="C93" s="114" t="str">
        <x:v>C4:P4</x:v>
      </x:c>
      <x:c r="D93" s="114" t="str">
        <x:v>Feby Putri</x:v>
      </x:c>
      <x:c r="E93" s="166" t="str">
        <x:v>Fotografer belum diisi</x:v>
      </x:c>
      <x:c r="F93" s="2"/>
      <x:c r="G93" s="2"/>
      <x:c r="H93" s="2"/>
      <x:c r="I93" s="2"/>
      <x:c r="J93" s="2"/>
    </x:row>
    <x:row r="94" ht="32" customHeight="1">
      <x:c r="A94" s="112" t="str">
        <x:v>Transaksi</x:v>
      </x:c>
      <x:c r="B94" s="114" t="str">
        <x:v>2</x:v>
      </x:c>
      <x:c r="C94" s="114" t="str">
        <x:v>C5:P5</x:v>
      </x:c>
      <x:c r="D94" s="114" t="str">
        <x:v>rindi setynai</x:v>
      </x:c>
      <x:c r="E94" s="166" t="str">
        <x:v>Fotografer belum diisi</x:v>
      </x:c>
      <x:c r="F94" s="2"/>
      <x:c r="G94" s="2"/>
      <x:c r="H94" s="2"/>
      <x:c r="I94" s="2"/>
      <x:c r="J94" s="2"/>
    </x:row>
    <x:row r="95" ht="32" customHeight="1">
      <x:c r="A95" s="112" t="str">
        <x:v>Transaksi</x:v>
      </x:c>
      <x:c r="B95" s="114" t="str">
        <x:v>2</x:v>
      </x:c>
      <x:c r="C95" s="114" t="str">
        <x:v>C6:P6</x:v>
      </x:c>
      <x:c r="D95" s="114" t="str">
        <x:v>Refanie Karunia Bernardi</x:v>
      </x:c>
      <x:c r="E95" s="166" t="str">
        <x:v>Fotografer belum diisi</x:v>
      </x:c>
      <x:c r="F95" s="2"/>
      <x:c r="G95" s="2"/>
      <x:c r="H95" s="2"/>
      <x:c r="I95" s="2"/>
      <x:c r="J95" s="2"/>
    </x:row>
    <x:row r="96" ht="32" customHeight="1">
      <x:c r="A96" s="112" t="str">
        <x:v>Transaksi</x:v>
      </x:c>
      <x:c r="B96" s="114" t="str">
        <x:v>2</x:v>
      </x:c>
      <x:c r="C96" s="114" t="str">
        <x:v>C7:P7</x:v>
      </x:c>
      <x:c r="D96" s="114" t="str">
        <x:v>Flower</x:v>
      </x:c>
      <x:c r="E96" s="166" t="str">
        <x:v>Fotografer belum diisi</x:v>
      </x:c>
      <x:c r="F96" s="2"/>
      <x:c r="G96" s="2"/>
      <x:c r="H96" s="2"/>
      <x:c r="I96" s="2"/>
      <x:c r="J96" s="2"/>
    </x:row>
    <x:row r="97" ht="32" customHeight="1">
      <x:c r="A97" s="157" t="str">
        <x:v>Transaksi</x:v>
      </x:c>
      <x:c r="B97" s="131" t="str">
        <x:v>2</x:v>
      </x:c>
      <x:c r="C97" s="131" t="str">
        <x:v>C8:P8</x:v>
      </x:c>
      <x:c r="D97" s="131" t="str">
        <x:v>Atika</x:v>
      </x:c>
      <x:c r="E97" s="167" t="str">
        <x:v>Fotografer belum diisi</x:v>
      </x:c>
      <x:c r="F97" s="2"/>
      <x:c r="G97" s="2"/>
      <x:c r="H97" s="2"/>
      <x:c r="I97" s="2"/>
      <x:c r="J97" s="2"/>
    </x:row>
    <x:row r="98" ht="48" customHeight="1">
      <x:c r="A98" s="2" t="str">
        <x:v>Transaksi</x:v>
      </x:c>
      <x:c r="B98" s="2" t="str">
        <x:v>2</x:v>
      </x:c>
      <x:c r="C98" s="2" t="str">
        <x:v>C9:P9</x:v>
      </x:c>
      <x:c r="D98" s="2" t="str">
        <x:v>Luqmanul Hakim</x:v>
      </x:c>
      <x:c r="E98" s="10" t="str">
        <x:v>Fotografer belum diisi</x:v>
      </x:c>
      <x:c r="F98" s="2"/>
      <x:c r="G98" s="2"/>
      <x:c r="H98" s="2"/>
      <x:c r="I98" s="2"/>
      <x:c r="J98" s="2"/>
    </x:row>
    <x:row r="99" ht="48" customHeight="1">
      <x:c r="A99" s="2" t="str">
        <x:v>Transaksi</x:v>
      </x:c>
      <x:c r="B99" s="2" t="str">
        <x:v>2</x:v>
      </x:c>
      <x:c r="C99" s="2" t="str">
        <x:v>C10:P10</x:v>
      </x:c>
      <x:c r="D99" s="2" t="str">
        <x:v>Deo Putra</x:v>
      </x:c>
      <x:c r="E99" s="10" t="str">
        <x:v>Fotografer belum diisi</x:v>
      </x:c>
      <x:c r="F99" s="2"/>
      <x:c r="G99" s="2"/>
      <x:c r="H99" s="2"/>
      <x:c r="I99" s="2"/>
      <x:c r="J99" s="2"/>
    </x:row>
    <x:row r="100" ht="48" customHeight="1">
      <x:c r="A100" s="2"/>
      <x:c r="B100" s="2"/>
      <x:c r="C100" s="2"/>
      <x:c r="D100" s="2"/>
      <x:c r="E100" s="10"/>
      <x:c r="F100" s="2"/>
      <x:c r="G100" s="2"/>
      <x:c r="H100" s="2"/>
      <x:c r="I100" s="2"/>
      <x:c r="J100" s="2"/>
    </x:row>
    <x:row r="101" ht="22" customHeight="1">
      <x:c r="A101" s="2"/>
      <x:c r="B101" s="2"/>
      <x:c r="C101" s="2"/>
      <x:c r="D101" s="2"/>
      <x:c r="E101" s="2"/>
      <x:c r="F101" s="2"/>
      <x:c r="G101" s="2"/>
      <x:c r="H101" s="2"/>
      <x:c r="I101" s="2"/>
      <x:c r="J101" s="2"/>
    </x:row>
    <x:row r="102" ht="34" customHeight="1">
      <x:c r="A102" s="127" t="str">
        <x:v>Rekap Role</x:v>
      </x:c>
      <x:c r="B102" s="128" t="str">
        <x:v>Cash-in Log</x:v>
      </x:c>
      <x:c r="C102" s="128" t="str">
        <x:v>Cash-in Role</x:v>
      </x:c>
      <x:c r="D102" s="128" t="str">
        <x:v>Selisih</x:v>
      </x:c>
      <x:c r="E102" s="128" t="str">
        <x:v>Status</x:v>
      </x:c>
      <x:c r="F102" s="2"/>
      <x:c r="G102" s="2"/>
      <x:c r="H102" s="2"/>
      <x:c r="I102" s="2"/>
      <x:c r="J102" s="2"/>
    </x:row>
    <x:row r="103" ht="22" customHeight="1">
      <x:c r="A103" s="112" t="str">
        <x:v>Admin</x:v>
      </x:c>
      <x:c r="B103" s="115" t="n">
        <x:f>'Omzet Harian September'!F38</x:f>
        <x:v>89565000</x:v>
      </x:c>
      <x:c r="C103" s="115" t="n">
        <x:f>SUM('Analisis Paket &amp; Crew'!C25:C33)</x:f>
        <x:v>89565000</x:v>
      </x:c>
      <x:c r="D103" s="115" t="n">
        <x:f>C103-B103</x:f>
        <x:v>0</x:v>
      </x:c>
      <x:c r="E103" s="116" t="str">
        <x:f>IF(D103=0,"MATCH","CHECK")</x:f>
        <x:v>MATCH</x:v>
      </x:c>
      <x:c r="F103" s="2"/>
      <x:c r="G103" s="2"/>
      <x:c r="H103" s="2"/>
      <x:c r="I103" s="2"/>
      <x:c r="J103" s="2"/>
    </x:row>
    <x:row r="104" ht="22" customHeight="1">
      <x:c r="A104" s="157" t="str">
        <x:v>Fotografer</x:v>
      </x:c>
      <x:c r="B104" s="132" t="n">
        <x:f>'Omzet Harian September'!F38</x:f>
        <x:v>89565000</x:v>
      </x:c>
      <x:c r="C104" s="132" t="n">
        <x:f>SUM('Analisis Paket &amp; Crew'!E25:E33)</x:f>
        <x:v>89565000</x:v>
      </x:c>
      <x:c r="D104" s="132" t="n">
        <x:f>C104-B104</x:f>
        <x:v>0</x:v>
      </x:c>
      <x:c r="E104" s="133" t="str">
        <x:f>IF(D104=0,"MATCH","CHECK")</x:f>
        <x:v>MATCH</x:v>
      </x:c>
      <x:c r="F104" s="2"/>
      <x:c r="G104" s="2"/>
      <x:c r="H104" s="2"/>
      <x:c r="I104" s="2"/>
      <x:c r="J104" s="2"/>
    </x:row>
    <x:row r="105" ht="22" customHeight="1">
      <x:c r="A105" s="2"/>
      <x:c r="B105" s="2"/>
      <x:c r="C105" s="2"/>
      <x:c r="D105" s="2"/>
      <x:c r="E105" s="2"/>
      <x:c r="F105" s="2"/>
      <x:c r="G105" s="2"/>
      <x:c r="H105" s="2"/>
      <x:c r="I105" s="2"/>
      <x:c r="J105" s="2"/>
    </x:row>
    <x:row r="106" ht="22" customHeight="1">
      <x:c r="A106" s="2"/>
      <x:c r="B106" s="2"/>
      <x:c r="C106" s="2"/>
      <x:c r="D106" s="2"/>
      <x:c r="E106" s="2"/>
      <x:c r="F106" s="2"/>
      <x:c r="G106" s="2"/>
      <x:c r="H106" s="2"/>
      <x:c r="I106" s="2"/>
      <x:c r="J106" s="2"/>
    </x:row>
    <x:row r="107" ht="22" customHeight="1">
      <x:c r="A107" s="2"/>
      <x:c r="B107" s="2"/>
      <x:c r="C107" s="2"/>
      <x:c r="D107" s="2"/>
      <x:c r="E107" s="2"/>
      <x:c r="F107" s="2"/>
      <x:c r="G107" s="2"/>
      <x:c r="H107" s="2"/>
      <x:c r="I107" s="2"/>
      <x:c r="J107" s="2"/>
    </x:row>
    <x:row r="108" ht="22" customHeight="1">
      <x:c r="A108" s="2"/>
      <x:c r="B108" s="2"/>
      <x:c r="C108" s="2"/>
      <x:c r="D108" s="2"/>
      <x:c r="E108" s="2"/>
      <x:c r="F108" s="2"/>
      <x:c r="G108" s="2"/>
      <x:c r="H108" s="2"/>
      <x:c r="I108" s="2"/>
      <x:c r="J108" s="2"/>
    </x:row>
    <x:row r="109" ht="36" customHeight="1">
      <x:c r="A109" s="454" t="str">
        <x:v>Pemeriksaan integrasi</x:v>
      </x:c>
      <x:c r="B109" s="454" t="str">
        <x:v>Sumber</x:v>
      </x:c>
      <x:c r="C109" s="454" t="str">
        <x:v>Laporan</x:v>
      </x:c>
      <x:c r="D109" s="454" t="str">
        <x:v>Selisih</x:v>
      </x:c>
      <x:c r="E109" s="454" t="str">
        <x:v>Status</x:v>
      </x:c>
      <x:c r="F109" s="2"/>
      <x:c r="G109" s="2"/>
      <x:c r="H109" s="2"/>
      <x:c r="I109" s="2"/>
      <x:c r="J109" s="2"/>
    </x:row>
    <x:row r="110" ht="38" customHeight="1">
      <x:c r="A110" s="444" t="str">
        <x:v>September 2025 penuh</x:v>
      </x:c>
      <x:c r="B110" s="447" t="n">
        <x:f>'Perbandingan 2025'!C85</x:f>
        <x:v>151036150</x:v>
      </x:c>
      <x:c r="C110" s="447" t="n">
        <x:f>'Pengaturan'!B21</x:f>
        <x:v>151036150</x:v>
      </x:c>
      <x:c r="D110" s="447" t="n">
        <x:f>C110-B110</x:f>
        <x:v>0</x:v>
      </x:c>
      <x:c r="E110" s="444" t="str">
        <x:f>IF(D110=0,"MATCH","CHECK")</x:f>
        <x:v>MATCH</x:v>
      </x:c>
      <x:c r="F110" s="2"/>
      <x:c r="G110" s="2"/>
      <x:c r="H110" s="2"/>
      <x:c r="I110" s="2"/>
      <x:c r="J110" s="2"/>
    </x:row>
    <x:row r="111" ht="38" customHeight="1">
      <x:c r="A111" s="444" t="str">
        <x:v>Agustus 2026 penuh</x:v>
      </x:c>
      <x:c r="B111" s="447" t="n">
        <x:f>'Perbandingan 2025'!C94</x:f>
        <x:v>87880000</x:v>
      </x:c>
      <x:c r="C111" s="447" t="n">
        <x:f>'Perbandingan 2025'!B15</x:f>
        <x:v>87880000</x:v>
      </x:c>
      <x:c r="D111" s="447" t="n">
        <x:f>C111-B111</x:f>
        <x:v>0</x:v>
      </x:c>
      <x:c r="E111" s="444" t="str">
        <x:f>IF(D111=0,"MATCH","CHECK")</x:f>
        <x:v>MATCH</x:v>
      </x:c>
      <x:c r="F111" s="2"/>
      <x:c r="G111" s="2"/>
      <x:c r="H111" s="2"/>
      <x:c r="I111" s="2"/>
      <x:c r="J111" s="2"/>
    </x:row>
    <x:row r="112" ht="38" customHeight="1">
      <x:c r="A112" s="444" t="str">
        <x:v>Status sumber Agustus</x:v>
      </x:c>
      <x:c r="B112" s="447"/>
      <x:c r="C112" s="447"/>
      <x:c r="D112" s="447"/>
      <x:c r="E112" s="444" t="str">
        <x:f>'Perbandingan 2025'!C101</x:f>
        <x:v>CHECK</x:v>
      </x:c>
      <x:c r="F112" s="2"/>
      <x:c r="G112" s="2"/>
      <x:c r="H112" s="2"/>
      <x:c r="I112" s="2"/>
      <x:c r="J112" s="2"/>
    </x:row>
    <x:row r="113" ht="38" customHeight="1">
      <x:c r="A113" s="444" t="str">
        <x:v>Selisih sumber Agustus</x:v>
      </x:c>
      <x:c r="B113" s="447" t="n">
        <x:f>'Perbandingan 2025'!C102</x:f>
        <x:v>8245000</x:v>
      </x:c>
      <x:c r="C113" s="447"/>
      <x:c r="D113" s="447"/>
      <x:c r="E113" s="444" t="str">
        <x:f>"CHECK / PROVISIONAL"</x:f>
        <x:v>CHECK / PROVISIONAL</x:v>
      </x:c>
      <x:c r="F113" s="2"/>
      <x:c r="G113" s="2"/>
      <x:c r="H113" s="2"/>
      <x:c r="I113" s="2"/>
      <x:c r="J113" s="2"/>
    </x:row>
    <x:row r="114" ht="38" customHeight="1">
      <x:c r="A114" s="444" t="str">
        <x:v>Schedule reguler</x:v>
      </x:c>
      <x:c r="B114" s="444"/>
      <x:c r="C114" s="444"/>
      <x:c r="D114" s="444"/>
      <x:c r="E114" s="444" t="str">
        <x:v>Dibaca ulang, berubah</x:v>
      </x:c>
      <x:c r="F114" s="2"/>
      <x:c r="G114" s="2"/>
      <x:c r="H114" s="2"/>
      <x:c r="I114" s="2"/>
      <x:c r="J114" s="2"/>
    </x:row>
    <x:row r="115" ht="38" customHeight="1">
      <x:c r="A115" s="444" t="str">
        <x:v>Sisa belum siap diproyeksikan</x:v>
      </x:c>
      <x:c r="B115" s="447" t="n">
        <x:f>SUM('Data Schedule'!AM5:AM304)</x:f>
        <x:v>4625000</x:v>
      </x:c>
      <x:c r="C115" s="444"/>
      <x:c r="D115" s="444"/>
      <x:c r="E115" s="444" t="str">
        <x:f>"Perlu konfirmasi"</x:f>
        <x:v>Perlu konfirmasi</x:v>
      </x:c>
      <x:c r="F115" s="2"/>
      <x:c r="G115" s="2"/>
      <x:c r="H115" s="2"/>
      <x:c r="I115" s="2"/>
      <x:c r="J115" s="2"/>
    </x:row>
    <x:row r="116" ht="38" customHeight="1">
      <x:c r="A116" s="444" t="str">
        <x:v>Wisuda</x:v>
      </x:c>
      <x:c r="B116" s="444"/>
      <x:c r="C116" s="444"/>
      <x:c r="D116" s="444"/>
      <x:c r="E116" s="444" t="str">
        <x:f>"Snapshot base, belum live"</x:f>
        <x:v>Snapshot base, belum live</x:v>
      </x:c>
      <x:c r="F116" s="2"/>
      <x:c r="G116" s="2"/>
      <x:c r="H116" s="2"/>
      <x:c r="I116" s="2"/>
      <x:c r="J116" s="2"/>
    </x:row>
    <x:row r="117" ht="22" customHeight="1">
      <x:c r="A117" s="2"/>
      <x:c r="B117" s="2"/>
      <x:c r="C117" s="2"/>
      <x:c r="D117" s="2"/>
      <x:c r="E117" s="2"/>
      <x:c r="F117" s="2"/>
      <x:c r="G117" s="2"/>
      <x:c r="H117" s="2"/>
      <x:c r="I117" s="2"/>
      <x:c r="J117" s="2"/>
    </x:row>
    <x:row r="118" ht="22" customHeight="1">
      <x:c r="A118" s="2"/>
      <x:c r="B118" s="2"/>
      <x:c r="C118" s="2"/>
      <x:c r="D118" s="2"/>
      <x:c r="E118" s="2"/>
      <x:c r="F118" s="2"/>
      <x:c r="G118" s="2"/>
      <x:c r="H118" s="2"/>
      <x:c r="I118" s="2"/>
      <x:c r="J118" s="2"/>
    </x:row>
    <x:row r="119" ht="22" customHeight="1">
      <x:c r="A119" s="2"/>
      <x:c r="B119" s="2"/>
      <x:c r="C119" s="2"/>
      <x:c r="D119" s="2"/>
      <x:c r="E119" s="2"/>
      <x:c r="F119" s="2"/>
      <x:c r="G119" s="2"/>
      <x:c r="H119" s="2"/>
      <x:c r="I119" s="2"/>
      <x:c r="J119" s="2"/>
    </x:row>
    <x:row r="120" ht="22" customHeight="1">
      <x:c r="A120" s="2"/>
      <x:c r="B120" s="2"/>
      <x:c r="C120" s="2"/>
      <x:c r="D120" s="2"/>
      <x:c r="E120" s="2"/>
      <x:c r="F120" s="2"/>
      <x:c r="G120" s="2"/>
      <x:c r="H120" s="2"/>
      <x:c r="I120" s="2"/>
      <x:c r="J120" s="2"/>
    </x:row>
    <x:row r="121" ht="22" customHeight="1">
      <x:c r="A121" s="2"/>
      <x:c r="B121" s="2"/>
      <x:c r="C121" s="2"/>
      <x:c r="D121" s="2"/>
      <x:c r="E121" s="2"/>
      <x:c r="F121" s="2"/>
      <x:c r="G121" s="2"/>
      <x:c r="H121" s="2"/>
      <x:c r="I121" s="2"/>
      <x:c r="J121" s="2"/>
    </x:row>
    <x:row r="122" ht="22" customHeight="1">
      <x:c r="A122" s="2"/>
      <x:c r="B122" s="2"/>
      <x:c r="C122" s="2"/>
      <x:c r="D122" s="2"/>
      <x:c r="E122" s="2"/>
      <x:c r="F122" s="2"/>
      <x:c r="G122" s="2"/>
      <x:c r="H122" s="2"/>
      <x:c r="I122" s="2"/>
      <x:c r="J122" s="2"/>
    </x:row>
    <x:row r="123" ht="22" customHeight="1">
      <x:c r="A123" s="2"/>
      <x:c r="B123" s="2"/>
      <x:c r="C123" s="2"/>
      <x:c r="D123" s="2"/>
      <x:c r="E123" s="2"/>
      <x:c r="F123" s="2"/>
      <x:c r="G123" s="2"/>
      <x:c r="H123" s="2"/>
      <x:c r="I123" s="2"/>
      <x:c r="J123" s="2"/>
    </x:row>
    <x:row r="124" ht="22" customHeight="1">
      <x:c r="A124" s="2"/>
      <x:c r="B124" s="2"/>
      <x:c r="C124" s="2"/>
      <x:c r="D124" s="2"/>
      <x:c r="E124" s="2"/>
      <x:c r="F124" s="2"/>
      <x:c r="G124" s="2"/>
      <x:c r="H124" s="2"/>
      <x:c r="I124" s="2"/>
      <x:c r="J124" s="2"/>
    </x:row>
    <x:row r="125" ht="22" customHeight="1">
      <x:c r="A125" s="2"/>
      <x:c r="B125" s="2"/>
      <x:c r="C125" s="2"/>
      <x:c r="D125" s="2"/>
      <x:c r="E125" s="2"/>
      <x:c r="F125" s="2"/>
      <x:c r="G125" s="2"/>
      <x:c r="H125" s="2"/>
      <x:c r="I125" s="2"/>
      <x:c r="J125" s="2"/>
    </x:row>
    <x:row r="129" ht="36" customHeight="1">
      <x:c r="A129" s="459" t="str">
        <x:v>Jenis temuan</x:v>
      </x:c>
      <x:c r="B129" s="459" t="str">
        <x:v>Tab sumber</x:v>
      </x:c>
      <x:c r="C129" s="459" t="str">
        <x:v>Alamat sumber</x:v>
      </x:c>
      <x:c r="D129" s="459" t="str">
        <x:v>Nama</x:v>
      </x:c>
      <x:c r="E129" s="459" t="str">
        <x:v>Perlu tindak lanjut</x:v>
      </x:c>
    </x:row>
    <x:row r="130" ht="45" customHeight="1">
      <x:c r="A130" s="413" t="str">
        <x:v>Transaksi</x:v>
      </x:c>
      <x:c r="B130" s="413" t="str">
        <x:v>2</x:v>
      </x:c>
      <x:c r="C130" s="413" t="str">
        <x:v>C22:P22</x:v>
      </x:c>
      <x:c r="D130" s="413" t="str">
        <x:v>Isty Fadielah</x:v>
      </x:c>
      <x:c r="E130" s="413" t="str">
        <x:v>Fotografer belum diisi</x:v>
      </x:c>
    </x:row>
    <x:row r="131" ht="45" customHeight="1">
      <x:c r="A131" s="413" t="str">
        <x:v>Transaksi</x:v>
      </x:c>
      <x:c r="B131" s="413" t="str">
        <x:v>2</x:v>
      </x:c>
      <x:c r="C131" s="413" t="str">
        <x:v>C23:P23</x:v>
      </x:c>
      <x:c r="D131" s="413" t="str">
        <x:v>Reynaldo</x:v>
      </x:c>
      <x:c r="E131" s="413" t="str">
        <x:v>Fotografer belum diisi</x:v>
      </x:c>
    </x:row>
    <x:row r="132" ht="45" customHeight="1">
      <x:c r="A132" s="413" t="str">
        <x:v>Transaksi</x:v>
      </x:c>
      <x:c r="B132" s="413" t="str">
        <x:v>2</x:v>
      </x:c>
      <x:c r="C132" s="413" t="str">
        <x:v>C42:P42</x:v>
      </x:c>
      <x:c r="D132" s="413" t="str">
        <x:v>Qori Susi Allifah</x:v>
      </x:c>
      <x:c r="E132" s="413" t="str">
        <x:v>Fotografer belum diisi</x:v>
      </x:c>
    </x:row>
    <x:row r="133" ht="45" customHeight="1">
      <x:c r="A133" s="413" t="str">
        <x:v>Transaksi</x:v>
      </x:c>
      <x:c r="B133" s="413" t="str">
        <x:v>2</x:v>
      </x:c>
      <x:c r="C133" s="413" t="str">
        <x:v>C43:P43</x:v>
      </x:c>
      <x:c r="D133" s="413" t="str">
        <x:v>Adinda Fahrina</x:v>
      </x:c>
      <x:c r="E133" s="413" t="str">
        <x:v>Fotografer belum diisi</x:v>
      </x:c>
    </x:row>
    <x:row r="134" ht="45" customHeight="1">
      <x:c r="A134" s="413" t="str">
        <x:v>Transaksi</x:v>
      </x:c>
      <x:c r="B134" s="413" t="str">
        <x:v>2</x:v>
      </x:c>
      <x:c r="C134" s="413" t="str">
        <x:v>C44:P44</x:v>
      </x:c>
      <x:c r="D134" s="413" t="str">
        <x:v>Hanifa</x:v>
      </x:c>
      <x:c r="E134" s="413" t="str">
        <x:v>Fotografer belum diisi</x:v>
      </x:c>
    </x:row>
    <x:row r="135" ht="45" customHeight="1">
      <x:c r="A135" s="413" t="str">
        <x:v>Transaksi</x:v>
      </x:c>
      <x:c r="B135" s="413" t="str">
        <x:v>2</x:v>
      </x:c>
      <x:c r="C135" s="413" t="str">
        <x:v>C45:P45</x:v>
      </x:c>
      <x:c r="D135" s="413" t="str">
        <x:v>Nanda Putri Sabila</x:v>
      </x:c>
      <x:c r="E135" s="413" t="str">
        <x:v>Fotografer belum diisi</x:v>
      </x:c>
    </x:row>
    <x:row r="136" ht="45" customHeight="1">
      <x:c r="A136" s="413" t="str">
        <x:v>Transaksi</x:v>
      </x:c>
      <x:c r="B136" s="413" t="str">
        <x:v>2</x:v>
      </x:c>
      <x:c r="C136" s="413" t="str">
        <x:v>C46:P46</x:v>
      </x:c>
      <x:c r="D136" s="413" t="str">
        <x:v>Allez galan</x:v>
      </x:c>
      <x:c r="E136" s="413" t="str">
        <x:v>Fotografer belum diisi</x:v>
      </x:c>
    </x:row>
    <x:row r="137" ht="45" customHeight="1">
      <x:c r="A137" s="413" t="str">
        <x:v>Transaksi</x:v>
      </x:c>
      <x:c r="B137" s="413" t="str">
        <x:v>2</x:v>
      </x:c>
      <x:c r="C137" s="413" t="str">
        <x:v>C47:P47</x:v>
      </x:c>
      <x:c r="D137" s="413" t="str">
        <x:v>Hanifah nur S</x:v>
      </x:c>
      <x:c r="E137" s="413" t="str">
        <x:v>Fotografer belum diisi</x:v>
      </x:c>
    </x:row>
    <x:row r="138" ht="45" customHeight="1">
      <x:c r="A138" s="413" t="str">
        <x:v>Transaksi</x:v>
      </x:c>
      <x:c r="B138" s="413" t="str">
        <x:v>2</x:v>
      </x:c>
      <x:c r="C138" s="413" t="str">
        <x:v>C48:P48</x:v>
      </x:c>
      <x:c r="D138" s="413" t="str">
        <x:v>aisha</x:v>
      </x:c>
      <x:c r="E138" s="413" t="str">
        <x:v>Fotografer belum diisi</x:v>
      </x:c>
    </x:row>
    <x:row r="139" ht="45" customHeight="1">
      <x:c r="A139" s="413" t="str">
        <x:v>Transaksi</x:v>
      </x:c>
      <x:c r="B139" s="413" t="str">
        <x:v>2</x:v>
      </x:c>
      <x:c r="C139" s="413" t="str">
        <x:v>C50:P50</x:v>
      </x:c>
      <x:c r="D139" s="413" t="str">
        <x:v>Aya</x:v>
      </x:c>
      <x:c r="E139" s="413" t="str">
        <x:v>Fotografer belum diisi</x:v>
      </x:c>
    </x:row>
    <x:row r="140" ht="45" customHeight="1">
      <x:c r="A140" s="413" t="str">
        <x:v>Transaksi</x:v>
      </x:c>
      <x:c r="B140" s="413" t="str">
        <x:v>2</x:v>
      </x:c>
      <x:c r="C140" s="413" t="str">
        <x:v>C51:P51</x:v>
      </x:c>
      <x:c r="D140" s="413" t="str">
        <x:v>Diarra Fathiya</x:v>
      </x:c>
      <x:c r="E140" s="413" t="str">
        <x:v>Fotografer belum diisi</x:v>
      </x:c>
    </x:row>
    <x:row r="141" ht="45" customHeight="1">
      <x:c r="A141" s="413" t="str">
        <x:v>Transaksi</x:v>
      </x:c>
      <x:c r="B141" s="413" t="str">
        <x:v>3</x:v>
      </x:c>
      <x:c r="C141" s="413" t="str">
        <x:v>C4:P4</x:v>
      </x:c>
      <x:c r="D141" s="413" t="str">
        <x:v>Atiesa dkk</x:v>
      </x:c>
      <x:c r="E141" s="413" t="str">
        <x:v>Fotografer belum diisi</x:v>
      </x:c>
    </x:row>
    <x:row r="142" ht="45" customHeight="1">
      <x:c r="A142" s="413" t="str">
        <x:v>Transaksi</x:v>
      </x:c>
      <x:c r="B142" s="413" t="str">
        <x:v>3</x:v>
      </x:c>
      <x:c r="C142" s="413" t="str">
        <x:v>C5:P5</x:v>
      </x:c>
      <x:c r="D142" s="413" t="str">
        <x:v>Raka</x:v>
      </x:c>
      <x:c r="E142" s="413" t="str">
        <x:v>Fotografer belum diisi</x:v>
      </x:c>
    </x:row>
    <x:row r="143" ht="45" customHeight="1">
      <x:c r="A143" s="413" t="str">
        <x:v>Transaksi</x:v>
      </x:c>
      <x:c r="B143" s="413" t="str">
        <x:v>3</x:v>
      </x:c>
      <x:c r="C143" s="413" t="str">
        <x:v>C6:P6</x:v>
      </x:c>
      <x:c r="D143" s="413" t="str">
        <x:v>Ardi</x:v>
      </x:c>
      <x:c r="E143" s="413" t="str">
        <x:v>Fotografer belum diisi</x:v>
      </x:c>
    </x:row>
    <x:row r="144" ht="45" customHeight="1">
      <x:c r="A144" s="413" t="str">
        <x:v>Transaksi</x:v>
      </x:c>
      <x:c r="B144" s="413" t="str">
        <x:v>3</x:v>
      </x:c>
      <x:c r="C144" s="413" t="str">
        <x:v>C8:P8</x:v>
      </x:c>
      <x:c r="D144" s="413" t="str">
        <x:v>Akira Aditya</x:v>
      </x:c>
      <x:c r="E144" s="413" t="str">
        <x:v>Fotografer belum diisi</x:v>
      </x:c>
    </x:row>
    <x:row r="145" ht="45" customHeight="1">
      <x:c r="A145" s="413" t="str">
        <x:v>Transaksi</x:v>
      </x:c>
      <x:c r="B145" s="413" t="str">
        <x:v>3</x:v>
      </x:c>
      <x:c r="C145" s="413" t="str">
        <x:v>C10:P10</x:v>
      </x:c>
      <x:c r="D145" s="413" t="str">
        <x:v>Deri Dernata</x:v>
      </x:c>
      <x:c r="E145" s="413" t="str">
        <x:v>Fotografer belum diisi</x:v>
      </x:c>
    </x:row>
    <x:row r="146" ht="45" customHeight="1">
      <x:c r="A146" s="413" t="str">
        <x:v>Transaksi</x:v>
      </x:c>
      <x:c r="B146" s="413" t="str">
        <x:v>3</x:v>
      </x:c>
      <x:c r="C146" s="413" t="str">
        <x:v>C11:P11</x:v>
      </x:c>
      <x:c r="D146" s="413" t="str">
        <x:v>Rangga</x:v>
      </x:c>
      <x:c r="E146" s="413" t="str">
        <x:v>Fotografer belum diisi</x:v>
      </x:c>
    </x:row>
    <x:row r="147" ht="45" customHeight="1">
      <x:c r="A147" s="413" t="str">
        <x:v>Transaksi</x:v>
      </x:c>
      <x:c r="B147" s="413" t="str">
        <x:v>3</x:v>
      </x:c>
      <x:c r="C147" s="413" t="str">
        <x:v>C12:P12</x:v>
      </x:c>
      <x:c r="D147" s="413" t="str">
        <x:v>andin</x:v>
      </x:c>
      <x:c r="E147" s="413" t="str">
        <x:v>Fotografer belum diisi</x:v>
      </x:c>
    </x:row>
    <x:row r="148" ht="45" customHeight="1">
      <x:c r="A148" s="413" t="str">
        <x:v>Transaksi</x:v>
      </x:c>
      <x:c r="B148" s="413" t="str">
        <x:v>3</x:v>
      </x:c>
      <x:c r="C148" s="413" t="str">
        <x:v>C13:P13</x:v>
      </x:c>
      <x:c r="D148" s="413" t="str">
        <x:v>Futsal UIN Saizu</x:v>
      </x:c>
      <x:c r="E148" s="413" t="str">
        <x:v>Fotografer belum diisi</x:v>
      </x:c>
    </x:row>
    <x:row r="149" ht="45" customHeight="1">
      <x:c r="A149" s="413" t="str">
        <x:v>Transaksi</x:v>
      </x:c>
      <x:c r="B149" s="413" t="str">
        <x:v>3</x:v>
      </x:c>
      <x:c r="C149" s="413" t="str">
        <x:v>C14:P14</x:v>
      </x:c>
      <x:c r="D149" s="413" t="str">
        <x:v>Farrel Daffa</x:v>
      </x:c>
      <x:c r="E149" s="413" t="str">
        <x:v>Fotografer belum diisi</x:v>
      </x:c>
    </x:row>
    <x:row r="150" ht="45" customHeight="1">
      <x:c r="A150" s="413" t="str">
        <x:v>Transaksi</x:v>
      </x:c>
      <x:c r="B150" s="413" t="str">
        <x:v>3</x:v>
      </x:c>
      <x:c r="C150" s="413" t="str">
        <x:v>C15:P15</x:v>
      </x:c>
      <x:c r="D150" s="413" t="str">
        <x:v>Dhita</x:v>
      </x:c>
      <x:c r="E150" s="413" t="str">
        <x:v>Fotografer belum diisi</x:v>
      </x:c>
    </x:row>
    <x:row r="151" ht="45" customHeight="1">
      <x:c r="A151" s="413" t="str">
        <x:v>Transaksi</x:v>
      </x:c>
      <x:c r="B151" s="413" t="str">
        <x:v>3</x:v>
      </x:c>
      <x:c r="C151" s="413" t="str">
        <x:v>C16:P16</x:v>
      </x:c>
      <x:c r="D151" s="413" t="str">
        <x:v>maria taffi</x:v>
      </x:c>
      <x:c r="E151" s="413" t="str">
        <x:v>Fotografer belum diisi</x:v>
      </x:c>
    </x:row>
    <x:row r="152" ht="45" customHeight="1">
      <x:c r="A152" s="413" t="str">
        <x:v>Transaksi</x:v>
      </x:c>
      <x:c r="B152" s="413" t="str">
        <x:v>3</x:v>
      </x:c>
      <x:c r="C152" s="413" t="str">
        <x:v>C17:P17</x:v>
      </x:c>
      <x:c r="D152" s="413" t="str">
        <x:v>Jager</x:v>
      </x:c>
      <x:c r="E152" s="413" t="str">
        <x:v>Fotografer belum diisi</x:v>
      </x:c>
    </x:row>
    <x:row r="153" ht="45" customHeight="1">
      <x:c r="A153" s="413" t="str">
        <x:v>Transaksi</x:v>
      </x:c>
      <x:c r="B153" s="413" t="str">
        <x:v>3</x:v>
      </x:c>
      <x:c r="C153" s="413" t="str">
        <x:v>C18:P18</x:v>
      </x:c>
      <x:c r="D153" s="413" t="str">
        <x:v>Runi</x:v>
      </x:c>
      <x:c r="E153" s="413" t="str">
        <x:v>Fotografer belum diisi</x:v>
      </x:c>
    </x:row>
    <x:row r="154" ht="45" customHeight="1">
      <x:c r="A154" s="413" t="str">
        <x:v>Transaksi</x:v>
      </x:c>
      <x:c r="B154" s="413" t="str">
        <x:v>3</x:v>
      </x:c>
      <x:c r="C154" s="413" t="str">
        <x:v>C19:P19</x:v>
      </x:c>
      <x:c r="D154" s="413" t="str">
        <x:v>Athia</x:v>
      </x:c>
      <x:c r="E154" s="413" t="str">
        <x:v>Fotografer belum diisi</x:v>
      </x:c>
    </x:row>
    <x:row r="155" ht="45" customHeight="1">
      <x:c r="A155" s="413" t="str">
        <x:v>Transaksi</x:v>
      </x:c>
      <x:c r="B155" s="413" t="str">
        <x:v>3</x:v>
      </x:c>
      <x:c r="C155" s="413" t="str">
        <x:v>C20:P20</x:v>
      </x:c>
      <x:c r="D155" s="413" t="str">
        <x:v>Luceriza</x:v>
      </x:c>
      <x:c r="E155" s="413" t="str">
        <x:v>Fotografer belum diisi</x:v>
      </x:c>
    </x:row>
    <x:row r="156" ht="45" customHeight="1">
      <x:c r="A156" s="413" t="str">
        <x:v>Transaksi</x:v>
      </x:c>
      <x:c r="B156" s="413" t="str">
        <x:v>3</x:v>
      </x:c>
      <x:c r="C156" s="413" t="str">
        <x:v>C21:P21</x:v>
      </x:c>
      <x:c r="D156" s="413" t="str">
        <x:v>KKN Kalikajar</x:v>
      </x:c>
      <x:c r="E156" s="413" t="str">
        <x:v>Fotografer belum diisi</x:v>
      </x:c>
    </x:row>
    <x:row r="157" ht="45" customHeight="1">
      <x:c r="A157" s="413" t="str">
        <x:v>Transaksi</x:v>
      </x:c>
      <x:c r="B157" s="413" t="str">
        <x:v>3</x:v>
      </x:c>
      <x:c r="C157" s="413" t="str">
        <x:v>C22:P22</x:v>
      </x:c>
      <x:c r="D157" s="413" t="str">
        <x:v>ELIA SEPTIA</x:v>
      </x:c>
      <x:c r="E157" s="413" t="str">
        <x:v>Fotografer belum diisi</x:v>
      </x:c>
    </x:row>
    <x:row r="158" ht="45" customHeight="1">
      <x:c r="A158" s="413" t="str">
        <x:v>Transaksi</x:v>
      </x:c>
      <x:c r="B158" s="413" t="str">
        <x:v>3</x:v>
      </x:c>
      <x:c r="C158" s="413" t="str">
        <x:v>C23:P23</x:v>
      </x:c>
      <x:c r="D158" s="413" t="str">
        <x:v>cut auriel</x:v>
      </x:c>
      <x:c r="E158" s="413" t="str">
        <x:v>Fotografer belum diisi</x:v>
      </x:c>
    </x:row>
    <x:row r="159" ht="45" customHeight="1">
      <x:c r="A159" s="413" t="str">
        <x:v>Transaksi</x:v>
      </x:c>
      <x:c r="B159" s="413" t="str">
        <x:v>3</x:v>
      </x:c>
      <x:c r="C159" s="413" t="str">
        <x:v>C25:P25</x:v>
      </x:c>
      <x:c r="D159" s="413" t="str">
        <x:v>Decky Sapta</x:v>
      </x:c>
      <x:c r="E159" s="413" t="str">
        <x:v>Fotografer belum diisi</x:v>
      </x:c>
    </x:row>
    <x:row r="160" ht="45" customHeight="1">
      <x:c r="A160" s="413" t="str">
        <x:v>Transaksi</x:v>
      </x:c>
      <x:c r="B160" s="413" t="str">
        <x:v>3</x:v>
      </x:c>
      <x:c r="C160" s="413" t="str">
        <x:v>C26:P26</x:v>
      </x:c>
      <x:c r="D160" s="413" t="str">
        <x:v>Hanif</x:v>
      </x:c>
      <x:c r="E160" s="413" t="str">
        <x:v>Fotografer belum diisi</x:v>
      </x:c>
    </x:row>
    <x:row r="161" ht="45" customHeight="1">
      <x:c r="A161" s="413" t="str">
        <x:v>Transaksi</x:v>
      </x:c>
      <x:c r="B161" s="413" t="str">
        <x:v>3</x:v>
      </x:c>
      <x:c r="C161" s="413" t="str">
        <x:v>C29:P29</x:v>
      </x:c>
      <x:c r="D161" s="413" t="str">
        <x:v>Fianto</x:v>
      </x:c>
      <x:c r="E161" s="413" t="str">
        <x:v>Fotografer belum diisi</x:v>
      </x:c>
    </x:row>
    <x:row r="162" ht="45" customHeight="1">
      <x:c r="A162" s="413" t="str">
        <x:v>Transaksi</x:v>
      </x:c>
      <x:c r="B162" s="413" t="str">
        <x:v>4</x:v>
      </x:c>
      <x:c r="C162" s="413" t="str">
        <x:v>C4:P4</x:v>
      </x:c>
      <x:c r="D162" s="413" t="str">
        <x:v>Davita</x:v>
      </x:c>
      <x:c r="E162" s="413" t="str">
        <x:v>Fotografer belum diisi</x:v>
      </x:c>
    </x:row>
    <x:row r="163" ht="45" customHeight="1">
      <x:c r="A163" s="413" t="str">
        <x:v>Transaksi</x:v>
      </x:c>
      <x:c r="B163" s="413" t="str">
        <x:v>4</x:v>
      </x:c>
      <x:c r="C163" s="413" t="str">
        <x:v>C5:P5</x:v>
      </x:c>
      <x:c r="D163" s="413" t="str">
        <x:v>mila</x:v>
      </x:c>
      <x:c r="E163" s="413" t="str">
        <x:v>Fotografer belum diisi</x:v>
      </x:c>
    </x:row>
    <x:row r="164" ht="45" customHeight="1">
      <x:c r="A164" s="413" t="str">
        <x:v>Transaksi</x:v>
      </x:c>
      <x:c r="B164" s="413" t="str">
        <x:v>4</x:v>
      </x:c>
      <x:c r="C164" s="413" t="str">
        <x:v>C6:P6</x:v>
      </x:c>
      <x:c r="D164" s="413" t="str">
        <x:v>Feby Putri</x:v>
      </x:c>
      <x:c r="E164" s="413" t="str">
        <x:v>Fotografer belum diisi</x:v>
      </x:c>
    </x:row>
    <x:row r="165" ht="45" customHeight="1">
      <x:c r="A165" s="413" t="str">
        <x:v>Transaksi</x:v>
      </x:c>
      <x:c r="B165" s="413" t="str">
        <x:v>4</x:v>
      </x:c>
      <x:c r="C165" s="413" t="str">
        <x:v>C7:P7</x:v>
      </x:c>
      <x:c r="D165" s="413" t="str">
        <x:v>Sulis Setianti</x:v>
      </x:c>
      <x:c r="E165" s="413" t="str">
        <x:v>Fotografer belum diisi</x:v>
      </x:c>
    </x:row>
    <x:row r="166" ht="45" customHeight="1">
      <x:c r="A166" s="413" t="str">
        <x:v>Transaksi</x:v>
      </x:c>
      <x:c r="B166" s="413" t="str">
        <x:v>4</x:v>
      </x:c>
      <x:c r="C166" s="413" t="str">
        <x:v>C8:P8</x:v>
      </x:c>
      <x:c r="D166" s="413" t="str">
        <x:v>Sandi Mugiyono</x:v>
      </x:c>
      <x:c r="E166" s="413" t="str">
        <x:v>Fotografer belum diisi</x:v>
      </x:c>
    </x:row>
    <x:row r="167" ht="45" customHeight="1">
      <x:c r="A167" s="413" t="str">
        <x:v>Transaksi</x:v>
      </x:c>
      <x:c r="B167" s="413" t="str">
        <x:v>4</x:v>
      </x:c>
      <x:c r="C167" s="413" t="str">
        <x:v>C9:P9</x:v>
      </x:c>
      <x:c r="D167" s="413" t="str">
        <x:v>Gibran</x:v>
      </x:c>
      <x:c r="E167" s="413" t="str">
        <x:v>Fotografer belum diisi</x:v>
      </x:c>
    </x:row>
    <x:row r="168" ht="45" customHeight="1">
      <x:c r="A168" s="413" t="str">
        <x:v>Transaksi</x:v>
      </x:c>
      <x:c r="B168" s="413" t="str">
        <x:v>4</x:v>
      </x:c>
      <x:c r="C168" s="413" t="str">
        <x:v>C10:P10</x:v>
      </x:c>
      <x:c r="D168" s="413" t="str">
        <x:v>Atiesa</x:v>
      </x:c>
      <x:c r="E168" s="413" t="str">
        <x:v>Fotografer belum diisi</x:v>
      </x:c>
    </x:row>
    <x:row r="169" ht="45" customHeight="1">
      <x:c r="A169" s="413" t="str">
        <x:v>Transaksi</x:v>
      </x:c>
      <x:c r="B169" s="413" t="str">
        <x:v>4</x:v>
      </x:c>
      <x:c r="C169" s="413" t="str">
        <x:v>C11:P11</x:v>
      </x:c>
      <x:c r="D169" s="413" t="str">
        <x:v>Wildan</x:v>
      </x:c>
      <x:c r="E169" s="413" t="str">
        <x:v>Fotografer belum diisi</x:v>
      </x:c>
    </x:row>
    <x:row r="170" ht="45" customHeight="1">
      <x:c r="A170" s="413" t="str">
        <x:v>Transaksi</x:v>
      </x:c>
      <x:c r="B170" s="413" t="str">
        <x:v>4</x:v>
      </x:c>
      <x:c r="C170" s="413" t="str">
        <x:v>C12:P12</x:v>
      </x:c>
      <x:c r="D170" s="413" t="str">
        <x:v>Ananda Yasmin</x:v>
      </x:c>
      <x:c r="E170" s="413" t="str">
        <x:v>Fotografer belum diisi</x:v>
      </x:c>
    </x:row>
    <x:row r="171" ht="45" customHeight="1">
      <x:c r="A171" s="413" t="str">
        <x:v>Transaksi</x:v>
      </x:c>
      <x:c r="B171" s="413" t="str">
        <x:v>4</x:v>
      </x:c>
      <x:c r="C171" s="413" t="str">
        <x:v>C13:P13</x:v>
      </x:c>
      <x:c r="D171" s="413" t="str">
        <x:v>Aditiya Fauzi</x:v>
      </x:c>
      <x:c r="E171" s="413" t="str">
        <x:v>Fotografer belum diisi</x:v>
      </x:c>
    </x:row>
    <x:row r="172" ht="45" customHeight="1">
      <x:c r="A172" s="413" t="str">
        <x:v>Transaksi</x:v>
      </x:c>
      <x:c r="B172" s="413" t="str">
        <x:v>4</x:v>
      </x:c>
      <x:c r="C172" s="413" t="str">
        <x:v>C15:P15</x:v>
      </x:c>
      <x:c r="D172" s="413" t="str">
        <x:v>Aisha</x:v>
      </x:c>
      <x:c r="E172" s="413" t="str">
        <x:v>Fotografer belum diisi</x:v>
      </x:c>
    </x:row>
    <x:row r="173" ht="45" customHeight="1">
      <x:c r="A173" s="413" t="str">
        <x:v>Transaksi</x:v>
      </x:c>
      <x:c r="B173" s="413" t="str">
        <x:v>4</x:v>
      </x:c>
      <x:c r="C173" s="413" t="str">
        <x:v>C17:P17</x:v>
      </x:c>
      <x:c r="D173" s="413" t="str">
        <x:v>Lembata</x:v>
      </x:c>
      <x:c r="E173" s="413" t="str">
        <x:v>Fotografer belum diisi</x:v>
      </x:c>
    </x:row>
    <x:row r="174" ht="45" customHeight="1">
      <x:c r="A174" s="413" t="str">
        <x:v>Transaksi</x:v>
      </x:c>
      <x:c r="B174" s="413" t="str">
        <x:v>4</x:v>
      </x:c>
      <x:c r="C174" s="413" t="str">
        <x:v>C21:P21</x:v>
      </x:c>
      <x:c r="D174" s="413" t="str">
        <x:v>Tiara Dwina Savitri</x:v>
      </x:c>
      <x:c r="E174" s="413" t="str">
        <x:v>Fotografer belum diisi</x:v>
      </x:c>
    </x:row>
    <x:row r="175" ht="45" customHeight="1">
      <x:c r="A175" s="413" t="str">
        <x:v>Transaksi</x:v>
      </x:c>
      <x:c r="B175" s="413" t="str">
        <x:v>4</x:v>
      </x:c>
      <x:c r="C175" s="413" t="str">
        <x:v>C22:P22</x:v>
      </x:c>
      <x:c r="D175" s="413" t="str">
        <x:v>Muhammad Adam Hifar</x:v>
      </x:c>
      <x:c r="E175" s="413" t="str">
        <x:v>Fotografer belum diisi</x:v>
      </x:c>
    </x:row>
    <x:row r="176" ht="45" customHeight="1">
      <x:c r="A176" s="413" t="str">
        <x:v>Transaksi</x:v>
      </x:c>
      <x:c r="B176" s="413" t="str">
        <x:v>4</x:v>
      </x:c>
      <x:c r="C176" s="413" t="str">
        <x:v>C23:P23</x:v>
      </x:c>
      <x:c r="D176" s="413" t="str">
        <x:v>Ama</x:v>
      </x:c>
      <x:c r="E176" s="413" t="str">
        <x:v>Fotografer belum diisi</x:v>
      </x:c>
    </x:row>
    <x:row r="177" ht="45" customHeight="1">
      <x:c r="A177" s="413" t="str">
        <x:v>Transaksi</x:v>
      </x:c>
      <x:c r="B177" s="413" t="str">
        <x:v>4</x:v>
      </x:c>
      <x:c r="C177" s="413" t="str">
        <x:v>C24:P24</x:v>
      </x:c>
      <x:c r="D177" s="413" t="str">
        <x:v>Zhafira Azfa</x:v>
      </x:c>
      <x:c r="E177" s="413" t="str">
        <x:v>Fotografer belum diisi</x:v>
      </x:c>
    </x:row>
    <x:row r="178" ht="45" customHeight="1">
      <x:c r="A178" s="413" t="str">
        <x:v>Transaksi</x:v>
      </x:c>
      <x:c r="B178" s="413" t="str">
        <x:v>4</x:v>
      </x:c>
      <x:c r="C178" s="413" t="str">
        <x:v>C26:P26</x:v>
      </x:c>
      <x:c r="D178" s="413" t="str">
        <x:v>wahyu puji prasetio</x:v>
      </x:c>
      <x:c r="E178" s="413" t="str">
        <x:v>Fotografer belum diisi</x:v>
      </x:c>
    </x:row>
    <x:row r="179" ht="45" customHeight="1">
      <x:c r="A179" s="413" t="str">
        <x:v>Transaksi</x:v>
      </x:c>
      <x:c r="B179" s="413" t="str">
        <x:v>5</x:v>
      </x:c>
      <x:c r="C179" s="413" t="str">
        <x:v>C4:P4</x:v>
      </x:c>
      <x:c r="D179" s="413" t="str">
        <x:v>Alif Arhansyah</x:v>
      </x:c>
      <x:c r="E179" s="413" t="str">
        <x:v>Fotografer belum diisi</x:v>
      </x:c>
    </x:row>
    <x:row r="180" ht="45" customHeight="1">
      <x:c r="A180" s="413" t="str">
        <x:v>Transaksi</x:v>
      </x:c>
      <x:c r="B180" s="413" t="str">
        <x:v>5</x:v>
      </x:c>
      <x:c r="C180" s="413" t="str">
        <x:v>C7:P7</x:v>
      </x:c>
      <x:c r="D180" s="413" t="str">
        <x:v>Bintang</x:v>
      </x:c>
      <x:c r="E180" s="413" t="str">
        <x:v>Fotografer belum diisi</x:v>
      </x:c>
    </x:row>
    <x:row r="181" ht="45" customHeight="1">
      <x:c r="A181" s="413" t="str">
        <x:v>Transaksi</x:v>
      </x:c>
      <x:c r="B181" s="413" t="str">
        <x:v>5</x:v>
      </x:c>
      <x:c r="C181" s="413" t="str">
        <x:v>C8:P8</x:v>
      </x:c>
      <x:c r="D181" s="413" t="str">
        <x:v>Cahya Juwita</x:v>
      </x:c>
      <x:c r="E181" s="413" t="str">
        <x:v>Fotografer belum diisi</x:v>
      </x:c>
    </x:row>
    <x:row r="182" ht="45" customHeight="1">
      <x:c r="A182" s="413" t="str">
        <x:v>Transaksi</x:v>
      </x:c>
      <x:c r="B182" s="413" t="str">
        <x:v>5</x:v>
      </x:c>
      <x:c r="C182" s="413" t="str">
        <x:v>C13:P13</x:v>
      </x:c>
      <x:c r="D182" s="413" t="str">
        <x:v>Fida</x:v>
      </x:c>
      <x:c r="E182" s="413" t="str">
        <x:v>Fotografer belum diisi</x:v>
      </x:c>
    </x:row>
    <x:row r="183" ht="45" customHeight="1">
      <x:c r="A183" s="413" t="str">
        <x:v>Transaksi</x:v>
      </x:c>
      <x:c r="B183" s="413" t="str">
        <x:v>5</x:v>
      </x:c>
      <x:c r="C183" s="413" t="str">
        <x:v>C14:P14</x:v>
      </x:c>
      <x:c r="D183" s="413" t="str">
        <x:v>PSDA Bahagia</x:v>
      </x:c>
      <x:c r="E183" s="413" t="str">
        <x:v>Fotografer belum diisi</x:v>
      </x:c>
    </x:row>
    <x:row r="184" ht="45" customHeight="1">
      <x:c r="A184" s="413" t="str">
        <x:v>Transaksi</x:v>
      </x:c>
      <x:c r="B184" s="413" t="str">
        <x:v>5</x:v>
      </x:c>
      <x:c r="C184" s="413" t="str">
        <x:v>C16:P16</x:v>
      </x:c>
      <x:c r="D184" s="413" t="str">
        <x:v>Rafa Ghiyas</x:v>
      </x:c>
      <x:c r="E184" s="413" t="str">
        <x:v>Fotografer belum diisi</x:v>
      </x:c>
    </x:row>
    <x:row r="185" ht="45" customHeight="1">
      <x:c r="A185" s="413" t="str">
        <x:v>Transaksi</x:v>
      </x:c>
      <x:c r="B185" s="413" t="str">
        <x:v>5</x:v>
      </x:c>
      <x:c r="C185" s="413" t="str">
        <x:v>C20:P20</x:v>
      </x:c>
      <x:c r="D185" s="413" t="str">
        <x:v>Tiara</x:v>
      </x:c>
      <x:c r="E185" s="413" t="str">
        <x:v>Nominal belum diisi, bukan bukti transaksi Rp0</x:v>
      </x:c>
    </x:row>
    <x:row r="186" ht="45" customHeight="1">
      <x:c r="A186" s="413" t="str">
        <x:v>Transaksi</x:v>
      </x:c>
      <x:c r="B186" s="413" t="str">
        <x:v>6</x:v>
      </x:c>
      <x:c r="C186" s="413" t="str">
        <x:v>C4:P4</x:v>
      </x:c>
      <x:c r="D186" s="413" t="str">
        <x:v>Nadi Indra F</x:v>
      </x:c>
      <x:c r="E186" s="413" t="str">
        <x:v>Fotografer belum diisi</x:v>
      </x:c>
    </x:row>
    <x:row r="187" ht="45" customHeight="1">
      <x:c r="A187" s="413" t="str">
        <x:v>Transaksi</x:v>
      </x:c>
      <x:c r="B187" s="413" t="str">
        <x:v>6</x:v>
      </x:c>
      <x:c r="C187" s="413" t="str">
        <x:v>C5:P5</x:v>
      </x:c>
      <x:c r="D187" s="413" t="str">
        <x:v>Kebagoran</x:v>
      </x:c>
      <x:c r="E187" s="413" t="str">
        <x:v>Fotografer belum diisi</x:v>
      </x:c>
    </x:row>
    <x:row r="188" ht="45" customHeight="1">
      <x:c r="A188" s="413" t="str">
        <x:v>Transaksi</x:v>
      </x:c>
      <x:c r="B188" s="413" t="str">
        <x:v>6</x:v>
      </x:c>
      <x:c r="C188" s="413" t="str">
        <x:v>C6:P6</x:v>
      </x:c>
      <x:c r="D188" s="413" t="str">
        <x:v>Uwi</x:v>
      </x:c>
      <x:c r="E188" s="413" t="str">
        <x:v>Fotografer belum diisi</x:v>
      </x:c>
    </x:row>
    <x:row r="189" ht="45" customHeight="1">
      <x:c r="A189" s="413" t="str">
        <x:v>Transaksi</x:v>
      </x:c>
      <x:c r="B189" s="413" t="str">
        <x:v>6</x:v>
      </x:c>
      <x:c r="C189" s="413" t="str">
        <x:v>C7:P7</x:v>
      </x:c>
      <x:c r="D189" s="413" t="str">
        <x:v>Salsa Bella Aryana</x:v>
      </x:c>
      <x:c r="E189" s="413" t="str">
        <x:v>Fotografer belum diisi</x:v>
      </x:c>
    </x:row>
    <x:row r="190" ht="45" customHeight="1">
      <x:c r="A190" s="413" t="str">
        <x:v>Transaksi</x:v>
      </x:c>
      <x:c r="B190" s="413" t="str">
        <x:v>6</x:v>
      </x:c>
      <x:c r="C190" s="413" t="str">
        <x:v>C9:P9</x:v>
      </x:c>
      <x:c r="D190" s="413" t="str">
        <x:v>Zaila Anggraeni</x:v>
      </x:c>
      <x:c r="E190" s="413" t="str">
        <x:v>Fotografer belum diisi</x:v>
      </x:c>
    </x:row>
    <x:row r="191" ht="45" customHeight="1">
      <x:c r="A191" s="413" t="str">
        <x:v>Transaksi</x:v>
      </x:c>
      <x:c r="B191" s="413" t="str">
        <x:v>6</x:v>
      </x:c>
      <x:c r="C191" s="413" t="str">
        <x:v>C10:P10</x:v>
      </x:c>
      <x:c r="D191" s="413" t="str">
        <x:v>Regita</x:v>
      </x:c>
      <x:c r="E191" s="413" t="str">
        <x:v>Fotografer belum diisi</x:v>
      </x:c>
    </x:row>
    <x:row r="192" ht="45" customHeight="1">
      <x:c r="A192" s="413" t="str">
        <x:v>Transaksi</x:v>
      </x:c>
      <x:c r="B192" s="413" t="str">
        <x:v>6</x:v>
      </x:c>
      <x:c r="C192" s="413" t="str">
        <x:v>C11:P11</x:v>
      </x:c>
      <x:c r="D192" s="413" t="str">
        <x:v>Johan</x:v>
      </x:c>
      <x:c r="E192" s="413" t="str">
        <x:v>Fotografer belum diisi</x:v>
      </x:c>
    </x:row>
    <x:row r="193" ht="45" customHeight="1">
      <x:c r="A193" s="413" t="str">
        <x:v>Transaksi</x:v>
      </x:c>
      <x:c r="B193" s="413" t="str">
        <x:v>6</x:v>
      </x:c>
      <x:c r="C193" s="413" t="str">
        <x:v>C12:P12</x:v>
      </x:c>
      <x:c r="D193" s="413" t="str">
        <x:v>helmi</x:v>
      </x:c>
      <x:c r="E193" s="413" t="str">
        <x:v>Fotografer belum diisi</x:v>
      </x:c>
    </x:row>
    <x:row r="194" ht="45" customHeight="1">
      <x:c r="A194" s="413" t="str">
        <x:v>Transaksi</x:v>
      </x:c>
      <x:c r="B194" s="413" t="str">
        <x:v>6</x:v>
      </x:c>
      <x:c r="C194" s="413" t="str">
        <x:v>C13:P13</x:v>
      </x:c>
      <x:c r="D194" s="413" t="str">
        <x:v>laila</x:v>
      </x:c>
      <x:c r="E194" s="413" t="str">
        <x:v>Fotografer belum diisi</x:v>
      </x:c>
    </x:row>
    <x:row r="195" ht="45" customHeight="1">
      <x:c r="A195" s="413" t="str">
        <x:v>Transaksi</x:v>
      </x:c>
      <x:c r="B195" s="413" t="str">
        <x:v>6</x:v>
      </x:c>
      <x:c r="C195" s="413" t="str">
        <x:v>C18:P18</x:v>
      </x:c>
      <x:c r="D195" s="413" t="str">
        <x:v>Ananda Yasmin</x:v>
      </x:c>
      <x:c r="E195" s="413" t="str">
        <x:v>Fotografer belum diisi</x:v>
      </x:c>
    </x:row>
    <x:row r="196" ht="45" customHeight="1">
      <x:c r="A196" s="413" t="str">
        <x:v>Transaksi</x:v>
      </x:c>
      <x:c r="B196" s="413" t="str">
        <x:v>6</x:v>
      </x:c>
      <x:c r="C196" s="413" t="str">
        <x:v>C20:P20</x:v>
      </x:c>
      <x:c r="D196" s="413" t="str">
        <x:v>mohamad tri guntoro</x:v>
      </x:c>
      <x:c r="E196" s="413" t="str">
        <x:v>Fotografer belum diisi</x:v>
      </x:c>
    </x:row>
    <x:row r="197" ht="45" customHeight="1">
      <x:c r="A197" s="413" t="str">
        <x:v>Transaksi</x:v>
      </x:c>
      <x:c r="B197" s="413" t="str">
        <x:v>6</x:v>
      </x:c>
      <x:c r="C197" s="413" t="str">
        <x:v>C21:P21</x:v>
      </x:c>
      <x:c r="D197" s="413" t="str">
        <x:v>Akbar</x:v>
      </x:c>
      <x:c r="E197" s="413" t="str">
        <x:v>Fotografer belum diisi</x:v>
      </x:c>
    </x:row>
    <x:row r="198" ht="45" customHeight="1">
      <x:c r="A198" s="413" t="str">
        <x:v>Transaksi</x:v>
      </x:c>
      <x:c r="B198" s="413" t="str">
        <x:v>7</x:v>
      </x:c>
      <x:c r="C198" s="413" t="str">
        <x:v>C4:P4</x:v>
      </x:c>
      <x:c r="D198" s="413" t="str">
        <x:v>Danta</x:v>
      </x:c>
      <x:c r="E198" s="413" t="str">
        <x:v>Fotografer belum diisi</x:v>
      </x:c>
    </x:row>
    <x:row r="199" ht="45" customHeight="1">
      <x:c r="A199" s="413" t="str">
        <x:v>Transaksi</x:v>
      </x:c>
      <x:c r="B199" s="413" t="str">
        <x:v>7</x:v>
      </x:c>
      <x:c r="C199" s="413" t="str">
        <x:v>C5:P5</x:v>
      </x:c>
      <x:c r="D199" s="413" t="str">
        <x:v>zaila angreani</x:v>
      </x:c>
      <x:c r="E199" s="413" t="str">
        <x:v>Nominal nonangka</x:v>
      </x:c>
    </x:row>
    <x:row r="200" ht="45" customHeight="1">
      <x:c r="A200" s="413" t="str">
        <x:v>Transaksi</x:v>
      </x:c>
      <x:c r="B200" s="413" t="str">
        <x:v>7</x:v>
      </x:c>
      <x:c r="C200" s="413" t="str">
        <x:v>C6:P6</x:v>
      </x:c>
      <x:c r="D200" s="413" t="str">
        <x:v>revo</x:v>
      </x:c>
      <x:c r="E200" s="413" t="str">
        <x:v>Tanggal foto belum diisi | Fotografer belum diisi</x:v>
      </x:c>
    </x:row>
    <x:row r="201" ht="45" customHeight="1">
      <x:c r="A201" s="413" t="str">
        <x:v>Transaksi</x:v>
      </x:c>
      <x:c r="B201" s="413" t="str">
        <x:v>7</x:v>
      </x:c>
      <x:c r="C201" s="413" t="str">
        <x:v>C8:P8</x:v>
      </x:c>
      <x:c r="D201" s="413" t="str">
        <x:v>Niko</x:v>
      </x:c>
      <x:c r="E201" s="413" t="str">
        <x:v>Fotografer belum diisi</x:v>
      </x:c>
    </x:row>
    <x:row r="202" ht="45" customHeight="1">
      <x:c r="A202" s="413" t="str">
        <x:v>Transaksi</x:v>
      </x:c>
      <x:c r="B202" s="413" t="str">
        <x:v>7</x:v>
      </x:c>
      <x:c r="C202" s="413" t="str">
        <x:v>C10:P10</x:v>
      </x:c>
      <x:c r="D202" s="413" t="str">
        <x:v>TBMM EKSTREMITAS</x:v>
      </x:c>
      <x:c r="E202" s="413" t="str">
        <x:v>Fotografer belum diisi</x:v>
      </x:c>
    </x:row>
    <x:row r="203" ht="45" customHeight="1">
      <x:c r="A203" s="413" t="str">
        <x:v>Transaksi</x:v>
      </x:c>
      <x:c r="B203" s="413" t="str">
        <x:v>7</x:v>
      </x:c>
      <x:c r="C203" s="413" t="str">
        <x:v>C11:P11</x:v>
      </x:c>
      <x:c r="D203" s="413" t="str">
        <x:v>Revalina</x:v>
      </x:c>
      <x:c r="E203" s="413" t="str">
        <x:v>Fotografer belum diisi</x:v>
      </x:c>
    </x:row>
    <x:row r="204" ht="45" customHeight="1">
      <x:c r="A204" s="413" t="str">
        <x:v>Transaksi</x:v>
      </x:c>
      <x:c r="B204" s="413" t="str">
        <x:v>7</x:v>
      </x:c>
      <x:c r="C204" s="413" t="str">
        <x:v>C14:P14</x:v>
      </x:c>
      <x:c r="D204" s="413" t="str">
        <x:v>Bulan</x:v>
      </x:c>
      <x:c r="E204" s="413" t="str">
        <x:v>Fotografer belum diisi</x:v>
      </x:c>
    </x:row>
    <x:row r="205" ht="45" customHeight="1">
      <x:c r="A205" s="413" t="str">
        <x:v>Transaksi</x:v>
      </x:c>
      <x:c r="B205" s="413" t="str">
        <x:v>7</x:v>
      </x:c>
      <x:c r="C205" s="413" t="str">
        <x:v>C15:P15</x:v>
      </x:c>
      <x:c r="D205" s="413" t="str">
        <x:v>Gita</x:v>
      </x:c>
      <x:c r="E205" s="413" t="str">
        <x:v>Fotografer belum diisi</x:v>
      </x:c>
    </x:row>
    <x:row r="206" ht="45" customHeight="1">
      <x:c r="A206" s="413" t="str">
        <x:v>Transaksi</x:v>
      </x:c>
      <x:c r="B206" s="413" t="str">
        <x:v>8</x:v>
      </x:c>
      <x:c r="C206" s="413" t="str">
        <x:v>C4:P4</x:v>
      </x:c>
      <x:c r="D206" s="413" t="str">
        <x:v>Adioni</x:v>
      </x:c>
      <x:c r="E206" s="413" t="str">
        <x:v>Fotografer belum diisi</x:v>
      </x:c>
    </x:row>
    <x:row r="207" ht="45" customHeight="1">
      <x:c r="A207" s="413" t="str">
        <x:v>Transaksi</x:v>
      </x:c>
      <x:c r="B207" s="413" t="str">
        <x:v>8</x:v>
      </x:c>
      <x:c r="C207" s="413" t="str">
        <x:v>C5:P5</x:v>
      </x:c>
      <x:c r="D207" s="413" t="str">
        <x:v>Nidaul</x:v>
      </x:c>
      <x:c r="E207" s="413" t="str">
        <x:v>Fotografer belum diisi</x:v>
      </x:c>
    </x:row>
    <x:row r="208" ht="45" customHeight="1">
      <x:c r="A208" s="413" t="str">
        <x:v>Transaksi</x:v>
      </x:c>
      <x:c r="B208" s="413" t="str">
        <x:v>8</x:v>
      </x:c>
      <x:c r="C208" s="413" t="str">
        <x:v>C6:P6</x:v>
      </x:c>
      <x:c r="D208" s="413" t="str">
        <x:v>Nidaul</x:v>
      </x:c>
      <x:c r="E208" s="413" t="str">
        <x:v>Fotografer belum diisi</x:v>
      </x:c>
    </x:row>
    <x:row r="209" ht="45" customHeight="1">
      <x:c r="A209" s="413" t="str">
        <x:v>Transaksi</x:v>
      </x:c>
      <x:c r="B209" s="413" t="str">
        <x:v>8</x:v>
      </x:c>
      <x:c r="C209" s="413" t="str">
        <x:v>C7:P7</x:v>
      </x:c>
      <x:c r="D209" s="413" t="str">
        <x:v>Muhamad Rizki</x:v>
      </x:c>
      <x:c r="E209" s="413" t="str">
        <x:v>Fotografer belum diisi</x:v>
      </x:c>
    </x:row>
    <x:row r="210" ht="45" customHeight="1">
      <x:c r="A210" s="413" t="str">
        <x:v>Transaksi</x:v>
      </x:c>
      <x:c r="B210" s="413" t="str">
        <x:v>8</x:v>
      </x:c>
      <x:c r="C210" s="413" t="str">
        <x:v>C8:P8</x:v>
      </x:c>
      <x:c r="D210" s="413" t="str">
        <x:v>Praba Dayu</x:v>
      </x:c>
      <x:c r="E210" s="413" t="str">
        <x:v>Fotografer belum diisi</x:v>
      </x:c>
    </x:row>
    <x:row r="211" ht="45" customHeight="1">
      <x:c r="A211" s="413" t="str">
        <x:v>Transaksi</x:v>
      </x:c>
      <x:c r="B211" s="413" t="str">
        <x:v>8</x:v>
      </x:c>
      <x:c r="C211" s="413" t="str">
        <x:v>C10:P10</x:v>
      </x:c>
      <x:c r="D211" s="413" t="str">
        <x:v>Nadya</x:v>
      </x:c>
      <x:c r="E211" s="413" t="str">
        <x:v>Status pembayaran belum diisi</x:v>
      </x:c>
    </x:row>
    <x:row r="212" ht="45" customHeight="1">
      <x:c r="A212" s="413" t="str">
        <x:v>Transaksi</x:v>
      </x:c>
      <x:c r="B212" s="413" t="str">
        <x:v>8</x:v>
      </x:c>
      <x:c r="C212" s="413" t="str">
        <x:v>C11:P11</x:v>
      </x:c>
      <x:c r="D212" s="413" t="str">
        <x:v>Regita</x:v>
      </x:c>
      <x:c r="E212" s="413" t="str">
        <x:v>Status pembayaran belum diisi</x:v>
      </x:c>
    </x:row>
    <x:row r="213" ht="45" customHeight="1">
      <x:c r="A213" s="413" t="str">
        <x:v>Transaksi</x:v>
      </x:c>
      <x:c r="B213" s="413" t="str">
        <x:v>8</x:v>
      </x:c>
      <x:c r="C213" s="413" t="str">
        <x:v>C12:P12</x:v>
      </x:c>
      <x:c r="D213" s="413" t="str">
        <x:v>Acha</x:v>
      </x:c>
      <x:c r="E213" s="413" t="str">
        <x:v>Status pembayaran belum diisi</x:v>
      </x:c>
    </x:row>
    <x:row r="214" ht="45" customHeight="1">
      <x:c r="A214" s="413" t="str">
        <x:v>Transaksi</x:v>
      </x:c>
      <x:c r="B214" s="413" t="str">
        <x:v>8</x:v>
      </x:c>
      <x:c r="C214" s="413" t="str">
        <x:v>C13:P13</x:v>
      </x:c>
      <x:c r="D214" s="413" t="str">
        <x:v>Maulida</x:v>
      </x:c>
      <x:c r="E214" s="413" t="str">
        <x:v>Status pembayaran belum diisi</x:v>
      </x:c>
    </x:row>
    <x:row r="215" ht="45" customHeight="1">
      <x:c r="A215" s="413" t="str">
        <x:v>Transaksi</x:v>
      </x:c>
      <x:c r="B215" s="413" t="str">
        <x:v>8</x:v>
      </x:c>
      <x:c r="C215" s="413" t="str">
        <x:v>C14:P14</x:v>
      </x:c>
      <x:c r="D215" s="413" t="str">
        <x:v>Aisha</x:v>
      </x:c>
      <x:c r="E215" s="413" t="str">
        <x:v>Status pembayaran belum diisi</x:v>
      </x:c>
    </x:row>
    <x:row r="216" ht="45" customHeight="1">
      <x:c r="A216" s="413" t="str">
        <x:v>Transaksi</x:v>
      </x:c>
      <x:c r="B216" s="413" t="str">
        <x:v>8</x:v>
      </x:c>
      <x:c r="C216" s="413" t="str">
        <x:v>C15:P15</x:v>
      </x:c>
      <x:c r="D216" s="413" t="str">
        <x:v>Puput Tri</x:v>
      </x:c>
      <x:c r="E216" s="413" t="str">
        <x:v>Status pembayaran belum diisi</x:v>
      </x:c>
    </x:row>
    <x:row r="217" ht="45" customHeight="1">
      <x:c r="A217" s="413" t="str">
        <x:v>Transaksi</x:v>
      </x:c>
      <x:c r="B217" s="413" t="str">
        <x:v>8</x:v>
      </x:c>
      <x:c r="C217" s="413" t="str">
        <x:v>C16:P16</x:v>
      </x:c>
      <x:c r="D217" s="413" t="str">
        <x:v>Nadya Miko</x:v>
      </x:c>
      <x:c r="E217" s="413" t="str">
        <x:v>Status pembayaran belum diisi</x:v>
      </x:c>
    </x:row>
    <x:row r="218" ht="45" customHeight="1">
      <x:c r="A218" s="413" t="str">
        <x:v>Transaksi</x:v>
      </x:c>
      <x:c r="B218" s="413" t="str">
        <x:v>8</x:v>
      </x:c>
      <x:c r="C218" s="413" t="str">
        <x:v>C17:P17</x:v>
      </x:c>
      <x:c r="D218" s="413" t="str">
        <x:v>Deo Putra</x:v>
      </x:c>
      <x:c r="E218" s="413" t="str">
        <x:v>Status pembayaran belum diisi</x:v>
      </x:c>
    </x:row>
    <x:row r="219" ht="45" customHeight="1">
      <x:c r="A219" s="413" t="str">
        <x:v>Transaksi</x:v>
      </x:c>
      <x:c r="B219" s="413" t="str">
        <x:v>8</x:v>
      </x:c>
      <x:c r="C219" s="413" t="str">
        <x:v>C18:P18</x:v>
      </x:c>
      <x:c r="D219" s="413" t="str">
        <x:v>Zahra Nur</x:v>
      </x:c>
      <x:c r="E219" s="413" t="str">
        <x:v>Status pembayaran belum diisi</x:v>
      </x:c>
    </x:row>
    <x:row r="220" ht="45" customHeight="1">
      <x:c r="A220" s="413" t="str">
        <x:v>Transaksi</x:v>
      </x:c>
      <x:c r="B220" s="413" t="str">
        <x:v>8</x:v>
      </x:c>
      <x:c r="C220" s="413" t="str">
        <x:v>C19:P19</x:v>
      </x:c>
      <x:c r="D220" s="413" t="str">
        <x:v>Decky Septa</x:v>
      </x:c>
      <x:c r="E220" s="413" t="str">
        <x:v>Status pembayaran belum diisi</x:v>
      </x:c>
    </x:row>
    <x:row r="221" ht="45" customHeight="1">
      <x:c r="A221" s="413" t="str">
        <x:v>Transaksi</x:v>
      </x:c>
      <x:c r="B221" s="413" t="str">
        <x:v>8</x:v>
      </x:c>
      <x:c r="C221" s="413" t="str">
        <x:v>C20:P20</x:v>
      </x:c>
      <x:c r="D221" s="413" t="str">
        <x:v>Qori Susi Alifah</x:v>
      </x:c>
      <x:c r="E221" s="413" t="str">
        <x:v>Status pembayaran belum diisi</x:v>
      </x:c>
    </x:row>
    <x:row r="222" ht="45" customHeight="1">
      <x:c r="A222" s="413" t="str">
        <x:v>Transaksi</x:v>
      </x:c>
      <x:c r="B222" s="413" t="str">
        <x:v>8</x:v>
      </x:c>
      <x:c r="C222" s="413" t="str">
        <x:v>C21:P21</x:v>
      </x:c>
      <x:c r="D222" s="413" t="str">
        <x:v>Dewi Amarwati</x:v>
      </x:c>
      <x:c r="E222" s="413" t="str">
        <x:v>Status pembayaran belum diisi</x:v>
      </x:c>
    </x:row>
    <x:row r="223" ht="45" customHeight="1">
      <x:c r="A223" s="413" t="str">
        <x:v>Transaksi</x:v>
      </x:c>
      <x:c r="B223" s="413" t="str">
        <x:v>8</x:v>
      </x:c>
      <x:c r="C223" s="413" t="str">
        <x:v>C22:P22</x:v>
      </x:c>
      <x:c r="D223" s="413" t="str">
        <x:v>Zaki</x:v>
      </x:c>
      <x:c r="E223" s="413" t="str">
        <x:v>Status pembayaran belum diisi</x:v>
      </x:c>
    </x:row>
    <x:row r="224" ht="45" customHeight="1">
      <x:c r="A224" s="413" t="str">
        <x:v>Transaksi</x:v>
      </x:c>
      <x:c r="B224" s="413" t="str">
        <x:v>8</x:v>
      </x:c>
      <x:c r="C224" s="413" t="str">
        <x:v>C23:P23</x:v>
      </x:c>
      <x:c r="D224" s="413" t="str">
        <x:v>Sabiq</x:v>
      </x:c>
      <x:c r="E224" s="413" t="str">
        <x:v>Status pembayaran belum diisi</x:v>
      </x:c>
    </x:row>
    <x:row r="225" ht="45" customHeight="1">
      <x:c r="A225" s="413" t="str">
        <x:v>Transaksi</x:v>
      </x:c>
      <x:c r="B225" s="413" t="str">
        <x:v>8</x:v>
      </x:c>
      <x:c r="C225" s="413" t="str">
        <x:v>C24:P24</x:v>
      </x:c>
      <x:c r="D225" s="413" t="str">
        <x:v>Jasmine Malaeka</x:v>
      </x:c>
      <x:c r="E225" s="413" t="str">
        <x:v>Status pembayaran belum diisi</x:v>
      </x:c>
    </x:row>
    <x:row r="226" ht="45" customHeight="1">
      <x:c r="A226" s="413" t="str">
        <x:v>Transaksi</x:v>
      </x:c>
      <x:c r="B226" s="413" t="str">
        <x:v>8</x:v>
      </x:c>
      <x:c r="C226" s="413" t="str">
        <x:v>C25:P25</x:v>
      </x:c>
      <x:c r="D226" s="413" t="str">
        <x:v>Deri Dernata</x:v>
      </x:c>
      <x:c r="E226" s="413" t="str">
        <x:v>Status pembayaran belum diisi</x:v>
      </x:c>
    </x:row>
    <x:row r="227" ht="45" customHeight="1">
      <x:c r="A227" s="413" t="str">
        <x:v>Transaksi</x:v>
      </x:c>
      <x:c r="B227" s="413" t="str">
        <x:v>8</x:v>
      </x:c>
      <x:c r="C227" s="413" t="str">
        <x:v>C26:P26</x:v>
      </x:c>
      <x:c r="D227" s="413" t="str">
        <x:v>Faizah</x:v>
      </x:c>
      <x:c r="E227" s="413" t="str">
        <x:v>Status pembayaran belum diisi</x:v>
      </x:c>
    </x:row>
    <x:row r="228" ht="45" customHeight="1">
      <x:c r="A228" s="413" t="str">
        <x:v>Transaksi</x:v>
      </x:c>
      <x:c r="B228" s="413" t="str">
        <x:v>8</x:v>
      </x:c>
      <x:c r="C228" s="413" t="str">
        <x:v>C27:P27</x:v>
      </x:c>
      <x:c r="D228" s="413" t="str">
        <x:v>Dhiya</x:v>
      </x:c>
      <x:c r="E228" s="413" t="str">
        <x:v>Status pembayaran belum diisi</x:v>
      </x:c>
    </x:row>
    <x:row r="229" ht="45" customHeight="1">
      <x:c r="A229" s="413" t="str">
        <x:v>Transaksi</x:v>
      </x:c>
      <x:c r="B229" s="413" t="str">
        <x:v>8</x:v>
      </x:c>
      <x:c r="C229" s="413" t="str">
        <x:v>C28:P28</x:v>
      </x:c>
      <x:c r="D229" s="413" t="str">
        <x:v>Refanie Kurnia</x:v>
      </x:c>
      <x:c r="E229" s="413" t="str">
        <x:v>Status pembayaran belum diisi</x:v>
      </x:c>
    </x:row>
    <x:row r="230" ht="45" customHeight="1">
      <x:c r="A230" s="413" t="str">
        <x:v>Transaksi</x:v>
      </x:c>
      <x:c r="B230" s="413" t="str">
        <x:v>8</x:v>
      </x:c>
      <x:c r="C230" s="413" t="str">
        <x:v>C29:P29</x:v>
      </x:c>
      <x:c r="D230" s="413" t="str">
        <x:v>Evan</x:v>
      </x:c>
      <x:c r="E230" s="413" t="str">
        <x:v>Status pembayaran belum diisi</x:v>
      </x:c>
    </x:row>
    <x:row r="231" ht="45" customHeight="1">
      <x:c r="A231" s="413" t="str">
        <x:v>Transaksi</x:v>
      </x:c>
      <x:c r="B231" s="413" t="str">
        <x:v>8</x:v>
      </x:c>
      <x:c r="C231" s="413" t="str">
        <x:v>C30:P30</x:v>
      </x:c>
      <x:c r="D231" s="413" t="str">
        <x:v>Lintang Budiarti</x:v>
      </x:c>
      <x:c r="E231" s="413" t="str">
        <x:v>Status pembayaran belum diisi</x:v>
      </x:c>
    </x:row>
    <x:row r="232" ht="45" customHeight="1">
      <x:c r="A232" s="413" t="str">
        <x:v>Transaksi</x:v>
      </x:c>
      <x:c r="B232" s="413" t="str">
        <x:v>8</x:v>
      </x:c>
      <x:c r="C232" s="413" t="str">
        <x:v>C31:P31</x:v>
      </x:c>
      <x:c r="D232" s="413" t="str">
        <x:v>Rita</x:v>
      </x:c>
      <x:c r="E232" s="413" t="str">
        <x:v>Status pembayaran belum diisi</x:v>
      </x:c>
    </x:row>
    <x:row r="233" ht="45" customHeight="1">
      <x:c r="A233" s="413" t="str">
        <x:v>Transaksi</x:v>
      </x:c>
      <x:c r="B233" s="413" t="str">
        <x:v>8</x:v>
      </x:c>
      <x:c r="C233" s="413" t="str">
        <x:v>C32:P32</x:v>
      </x:c>
      <x:c r="D233" s="413" t="str">
        <x:v>Delfi</x:v>
      </x:c>
      <x:c r="E233" s="413" t="str">
        <x:v>Fotografer belum diisi</x:v>
      </x:c>
    </x:row>
    <x:row r="234" ht="45" customHeight="1">
      <x:c r="A234" s="413" t="str">
        <x:v>Transaksi</x:v>
      </x:c>
      <x:c r="B234" s="413" t="str">
        <x:v>8</x:v>
      </x:c>
      <x:c r="C234" s="413" t="str">
        <x:v>C33:P33</x:v>
      </x:c>
      <x:c r="D234" s="413" t="str">
        <x:v>Berliana</x:v>
      </x:c>
      <x:c r="E234" s="413" t="str">
        <x:v>Fotografer belum diisi</x:v>
      </x:c>
    </x:row>
    <x:row r="235" ht="45" customHeight="1">
      <x:c r="A235" s="413" t="str">
        <x:v>Transaksi</x:v>
      </x:c>
      <x:c r="B235" s="413" t="str">
        <x:v>8</x:v>
      </x:c>
      <x:c r="C235" s="413" t="str">
        <x:v>C34:P34</x:v>
      </x:c>
      <x:c r="D235" s="413" t="str">
        <x:v>Fadlah Faqih Masho</x:v>
      </x:c>
      <x:c r="E235" s="413" t="str">
        <x:v>Fotografer belum diisi</x:v>
      </x:c>
    </x:row>
    <x:row r="236" ht="45" customHeight="1">
      <x:c r="A236" s="413" t="str">
        <x:v>Transaksi</x:v>
      </x:c>
      <x:c r="B236" s="413" t="str">
        <x:v>8</x:v>
      </x:c>
      <x:c r="C236" s="413" t="str">
        <x:v>C37:P37</x:v>
      </x:c>
      <x:c r="D236" s="413" t="str">
        <x:v>Afifah</x:v>
      </x:c>
      <x:c r="E236" s="413" t="str">
        <x:v>Fotografer belum diisi</x:v>
      </x:c>
    </x:row>
    <x:row r="237" ht="45" customHeight="1">
      <x:c r="A237" s="413" t="str">
        <x:v>Transaksi</x:v>
      </x:c>
      <x:c r="B237" s="413" t="str">
        <x:v>8</x:v>
      </x:c>
      <x:c r="C237" s="413" t="str">
        <x:v>C40:P40</x:v>
      </x:c>
      <x:c r="D237" s="413" t="str">
        <x:v>2. Aula Hani</x:v>
      </x:c>
      <x:c r="E237" s="413" t="str">
        <x:v>Fotografer belum diisi</x:v>
      </x:c>
    </x:row>
    <x:row r="238" ht="45" customHeight="1">
      <x:c r="A238" s="413" t="str">
        <x:v>Transaksi</x:v>
      </x:c>
      <x:c r="B238" s="413" t="str">
        <x:v>8</x:v>
      </x:c>
      <x:c r="C238" s="413" t="str">
        <x:v>C41:P41</x:v>
      </x:c>
      <x:c r="D238" s="413" t="str">
        <x:v>3.Desni</x:v>
      </x:c>
      <x:c r="E238" s="413" t="str">
        <x:v>Fotografer belum diisi</x:v>
      </x:c>
    </x:row>
    <x:row r="239" ht="45" customHeight="1">
      <x:c r="A239" s="413" t="str">
        <x:v>Transaksi</x:v>
      </x:c>
      <x:c r="B239" s="413" t="str">
        <x:v>8</x:v>
      </x:c>
      <x:c r="C239" s="413" t="str">
        <x:v>C44:P44</x:v>
      </x:c>
      <x:c r="D239" s="413" t="str">
        <x:v>6.Danta</x:v>
      </x:c>
      <x:c r="E239" s="413" t="str">
        <x:v>Nominal belum diisi, bukan bukti transaksi Rp0</x:v>
      </x:c>
    </x:row>
    <x:row r="240" ht="45" customHeight="1">
      <x:c r="A240" s="413" t="str">
        <x:v>Transaksi</x:v>
      </x:c>
      <x:c r="B240" s="413" t="str">
        <x:v>8</x:v>
      </x:c>
      <x:c r="C240" s="413" t="str">
        <x:v>C45:P45</x:v>
      </x:c>
      <x:c r="D240" s="413" t="str">
        <x:v>7.Fahmy Bagas</x:v>
      </x:c>
      <x:c r="E240" s="413" t="str">
        <x:v>Fotografer belum diisi</x:v>
      </x:c>
    </x:row>
    <x:row r="241" ht="45" customHeight="1">
      <x:c r="A241" s="413" t="str">
        <x:v>Transaksi</x:v>
      </x:c>
      <x:c r="B241" s="413" t="str">
        <x:v>8</x:v>
      </x:c>
      <x:c r="C241" s="413" t="str">
        <x:v>C46:P46</x:v>
      </x:c>
      <x:c r="D241" s="413" t="str">
        <x:v>8.Frista Savitri</x:v>
      </x:c>
      <x:c r="E241" s="413" t="str">
        <x:v>Fotografer belum diisi</x:v>
      </x:c>
    </x:row>
    <x:row r="242" ht="45" customHeight="1">
      <x:c r="A242" s="413" t="str">
        <x:v>Transaksi</x:v>
      </x:c>
      <x:c r="B242" s="413" t="str">
        <x:v>8</x:v>
      </x:c>
      <x:c r="C242" s="413" t="str">
        <x:v>C60:P60</x:v>
      </x:c>
      <x:c r="D242" s="413" t="str">
        <x:v>Renaldi</x:v>
      </x:c>
      <x:c r="E242" s="413" t="str">
        <x:v>Tanggal foto belum diisi</x:v>
      </x:c>
    </x:row>
    <x:row r="243" ht="45" customHeight="1">
      <x:c r="A243" s="413" t="str">
        <x:v>Transaksi</x:v>
      </x:c>
      <x:c r="B243" s="413" t="str">
        <x:v>8</x:v>
      </x:c>
      <x:c r="C243" s="413" t="str">
        <x:v>C61:P61</x:v>
      </x:c>
      <x:c r="D243" s="413" t="str">
        <x:v>ananda yasmin</x:v>
      </x:c>
      <x:c r="E243" s="413" t="str">
        <x:v>Tanggal foto belum diisi</x:v>
      </x:c>
    </x:row>
    <x:row r="244" ht="45" customHeight="1">
      <x:c r="A244" s="413" t="str">
        <x:v>Transaksi</x:v>
      </x:c>
      <x:c r="B244" s="413" t="str">
        <x:v>8</x:v>
      </x:c>
      <x:c r="C244" s="413" t="str">
        <x:v>C62:P62</x:v>
      </x:c>
      <x:c r="D244" s="413" t="str">
        <x:v>Prasetyo Budi Utomo</x:v>
      </x:c>
      <x:c r="E244" s="413" t="str">
        <x:v>Tanggal foto belum diisi</x:v>
      </x:c>
    </x:row>
    <x:row r="245" ht="45" customHeight="1">
      <x:c r="A245" s="413" t="str">
        <x:v>Transaksi</x:v>
      </x:c>
      <x:c r="B245" s="413" t="str">
        <x:v>8</x:v>
      </x:c>
      <x:c r="C245" s="413" t="str">
        <x:v>C64:P64</x:v>
      </x:c>
      <x:c r="D245" s="413" t="str">
        <x:v>Nana</x:v>
      </x:c>
      <x:c r="E245" s="413" t="str">
        <x:v>Fotografer belum diisi</x:v>
      </x:c>
    </x:row>
    <x:row r="246" ht="45" customHeight="1">
      <x:c r="A246" s="413" t="str">
        <x:v>Transaksi</x:v>
      </x:c>
      <x:c r="B246" s="413" t="str">
        <x:v>9</x:v>
      </x:c>
      <x:c r="C246" s="413" t="str">
        <x:v>C4:P4</x:v>
      </x:c>
      <x:c r="D246" s="413" t="str">
        <x:v>Aliya</x:v>
      </x:c>
      <x:c r="E246" s="413" t="str">
        <x:v>Fotografer belum diisi</x:v>
      </x:c>
    </x:row>
    <x:row r="247" ht="45" customHeight="1">
      <x:c r="A247" s="413" t="str">
        <x:v>Transaksi</x:v>
      </x:c>
      <x:c r="B247" s="413" t="str">
        <x:v>9</x:v>
      </x:c>
      <x:c r="C247" s="413" t="str">
        <x:v>C6:P6</x:v>
      </x:c>
      <x:c r="D247" s="413" t="str">
        <x:v>Zhafira Azfa</x:v>
      </x:c>
      <x:c r="E247" s="413" t="str">
        <x:v>Status pembayaran belum diisi | Tanggal foto belum diisi</x:v>
      </x:c>
    </x:row>
    <x:row r="248" ht="45" customHeight="1">
      <x:c r="A248" s="413" t="str">
        <x:v>Transaksi</x:v>
      </x:c>
      <x:c r="B248" s="413" t="str">
        <x:v>9</x:v>
      </x:c>
      <x:c r="C248" s="413" t="str">
        <x:v>C7:P7</x:v>
      </x:c>
      <x:c r="D248" s="413" t="str">
        <x:v>Wahyu Aji Prasetyyo</x:v>
      </x:c>
      <x:c r="E248" s="413" t="str">
        <x:v>Status pembayaran belum diisi | Tanggal foto belum diisi</x:v>
      </x:c>
    </x:row>
    <x:row r="249" ht="45" customHeight="1">
      <x:c r="A249" s="413" t="str">
        <x:v>Transaksi</x:v>
      </x:c>
      <x:c r="B249" s="413" t="str">
        <x:v>9</x:v>
      </x:c>
      <x:c r="C249" s="413" t="str">
        <x:v>C8:P8</x:v>
      </x:c>
      <x:c r="D249" s="413" t="str">
        <x:v>Angelika</x:v>
      </x:c>
      <x:c r="E249" s="413" t="str">
        <x:v>Status pembayaran belum diisi | Tanggal foto belum diisi</x:v>
      </x:c>
    </x:row>
    <x:row r="250" ht="45" customHeight="1">
      <x:c r="A250" s="413" t="str">
        <x:v>Transaksi</x:v>
      </x:c>
      <x:c r="B250" s="413" t="str">
        <x:v>9</x:v>
      </x:c>
      <x:c r="C250" s="413" t="str">
        <x:v>C9:P9</x:v>
      </x:c>
      <x:c r="D250" s="413" t="str">
        <x:v>Tian</x:v>
      </x:c>
      <x:c r="E250" s="413" t="str">
        <x:v>Status pembayaran belum diisi | Tanggal foto belum diisi</x:v>
      </x:c>
    </x:row>
    <x:row r="251" ht="45" customHeight="1">
      <x:c r="A251" s="413" t="str">
        <x:v>Transaksi</x:v>
      </x:c>
      <x:c r="B251" s="413" t="str">
        <x:v>9</x:v>
      </x:c>
      <x:c r="C251" s="413" t="str">
        <x:v>C10:P10</x:v>
      </x:c>
      <x:c r="D251" s="413" t="str">
        <x:v>Sandy</x:v>
      </x:c>
      <x:c r="E251" s="413" t="str">
        <x:v>Status pembayaran belum diisi | Tanggal foto belum diisi</x:v>
      </x:c>
    </x:row>
    <x:row r="252" ht="45" customHeight="1">
      <x:c r="A252" s="413" t="str">
        <x:v>Transaksi</x:v>
      </x:c>
      <x:c r="B252" s="413" t="str">
        <x:v>9</x:v>
      </x:c>
      <x:c r="C252" s="413" t="str">
        <x:v>C11:P11</x:v>
      </x:c>
      <x:c r="D252" s="413" t="str">
        <x:v>Rangga</x:v>
      </x:c>
      <x:c r="E252" s="413" t="str">
        <x:v>Status pembayaran belum diisi | Tanggal foto belum diisi</x:v>
      </x:c>
    </x:row>
    <x:row r="253" ht="45" customHeight="1">
      <x:c r="A253" s="413" t="str">
        <x:v>Transaksi</x:v>
      </x:c>
      <x:c r="B253" s="413" t="str">
        <x:v>9</x:v>
      </x:c>
      <x:c r="C253" s="413" t="str">
        <x:v>C12:P12</x:v>
      </x:c>
      <x:c r="D253" s="413" t="str">
        <x:v>Nana</x:v>
      </x:c>
      <x:c r="E253" s="413" t="str">
        <x:v>Status pembayaran belum diisi | Tanggal foto belum diisi</x:v>
      </x:c>
    </x:row>
    <x:row r="254" ht="45" customHeight="1">
      <x:c r="A254" s="413" t="str">
        <x:v>Transaksi</x:v>
      </x:c>
      <x:c r="B254" s="413" t="str">
        <x:v>9</x:v>
      </x:c>
      <x:c r="C254" s="413" t="str">
        <x:v>C13:P13</x:v>
      </x:c>
      <x:c r="D254" s="413" t="str">
        <x:v>Juna</x:v>
      </x:c>
      <x:c r="E254" s="413" t="str">
        <x:v>Status pembayaran belum diisi | Tanggal foto belum diisi</x:v>
      </x:c>
    </x:row>
    <x:row r="255" ht="45" customHeight="1">
      <x:c r="A255" s="413" t="str">
        <x:v>Transaksi</x:v>
      </x:c>
      <x:c r="B255" s="413" t="str">
        <x:v>9</x:v>
      </x:c>
      <x:c r="C255" s="413" t="str">
        <x:v>C14:P14</x:v>
      </x:c>
      <x:c r="D255" s="413" t="str">
        <x:v>Meilani</x:v>
      </x:c>
      <x:c r="E255" s="413" t="str">
        <x:v>Status pembayaran belum diisi | Tanggal foto belum diisi</x:v>
      </x:c>
    </x:row>
    <x:row r="256" ht="45" customHeight="1">
      <x:c r="A256" s="413" t="str">
        <x:v>Transaksi</x:v>
      </x:c>
      <x:c r="B256" s="413" t="str">
        <x:v>9</x:v>
      </x:c>
      <x:c r="C256" s="413" t="str">
        <x:v>C15:P15</x:v>
      </x:c>
      <x:c r="D256" s="413" t="str">
        <x:v>Maria Taffi</x:v>
      </x:c>
      <x:c r="E256" s="413" t="str">
        <x:v>Status pembayaran belum diisi | Tanggal foto belum diisi</x:v>
      </x:c>
    </x:row>
    <x:row r="257" ht="45" customHeight="1">
      <x:c r="A257" s="413" t="str">
        <x:v>Transaksi</x:v>
      </x:c>
      <x:c r="B257" s="413" t="str">
        <x:v>9</x:v>
      </x:c>
      <x:c r="C257" s="413" t="str">
        <x:v>C16:P16</x:v>
      </x:c>
      <x:c r="D257" s="413" t="str">
        <x:v>Sulis Setianti</x:v>
      </x:c>
      <x:c r="E257" s="413" t="str">
        <x:v>Status pembayaran belum diisi | Tanggal foto belum diisi</x:v>
      </x:c>
    </x:row>
    <x:row r="258" ht="45" customHeight="1">
      <x:c r="A258" s="413" t="str">
        <x:v>Transaksi</x:v>
      </x:c>
      <x:c r="B258" s="413" t="str">
        <x:v>9</x:v>
      </x:c>
      <x:c r="C258" s="413" t="str">
        <x:v>C17:P17</x:v>
      </x:c>
      <x:c r="D258" s="413" t="str">
        <x:v>Yumna</x:v>
      </x:c>
      <x:c r="E258" s="413" t="str">
        <x:v>Paket belum diisi | Status pembayaran belum diisi | Tanggal foto belum diisi</x:v>
      </x:c>
    </x:row>
    <x:row r="259" ht="45" customHeight="1">
      <x:c r="A259" s="413" t="str">
        <x:v>Transaksi</x:v>
      </x:c>
      <x:c r="B259" s="413" t="str">
        <x:v>9</x:v>
      </x:c>
      <x:c r="C259" s="413" t="str">
        <x:v>C18:P18</x:v>
      </x:c>
      <x:c r="D259" s="413" t="str">
        <x:v>Feby Putri</x:v>
      </x:c>
      <x:c r="E259" s="413" t="str">
        <x:v>Paket belum diisi | Status pembayaran belum diisi | Tanggal foto belum diisi | Admin belum diisi</x:v>
      </x:c>
    </x:row>
    <x:row r="260" ht="45" customHeight="1">
      <x:c r="A260" s="413" t="str">
        <x:v>Transaksi</x:v>
      </x:c>
      <x:c r="B260" s="413" t="str">
        <x:v>9</x:v>
      </x:c>
      <x:c r="C260" s="413" t="str">
        <x:v>C19:P19</x:v>
      </x:c>
      <x:c r="D260" s="413" t="str">
        <x:v>Ardi</x:v>
      </x:c>
      <x:c r="E260" s="413" t="str">
        <x:v>Paket belum diisi | Status pembayaran belum diisi | Tanggal foto belum diisi | Admin belum diisi</x:v>
      </x:c>
    </x:row>
    <x:row r="261" ht="45" customHeight="1">
      <x:c r="A261" s="413" t="str">
        <x:v>Transaksi</x:v>
      </x:c>
      <x:c r="B261" s="413" t="str">
        <x:v>9</x:v>
      </x:c>
      <x:c r="C261" s="413" t="str">
        <x:v>C20:P20</x:v>
      </x:c>
      <x:c r="D261" s="413" t="str">
        <x:v>Hanif</x:v>
      </x:c>
      <x:c r="E261" s="413" t="str">
        <x:v>Paket belum diisi | Status pembayaran belum diisi | Tanggal foto belum diisi | Admin belum diisi</x:v>
      </x:c>
    </x:row>
    <x:row r="262" ht="45" customHeight="1">
      <x:c r="A262" s="413" t="str">
        <x:v>Transaksi</x:v>
      </x:c>
      <x:c r="B262" s="413" t="str">
        <x:v>9</x:v>
      </x:c>
      <x:c r="C262" s="413" t="str">
        <x:v>C21:P21</x:v>
      </x:c>
      <x:c r="D262" s="413" t="str">
        <x:v>Isty Fadielah</x:v>
      </x:c>
      <x:c r="E262" s="413" t="str">
        <x:v>Paket belum diisi | Status pembayaran belum diisi | Tanggal foto belum diisi | Admin belum diisi</x:v>
      </x:c>
    </x:row>
    <x:row r="263" ht="45" customHeight="1">
      <x:c r="A263" s="413" t="str">
        <x:v>Transaksi</x:v>
      </x:c>
      <x:c r="B263" s="413" t="str">
        <x:v>9</x:v>
      </x:c>
      <x:c r="C263" s="413" t="str">
        <x:v>C22:P22</x:v>
      </x:c>
      <x:c r="D263" s="413" t="str">
        <x:v>Isti</x:v>
      </x:c>
      <x:c r="E263" s="413" t="str">
        <x:v>Paket belum diisi | Status pembayaran belum diisi | Tanggal foto belum diisi | Admin belum diisi</x:v>
      </x:c>
    </x:row>
    <x:row r="264" ht="45" customHeight="1">
      <x:c r="A264" s="413" t="str">
        <x:v>Transaksi</x:v>
      </x:c>
      <x:c r="B264" s="413" t="str">
        <x:v>9</x:v>
      </x:c>
      <x:c r="C264" s="413" t="str">
        <x:v>C23:P23</x:v>
      </x:c>
      <x:c r="D264" s="413" t="str">
        <x:v>Aulia Setyo</x:v>
      </x:c>
      <x:c r="E264" s="413" t="str">
        <x:v>Paket belum diisi | Status pembayaran belum diisi | Tanggal foto belum diisi | Admin belum diisi</x:v>
      </x:c>
    </x:row>
    <x:row r="265" ht="45" customHeight="1">
      <x:c r="A265" s="413" t="str">
        <x:v>Transaksi</x:v>
      </x:c>
      <x:c r="B265" s="413" t="str">
        <x:v>9</x:v>
      </x:c>
      <x:c r="C265" s="413" t="str">
        <x:v>C24:P24</x:v>
      </x:c>
      <x:c r="D265" s="413" t="str">
        <x:v>Asa</x:v>
      </x:c>
      <x:c r="E265" s="413" t="str">
        <x:v>Paket belum diisi | Status pembayaran belum diisi | Tanggal foto belum diisi | Admin belum diisi</x:v>
      </x:c>
    </x:row>
    <x:row r="266" ht="45" customHeight="1">
      <x:c r="A266" s="413" t="str">
        <x:v>Transaksi</x:v>
      </x:c>
      <x:c r="B266" s="413" t="str">
        <x:v>9</x:v>
      </x:c>
      <x:c r="C266" s="413" t="str">
        <x:v>C25:P25</x:v>
      </x:c>
      <x:c r="D266" s="413" t="str">
        <x:v>Marcellia Eka</x:v>
      </x:c>
      <x:c r="E266" s="413" t="str">
        <x:v>Paket belum diisi | Status pembayaran belum diisi | Tanggal foto belum diisi | Admin belum diisi</x:v>
      </x:c>
    </x:row>
    <x:row r="267" ht="45" customHeight="1">
      <x:c r="A267" s="413" t="str">
        <x:v>Transaksi</x:v>
      </x:c>
      <x:c r="B267" s="413" t="str">
        <x:v>9</x:v>
      </x:c>
      <x:c r="C267" s="413" t="str">
        <x:v>C26:P26</x:v>
      </x:c>
      <x:c r="D267" s="413" t="str">
        <x:v>Cut Aureil</x:v>
      </x:c>
      <x:c r="E267" s="413" t="str">
        <x:v>Paket belum diisi | Status pembayaran belum diisi | Tanggal foto belum diisi | Nominal belum diisi, bukan bukti transaksi Rp0 | Admin belum diisi | Fotografer belum diisi</x:v>
      </x:c>
    </x:row>
    <x:row r="268" ht="45" customHeight="1">
      <x:c r="A268" s="413" t="str">
        <x:v>Transaksi</x:v>
      </x:c>
      <x:c r="B268" s="413" t="str">
        <x:v>9</x:v>
      </x:c>
      <x:c r="C268" s="413" t="str">
        <x:v>C34:P34</x:v>
      </x:c>
      <x:c r="D268" s="413" t="str">
        <x:v>1. kelasmodelling.id</x:v>
      </x:c>
      <x:c r="E268" s="413" t="str">
        <x:v>Fotografer belum diisi</x:v>
      </x:c>
    </x:row>
    <x:row r="269" ht="45" customHeight="1">
      <x:c r="A269" s="413" t="str">
        <x:v>Transaksi</x:v>
      </x:c>
      <x:c r="B269" s="413" t="str">
        <x:v>9</x:v>
      </x:c>
      <x:c r="C269" s="413" t="str">
        <x:v>C36:P36</x:v>
      </x:c>
      <x:c r="D269" s="413" t="str">
        <x:v>3. Naufal</x:v>
      </x:c>
      <x:c r="E269" s="413" t="str">
        <x:v>Fotografer belum diisi</x:v>
      </x:c>
    </x:row>
    <x:row r="270" ht="45" customHeight="1">
      <x:c r="A270" s="413" t="str">
        <x:v>Transaksi</x:v>
      </x:c>
      <x:c r="B270" s="413" t="str">
        <x:v>9</x:v>
      </x:c>
      <x:c r="C270" s="413" t="str">
        <x:v>C37:P37</x:v>
      </x:c>
      <x:c r="D270" s="413" t="str">
        <x:v>4. Ama</x:v>
      </x:c>
      <x:c r="E270" s="413" t="str">
        <x:v>Fotografer belum diisi</x:v>
      </x:c>
    </x:row>
  </x:sheetData>
  <x:mergeCells>
    <x:mergeCell ref="A1:J1"/>
    <x:mergeCell ref="A2:J2"/>
    <x:mergeCell ref="A15:J15"/>
    <x:mergeCell ref="A17:J17"/>
    <x:mergeCell ref="A19:J19"/>
    <x:mergeCell ref="A21:J21"/>
    <x:mergeCell ref="A23:J23"/>
    <x:mergeCell ref="A25:J25"/>
    <x:mergeCell ref="A27:J27"/>
    <x:mergeCell ref="A29:J29"/>
    <x:mergeCell ref="A31:J31"/>
  </x:mergeCells>
  <x:conditionalFormatting sqref="E5:E12">
    <x:cfRule type="containsText" dxfId="25" priority="1" operator="containsText" text="MATCH"/>
    <x:cfRule type="containsText" dxfId="26" priority="2" operator="containsText" text="CHECK"/>
    <x:cfRule type="containsText" dxfId="27" priority="3" operator="containsText" text="Belum"/>
  </x:conditionalFormatting>
  <x:conditionalFormatting sqref="H36:H65">
    <x:cfRule type="containsText" dxfId="28" priority="4" operator="containsText" text="MATCH"/>
    <x:cfRule type="containsText" dxfId="29" priority="5" operator="containsText" text="CHECK"/>
    <x:cfRule type="containsText" dxfId="30" priority="6" operator="containsText" text="Belum"/>
  </x:conditionalFormatting>
  <x:conditionalFormatting sqref="E103:E104">
    <x:cfRule type="containsText" dxfId="31" priority="7" operator="containsText" text="MATCH"/>
    <x:cfRule type="containsText" dxfId="32" priority="8" operator="containsText" text="CHECK"/>
    <x:cfRule type="containsText" dxfId="33" priority="9" operator="containsText" text="Belum"/>
  </x:conditionalFormatting>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0" hidden="0" customWidth="1"/>
    <x:col min="4" max="4" width="3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4" t="str">
        <x:v>ARSIP SHEET 31 | TIDAK MASUK CASH-IN SEPTEMBER</x:v>
      </x:c>
      <x:c r="B1" s="4"/>
      <x:c r="C1" s="4"/>
      <x:c r="D1" s="4"/>
      <x:c r="E1" s="4"/>
      <x:c r="F1" s="4"/>
      <x:c r="G1" s="4"/>
      <x:c r="H1" s="4"/>
      <x:c r="I1" s="4"/>
      <x:c r="J1" s="4"/>
      <x:c r="K1" s="4"/>
      <x:c r="L1" s="4"/>
    </x:row>
    <x:row r="2" ht="36" customHeight="1">
      <x:c r="A2" s="6" t="str">
        <x:v>Tanggal 31 tidak valid untuk September. Periode setoran belum dikonfirmasi. Nilai dan identitas dipertahankan untuk penelusuran.</x:v>
      </x:c>
      <x:c r="B2" s="6"/>
      <x:c r="C2" s="6"/>
      <x:c r="D2" s="6"/>
      <x:c r="E2" s="6"/>
      <x:c r="F2" s="6"/>
      <x:c r="G2" s="6"/>
      <x:c r="H2" s="6"/>
      <x:c r="I2" s="6"/>
      <x:c r="J2" s="6"/>
      <x:c r="K2" s="6"/>
      <x:c r="L2" s="6"/>
    </x:row>
    <x:row r="3" ht="22" customHeight="1">
      <x:c r="A3" s="2"/>
      <x:c r="B3" s="2"/>
      <x:c r="C3" s="2"/>
      <x:c r="D3" s="2"/>
      <x:c r="E3" s="2"/>
      <x:c r="F3" s="2"/>
      <x:c r="G3" s="2"/>
      <x:c r="H3" s="2"/>
      <x:c r="I3" s="2"/>
      <x:c r="J3" s="2"/>
      <x:c r="K3" s="2"/>
      <x:c r="L3" s="2"/>
    </x:row>
    <x:row r="4" ht="34" customHeight="1">
      <x:c r="A4" s="127" t="str">
        <x:v>No</x:v>
      </x:c>
      <x:c r="B4" s="128" t="str">
        <x:v>Nama Client</x:v>
      </x:c>
      <x:c r="C4" s="128" t="str">
        <x:v>Paket</x:v>
      </x:c>
      <x:c r="D4" s="128" t="str">
        <x:v>Tanggal Foto Asli</x:v>
      </x:c>
      <x:c r="E4" s="128" t="str">
        <x:v>Status</x:v>
      </x:c>
      <x:c r="F4" s="128" t="str">
        <x:v>Cash</x:v>
      </x:c>
      <x:c r="G4" s="128" t="str">
        <x:v>Transfer</x:v>
      </x:c>
      <x:c r="H4" s="128" t="str">
        <x:v>Q / Tambahan</x:v>
      </x:c>
      <x:c r="I4" s="128" t="str">
        <x:v>Total Masuk</x:v>
      </x:c>
      <x:c r="J4" s="128" t="str">
        <x:v>Admin</x:v>
      </x:c>
      <x:c r="K4" s="128" t="str">
        <x:v>Fotografer</x:v>
      </x:c>
      <x:c r="L4" s="128" t="str">
        <x:v>Baris Sumber</x:v>
      </x:c>
    </x:row>
    <x:row r="5" ht="22" customHeight="1">
      <x:c r="A5" s="112" t="n">
        <x:v>1</x:v>
      </x:c>
      <x:c r="B5" s="114" t="str">
        <x:v>Dian Meinarni</x:v>
      </x:c>
      <x:c r="C5" s="114" t="str">
        <x:v>Graduation</x:v>
      </x:c>
      <x:c r="D5" s="114" t="str">
        <x:v>2026-09-01 00:00:00</x:v>
      </x:c>
      <x:c r="E5" s="114" t="str">
        <x:v>DP</x:v>
      </x:c>
      <x:c r="F5" s="115" t="n">
        <x:v>0</x:v>
      </x:c>
      <x:c r="G5" s="115" t="n">
        <x:v>100000</x:v>
      </x:c>
      <x:c r="H5" s="114"/>
      <x:c r="I5" s="115" t="n">
        <x:f>SUM(F5:G5)</x:f>
        <x:v>100000</x:v>
      </x:c>
      <x:c r="J5" s="114" t="str">
        <x:v>INDAH</x:v>
      </x:c>
      <x:c r="K5" s="114" t="str"/>
      <x:c r="L5" s="116" t="n">
        <x:v>4</x:v>
      </x:c>
    </x:row>
    <x:row r="6" ht="22" customHeight="1">
      <x:c r="A6" s="112" t="n">
        <x:v>2</x:v>
      </x:c>
      <x:c r="B6" s="114" t="str">
        <x:v>Karlina</x:v>
      </x:c>
      <x:c r="C6" s="114" t="str">
        <x:v>Graduation</x:v>
      </x:c>
      <x:c r="D6" s="114" t="str">
        <x:v>2026-10-03 00:00:00</x:v>
      </x:c>
      <x:c r="E6" s="114" t="str">
        <x:v>DP</x:v>
      </x:c>
      <x:c r="F6" s="115" t="n">
        <x:v>0</x:v>
      </x:c>
      <x:c r="G6" s="115" t="n">
        <x:v>100000</x:v>
      </x:c>
      <x:c r="H6" s="114"/>
      <x:c r="I6" s="115" t="n">
        <x:f>SUM(F6:G6)</x:f>
        <x:v>100000</x:v>
      </x:c>
      <x:c r="J6" s="114" t="str">
        <x:v>INDAH</x:v>
      </x:c>
      <x:c r="K6" s="114" t="str"/>
      <x:c r="L6" s="116" t="n">
        <x:v>5</x:v>
      </x:c>
    </x:row>
    <x:row r="7" ht="22" customHeight="1">
      <x:c r="A7" s="112" t="n">
        <x:v>3</x:v>
      </x:c>
      <x:c r="B7" s="114" t="str">
        <x:v>umi fatmah</x:v>
      </x:c>
      <x:c r="C7" s="114" t="str">
        <x:v>Graduation Premium</x:v>
      </x:c>
      <x:c r="D7" s="114" t="str">
        <x:v>2026-09-26 00:00:00</x:v>
      </x:c>
      <x:c r="E7" s="114" t="str">
        <x:v>DP</x:v>
      </x:c>
      <x:c r="F7" s="115" t="n">
        <x:v>0</x:v>
      </x:c>
      <x:c r="G7" s="115" t="n">
        <x:v>100000</x:v>
      </x:c>
      <x:c r="H7" s="114"/>
      <x:c r="I7" s="115" t="n">
        <x:f>SUM(F7:G7)</x:f>
        <x:v>100000</x:v>
      </x:c>
      <x:c r="J7" s="114" t="str">
        <x:v>INDAH</x:v>
      </x:c>
      <x:c r="K7" s="114" t="str"/>
      <x:c r="L7" s="116" t="n">
        <x:v>6</x:v>
      </x:c>
    </x:row>
    <x:row r="8" ht="22" customHeight="1">
      <x:c r="A8" s="112" t="n">
        <x:v>4</x:v>
      </x:c>
      <x:c r="B8" s="114" t="str">
        <x:v>Dymas Angga Agustir</x:v>
      </x:c>
      <x:c r="C8" s="114" t="str">
        <x:v>Graduation</x:v>
      </x:c>
      <x:c r="D8" s="114" t="str">
        <x:v>1 sept</x:v>
      </x:c>
      <x:c r="E8" s="114" t="str">
        <x:v>Lunas</x:v>
      </x:c>
      <x:c r="F8" s="115" t="n">
        <x:v>0</x:v>
      </x:c>
      <x:c r="G8" s="115" t="n">
        <x:v>350000</x:v>
      </x:c>
      <x:c r="H8" s="114"/>
      <x:c r="I8" s="115" t="n">
        <x:f>SUM(F8:G8)</x:f>
        <x:v>350000</x:v>
      </x:c>
      <x:c r="J8" s="114" t="str">
        <x:v>INDAH</x:v>
      </x:c>
      <x:c r="K8" s="114" t="str"/>
      <x:c r="L8" s="116" t="n">
        <x:v>7</x:v>
      </x:c>
    </x:row>
    <x:row r="9" ht="22" customHeight="1">
      <x:c r="A9" s="112" t="n">
        <x:v>5</x:v>
      </x:c>
      <x:c r="B9" s="114" t="str">
        <x:v>Runi</x:v>
      </x:c>
      <x:c r="C9" s="114" t="str">
        <x:v>Photo Product</x:v>
      </x:c>
      <x:c r="D9" s="114" t="str">
        <x:v>2026-09-03 00:00:00</x:v>
      </x:c>
      <x:c r="E9" s="114" t="str">
        <x:v>DP</x:v>
      </x:c>
      <x:c r="F9" s="115" t="n">
        <x:v>0</x:v>
      </x:c>
      <x:c r="G9" s="115" t="n">
        <x:v>100000</x:v>
      </x:c>
      <x:c r="H9" s="114"/>
      <x:c r="I9" s="115" t="n">
        <x:f>SUM(F9:G9)</x:f>
        <x:v>100000</x:v>
      </x:c>
      <x:c r="J9" s="114" t="str">
        <x:v>INDAH</x:v>
      </x:c>
      <x:c r="K9" s="114" t="str"/>
      <x:c r="L9" s="116" t="n">
        <x:v>8</x:v>
      </x:c>
    </x:row>
    <x:row r="10" ht="22" customHeight="1">
      <x:c r="A10" s="112" t="n">
        <x:v>6</x:v>
      </x:c>
      <x:c r="B10" s="114" t="str">
        <x:v>Jessica Enjelita</x:v>
      </x:c>
      <x:c r="C10" s="114" t="str">
        <x:v>Large Group</x:v>
      </x:c>
      <x:c r="D10" s="114" t="str">
        <x:v>2026-09-02 00:00:00</x:v>
      </x:c>
      <x:c r="E10" s="114" t="str">
        <x:v>DP</x:v>
      </x:c>
      <x:c r="F10" s="115" t="n">
        <x:v>0</x:v>
      </x:c>
      <x:c r="G10" s="115" t="n">
        <x:v>100000</x:v>
      </x:c>
      <x:c r="H10" s="114"/>
      <x:c r="I10" s="115" t="n">
        <x:f>SUM(F10:G10)</x:f>
        <x:v>100000</x:v>
      </x:c>
      <x:c r="J10" s="114" t="str">
        <x:v>INDAH</x:v>
      </x:c>
      <x:c r="K10" s="114" t="str"/>
      <x:c r="L10" s="116" t="n">
        <x:v>9</x:v>
      </x:c>
    </x:row>
    <x:row r="11" ht="22" customHeight="1">
      <x:c r="A11" s="112" t="n">
        <x:v>7</x:v>
      </x:c>
      <x:c r="B11" s="114" t="str">
        <x:v>Revo</x:v>
      </x:c>
      <x:c r="C11" s="114" t="str">
        <x:v>Large Group</x:v>
      </x:c>
      <x:c r="D11" s="114" t="str">
        <x:v>2026-08-31 00:00:00</x:v>
      </x:c>
      <x:c r="E11" s="114" t="str">
        <x:v>Lunas</x:v>
      </x:c>
      <x:c r="F11" s="115" t="n">
        <x:v>125000</x:v>
      </x:c>
      <x:c r="G11" s="115" t="n">
        <x:v>0</x:v>
      </x:c>
      <x:c r="H11" s="114"/>
      <x:c r="I11" s="115" t="n">
        <x:f>SUM(F11:G11)</x:f>
        <x:v>125000</x:v>
      </x:c>
      <x:c r="J11" s="114" t="str">
        <x:v>INDAH</x:v>
      </x:c>
      <x:c r="K11" s="114" t="str">
        <x:v>SAKA</x:v>
      </x:c>
      <x:c r="L11" s="116" t="n">
        <x:v>10</x:v>
      </x:c>
    </x:row>
    <x:row r="12" ht="22" customHeight="1">
      <x:c r="A12" s="112" t="n">
        <x:v>8</x:v>
      </x:c>
      <x:c r="B12" s="114" t="str">
        <x:v>Lesty Meitika</x:v>
      </x:c>
      <x:c r="C12" s="114" t="str">
        <x:v>Family A</x:v>
      </x:c>
      <x:c r="D12" s="114" t="str">
        <x:v>2026-09-06 00:00:00</x:v>
      </x:c>
      <x:c r="E12" s="114" t="str">
        <x:v>DP</x:v>
      </x:c>
      <x:c r="F12" s="115" t="n">
        <x:v>0</x:v>
      </x:c>
      <x:c r="G12" s="115" t="n">
        <x:v>100000</x:v>
      </x:c>
      <x:c r="H12" s="114"/>
      <x:c r="I12" s="115" t="n">
        <x:f>SUM(F12:G12)</x:f>
        <x:v>100000</x:v>
      </x:c>
      <x:c r="J12" s="114" t="str">
        <x:v>INDAH</x:v>
      </x:c>
      <x:c r="K12" s="114" t="str"/>
      <x:c r="L12" s="116" t="n">
        <x:v>11</x:v>
      </x:c>
    </x:row>
    <x:row r="13" ht="22" customHeight="1">
      <x:c r="A13" s="112" t="n">
        <x:v>9</x:v>
      </x:c>
      <x:c r="B13" s="114" t="str">
        <x:v>Farhan</x:v>
      </x:c>
      <x:c r="C13" s="114" t="str">
        <x:v>Large Group</x:v>
      </x:c>
      <x:c r="D13" s="114" t="str">
        <x:v>2026-09-03 00:00:00</x:v>
      </x:c>
      <x:c r="E13" s="114" t="str">
        <x:v>DP</x:v>
      </x:c>
      <x:c r="F13" s="115" t="n">
        <x:v>0</x:v>
      </x:c>
      <x:c r="G13" s="115" t="n">
        <x:v>100000</x:v>
      </x:c>
      <x:c r="H13" s="114"/>
      <x:c r="I13" s="115" t="n">
        <x:f>SUM(F13:G13)</x:f>
        <x:v>100000</x:v>
      </x:c>
      <x:c r="J13" s="114" t="str">
        <x:v>INDAH</x:v>
      </x:c>
      <x:c r="K13" s="114" t="str"/>
      <x:c r="L13" s="116" t="n">
        <x:v>12</x:v>
      </x:c>
    </x:row>
    <x:row r="14" ht="22" customHeight="1">
      <x:c r="A14" s="112" t="n">
        <x:v>10</x:v>
      </x:c>
      <x:c r="B14" s="114" t="str">
        <x:v>Sasongko</x:v>
      </x:c>
      <x:c r="C14" s="114" t="str">
        <x:v>Family A</x:v>
      </x:c>
      <x:c r="D14" s="114" t="str">
        <x:v>2026-08-31 00:00:00</x:v>
      </x:c>
      <x:c r="E14" s="114" t="str">
        <x:v>Lunas</x:v>
      </x:c>
      <x:c r="F14" s="115" t="n">
        <x:v>0</x:v>
      </x:c>
      <x:c r="G14" s="115" t="n">
        <x:v>0</x:v>
      </x:c>
      <x:c r="H14" s="114"/>
      <x:c r="I14" s="115" t="n">
        <x:f>SUM(F14:G14)</x:f>
        <x:v>0</x:v>
      </x:c>
      <x:c r="J14" s="114" t="str">
        <x:v>INDAH</x:v>
      </x:c>
      <x:c r="K14" s="114" t="str">
        <x:v>SAKA</x:v>
      </x:c>
      <x:c r="L14" s="116" t="n">
        <x:v>13</x:v>
      </x:c>
    </x:row>
    <x:row r="15" ht="22" customHeight="1">
      <x:c r="A15" s="112" t="n">
        <x:v>11</x:v>
      </x:c>
      <x:c r="B15" s="114" t="str">
        <x:v>Kelasmodeling.id purwokerto</x:v>
      </x:c>
      <x:c r="C15" s="114" t="str">
        <x:v>Single</x:v>
      </x:c>
      <x:c r="D15" s="114" t="str">
        <x:v>2026-09-06 00:00:00</x:v>
      </x:c>
      <x:c r="E15" s="114" t="str">
        <x:v>Lunas</x:v>
      </x:c>
      <x:c r="F15" s="115" t="n">
        <x:v>0</x:v>
      </x:c>
      <x:c r="G15" s="115" t="n">
        <x:v>500000</x:v>
      </x:c>
      <x:c r="H15" s="114" t="n">
        <x:v>5</x:v>
      </x:c>
      <x:c r="I15" s="115" t="n">
        <x:f>SUM(F15:G15)</x:f>
        <x:v>500000</x:v>
      </x:c>
      <x:c r="J15" s="114" t="str">
        <x:v>INDAH</x:v>
      </x:c>
      <x:c r="K15" s="114" t="str"/>
      <x:c r="L15" s="116" t="n">
        <x:v>14</x:v>
      </x:c>
    </x:row>
    <x:row r="16" ht="22" customHeight="1">
      <x:c r="A16" s="112" t="n">
        <x:v>12</x:v>
      </x:c>
      <x:c r="B16" s="114" t="str">
        <x:v>elni</x:v>
      </x:c>
      <x:c r="C16" s="114" t="str">
        <x:v>Graduation</x:v>
      </x:c>
      <x:c r="D16" s="114" t="str">
        <x:v>2026-10-03 00:00:00</x:v>
      </x:c>
      <x:c r="E16" s="114" t="str">
        <x:v>DP</x:v>
      </x:c>
      <x:c r="F16" s="115" t="n">
        <x:v>0</x:v>
      </x:c>
      <x:c r="G16" s="115" t="n">
        <x:v>100000</x:v>
      </x:c>
      <x:c r="H16" s="114"/>
      <x:c r="I16" s="115" t="n">
        <x:f>SUM(F16:G16)</x:f>
        <x:v>100000</x:v>
      </x:c>
      <x:c r="J16" s="114" t="str">
        <x:v>INDAH</x:v>
      </x:c>
      <x:c r="K16" s="114" t="str"/>
      <x:c r="L16" s="116" t="n">
        <x:v>15</x:v>
      </x:c>
    </x:row>
    <x:row r="17" ht="22" customHeight="1">
      <x:c r="A17" s="112" t="n">
        <x:v>13</x:v>
      </x:c>
      <x:c r="B17" s="114" t="str">
        <x:v>Rizka</x:v>
      </x:c>
      <x:c r="C17" s="114" t="str">
        <x:v>Large Group</x:v>
      </x:c>
      <x:c r="D17" s="114" t="str">
        <x:v>2026-08-31 00:00:00</x:v>
      </x:c>
      <x:c r="E17" s="114" t="str">
        <x:v>Lunas</x:v>
      </x:c>
      <x:c r="F17" s="115" t="n">
        <x:v>0</x:v>
      </x:c>
      <x:c r="G17" s="115" t="n">
        <x:v>0</x:v>
      </x:c>
      <x:c r="H17" s="114"/>
      <x:c r="I17" s="115" t="n">
        <x:f>SUM(F17:G17)</x:f>
        <x:v>0</x:v>
      </x:c>
      <x:c r="J17" s="114" t="str">
        <x:v>INDAH</x:v>
      </x:c>
      <x:c r="K17" s="114" t="str">
        <x:v>SAKA</x:v>
      </x:c>
      <x:c r="L17" s="116" t="n">
        <x:v>16</x:v>
      </x:c>
    </x:row>
    <x:row r="18" ht="22" customHeight="1">
      <x:c r="A18" s="112" t="n">
        <x:v>14</x:v>
      </x:c>
      <x:c r="B18" s="114" t="str">
        <x:v>Amin</x:v>
      </x:c>
      <x:c r="C18" s="114" t="str">
        <x:v>Couple A</x:v>
      </x:c>
      <x:c r="D18" s="114" t="str">
        <x:v>31 agustus</x:v>
      </x:c>
      <x:c r="E18" s="114" t="str">
        <x:v>Lunas</x:v>
      </x:c>
      <x:c r="F18" s="115" t="n">
        <x:v>0</x:v>
      </x:c>
      <x:c r="G18" s="115" t="n">
        <x:v>50000</x:v>
      </x:c>
      <x:c r="H18" s="114"/>
      <x:c r="I18" s="115" t="n">
        <x:f>SUM(F18:G18)</x:f>
        <x:v>50000</x:v>
      </x:c>
      <x:c r="J18" s="114" t="str">
        <x:v>AMEL</x:v>
      </x:c>
      <x:c r="K18" s="114" t="str">
        <x:v>SAKA</x:v>
      </x:c>
      <x:c r="L18" s="116" t="n">
        <x:v>17</x:v>
      </x:c>
    </x:row>
    <x:row r="19" ht="22" customHeight="1">
      <x:c r="A19" s="112" t="n">
        <x:v>15</x:v>
      </x:c>
      <x:c r="B19" s="114" t="str">
        <x:v>Agung</x:v>
      </x:c>
      <x:c r="C19" s="114" t="str">
        <x:v>Single</x:v>
      </x:c>
      <x:c r="D19" s="114" t="str">
        <x:v>31 Oktober</x:v>
      </x:c>
      <x:c r="E19" s="114" t="str">
        <x:v>Lunas</x:v>
      </x:c>
      <x:c r="F19" s="115" t="n">
        <x:v>0</x:v>
      </x:c>
      <x:c r="G19" s="115" t="n">
        <x:v>150000</x:v>
      </x:c>
      <x:c r="H19" s="114"/>
      <x:c r="I19" s="115" t="n">
        <x:f>SUM(F19:G19)</x:f>
        <x:v>150000</x:v>
      </x:c>
      <x:c r="J19" s="114" t="str">
        <x:v>AMEL</x:v>
      </x:c>
      <x:c r="K19" s="114" t="str">
        <x:v>ADIF</x:v>
      </x:c>
      <x:c r="L19" s="116" t="n">
        <x:v>18</x:v>
      </x:c>
    </x:row>
    <x:row r="20" ht="22" customHeight="1">
      <x:c r="A20" s="112" t="n">
        <x:v>16</x:v>
      </x:c>
      <x:c r="B20" s="114" t="str">
        <x:v>Amel</x:v>
      </x:c>
      <x:c r="C20" s="114" t="str">
        <x:v>Photofox</x:v>
      </x:c>
      <x:c r="D20" s="114" t="str">
        <x:v>31 oktober</x:v>
      </x:c>
      <x:c r="E20" s="114" t="str">
        <x:v>Lunas</x:v>
      </x:c>
      <x:c r="F20" s="115" t="n">
        <x:v>0</x:v>
      </x:c>
      <x:c r="G20" s="115" t="n">
        <x:v>100000</x:v>
      </x:c>
      <x:c r="H20" s="114"/>
      <x:c r="I20" s="115" t="n">
        <x:f>SUM(F20:G20)</x:f>
        <x:v>100000</x:v>
      </x:c>
      <x:c r="J20" s="114" t="str">
        <x:v>AMEL</x:v>
      </x:c>
      <x:c r="K20" s="114" t="str">
        <x:v>ADIF</x:v>
      </x:c>
      <x:c r="L20" s="116" t="n">
        <x:v>19</x:v>
      </x:c>
    </x:row>
    <x:row r="21" ht="22" customHeight="1">
      <x:c r="A21" s="112" t="n">
        <x:v>17</x:v>
      </x:c>
      <x:c r="B21" s="114" t="str">
        <x:v>Sabiq Muhammad</x:v>
      </x:c>
      <x:c r="C21" s="114" t="str">
        <x:v>Graduation</x:v>
      </x:c>
      <x:c r="D21" s="114" t="str">
        <x:v>2026-09-08 00:00:00</x:v>
      </x:c>
      <x:c r="E21" s="114" t="str">
        <x:v>DP</x:v>
      </x:c>
      <x:c r="F21" s="115" t="n">
        <x:v>0</x:v>
      </x:c>
      <x:c r="G21" s="115" t="n">
        <x:v>100000</x:v>
      </x:c>
      <x:c r="H21" s="114"/>
      <x:c r="I21" s="115" t="n">
        <x:f>SUM(F21:G21)</x:f>
        <x:v>100000</x:v>
      </x:c>
      <x:c r="J21" s="114" t="str">
        <x:v>AMEL</x:v>
      </x:c>
      <x:c r="K21" s="114" t="str"/>
      <x:c r="L21" s="116" t="n">
        <x:v>20</x:v>
      </x:c>
    </x:row>
    <x:row r="22" ht="22" customHeight="1">
      <x:c r="A22" s="112" t="n">
        <x:v>18</x:v>
      </x:c>
      <x:c r="B22" s="114" t="str">
        <x:v>Tiara</x:v>
      </x:c>
      <x:c r="C22" s="114" t="str">
        <x:v>Graduation</x:v>
      </x:c>
      <x:c r="D22" s="114" t="str">
        <x:v>2026-09-08 00:00:00</x:v>
      </x:c>
      <x:c r="E22" s="114" t="str">
        <x:v>DP</x:v>
      </x:c>
      <x:c r="F22" s="115" t="n">
        <x:v>0</x:v>
      </x:c>
      <x:c r="G22" s="115" t="n">
        <x:v>100000</x:v>
      </x:c>
      <x:c r="H22" s="114"/>
      <x:c r="I22" s="115" t="n">
        <x:f>SUM(F22:G22)</x:f>
        <x:v>100000</x:v>
      </x:c>
      <x:c r="J22" s="114" t="str">
        <x:v>AMEL</x:v>
      </x:c>
      <x:c r="K22" s="114" t="str"/>
      <x:c r="L22" s="116" t="n">
        <x:v>21</x:v>
      </x:c>
    </x:row>
    <x:row r="23" ht="22" customHeight="1">
      <x:c r="A23" s="112" t="n">
        <x:v>19</x:v>
      </x:c>
      <x:c r="B23" s="114" t="str">
        <x:v>Farah Mirza</x:v>
      </x:c>
      <x:c r="C23" s="114" t="str">
        <x:v>Graduation</x:v>
      </x:c>
      <x:c r="D23" s="114" t="str">
        <x:v>2026-09-01 00:00:00</x:v>
      </x:c>
      <x:c r="E23" s="114" t="str">
        <x:v>DP</x:v>
      </x:c>
      <x:c r="F23" s="115" t="n">
        <x:v>0</x:v>
      </x:c>
      <x:c r="G23" s="115" t="n">
        <x:v>100000</x:v>
      </x:c>
      <x:c r="H23" s="114"/>
      <x:c r="I23" s="115" t="n">
        <x:f>SUM(F23:G23)</x:f>
        <x:v>100000</x:v>
      </x:c>
      <x:c r="J23" s="114" t="str">
        <x:v>AMEL</x:v>
      </x:c>
      <x:c r="K23" s="114" t="str"/>
      <x:c r="L23" s="116" t="n">
        <x:v>22</x:v>
      </x:c>
    </x:row>
    <x:row r="24" ht="22" customHeight="1">
      <x:c r="A24" s="112" t="n">
        <x:v>20</x:v>
      </x:c>
      <x:c r="B24" s="114" t="str">
        <x:v>sasy aml</x:v>
      </x:c>
      <x:c r="C24" s="114" t="str">
        <x:v>Graduation</x:v>
      </x:c>
      <x:c r="D24" s="114" t="str">
        <x:v>2026-09-09 00:00:00</x:v>
      </x:c>
      <x:c r="E24" s="114" t="str">
        <x:v>DP</x:v>
      </x:c>
      <x:c r="F24" s="115" t="n">
        <x:v>0</x:v>
      </x:c>
      <x:c r="G24" s="115" t="n">
        <x:v>100000</x:v>
      </x:c>
      <x:c r="H24" s="114"/>
      <x:c r="I24" s="115" t="n">
        <x:f>SUM(F24:G24)</x:f>
        <x:v>100000</x:v>
      </x:c>
      <x:c r="J24" s="114" t="str">
        <x:v>AMEL</x:v>
      </x:c>
      <x:c r="K24" s="114" t="str"/>
      <x:c r="L24" s="116" t="n">
        <x:v>23</x:v>
      </x:c>
    </x:row>
    <x:row r="25" ht="22" customHeight="1">
      <x:c r="A25" s="112" t="n">
        <x:v>21</x:v>
      </x:c>
      <x:c r="B25" s="114" t="str">
        <x:v>Devi Nawang</x:v>
      </x:c>
      <x:c r="C25" s="114" t="str">
        <x:v>Graduation</x:v>
      </x:c>
      <x:c r="D25" s="114" t="str">
        <x:v>2026-09-08 00:00:00</x:v>
      </x:c>
      <x:c r="E25" s="114" t="str">
        <x:v>DP</x:v>
      </x:c>
      <x:c r="F25" s="115" t="n">
        <x:v>0</x:v>
      </x:c>
      <x:c r="G25" s="115" t="n">
        <x:v>100000</x:v>
      </x:c>
      <x:c r="H25" s="114"/>
      <x:c r="I25" s="115" t="n">
        <x:f>SUM(F25:G25)</x:f>
        <x:v>100000</x:v>
      </x:c>
      <x:c r="J25" s="114" t="str">
        <x:v>AMEL</x:v>
      </x:c>
      <x:c r="K25" s="114" t="str"/>
      <x:c r="L25" s="116" t="n">
        <x:v>24</x:v>
      </x:c>
    </x:row>
    <x:row r="26" ht="22" customHeight="1">
      <x:c r="A26" s="112" t="n">
        <x:v>22</x:v>
      </x:c>
      <x:c r="B26" s="114" t="str">
        <x:v>Diana Putri</x:v>
      </x:c>
      <x:c r="C26" s="114" t="str">
        <x:v>Graduation</x:v>
      </x:c>
      <x:c r="D26" s="114" t="str">
        <x:v>2026-09-08 00:00:00</x:v>
      </x:c>
      <x:c r="E26" s="114" t="str">
        <x:v>DP</x:v>
      </x:c>
      <x:c r="F26" s="115" t="n">
        <x:v>0</x:v>
      </x:c>
      <x:c r="G26" s="115" t="n">
        <x:v>100000</x:v>
      </x:c>
      <x:c r="H26" s="114"/>
      <x:c r="I26" s="115" t="n">
        <x:f>SUM(F26:G26)</x:f>
        <x:v>100000</x:v>
      </x:c>
      <x:c r="J26" s="114" t="str">
        <x:v>AMEL</x:v>
      </x:c>
      <x:c r="K26" s="114" t="str"/>
      <x:c r="L26" s="116" t="n">
        <x:v>25</x:v>
      </x:c>
    </x:row>
    <x:row r="27" ht="22" customHeight="1">
      <x:c r="A27" s="112" t="n">
        <x:v>23</x:v>
      </x:c>
      <x:c r="B27" s="114" t="str">
        <x:v>Dhiya</x:v>
      </x:c>
      <x:c r="C27" s="114" t="str">
        <x:v>Graduation</x:v>
      </x:c>
      <x:c r="D27" s="114" t="str">
        <x:v>2026-09-08 00:00:00</x:v>
      </x:c>
      <x:c r="E27" s="114" t="str">
        <x:v>DP</x:v>
      </x:c>
      <x:c r="F27" s="115" t="n">
        <x:v>0</x:v>
      </x:c>
      <x:c r="G27" s="115" t="n">
        <x:v>100000</x:v>
      </x:c>
      <x:c r="H27" s="114"/>
      <x:c r="I27" s="115" t="n">
        <x:f>SUM(F27:G27)</x:f>
        <x:v>100000</x:v>
      </x:c>
      <x:c r="J27" s="114" t="str">
        <x:v>AMEL</x:v>
      </x:c>
      <x:c r="K27" s="114" t="str"/>
      <x:c r="L27" s="116" t="n">
        <x:v>26</x:v>
      </x:c>
    </x:row>
    <x:row r="28" ht="22" customHeight="1">
      <x:c r="A28" s="112" t="n">
        <x:v>24</x:v>
      </x:c>
      <x:c r="B28" s="114" t="str">
        <x:v>tania</x:v>
      </x:c>
      <x:c r="C28" s="114" t="str">
        <x:v>Graduation</x:v>
      </x:c>
      <x:c r="D28" s="114" t="str">
        <x:v>2026-09-09 00:00:00</x:v>
      </x:c>
      <x:c r="E28" s="114" t="str">
        <x:v>DP</x:v>
      </x:c>
      <x:c r="F28" s="115" t="n">
        <x:v>0</x:v>
      </x:c>
      <x:c r="G28" s="115" t="n">
        <x:v>100000</x:v>
      </x:c>
      <x:c r="H28" s="114"/>
      <x:c r="I28" s="115" t="n">
        <x:f>SUM(F28:G28)</x:f>
        <x:v>100000</x:v>
      </x:c>
      <x:c r="J28" s="114" t="str">
        <x:v>AMEL</x:v>
      </x:c>
      <x:c r="K28" s="114" t="str"/>
      <x:c r="L28" s="116" t="n">
        <x:v>27</x:v>
      </x:c>
    </x:row>
    <x:row r="29" ht="22" customHeight="1">
      <x:c r="A29" s="112" t="n">
        <x:v>25</x:v>
      </x:c>
      <x:c r="B29" s="114" t="str">
        <x:v>Lisha</x:v>
      </x:c>
      <x:c r="C29" s="114" t="str">
        <x:v>Large Group</x:v>
      </x:c>
      <x:c r="D29" s="114" t="str">
        <x:v>2026-09-11 00:00:00</x:v>
      </x:c>
      <x:c r="E29" s="114" t="str">
        <x:v>DP</x:v>
      </x:c>
      <x:c r="F29" s="115" t="n">
        <x:v>0</x:v>
      </x:c>
      <x:c r="G29" s="115" t="n">
        <x:v>200000</x:v>
      </x:c>
      <x:c r="H29" s="114"/>
      <x:c r="I29" s="115" t="n">
        <x:f>SUM(F29:G29)</x:f>
        <x:v>200000</x:v>
      </x:c>
      <x:c r="J29" s="114" t="str">
        <x:v>AMEL</x:v>
      </x:c>
      <x:c r="K29" s="114" t="str"/>
      <x:c r="L29" s="116" t="n">
        <x:v>28</x:v>
      </x:c>
    </x:row>
    <x:row r="30" ht="22" customHeight="1">
      <x:c r="A30" s="112" t="n">
        <x:v>26</x:v>
      </x:c>
      <x:c r="B30" s="114" t="str">
        <x:v>Sekar</x:v>
      </x:c>
      <x:c r="C30" s="114" t="str">
        <x:v>Graduation</x:v>
      </x:c>
      <x:c r="D30" s="114" t="str">
        <x:v>2026-09-09 00:00:00</x:v>
      </x:c>
      <x:c r="E30" s="114" t="str">
        <x:v>DP</x:v>
      </x:c>
      <x:c r="F30" s="115" t="n">
        <x:v>0</x:v>
      </x:c>
      <x:c r="G30" s="115" t="n">
        <x:v>100000</x:v>
      </x:c>
      <x:c r="H30" s="114"/>
      <x:c r="I30" s="115" t="n">
        <x:f>SUM(F30:G30)</x:f>
        <x:v>100000</x:v>
      </x:c>
      <x:c r="J30" s="114" t="str">
        <x:v>AMEL</x:v>
      </x:c>
      <x:c r="K30" s="114" t="str"/>
      <x:c r="L30" s="116" t="n">
        <x:v>29</x:v>
      </x:c>
    </x:row>
    <x:row r="31" ht="22" customHeight="1">
      <x:c r="A31" s="112" t="n">
        <x:v>27</x:v>
      </x:c>
      <x:c r="B31" s="114" t="str">
        <x:v>Hermas Mauludin</x:v>
      </x:c>
      <x:c r="C31" s="114" t="str">
        <x:v>Graduation</x:v>
      </x:c>
      <x:c r="D31" s="114" t="str">
        <x:v>2026-09-09 00:00:00</x:v>
      </x:c>
      <x:c r="E31" s="114" t="str">
        <x:v>DP</x:v>
      </x:c>
      <x:c r="F31" s="115" t="n">
        <x:v>0</x:v>
      </x:c>
      <x:c r="G31" s="115" t="n">
        <x:v>100000</x:v>
      </x:c>
      <x:c r="H31" s="114"/>
      <x:c r="I31" s="115" t="n">
        <x:f>SUM(F31:G31)</x:f>
        <x:v>100000</x:v>
      </x:c>
      <x:c r="J31" s="114" t="str">
        <x:v>AMEL</x:v>
      </x:c>
      <x:c r="K31" s="114" t="str"/>
      <x:c r="L31" s="116" t="n">
        <x:v>30</x:v>
      </x:c>
    </x:row>
    <x:row r="32" ht="22" customHeight="1">
      <x:c r="A32" s="112" t="n">
        <x:v>28</x:v>
      </x:c>
      <x:c r="B32" s="114" t="str">
        <x:v>Rita</x:v>
      </x:c>
      <x:c r="C32" s="114" t="str">
        <x:v>Graduation</x:v>
      </x:c>
      <x:c r="D32" s="114" t="str">
        <x:v>2026-09-08 00:00:00</x:v>
      </x:c>
      <x:c r="E32" s="114" t="str">
        <x:v>DP</x:v>
      </x:c>
      <x:c r="F32" s="115" t="n">
        <x:v>0</x:v>
      </x:c>
      <x:c r="G32" s="115" t="n">
        <x:v>100000</x:v>
      </x:c>
      <x:c r="H32" s="114"/>
      <x:c r="I32" s="115" t="n">
        <x:f>SUM(F32:G32)</x:f>
        <x:v>100000</x:v>
      </x:c>
      <x:c r="J32" s="114" t="str">
        <x:v>AMEL</x:v>
      </x:c>
      <x:c r="K32" s="114" t="str"/>
      <x:c r="L32" s="116" t="n">
        <x:v>31</x:v>
      </x:c>
    </x:row>
    <x:row r="33" ht="22" customHeight="1">
      <x:c r="A33" s="112" t="n">
        <x:v>29</x:v>
      </x:c>
      <x:c r="B33" s="114" t="str">
        <x:v>Danta</x:v>
      </x:c>
      <x:c r="C33" s="114" t="str">
        <x:v>Graduation</x:v>
      </x:c>
      <x:c r="D33" s="114" t="str">
        <x:v>2026-09-08 00:00:00</x:v>
      </x:c>
      <x:c r="E33" s="114" t="str">
        <x:v>DP</x:v>
      </x:c>
      <x:c r="F33" s="115" t="n">
        <x:v>0</x:v>
      </x:c>
      <x:c r="G33" s="115" t="n">
        <x:v>100000</x:v>
      </x:c>
      <x:c r="H33" s="114"/>
      <x:c r="I33" s="115" t="n">
        <x:f>SUM(F33:G33)</x:f>
        <x:v>100000</x:v>
      </x:c>
      <x:c r="J33" s="114" t="str">
        <x:v>AMEL</x:v>
      </x:c>
      <x:c r="K33" s="114" t="str"/>
      <x:c r="L33" s="116" t="n">
        <x:v>32</x:v>
      </x:c>
    </x:row>
    <x:row r="34" ht="22" customHeight="1">
      <x:c r="A34" s="112" t="n">
        <x:v>30</x:v>
      </x:c>
      <x:c r="B34" s="114" t="str">
        <x:v>Kim</x:v>
      </x:c>
      <x:c r="C34" s="114" t="str">
        <x:v>Single</x:v>
      </x:c>
      <x:c r="D34" s="114" t="str">
        <x:v>2026-09-05 00:00:00</x:v>
      </x:c>
      <x:c r="E34" s="114" t="str">
        <x:v>DP</x:v>
      </x:c>
      <x:c r="F34" s="115" t="n">
        <x:v>0</x:v>
      </x:c>
      <x:c r="G34" s="115" t="n">
        <x:v>100000</x:v>
      </x:c>
      <x:c r="H34" s="114"/>
      <x:c r="I34" s="115" t="n">
        <x:f>SUM(F34:G34)</x:f>
        <x:v>100000</x:v>
      </x:c>
      <x:c r="J34" s="114" t="str">
        <x:v>AMEL</x:v>
      </x:c>
      <x:c r="K34" s="114" t="str"/>
      <x:c r="L34" s="116" t="n">
        <x:v>33</x:v>
      </x:c>
    </x:row>
    <x:row r="35" ht="22" customHeight="1">
      <x:c r="A35" s="112" t="n">
        <x:v>31</x:v>
      </x:c>
      <x:c r="B35" s="114" t="str">
        <x:v>Zaki</x:v>
      </x:c>
      <x:c r="C35" s="114" t="str">
        <x:v>Graduation</x:v>
      </x:c>
      <x:c r="D35" s="114" t="str">
        <x:v>2026-09-08 00:00:00</x:v>
      </x:c>
      <x:c r="E35" s="114" t="str">
        <x:v>DP</x:v>
      </x:c>
      <x:c r="F35" s="115" t="n">
        <x:v>0</x:v>
      </x:c>
      <x:c r="G35" s="115" t="n">
        <x:v>100000</x:v>
      </x:c>
      <x:c r="H35" s="114"/>
      <x:c r="I35" s="115" t="n">
        <x:f>SUM(F35:G35)</x:f>
        <x:v>100000</x:v>
      </x:c>
      <x:c r="J35" s="114" t="str">
        <x:v>AMEL</x:v>
      </x:c>
      <x:c r="K35" s="114" t="str"/>
      <x:c r="L35" s="116" t="n">
        <x:v>34</x:v>
      </x:c>
    </x:row>
    <x:row r="36" ht="22" customHeight="1">
      <x:c r="A36" s="112" t="n">
        <x:v>32</x:v>
      </x:c>
      <x:c r="B36" s="114" t="str">
        <x:v>Ika Siti Rokhana</x:v>
      </x:c>
      <x:c r="C36" s="114" t="str">
        <x:v>Graduation</x:v>
      </x:c>
      <x:c r="D36" s="114" t="str">
        <x:v>2026-09-09 00:00:00</x:v>
      </x:c>
      <x:c r="E36" s="114" t="str">
        <x:v>DP</x:v>
      </x:c>
      <x:c r="F36" s="115" t="n">
        <x:v>0</x:v>
      </x:c>
      <x:c r="G36" s="115" t="n">
        <x:v>100000</x:v>
      </x:c>
      <x:c r="H36" s="114"/>
      <x:c r="I36" s="115" t="n">
        <x:f>SUM(F36:G36)</x:f>
        <x:v>100000</x:v>
      </x:c>
      <x:c r="J36" s="114" t="str">
        <x:v>AMEL</x:v>
      </x:c>
      <x:c r="K36" s="114" t="str"/>
      <x:c r="L36" s="116" t="n">
        <x:v>35</x:v>
      </x:c>
    </x:row>
    <x:row r="37" ht="22" customHeight="1">
      <x:c r="A37" s="112" t="n">
        <x:v>33</x:v>
      </x:c>
      <x:c r="B37" s="114" t="str">
        <x:v>Nadya Miko Azhara</x:v>
      </x:c>
      <x:c r="C37" s="114" t="str">
        <x:v>Graduation</x:v>
      </x:c>
      <x:c r="D37" s="114" t="str">
        <x:v>2026-09-08 00:00:00</x:v>
      </x:c>
      <x:c r="E37" s="114" t="str">
        <x:v>DP</x:v>
      </x:c>
      <x:c r="F37" s="115" t="n">
        <x:v>0</x:v>
      </x:c>
      <x:c r="G37" s="115" t="n">
        <x:v>100000</x:v>
      </x:c>
      <x:c r="H37" s="114"/>
      <x:c r="I37" s="115" t="n">
        <x:f>SUM(F37:G37)</x:f>
        <x:v>100000</x:v>
      </x:c>
      <x:c r="J37" s="114" t="str">
        <x:v>AMEL</x:v>
      </x:c>
      <x:c r="K37" s="114" t="str"/>
      <x:c r="L37" s="116" t="n">
        <x:v>36</x:v>
      </x:c>
    </x:row>
    <x:row r="38" ht="22" customHeight="1">
      <x:c r="A38" s="112" t="n">
        <x:v>34</x:v>
      </x:c>
      <x:c r="B38" s="114" t="str">
        <x:v>Widika Aden Agatha</x:v>
      </x:c>
      <x:c r="C38" s="114" t="str">
        <x:v>Graduation</x:v>
      </x:c>
      <x:c r="D38" s="114" t="str">
        <x:v>4 oktober</x:v>
      </x:c>
      <x:c r="E38" s="114" t="str">
        <x:v>DP</x:v>
      </x:c>
      <x:c r="F38" s="115" t="n">
        <x:v>0</x:v>
      </x:c>
      <x:c r="G38" s="115" t="n">
        <x:v>100000</x:v>
      </x:c>
      <x:c r="H38" s="114"/>
      <x:c r="I38" s="115" t="n">
        <x:f>SUM(F38:G38)</x:f>
        <x:v>100000</x:v>
      </x:c>
      <x:c r="J38" s="114" t="str">
        <x:v>AMEL</x:v>
      </x:c>
      <x:c r="K38" s="114" t="str"/>
      <x:c r="L38" s="116" t="n">
        <x:v>37</x:v>
      </x:c>
    </x:row>
    <x:row r="39" ht="22" customHeight="1">
      <x:c r="A39" s="112" t="n">
        <x:v>35</x:v>
      </x:c>
      <x:c r="B39" s="114" t="str">
        <x:v>Runduma</x:v>
      </x:c>
      <x:c r="C39" s="114" t="str">
        <x:v>Large Group</x:v>
      </x:c>
      <x:c r="D39" s="114" t="str">
        <x:v>2026-09-03 00:00:00</x:v>
      </x:c>
      <x:c r="E39" s="114" t="str">
        <x:v>DP</x:v>
      </x:c>
      <x:c r="F39" s="115" t="n">
        <x:v>0</x:v>
      </x:c>
      <x:c r="G39" s="115" t="n">
        <x:v>100000</x:v>
      </x:c>
      <x:c r="H39" s="114"/>
      <x:c r="I39" s="115" t="n">
        <x:f>SUM(F39:G39)</x:f>
        <x:v>100000</x:v>
      </x:c>
      <x:c r="J39" s="114" t="str">
        <x:v>AMEL</x:v>
      </x:c>
      <x:c r="K39" s="114" t="str"/>
      <x:c r="L39" s="116" t="n">
        <x:v>38</x:v>
      </x:c>
    </x:row>
    <x:row r="40" ht="22" customHeight="1">
      <x:c r="A40" s="112" t="n">
        <x:v>36</x:v>
      </x:c>
      <x:c r="B40" s="114" t="str">
        <x:v>Yumna</x:v>
      </x:c>
      <x:c r="C40" s="114" t="str">
        <x:v>Graduation</x:v>
      </x:c>
      <x:c r="D40" s="114" t="str">
        <x:v>2026-09-09 00:00:00</x:v>
      </x:c>
      <x:c r="E40" s="114" t="str">
        <x:v>DP</x:v>
      </x:c>
      <x:c r="F40" s="115" t="n">
        <x:v>0</x:v>
      </x:c>
      <x:c r="G40" s="115" t="n">
        <x:v>100000</x:v>
      </x:c>
      <x:c r="H40" s="114"/>
      <x:c r="I40" s="115" t="n">
        <x:f>SUM(F40:G40)</x:f>
        <x:v>100000</x:v>
      </x:c>
      <x:c r="J40" s="114" t="str">
        <x:v>AMEL</x:v>
      </x:c>
      <x:c r="K40" s="114" t="str"/>
      <x:c r="L40" s="116" t="n">
        <x:v>39</x:v>
      </x:c>
    </x:row>
    <x:row r="41" ht="22" customHeight="1">
      <x:c r="A41" s="157" t="n">
        <x:v>37</x:v>
      </x:c>
      <x:c r="B41" s="131" t="str">
        <x:v>Jany</x:v>
      </x:c>
      <x:c r="C41" s="131" t="str">
        <x:v>Graduation</x:v>
      </x:c>
      <x:c r="D41" s="131" t="str">
        <x:v>2026-09-09 00:00:00</x:v>
      </x:c>
      <x:c r="E41" s="131" t="str">
        <x:v>DP</x:v>
      </x:c>
      <x:c r="F41" s="132" t="n">
        <x:v>0</x:v>
      </x:c>
      <x:c r="G41" s="132" t="n">
        <x:v>100000</x:v>
      </x:c>
      <x:c r="H41" s="131"/>
      <x:c r="I41" s="132" t="n">
        <x:f>SUM(F41:G41)</x:f>
        <x:v>100000</x:v>
      </x:c>
      <x:c r="J41" s="131" t="str">
        <x:v>AMEL</x:v>
      </x:c>
      <x:c r="K41" s="131" t="str"/>
      <x:c r="L41" s="133" t="n">
        <x:v>40</x:v>
      </x:c>
    </x:row>
    <x:row r="42" ht="22" customHeight="1">
      <x:c r="A42" s="2"/>
      <x:c r="B42" s="2"/>
      <x:c r="C42" s="2"/>
      <x:c r="D42" s="2"/>
      <x:c r="E42" s="2"/>
      <x:c r="F42" s="12"/>
      <x:c r="G42" s="12"/>
      <x:c r="H42" s="2"/>
      <x:c r="I42" s="12"/>
      <x:c r="J42" s="2"/>
      <x:c r="K42" s="2"/>
      <x:c r="L42" s="2"/>
    </x:row>
    <x:row r="43" ht="22" customHeight="1">
      <x:c r="A43" s="2"/>
      <x:c r="B43" s="2"/>
      <x:c r="C43" s="2"/>
      <x:c r="D43" s="2"/>
      <x:c r="E43" s="2"/>
      <x:c r="F43" s="12"/>
      <x:c r="G43" s="12"/>
      <x:c r="H43" s="2"/>
      <x:c r="I43" s="12"/>
      <x:c r="J43" s="2"/>
      <x:c r="K43" s="2"/>
      <x:c r="L43" s="2"/>
    </x:row>
    <x:row r="44" ht="27" customHeight="1">
      <x:c r="A44" s="138"/>
      <x:c r="B44" s="139" t="str">
        <x:v>TOTAL ARSIP</x:v>
      </x:c>
      <x:c r="C44" s="139"/>
      <x:c r="D44" s="139"/>
      <x:c r="E44" s="139"/>
      <x:c r="F44" s="140"/>
      <x:c r="G44" s="140"/>
      <x:c r="H44" s="139"/>
      <x:c r="I44" s="140" t="n">
        <x:f>SUM(I5:I41)</x:f>
        <x:v>4275000</x:v>
      </x:c>
      <x:c r="J44" s="139"/>
      <x:c r="K44" s="139"/>
      <x:c r="L44" s="141"/>
    </x:row>
    <x:row r="45" ht="22" customHeight="1">
      <x:c r="A45" s="2"/>
      <x:c r="B45" s="2"/>
      <x:c r="C45" s="2"/>
      <x:c r="D45" s="2"/>
      <x:c r="E45" s="2"/>
      <x:c r="F45" s="2"/>
      <x:c r="G45" s="2"/>
      <x:c r="H45" s="2"/>
      <x:c r="I45" s="2"/>
      <x:c r="J45" s="2"/>
      <x:c r="K45" s="2"/>
      <x:c r="L45" s="2"/>
    </x:row>
    <x:row r="46" ht="22" customHeight="1">
      <x:c r="A46" s="2"/>
      <x:c r="B46" s="2"/>
      <x:c r="C46" s="2"/>
      <x:c r="D46" s="2"/>
      <x:c r="E46" s="2"/>
      <x:c r="F46" s="2"/>
      <x:c r="G46" s="2"/>
      <x:c r="H46" s="2"/>
      <x:c r="I46" s="2"/>
      <x:c r="J46" s="2"/>
      <x:c r="K46" s="2"/>
      <x:c r="L46" s="2"/>
    </x:row>
    <x:row r="47" ht="22" customHeight="1">
      <x:c r="A47" s="2"/>
      <x:c r="B47" s="2"/>
      <x:c r="C47" s="2"/>
      <x:c r="D47" s="2"/>
      <x:c r="E47" s="2"/>
      <x:c r="F47" s="2"/>
      <x:c r="G47" s="2"/>
      <x:c r="H47" s="2"/>
      <x:c r="I47" s="2"/>
      <x:c r="J47" s="2"/>
      <x:c r="K47" s="2"/>
      <x:c r="L47" s="2"/>
    </x:row>
    <x:row r="48" ht="22" customHeight="1">
      <x:c r="A48" s="2"/>
      <x:c r="B48" s="2"/>
      <x:c r="C48" s="2"/>
      <x:c r="D48" s="2"/>
      <x:c r="E48" s="2"/>
      <x:c r="F48" s="2"/>
      <x:c r="G48" s="2"/>
      <x:c r="H48" s="2"/>
      <x:c r="I48" s="2"/>
      <x:c r="J48" s="2"/>
      <x:c r="K48" s="2"/>
      <x:c r="L48" s="2"/>
    </x:row>
  </x:sheetData>
  <x:mergeCells>
    <x:mergeCell ref="A1:L1"/>
    <x:mergeCell ref="A2:L2"/>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5" hidden="0" customWidth="1"/>
    <x:col min="2" max="2" width="12" hidden="0" customWidth="1"/>
    <x:col min="3" max="3" width="55" hidden="0" customWidth="1"/>
    <x:col min="4" max="4" width="95" hidden="0" customWidth="1"/>
  </x:cols>
  <x:sheetData>
    <x:row r="1" ht="34" customHeight="1">
      <x:c r="A1" s="4" t="str">
        <x:v>ARSIP SEL SUMBER | SELURUH 33 SHEET</x:v>
      </x:c>
      <x:c r="B1" s="4"/>
      <x:c r="C1" s="4"/>
      <x:c r="D1" s="4"/>
    </x:row>
    <x:row r="2" ht="36" customHeight="1">
      <x:c r="A2" s="6" t="str">
        <x:v>Snapshot sumber 19 September 2026 16.01 WIB. Tanggal 1–30 masuk September. Sheet 31 disimpan terpisah.</x:v>
      </x:c>
      <x:c r="B2" s="6"/>
      <x:c r="C2" s="6"/>
      <x:c r="D2" s="6"/>
    </x:row>
    <x:row r="3" ht="22" customHeight="1">
      <x:c r="A3" s="2"/>
      <x:c r="B3" s="2"/>
      <x:c r="C3" s="2"/>
      <x:c r="D3" s="2"/>
    </x:row>
    <x:row r="4" ht="34" customHeight="1">
      <x:c r="A4" s="127" t="str">
        <x:v>Sheet Asli</x:v>
      </x:c>
      <x:c r="B4" s="128" t="str">
        <x:v>Sel</x:v>
      </x:c>
      <x:c r="C4" s="128" t="str">
        <x:v>Nilai Asli / Cache</x:v>
      </x:c>
      <x:c r="D4" s="128" t="str">
        <x:v>Rumus Asli (Teks)</x:v>
      </x:c>
    </x:row>
    <x:row r="5" ht="15" customHeight="1">
      <x:c r="A5" s="112" t="str">
        <x:v>1</x:v>
      </x:c>
      <x:c r="B5" s="114" t="str">
        <x:v>B2</x:v>
      </x:c>
      <x:c r="C5" s="114" t="str">
        <x:v>No</x:v>
      </x:c>
      <x:c r="D5" s="116"/>
    </x:row>
    <x:row r="6" ht="15" customHeight="1">
      <x:c r="A6" s="112" t="str">
        <x:v>1</x:v>
      </x:c>
      <x:c r="B6" s="114" t="str">
        <x:v>C2</x:v>
      </x:c>
      <x:c r="C6" s="114" t="str">
        <x:v>Nama</x:v>
      </x:c>
      <x:c r="D6" s="116"/>
    </x:row>
    <x:row r="7" ht="15" customHeight="1">
      <x:c r="A7" s="112" t="str">
        <x:v>1</x:v>
      </x:c>
      <x:c r="B7" s="114" t="str">
        <x:v>D2</x:v>
      </x:c>
      <x:c r="C7" s="114" t="str">
        <x:v>Paket</x:v>
      </x:c>
      <x:c r="D7" s="116"/>
    </x:row>
    <x:row r="8" ht="15" customHeight="1">
      <x:c r="A8" s="112" t="str">
        <x:v>1</x:v>
      </x:c>
      <x:c r="B8" s="114" t="str">
        <x:v>E2</x:v>
      </x:c>
      <x:c r="C8" s="114" t="str">
        <x:v>Q</x:v>
      </x:c>
      <x:c r="D8" s="116"/>
    </x:row>
    <x:row r="9" ht="15" customHeight="1">
      <x:c r="A9" s="112" t="str">
        <x:v>1</x:v>
      </x:c>
      <x:c r="B9" s="114" t="str">
        <x:v>F2</x:v>
      </x:c>
      <x:c r="C9" s="114" t="str">
        <x:v>Tanggal Foto</x:v>
      </x:c>
      <x:c r="D9" s="116"/>
    </x:row>
    <x:row r="10" ht="15" customHeight="1">
      <x:c r="A10" s="112" t="str">
        <x:v>1</x:v>
      </x:c>
      <x:c r="B10" s="114" t="str">
        <x:v>G2</x:v>
      </x:c>
      <x:c r="C10" s="114" t="str">
        <x:v>Pemasukan</x:v>
      </x:c>
      <x:c r="D10" s="116"/>
    </x:row>
    <x:row r="11" ht="15" customHeight="1">
      <x:c r="A11" s="112" t="str">
        <x:v>1</x:v>
      </x:c>
      <x:c r="B11" s="114" t="str">
        <x:v>I2</x:v>
      </x:c>
      <x:c r="C11" s="114" t="str">
        <x:v>Keterangan</x:v>
      </x:c>
      <x:c r="D11" s="116"/>
    </x:row>
    <x:row r="12" ht="15" customHeight="1">
      <x:c r="A12" s="112" t="str">
        <x:v>1</x:v>
      </x:c>
      <x:c r="B12" s="114" t="str">
        <x:v>L2</x:v>
      </x:c>
      <x:c r="C12" s="114" t="str">
        <x:v>Admin</x:v>
      </x:c>
      <x:c r="D12" s="116"/>
    </x:row>
    <x:row r="13" ht="15" customHeight="1">
      <x:c r="A13" s="112" t="str">
        <x:v>1</x:v>
      </x:c>
      <x:c r="B13" s="114" t="str">
        <x:v>M2</x:v>
      </x:c>
      <x:c r="C13" s="114" t="str">
        <x:v>Fotogarfer</x:v>
      </x:c>
      <x:c r="D13" s="116"/>
    </x:row>
    <x:row r="14" ht="15" customHeight="1">
      <x:c r="A14" s="112" t="str">
        <x:v>1</x:v>
      </x:c>
      <x:c r="B14" s="114" t="str">
        <x:v>N2</x:v>
      </x:c>
      <x:c r="C14" s="114" t="str">
        <x:v>Post Prod</x:v>
      </x:c>
      <x:c r="D14" s="116"/>
    </x:row>
    <x:row r="15" ht="15" customHeight="1">
      <x:c r="A15" s="112" t="str">
        <x:v>1</x:v>
      </x:c>
      <x:c r="B15" s="114" t="str">
        <x:v>G3</x:v>
      </x:c>
      <x:c r="C15" s="114" t="str">
        <x:v>Cash</x:v>
      </x:c>
      <x:c r="D15" s="116"/>
    </x:row>
    <x:row r="16" ht="15" customHeight="1">
      <x:c r="A16" s="112" t="str">
        <x:v>1</x:v>
      </x:c>
      <x:c r="B16" s="114" t="str">
        <x:v>H3</x:v>
      </x:c>
      <x:c r="C16" s="114" t="str">
        <x:v>Transfer</x:v>
      </x:c>
      <x:c r="D16" s="116"/>
    </x:row>
    <x:row r="17" ht="15" customHeight="1">
      <x:c r="A17" s="112" t="str">
        <x:v>1</x:v>
      </x:c>
      <x:c r="B17" s="114" t="str">
        <x:v>I3</x:v>
      </x:c>
      <x:c r="C17" s="114" t="str">
        <x:v>Pembayaran</x:v>
      </x:c>
      <x:c r="D17" s="116"/>
    </x:row>
    <x:row r="18" ht="15" customHeight="1">
      <x:c r="A18" s="112" t="str">
        <x:v>1</x:v>
      </x:c>
      <x:c r="B18" s="114" t="str">
        <x:v>J3</x:v>
      </x:c>
      <x:c r="C18" s="114" t="str">
        <x:v>All File</x:v>
      </x:c>
      <x:c r="D18" s="116"/>
    </x:row>
    <x:row r="19" ht="15" customHeight="1">
      <x:c r="A19" s="112" t="str">
        <x:v>1</x:v>
      </x:c>
      <x:c r="B19" s="114" t="str">
        <x:v>K3</x:v>
      </x:c>
      <x:c r="C19" s="114" t="str">
        <x:v>File Edit </x:v>
      </x:c>
      <x:c r="D19" s="116"/>
    </x:row>
    <x:row r="20" ht="15" customHeight="1">
      <x:c r="A20" s="112" t="str">
        <x:v>1</x:v>
      </x:c>
      <x:c r="B20" s="114" t="str">
        <x:v>N3</x:v>
      </x:c>
      <x:c r="C20" s="114" t="str">
        <x:v>Editan/FG</x:v>
      </x:c>
      <x:c r="D20" s="116"/>
    </x:row>
    <x:row r="21" ht="15" customHeight="1">
      <x:c r="A21" s="112" t="str">
        <x:v>1</x:v>
      </x:c>
      <x:c r="B21" s="114" t="str">
        <x:v>O3</x:v>
      </x:c>
      <x:c r="C21" s="114" t="str">
        <x:v>Cetakan/Fame</x:v>
      </x:c>
      <x:c r="D21" s="116"/>
    </x:row>
    <x:row r="22" ht="15" customHeight="1">
      <x:c r="A22" s="112" t="str">
        <x:v>1</x:v>
      </x:c>
      <x:c r="B22" s="114" t="str">
        <x:v>P3</x:v>
      </x:c>
      <x:c r="C22" s="114" t="str">
        <x:v>Diambil/Date</x:v>
      </x:c>
      <x:c r="D22" s="116"/>
    </x:row>
    <x:row r="23" ht="15" customHeight="1">
      <x:c r="A23" s="112" t="str">
        <x:v>1</x:v>
      </x:c>
      <x:c r="B23" s="114" t="str">
        <x:v>B4</x:v>
      </x:c>
      <x:c r="C23" s="114" t="n">
        <x:v>1</x:v>
      </x:c>
      <x:c r="D23" s="116"/>
    </x:row>
    <x:row r="24" ht="15" customHeight="1">
      <x:c r="A24" s="112" t="str">
        <x:v>1</x:v>
      </x:c>
      <x:c r="B24" s="114" t="str">
        <x:v>C4</x:v>
      </x:c>
      <x:c r="C24" s="114" t="str">
        <x:v>Denny Hardiansyah</x:v>
      </x:c>
      <x:c r="D24" s="116"/>
    </x:row>
    <x:row r="25" ht="15" customHeight="1">
      <x:c r="A25" s="112" t="str">
        <x:v>1</x:v>
      </x:c>
      <x:c r="B25" s="114" t="str">
        <x:v>D4</x:v>
      </x:c>
      <x:c r="C25" s="114" t="str">
        <x:v>Graduation</x:v>
      </x:c>
      <x:c r="D25" s="116"/>
    </x:row>
    <x:row r="26" ht="15" customHeight="1">
      <x:c r="A26" s="112" t="str">
        <x:v>1</x:v>
      </x:c>
      <x:c r="B26" s="114" t="str">
        <x:v>F4</x:v>
      </x:c>
      <x:c r="C26" s="114" t="str">
        <x:v>2026-09-08T00:00:00</x:v>
      </x:c>
      <x:c r="D26" s="116"/>
    </x:row>
    <x:row r="27" ht="15" customHeight="1">
      <x:c r="A27" s="112" t="str">
        <x:v>1</x:v>
      </x:c>
      <x:c r="B27" s="114" t="str">
        <x:v>H4</x:v>
      </x:c>
      <x:c r="C27" s="114" t="n">
        <x:v>100000</x:v>
      </x:c>
      <x:c r="D27" s="116"/>
    </x:row>
    <x:row r="28" ht="15" customHeight="1">
      <x:c r="A28" s="112" t="str">
        <x:v>1</x:v>
      </x:c>
      <x:c r="B28" s="114" t="str">
        <x:v>I4</x:v>
      </x:c>
      <x:c r="C28" s="114" t="str">
        <x:v>DP</x:v>
      </x:c>
      <x:c r="D28" s="116"/>
    </x:row>
    <x:row r="29" ht="15" customHeight="1">
      <x:c r="A29" s="112" t="str">
        <x:v>1</x:v>
      </x:c>
      <x:c r="B29" s="114" t="str">
        <x:v>L4</x:v>
      </x:c>
      <x:c r="C29" s="114" t="str">
        <x:v>INDAH</x:v>
      </x:c>
      <x:c r="D29" s="116"/>
    </x:row>
    <x:row r="30" ht="15" customHeight="1">
      <x:c r="A30" s="112" t="str">
        <x:v>1</x:v>
      </x:c>
      <x:c r="B30" s="114" t="str">
        <x:v>B5</x:v>
      </x:c>
      <x:c r="C30" s="114" t="n">
        <x:v>2</x:v>
      </x:c>
      <x:c r="D30" s="116"/>
    </x:row>
    <x:row r="31" ht="15" customHeight="1">
      <x:c r="A31" s="112" t="str">
        <x:v>1</x:v>
      </x:c>
      <x:c r="B31" s="114" t="str">
        <x:v>C5</x:v>
      </x:c>
      <x:c r="C31" s="114" t="str">
        <x:v>Hanif</x:v>
      </x:c>
      <x:c r="D31" s="116"/>
    </x:row>
    <x:row r="32" ht="15" customHeight="1">
      <x:c r="A32" s="112" t="str">
        <x:v>1</x:v>
      </x:c>
      <x:c r="B32" s="114" t="str">
        <x:v>D5</x:v>
      </x:c>
      <x:c r="C32" s="114" t="str">
        <x:v>Large Group</x:v>
      </x:c>
      <x:c r="D32" s="116"/>
    </x:row>
    <x:row r="33" ht="15" customHeight="1">
      <x:c r="A33" s="112" t="str">
        <x:v>1</x:v>
      </x:c>
      <x:c r="B33" s="114" t="str">
        <x:v>F5</x:v>
      </x:c>
      <x:c r="C33" s="114" t="str">
        <x:v>2026-09-04T00:00:00</x:v>
      </x:c>
      <x:c r="D33" s="116"/>
    </x:row>
    <x:row r="34" ht="15" customHeight="1">
      <x:c r="A34" s="112" t="str">
        <x:v>1</x:v>
      </x:c>
      <x:c r="B34" s="114" t="str">
        <x:v>H5</x:v>
      </x:c>
      <x:c r="C34" s="114" t="n">
        <x:v>100000</x:v>
      </x:c>
      <x:c r="D34" s="116"/>
    </x:row>
    <x:row r="35" ht="15" customHeight="1">
      <x:c r="A35" s="112" t="str">
        <x:v>1</x:v>
      </x:c>
      <x:c r="B35" s="114" t="str">
        <x:v>I5</x:v>
      </x:c>
      <x:c r="C35" s="114" t="str">
        <x:v>DP</x:v>
      </x:c>
      <x:c r="D35" s="116"/>
    </x:row>
    <x:row r="36" ht="15" customHeight="1">
      <x:c r="A36" s="112" t="str">
        <x:v>1</x:v>
      </x:c>
      <x:c r="B36" s="114" t="str">
        <x:v>L5</x:v>
      </x:c>
      <x:c r="C36" s="114" t="str">
        <x:v>INDAH</x:v>
      </x:c>
      <x:c r="D36" s="116"/>
    </x:row>
    <x:row r="37" ht="15" customHeight="1">
      <x:c r="A37" s="112" t="str">
        <x:v>1</x:v>
      </x:c>
      <x:c r="B37" s="114" t="str">
        <x:v>B6</x:v>
      </x:c>
      <x:c r="C37" s="114" t="n">
        <x:v>3</x:v>
      </x:c>
      <x:c r="D37" s="116"/>
    </x:row>
    <x:row r="38" ht="15" customHeight="1">
      <x:c r="A38" s="112" t="str">
        <x:v>1</x:v>
      </x:c>
      <x:c r="B38" s="114" t="str">
        <x:v>C6</x:v>
      </x:c>
      <x:c r="C38" s="114" t="str">
        <x:v>Ergi Mahandika</x:v>
      </x:c>
      <x:c r="D38" s="116"/>
    </x:row>
    <x:row r="39" ht="15" customHeight="1">
      <x:c r="A39" s="112" t="str">
        <x:v>1</x:v>
      </x:c>
      <x:c r="B39" s="114" t="str">
        <x:v>D6</x:v>
      </x:c>
      <x:c r="C39" s="114" t="str">
        <x:v>Graduation</x:v>
      </x:c>
      <x:c r="D39" s="116"/>
    </x:row>
    <x:row r="40" ht="15" customHeight="1">
      <x:c r="A40" s="112" t="str">
        <x:v>1</x:v>
      </x:c>
      <x:c r="B40" s="114" t="str">
        <x:v>F6</x:v>
      </x:c>
      <x:c r="C40" s="114" t="str">
        <x:v>2026-09-08T00:00:00</x:v>
      </x:c>
      <x:c r="D40" s="116"/>
    </x:row>
    <x:row r="41" ht="15" customHeight="1">
      <x:c r="A41" s="112" t="str">
        <x:v>1</x:v>
      </x:c>
      <x:c r="B41" s="114" t="str">
        <x:v>H6</x:v>
      </x:c>
      <x:c r="C41" s="114" t="n">
        <x:v>100000</x:v>
      </x:c>
      <x:c r="D41" s="116"/>
    </x:row>
    <x:row r="42" ht="15" customHeight="1">
      <x:c r="A42" s="112" t="str">
        <x:v>1</x:v>
      </x:c>
      <x:c r="B42" s="114" t="str">
        <x:v>I6</x:v>
      </x:c>
      <x:c r="C42" s="114" t="str">
        <x:v>DP</x:v>
      </x:c>
      <x:c r="D42" s="116"/>
    </x:row>
    <x:row r="43" ht="15" customHeight="1">
      <x:c r="A43" s="112" t="str">
        <x:v>1</x:v>
      </x:c>
      <x:c r="B43" s="114" t="str">
        <x:v>L6</x:v>
      </x:c>
      <x:c r="C43" s="114" t="str">
        <x:v>INDAH</x:v>
      </x:c>
      <x:c r="D43" s="116"/>
    </x:row>
    <x:row r="44" ht="15" customHeight="1">
      <x:c r="A44" s="112" t="str">
        <x:v>1</x:v>
      </x:c>
      <x:c r="B44" s="114" t="str">
        <x:v>B7</x:v>
      </x:c>
      <x:c r="C44" s="114" t="n">
        <x:v>4</x:v>
      </x:c>
      <x:c r="D44" s="116"/>
    </x:row>
    <x:row r="45" ht="15" customHeight="1">
      <x:c r="A45" s="112" t="str">
        <x:v>1</x:v>
      </x:c>
      <x:c r="B45" s="114" t="str">
        <x:v>C7</x:v>
      </x:c>
      <x:c r="C45" s="114" t="str">
        <x:v>Fauzan</x:v>
      </x:c>
      <x:c r="D45" s="116"/>
    </x:row>
    <x:row r="46" ht="15" customHeight="1">
      <x:c r="A46" s="112" t="str">
        <x:v>1</x:v>
      </x:c>
      <x:c r="B46" s="114" t="str">
        <x:v>D7</x:v>
      </x:c>
      <x:c r="C46" s="114" t="str">
        <x:v>Couple A</x:v>
      </x:c>
      <x:c r="D46" s="116"/>
    </x:row>
    <x:row r="47" ht="15" customHeight="1">
      <x:c r="A47" s="112" t="str">
        <x:v>1</x:v>
      </x:c>
      <x:c r="B47" s="114" t="str">
        <x:v>F7</x:v>
      </x:c>
      <x:c r="C47" s="114" t="str">
        <x:v>2026-09-03T00:00:00</x:v>
      </x:c>
      <x:c r="D47" s="116"/>
    </x:row>
    <x:row r="48" ht="15" customHeight="1">
      <x:c r="A48" s="112" t="str">
        <x:v>1</x:v>
      </x:c>
      <x:c r="B48" s="114" t="str">
        <x:v>H7</x:v>
      </x:c>
      <x:c r="C48" s="114" t="n">
        <x:v>100000</x:v>
      </x:c>
      <x:c r="D48" s="116"/>
    </x:row>
    <x:row r="49" ht="15" customHeight="1">
      <x:c r="A49" s="112" t="str">
        <x:v>1</x:v>
      </x:c>
      <x:c r="B49" s="114" t="str">
        <x:v>I7</x:v>
      </x:c>
      <x:c r="C49" s="114" t="str">
        <x:v>DP</x:v>
      </x:c>
      <x:c r="D49" s="116"/>
    </x:row>
    <x:row r="50" ht="15" customHeight="1">
      <x:c r="A50" s="112" t="str">
        <x:v>1</x:v>
      </x:c>
      <x:c r="B50" s="114" t="str">
        <x:v>L7</x:v>
      </x:c>
      <x:c r="C50" s="114" t="str">
        <x:v>AMEL</x:v>
      </x:c>
      <x:c r="D50" s="116"/>
    </x:row>
    <x:row r="51" ht="15" customHeight="1">
      <x:c r="A51" s="112" t="str">
        <x:v>1</x:v>
      </x:c>
      <x:c r="B51" s="114" t="str">
        <x:v>B8</x:v>
      </x:c>
      <x:c r="C51" s="114" t="n">
        <x:v>5</x:v>
      </x:c>
      <x:c r="D51" s="116"/>
    </x:row>
    <x:row r="52" ht="15" customHeight="1">
      <x:c r="A52" s="112" t="str">
        <x:v>1</x:v>
      </x:c>
      <x:c r="B52" s="114" t="str">
        <x:v>C8</x:v>
      </x:c>
      <x:c r="C52" s="114" t="str">
        <x:v>Sela Artiana</x:v>
      </x:c>
      <x:c r="D52" s="116"/>
    </x:row>
    <x:row r="53" ht="15" customHeight="1">
      <x:c r="A53" s="112" t="str">
        <x:v>1</x:v>
      </x:c>
      <x:c r="B53" s="114" t="str">
        <x:v>D8</x:v>
      </x:c>
      <x:c r="C53" s="114" t="str">
        <x:v>Graduation</x:v>
      </x:c>
      <x:c r="D53" s="116"/>
    </x:row>
    <x:row r="54" ht="15" customHeight="1">
      <x:c r="A54" s="112" t="str">
        <x:v>1</x:v>
      </x:c>
      <x:c r="B54" s="114" t="str">
        <x:v>F8</x:v>
      </x:c>
      <x:c r="C54" s="114" t="str">
        <x:v>2026-09-08T00:00:00</x:v>
      </x:c>
      <x:c r="D54" s="116"/>
    </x:row>
    <x:row r="55" ht="15" customHeight="1">
      <x:c r="A55" s="112" t="str">
        <x:v>1</x:v>
      </x:c>
      <x:c r="B55" s="114" t="str">
        <x:v>H8</x:v>
      </x:c>
      <x:c r="C55" s="114" t="n">
        <x:v>100000</x:v>
      </x:c>
      <x:c r="D55" s="116"/>
    </x:row>
    <x:row r="56" ht="15" customHeight="1">
      <x:c r="A56" s="112" t="str">
        <x:v>1</x:v>
      </x:c>
      <x:c r="B56" s="114" t="str">
        <x:v>I8</x:v>
      </x:c>
      <x:c r="C56" s="114" t="str">
        <x:v>DP</x:v>
      </x:c>
      <x:c r="D56" s="116"/>
    </x:row>
    <x:row r="57" ht="15" customHeight="1">
      <x:c r="A57" s="112" t="str">
        <x:v>1</x:v>
      </x:c>
      <x:c r="B57" s="114" t="str">
        <x:v>L8</x:v>
      </x:c>
      <x:c r="C57" s="114" t="str">
        <x:v>AMEL</x:v>
      </x:c>
      <x:c r="D57" s="116"/>
    </x:row>
    <x:row r="58" ht="15" customHeight="1">
      <x:c r="A58" s="112" t="str">
        <x:v>1</x:v>
      </x:c>
      <x:c r="B58" s="114" t="str">
        <x:v>B9</x:v>
      </x:c>
      <x:c r="C58" s="114" t="n">
        <x:v>6</x:v>
      </x:c>
      <x:c r="D58" s="116"/>
    </x:row>
    <x:row r="59" ht="15" customHeight="1">
      <x:c r="A59" s="112" t="str">
        <x:v>1</x:v>
      </x:c>
      <x:c r="B59" s="114" t="str">
        <x:v>C9</x:v>
      </x:c>
      <x:c r="C59" s="114" t="str">
        <x:v>Assa</x:v>
      </x:c>
      <x:c r="D59" s="116"/>
    </x:row>
    <x:row r="60" ht="15" customHeight="1">
      <x:c r="A60" s="112" t="str">
        <x:v>1</x:v>
      </x:c>
      <x:c r="B60" s="114" t="str">
        <x:v>D9</x:v>
      </x:c>
      <x:c r="C60" s="114" t="str">
        <x:v>Graduation</x:v>
      </x:c>
      <x:c r="D60" s="116"/>
    </x:row>
    <x:row r="61" ht="15" customHeight="1">
      <x:c r="A61" s="112" t="str">
        <x:v>1</x:v>
      </x:c>
      <x:c r="B61" s="114" t="str">
        <x:v>F9</x:v>
      </x:c>
      <x:c r="C61" s="114" t="str">
        <x:v>2026-09-01T00:00:00</x:v>
      </x:c>
      <x:c r="D61" s="116"/>
    </x:row>
    <x:row r="62" ht="15" customHeight="1">
      <x:c r="A62" s="112" t="str">
        <x:v>1</x:v>
      </x:c>
      <x:c r="B62" s="114" t="str">
        <x:v>G9</x:v>
      </x:c>
      <x:c r="C62" s="114" t="n">
        <x:v>330000</x:v>
      </x:c>
      <x:c r="D62" s="116"/>
    </x:row>
    <x:row r="63" ht="15" customHeight="1">
      <x:c r="A63" s="112" t="str">
        <x:v>1</x:v>
      </x:c>
      <x:c r="B63" s="114" t="str">
        <x:v>I9</x:v>
      </x:c>
      <x:c r="C63" s="114" t="str">
        <x:v>Lunas</x:v>
      </x:c>
      <x:c r="D63" s="116"/>
    </x:row>
    <x:row r="64" ht="15" customHeight="1">
      <x:c r="A64" s="112" t="str">
        <x:v>1</x:v>
      </x:c>
      <x:c r="B64" s="114" t="str">
        <x:v>J9</x:v>
      </x:c>
      <x:c r="C64" s="114" t="str">
        <x:v>Uploaded</x:v>
      </x:c>
      <x:c r="D64" s="116"/>
    </x:row>
    <x:row r="65" ht="15" customHeight="1">
      <x:c r="A65" s="112" t="str">
        <x:v>1</x:v>
      </x:c>
      <x:c r="B65" s="114" t="str">
        <x:v>K9</x:v>
      </x:c>
      <x:c r="C65" s="114" t="str">
        <x:v>Pending</x:v>
      </x:c>
      <x:c r="D65" s="116"/>
    </x:row>
    <x:row r="66" ht="15" customHeight="1">
      <x:c r="A66" s="112" t="str">
        <x:v>1</x:v>
      </x:c>
      <x:c r="B66" s="114" t="str">
        <x:v>L9</x:v>
      </x:c>
      <x:c r="C66" s="114" t="str">
        <x:v>AMEL</x:v>
      </x:c>
      <x:c r="D66" s="116"/>
    </x:row>
    <x:row r="67" ht="15" customHeight="1">
      <x:c r="A67" s="112" t="str">
        <x:v>1</x:v>
      </x:c>
      <x:c r="B67" s="114" t="str">
        <x:v>M9</x:v>
      </x:c>
      <x:c r="C67" s="114" t="str">
        <x:v>FAHME</x:v>
      </x:c>
      <x:c r="D67" s="116"/>
    </x:row>
    <x:row r="68" ht="15" customHeight="1">
      <x:c r="A68" s="112" t="str">
        <x:v>1</x:v>
      </x:c>
      <x:c r="B68" s="114" t="str">
        <x:v>B10</x:v>
      </x:c>
      <x:c r="C68" s="114" t="n">
        <x:v>7</x:v>
      </x:c>
      <x:c r="D68" s="116"/>
    </x:row>
    <x:row r="69" ht="15" customHeight="1">
      <x:c r="A69" s="112" t="str">
        <x:v>1</x:v>
      </x:c>
      <x:c r="B69" s="114" t="str">
        <x:v>C10</x:v>
      </x:c>
      <x:c r="C69" s="114" t="str">
        <x:v>Stevy</x:v>
      </x:c>
      <x:c r="D69" s="116"/>
    </x:row>
    <x:row r="70" ht="15" customHeight="1">
      <x:c r="A70" s="112" t="str">
        <x:v>1</x:v>
      </x:c>
      <x:c r="B70" s="114" t="str">
        <x:v>D10</x:v>
      </x:c>
      <x:c r="C70" s="114" t="str">
        <x:v>Graduation</x:v>
      </x:c>
      <x:c r="D70" s="116"/>
    </x:row>
    <x:row r="71" ht="15" customHeight="1">
      <x:c r="A71" s="112" t="str">
        <x:v>1</x:v>
      </x:c>
      <x:c r="B71" s="114" t="str">
        <x:v>F10</x:v>
      </x:c>
      <x:c r="C71" s="114" t="str">
        <x:v>2026-09-09T00:00:00</x:v>
      </x:c>
      <x:c r="D71" s="116"/>
    </x:row>
    <x:row r="72" ht="15" customHeight="1">
      <x:c r="A72" s="112" t="str">
        <x:v>1</x:v>
      </x:c>
      <x:c r="B72" s="114" t="str">
        <x:v>H10</x:v>
      </x:c>
      <x:c r="C72" s="114" t="n">
        <x:v>100000</x:v>
      </x:c>
      <x:c r="D72" s="116"/>
    </x:row>
    <x:row r="73" ht="15" customHeight="1">
      <x:c r="A73" s="112" t="str">
        <x:v>1</x:v>
      </x:c>
      <x:c r="B73" s="114" t="str">
        <x:v>I10</x:v>
      </x:c>
      <x:c r="C73" s="114" t="str">
        <x:v>DP</x:v>
      </x:c>
      <x:c r="D73" s="116"/>
    </x:row>
    <x:row r="74" ht="15" customHeight="1">
      <x:c r="A74" s="112" t="str">
        <x:v>1</x:v>
      </x:c>
      <x:c r="B74" s="114" t="str">
        <x:v>L10</x:v>
      </x:c>
      <x:c r="C74" s="114" t="str">
        <x:v>AMEL</x:v>
      </x:c>
      <x:c r="D74" s="116"/>
    </x:row>
    <x:row r="75" ht="15" customHeight="1">
      <x:c r="A75" s="112" t="str">
        <x:v>1</x:v>
      </x:c>
      <x:c r="B75" s="114" t="str">
        <x:v>B11</x:v>
      </x:c>
      <x:c r="C75" s="114" t="n">
        <x:v>8</x:v>
      </x:c>
      <x:c r="D75" s="116"/>
    </x:row>
    <x:row r="76" ht="15" customHeight="1">
      <x:c r="A76" s="112" t="str">
        <x:v>1</x:v>
      </x:c>
      <x:c r="B76" s="114" t="str">
        <x:v>C11</x:v>
      </x:c>
      <x:c r="C76" s="114" t="str">
        <x:v>Zhafira Rismalia</x:v>
      </x:c>
      <x:c r="D76" s="116"/>
    </x:row>
    <x:row r="77" ht="15" customHeight="1">
      <x:c r="A77" s="112" t="str">
        <x:v>1</x:v>
      </x:c>
      <x:c r="B77" s="114" t="str">
        <x:v>D11</x:v>
      </x:c>
      <x:c r="C77" s="114" t="str">
        <x:v>Graduation</x:v>
      </x:c>
      <x:c r="D77" s="116"/>
    </x:row>
    <x:row r="78" ht="15" customHeight="1">
      <x:c r="A78" s="112" t="str">
        <x:v>1</x:v>
      </x:c>
      <x:c r="B78" s="114" t="str">
        <x:v>F11</x:v>
      </x:c>
      <x:c r="C78" s="114" t="str">
        <x:v>2026-09-08T00:00:00</x:v>
      </x:c>
      <x:c r="D78" s="116"/>
    </x:row>
    <x:row r="79" ht="15" customHeight="1">
      <x:c r="A79" s="112" t="str">
        <x:v>1</x:v>
      </x:c>
      <x:c r="B79" s="114" t="str">
        <x:v>H11</x:v>
      </x:c>
      <x:c r="C79" s="114" t="n">
        <x:v>100000</x:v>
      </x:c>
      <x:c r="D79" s="116"/>
    </x:row>
    <x:row r="80" ht="15" customHeight="1">
      <x:c r="A80" s="112" t="str">
        <x:v>1</x:v>
      </x:c>
      <x:c r="B80" s="114" t="str">
        <x:v>I11</x:v>
      </x:c>
      <x:c r="C80" s="114" t="str">
        <x:v>DP</x:v>
      </x:c>
      <x:c r="D80" s="116"/>
    </x:row>
    <x:row r="81" ht="15" customHeight="1">
      <x:c r="A81" s="112" t="str">
        <x:v>1</x:v>
      </x:c>
      <x:c r="B81" s="114" t="str">
        <x:v>L11</x:v>
      </x:c>
      <x:c r="C81" s="114" t="str">
        <x:v>AMEL</x:v>
      </x:c>
      <x:c r="D81" s="116"/>
    </x:row>
    <x:row r="82" ht="15" customHeight="1">
      <x:c r="A82" s="112" t="str">
        <x:v>1</x:v>
      </x:c>
      <x:c r="B82" s="114" t="str">
        <x:v>B12</x:v>
      </x:c>
      <x:c r="C82" s="114" t="n">
        <x:v>9</x:v>
      </x:c>
      <x:c r="D82" s="116"/>
    </x:row>
    <x:row r="83" ht="15" customHeight="1">
      <x:c r="A83" s="112" t="str">
        <x:v>1</x:v>
      </x:c>
      <x:c r="B83" s="114" t="str">
        <x:v>C12</x:v>
      </x:c>
      <x:c r="C83" s="114" t="str">
        <x:v>Farah Mirza</x:v>
      </x:c>
      <x:c r="D83" s="116"/>
    </x:row>
    <x:row r="84" ht="15" customHeight="1">
      <x:c r="A84" s="112" t="str">
        <x:v>1</x:v>
      </x:c>
      <x:c r="B84" s="114" t="str">
        <x:v>D12</x:v>
      </x:c>
      <x:c r="C84" s="114" t="str">
        <x:v>Graduation</x:v>
      </x:c>
      <x:c r="D84" s="116"/>
    </x:row>
    <x:row r="85" ht="15" customHeight="1">
      <x:c r="A85" s="112" t="str">
        <x:v>1</x:v>
      </x:c>
      <x:c r="B85" s="114" t="str">
        <x:v>F12</x:v>
      </x:c>
      <x:c r="C85" s="114" t="str">
        <x:v>2026-09-01T00:00:00</x:v>
      </x:c>
      <x:c r="D85" s="116"/>
    </x:row>
    <x:row r="86" ht="15" customHeight="1">
      <x:c r="A86" s="112" t="str">
        <x:v>1</x:v>
      </x:c>
      <x:c r="B86" s="114" t="str">
        <x:v>G12</x:v>
      </x:c>
      <x:c r="C86" s="114" t="n">
        <x:v>250000</x:v>
      </x:c>
      <x:c r="D86" s="116"/>
    </x:row>
    <x:row r="87" ht="15" customHeight="1">
      <x:c r="A87" s="112" t="str">
        <x:v>1</x:v>
      </x:c>
      <x:c r="B87" s="114" t="str">
        <x:v>I12</x:v>
      </x:c>
      <x:c r="C87" s="114" t="str">
        <x:v>Lunas</x:v>
      </x:c>
      <x:c r="D87" s="116"/>
    </x:row>
    <x:row r="88" ht="15" customHeight="1">
      <x:c r="A88" s="112" t="str">
        <x:v>1</x:v>
      </x:c>
      <x:c r="B88" s="114" t="str">
        <x:v>J12</x:v>
      </x:c>
      <x:c r="C88" s="114" t="str">
        <x:v>Uploaded</x:v>
      </x:c>
      <x:c r="D88" s="116"/>
    </x:row>
    <x:row r="89" ht="15" customHeight="1">
      <x:c r="A89" s="112" t="str">
        <x:v>1</x:v>
      </x:c>
      <x:c r="B89" s="114" t="str">
        <x:v>K12</x:v>
      </x:c>
      <x:c r="C89" s="114" t="str">
        <x:v>Uploaded</x:v>
      </x:c>
      <x:c r="D89" s="116"/>
    </x:row>
    <x:row r="90" ht="15" customHeight="1">
      <x:c r="A90" s="112" t="str">
        <x:v>1</x:v>
      </x:c>
      <x:c r="B90" s="114" t="str">
        <x:v>L12</x:v>
      </x:c>
      <x:c r="C90" s="114" t="str">
        <x:v>AMEL</x:v>
      </x:c>
      <x:c r="D90" s="116"/>
    </x:row>
    <x:row r="91" ht="15" customHeight="1">
      <x:c r="A91" s="112" t="str">
        <x:v>1</x:v>
      </x:c>
      <x:c r="B91" s="114" t="str">
        <x:v>M12</x:v>
      </x:c>
      <x:c r="C91" s="114" t="str">
        <x:v>SAKA</x:v>
      </x:c>
      <x:c r="D91" s="116"/>
    </x:row>
    <x:row r="92" ht="15" customHeight="1">
      <x:c r="A92" s="112" t="str">
        <x:v>1</x:v>
      </x:c>
      <x:c r="B92" s="114" t="str">
        <x:v>B13</x:v>
      </x:c>
      <x:c r="C92" s="114" t="n">
        <x:v>10</x:v>
      </x:c>
      <x:c r="D92" s="116"/>
    </x:row>
    <x:row r="93" ht="15" customHeight="1">
      <x:c r="A93" s="112" t="str">
        <x:v>1</x:v>
      </x:c>
      <x:c r="B93" s="114" t="str">
        <x:v>C13</x:v>
      </x:c>
      <x:c r="C93" s="114" t="str">
        <x:v>Annisa</x:v>
      </x:c>
      <x:c r="D93" s="116"/>
    </x:row>
    <x:row r="94" ht="15" customHeight="1">
      <x:c r="A94" s="112" t="str">
        <x:v>1</x:v>
      </x:c>
      <x:c r="B94" s="114" t="str">
        <x:v>D13</x:v>
      </x:c>
      <x:c r="C94" s="114" t="str">
        <x:v>Graduation</x:v>
      </x:c>
      <x:c r="D94" s="116"/>
    </x:row>
    <x:row r="95" ht="15" customHeight="1">
      <x:c r="A95" s="112" t="str">
        <x:v>1</x:v>
      </x:c>
      <x:c r="B95" s="114" t="str">
        <x:v>F13</x:v>
      </x:c>
      <x:c r="C95" s="114" t="str">
        <x:v>2026-09-09T00:00:00</x:v>
      </x:c>
      <x:c r="D95" s="116"/>
    </x:row>
    <x:row r="96" ht="15" customHeight="1">
      <x:c r="A96" s="112" t="str">
        <x:v>1</x:v>
      </x:c>
      <x:c r="B96" s="114" t="str">
        <x:v>H13</x:v>
      </x:c>
      <x:c r="C96" s="114" t="n">
        <x:v>100000</x:v>
      </x:c>
      <x:c r="D96" s="116"/>
    </x:row>
    <x:row r="97" ht="15" customHeight="1">
      <x:c r="A97" s="112" t="str">
        <x:v>1</x:v>
      </x:c>
      <x:c r="B97" s="114" t="str">
        <x:v>I13</x:v>
      </x:c>
      <x:c r="C97" s="114" t="str">
        <x:v>DP</x:v>
      </x:c>
      <x:c r="D97" s="116"/>
    </x:row>
    <x:row r="98" ht="15" customHeight="1">
      <x:c r="A98" s="112" t="str">
        <x:v>1</x:v>
      </x:c>
      <x:c r="B98" s="114" t="str">
        <x:v>L13</x:v>
      </x:c>
      <x:c r="C98" s="114" t="str">
        <x:v>AMEL</x:v>
      </x:c>
      <x:c r="D98" s="116"/>
    </x:row>
    <x:row r="99" ht="15" customHeight="1">
      <x:c r="A99" s="112" t="str">
        <x:v>1</x:v>
      </x:c>
      <x:c r="B99" s="114" t="str">
        <x:v>C14</x:v>
      </x:c>
      <x:c r="C99" s="114" t="str">
        <x:v>Anto</x:v>
      </x:c>
      <x:c r="D99" s="116"/>
    </x:row>
    <x:row r="100" ht="15" customHeight="1">
      <x:c r="A100" s="112" t="str">
        <x:v>1</x:v>
      </x:c>
      <x:c r="B100" s="114" t="str">
        <x:v>D14</x:v>
      </x:c>
      <x:c r="C100" s="114" t="str">
        <x:v>Photofox</x:v>
      </x:c>
      <x:c r="D100" s="116"/>
    </x:row>
    <x:row r="101" ht="15" customHeight="1">
      <x:c r="A101" s="112" t="str">
        <x:v>1</x:v>
      </x:c>
      <x:c r="B101" s="114" t="str">
        <x:v>F14</x:v>
      </x:c>
      <x:c r="C101" s="114" t="str">
        <x:v>2026-09-04T00:00:00</x:v>
      </x:c>
      <x:c r="D101" s="116"/>
    </x:row>
    <x:row r="102" ht="15" customHeight="1">
      <x:c r="A102" s="112" t="str">
        <x:v>1</x:v>
      </x:c>
      <x:c r="B102" s="114" t="str">
        <x:v>H14</x:v>
      </x:c>
      <x:c r="C102" s="114" t="n">
        <x:v>100000</x:v>
      </x:c>
      <x:c r="D102" s="116"/>
    </x:row>
    <x:row r="103" ht="15" customHeight="1">
      <x:c r="A103" s="112" t="str">
        <x:v>1</x:v>
      </x:c>
      <x:c r="B103" s="114" t="str">
        <x:v>I14</x:v>
      </x:c>
      <x:c r="C103" s="114" t="str">
        <x:v>DP</x:v>
      </x:c>
      <x:c r="D103" s="116"/>
    </x:row>
    <x:row r="104" ht="15" customHeight="1">
      <x:c r="A104" s="112" t="str">
        <x:v>1</x:v>
      </x:c>
      <x:c r="B104" s="114" t="str">
        <x:v>L14</x:v>
      </x:c>
      <x:c r="C104" s="114" t="str">
        <x:v>AMEL</x:v>
      </x:c>
      <x:c r="D104" s="116"/>
    </x:row>
    <x:row r="105" ht="15" customHeight="1">
      <x:c r="A105" s="112" t="str">
        <x:v>1</x:v>
      </x:c>
      <x:c r="B105" s="114" t="str">
        <x:v>C15</x:v>
      </x:c>
      <x:c r="C105" s="114" t="str">
        <x:v>Jihan</x:v>
      </x:c>
      <x:c r="D105" s="116"/>
    </x:row>
    <x:row r="106" ht="15" customHeight="1">
      <x:c r="A106" s="112" t="str">
        <x:v>1</x:v>
      </x:c>
      <x:c r="B106" s="114" t="str">
        <x:v>D15</x:v>
      </x:c>
      <x:c r="C106" s="114" t="str">
        <x:v>Graduation</x:v>
      </x:c>
      <x:c r="D106" s="116"/>
    </x:row>
    <x:row r="107" ht="15" customHeight="1">
      <x:c r="A107" s="112" t="str">
        <x:v>1</x:v>
      </x:c>
      <x:c r="B107" s="114" t="str">
        <x:v>F15</x:v>
      </x:c>
      <x:c r="C107" s="114" t="str">
        <x:v>2026-09-01T00:00:00</x:v>
      </x:c>
      <x:c r="D107" s="116"/>
    </x:row>
    <x:row r="108" ht="15" customHeight="1">
      <x:c r="A108" s="112" t="str">
        <x:v>1</x:v>
      </x:c>
      <x:c r="B108" s="114" t="str">
        <x:v>H15</x:v>
      </x:c>
      <x:c r="C108" s="114" t="n">
        <x:v>320000</x:v>
      </x:c>
      <x:c r="D108" s="116"/>
    </x:row>
    <x:row r="109" ht="15" customHeight="1">
      <x:c r="A109" s="112" t="str">
        <x:v>1</x:v>
      </x:c>
      <x:c r="B109" s="114" t="str">
        <x:v>I15</x:v>
      </x:c>
      <x:c r="C109" s="114" t="str">
        <x:v>Lunas</x:v>
      </x:c>
      <x:c r="D109" s="116"/>
    </x:row>
    <x:row r="110" ht="15" customHeight="1">
      <x:c r="A110" s="112" t="str">
        <x:v>1</x:v>
      </x:c>
      <x:c r="B110" s="114" t="str">
        <x:v>M15</x:v>
      </x:c>
      <x:c r="C110" s="114" t="str">
        <x:v>SAKA</x:v>
      </x:c>
      <x:c r="D110" s="116"/>
    </x:row>
    <x:row r="111" ht="15" customHeight="1">
      <x:c r="A111" s="112" t="str">
        <x:v>1</x:v>
      </x:c>
      <x:c r="B111" s="114" t="str">
        <x:v>C16</x:v>
      </x:c>
      <x:c r="C111" s="114" t="str">
        <x:v>Hanifah</x:v>
      </x:c>
      <x:c r="D111" s="116"/>
    </x:row>
    <x:row r="112" ht="15" customHeight="1">
      <x:c r="A112" s="112" t="str">
        <x:v>1</x:v>
      </x:c>
      <x:c r="B112" s="114" t="str">
        <x:v>D16</x:v>
      </x:c>
      <x:c r="C112" s="114" t="str">
        <x:v>Graduation</x:v>
      </x:c>
      <x:c r="D112" s="116"/>
    </x:row>
    <x:row r="113" ht="15" customHeight="1">
      <x:c r="A113" s="112" t="str">
        <x:v>1</x:v>
      </x:c>
      <x:c r="B113" s="114" t="str">
        <x:v>F16</x:v>
      </x:c>
      <x:c r="C113" s="114" t="str">
        <x:v>2026-09-01T00:00:00</x:v>
      </x:c>
      <x:c r="D113" s="116"/>
    </x:row>
    <x:row r="114" ht="15" customHeight="1">
      <x:c r="A114" s="112" t="str">
        <x:v>1</x:v>
      </x:c>
      <x:c r="B114" s="114" t="str">
        <x:v>G16</x:v>
      </x:c>
      <x:c r="C114" s="114" t="n">
        <x:v>0</x:v>
      </x:c>
      <x:c r="D114" s="116"/>
    </x:row>
    <x:row r="115" ht="15" customHeight="1">
      <x:c r="A115" s="112" t="str">
        <x:v>1</x:v>
      </x:c>
      <x:c r="B115" s="114" t="str">
        <x:v>H16</x:v>
      </x:c>
      <x:c r="C115" s="114" t="n">
        <x:v>0</x:v>
      </x:c>
      <x:c r="D115" s="116"/>
    </x:row>
    <x:row r="116" ht="15" customHeight="1">
      <x:c r="A116" s="112" t="str">
        <x:v>1</x:v>
      </x:c>
      <x:c r="B116" s="114" t="str">
        <x:v>I16</x:v>
      </x:c>
      <x:c r="C116" s="114" t="str">
        <x:v>Lunas</x:v>
      </x:c>
      <x:c r="D116" s="116"/>
    </x:row>
    <x:row r="117" ht="15" customHeight="1">
      <x:c r="A117" s="112" t="str">
        <x:v>1</x:v>
      </x:c>
      <x:c r="B117" s="114" t="str">
        <x:v>J16</x:v>
      </x:c>
      <x:c r="C117" s="114" t="str">
        <x:v>Uploaded</x:v>
      </x:c>
      <x:c r="D117" s="116"/>
    </x:row>
    <x:row r="118" ht="15" customHeight="1">
      <x:c r="A118" s="112" t="str">
        <x:v>1</x:v>
      </x:c>
      <x:c r="B118" s="114" t="str">
        <x:v>K16</x:v>
      </x:c>
      <x:c r="C118" s="114" t="str">
        <x:v>Uploaded</x:v>
      </x:c>
      <x:c r="D118" s="116"/>
    </x:row>
    <x:row r="119" ht="15" customHeight="1">
      <x:c r="A119" s="112" t="str">
        <x:v>1</x:v>
      </x:c>
      <x:c r="B119" s="114" t="str">
        <x:v>L16</x:v>
      </x:c>
      <x:c r="C119" s="114" t="str">
        <x:v>AMEL</x:v>
      </x:c>
      <x:c r="D119" s="116"/>
    </x:row>
    <x:row r="120" ht="15" customHeight="1">
      <x:c r="A120" s="112" t="str">
        <x:v>1</x:v>
      </x:c>
      <x:c r="B120" s="114" t="str">
        <x:v>M16</x:v>
      </x:c>
      <x:c r="C120" s="114" t="str">
        <x:v>FAHME</x:v>
      </x:c>
      <x:c r="D120" s="116"/>
    </x:row>
    <x:row r="121" ht="15" customHeight="1">
      <x:c r="A121" s="112" t="str">
        <x:v>1</x:v>
      </x:c>
      <x:c r="B121" s="114" t="str">
        <x:v>C17</x:v>
      </x:c>
      <x:c r="C121" s="114" t="str">
        <x:v>Dian Meinarni</x:v>
      </x:c>
      <x:c r="D121" s="116"/>
    </x:row>
    <x:row r="122" ht="15" customHeight="1">
      <x:c r="A122" s="112" t="str">
        <x:v>1</x:v>
      </x:c>
      <x:c r="B122" s="114" t="str">
        <x:v>D17</x:v>
      </x:c>
      <x:c r="C122" s="114" t="str">
        <x:v>Graduation Premium</x:v>
      </x:c>
      <x:c r="D122" s="116"/>
    </x:row>
    <x:row r="123" ht="15" customHeight="1">
      <x:c r="A123" s="112" t="str">
        <x:v>1</x:v>
      </x:c>
      <x:c r="B123" s="114" t="str">
        <x:v>F17</x:v>
      </x:c>
      <x:c r="C123" s="114" t="str">
        <x:v>2026-09-01T00:00:00</x:v>
      </x:c>
      <x:c r="D123" s="116"/>
    </x:row>
    <x:row r="124" ht="15" customHeight="1">
      <x:c r="A124" s="112" t="str">
        <x:v>1</x:v>
      </x:c>
      <x:c r="B124" s="114" t="str">
        <x:v>H17</x:v>
      </x:c>
      <x:c r="C124" s="114" t="n">
        <x:v>400000</x:v>
      </x:c>
      <x:c r="D124" s="116"/>
    </x:row>
    <x:row r="125" ht="15" customHeight="1">
      <x:c r="A125" s="112" t="str">
        <x:v>1</x:v>
      </x:c>
      <x:c r="B125" s="114" t="str">
        <x:v>I17</x:v>
      </x:c>
      <x:c r="C125" s="114" t="str">
        <x:v>Lunas</x:v>
      </x:c>
      <x:c r="D125" s="116"/>
    </x:row>
    <x:row r="126" ht="15" customHeight="1">
      <x:c r="A126" s="112" t="str">
        <x:v>1</x:v>
      </x:c>
      <x:c r="B126" s="114" t="str">
        <x:v>J17</x:v>
      </x:c>
      <x:c r="C126" s="114" t="str">
        <x:v>Uploaded</x:v>
      </x:c>
      <x:c r="D126" s="116"/>
    </x:row>
    <x:row r="127" ht="15" customHeight="1">
      <x:c r="A127" s="112" t="str">
        <x:v>1</x:v>
      </x:c>
      <x:c r="B127" s="114" t="str">
        <x:v>K17</x:v>
      </x:c>
      <x:c r="C127" s="114" t="str">
        <x:v>Pending</x:v>
      </x:c>
      <x:c r="D127" s="116"/>
    </x:row>
    <x:row r="128" ht="15" customHeight="1">
      <x:c r="A128" s="112" t="str">
        <x:v>1</x:v>
      </x:c>
      <x:c r="B128" s="114" t="str">
        <x:v>L17</x:v>
      </x:c>
      <x:c r="C128" s="114" t="str">
        <x:v>ADDEL</x:v>
      </x:c>
      <x:c r="D128" s="116"/>
    </x:row>
    <x:row r="129" ht="15" customHeight="1">
      <x:c r="A129" s="112" t="str">
        <x:v>1</x:v>
      </x:c>
      <x:c r="B129" s="114" t="str">
        <x:v>M17</x:v>
      </x:c>
      <x:c r="C129" s="114" t="str">
        <x:v>SAKA</x:v>
      </x:c>
      <x:c r="D129" s="116"/>
    </x:row>
    <x:row r="130" ht="15" customHeight="1">
      <x:c r="A130" s="112" t="str">
        <x:v>1</x:v>
      </x:c>
      <x:c r="B130" s="114" t="str">
        <x:v>C18</x:v>
      </x:c>
      <x:c r="C130" s="114" t="str">
        <x:v>Ainun Nissa</x:v>
      </x:c>
      <x:c r="D130" s="116"/>
    </x:row>
    <x:row r="131" ht="15" customHeight="1">
      <x:c r="A131" s="112" t="str">
        <x:v>1</x:v>
      </x:c>
      <x:c r="B131" s="114" t="str">
        <x:v>D18</x:v>
      </x:c>
      <x:c r="C131" s="114" t="str">
        <x:v>Graduation</x:v>
      </x:c>
      <x:c r="D131" s="116"/>
    </x:row>
    <x:row r="132" ht="15" customHeight="1">
      <x:c r="A132" s="112" t="str">
        <x:v>1</x:v>
      </x:c>
      <x:c r="B132" s="114" t="str">
        <x:v>F18</x:v>
      </x:c>
      <x:c r="C132" s="114" t="str">
        <x:v>2026-09-01T00:00:00</x:v>
      </x:c>
      <x:c r="D132" s="116"/>
    </x:row>
    <x:row r="133" ht="15" customHeight="1">
      <x:c r="A133" s="112" t="str">
        <x:v>1</x:v>
      </x:c>
      <x:c r="B133" s="114" t="str">
        <x:v>H18</x:v>
      </x:c>
      <x:c r="C133" s="114" t="n">
        <x:v>370000</x:v>
      </x:c>
      <x:c r="D133" s="116"/>
    </x:row>
    <x:row r="134" ht="15" customHeight="1">
      <x:c r="A134" s="112" t="str">
        <x:v>1</x:v>
      </x:c>
      <x:c r="B134" s="114" t="str">
        <x:v>I18</x:v>
      </x:c>
      <x:c r="C134" s="114" t="str">
        <x:v>Lunas</x:v>
      </x:c>
      <x:c r="D134" s="116"/>
    </x:row>
    <x:row r="135" ht="15" customHeight="1">
      <x:c r="A135" s="112" t="str">
        <x:v>1</x:v>
      </x:c>
      <x:c r="B135" s="114" t="str">
        <x:v>J18</x:v>
      </x:c>
      <x:c r="C135" s="114" t="str">
        <x:v>Uploaded</x:v>
      </x:c>
      <x:c r="D135" s="116"/>
    </x:row>
    <x:row r="136" ht="15" customHeight="1">
      <x:c r="A136" s="112" t="str">
        <x:v>1</x:v>
      </x:c>
      <x:c r="B136" s="114" t="str">
        <x:v>K18</x:v>
      </x:c>
      <x:c r="C136" s="114" t="str">
        <x:v>Pending</x:v>
      </x:c>
      <x:c r="D136" s="116"/>
    </x:row>
    <x:row r="137" ht="15" customHeight="1">
      <x:c r="A137" s="112" t="str">
        <x:v>1</x:v>
      </x:c>
      <x:c r="B137" s="114" t="str">
        <x:v>L18</x:v>
      </x:c>
      <x:c r="C137" s="114" t="str">
        <x:v>ADDEL</x:v>
      </x:c>
      <x:c r="D137" s="116"/>
    </x:row>
    <x:row r="138" ht="15" customHeight="1">
      <x:c r="A138" s="112" t="str">
        <x:v>1</x:v>
      </x:c>
      <x:c r="B138" s="114" t="str">
        <x:v>M18</x:v>
      </x:c>
      <x:c r="C138" s="114" t="str">
        <x:v>FAHME</x:v>
      </x:c>
      <x:c r="D138" s="116"/>
    </x:row>
    <x:row r="139" ht="15" customHeight="1">
      <x:c r="A139" s="112" t="str">
        <x:v>1</x:v>
      </x:c>
      <x:c r="B139" s="114" t="str">
        <x:v>C19</x:v>
      </x:c>
      <x:c r="C139" s="114" t="str">
        <x:v>Septy Ikka</x:v>
      </x:c>
      <x:c r="D139" s="116"/>
    </x:row>
    <x:row r="140" ht="15" customHeight="1">
      <x:c r="A140" s="112" t="str">
        <x:v>1</x:v>
      </x:c>
      <x:c r="B140" s="114" t="str">
        <x:v>D19</x:v>
      </x:c>
      <x:c r="C140" s="114" t="str">
        <x:v>Graduation</x:v>
      </x:c>
      <x:c r="D140" s="116"/>
    </x:row>
    <x:row r="141" ht="15" customHeight="1">
      <x:c r="A141" s="112" t="str">
        <x:v>1</x:v>
      </x:c>
      <x:c r="B141" s="114" t="str">
        <x:v>F19</x:v>
      </x:c>
      <x:c r="C141" s="114" t="str">
        <x:v>2026-09-01T00:00:00</x:v>
      </x:c>
      <x:c r="D141" s="116"/>
    </x:row>
    <x:row r="142" ht="15" customHeight="1">
      <x:c r="A142" s="112" t="str">
        <x:v>1</x:v>
      </x:c>
      <x:c r="B142" s="114" t="str">
        <x:v>G19</x:v>
      </x:c>
      <x:c r="C142" s="114" t="n">
        <x:v>290000</x:v>
      </x:c>
      <x:c r="D142" s="116"/>
    </x:row>
    <x:row r="143" ht="15" customHeight="1">
      <x:c r="A143" s="112" t="str">
        <x:v>1</x:v>
      </x:c>
      <x:c r="B143" s="114" t="str">
        <x:v>I19</x:v>
      </x:c>
      <x:c r="C143" s="114" t="str">
        <x:v>Lunas</x:v>
      </x:c>
      <x:c r="D143" s="116"/>
    </x:row>
    <x:row r="144" ht="15" customHeight="1">
      <x:c r="A144" s="112" t="str">
        <x:v>1</x:v>
      </x:c>
      <x:c r="B144" s="114" t="str">
        <x:v>J19</x:v>
      </x:c>
      <x:c r="C144" s="114" t="str">
        <x:v>Uploaded</x:v>
      </x:c>
      <x:c r="D144" s="116"/>
    </x:row>
    <x:row r="145" ht="15" customHeight="1">
      <x:c r="A145" s="112" t="str">
        <x:v>1</x:v>
      </x:c>
      <x:c r="B145" s="114" t="str">
        <x:v>K19</x:v>
      </x:c>
      <x:c r="C145" s="114" t="str">
        <x:v>Pending</x:v>
      </x:c>
      <x:c r="D145" s="116"/>
    </x:row>
    <x:row r="146" ht="15" customHeight="1">
      <x:c r="A146" s="112" t="str">
        <x:v>1</x:v>
      </x:c>
      <x:c r="B146" s="114" t="str">
        <x:v>L19</x:v>
      </x:c>
      <x:c r="C146" s="114" t="str">
        <x:v>ADDEL</x:v>
      </x:c>
      <x:c r="D146" s="116"/>
    </x:row>
    <x:row r="147" ht="15" customHeight="1">
      <x:c r="A147" s="112" t="str">
        <x:v>1</x:v>
      </x:c>
      <x:c r="B147" s="114" t="str">
        <x:v>M19</x:v>
      </x:c>
      <x:c r="C147" s="114" t="str">
        <x:v>VERO</x:v>
      </x:c>
      <x:c r="D147" s="116"/>
    </x:row>
    <x:row r="148" ht="15" customHeight="1">
      <x:c r="A148" s="112" t="str">
        <x:v>1</x:v>
      </x:c>
      <x:c r="B148" s="114" t="str">
        <x:v>C20</x:v>
      </x:c>
      <x:c r="C148" s="114" t="str">
        <x:v>Novita</x:v>
      </x:c>
      <x:c r="D148" s="116"/>
    </x:row>
    <x:row r="149" ht="15" customHeight="1">
      <x:c r="A149" s="112" t="str">
        <x:v>1</x:v>
      </x:c>
      <x:c r="B149" s="114" t="str">
        <x:v>D20</x:v>
      </x:c>
      <x:c r="C149" s="114" t="str">
        <x:v>Graduation</x:v>
      </x:c>
      <x:c r="D149" s="116"/>
    </x:row>
    <x:row r="150" ht="15" customHeight="1">
      <x:c r="A150" s="112" t="str">
        <x:v>1</x:v>
      </x:c>
      <x:c r="B150" s="114" t="str">
        <x:v>F20</x:v>
      </x:c>
      <x:c r="C150" s="114" t="str">
        <x:v>2026-09-01T00:00:00</x:v>
      </x:c>
      <x:c r="D150" s="116"/>
    </x:row>
    <x:row r="151" ht="15" customHeight="1">
      <x:c r="A151" s="112" t="str">
        <x:v>1</x:v>
      </x:c>
      <x:c r="B151" s="114" t="str">
        <x:v>H20</x:v>
      </x:c>
      <x:c r="C151" s="114" t="n">
        <x:v>270000</x:v>
      </x:c>
      <x:c r="D151" s="116"/>
    </x:row>
    <x:row r="152" ht="15" customHeight="1">
      <x:c r="A152" s="112" t="str">
        <x:v>1</x:v>
      </x:c>
      <x:c r="B152" s="114" t="str">
        <x:v>I20</x:v>
      </x:c>
      <x:c r="C152" s="114" t="str">
        <x:v>Lunas</x:v>
      </x:c>
      <x:c r="D152" s="116"/>
    </x:row>
    <x:row r="153" ht="15" customHeight="1">
      <x:c r="A153" s="112" t="str">
        <x:v>1</x:v>
      </x:c>
      <x:c r="B153" s="114" t="str">
        <x:v>J20</x:v>
      </x:c>
      <x:c r="C153" s="114" t="str">
        <x:v>Uploaded</x:v>
      </x:c>
      <x:c r="D153" s="116"/>
    </x:row>
    <x:row r="154" ht="15" customHeight="1">
      <x:c r="A154" s="112" t="str">
        <x:v>1</x:v>
      </x:c>
      <x:c r="B154" s="114" t="str">
        <x:v>K20</x:v>
      </x:c>
      <x:c r="C154" s="114" t="str">
        <x:v>Pending</x:v>
      </x:c>
      <x:c r="D154" s="116"/>
    </x:row>
    <x:row r="155" ht="15" customHeight="1">
      <x:c r="A155" s="112" t="str">
        <x:v>1</x:v>
      </x:c>
      <x:c r="B155" s="114" t="str">
        <x:v>L20</x:v>
      </x:c>
      <x:c r="C155" s="114" t="str">
        <x:v>ADDEL</x:v>
      </x:c>
      <x:c r="D155" s="116"/>
    </x:row>
    <x:row r="156" ht="15" customHeight="1">
      <x:c r="A156" s="112" t="str">
        <x:v>1</x:v>
      </x:c>
      <x:c r="B156" s="114" t="str">
        <x:v>M20</x:v>
      </x:c>
      <x:c r="C156" s="114" t="str">
        <x:v>ADIF</x:v>
      </x:c>
      <x:c r="D156" s="116"/>
    </x:row>
    <x:row r="157" ht="15" customHeight="1">
      <x:c r="A157" s="112" t="str">
        <x:v>1</x:v>
      </x:c>
      <x:c r="B157" s="114" t="str">
        <x:v>C21</x:v>
      </x:c>
      <x:c r="C157" s="114" t="str">
        <x:v>Madina Salsabila</x:v>
      </x:c>
      <x:c r="D157" s="116"/>
    </x:row>
    <x:row r="158" ht="15" customHeight="1">
      <x:c r="A158" s="112" t="str">
        <x:v>1</x:v>
      </x:c>
      <x:c r="B158" s="114" t="str">
        <x:v>D21</x:v>
      </x:c>
      <x:c r="C158" s="114" t="str">
        <x:v>Graduation</x:v>
      </x:c>
      <x:c r="D158" s="116"/>
    </x:row>
    <x:row r="159" ht="15" customHeight="1">
      <x:c r="A159" s="112" t="str">
        <x:v>1</x:v>
      </x:c>
      <x:c r="B159" s="114" t="str">
        <x:v>F21</x:v>
      </x:c>
      <x:c r="C159" s="114" t="str">
        <x:v>2026-09-01T00:00:00</x:v>
      </x:c>
      <x:c r="D159" s="116"/>
    </x:row>
    <x:row r="160" ht="15" customHeight="1">
      <x:c r="A160" s="112" t="str">
        <x:v>1</x:v>
      </x:c>
      <x:c r="B160" s="114" t="str">
        <x:v>H21</x:v>
      </x:c>
      <x:c r="C160" s="114" t="n">
        <x:v>250000</x:v>
      </x:c>
      <x:c r="D160" s="116"/>
    </x:row>
    <x:row r="161" ht="15" customHeight="1">
      <x:c r="A161" s="112" t="str">
        <x:v>1</x:v>
      </x:c>
      <x:c r="B161" s="114" t="str">
        <x:v>I21</x:v>
      </x:c>
      <x:c r="C161" s="114" t="str">
        <x:v>Lunas</x:v>
      </x:c>
      <x:c r="D161" s="116"/>
    </x:row>
    <x:row r="162" ht="15" customHeight="1">
      <x:c r="A162" s="112" t="str">
        <x:v>1</x:v>
      </x:c>
      <x:c r="B162" s="114" t="str">
        <x:v>J21</x:v>
      </x:c>
      <x:c r="C162" s="114" t="str">
        <x:v>Uploaded</x:v>
      </x:c>
      <x:c r="D162" s="116"/>
    </x:row>
    <x:row r="163" ht="15" customHeight="1">
      <x:c r="A163" s="112" t="str">
        <x:v>1</x:v>
      </x:c>
      <x:c r="B163" s="114" t="str">
        <x:v>K21</x:v>
      </x:c>
      <x:c r="C163" s="114" t="str">
        <x:v>Pending</x:v>
      </x:c>
      <x:c r="D163" s="116"/>
    </x:row>
    <x:row r="164" ht="15" customHeight="1">
      <x:c r="A164" s="112" t="str">
        <x:v>1</x:v>
      </x:c>
      <x:c r="B164" s="114" t="str">
        <x:v>L21</x:v>
      </x:c>
      <x:c r="C164" s="114" t="str">
        <x:v>ADDEL</x:v>
      </x:c>
      <x:c r="D164" s="116"/>
    </x:row>
    <x:row r="165" ht="15" customHeight="1">
      <x:c r="A165" s="112" t="str">
        <x:v>1</x:v>
      </x:c>
      <x:c r="B165" s="114" t="str">
        <x:v>M21</x:v>
      </x:c>
      <x:c r="C165" s="114" t="str">
        <x:v>VERO</x:v>
      </x:c>
      <x:c r="D165" s="116"/>
    </x:row>
    <x:row r="166" ht="15" customHeight="1">
      <x:c r="A166" s="112" t="str">
        <x:v>1</x:v>
      </x:c>
      <x:c r="B166" s="114" t="str">
        <x:v>C22</x:v>
      </x:c>
      <x:c r="C166" s="114" t="str">
        <x:v>Dinda</x:v>
      </x:c>
      <x:c r="D166" s="116"/>
    </x:row>
    <x:row r="167" ht="15" customHeight="1">
      <x:c r="A167" s="112" t="str">
        <x:v>1</x:v>
      </x:c>
      <x:c r="B167" s="114" t="str">
        <x:v>D22</x:v>
      </x:c>
      <x:c r="C167" s="114" t="str">
        <x:v>Graduation</x:v>
      </x:c>
      <x:c r="D167" s="116"/>
    </x:row>
    <x:row r="168" ht="15" customHeight="1">
      <x:c r="A168" s="112" t="str">
        <x:v>1</x:v>
      </x:c>
      <x:c r="B168" s="114" t="str">
        <x:v>F22</x:v>
      </x:c>
      <x:c r="C168" s="114" t="str">
        <x:v>2026-09-01T00:00:00</x:v>
      </x:c>
      <x:c r="D168" s="116"/>
    </x:row>
    <x:row r="169" ht="15" customHeight="1">
      <x:c r="A169" s="112" t="str">
        <x:v>1</x:v>
      </x:c>
      <x:c r="B169" s="114" t="str">
        <x:v>H22</x:v>
      </x:c>
      <x:c r="C169" s="114" t="n">
        <x:v>250000</x:v>
      </x:c>
      <x:c r="D169" s="116"/>
    </x:row>
    <x:row r="170" ht="15" customHeight="1">
      <x:c r="A170" s="112" t="str">
        <x:v>1</x:v>
      </x:c>
      <x:c r="B170" s="114" t="str">
        <x:v>I22</x:v>
      </x:c>
      <x:c r="C170" s="114" t="str">
        <x:v>Lunas</x:v>
      </x:c>
      <x:c r="D170" s="116"/>
    </x:row>
    <x:row r="171" ht="15" customHeight="1">
      <x:c r="A171" s="112" t="str">
        <x:v>1</x:v>
      </x:c>
      <x:c r="B171" s="114" t="str">
        <x:v>J22</x:v>
      </x:c>
      <x:c r="C171" s="114" t="str">
        <x:v>Uploaded</x:v>
      </x:c>
      <x:c r="D171" s="116"/>
    </x:row>
    <x:row r="172" ht="15" customHeight="1">
      <x:c r="A172" s="112" t="str">
        <x:v>1</x:v>
      </x:c>
      <x:c r="B172" s="114" t="str">
        <x:v>K22</x:v>
      </x:c>
      <x:c r="C172" s="114" t="str">
        <x:v>Pending</x:v>
      </x:c>
      <x:c r="D172" s="116"/>
    </x:row>
    <x:row r="173" ht="15" customHeight="1">
      <x:c r="A173" s="112" t="str">
        <x:v>1</x:v>
      </x:c>
      <x:c r="B173" s="114" t="str">
        <x:v>L22</x:v>
      </x:c>
      <x:c r="C173" s="114" t="str">
        <x:v>ADDEL</x:v>
      </x:c>
      <x:c r="D173" s="116"/>
    </x:row>
    <x:row r="174" ht="15" customHeight="1">
      <x:c r="A174" s="112" t="str">
        <x:v>1</x:v>
      </x:c>
      <x:c r="B174" s="114" t="str">
        <x:v>M22</x:v>
      </x:c>
      <x:c r="C174" s="114" t="str">
        <x:v>VERO</x:v>
      </x:c>
      <x:c r="D174" s="116"/>
    </x:row>
    <x:row r="175" ht="15" customHeight="1">
      <x:c r="A175" s="112" t="str">
        <x:v>1</x:v>
      </x:c>
      <x:c r="B175" s="114" t="str">
        <x:v>C23</x:v>
      </x:c>
      <x:c r="C175" s="114" t="str">
        <x:v>Lulu Angger</x:v>
      </x:c>
      <x:c r="D175" s="116"/>
    </x:row>
    <x:row r="176" ht="15" customHeight="1">
      <x:c r="A176" s="112" t="str">
        <x:v>1</x:v>
      </x:c>
      <x:c r="B176" s="114" t="str">
        <x:v>D23</x:v>
      </x:c>
      <x:c r="C176" s="114" t="str">
        <x:v>Graduation</x:v>
      </x:c>
      <x:c r="D176" s="116"/>
    </x:row>
    <x:row r="177" ht="15" customHeight="1">
      <x:c r="A177" s="112" t="str">
        <x:v>1</x:v>
      </x:c>
      <x:c r="B177" s="114" t="str">
        <x:v>F23</x:v>
      </x:c>
      <x:c r="C177" s="114" t="str">
        <x:v>2026-09-01T00:00:00</x:v>
      </x:c>
      <x:c r="D177" s="116"/>
    </x:row>
    <x:row r="178" ht="15" customHeight="1">
      <x:c r="A178" s="112" t="str">
        <x:v>1</x:v>
      </x:c>
      <x:c r="B178" s="114" t="str">
        <x:v>H23</x:v>
      </x:c>
      <x:c r="C178" s="114" t="n">
        <x:v>250000</x:v>
      </x:c>
      <x:c r="D178" s="116"/>
    </x:row>
    <x:row r="179" ht="15" customHeight="1">
      <x:c r="A179" s="112" t="str">
        <x:v>1</x:v>
      </x:c>
      <x:c r="B179" s="114" t="str">
        <x:v>I23</x:v>
      </x:c>
      <x:c r="C179" s="114" t="str">
        <x:v>Lunas</x:v>
      </x:c>
      <x:c r="D179" s="116"/>
    </x:row>
    <x:row r="180" ht="15" customHeight="1">
      <x:c r="A180" s="112" t="str">
        <x:v>1</x:v>
      </x:c>
      <x:c r="B180" s="114" t="str">
        <x:v>J23</x:v>
      </x:c>
      <x:c r="C180" s="114" t="str">
        <x:v>Uploaded</x:v>
      </x:c>
      <x:c r="D180" s="116"/>
    </x:row>
    <x:row r="181" ht="15" customHeight="1">
      <x:c r="A181" s="112" t="str">
        <x:v>1</x:v>
      </x:c>
      <x:c r="B181" s="114" t="str">
        <x:v>K23</x:v>
      </x:c>
      <x:c r="C181" s="114" t="str">
        <x:v>Pending</x:v>
      </x:c>
      <x:c r="D181" s="116"/>
    </x:row>
    <x:row r="182" ht="15" customHeight="1">
      <x:c r="A182" s="112" t="str">
        <x:v>1</x:v>
      </x:c>
      <x:c r="B182" s="114" t="str">
        <x:v>L23</x:v>
      </x:c>
      <x:c r="C182" s="114" t="str">
        <x:v>ADDEL</x:v>
      </x:c>
      <x:c r="D182" s="116"/>
    </x:row>
    <x:row r="183" ht="15" customHeight="1">
      <x:c r="A183" s="112" t="str">
        <x:v>1</x:v>
      </x:c>
      <x:c r="B183" s="114" t="str">
        <x:v>M23</x:v>
      </x:c>
      <x:c r="C183" s="114" t="str">
        <x:v>FAHME</x:v>
      </x:c>
      <x:c r="D183" s="116"/>
    </x:row>
    <x:row r="184" ht="15" customHeight="1">
      <x:c r="A184" s="112" t="str">
        <x:v>1</x:v>
      </x:c>
      <x:c r="B184" s="114" t="str">
        <x:v>C24</x:v>
      </x:c>
      <x:c r="C184" s="114" t="str">
        <x:v>Ikbar Rais</x:v>
      </x:c>
      <x:c r="D184" s="116"/>
    </x:row>
    <x:row r="185" ht="15" customHeight="1">
      <x:c r="A185" s="112" t="str">
        <x:v>1</x:v>
      </x:c>
      <x:c r="B185" s="114" t="str">
        <x:v>D24</x:v>
      </x:c>
      <x:c r="C185" s="114" t="str">
        <x:v>Graduation</x:v>
      </x:c>
      <x:c r="D185" s="116"/>
    </x:row>
    <x:row r="186" ht="15" customHeight="1">
      <x:c r="A186" s="112" t="str">
        <x:v>1</x:v>
      </x:c>
      <x:c r="B186" s="114" t="str">
        <x:v>F24</x:v>
      </x:c>
      <x:c r="C186" s="114" t="str">
        <x:v>2026-09-01T00:00:00</x:v>
      </x:c>
      <x:c r="D186" s="116"/>
    </x:row>
    <x:row r="187" ht="15" customHeight="1">
      <x:c r="A187" s="112" t="str">
        <x:v>1</x:v>
      </x:c>
      <x:c r="B187" s="114" t="str">
        <x:v>H24</x:v>
      </x:c>
      <x:c r="C187" s="114" t="n">
        <x:v>250000</x:v>
      </x:c>
      <x:c r="D187" s="116"/>
    </x:row>
    <x:row r="188" ht="15" customHeight="1">
      <x:c r="A188" s="112" t="str">
        <x:v>1</x:v>
      </x:c>
      <x:c r="B188" s="114" t="str">
        <x:v>I24</x:v>
      </x:c>
      <x:c r="C188" s="114" t="str">
        <x:v>Lunas</x:v>
      </x:c>
      <x:c r="D188" s="116"/>
    </x:row>
    <x:row r="189" ht="15" customHeight="1">
      <x:c r="A189" s="112" t="str">
        <x:v>1</x:v>
      </x:c>
      <x:c r="B189" s="114" t="str">
        <x:v>J24</x:v>
      </x:c>
      <x:c r="C189" s="114" t="str">
        <x:v>Uploaded</x:v>
      </x:c>
      <x:c r="D189" s="116"/>
    </x:row>
    <x:row r="190" ht="15" customHeight="1">
      <x:c r="A190" s="112" t="str">
        <x:v>1</x:v>
      </x:c>
      <x:c r="B190" s="114" t="str">
        <x:v>K24</x:v>
      </x:c>
      <x:c r="C190" s="114" t="str">
        <x:v>Pending</x:v>
      </x:c>
      <x:c r="D190" s="116"/>
    </x:row>
    <x:row r="191" ht="15" customHeight="1">
      <x:c r="A191" s="112" t="str">
        <x:v>1</x:v>
      </x:c>
      <x:c r="B191" s="114" t="str">
        <x:v>L24</x:v>
      </x:c>
      <x:c r="C191" s="114" t="str">
        <x:v>ADDEL</x:v>
      </x:c>
      <x:c r="D191" s="116"/>
    </x:row>
    <x:row r="192" ht="15" customHeight="1">
      <x:c r="A192" s="112" t="str">
        <x:v>1</x:v>
      </x:c>
      <x:c r="B192" s="114" t="str">
        <x:v>M24</x:v>
      </x:c>
      <x:c r="C192" s="114" t="str">
        <x:v>ADIF </x:v>
      </x:c>
      <x:c r="D192" s="116"/>
    </x:row>
    <x:row r="193" ht="15" customHeight="1">
      <x:c r="A193" s="112" t="str">
        <x:v>1</x:v>
      </x:c>
      <x:c r="B193" s="114" t="str">
        <x:v>C25</x:v>
      </x:c>
      <x:c r="C193" s="114" t="str">
        <x:v>Dymas Angga</x:v>
      </x:c>
      <x:c r="D193" s="116"/>
    </x:row>
    <x:row r="194" ht="15" customHeight="1">
      <x:c r="A194" s="112" t="str">
        <x:v>1</x:v>
      </x:c>
      <x:c r="B194" s="114" t="str">
        <x:v>D25</x:v>
      </x:c>
      <x:c r="C194" s="114" t="str">
        <x:v>Graduation</x:v>
      </x:c>
      <x:c r="D194" s="116"/>
    </x:row>
    <x:row r="195" ht="15" customHeight="1">
      <x:c r="A195" s="112" t="str">
        <x:v>1</x:v>
      </x:c>
      <x:c r="B195" s="114" t="str">
        <x:v>F25</x:v>
      </x:c>
      <x:c r="C195" s="114" t="str">
        <x:v>2026-09-01T00:00:00</x:v>
      </x:c>
      <x:c r="D195" s="116"/>
    </x:row>
    <x:row r="196" ht="15" customHeight="1">
      <x:c r="A196" s="112" t="str">
        <x:v>1</x:v>
      </x:c>
      <x:c r="B196" s="114" t="str">
        <x:v>G25</x:v>
      </x:c>
      <x:c r="C196" s="114" t="n">
        <x:v>20000</x:v>
      </x:c>
      <x:c r="D196" s="116"/>
    </x:row>
    <x:row r="197" ht="15" customHeight="1">
      <x:c r="A197" s="112" t="str">
        <x:v>1</x:v>
      </x:c>
      <x:c r="B197" s="114" t="str">
        <x:v>I25</x:v>
      </x:c>
      <x:c r="C197" s="114" t="str">
        <x:v>Lunas</x:v>
      </x:c>
      <x:c r="D197" s="116"/>
    </x:row>
    <x:row r="198" ht="15" customHeight="1">
      <x:c r="A198" s="112" t="str">
        <x:v>1</x:v>
      </x:c>
      <x:c r="B198" s="114" t="str">
        <x:v>J25</x:v>
      </x:c>
      <x:c r="C198" s="114" t="str">
        <x:v>Uploaded</x:v>
      </x:c>
      <x:c r="D198" s="116"/>
    </x:row>
    <x:row r="199" ht="15" customHeight="1">
      <x:c r="A199" s="112" t="str">
        <x:v>1</x:v>
      </x:c>
      <x:c r="B199" s="114" t="str">
        <x:v>K25</x:v>
      </x:c>
      <x:c r="C199" s="114" t="str">
        <x:v>Pending</x:v>
      </x:c>
      <x:c r="D199" s="116"/>
    </x:row>
    <x:row r="200" ht="15" customHeight="1">
      <x:c r="A200" s="112" t="str">
        <x:v>1</x:v>
      </x:c>
      <x:c r="B200" s="114" t="str">
        <x:v>L25</x:v>
      </x:c>
      <x:c r="C200" s="114" t="str">
        <x:v>ADDEL</x:v>
      </x:c>
      <x:c r="D200" s="116"/>
    </x:row>
    <x:row r="201" ht="15" customHeight="1">
      <x:c r="A201" s="112" t="str">
        <x:v>1</x:v>
      </x:c>
      <x:c r="B201" s="114" t="str">
        <x:v>M25</x:v>
      </x:c>
      <x:c r="C201" s="114" t="str">
        <x:v>SAKA</x:v>
      </x:c>
      <x:c r="D201" s="116"/>
    </x:row>
    <x:row r="202" ht="15" customHeight="1">
      <x:c r="A202" s="112" t="str">
        <x:v>1</x:v>
      </x:c>
      <x:c r="B202" s="114" t="str">
        <x:v>C26</x:v>
      </x:c>
      <x:c r="C202" s="114" t="str">
        <x:v>Rahmat Desta</x:v>
      </x:c>
      <x:c r="D202" s="116"/>
    </x:row>
    <x:row r="203" ht="15" customHeight="1">
      <x:c r="A203" s="112" t="str">
        <x:v>1</x:v>
      </x:c>
      <x:c r="B203" s="114" t="str">
        <x:v>D26</x:v>
      </x:c>
      <x:c r="C203" s="114" t="str">
        <x:v>Graduation</x:v>
      </x:c>
      <x:c r="D203" s="116"/>
    </x:row>
    <x:row r="204" ht="15" customHeight="1">
      <x:c r="A204" s="112" t="str">
        <x:v>1</x:v>
      </x:c>
      <x:c r="B204" s="114" t="str">
        <x:v>F26</x:v>
      </x:c>
      <x:c r="C204" s="114" t="str">
        <x:v>2026-09-01T00:00:00</x:v>
      </x:c>
      <x:c r="D204" s="116"/>
    </x:row>
    <x:row r="205" ht="15" customHeight="1">
      <x:c r="A205" s="112" t="str">
        <x:v>1</x:v>
      </x:c>
      <x:c r="B205" s="114" t="str">
        <x:v>G26</x:v>
      </x:c>
      <x:c r="C205" s="114" t="n">
        <x:v>250000</x:v>
      </x:c>
      <x:c r="D205" s="116"/>
    </x:row>
    <x:row r="206" ht="15" customHeight="1">
      <x:c r="A206" s="112" t="str">
        <x:v>1</x:v>
      </x:c>
      <x:c r="B206" s="114" t="str">
        <x:v>I26</x:v>
      </x:c>
      <x:c r="C206" s="114" t="str">
        <x:v>Lunas</x:v>
      </x:c>
      <x:c r="D206" s="116"/>
    </x:row>
    <x:row r="207" ht="15" customHeight="1">
      <x:c r="A207" s="112" t="str">
        <x:v>1</x:v>
      </x:c>
      <x:c r="B207" s="114" t="str">
        <x:v>J26</x:v>
      </x:c>
      <x:c r="C207" s="114" t="str">
        <x:v>Uploaded</x:v>
      </x:c>
      <x:c r="D207" s="116"/>
    </x:row>
    <x:row r="208" ht="15" customHeight="1">
      <x:c r="A208" s="112" t="str">
        <x:v>1</x:v>
      </x:c>
      <x:c r="B208" s="114" t="str">
        <x:v>K26</x:v>
      </x:c>
      <x:c r="C208" s="114" t="str">
        <x:v>Uploaded</x:v>
      </x:c>
      <x:c r="D208" s="116"/>
    </x:row>
    <x:row r="209" ht="15" customHeight="1">
      <x:c r="A209" s="112" t="str">
        <x:v>1</x:v>
      </x:c>
      <x:c r="B209" s="114" t="str">
        <x:v>L26</x:v>
      </x:c>
      <x:c r="C209" s="114" t="str">
        <x:v>ADDEL</x:v>
      </x:c>
      <x:c r="D209" s="116"/>
    </x:row>
    <x:row r="210" ht="15" customHeight="1">
      <x:c r="A210" s="112" t="str">
        <x:v>1</x:v>
      </x:c>
      <x:c r="B210" s="114" t="str">
        <x:v>M26</x:v>
      </x:c>
      <x:c r="C210" s="114" t="str">
        <x:v>VERO</x:v>
      </x:c>
      <x:c r="D210" s="116"/>
    </x:row>
    <x:row r="211" ht="15" customHeight="1">
      <x:c r="A211" s="112" t="str">
        <x:v>1</x:v>
      </x:c>
      <x:c r="B211" s="114" t="str">
        <x:v>C27</x:v>
      </x:c>
      <x:c r="C211" s="114" t="str">
        <x:v>Mudzrikatun</x:v>
      </x:c>
      <x:c r="D211" s="116"/>
    </x:row>
    <x:row r="212" ht="15" customHeight="1">
      <x:c r="A212" s="112" t="str">
        <x:v>1</x:v>
      </x:c>
      <x:c r="B212" s="114" t="str">
        <x:v>D27</x:v>
      </x:c>
      <x:c r="C212" s="114" t="str">
        <x:v>Graduation</x:v>
      </x:c>
      <x:c r="D212" s="116"/>
    </x:row>
    <x:row r="213" ht="15" customHeight="1">
      <x:c r="A213" s="112" t="str">
        <x:v>1</x:v>
      </x:c>
      <x:c r="B213" s="114" t="str">
        <x:v>F27</x:v>
      </x:c>
      <x:c r="C213" s="114" t="str">
        <x:v>2026-09-01T00:00:00</x:v>
      </x:c>
      <x:c r="D213" s="116"/>
    </x:row>
    <x:row r="214" ht="15" customHeight="1">
      <x:c r="A214" s="112" t="str">
        <x:v>1</x:v>
      </x:c>
      <x:c r="B214" s="114" t="str">
        <x:v>G27</x:v>
      </x:c>
      <x:c r="C214" s="114" t="n">
        <x:v>80000</x:v>
      </x:c>
      <x:c r="D214" s="116"/>
    </x:row>
    <x:row r="215" ht="15" customHeight="1">
      <x:c r="A215" s="112" t="str">
        <x:v>1</x:v>
      </x:c>
      <x:c r="B215" s="114" t="str">
        <x:v>I27</x:v>
      </x:c>
      <x:c r="C215" s="114" t="str">
        <x:v>Lunas</x:v>
      </x:c>
      <x:c r="D215" s="116"/>
    </x:row>
    <x:row r="216" ht="15" customHeight="1">
      <x:c r="A216" s="112" t="str">
        <x:v>1</x:v>
      </x:c>
      <x:c r="B216" s="114" t="str">
        <x:v>J27</x:v>
      </x:c>
      <x:c r="C216" s="114" t="str">
        <x:v>Uploaded</x:v>
      </x:c>
      <x:c r="D216" s="116"/>
    </x:row>
    <x:row r="217" ht="15" customHeight="1">
      <x:c r="A217" s="112" t="str">
        <x:v>1</x:v>
      </x:c>
      <x:c r="B217" s="114" t="str">
        <x:v>K27</x:v>
      </x:c>
      <x:c r="C217" s="114" t="str">
        <x:v>Pending</x:v>
      </x:c>
      <x:c r="D217" s="116"/>
    </x:row>
    <x:row r="218" ht="15" customHeight="1">
      <x:c r="A218" s="112" t="str">
        <x:v>1</x:v>
      </x:c>
      <x:c r="B218" s="114" t="str">
        <x:v>L27</x:v>
      </x:c>
      <x:c r="C218" s="114" t="str">
        <x:v>ADDEL</x:v>
      </x:c>
      <x:c r="D218" s="116"/>
    </x:row>
    <x:row r="219" ht="15" customHeight="1">
      <x:c r="A219" s="112" t="str">
        <x:v>1</x:v>
      </x:c>
      <x:c r="B219" s="114" t="str">
        <x:v>M27</x:v>
      </x:c>
      <x:c r="C219" s="114" t="str">
        <x:v>ADIF </x:v>
      </x:c>
      <x:c r="D219" s="116"/>
    </x:row>
    <x:row r="220" ht="15" customHeight="1">
      <x:c r="A220" s="112" t="str">
        <x:v>1</x:v>
      </x:c>
      <x:c r="B220" s="114" t="str">
        <x:v>C28</x:v>
      </x:c>
      <x:c r="C220" s="114" t="str">
        <x:v>Sabina Rizky</x:v>
      </x:c>
      <x:c r="D220" s="116"/>
    </x:row>
    <x:row r="221" ht="15" customHeight="1">
      <x:c r="A221" s="112" t="str">
        <x:v>1</x:v>
      </x:c>
      <x:c r="B221" s="114" t="str">
        <x:v>D28</x:v>
      </x:c>
      <x:c r="C221" s="114" t="str">
        <x:v>Graduation</x:v>
      </x:c>
      <x:c r="D221" s="116"/>
    </x:row>
    <x:row r="222" ht="15" customHeight="1">
      <x:c r="A222" s="112" t="str">
        <x:v>1</x:v>
      </x:c>
      <x:c r="B222" s="114" t="str">
        <x:v>F28</x:v>
      </x:c>
      <x:c r="C222" s="114" t="str">
        <x:v>2026-09-01T00:00:00</x:v>
      </x:c>
      <x:c r="D222" s="116"/>
    </x:row>
    <x:row r="223" ht="15" customHeight="1">
      <x:c r="A223" s="112" t="str">
        <x:v>1</x:v>
      </x:c>
      <x:c r="B223" s="114" t="str">
        <x:v>H28</x:v>
      </x:c>
      <x:c r="C223" s="114" t="n">
        <x:v>150000</x:v>
      </x:c>
      <x:c r="D223" s="116"/>
    </x:row>
    <x:row r="224" ht="15" customHeight="1">
      <x:c r="A224" s="112" t="str">
        <x:v>1</x:v>
      </x:c>
      <x:c r="B224" s="114" t="str">
        <x:v>I28</x:v>
      </x:c>
      <x:c r="C224" s="114" t="str">
        <x:v>Lunas</x:v>
      </x:c>
      <x:c r="D224" s="116"/>
    </x:row>
    <x:row r="225" ht="15" customHeight="1">
      <x:c r="A225" s="112" t="str">
        <x:v>1</x:v>
      </x:c>
      <x:c r="B225" s="114" t="str">
        <x:v>J28</x:v>
      </x:c>
      <x:c r="C225" s="114" t="str">
        <x:v>Uploaded</x:v>
      </x:c>
      <x:c r="D225" s="116"/>
    </x:row>
    <x:row r="226" ht="15" customHeight="1">
      <x:c r="A226" s="112" t="str">
        <x:v>1</x:v>
      </x:c>
      <x:c r="B226" s="114" t="str">
        <x:v>K28</x:v>
      </x:c>
      <x:c r="C226" s="114" t="str">
        <x:v>Pending</x:v>
      </x:c>
      <x:c r="D226" s="116"/>
    </x:row>
    <x:row r="227" ht="15" customHeight="1">
      <x:c r="A227" s="112" t="str">
        <x:v>1</x:v>
      </x:c>
      <x:c r="B227" s="114" t="str">
        <x:v>L28</x:v>
      </x:c>
      <x:c r="C227" s="114" t="str">
        <x:v>ADDEL</x:v>
      </x:c>
      <x:c r="D227" s="116"/>
    </x:row>
    <x:row r="228" ht="15" customHeight="1">
      <x:c r="A228" s="112" t="str">
        <x:v>1</x:v>
      </x:c>
      <x:c r="B228" s="114" t="str">
        <x:v>M28</x:v>
      </x:c>
      <x:c r="C228" s="114" t="str">
        <x:v>SAKA</x:v>
      </x:c>
      <x:c r="D228" s="116"/>
    </x:row>
    <x:row r="229" ht="15" customHeight="1">
      <x:c r="A229" s="112" t="str">
        <x:v>1</x:v>
      </x:c>
      <x:c r="B229" s="114" t="str">
        <x:v>C29</x:v>
      </x:c>
      <x:c r="C229" s="114" t="str">
        <x:v>Resti Dwi</x:v>
      </x:c>
      <x:c r="D229" s="116"/>
    </x:row>
    <x:row r="230" ht="15" customHeight="1">
      <x:c r="A230" s="112" t="str">
        <x:v>1</x:v>
      </x:c>
      <x:c r="B230" s="114" t="str">
        <x:v>D29</x:v>
      </x:c>
      <x:c r="C230" s="114" t="str">
        <x:v>Graduation</x:v>
      </x:c>
      <x:c r="D230" s="116"/>
    </x:row>
    <x:row r="231" ht="15" customHeight="1">
      <x:c r="A231" s="112" t="str">
        <x:v>1</x:v>
      </x:c>
      <x:c r="B231" s="114" t="str">
        <x:v>F29</x:v>
      </x:c>
      <x:c r="C231" s="114" t="str">
        <x:v>2026-09-01T00:00:00</x:v>
      </x:c>
      <x:c r="D231" s="116"/>
    </x:row>
    <x:row r="232" ht="15" customHeight="1">
      <x:c r="A232" s="112" t="str">
        <x:v>1</x:v>
      </x:c>
      <x:c r="B232" s="114" t="str">
        <x:v>G29</x:v>
      </x:c>
      <x:c r="C232" s="114" t="n">
        <x:v>250000</x:v>
      </x:c>
      <x:c r="D232" s="116"/>
    </x:row>
    <x:row r="233" ht="15" customHeight="1">
      <x:c r="A233" s="112" t="str">
        <x:v>1</x:v>
      </x:c>
      <x:c r="B233" s="114" t="str">
        <x:v>I29</x:v>
      </x:c>
      <x:c r="C233" s="114" t="str">
        <x:v>Lunas</x:v>
      </x:c>
      <x:c r="D233" s="116"/>
    </x:row>
    <x:row r="234" ht="15" customHeight="1">
      <x:c r="A234" s="112" t="str">
        <x:v>1</x:v>
      </x:c>
      <x:c r="B234" s="114" t="str">
        <x:v>J29</x:v>
      </x:c>
      <x:c r="C234" s="114" t="str">
        <x:v>Uploaded</x:v>
      </x:c>
      <x:c r="D234" s="116"/>
    </x:row>
    <x:row r="235" ht="15" customHeight="1">
      <x:c r="A235" s="112" t="str">
        <x:v>1</x:v>
      </x:c>
      <x:c r="B235" s="114" t="str">
        <x:v>K29</x:v>
      </x:c>
      <x:c r="C235" s="114" t="str">
        <x:v>Pending</x:v>
      </x:c>
      <x:c r="D235" s="116"/>
    </x:row>
    <x:row r="236" ht="15" customHeight="1">
      <x:c r="A236" s="112" t="str">
        <x:v>1</x:v>
      </x:c>
      <x:c r="B236" s="114" t="str">
        <x:v>L29</x:v>
      </x:c>
      <x:c r="C236" s="114" t="str">
        <x:v>ADDEL</x:v>
      </x:c>
      <x:c r="D236" s="116"/>
    </x:row>
    <x:row r="237" ht="15" customHeight="1">
      <x:c r="A237" s="112" t="str">
        <x:v>1</x:v>
      </x:c>
      <x:c r="B237" s="114" t="str">
        <x:v>M29</x:v>
      </x:c>
      <x:c r="C237" s="114" t="str">
        <x:v>FAHME</x:v>
      </x:c>
      <x:c r="D237" s="116"/>
    </x:row>
    <x:row r="238" ht="15" customHeight="1">
      <x:c r="A238" s="112" t="str">
        <x:v>1</x:v>
      </x:c>
      <x:c r="B238" s="114" t="str">
        <x:v>C30</x:v>
      </x:c>
      <x:c r="C238" s="114" t="str">
        <x:v>Ramdhan</x:v>
      </x:c>
      <x:c r="D238" s="116"/>
    </x:row>
    <x:row r="239" ht="15" customHeight="1">
      <x:c r="A239" s="112" t="str">
        <x:v>1</x:v>
      </x:c>
      <x:c r="B239" s="114" t="str">
        <x:v>D30</x:v>
      </x:c>
      <x:c r="C239" s="114" t="str">
        <x:v>Single</x:v>
      </x:c>
      <x:c r="D239" s="116"/>
    </x:row>
    <x:row r="240" ht="15" customHeight="1">
      <x:c r="A240" s="112" t="str">
        <x:v>1</x:v>
      </x:c>
      <x:c r="B240" s="114" t="str">
        <x:v>F30</x:v>
      </x:c>
      <x:c r="C240" s="114" t="str">
        <x:v>2026-09-01T00:00:00</x:v>
      </x:c>
      <x:c r="D240" s="116"/>
    </x:row>
    <x:row r="241" ht="15" customHeight="1">
      <x:c r="A241" s="112" t="str">
        <x:v>1</x:v>
      </x:c>
      <x:c r="B241" s="114" t="str">
        <x:v>H30</x:v>
      </x:c>
      <x:c r="C241" s="114" t="n">
        <x:v>100000</x:v>
      </x:c>
      <x:c r="D241" s="116"/>
    </x:row>
    <x:row r="242" ht="15" customHeight="1">
      <x:c r="A242" s="112" t="str">
        <x:v>1</x:v>
      </x:c>
      <x:c r="B242" s="114" t="str">
        <x:v>I30</x:v>
      </x:c>
      <x:c r="C242" s="114" t="str">
        <x:v>Lunas</x:v>
      </x:c>
      <x:c r="D242" s="116"/>
    </x:row>
    <x:row r="243" ht="15" customHeight="1">
      <x:c r="A243" s="112" t="str">
        <x:v>1</x:v>
      </x:c>
      <x:c r="B243" s="114" t="str">
        <x:v>J30</x:v>
      </x:c>
      <x:c r="C243" s="114" t="str">
        <x:v>Uploaded</x:v>
      </x:c>
      <x:c r="D243" s="116"/>
    </x:row>
    <x:row r="244" ht="15" customHeight="1">
      <x:c r="A244" s="112" t="str">
        <x:v>1</x:v>
      </x:c>
      <x:c r="B244" s="114" t="str">
        <x:v>K30</x:v>
      </x:c>
      <x:c r="C244" s="114" t="str">
        <x:v>-</x:v>
      </x:c>
      <x:c r="D244" s="116"/>
    </x:row>
    <x:row r="245" ht="15" customHeight="1">
      <x:c r="A245" s="112" t="str">
        <x:v>1</x:v>
      </x:c>
      <x:c r="B245" s="114" t="str">
        <x:v>L30</x:v>
      </x:c>
      <x:c r="C245" s="114" t="str">
        <x:v>AMEL</x:v>
      </x:c>
      <x:c r="D245" s="116"/>
    </x:row>
    <x:row r="246" ht="15" customHeight="1">
      <x:c r="A246" s="112" t="str">
        <x:v>1</x:v>
      </x:c>
      <x:c r="B246" s="114" t="str">
        <x:v>M30</x:v>
      </x:c>
      <x:c r="C246" s="114" t="str">
        <x:v>SAKA</x:v>
      </x:c>
      <x:c r="D246" s="116"/>
    </x:row>
    <x:row r="247" ht="15" customHeight="1">
      <x:c r="A247" s="112" t="str">
        <x:v>1</x:v>
      </x:c>
      <x:c r="B247" s="114" t="str">
        <x:v>C31</x:v>
      </x:c>
      <x:c r="C247" s="114" t="str">
        <x:v> Muhamad Abdau </x:v>
      </x:c>
      <x:c r="D247" s="116"/>
    </x:row>
    <x:row r="248" ht="15" customHeight="1">
      <x:c r="A248" s="112" t="str">
        <x:v>1</x:v>
      </x:c>
      <x:c r="B248" s="114" t="str">
        <x:v>D31</x:v>
      </x:c>
      <x:c r="C248" s="114" t="str">
        <x:v>Graduation</x:v>
      </x:c>
      <x:c r="D248" s="116"/>
    </x:row>
    <x:row r="249" ht="15" customHeight="1">
      <x:c r="A249" s="112" t="str">
        <x:v>1</x:v>
      </x:c>
      <x:c r="B249" s="114" t="str">
        <x:v>F31</x:v>
      </x:c>
      <x:c r="C249" s="114" t="str">
        <x:v>2026-09-02T00:00:00</x:v>
      </x:c>
      <x:c r="D249" s="116"/>
    </x:row>
    <x:row r="250" ht="15" customHeight="1">
      <x:c r="A250" s="112" t="str">
        <x:v>1</x:v>
      </x:c>
      <x:c r="B250" s="114" t="str">
        <x:v>H31</x:v>
      </x:c>
      <x:c r="C250" s="114" t="n">
        <x:v>100000</x:v>
      </x:c>
      <x:c r="D250" s="116"/>
    </x:row>
    <x:row r="251" ht="15" customHeight="1">
      <x:c r="A251" s="112" t="str">
        <x:v>1</x:v>
      </x:c>
      <x:c r="B251" s="114" t="str">
        <x:v>I31</x:v>
      </x:c>
      <x:c r="C251" s="114" t="str">
        <x:v>DP</x:v>
      </x:c>
      <x:c r="D251" s="116"/>
    </x:row>
    <x:row r="252" ht="15" customHeight="1">
      <x:c r="A252" s="112" t="str">
        <x:v>1</x:v>
      </x:c>
      <x:c r="B252" s="114" t="str">
        <x:v>J31</x:v>
      </x:c>
      <x:c r="C252" s="114" t="str">
        <x:v>Uploaded</x:v>
      </x:c>
      <x:c r="D252" s="116"/>
    </x:row>
    <x:row r="253" ht="15" customHeight="1">
      <x:c r="A253" s="112" t="str">
        <x:v>1</x:v>
      </x:c>
      <x:c r="B253" s="114" t="str">
        <x:v>K31</x:v>
      </x:c>
      <x:c r="C253" s="114" t="str">
        <x:v>Pending</x:v>
      </x:c>
      <x:c r="D253" s="116"/>
    </x:row>
    <x:row r="254" ht="15" customHeight="1">
      <x:c r="A254" s="112" t="str">
        <x:v>1</x:v>
      </x:c>
      <x:c r="B254" s="114" t="str">
        <x:v>L31</x:v>
      </x:c>
      <x:c r="C254" s="114" t="str">
        <x:v>AMEL</x:v>
      </x:c>
      <x:c r="D254" s="116"/>
    </x:row>
    <x:row r="255" ht="15" customHeight="1">
      <x:c r="A255" s="112" t="str">
        <x:v>1</x:v>
      </x:c>
      <x:c r="B255" s="114" t="str">
        <x:v>C32</x:v>
      </x:c>
      <x:c r="C255" s="114" t="str">
        <x:v>Maulida Jundana</x:v>
      </x:c>
      <x:c r="D255" s="116"/>
    </x:row>
    <x:row r="256" ht="15" customHeight="1">
      <x:c r="A256" s="112" t="str">
        <x:v>1</x:v>
      </x:c>
      <x:c r="B256" s="114" t="str">
        <x:v>D32</x:v>
      </x:c>
      <x:c r="C256" s="114" t="str">
        <x:v>Graduation</x:v>
      </x:c>
      <x:c r="D256" s="116"/>
    </x:row>
    <x:row r="257" ht="15" customHeight="1">
      <x:c r="A257" s="112" t="str">
        <x:v>1</x:v>
      </x:c>
      <x:c r="B257" s="114" t="str">
        <x:v>F32</x:v>
      </x:c>
      <x:c r="C257" s="114" t="str">
        <x:v>8 sept</x:v>
      </x:c>
      <x:c r="D257" s="116"/>
    </x:row>
    <x:row r="258" ht="15" customHeight="1">
      <x:c r="A258" s="112" t="str">
        <x:v>1</x:v>
      </x:c>
      <x:c r="B258" s="114" t="str">
        <x:v>H32</x:v>
      </x:c>
      <x:c r="C258" s="114" t="n">
        <x:v>100000</x:v>
      </x:c>
      <x:c r="D258" s="116"/>
    </x:row>
    <x:row r="259" ht="15" customHeight="1">
      <x:c r="A259" s="112" t="str">
        <x:v>1</x:v>
      </x:c>
      <x:c r="B259" s="114" t="str">
        <x:v>I32</x:v>
      </x:c>
      <x:c r="C259" s="114" t="str">
        <x:v>DP</x:v>
      </x:c>
      <x:c r="D259" s="116"/>
    </x:row>
    <x:row r="260" ht="15" customHeight="1">
      <x:c r="A260" s="112" t="str">
        <x:v>1</x:v>
      </x:c>
      <x:c r="B260" s="114" t="str">
        <x:v>J32</x:v>
      </x:c>
      <x:c r="C260" s="114" t="str">
        <x:v>Uploaded</x:v>
      </x:c>
      <x:c r="D260" s="116"/>
    </x:row>
    <x:row r="261" ht="15" customHeight="1">
      <x:c r="A261" s="112" t="str">
        <x:v>1</x:v>
      </x:c>
      <x:c r="B261" s="114" t="str">
        <x:v>K32</x:v>
      </x:c>
      <x:c r="C261" s="114" t="str">
        <x:v>Pending</x:v>
      </x:c>
      <x:c r="D261" s="116"/>
    </x:row>
    <x:row r="262" ht="15" customHeight="1">
      <x:c r="A262" s="112" t="str">
        <x:v>1</x:v>
      </x:c>
      <x:c r="B262" s="114" t="str">
        <x:v>L32</x:v>
      </x:c>
      <x:c r="C262" s="114" t="str">
        <x:v>AMEL</x:v>
      </x:c>
      <x:c r="D262" s="116"/>
    </x:row>
    <x:row r="263" ht="15" customHeight="1">
      <x:c r="A263" s="112" t="str">
        <x:v>1</x:v>
      </x:c>
      <x:c r="B263" s="114" t="str">
        <x:v>C33</x:v>
      </x:c>
      <x:c r="C263" s="114" t="str">
        <x:v>Ifah Kholidiyyah</x:v>
      </x:c>
      <x:c r="D263" s="116"/>
    </x:row>
    <x:row r="264" ht="15" customHeight="1">
      <x:c r="A264" s="112" t="str">
        <x:v>1</x:v>
      </x:c>
      <x:c r="B264" s="114" t="str">
        <x:v>D33</x:v>
      </x:c>
      <x:c r="C264" s="114" t="str">
        <x:v>Graduation</x:v>
      </x:c>
      <x:c r="D264" s="116"/>
    </x:row>
    <x:row r="265" ht="15" customHeight="1">
      <x:c r="A265" s="112" t="str">
        <x:v>1</x:v>
      </x:c>
      <x:c r="B265" s="114" t="str">
        <x:v>F33</x:v>
      </x:c>
      <x:c r="C265" s="114" t="str">
        <x:v>1 sept</x:v>
      </x:c>
      <x:c r="D265" s="116"/>
    </x:row>
    <x:row r="266" ht="15" customHeight="1">
      <x:c r="A266" s="112" t="str">
        <x:v>1</x:v>
      </x:c>
      <x:c r="B266" s="114" t="str">
        <x:v>H33</x:v>
      </x:c>
      <x:c r="C266" s="114" t="n">
        <x:v>250000</x:v>
      </x:c>
      <x:c r="D266" s="116"/>
    </x:row>
    <x:row r="267" ht="15" customHeight="1">
      <x:c r="A267" s="112" t="str">
        <x:v>1</x:v>
      </x:c>
      <x:c r="B267" s="114" t="str">
        <x:v>I33</x:v>
      </x:c>
      <x:c r="C267" s="114" t="str">
        <x:v>Lunas</x:v>
      </x:c>
      <x:c r="D267" s="116"/>
    </x:row>
    <x:row r="268" ht="15" customHeight="1">
      <x:c r="A268" s="112" t="str">
        <x:v>1</x:v>
      </x:c>
      <x:c r="B268" s="114" t="str">
        <x:v>J33</x:v>
      </x:c>
      <x:c r="C268" s="114" t="str">
        <x:v>Uploaded</x:v>
      </x:c>
      <x:c r="D268" s="116"/>
    </x:row>
    <x:row r="269" ht="15" customHeight="1">
      <x:c r="A269" s="112" t="str">
        <x:v>1</x:v>
      </x:c>
      <x:c r="B269" s="114" t="str">
        <x:v>K33</x:v>
      </x:c>
      <x:c r="C269" s="114" t="str">
        <x:v>Pending</x:v>
      </x:c>
      <x:c r="D269" s="116"/>
    </x:row>
    <x:row r="270" ht="15" customHeight="1">
      <x:c r="A270" s="112" t="str">
        <x:v>1</x:v>
      </x:c>
      <x:c r="B270" s="114" t="str">
        <x:v>L33</x:v>
      </x:c>
      <x:c r="C270" s="114" t="str">
        <x:v>AMEL</x:v>
      </x:c>
      <x:c r="D270" s="116"/>
    </x:row>
    <x:row r="271" ht="15" customHeight="1">
      <x:c r="A271" s="112" t="str">
        <x:v>1</x:v>
      </x:c>
      <x:c r="B271" s="114" t="str">
        <x:v>M33</x:v>
      </x:c>
      <x:c r="C271" s="114" t="str">
        <x:v>VERO</x:v>
      </x:c>
      <x:c r="D271" s="116"/>
    </x:row>
    <x:row r="272" ht="15" customHeight="1">
      <x:c r="A272" s="112" t="str">
        <x:v>1</x:v>
      </x:c>
      <x:c r="B272" s="114" t="str">
        <x:v>C34</x:v>
      </x:c>
      <x:c r="C272" s="114" t="str">
        <x:v>Genta Gustian</x:v>
      </x:c>
      <x:c r="D272" s="116"/>
    </x:row>
    <x:row r="273" ht="15" customHeight="1">
      <x:c r="A273" s="112" t="str">
        <x:v>1</x:v>
      </x:c>
      <x:c r="B273" s="114" t="str">
        <x:v>D34</x:v>
      </x:c>
      <x:c r="C273" s="114" t="str">
        <x:v>Graduation</x:v>
      </x:c>
      <x:c r="D273" s="116"/>
    </x:row>
    <x:row r="274" ht="15" customHeight="1">
      <x:c r="A274" s="112" t="str">
        <x:v>1</x:v>
      </x:c>
      <x:c r="B274" s="114" t="str">
        <x:v>F34</x:v>
      </x:c>
      <x:c r="C274" s="114" t="str">
        <x:v>1 sept</x:v>
      </x:c>
      <x:c r="D274" s="116"/>
    </x:row>
    <x:row r="275" ht="15" customHeight="1">
      <x:c r="A275" s="112" t="str">
        <x:v>1</x:v>
      </x:c>
      <x:c r="B275" s="114" t="str">
        <x:v>H34</x:v>
      </x:c>
      <x:c r="C275" s="114" t="n">
        <x:v>250000</x:v>
      </x:c>
      <x:c r="D275" s="116"/>
    </x:row>
    <x:row r="276" ht="15" customHeight="1">
      <x:c r="A276" s="112" t="str">
        <x:v>1</x:v>
      </x:c>
      <x:c r="B276" s="114" t="str">
        <x:v>I34</x:v>
      </x:c>
      <x:c r="C276" s="114" t="str">
        <x:v>Lunas</x:v>
      </x:c>
      <x:c r="D276" s="116"/>
    </x:row>
    <x:row r="277" ht="15" customHeight="1">
      <x:c r="A277" s="112" t="str">
        <x:v>1</x:v>
      </x:c>
      <x:c r="B277" s="114" t="str">
        <x:v>J34</x:v>
      </x:c>
      <x:c r="C277" s="114" t="str">
        <x:v>Uploaded</x:v>
      </x:c>
      <x:c r="D277" s="116"/>
    </x:row>
    <x:row r="278" ht="15" customHeight="1">
      <x:c r="A278" s="112" t="str">
        <x:v>1</x:v>
      </x:c>
      <x:c r="B278" s="114" t="str">
        <x:v>K34</x:v>
      </x:c>
      <x:c r="C278" s="114" t="str">
        <x:v>Pending</x:v>
      </x:c>
      <x:c r="D278" s="116"/>
    </x:row>
    <x:row r="279" ht="15" customHeight="1">
      <x:c r="A279" s="112" t="str">
        <x:v>1</x:v>
      </x:c>
      <x:c r="B279" s="114" t="str">
        <x:v>L34</x:v>
      </x:c>
      <x:c r="C279" s="114" t="str">
        <x:v>AMEL</x:v>
      </x:c>
      <x:c r="D279" s="116"/>
    </x:row>
    <x:row r="280" ht="15" customHeight="1">
      <x:c r="A280" s="112" t="str">
        <x:v>1</x:v>
      </x:c>
      <x:c r="B280" s="114" t="str">
        <x:v>M34</x:v>
      </x:c>
      <x:c r="C280" s="114" t="str">
        <x:v>FAHME</x:v>
      </x:c>
      <x:c r="D280" s="116"/>
    </x:row>
    <x:row r="281" ht="15" customHeight="1">
      <x:c r="A281" s="112" t="str">
        <x:v>1</x:v>
      </x:c>
      <x:c r="B281" s="114" t="str">
        <x:v>C35</x:v>
      </x:c>
      <x:c r="C281" s="114" t="str">
        <x:v>Renaldi</x:v>
      </x:c>
      <x:c r="D281" s="116"/>
    </x:row>
    <x:row r="282" ht="15" customHeight="1">
      <x:c r="A282" s="112" t="str">
        <x:v>1</x:v>
      </x:c>
      <x:c r="B282" s="114" t="str">
        <x:v>D35</x:v>
      </x:c>
      <x:c r="C282" s="114" t="str">
        <x:v>Graduation</x:v>
      </x:c>
      <x:c r="D282" s="116"/>
    </x:row>
    <x:row r="283" ht="15" customHeight="1">
      <x:c r="A283" s="112" t="str">
        <x:v>1</x:v>
      </x:c>
      <x:c r="B283" s="114" t="str">
        <x:v>F35</x:v>
      </x:c>
      <x:c r="C283" s="114" t="str">
        <x:v>8 sept</x:v>
      </x:c>
      <x:c r="D283" s="116"/>
    </x:row>
    <x:row r="284" ht="15" customHeight="1">
      <x:c r="A284" s="112" t="str">
        <x:v>1</x:v>
      </x:c>
      <x:c r="B284" s="114" t="str">
        <x:v>H35</x:v>
      </x:c>
      <x:c r="C284" s="114" t="n">
        <x:v>100000</x:v>
      </x:c>
      <x:c r="D284" s="116"/>
    </x:row>
    <x:row r="285" ht="15" customHeight="1">
      <x:c r="A285" s="112" t="str">
        <x:v>1</x:v>
      </x:c>
      <x:c r="B285" s="114" t="str">
        <x:v>I35</x:v>
      </x:c>
      <x:c r="C285" s="114" t="str">
        <x:v>DP</x:v>
      </x:c>
      <x:c r="D285" s="116"/>
    </x:row>
    <x:row r="286" ht="15" customHeight="1">
      <x:c r="A286" s="112" t="str">
        <x:v>1</x:v>
      </x:c>
      <x:c r="B286" s="114" t="str">
        <x:v>L35</x:v>
      </x:c>
      <x:c r="C286" s="114" t="str">
        <x:v>AMEL</x:v>
      </x:c>
      <x:c r="D286" s="116"/>
    </x:row>
    <x:row r="287" ht="15" customHeight="1">
      <x:c r="A287" s="112" t="str">
        <x:v>1</x:v>
      </x:c>
      <x:c r="B287" s="114" t="str">
        <x:v>C36</x:v>
      </x:c>
      <x:c r="C287" s="114" t="str">
        <x:v>Sumberejo</x:v>
      </x:c>
      <x:c r="D287" s="116"/>
    </x:row>
    <x:row r="288" ht="15" customHeight="1">
      <x:c r="A288" s="112" t="str">
        <x:v>1</x:v>
      </x:c>
      <x:c r="B288" s="114" t="str">
        <x:v>D36</x:v>
      </x:c>
      <x:c r="C288" s="114" t="str">
        <x:v>Large Group</x:v>
      </x:c>
      <x:c r="D288" s="116"/>
    </x:row>
    <x:row r="289" ht="15" customHeight="1">
      <x:c r="A289" s="112" t="str">
        <x:v>1</x:v>
      </x:c>
      <x:c r="B289" s="114" t="str">
        <x:v>F36</x:v>
      </x:c>
      <x:c r="C289" s="114" t="str">
        <x:v>4 sept</x:v>
      </x:c>
      <x:c r="D289" s="116"/>
    </x:row>
    <x:row r="290" ht="15" customHeight="1">
      <x:c r="A290" s="112" t="str">
        <x:v>1</x:v>
      </x:c>
      <x:c r="B290" s="114" t="str">
        <x:v>H36</x:v>
      </x:c>
      <x:c r="C290" s="114" t="n">
        <x:v>100000</x:v>
      </x:c>
      <x:c r="D290" s="116"/>
    </x:row>
    <x:row r="291" ht="15" customHeight="1">
      <x:c r="A291" s="112" t="str">
        <x:v>1</x:v>
      </x:c>
      <x:c r="B291" s="114" t="str">
        <x:v>I36</x:v>
      </x:c>
      <x:c r="C291" s="114" t="str">
        <x:v>DP</x:v>
      </x:c>
      <x:c r="D291" s="116"/>
    </x:row>
    <x:row r="292" ht="15" customHeight="1">
      <x:c r="A292" s="112" t="str">
        <x:v>1</x:v>
      </x:c>
      <x:c r="B292" s="114" t="str">
        <x:v>L36</x:v>
      </x:c>
      <x:c r="C292" s="114" t="str">
        <x:v>AMEL</x:v>
      </x:c>
      <x:c r="D292" s="116"/>
    </x:row>
    <x:row r="293" ht="15" customHeight="1">
      <x:c r="A293" s="112" t="str">
        <x:v>1</x:v>
      </x:c>
      <x:c r="B293" s="114" t="str">
        <x:v>M36</x:v>
      </x:c>
      <x:c r="C293" s="114" t="str">
        <x:v>FAHME</x:v>
      </x:c>
      <x:c r="D293" s="116"/>
    </x:row>
    <x:row r="294" ht="15" customHeight="1">
      <x:c r="A294" s="112" t="str">
        <x:v>1</x:v>
      </x:c>
      <x:c r="B294" s="114" t="str">
        <x:v>C37</x:v>
      </x:c>
      <x:c r="C294" s="114" t="str">
        <x:v>Wafik</x:v>
      </x:c>
      <x:c r="D294" s="116"/>
    </x:row>
    <x:row r="295" ht="15" customHeight="1">
      <x:c r="A295" s="112" t="str">
        <x:v>1</x:v>
      </x:c>
      <x:c r="B295" s="114" t="str">
        <x:v>D37</x:v>
      </x:c>
      <x:c r="C295" s="114" t="str">
        <x:v>Graduation</x:v>
      </x:c>
      <x:c r="D295" s="116"/>
    </x:row>
    <x:row r="296" ht="15" customHeight="1">
      <x:c r="A296" s="112" t="str">
        <x:v>1</x:v>
      </x:c>
      <x:c r="B296" s="114" t="str">
        <x:v>F37</x:v>
      </x:c>
      <x:c r="C296" s="114" t="str">
        <x:v>1 sept</x:v>
      </x:c>
      <x:c r="D296" s="116"/>
    </x:row>
    <x:row r="297" ht="15" customHeight="1">
      <x:c r="A297" s="112" t="str">
        <x:v>1</x:v>
      </x:c>
      <x:c r="B297" s="114" t="str">
        <x:v>H37</x:v>
      </x:c>
      <x:c r="C297" s="114" t="n">
        <x:v>250000</x:v>
      </x:c>
      <x:c r="D297" s="116"/>
    </x:row>
    <x:row r="298" ht="15" customHeight="1">
      <x:c r="A298" s="112" t="str">
        <x:v>1</x:v>
      </x:c>
      <x:c r="B298" s="114" t="str">
        <x:v>I37</x:v>
      </x:c>
      <x:c r="C298" s="114" t="str">
        <x:v>Lunas</x:v>
      </x:c>
      <x:c r="D298" s="116"/>
    </x:row>
    <x:row r="299" ht="15" customHeight="1">
      <x:c r="A299" s="112" t="str">
        <x:v>1</x:v>
      </x:c>
      <x:c r="B299" s="114" t="str">
        <x:v>J37</x:v>
      </x:c>
      <x:c r="C299" s="114" t="str">
        <x:v>Uploaded</x:v>
      </x:c>
      <x:c r="D299" s="116"/>
    </x:row>
    <x:row r="300" ht="15" customHeight="1">
      <x:c r="A300" s="112" t="str">
        <x:v>1</x:v>
      </x:c>
      <x:c r="B300" s="114" t="str">
        <x:v>K37</x:v>
      </x:c>
      <x:c r="C300" s="114" t="str">
        <x:v>Pending</x:v>
      </x:c>
      <x:c r="D300" s="116"/>
    </x:row>
    <x:row r="301" ht="15" customHeight="1">
      <x:c r="A301" s="112" t="str">
        <x:v>1</x:v>
      </x:c>
      <x:c r="B301" s="114" t="str">
        <x:v>L37</x:v>
      </x:c>
      <x:c r="C301" s="114" t="str">
        <x:v>AMEL</x:v>
      </x:c>
      <x:c r="D301" s="116"/>
    </x:row>
    <x:row r="302" ht="15" customHeight="1">
      <x:c r="A302" s="112" t="str">
        <x:v>1</x:v>
      </x:c>
      <x:c r="B302" s="114" t="str">
        <x:v>M37</x:v>
      </x:c>
      <x:c r="C302" s="114" t="str">
        <x:v>ADIF </x:v>
      </x:c>
      <x:c r="D302" s="116"/>
    </x:row>
    <x:row r="303" ht="15" customHeight="1">
      <x:c r="A303" s="112" t="str">
        <x:v>1</x:v>
      </x:c>
      <x:c r="B303" s="114" t="str">
        <x:v>C38</x:v>
      </x:c>
      <x:c r="C303" s="114" t="str">
        <x:v>Anjani</x:v>
      </x:c>
      <x:c r="D303" s="116"/>
    </x:row>
    <x:row r="304" ht="15" customHeight="1">
      <x:c r="A304" s="112" t="str">
        <x:v>1</x:v>
      </x:c>
      <x:c r="B304" s="114" t="str">
        <x:v>D38</x:v>
      </x:c>
      <x:c r="C304" s="114" t="str">
        <x:v>Graduation</x:v>
      </x:c>
      <x:c r="D304" s="116"/>
    </x:row>
    <x:row r="305" ht="15" customHeight="1">
      <x:c r="A305" s="112" t="str">
        <x:v>1</x:v>
      </x:c>
      <x:c r="B305" s="114" t="str">
        <x:v>F38</x:v>
      </x:c>
      <x:c r="C305" s="114" t="str">
        <x:v>13 sept</x:v>
      </x:c>
      <x:c r="D305" s="116"/>
    </x:row>
    <x:row r="306" ht="15" customHeight="1">
      <x:c r="A306" s="112" t="str">
        <x:v>1</x:v>
      </x:c>
      <x:c r="B306" s="114" t="str">
        <x:v>H38</x:v>
      </x:c>
      <x:c r="C306" s="114" t="n">
        <x:v>100000</x:v>
      </x:c>
      <x:c r="D306" s="116"/>
    </x:row>
    <x:row r="307" ht="15" customHeight="1">
      <x:c r="A307" s="112" t="str">
        <x:v>1</x:v>
      </x:c>
      <x:c r="B307" s="114" t="str">
        <x:v>I38</x:v>
      </x:c>
      <x:c r="C307" s="114" t="str">
        <x:v>DP</x:v>
      </x:c>
      <x:c r="D307" s="116"/>
    </x:row>
    <x:row r="308" ht="15" customHeight="1">
      <x:c r="A308" s="112" t="str">
        <x:v>1</x:v>
      </x:c>
      <x:c r="B308" s="114" t="str">
        <x:v>L38</x:v>
      </x:c>
      <x:c r="C308" s="114" t="str">
        <x:v>AMEL</x:v>
      </x:c>
      <x:c r="D308" s="116"/>
    </x:row>
    <x:row r="309" ht="15" customHeight="1">
      <x:c r="A309" s="112" t="str">
        <x:v>1</x:v>
      </x:c>
      <x:c r="B309" s="114" t="str">
        <x:v>C39</x:v>
      </x:c>
      <x:c r="C309" s="114" t="str">
        <x:v>Eliza</x:v>
      </x:c>
      <x:c r="D309" s="116"/>
    </x:row>
    <x:row r="310" ht="15" customHeight="1">
      <x:c r="A310" s="112" t="str">
        <x:v>1</x:v>
      </x:c>
      <x:c r="B310" s="114" t="str">
        <x:v>D39</x:v>
      </x:c>
      <x:c r="C310" s="114" t="str">
        <x:v>Graduation</x:v>
      </x:c>
      <x:c r="D310" s="116"/>
    </x:row>
    <x:row r="311" ht="15" customHeight="1">
      <x:c r="A311" s="112" t="str">
        <x:v>1</x:v>
      </x:c>
      <x:c r="B311" s="114" t="str">
        <x:v>F39</x:v>
      </x:c>
      <x:c r="C311" s="114" t="str">
        <x:v>1 sept</x:v>
      </x:c>
      <x:c r="D311" s="116"/>
    </x:row>
    <x:row r="312" ht="15" customHeight="1">
      <x:c r="A312" s="112" t="str">
        <x:v>1</x:v>
      </x:c>
      <x:c r="B312" s="114" t="str">
        <x:v>G39</x:v>
      </x:c>
      <x:c r="C312" s="114" t="n">
        <x:v>310000</x:v>
      </x:c>
      <x:c r="D312" s="116"/>
    </x:row>
    <x:row r="313" ht="15" customHeight="1">
      <x:c r="A313" s="112" t="str">
        <x:v>1</x:v>
      </x:c>
      <x:c r="B313" s="114" t="str">
        <x:v>I39</x:v>
      </x:c>
      <x:c r="C313" s="114" t="str">
        <x:v>Lunas</x:v>
      </x:c>
      <x:c r="D313" s="116"/>
    </x:row>
    <x:row r="314" ht="15" customHeight="1">
      <x:c r="A314" s="112" t="str">
        <x:v>1</x:v>
      </x:c>
      <x:c r="B314" s="114" t="str">
        <x:v>J39</x:v>
      </x:c>
      <x:c r="C314" s="114" t="str">
        <x:v>Uploaded</x:v>
      </x:c>
      <x:c r="D314" s="116"/>
    </x:row>
    <x:row r="315" ht="15" customHeight="1">
      <x:c r="A315" s="112" t="str">
        <x:v>1</x:v>
      </x:c>
      <x:c r="B315" s="114" t="str">
        <x:v>K39</x:v>
      </x:c>
      <x:c r="C315" s="114" t="str">
        <x:v>Pending</x:v>
      </x:c>
      <x:c r="D315" s="116"/>
    </x:row>
    <x:row r="316" ht="15" customHeight="1">
      <x:c r="A316" s="112" t="str">
        <x:v>1</x:v>
      </x:c>
      <x:c r="B316" s="114" t="str">
        <x:v>L39</x:v>
      </x:c>
      <x:c r="C316" s="114" t="str">
        <x:v>AMEL</x:v>
      </x:c>
      <x:c r="D316" s="116"/>
    </x:row>
    <x:row r="317" ht="15" customHeight="1">
      <x:c r="A317" s="112" t="str">
        <x:v>1</x:v>
      </x:c>
      <x:c r="B317" s="114" t="str">
        <x:v>M39</x:v>
      </x:c>
      <x:c r="C317" s="114" t="str">
        <x:v>ADIF </x:v>
      </x:c>
      <x:c r="D317" s="116"/>
    </x:row>
    <x:row r="318" ht="15" customHeight="1">
      <x:c r="A318" s="112" t="str">
        <x:v>1</x:v>
      </x:c>
      <x:c r="B318" s="114" t="str">
        <x:v>C40</x:v>
      </x:c>
      <x:c r="C318" s="114" t="str">
        <x:v>Asa Farzani</x:v>
      </x:c>
      <x:c r="D318" s="116"/>
    </x:row>
    <x:row r="319" ht="15" customHeight="1">
      <x:c r="A319" s="112" t="str">
        <x:v>1</x:v>
      </x:c>
      <x:c r="B319" s="114" t="str">
        <x:v>D40</x:v>
      </x:c>
      <x:c r="C319" s="114" t="str">
        <x:v>Graduation</x:v>
      </x:c>
      <x:c r="D319" s="116"/>
    </x:row>
    <x:row r="320" ht="15" customHeight="1">
      <x:c r="A320" s="112" t="str">
        <x:v>1</x:v>
      </x:c>
      <x:c r="B320" s="114" t="str">
        <x:v>F40</x:v>
      </x:c>
      <x:c r="C320" s="114" t="str">
        <x:v>9 sept</x:v>
      </x:c>
      <x:c r="D320" s="116"/>
    </x:row>
    <x:row r="321" ht="15" customHeight="1">
      <x:c r="A321" s="112" t="str">
        <x:v>1</x:v>
      </x:c>
      <x:c r="B321" s="114" t="str">
        <x:v>H40</x:v>
      </x:c>
      <x:c r="C321" s="114" t="n">
        <x:v>350000</x:v>
      </x:c>
      <x:c r="D321" s="116"/>
    </x:row>
    <x:row r="322" ht="15" customHeight="1">
      <x:c r="A322" s="112" t="str">
        <x:v>1</x:v>
      </x:c>
      <x:c r="B322" s="114" t="str">
        <x:v>I40</x:v>
      </x:c>
      <x:c r="C322" s="114" t="str">
        <x:v>Lunas</x:v>
      </x:c>
      <x:c r="D322" s="116"/>
    </x:row>
    <x:row r="323" ht="15" customHeight="1">
      <x:c r="A323" s="112" t="str">
        <x:v>1</x:v>
      </x:c>
      <x:c r="B323" s="114" t="str">
        <x:v>L40</x:v>
      </x:c>
      <x:c r="C323" s="114" t="str">
        <x:v>AMEL</x:v>
      </x:c>
      <x:c r="D323" s="116"/>
    </x:row>
    <x:row r="324" ht="15" customHeight="1">
      <x:c r="A324" s="112" t="str">
        <x:v>1</x:v>
      </x:c>
      <x:c r="B324" s="114" t="str">
        <x:v>C41</x:v>
      </x:c>
      <x:c r="C324" s="114" t="str">
        <x:v>Jasmine Malaeka P</x:v>
      </x:c>
      <x:c r="D324" s="116"/>
    </x:row>
    <x:row r="325" ht="15" customHeight="1">
      <x:c r="A325" s="112" t="str">
        <x:v>1</x:v>
      </x:c>
      <x:c r="B325" s="114" t="str">
        <x:v>D41</x:v>
      </x:c>
      <x:c r="C325" s="114" t="str">
        <x:v>Graduation</x:v>
      </x:c>
      <x:c r="D325" s="116"/>
    </x:row>
    <x:row r="326" ht="15" customHeight="1">
      <x:c r="A326" s="112" t="str">
        <x:v>1</x:v>
      </x:c>
      <x:c r="B326" s="114" t="str">
        <x:v>F41</x:v>
      </x:c>
      <x:c r="C326" s="114" t="str">
        <x:v>2026-09-08T00:00:00</x:v>
      </x:c>
      <x:c r="D326" s="116"/>
    </x:row>
    <x:row r="327" ht="15" customHeight="1">
      <x:c r="A327" s="112" t="str">
        <x:v>1</x:v>
      </x:c>
      <x:c r="B327" s="114" t="str">
        <x:v>H41</x:v>
      </x:c>
      <x:c r="C327" s="114" t="n">
        <x:v>100000</x:v>
      </x:c>
      <x:c r="D327" s="116"/>
    </x:row>
    <x:row r="328" ht="15" customHeight="1">
      <x:c r="A328" s="112" t="str">
        <x:v>1</x:v>
      </x:c>
      <x:c r="B328" s="114" t="str">
        <x:v>I41</x:v>
      </x:c>
      <x:c r="C328" s="114" t="str">
        <x:v>DP</x:v>
      </x:c>
      <x:c r="D328" s="116"/>
    </x:row>
    <x:row r="329" ht="15" customHeight="1">
      <x:c r="A329" s="112" t="str">
        <x:v>1</x:v>
      </x:c>
      <x:c r="B329" s="114" t="str">
        <x:v>L41</x:v>
      </x:c>
      <x:c r="C329" s="114" t="str">
        <x:v>INDAH</x:v>
      </x:c>
      <x:c r="D329" s="116"/>
    </x:row>
    <x:row r="330" ht="15" customHeight="1">
      <x:c r="A330" s="112" t="str">
        <x:v>1</x:v>
      </x:c>
      <x:c r="B330" s="114" t="str">
        <x:v>C42</x:v>
      </x:c>
      <x:c r="C330" s="114" t="str">
        <x:v>Zahra Nur</x:v>
      </x:c>
      <x:c r="D330" s="116"/>
    </x:row>
    <x:row r="331" ht="15" customHeight="1">
      <x:c r="A331" s="112" t="str">
        <x:v>1</x:v>
      </x:c>
      <x:c r="B331" s="114" t="str">
        <x:v>D42</x:v>
      </x:c>
      <x:c r="C331" s="114" t="str">
        <x:v>Graduation Premium</x:v>
      </x:c>
      <x:c r="D331" s="116"/>
    </x:row>
    <x:row r="332" ht="15" customHeight="1">
      <x:c r="A332" s="112" t="str">
        <x:v>1</x:v>
      </x:c>
      <x:c r="B332" s="114" t="str">
        <x:v>F42</x:v>
      </x:c>
      <x:c r="C332" s="114" t="str">
        <x:v>2026-09-08T00:00:00</x:v>
      </x:c>
      <x:c r="D332" s="116"/>
    </x:row>
    <x:row r="333" ht="15" customHeight="1">
      <x:c r="A333" s="112" t="str">
        <x:v>1</x:v>
      </x:c>
      <x:c r="B333" s="114" t="str">
        <x:v>H42</x:v>
      </x:c>
      <x:c r="C333" s="114" t="n">
        <x:v>300000</x:v>
      </x:c>
      <x:c r="D333" s="116"/>
    </x:row>
    <x:row r="334" ht="15" customHeight="1">
      <x:c r="A334" s="112" t="str">
        <x:v>1</x:v>
      </x:c>
      <x:c r="B334" s="114" t="str">
        <x:v>I42</x:v>
      </x:c>
      <x:c r="C334" s="114" t="str">
        <x:v>DP</x:v>
      </x:c>
      <x:c r="D334" s="116"/>
    </x:row>
    <x:row r="335" ht="15" customHeight="1">
      <x:c r="A335" s="112" t="str">
        <x:v>1</x:v>
      </x:c>
      <x:c r="B335" s="114" t="str">
        <x:v>L42</x:v>
      </x:c>
      <x:c r="C335" s="114" t="str">
        <x:v>INDAH</x:v>
      </x:c>
      <x:c r="D335" s="116"/>
    </x:row>
    <x:row r="336" ht="15" customHeight="1">
      <x:c r="A336" s="112" t="str">
        <x:v>1</x:v>
      </x:c>
      <x:c r="B336" s="114" t="str">
        <x:v>C43</x:v>
      </x:c>
      <x:c r="C336" s="114" t="str">
        <x:v>Ria</x:v>
      </x:c>
      <x:c r="D336" s="116"/>
    </x:row>
    <x:row r="337" ht="15" customHeight="1">
      <x:c r="A337" s="112" t="str">
        <x:v>1</x:v>
      </x:c>
      <x:c r="B337" s="114" t="str">
        <x:v>D43</x:v>
      </x:c>
      <x:c r="C337" s="114" t="str">
        <x:v>Graduation Premium</x:v>
      </x:c>
      <x:c r="D337" s="116"/>
    </x:row>
    <x:row r="338" ht="15" customHeight="1">
      <x:c r="A338" s="112" t="str">
        <x:v>1</x:v>
      </x:c>
      <x:c r="B338" s="114" t="str">
        <x:v>F43</x:v>
      </x:c>
      <x:c r="C338" s="114" t="str">
        <x:v>2026-09-08T00:00:00</x:v>
      </x:c>
      <x:c r="D338" s="116"/>
    </x:row>
    <x:row r="339" ht="15" customHeight="1">
      <x:c r="A339" s="112" t="str">
        <x:v>1</x:v>
      </x:c>
      <x:c r="B339" s="114" t="str">
        <x:v>H43</x:v>
      </x:c>
      <x:c r="C339" s="114" t="n">
        <x:v>100000</x:v>
      </x:c>
      <x:c r="D339" s="116"/>
    </x:row>
    <x:row r="340" ht="15" customHeight="1">
      <x:c r="A340" s="112" t="str">
        <x:v>1</x:v>
      </x:c>
      <x:c r="B340" s="114" t="str">
        <x:v>I43</x:v>
      </x:c>
      <x:c r="C340" s="114" t="str">
        <x:v>DP</x:v>
      </x:c>
      <x:c r="D340" s="116"/>
    </x:row>
    <x:row r="341" ht="15" customHeight="1">
      <x:c r="A341" s="112" t="str">
        <x:v>1</x:v>
      </x:c>
      <x:c r="B341" s="114" t="str">
        <x:v>L43</x:v>
      </x:c>
      <x:c r="C341" s="114" t="str">
        <x:v>INDAH</x:v>
      </x:c>
      <x:c r="D341" s="116"/>
    </x:row>
    <x:row r="342" ht="15" customHeight="1">
      <x:c r="A342" s="112" t="str">
        <x:v>1</x:v>
      </x:c>
      <x:c r="B342" s="114" t="str">
        <x:v>C44</x:v>
      </x:c>
      <x:c r="C342" s="114" t="str">
        <x:v>Dimas</x:v>
      </x:c>
      <x:c r="D342" s="116"/>
    </x:row>
    <x:row r="343" ht="15" customHeight="1">
      <x:c r="A343" s="112" t="str">
        <x:v>1</x:v>
      </x:c>
      <x:c r="B343" s="114" t="str">
        <x:v>D44</x:v>
      </x:c>
      <x:c r="C343" s="114" t="str">
        <x:v>Graduation</x:v>
      </x:c>
      <x:c r="D343" s="116"/>
    </x:row>
    <x:row r="344" ht="15" customHeight="1">
      <x:c r="A344" s="112" t="str">
        <x:v>1</x:v>
      </x:c>
      <x:c r="B344" s="114" t="str">
        <x:v>F44</x:v>
      </x:c>
      <x:c r="C344" s="114" t="str">
        <x:v>2026-09-08T00:00:00</x:v>
      </x:c>
      <x:c r="D344" s="116"/>
    </x:row>
    <x:row r="345" ht="15" customHeight="1">
      <x:c r="A345" s="112" t="str">
        <x:v>1</x:v>
      </x:c>
      <x:c r="B345" s="114" t="str">
        <x:v>H44</x:v>
      </x:c>
      <x:c r="C345" s="114" t="n">
        <x:v>100000</x:v>
      </x:c>
      <x:c r="D345" s="116"/>
    </x:row>
    <x:row r="346" ht="15" customHeight="1">
      <x:c r="A346" s="112" t="str">
        <x:v>1</x:v>
      </x:c>
      <x:c r="B346" s="114" t="str">
        <x:v>I44</x:v>
      </x:c>
      <x:c r="C346" s="114" t="str">
        <x:v>DP</x:v>
      </x:c>
      <x:c r="D346" s="116"/>
    </x:row>
    <x:row r="347" ht="15" customHeight="1">
      <x:c r="A347" s="112" t="str">
        <x:v>1</x:v>
      </x:c>
      <x:c r="B347" s="114" t="str">
        <x:v>L44</x:v>
      </x:c>
      <x:c r="C347" s="114" t="str">
        <x:v>INDAH</x:v>
      </x:c>
      <x:c r="D347" s="116"/>
    </x:row>
    <x:row r="348" ht="15" customHeight="1">
      <x:c r="A348" s="112" t="str">
        <x:v>1</x:v>
      </x:c>
      <x:c r="B348" s="114" t="str">
        <x:v>C45</x:v>
      </x:c>
      <x:c r="C348" s="114" t="str">
        <x:v>Marcellia Eki Christine</x:v>
      </x:c>
      <x:c r="D348" s="116"/>
    </x:row>
    <x:row r="349" ht="15" customHeight="1">
      <x:c r="A349" s="112" t="str">
        <x:v>1</x:v>
      </x:c>
      <x:c r="B349" s="114" t="str">
        <x:v>D45</x:v>
      </x:c>
      <x:c r="C349" s="114" t="str">
        <x:v>Graduation</x:v>
      </x:c>
      <x:c r="D349" s="116"/>
    </x:row>
    <x:row r="350" ht="15" customHeight="1">
      <x:c r="A350" s="112" t="str">
        <x:v>1</x:v>
      </x:c>
      <x:c r="B350" s="114" t="str">
        <x:v>F45</x:v>
      </x:c>
      <x:c r="C350" s="114" t="str">
        <x:v>2026-09-09T00:00:00</x:v>
      </x:c>
      <x:c r="D350" s="116"/>
    </x:row>
    <x:row r="351" ht="15" customHeight="1">
      <x:c r="A351" s="112" t="str">
        <x:v>1</x:v>
      </x:c>
      <x:c r="B351" s="114" t="str">
        <x:v>H45</x:v>
      </x:c>
      <x:c r="C351" s="114" t="n">
        <x:v>100000</x:v>
      </x:c>
      <x:c r="D351" s="116"/>
    </x:row>
    <x:row r="352" ht="15" customHeight="1">
      <x:c r="A352" s="112" t="str">
        <x:v>1</x:v>
      </x:c>
      <x:c r="B352" s="114" t="str">
        <x:v>I45</x:v>
      </x:c>
      <x:c r="C352" s="114" t="str">
        <x:v>DP</x:v>
      </x:c>
      <x:c r="D352" s="116"/>
    </x:row>
    <x:row r="353" ht="15" customHeight="1">
      <x:c r="A353" s="112" t="str">
        <x:v>1</x:v>
      </x:c>
      <x:c r="B353" s="114" t="str">
        <x:v>L45</x:v>
      </x:c>
      <x:c r="C353" s="114" t="str">
        <x:v>INDAH</x:v>
      </x:c>
      <x:c r="D353" s="116"/>
    </x:row>
    <x:row r="354" ht="15" customHeight="1">
      <x:c r="A354" s="112" t="str">
        <x:v>1</x:v>
      </x:c>
      <x:c r="B354" s="114" t="str">
        <x:v>C46</x:v>
      </x:c>
      <x:c r="C354" s="114" t="str">
        <x:v>Prasetyo Budi Utomo</x:v>
      </x:c>
      <x:c r="D354" s="116"/>
    </x:row>
    <x:row r="355" ht="15" customHeight="1">
      <x:c r="A355" s="112" t="str">
        <x:v>1</x:v>
      </x:c>
      <x:c r="B355" s="114" t="str">
        <x:v>D46</x:v>
      </x:c>
      <x:c r="C355" s="114" t="str">
        <x:v>Graduation</x:v>
      </x:c>
      <x:c r="D355" s="116"/>
    </x:row>
    <x:row r="356" ht="15" customHeight="1">
      <x:c r="A356" s="112" t="str">
        <x:v>1</x:v>
      </x:c>
      <x:c r="B356" s="114" t="str">
        <x:v>F46</x:v>
      </x:c>
      <x:c r="C356" s="114" t="str">
        <x:v>2026-09-08T00:00:00</x:v>
      </x:c>
      <x:c r="D356" s="116"/>
    </x:row>
    <x:row r="357" ht="15" customHeight="1">
      <x:c r="A357" s="112" t="str">
        <x:v>1</x:v>
      </x:c>
      <x:c r="B357" s="114" t="str">
        <x:v>H46</x:v>
      </x:c>
      <x:c r="C357" s="114" t="n">
        <x:v>100000</x:v>
      </x:c>
      <x:c r="D357" s="116"/>
    </x:row>
    <x:row r="358" ht="15" customHeight="1">
      <x:c r="A358" s="112" t="str">
        <x:v>1</x:v>
      </x:c>
      <x:c r="B358" s="114" t="str">
        <x:v>I46</x:v>
      </x:c>
      <x:c r="C358" s="114" t="str">
        <x:v>DP</x:v>
      </x:c>
      <x:c r="D358" s="116"/>
    </x:row>
    <x:row r="359" ht="15" customHeight="1">
      <x:c r="A359" s="112" t="str">
        <x:v>1</x:v>
      </x:c>
      <x:c r="B359" s="114" t="str">
        <x:v>L46</x:v>
      </x:c>
      <x:c r="C359" s="114" t="str">
        <x:v>INDAH</x:v>
      </x:c>
      <x:c r="D359" s="116"/>
    </x:row>
    <x:row r="360" ht="15" customHeight="1">
      <x:c r="A360" s="112" t="str">
        <x:v>1</x:v>
      </x:c>
      <x:c r="B360" s="114" t="str">
        <x:v>C47</x:v>
      </x:c>
      <x:c r="C360" s="114" t="str">
        <x:v> Nayla</x:v>
      </x:c>
      <x:c r="D360" s="116"/>
    </x:row>
    <x:row r="361" ht="15" customHeight="1">
      <x:c r="A361" s="112" t="str">
        <x:v>1</x:v>
      </x:c>
      <x:c r="B361" s="114" t="str">
        <x:v>D47</x:v>
      </x:c>
      <x:c r="C361" s="114" t="str">
        <x:v>Graduation</x:v>
      </x:c>
      <x:c r="D361" s="116"/>
    </x:row>
    <x:row r="362" ht="15" customHeight="1">
      <x:c r="A362" s="112" t="str">
        <x:v>1</x:v>
      </x:c>
      <x:c r="B362" s="114" t="str">
        <x:v>F47</x:v>
      </x:c>
      <x:c r="C362" s="114" t="str">
        <x:v>7 sept</x:v>
      </x:c>
      <x:c r="D362" s="116"/>
    </x:row>
    <x:row r="363" ht="15" customHeight="1">
      <x:c r="A363" s="112" t="str">
        <x:v>1</x:v>
      </x:c>
      <x:c r="B363" s="114" t="str">
        <x:v>H47</x:v>
      </x:c>
      <x:c r="C363" s="114" t="n">
        <x:v>100000</x:v>
      </x:c>
      <x:c r="D363" s="116"/>
    </x:row>
    <x:row r="364" ht="15" customHeight="1">
      <x:c r="A364" s="112" t="str">
        <x:v>1</x:v>
      </x:c>
      <x:c r="B364" s="114" t="str">
        <x:v>I47</x:v>
      </x:c>
      <x:c r="C364" s="114" t="str">
        <x:v>DP</x:v>
      </x:c>
      <x:c r="D364" s="116"/>
    </x:row>
    <x:row r="365" ht="15" customHeight="1">
      <x:c r="A365" s="112" t="str">
        <x:v>1</x:v>
      </x:c>
      <x:c r="B365" s="114" t="str">
        <x:v>L47</x:v>
      </x:c>
      <x:c r="C365" s="114" t="str">
        <x:v>AMEL</x:v>
      </x:c>
      <x:c r="D365" s="116"/>
    </x:row>
    <x:row r="366" ht="15" customHeight="1">
      <x:c r="A366" s="112" t="str">
        <x:v>1</x:v>
      </x:c>
      <x:c r="B366" s="114" t="str">
        <x:v>C48</x:v>
      </x:c>
      <x:c r="C366" s="114" t="str">
        <x:v>Niko</x:v>
      </x:c>
      <x:c r="D366" s="116"/>
    </x:row>
    <x:row r="367" ht="15" customHeight="1">
      <x:c r="A367" s="112" t="str">
        <x:v>1</x:v>
      </x:c>
      <x:c r="B367" s="114" t="str">
        <x:v>D48</x:v>
      </x:c>
      <x:c r="C367" s="114" t="str">
        <x:v>Graduation</x:v>
      </x:c>
      <x:c r="D367" s="116"/>
    </x:row>
    <x:row r="368" ht="15" customHeight="1">
      <x:c r="A368" s="112" t="str">
        <x:v>1</x:v>
      </x:c>
      <x:c r="B368" s="114" t="str">
        <x:v>F48</x:v>
      </x:c>
      <x:c r="C368" s="114" t="str">
        <x:v>2 sept</x:v>
      </x:c>
      <x:c r="D368" s="116"/>
    </x:row>
    <x:row r="369" ht="15" customHeight="1">
      <x:c r="A369" s="112" t="str">
        <x:v>1</x:v>
      </x:c>
      <x:c r="B369" s="114" t="str">
        <x:v>H48</x:v>
      </x:c>
      <x:c r="C369" s="114" t="n">
        <x:v>100000</x:v>
      </x:c>
      <x:c r="D369" s="116"/>
    </x:row>
    <x:row r="370" ht="15" customHeight="1">
      <x:c r="A370" s="112" t="str">
        <x:v>1</x:v>
      </x:c>
      <x:c r="B370" s="114" t="str">
        <x:v>I48</x:v>
      </x:c>
      <x:c r="C370" s="114" t="str">
        <x:v>DP</x:v>
      </x:c>
      <x:c r="D370" s="116"/>
    </x:row>
    <x:row r="371" ht="15" customHeight="1">
      <x:c r="A371" s="112" t="str">
        <x:v>1</x:v>
      </x:c>
      <x:c r="B371" s="114" t="str">
        <x:v>L48</x:v>
      </x:c>
      <x:c r="C371" s="114" t="str">
        <x:v>AMEL</x:v>
      </x:c>
      <x:c r="D371" s="116"/>
    </x:row>
    <x:row r="372" ht="15" customHeight="1">
      <x:c r="A372" s="112" t="str">
        <x:v>1</x:v>
      </x:c>
      <x:c r="B372" s="114" t="str">
        <x:v>G53</x:v>
      </x:c>
      <x:c r="C372" s="114" t="n">
        <x:v>1780000</x:v>
      </x:c>
      <x:c r="D372" s="116" t="str">
        <x:v>=SUM(G4:G52)</x:v>
      </x:c>
    </x:row>
    <x:row r="373" ht="15" customHeight="1">
      <x:c r="A373" s="112" t="str">
        <x:v>1</x:v>
      </x:c>
      <x:c r="B373" s="114" t="str">
        <x:v>H53</x:v>
      </x:c>
      <x:c r="C373" s="114" t="n">
        <x:v>6110000</x:v>
      </x:c>
      <x:c r="D373" s="116" t="str">
        <x:v>=SUM(H4:H52)</x:v>
      </x:c>
    </x:row>
    <x:row r="374" ht="15" customHeight="1">
      <x:c r="A374" s="112" t="str">
        <x:v>1</x:v>
      </x:c>
      <x:c r="B374" s="114" t="str">
        <x:v>B56</x:v>
      </x:c>
      <x:c r="C374" s="114" t="str">
        <x:v>No</x:v>
      </x:c>
      <x:c r="D374" s="116"/>
    </x:row>
    <x:row r="375" ht="15" customHeight="1">
      <x:c r="A375" s="112" t="str">
        <x:v>1</x:v>
      </x:c>
      <x:c r="B375" s="114" t="str">
        <x:v>C56</x:v>
      </x:c>
      <x:c r="C375" s="114" t="str">
        <x:v>Keterangan</x:v>
      </x:c>
      <x:c r="D375" s="116"/>
    </x:row>
    <x:row r="376" ht="15" customHeight="1">
      <x:c r="A376" s="112" t="str">
        <x:v>1</x:v>
      </x:c>
      <x:c r="B376" s="114" t="str">
        <x:v>D56</x:v>
      </x:c>
      <x:c r="C376" s="114" t="str">
        <x:v>Nominal</x:v>
      </x:c>
      <x:c r="D376" s="116"/>
    </x:row>
    <x:row r="377" ht="15" customHeight="1">
      <x:c r="A377" s="112" t="str">
        <x:v>1</x:v>
      </x:c>
      <x:c r="B377" s="114" t="str">
        <x:v>N56</x:v>
      </x:c>
      <x:c r="C377" s="114" t="str">
        <x:v>Shift</x:v>
      </x:c>
      <x:c r="D377" s="116"/>
    </x:row>
    <x:row r="378" ht="15" customHeight="1">
      <x:c r="A378" s="112" t="str">
        <x:v>1</x:v>
      </x:c>
      <x:c r="B378" s="114" t="str">
        <x:v>O56</x:v>
      </x:c>
      <x:c r="C378" s="114" t="str">
        <x:v>Nama</x:v>
      </x:c>
      <x:c r="D378" s="116"/>
    </x:row>
    <x:row r="379" ht="15" customHeight="1">
      <x:c r="A379" s="112" t="str">
        <x:v>1</x:v>
      </x:c>
      <x:c r="B379" s="114" t="str">
        <x:v>B57</x:v>
      </x:c>
      <x:c r="C379" s="114" t="n">
        <x:v>1</x:v>
      </x:c>
      <x:c r="D379" s="116"/>
    </x:row>
    <x:row r="380" ht="15" customHeight="1">
      <x:c r="A380" s="112" t="str">
        <x:v>1</x:v>
      </x:c>
      <x:c r="B380" s="114" t="str">
        <x:v>C57</x:v>
      </x:c>
      <x:c r="C380" s="114" t="str">
        <x:v>Pendapatan Tunai</x:v>
      </x:c>
      <x:c r="D380" s="116"/>
    </x:row>
    <x:row r="381" ht="15" customHeight="1">
      <x:c r="A381" s="112" t="str">
        <x:v>1</x:v>
      </x:c>
      <x:c r="B381" s="114" t="str">
        <x:v>D57</x:v>
      </x:c>
      <x:c r="C381" s="114" t="n">
        <x:v>1780000</x:v>
      </x:c>
      <x:c r="D381" s="116" t="str">
        <x:v>=SUM(G53)</x:v>
      </x:c>
    </x:row>
    <x:row r="382" ht="15" customHeight="1">
      <x:c r="A382" s="112" t="str">
        <x:v>1</x:v>
      </x:c>
      <x:c r="B382" s="114" t="str">
        <x:v>L57</x:v>
      </x:c>
      <x:c r="C382" s="114" t="str">
        <x:v>indah, amel, addel</x:v>
      </x:c>
      <x:c r="D382" s="116"/>
    </x:row>
    <x:row r="383" ht="15" customHeight="1">
      <x:c r="A383" s="112" t="str">
        <x:v>1</x:v>
      </x:c>
      <x:c r="B383" s="114" t="str">
        <x:v>N57</x:v>
      </x:c>
      <x:c r="C383" s="114" t="str">
        <x:v>Admin 1</x:v>
      </x:c>
      <x:c r="D383" s="116"/>
    </x:row>
    <x:row r="384" ht="15" customHeight="1">
      <x:c r="A384" s="112" t="str">
        <x:v>1</x:v>
      </x:c>
      <x:c r="B384" s="114" t="str">
        <x:v>O57</x:v>
      </x:c>
      <x:c r="C384" s="114" t="str">
        <x:v>INDAH</x:v>
      </x:c>
      <x:c r="D384" s="116"/>
    </x:row>
    <x:row r="385" ht="15" customHeight="1">
      <x:c r="A385" s="112" t="str">
        <x:v>1</x:v>
      </x:c>
      <x:c r="B385" s="114" t="str">
        <x:v>B58</x:v>
      </x:c>
      <x:c r="C385" s="114" t="n">
        <x:v>2</x:v>
      </x:c>
      <x:c r="D385" s="116"/>
    </x:row>
    <x:row r="386" ht="15" customHeight="1">
      <x:c r="A386" s="112" t="str">
        <x:v>1</x:v>
      </x:c>
      <x:c r="B386" s="114" t="str">
        <x:v>C58</x:v>
      </x:c>
      <x:c r="C386" s="114" t="str">
        <x:v>Baterai AA &amp; Pengharum</x:v>
      </x:c>
      <x:c r="D386" s="116"/>
    </x:row>
    <x:row r="387" ht="15" customHeight="1">
      <x:c r="A387" s="112" t="str">
        <x:v>1</x:v>
      </x:c>
      <x:c r="B387" s="114" t="str">
        <x:v>D58</x:v>
      </x:c>
      <x:c r="C387" s="114" t="n">
        <x:v>-67000</x:v>
      </x:c>
      <x:c r="D387" s="116"/>
    </x:row>
    <x:row r="388" ht="15" customHeight="1">
      <x:c r="A388" s="112" t="str">
        <x:v>1</x:v>
      </x:c>
      <x:c r="B388" s="114" t="str">
        <x:v>L58</x:v>
      </x:c>
      <x:c r="C388" s="114" t="str">
        <x:v>adif, saka, vero, fahme</x:v>
      </x:c>
      <x:c r="D388" s="116"/>
    </x:row>
    <x:row r="389" ht="15" customHeight="1">
      <x:c r="A389" s="112" t="str">
        <x:v>1</x:v>
      </x:c>
      <x:c r="B389" s="114" t="str">
        <x:v>N58</x:v>
      </x:c>
      <x:c r="C389" s="114" t="str">
        <x:v>Admin 2</x:v>
      </x:c>
      <x:c r="D389" s="116"/>
    </x:row>
    <x:row r="390" ht="15" customHeight="1">
      <x:c r="A390" s="112" t="str">
        <x:v>1</x:v>
      </x:c>
      <x:c r="B390" s="114" t="str">
        <x:v>O58</x:v>
      </x:c>
      <x:c r="C390" s="114" t="str">
        <x:v>AMEL</x:v>
      </x:c>
      <x:c r="D390" s="116"/>
    </x:row>
    <x:row r="391" ht="15" customHeight="1">
      <x:c r="A391" s="112" t="str">
        <x:v>1</x:v>
      </x:c>
      <x:c r="B391" s="114" t="str">
        <x:v>B59</x:v>
      </x:c>
      <x:c r="C391" s="114" t="n">
        <x:v>3</x:v>
      </x:c>
      <x:c r="D391" s="116"/>
    </x:row>
    <x:row r="392" ht="15" customHeight="1">
      <x:c r="A392" s="112" t="str">
        <x:v>1</x:v>
      </x:c>
      <x:c r="B392" s="114" t="str">
        <x:v>N59</x:v>
      </x:c>
      <x:c r="C392" s="114" t="str">
        <x:v>Fotografer 1</x:v>
      </x:c>
      <x:c r="D392" s="116"/>
    </x:row>
    <x:row r="393" ht="15" customHeight="1">
      <x:c r="A393" s="112" t="str">
        <x:v>1</x:v>
      </x:c>
      <x:c r="B393" s="114" t="str">
        <x:v>O59</x:v>
      </x:c>
      <x:c r="C393" s="114" t="str">
        <x:v>SAKA</x:v>
      </x:c>
      <x:c r="D393" s="116"/>
    </x:row>
    <x:row r="394" ht="15" customHeight="1">
      <x:c r="A394" s="112" t="str">
        <x:v>1</x:v>
      </x:c>
      <x:c r="B394" s="114" t="str">
        <x:v>B60</x:v>
      </x:c>
      <x:c r="C394" s="114" t="n">
        <x:v>4</x:v>
      </x:c>
      <x:c r="D394" s="116"/>
    </x:row>
    <x:row r="395" ht="15" customHeight="1">
      <x:c r="A395" s="112" t="str">
        <x:v>1</x:v>
      </x:c>
      <x:c r="B395" s="114" t="str">
        <x:v>C60</x:v>
      </x:c>
      <x:c r="C395" s="114" t="str">
        <x:v>Fadel</x:v>
      </x:c>
      <x:c r="D395" s="116"/>
    </x:row>
    <x:row r="396" ht="15" customHeight="1">
      <x:c r="A396" s="112" t="str">
        <x:v>1</x:v>
      </x:c>
      <x:c r="B396" s="114" t="str">
        <x:v>D60</x:v>
      </x:c>
      <x:c r="C396" s="114" t="n">
        <x:v>-26000</x:v>
      </x:c>
      <x:c r="D396" s="116"/>
    </x:row>
    <x:row r="397" ht="15" customHeight="1">
      <x:c r="A397" s="112" t="str">
        <x:v>1</x:v>
      </x:c>
      <x:c r="B397" s="114" t="str">
        <x:v>F60</x:v>
      </x:c>
      <x:c r="C397" s="114" t="n">
        <x:v>-307000</x:v>
      </x:c>
      <x:c r="D397" s="116" t="str">
        <x:v>=D58+D61</x:v>
      </x:c>
    </x:row>
    <x:row r="398" ht="15" customHeight="1">
      <x:c r="A398" s="112" t="str">
        <x:v>1</x:v>
      </x:c>
      <x:c r="B398" s="114" t="str">
        <x:v>N60</x:v>
      </x:c>
      <x:c r="C398" s="114" t="str">
        <x:v>Fotografer 2</x:v>
      </x:c>
      <x:c r="D398" s="116"/>
    </x:row>
    <x:row r="399" ht="15" customHeight="1">
      <x:c r="A399" s="112" t="str">
        <x:v>1</x:v>
      </x:c>
      <x:c r="B399" s="114" t="str">
        <x:v>O60</x:v>
      </x:c>
      <x:c r="C399" s="114" t="str">
        <x:v>ADIF</x:v>
      </x:c>
      <x:c r="D399" s="116"/>
    </x:row>
    <x:row r="400" ht="15" customHeight="1">
      <x:c r="A400" s="112" t="str">
        <x:v>1</x:v>
      </x:c>
      <x:c r="B400" s="114" t="str">
        <x:v>B61</x:v>
      </x:c>
      <x:c r="C400" s="114" t="n">
        <x:v>5</x:v>
      </x:c>
      <x:c r="D400" s="116"/>
    </x:row>
    <x:row r="401" ht="15" customHeight="1">
      <x:c r="A401" s="112" t="str">
        <x:v>1</x:v>
      </x:c>
      <x:c r="B401" s="114" t="str">
        <x:v>C61</x:v>
      </x:c>
      <x:c r="C401" s="114" t="str">
        <x:v>sarapan wisuda day 1</x:v>
      </x:c>
      <x:c r="D401" s="116"/>
    </x:row>
    <x:row r="402" ht="15" customHeight="1">
      <x:c r="A402" s="112" t="str">
        <x:v>1</x:v>
      </x:c>
      <x:c r="B402" s="114" t="str">
        <x:v>D61</x:v>
      </x:c>
      <x:c r="C402" s="114" t="n">
        <x:v>-240000</x:v>
      </x:c>
      <x:c r="D402" s="116"/>
    </x:row>
    <x:row r="403" ht="15" customHeight="1">
      <x:c r="A403" s="112" t="str">
        <x:v>1</x:v>
      </x:c>
      <x:c r="B403" s="114" t="str">
        <x:v>B62</x:v>
      </x:c>
      <x:c r="C403" s="114" t="n">
        <x:v>6</x:v>
      </x:c>
      <x:c r="D403" s="116"/>
    </x:row>
    <x:row r="404" ht="15" customHeight="1">
      <x:c r="A404" s="112" t="str">
        <x:v>1</x:v>
      </x:c>
      <x:c r="B404" s="114" t="str">
        <x:v>K62</x:v>
      </x:c>
      <x:c r="C404" s="114" t="str">
        <x:v>KPI HARIAN | SKALA 1-5</x:v>
      </x:c>
      <x:c r="D404" s="116"/>
    </x:row>
    <x:row r="405" ht="15" customHeight="1">
      <x:c r="A405" s="112" t="str">
        <x:v>1</x:v>
      </x:c>
      <x:c r="B405" s="114" t="str">
        <x:v>B63</x:v>
      </x:c>
      <x:c r="C405" s="114" t="n">
        <x:v>7</x:v>
      </x:c>
      <x:c r="D405" s="116"/>
    </x:row>
    <x:row r="406" ht="15" customHeight="1">
      <x:c r="A406" s="112" t="str">
        <x:v>1</x:v>
      </x:c>
      <x:c r="B406" s="114" t="str">
        <x:v>K63</x:v>
      </x:c>
      <x:c r="C406" s="114" t="str">
        <x:v>Nama</x:v>
      </x:c>
      <x:c r="D406" s="116"/>
    </x:row>
    <x:row r="407" ht="15" customHeight="1">
      <x:c r="A407" s="112" t="str">
        <x:v>1</x:v>
      </x:c>
      <x:c r="B407" s="114" t="str">
        <x:v>L63</x:v>
      </x:c>
      <x:c r="C407" s="114" t="str">
        <x:v>Disiplin</x:v>
      </x:c>
      <x:c r="D407" s="116"/>
    </x:row>
    <x:row r="408" ht="15" customHeight="1">
      <x:c r="A408" s="112" t="str">
        <x:v>1</x:v>
      </x:c>
      <x:c r="B408" s="114" t="str">
        <x:v>M63</x:v>
      </x:c>
      <x:c r="C408" s="114" t="str">
        <x:v>Akurasi</x:v>
      </x:c>
      <x:c r="D408" s="116"/>
    </x:row>
    <x:row r="409" ht="15" customHeight="1">
      <x:c r="A409" s="112" t="str">
        <x:v>1</x:v>
      </x:c>
      <x:c r="B409" s="114" t="str">
        <x:v>N63</x:v>
      </x:c>
      <x:c r="C409" s="114" t="str">
        <x:v>SOP</x:v>
      </x:c>
      <x:c r="D409" s="116"/>
    </x:row>
    <x:row r="410" ht="15" customHeight="1">
      <x:c r="A410" s="112" t="str">
        <x:v>1</x:v>
      </x:c>
      <x:c r="B410" s="114" t="str">
        <x:v>O63</x:v>
      </x:c>
      <x:c r="C410" s="114" t="str">
        <x:v>Client</x:v>
      </x:c>
      <x:c r="D410" s="116"/>
    </x:row>
    <x:row r="411" ht="15" customHeight="1">
      <x:c r="A411" s="112" t="str">
        <x:v>1</x:v>
      </x:c>
      <x:c r="B411" s="114" t="str">
        <x:v>P63</x:v>
      </x:c>
      <x:c r="C411" s="114" t="str">
        <x:v>Produktivitas</x:v>
      </x:c>
      <x:c r="D411" s="116"/>
    </x:row>
    <x:row r="412" ht="15" customHeight="1">
      <x:c r="A412" s="112" t="str">
        <x:v>1</x:v>
      </x:c>
      <x:c r="B412" s="114" t="str">
        <x:v>AC63</x:v>
      </x:c>
      <x:c r="C412" s="114" t="str">
        <x:v>KPI Score Helper</x:v>
      </x:c>
      <x:c r="D412" s="116"/>
    </x:row>
    <x:row r="413" ht="15" customHeight="1">
      <x:c r="A413" s="112" t="str">
        <x:v>1</x:v>
      </x:c>
      <x:c r="B413" s="114" t="str">
        <x:v>AD63</x:v>
      </x:c>
      <x:c r="C413" s="114" t="str">
        <x:v>Status Helper</x:v>
      </x:c>
      <x:c r="D413" s="116"/>
    </x:row>
    <x:row r="414" ht="15" customHeight="1">
      <x:c r="A414" s="112" t="str">
        <x:v>1</x:v>
      </x:c>
      <x:c r="B414" s="114" t="str">
        <x:v>AE63</x:v>
      </x:c>
      <x:c r="C414" s="114" t="str">
        <x:v>Role Helper</x:v>
      </x:c>
      <x:c r="D414" s="116"/>
    </x:row>
    <x:row r="415" ht="15" customHeight="1">
      <x:c r="A415" s="112" t="str">
        <x:v>1</x:v>
      </x:c>
      <x:c r="B415" s="114" t="str">
        <x:v>AF63</x:v>
      </x:c>
      <x:c r="C415" s="114" t="str">
        <x:v>Evaluated Flag</x:v>
      </x:c>
      <x:c r="D415" s="116"/>
    </x:row>
    <x:row r="416" ht="15" customHeight="1">
      <x:c r="A416" s="112" t="str">
        <x:v>1</x:v>
      </x:c>
      <x:c r="B416" s="114" t="str">
        <x:v>AG63</x:v>
      </x:c>
      <x:c r="C416" s="114" t="str">
        <x:v>Effective Name</x:v>
      </x:c>
      <x:c r="D416" s="116"/>
    </x:row>
    <x:row r="417" ht="15" customHeight="1">
      <x:c r="A417" s="112" t="str">
        <x:v>1</x:v>
      </x:c>
      <x:c r="B417" s="114" t="str">
        <x:v>B64</x:v>
      </x:c>
      <x:c r="C417" s="114" t="n">
        <x:v>8</x:v>
      </x:c>
      <x:c r="D417" s="116"/>
    </x:row>
    <x:row r="418" ht="15" customHeight="1">
      <x:c r="A418" s="112" t="str">
        <x:v>1</x:v>
      </x:c>
      <x:c r="B418" s="114" t="str">
        <x:v>K64</x:v>
      </x:c>
      <x:c r="C418" s="114" t="str">
        <x:v>INDAH</x:v>
      </x:c>
      <x:c r="D418" s="116" t="str">
        <x:v>=IF(O57="","",O57)</x:v>
      </x:c>
    </x:row>
    <x:row r="419" ht="15" customHeight="1">
      <x:c r="A419" s="112" t="str">
        <x:v>1</x:v>
      </x:c>
      <x:c r="B419" s="114" t="str">
        <x:v>L64</x:v>
      </x:c>
      <x:c r="C419" s="114" t="n">
        <x:v>5</x:v>
      </x:c>
      <x:c r="D419" s="116"/>
    </x:row>
    <x:row r="420" ht="15" customHeight="1">
      <x:c r="A420" s="112" t="str">
        <x:v>1</x:v>
      </x:c>
      <x:c r="B420" s="114" t="str">
        <x:v>M64</x:v>
      </x:c>
      <x:c r="C420" s="114" t="n">
        <x:v>5</x:v>
      </x:c>
      <x:c r="D420" s="116"/>
    </x:row>
    <x:row r="421" ht="15" customHeight="1">
      <x:c r="A421" s="112" t="str">
        <x:v>1</x:v>
      </x:c>
      <x:c r="B421" s="114" t="str">
        <x:v>N64</x:v>
      </x:c>
      <x:c r="C421" s="114" t="n">
        <x:v>5</x:v>
      </x:c>
      <x:c r="D421" s="116"/>
    </x:row>
    <x:row r="422" ht="15" customHeight="1">
      <x:c r="A422" s="112" t="str">
        <x:v>1</x:v>
      </x:c>
      <x:c r="B422" s="114" t="str">
        <x:v>O64</x:v>
      </x:c>
      <x:c r="C422" s="114" t="n">
        <x:v>5</x:v>
      </x:c>
      <x:c r="D422" s="116"/>
    </x:row>
    <x:row r="423" ht="15" customHeight="1">
      <x:c r="A423" s="112" t="str">
        <x:v>1</x:v>
      </x:c>
      <x:c r="B423" s="114" t="str">
        <x:v>P64</x:v>
      </x:c>
      <x:c r="C423" s="114" t="n">
        <x:v>5</x:v>
      </x:c>
      <x:c r="D423" s="116"/>
    </x:row>
    <x:row r="424" ht="15" customHeight="1">
      <x:c r="A424" s="112" t="str">
        <x:v>1</x:v>
      </x:c>
      <x:c r="B424" s="114" t="str">
        <x:v>AC64</x:v>
      </x:c>
      <x:c r="C424" s="114" t="n">
        <x:v>100</x:v>
      </x:c>
      <x:c r="D424" s="116" t="str">
        <x:v>=IF(AG64="","",IF(COUNT(L64:P64)&lt;5,"",L64/5*20+M64/5*25+N64/5*25+O64/5*15+P64/5*15))</x:v>
      </x:c>
    </x:row>
    <x:row r="425" ht="15" customHeight="1">
      <x:c r="A425" s="112" t="str">
        <x:v>1</x:v>
      </x:c>
      <x:c r="B425" s="114" t="str">
        <x:v>AD64</x:v>
      </x:c>
      <x:c r="C425" s="114" t="str">
        <x:v>Sangat Baik</x:v>
      </x:c>
      <x:c r="D425" s="116" t="str">
        <x:v>=IF(AC64="","",IF(AC64&gt;=90,"Sangat Baik",IF(AC64&gt;=80,"Baik",IF(AC64&gt;=70,"Coaching","Underperform"))))</x:v>
      </x:c>
    </x:row>
    <x:row r="426" ht="15" customHeight="1">
      <x:c r="A426" s="112" t="str">
        <x:v>1</x:v>
      </x:c>
      <x:c r="B426" s="114" t="str">
        <x:v>AE64</x:v>
      </x:c>
      <x:c r="C426" s="114" t="str">
        <x:v>Admin/CS</x:v>
      </x:c>
      <x:c r="D426" s="116" t="str">
        <x:v>=IF(AG64="","",IF(OR(AG64="INDAH",AG64="ADDEL",AG64="AMEL",AG64="PENTIL",AG64="JIJANG"),"Admin/CS","Fotografer"))</x:v>
      </x:c>
    </x:row>
    <x:row r="427" ht="15" customHeight="1">
      <x:c r="A427" s="112" t="str">
        <x:v>1</x:v>
      </x:c>
      <x:c r="B427" s="114" t="str">
        <x:v>AF64</x:v>
      </x:c>
      <x:c r="C427" s="114" t="n">
        <x:v>1</x:v>
      </x:c>
      <x:c r="D427" s="116" t="str">
        <x:v>=IF(OR(AG64="",COUNT(L64:P64)&lt;5),"",1)</x:v>
      </x:c>
    </x:row>
    <x:row r="428" ht="15" customHeight="1">
      <x:c r="A428" s="112" t="str">
        <x:v>1</x:v>
      </x:c>
      <x:c r="B428" s="114" t="str">
        <x:v>AG64</x:v>
      </x:c>
      <x:c r="C428" s="114" t="str">
        <x:v>INDAH</x:v>
      </x:c>
      <x:c r="D428" s="116" t="str">
        <x:v>=IFERROR(K64,"")</x:v>
      </x:c>
    </x:row>
    <x:row r="429" ht="15" customHeight="1">
      <x:c r="A429" s="112" t="str">
        <x:v>1</x:v>
      </x:c>
      <x:c r="B429" s="114" t="str">
        <x:v>B65</x:v>
      </x:c>
      <x:c r="C429" s="114" t="n">
        <x:v>9</x:v>
      </x:c>
      <x:c r="D429" s="116"/>
    </x:row>
    <x:row r="430" ht="15" customHeight="1">
      <x:c r="A430" s="112" t="str">
        <x:v>1</x:v>
      </x:c>
      <x:c r="B430" s="114" t="str">
        <x:v>K65</x:v>
      </x:c>
      <x:c r="C430" s="114" t="str">
        <x:v>AMEL</x:v>
      </x:c>
      <x:c r="D430" s="116" t="str">
        <x:v>=IF(O58="","",O58)</x:v>
      </x:c>
    </x:row>
    <x:row r="431" ht="15" customHeight="1">
      <x:c r="A431" s="112" t="str">
        <x:v>1</x:v>
      </x:c>
      <x:c r="B431" s="114" t="str">
        <x:v>L65</x:v>
      </x:c>
      <x:c r="C431" s="114" t="n">
        <x:v>5</x:v>
      </x:c>
      <x:c r="D431" s="116"/>
    </x:row>
    <x:row r="432" ht="15" customHeight="1">
      <x:c r="A432" s="112" t="str">
        <x:v>1</x:v>
      </x:c>
      <x:c r="B432" s="114" t="str">
        <x:v>M65</x:v>
      </x:c>
      <x:c r="C432" s="114" t="n">
        <x:v>5</x:v>
      </x:c>
      <x:c r="D432" s="116"/>
    </x:row>
    <x:row r="433" ht="15" customHeight="1">
      <x:c r="A433" s="112" t="str">
        <x:v>1</x:v>
      </x:c>
      <x:c r="B433" s="114" t="str">
        <x:v>N65</x:v>
      </x:c>
      <x:c r="C433" s="114" t="n">
        <x:v>5</x:v>
      </x:c>
      <x:c r="D433" s="116"/>
    </x:row>
    <x:row r="434" ht="15" customHeight="1">
      <x:c r="A434" s="112" t="str">
        <x:v>1</x:v>
      </x:c>
      <x:c r="B434" s="114" t="str">
        <x:v>O65</x:v>
      </x:c>
      <x:c r="C434" s="114" t="n">
        <x:v>5</x:v>
      </x:c>
      <x:c r="D434" s="116"/>
    </x:row>
    <x:row r="435" ht="15" customHeight="1">
      <x:c r="A435" s="112" t="str">
        <x:v>1</x:v>
      </x:c>
      <x:c r="B435" s="114" t="str">
        <x:v>P65</x:v>
      </x:c>
      <x:c r="C435" s="114" t="n">
        <x:v>5</x:v>
      </x:c>
      <x:c r="D435" s="116"/>
    </x:row>
    <x:row r="436" ht="15" customHeight="1">
      <x:c r="A436" s="112" t="str">
        <x:v>1</x:v>
      </x:c>
      <x:c r="B436" s="114" t="str">
        <x:v>AC65</x:v>
      </x:c>
      <x:c r="C436" s="114" t="n">
        <x:v>100</x:v>
      </x:c>
      <x:c r="D436" s="116" t="str">
        <x:v>=IF(AG65="","",IF(COUNT(L65:P65)&lt;5,"",L65/5*20+M65/5*25+N65/5*25+O65/5*15+P65/5*15))</x:v>
      </x:c>
    </x:row>
    <x:row r="437" ht="15" customHeight="1">
      <x:c r="A437" s="112" t="str">
        <x:v>1</x:v>
      </x:c>
      <x:c r="B437" s="114" t="str">
        <x:v>AD65</x:v>
      </x:c>
      <x:c r="C437" s="114" t="str">
        <x:v>Sangat Baik</x:v>
      </x:c>
      <x:c r="D437" s="116" t="str">
        <x:v>=IF(AC65="","",IF(AC65&gt;=90,"Sangat Baik",IF(AC65&gt;=80,"Baik",IF(AC65&gt;=70,"Coaching","Underperform"))))</x:v>
      </x:c>
    </x:row>
    <x:row r="438" ht="15" customHeight="1">
      <x:c r="A438" s="112" t="str">
        <x:v>1</x:v>
      </x:c>
      <x:c r="B438" s="114" t="str">
        <x:v>AE65</x:v>
      </x:c>
      <x:c r="C438" s="114" t="str">
        <x:v>Admin/CS</x:v>
      </x:c>
      <x:c r="D438" s="116" t="str">
        <x:v>=IF(AG65="","",IF(OR(AG65="INDAH",AG65="ADDEL",AG65="AMEL",AG65="PENTIL",AG65="JIJANG"),"Admin/CS","Fotografer"))</x:v>
      </x:c>
    </x:row>
    <x:row r="439" ht="15" customHeight="1">
      <x:c r="A439" s="112" t="str">
        <x:v>1</x:v>
      </x:c>
      <x:c r="B439" s="114" t="str">
        <x:v>AF65</x:v>
      </x:c>
      <x:c r="C439" s="114" t="n">
        <x:v>1</x:v>
      </x:c>
      <x:c r="D439" s="116" t="str">
        <x:v>=IF(OR(AG65="",COUNT(L65:P65)&lt;5),"",1)</x:v>
      </x:c>
    </x:row>
    <x:row r="440" ht="15" customHeight="1">
      <x:c r="A440" s="112" t="str">
        <x:v>1</x:v>
      </x:c>
      <x:c r="B440" s="114" t="str">
        <x:v>AG65</x:v>
      </x:c>
      <x:c r="C440" s="114" t="str">
        <x:v>AMEL</x:v>
      </x:c>
      <x:c r="D440" s="116" t="str">
        <x:v>=IFERROR(K65,"")</x:v>
      </x:c>
    </x:row>
    <x:row r="441" ht="15" customHeight="1">
      <x:c r="A441" s="112" t="str">
        <x:v>1</x:v>
      </x:c>
      <x:c r="B441" s="114" t="str">
        <x:v>B66</x:v>
      </x:c>
      <x:c r="C441" s="114" t="n">
        <x:v>10</x:v>
      </x:c>
      <x:c r="D441" s="116"/>
    </x:row>
    <x:row r="442" ht="15" customHeight="1">
      <x:c r="A442" s="112" t="str">
        <x:v>1</x:v>
      </x:c>
      <x:c r="B442" s="114" t="str">
        <x:v>K66</x:v>
      </x:c>
      <x:c r="C442" s="114" t="str">
        <x:v>SAKA</x:v>
      </x:c>
      <x:c r="D442" s="116" t="str">
        <x:v>=IF(O59="","",O59)</x:v>
      </x:c>
    </x:row>
    <x:row r="443" ht="15" customHeight="1">
      <x:c r="A443" s="112" t="str">
        <x:v>1</x:v>
      </x:c>
      <x:c r="B443" s="114" t="str">
        <x:v>L66</x:v>
      </x:c>
      <x:c r="C443" s="114" t="n">
        <x:v>5</x:v>
      </x:c>
      <x:c r="D443" s="116"/>
    </x:row>
    <x:row r="444" ht="15" customHeight="1">
      <x:c r="A444" s="112" t="str">
        <x:v>1</x:v>
      </x:c>
      <x:c r="B444" s="114" t="str">
        <x:v>M66</x:v>
      </x:c>
      <x:c r="C444" s="114" t="n">
        <x:v>5</x:v>
      </x:c>
      <x:c r="D444" s="116"/>
    </x:row>
    <x:row r="445" ht="15" customHeight="1">
      <x:c r="A445" s="112" t="str">
        <x:v>1</x:v>
      </x:c>
      <x:c r="B445" s="114" t="str">
        <x:v>N66</x:v>
      </x:c>
      <x:c r="C445" s="114" t="n">
        <x:v>5</x:v>
      </x:c>
      <x:c r="D445" s="116"/>
    </x:row>
    <x:row r="446" ht="15" customHeight="1">
      <x:c r="A446" s="112" t="str">
        <x:v>1</x:v>
      </x:c>
      <x:c r="B446" s="114" t="str">
        <x:v>O66</x:v>
      </x:c>
      <x:c r="C446" s="114" t="n">
        <x:v>5</x:v>
      </x:c>
      <x:c r="D446" s="116"/>
    </x:row>
    <x:row r="447" ht="15" customHeight="1">
      <x:c r="A447" s="112" t="str">
        <x:v>1</x:v>
      </x:c>
      <x:c r="B447" s="114" t="str">
        <x:v>P66</x:v>
      </x:c>
      <x:c r="C447" s="114" t="n">
        <x:v>5</x:v>
      </x:c>
      <x:c r="D447" s="116"/>
    </x:row>
    <x:row r="448" ht="15" customHeight="1">
      <x:c r="A448" s="112" t="str">
        <x:v>1</x:v>
      </x:c>
      <x:c r="B448" s="114" t="str">
        <x:v>AC66</x:v>
      </x:c>
      <x:c r="C448" s="114" t="n">
        <x:v>100</x:v>
      </x:c>
      <x:c r="D448" s="116" t="str">
        <x:v>=IF(AG66="","",IF(COUNT(L66:P66)&lt;5,"",L66/5*20+M66/5*25+N66/5*25+O66/5*15+P66/5*15))</x:v>
      </x:c>
    </x:row>
    <x:row r="449" ht="15" customHeight="1">
      <x:c r="A449" s="112" t="str">
        <x:v>1</x:v>
      </x:c>
      <x:c r="B449" s="114" t="str">
        <x:v>AD66</x:v>
      </x:c>
      <x:c r="C449" s="114" t="str">
        <x:v>Sangat Baik</x:v>
      </x:c>
      <x:c r="D449" s="116" t="str">
        <x:v>=IF(AC66="","",IF(AC66&gt;=90,"Sangat Baik",IF(AC66&gt;=80,"Baik",IF(AC66&gt;=70,"Coaching","Underperform"))))</x:v>
      </x:c>
    </x:row>
    <x:row r="450" ht="15" customHeight="1">
      <x:c r="A450" s="112" t="str">
        <x:v>1</x:v>
      </x:c>
      <x:c r="B450" s="114" t="str">
        <x:v>AE66</x:v>
      </x:c>
      <x:c r="C450" s="114" t="str">
        <x:v>Fotografer</x:v>
      </x:c>
      <x:c r="D450" s="116" t="str">
        <x:v>=IF(AG66="","",IF(OR(AG66="INDAH",AG66="ADDEL",AG66="AMEL",AG66="PENTIL",AG66="JIJANG"),"Admin/CS","Fotografer"))</x:v>
      </x:c>
    </x:row>
    <x:row r="451" ht="15" customHeight="1">
      <x:c r="A451" s="112" t="str">
        <x:v>1</x:v>
      </x:c>
      <x:c r="B451" s="114" t="str">
        <x:v>AF66</x:v>
      </x:c>
      <x:c r="C451" s="114" t="n">
        <x:v>1</x:v>
      </x:c>
      <x:c r="D451" s="116" t="str">
        <x:v>=IF(OR(AG66="",COUNT(L66:P66)&lt;5),"",1)</x:v>
      </x:c>
    </x:row>
    <x:row r="452" ht="15" customHeight="1">
      <x:c r="A452" s="112" t="str">
        <x:v>1</x:v>
      </x:c>
      <x:c r="B452" s="114" t="str">
        <x:v>AG66</x:v>
      </x:c>
      <x:c r="C452" s="114" t="str">
        <x:v>SAKA</x:v>
      </x:c>
      <x:c r="D452" s="116" t="str">
        <x:v>=IFERROR(K66,"")</x:v>
      </x:c>
    </x:row>
    <x:row r="453" ht="15" customHeight="1">
      <x:c r="A453" s="112" t="str">
        <x:v>1</x:v>
      </x:c>
      <x:c r="B453" s="114" t="str">
        <x:v>B67</x:v>
      </x:c>
      <x:c r="C453" s="114" t="n">
        <x:v>11</x:v>
      </x:c>
      <x:c r="D453" s="116"/>
    </x:row>
    <x:row r="454" ht="15" customHeight="1">
      <x:c r="A454" s="112" t="str">
        <x:v>1</x:v>
      </x:c>
      <x:c r="B454" s="114" t="str">
        <x:v>K67</x:v>
      </x:c>
      <x:c r="C454" s="114" t="str">
        <x:v>ADIF</x:v>
      </x:c>
      <x:c r="D454" s="116" t="str">
        <x:v>=IF(O60="","",O60)</x:v>
      </x:c>
    </x:row>
    <x:row r="455" ht="15" customHeight="1">
      <x:c r="A455" s="112" t="str">
        <x:v>1</x:v>
      </x:c>
      <x:c r="B455" s="114" t="str">
        <x:v>L67</x:v>
      </x:c>
      <x:c r="C455" s="114" t="n">
        <x:v>5</x:v>
      </x:c>
      <x:c r="D455" s="116"/>
    </x:row>
    <x:row r="456" ht="15" customHeight="1">
      <x:c r="A456" s="112" t="str">
        <x:v>1</x:v>
      </x:c>
      <x:c r="B456" s="114" t="str">
        <x:v>M67</x:v>
      </x:c>
      <x:c r="C456" s="114" t="n">
        <x:v>5</x:v>
      </x:c>
      <x:c r="D456" s="116"/>
    </x:row>
    <x:row r="457" ht="15" customHeight="1">
      <x:c r="A457" s="112" t="str">
        <x:v>1</x:v>
      </x:c>
      <x:c r="B457" s="114" t="str">
        <x:v>N67</x:v>
      </x:c>
      <x:c r="C457" s="114" t="n">
        <x:v>5</x:v>
      </x:c>
      <x:c r="D457" s="116"/>
    </x:row>
    <x:row r="458" ht="15" customHeight="1">
      <x:c r="A458" s="112" t="str">
        <x:v>1</x:v>
      </x:c>
      <x:c r="B458" s="114" t="str">
        <x:v>O67</x:v>
      </x:c>
      <x:c r="C458" s="114" t="n">
        <x:v>5</x:v>
      </x:c>
      <x:c r="D458" s="116"/>
    </x:row>
    <x:row r="459" ht="15" customHeight="1">
      <x:c r="A459" s="112" t="str">
        <x:v>1</x:v>
      </x:c>
      <x:c r="B459" s="114" t="str">
        <x:v>P67</x:v>
      </x:c>
      <x:c r="C459" s="114" t="n">
        <x:v>5</x:v>
      </x:c>
      <x:c r="D459" s="116"/>
    </x:row>
    <x:row r="460" ht="15" customHeight="1">
      <x:c r="A460" s="112" t="str">
        <x:v>1</x:v>
      </x:c>
      <x:c r="B460" s="114" t="str">
        <x:v>AC67</x:v>
      </x:c>
      <x:c r="C460" s="114" t="n">
        <x:v>100</x:v>
      </x:c>
      <x:c r="D460" s="116" t="str">
        <x:v>=IF(AG67="","",IF(COUNT(L67:P67)&lt;5,"",L67/5*20+M67/5*25+N67/5*25+O67/5*15+P67/5*15))</x:v>
      </x:c>
    </x:row>
    <x:row r="461" ht="15" customHeight="1">
      <x:c r="A461" s="112" t="str">
        <x:v>1</x:v>
      </x:c>
      <x:c r="B461" s="114" t="str">
        <x:v>AD67</x:v>
      </x:c>
      <x:c r="C461" s="114" t="str">
        <x:v>Sangat Baik</x:v>
      </x:c>
      <x:c r="D461" s="116" t="str">
        <x:v>=IF(AC67="","",IF(AC67&gt;=90,"Sangat Baik",IF(AC67&gt;=80,"Baik",IF(AC67&gt;=70,"Coaching","Underperform"))))</x:v>
      </x:c>
    </x:row>
    <x:row r="462" ht="15" customHeight="1">
      <x:c r="A462" s="112" t="str">
        <x:v>1</x:v>
      </x:c>
      <x:c r="B462" s="114" t="str">
        <x:v>AE67</x:v>
      </x:c>
      <x:c r="C462" s="114" t="str">
        <x:v>Fotografer</x:v>
      </x:c>
      <x:c r="D462" s="116" t="str">
        <x:v>=IF(AG67="","",IF(OR(AG67="INDAH",AG67="ADDEL",AG67="AMEL",AG67="PENTIL",AG67="JIJANG"),"Admin/CS","Fotografer"))</x:v>
      </x:c>
    </x:row>
    <x:row r="463" ht="15" customHeight="1">
      <x:c r="A463" s="112" t="str">
        <x:v>1</x:v>
      </x:c>
      <x:c r="B463" s="114" t="str">
        <x:v>AF67</x:v>
      </x:c>
      <x:c r="C463" s="114" t="n">
        <x:v>1</x:v>
      </x:c>
      <x:c r="D463" s="116" t="str">
        <x:v>=IF(OR(AG67="",COUNT(L67:P67)&lt;5),"",1)</x:v>
      </x:c>
    </x:row>
    <x:row r="464" ht="15" customHeight="1">
      <x:c r="A464" s="112" t="str">
        <x:v>1</x:v>
      </x:c>
      <x:c r="B464" s="114" t="str">
        <x:v>AG67</x:v>
      </x:c>
      <x:c r="C464" s="114" t="str">
        <x:v>ADIF</x:v>
      </x:c>
      <x:c r="D464" s="116" t="str">
        <x:v>=IFERROR(K67,"")</x:v>
      </x:c>
    </x:row>
    <x:row r="465" ht="15" customHeight="1">
      <x:c r="A465" s="112" t="str">
        <x:v>1</x:v>
      </x:c>
      <x:c r="B465" s="114" t="str">
        <x:v>D68</x:v>
      </x:c>
      <x:c r="C465" s="114" t="n">
        <x:v>1447000</x:v>
      </x:c>
      <x:c r="D465" s="116" t="str">
        <x:v>=SUM(D57:D67)</x:v>
      </x:c>
    </x:row>
    <x:row r="466" ht="15" customHeight="1">
      <x:c r="A466" s="112" t="str">
        <x:v>1</x:v>
      </x:c>
      <x:c r="B466" s="114" t="str">
        <x:v>AC68</x:v>
      </x:c>
      <x:c r="C466" s="114"/>
      <x:c r="D466" s="116" t="str">
        <x:v>=IF(AG68="","",IF(COUNT(L68:P68)&lt;5,"",L68/5*20+M68/5*25+N68/5*25+O68/5*15+P68/5*15))</x:v>
      </x:c>
    </x:row>
    <x:row r="467" ht="15" customHeight="1">
      <x:c r="A467" s="112" t="str">
        <x:v>1</x:v>
      </x:c>
      <x:c r="B467" s="114" t="str">
        <x:v>AD68</x:v>
      </x:c>
      <x:c r="C467" s="114"/>
      <x:c r="D467" s="116" t="str">
        <x:v>=IF(AC68="","",IF(AC68&gt;=90,"Sangat Baik",IF(AC68&gt;=80,"Baik",IF(AC68&gt;=70,"Coaching","Underperform"))))</x:v>
      </x:c>
    </x:row>
    <x:row r="468" ht="15" customHeight="1">
      <x:c r="A468" s="112" t="str">
        <x:v>1</x:v>
      </x:c>
      <x:c r="B468" s="114" t="str">
        <x:v>AE68</x:v>
      </x:c>
      <x:c r="C468" s="114"/>
      <x:c r="D468" s="116" t="str">
        <x:v>=IF(AG68="","",IF(OR(AG68="INDAH",AG68="ADDEL",AG68="AMEL",AG68="PENTIL",AG68="JIJANG"),"Admin/CS","Fotografer"))</x:v>
      </x:c>
    </x:row>
    <x:row r="469" ht="15" customHeight="1">
      <x:c r="A469" s="112" t="str">
        <x:v>1</x:v>
      </x:c>
      <x:c r="B469" s="114" t="str">
        <x:v>AF68</x:v>
      </x:c>
      <x:c r="C469" s="114"/>
      <x:c r="D469" s="116" t="str">
        <x:v>=IF(OR(AG68="",COUNT(L68:P68)&lt;5),"",1)</x:v>
      </x:c>
    </x:row>
    <x:row r="470" ht="15" customHeight="1">
      <x:c r="A470" s="112" t="str">
        <x:v>1</x:v>
      </x:c>
      <x:c r="B470" s="114" t="str">
        <x:v>AG68</x:v>
      </x:c>
      <x:c r="C470" s="114"/>
      <x:c r="D470" s="116" t="str">
        <x:v>=IFERROR(K68,"")</x:v>
      </x:c>
    </x:row>
    <x:row r="471" ht="15" customHeight="1">
      <x:c r="A471" s="112" t="str">
        <x:v>1</x:v>
      </x:c>
      <x:c r="B471" s="114" t="str">
        <x:v>AC69</x:v>
      </x:c>
      <x:c r="C471" s="114"/>
      <x:c r="D471" s="116" t="str">
        <x:v>=IF(AG69="","",IF(COUNT(L69:P69)&lt;5,"",L69/5*20+M69/5*25+N69/5*25+O69/5*15+P69/5*15))</x:v>
      </x:c>
    </x:row>
    <x:row r="472" ht="15" customHeight="1">
      <x:c r="A472" s="112" t="str">
        <x:v>1</x:v>
      </x:c>
      <x:c r="B472" s="114" t="str">
        <x:v>AD69</x:v>
      </x:c>
      <x:c r="C472" s="114"/>
      <x:c r="D472" s="116" t="str">
        <x:v>=IF(AC69="","",IF(AC69&gt;=90,"Sangat Baik",IF(AC69&gt;=80,"Baik",IF(AC69&gt;=70,"Coaching","Underperform"))))</x:v>
      </x:c>
    </x:row>
    <x:row r="473" ht="15" customHeight="1">
      <x:c r="A473" s="112" t="str">
        <x:v>1</x:v>
      </x:c>
      <x:c r="B473" s="114" t="str">
        <x:v>AE69</x:v>
      </x:c>
      <x:c r="C473" s="114"/>
      <x:c r="D473" s="116" t="str">
        <x:v>=IF(AG69="","",IF(OR(AG69="INDAH",AG69="ADDEL",AG69="AMEL",AG69="PENTIL",AG69="JIJANG"),"Admin/CS","Fotografer"))</x:v>
      </x:c>
    </x:row>
    <x:row r="474" ht="15" customHeight="1">
      <x:c r="A474" s="112" t="str">
        <x:v>1</x:v>
      </x:c>
      <x:c r="B474" s="114" t="str">
        <x:v>AF69</x:v>
      </x:c>
      <x:c r="C474" s="114"/>
      <x:c r="D474" s="116" t="str">
        <x:v>=IF(OR(AG69="",COUNT(L69:P69)&lt;5),"",1)</x:v>
      </x:c>
    </x:row>
    <x:row r="475" ht="15" customHeight="1">
      <x:c r="A475" s="112" t="str">
        <x:v>1</x:v>
      </x:c>
      <x:c r="B475" s="114" t="str">
        <x:v>AG69</x:v>
      </x:c>
      <x:c r="C475" s="114"/>
      <x:c r="D475" s="116" t="str">
        <x:v>=IFERROR(K69,"")</x:v>
      </x:c>
    </x:row>
    <x:row r="476" ht="15" customHeight="1">
      <x:c r="A476" s="112" t="str">
        <x:v>1</x:v>
      </x:c>
      <x:c r="B476" s="114" t="str">
        <x:v>K70</x:v>
      </x:c>
      <x:c r="C476" s="114" t="str">
        <x:v>Skala: 1 Sangat Kurang | 2 Kurang | 3 Cukup | 4 Baik | 5 Sangat Baik | Jika Nama kosong, 4 baris pertama otomatis mengikuti urutan Shift</x:v>
      </x:c>
      <x:c r="D476" s="116"/>
    </x:row>
    <x:row r="477" ht="15" customHeight="1">
      <x:c r="A477" s="112" t="str">
        <x:v>1</x:v>
      </x:c>
      <x:c r="B477" s="114" t="str">
        <x:v>K72</x:v>
      </x:c>
      <x:c r="C477" s="114" t="str">
        <x:v>ADMIN FOLLOW-UP</x:v>
      </x:c>
      <x:c r="D477" s="116"/>
    </x:row>
    <x:row r="478" ht="15" customHeight="1">
      <x:c r="A478" s="112" t="str">
        <x:v>1</x:v>
      </x:c>
      <x:c r="B478" s="114" t="str">
        <x:v>K73</x:v>
      </x:c>
      <x:c r="C478" s="114" t="str">
        <x:v>Admin</x:v>
      </x:c>
      <x:c r="D478" s="116"/>
    </x:row>
    <x:row r="479" ht="15" customHeight="1">
      <x:c r="A479" s="112" t="str">
        <x:v>1</x:v>
      </x:c>
      <x:c r="B479" s="114" t="str">
        <x:v>L73</x:v>
      </x:c>
      <x:c r="C479" s="114" t="str">
        <x:v>Saving Contact</x:v>
      </x:c>
      <x:c r="D479" s="116"/>
    </x:row>
    <x:row r="480" ht="15" customHeight="1">
      <x:c r="A480" s="112" t="str">
        <x:v>1</x:v>
      </x:c>
      <x:c r="B480" s="114" t="str">
        <x:v>M73</x:v>
      </x:c>
      <x:c r="C480" s="114" t="str">
        <x:v>Reminder</x:v>
      </x:c>
      <x:c r="D480" s="116"/>
    </x:row>
    <x:row r="481" ht="15" customHeight="1">
      <x:c r="A481" s="112" t="str">
        <x:v>1</x:v>
      </x:c>
      <x:c r="B481" s="114" t="str">
        <x:v>K74</x:v>
      </x:c>
      <x:c r="C481" s="114" t="str">
        <x:v>INDAH</x:v>
      </x:c>
      <x:c r="D481" s="116" t="str">
        <x:v>=IF(O57="","",O57)</x:v>
      </x:c>
    </x:row>
    <x:row r="482" ht="15" customHeight="1">
      <x:c r="A482" s="112" t="str">
        <x:v>1</x:v>
      </x:c>
      <x:c r="B482" s="114" t="str">
        <x:v>L74</x:v>
      </x:c>
      <x:c r="C482" s="114" t="n">
        <x:v>22</x:v>
      </x:c>
      <x:c r="D482" s="116"/>
    </x:row>
    <x:row r="483" ht="15" customHeight="1">
      <x:c r="A483" s="112" t="str">
        <x:v>1</x:v>
      </x:c>
      <x:c r="B483" s="114" t="str">
        <x:v>K75</x:v>
      </x:c>
      <x:c r="C483" s="114" t="str">
        <x:v>AMEL</x:v>
      </x:c>
      <x:c r="D483" s="116" t="str">
        <x:v>=IF(O58="","",O58)</x:v>
      </x:c>
    </x:row>
    <x:row r="484" ht="15" customHeight="1">
      <x:c r="A484" s="112" t="str">
        <x:v>1</x:v>
      </x:c>
      <x:c r="B484" s="114" t="str">
        <x:v>K77</x:v>
      </x:c>
      <x:c r="C484" s="114" t="str">
        <x:v>TODAY | LEADS &amp; TRANSAKSI</x:v>
      </x:c>
      <x:c r="D484" s="116"/>
    </x:row>
    <x:row r="485" ht="15" customHeight="1">
      <x:c r="A485" s="112" t="str">
        <x:v>1</x:v>
      </x:c>
      <x:c r="B485" s="114" t="str">
        <x:v>K78</x:v>
      </x:c>
      <x:c r="C485" s="114" t="str">
        <x:v>Leads</x:v>
      </x:c>
      <x:c r="D485" s="116"/>
    </x:row>
    <x:row r="486" ht="15" customHeight="1">
      <x:c r="A486" s="112" t="str">
        <x:v>1</x:v>
      </x:c>
      <x:c r="B486" s="114" t="str">
        <x:v>M78</x:v>
      </x:c>
      <x:c r="C486" s="114" t="n">
        <x:v>65</x:v>
      </x:c>
      <x:c r="D486" s="116"/>
    </x:row>
    <x:row r="487" ht="15" customHeight="1">
      <x:c r="A487" s="112" t="str">
        <x:v>1</x:v>
      </x:c>
      <x:c r="B487" s="114" t="str">
        <x:v>K79</x:v>
      </x:c>
      <x:c r="C487" s="114" t="str">
        <x:v>Total DP</x:v>
      </x:c>
      <x:c r="D487" s="116"/>
    </x:row>
    <x:row r="488" ht="15" customHeight="1">
      <x:c r="A488" s="112" t="str">
        <x:v>1</x:v>
      </x:c>
      <x:c r="B488" s="114" t="str">
        <x:v>M79</x:v>
      </x:c>
      <x:c r="C488" s="114" t="n">
        <x:v>22</x:v>
      </x:c>
      <x:c r="D488" s="116" t="str">
        <x:v>=COUNTIF($I$4:$I$55,"DP")</x:v>
      </x:c>
    </x:row>
    <x:row r="489" ht="15" customHeight="1">
      <x:c r="A489" s="112" t="str">
        <x:v>1</x:v>
      </x:c>
      <x:c r="B489" s="114" t="str">
        <x:v>K80</x:v>
      </x:c>
      <x:c r="C489" s="114" t="str">
        <x:v>Sesi Foto</x:v>
      </x:c>
      <x:c r="D489" s="116"/>
    </x:row>
    <x:row r="490" ht="15" customHeight="1">
      <x:c r="A490" s="112" t="str">
        <x:v>1</x:v>
      </x:c>
      <x:c r="B490" s="114" t="str">
        <x:v>M80</x:v>
      </x:c>
      <x:c r="C490" s="114" t="n">
        <x:v>23</x:v>
      </x:c>
      <x:c r="D490" s="116" t="str">
        <x:v>=COUNTIFS($I$4:$I$55,"&lt;&gt;DP",$I$4:$I$55,"&lt;&gt;")</x:v>
      </x:c>
    </x:row>
    <x:row r="491" ht="15" customHeight="1">
      <x:c r="A491" s="112" t="str">
        <x:v>1</x:v>
      </x:c>
      <x:c r="B491" s="114" t="str">
        <x:v>K81</x:v>
      </x:c>
      <x:c r="C491" s="114" t="str">
        <x:v>Jumlah Transaksi Harian</x:v>
      </x:c>
      <x:c r="D491" s="116"/>
    </x:row>
    <x:row r="492" ht="15" customHeight="1">
      <x:c r="A492" s="112" t="str">
        <x:v>1</x:v>
      </x:c>
      <x:c r="B492" s="114" t="str">
        <x:v>M81</x:v>
      </x:c>
      <x:c r="C492" s="114" t="n">
        <x:v>45</x:v>
      </x:c>
      <x:c r="D492" s="116" t="str">
        <x:v>=M79+M80</x:v>
      </x:c>
    </x:row>
    <x:row r="493" ht="15" customHeight="1">
      <x:c r="A493" s="112" t="str">
        <x:v>1</x:v>
      </x:c>
      <x:c r="B493" s="114" t="str">
        <x:v>K82</x:v>
      </x:c>
      <x:c r="C493" s="114" t="str">
        <x:v>Conversion Rate</x:v>
      </x:c>
      <x:c r="D493" s="116"/>
    </x:row>
    <x:row r="494" ht="15" customHeight="1">
      <x:c r="A494" s="112" t="str">
        <x:v>1</x:v>
      </x:c>
      <x:c r="B494" s="114" t="str">
        <x:v>M82</x:v>
      </x:c>
      <x:c r="C494" s="114" t="n">
        <x:v>0.3384615385</x:v>
      </x:c>
      <x:c r="D494" s="116" t="str">
        <x:v>=IF(OR(M78="",M78=0),"",M79/M78)</x:v>
      </x:c>
    </x:row>
    <x:row r="495" ht="15" customHeight="1">
      <x:c r="A495" s="112" t="str">
        <x:v>2</x:v>
      </x:c>
      <x:c r="B495" s="114" t="str">
        <x:v>B2</x:v>
      </x:c>
      <x:c r="C495" s="114" t="str">
        <x:v>No</x:v>
      </x:c>
      <x:c r="D495" s="116"/>
    </x:row>
    <x:row r="496" ht="15" customHeight="1">
      <x:c r="A496" s="112" t="str">
        <x:v>2</x:v>
      </x:c>
      <x:c r="B496" s="114" t="str">
        <x:v>C2</x:v>
      </x:c>
      <x:c r="C496" s="114" t="str">
        <x:v>Nama</x:v>
      </x:c>
      <x:c r="D496" s="116"/>
    </x:row>
    <x:row r="497" ht="15" customHeight="1">
      <x:c r="A497" s="112" t="str">
        <x:v>2</x:v>
      </x:c>
      <x:c r="B497" s="114" t="str">
        <x:v>D2</x:v>
      </x:c>
      <x:c r="C497" s="114" t="str">
        <x:v>Paket</x:v>
      </x:c>
      <x:c r="D497" s="116"/>
    </x:row>
    <x:row r="498" ht="15" customHeight="1">
      <x:c r="A498" s="112" t="str">
        <x:v>2</x:v>
      </x:c>
      <x:c r="B498" s="114" t="str">
        <x:v>E2</x:v>
      </x:c>
      <x:c r="C498" s="114" t="str">
        <x:v>Q</x:v>
      </x:c>
      <x:c r="D498" s="116"/>
    </x:row>
    <x:row r="499" ht="15" customHeight="1">
      <x:c r="A499" s="112" t="str">
        <x:v>2</x:v>
      </x:c>
      <x:c r="B499" s="114" t="str">
        <x:v>F2</x:v>
      </x:c>
      <x:c r="C499" s="114" t="str">
        <x:v>Tanggal Foto</x:v>
      </x:c>
      <x:c r="D499" s="116"/>
    </x:row>
    <x:row r="500" ht="15" customHeight="1">
      <x:c r="A500" s="112" t="str">
        <x:v>2</x:v>
      </x:c>
      <x:c r="B500" s="114" t="str">
        <x:v>G2</x:v>
      </x:c>
      <x:c r="C500" s="114" t="str">
        <x:v>Pemasukan</x:v>
      </x:c>
      <x:c r="D500" s="116"/>
    </x:row>
    <x:row r="501" ht="15" customHeight="1">
      <x:c r="A501" s="112" t="str">
        <x:v>2</x:v>
      </x:c>
      <x:c r="B501" s="114" t="str">
        <x:v>I2</x:v>
      </x:c>
      <x:c r="C501" s="114" t="str">
        <x:v>Keterangan</x:v>
      </x:c>
      <x:c r="D501" s="116"/>
    </x:row>
    <x:row r="502" ht="15" customHeight="1">
      <x:c r="A502" s="112" t="str">
        <x:v>2</x:v>
      </x:c>
      <x:c r="B502" s="114" t="str">
        <x:v>L2</x:v>
      </x:c>
      <x:c r="C502" s="114" t="str">
        <x:v>Admin</x:v>
      </x:c>
      <x:c r="D502" s="116"/>
    </x:row>
    <x:row r="503" ht="15" customHeight="1">
      <x:c r="A503" s="112" t="str">
        <x:v>2</x:v>
      </x:c>
      <x:c r="B503" s="114" t="str">
        <x:v>M2</x:v>
      </x:c>
      <x:c r="C503" s="114" t="str">
        <x:v>Fotogarfer</x:v>
      </x:c>
      <x:c r="D503" s="116"/>
    </x:row>
    <x:row r="504" ht="15" customHeight="1">
      <x:c r="A504" s="112" t="str">
        <x:v>2</x:v>
      </x:c>
      <x:c r="B504" s="114" t="str">
        <x:v>N2</x:v>
      </x:c>
      <x:c r="C504" s="114" t="str">
        <x:v>Post Prod</x:v>
      </x:c>
      <x:c r="D504" s="116"/>
    </x:row>
    <x:row r="505" ht="15" customHeight="1">
      <x:c r="A505" s="112" t="str">
        <x:v>2</x:v>
      </x:c>
      <x:c r="B505" s="114" t="str">
        <x:v>G3</x:v>
      </x:c>
      <x:c r="C505" s="114" t="str">
        <x:v>Cash</x:v>
      </x:c>
      <x:c r="D505" s="116"/>
    </x:row>
    <x:row r="506" ht="15" customHeight="1">
      <x:c r="A506" s="112" t="str">
        <x:v>2</x:v>
      </x:c>
      <x:c r="B506" s="114" t="str">
        <x:v>H3</x:v>
      </x:c>
      <x:c r="C506" s="114" t="str">
        <x:v>Transfer</x:v>
      </x:c>
      <x:c r="D506" s="116"/>
    </x:row>
    <x:row r="507" ht="15" customHeight="1">
      <x:c r="A507" s="112" t="str">
        <x:v>2</x:v>
      </x:c>
      <x:c r="B507" s="114" t="str">
        <x:v>I3</x:v>
      </x:c>
      <x:c r="C507" s="114" t="str">
        <x:v>Pembayaran</x:v>
      </x:c>
      <x:c r="D507" s="116"/>
    </x:row>
    <x:row r="508" ht="15" customHeight="1">
      <x:c r="A508" s="112" t="str">
        <x:v>2</x:v>
      </x:c>
      <x:c r="B508" s="114" t="str">
        <x:v>J3</x:v>
      </x:c>
      <x:c r="C508" s="114" t="str">
        <x:v>All File</x:v>
      </x:c>
      <x:c r="D508" s="116"/>
    </x:row>
    <x:row r="509" ht="15" customHeight="1">
      <x:c r="A509" s="112" t="str">
        <x:v>2</x:v>
      </x:c>
      <x:c r="B509" s="114" t="str">
        <x:v>K3</x:v>
      </x:c>
      <x:c r="C509" s="114" t="str">
        <x:v>File Edit </x:v>
      </x:c>
      <x:c r="D509" s="116"/>
    </x:row>
    <x:row r="510" ht="15" customHeight="1">
      <x:c r="A510" s="112" t="str">
        <x:v>2</x:v>
      </x:c>
      <x:c r="B510" s="114" t="str">
        <x:v>N3</x:v>
      </x:c>
      <x:c r="C510" s="114" t="str">
        <x:v>Editan/FG</x:v>
      </x:c>
      <x:c r="D510" s="116"/>
    </x:row>
    <x:row r="511" ht="15" customHeight="1">
      <x:c r="A511" s="112" t="str">
        <x:v>2</x:v>
      </x:c>
      <x:c r="B511" s="114" t="str">
        <x:v>O3</x:v>
      </x:c>
      <x:c r="C511" s="114" t="str">
        <x:v>Cetakan/Fame</x:v>
      </x:c>
      <x:c r="D511" s="116"/>
    </x:row>
    <x:row r="512" ht="15" customHeight="1">
      <x:c r="A512" s="112" t="str">
        <x:v>2</x:v>
      </x:c>
      <x:c r="B512" s="114" t="str">
        <x:v>P3</x:v>
      </x:c>
      <x:c r="C512" s="114" t="str">
        <x:v>Diambil/Date</x:v>
      </x:c>
      <x:c r="D512" s="116"/>
    </x:row>
    <x:row r="513" ht="15" customHeight="1">
      <x:c r="A513" s="112" t="str">
        <x:v>2</x:v>
      </x:c>
      <x:c r="B513" s="114" t="str">
        <x:v>B4</x:v>
      </x:c>
      <x:c r="C513" s="114" t="n">
        <x:v>1</x:v>
      </x:c>
      <x:c r="D513" s="116"/>
    </x:row>
    <x:row r="514" ht="15" customHeight="1">
      <x:c r="A514" s="112" t="str">
        <x:v>2</x:v>
      </x:c>
      <x:c r="B514" s="114" t="str">
        <x:v>C4</x:v>
      </x:c>
      <x:c r="C514" s="114" t="str">
        <x:v>Feby Putri</x:v>
      </x:c>
      <x:c r="D514" s="116"/>
    </x:row>
    <x:row r="515" ht="15" customHeight="1">
      <x:c r="A515" s="112" t="str">
        <x:v>2</x:v>
      </x:c>
      <x:c r="B515" s="114" t="str">
        <x:v>D4</x:v>
      </x:c>
      <x:c r="C515" s="114" t="str">
        <x:v>Graduation</x:v>
      </x:c>
      <x:c r="D515" s="116"/>
    </x:row>
    <x:row r="516" ht="15" customHeight="1">
      <x:c r="A516" s="112" t="str">
        <x:v>2</x:v>
      </x:c>
      <x:c r="B516" s="114" t="str">
        <x:v>F4</x:v>
      </x:c>
      <x:c r="C516" s="114" t="str">
        <x:v>2026-09-09T00:00:00</x:v>
      </x:c>
      <x:c r="D516" s="116"/>
    </x:row>
    <x:row r="517" ht="15" customHeight="1">
      <x:c r="A517" s="112" t="str">
        <x:v>2</x:v>
      </x:c>
      <x:c r="B517" s="114" t="str">
        <x:v>H4</x:v>
      </x:c>
      <x:c r="C517" s="114" t="n">
        <x:v>100000</x:v>
      </x:c>
      <x:c r="D517" s="116"/>
    </x:row>
    <x:row r="518" ht="15" customHeight="1">
      <x:c r="A518" s="112" t="str">
        <x:v>2</x:v>
      </x:c>
      <x:c r="B518" s="114" t="str">
        <x:v>I4</x:v>
      </x:c>
      <x:c r="C518" s="114" t="str">
        <x:v>DP</x:v>
      </x:c>
      <x:c r="D518" s="116"/>
    </x:row>
    <x:row r="519" ht="15" customHeight="1">
      <x:c r="A519" s="112" t="str">
        <x:v>2</x:v>
      </x:c>
      <x:c r="B519" s="114" t="str">
        <x:v>L4</x:v>
      </x:c>
      <x:c r="C519" s="114" t="str">
        <x:v>INDAH</x:v>
      </x:c>
      <x:c r="D519" s="116"/>
    </x:row>
    <x:row r="520" ht="15" customHeight="1">
      <x:c r="A520" s="112" t="str">
        <x:v>2</x:v>
      </x:c>
      <x:c r="B520" s="114" t="str">
        <x:v>B5</x:v>
      </x:c>
      <x:c r="C520" s="114" t="n">
        <x:v>2</x:v>
      </x:c>
      <x:c r="D520" s="116"/>
    </x:row>
    <x:row r="521" ht="15" customHeight="1">
      <x:c r="A521" s="112" t="str">
        <x:v>2</x:v>
      </x:c>
      <x:c r="B521" s="114" t="str">
        <x:v>C5</x:v>
      </x:c>
      <x:c r="C521" s="114" t="str">
        <x:v>rindi setynai</x:v>
      </x:c>
      <x:c r="D521" s="116"/>
    </x:row>
    <x:row r="522" ht="15" customHeight="1">
      <x:c r="A522" s="112" t="str">
        <x:v>2</x:v>
      </x:c>
      <x:c r="B522" s="114" t="str">
        <x:v>D5</x:v>
      </x:c>
      <x:c r="C522" s="114" t="str">
        <x:v>Graduation</x:v>
      </x:c>
      <x:c r="D522" s="116"/>
    </x:row>
    <x:row r="523" ht="15" customHeight="1">
      <x:c r="A523" s="112" t="str">
        <x:v>2</x:v>
      </x:c>
      <x:c r="B523" s="114" t="str">
        <x:v>F5</x:v>
      </x:c>
      <x:c r="C523" s="114" t="str">
        <x:v>4 oktober</x:v>
      </x:c>
      <x:c r="D523" s="116"/>
    </x:row>
    <x:row r="524" ht="15" customHeight="1">
      <x:c r="A524" s="112" t="str">
        <x:v>2</x:v>
      </x:c>
      <x:c r="B524" s="114" t="str">
        <x:v>H5</x:v>
      </x:c>
      <x:c r="C524" s="114" t="n">
        <x:v>100000</x:v>
      </x:c>
      <x:c r="D524" s="116"/>
    </x:row>
    <x:row r="525" ht="15" customHeight="1">
      <x:c r="A525" s="112" t="str">
        <x:v>2</x:v>
      </x:c>
      <x:c r="B525" s="114" t="str">
        <x:v>I5</x:v>
      </x:c>
      <x:c r="C525" s="114" t="str">
        <x:v>DP</x:v>
      </x:c>
      <x:c r="D525" s="116"/>
    </x:row>
    <x:row r="526" ht="15" customHeight="1">
      <x:c r="A526" s="112" t="str">
        <x:v>2</x:v>
      </x:c>
      <x:c r="B526" s="114" t="str">
        <x:v>L5</x:v>
      </x:c>
      <x:c r="C526" s="114" t="str">
        <x:v>AMEL</x:v>
      </x:c>
      <x:c r="D526" s="116"/>
    </x:row>
    <x:row r="527" ht="15" customHeight="1">
      <x:c r="A527" s="112" t="str">
        <x:v>2</x:v>
      </x:c>
      <x:c r="B527" s="114" t="str">
        <x:v>B6</x:v>
      </x:c>
      <x:c r="C527" s="114" t="n">
        <x:v>3</x:v>
      </x:c>
      <x:c r="D527" s="116"/>
    </x:row>
    <x:row r="528" ht="15" customHeight="1">
      <x:c r="A528" s="112" t="str">
        <x:v>2</x:v>
      </x:c>
      <x:c r="B528" s="114" t="str">
        <x:v>C6</x:v>
      </x:c>
      <x:c r="C528" s="114" t="str">
        <x:v>Refanie Karunia Bernardi</x:v>
      </x:c>
      <x:c r="D528" s="116"/>
    </x:row>
    <x:row r="529" ht="15" customHeight="1">
      <x:c r="A529" s="112" t="str">
        <x:v>2</x:v>
      </x:c>
      <x:c r="B529" s="114" t="str">
        <x:v>D6</x:v>
      </x:c>
      <x:c r="C529" s="114" t="str">
        <x:v>Graduation</x:v>
      </x:c>
      <x:c r="D529" s="116"/>
    </x:row>
    <x:row r="530" ht="15" customHeight="1">
      <x:c r="A530" s="112" t="str">
        <x:v>2</x:v>
      </x:c>
      <x:c r="B530" s="114" t="str">
        <x:v>F6</x:v>
      </x:c>
      <x:c r="C530" s="114" t="str">
        <x:v>2026-09-08T00:00:00</x:v>
      </x:c>
      <x:c r="D530" s="116"/>
    </x:row>
    <x:row r="531" ht="15" customHeight="1">
      <x:c r="A531" s="112" t="str">
        <x:v>2</x:v>
      </x:c>
      <x:c r="B531" s="114" t="str">
        <x:v>H6</x:v>
      </x:c>
      <x:c r="C531" s="114" t="n">
        <x:v>100000</x:v>
      </x:c>
      <x:c r="D531" s="116"/>
    </x:row>
    <x:row r="532" ht="15" customHeight="1">
      <x:c r="A532" s="112" t="str">
        <x:v>2</x:v>
      </x:c>
      <x:c r="B532" s="114" t="str">
        <x:v>I6</x:v>
      </x:c>
      <x:c r="C532" s="114" t="str">
        <x:v>DP</x:v>
      </x:c>
      <x:c r="D532" s="116"/>
    </x:row>
    <x:row r="533" ht="15" customHeight="1">
      <x:c r="A533" s="112" t="str">
        <x:v>2</x:v>
      </x:c>
      <x:c r="B533" s="114" t="str">
        <x:v>L6</x:v>
      </x:c>
      <x:c r="C533" s="114" t="str">
        <x:v>AMEL</x:v>
      </x:c>
      <x:c r="D533" s="116"/>
    </x:row>
    <x:row r="534" ht="15" customHeight="1">
      <x:c r="A534" s="112" t="str">
        <x:v>2</x:v>
      </x:c>
      <x:c r="B534" s="114" t="str">
        <x:v>B7</x:v>
      </x:c>
      <x:c r="C534" s="114" t="n">
        <x:v>4</x:v>
      </x:c>
      <x:c r="D534" s="116"/>
    </x:row>
    <x:row r="535" ht="15" customHeight="1">
      <x:c r="A535" s="112" t="str">
        <x:v>2</x:v>
      </x:c>
      <x:c r="B535" s="114" t="str">
        <x:v>C7</x:v>
      </x:c>
      <x:c r="C535" s="114" t="str">
        <x:v> Flower</x:v>
      </x:c>
      <x:c r="D535" s="116"/>
    </x:row>
    <x:row r="536" ht="15" customHeight="1">
      <x:c r="A536" s="112" t="str">
        <x:v>2</x:v>
      </x:c>
      <x:c r="B536" s="114" t="str">
        <x:v>D7</x:v>
      </x:c>
      <x:c r="C536" s="114" t="str">
        <x:v>Large Group</x:v>
      </x:c>
      <x:c r="D536" s="116"/>
    </x:row>
    <x:row r="537" ht="15" customHeight="1">
      <x:c r="A537" s="112" t="str">
        <x:v>2</x:v>
      </x:c>
      <x:c r="B537" s="114" t="str">
        <x:v>F7</x:v>
      </x:c>
      <x:c r="C537" s="114" t="str">
        <x:v>2026-09-04T00:00:00</x:v>
      </x:c>
      <x:c r="D537" s="116"/>
    </x:row>
    <x:row r="538" ht="15" customHeight="1">
      <x:c r="A538" s="112" t="str">
        <x:v>2</x:v>
      </x:c>
      <x:c r="B538" s="114" t="str">
        <x:v>H7</x:v>
      </x:c>
      <x:c r="C538" s="114" t="n">
        <x:v>100000</x:v>
      </x:c>
      <x:c r="D538" s="116"/>
    </x:row>
    <x:row r="539" ht="15" customHeight="1">
      <x:c r="A539" s="112" t="str">
        <x:v>2</x:v>
      </x:c>
      <x:c r="B539" s="114" t="str">
        <x:v>I7</x:v>
      </x:c>
      <x:c r="C539" s="114" t="str">
        <x:v>DP</x:v>
      </x:c>
      <x:c r="D539" s="116"/>
    </x:row>
    <x:row r="540" ht="15" customHeight="1">
      <x:c r="A540" s="112" t="str">
        <x:v>2</x:v>
      </x:c>
      <x:c r="B540" s="114" t="str">
        <x:v>L7</x:v>
      </x:c>
      <x:c r="C540" s="114" t="str">
        <x:v>AMEL</x:v>
      </x:c>
      <x:c r="D540" s="116"/>
    </x:row>
    <x:row r="541" ht="15" customHeight="1">
      <x:c r="A541" s="112" t="str">
        <x:v>2</x:v>
      </x:c>
      <x:c r="B541" s="114" t="str">
        <x:v>B8</x:v>
      </x:c>
      <x:c r="C541" s="114" t="n">
        <x:v>5</x:v>
      </x:c>
      <x:c r="D541" s="116"/>
    </x:row>
    <x:row r="542" ht="15" customHeight="1">
      <x:c r="A542" s="112" t="str">
        <x:v>2</x:v>
      </x:c>
      <x:c r="B542" s="114" t="str">
        <x:v>C8</x:v>
      </x:c>
      <x:c r="C542" s="114" t="str">
        <x:v>Atika</x:v>
      </x:c>
      <x:c r="D542" s="116"/>
    </x:row>
    <x:row r="543" ht="15" customHeight="1">
      <x:c r="A543" s="112" t="str">
        <x:v>2</x:v>
      </x:c>
      <x:c r="B543" s="114" t="str">
        <x:v>D8</x:v>
      </x:c>
      <x:c r="C543" s="114" t="str">
        <x:v>Family A</x:v>
      </x:c>
      <x:c r="D543" s="116"/>
    </x:row>
    <x:row r="544" ht="15" customHeight="1">
      <x:c r="A544" s="112" t="str">
        <x:v>2</x:v>
      </x:c>
      <x:c r="B544" s="114" t="str">
        <x:v>F8</x:v>
      </x:c>
      <x:c r="C544" s="114" t="str">
        <x:v>6 sept</x:v>
      </x:c>
      <x:c r="D544" s="116"/>
    </x:row>
    <x:row r="545" ht="15" customHeight="1">
      <x:c r="A545" s="112" t="str">
        <x:v>2</x:v>
      </x:c>
      <x:c r="B545" s="114" t="str">
        <x:v>H8</x:v>
      </x:c>
      <x:c r="C545" s="114" t="n">
        <x:v>100000</x:v>
      </x:c>
      <x:c r="D545" s="116"/>
    </x:row>
    <x:row r="546" ht="15" customHeight="1">
      <x:c r="A546" s="112" t="str">
        <x:v>2</x:v>
      </x:c>
      <x:c r="B546" s="114" t="str">
        <x:v>I8</x:v>
      </x:c>
      <x:c r="C546" s="114" t="str">
        <x:v>DP</x:v>
      </x:c>
      <x:c r="D546" s="116"/>
    </x:row>
    <x:row r="547" ht="15" customHeight="1">
      <x:c r="A547" s="112" t="str">
        <x:v>2</x:v>
      </x:c>
      <x:c r="B547" s="114" t="str">
        <x:v>L8</x:v>
      </x:c>
      <x:c r="C547" s="114" t="str">
        <x:v>AMEL</x:v>
      </x:c>
      <x:c r="D547" s="116"/>
    </x:row>
    <x:row r="548" ht="15" customHeight="1">
      <x:c r="A548" s="112" t="str">
        <x:v>2</x:v>
      </x:c>
      <x:c r="B548" s="114" t="str">
        <x:v>B9</x:v>
      </x:c>
      <x:c r="C548" s="114" t="n">
        <x:v>6</x:v>
      </x:c>
      <x:c r="D548" s="116"/>
    </x:row>
    <x:row r="549" ht="15" customHeight="1">
      <x:c r="A549" s="112" t="str">
        <x:v>2</x:v>
      </x:c>
      <x:c r="B549" s="114" t="str">
        <x:v>C9</x:v>
      </x:c>
      <x:c r="C549" s="114" t="str">
        <x:v>Luqmanul Hakim</x:v>
      </x:c>
      <x:c r="D549" s="116"/>
    </x:row>
    <x:row r="550" ht="15" customHeight="1">
      <x:c r="A550" s="112" t="str">
        <x:v>2</x:v>
      </x:c>
      <x:c r="B550" s="114" t="str">
        <x:v>D9</x:v>
      </x:c>
      <x:c r="C550" s="114" t="str">
        <x:v>Large Group</x:v>
      </x:c>
      <x:c r="D550" s="116"/>
    </x:row>
    <x:row r="551" ht="15" customHeight="1">
      <x:c r="A551" s="112" t="str">
        <x:v>2</x:v>
      </x:c>
      <x:c r="B551" s="114" t="str">
        <x:v>F9</x:v>
      </x:c>
      <x:c r="C551" s="114" t="str">
        <x:v>4 sept</x:v>
      </x:c>
      <x:c r="D551" s="116"/>
    </x:row>
    <x:row r="552" ht="15" customHeight="1">
      <x:c r="A552" s="112" t="str">
        <x:v>2</x:v>
      </x:c>
      <x:c r="B552" s="114" t="str">
        <x:v>H9</x:v>
      </x:c>
      <x:c r="C552" s="114" t="n">
        <x:v>100000</x:v>
      </x:c>
      <x:c r="D552" s="116"/>
    </x:row>
    <x:row r="553" ht="15" customHeight="1">
      <x:c r="A553" s="112" t="str">
        <x:v>2</x:v>
      </x:c>
      <x:c r="B553" s="114" t="str">
        <x:v>I9</x:v>
      </x:c>
      <x:c r="C553" s="114" t="str">
        <x:v>DP</x:v>
      </x:c>
      <x:c r="D553" s="116"/>
    </x:row>
    <x:row r="554" ht="15" customHeight="1">
      <x:c r="A554" s="112" t="str">
        <x:v>2</x:v>
      </x:c>
      <x:c r="B554" s="114" t="str">
        <x:v>L9</x:v>
      </x:c>
      <x:c r="C554" s="114" t="str">
        <x:v>AMEL</x:v>
      </x:c>
      <x:c r="D554" s="116"/>
    </x:row>
    <x:row r="555" ht="15" customHeight="1">
      <x:c r="A555" s="112" t="str">
        <x:v>2</x:v>
      </x:c>
      <x:c r="B555" s="114" t="str">
        <x:v>B10</x:v>
      </x:c>
      <x:c r="C555" s="114" t="n">
        <x:v>7</x:v>
      </x:c>
      <x:c r="D555" s="116"/>
    </x:row>
    <x:row r="556" ht="15" customHeight="1">
      <x:c r="A556" s="112" t="str">
        <x:v>2</x:v>
      </x:c>
      <x:c r="B556" s="114" t="str">
        <x:v>C10</x:v>
      </x:c>
      <x:c r="C556" s="114" t="str">
        <x:v> Deo Putra</x:v>
      </x:c>
      <x:c r="D556" s="116"/>
    </x:row>
    <x:row r="557" ht="15" customHeight="1">
      <x:c r="A557" s="112" t="str">
        <x:v>2</x:v>
      </x:c>
      <x:c r="B557" s="114" t="str">
        <x:v>D10</x:v>
      </x:c>
      <x:c r="C557" s="114" t="str">
        <x:v>Graduation</x:v>
      </x:c>
      <x:c r="D557" s="116"/>
    </x:row>
    <x:row r="558" ht="15" customHeight="1">
      <x:c r="A558" s="112" t="str">
        <x:v>2</x:v>
      </x:c>
      <x:c r="B558" s="114" t="str">
        <x:v>F10</x:v>
      </x:c>
      <x:c r="C558" s="114" t="str">
        <x:v>8 Sept</x:v>
      </x:c>
      <x:c r="D558" s="116"/>
    </x:row>
    <x:row r="559" ht="15" customHeight="1">
      <x:c r="A559" s="112" t="str">
        <x:v>2</x:v>
      </x:c>
      <x:c r="B559" s="114" t="str">
        <x:v>H10</x:v>
      </x:c>
      <x:c r="C559" s="114" t="n">
        <x:v>100000</x:v>
      </x:c>
      <x:c r="D559" s="116"/>
    </x:row>
    <x:row r="560" ht="15" customHeight="1">
      <x:c r="A560" s="112" t="str">
        <x:v>2</x:v>
      </x:c>
      <x:c r="B560" s="114" t="str">
        <x:v>I10</x:v>
      </x:c>
      <x:c r="C560" s="114" t="str">
        <x:v>DP</x:v>
      </x:c>
      <x:c r="D560" s="116"/>
    </x:row>
    <x:row r="561" ht="15" customHeight="1">
      <x:c r="A561" s="112" t="str">
        <x:v>2</x:v>
      </x:c>
      <x:c r="B561" s="114" t="str">
        <x:v>L10</x:v>
      </x:c>
      <x:c r="C561" s="114" t="str">
        <x:v>AMEL</x:v>
      </x:c>
      <x:c r="D561" s="116"/>
    </x:row>
    <x:row r="562" ht="15" customHeight="1">
      <x:c r="A562" s="112" t="str">
        <x:v>2</x:v>
      </x:c>
      <x:c r="B562" s="114" t="str">
        <x:v>B11</x:v>
      </x:c>
      <x:c r="C562" s="114" t="n">
        <x:v>8</x:v>
      </x:c>
      <x:c r="D562" s="116"/>
    </x:row>
    <x:row r="563" ht="15" customHeight="1">
      <x:c r="A563" s="112" t="str">
        <x:v>2</x:v>
      </x:c>
      <x:c r="B563" s="114" t="str">
        <x:v>C11</x:v>
      </x:c>
      <x:c r="C563" s="114" t="str">
        <x:v>Dela setyaningrum</x:v>
      </x:c>
      <x:c r="D563" s="116"/>
    </x:row>
    <x:row r="564" ht="15" customHeight="1">
      <x:c r="A564" s="112" t="str">
        <x:v>2</x:v>
      </x:c>
      <x:c r="B564" s="114" t="str">
        <x:v>D11</x:v>
      </x:c>
      <x:c r="C564" s="114" t="str">
        <x:v>Graduation</x:v>
      </x:c>
      <x:c r="D564" s="116"/>
    </x:row>
    <x:row r="565" ht="15" customHeight="1">
      <x:c r="A565" s="112" t="str">
        <x:v>2</x:v>
      </x:c>
      <x:c r="B565" s="114" t="str">
        <x:v>F11</x:v>
      </x:c>
      <x:c r="C565" s="114" t="str">
        <x:v>2 SEPT</x:v>
      </x:c>
      <x:c r="D565" s="116"/>
    </x:row>
    <x:row r="566" ht="15" customHeight="1">
      <x:c r="A566" s="112" t="str">
        <x:v>2</x:v>
      </x:c>
      <x:c r="B566" s="114" t="str">
        <x:v>H11</x:v>
      </x:c>
      <x:c r="C566" s="114" t="n">
        <x:v>370000</x:v>
      </x:c>
      <x:c r="D566" s="116"/>
    </x:row>
    <x:row r="567" ht="15" customHeight="1">
      <x:c r="A567" s="112" t="str">
        <x:v>2</x:v>
      </x:c>
      <x:c r="B567" s="114" t="str">
        <x:v>I11</x:v>
      </x:c>
      <x:c r="C567" s="114" t="str">
        <x:v>Lunas</x:v>
      </x:c>
      <x:c r="D567" s="116"/>
    </x:row>
    <x:row r="568" ht="15" customHeight="1">
      <x:c r="A568" s="112" t="str">
        <x:v>2</x:v>
      </x:c>
      <x:c r="B568" s="114" t="str">
        <x:v>J11</x:v>
      </x:c>
      <x:c r="C568" s="114" t="str">
        <x:v>Uploaded</x:v>
      </x:c>
      <x:c r="D568" s="116"/>
    </x:row>
    <x:row r="569" ht="15" customHeight="1">
      <x:c r="A569" s="112" t="str">
        <x:v>2</x:v>
      </x:c>
      <x:c r="B569" s="114" t="str">
        <x:v>K11</x:v>
      </x:c>
      <x:c r="C569" s="114" t="str">
        <x:v>Pending</x:v>
      </x:c>
      <x:c r="D569" s="116"/>
    </x:row>
    <x:row r="570" ht="15" customHeight="1">
      <x:c r="A570" s="112" t="str">
        <x:v>2</x:v>
      </x:c>
      <x:c r="B570" s="114" t="str">
        <x:v>L11</x:v>
      </x:c>
      <x:c r="C570" s="114" t="str">
        <x:v>AMEL</x:v>
      </x:c>
      <x:c r="D570" s="116"/>
    </x:row>
    <x:row r="571" ht="15" customHeight="1">
      <x:c r="A571" s="112" t="str">
        <x:v>2</x:v>
      </x:c>
      <x:c r="B571" s="114" t="str">
        <x:v>M11</x:v>
      </x:c>
      <x:c r="C571" s="114" t="str">
        <x:v>ADIF</x:v>
      </x:c>
      <x:c r="D571" s="116"/>
    </x:row>
    <x:row r="572" ht="15" customHeight="1">
      <x:c r="A572" s="112" t="str">
        <x:v>2</x:v>
      </x:c>
      <x:c r="B572" s="114" t="str">
        <x:v>B12</x:v>
      </x:c>
      <x:c r="C572" s="114" t="n">
        <x:v>9</x:v>
      </x:c>
      <x:c r="D572" s="116"/>
    </x:row>
    <x:row r="573" ht="15" customHeight="1">
      <x:c r="A573" s="112" t="str">
        <x:v>2</x:v>
      </x:c>
      <x:c r="B573" s="114" t="str">
        <x:v>C12</x:v>
      </x:c>
      <x:c r="C573" s="114" t="str">
        <x:v>Sita Hapsari</x:v>
      </x:c>
      <x:c r="D573" s="116"/>
    </x:row>
    <x:row r="574" ht="15" customHeight="1">
      <x:c r="A574" s="112" t="str">
        <x:v>2</x:v>
      </x:c>
      <x:c r="B574" s="114" t="str">
        <x:v>D12</x:v>
      </x:c>
      <x:c r="C574" s="114" t="str">
        <x:v>Graduation</x:v>
      </x:c>
      <x:c r="D574" s="116"/>
    </x:row>
    <x:row r="575" ht="15" customHeight="1">
      <x:c r="A575" s="112" t="str">
        <x:v>2</x:v>
      </x:c>
      <x:c r="B575" s="114" t="str">
        <x:v>F12</x:v>
      </x:c>
      <x:c r="C575" s="114" t="str">
        <x:v>2 sept</x:v>
      </x:c>
      <x:c r="D575" s="116"/>
    </x:row>
    <x:row r="576" ht="15" customHeight="1">
      <x:c r="A576" s="112" t="str">
        <x:v>2</x:v>
      </x:c>
      <x:c r="B576" s="114" t="str">
        <x:v>H12</x:v>
      </x:c>
      <x:c r="C576" s="114" t="n">
        <x:v>290000</x:v>
      </x:c>
      <x:c r="D576" s="116"/>
    </x:row>
    <x:row r="577" ht="15" customHeight="1">
      <x:c r="A577" s="112" t="str">
        <x:v>2</x:v>
      </x:c>
      <x:c r="B577" s="114" t="str">
        <x:v>I12</x:v>
      </x:c>
      <x:c r="C577" s="114" t="str">
        <x:v>Lunas</x:v>
      </x:c>
      <x:c r="D577" s="116"/>
    </x:row>
    <x:row r="578" ht="15" customHeight="1">
      <x:c r="A578" s="112" t="str">
        <x:v>2</x:v>
      </x:c>
      <x:c r="B578" s="114" t="str">
        <x:v>J12</x:v>
      </x:c>
      <x:c r="C578" s="114" t="str">
        <x:v>Uploaded</x:v>
      </x:c>
      <x:c r="D578" s="116"/>
    </x:row>
    <x:row r="579" ht="15" customHeight="1">
      <x:c r="A579" s="112" t="str">
        <x:v>2</x:v>
      </x:c>
      <x:c r="B579" s="114" t="str">
        <x:v>K12</x:v>
      </x:c>
      <x:c r="C579" s="114" t="str">
        <x:v>Pending</x:v>
      </x:c>
      <x:c r="D579" s="116"/>
    </x:row>
    <x:row r="580" ht="15" customHeight="1">
      <x:c r="A580" s="112" t="str">
        <x:v>2</x:v>
      </x:c>
      <x:c r="B580" s="114" t="str">
        <x:v>L12</x:v>
      </x:c>
      <x:c r="C580" s="114" t="str">
        <x:v>AMEL</x:v>
      </x:c>
      <x:c r="D580" s="116"/>
    </x:row>
    <x:row r="581" ht="15" customHeight="1">
      <x:c r="A581" s="112" t="str">
        <x:v>2</x:v>
      </x:c>
      <x:c r="B581" s="114" t="str">
        <x:v>M12</x:v>
      </x:c>
      <x:c r="C581" s="114" t="str">
        <x:v>SAKA</x:v>
      </x:c>
      <x:c r="D581" s="116"/>
    </x:row>
    <x:row r="582" ht="15" customHeight="1">
      <x:c r="A582" s="112" t="str">
        <x:v>2</x:v>
      </x:c>
      <x:c r="B582" s="114" t="str">
        <x:v>B13</x:v>
      </x:c>
      <x:c r="C582" s="114" t="n">
        <x:v>10</x:v>
      </x:c>
      <x:c r="D582" s="116"/>
    </x:row>
    <x:row r="583" ht="15" customHeight="1">
      <x:c r="A583" s="112" t="str">
        <x:v>2</x:v>
      </x:c>
      <x:c r="B583" s="114" t="str">
        <x:v>C13</x:v>
      </x:c>
      <x:c r="C583" s="114" t="str">
        <x:v>Ummu Haniah</x:v>
      </x:c>
      <x:c r="D583" s="116"/>
    </x:row>
    <x:row r="584" ht="15" customHeight="1">
      <x:c r="A584" s="112" t="str">
        <x:v>2</x:v>
      </x:c>
      <x:c r="B584" s="114" t="str">
        <x:v>D13</x:v>
      </x:c>
      <x:c r="C584" s="114" t="str">
        <x:v>Graduation</x:v>
      </x:c>
      <x:c r="D584" s="116"/>
    </x:row>
    <x:row r="585" ht="15" customHeight="1">
      <x:c r="A585" s="112" t="str">
        <x:v>2</x:v>
      </x:c>
      <x:c r="B585" s="114" t="str">
        <x:v>F13</x:v>
      </x:c>
      <x:c r="C585" s="114" t="str">
        <x:v>2 sept</x:v>
      </x:c>
      <x:c r="D585" s="116"/>
    </x:row>
    <x:row r="586" ht="15" customHeight="1">
      <x:c r="A586" s="112" t="str">
        <x:v>2</x:v>
      </x:c>
      <x:c r="B586" s="114" t="str">
        <x:v>H13</x:v>
      </x:c>
      <x:c r="C586" s="114" t="n">
        <x:v>280000</x:v>
      </x:c>
      <x:c r="D586" s="116"/>
    </x:row>
    <x:row r="587" ht="15" customHeight="1">
      <x:c r="A587" s="112" t="str">
        <x:v>2</x:v>
      </x:c>
      <x:c r="B587" s="114" t="str">
        <x:v>I13</x:v>
      </x:c>
      <x:c r="C587" s="114" t="str">
        <x:v>Lunas</x:v>
      </x:c>
      <x:c r="D587" s="116"/>
    </x:row>
    <x:row r="588" ht="15" customHeight="1">
      <x:c r="A588" s="112" t="str">
        <x:v>2</x:v>
      </x:c>
      <x:c r="B588" s="114" t="str">
        <x:v>J13</x:v>
      </x:c>
      <x:c r="C588" s="114" t="str">
        <x:v>Uploaded</x:v>
      </x:c>
      <x:c r="D588" s="116"/>
    </x:row>
    <x:row r="589" ht="15" customHeight="1">
      <x:c r="A589" s="112" t="str">
        <x:v>2</x:v>
      </x:c>
      <x:c r="B589" s="114" t="str">
        <x:v>K13</x:v>
      </x:c>
      <x:c r="C589" s="114" t="str">
        <x:v>Pending</x:v>
      </x:c>
      <x:c r="D589" s="116"/>
    </x:row>
    <x:row r="590" ht="15" customHeight="1">
      <x:c r="A590" s="112" t="str">
        <x:v>2</x:v>
      </x:c>
      <x:c r="B590" s="114" t="str">
        <x:v>L13</x:v>
      </x:c>
      <x:c r="C590" s="114" t="str">
        <x:v>AMEL</x:v>
      </x:c>
      <x:c r="D590" s="116"/>
    </x:row>
    <x:row r="591" ht="15" customHeight="1">
      <x:c r="A591" s="112" t="str">
        <x:v>2</x:v>
      </x:c>
      <x:c r="B591" s="114" t="str">
        <x:v>M13</x:v>
      </x:c>
      <x:c r="C591" s="114" t="str">
        <x:v>FAHME</x:v>
      </x:c>
      <x:c r="D591" s="116"/>
    </x:row>
    <x:row r="592" ht="15" customHeight="1">
      <x:c r="A592" s="112" t="str">
        <x:v>2</x:v>
      </x:c>
      <x:c r="B592" s="114" t="str">
        <x:v>B14</x:v>
      </x:c>
      <x:c r="C592" s="114" t="n">
        <x:v>11</x:v>
      </x:c>
      <x:c r="D592" s="116"/>
    </x:row>
    <x:row r="593" ht="15" customHeight="1">
      <x:c r="A593" s="112" t="str">
        <x:v>2</x:v>
      </x:c>
      <x:c r="B593" s="114" t="str">
        <x:v>C14</x:v>
      </x:c>
      <x:c r="C593" s="114" t="str">
        <x:v>Revalina Indriyani Putri</x:v>
      </x:c>
      <x:c r="D593" s="116"/>
    </x:row>
    <x:row r="594" ht="15" customHeight="1">
      <x:c r="A594" s="112" t="str">
        <x:v>2</x:v>
      </x:c>
      <x:c r="B594" s="114" t="str">
        <x:v>D14</x:v>
      </x:c>
      <x:c r="C594" s="114" t="str">
        <x:v>Graduation</x:v>
      </x:c>
      <x:c r="D594" s="116"/>
    </x:row>
    <x:row r="595" ht="15" customHeight="1">
      <x:c r="A595" s="112" t="str">
        <x:v>2</x:v>
      </x:c>
      <x:c r="B595" s="114" t="str">
        <x:v>F14</x:v>
      </x:c>
      <x:c r="C595" s="114" t="str">
        <x:v>2 sept</x:v>
      </x:c>
      <x:c r="D595" s="116"/>
    </x:row>
    <x:row r="596" ht="15" customHeight="1">
      <x:c r="A596" s="112" t="str">
        <x:v>2</x:v>
      </x:c>
      <x:c r="B596" s="114" t="str">
        <x:v>G14</x:v>
      </x:c>
      <x:c r="C596" s="114" t="n">
        <x:v>250000</x:v>
      </x:c>
      <x:c r="D596" s="116"/>
    </x:row>
    <x:row r="597" ht="15" customHeight="1">
      <x:c r="A597" s="112" t="str">
        <x:v>2</x:v>
      </x:c>
      <x:c r="B597" s="114" t="str">
        <x:v>I14</x:v>
      </x:c>
      <x:c r="C597" s="114" t="str">
        <x:v>Lunas</x:v>
      </x:c>
      <x:c r="D597" s="116"/>
    </x:row>
    <x:row r="598" ht="15" customHeight="1">
      <x:c r="A598" s="112" t="str">
        <x:v>2</x:v>
      </x:c>
      <x:c r="B598" s="114" t="str">
        <x:v>J14</x:v>
      </x:c>
      <x:c r="C598" s="114" t="str">
        <x:v>Uploaded</x:v>
      </x:c>
      <x:c r="D598" s="116"/>
    </x:row>
    <x:row r="599" ht="15" customHeight="1">
      <x:c r="A599" s="112" t="str">
        <x:v>2</x:v>
      </x:c>
      <x:c r="B599" s="114" t="str">
        <x:v>K14</x:v>
      </x:c>
      <x:c r="C599" s="114" t="str">
        <x:v>Pending</x:v>
      </x:c>
      <x:c r="D599" s="116"/>
    </x:row>
    <x:row r="600" ht="15" customHeight="1">
      <x:c r="A600" s="112" t="str">
        <x:v>2</x:v>
      </x:c>
      <x:c r="B600" s="114" t="str">
        <x:v>L14</x:v>
      </x:c>
      <x:c r="C600" s="114" t="str">
        <x:v>AMEL</x:v>
      </x:c>
      <x:c r="D600" s="116"/>
    </x:row>
    <x:row r="601" ht="15" customHeight="1">
      <x:c r="A601" s="112" t="str">
        <x:v>2</x:v>
      </x:c>
      <x:c r="B601" s="114" t="str">
        <x:v>M14</x:v>
      </x:c>
      <x:c r="C601" s="114" t="str">
        <x:v>ADIF</x:v>
      </x:c>
      <x:c r="D601" s="116"/>
    </x:row>
    <x:row r="602" ht="15" customHeight="1">
      <x:c r="A602" s="112" t="str">
        <x:v>2</x:v>
      </x:c>
      <x:c r="B602" s="114" t="str">
        <x:v>B15</x:v>
      </x:c>
      <x:c r="C602" s="114" t="n">
        <x:v>12</x:v>
      </x:c>
      <x:c r="D602" s="116"/>
    </x:row>
    <x:row r="603" ht="15" customHeight="1">
      <x:c r="A603" s="112" t="str">
        <x:v>2</x:v>
      </x:c>
      <x:c r="B603" s="114" t="str">
        <x:v>C15</x:v>
      </x:c>
      <x:c r="C603" s="114" t="str">
        <x:v>Haliza Phadmawati</x:v>
      </x:c>
      <x:c r="D603" s="116"/>
    </x:row>
    <x:row r="604" ht="15" customHeight="1">
      <x:c r="A604" s="112" t="str">
        <x:v>2</x:v>
      </x:c>
      <x:c r="B604" s="114" t="str">
        <x:v>D15</x:v>
      </x:c>
      <x:c r="C604" s="114" t="str">
        <x:v>Graduation</x:v>
      </x:c>
      <x:c r="D604" s="116"/>
    </x:row>
    <x:row r="605" ht="15" customHeight="1">
      <x:c r="A605" s="112" t="str">
        <x:v>2</x:v>
      </x:c>
      <x:c r="B605" s="114" t="str">
        <x:v>F15</x:v>
      </x:c>
      <x:c r="C605" s="114" t="str">
        <x:v>2 sept</x:v>
      </x:c>
      <x:c r="D605" s="116"/>
    </x:row>
    <x:row r="606" ht="15" customHeight="1">
      <x:c r="A606" s="112" t="str">
        <x:v>2</x:v>
      </x:c>
      <x:c r="B606" s="114" t="str">
        <x:v>H15</x:v>
      </x:c>
      <x:c r="C606" s="114" t="n">
        <x:v>410000</x:v>
      </x:c>
      <x:c r="D606" s="116"/>
    </x:row>
    <x:row r="607" ht="15" customHeight="1">
      <x:c r="A607" s="112" t="str">
        <x:v>2</x:v>
      </x:c>
      <x:c r="B607" s="114" t="str">
        <x:v>I15</x:v>
      </x:c>
      <x:c r="C607" s="114" t="str">
        <x:v>Lunas</x:v>
      </x:c>
      <x:c r="D607" s="116"/>
    </x:row>
    <x:row r="608" ht="15" customHeight="1">
      <x:c r="A608" s="112" t="str">
        <x:v>2</x:v>
      </x:c>
      <x:c r="B608" s="114" t="str">
        <x:v>J15</x:v>
      </x:c>
      <x:c r="C608" s="114" t="str">
        <x:v>Uploaded</x:v>
      </x:c>
      <x:c r="D608" s="116"/>
    </x:row>
    <x:row r="609" ht="15" customHeight="1">
      <x:c r="A609" s="112" t="str">
        <x:v>2</x:v>
      </x:c>
      <x:c r="B609" s="114" t="str">
        <x:v>K15</x:v>
      </x:c>
      <x:c r="C609" s="114" t="str">
        <x:v>Pending</x:v>
      </x:c>
      <x:c r="D609" s="116"/>
    </x:row>
    <x:row r="610" ht="15" customHeight="1">
      <x:c r="A610" s="112" t="str">
        <x:v>2</x:v>
      </x:c>
      <x:c r="B610" s="114" t="str">
        <x:v>L15</x:v>
      </x:c>
      <x:c r="C610" s="114" t="str">
        <x:v>AMEL</x:v>
      </x:c>
      <x:c r="D610" s="116"/>
    </x:row>
    <x:row r="611" ht="15" customHeight="1">
      <x:c r="A611" s="112" t="str">
        <x:v>2</x:v>
      </x:c>
      <x:c r="B611" s="114" t="str">
        <x:v>M15</x:v>
      </x:c>
      <x:c r="C611" s="114" t="str">
        <x:v>FAHME</x:v>
      </x:c>
      <x:c r="D611" s="116"/>
    </x:row>
    <x:row r="612" ht="15" customHeight="1">
      <x:c r="A612" s="112" t="str">
        <x:v>2</x:v>
      </x:c>
      <x:c r="B612" s="114" t="str">
        <x:v>B16</x:v>
      </x:c>
      <x:c r="C612" s="114" t="n">
        <x:v>13</x:v>
      </x:c>
      <x:c r="D612" s="116"/>
    </x:row>
    <x:row r="613" ht="15" customHeight="1">
      <x:c r="A613" s="112" t="str">
        <x:v>2</x:v>
      </x:c>
      <x:c r="B613" s="114" t="str">
        <x:v>C16</x:v>
      </x:c>
      <x:c r="C613" s="114" t="str">
        <x:v>Ully</x:v>
      </x:c>
      <x:c r="D613" s="116"/>
    </x:row>
    <x:row r="614" ht="15" customHeight="1">
      <x:c r="A614" s="112" t="str">
        <x:v>2</x:v>
      </x:c>
      <x:c r="B614" s="114" t="str">
        <x:v>D16</x:v>
      </x:c>
      <x:c r="C614" s="114" t="str">
        <x:v>Graduation Premium</x:v>
      </x:c>
      <x:c r="D614" s="116"/>
    </x:row>
    <x:row r="615" ht="15" customHeight="1">
      <x:c r="A615" s="112" t="str">
        <x:v>2</x:v>
      </x:c>
      <x:c r="B615" s="114" t="str">
        <x:v>F16</x:v>
      </x:c>
      <x:c r="C615" s="114" t="str">
        <x:v>2 sept</x:v>
      </x:c>
      <x:c r="D615" s="116"/>
    </x:row>
    <x:row r="616" ht="15" customHeight="1">
      <x:c r="A616" s="112" t="str">
        <x:v>2</x:v>
      </x:c>
      <x:c r="B616" s="114" t="str">
        <x:v>H16</x:v>
      </x:c>
      <x:c r="C616" s="114" t="n">
        <x:v>440000</x:v>
      </x:c>
      <x:c r="D616" s="116"/>
    </x:row>
    <x:row r="617" ht="15" customHeight="1">
      <x:c r="A617" s="112" t="str">
        <x:v>2</x:v>
      </x:c>
      <x:c r="B617" s="114" t="str">
        <x:v>I16</x:v>
      </x:c>
      <x:c r="C617" s="114" t="str">
        <x:v>Lunas</x:v>
      </x:c>
      <x:c r="D617" s="116"/>
    </x:row>
    <x:row r="618" ht="15" customHeight="1">
      <x:c r="A618" s="112" t="str">
        <x:v>2</x:v>
      </x:c>
      <x:c r="B618" s="114" t="str">
        <x:v>J16</x:v>
      </x:c>
      <x:c r="C618" s="114" t="str">
        <x:v>Uploaded</x:v>
      </x:c>
      <x:c r="D618" s="116"/>
    </x:row>
    <x:row r="619" ht="15" customHeight="1">
      <x:c r="A619" s="112" t="str">
        <x:v>2</x:v>
      </x:c>
      <x:c r="B619" s="114" t="str">
        <x:v>K16</x:v>
      </x:c>
      <x:c r="C619" s="114" t="str">
        <x:v>Pending</x:v>
      </x:c>
      <x:c r="D619" s="116"/>
    </x:row>
    <x:row r="620" ht="15" customHeight="1">
      <x:c r="A620" s="112" t="str">
        <x:v>2</x:v>
      </x:c>
      <x:c r="B620" s="114" t="str">
        <x:v>L16</x:v>
      </x:c>
      <x:c r="C620" s="114" t="str">
        <x:v>AMEL</x:v>
      </x:c>
      <x:c r="D620" s="116"/>
    </x:row>
    <x:row r="621" ht="15" customHeight="1">
      <x:c r="A621" s="112" t="str">
        <x:v>2</x:v>
      </x:c>
      <x:c r="B621" s="114" t="str">
        <x:v>M16</x:v>
      </x:c>
      <x:c r="C621" s="114" t="str">
        <x:v>ABROR</x:v>
      </x:c>
      <x:c r="D621" s="116"/>
    </x:row>
    <x:row r="622" ht="15" customHeight="1">
      <x:c r="A622" s="112" t="str">
        <x:v>2</x:v>
      </x:c>
      <x:c r="B622" s="114" t="str">
        <x:v>B17</x:v>
      </x:c>
      <x:c r="C622" s="114" t="n">
        <x:v>14</x:v>
      </x:c>
      <x:c r="D622" s="116"/>
    </x:row>
    <x:row r="623" ht="15" customHeight="1">
      <x:c r="A623" s="112" t="str">
        <x:v>2</x:v>
      </x:c>
      <x:c r="B623" s="114" t="str">
        <x:v>C17</x:v>
      </x:c>
      <x:c r="C623" s="114" t="str">
        <x:v>rahma pramesti</x:v>
      </x:c>
      <x:c r="D623" s="116"/>
    </x:row>
    <x:row r="624" ht="15" customHeight="1">
      <x:c r="A624" s="112" t="str">
        <x:v>2</x:v>
      </x:c>
      <x:c r="B624" s="114" t="str">
        <x:v>D17</x:v>
      </x:c>
      <x:c r="C624" s="114" t="str">
        <x:v>Graduation</x:v>
      </x:c>
      <x:c r="D624" s="116"/>
    </x:row>
    <x:row r="625" ht="15" customHeight="1">
      <x:c r="A625" s="112" t="str">
        <x:v>2</x:v>
      </x:c>
      <x:c r="B625" s="114" t="str">
        <x:v>F17</x:v>
      </x:c>
      <x:c r="C625" s="114" t="str">
        <x:v>2 sept</x:v>
      </x:c>
      <x:c r="D625" s="116"/>
    </x:row>
    <x:row r="626" ht="15" customHeight="1">
      <x:c r="A626" s="112" t="str">
        <x:v>2</x:v>
      </x:c>
      <x:c r="B626" s="114" t="str">
        <x:v>G17</x:v>
      </x:c>
      <x:c r="C626" s="114" t="n">
        <x:v>310000</x:v>
      </x:c>
      <x:c r="D626" s="116"/>
    </x:row>
    <x:row r="627" ht="15" customHeight="1">
      <x:c r="A627" s="112" t="str">
        <x:v>2</x:v>
      </x:c>
      <x:c r="B627" s="114" t="str">
        <x:v>I17</x:v>
      </x:c>
      <x:c r="C627" s="114" t="str">
        <x:v>Lunas</x:v>
      </x:c>
      <x:c r="D627" s="116"/>
    </x:row>
    <x:row r="628" ht="15" customHeight="1">
      <x:c r="A628" s="112" t="str">
        <x:v>2</x:v>
      </x:c>
      <x:c r="B628" s="114" t="str">
        <x:v>J17</x:v>
      </x:c>
      <x:c r="C628" s="114" t="str">
        <x:v>Uploaded</x:v>
      </x:c>
      <x:c r="D628" s="116"/>
    </x:row>
    <x:row r="629" ht="15" customHeight="1">
      <x:c r="A629" s="112" t="str">
        <x:v>2</x:v>
      </x:c>
      <x:c r="B629" s="114" t="str">
        <x:v>K17</x:v>
      </x:c>
      <x:c r="C629" s="114" t="str">
        <x:v>Pending</x:v>
      </x:c>
      <x:c r="D629" s="116"/>
    </x:row>
    <x:row r="630" ht="15" customHeight="1">
      <x:c r="A630" s="112" t="str">
        <x:v>2</x:v>
      </x:c>
      <x:c r="B630" s="114" t="str">
        <x:v>L17</x:v>
      </x:c>
      <x:c r="C630" s="114" t="str">
        <x:v>AMEL</x:v>
      </x:c>
      <x:c r="D630" s="116"/>
    </x:row>
    <x:row r="631" ht="15" customHeight="1">
      <x:c r="A631" s="112" t="str">
        <x:v>2</x:v>
      </x:c>
      <x:c r="B631" s="114" t="str">
        <x:v>M17</x:v>
      </x:c>
      <x:c r="C631" s="114" t="str">
        <x:v>SAKA</x:v>
      </x:c>
      <x:c r="D631" s="116"/>
    </x:row>
    <x:row r="632" ht="15" customHeight="1">
      <x:c r="A632" s="112" t="str">
        <x:v>2</x:v>
      </x:c>
      <x:c r="B632" s="114" t="str">
        <x:v>B18</x:v>
      </x:c>
      <x:c r="C632" s="114" t="n">
        <x:v>15</x:v>
      </x:c>
      <x:c r="D632" s="116"/>
    </x:row>
    <x:row r="633" ht="15" customHeight="1">
      <x:c r="A633" s="112" t="str">
        <x:v>2</x:v>
      </x:c>
      <x:c r="B633" s="114" t="str">
        <x:v>C18</x:v>
      </x:c>
      <x:c r="C633" s="114" t="str">
        <x:v>Fahmi Sabni Ramadhan</x:v>
      </x:c>
      <x:c r="D633" s="116"/>
    </x:row>
    <x:row r="634" ht="15" customHeight="1">
      <x:c r="A634" s="112" t="str">
        <x:v>2</x:v>
      </x:c>
      <x:c r="B634" s="114" t="str">
        <x:v>D18</x:v>
      </x:c>
      <x:c r="C634" s="114" t="str">
        <x:v>Graduation</x:v>
      </x:c>
      <x:c r="D634" s="116"/>
    </x:row>
    <x:row r="635" ht="15" customHeight="1">
      <x:c r="A635" s="112" t="str">
        <x:v>2</x:v>
      </x:c>
      <x:c r="B635" s="114" t="str">
        <x:v>F18</x:v>
      </x:c>
      <x:c r="C635" s="114" t="str">
        <x:v>2 sept</x:v>
      </x:c>
      <x:c r="D635" s="116"/>
    </x:row>
    <x:row r="636" ht="15" customHeight="1">
      <x:c r="A636" s="112" t="str">
        <x:v>2</x:v>
      </x:c>
      <x:c r="B636" s="114" t="str">
        <x:v>G18</x:v>
      </x:c>
      <x:c r="C636" s="114" t="n">
        <x:v>290000</x:v>
      </x:c>
      <x:c r="D636" s="116"/>
    </x:row>
    <x:row r="637" ht="15" customHeight="1">
      <x:c r="A637" s="112" t="str">
        <x:v>2</x:v>
      </x:c>
      <x:c r="B637" s="114" t="str">
        <x:v>I18</x:v>
      </x:c>
      <x:c r="C637" s="114" t="str">
        <x:v>Lunas</x:v>
      </x:c>
      <x:c r="D637" s="116"/>
    </x:row>
    <x:row r="638" ht="15" customHeight="1">
      <x:c r="A638" s="112" t="str">
        <x:v>2</x:v>
      </x:c>
      <x:c r="B638" s="114" t="str">
        <x:v>J18</x:v>
      </x:c>
      <x:c r="C638" s="114" t="str">
        <x:v>Uploaded</x:v>
      </x:c>
      <x:c r="D638" s="116"/>
    </x:row>
    <x:row r="639" ht="15" customHeight="1">
      <x:c r="A639" s="112" t="str">
        <x:v>2</x:v>
      </x:c>
      <x:c r="B639" s="114" t="str">
        <x:v>K18</x:v>
      </x:c>
      <x:c r="C639" s="114" t="str">
        <x:v>Pending</x:v>
      </x:c>
      <x:c r="D639" s="116"/>
    </x:row>
    <x:row r="640" ht="15" customHeight="1">
      <x:c r="A640" s="112" t="str">
        <x:v>2</x:v>
      </x:c>
      <x:c r="B640" s="114" t="str">
        <x:v>L18</x:v>
      </x:c>
      <x:c r="C640" s="114" t="str">
        <x:v>AMEL</x:v>
      </x:c>
      <x:c r="D640" s="116"/>
    </x:row>
    <x:row r="641" ht="15" customHeight="1">
      <x:c r="A641" s="112" t="str">
        <x:v>2</x:v>
      </x:c>
      <x:c r="B641" s="114" t="str">
        <x:v>M18</x:v>
      </x:c>
      <x:c r="C641" s="114" t="str">
        <x:v>ADIF</x:v>
      </x:c>
      <x:c r="D641" s="116"/>
    </x:row>
    <x:row r="642" ht="15" customHeight="1">
      <x:c r="A642" s="112" t="str">
        <x:v>2</x:v>
      </x:c>
      <x:c r="B642" s="114" t="str">
        <x:v>B19</x:v>
      </x:c>
      <x:c r="C642" s="114" t="n">
        <x:v>16</x:v>
      </x:c>
      <x:c r="D642" s="116"/>
    </x:row>
    <x:row r="643" ht="15" customHeight="1">
      <x:c r="A643" s="112" t="str">
        <x:v>2</x:v>
      </x:c>
      <x:c r="B643" s="114" t="str">
        <x:v>C19</x:v>
      </x:c>
      <x:c r="C643" s="114" t="str">
        <x:v>Hilda Rahmawati</x:v>
      </x:c>
      <x:c r="D643" s="116"/>
    </x:row>
    <x:row r="644" ht="15" customHeight="1">
      <x:c r="A644" s="112" t="str">
        <x:v>2</x:v>
      </x:c>
      <x:c r="B644" s="114" t="str">
        <x:v>D19</x:v>
      </x:c>
      <x:c r="C644" s="114" t="str">
        <x:v>Graduation</x:v>
      </x:c>
      <x:c r="D644" s="116"/>
    </x:row>
    <x:row r="645" ht="15" customHeight="1">
      <x:c r="A645" s="112" t="str">
        <x:v>2</x:v>
      </x:c>
      <x:c r="B645" s="114" t="str">
        <x:v>F19</x:v>
      </x:c>
      <x:c r="C645" s="114" t="str">
        <x:v>2 sept</x:v>
      </x:c>
      <x:c r="D645" s="116"/>
    </x:row>
    <x:row r="646" ht="15" customHeight="1">
      <x:c r="A646" s="112" t="str">
        <x:v>2</x:v>
      </x:c>
      <x:c r="B646" s="114" t="str">
        <x:v>H19</x:v>
      </x:c>
      <x:c r="C646" s="114" t="n">
        <x:v>290000</x:v>
      </x:c>
      <x:c r="D646" s="116"/>
    </x:row>
    <x:row r="647" ht="15" customHeight="1">
      <x:c r="A647" s="112" t="str">
        <x:v>2</x:v>
      </x:c>
      <x:c r="B647" s="114" t="str">
        <x:v>I19</x:v>
      </x:c>
      <x:c r="C647" s="114" t="str">
        <x:v>Lunas</x:v>
      </x:c>
      <x:c r="D647" s="116"/>
    </x:row>
    <x:row r="648" ht="15" customHeight="1">
      <x:c r="A648" s="112" t="str">
        <x:v>2</x:v>
      </x:c>
      <x:c r="B648" s="114" t="str">
        <x:v>J19</x:v>
      </x:c>
      <x:c r="C648" s="114" t="str">
        <x:v>Uploaded</x:v>
      </x:c>
      <x:c r="D648" s="116"/>
    </x:row>
    <x:row r="649" ht="15" customHeight="1">
      <x:c r="A649" s="112" t="str">
        <x:v>2</x:v>
      </x:c>
      <x:c r="B649" s="114" t="str">
        <x:v>K19</x:v>
      </x:c>
      <x:c r="C649" s="114" t="str">
        <x:v>Pending</x:v>
      </x:c>
      <x:c r="D649" s="116"/>
    </x:row>
    <x:row r="650" ht="15" customHeight="1">
      <x:c r="A650" s="112" t="str">
        <x:v>2</x:v>
      </x:c>
      <x:c r="B650" s="114" t="str">
        <x:v>L19</x:v>
      </x:c>
      <x:c r="C650" s="114" t="str">
        <x:v>AMEL</x:v>
      </x:c>
      <x:c r="D650" s="116"/>
    </x:row>
    <x:row r="651" ht="15" customHeight="1">
      <x:c r="A651" s="112" t="str">
        <x:v>2</x:v>
      </x:c>
      <x:c r="B651" s="114" t="str">
        <x:v>M19</x:v>
      </x:c>
      <x:c r="C651" s="114" t="str">
        <x:v>ABROR</x:v>
      </x:c>
      <x:c r="D651" s="116"/>
    </x:row>
    <x:row r="652" ht="15" customHeight="1">
      <x:c r="A652" s="112" t="str">
        <x:v>2</x:v>
      </x:c>
      <x:c r="B652" s="114" t="str">
        <x:v>B20</x:v>
      </x:c>
      <x:c r="C652" s="114" t="n">
        <x:v>17</x:v>
      </x:c>
      <x:c r="D652" s="116"/>
    </x:row>
    <x:row r="653" ht="15" customHeight="1">
      <x:c r="A653" s="112" t="str">
        <x:v>2</x:v>
      </x:c>
      <x:c r="B653" s="114" t="str">
        <x:v>C20</x:v>
      </x:c>
      <x:c r="C653" s="114" t="str">
        <x:v>Zae</x:v>
      </x:c>
      <x:c r="D653" s="116"/>
    </x:row>
    <x:row r="654" ht="15" customHeight="1">
      <x:c r="A654" s="112" t="str">
        <x:v>2</x:v>
      </x:c>
      <x:c r="B654" s="114" t="str">
        <x:v>D20</x:v>
      </x:c>
      <x:c r="C654" s="114" t="str">
        <x:v>Graduation</x:v>
      </x:c>
      <x:c r="D654" s="116"/>
    </x:row>
    <x:row r="655" ht="15" customHeight="1">
      <x:c r="A655" s="112" t="str">
        <x:v>2</x:v>
      </x:c>
      <x:c r="B655" s="114" t="str">
        <x:v>F20</x:v>
      </x:c>
      <x:c r="C655" s="114" t="str">
        <x:v>2 sept</x:v>
      </x:c>
      <x:c r="D655" s="116"/>
    </x:row>
    <x:row r="656" ht="15" customHeight="1">
      <x:c r="A656" s="112" t="str">
        <x:v>2</x:v>
      </x:c>
      <x:c r="B656" s="114" t="str">
        <x:v>H20</x:v>
      </x:c>
      <x:c r="C656" s="114" t="n">
        <x:v>370000</x:v>
      </x:c>
      <x:c r="D656" s="116"/>
    </x:row>
    <x:row r="657" ht="15" customHeight="1">
      <x:c r="A657" s="112" t="str">
        <x:v>2</x:v>
      </x:c>
      <x:c r="B657" s="114" t="str">
        <x:v>I20</x:v>
      </x:c>
      <x:c r="C657" s="114" t="str">
        <x:v>Lunas</x:v>
      </x:c>
      <x:c r="D657" s="116"/>
    </x:row>
    <x:row r="658" ht="15" customHeight="1">
      <x:c r="A658" s="112" t="str">
        <x:v>2</x:v>
      </x:c>
      <x:c r="B658" s="114" t="str">
        <x:v>J20</x:v>
      </x:c>
      <x:c r="C658" s="114" t="str">
        <x:v>Uploaded</x:v>
      </x:c>
      <x:c r="D658" s="116"/>
    </x:row>
    <x:row r="659" ht="15" customHeight="1">
      <x:c r="A659" s="112" t="str">
        <x:v>2</x:v>
      </x:c>
      <x:c r="B659" s="114" t="str">
        <x:v>K20</x:v>
      </x:c>
      <x:c r="C659" s="114" t="str">
        <x:v>Pending</x:v>
      </x:c>
      <x:c r="D659" s="116"/>
    </x:row>
    <x:row r="660" ht="15" customHeight="1">
      <x:c r="A660" s="112" t="str">
        <x:v>2</x:v>
      </x:c>
      <x:c r="B660" s="114" t="str">
        <x:v>L20</x:v>
      </x:c>
      <x:c r="C660" s="114" t="str">
        <x:v>AMEL</x:v>
      </x:c>
      <x:c r="D660" s="116"/>
    </x:row>
    <x:row r="661" ht="15" customHeight="1">
      <x:c r="A661" s="112" t="str">
        <x:v>2</x:v>
      </x:c>
      <x:c r="B661" s="114" t="str">
        <x:v>M20</x:v>
      </x:c>
      <x:c r="C661" s="114" t="str">
        <x:v>ADIF</x:v>
      </x:c>
      <x:c r="D661" s="116"/>
    </x:row>
    <x:row r="662" ht="15" customHeight="1">
      <x:c r="A662" s="112" t="str">
        <x:v>2</x:v>
      </x:c>
      <x:c r="B662" s="114" t="str">
        <x:v>B21</x:v>
      </x:c>
      <x:c r="C662" s="114" t="n">
        <x:v>18</x:v>
      </x:c>
      <x:c r="D662" s="116"/>
    </x:row>
    <x:row r="663" ht="15" customHeight="1">
      <x:c r="A663" s="112" t="str">
        <x:v>2</x:v>
      </x:c>
      <x:c r="B663" s="114" t="str">
        <x:v>C21</x:v>
      </x:c>
      <x:c r="C663" s="114" t="str">
        <x:v>khusni mubarok</x:v>
      </x:c>
      <x:c r="D663" s="116"/>
    </x:row>
    <x:row r="664" ht="15" customHeight="1">
      <x:c r="A664" s="112" t="str">
        <x:v>2</x:v>
      </x:c>
      <x:c r="B664" s="114" t="str">
        <x:v>D21</x:v>
      </x:c>
      <x:c r="C664" s="114" t="str">
        <x:v>Graduation</x:v>
      </x:c>
      <x:c r="D664" s="116"/>
    </x:row>
    <x:row r="665" ht="15" customHeight="1">
      <x:c r="A665" s="112" t="str">
        <x:v>2</x:v>
      </x:c>
      <x:c r="B665" s="114" t="str">
        <x:v>F21</x:v>
      </x:c>
      <x:c r="C665" s="114" t="str">
        <x:v>2 sept</x:v>
      </x:c>
      <x:c r="D665" s="116"/>
    </x:row>
    <x:row r="666" ht="15" customHeight="1">
      <x:c r="A666" s="112" t="str">
        <x:v>2</x:v>
      </x:c>
      <x:c r="B666" s="114" t="str">
        <x:v>G21</x:v>
      </x:c>
      <x:c r="C666" s="114" t="n">
        <x:v>310000</x:v>
      </x:c>
      <x:c r="D666" s="116"/>
    </x:row>
    <x:row r="667" ht="15" customHeight="1">
      <x:c r="A667" s="112" t="str">
        <x:v>2</x:v>
      </x:c>
      <x:c r="B667" s="114" t="str">
        <x:v>I21</x:v>
      </x:c>
      <x:c r="C667" s="114" t="str">
        <x:v>Lunas</x:v>
      </x:c>
      <x:c r="D667" s="116"/>
    </x:row>
    <x:row r="668" ht="15" customHeight="1">
      <x:c r="A668" s="112" t="str">
        <x:v>2</x:v>
      </x:c>
      <x:c r="B668" s="114" t="str">
        <x:v>J21</x:v>
      </x:c>
      <x:c r="C668" s="114" t="str">
        <x:v>Uploaded</x:v>
      </x:c>
      <x:c r="D668" s="116"/>
    </x:row>
    <x:row r="669" ht="15" customHeight="1">
      <x:c r="A669" s="112" t="str">
        <x:v>2</x:v>
      </x:c>
      <x:c r="B669" s="114" t="str">
        <x:v>K21</x:v>
      </x:c>
      <x:c r="C669" s="114" t="str">
        <x:v>Pending</x:v>
      </x:c>
      <x:c r="D669" s="116"/>
    </x:row>
    <x:row r="670" ht="15" customHeight="1">
      <x:c r="A670" s="112" t="str">
        <x:v>2</x:v>
      </x:c>
      <x:c r="B670" s="114" t="str">
        <x:v>L21</x:v>
      </x:c>
      <x:c r="C670" s="114" t="str">
        <x:v>AMEL</x:v>
      </x:c>
      <x:c r="D670" s="116"/>
    </x:row>
    <x:row r="671" ht="15" customHeight="1">
      <x:c r="A671" s="112" t="str">
        <x:v>2</x:v>
      </x:c>
      <x:c r="B671" s="114" t="str">
        <x:v>M21</x:v>
      </x:c>
      <x:c r="C671" s="114" t="str">
        <x:v>FAHME</x:v>
      </x:c>
      <x:c r="D671" s="116"/>
    </x:row>
    <x:row r="672" ht="15" customHeight="1">
      <x:c r="A672" s="112" t="str">
        <x:v>2</x:v>
      </x:c>
      <x:c r="B672" s="114" t="str">
        <x:v>B22</x:v>
      </x:c>
      <x:c r="C672" s="114" t="n">
        <x:v>19</x:v>
      </x:c>
      <x:c r="D672" s="116"/>
    </x:row>
    <x:row r="673" ht="15" customHeight="1">
      <x:c r="A673" s="112" t="str">
        <x:v>2</x:v>
      </x:c>
      <x:c r="B673" s="114" t="str">
        <x:v>C22</x:v>
      </x:c>
      <x:c r="C673" s="114" t="str">
        <x:v>Isty Fadielah</x:v>
      </x:c>
      <x:c r="D673" s="116"/>
    </x:row>
    <x:row r="674" ht="15" customHeight="1">
      <x:c r="A674" s="112" t="str">
        <x:v>2</x:v>
      </x:c>
      <x:c r="B674" s="114" t="str">
        <x:v>D22</x:v>
      </x:c>
      <x:c r="C674" s="114" t="str">
        <x:v>Graduation</x:v>
      </x:c>
      <x:c r="D674" s="116"/>
    </x:row>
    <x:row r="675" ht="15" customHeight="1">
      <x:c r="A675" s="112" t="str">
        <x:v>2</x:v>
      </x:c>
      <x:c r="B675" s="114" t="str">
        <x:v>F22</x:v>
      </x:c>
      <x:c r="C675" s="114" t="str">
        <x:v>9 sept</x:v>
      </x:c>
      <x:c r="D675" s="116"/>
    </x:row>
    <x:row r="676" ht="15" customHeight="1">
      <x:c r="A676" s="112" t="str">
        <x:v>2</x:v>
      </x:c>
      <x:c r="B676" s="114" t="str">
        <x:v>H22</x:v>
      </x:c>
      <x:c r="C676" s="114" t="n">
        <x:v>100000</x:v>
      </x:c>
      <x:c r="D676" s="116"/>
    </x:row>
    <x:row r="677" ht="15" customHeight="1">
      <x:c r="A677" s="112" t="str">
        <x:v>2</x:v>
      </x:c>
      <x:c r="B677" s="114" t="str">
        <x:v>I22</x:v>
      </x:c>
      <x:c r="C677" s="114" t="str">
        <x:v>DP</x:v>
      </x:c>
      <x:c r="D677" s="116"/>
    </x:row>
    <x:row r="678" ht="15" customHeight="1">
      <x:c r="A678" s="112" t="str">
        <x:v>2</x:v>
      </x:c>
      <x:c r="B678" s="114" t="str">
        <x:v>L22</x:v>
      </x:c>
      <x:c r="C678" s="114" t="str">
        <x:v>AMEL</x:v>
      </x:c>
      <x:c r="D678" s="116"/>
    </x:row>
    <x:row r="679" ht="15" customHeight="1">
      <x:c r="A679" s="112" t="str">
        <x:v>2</x:v>
      </x:c>
      <x:c r="B679" s="114" t="str">
        <x:v>B23</x:v>
      </x:c>
      <x:c r="C679" s="114" t="n">
        <x:v>20</x:v>
      </x:c>
      <x:c r="D679" s="116"/>
    </x:row>
    <x:row r="680" ht="15" customHeight="1">
      <x:c r="A680" s="112" t="str">
        <x:v>2</x:v>
      </x:c>
      <x:c r="B680" s="114" t="str">
        <x:v>C23</x:v>
      </x:c>
      <x:c r="C680" s="114" t="str">
        <x:v>Reynaldo</x:v>
      </x:c>
      <x:c r="D680" s="116"/>
    </x:row>
    <x:row r="681" ht="15" customHeight="1">
      <x:c r="A681" s="112" t="str">
        <x:v>2</x:v>
      </x:c>
      <x:c r="B681" s="114" t="str">
        <x:v>D23</x:v>
      </x:c>
      <x:c r="C681" s="114" t="str">
        <x:v>Graduation</x:v>
      </x:c>
      <x:c r="D681" s="116"/>
    </x:row>
    <x:row r="682" ht="15" customHeight="1">
      <x:c r="A682" s="112" t="str">
        <x:v>2</x:v>
      </x:c>
      <x:c r="B682" s="114" t="str">
        <x:v>F23</x:v>
      </x:c>
      <x:c r="C682" s="114" t="str">
        <x:v>3 okt</x:v>
      </x:c>
      <x:c r="D682" s="116"/>
    </x:row>
    <x:row r="683" ht="15" customHeight="1">
      <x:c r="A683" s="112" t="str">
        <x:v>2</x:v>
      </x:c>
      <x:c r="B683" s="114" t="str">
        <x:v>H23</x:v>
      </x:c>
      <x:c r="C683" s="114" t="n">
        <x:v>100000</x:v>
      </x:c>
      <x:c r="D683" s="116"/>
    </x:row>
    <x:row r="684" ht="15" customHeight="1">
      <x:c r="A684" s="112" t="str">
        <x:v>2</x:v>
      </x:c>
      <x:c r="B684" s="114" t="str">
        <x:v>I23</x:v>
      </x:c>
      <x:c r="C684" s="114" t="str">
        <x:v>DP</x:v>
      </x:c>
      <x:c r="D684" s="116"/>
    </x:row>
    <x:row r="685" ht="15" customHeight="1">
      <x:c r="A685" s="112" t="str">
        <x:v>2</x:v>
      </x:c>
      <x:c r="B685" s="114" t="str">
        <x:v>L23</x:v>
      </x:c>
      <x:c r="C685" s="114" t="str">
        <x:v>AMEL</x:v>
      </x:c>
      <x:c r="D685" s="116"/>
    </x:row>
    <x:row r="686" ht="15" customHeight="1">
      <x:c r="A686" s="112" t="str">
        <x:v>2</x:v>
      </x:c>
      <x:c r="B686" s="114" t="str">
        <x:v>B24</x:v>
      </x:c>
      <x:c r="C686" s="114" t="n">
        <x:v>21</x:v>
      </x:c>
      <x:c r="D686" s="116"/>
    </x:row>
    <x:row r="687" ht="15" customHeight="1">
      <x:c r="A687" s="112" t="str">
        <x:v>2</x:v>
      </x:c>
      <x:c r="B687" s="114" t="str">
        <x:v>C24</x:v>
      </x:c>
      <x:c r="C687" s="114" t="str">
        <x:v>Sitti Aisyah ZS</x:v>
      </x:c>
      <x:c r="D687" s="116"/>
    </x:row>
    <x:row r="688" ht="15" customHeight="1">
      <x:c r="A688" s="112" t="str">
        <x:v>2</x:v>
      </x:c>
      <x:c r="B688" s="114" t="str">
        <x:v>D24</x:v>
      </x:c>
      <x:c r="C688" s="114" t="str">
        <x:v>Graduation</x:v>
      </x:c>
      <x:c r="D688" s="116"/>
    </x:row>
    <x:row r="689" ht="15" customHeight="1">
      <x:c r="A689" s="112" t="str">
        <x:v>2</x:v>
      </x:c>
      <x:c r="B689" s="114" t="str">
        <x:v>F24</x:v>
      </x:c>
      <x:c r="C689" s="114" t="str">
        <x:v>2 sept</x:v>
      </x:c>
      <x:c r="D689" s="116"/>
    </x:row>
    <x:row r="690" ht="15" customHeight="1">
      <x:c r="A690" s="112" t="str">
        <x:v>2</x:v>
      </x:c>
      <x:c r="B690" s="114" t="str">
        <x:v>H24</x:v>
      </x:c>
      <x:c r="C690" s="114" t="n">
        <x:v>270000</x:v>
      </x:c>
      <x:c r="D690" s="116"/>
    </x:row>
    <x:row r="691" ht="15" customHeight="1">
      <x:c r="A691" s="112" t="str">
        <x:v>2</x:v>
      </x:c>
      <x:c r="B691" s="114" t="str">
        <x:v>I24</x:v>
      </x:c>
      <x:c r="C691" s="114" t="str">
        <x:v>Lunas</x:v>
      </x:c>
      <x:c r="D691" s="116"/>
    </x:row>
    <x:row r="692" ht="15" customHeight="1">
      <x:c r="A692" s="112" t="str">
        <x:v>2</x:v>
      </x:c>
      <x:c r="B692" s="114" t="str">
        <x:v>J24</x:v>
      </x:c>
      <x:c r="C692" s="114" t="str">
        <x:v>Uploaded</x:v>
      </x:c>
      <x:c r="D692" s="116"/>
    </x:row>
    <x:row r="693" ht="15" customHeight="1">
      <x:c r="A693" s="112" t="str">
        <x:v>2</x:v>
      </x:c>
      <x:c r="B693" s="114" t="str">
        <x:v>K24</x:v>
      </x:c>
      <x:c r="C693" s="114" t="str">
        <x:v>Pending</x:v>
      </x:c>
      <x:c r="D693" s="116"/>
    </x:row>
    <x:row r="694" ht="15" customHeight="1">
      <x:c r="A694" s="112" t="str">
        <x:v>2</x:v>
      </x:c>
      <x:c r="B694" s="114" t="str">
        <x:v>L24</x:v>
      </x:c>
      <x:c r="C694" s="114" t="str">
        <x:v>AMEL</x:v>
      </x:c>
      <x:c r="D694" s="116"/>
    </x:row>
    <x:row r="695" ht="15" customHeight="1">
      <x:c r="A695" s="112" t="str">
        <x:v>2</x:v>
      </x:c>
      <x:c r="B695" s="114" t="str">
        <x:v>M24</x:v>
      </x:c>
      <x:c r="C695" s="114" t="str">
        <x:v>ABROR</x:v>
      </x:c>
      <x:c r="D695" s="116"/>
    </x:row>
    <x:row r="696" ht="15" customHeight="1">
      <x:c r="A696" s="112" t="str">
        <x:v>2</x:v>
      </x:c>
      <x:c r="B696" s="114" t="str">
        <x:v>B25</x:v>
      </x:c>
      <x:c r="C696" s="114" t="n">
        <x:v>22</x:v>
      </x:c>
      <x:c r="D696" s="116"/>
    </x:row>
    <x:row r="697" ht="15" customHeight="1">
      <x:c r="A697" s="112" t="str">
        <x:v>2</x:v>
      </x:c>
      <x:c r="B697" s="114" t="str">
        <x:v>C25</x:v>
      </x:c>
      <x:c r="C697" s="114" t="str">
        <x:v>Ade Ayu S</x:v>
      </x:c>
      <x:c r="D697" s="116"/>
    </x:row>
    <x:row r="698" ht="15" customHeight="1">
      <x:c r="A698" s="112" t="str">
        <x:v>2</x:v>
      </x:c>
      <x:c r="B698" s="114" t="str">
        <x:v>D25</x:v>
      </x:c>
      <x:c r="C698" s="114" t="str">
        <x:v>Graduation</x:v>
      </x:c>
      <x:c r="D698" s="116"/>
    </x:row>
    <x:row r="699" ht="15" customHeight="1">
      <x:c r="A699" s="112" t="str">
        <x:v>2</x:v>
      </x:c>
      <x:c r="B699" s="114" t="str">
        <x:v>F25</x:v>
      </x:c>
      <x:c r="C699" s="114" t="str">
        <x:v>2 sept</x:v>
      </x:c>
      <x:c r="D699" s="116"/>
    </x:row>
    <x:row r="700" ht="15" customHeight="1">
      <x:c r="A700" s="112" t="str">
        <x:v>2</x:v>
      </x:c>
      <x:c r="B700" s="114" t="str">
        <x:v>G25</x:v>
      </x:c>
      <x:c r="C700" s="114" t="n">
        <x:v>270000</x:v>
      </x:c>
      <x:c r="D700" s="116"/>
    </x:row>
    <x:row r="701" ht="15" customHeight="1">
      <x:c r="A701" s="112" t="str">
        <x:v>2</x:v>
      </x:c>
      <x:c r="B701" s="114" t="str">
        <x:v>I25</x:v>
      </x:c>
      <x:c r="C701" s="114" t="str">
        <x:v>Lunas</x:v>
      </x:c>
      <x:c r="D701" s="116"/>
    </x:row>
    <x:row r="702" ht="15" customHeight="1">
      <x:c r="A702" s="112" t="str">
        <x:v>2</x:v>
      </x:c>
      <x:c r="B702" s="114" t="str">
        <x:v>J25</x:v>
      </x:c>
      <x:c r="C702" s="114" t="str">
        <x:v>Uploaded</x:v>
      </x:c>
      <x:c r="D702" s="116"/>
    </x:row>
    <x:row r="703" ht="15" customHeight="1">
      <x:c r="A703" s="112" t="str">
        <x:v>2</x:v>
      </x:c>
      <x:c r="B703" s="114" t="str">
        <x:v>K25</x:v>
      </x:c>
      <x:c r="C703" s="114" t="str">
        <x:v>Pending</x:v>
      </x:c>
      <x:c r="D703" s="116"/>
    </x:row>
    <x:row r="704" ht="15" customHeight="1">
      <x:c r="A704" s="112" t="str">
        <x:v>2</x:v>
      </x:c>
      <x:c r="B704" s="114" t="str">
        <x:v>L25</x:v>
      </x:c>
      <x:c r="C704" s="114" t="str">
        <x:v>AMEL</x:v>
      </x:c>
      <x:c r="D704" s="116"/>
    </x:row>
    <x:row r="705" ht="15" customHeight="1">
      <x:c r="A705" s="112" t="str">
        <x:v>2</x:v>
      </x:c>
      <x:c r="B705" s="114" t="str">
        <x:v>M25</x:v>
      </x:c>
      <x:c r="C705" s="114" t="str">
        <x:v>ADIF</x:v>
      </x:c>
      <x:c r="D705" s="116"/>
    </x:row>
    <x:row r="706" ht="15" customHeight="1">
      <x:c r="A706" s="112" t="str">
        <x:v>2</x:v>
      </x:c>
      <x:c r="B706" s="114" t="str">
        <x:v>B26</x:v>
      </x:c>
      <x:c r="C706" s="114" t="n">
        <x:v>23</x:v>
      </x:c>
      <x:c r="D706" s="116"/>
    </x:row>
    <x:row r="707" ht="15" customHeight="1">
      <x:c r="A707" s="112" t="str">
        <x:v>2</x:v>
      </x:c>
      <x:c r="B707" s="114" t="str">
        <x:v>C26</x:v>
      </x:c>
      <x:c r="C707" s="114" t="str">
        <x:v>Laela Nur Azzizah</x:v>
      </x:c>
      <x:c r="D707" s="116"/>
    </x:row>
    <x:row r="708" ht="15" customHeight="1">
      <x:c r="A708" s="112" t="str">
        <x:v>2</x:v>
      </x:c>
      <x:c r="B708" s="114" t="str">
        <x:v>D26</x:v>
      </x:c>
      <x:c r="C708" s="114" t="str">
        <x:v>Graduation</x:v>
      </x:c>
      <x:c r="D708" s="116"/>
    </x:row>
    <x:row r="709" ht="15" customHeight="1">
      <x:c r="A709" s="112" t="str">
        <x:v>2</x:v>
      </x:c>
      <x:c r="B709" s="114" t="str">
        <x:v>F26</x:v>
      </x:c>
      <x:c r="C709" s="114" t="str">
        <x:v>2 sept</x:v>
      </x:c>
      <x:c r="D709" s="116"/>
    </x:row>
    <x:row r="710" ht="15" customHeight="1">
      <x:c r="A710" s="112" t="str">
        <x:v>2</x:v>
      </x:c>
      <x:c r="B710" s="114" t="str">
        <x:v>G26</x:v>
      </x:c>
      <x:c r="C710" s="114" t="n">
        <x:v>250000</x:v>
      </x:c>
      <x:c r="D710" s="116"/>
    </x:row>
    <x:row r="711" ht="15" customHeight="1">
      <x:c r="A711" s="112" t="str">
        <x:v>2</x:v>
      </x:c>
      <x:c r="B711" s="114" t="str">
        <x:v>I26</x:v>
      </x:c>
      <x:c r="C711" s="114" t="str">
        <x:v>Lunas</x:v>
      </x:c>
      <x:c r="D711" s="116"/>
    </x:row>
    <x:row r="712" ht="15" customHeight="1">
      <x:c r="A712" s="112" t="str">
        <x:v>2</x:v>
      </x:c>
      <x:c r="B712" s="114" t="str">
        <x:v>J26</x:v>
      </x:c>
      <x:c r="C712" s="114" t="str">
        <x:v>Uploaded</x:v>
      </x:c>
      <x:c r="D712" s="116"/>
    </x:row>
    <x:row r="713" ht="15" customHeight="1">
      <x:c r="A713" s="112" t="str">
        <x:v>2</x:v>
      </x:c>
      <x:c r="B713" s="114" t="str">
        <x:v>K26</x:v>
      </x:c>
      <x:c r="C713" s="114" t="str">
        <x:v>Uploaded</x:v>
      </x:c>
      <x:c r="D713" s="116"/>
    </x:row>
    <x:row r="714" ht="15" customHeight="1">
      <x:c r="A714" s="112" t="str">
        <x:v>2</x:v>
      </x:c>
      <x:c r="B714" s="114" t="str">
        <x:v>L26</x:v>
      </x:c>
      <x:c r="C714" s="114" t="str">
        <x:v>AMEL</x:v>
      </x:c>
      <x:c r="D714" s="116"/>
    </x:row>
    <x:row r="715" ht="15" customHeight="1">
      <x:c r="A715" s="112" t="str">
        <x:v>2</x:v>
      </x:c>
      <x:c r="B715" s="114" t="str">
        <x:v>M26</x:v>
      </x:c>
      <x:c r="C715" s="114" t="str">
        <x:v>ABROR</x:v>
      </x:c>
      <x:c r="D715" s="116"/>
    </x:row>
    <x:row r="716" ht="15" customHeight="1">
      <x:c r="A716" s="112" t="str">
        <x:v>2</x:v>
      </x:c>
      <x:c r="B716" s="114" t="str">
        <x:v>B27</x:v>
      </x:c>
      <x:c r="C716" s="114" t="n">
        <x:v>24</x:v>
      </x:c>
      <x:c r="D716" s="116"/>
    </x:row>
    <x:row r="717" ht="15" customHeight="1">
      <x:c r="A717" s="112" t="str">
        <x:v>2</x:v>
      </x:c>
      <x:c r="B717" s="114" t="str">
        <x:v>C27</x:v>
      </x:c>
      <x:c r="C717" s="114" t="str">
        <x:v>Puput Aditya</x:v>
      </x:c>
      <x:c r="D717" s="116"/>
    </x:row>
    <x:row r="718" ht="15" customHeight="1">
      <x:c r="A718" s="112" t="str">
        <x:v>2</x:v>
      </x:c>
      <x:c r="B718" s="114" t="str">
        <x:v>D27</x:v>
      </x:c>
      <x:c r="C718" s="114" t="str">
        <x:v>Graduation</x:v>
      </x:c>
      <x:c r="D718" s="116"/>
    </x:row>
    <x:row r="719" ht="15" customHeight="1">
      <x:c r="A719" s="112" t="str">
        <x:v>2</x:v>
      </x:c>
      <x:c r="B719" s="114" t="str">
        <x:v>F27</x:v>
      </x:c>
      <x:c r="C719" s="114" t="str">
        <x:v>2 sept</x:v>
      </x:c>
      <x:c r="D719" s="116"/>
    </x:row>
    <x:row r="720" ht="15" customHeight="1">
      <x:c r="A720" s="112" t="str">
        <x:v>2</x:v>
      </x:c>
      <x:c r="B720" s="114" t="str">
        <x:v>G27</x:v>
      </x:c>
      <x:c r="C720" s="114" t="n">
        <x:v>250000</x:v>
      </x:c>
      <x:c r="D720" s="116"/>
    </x:row>
    <x:row r="721" ht="15" customHeight="1">
      <x:c r="A721" s="112" t="str">
        <x:v>2</x:v>
      </x:c>
      <x:c r="B721" s="114" t="str">
        <x:v>I27</x:v>
      </x:c>
      <x:c r="C721" s="114" t="str">
        <x:v>Lunas</x:v>
      </x:c>
      <x:c r="D721" s="116"/>
    </x:row>
    <x:row r="722" ht="15" customHeight="1">
      <x:c r="A722" s="112" t="str">
        <x:v>2</x:v>
      </x:c>
      <x:c r="B722" s="114" t="str">
        <x:v>J27</x:v>
      </x:c>
      <x:c r="C722" s="114" t="str">
        <x:v>Uploaded</x:v>
      </x:c>
      <x:c r="D722" s="116"/>
    </x:row>
    <x:row r="723" ht="15" customHeight="1">
      <x:c r="A723" s="112" t="str">
        <x:v>2</x:v>
      </x:c>
      <x:c r="B723" s="114" t="str">
        <x:v>K27</x:v>
      </x:c>
      <x:c r="C723" s="114" t="str">
        <x:v>Pending</x:v>
      </x:c>
      <x:c r="D723" s="116"/>
    </x:row>
    <x:row r="724" ht="15" customHeight="1">
      <x:c r="A724" s="112" t="str">
        <x:v>2</x:v>
      </x:c>
      <x:c r="B724" s="114" t="str">
        <x:v>L27</x:v>
      </x:c>
      <x:c r="C724" s="114" t="str">
        <x:v>AMEL</x:v>
      </x:c>
      <x:c r="D724" s="116"/>
    </x:row>
    <x:row r="725" ht="15" customHeight="1">
      <x:c r="A725" s="112" t="str">
        <x:v>2</x:v>
      </x:c>
      <x:c r="B725" s="114" t="str">
        <x:v>M27</x:v>
      </x:c>
      <x:c r="C725" s="114" t="str">
        <x:v>FAHME</x:v>
      </x:c>
      <x:c r="D725" s="116"/>
    </x:row>
    <x:row r="726" ht="15" customHeight="1">
      <x:c r="A726" s="112" t="str">
        <x:v>2</x:v>
      </x:c>
      <x:c r="B726" s="114" t="str">
        <x:v>B28</x:v>
      </x:c>
      <x:c r="C726" s="114" t="n">
        <x:v>25</x:v>
      </x:c>
      <x:c r="D726" s="116"/>
    </x:row>
    <x:row r="727" ht="15" customHeight="1">
      <x:c r="A727" s="112" t="str">
        <x:v>2</x:v>
      </x:c>
      <x:c r="B727" s="114" t="str">
        <x:v>C28</x:v>
      </x:c>
      <x:c r="C727" s="114" t="str">
        <x:v>Alan Nahdi</x:v>
      </x:c>
      <x:c r="D727" s="116"/>
    </x:row>
    <x:row r="728" ht="15" customHeight="1">
      <x:c r="A728" s="112" t="str">
        <x:v>2</x:v>
      </x:c>
      <x:c r="B728" s="114" t="str">
        <x:v>D28</x:v>
      </x:c>
      <x:c r="C728" s="114" t="str">
        <x:v>Graduation</x:v>
      </x:c>
      <x:c r="D728" s="116"/>
    </x:row>
    <x:row r="729" ht="15" customHeight="1">
      <x:c r="A729" s="112" t="str">
        <x:v>2</x:v>
      </x:c>
      <x:c r="B729" s="114" t="str">
        <x:v>F28</x:v>
      </x:c>
      <x:c r="C729" s="114" t="str">
        <x:v>2 sept</x:v>
      </x:c>
      <x:c r="D729" s="116"/>
    </x:row>
    <x:row r="730" ht="15" customHeight="1">
      <x:c r="A730" s="112" t="str">
        <x:v>2</x:v>
      </x:c>
      <x:c r="B730" s="114" t="str">
        <x:v>G28</x:v>
      </x:c>
      <x:c r="C730" s="114" t="n">
        <x:v>250000</x:v>
      </x:c>
      <x:c r="D730" s="116"/>
    </x:row>
    <x:row r="731" ht="15" customHeight="1">
      <x:c r="A731" s="112" t="str">
        <x:v>2</x:v>
      </x:c>
      <x:c r="B731" s="114" t="str">
        <x:v>I28</x:v>
      </x:c>
      <x:c r="C731" s="114" t="str">
        <x:v>Lunas</x:v>
      </x:c>
      <x:c r="D731" s="116"/>
    </x:row>
    <x:row r="732" ht="15" customHeight="1">
      <x:c r="A732" s="112" t="str">
        <x:v>2</x:v>
      </x:c>
      <x:c r="B732" s="114" t="str">
        <x:v>J28</x:v>
      </x:c>
      <x:c r="C732" s="114" t="str">
        <x:v>Uploaded</x:v>
      </x:c>
      <x:c r="D732" s="116"/>
    </x:row>
    <x:row r="733" ht="15" customHeight="1">
      <x:c r="A733" s="112" t="str">
        <x:v>2</x:v>
      </x:c>
      <x:c r="B733" s="114" t="str">
        <x:v>K28</x:v>
      </x:c>
      <x:c r="C733" s="114" t="str">
        <x:v>Pending</x:v>
      </x:c>
      <x:c r="D733" s="116"/>
    </x:row>
    <x:row r="734" ht="15" customHeight="1">
      <x:c r="A734" s="112" t="str">
        <x:v>2</x:v>
      </x:c>
      <x:c r="B734" s="114" t="str">
        <x:v>L28</x:v>
      </x:c>
      <x:c r="C734" s="114" t="str">
        <x:v>AMEL</x:v>
      </x:c>
      <x:c r="D734" s="116"/>
    </x:row>
    <x:row r="735" ht="15" customHeight="1">
      <x:c r="A735" s="112" t="str">
        <x:v>2</x:v>
      </x:c>
      <x:c r="B735" s="114" t="str">
        <x:v>M28</x:v>
      </x:c>
      <x:c r="C735" s="114" t="str">
        <x:v>ADIF</x:v>
      </x:c>
      <x:c r="D735" s="116"/>
    </x:row>
    <x:row r="736" ht="15" customHeight="1">
      <x:c r="A736" s="112" t="str">
        <x:v>2</x:v>
      </x:c>
      <x:c r="B736" s="114" t="str">
        <x:v>B29</x:v>
      </x:c>
      <x:c r="C736" s="114" t="n">
        <x:v>26</x:v>
      </x:c>
      <x:c r="D736" s="116"/>
    </x:row>
    <x:row r="737" ht="15" customHeight="1">
      <x:c r="A737" s="112" t="str">
        <x:v>2</x:v>
      </x:c>
      <x:c r="B737" s="114" t="str">
        <x:v>C29</x:v>
      </x:c>
      <x:c r="C737" s="114" t="str">
        <x:v>Arini Nur F</x:v>
      </x:c>
      <x:c r="D737" s="116"/>
    </x:row>
    <x:row r="738" ht="15" customHeight="1">
      <x:c r="A738" s="112" t="str">
        <x:v>2</x:v>
      </x:c>
      <x:c r="B738" s="114" t="str">
        <x:v>D29</x:v>
      </x:c>
      <x:c r="C738" s="114" t="str">
        <x:v>Graduation</x:v>
      </x:c>
      <x:c r="D738" s="116"/>
    </x:row>
    <x:row r="739" ht="15" customHeight="1">
      <x:c r="A739" s="112" t="str">
        <x:v>2</x:v>
      </x:c>
      <x:c r="B739" s="114" t="str">
        <x:v>F29</x:v>
      </x:c>
      <x:c r="C739" s="114" t="str">
        <x:v>2 sept</x:v>
      </x:c>
      <x:c r="D739" s="116"/>
    </x:row>
    <x:row r="740" ht="15" customHeight="1">
      <x:c r="A740" s="112" t="str">
        <x:v>2</x:v>
      </x:c>
      <x:c r="B740" s="114" t="str">
        <x:v>G29</x:v>
      </x:c>
      <x:c r="C740" s="114" t="n">
        <x:v>330000</x:v>
      </x:c>
      <x:c r="D740" s="116"/>
    </x:row>
    <x:row r="741" ht="15" customHeight="1">
      <x:c r="A741" s="112" t="str">
        <x:v>2</x:v>
      </x:c>
      <x:c r="B741" s="114" t="str">
        <x:v>I29</x:v>
      </x:c>
      <x:c r="C741" s="114" t="str">
        <x:v>Lunas</x:v>
      </x:c>
      <x:c r="D741" s="116"/>
    </x:row>
    <x:row r="742" ht="15" customHeight="1">
      <x:c r="A742" s="112" t="str">
        <x:v>2</x:v>
      </x:c>
      <x:c r="B742" s="114" t="str">
        <x:v>J29</x:v>
      </x:c>
      <x:c r="C742" s="114" t="str">
        <x:v>Uploaded</x:v>
      </x:c>
      <x:c r="D742" s="116"/>
    </x:row>
    <x:row r="743" ht="15" customHeight="1">
      <x:c r="A743" s="112" t="str">
        <x:v>2</x:v>
      </x:c>
      <x:c r="B743" s="114" t="str">
        <x:v>K29</x:v>
      </x:c>
      <x:c r="C743" s="114" t="str">
        <x:v>Pending</x:v>
      </x:c>
      <x:c r="D743" s="116"/>
    </x:row>
    <x:row r="744" ht="15" customHeight="1">
      <x:c r="A744" s="112" t="str">
        <x:v>2</x:v>
      </x:c>
      <x:c r="B744" s="114" t="str">
        <x:v>L29</x:v>
      </x:c>
      <x:c r="C744" s="114" t="str">
        <x:v>AMEL</x:v>
      </x:c>
      <x:c r="D744" s="116"/>
    </x:row>
    <x:row r="745" ht="15" customHeight="1">
      <x:c r="A745" s="112" t="str">
        <x:v>2</x:v>
      </x:c>
      <x:c r="B745" s="114" t="str">
        <x:v>M29</x:v>
      </x:c>
      <x:c r="C745" s="114" t="str">
        <x:v>ABROR</x:v>
      </x:c>
      <x:c r="D745" s="116"/>
    </x:row>
    <x:row r="746" ht="15" customHeight="1">
      <x:c r="A746" s="112" t="str">
        <x:v>2</x:v>
      </x:c>
      <x:c r="B746" s="114" t="str">
        <x:v>B30</x:v>
      </x:c>
      <x:c r="C746" s="114" t="n">
        <x:v>27</x:v>
      </x:c>
      <x:c r="D746" s="116"/>
    </x:row>
    <x:row r="747" ht="15" customHeight="1">
      <x:c r="A747" s="112" t="str">
        <x:v>2</x:v>
      </x:c>
      <x:c r="B747" s="114" t="str">
        <x:v>C30</x:v>
      </x:c>
      <x:c r="C747" s="114" t="str">
        <x:v>Adnan</x:v>
      </x:c>
      <x:c r="D747" s="116"/>
    </x:row>
    <x:row r="748" ht="15" customHeight="1">
      <x:c r="A748" s="112" t="str">
        <x:v>2</x:v>
      </x:c>
      <x:c r="B748" s="114" t="str">
        <x:v>D30</x:v>
      </x:c>
      <x:c r="C748" s="114" t="str">
        <x:v>Graduation Premium</x:v>
      </x:c>
      <x:c r="D748" s="116"/>
    </x:row>
    <x:row r="749" ht="15" customHeight="1">
      <x:c r="A749" s="112" t="str">
        <x:v>2</x:v>
      </x:c>
      <x:c r="B749" s="114" t="str">
        <x:v>F30</x:v>
      </x:c>
      <x:c r="C749" s="114" t="str">
        <x:v>2 sept</x:v>
      </x:c>
      <x:c r="D749" s="116"/>
    </x:row>
    <x:row r="750" ht="15" customHeight="1">
      <x:c r="A750" s="112" t="str">
        <x:v>2</x:v>
      </x:c>
      <x:c r="B750" s="114" t="str">
        <x:v>H30</x:v>
      </x:c>
      <x:c r="C750" s="114" t="n">
        <x:v>400000</x:v>
      </x:c>
      <x:c r="D750" s="116"/>
    </x:row>
    <x:row r="751" ht="15" customHeight="1">
      <x:c r="A751" s="112" t="str">
        <x:v>2</x:v>
      </x:c>
      <x:c r="B751" s="114" t="str">
        <x:v>I30</x:v>
      </x:c>
      <x:c r="C751" s="114" t="str">
        <x:v>Lunas</x:v>
      </x:c>
      <x:c r="D751" s="116"/>
    </x:row>
    <x:row r="752" ht="15" customHeight="1">
      <x:c r="A752" s="112" t="str">
        <x:v>2</x:v>
      </x:c>
      <x:c r="B752" s="114" t="str">
        <x:v>J30</x:v>
      </x:c>
      <x:c r="C752" s="114" t="str">
        <x:v>Uploaded</x:v>
      </x:c>
      <x:c r="D752" s="116"/>
    </x:row>
    <x:row r="753" ht="15" customHeight="1">
      <x:c r="A753" s="112" t="str">
        <x:v>2</x:v>
      </x:c>
      <x:c r="B753" s="114" t="str">
        <x:v>K30</x:v>
      </x:c>
      <x:c r="C753" s="114" t="str">
        <x:v>Pending</x:v>
      </x:c>
      <x:c r="D753" s="116"/>
    </x:row>
    <x:row r="754" ht="15" customHeight="1">
      <x:c r="A754" s="112" t="str">
        <x:v>2</x:v>
      </x:c>
      <x:c r="B754" s="114" t="str">
        <x:v>L30</x:v>
      </x:c>
      <x:c r="C754" s="114" t="str">
        <x:v>AMEL</x:v>
      </x:c>
      <x:c r="D754" s="116"/>
    </x:row>
    <x:row r="755" ht="15" customHeight="1">
      <x:c r="A755" s="112" t="str">
        <x:v>2</x:v>
      </x:c>
      <x:c r="B755" s="114" t="str">
        <x:v>M30</x:v>
      </x:c>
      <x:c r="C755" s="114" t="str">
        <x:v>SAKA</x:v>
      </x:c>
      <x:c r="D755" s="116"/>
    </x:row>
    <x:row r="756" ht="15" customHeight="1">
      <x:c r="A756" s="112" t="str">
        <x:v>2</x:v>
      </x:c>
      <x:c r="B756" s="114" t="str">
        <x:v>B31</x:v>
      </x:c>
      <x:c r="C756" s="114" t="n">
        <x:v>28</x:v>
      </x:c>
      <x:c r="D756" s="116"/>
    </x:row>
    <x:row r="757" ht="15" customHeight="1">
      <x:c r="A757" s="112" t="str">
        <x:v>2</x:v>
      </x:c>
      <x:c r="B757" s="114" t="str">
        <x:v>C31</x:v>
      </x:c>
      <x:c r="C757" s="114" t="str">
        <x:v>Ata Qonita</x:v>
      </x:c>
      <x:c r="D757" s="116"/>
    </x:row>
    <x:row r="758" ht="15" customHeight="1">
      <x:c r="A758" s="112" t="str">
        <x:v>2</x:v>
      </x:c>
      <x:c r="B758" s="114" t="str">
        <x:v>D31</x:v>
      </x:c>
      <x:c r="C758" s="114" t="str">
        <x:v>Graduation</x:v>
      </x:c>
      <x:c r="D758" s="116"/>
    </x:row>
    <x:row r="759" ht="15" customHeight="1">
      <x:c r="A759" s="112" t="str">
        <x:v>2</x:v>
      </x:c>
      <x:c r="B759" s="114" t="str">
        <x:v>F31</x:v>
      </x:c>
      <x:c r="C759" s="114" t="str">
        <x:v>2 sept</x:v>
      </x:c>
      <x:c r="D759" s="116"/>
    </x:row>
    <x:row r="760" ht="15" customHeight="1">
      <x:c r="A760" s="112" t="str">
        <x:v>2</x:v>
      </x:c>
      <x:c r="B760" s="114" t="str">
        <x:v>G31</x:v>
      </x:c>
      <x:c r="C760" s="114" t="n">
        <x:v>250000</x:v>
      </x:c>
      <x:c r="D760" s="116"/>
    </x:row>
    <x:row r="761" ht="15" customHeight="1">
      <x:c r="A761" s="112" t="str">
        <x:v>2</x:v>
      </x:c>
      <x:c r="B761" s="114" t="str">
        <x:v>I31</x:v>
      </x:c>
      <x:c r="C761" s="114" t="str">
        <x:v>Lunas</x:v>
      </x:c>
      <x:c r="D761" s="116"/>
    </x:row>
    <x:row r="762" ht="15" customHeight="1">
      <x:c r="A762" s="112" t="str">
        <x:v>2</x:v>
      </x:c>
      <x:c r="B762" s="114" t="str">
        <x:v>J31</x:v>
      </x:c>
      <x:c r="C762" s="114" t="str">
        <x:v>Uploaded</x:v>
      </x:c>
      <x:c r="D762" s="116"/>
    </x:row>
    <x:row r="763" ht="15" customHeight="1">
      <x:c r="A763" s="112" t="str">
        <x:v>2</x:v>
      </x:c>
      <x:c r="B763" s="114" t="str">
        <x:v>K31</x:v>
      </x:c>
      <x:c r="C763" s="114" t="str">
        <x:v>Pending</x:v>
      </x:c>
      <x:c r="D763" s="116"/>
    </x:row>
    <x:row r="764" ht="15" customHeight="1">
      <x:c r="A764" s="112" t="str">
        <x:v>2</x:v>
      </x:c>
      <x:c r="B764" s="114" t="str">
        <x:v>L31</x:v>
      </x:c>
      <x:c r="C764" s="114" t="str">
        <x:v>AMEL</x:v>
      </x:c>
      <x:c r="D764" s="116"/>
    </x:row>
    <x:row r="765" ht="15" customHeight="1">
      <x:c r="A765" s="112" t="str">
        <x:v>2</x:v>
      </x:c>
      <x:c r="B765" s="114" t="str">
        <x:v>M31</x:v>
      </x:c>
      <x:c r="C765" s="114" t="str">
        <x:v>ADIF</x:v>
      </x:c>
      <x:c r="D765" s="116"/>
    </x:row>
    <x:row r="766" ht="15" customHeight="1">
      <x:c r="A766" s="112" t="str">
        <x:v>2</x:v>
      </x:c>
      <x:c r="B766" s="114" t="str">
        <x:v>B32</x:v>
      </x:c>
      <x:c r="C766" s="114" t="n">
        <x:v>29</x:v>
      </x:c>
      <x:c r="D766" s="116"/>
    </x:row>
    <x:row r="767" ht="15" customHeight="1">
      <x:c r="A767" s="112" t="str">
        <x:v>2</x:v>
      </x:c>
      <x:c r="B767" s="114" t="str">
        <x:v>C32</x:v>
      </x:c>
      <x:c r="C767" s="114" t="str">
        <x:v>Hikmah</x:v>
      </x:c>
      <x:c r="D767" s="116"/>
    </x:row>
    <x:row r="768" ht="15" customHeight="1">
      <x:c r="A768" s="112" t="str">
        <x:v>2</x:v>
      </x:c>
      <x:c r="B768" s="114" t="str">
        <x:v>D32</x:v>
      </x:c>
      <x:c r="C768" s="114" t="str">
        <x:v>Graduation</x:v>
      </x:c>
      <x:c r="D768" s="116"/>
    </x:row>
    <x:row r="769" ht="15" customHeight="1">
      <x:c r="A769" s="112" t="str">
        <x:v>2</x:v>
      </x:c>
      <x:c r="B769" s="114" t="str">
        <x:v>F32</x:v>
      </x:c>
      <x:c r="C769" s="114" t="str">
        <x:v>2 sept</x:v>
      </x:c>
      <x:c r="D769" s="116"/>
    </x:row>
    <x:row r="770" ht="15" customHeight="1">
      <x:c r="A770" s="112" t="str">
        <x:v>2</x:v>
      </x:c>
      <x:c r="B770" s="114" t="str">
        <x:v>G32</x:v>
      </x:c>
      <x:c r="C770" s="114" t="n">
        <x:v>250000</x:v>
      </x:c>
      <x:c r="D770" s="116"/>
    </x:row>
    <x:row r="771" ht="15" customHeight="1">
      <x:c r="A771" s="112" t="str">
        <x:v>2</x:v>
      </x:c>
      <x:c r="B771" s="114" t="str">
        <x:v>I32</x:v>
      </x:c>
      <x:c r="C771" s="114" t="str">
        <x:v>Lunas</x:v>
      </x:c>
      <x:c r="D771" s="116"/>
    </x:row>
    <x:row r="772" ht="15" customHeight="1">
      <x:c r="A772" s="112" t="str">
        <x:v>2</x:v>
      </x:c>
      <x:c r="B772" s="114" t="str">
        <x:v>J32</x:v>
      </x:c>
      <x:c r="C772" s="114" t="str">
        <x:v>Uploaded</x:v>
      </x:c>
      <x:c r="D772" s="116"/>
    </x:row>
    <x:row r="773" ht="15" customHeight="1">
      <x:c r="A773" s="112" t="str">
        <x:v>2</x:v>
      </x:c>
      <x:c r="B773" s="114" t="str">
        <x:v>K32</x:v>
      </x:c>
      <x:c r="C773" s="114" t="str">
        <x:v>Pending</x:v>
      </x:c>
      <x:c r="D773" s="116"/>
    </x:row>
    <x:row r="774" ht="15" customHeight="1">
      <x:c r="A774" s="112" t="str">
        <x:v>2</x:v>
      </x:c>
      <x:c r="B774" s="114" t="str">
        <x:v>L32</x:v>
      </x:c>
      <x:c r="C774" s="114" t="str">
        <x:v>AMEL</x:v>
      </x:c>
      <x:c r="D774" s="116"/>
    </x:row>
    <x:row r="775" ht="15" customHeight="1">
      <x:c r="A775" s="112" t="str">
        <x:v>2</x:v>
      </x:c>
      <x:c r="B775" s="114" t="str">
        <x:v>M32</x:v>
      </x:c>
      <x:c r="C775" s="114" t="str">
        <x:v>SAKA</x:v>
      </x:c>
      <x:c r="D775" s="116"/>
    </x:row>
    <x:row r="776" ht="15" customHeight="1">
      <x:c r="A776" s="112" t="str">
        <x:v>2</x:v>
      </x:c>
      <x:c r="B776" s="114" t="str">
        <x:v>B33</x:v>
      </x:c>
      <x:c r="C776" s="114" t="n">
        <x:v>30</x:v>
      </x:c>
      <x:c r="D776" s="116"/>
    </x:row>
    <x:row r="777" ht="15" customHeight="1">
      <x:c r="A777" s="112" t="str">
        <x:v>2</x:v>
      </x:c>
      <x:c r="B777" s="114" t="str">
        <x:v>C33</x:v>
      </x:c>
      <x:c r="C777" s="114" t="str">
        <x:v>Nizar Ramadhan</x:v>
      </x:c>
      <x:c r="D777" s="116"/>
    </x:row>
    <x:row r="778" ht="15" customHeight="1">
      <x:c r="A778" s="112" t="str">
        <x:v>2</x:v>
      </x:c>
      <x:c r="B778" s="114" t="str">
        <x:v>D33</x:v>
      </x:c>
      <x:c r="C778" s="114" t="str">
        <x:v>Graduation</x:v>
      </x:c>
      <x:c r="D778" s="116"/>
    </x:row>
    <x:row r="779" ht="15" customHeight="1">
      <x:c r="A779" s="112" t="str">
        <x:v>2</x:v>
      </x:c>
      <x:c r="B779" s="114" t="str">
        <x:v>F33</x:v>
      </x:c>
      <x:c r="C779" s="114" t="str">
        <x:v>2 sept</x:v>
      </x:c>
      <x:c r="D779" s="116"/>
    </x:row>
    <x:row r="780" ht="15" customHeight="1">
      <x:c r="A780" s="112" t="str">
        <x:v>2</x:v>
      </x:c>
      <x:c r="B780" s="114" t="str">
        <x:v>G33</x:v>
      </x:c>
      <x:c r="C780" s="114" t="n">
        <x:v>250000</x:v>
      </x:c>
      <x:c r="D780" s="116"/>
    </x:row>
    <x:row r="781" ht="15" customHeight="1">
      <x:c r="A781" s="112" t="str">
        <x:v>2</x:v>
      </x:c>
      <x:c r="B781" s="114" t="str">
        <x:v>I33</x:v>
      </x:c>
      <x:c r="C781" s="114" t="str">
        <x:v>Lunas</x:v>
      </x:c>
      <x:c r="D781" s="116"/>
    </x:row>
    <x:row r="782" ht="15" customHeight="1">
      <x:c r="A782" s="112" t="str">
        <x:v>2</x:v>
      </x:c>
      <x:c r="B782" s="114" t="str">
        <x:v>J33</x:v>
      </x:c>
      <x:c r="C782" s="114" t="str">
        <x:v>Uploaded</x:v>
      </x:c>
      <x:c r="D782" s="116"/>
    </x:row>
    <x:row r="783" ht="15" customHeight="1">
      <x:c r="A783" s="112" t="str">
        <x:v>2</x:v>
      </x:c>
      <x:c r="B783" s="114" t="str">
        <x:v>K33</x:v>
      </x:c>
      <x:c r="C783" s="114" t="str">
        <x:v>Pending</x:v>
      </x:c>
      <x:c r="D783" s="116"/>
    </x:row>
    <x:row r="784" ht="15" customHeight="1">
      <x:c r="A784" s="112" t="str">
        <x:v>2</x:v>
      </x:c>
      <x:c r="B784" s="114" t="str">
        <x:v>L33</x:v>
      </x:c>
      <x:c r="C784" s="114" t="str">
        <x:v>AMEL</x:v>
      </x:c>
      <x:c r="D784" s="116"/>
    </x:row>
    <x:row r="785" ht="15" customHeight="1">
      <x:c r="A785" s="112" t="str">
        <x:v>2</x:v>
      </x:c>
      <x:c r="B785" s="114" t="str">
        <x:v>M33</x:v>
      </x:c>
      <x:c r="C785" s="114" t="str">
        <x:v>ABROR</x:v>
      </x:c>
      <x:c r="D785" s="116"/>
    </x:row>
    <x:row r="786" ht="15" customHeight="1">
      <x:c r="A786" s="112" t="str">
        <x:v>2</x:v>
      </x:c>
      <x:c r="B786" s="114" t="str">
        <x:v>B34</x:v>
      </x:c>
      <x:c r="C786" s="114" t="n">
        <x:v>31</x:v>
      </x:c>
      <x:c r="D786" s="116"/>
    </x:row>
    <x:row r="787" ht="15" customHeight="1">
      <x:c r="A787" s="112" t="str">
        <x:v>2</x:v>
      </x:c>
      <x:c r="B787" s="114" t="str">
        <x:v>C34</x:v>
      </x:c>
      <x:c r="C787" s="114" t="str">
        <x:v>Muhamad Abdau Anzalal Furqon</x:v>
      </x:c>
      <x:c r="D787" s="116"/>
    </x:row>
    <x:row r="788" ht="15" customHeight="1">
      <x:c r="A788" s="112" t="str">
        <x:v>2</x:v>
      </x:c>
      <x:c r="B788" s="114" t="str">
        <x:v>D34</x:v>
      </x:c>
      <x:c r="C788" s="114" t="str">
        <x:v>Graduation</x:v>
      </x:c>
      <x:c r="D788" s="116"/>
    </x:row>
    <x:row r="789" ht="15" customHeight="1">
      <x:c r="A789" s="112" t="str">
        <x:v>2</x:v>
      </x:c>
      <x:c r="B789" s="114" t="str">
        <x:v>F34</x:v>
      </x:c>
      <x:c r="C789" s="114" t="str">
        <x:v>2 sept</x:v>
      </x:c>
      <x:c r="D789" s="116"/>
    </x:row>
    <x:row r="790" ht="15" customHeight="1">
      <x:c r="A790" s="112" t="str">
        <x:v>2</x:v>
      </x:c>
      <x:c r="B790" s="114" t="str">
        <x:v>G34</x:v>
      </x:c>
      <x:c r="C790" s="114" t="n">
        <x:v>270000</x:v>
      </x:c>
      <x:c r="D790" s="116"/>
    </x:row>
    <x:row r="791" ht="15" customHeight="1">
      <x:c r="A791" s="112" t="str">
        <x:v>2</x:v>
      </x:c>
      <x:c r="B791" s="114" t="str">
        <x:v>I34</x:v>
      </x:c>
      <x:c r="C791" s="114" t="str">
        <x:v>Lunas</x:v>
      </x:c>
      <x:c r="D791" s="116"/>
    </x:row>
    <x:row r="792" ht="15" customHeight="1">
      <x:c r="A792" s="112" t="str">
        <x:v>2</x:v>
      </x:c>
      <x:c r="B792" s="114" t="str">
        <x:v>J34</x:v>
      </x:c>
      <x:c r="C792" s="114" t="str">
        <x:v>Uploaded</x:v>
      </x:c>
      <x:c r="D792" s="116"/>
    </x:row>
    <x:row r="793" ht="15" customHeight="1">
      <x:c r="A793" s="112" t="str">
        <x:v>2</x:v>
      </x:c>
      <x:c r="B793" s="114" t="str">
        <x:v>K34</x:v>
      </x:c>
      <x:c r="C793" s="114" t="str">
        <x:v>Pending</x:v>
      </x:c>
      <x:c r="D793" s="116"/>
    </x:row>
    <x:row r="794" ht="15" customHeight="1">
      <x:c r="A794" s="112" t="str">
        <x:v>2</x:v>
      </x:c>
      <x:c r="B794" s="114" t="str">
        <x:v>L34</x:v>
      </x:c>
      <x:c r="C794" s="114" t="str">
        <x:v>ADDEL</x:v>
      </x:c>
      <x:c r="D794" s="116"/>
    </x:row>
    <x:row r="795" ht="15" customHeight="1">
      <x:c r="A795" s="112" t="str">
        <x:v>2</x:v>
      </x:c>
      <x:c r="B795" s="114" t="str">
        <x:v>M34</x:v>
      </x:c>
      <x:c r="C795" s="114" t="str">
        <x:v>SAKA</x:v>
      </x:c>
      <x:c r="D795" s="116"/>
    </x:row>
    <x:row r="796" ht="15" customHeight="1">
      <x:c r="A796" s="112" t="str">
        <x:v>2</x:v>
      </x:c>
      <x:c r="B796" s="114" t="str">
        <x:v>B35</x:v>
      </x:c>
      <x:c r="C796" s="114" t="n">
        <x:v>32</x:v>
      </x:c>
      <x:c r="D796" s="116"/>
    </x:row>
    <x:row r="797" ht="15" customHeight="1">
      <x:c r="A797" s="112" t="str">
        <x:v>2</x:v>
      </x:c>
      <x:c r="B797" s="114" t="str">
        <x:v>C35</x:v>
      </x:c>
      <x:c r="C797" s="114" t="str">
        <x:v>Refina</x:v>
      </x:c>
      <x:c r="D797" s="116"/>
    </x:row>
    <x:row r="798" ht="15" customHeight="1">
      <x:c r="A798" s="112" t="str">
        <x:v>2</x:v>
      </x:c>
      <x:c r="B798" s="114" t="str">
        <x:v>D35</x:v>
      </x:c>
      <x:c r="C798" s="114" t="str">
        <x:v>Graduation</x:v>
      </x:c>
      <x:c r="D798" s="116"/>
    </x:row>
    <x:row r="799" ht="15" customHeight="1">
      <x:c r="A799" s="112" t="str">
        <x:v>2</x:v>
      </x:c>
      <x:c r="B799" s="114" t="str">
        <x:v>F35</x:v>
      </x:c>
      <x:c r="C799" s="114" t="str">
        <x:v>2 sept</x:v>
      </x:c>
      <x:c r="D799" s="116"/>
    </x:row>
    <x:row r="800" ht="15" customHeight="1">
      <x:c r="A800" s="112" t="str">
        <x:v>2</x:v>
      </x:c>
      <x:c r="B800" s="114" t="str">
        <x:v>G35</x:v>
      </x:c>
      <x:c r="C800" s="114" t="n">
        <x:v>250000</x:v>
      </x:c>
      <x:c r="D800" s="116"/>
    </x:row>
    <x:row r="801" ht="15" customHeight="1">
      <x:c r="A801" s="112" t="str">
        <x:v>2</x:v>
      </x:c>
      <x:c r="B801" s="114" t="str">
        <x:v>I35</x:v>
      </x:c>
      <x:c r="C801" s="114" t="str">
        <x:v>Lunas</x:v>
      </x:c>
      <x:c r="D801" s="116"/>
    </x:row>
    <x:row r="802" ht="15" customHeight="1">
      <x:c r="A802" s="112" t="str">
        <x:v>2</x:v>
      </x:c>
      <x:c r="B802" s="114" t="str">
        <x:v>J35</x:v>
      </x:c>
      <x:c r="C802" s="114" t="str">
        <x:v>Uploaded</x:v>
      </x:c>
      <x:c r="D802" s="116"/>
    </x:row>
    <x:row r="803" ht="15" customHeight="1">
      <x:c r="A803" s="112" t="str">
        <x:v>2</x:v>
      </x:c>
      <x:c r="B803" s="114" t="str">
        <x:v>K35</x:v>
      </x:c>
      <x:c r="C803" s="114" t="str">
        <x:v>Pending</x:v>
      </x:c>
      <x:c r="D803" s="116"/>
    </x:row>
    <x:row r="804" ht="15" customHeight="1">
      <x:c r="A804" s="112" t="str">
        <x:v>2</x:v>
      </x:c>
      <x:c r="B804" s="114" t="str">
        <x:v>L35</x:v>
      </x:c>
      <x:c r="C804" s="114" t="str">
        <x:v>ADDEL</x:v>
      </x:c>
      <x:c r="D804" s="116"/>
    </x:row>
    <x:row r="805" ht="15" customHeight="1">
      <x:c r="A805" s="112" t="str">
        <x:v>2</x:v>
      </x:c>
      <x:c r="B805" s="114" t="str">
        <x:v>M35</x:v>
      </x:c>
      <x:c r="C805" s="114" t="str">
        <x:v>ADIF</x:v>
      </x:c>
      <x:c r="D805" s="116"/>
    </x:row>
    <x:row r="806" ht="15" customHeight="1">
      <x:c r="A806" s="112" t="str">
        <x:v>2</x:v>
      </x:c>
      <x:c r="B806" s="114" t="str">
        <x:v>B36</x:v>
      </x:c>
      <x:c r="C806" s="114" t="n">
        <x:v>33</x:v>
      </x:c>
      <x:c r="D806" s="116"/>
    </x:row>
    <x:row r="807" ht="15" customHeight="1">
      <x:c r="A807" s="112" t="str">
        <x:v>2</x:v>
      </x:c>
      <x:c r="B807" s="114" t="str">
        <x:v>C36</x:v>
      </x:c>
      <x:c r="C807" s="114" t="str">
        <x:v>Fania Kamalia</x:v>
      </x:c>
      <x:c r="D807" s="116"/>
    </x:row>
    <x:row r="808" ht="15" customHeight="1">
      <x:c r="A808" s="112" t="str">
        <x:v>2</x:v>
      </x:c>
      <x:c r="B808" s="114" t="str">
        <x:v>D36</x:v>
      </x:c>
      <x:c r="C808" s="114" t="str">
        <x:v>Graduation</x:v>
      </x:c>
      <x:c r="D808" s="116"/>
    </x:row>
    <x:row r="809" ht="15" customHeight="1">
      <x:c r="A809" s="112" t="str">
        <x:v>2</x:v>
      </x:c>
      <x:c r="B809" s="114" t="str">
        <x:v>F36</x:v>
      </x:c>
      <x:c r="C809" s="114" t="str">
        <x:v>2 sept</x:v>
      </x:c>
      <x:c r="D809" s="116"/>
    </x:row>
    <x:row r="810" ht="15" customHeight="1">
      <x:c r="A810" s="112" t="str">
        <x:v>2</x:v>
      </x:c>
      <x:c r="B810" s="114" t="str">
        <x:v>H36</x:v>
      </x:c>
      <x:c r="C810" s="114" t="n">
        <x:v>250000</x:v>
      </x:c>
      <x:c r="D810" s="116"/>
    </x:row>
    <x:row r="811" ht="15" customHeight="1">
      <x:c r="A811" s="112" t="str">
        <x:v>2</x:v>
      </x:c>
      <x:c r="B811" s="114" t="str">
        <x:v>I36</x:v>
      </x:c>
      <x:c r="C811" s="114" t="str">
        <x:v>Lunas</x:v>
      </x:c>
      <x:c r="D811" s="116"/>
    </x:row>
    <x:row r="812" ht="15" customHeight="1">
      <x:c r="A812" s="112" t="str">
        <x:v>2</x:v>
      </x:c>
      <x:c r="B812" s="114" t="str">
        <x:v>J36</x:v>
      </x:c>
      <x:c r="C812" s="114" t="str">
        <x:v>Uploaded</x:v>
      </x:c>
      <x:c r="D812" s="116"/>
    </x:row>
    <x:row r="813" ht="15" customHeight="1">
      <x:c r="A813" s="112" t="str">
        <x:v>2</x:v>
      </x:c>
      <x:c r="B813" s="114" t="str">
        <x:v>K36</x:v>
      </x:c>
      <x:c r="C813" s="114" t="str">
        <x:v>Pending</x:v>
      </x:c>
      <x:c r="D813" s="116"/>
    </x:row>
    <x:row r="814" ht="15" customHeight="1">
      <x:c r="A814" s="112" t="str">
        <x:v>2</x:v>
      </x:c>
      <x:c r="B814" s="114" t="str">
        <x:v>L36</x:v>
      </x:c>
      <x:c r="C814" s="114" t="str">
        <x:v>ADDEL</x:v>
      </x:c>
      <x:c r="D814" s="116"/>
    </x:row>
    <x:row r="815" ht="15" customHeight="1">
      <x:c r="A815" s="112" t="str">
        <x:v>2</x:v>
      </x:c>
      <x:c r="B815" s="114" t="str">
        <x:v>M36</x:v>
      </x:c>
      <x:c r="C815" s="114" t="str">
        <x:v>FAHME</x:v>
      </x:c>
      <x:c r="D815" s="116"/>
    </x:row>
    <x:row r="816" ht="15" customHeight="1">
      <x:c r="A816" s="112" t="str">
        <x:v>2</x:v>
      </x:c>
      <x:c r="B816" s="114" t="str">
        <x:v>B37</x:v>
      </x:c>
      <x:c r="C816" s="114" t="n">
        <x:v>34</x:v>
      </x:c>
      <x:c r="D816" s="116"/>
    </x:row>
    <x:row r="817" ht="15" customHeight="1">
      <x:c r="A817" s="112" t="str">
        <x:v>2</x:v>
      </x:c>
      <x:c r="B817" s="114" t="str">
        <x:v>C37</x:v>
      </x:c>
      <x:c r="C817" s="114" t="str">
        <x:v>Ahmad Mufid</x:v>
      </x:c>
      <x:c r="D817" s="116"/>
    </x:row>
    <x:row r="818" ht="15" customHeight="1">
      <x:c r="A818" s="112" t="str">
        <x:v>2</x:v>
      </x:c>
      <x:c r="B818" s="114" t="str">
        <x:v>D37</x:v>
      </x:c>
      <x:c r="C818" s="114" t="str">
        <x:v>Graduation</x:v>
      </x:c>
      <x:c r="D818" s="116"/>
    </x:row>
    <x:row r="819" ht="15" customHeight="1">
      <x:c r="A819" s="112" t="str">
        <x:v>2</x:v>
      </x:c>
      <x:c r="B819" s="114" t="str">
        <x:v>F37</x:v>
      </x:c>
      <x:c r="C819" s="114" t="str">
        <x:v>2 sept</x:v>
      </x:c>
      <x:c r="D819" s="116"/>
    </x:row>
    <x:row r="820" ht="15" customHeight="1">
      <x:c r="A820" s="112" t="str">
        <x:v>2</x:v>
      </x:c>
      <x:c r="B820" s="114" t="str">
        <x:v>G37</x:v>
      </x:c>
      <x:c r="C820" s="114" t="n">
        <x:v>250000</x:v>
      </x:c>
      <x:c r="D820" s="116"/>
    </x:row>
    <x:row r="821" ht="15" customHeight="1">
      <x:c r="A821" s="112" t="str">
        <x:v>2</x:v>
      </x:c>
      <x:c r="B821" s="114" t="str">
        <x:v>I37</x:v>
      </x:c>
      <x:c r="C821" s="114" t="str">
        <x:v>Lunas</x:v>
      </x:c>
      <x:c r="D821" s="116"/>
    </x:row>
    <x:row r="822" ht="15" customHeight="1">
      <x:c r="A822" s="112" t="str">
        <x:v>2</x:v>
      </x:c>
      <x:c r="B822" s="114" t="str">
        <x:v>J37</x:v>
      </x:c>
      <x:c r="C822" s="114" t="str">
        <x:v>Uploaded</x:v>
      </x:c>
      <x:c r="D822" s="116"/>
    </x:row>
    <x:row r="823" ht="15" customHeight="1">
      <x:c r="A823" s="112" t="str">
        <x:v>2</x:v>
      </x:c>
      <x:c r="B823" s="114" t="str">
        <x:v>K37</x:v>
      </x:c>
      <x:c r="C823" s="114" t="str">
        <x:v>Pending</x:v>
      </x:c>
      <x:c r="D823" s="116"/>
    </x:row>
    <x:row r="824" ht="15" customHeight="1">
      <x:c r="A824" s="112" t="str">
        <x:v>2</x:v>
      </x:c>
      <x:c r="B824" s="114" t="str">
        <x:v>L37</x:v>
      </x:c>
      <x:c r="C824" s="114" t="str">
        <x:v>ADDEL</x:v>
      </x:c>
      <x:c r="D824" s="116"/>
    </x:row>
    <x:row r="825" ht="15" customHeight="1">
      <x:c r="A825" s="112" t="str">
        <x:v>2</x:v>
      </x:c>
      <x:c r="B825" s="114" t="str">
        <x:v>M37</x:v>
      </x:c>
      <x:c r="C825" s="114" t="str">
        <x:v>ABROR</x:v>
      </x:c>
      <x:c r="D825" s="116"/>
    </x:row>
    <x:row r="826" ht="15" customHeight="1">
      <x:c r="A826" s="112" t="str">
        <x:v>2</x:v>
      </x:c>
      <x:c r="B826" s="114" t="str">
        <x:v>B38</x:v>
      </x:c>
      <x:c r="C826" s="114" t="n">
        <x:v>35</x:v>
      </x:c>
      <x:c r="D826" s="116"/>
    </x:row>
    <x:row r="827" ht="15" customHeight="1">
      <x:c r="A827" s="112" t="str">
        <x:v>2</x:v>
      </x:c>
      <x:c r="B827" s="114" t="str">
        <x:v>C38</x:v>
      </x:c>
      <x:c r="C827" s="114" t="str">
        <x:v>Abi</x:v>
      </x:c>
      <x:c r="D827" s="116"/>
    </x:row>
    <x:row r="828" ht="15" customHeight="1">
      <x:c r="A828" s="112" t="str">
        <x:v>2</x:v>
      </x:c>
      <x:c r="B828" s="114" t="str">
        <x:v>D38</x:v>
      </x:c>
      <x:c r="C828" s="114" t="str">
        <x:v>Graduation</x:v>
      </x:c>
      <x:c r="D828" s="116"/>
    </x:row>
    <x:row r="829" ht="15" customHeight="1">
      <x:c r="A829" s="112" t="str">
        <x:v>2</x:v>
      </x:c>
      <x:c r="B829" s="114" t="str">
        <x:v>F38</x:v>
      </x:c>
      <x:c r="C829" s="114" t="str">
        <x:v>2 sept</x:v>
      </x:c>
      <x:c r="D829" s="116"/>
    </x:row>
    <x:row r="830" ht="15" customHeight="1">
      <x:c r="A830" s="112" t="str">
        <x:v>2</x:v>
      </x:c>
      <x:c r="B830" s="114" t="str">
        <x:v>G38</x:v>
      </x:c>
      <x:c r="C830" s="114" t="n">
        <x:v>290000</x:v>
      </x:c>
      <x:c r="D830" s="116"/>
    </x:row>
    <x:row r="831" ht="15" customHeight="1">
      <x:c r="A831" s="112" t="str">
        <x:v>2</x:v>
      </x:c>
      <x:c r="B831" s="114" t="str">
        <x:v>I38</x:v>
      </x:c>
      <x:c r="C831" s="114" t="str">
        <x:v>Lunas</x:v>
      </x:c>
      <x:c r="D831" s="116"/>
    </x:row>
    <x:row r="832" ht="15" customHeight="1">
      <x:c r="A832" s="112" t="str">
        <x:v>2</x:v>
      </x:c>
      <x:c r="B832" s="114" t="str">
        <x:v>J38</x:v>
      </x:c>
      <x:c r="C832" s="114" t="str">
        <x:v>Uploaded</x:v>
      </x:c>
      <x:c r="D832" s="116"/>
    </x:row>
    <x:row r="833" ht="15" customHeight="1">
      <x:c r="A833" s="112" t="str">
        <x:v>2</x:v>
      </x:c>
      <x:c r="B833" s="114" t="str">
        <x:v>K38</x:v>
      </x:c>
      <x:c r="C833" s="114" t="str">
        <x:v>Pending</x:v>
      </x:c>
      <x:c r="D833" s="116"/>
    </x:row>
    <x:row r="834" ht="15" customHeight="1">
      <x:c r="A834" s="112" t="str">
        <x:v>2</x:v>
      </x:c>
      <x:c r="B834" s="114" t="str">
        <x:v>L38</x:v>
      </x:c>
      <x:c r="C834" s="114" t="str">
        <x:v>ADDEL</x:v>
      </x:c>
      <x:c r="D834" s="116"/>
    </x:row>
    <x:row r="835" ht="15" customHeight="1">
      <x:c r="A835" s="112" t="str">
        <x:v>2</x:v>
      </x:c>
      <x:c r="B835" s="114" t="str">
        <x:v>M38</x:v>
      </x:c>
      <x:c r="C835" s="114" t="str">
        <x:v>SAKA</x:v>
      </x:c>
      <x:c r="D835" s="116"/>
    </x:row>
    <x:row r="836" ht="15" customHeight="1">
      <x:c r="A836" s="112" t="str">
        <x:v>2</x:v>
      </x:c>
      <x:c r="B836" s="114" t="str">
        <x:v>B39</x:v>
      </x:c>
      <x:c r="C836" s="114" t="n">
        <x:v>36</x:v>
      </x:c>
      <x:c r="D836" s="116"/>
    </x:row>
    <x:row r="837" ht="15" customHeight="1">
      <x:c r="A837" s="112" t="str">
        <x:v>2</x:v>
      </x:c>
      <x:c r="B837" s="114" t="str">
        <x:v>C39</x:v>
      </x:c>
      <x:c r="C837" s="114" t="str">
        <x:v>Novan</x:v>
      </x:c>
      <x:c r="D837" s="116"/>
    </x:row>
    <x:row r="838" ht="15" customHeight="1">
      <x:c r="A838" s="112" t="str">
        <x:v>2</x:v>
      </x:c>
      <x:c r="B838" s="114" t="str">
        <x:v>D39</x:v>
      </x:c>
      <x:c r="C838" s="114" t="str">
        <x:v>Graduation</x:v>
      </x:c>
      <x:c r="D838" s="116"/>
    </x:row>
    <x:row r="839" ht="15" customHeight="1">
      <x:c r="A839" s="112" t="str">
        <x:v>2</x:v>
      </x:c>
      <x:c r="B839" s="114" t="str">
        <x:v>F39</x:v>
      </x:c>
      <x:c r="C839" s="114" t="str">
        <x:v>2 sept</x:v>
      </x:c>
      <x:c r="D839" s="116"/>
    </x:row>
    <x:row r="840" ht="15" customHeight="1">
      <x:c r="A840" s="112" t="str">
        <x:v>2</x:v>
      </x:c>
      <x:c r="B840" s="114" t="str">
        <x:v>G39</x:v>
      </x:c>
      <x:c r="C840" s="114" t="n">
        <x:v>310000</x:v>
      </x:c>
      <x:c r="D840" s="116"/>
    </x:row>
    <x:row r="841" ht="15" customHeight="1">
      <x:c r="A841" s="112" t="str">
        <x:v>2</x:v>
      </x:c>
      <x:c r="B841" s="114" t="str">
        <x:v>I39</x:v>
      </x:c>
      <x:c r="C841" s="114" t="str">
        <x:v>Lunas</x:v>
      </x:c>
      <x:c r="D841" s="116"/>
    </x:row>
    <x:row r="842" ht="15" customHeight="1">
      <x:c r="A842" s="112" t="str">
        <x:v>2</x:v>
      </x:c>
      <x:c r="B842" s="114" t="str">
        <x:v>J39</x:v>
      </x:c>
      <x:c r="C842" s="114" t="str">
        <x:v>Uploaded</x:v>
      </x:c>
      <x:c r="D842" s="116"/>
    </x:row>
    <x:row r="843" ht="15" customHeight="1">
      <x:c r="A843" s="112" t="str">
        <x:v>2</x:v>
      </x:c>
      <x:c r="B843" s="114" t="str">
        <x:v>K39</x:v>
      </x:c>
      <x:c r="C843" s="114" t="str">
        <x:v>Pending</x:v>
      </x:c>
      <x:c r="D843" s="116"/>
    </x:row>
    <x:row r="844" ht="15" customHeight="1">
      <x:c r="A844" s="112" t="str">
        <x:v>2</x:v>
      </x:c>
      <x:c r="B844" s="114" t="str">
        <x:v>L39</x:v>
      </x:c>
      <x:c r="C844" s="114" t="str">
        <x:v>ADDEL</x:v>
      </x:c>
      <x:c r="D844" s="116"/>
    </x:row>
    <x:row r="845" ht="15" customHeight="1">
      <x:c r="A845" s="112" t="str">
        <x:v>2</x:v>
      </x:c>
      <x:c r="B845" s="114" t="str">
        <x:v>M39</x:v>
      </x:c>
      <x:c r="C845" s="114" t="str">
        <x:v>ADIF</x:v>
      </x:c>
      <x:c r="D845" s="116"/>
    </x:row>
    <x:row r="846" ht="15" customHeight="1">
      <x:c r="A846" s="112" t="str">
        <x:v>2</x:v>
      </x:c>
      <x:c r="B846" s="114" t="str">
        <x:v>B40</x:v>
      </x:c>
      <x:c r="C846" s="114" t="n">
        <x:v>37</x:v>
      </x:c>
      <x:c r="D846" s="116"/>
    </x:row>
    <x:row r="847" ht="15" customHeight="1">
      <x:c r="A847" s="112" t="str">
        <x:v>2</x:v>
      </x:c>
      <x:c r="B847" s="114" t="str">
        <x:v>C40</x:v>
      </x:c>
      <x:c r="C847" s="114" t="str">
        <x:v>Zoelfan</x:v>
      </x:c>
      <x:c r="D847" s="116"/>
    </x:row>
    <x:row r="848" ht="15" customHeight="1">
      <x:c r="A848" s="112" t="str">
        <x:v>2</x:v>
      </x:c>
      <x:c r="B848" s="114" t="str">
        <x:v>D40</x:v>
      </x:c>
      <x:c r="C848" s="114" t="str">
        <x:v>Graduation</x:v>
      </x:c>
      <x:c r="D848" s="116"/>
    </x:row>
    <x:row r="849" ht="15" customHeight="1">
      <x:c r="A849" s="112" t="str">
        <x:v>2</x:v>
      </x:c>
      <x:c r="B849" s="114" t="str">
        <x:v>F40</x:v>
      </x:c>
      <x:c r="C849" s="114" t="str">
        <x:v>2 sept</x:v>
      </x:c>
      <x:c r="D849" s="116"/>
    </x:row>
    <x:row r="850" ht="15" customHeight="1">
      <x:c r="A850" s="112" t="str">
        <x:v>2</x:v>
      </x:c>
      <x:c r="B850" s="114" t="str">
        <x:v>G40</x:v>
      </x:c>
      <x:c r="C850" s="114" t="n">
        <x:v>250000</x:v>
      </x:c>
      <x:c r="D850" s="116"/>
    </x:row>
    <x:row r="851" ht="15" customHeight="1">
      <x:c r="A851" s="112" t="str">
        <x:v>2</x:v>
      </x:c>
      <x:c r="B851" s="114" t="str">
        <x:v>I40</x:v>
      </x:c>
      <x:c r="C851" s="114" t="str">
        <x:v>Lunas</x:v>
      </x:c>
      <x:c r="D851" s="116"/>
    </x:row>
    <x:row r="852" ht="15" customHeight="1">
      <x:c r="A852" s="112" t="str">
        <x:v>2</x:v>
      </x:c>
      <x:c r="B852" s="114" t="str">
        <x:v>J40</x:v>
      </x:c>
      <x:c r="C852" s="114" t="str">
        <x:v>Uploaded</x:v>
      </x:c>
      <x:c r="D852" s="116"/>
    </x:row>
    <x:row r="853" ht="15" customHeight="1">
      <x:c r="A853" s="112" t="str">
        <x:v>2</x:v>
      </x:c>
      <x:c r="B853" s="114" t="str">
        <x:v>K40</x:v>
      </x:c>
      <x:c r="C853" s="114" t="str">
        <x:v>Pending</x:v>
      </x:c>
      <x:c r="D853" s="116"/>
    </x:row>
    <x:row r="854" ht="15" customHeight="1">
      <x:c r="A854" s="112" t="str">
        <x:v>2</x:v>
      </x:c>
      <x:c r="B854" s="114" t="str">
        <x:v>L40</x:v>
      </x:c>
      <x:c r="C854" s="114" t="str">
        <x:v>ADDEL</x:v>
      </x:c>
      <x:c r="D854" s="116"/>
    </x:row>
    <x:row r="855" ht="15" customHeight="1">
      <x:c r="A855" s="112" t="str">
        <x:v>2</x:v>
      </x:c>
      <x:c r="B855" s="114" t="str">
        <x:v>M40</x:v>
      </x:c>
      <x:c r="C855" s="114" t="str">
        <x:v>FAHME</x:v>
      </x:c>
      <x:c r="D855" s="116"/>
    </x:row>
    <x:row r="856" ht="15" customHeight="1">
      <x:c r="A856" s="112" t="str">
        <x:v>2</x:v>
      </x:c>
      <x:c r="B856" s="114" t="str">
        <x:v>B41</x:v>
      </x:c>
      <x:c r="C856" s="114" t="n">
        <x:v>38</x:v>
      </x:c>
      <x:c r="D856" s="116"/>
    </x:row>
    <x:row r="857" ht="15" customHeight="1">
      <x:c r="A857" s="112" t="str">
        <x:v>2</x:v>
      </x:c>
      <x:c r="B857" s="114" t="str">
        <x:v>C41</x:v>
      </x:c>
      <x:c r="C857" s="114" t="str">
        <x:v>Niko</x:v>
      </x:c>
      <x:c r="D857" s="116"/>
    </x:row>
    <x:row r="858" ht="15" customHeight="1">
      <x:c r="A858" s="112" t="str">
        <x:v>2</x:v>
      </x:c>
      <x:c r="B858" s="114" t="str">
        <x:v>D41</x:v>
      </x:c>
      <x:c r="C858" s="114" t="str">
        <x:v>Graduation</x:v>
      </x:c>
      <x:c r="D858" s="116"/>
    </x:row>
    <x:row r="859" ht="15" customHeight="1">
      <x:c r="A859" s="112" t="str">
        <x:v>2</x:v>
      </x:c>
      <x:c r="B859" s="114" t="str">
        <x:v>F41</x:v>
      </x:c>
      <x:c r="C859" s="114" t="str">
        <x:v>2 sept</x:v>
      </x:c>
      <x:c r="D859" s="116"/>
    </x:row>
    <x:row r="860" ht="15" customHeight="1">
      <x:c r="A860" s="112" t="str">
        <x:v>2</x:v>
      </x:c>
      <x:c r="B860" s="114" t="str">
        <x:v>H41</x:v>
      </x:c>
      <x:c r="C860" s="114" t="n">
        <x:v>250000</x:v>
      </x:c>
      <x:c r="D860" s="116"/>
    </x:row>
    <x:row r="861" ht="15" customHeight="1">
      <x:c r="A861" s="112" t="str">
        <x:v>2</x:v>
      </x:c>
      <x:c r="B861" s="114" t="str">
        <x:v>I41</x:v>
      </x:c>
      <x:c r="C861" s="114" t="str">
        <x:v>Lunas</x:v>
      </x:c>
      <x:c r="D861" s="116"/>
    </x:row>
    <x:row r="862" ht="15" customHeight="1">
      <x:c r="A862" s="112" t="str">
        <x:v>2</x:v>
      </x:c>
      <x:c r="B862" s="114" t="str">
        <x:v>J41</x:v>
      </x:c>
      <x:c r="C862" s="114" t="str">
        <x:v>Uploaded</x:v>
      </x:c>
      <x:c r="D862" s="116"/>
    </x:row>
    <x:row r="863" ht="15" customHeight="1">
      <x:c r="A863" s="112" t="str">
        <x:v>2</x:v>
      </x:c>
      <x:c r="B863" s="114" t="str">
        <x:v>K41</x:v>
      </x:c>
      <x:c r="C863" s="114" t="str">
        <x:v>Pending</x:v>
      </x:c>
      <x:c r="D863" s="116"/>
    </x:row>
    <x:row r="864" ht="15" customHeight="1">
      <x:c r="A864" s="112" t="str">
        <x:v>2</x:v>
      </x:c>
      <x:c r="B864" s="114" t="str">
        <x:v>L41</x:v>
      </x:c>
      <x:c r="C864" s="114" t="str">
        <x:v>ADDEL</x:v>
      </x:c>
      <x:c r="D864" s="116"/>
    </x:row>
    <x:row r="865" ht="15" customHeight="1">
      <x:c r="A865" s="112" t="str">
        <x:v>2</x:v>
      </x:c>
      <x:c r="B865" s="114" t="str">
        <x:v>M41</x:v>
      </x:c>
      <x:c r="C865" s="114" t="str">
        <x:v>SAKA</x:v>
      </x:c>
      <x:c r="D865" s="116"/>
    </x:row>
    <x:row r="866" ht="15" customHeight="1">
      <x:c r="A866" s="112" t="str">
        <x:v>2</x:v>
      </x:c>
      <x:c r="B866" s="114" t="str">
        <x:v>B42</x:v>
      </x:c>
      <x:c r="C866" s="114" t="n">
        <x:v>39</x:v>
      </x:c>
      <x:c r="D866" s="116"/>
    </x:row>
    <x:row r="867" ht="15" customHeight="1">
      <x:c r="A867" s="112" t="str">
        <x:v>2</x:v>
      </x:c>
      <x:c r="B867" s="114" t="str">
        <x:v>C42</x:v>
      </x:c>
      <x:c r="C867" s="114" t="str">
        <x:v>Qori Susi Allifah</x:v>
      </x:c>
      <x:c r="D867" s="116"/>
    </x:row>
    <x:row r="868" ht="15" customHeight="1">
      <x:c r="A868" s="112" t="str">
        <x:v>2</x:v>
      </x:c>
      <x:c r="B868" s="114" t="str">
        <x:v>D42</x:v>
      </x:c>
      <x:c r="C868" s="114" t="str">
        <x:v>Graduation</x:v>
      </x:c>
      <x:c r="D868" s="116"/>
    </x:row>
    <x:row r="869" ht="15" customHeight="1">
      <x:c r="A869" s="112" t="str">
        <x:v>2</x:v>
      </x:c>
      <x:c r="B869" s="114" t="str">
        <x:v>F42</x:v>
      </x:c>
      <x:c r="C869" s="114" t="str">
        <x:v>2026-09-08T00:00:00</x:v>
      </x:c>
      <x:c r="D869" s="116"/>
    </x:row>
    <x:row r="870" ht="15" customHeight="1">
      <x:c r="A870" s="112" t="str">
        <x:v>2</x:v>
      </x:c>
      <x:c r="B870" s="114" t="str">
        <x:v>H42</x:v>
      </x:c>
      <x:c r="C870" s="114" t="n">
        <x:v>100000</x:v>
      </x:c>
      <x:c r="D870" s="116"/>
    </x:row>
    <x:row r="871" ht="15" customHeight="1">
      <x:c r="A871" s="112" t="str">
        <x:v>2</x:v>
      </x:c>
      <x:c r="B871" s="114" t="str">
        <x:v>I42</x:v>
      </x:c>
      <x:c r="C871" s="114" t="str">
        <x:v>DP</x:v>
      </x:c>
      <x:c r="D871" s="116"/>
    </x:row>
    <x:row r="872" ht="15" customHeight="1">
      <x:c r="A872" s="112" t="str">
        <x:v>2</x:v>
      </x:c>
      <x:c r="B872" s="114" t="str">
        <x:v>L42</x:v>
      </x:c>
      <x:c r="C872" s="114" t="str">
        <x:v>INDAH</x:v>
      </x:c>
      <x:c r="D872" s="116"/>
    </x:row>
    <x:row r="873" ht="15" customHeight="1">
      <x:c r="A873" s="112" t="str">
        <x:v>2</x:v>
      </x:c>
      <x:c r="B873" s="114" t="str">
        <x:v>B43</x:v>
      </x:c>
      <x:c r="C873" s="114" t="n">
        <x:v>40</x:v>
      </x:c>
      <x:c r="D873" s="116"/>
    </x:row>
    <x:row r="874" ht="15" customHeight="1">
      <x:c r="A874" s="112" t="str">
        <x:v>2</x:v>
      </x:c>
      <x:c r="B874" s="114" t="str">
        <x:v>C43</x:v>
      </x:c>
      <x:c r="C874" s="114" t="str">
        <x:v>Adinda Fahrina</x:v>
      </x:c>
      <x:c r="D874" s="116"/>
    </x:row>
    <x:row r="875" ht="15" customHeight="1">
      <x:c r="A875" s="112" t="str">
        <x:v>2</x:v>
      </x:c>
      <x:c r="B875" s="114" t="str">
        <x:v>D43</x:v>
      </x:c>
      <x:c r="C875" s="114" t="str">
        <x:v>Graduation</x:v>
      </x:c>
      <x:c r="D875" s="116"/>
    </x:row>
    <x:row r="876" ht="15" customHeight="1">
      <x:c r="A876" s="112" t="str">
        <x:v>2</x:v>
      </x:c>
      <x:c r="B876" s="114" t="str">
        <x:v>F43</x:v>
      </x:c>
      <x:c r="C876" s="114" t="str">
        <x:v>2026-09-09T00:00:00</x:v>
      </x:c>
      <x:c r="D876" s="116"/>
    </x:row>
    <x:row r="877" ht="15" customHeight="1">
      <x:c r="A877" s="112" t="str">
        <x:v>2</x:v>
      </x:c>
      <x:c r="B877" s="114" t="str">
        <x:v>H43</x:v>
      </x:c>
      <x:c r="C877" s="114" t="n">
        <x:v>100000</x:v>
      </x:c>
      <x:c r="D877" s="116"/>
    </x:row>
    <x:row r="878" ht="15" customHeight="1">
      <x:c r="A878" s="112" t="str">
        <x:v>2</x:v>
      </x:c>
      <x:c r="B878" s="114" t="str">
        <x:v>I43</x:v>
      </x:c>
      <x:c r="C878" s="114" t="str">
        <x:v>DP</x:v>
      </x:c>
      <x:c r="D878" s="116"/>
    </x:row>
    <x:row r="879" ht="15" customHeight="1">
      <x:c r="A879" s="112" t="str">
        <x:v>2</x:v>
      </x:c>
      <x:c r="B879" s="114" t="str">
        <x:v>L43</x:v>
      </x:c>
      <x:c r="C879" s="114" t="str">
        <x:v>INDAH</x:v>
      </x:c>
      <x:c r="D879" s="116"/>
    </x:row>
    <x:row r="880" ht="15" customHeight="1">
      <x:c r="A880" s="112" t="str">
        <x:v>2</x:v>
      </x:c>
      <x:c r="B880" s="114" t="str">
        <x:v>B44</x:v>
      </x:c>
      <x:c r="C880" s="114" t="n">
        <x:v>41</x:v>
      </x:c>
      <x:c r="D880" s="116"/>
    </x:row>
    <x:row r="881" ht="15" customHeight="1">
      <x:c r="A881" s="112" t="str">
        <x:v>2</x:v>
      </x:c>
      <x:c r="B881" s="114" t="str">
        <x:v>C44</x:v>
      </x:c>
      <x:c r="C881" s="114" t="str">
        <x:v>Hanifa</x:v>
      </x:c>
      <x:c r="D881" s="116"/>
    </x:row>
    <x:row r="882" ht="15" customHeight="1">
      <x:c r="A882" s="112" t="str">
        <x:v>2</x:v>
      </x:c>
      <x:c r="B882" s="114" t="str">
        <x:v>D44</x:v>
      </x:c>
      <x:c r="C882" s="114" t="str">
        <x:v>Graduation</x:v>
      </x:c>
      <x:c r="D882" s="116"/>
    </x:row>
    <x:row r="883" ht="15" customHeight="1">
      <x:c r="A883" s="112" t="str">
        <x:v>2</x:v>
      </x:c>
      <x:c r="B883" s="114" t="str">
        <x:v>F44</x:v>
      </x:c>
      <x:c r="C883" s="114" t="str">
        <x:v>2026-10-03T00:00:00</x:v>
      </x:c>
      <x:c r="D883" s="116"/>
    </x:row>
    <x:row r="884" ht="15" customHeight="1">
      <x:c r="A884" s="112" t="str">
        <x:v>2</x:v>
      </x:c>
      <x:c r="B884" s="114" t="str">
        <x:v>H44</x:v>
      </x:c>
      <x:c r="C884" s="114" t="n">
        <x:v>100000</x:v>
      </x:c>
      <x:c r="D884" s="116"/>
    </x:row>
    <x:row r="885" ht="15" customHeight="1">
      <x:c r="A885" s="112" t="str">
        <x:v>2</x:v>
      </x:c>
      <x:c r="B885" s="114" t="str">
        <x:v>I44</x:v>
      </x:c>
      <x:c r="C885" s="114" t="str">
        <x:v>DP</x:v>
      </x:c>
      <x:c r="D885" s="116"/>
    </x:row>
    <x:row r="886" ht="15" customHeight="1">
      <x:c r="A886" s="112" t="str">
        <x:v>2</x:v>
      </x:c>
      <x:c r="B886" s="114" t="str">
        <x:v>L44</x:v>
      </x:c>
      <x:c r="C886" s="114" t="str">
        <x:v>INDAH</x:v>
      </x:c>
      <x:c r="D886" s="116"/>
    </x:row>
    <x:row r="887" ht="15" customHeight="1">
      <x:c r="A887" s="112" t="str">
        <x:v>2</x:v>
      </x:c>
      <x:c r="B887" s="114" t="str">
        <x:v>B45</x:v>
      </x:c>
      <x:c r="C887" s="114" t="n">
        <x:v>42</x:v>
      </x:c>
      <x:c r="D887" s="116"/>
    </x:row>
    <x:row r="888" ht="15" customHeight="1">
      <x:c r="A888" s="112" t="str">
        <x:v>2</x:v>
      </x:c>
      <x:c r="B888" s="114" t="str">
        <x:v>C45</x:v>
      </x:c>
      <x:c r="C888" s="114" t="str">
        <x:v> Nanda Putri Sabila</x:v>
      </x:c>
      <x:c r="D888" s="116"/>
    </x:row>
    <x:row r="889" ht="15" customHeight="1">
      <x:c r="A889" s="112" t="str">
        <x:v>2</x:v>
      </x:c>
      <x:c r="B889" s="114" t="str">
        <x:v>D45</x:v>
      </x:c>
      <x:c r="C889" s="114" t="str">
        <x:v>Graduation</x:v>
      </x:c>
      <x:c r="D889" s="116"/>
    </x:row>
    <x:row r="890" ht="15" customHeight="1">
      <x:c r="A890" s="112" t="str">
        <x:v>2</x:v>
      </x:c>
      <x:c r="B890" s="114" t="str">
        <x:v>F45</x:v>
      </x:c>
      <x:c r="C890" s="114" t="str">
        <x:v>7 sept</x:v>
      </x:c>
      <x:c r="D890" s="116"/>
    </x:row>
    <x:row r="891" ht="15" customHeight="1">
      <x:c r="A891" s="112" t="str">
        <x:v>2</x:v>
      </x:c>
      <x:c r="B891" s="114" t="str">
        <x:v>H45</x:v>
      </x:c>
      <x:c r="C891" s="114" t="n">
        <x:v>100000</x:v>
      </x:c>
      <x:c r="D891" s="116"/>
    </x:row>
    <x:row r="892" ht="15" customHeight="1">
      <x:c r="A892" s="112" t="str">
        <x:v>2</x:v>
      </x:c>
      <x:c r="B892" s="114" t="str">
        <x:v>I45</x:v>
      </x:c>
      <x:c r="C892" s="114" t="str">
        <x:v>DP</x:v>
      </x:c>
      <x:c r="D892" s="116"/>
    </x:row>
    <x:row r="893" ht="15" customHeight="1">
      <x:c r="A893" s="112" t="str">
        <x:v>2</x:v>
      </x:c>
      <x:c r="B893" s="114" t="str">
        <x:v>L45</x:v>
      </x:c>
      <x:c r="C893" s="114" t="str">
        <x:v>AMEL</x:v>
      </x:c>
      <x:c r="D893" s="116"/>
    </x:row>
    <x:row r="894" ht="15" customHeight="1">
      <x:c r="A894" s="112" t="str">
        <x:v>2</x:v>
      </x:c>
      <x:c r="B894" s="114" t="str">
        <x:v>B46</x:v>
      </x:c>
      <x:c r="C894" s="114" t="n">
        <x:v>43</x:v>
      </x:c>
      <x:c r="D894" s="116"/>
    </x:row>
    <x:row r="895" ht="15" customHeight="1">
      <x:c r="A895" s="112" t="str">
        <x:v>2</x:v>
      </x:c>
      <x:c r="B895" s="114" t="str">
        <x:v>C46</x:v>
      </x:c>
      <x:c r="C895" s="114" t="str">
        <x:v> Allez galan</x:v>
      </x:c>
      <x:c r="D895" s="116"/>
    </x:row>
    <x:row r="896" ht="15" customHeight="1">
      <x:c r="A896" s="112" t="str">
        <x:v>2</x:v>
      </x:c>
      <x:c r="B896" s="114" t="str">
        <x:v>D46</x:v>
      </x:c>
      <x:c r="C896" s="114" t="str">
        <x:v>Graduation</x:v>
      </x:c>
      <x:c r="D896" s="116"/>
    </x:row>
    <x:row r="897" ht="15" customHeight="1">
      <x:c r="A897" s="112" t="str">
        <x:v>2</x:v>
      </x:c>
      <x:c r="B897" s="114" t="str">
        <x:v>F46</x:v>
      </x:c>
      <x:c r="C897" s="114" t="str">
        <x:v>4 okt</x:v>
      </x:c>
      <x:c r="D897" s="116"/>
    </x:row>
    <x:row r="898" ht="15" customHeight="1">
      <x:c r="A898" s="112" t="str">
        <x:v>2</x:v>
      </x:c>
      <x:c r="B898" s="114" t="str">
        <x:v>H46</x:v>
      </x:c>
      <x:c r="C898" s="114" t="n">
        <x:v>100000</x:v>
      </x:c>
      <x:c r="D898" s="116"/>
    </x:row>
    <x:row r="899" ht="15" customHeight="1">
      <x:c r="A899" s="112" t="str">
        <x:v>2</x:v>
      </x:c>
      <x:c r="B899" s="114" t="str">
        <x:v>I46</x:v>
      </x:c>
      <x:c r="C899" s="114" t="str">
        <x:v>DP</x:v>
      </x:c>
      <x:c r="D899" s="116"/>
    </x:row>
    <x:row r="900" ht="15" customHeight="1">
      <x:c r="A900" s="112" t="str">
        <x:v>2</x:v>
      </x:c>
      <x:c r="B900" s="114" t="str">
        <x:v>L46</x:v>
      </x:c>
      <x:c r="C900" s="114" t="str">
        <x:v>AMEL</x:v>
      </x:c>
      <x:c r="D900" s="116"/>
    </x:row>
    <x:row r="901" ht="15" customHeight="1">
      <x:c r="A901" s="112" t="str">
        <x:v>2</x:v>
      </x:c>
      <x:c r="B901" s="114" t="str">
        <x:v>B47</x:v>
      </x:c>
      <x:c r="C901" s="114" t="n">
        <x:v>44</x:v>
      </x:c>
      <x:c r="D901" s="116"/>
    </x:row>
    <x:row r="902" ht="15" customHeight="1">
      <x:c r="A902" s="112" t="str">
        <x:v>2</x:v>
      </x:c>
      <x:c r="B902" s="114" t="str">
        <x:v>C47</x:v>
      </x:c>
      <x:c r="C902" s="114" t="str">
        <x:v>Hanifah nur S</x:v>
      </x:c>
      <x:c r="D902" s="116"/>
    </x:row>
    <x:row r="903" ht="15" customHeight="1">
      <x:c r="A903" s="112" t="str">
        <x:v>2</x:v>
      </x:c>
      <x:c r="B903" s="114" t="str">
        <x:v>D47</x:v>
      </x:c>
      <x:c r="C903" s="114" t="str">
        <x:v>Graduation</x:v>
      </x:c>
      <x:c r="D903" s="116"/>
    </x:row>
    <x:row r="904" ht="15" customHeight="1">
      <x:c r="A904" s="112" t="str">
        <x:v>2</x:v>
      </x:c>
      <x:c r="B904" s="114" t="str">
        <x:v>F47</x:v>
      </x:c>
      <x:c r="C904" s="114" t="str">
        <x:v>3 okt</x:v>
      </x:c>
      <x:c r="D904" s="116"/>
    </x:row>
    <x:row r="905" ht="15" customHeight="1">
      <x:c r="A905" s="112" t="str">
        <x:v>2</x:v>
      </x:c>
      <x:c r="B905" s="114" t="str">
        <x:v>H47</x:v>
      </x:c>
      <x:c r="C905" s="114" t="n">
        <x:v>100000</x:v>
      </x:c>
      <x:c r="D905" s="116"/>
    </x:row>
    <x:row r="906" ht="15" customHeight="1">
      <x:c r="A906" s="112" t="str">
        <x:v>2</x:v>
      </x:c>
      <x:c r="B906" s="114" t="str">
        <x:v>I47</x:v>
      </x:c>
      <x:c r="C906" s="114" t="str">
        <x:v>DP</x:v>
      </x:c>
      <x:c r="D906" s="116"/>
    </x:row>
    <x:row r="907" ht="15" customHeight="1">
      <x:c r="A907" s="112" t="str">
        <x:v>2</x:v>
      </x:c>
      <x:c r="B907" s="114" t="str">
        <x:v>L47</x:v>
      </x:c>
      <x:c r="C907" s="114" t="str">
        <x:v>AMEL</x:v>
      </x:c>
      <x:c r="D907" s="116"/>
    </x:row>
    <x:row r="908" ht="15" customHeight="1">
      <x:c r="A908" s="112" t="str">
        <x:v>2</x:v>
      </x:c>
      <x:c r="B908" s="114" t="str">
        <x:v>B48</x:v>
      </x:c>
      <x:c r="C908" s="114" t="n">
        <x:v>45</x:v>
      </x:c>
      <x:c r="D908" s="116"/>
    </x:row>
    <x:row r="909" ht="15" customHeight="1">
      <x:c r="A909" s="112" t="str">
        <x:v>2</x:v>
      </x:c>
      <x:c r="B909" s="114" t="str">
        <x:v>C48</x:v>
      </x:c>
      <x:c r="C909" s="114" t="str">
        <x:v>aisha</x:v>
      </x:c>
      <x:c r="D909" s="116"/>
    </x:row>
    <x:row r="910" ht="15" customHeight="1">
      <x:c r="A910" s="112" t="str">
        <x:v>2</x:v>
      </x:c>
      <x:c r="B910" s="114" t="str">
        <x:v>D48</x:v>
      </x:c>
      <x:c r="C910" s="114" t="str">
        <x:v>Graduation</x:v>
      </x:c>
      <x:c r="D910" s="116"/>
    </x:row>
    <x:row r="911" ht="15" customHeight="1">
      <x:c r="A911" s="112" t="str">
        <x:v>2</x:v>
      </x:c>
      <x:c r="B911" s="114" t="str">
        <x:v>F48</x:v>
      </x:c>
      <x:c r="C911" s="114" t="str">
        <x:v>2026-09-08T00:00:00</x:v>
      </x:c>
      <x:c r="D911" s="116"/>
    </x:row>
    <x:row r="912" ht="15" customHeight="1">
      <x:c r="A912" s="112" t="str">
        <x:v>2</x:v>
      </x:c>
      <x:c r="B912" s="114" t="str">
        <x:v>H48</x:v>
      </x:c>
      <x:c r="C912" s="114" t="n">
        <x:v>100000</x:v>
      </x:c>
      <x:c r="D912" s="116"/>
    </x:row>
    <x:row r="913" ht="15" customHeight="1">
      <x:c r="A913" s="112" t="str">
        <x:v>2</x:v>
      </x:c>
      <x:c r="B913" s="114" t="str">
        <x:v>I48</x:v>
      </x:c>
      <x:c r="C913" s="114" t="str">
        <x:v>DP</x:v>
      </x:c>
      <x:c r="D913" s="116"/>
    </x:row>
    <x:row r="914" ht="15" customHeight="1">
      <x:c r="A914" s="112" t="str">
        <x:v>2</x:v>
      </x:c>
      <x:c r="B914" s="114" t="str">
        <x:v>L48</x:v>
      </x:c>
      <x:c r="C914" s="114" t="str">
        <x:v>INDAH</x:v>
      </x:c>
      <x:c r="D914" s="116"/>
    </x:row>
    <x:row r="915" ht="15" customHeight="1">
      <x:c r="A915" s="112" t="str">
        <x:v>2</x:v>
      </x:c>
      <x:c r="B915" s="114" t="str">
        <x:v>B49</x:v>
      </x:c>
      <x:c r="C915" s="114" t="n">
        <x:v>46</x:v>
      </x:c>
      <x:c r="D915" s="116"/>
    </x:row>
    <x:row r="916" ht="15" customHeight="1">
      <x:c r="A916" s="112" t="str">
        <x:v>2</x:v>
      </x:c>
      <x:c r="B916" s="114" t="str">
        <x:v>C49</x:v>
      </x:c>
      <x:c r="C916" s="114" t="str">
        <x:v>Jessica</x:v>
      </x:c>
      <x:c r="D916" s="116"/>
    </x:row>
    <x:row r="917" ht="15" customHeight="1">
      <x:c r="A917" s="112" t="str">
        <x:v>2</x:v>
      </x:c>
      <x:c r="B917" s="114" t="str">
        <x:v>D49</x:v>
      </x:c>
      <x:c r="C917" s="114" t="str">
        <x:v>Large Group</x:v>
      </x:c>
      <x:c r="D917" s="116"/>
    </x:row>
    <x:row r="918" ht="15" customHeight="1">
      <x:c r="A918" s="112" t="str">
        <x:v>2</x:v>
      </x:c>
      <x:c r="B918" s="114" t="str">
        <x:v>F49</x:v>
      </x:c>
      <x:c r="C918" s="114" t="str">
        <x:v>2026-09-02T00:00:00</x:v>
      </x:c>
      <x:c r="D918" s="116"/>
    </x:row>
    <x:row r="919" ht="15" customHeight="1">
      <x:c r="A919" s="112" t="str">
        <x:v>2</x:v>
      </x:c>
      <x:c r="B919" s="114" t="str">
        <x:v>H49</x:v>
      </x:c>
      <x:c r="C919" s="114" t="n">
        <x:v>200000</x:v>
      </x:c>
      <x:c r="D919" s="116"/>
    </x:row>
    <x:row r="920" ht="15" customHeight="1">
      <x:c r="A920" s="112" t="str">
        <x:v>2</x:v>
      </x:c>
      <x:c r="B920" s="114" t="str">
        <x:v>I49</x:v>
      </x:c>
      <x:c r="C920" s="114" t="str">
        <x:v>Lunas</x:v>
      </x:c>
      <x:c r="D920" s="116"/>
    </x:row>
    <x:row r="921" ht="15" customHeight="1">
      <x:c r="A921" s="112" t="str">
        <x:v>2</x:v>
      </x:c>
      <x:c r="B921" s="114" t="str">
        <x:v>J49</x:v>
      </x:c>
      <x:c r="C921" s="114" t="str">
        <x:v>Uploaded</x:v>
      </x:c>
      <x:c r="D921" s="116"/>
    </x:row>
    <x:row r="922" ht="15" customHeight="1">
      <x:c r="A922" s="112" t="str">
        <x:v>2</x:v>
      </x:c>
      <x:c r="B922" s="114" t="str">
        <x:v>K49</x:v>
      </x:c>
      <x:c r="C922" s="114" t="str">
        <x:v>Pending</x:v>
      </x:c>
      <x:c r="D922" s="116"/>
    </x:row>
    <x:row r="923" ht="15" customHeight="1">
      <x:c r="A923" s="112" t="str">
        <x:v>2</x:v>
      </x:c>
      <x:c r="B923" s="114" t="str">
        <x:v>L49</x:v>
      </x:c>
      <x:c r="C923" s="114" t="str">
        <x:v>AMEL</x:v>
      </x:c>
      <x:c r="D923" s="116"/>
    </x:row>
    <x:row r="924" ht="15" customHeight="1">
      <x:c r="A924" s="112" t="str">
        <x:v>2</x:v>
      </x:c>
      <x:c r="B924" s="114" t="str">
        <x:v>M49</x:v>
      </x:c>
      <x:c r="C924" s="114" t="str">
        <x:v>SAKA</x:v>
      </x:c>
      <x:c r="D924" s="116"/>
    </x:row>
    <x:row r="925" ht="15" customHeight="1">
      <x:c r="A925" s="112" t="str">
        <x:v>2</x:v>
      </x:c>
      <x:c r="B925" s="114" t="str">
        <x:v>B50</x:v>
      </x:c>
      <x:c r="C925" s="114" t="n">
        <x:v>47</x:v>
      </x:c>
      <x:c r="D925" s="116"/>
    </x:row>
    <x:row r="926" ht="15" customHeight="1">
      <x:c r="A926" s="112" t="str">
        <x:v>2</x:v>
      </x:c>
      <x:c r="B926" s="114" t="str">
        <x:v>C50</x:v>
      </x:c>
      <x:c r="C926" s="114" t="str">
        <x:v> Aya</x:v>
      </x:c>
      <x:c r="D926" s="116"/>
    </x:row>
    <x:row r="927" ht="15" customHeight="1">
      <x:c r="A927" s="112" t="str">
        <x:v>2</x:v>
      </x:c>
      <x:c r="B927" s="114" t="str">
        <x:v>D50</x:v>
      </x:c>
      <x:c r="C927" s="114" t="str">
        <x:v>Graduation</x:v>
      </x:c>
      <x:c r="D927" s="116"/>
    </x:row>
    <x:row r="928" ht="15" customHeight="1">
      <x:c r="A928" s="112" t="str">
        <x:v>2</x:v>
      </x:c>
      <x:c r="B928" s="114" t="str">
        <x:v>F50</x:v>
      </x:c>
      <x:c r="C928" s="114" t="str">
        <x:v>22 okt</x:v>
      </x:c>
      <x:c r="D928" s="116"/>
    </x:row>
    <x:row r="929" ht="15" customHeight="1">
      <x:c r="A929" s="112" t="str">
        <x:v>2</x:v>
      </x:c>
      <x:c r="B929" s="114" t="str">
        <x:v>H50</x:v>
      </x:c>
      <x:c r="C929" s="114" t="n">
        <x:v>100000</x:v>
      </x:c>
      <x:c r="D929" s="116"/>
    </x:row>
    <x:row r="930" ht="15" customHeight="1">
      <x:c r="A930" s="112" t="str">
        <x:v>2</x:v>
      </x:c>
      <x:c r="B930" s="114" t="str">
        <x:v>I50</x:v>
      </x:c>
      <x:c r="C930" s="114" t="str">
        <x:v>DP</x:v>
      </x:c>
      <x:c r="D930" s="116"/>
    </x:row>
    <x:row r="931" ht="15" customHeight="1">
      <x:c r="A931" s="112" t="str">
        <x:v>2</x:v>
      </x:c>
      <x:c r="B931" s="114" t="str">
        <x:v>L50</x:v>
      </x:c>
      <x:c r="C931" s="114" t="str">
        <x:v>AMEL</x:v>
      </x:c>
      <x:c r="D931" s="116"/>
    </x:row>
    <x:row r="932" ht="15" customHeight="1">
      <x:c r="A932" s="112" t="str">
        <x:v>2</x:v>
      </x:c>
      <x:c r="B932" s="114" t="str">
        <x:v>B51</x:v>
      </x:c>
      <x:c r="C932" s="114" t="n">
        <x:v>48</x:v>
      </x:c>
      <x:c r="D932" s="116"/>
    </x:row>
    <x:row r="933" ht="15" customHeight="1">
      <x:c r="A933" s="112" t="str">
        <x:v>2</x:v>
      </x:c>
      <x:c r="B933" s="114" t="str">
        <x:v>C51</x:v>
      </x:c>
      <x:c r="C933" s="114" t="str">
        <x:v>Diarra Fathiya</x:v>
      </x:c>
      <x:c r="D933" s="116"/>
    </x:row>
    <x:row r="934" ht="15" customHeight="1">
      <x:c r="A934" s="112" t="str">
        <x:v>2</x:v>
      </x:c>
      <x:c r="B934" s="114" t="str">
        <x:v>D51</x:v>
      </x:c>
      <x:c r="C934" s="114" t="str">
        <x:v>Large Group</x:v>
      </x:c>
      <x:c r="D934" s="116"/>
    </x:row>
    <x:row r="935" ht="15" customHeight="1">
      <x:c r="A935" s="112" t="str">
        <x:v>2</x:v>
      </x:c>
      <x:c r="B935" s="114" t="str">
        <x:v>F51</x:v>
      </x:c>
      <x:c r="C935" s="114" t="str">
        <x:v>4 sept</x:v>
      </x:c>
      <x:c r="D935" s="116"/>
    </x:row>
    <x:row r="936" ht="15" customHeight="1">
      <x:c r="A936" s="112" t="str">
        <x:v>2</x:v>
      </x:c>
      <x:c r="B936" s="114" t="str">
        <x:v>H51</x:v>
      </x:c>
      <x:c r="C936" s="114" t="n">
        <x:v>100000</x:v>
      </x:c>
      <x:c r="D936" s="116"/>
    </x:row>
    <x:row r="937" ht="15" customHeight="1">
      <x:c r="A937" s="112" t="str">
        <x:v>2</x:v>
      </x:c>
      <x:c r="B937" s="114" t="str">
        <x:v>I51</x:v>
      </x:c>
      <x:c r="C937" s="114" t="str">
        <x:v>DP</x:v>
      </x:c>
      <x:c r="D937" s="116"/>
    </x:row>
    <x:row r="938" ht="15" customHeight="1">
      <x:c r="A938" s="112" t="str">
        <x:v>2</x:v>
      </x:c>
      <x:c r="B938" s="114" t="str">
        <x:v>L51</x:v>
      </x:c>
      <x:c r="C938" s="114" t="str">
        <x:v>AMEL</x:v>
      </x:c>
      <x:c r="D938" s="116"/>
    </x:row>
    <x:row r="939" ht="15" customHeight="1">
      <x:c r="A939" s="112" t="str">
        <x:v>2</x:v>
      </x:c>
      <x:c r="B939" s="114" t="str">
        <x:v>B52</x:v>
      </x:c>
      <x:c r="C939" s="114" t="n">
        <x:v>49</x:v>
      </x:c>
      <x:c r="D939" s="116"/>
    </x:row>
    <x:row r="940" ht="15" customHeight="1">
      <x:c r="A940" s="112" t="str">
        <x:v>2</x:v>
      </x:c>
      <x:c r="B940" s="114" t="str">
        <x:v>G53</x:v>
      </x:c>
      <x:c r="C940" s="114" t="n">
        <x:v>4880000</x:v>
      </x:c>
      <x:c r="D940" s="116" t="str">
        <x:v>=SUM(G4:G52)</x:v>
      </x:c>
    </x:row>
    <x:row r="941" ht="15" customHeight="1">
      <x:c r="A941" s="112" t="str">
        <x:v>2</x:v>
      </x:c>
      <x:c r="B941" s="114" t="str">
        <x:v>H53</x:v>
      </x:c>
      <x:c r="C941" s="114" t="n">
        <x:v>5620000</x:v>
      </x:c>
      <x:c r="D941" s="116" t="str">
        <x:v>=SUM(H4:H52)</x:v>
      </x:c>
    </x:row>
    <x:row r="942" ht="15" customHeight="1">
      <x:c r="A942" s="112" t="str">
        <x:v>2</x:v>
      </x:c>
      <x:c r="B942" s="114" t="str">
        <x:v>B56</x:v>
      </x:c>
      <x:c r="C942" s="114" t="str">
        <x:v>No</x:v>
      </x:c>
      <x:c r="D942" s="116"/>
    </x:row>
    <x:row r="943" ht="15" customHeight="1">
      <x:c r="A943" s="112" t="str">
        <x:v>2</x:v>
      </x:c>
      <x:c r="B943" s="114" t="str">
        <x:v>C56</x:v>
      </x:c>
      <x:c r="C943" s="114" t="str">
        <x:v>Keterangan</x:v>
      </x:c>
      <x:c r="D943" s="116"/>
    </x:row>
    <x:row r="944" ht="15" customHeight="1">
      <x:c r="A944" s="112" t="str">
        <x:v>2</x:v>
      </x:c>
      <x:c r="B944" s="114" t="str">
        <x:v>D56</x:v>
      </x:c>
      <x:c r="C944" s="114" t="str">
        <x:v>Nominal</x:v>
      </x:c>
      <x:c r="D944" s="116"/>
    </x:row>
    <x:row r="945" ht="15" customHeight="1">
      <x:c r="A945" s="112" t="str">
        <x:v>2</x:v>
      </x:c>
      <x:c r="B945" s="114" t="str">
        <x:v>N56</x:v>
      </x:c>
      <x:c r="C945" s="114" t="str">
        <x:v>Shift</x:v>
      </x:c>
      <x:c r="D945" s="116"/>
    </x:row>
    <x:row r="946" ht="15" customHeight="1">
      <x:c r="A946" s="112" t="str">
        <x:v>2</x:v>
      </x:c>
      <x:c r="B946" s="114" t="str">
        <x:v>O56</x:v>
      </x:c>
      <x:c r="C946" s="114" t="str">
        <x:v>Nama</x:v>
      </x:c>
      <x:c r="D946" s="116"/>
    </x:row>
    <x:row r="947" ht="15" customHeight="1">
      <x:c r="A947" s="112" t="str">
        <x:v>2</x:v>
      </x:c>
      <x:c r="B947" s="114" t="str">
        <x:v>B57</x:v>
      </x:c>
      <x:c r="C947" s="114" t="n">
        <x:v>1</x:v>
      </x:c>
      <x:c r="D947" s="116"/>
    </x:row>
    <x:row r="948" ht="15" customHeight="1">
      <x:c r="A948" s="112" t="str">
        <x:v>2</x:v>
      </x:c>
      <x:c r="B948" s="114" t="str">
        <x:v>C57</x:v>
      </x:c>
      <x:c r="C948" s="114" t="str">
        <x:v>Pendapatan Tunai</x:v>
      </x:c>
      <x:c r="D948" s="116"/>
    </x:row>
    <x:row r="949" ht="15" customHeight="1">
      <x:c r="A949" s="112" t="str">
        <x:v>2</x:v>
      </x:c>
      <x:c r="B949" s="114" t="str">
        <x:v>D57</x:v>
      </x:c>
      <x:c r="C949" s="114" t="n">
        <x:v>4880000</x:v>
      </x:c>
      <x:c r="D949" s="116" t="str">
        <x:v>=SUM(G53)</x:v>
      </x:c>
    </x:row>
    <x:row r="950" ht="15" customHeight="1">
      <x:c r="A950" s="112" t="str">
        <x:v>2</x:v>
      </x:c>
      <x:c r="B950" s="114" t="str">
        <x:v>L57</x:v>
      </x:c>
      <x:c r="C950" s="114" t="str">
        <x:v>indah, amel, addel</x:v>
      </x:c>
      <x:c r="D950" s="116"/>
    </x:row>
    <x:row r="951" ht="15" customHeight="1">
      <x:c r="A951" s="112" t="str">
        <x:v>2</x:v>
      </x:c>
      <x:c r="B951" s="114" t="str">
        <x:v>N57</x:v>
      </x:c>
      <x:c r="C951" s="114" t="str">
        <x:v>Admin 1</x:v>
      </x:c>
      <x:c r="D951" s="116"/>
    </x:row>
    <x:row r="952" ht="15" customHeight="1">
      <x:c r="A952" s="112" t="str">
        <x:v>2</x:v>
      </x:c>
      <x:c r="B952" s="114" t="str">
        <x:v>O57</x:v>
      </x:c>
      <x:c r="C952" s="114" t="str">
        <x:v>INDAH</x:v>
      </x:c>
      <x:c r="D952" s="116"/>
    </x:row>
    <x:row r="953" ht="15" customHeight="1">
      <x:c r="A953" s="112" t="str">
        <x:v>2</x:v>
      </x:c>
      <x:c r="B953" s="114" t="str">
        <x:v>B58</x:v>
      </x:c>
      <x:c r="C953" s="114" t="n">
        <x:v>2</x:v>
      </x:c>
      <x:c r="D953" s="116"/>
    </x:row>
    <x:row r="954" ht="15" customHeight="1">
      <x:c r="A954" s="112" t="str">
        <x:v>2</x:v>
      </x:c>
      <x:c r="B954" s="114" t="str">
        <x:v>C58</x:v>
      </x:c>
      <x:c r="C954" s="114" t="str">
        <x:v>fadel</x:v>
      </x:c>
      <x:c r="D954" s="116"/>
    </x:row>
    <x:row r="955" ht="15" customHeight="1">
      <x:c r="A955" s="112" t="str">
        <x:v>2</x:v>
      </x:c>
      <x:c r="B955" s="114" t="str">
        <x:v>D58</x:v>
      </x:c>
      <x:c r="C955" s="114" t="n">
        <x:v>-63000</x:v>
      </x:c>
      <x:c r="D955" s="116"/>
    </x:row>
    <x:row r="956" ht="15" customHeight="1">
      <x:c r="A956" s="112" t="str">
        <x:v>2</x:v>
      </x:c>
      <x:c r="B956" s="114" t="str">
        <x:v>L58</x:v>
      </x:c>
      <x:c r="C956" s="114" t="str">
        <x:v>Adif, saka, Fahme, Abror</x:v>
      </x:c>
      <x:c r="D956" s="116"/>
    </x:row>
    <x:row r="957" ht="15" customHeight="1">
      <x:c r="A957" s="112" t="str">
        <x:v>2</x:v>
      </x:c>
      <x:c r="B957" s="114" t="str">
        <x:v>N58</x:v>
      </x:c>
      <x:c r="C957" s="114" t="str">
        <x:v>Admin 2</x:v>
      </x:c>
      <x:c r="D957" s="116"/>
    </x:row>
    <x:row r="958" ht="15" customHeight="1">
      <x:c r="A958" s="112" t="str">
        <x:v>2</x:v>
      </x:c>
      <x:c r="B958" s="114" t="str">
        <x:v>O58</x:v>
      </x:c>
      <x:c r="C958" s="114" t="str">
        <x:v>AMEL</x:v>
      </x:c>
      <x:c r="D958" s="116"/>
    </x:row>
    <x:row r="959" ht="15" customHeight="1">
      <x:c r="A959" s="112" t="str">
        <x:v>2</x:v>
      </x:c>
      <x:c r="B959" s="114" t="str">
        <x:v>B59</x:v>
      </x:c>
      <x:c r="C959" s="114" t="n">
        <x:v>3</x:v>
      </x:c>
      <x:c r="D959" s="116"/>
    </x:row>
    <x:row r="960" ht="15" customHeight="1">
      <x:c r="A960" s="112" t="str">
        <x:v>2</x:v>
      </x:c>
      <x:c r="B960" s="114" t="str">
        <x:v>C59</x:v>
      </x:c>
      <x:c r="C960" s="114" t="str">
        <x:v>Sarapan wisuda Day 2</x:v>
      </x:c>
      <x:c r="D960" s="116"/>
    </x:row>
    <x:row r="961" ht="15" customHeight="1">
      <x:c r="A961" s="112" t="str">
        <x:v>2</x:v>
      </x:c>
      <x:c r="B961" s="114" t="str">
        <x:v>D59</x:v>
      </x:c>
      <x:c r="C961" s="114" t="n">
        <x:v>-155000</x:v>
      </x:c>
      <x:c r="D961" s="116"/>
    </x:row>
    <x:row r="962" ht="15" customHeight="1">
      <x:c r="A962" s="112" t="str">
        <x:v>2</x:v>
      </x:c>
      <x:c r="B962" s="114" t="str">
        <x:v>N59</x:v>
      </x:c>
      <x:c r="C962" s="114" t="str">
        <x:v>Fotografer 1</x:v>
      </x:c>
      <x:c r="D962" s="116"/>
    </x:row>
    <x:row r="963" ht="15" customHeight="1">
      <x:c r="A963" s="112" t="str">
        <x:v>2</x:v>
      </x:c>
      <x:c r="B963" s="114" t="str">
        <x:v>O59</x:v>
      </x:c>
      <x:c r="C963" s="114" t="str">
        <x:v>ADIF</x:v>
      </x:c>
      <x:c r="D963" s="116"/>
    </x:row>
    <x:row r="964" ht="15" customHeight="1">
      <x:c r="A964" s="112" t="str">
        <x:v>2</x:v>
      </x:c>
      <x:c r="B964" s="114" t="str">
        <x:v>B60</x:v>
      </x:c>
      <x:c r="C964" s="114" t="n">
        <x:v>4</x:v>
      </x:c>
      <x:c r="D964" s="116"/>
    </x:row>
    <x:row r="965" ht="15" customHeight="1">
      <x:c r="A965" s="112" t="str">
        <x:v>2</x:v>
      </x:c>
      <x:c r="B965" s="114" t="str">
        <x:v>C60</x:v>
      </x:c>
      <x:c r="C965" s="114" t="str">
        <x:v>makan malam wisuda </x:v>
      </x:c>
      <x:c r="D965" s="116"/>
    </x:row>
    <x:row r="966" ht="15" customHeight="1">
      <x:c r="A966" s="112" t="str">
        <x:v>2</x:v>
      </x:c>
      <x:c r="B966" s="114" t="str">
        <x:v>D60</x:v>
      </x:c>
      <x:c r="C966" s="114" t="n">
        <x:v>-170000</x:v>
      </x:c>
      <x:c r="D966" s="116"/>
    </x:row>
    <x:row r="967" ht="15" customHeight="1">
      <x:c r="A967" s="112" t="str">
        <x:v>2</x:v>
      </x:c>
      <x:c r="B967" s="114" t="str">
        <x:v>N60</x:v>
      </x:c>
      <x:c r="C967" s="114" t="str">
        <x:v>Fotografer 2</x:v>
      </x:c>
      <x:c r="D967" s="116"/>
    </x:row>
    <x:row r="968" ht="15" customHeight="1">
      <x:c r="A968" s="112" t="str">
        <x:v>2</x:v>
      </x:c>
      <x:c r="B968" s="114" t="str">
        <x:v>O60</x:v>
      </x:c>
      <x:c r="C968" s="114" t="str">
        <x:v>SAKA</x:v>
      </x:c>
      <x:c r="D968" s="116"/>
    </x:row>
    <x:row r="969" ht="15" customHeight="1">
      <x:c r="A969" s="112" t="str">
        <x:v>2</x:v>
      </x:c>
      <x:c r="B969" s="114" t="str">
        <x:v>B61</x:v>
      </x:c>
      <x:c r="C969" s="114" t="n">
        <x:v>5</x:v>
      </x:c>
      <x:c r="D969" s="116"/>
    </x:row>
    <x:row r="970" ht="15" customHeight="1">
      <x:c r="A970" s="112" t="str">
        <x:v>2</x:v>
      </x:c>
      <x:c r="B970" s="114" t="str">
        <x:v>C61</x:v>
      </x:c>
      <x:c r="C970" s="114" t="str">
        <x:v>Sewa baterai cinemon</x:v>
      </x:c>
      <x:c r="D970" s="116"/>
    </x:row>
    <x:row r="971" ht="15" customHeight="1">
      <x:c r="A971" s="112" t="str">
        <x:v>2</x:v>
      </x:c>
      <x:c r="B971" s="114" t="str">
        <x:v>D61</x:v>
      </x:c>
      <x:c r="C971" s="114" t="n">
        <x:v>-108000</x:v>
      </x:c>
      <x:c r="D971" s="116"/>
    </x:row>
    <x:row r="972" ht="15" customHeight="1">
      <x:c r="A972" s="112" t="str">
        <x:v>2</x:v>
      </x:c>
      <x:c r="B972" s="114" t="str">
        <x:v>B62</x:v>
      </x:c>
      <x:c r="C972" s="114" t="n">
        <x:v>6</x:v>
      </x:c>
      <x:c r="D972" s="116"/>
    </x:row>
    <x:row r="973" ht="15" customHeight="1">
      <x:c r="A973" s="112" t="str">
        <x:v>2</x:v>
      </x:c>
      <x:c r="B973" s="114" t="str">
        <x:v>F62</x:v>
      </x:c>
      <x:c r="C973" s="114" t="n">
        <x:v>-433000</x:v>
      </x:c>
      <x:c r="D973" s="116" t="str">
        <x:v>=D59+D60+D61</x:v>
      </x:c>
    </x:row>
    <x:row r="974" ht="15" customHeight="1">
      <x:c r="A974" s="112" t="str">
        <x:v>2</x:v>
      </x:c>
      <x:c r="B974" s="114" t="str">
        <x:v>K62</x:v>
      </x:c>
      <x:c r="C974" s="114" t="str">
        <x:v>KPI HARIAN | SKALA 1-5</x:v>
      </x:c>
      <x:c r="D974" s="116"/>
    </x:row>
    <x:row r="975" ht="15" customHeight="1">
      <x:c r="A975" s="112" t="str">
        <x:v>2</x:v>
      </x:c>
      <x:c r="B975" s="114" t="str">
        <x:v>B63</x:v>
      </x:c>
      <x:c r="C975" s="114" t="n">
        <x:v>7</x:v>
      </x:c>
      <x:c r="D975" s="116"/>
    </x:row>
    <x:row r="976" ht="15" customHeight="1">
      <x:c r="A976" s="112" t="str">
        <x:v>2</x:v>
      </x:c>
      <x:c r="B976" s="114" t="str">
        <x:v>K63</x:v>
      </x:c>
      <x:c r="C976" s="114" t="str">
        <x:v>Nama</x:v>
      </x:c>
      <x:c r="D976" s="116"/>
    </x:row>
    <x:row r="977" ht="15" customHeight="1">
      <x:c r="A977" s="112" t="str">
        <x:v>2</x:v>
      </x:c>
      <x:c r="B977" s="114" t="str">
        <x:v>L63</x:v>
      </x:c>
      <x:c r="C977" s="114" t="str">
        <x:v>Disiplin</x:v>
      </x:c>
      <x:c r="D977" s="116"/>
    </x:row>
    <x:row r="978" ht="15" customHeight="1">
      <x:c r="A978" s="112" t="str">
        <x:v>2</x:v>
      </x:c>
      <x:c r="B978" s="114" t="str">
        <x:v>M63</x:v>
      </x:c>
      <x:c r="C978" s="114" t="str">
        <x:v>Akurasi</x:v>
      </x:c>
      <x:c r="D978" s="116"/>
    </x:row>
    <x:row r="979" ht="15" customHeight="1">
      <x:c r="A979" s="112" t="str">
        <x:v>2</x:v>
      </x:c>
      <x:c r="B979" s="114" t="str">
        <x:v>N63</x:v>
      </x:c>
      <x:c r="C979" s="114" t="str">
        <x:v>SOP</x:v>
      </x:c>
      <x:c r="D979" s="116"/>
    </x:row>
    <x:row r="980" ht="15" customHeight="1">
      <x:c r="A980" s="112" t="str">
        <x:v>2</x:v>
      </x:c>
      <x:c r="B980" s="114" t="str">
        <x:v>O63</x:v>
      </x:c>
      <x:c r="C980" s="114" t="str">
        <x:v>Client</x:v>
      </x:c>
      <x:c r="D980" s="116"/>
    </x:row>
    <x:row r="981" ht="15" customHeight="1">
      <x:c r="A981" s="112" t="str">
        <x:v>2</x:v>
      </x:c>
      <x:c r="B981" s="114" t="str">
        <x:v>P63</x:v>
      </x:c>
      <x:c r="C981" s="114" t="str">
        <x:v>Produktivitas</x:v>
      </x:c>
      <x:c r="D981" s="116"/>
    </x:row>
    <x:row r="982" ht="15" customHeight="1">
      <x:c r="A982" s="112" t="str">
        <x:v>2</x:v>
      </x:c>
      <x:c r="B982" s="114" t="str">
        <x:v>AC63</x:v>
      </x:c>
      <x:c r="C982" s="114" t="str">
        <x:v>KPI Score Helper</x:v>
      </x:c>
      <x:c r="D982" s="116"/>
    </x:row>
    <x:row r="983" ht="15" customHeight="1">
      <x:c r="A983" s="112" t="str">
        <x:v>2</x:v>
      </x:c>
      <x:c r="B983" s="114" t="str">
        <x:v>AD63</x:v>
      </x:c>
      <x:c r="C983" s="114" t="str">
        <x:v>Status Helper</x:v>
      </x:c>
      <x:c r="D983" s="116"/>
    </x:row>
    <x:row r="984" ht="15" customHeight="1">
      <x:c r="A984" s="112" t="str">
        <x:v>2</x:v>
      </x:c>
      <x:c r="B984" s="114" t="str">
        <x:v>AE63</x:v>
      </x:c>
      <x:c r="C984" s="114" t="str">
        <x:v>Role Helper</x:v>
      </x:c>
      <x:c r="D984" s="116"/>
    </x:row>
    <x:row r="985" ht="15" customHeight="1">
      <x:c r="A985" s="112" t="str">
        <x:v>2</x:v>
      </x:c>
      <x:c r="B985" s="114" t="str">
        <x:v>AF63</x:v>
      </x:c>
      <x:c r="C985" s="114" t="str">
        <x:v>Evaluated Flag</x:v>
      </x:c>
      <x:c r="D985" s="116"/>
    </x:row>
    <x:row r="986" ht="15" customHeight="1">
      <x:c r="A986" s="112" t="str">
        <x:v>2</x:v>
      </x:c>
      <x:c r="B986" s="114" t="str">
        <x:v>AG63</x:v>
      </x:c>
      <x:c r="C986" s="114" t="str">
        <x:v>Effective Name</x:v>
      </x:c>
      <x:c r="D986" s="116"/>
    </x:row>
    <x:row r="987" ht="15" customHeight="1">
      <x:c r="A987" s="112" t="str">
        <x:v>2</x:v>
      </x:c>
      <x:c r="B987" s="114" t="str">
        <x:v>B64</x:v>
      </x:c>
      <x:c r="C987" s="114" t="n">
        <x:v>8</x:v>
      </x:c>
      <x:c r="D987" s="116"/>
    </x:row>
    <x:row r="988" ht="15" customHeight="1">
      <x:c r="A988" s="112" t="str">
        <x:v>2</x:v>
      </x:c>
      <x:c r="B988" s="114" t="str">
        <x:v>K64</x:v>
      </x:c>
      <x:c r="C988" s="114" t="str">
        <x:v>INDAH</x:v>
      </x:c>
      <x:c r="D988" s="116" t="str">
        <x:v>=IF(O57="","",O57)</x:v>
      </x:c>
    </x:row>
    <x:row r="989" ht="15" customHeight="1">
      <x:c r="A989" s="112" t="str">
        <x:v>2</x:v>
      </x:c>
      <x:c r="B989" s="114" t="str">
        <x:v>L64</x:v>
      </x:c>
      <x:c r="C989" s="114" t="n">
        <x:v>5</x:v>
      </x:c>
      <x:c r="D989" s="116"/>
    </x:row>
    <x:row r="990" ht="15" customHeight="1">
      <x:c r="A990" s="112" t="str">
        <x:v>2</x:v>
      </x:c>
      <x:c r="B990" s="114" t="str">
        <x:v>M64</x:v>
      </x:c>
      <x:c r="C990" s="114" t="n">
        <x:v>5</x:v>
      </x:c>
      <x:c r="D990" s="116"/>
    </x:row>
    <x:row r="991" ht="15" customHeight="1">
      <x:c r="A991" s="112" t="str">
        <x:v>2</x:v>
      </x:c>
      <x:c r="B991" s="114" t="str">
        <x:v>N64</x:v>
      </x:c>
      <x:c r="C991" s="114" t="n">
        <x:v>5</x:v>
      </x:c>
      <x:c r="D991" s="116"/>
    </x:row>
    <x:row r="992" ht="15" customHeight="1">
      <x:c r="A992" s="112" t="str">
        <x:v>2</x:v>
      </x:c>
      <x:c r="B992" s="114" t="str">
        <x:v>O64</x:v>
      </x:c>
      <x:c r="C992" s="114" t="n">
        <x:v>5</x:v>
      </x:c>
      <x:c r="D992" s="116"/>
    </x:row>
    <x:row r="993" ht="15" customHeight="1">
      <x:c r="A993" s="112" t="str">
        <x:v>2</x:v>
      </x:c>
      <x:c r="B993" s="114" t="str">
        <x:v>P64</x:v>
      </x:c>
      <x:c r="C993" s="114" t="n">
        <x:v>5</x:v>
      </x:c>
      <x:c r="D993" s="116"/>
    </x:row>
    <x:row r="994" ht="15" customHeight="1">
      <x:c r="A994" s="112" t="str">
        <x:v>2</x:v>
      </x:c>
      <x:c r="B994" s="114" t="str">
        <x:v>AC64</x:v>
      </x:c>
      <x:c r="C994" s="114" t="n">
        <x:v>100</x:v>
      </x:c>
      <x:c r="D994" s="116" t="str">
        <x:v>=IF(AG64="","",IF(COUNT(L64:P64)&lt;5,"",L64/5*20+M64/5*25+N64/5*25+O64/5*15+P64/5*15))</x:v>
      </x:c>
    </x:row>
    <x:row r="995" ht="15" customHeight="1">
      <x:c r="A995" s="112" t="str">
        <x:v>2</x:v>
      </x:c>
      <x:c r="B995" s="114" t="str">
        <x:v>AD64</x:v>
      </x:c>
      <x:c r="C995" s="114" t="str">
        <x:v>Sangat Baik</x:v>
      </x:c>
      <x:c r="D995" s="116" t="str">
        <x:v>=IF(AC64="","",IF(AC64&gt;=90,"Sangat Baik",IF(AC64&gt;=80,"Baik",IF(AC64&gt;=70,"Coaching","Underperform"))))</x:v>
      </x:c>
    </x:row>
    <x:row r="996" ht="15" customHeight="1">
      <x:c r="A996" s="112" t="str">
        <x:v>2</x:v>
      </x:c>
      <x:c r="B996" s="114" t="str">
        <x:v>AE64</x:v>
      </x:c>
      <x:c r="C996" s="114" t="str">
        <x:v>Admin/CS</x:v>
      </x:c>
      <x:c r="D996" s="116" t="str">
        <x:v>=IF(AG64="","",IF(OR(AG64="INDAH",AG64="ADDEL",AG64="AMEL",AG64="PENTIL",AG64="JIJANG"),"Admin/CS","Fotografer"))</x:v>
      </x:c>
    </x:row>
    <x:row r="997" ht="15" customHeight="1">
      <x:c r="A997" s="112" t="str">
        <x:v>2</x:v>
      </x:c>
      <x:c r="B997" s="114" t="str">
        <x:v>AF64</x:v>
      </x:c>
      <x:c r="C997" s="114" t="n">
        <x:v>1</x:v>
      </x:c>
      <x:c r="D997" s="116" t="str">
        <x:v>=IF(OR(AG64="",COUNT(L64:P64)&lt;5),"",1)</x:v>
      </x:c>
    </x:row>
    <x:row r="998" ht="15" customHeight="1">
      <x:c r="A998" s="112" t="str">
        <x:v>2</x:v>
      </x:c>
      <x:c r="B998" s="114" t="str">
        <x:v>AG64</x:v>
      </x:c>
      <x:c r="C998" s="114" t="str">
        <x:v>INDAH</x:v>
      </x:c>
      <x:c r="D998" s="116" t="str">
        <x:v>=IFERROR(K64,"")</x:v>
      </x:c>
    </x:row>
    <x:row r="999" ht="15" customHeight="1">
      <x:c r="A999" s="112" t="str">
        <x:v>2</x:v>
      </x:c>
      <x:c r="B999" s="114" t="str">
        <x:v>B65</x:v>
      </x:c>
      <x:c r="C999" s="114" t="n">
        <x:v>9</x:v>
      </x:c>
      <x:c r="D999" s="116"/>
    </x:row>
    <x:row r="1000" ht="15" customHeight="1">
      <x:c r="A1000" s="112" t="str">
        <x:v>2</x:v>
      </x:c>
      <x:c r="B1000" s="114" t="str">
        <x:v>K65</x:v>
      </x:c>
      <x:c r="C1000" s="114" t="str">
        <x:v>AMEL</x:v>
      </x:c>
      <x:c r="D1000" s="116" t="str">
        <x:v>=IF(O58="","",O58)</x:v>
      </x:c>
    </x:row>
    <x:row r="1001" ht="15" customHeight="1">
      <x:c r="A1001" s="112" t="str">
        <x:v>2</x:v>
      </x:c>
      <x:c r="B1001" s="114" t="str">
        <x:v>L65</x:v>
      </x:c>
      <x:c r="C1001" s="114" t="n">
        <x:v>5</x:v>
      </x:c>
      <x:c r="D1001" s="116"/>
    </x:row>
    <x:row r="1002" ht="15" customHeight="1">
      <x:c r="A1002" s="112" t="str">
        <x:v>2</x:v>
      </x:c>
      <x:c r="B1002" s="114" t="str">
        <x:v>M65</x:v>
      </x:c>
      <x:c r="C1002" s="114" t="n">
        <x:v>5</x:v>
      </x:c>
      <x:c r="D1002" s="116"/>
    </x:row>
    <x:row r="1003" ht="15" customHeight="1">
      <x:c r="A1003" s="112" t="str">
        <x:v>2</x:v>
      </x:c>
      <x:c r="B1003" s="114" t="str">
        <x:v>N65</x:v>
      </x:c>
      <x:c r="C1003" s="114" t="n">
        <x:v>5</x:v>
      </x:c>
      <x:c r="D1003" s="116"/>
    </x:row>
    <x:row r="1004" ht="15" customHeight="1">
      <x:c r="A1004" s="112" t="str">
        <x:v>2</x:v>
      </x:c>
      <x:c r="B1004" s="114" t="str">
        <x:v>O65</x:v>
      </x:c>
      <x:c r="C1004" s="114" t="n">
        <x:v>5</x:v>
      </x:c>
      <x:c r="D1004" s="116"/>
    </x:row>
    <x:row r="1005" ht="15" customHeight="1">
      <x:c r="A1005" s="112" t="str">
        <x:v>2</x:v>
      </x:c>
      <x:c r="B1005" s="114" t="str">
        <x:v>P65</x:v>
      </x:c>
      <x:c r="C1005" s="114" t="n">
        <x:v>5</x:v>
      </x:c>
      <x:c r="D1005" s="116"/>
    </x:row>
    <x:row r="1006" ht="15" customHeight="1">
      <x:c r="A1006" s="112" t="str">
        <x:v>2</x:v>
      </x:c>
      <x:c r="B1006" s="114" t="str">
        <x:v>AC65</x:v>
      </x:c>
      <x:c r="C1006" s="114" t="n">
        <x:v>100</x:v>
      </x:c>
      <x:c r="D1006" s="116" t="str">
        <x:v>=IF(AG65="","",IF(COUNT(L65:P65)&lt;5,"",L65/5*20+M65/5*25+N65/5*25+O65/5*15+P65/5*15))</x:v>
      </x:c>
    </x:row>
    <x:row r="1007" ht="15" customHeight="1">
      <x:c r="A1007" s="112" t="str">
        <x:v>2</x:v>
      </x:c>
      <x:c r="B1007" s="114" t="str">
        <x:v>AD65</x:v>
      </x:c>
      <x:c r="C1007" s="114" t="str">
        <x:v>Sangat Baik</x:v>
      </x:c>
      <x:c r="D1007" s="116" t="str">
        <x:v>=IF(AC65="","",IF(AC65&gt;=90,"Sangat Baik",IF(AC65&gt;=80,"Baik",IF(AC65&gt;=70,"Coaching","Underperform"))))</x:v>
      </x:c>
    </x:row>
    <x:row r="1008" ht="15" customHeight="1">
      <x:c r="A1008" s="112" t="str">
        <x:v>2</x:v>
      </x:c>
      <x:c r="B1008" s="114" t="str">
        <x:v>AE65</x:v>
      </x:c>
      <x:c r="C1008" s="114" t="str">
        <x:v>Admin/CS</x:v>
      </x:c>
      <x:c r="D1008" s="116" t="str">
        <x:v>=IF(AG65="","",IF(OR(AG65="INDAH",AG65="ADDEL",AG65="AMEL",AG65="PENTIL",AG65="JIJANG"),"Admin/CS","Fotografer"))</x:v>
      </x:c>
    </x:row>
    <x:row r="1009" ht="15" customHeight="1">
      <x:c r="A1009" s="112" t="str">
        <x:v>2</x:v>
      </x:c>
      <x:c r="B1009" s="114" t="str">
        <x:v>AF65</x:v>
      </x:c>
      <x:c r="C1009" s="114" t="n">
        <x:v>1</x:v>
      </x:c>
      <x:c r="D1009" s="116" t="str">
        <x:v>=IF(OR(AG65="",COUNT(L65:P65)&lt;5),"",1)</x:v>
      </x:c>
    </x:row>
    <x:row r="1010" ht="15" customHeight="1">
      <x:c r="A1010" s="112" t="str">
        <x:v>2</x:v>
      </x:c>
      <x:c r="B1010" s="114" t="str">
        <x:v>AG65</x:v>
      </x:c>
      <x:c r="C1010" s="114" t="str">
        <x:v>AMEL</x:v>
      </x:c>
      <x:c r="D1010" s="116" t="str">
        <x:v>=IFERROR(K65,"")</x:v>
      </x:c>
    </x:row>
    <x:row r="1011" ht="15" customHeight="1">
      <x:c r="A1011" s="112" t="str">
        <x:v>2</x:v>
      </x:c>
      <x:c r="B1011" s="114" t="str">
        <x:v>B66</x:v>
      </x:c>
      <x:c r="C1011" s="114" t="n">
        <x:v>10</x:v>
      </x:c>
      <x:c r="D1011" s="116"/>
    </x:row>
    <x:row r="1012" ht="15" customHeight="1">
      <x:c r="A1012" s="112" t="str">
        <x:v>2</x:v>
      </x:c>
      <x:c r="B1012" s="114" t="str">
        <x:v>K66</x:v>
      </x:c>
      <x:c r="C1012" s="114" t="str">
        <x:v>ADIF</x:v>
      </x:c>
      <x:c r="D1012" s="116" t="str">
        <x:v>=IF(O59="","",O59)</x:v>
      </x:c>
    </x:row>
    <x:row r="1013" ht="15" customHeight="1">
      <x:c r="A1013" s="112" t="str">
        <x:v>2</x:v>
      </x:c>
      <x:c r="B1013" s="114" t="str">
        <x:v>L66</x:v>
      </x:c>
      <x:c r="C1013" s="114" t="n">
        <x:v>5</x:v>
      </x:c>
      <x:c r="D1013" s="116"/>
    </x:row>
    <x:row r="1014" ht="15" customHeight="1">
      <x:c r="A1014" s="112" t="str">
        <x:v>2</x:v>
      </x:c>
      <x:c r="B1014" s="114" t="str">
        <x:v>M66</x:v>
      </x:c>
      <x:c r="C1014" s="114" t="n">
        <x:v>5</x:v>
      </x:c>
      <x:c r="D1014" s="116"/>
    </x:row>
    <x:row r="1015" ht="15" customHeight="1">
      <x:c r="A1015" s="112" t="str">
        <x:v>2</x:v>
      </x:c>
      <x:c r="B1015" s="114" t="str">
        <x:v>N66</x:v>
      </x:c>
      <x:c r="C1015" s="114" t="n">
        <x:v>5</x:v>
      </x:c>
      <x:c r="D1015" s="116"/>
    </x:row>
    <x:row r="1016" ht="15" customHeight="1">
      <x:c r="A1016" s="112" t="str">
        <x:v>2</x:v>
      </x:c>
      <x:c r="B1016" s="114" t="str">
        <x:v>O66</x:v>
      </x:c>
      <x:c r="C1016" s="114" t="n">
        <x:v>5</x:v>
      </x:c>
      <x:c r="D1016" s="116"/>
    </x:row>
    <x:row r="1017" ht="15" customHeight="1">
      <x:c r="A1017" s="112" t="str">
        <x:v>2</x:v>
      </x:c>
      <x:c r="B1017" s="114" t="str">
        <x:v>P66</x:v>
      </x:c>
      <x:c r="C1017" s="114" t="n">
        <x:v>5</x:v>
      </x:c>
      <x:c r="D1017" s="116"/>
    </x:row>
    <x:row r="1018" ht="15" customHeight="1">
      <x:c r="A1018" s="112" t="str">
        <x:v>2</x:v>
      </x:c>
      <x:c r="B1018" s="114" t="str">
        <x:v>AC66</x:v>
      </x:c>
      <x:c r="C1018" s="114" t="n">
        <x:v>100</x:v>
      </x:c>
      <x:c r="D1018" s="116" t="str">
        <x:v>=IF(AG66="","",IF(COUNT(L66:P66)&lt;5,"",L66/5*20+M66/5*25+N66/5*25+O66/5*15+P66/5*15))</x:v>
      </x:c>
    </x:row>
    <x:row r="1019" ht="15" customHeight="1">
      <x:c r="A1019" s="112" t="str">
        <x:v>2</x:v>
      </x:c>
      <x:c r="B1019" s="114" t="str">
        <x:v>AD66</x:v>
      </x:c>
      <x:c r="C1019" s="114" t="str">
        <x:v>Sangat Baik</x:v>
      </x:c>
      <x:c r="D1019" s="116" t="str">
        <x:v>=IF(AC66="","",IF(AC66&gt;=90,"Sangat Baik",IF(AC66&gt;=80,"Baik",IF(AC66&gt;=70,"Coaching","Underperform"))))</x:v>
      </x:c>
    </x:row>
    <x:row r="1020" ht="15" customHeight="1">
      <x:c r="A1020" s="112" t="str">
        <x:v>2</x:v>
      </x:c>
      <x:c r="B1020" s="114" t="str">
        <x:v>AE66</x:v>
      </x:c>
      <x:c r="C1020" s="114" t="str">
        <x:v>Fotografer</x:v>
      </x:c>
      <x:c r="D1020" s="116" t="str">
        <x:v>=IF(AG66="","",IF(OR(AG66="INDAH",AG66="ADDEL",AG66="AMEL",AG66="PENTIL",AG66="JIJANG"),"Admin/CS","Fotografer"))</x:v>
      </x:c>
    </x:row>
    <x:row r="1021" ht="15" customHeight="1">
      <x:c r="A1021" s="112" t="str">
        <x:v>2</x:v>
      </x:c>
      <x:c r="B1021" s="114" t="str">
        <x:v>AF66</x:v>
      </x:c>
      <x:c r="C1021" s="114" t="n">
        <x:v>1</x:v>
      </x:c>
      <x:c r="D1021" s="116" t="str">
        <x:v>=IF(OR(AG66="",COUNT(L66:P66)&lt;5),"",1)</x:v>
      </x:c>
    </x:row>
    <x:row r="1022" ht="15" customHeight="1">
      <x:c r="A1022" s="112" t="str">
        <x:v>2</x:v>
      </x:c>
      <x:c r="B1022" s="114" t="str">
        <x:v>AG66</x:v>
      </x:c>
      <x:c r="C1022" s="114" t="str">
        <x:v>ADIF</x:v>
      </x:c>
      <x:c r="D1022" s="116" t="str">
        <x:v>=IFERROR(K66,"")</x:v>
      </x:c>
    </x:row>
    <x:row r="1023" ht="15" customHeight="1">
      <x:c r="A1023" s="112" t="str">
        <x:v>2</x:v>
      </x:c>
      <x:c r="B1023" s="114" t="str">
        <x:v>B67</x:v>
      </x:c>
      <x:c r="C1023" s="114" t="n">
        <x:v>11</x:v>
      </x:c>
      <x:c r="D1023" s="116"/>
    </x:row>
    <x:row r="1024" ht="15" customHeight="1">
      <x:c r="A1024" s="112" t="str">
        <x:v>2</x:v>
      </x:c>
      <x:c r="B1024" s="114" t="str">
        <x:v>K67</x:v>
      </x:c>
      <x:c r="C1024" s="114" t="str">
        <x:v>SAKA</x:v>
      </x:c>
      <x:c r="D1024" s="116" t="str">
        <x:v>=IF(O60="","",O60)</x:v>
      </x:c>
    </x:row>
    <x:row r="1025" ht="15" customHeight="1">
      <x:c r="A1025" s="112" t="str">
        <x:v>2</x:v>
      </x:c>
      <x:c r="B1025" s="114" t="str">
        <x:v>L67</x:v>
      </x:c>
      <x:c r="C1025" s="114" t="n">
        <x:v>5</x:v>
      </x:c>
      <x:c r="D1025" s="116"/>
    </x:row>
    <x:row r="1026" ht="15" customHeight="1">
      <x:c r="A1026" s="112" t="str">
        <x:v>2</x:v>
      </x:c>
      <x:c r="B1026" s="114" t="str">
        <x:v>M67</x:v>
      </x:c>
      <x:c r="C1026" s="114" t="n">
        <x:v>5</x:v>
      </x:c>
      <x:c r="D1026" s="116"/>
    </x:row>
    <x:row r="1027" ht="15" customHeight="1">
      <x:c r="A1027" s="112" t="str">
        <x:v>2</x:v>
      </x:c>
      <x:c r="B1027" s="114" t="str">
        <x:v>N67</x:v>
      </x:c>
      <x:c r="C1027" s="114" t="n">
        <x:v>5</x:v>
      </x:c>
      <x:c r="D1027" s="116"/>
    </x:row>
    <x:row r="1028" ht="15" customHeight="1">
      <x:c r="A1028" s="112" t="str">
        <x:v>2</x:v>
      </x:c>
      <x:c r="B1028" s="114" t="str">
        <x:v>O67</x:v>
      </x:c>
      <x:c r="C1028" s="114" t="n">
        <x:v>5</x:v>
      </x:c>
      <x:c r="D1028" s="116"/>
    </x:row>
    <x:row r="1029" ht="15" customHeight="1">
      <x:c r="A1029" s="112" t="str">
        <x:v>2</x:v>
      </x:c>
      <x:c r="B1029" s="114" t="str">
        <x:v>P67</x:v>
      </x:c>
      <x:c r="C1029" s="114" t="n">
        <x:v>5</x:v>
      </x:c>
      <x:c r="D1029" s="116"/>
    </x:row>
    <x:row r="1030" ht="15" customHeight="1">
      <x:c r="A1030" s="112" t="str">
        <x:v>2</x:v>
      </x:c>
      <x:c r="B1030" s="114" t="str">
        <x:v>AC67</x:v>
      </x:c>
      <x:c r="C1030" s="114" t="n">
        <x:v>100</x:v>
      </x:c>
      <x:c r="D1030" s="116" t="str">
        <x:v>=IF(AG67="","",IF(COUNT(L67:P67)&lt;5,"",L67/5*20+M67/5*25+N67/5*25+O67/5*15+P67/5*15))</x:v>
      </x:c>
    </x:row>
    <x:row r="1031" ht="15" customHeight="1">
      <x:c r="A1031" s="112" t="str">
        <x:v>2</x:v>
      </x:c>
      <x:c r="B1031" s="114" t="str">
        <x:v>AD67</x:v>
      </x:c>
      <x:c r="C1031" s="114" t="str">
        <x:v>Sangat Baik</x:v>
      </x:c>
      <x:c r="D1031" s="116" t="str">
        <x:v>=IF(AC67="","",IF(AC67&gt;=90,"Sangat Baik",IF(AC67&gt;=80,"Baik",IF(AC67&gt;=70,"Coaching","Underperform"))))</x:v>
      </x:c>
    </x:row>
    <x:row r="1032" ht="15" customHeight="1">
      <x:c r="A1032" s="112" t="str">
        <x:v>2</x:v>
      </x:c>
      <x:c r="B1032" s="114" t="str">
        <x:v>AE67</x:v>
      </x:c>
      <x:c r="C1032" s="114" t="str">
        <x:v>Fotografer</x:v>
      </x:c>
      <x:c r="D1032" s="116" t="str">
        <x:v>=IF(AG67="","",IF(OR(AG67="INDAH",AG67="ADDEL",AG67="AMEL",AG67="PENTIL",AG67="JIJANG"),"Admin/CS","Fotografer"))</x:v>
      </x:c>
    </x:row>
    <x:row r="1033" ht="15" customHeight="1">
      <x:c r="A1033" s="112" t="str">
        <x:v>2</x:v>
      </x:c>
      <x:c r="B1033" s="114" t="str">
        <x:v>AF67</x:v>
      </x:c>
      <x:c r="C1033" s="114" t="n">
        <x:v>1</x:v>
      </x:c>
      <x:c r="D1033" s="116" t="str">
        <x:v>=IF(OR(AG67="",COUNT(L67:P67)&lt;5),"",1)</x:v>
      </x:c>
    </x:row>
    <x:row r="1034" ht="15" customHeight="1">
      <x:c r="A1034" s="112" t="str">
        <x:v>2</x:v>
      </x:c>
      <x:c r="B1034" s="114" t="str">
        <x:v>AG67</x:v>
      </x:c>
      <x:c r="C1034" s="114" t="str">
        <x:v>SAKA</x:v>
      </x:c>
      <x:c r="D1034" s="116" t="str">
        <x:v>=IFERROR(K67,"")</x:v>
      </x:c>
    </x:row>
    <x:row r="1035" ht="15" customHeight="1">
      <x:c r="A1035" s="112" t="str">
        <x:v>2</x:v>
      </x:c>
      <x:c r="B1035" s="114" t="str">
        <x:v>D68</x:v>
      </x:c>
      <x:c r="C1035" s="114" t="n">
        <x:v>4384000</x:v>
      </x:c>
      <x:c r="D1035" s="116" t="str">
        <x:v>=SUM(D57:D67)</x:v>
      </x:c>
    </x:row>
    <x:row r="1036" ht="15" customHeight="1">
      <x:c r="A1036" s="112" t="str">
        <x:v>2</x:v>
      </x:c>
      <x:c r="B1036" s="114" t="str">
        <x:v>AC68</x:v>
      </x:c>
      <x:c r="C1036" s="114"/>
      <x:c r="D1036" s="116" t="str">
        <x:v>=IF(AG68="","",IF(COUNT(L68:P68)&lt;5,"",L68/5*20+M68/5*25+N68/5*25+O68/5*15+P68/5*15))</x:v>
      </x:c>
    </x:row>
    <x:row r="1037" ht="15" customHeight="1">
      <x:c r="A1037" s="112" t="str">
        <x:v>2</x:v>
      </x:c>
      <x:c r="B1037" s="114" t="str">
        <x:v>AD68</x:v>
      </x:c>
      <x:c r="C1037" s="114"/>
      <x:c r="D1037" s="116" t="str">
        <x:v>=IF(AC68="","",IF(AC68&gt;=90,"Sangat Baik",IF(AC68&gt;=80,"Baik",IF(AC68&gt;=70,"Coaching","Underperform"))))</x:v>
      </x:c>
    </x:row>
    <x:row r="1038" ht="15" customHeight="1">
      <x:c r="A1038" s="112" t="str">
        <x:v>2</x:v>
      </x:c>
      <x:c r="B1038" s="114" t="str">
        <x:v>AE68</x:v>
      </x:c>
      <x:c r="C1038" s="114"/>
      <x:c r="D1038" s="116" t="str">
        <x:v>=IF(AG68="","",IF(OR(AG68="INDAH",AG68="ADDEL",AG68="AMEL",AG68="PENTIL",AG68="JIJANG"),"Admin/CS","Fotografer"))</x:v>
      </x:c>
    </x:row>
    <x:row r="1039" ht="15" customHeight="1">
      <x:c r="A1039" s="112" t="str">
        <x:v>2</x:v>
      </x:c>
      <x:c r="B1039" s="114" t="str">
        <x:v>AF68</x:v>
      </x:c>
      <x:c r="C1039" s="114"/>
      <x:c r="D1039" s="116" t="str">
        <x:v>=IF(OR(AG68="",COUNT(L68:P68)&lt;5),"",1)</x:v>
      </x:c>
    </x:row>
    <x:row r="1040" ht="15" customHeight="1">
      <x:c r="A1040" s="112" t="str">
        <x:v>2</x:v>
      </x:c>
      <x:c r="B1040" s="114" t="str">
        <x:v>AG68</x:v>
      </x:c>
      <x:c r="C1040" s="114"/>
      <x:c r="D1040" s="116" t="str">
        <x:v>=IFERROR(K68,"")</x:v>
      </x:c>
    </x:row>
    <x:row r="1041" ht="15" customHeight="1">
      <x:c r="A1041" s="112" t="str">
        <x:v>2</x:v>
      </x:c>
      <x:c r="B1041" s="114" t="str">
        <x:v>AC69</x:v>
      </x:c>
      <x:c r="C1041" s="114"/>
      <x:c r="D1041" s="116" t="str">
        <x:v>=IF(AG69="","",IF(COUNT(L69:P69)&lt;5,"",L69/5*20+M69/5*25+N69/5*25+O69/5*15+P69/5*15))</x:v>
      </x:c>
    </x:row>
    <x:row r="1042" ht="15" customHeight="1">
      <x:c r="A1042" s="112" t="str">
        <x:v>2</x:v>
      </x:c>
      <x:c r="B1042" s="114" t="str">
        <x:v>AD69</x:v>
      </x:c>
      <x:c r="C1042" s="114"/>
      <x:c r="D1042" s="116" t="str">
        <x:v>=IF(AC69="","",IF(AC69&gt;=90,"Sangat Baik",IF(AC69&gt;=80,"Baik",IF(AC69&gt;=70,"Coaching","Underperform"))))</x:v>
      </x:c>
    </x:row>
    <x:row r="1043" ht="15" customHeight="1">
      <x:c r="A1043" s="112" t="str">
        <x:v>2</x:v>
      </x:c>
      <x:c r="B1043" s="114" t="str">
        <x:v>AE69</x:v>
      </x:c>
      <x:c r="C1043" s="114"/>
      <x:c r="D1043" s="116" t="str">
        <x:v>=IF(AG69="","",IF(OR(AG69="INDAH",AG69="ADDEL",AG69="AMEL",AG69="PENTIL",AG69="JIJANG"),"Admin/CS","Fotografer"))</x:v>
      </x:c>
    </x:row>
    <x:row r="1044" ht="15" customHeight="1">
      <x:c r="A1044" s="112" t="str">
        <x:v>2</x:v>
      </x:c>
      <x:c r="B1044" s="114" t="str">
        <x:v>AF69</x:v>
      </x:c>
      <x:c r="C1044" s="114"/>
      <x:c r="D1044" s="116" t="str">
        <x:v>=IF(OR(AG69="",COUNT(L69:P69)&lt;5),"",1)</x:v>
      </x:c>
    </x:row>
    <x:row r="1045" ht="15" customHeight="1">
      <x:c r="A1045" s="112" t="str">
        <x:v>2</x:v>
      </x:c>
      <x:c r="B1045" s="114" t="str">
        <x:v>AG69</x:v>
      </x:c>
      <x:c r="C1045" s="114"/>
      <x:c r="D1045" s="116" t="str">
        <x:v>=IFERROR(K69,"")</x:v>
      </x:c>
    </x:row>
    <x:row r="1046" ht="15" customHeight="1">
      <x:c r="A1046" s="112" t="str">
        <x:v>2</x:v>
      </x:c>
      <x:c r="B1046" s="114" t="str">
        <x:v>K70</x:v>
      </x:c>
      <x:c r="C1046" s="114" t="str">
        <x:v>Skala: 1 Sangat Kurang | 2 Kurang | 3 Cukup | 4 Baik | 5 Sangat Baik | Jika Nama kosong, 4 baris pertama otomatis mengikuti urutan Shift</x:v>
      </x:c>
      <x:c r="D1046" s="116"/>
    </x:row>
    <x:row r="1047" ht="15" customHeight="1">
      <x:c r="A1047" s="112" t="str">
        <x:v>2</x:v>
      </x:c>
      <x:c r="B1047" s="114" t="str">
        <x:v>K72</x:v>
      </x:c>
      <x:c r="C1047" s="114" t="str">
        <x:v>ADMIN FOLLOW-UP</x:v>
      </x:c>
      <x:c r="D1047" s="116"/>
    </x:row>
    <x:row r="1048" ht="15" customHeight="1">
      <x:c r="A1048" s="112" t="str">
        <x:v>2</x:v>
      </x:c>
      <x:c r="B1048" s="114" t="str">
        <x:v>K73</x:v>
      </x:c>
      <x:c r="C1048" s="114" t="str">
        <x:v>Admin</x:v>
      </x:c>
      <x:c r="D1048" s="116"/>
    </x:row>
    <x:row r="1049" ht="15" customHeight="1">
      <x:c r="A1049" s="112" t="str">
        <x:v>2</x:v>
      </x:c>
      <x:c r="B1049" s="114" t="str">
        <x:v>L73</x:v>
      </x:c>
      <x:c r="C1049" s="114" t="str">
        <x:v>Saving Contact</x:v>
      </x:c>
      <x:c r="D1049" s="116"/>
    </x:row>
    <x:row r="1050" ht="15" customHeight="1">
      <x:c r="A1050" s="112" t="str">
        <x:v>2</x:v>
      </x:c>
      <x:c r="B1050" s="114" t="str">
        <x:v>M73</x:v>
      </x:c>
      <x:c r="C1050" s="114" t="str">
        <x:v>Reminder</x:v>
      </x:c>
      <x:c r="D1050" s="116"/>
    </x:row>
    <x:row r="1051" ht="15" customHeight="1">
      <x:c r="A1051" s="112" t="str">
        <x:v>2</x:v>
      </x:c>
      <x:c r="B1051" s="114" t="str">
        <x:v>K74</x:v>
      </x:c>
      <x:c r="C1051" s="114" t="str">
        <x:v>INDAH</x:v>
      </x:c>
      <x:c r="D1051" s="116" t="str">
        <x:v>=IF(O57="","",O57)</x:v>
      </x:c>
    </x:row>
    <x:row r="1052" ht="15" customHeight="1">
      <x:c r="A1052" s="112" t="str">
        <x:v>2</x:v>
      </x:c>
      <x:c r="B1052" s="114" t="str">
        <x:v>L74</x:v>
      </x:c>
      <x:c r="C1052" s="114" t="n">
        <x:v>18</x:v>
      </x:c>
      <x:c r="D1052" s="116"/>
    </x:row>
    <x:row r="1053" ht="15" customHeight="1">
      <x:c r="A1053" s="112" t="str">
        <x:v>2</x:v>
      </x:c>
      <x:c r="B1053" s="114" t="str">
        <x:v>K75</x:v>
      </x:c>
      <x:c r="C1053" s="114" t="str">
        <x:v>AMEL</x:v>
      </x:c>
      <x:c r="D1053" s="116" t="str">
        <x:v>=IF(O58="","",O58)</x:v>
      </x:c>
    </x:row>
    <x:row r="1054" ht="15" customHeight="1">
      <x:c r="A1054" s="112" t="str">
        <x:v>2</x:v>
      </x:c>
      <x:c r="B1054" s="114" t="str">
        <x:v>K77</x:v>
      </x:c>
      <x:c r="C1054" s="114" t="str">
        <x:v>TODAY | LEADS &amp; TRANSAKSI</x:v>
      </x:c>
      <x:c r="D1054" s="116"/>
    </x:row>
    <x:row r="1055" ht="15" customHeight="1">
      <x:c r="A1055" s="112" t="str">
        <x:v>2</x:v>
      </x:c>
      <x:c r="B1055" s="114" t="str">
        <x:v>K78</x:v>
      </x:c>
      <x:c r="C1055" s="114" t="str">
        <x:v>Leads</x:v>
      </x:c>
      <x:c r="D1055" s="116"/>
    </x:row>
    <x:row r="1056" ht="15" customHeight="1">
      <x:c r="A1056" s="112" t="str">
        <x:v>2</x:v>
      </x:c>
      <x:c r="B1056" s="114" t="str">
        <x:v>M78</x:v>
      </x:c>
      <x:c r="C1056" s="114" t="n">
        <x:v>47</x:v>
      </x:c>
      <x:c r="D1056" s="116"/>
    </x:row>
    <x:row r="1057" ht="15" customHeight="1">
      <x:c r="A1057" s="112" t="str">
        <x:v>2</x:v>
      </x:c>
      <x:c r="B1057" s="114" t="str">
        <x:v>K79</x:v>
      </x:c>
      <x:c r="C1057" s="114" t="str">
        <x:v>Total DP</x:v>
      </x:c>
      <x:c r="D1057" s="116"/>
    </x:row>
    <x:row r="1058" ht="15" customHeight="1">
      <x:c r="A1058" s="112" t="str">
        <x:v>2</x:v>
      </x:c>
      <x:c r="B1058" s="114" t="str">
        <x:v>M79</x:v>
      </x:c>
      <x:c r="C1058" s="114" t="n">
        <x:v>18</x:v>
      </x:c>
      <x:c r="D1058" s="116" t="str">
        <x:v>=COUNTIF($I$4:$I$55,"DP")</x:v>
      </x:c>
    </x:row>
    <x:row r="1059" ht="15" customHeight="1">
      <x:c r="A1059" s="112" t="str">
        <x:v>2</x:v>
      </x:c>
      <x:c r="B1059" s="114" t="str">
        <x:v>K80</x:v>
      </x:c>
      <x:c r="C1059" s="114" t="str">
        <x:v>Sesi Foto</x:v>
      </x:c>
      <x:c r="D1059" s="116"/>
    </x:row>
    <x:row r="1060" ht="15" customHeight="1">
      <x:c r="A1060" s="112" t="str">
        <x:v>2</x:v>
      </x:c>
      <x:c r="B1060" s="114" t="str">
        <x:v>M80</x:v>
      </x:c>
      <x:c r="C1060" s="114" t="n">
        <x:v>30</x:v>
      </x:c>
      <x:c r="D1060" s="116" t="str">
        <x:v>=COUNTIFS($I$4:$I$55,"&lt;&gt;DP",$I$4:$I$55,"&lt;&gt;")</x:v>
      </x:c>
    </x:row>
    <x:row r="1061" ht="15" customHeight="1">
      <x:c r="A1061" s="112" t="str">
        <x:v>2</x:v>
      </x:c>
      <x:c r="B1061" s="114" t="str">
        <x:v>K81</x:v>
      </x:c>
      <x:c r="C1061" s="114" t="str">
        <x:v>Jumlah Transaksi Harian</x:v>
      </x:c>
      <x:c r="D1061" s="116"/>
    </x:row>
    <x:row r="1062" ht="15" customHeight="1">
      <x:c r="A1062" s="112" t="str">
        <x:v>2</x:v>
      </x:c>
      <x:c r="B1062" s="114" t="str">
        <x:v>M81</x:v>
      </x:c>
      <x:c r="C1062" s="114" t="n">
        <x:v>48</x:v>
      </x:c>
      <x:c r="D1062" s="116" t="str">
        <x:v>=M79+M80</x:v>
      </x:c>
    </x:row>
    <x:row r="1063" ht="15" customHeight="1">
      <x:c r="A1063" s="112" t="str">
        <x:v>2</x:v>
      </x:c>
      <x:c r="B1063" s="114" t="str">
        <x:v>K82</x:v>
      </x:c>
      <x:c r="C1063" s="114" t="str">
        <x:v>Conversion Rate</x:v>
      </x:c>
      <x:c r="D1063" s="116"/>
    </x:row>
    <x:row r="1064" ht="15" customHeight="1">
      <x:c r="A1064" s="112" t="str">
        <x:v>2</x:v>
      </x:c>
      <x:c r="B1064" s="114" t="str">
        <x:v>M82</x:v>
      </x:c>
      <x:c r="C1064" s="114" t="n">
        <x:v>0.3829787234</x:v>
      </x:c>
      <x:c r="D1064" s="116" t="str">
        <x:v>=IF(OR(M78="",M78=0),"",M79/M78)</x:v>
      </x:c>
    </x:row>
    <x:row r="1065" ht="15" customHeight="1">
      <x:c r="A1065" s="112" t="str">
        <x:v>3</x:v>
      </x:c>
      <x:c r="B1065" s="114" t="str">
        <x:v>B2</x:v>
      </x:c>
      <x:c r="C1065" s="114" t="str">
        <x:v>No</x:v>
      </x:c>
      <x:c r="D1065" s="116"/>
    </x:row>
    <x:row r="1066" ht="15" customHeight="1">
      <x:c r="A1066" s="112" t="str">
        <x:v>3</x:v>
      </x:c>
      <x:c r="B1066" s="114" t="str">
        <x:v>C2</x:v>
      </x:c>
      <x:c r="C1066" s="114" t="str">
        <x:v>Nama</x:v>
      </x:c>
      <x:c r="D1066" s="116"/>
    </x:row>
    <x:row r="1067" ht="15" customHeight="1">
      <x:c r="A1067" s="112" t="str">
        <x:v>3</x:v>
      </x:c>
      <x:c r="B1067" s="114" t="str">
        <x:v>D2</x:v>
      </x:c>
      <x:c r="C1067" s="114" t="str">
        <x:v>Paket</x:v>
      </x:c>
      <x:c r="D1067" s="116"/>
    </x:row>
    <x:row r="1068" ht="15" customHeight="1">
      <x:c r="A1068" s="112" t="str">
        <x:v>3</x:v>
      </x:c>
      <x:c r="B1068" s="114" t="str">
        <x:v>E2</x:v>
      </x:c>
      <x:c r="C1068" s="114" t="str">
        <x:v>Q</x:v>
      </x:c>
      <x:c r="D1068" s="116"/>
    </x:row>
    <x:row r="1069" ht="15" customHeight="1">
      <x:c r="A1069" s="112" t="str">
        <x:v>3</x:v>
      </x:c>
      <x:c r="B1069" s="114" t="str">
        <x:v>F2</x:v>
      </x:c>
      <x:c r="C1069" s="114" t="str">
        <x:v>Tanggal Foto</x:v>
      </x:c>
      <x:c r="D1069" s="116"/>
    </x:row>
    <x:row r="1070" ht="15" customHeight="1">
      <x:c r="A1070" s="112" t="str">
        <x:v>3</x:v>
      </x:c>
      <x:c r="B1070" s="114" t="str">
        <x:v>G2</x:v>
      </x:c>
      <x:c r="C1070" s="114" t="str">
        <x:v>Pemasukan</x:v>
      </x:c>
      <x:c r="D1070" s="116"/>
    </x:row>
    <x:row r="1071" ht="15" customHeight="1">
      <x:c r="A1071" s="112" t="str">
        <x:v>3</x:v>
      </x:c>
      <x:c r="B1071" s="114" t="str">
        <x:v>I2</x:v>
      </x:c>
      <x:c r="C1071" s="114" t="str">
        <x:v>Keterangan</x:v>
      </x:c>
      <x:c r="D1071" s="116"/>
    </x:row>
    <x:row r="1072" ht="15" customHeight="1">
      <x:c r="A1072" s="112" t="str">
        <x:v>3</x:v>
      </x:c>
      <x:c r="B1072" s="114" t="str">
        <x:v>L2</x:v>
      </x:c>
      <x:c r="C1072" s="114" t="str">
        <x:v>Admin</x:v>
      </x:c>
      <x:c r="D1072" s="116"/>
    </x:row>
    <x:row r="1073" ht="15" customHeight="1">
      <x:c r="A1073" s="112" t="str">
        <x:v>3</x:v>
      </x:c>
      <x:c r="B1073" s="114" t="str">
        <x:v>M2</x:v>
      </x:c>
      <x:c r="C1073" s="114" t="str">
        <x:v>Fotogarfer</x:v>
      </x:c>
      <x:c r="D1073" s="116"/>
    </x:row>
    <x:row r="1074" ht="15" customHeight="1">
      <x:c r="A1074" s="112" t="str">
        <x:v>3</x:v>
      </x:c>
      <x:c r="B1074" s="114" t="str">
        <x:v>N2</x:v>
      </x:c>
      <x:c r="C1074" s="114" t="str">
        <x:v>Post Prod</x:v>
      </x:c>
      <x:c r="D1074" s="116"/>
    </x:row>
    <x:row r="1075" ht="15" customHeight="1">
      <x:c r="A1075" s="112" t="str">
        <x:v>3</x:v>
      </x:c>
      <x:c r="B1075" s="114" t="str">
        <x:v>G3</x:v>
      </x:c>
      <x:c r="C1075" s="114" t="str">
        <x:v>Cash</x:v>
      </x:c>
      <x:c r="D1075" s="116"/>
    </x:row>
    <x:row r="1076" ht="15" customHeight="1">
      <x:c r="A1076" s="112" t="str">
        <x:v>3</x:v>
      </x:c>
      <x:c r="B1076" s="114" t="str">
        <x:v>H3</x:v>
      </x:c>
      <x:c r="C1076" s="114" t="str">
        <x:v>Transfer</x:v>
      </x:c>
      <x:c r="D1076" s="116"/>
    </x:row>
    <x:row r="1077" ht="15" customHeight="1">
      <x:c r="A1077" s="112" t="str">
        <x:v>3</x:v>
      </x:c>
      <x:c r="B1077" s="114" t="str">
        <x:v>I3</x:v>
      </x:c>
      <x:c r="C1077" s="114" t="str">
        <x:v>Pembayaran</x:v>
      </x:c>
      <x:c r="D1077" s="116"/>
    </x:row>
    <x:row r="1078" ht="15" customHeight="1">
      <x:c r="A1078" s="112" t="str">
        <x:v>3</x:v>
      </x:c>
      <x:c r="B1078" s="114" t="str">
        <x:v>J3</x:v>
      </x:c>
      <x:c r="C1078" s="114" t="str">
        <x:v>All File</x:v>
      </x:c>
      <x:c r="D1078" s="116"/>
    </x:row>
    <x:row r="1079" ht="15" customHeight="1">
      <x:c r="A1079" s="112" t="str">
        <x:v>3</x:v>
      </x:c>
      <x:c r="B1079" s="114" t="str">
        <x:v>K3</x:v>
      </x:c>
      <x:c r="C1079" s="114" t="str">
        <x:v>File Edit </x:v>
      </x:c>
      <x:c r="D1079" s="116"/>
    </x:row>
    <x:row r="1080" ht="15" customHeight="1">
      <x:c r="A1080" s="112" t="str">
        <x:v>3</x:v>
      </x:c>
      <x:c r="B1080" s="114" t="str">
        <x:v>N3</x:v>
      </x:c>
      <x:c r="C1080" s="114" t="str">
        <x:v>Editan/FG</x:v>
      </x:c>
      <x:c r="D1080" s="116"/>
    </x:row>
    <x:row r="1081" ht="15" customHeight="1">
      <x:c r="A1081" s="112" t="str">
        <x:v>3</x:v>
      </x:c>
      <x:c r="B1081" s="114" t="str">
        <x:v>O3</x:v>
      </x:c>
      <x:c r="C1081" s="114" t="str">
        <x:v>Cetakan/Fame</x:v>
      </x:c>
      <x:c r="D1081" s="116"/>
    </x:row>
    <x:row r="1082" ht="15" customHeight="1">
      <x:c r="A1082" s="112" t="str">
        <x:v>3</x:v>
      </x:c>
      <x:c r="B1082" s="114" t="str">
        <x:v>P3</x:v>
      </x:c>
      <x:c r="C1082" s="114" t="str">
        <x:v>Diambil/Date</x:v>
      </x:c>
      <x:c r="D1082" s="116"/>
    </x:row>
    <x:row r="1083" ht="15" customHeight="1">
      <x:c r="A1083" s="112" t="str">
        <x:v>3</x:v>
      </x:c>
      <x:c r="B1083" s="114" t="str">
        <x:v>B4</x:v>
      </x:c>
      <x:c r="C1083" s="114" t="n">
        <x:v>1</x:v>
      </x:c>
      <x:c r="D1083" s="116"/>
    </x:row>
    <x:row r="1084" ht="15" customHeight="1">
      <x:c r="A1084" s="112" t="str">
        <x:v>3</x:v>
      </x:c>
      <x:c r="B1084" s="114" t="str">
        <x:v>C4</x:v>
      </x:c>
      <x:c r="C1084" s="114" t="str">
        <x:v>Atiesa dkk</x:v>
      </x:c>
      <x:c r="D1084" s="116"/>
    </x:row>
    <x:row r="1085" ht="15" customHeight="1">
      <x:c r="A1085" s="112" t="str">
        <x:v>3</x:v>
      </x:c>
      <x:c r="B1085" s="114" t="str">
        <x:v>D4</x:v>
      </x:c>
      <x:c r="C1085" s="114" t="str">
        <x:v>Large Group</x:v>
      </x:c>
      <x:c r="D1085" s="116"/>
    </x:row>
    <x:row r="1086" ht="15" customHeight="1">
      <x:c r="A1086" s="112" t="str">
        <x:v>3</x:v>
      </x:c>
      <x:c r="B1086" s="114" t="str">
        <x:v>F4</x:v>
      </x:c>
      <x:c r="C1086" s="114" t="str">
        <x:v>4 sept</x:v>
      </x:c>
      <x:c r="D1086" s="116"/>
    </x:row>
    <x:row r="1087" ht="15" customHeight="1">
      <x:c r="A1087" s="112" t="str">
        <x:v>3</x:v>
      </x:c>
      <x:c r="B1087" s="114" t="str">
        <x:v>H4</x:v>
      </x:c>
      <x:c r="C1087" s="114" t="n">
        <x:v>100000</x:v>
      </x:c>
      <x:c r="D1087" s="116"/>
    </x:row>
    <x:row r="1088" ht="15" customHeight="1">
      <x:c r="A1088" s="112" t="str">
        <x:v>3</x:v>
      </x:c>
      <x:c r="B1088" s="114" t="str">
        <x:v>I4</x:v>
      </x:c>
      <x:c r="C1088" s="114" t="str">
        <x:v>DP</x:v>
      </x:c>
      <x:c r="D1088" s="116"/>
    </x:row>
    <x:row r="1089" ht="15" customHeight="1">
      <x:c r="A1089" s="112" t="str">
        <x:v>3</x:v>
      </x:c>
      <x:c r="B1089" s="114" t="str">
        <x:v>L4</x:v>
      </x:c>
      <x:c r="C1089" s="114" t="str">
        <x:v>AMEL</x:v>
      </x:c>
      <x:c r="D1089" s="116"/>
    </x:row>
    <x:row r="1090" ht="15" customHeight="1">
      <x:c r="A1090" s="112" t="str">
        <x:v>3</x:v>
      </x:c>
      <x:c r="B1090" s="114" t="str">
        <x:v>B5</x:v>
      </x:c>
      <x:c r="C1090" s="114" t="n">
        <x:v>2</x:v>
      </x:c>
      <x:c r="D1090" s="116"/>
    </x:row>
    <x:row r="1091" ht="15" customHeight="1">
      <x:c r="A1091" s="112" t="str">
        <x:v>3</x:v>
      </x:c>
      <x:c r="B1091" s="114" t="str">
        <x:v>C5</x:v>
      </x:c>
      <x:c r="C1091" s="114" t="str">
        <x:v>Raka</x:v>
      </x:c>
      <x:c r="D1091" s="116"/>
    </x:row>
    <x:row r="1092" ht="15" customHeight="1">
      <x:c r="A1092" s="112" t="str">
        <x:v>3</x:v>
      </x:c>
      <x:c r="B1092" s="114" t="str">
        <x:v>D5</x:v>
      </x:c>
      <x:c r="C1092" s="114" t="str">
        <x:v>Graduation</x:v>
      </x:c>
      <x:c r="D1092" s="116"/>
    </x:row>
    <x:row r="1093" ht="15" customHeight="1">
      <x:c r="A1093" s="112" t="str">
        <x:v>3</x:v>
      </x:c>
      <x:c r="B1093" s="114" t="str">
        <x:v>F5</x:v>
      </x:c>
      <x:c r="C1093" s="114" t="str">
        <x:v>22 sept</x:v>
      </x:c>
      <x:c r="D1093" s="116"/>
    </x:row>
    <x:row r="1094" ht="15" customHeight="1">
      <x:c r="A1094" s="112" t="str">
        <x:v>3</x:v>
      </x:c>
      <x:c r="B1094" s="114" t="str">
        <x:v>H5</x:v>
      </x:c>
      <x:c r="C1094" s="114" t="n">
        <x:v>100000</x:v>
      </x:c>
      <x:c r="D1094" s="116"/>
    </x:row>
    <x:row r="1095" ht="15" customHeight="1">
      <x:c r="A1095" s="112" t="str">
        <x:v>3</x:v>
      </x:c>
      <x:c r="B1095" s="114" t="str">
        <x:v>I5</x:v>
      </x:c>
      <x:c r="C1095" s="114" t="str">
        <x:v>DP</x:v>
      </x:c>
      <x:c r="D1095" s="116"/>
    </x:row>
    <x:row r="1096" ht="15" customHeight="1">
      <x:c r="A1096" s="112" t="str">
        <x:v>3</x:v>
      </x:c>
      <x:c r="B1096" s="114" t="str">
        <x:v>L5</x:v>
      </x:c>
      <x:c r="C1096" s="114" t="str">
        <x:v>AMEL</x:v>
      </x:c>
      <x:c r="D1096" s="116"/>
    </x:row>
    <x:row r="1097" ht="15" customHeight="1">
      <x:c r="A1097" s="112" t="str">
        <x:v>3</x:v>
      </x:c>
      <x:c r="B1097" s="114" t="str">
        <x:v>B6</x:v>
      </x:c>
      <x:c r="C1097" s="114" t="n">
        <x:v>3</x:v>
      </x:c>
      <x:c r="D1097" s="116"/>
    </x:row>
    <x:row r="1098" ht="15" customHeight="1">
      <x:c r="A1098" s="112" t="str">
        <x:v>3</x:v>
      </x:c>
      <x:c r="B1098" s="114" t="str">
        <x:v>C6</x:v>
      </x:c>
      <x:c r="C1098" s="114" t="str">
        <x:v>Ardi</x:v>
      </x:c>
      <x:c r="D1098" s="116"/>
    </x:row>
    <x:row r="1099" ht="15" customHeight="1">
      <x:c r="A1099" s="112" t="str">
        <x:v>3</x:v>
      </x:c>
      <x:c r="B1099" s="114" t="str">
        <x:v>D6</x:v>
      </x:c>
      <x:c r="C1099" s="114" t="str">
        <x:v>Graduation</x:v>
      </x:c>
      <x:c r="D1099" s="116"/>
    </x:row>
    <x:row r="1100" ht="15" customHeight="1">
      <x:c r="A1100" s="112" t="str">
        <x:v>3</x:v>
      </x:c>
      <x:c r="B1100" s="114" t="str">
        <x:v>F6</x:v>
      </x:c>
      <x:c r="C1100" s="114" t="str">
        <x:v>9 sept</x:v>
      </x:c>
      <x:c r="D1100" s="116"/>
    </x:row>
    <x:row r="1101" ht="15" customHeight="1">
      <x:c r="A1101" s="112" t="str">
        <x:v>3</x:v>
      </x:c>
      <x:c r="B1101" s="114" t="str">
        <x:v>H6</x:v>
      </x:c>
      <x:c r="C1101" s="114" t="n">
        <x:v>100000</x:v>
      </x:c>
      <x:c r="D1101" s="116"/>
    </x:row>
    <x:row r="1102" ht="15" customHeight="1">
      <x:c r="A1102" s="112" t="str">
        <x:v>3</x:v>
      </x:c>
      <x:c r="B1102" s="114" t="str">
        <x:v>I6</x:v>
      </x:c>
      <x:c r="C1102" s="114" t="str">
        <x:v>DP</x:v>
      </x:c>
      <x:c r="D1102" s="116"/>
    </x:row>
    <x:row r="1103" ht="15" customHeight="1">
      <x:c r="A1103" s="112" t="str">
        <x:v>3</x:v>
      </x:c>
      <x:c r="B1103" s="114" t="str">
        <x:v>L6</x:v>
      </x:c>
      <x:c r="C1103" s="114" t="str">
        <x:v>AMEL</x:v>
      </x:c>
      <x:c r="D1103" s="116"/>
    </x:row>
    <x:row r="1104" ht="15" customHeight="1">
      <x:c r="A1104" s="112" t="str">
        <x:v>3</x:v>
      </x:c>
      <x:c r="B1104" s="114" t="str">
        <x:v>B7</x:v>
      </x:c>
      <x:c r="C1104" s="114" t="n">
        <x:v>4</x:v>
      </x:c>
      <x:c r="D1104" s="116"/>
    </x:row>
    <x:row r="1105" ht="15" customHeight="1">
      <x:c r="A1105" s="112" t="str">
        <x:v>3</x:v>
      </x:c>
      <x:c r="B1105" s="114" t="str">
        <x:v>C7</x:v>
      </x:c>
      <x:c r="C1105" s="114" t="str">
        <x:v>Orin</x:v>
      </x:c>
      <x:c r="D1105" s="116"/>
    </x:row>
    <x:row r="1106" ht="15" customHeight="1">
      <x:c r="A1106" s="112" t="str">
        <x:v>3</x:v>
      </x:c>
      <x:c r="B1106" s="114" t="str">
        <x:v>D7</x:v>
      </x:c>
      <x:c r="C1106" s="114" t="str">
        <x:v>Large Group</x:v>
      </x:c>
      <x:c r="D1106" s="116"/>
    </x:row>
    <x:row r="1107" ht="15" customHeight="1">
      <x:c r="A1107" s="112" t="str">
        <x:v>3</x:v>
      </x:c>
      <x:c r="B1107" s="114" t="str">
        <x:v>F7</x:v>
      </x:c>
      <x:c r="C1107" s="114" t="str">
        <x:v>3 sept</x:v>
      </x:c>
      <x:c r="D1107" s="116"/>
    </x:row>
    <x:row r="1108" ht="15" customHeight="1">
      <x:c r="A1108" s="112" t="str">
        <x:v>3</x:v>
      </x:c>
      <x:c r="B1108" s="114" t="str">
        <x:v>H7</x:v>
      </x:c>
      <x:c r="C1108" s="114" t="n">
        <x:v>2400000</x:v>
      </x:c>
      <x:c r="D1108" s="116"/>
    </x:row>
    <x:row r="1109" ht="15" customHeight="1">
      <x:c r="A1109" s="112" t="str">
        <x:v>3</x:v>
      </x:c>
      <x:c r="B1109" s="114" t="str">
        <x:v>I7</x:v>
      </x:c>
      <x:c r="C1109" s="114" t="str">
        <x:v>Lunas</x:v>
      </x:c>
      <x:c r="D1109" s="116"/>
    </x:row>
    <x:row r="1110" ht="15" customHeight="1">
      <x:c r="A1110" s="112" t="str">
        <x:v>3</x:v>
      </x:c>
      <x:c r="B1110" s="114" t="str">
        <x:v>J7</x:v>
      </x:c>
      <x:c r="C1110" s="114" t="str">
        <x:v>Uploaded</x:v>
      </x:c>
      <x:c r="D1110" s="116"/>
    </x:row>
    <x:row r="1111" ht="15" customHeight="1">
      <x:c r="A1111" s="112" t="str">
        <x:v>3</x:v>
      </x:c>
      <x:c r="B1111" s="114" t="str">
        <x:v>K7</x:v>
      </x:c>
      <x:c r="C1111" s="114" t="str">
        <x:v>Pending</x:v>
      </x:c>
      <x:c r="D1111" s="116"/>
    </x:row>
    <x:row r="1112" ht="15" customHeight="1">
      <x:c r="A1112" s="112" t="str">
        <x:v>3</x:v>
      </x:c>
      <x:c r="B1112" s="114" t="str">
        <x:v>L7</x:v>
      </x:c>
      <x:c r="C1112" s="114" t="str">
        <x:v>AMEL</x:v>
      </x:c>
      <x:c r="D1112" s="116"/>
    </x:row>
    <x:row r="1113" ht="15" customHeight="1">
      <x:c r="A1113" s="112" t="str">
        <x:v>3</x:v>
      </x:c>
      <x:c r="B1113" s="114" t="str">
        <x:v>M7</x:v>
      </x:c>
      <x:c r="C1113" s="114" t="str">
        <x:v>ADIF</x:v>
      </x:c>
      <x:c r="D1113" s="116"/>
    </x:row>
    <x:row r="1114" ht="15" customHeight="1">
      <x:c r="A1114" s="112" t="str">
        <x:v>3</x:v>
      </x:c>
      <x:c r="B1114" s="114" t="str">
        <x:v>B8</x:v>
      </x:c>
      <x:c r="C1114" s="114" t="n">
        <x:v>5</x:v>
      </x:c>
      <x:c r="D1114" s="116"/>
    </x:row>
    <x:row r="1115" ht="15" customHeight="1">
      <x:c r="A1115" s="112" t="str">
        <x:v>3</x:v>
      </x:c>
      <x:c r="B1115" s="114" t="str">
        <x:v>C8</x:v>
      </x:c>
      <x:c r="C1115" s="114" t="str">
        <x:v>Akira Aditya </x:v>
      </x:c>
      <x:c r="D1115" s="116"/>
    </x:row>
    <x:row r="1116" ht="15" customHeight="1">
      <x:c r="A1116" s="112" t="str">
        <x:v>3</x:v>
      </x:c>
      <x:c r="B1116" s="114" t="str">
        <x:v>D8</x:v>
      </x:c>
      <x:c r="C1116" s="114" t="str">
        <x:v>Graduation</x:v>
      </x:c>
      <x:c r="D1116" s="116"/>
    </x:row>
    <x:row r="1117" ht="15" customHeight="1">
      <x:c r="A1117" s="112" t="str">
        <x:v>3</x:v>
      </x:c>
      <x:c r="B1117" s="114" t="str">
        <x:v>F8</x:v>
      </x:c>
      <x:c r="C1117" s="114" t="str">
        <x:v>4 okt</x:v>
      </x:c>
      <x:c r="D1117" s="116"/>
    </x:row>
    <x:row r="1118" ht="15" customHeight="1">
      <x:c r="A1118" s="112" t="str">
        <x:v>3</x:v>
      </x:c>
      <x:c r="B1118" s="114" t="str">
        <x:v>H8</x:v>
      </x:c>
      <x:c r="C1118" s="114" t="n">
        <x:v>100000</x:v>
      </x:c>
      <x:c r="D1118" s="116"/>
    </x:row>
    <x:row r="1119" ht="15" customHeight="1">
      <x:c r="A1119" s="112" t="str">
        <x:v>3</x:v>
      </x:c>
      <x:c r="B1119" s="114" t="str">
        <x:v>I8</x:v>
      </x:c>
      <x:c r="C1119" s="114" t="str">
        <x:v>DP</x:v>
      </x:c>
      <x:c r="D1119" s="116"/>
    </x:row>
    <x:row r="1120" ht="15" customHeight="1">
      <x:c r="A1120" s="112" t="str">
        <x:v>3</x:v>
      </x:c>
      <x:c r="B1120" s="114" t="str">
        <x:v>L8</x:v>
      </x:c>
      <x:c r="C1120" s="114" t="str">
        <x:v>AMEL</x:v>
      </x:c>
      <x:c r="D1120" s="116"/>
    </x:row>
    <x:row r="1121" ht="15" customHeight="1">
      <x:c r="A1121" s="112" t="str">
        <x:v>3</x:v>
      </x:c>
      <x:c r="B1121" s="114" t="str">
        <x:v>B9</x:v>
      </x:c>
      <x:c r="C1121" s="114" t="n">
        <x:v>6</x:v>
      </x:c>
      <x:c r="D1121" s="116"/>
    </x:row>
    <x:row r="1122" ht="15" customHeight="1">
      <x:c r="A1122" s="112" t="str">
        <x:v>3</x:v>
      </x:c>
      <x:c r="B1122" s="114" t="str">
        <x:v>C9</x:v>
      </x:c>
      <x:c r="C1122" s="114" t="str">
        <x:v>Marisa</x:v>
      </x:c>
      <x:c r="D1122" s="116"/>
    </x:row>
    <x:row r="1123" ht="15" customHeight="1">
      <x:c r="A1123" s="112" t="str">
        <x:v>3</x:v>
      </x:c>
      <x:c r="B1123" s="114" t="str">
        <x:v>D9</x:v>
      </x:c>
      <x:c r="C1123" s="114" t="str">
        <x:v>Photofox</x:v>
      </x:c>
      <x:c r="D1123" s="116"/>
    </x:row>
    <x:row r="1124" ht="15" customHeight="1">
      <x:c r="A1124" s="112" t="str">
        <x:v>3</x:v>
      </x:c>
      <x:c r="B1124" s="114" t="str">
        <x:v>F9</x:v>
      </x:c>
      <x:c r="C1124" s="114" t="str">
        <x:v>3 sept</x:v>
      </x:c>
      <x:c r="D1124" s="116"/>
    </x:row>
    <x:row r="1125" ht="15" customHeight="1">
      <x:c r="A1125" s="112" t="str">
        <x:v>3</x:v>
      </x:c>
      <x:c r="B1125" s="114" t="str">
        <x:v>H9</x:v>
      </x:c>
      <x:c r="C1125" s="114" t="n">
        <x:v>200000</x:v>
      </x:c>
      <x:c r="D1125" s="116"/>
    </x:row>
    <x:row r="1126" ht="15" customHeight="1">
      <x:c r="A1126" s="112" t="str">
        <x:v>3</x:v>
      </x:c>
      <x:c r="B1126" s="114" t="str">
        <x:v>I9</x:v>
      </x:c>
      <x:c r="C1126" s="114" t="str">
        <x:v>Lunas</x:v>
      </x:c>
      <x:c r="D1126" s="116"/>
    </x:row>
    <x:row r="1127" ht="15" customHeight="1">
      <x:c r="A1127" s="112" t="str">
        <x:v>3</x:v>
      </x:c>
      <x:c r="B1127" s="114" t="str">
        <x:v>J9</x:v>
      </x:c>
      <x:c r="C1127" s="114" t="str">
        <x:v>Uploaded</x:v>
      </x:c>
      <x:c r="D1127" s="116"/>
    </x:row>
    <x:row r="1128" ht="15" customHeight="1">
      <x:c r="A1128" s="112" t="str">
        <x:v>3</x:v>
      </x:c>
      <x:c r="B1128" s="114" t="str">
        <x:v>K9</x:v>
      </x:c>
      <x:c r="C1128" s="114" t="str">
        <x:v>-</x:v>
      </x:c>
      <x:c r="D1128" s="116"/>
    </x:row>
    <x:row r="1129" ht="15" customHeight="1">
      <x:c r="A1129" s="112" t="str">
        <x:v>3</x:v>
      </x:c>
      <x:c r="B1129" s="114" t="str">
        <x:v>L9</x:v>
      </x:c>
      <x:c r="C1129" s="114" t="str">
        <x:v>AMEL</x:v>
      </x:c>
      <x:c r="D1129" s="116"/>
    </x:row>
    <x:row r="1130" ht="15" customHeight="1">
      <x:c r="A1130" s="112" t="str">
        <x:v>3</x:v>
      </x:c>
      <x:c r="B1130" s="114" t="str">
        <x:v>M9</x:v>
      </x:c>
      <x:c r="C1130" s="114" t="str">
        <x:v>ADIF</x:v>
      </x:c>
      <x:c r="D1130" s="116"/>
    </x:row>
    <x:row r="1131" ht="15" customHeight="1">
      <x:c r="A1131" s="112" t="str">
        <x:v>3</x:v>
      </x:c>
      <x:c r="B1131" s="114" t="str">
        <x:v>B10</x:v>
      </x:c>
      <x:c r="C1131" s="114" t="n">
        <x:v>7</x:v>
      </x:c>
      <x:c r="D1131" s="116"/>
    </x:row>
    <x:row r="1132" ht="15" customHeight="1">
      <x:c r="A1132" s="112" t="str">
        <x:v>3</x:v>
      </x:c>
      <x:c r="B1132" s="114" t="str">
        <x:v>C10</x:v>
      </x:c>
      <x:c r="C1132" s="114" t="str">
        <x:v>  Deri Dernata</x:v>
      </x:c>
      <x:c r="D1132" s="116"/>
    </x:row>
    <x:row r="1133" ht="15" customHeight="1">
      <x:c r="A1133" s="112" t="str">
        <x:v>3</x:v>
      </x:c>
      <x:c r="B1133" s="114" t="str">
        <x:v>D10</x:v>
      </x:c>
      <x:c r="C1133" s="114" t="str">
        <x:v>Graduation</x:v>
      </x:c>
      <x:c r="D1133" s="116"/>
    </x:row>
    <x:row r="1134" ht="15" customHeight="1">
      <x:c r="A1134" s="112" t="str">
        <x:v>3</x:v>
      </x:c>
      <x:c r="B1134" s="114" t="str">
        <x:v>F10</x:v>
      </x:c>
      <x:c r="C1134" s="114" t="str">
        <x:v>8 sept</x:v>
      </x:c>
      <x:c r="D1134" s="116"/>
    </x:row>
    <x:row r="1135" ht="15" customHeight="1">
      <x:c r="A1135" s="112" t="str">
        <x:v>3</x:v>
      </x:c>
      <x:c r="B1135" s="114" t="str">
        <x:v>H10</x:v>
      </x:c>
      <x:c r="C1135" s="114" t="n">
        <x:v>100000</x:v>
      </x:c>
      <x:c r="D1135" s="116"/>
    </x:row>
    <x:row r="1136" ht="15" customHeight="1">
      <x:c r="A1136" s="112" t="str">
        <x:v>3</x:v>
      </x:c>
      <x:c r="B1136" s="114" t="str">
        <x:v>I10</x:v>
      </x:c>
      <x:c r="C1136" s="114" t="str">
        <x:v>DP</x:v>
      </x:c>
      <x:c r="D1136" s="116"/>
    </x:row>
    <x:row r="1137" ht="15" customHeight="1">
      <x:c r="A1137" s="112" t="str">
        <x:v>3</x:v>
      </x:c>
      <x:c r="B1137" s="114" t="str">
        <x:v>L10</x:v>
      </x:c>
      <x:c r="C1137" s="114" t="str">
        <x:v>AMEL</x:v>
      </x:c>
      <x:c r="D1137" s="116"/>
    </x:row>
    <x:row r="1138" ht="15" customHeight="1">
      <x:c r="A1138" s="112" t="str">
        <x:v>3</x:v>
      </x:c>
      <x:c r="B1138" s="114" t="str">
        <x:v>B11</x:v>
      </x:c>
      <x:c r="C1138" s="114" t="n">
        <x:v>8</x:v>
      </x:c>
      <x:c r="D1138" s="116"/>
    </x:row>
    <x:row r="1139" ht="15" customHeight="1">
      <x:c r="A1139" s="112" t="str">
        <x:v>3</x:v>
      </x:c>
      <x:c r="B1139" s="114" t="str">
        <x:v>C11</x:v>
      </x:c>
      <x:c r="C1139" s="114" t="str">
        <x:v>Rangga</x:v>
      </x:c>
      <x:c r="D1139" s="116"/>
    </x:row>
    <x:row r="1140" ht="15" customHeight="1">
      <x:c r="A1140" s="112" t="str">
        <x:v>3</x:v>
      </x:c>
      <x:c r="B1140" s="114" t="str">
        <x:v>D11</x:v>
      </x:c>
      <x:c r="C1140" s="114" t="str">
        <x:v>Graduation</x:v>
      </x:c>
      <x:c r="D1140" s="116"/>
    </x:row>
    <x:row r="1141" ht="15" customHeight="1">
      <x:c r="A1141" s="112" t="str">
        <x:v>3</x:v>
      </x:c>
      <x:c r="B1141" s="114" t="str">
        <x:v>F11</x:v>
      </x:c>
      <x:c r="C1141" s="114" t="str">
        <x:v>9 sept</x:v>
      </x:c>
      <x:c r="D1141" s="116"/>
    </x:row>
    <x:row r="1142" ht="15" customHeight="1">
      <x:c r="A1142" s="112" t="str">
        <x:v>3</x:v>
      </x:c>
      <x:c r="B1142" s="114" t="str">
        <x:v>H11</x:v>
      </x:c>
      <x:c r="C1142" s="114" t="n">
        <x:v>350000</x:v>
      </x:c>
      <x:c r="D1142" s="116"/>
    </x:row>
    <x:row r="1143" ht="15" customHeight="1">
      <x:c r="A1143" s="112" t="str">
        <x:v>3</x:v>
      </x:c>
      <x:c r="B1143" s="114" t="str">
        <x:v>I11</x:v>
      </x:c>
      <x:c r="C1143" s="114" t="str">
        <x:v>Lunas</x:v>
      </x:c>
      <x:c r="D1143" s="116"/>
    </x:row>
    <x:row r="1144" ht="15" customHeight="1">
      <x:c r="A1144" s="112" t="str">
        <x:v>3</x:v>
      </x:c>
      <x:c r="B1144" s="114" t="str">
        <x:v>L11</x:v>
      </x:c>
      <x:c r="C1144" s="114" t="str">
        <x:v>AMEL</x:v>
      </x:c>
      <x:c r="D1144" s="116"/>
    </x:row>
    <x:row r="1145" ht="15" customHeight="1">
      <x:c r="A1145" s="112" t="str">
        <x:v>3</x:v>
      </x:c>
      <x:c r="B1145" s="114" t="str">
        <x:v>B12</x:v>
      </x:c>
      <x:c r="C1145" s="114" t="n">
        <x:v>9</x:v>
      </x:c>
      <x:c r="D1145" s="116"/>
    </x:row>
    <x:row r="1146" ht="15" customHeight="1">
      <x:c r="A1146" s="112" t="str">
        <x:v>3</x:v>
      </x:c>
      <x:c r="B1146" s="114" t="str">
        <x:v>C12</x:v>
      </x:c>
      <x:c r="C1146" s="114" t="str">
        <x:v>andin</x:v>
      </x:c>
      <x:c r="D1146" s="116"/>
    </x:row>
    <x:row r="1147" ht="15" customHeight="1">
      <x:c r="A1147" s="112" t="str">
        <x:v>3</x:v>
      </x:c>
      <x:c r="B1147" s="114" t="str">
        <x:v>D12</x:v>
      </x:c>
      <x:c r="C1147" s="114" t="str">
        <x:v>Single</x:v>
      </x:c>
      <x:c r="D1147" s="116"/>
    </x:row>
    <x:row r="1148" ht="15" customHeight="1">
      <x:c r="A1148" s="112" t="str">
        <x:v>3</x:v>
      </x:c>
      <x:c r="B1148" s="114" t="str">
        <x:v>F12</x:v>
      </x:c>
      <x:c r="C1148" s="114" t="str">
        <x:v>7 sept</x:v>
      </x:c>
      <x:c r="D1148" s="116"/>
    </x:row>
    <x:row r="1149" ht="15" customHeight="1">
      <x:c r="A1149" s="112" t="str">
        <x:v>3</x:v>
      </x:c>
      <x:c r="B1149" s="114" t="str">
        <x:v>H12</x:v>
      </x:c>
      <x:c r="C1149" s="114" t="n">
        <x:v>100000</x:v>
      </x:c>
      <x:c r="D1149" s="116"/>
    </x:row>
    <x:row r="1150" ht="15" customHeight="1">
      <x:c r="A1150" s="112" t="str">
        <x:v>3</x:v>
      </x:c>
      <x:c r="B1150" s="114" t="str">
        <x:v>I12</x:v>
      </x:c>
      <x:c r="C1150" s="114" t="str">
        <x:v>DP</x:v>
      </x:c>
      <x:c r="D1150" s="116"/>
    </x:row>
    <x:row r="1151" ht="15" customHeight="1">
      <x:c r="A1151" s="112" t="str">
        <x:v>3</x:v>
      </x:c>
      <x:c r="B1151" s="114" t="str">
        <x:v>L12</x:v>
      </x:c>
      <x:c r="C1151" s="114" t="str">
        <x:v>AMEL</x:v>
      </x:c>
      <x:c r="D1151" s="116"/>
    </x:row>
    <x:row r="1152" ht="15" customHeight="1">
      <x:c r="A1152" s="112" t="str">
        <x:v>3</x:v>
      </x:c>
      <x:c r="B1152" s="114" t="str">
        <x:v>B13</x:v>
      </x:c>
      <x:c r="C1152" s="114" t="n">
        <x:v>10</x:v>
      </x:c>
      <x:c r="D1152" s="116"/>
    </x:row>
    <x:row r="1153" ht="15" customHeight="1">
      <x:c r="A1153" s="112" t="str">
        <x:v>3</x:v>
      </x:c>
      <x:c r="B1153" s="114" t="str">
        <x:v>C13</x:v>
      </x:c>
      <x:c r="C1153" s="114" t="str">
        <x:v>Futsal UIN Saizu</x:v>
      </x:c>
      <x:c r="D1153" s="116"/>
    </x:row>
    <x:row r="1154" ht="15" customHeight="1">
      <x:c r="A1154" s="112" t="str">
        <x:v>3</x:v>
      </x:c>
      <x:c r="B1154" s="114" t="str">
        <x:v>D13</x:v>
      </x:c>
      <x:c r="C1154" s="114" t="str">
        <x:v>Large Group</x:v>
      </x:c>
      <x:c r="D1154" s="116"/>
    </x:row>
    <x:row r="1155" ht="15" customHeight="1">
      <x:c r="A1155" s="112" t="str">
        <x:v>3</x:v>
      </x:c>
      <x:c r="B1155" s="114" t="str">
        <x:v>F13</x:v>
      </x:c>
      <x:c r="C1155" s="114" t="str">
        <x:v>4 sept</x:v>
      </x:c>
      <x:c r="D1155" s="116"/>
    </x:row>
    <x:row r="1156" ht="15" customHeight="1">
      <x:c r="A1156" s="112" t="str">
        <x:v>3</x:v>
      </x:c>
      <x:c r="B1156" s="114" t="str">
        <x:v>H13</x:v>
      </x:c>
      <x:c r="C1156" s="114" t="n">
        <x:v>100000</x:v>
      </x:c>
      <x:c r="D1156" s="116"/>
    </x:row>
    <x:row r="1157" ht="15" customHeight="1">
      <x:c r="A1157" s="112" t="str">
        <x:v>3</x:v>
      </x:c>
      <x:c r="B1157" s="114" t="str">
        <x:v>I13</x:v>
      </x:c>
      <x:c r="C1157" s="114" t="str">
        <x:v>DP</x:v>
      </x:c>
      <x:c r="D1157" s="116"/>
    </x:row>
    <x:row r="1158" ht="15" customHeight="1">
      <x:c r="A1158" s="112" t="str">
        <x:v>3</x:v>
      </x:c>
      <x:c r="B1158" s="114" t="str">
        <x:v>L13</x:v>
      </x:c>
      <x:c r="C1158" s="114" t="str">
        <x:v>AMEL</x:v>
      </x:c>
      <x:c r="D1158" s="116"/>
    </x:row>
    <x:row r="1159" ht="15" customHeight="1">
      <x:c r="A1159" s="112" t="str">
        <x:v>3</x:v>
      </x:c>
      <x:c r="B1159" s="114" t="str">
        <x:v>B14</x:v>
      </x:c>
      <x:c r="C1159" s="114" t="n">
        <x:v>11</x:v>
      </x:c>
      <x:c r="D1159" s="116"/>
    </x:row>
    <x:row r="1160" ht="15" customHeight="1">
      <x:c r="A1160" s="112" t="str">
        <x:v>3</x:v>
      </x:c>
      <x:c r="B1160" s="114" t="str">
        <x:v>C14</x:v>
      </x:c>
      <x:c r="C1160" s="114" t="str">
        <x:v>Farrel Daffa</x:v>
      </x:c>
      <x:c r="D1160" s="116"/>
    </x:row>
    <x:row r="1161" ht="15" customHeight="1">
      <x:c r="A1161" s="112" t="str">
        <x:v>3</x:v>
      </x:c>
      <x:c r="B1161" s="114" t="str">
        <x:v>D14</x:v>
      </x:c>
      <x:c r="C1161" s="114" t="str">
        <x:v>Graduation</x:v>
      </x:c>
      <x:c r="D1161" s="116"/>
    </x:row>
    <x:row r="1162" ht="15" customHeight="1">
      <x:c r="A1162" s="112" t="str">
        <x:v>3</x:v>
      </x:c>
      <x:c r="B1162" s="114" t="str">
        <x:v>F14</x:v>
      </x:c>
      <x:c r="C1162" s="114" t="str">
        <x:v>8 sept</x:v>
      </x:c>
      <x:c r="D1162" s="116"/>
    </x:row>
    <x:row r="1163" ht="15" customHeight="1">
      <x:c r="A1163" s="112" t="str">
        <x:v>3</x:v>
      </x:c>
      <x:c r="B1163" s="114" t="str">
        <x:v>H14</x:v>
      </x:c>
      <x:c r="C1163" s="114" t="n">
        <x:v>100000</x:v>
      </x:c>
      <x:c r="D1163" s="116"/>
    </x:row>
    <x:row r="1164" ht="15" customHeight="1">
      <x:c r="A1164" s="112" t="str">
        <x:v>3</x:v>
      </x:c>
      <x:c r="B1164" s="114" t="str">
        <x:v>I14</x:v>
      </x:c>
      <x:c r="C1164" s="114" t="str">
        <x:v>DP</x:v>
      </x:c>
      <x:c r="D1164" s="116"/>
    </x:row>
    <x:row r="1165" ht="15" customHeight="1">
      <x:c r="A1165" s="112" t="str">
        <x:v>3</x:v>
      </x:c>
      <x:c r="B1165" s="114" t="str">
        <x:v>L14</x:v>
      </x:c>
      <x:c r="C1165" s="114" t="str">
        <x:v>AMEL</x:v>
      </x:c>
      <x:c r="D1165" s="116"/>
    </x:row>
    <x:row r="1166" ht="15" customHeight="1">
      <x:c r="A1166" s="112" t="str">
        <x:v>3</x:v>
      </x:c>
      <x:c r="B1166" s="114" t="str">
        <x:v>B15</x:v>
      </x:c>
      <x:c r="C1166" s="114" t="n">
        <x:v>12</x:v>
      </x:c>
      <x:c r="D1166" s="116"/>
    </x:row>
    <x:row r="1167" ht="15" customHeight="1">
      <x:c r="A1167" s="112" t="str">
        <x:v>3</x:v>
      </x:c>
      <x:c r="B1167" s="114" t="str">
        <x:v>C15</x:v>
      </x:c>
      <x:c r="C1167" s="114" t="str">
        <x:v>Dhita</x:v>
      </x:c>
      <x:c r="D1167" s="116"/>
    </x:row>
    <x:row r="1168" ht="15" customHeight="1">
      <x:c r="A1168" s="112" t="str">
        <x:v>3</x:v>
      </x:c>
      <x:c r="B1168" s="114" t="str">
        <x:v>D15</x:v>
      </x:c>
      <x:c r="C1168" s="114" t="str">
        <x:v>Large Group</x:v>
      </x:c>
      <x:c r="D1168" s="116"/>
    </x:row>
    <x:row r="1169" ht="15" customHeight="1">
      <x:c r="A1169" s="112" t="str">
        <x:v>3</x:v>
      </x:c>
      <x:c r="B1169" s="114" t="str">
        <x:v>F15</x:v>
      </x:c>
      <x:c r="C1169" s="114" t="str">
        <x:v>5 sept</x:v>
      </x:c>
      <x:c r="D1169" s="116"/>
    </x:row>
    <x:row r="1170" ht="15" customHeight="1">
      <x:c r="A1170" s="112" t="str">
        <x:v>3</x:v>
      </x:c>
      <x:c r="B1170" s="114" t="str">
        <x:v>H15</x:v>
      </x:c>
      <x:c r="C1170" s="114" t="n">
        <x:v>100000</x:v>
      </x:c>
      <x:c r="D1170" s="116"/>
    </x:row>
    <x:row r="1171" ht="15" customHeight="1">
      <x:c r="A1171" s="112" t="str">
        <x:v>3</x:v>
      </x:c>
      <x:c r="B1171" s="114" t="str">
        <x:v>I15</x:v>
      </x:c>
      <x:c r="C1171" s="114" t="str">
        <x:v>DP</x:v>
      </x:c>
      <x:c r="D1171" s="116"/>
    </x:row>
    <x:row r="1172" ht="15" customHeight="1">
      <x:c r="A1172" s="112" t="str">
        <x:v>3</x:v>
      </x:c>
      <x:c r="B1172" s="114" t="str">
        <x:v>L15</x:v>
      </x:c>
      <x:c r="C1172" s="114" t="str">
        <x:v>AMEL</x:v>
      </x:c>
      <x:c r="D1172" s="116"/>
    </x:row>
    <x:row r="1173" ht="15" customHeight="1">
      <x:c r="A1173" s="112" t="str">
        <x:v>3</x:v>
      </x:c>
      <x:c r="B1173" s="114" t="str">
        <x:v>B16</x:v>
      </x:c>
      <x:c r="C1173" s="114" t="n">
        <x:v>13</x:v>
      </x:c>
      <x:c r="D1173" s="116"/>
    </x:row>
    <x:row r="1174" ht="15" customHeight="1">
      <x:c r="A1174" s="112" t="str">
        <x:v>3</x:v>
      </x:c>
      <x:c r="B1174" s="114" t="str">
        <x:v>C16</x:v>
      </x:c>
      <x:c r="C1174" s="114" t="str">
        <x:v>maria taffi</x:v>
      </x:c>
      <x:c r="D1174" s="116"/>
    </x:row>
    <x:row r="1175" ht="15" customHeight="1">
      <x:c r="A1175" s="112" t="str">
        <x:v>3</x:v>
      </x:c>
      <x:c r="B1175" s="114" t="str">
        <x:v>D16</x:v>
      </x:c>
      <x:c r="C1175" s="114" t="str">
        <x:v>Graduation</x:v>
      </x:c>
      <x:c r="D1175" s="116"/>
    </x:row>
    <x:row r="1176" ht="15" customHeight="1">
      <x:c r="A1176" s="112" t="str">
        <x:v>3</x:v>
      </x:c>
      <x:c r="B1176" s="114" t="str">
        <x:v>F16</x:v>
      </x:c>
      <x:c r="C1176" s="114" t="str">
        <x:v>9 sept</x:v>
      </x:c>
      <x:c r="D1176" s="116"/>
    </x:row>
    <x:row r="1177" ht="15" customHeight="1">
      <x:c r="A1177" s="112" t="str">
        <x:v>3</x:v>
      </x:c>
      <x:c r="B1177" s="114" t="str">
        <x:v>H16</x:v>
      </x:c>
      <x:c r="C1177" s="114" t="n">
        <x:v>100000</x:v>
      </x:c>
      <x:c r="D1177" s="116"/>
    </x:row>
    <x:row r="1178" ht="15" customHeight="1">
      <x:c r="A1178" s="112" t="str">
        <x:v>3</x:v>
      </x:c>
      <x:c r="B1178" s="114" t="str">
        <x:v>I16</x:v>
      </x:c>
      <x:c r="C1178" s="114" t="str">
        <x:v>DP</x:v>
      </x:c>
      <x:c r="D1178" s="116"/>
    </x:row>
    <x:row r="1179" ht="15" customHeight="1">
      <x:c r="A1179" s="112" t="str">
        <x:v>3</x:v>
      </x:c>
      <x:c r="B1179" s="114" t="str">
        <x:v>L16</x:v>
      </x:c>
      <x:c r="C1179" s="114" t="str">
        <x:v>AMEL</x:v>
      </x:c>
      <x:c r="D1179" s="116"/>
    </x:row>
    <x:row r="1180" ht="15" customHeight="1">
      <x:c r="A1180" s="112" t="str">
        <x:v>3</x:v>
      </x:c>
      <x:c r="B1180" s="114" t="str">
        <x:v>B17</x:v>
      </x:c>
      <x:c r="C1180" s="114" t="n">
        <x:v>14</x:v>
      </x:c>
      <x:c r="D1180" s="116"/>
    </x:row>
    <x:row r="1181" ht="15" customHeight="1">
      <x:c r="A1181" s="112" t="str">
        <x:v>3</x:v>
      </x:c>
      <x:c r="B1181" s="114" t="str">
        <x:v>C17</x:v>
      </x:c>
      <x:c r="C1181" s="114" t="str">
        <x:v>Jager</x:v>
      </x:c>
      <x:c r="D1181" s="116"/>
    </x:row>
    <x:row r="1182" ht="15" customHeight="1">
      <x:c r="A1182" s="112" t="str">
        <x:v>3</x:v>
      </x:c>
      <x:c r="B1182" s="114" t="str">
        <x:v>D17</x:v>
      </x:c>
      <x:c r="C1182" s="114" t="str">
        <x:v>Large Group</x:v>
      </x:c>
      <x:c r="D1182" s="116"/>
    </x:row>
    <x:row r="1183" ht="15" customHeight="1">
      <x:c r="A1183" s="112" t="str">
        <x:v>3</x:v>
      </x:c>
      <x:c r="B1183" s="114" t="str">
        <x:v>F17</x:v>
      </x:c>
      <x:c r="C1183" s="114" t="str">
        <x:v>2026-09-05T00:00:00</x:v>
      </x:c>
      <x:c r="D1183" s="116"/>
    </x:row>
    <x:row r="1184" ht="15" customHeight="1">
      <x:c r="A1184" s="112" t="str">
        <x:v>3</x:v>
      </x:c>
      <x:c r="B1184" s="114" t="str">
        <x:v>H17</x:v>
      </x:c>
      <x:c r="C1184" s="114" t="n">
        <x:v>100000</x:v>
      </x:c>
      <x:c r="D1184" s="116"/>
    </x:row>
    <x:row r="1185" ht="15" customHeight="1">
      <x:c r="A1185" s="112" t="str">
        <x:v>3</x:v>
      </x:c>
      <x:c r="B1185" s="114" t="str">
        <x:v>I17</x:v>
      </x:c>
      <x:c r="C1185" s="114" t="str">
        <x:v>DP</x:v>
      </x:c>
      <x:c r="D1185" s="116"/>
    </x:row>
    <x:row r="1186" ht="15" customHeight="1">
      <x:c r="A1186" s="112" t="str">
        <x:v>3</x:v>
      </x:c>
      <x:c r="B1186" s="114" t="str">
        <x:v>L17</x:v>
      </x:c>
      <x:c r="C1186" s="114" t="str">
        <x:v>INDAH</x:v>
      </x:c>
      <x:c r="D1186" s="116"/>
    </x:row>
    <x:row r="1187" ht="15" customHeight="1">
      <x:c r="A1187" s="112" t="str">
        <x:v>3</x:v>
      </x:c>
      <x:c r="B1187" s="114" t="str">
        <x:v>B18</x:v>
      </x:c>
      <x:c r="C1187" s="114" t="n">
        <x:v>15</x:v>
      </x:c>
      <x:c r="D1187" s="116"/>
    </x:row>
    <x:row r="1188" ht="15" customHeight="1">
      <x:c r="A1188" s="112" t="str">
        <x:v>3</x:v>
      </x:c>
      <x:c r="B1188" s="114" t="str">
        <x:v>C18</x:v>
      </x:c>
      <x:c r="C1188" s="114" t="str">
        <x:v>Runi</x:v>
      </x:c>
      <x:c r="D1188" s="116"/>
    </x:row>
    <x:row r="1189" ht="15" customHeight="1">
      <x:c r="A1189" s="112" t="str">
        <x:v>3</x:v>
      </x:c>
      <x:c r="B1189" s="114" t="str">
        <x:v>D18</x:v>
      </x:c>
      <x:c r="C1189" s="114" t="str">
        <x:v>Studio Rent</x:v>
      </x:c>
      <x:c r="D1189" s="116"/>
    </x:row>
    <x:row r="1190" ht="15" customHeight="1">
      <x:c r="A1190" s="112" t="str">
        <x:v>3</x:v>
      </x:c>
      <x:c r="B1190" s="114" t="str">
        <x:v>F18</x:v>
      </x:c>
      <x:c r="C1190" s="114" t="str">
        <x:v>2026-09-03T00:00:00</x:v>
      </x:c>
      <x:c r="D1190" s="116"/>
    </x:row>
    <x:row r="1191" ht="15" customHeight="1">
      <x:c r="A1191" s="112" t="str">
        <x:v>3</x:v>
      </x:c>
      <x:c r="B1191" s="114" t="str">
        <x:v>H18</x:v>
      </x:c>
      <x:c r="C1191" s="114" t="n">
        <x:v>350000</x:v>
      </x:c>
      <x:c r="D1191" s="116"/>
    </x:row>
    <x:row r="1192" ht="15" customHeight="1">
      <x:c r="A1192" s="112" t="str">
        <x:v>3</x:v>
      </x:c>
      <x:c r="B1192" s="114" t="str">
        <x:v>I18</x:v>
      </x:c>
      <x:c r="C1192" s="114" t="str">
        <x:v>Lunas</x:v>
      </x:c>
      <x:c r="D1192" s="116"/>
    </x:row>
    <x:row r="1193" ht="15" customHeight="1">
      <x:c r="A1193" s="112" t="str">
        <x:v>3</x:v>
      </x:c>
      <x:c r="B1193" s="114" t="str">
        <x:v>L18</x:v>
      </x:c>
      <x:c r="C1193" s="114" t="str">
        <x:v>INDAH</x:v>
      </x:c>
      <x:c r="D1193" s="116"/>
    </x:row>
    <x:row r="1194" ht="15" customHeight="1">
      <x:c r="A1194" s="112" t="str">
        <x:v>3</x:v>
      </x:c>
      <x:c r="B1194" s="114" t="str">
        <x:v>B19</x:v>
      </x:c>
      <x:c r="C1194" s="114" t="n">
        <x:v>16</x:v>
      </x:c>
      <x:c r="D1194" s="116"/>
    </x:row>
    <x:row r="1195" ht="15" customHeight="1">
      <x:c r="A1195" s="112" t="str">
        <x:v>3</x:v>
      </x:c>
      <x:c r="B1195" s="114" t="str">
        <x:v>C19</x:v>
      </x:c>
      <x:c r="C1195" s="114" t="str">
        <x:v>Athia</x:v>
      </x:c>
      <x:c r="D1195" s="116"/>
    </x:row>
    <x:row r="1196" ht="15" customHeight="1">
      <x:c r="A1196" s="112" t="str">
        <x:v>3</x:v>
      </x:c>
      <x:c r="B1196" s="114" t="str">
        <x:v>D19</x:v>
      </x:c>
      <x:c r="C1196" s="114" t="str">
        <x:v>Graduation Premium</x:v>
      </x:c>
      <x:c r="D1196" s="116"/>
    </x:row>
    <x:row r="1197" ht="15" customHeight="1">
      <x:c r="A1197" s="112" t="str">
        <x:v>3</x:v>
      </x:c>
      <x:c r="B1197" s="114" t="str">
        <x:v>F19</x:v>
      </x:c>
      <x:c r="C1197" s="114" t="str">
        <x:v>2026-09-08T00:00:00</x:v>
      </x:c>
      <x:c r="D1197" s="116"/>
    </x:row>
    <x:row r="1198" ht="15" customHeight="1">
      <x:c r="A1198" s="112" t="str">
        <x:v>3</x:v>
      </x:c>
      <x:c r="B1198" s="114" t="str">
        <x:v>H19</x:v>
      </x:c>
      <x:c r="C1198" s="114" t="n">
        <x:v>100000</x:v>
      </x:c>
      <x:c r="D1198" s="116"/>
    </x:row>
    <x:row r="1199" ht="15" customHeight="1">
      <x:c r="A1199" s="112" t="str">
        <x:v>3</x:v>
      </x:c>
      <x:c r="B1199" s="114" t="str">
        <x:v>I19</x:v>
      </x:c>
      <x:c r="C1199" s="114" t="str">
        <x:v>DP</x:v>
      </x:c>
      <x:c r="D1199" s="116"/>
    </x:row>
    <x:row r="1200" ht="15" customHeight="1">
      <x:c r="A1200" s="112" t="str">
        <x:v>3</x:v>
      </x:c>
      <x:c r="B1200" s="114" t="str">
        <x:v>L19</x:v>
      </x:c>
      <x:c r="C1200" s="114" t="str">
        <x:v>INDAH</x:v>
      </x:c>
      <x:c r="D1200" s="116"/>
    </x:row>
    <x:row r="1201" ht="15" customHeight="1">
      <x:c r="A1201" s="112" t="str">
        <x:v>3</x:v>
      </x:c>
      <x:c r="B1201" s="114" t="str">
        <x:v>B20</x:v>
      </x:c>
      <x:c r="C1201" s="114" t="n">
        <x:v>17</x:v>
      </x:c>
      <x:c r="D1201" s="116"/>
    </x:row>
    <x:row r="1202" ht="15" customHeight="1">
      <x:c r="A1202" s="112" t="str">
        <x:v>3</x:v>
      </x:c>
      <x:c r="B1202" s="114" t="str">
        <x:v>C20</x:v>
      </x:c>
      <x:c r="C1202" s="114" t="str">
        <x:v>Luceriza</x:v>
      </x:c>
      <x:c r="D1202" s="116"/>
    </x:row>
    <x:row r="1203" ht="15" customHeight="1">
      <x:c r="A1203" s="112" t="str">
        <x:v>3</x:v>
      </x:c>
      <x:c r="B1203" s="114" t="str">
        <x:v>D20</x:v>
      </x:c>
      <x:c r="C1203" s="114" t="str">
        <x:v>Large Group</x:v>
      </x:c>
      <x:c r="D1203" s="116"/>
    </x:row>
    <x:row r="1204" ht="15" customHeight="1">
      <x:c r="A1204" s="112" t="str">
        <x:v>3</x:v>
      </x:c>
      <x:c r="B1204" s="114" t="str">
        <x:v>F20</x:v>
      </x:c>
      <x:c r="C1204" s="114" t="str">
        <x:v>2026-09-06T00:00:00</x:v>
      </x:c>
      <x:c r="D1204" s="116"/>
    </x:row>
    <x:row r="1205" ht="15" customHeight="1">
      <x:c r="A1205" s="112" t="str">
        <x:v>3</x:v>
      </x:c>
      <x:c r="B1205" s="114" t="str">
        <x:v>H20</x:v>
      </x:c>
      <x:c r="C1205" s="114" t="n">
        <x:v>100000</x:v>
      </x:c>
      <x:c r="D1205" s="116"/>
    </x:row>
    <x:row r="1206" ht="15" customHeight="1">
      <x:c r="A1206" s="112" t="str">
        <x:v>3</x:v>
      </x:c>
      <x:c r="B1206" s="114" t="str">
        <x:v>I20</x:v>
      </x:c>
      <x:c r="C1206" s="114" t="str">
        <x:v>DP</x:v>
      </x:c>
      <x:c r="D1206" s="116"/>
    </x:row>
    <x:row r="1207" ht="15" customHeight="1">
      <x:c r="A1207" s="112" t="str">
        <x:v>3</x:v>
      </x:c>
      <x:c r="B1207" s="114" t="str">
        <x:v>L20</x:v>
      </x:c>
      <x:c r="C1207" s="114" t="str">
        <x:v>INDAH</x:v>
      </x:c>
      <x:c r="D1207" s="116"/>
    </x:row>
    <x:row r="1208" ht="15" customHeight="1">
      <x:c r="A1208" s="112" t="str">
        <x:v>3</x:v>
      </x:c>
      <x:c r="B1208" s="114" t="str">
        <x:v>B21</x:v>
      </x:c>
      <x:c r="C1208" s="114" t="n">
        <x:v>18</x:v>
      </x:c>
      <x:c r="D1208" s="116"/>
    </x:row>
    <x:row r="1209" ht="15" customHeight="1">
      <x:c r="A1209" s="112" t="str">
        <x:v>3</x:v>
      </x:c>
      <x:c r="B1209" s="114" t="str">
        <x:v>C21</x:v>
      </x:c>
      <x:c r="C1209" s="114" t="str">
        <x:v>KKN Kalikajar</x:v>
      </x:c>
      <x:c r="D1209" s="116"/>
    </x:row>
    <x:row r="1210" ht="15" customHeight="1">
      <x:c r="A1210" s="112" t="str">
        <x:v>3</x:v>
      </x:c>
      <x:c r="B1210" s="114" t="str">
        <x:v>D21</x:v>
      </x:c>
      <x:c r="C1210" s="114" t="str">
        <x:v>Large Group</x:v>
      </x:c>
      <x:c r="D1210" s="116"/>
    </x:row>
    <x:row r="1211" ht="15" customHeight="1">
      <x:c r="A1211" s="112" t="str">
        <x:v>3</x:v>
      </x:c>
      <x:c r="B1211" s="114" t="str">
        <x:v>F21</x:v>
      </x:c>
      <x:c r="C1211" s="114" t="str">
        <x:v>2026-09-04T00:00:00</x:v>
      </x:c>
      <x:c r="D1211" s="116"/>
    </x:row>
    <x:row r="1212" ht="15" customHeight="1">
      <x:c r="A1212" s="112" t="str">
        <x:v>3</x:v>
      </x:c>
      <x:c r="B1212" s="114" t="str">
        <x:v>H21</x:v>
      </x:c>
      <x:c r="C1212" s="114" t="n">
        <x:v>100000</x:v>
      </x:c>
      <x:c r="D1212" s="116"/>
    </x:row>
    <x:row r="1213" ht="15" customHeight="1">
      <x:c r="A1213" s="112" t="str">
        <x:v>3</x:v>
      </x:c>
      <x:c r="B1213" s="114" t="str">
        <x:v>I21</x:v>
      </x:c>
      <x:c r="C1213" s="114" t="str">
        <x:v>DP</x:v>
      </x:c>
      <x:c r="D1213" s="116"/>
    </x:row>
    <x:row r="1214" ht="15" customHeight="1">
      <x:c r="A1214" s="112" t="str">
        <x:v>3</x:v>
      </x:c>
      <x:c r="B1214" s="114" t="str">
        <x:v>L21</x:v>
      </x:c>
      <x:c r="C1214" s="114" t="str">
        <x:v>INDAH</x:v>
      </x:c>
      <x:c r="D1214" s="116"/>
    </x:row>
    <x:row r="1215" ht="15" customHeight="1">
      <x:c r="A1215" s="112" t="str">
        <x:v>3</x:v>
      </x:c>
      <x:c r="B1215" s="114" t="str">
        <x:v>B22</x:v>
      </x:c>
      <x:c r="C1215" s="114" t="n">
        <x:v>19</x:v>
      </x:c>
      <x:c r="D1215" s="116"/>
    </x:row>
    <x:row r="1216" ht="15" customHeight="1">
      <x:c r="A1216" s="112" t="str">
        <x:v>3</x:v>
      </x:c>
      <x:c r="B1216" s="114" t="str">
        <x:v>C22</x:v>
      </x:c>
      <x:c r="C1216" s="114" t="str">
        <x:v>ELIA SEPTIA</x:v>
      </x:c>
      <x:c r="D1216" s="116"/>
    </x:row>
    <x:row r="1217" ht="15" customHeight="1">
      <x:c r="A1217" s="112" t="str">
        <x:v>3</x:v>
      </x:c>
      <x:c r="B1217" s="114" t="str">
        <x:v>D22</x:v>
      </x:c>
      <x:c r="C1217" s="114" t="str">
        <x:v>Photofox</x:v>
      </x:c>
      <x:c r="D1217" s="116"/>
    </x:row>
    <x:row r="1218" ht="15" customHeight="1">
      <x:c r="A1218" s="112" t="str">
        <x:v>3</x:v>
      </x:c>
      <x:c r="B1218" s="114" t="str">
        <x:v>F22</x:v>
      </x:c>
      <x:c r="C1218" s="114" t="str">
        <x:v>2026-09-04T00:00:00</x:v>
      </x:c>
      <x:c r="D1218" s="116"/>
    </x:row>
    <x:row r="1219" ht="15" customHeight="1">
      <x:c r="A1219" s="112" t="str">
        <x:v>3</x:v>
      </x:c>
      <x:c r="B1219" s="114" t="str">
        <x:v>H22</x:v>
      </x:c>
      <x:c r="C1219" s="114" t="n">
        <x:v>200000</x:v>
      </x:c>
      <x:c r="D1219" s="116"/>
    </x:row>
    <x:row r="1220" ht="15" customHeight="1">
      <x:c r="A1220" s="112" t="str">
        <x:v>3</x:v>
      </x:c>
      <x:c r="B1220" s="114" t="str">
        <x:v>I22</x:v>
      </x:c>
      <x:c r="C1220" s="114" t="str">
        <x:v>Lunas</x:v>
      </x:c>
      <x:c r="D1220" s="116"/>
    </x:row>
    <x:row r="1221" ht="15" customHeight="1">
      <x:c r="A1221" s="112" t="str">
        <x:v>3</x:v>
      </x:c>
      <x:c r="B1221" s="114" t="str">
        <x:v>L22</x:v>
      </x:c>
      <x:c r="C1221" s="114" t="str">
        <x:v>INDAH</x:v>
      </x:c>
      <x:c r="D1221" s="116"/>
    </x:row>
    <x:row r="1222" ht="15" customHeight="1">
      <x:c r="A1222" s="112" t="str">
        <x:v>3</x:v>
      </x:c>
      <x:c r="B1222" s="114" t="str">
        <x:v>B23</x:v>
      </x:c>
      <x:c r="C1222" s="114" t="n">
        <x:v>20</x:v>
      </x:c>
      <x:c r="D1222" s="116"/>
    </x:row>
    <x:row r="1223" ht="15" customHeight="1">
      <x:c r="A1223" s="112" t="str">
        <x:v>3</x:v>
      </x:c>
      <x:c r="B1223" s="114" t="str">
        <x:v>C23</x:v>
      </x:c>
      <x:c r="C1223" s="114" t="str">
        <x:v>cut auriel</x:v>
      </x:c>
      <x:c r="D1223" s="116"/>
    </x:row>
    <x:row r="1224" ht="15" customHeight="1">
      <x:c r="A1224" s="112" t="str">
        <x:v>3</x:v>
      </x:c>
      <x:c r="B1224" s="114" t="str">
        <x:v>D23</x:v>
      </x:c>
      <x:c r="C1224" s="114" t="str">
        <x:v>Graduation</x:v>
      </x:c>
      <x:c r="D1224" s="116"/>
    </x:row>
    <x:row r="1225" ht="15" customHeight="1">
      <x:c r="A1225" s="112" t="str">
        <x:v>3</x:v>
      </x:c>
      <x:c r="B1225" s="114" t="str">
        <x:v>F23</x:v>
      </x:c>
      <x:c r="C1225" s="114" t="str">
        <x:v>2026-09-09T00:00:00</x:v>
      </x:c>
      <x:c r="D1225" s="116"/>
    </x:row>
    <x:row r="1226" ht="15" customHeight="1">
      <x:c r="A1226" s="112" t="str">
        <x:v>3</x:v>
      </x:c>
      <x:c r="B1226" s="114" t="str">
        <x:v>H23</x:v>
      </x:c>
      <x:c r="C1226" s="114" t="n">
        <x:v>100000</x:v>
      </x:c>
      <x:c r="D1226" s="116"/>
    </x:row>
    <x:row r="1227" ht="15" customHeight="1">
      <x:c r="A1227" s="112" t="str">
        <x:v>3</x:v>
      </x:c>
      <x:c r="B1227" s="114" t="str">
        <x:v>I23</x:v>
      </x:c>
      <x:c r="C1227" s="114" t="str">
        <x:v>DP</x:v>
      </x:c>
      <x:c r="D1227" s="116"/>
    </x:row>
    <x:row r="1228" ht="15" customHeight="1">
      <x:c r="A1228" s="112" t="str">
        <x:v>3</x:v>
      </x:c>
      <x:c r="B1228" s="114" t="str">
        <x:v>L23</x:v>
      </x:c>
      <x:c r="C1228" s="114" t="str">
        <x:v>INDAH</x:v>
      </x:c>
      <x:c r="D1228" s="116"/>
    </x:row>
    <x:row r="1229" ht="15" customHeight="1">
      <x:c r="A1229" s="112" t="str">
        <x:v>3</x:v>
      </x:c>
      <x:c r="B1229" s="114" t="str">
        <x:v>B24</x:v>
      </x:c>
      <x:c r="C1229" s="114" t="n">
        <x:v>21</x:v>
      </x:c>
      <x:c r="D1229" s="116"/>
    </x:row>
    <x:row r="1230" ht="15" customHeight="1">
      <x:c r="A1230" s="112" t="str">
        <x:v>3</x:v>
      </x:c>
      <x:c r="B1230" s="114" t="str">
        <x:v>C24</x:v>
      </x:c>
      <x:c r="C1230" s="114" t="str">
        <x:v>Fauzan</x:v>
      </x:c>
      <x:c r="D1230" s="116"/>
    </x:row>
    <x:row r="1231" ht="15" customHeight="1">
      <x:c r="A1231" s="112" t="str">
        <x:v>3</x:v>
      </x:c>
      <x:c r="B1231" s="114" t="str">
        <x:v>D24</x:v>
      </x:c>
      <x:c r="C1231" s="114" t="str">
        <x:v>Couple A</x:v>
      </x:c>
      <x:c r="D1231" s="116"/>
    </x:row>
    <x:row r="1232" ht="15" customHeight="1">
      <x:c r="A1232" s="112" t="str">
        <x:v>3</x:v>
      </x:c>
      <x:c r="B1232" s="114" t="str">
        <x:v>F24</x:v>
      </x:c>
      <x:c r="C1232" s="114" t="str">
        <x:v>2026-09-03T00:00:00</x:v>
      </x:c>
      <x:c r="D1232" s="116"/>
    </x:row>
    <x:row r="1233" ht="15" customHeight="1">
      <x:c r="A1233" s="112" t="str">
        <x:v>3</x:v>
      </x:c>
      <x:c r="B1233" s="114" t="str">
        <x:v>H24</x:v>
      </x:c>
      <x:c r="C1233" s="114" t="n">
        <x:v>50000</x:v>
      </x:c>
      <x:c r="D1233" s="116"/>
    </x:row>
    <x:row r="1234" ht="15" customHeight="1">
      <x:c r="A1234" s="112" t="str">
        <x:v>3</x:v>
      </x:c>
      <x:c r="B1234" s="114" t="str">
        <x:v>I24</x:v>
      </x:c>
      <x:c r="C1234" s="114" t="str">
        <x:v>Lunas</x:v>
      </x:c>
      <x:c r="D1234" s="116"/>
    </x:row>
    <x:row r="1235" ht="15" customHeight="1">
      <x:c r="A1235" s="112" t="str">
        <x:v>3</x:v>
      </x:c>
      <x:c r="B1235" s="114" t="str">
        <x:v>J24</x:v>
      </x:c>
      <x:c r="C1235" s="114" t="str">
        <x:v>Uploaded</x:v>
      </x:c>
      <x:c r="D1235" s="116"/>
    </x:row>
    <x:row r="1236" ht="15" customHeight="1">
      <x:c r="A1236" s="112" t="str">
        <x:v>3</x:v>
      </x:c>
      <x:c r="B1236" s="114" t="str">
        <x:v>K24</x:v>
      </x:c>
      <x:c r="C1236" s="114" t="str">
        <x:v>Pending</x:v>
      </x:c>
      <x:c r="D1236" s="116"/>
    </x:row>
    <x:row r="1237" ht="15" customHeight="1">
      <x:c r="A1237" s="112" t="str">
        <x:v>3</x:v>
      </x:c>
      <x:c r="B1237" s="114" t="str">
        <x:v>L24</x:v>
      </x:c>
      <x:c r="C1237" s="114" t="str">
        <x:v>INDAH</x:v>
      </x:c>
      <x:c r="D1237" s="116"/>
    </x:row>
    <x:row r="1238" ht="15" customHeight="1">
      <x:c r="A1238" s="112" t="str">
        <x:v>3</x:v>
      </x:c>
      <x:c r="B1238" s="114" t="str">
        <x:v>M24</x:v>
      </x:c>
      <x:c r="C1238" s="114" t="str">
        <x:v>SAKA</x:v>
      </x:c>
      <x:c r="D1238" s="116"/>
    </x:row>
    <x:row r="1239" ht="15" customHeight="1">
      <x:c r="A1239" s="112" t="str">
        <x:v>3</x:v>
      </x:c>
      <x:c r="B1239" s="114" t="str">
        <x:v>B25</x:v>
      </x:c>
      <x:c r="C1239" s="114" t="n">
        <x:v>22</x:v>
      </x:c>
      <x:c r="D1239" s="116"/>
    </x:row>
    <x:row r="1240" ht="15" customHeight="1">
      <x:c r="A1240" s="112" t="str">
        <x:v>3</x:v>
      </x:c>
      <x:c r="B1240" s="114" t="str">
        <x:v>C25</x:v>
      </x:c>
      <x:c r="C1240" s="114" t="str">
        <x:v>Decky Sapta</x:v>
      </x:c>
      <x:c r="D1240" s="116"/>
    </x:row>
    <x:row r="1241" ht="15" customHeight="1">
      <x:c r="A1241" s="112" t="str">
        <x:v>3</x:v>
      </x:c>
      <x:c r="B1241" s="114" t="str">
        <x:v>D25</x:v>
      </x:c>
      <x:c r="C1241" s="114" t="str">
        <x:v>Graduation</x:v>
      </x:c>
      <x:c r="D1241" s="116"/>
    </x:row>
    <x:row r="1242" ht="15" customHeight="1">
      <x:c r="A1242" s="112" t="str">
        <x:v>3</x:v>
      </x:c>
      <x:c r="B1242" s="114" t="str">
        <x:v>F25</x:v>
      </x:c>
      <x:c r="C1242" s="114" t="str">
        <x:v>2026-09-08T00:00:00</x:v>
      </x:c>
      <x:c r="D1242" s="116"/>
    </x:row>
    <x:row r="1243" ht="15" customHeight="1">
      <x:c r="A1243" s="112" t="str">
        <x:v>3</x:v>
      </x:c>
      <x:c r="B1243" s="114" t="str">
        <x:v>H25</x:v>
      </x:c>
      <x:c r="C1243" s="114" t="n">
        <x:v>100000</x:v>
      </x:c>
      <x:c r="D1243" s="116"/>
    </x:row>
    <x:row r="1244" ht="15" customHeight="1">
      <x:c r="A1244" s="112" t="str">
        <x:v>3</x:v>
      </x:c>
      <x:c r="B1244" s="114" t="str">
        <x:v>I25</x:v>
      </x:c>
      <x:c r="C1244" s="114" t="str">
        <x:v>DP</x:v>
      </x:c>
      <x:c r="D1244" s="116"/>
    </x:row>
    <x:row r="1245" ht="15" customHeight="1">
      <x:c r="A1245" s="112" t="str">
        <x:v>3</x:v>
      </x:c>
      <x:c r="B1245" s="114" t="str">
        <x:v>L25</x:v>
      </x:c>
      <x:c r="C1245" s="114" t="str">
        <x:v>INDAH</x:v>
      </x:c>
      <x:c r="D1245" s="116"/>
    </x:row>
    <x:row r="1246" ht="15" customHeight="1">
      <x:c r="A1246" s="112" t="str">
        <x:v>3</x:v>
      </x:c>
      <x:c r="B1246" s="114" t="str">
        <x:v>B26</x:v>
      </x:c>
      <x:c r="C1246" s="114" t="n">
        <x:v>23</x:v>
      </x:c>
      <x:c r="D1246" s="116"/>
    </x:row>
    <x:row r="1247" ht="15" customHeight="1">
      <x:c r="A1247" s="112" t="str">
        <x:v>3</x:v>
      </x:c>
      <x:c r="B1247" s="114" t="str">
        <x:v>C26</x:v>
      </x:c>
      <x:c r="C1247" s="114" t="str">
        <x:v>Hanif</x:v>
      </x:c>
      <x:c r="D1247" s="116"/>
    </x:row>
    <x:row r="1248" ht="15" customHeight="1">
      <x:c r="A1248" s="112" t="str">
        <x:v>3</x:v>
      </x:c>
      <x:c r="B1248" s="114" t="str">
        <x:v>D26</x:v>
      </x:c>
      <x:c r="C1248" s="114" t="str">
        <x:v>Graduation</x:v>
      </x:c>
      <x:c r="D1248" s="116"/>
    </x:row>
    <x:row r="1249" ht="15" customHeight="1">
      <x:c r="A1249" s="112" t="str">
        <x:v>3</x:v>
      </x:c>
      <x:c r="B1249" s="114" t="str">
        <x:v>F26</x:v>
      </x:c>
      <x:c r="C1249" s="114" t="str">
        <x:v>2026-09-09T00:00:00</x:v>
      </x:c>
      <x:c r="D1249" s="116"/>
    </x:row>
    <x:row r="1250" ht="15" customHeight="1">
      <x:c r="A1250" s="112" t="str">
        <x:v>3</x:v>
      </x:c>
      <x:c r="B1250" s="114" t="str">
        <x:v>H26</x:v>
      </x:c>
      <x:c r="C1250" s="114" t="n">
        <x:v>100000</x:v>
      </x:c>
      <x:c r="D1250" s="116"/>
    </x:row>
    <x:row r="1251" ht="15" customHeight="1">
      <x:c r="A1251" s="112" t="str">
        <x:v>3</x:v>
      </x:c>
      <x:c r="B1251" s="114" t="str">
        <x:v>I26</x:v>
      </x:c>
      <x:c r="C1251" s="114" t="str">
        <x:v>DP</x:v>
      </x:c>
      <x:c r="D1251" s="116"/>
    </x:row>
    <x:row r="1252" ht="15" customHeight="1">
      <x:c r="A1252" s="112" t="str">
        <x:v>3</x:v>
      </x:c>
      <x:c r="B1252" s="114" t="str">
        <x:v>L26</x:v>
      </x:c>
      <x:c r="C1252" s="114" t="str">
        <x:v>INDAH</x:v>
      </x:c>
      <x:c r="D1252" s="116"/>
    </x:row>
    <x:row r="1253" ht="15" customHeight="1">
      <x:c r="A1253" s="112" t="str">
        <x:v>3</x:v>
      </x:c>
      <x:c r="B1253" s="114" t="str">
        <x:v>B27</x:v>
      </x:c>
      <x:c r="C1253" s="114" t="n">
        <x:v>24</x:v>
      </x:c>
      <x:c r="D1253" s="116"/>
    </x:row>
    <x:row r="1254" ht="15" customHeight="1">
      <x:c r="A1254" s="112" t="str">
        <x:v>3</x:v>
      </x:c>
      <x:c r="B1254" s="114" t="str">
        <x:v>C27</x:v>
      </x:c>
      <x:c r="C1254" s="114" t="str">
        <x:v>Farhan</x:v>
      </x:c>
      <x:c r="D1254" s="116"/>
    </x:row>
    <x:row r="1255" ht="15" customHeight="1">
      <x:c r="A1255" s="112" t="str">
        <x:v>3</x:v>
      </x:c>
      <x:c r="B1255" s="114" t="str">
        <x:v>D27</x:v>
      </x:c>
      <x:c r="C1255" s="114" t="str">
        <x:v>Large Group</x:v>
      </x:c>
      <x:c r="D1255" s="116"/>
    </x:row>
    <x:row r="1256" ht="15" customHeight="1">
      <x:c r="A1256" s="112" t="str">
        <x:v>3</x:v>
      </x:c>
      <x:c r="B1256" s="114" t="str">
        <x:v>F27</x:v>
      </x:c>
      <x:c r="C1256" s="114" t="str">
        <x:v>2026-09-03T00:00:00</x:v>
      </x:c>
      <x:c r="D1256" s="116"/>
    </x:row>
    <x:row r="1257" ht="15" customHeight="1">
      <x:c r="A1257" s="112" t="str">
        <x:v>3</x:v>
      </x:c>
      <x:c r="B1257" s="114" t="str">
        <x:v>H27</x:v>
      </x:c>
      <x:c r="C1257" s="114" t="n">
        <x:v>300000</x:v>
      </x:c>
      <x:c r="D1257" s="116"/>
    </x:row>
    <x:row r="1258" ht="15" customHeight="1">
      <x:c r="A1258" s="112" t="str">
        <x:v>3</x:v>
      </x:c>
      <x:c r="B1258" s="114" t="str">
        <x:v>I27</x:v>
      </x:c>
      <x:c r="C1258" s="114" t="str">
        <x:v>Lunas</x:v>
      </x:c>
      <x:c r="D1258" s="116"/>
    </x:row>
    <x:row r="1259" ht="15" customHeight="1">
      <x:c r="A1259" s="112" t="str">
        <x:v>3</x:v>
      </x:c>
      <x:c r="B1259" s="114" t="str">
        <x:v>J27</x:v>
      </x:c>
      <x:c r="C1259" s="114" t="str">
        <x:v>Uploaded</x:v>
      </x:c>
      <x:c r="D1259" s="116"/>
    </x:row>
    <x:row r="1260" ht="15" customHeight="1">
      <x:c r="A1260" s="112" t="str">
        <x:v>3</x:v>
      </x:c>
      <x:c r="B1260" s="114" t="str">
        <x:v>K27</x:v>
      </x:c>
      <x:c r="C1260" s="114" t="str">
        <x:v>Uploaded</x:v>
      </x:c>
      <x:c r="D1260" s="116"/>
    </x:row>
    <x:row r="1261" ht="15" customHeight="1">
      <x:c r="A1261" s="112" t="str">
        <x:v>3</x:v>
      </x:c>
      <x:c r="B1261" s="114" t="str">
        <x:v>L27</x:v>
      </x:c>
      <x:c r="C1261" s="114" t="str">
        <x:v>INDAH</x:v>
      </x:c>
      <x:c r="D1261" s="116"/>
    </x:row>
    <x:row r="1262" ht="15" customHeight="1">
      <x:c r="A1262" s="112" t="str">
        <x:v>3</x:v>
      </x:c>
      <x:c r="B1262" s="114" t="str">
        <x:v>M27</x:v>
      </x:c>
      <x:c r="C1262" s="114" t="str">
        <x:v>SAKA</x:v>
      </x:c>
      <x:c r="D1262" s="116"/>
    </x:row>
    <x:row r="1263" ht="15" customHeight="1">
      <x:c r="A1263" s="112" t="str">
        <x:v>3</x:v>
      </x:c>
      <x:c r="B1263" s="114" t="str">
        <x:v>B28</x:v>
      </x:c>
      <x:c r="C1263" s="114" t="n">
        <x:v>25</x:v>
      </x:c>
      <x:c r="D1263" s="116"/>
    </x:row>
    <x:row r="1264" ht="15" customHeight="1">
      <x:c r="A1264" s="112" t="str">
        <x:v>3</x:v>
      </x:c>
      <x:c r="B1264" s="114" t="str">
        <x:v>C28</x:v>
      </x:c>
      <x:c r="C1264" s="114" t="str">
        <x:v>Ayume</x:v>
      </x:c>
      <x:c r="D1264" s="116"/>
    </x:row>
    <x:row r="1265" ht="15" customHeight="1">
      <x:c r="A1265" s="112" t="str">
        <x:v>3</x:v>
      </x:c>
      <x:c r="B1265" s="114" t="str">
        <x:v>D28</x:v>
      </x:c>
      <x:c r="C1265" s="114" t="str">
        <x:v>Photofox</x:v>
      </x:c>
      <x:c r="D1265" s="116"/>
    </x:row>
    <x:row r="1266" ht="15" customHeight="1">
      <x:c r="A1266" s="112" t="str">
        <x:v>3</x:v>
      </x:c>
      <x:c r="B1266" s="114" t="str">
        <x:v>F28</x:v>
      </x:c>
      <x:c r="C1266" s="114" t="str">
        <x:v>2026-09-03T00:00:00</x:v>
      </x:c>
      <x:c r="D1266" s="116"/>
    </x:row>
    <x:row r="1267" ht="15" customHeight="1">
      <x:c r="A1267" s="112" t="str">
        <x:v>3</x:v>
      </x:c>
      <x:c r="B1267" s="114" t="str">
        <x:v>G28</x:v>
      </x:c>
      <x:c r="C1267" s="114" t="n">
        <x:v>100000</x:v>
      </x:c>
      <x:c r="D1267" s="116"/>
    </x:row>
    <x:row r="1268" ht="15" customHeight="1">
      <x:c r="A1268" s="112" t="str">
        <x:v>3</x:v>
      </x:c>
      <x:c r="B1268" s="114" t="str">
        <x:v>I28</x:v>
      </x:c>
      <x:c r="C1268" s="114" t="str">
        <x:v>Lunas</x:v>
      </x:c>
      <x:c r="D1268" s="116"/>
    </x:row>
    <x:row r="1269" ht="15" customHeight="1">
      <x:c r="A1269" s="112" t="str">
        <x:v>3</x:v>
      </x:c>
      <x:c r="B1269" s="114" t="str">
        <x:v>J28</x:v>
      </x:c>
      <x:c r="C1269" s="114" t="str">
        <x:v>Uploaded</x:v>
      </x:c>
      <x:c r="D1269" s="116"/>
    </x:row>
    <x:row r="1270" ht="15" customHeight="1">
      <x:c r="A1270" s="112" t="str">
        <x:v>3</x:v>
      </x:c>
      <x:c r="B1270" s="114" t="str">
        <x:v>K28</x:v>
      </x:c>
      <x:c r="C1270" s="114" t="str">
        <x:v>Uploaded</x:v>
      </x:c>
      <x:c r="D1270" s="116"/>
    </x:row>
    <x:row r="1271" ht="15" customHeight="1">
      <x:c r="A1271" s="112" t="str">
        <x:v>3</x:v>
      </x:c>
      <x:c r="B1271" s="114" t="str">
        <x:v>L28</x:v>
      </x:c>
      <x:c r="C1271" s="114" t="str">
        <x:v>INDAH</x:v>
      </x:c>
      <x:c r="D1271" s="116"/>
    </x:row>
    <x:row r="1272" ht="15" customHeight="1">
      <x:c r="A1272" s="112" t="str">
        <x:v>3</x:v>
      </x:c>
      <x:c r="B1272" s="114" t="str">
        <x:v>M28</x:v>
      </x:c>
      <x:c r="C1272" s="114" t="str">
        <x:v>SAKA</x:v>
      </x:c>
      <x:c r="D1272" s="116"/>
    </x:row>
    <x:row r="1273" ht="15" customHeight="1">
      <x:c r="A1273" s="112" t="str">
        <x:v>3</x:v>
      </x:c>
      <x:c r="B1273" s="114" t="str">
        <x:v>B29</x:v>
      </x:c>
      <x:c r="C1273" s="114" t="n">
        <x:v>26</x:v>
      </x:c>
      <x:c r="D1273" s="116"/>
    </x:row>
    <x:row r="1274" ht="15" customHeight="1">
      <x:c r="A1274" s="112" t="str">
        <x:v>3</x:v>
      </x:c>
      <x:c r="B1274" s="114" t="str">
        <x:v>C29</x:v>
      </x:c>
      <x:c r="C1274" s="114" t="str">
        <x:v>Fianto</x:v>
      </x:c>
      <x:c r="D1274" s="116"/>
    </x:row>
    <x:row r="1275" ht="15" customHeight="1">
      <x:c r="A1275" s="112" t="str">
        <x:v>3</x:v>
      </x:c>
      <x:c r="B1275" s="114" t="str">
        <x:v>D29</x:v>
      </x:c>
      <x:c r="C1275" s="114" t="str">
        <x:v>Graduation</x:v>
      </x:c>
      <x:c r="D1275" s="116"/>
    </x:row>
    <x:row r="1276" ht="15" customHeight="1">
      <x:c r="A1276" s="112" t="str">
        <x:v>3</x:v>
      </x:c>
      <x:c r="B1276" s="114" t="str">
        <x:v>F29</x:v>
      </x:c>
      <x:c r="C1276" s="114" t="str">
        <x:v>2026-09-08T00:00:00</x:v>
      </x:c>
      <x:c r="D1276" s="116"/>
    </x:row>
    <x:row r="1277" ht="15" customHeight="1">
      <x:c r="A1277" s="112" t="str">
        <x:v>3</x:v>
      </x:c>
      <x:c r="B1277" s="114" t="str">
        <x:v>H29</x:v>
      </x:c>
      <x:c r="C1277" s="114" t="n">
        <x:v>100000</x:v>
      </x:c>
      <x:c r="D1277" s="116"/>
    </x:row>
    <x:row r="1278" ht="15" customHeight="1">
      <x:c r="A1278" s="112" t="str">
        <x:v>3</x:v>
      </x:c>
      <x:c r="B1278" s="114" t="str">
        <x:v>I29</x:v>
      </x:c>
      <x:c r="C1278" s="114" t="str">
        <x:v>DP</x:v>
      </x:c>
      <x:c r="D1278" s="116"/>
    </x:row>
    <x:row r="1279" ht="15" customHeight="1">
      <x:c r="A1279" s="112" t="str">
        <x:v>3</x:v>
      </x:c>
      <x:c r="B1279" s="114" t="str">
        <x:v>L29</x:v>
      </x:c>
      <x:c r="C1279" s="114" t="str">
        <x:v>INDAH</x:v>
      </x:c>
      <x:c r="D1279" s="116"/>
    </x:row>
    <x:row r="1280" ht="15" customHeight="1">
      <x:c r="A1280" s="112" t="str">
        <x:v>3</x:v>
      </x:c>
      <x:c r="B1280" s="114" t="str">
        <x:v>B30</x:v>
      </x:c>
      <x:c r="C1280" s="114" t="n">
        <x:v>27</x:v>
      </x:c>
      <x:c r="D1280" s="116"/>
    </x:row>
    <x:row r="1281" ht="15" customHeight="1">
      <x:c r="A1281" s="112" t="str">
        <x:v>3</x:v>
      </x:c>
      <x:c r="B1281" s="114" t="str">
        <x:v>C30</x:v>
      </x:c>
      <x:c r="C1281" s="114" t="str">
        <x:v>Randuma</x:v>
      </x:c>
      <x:c r="D1281" s="116"/>
    </x:row>
    <x:row r="1282" ht="15" customHeight="1">
      <x:c r="A1282" s="112" t="str">
        <x:v>3</x:v>
      </x:c>
      <x:c r="B1282" s="114" t="str">
        <x:v>D30</x:v>
      </x:c>
      <x:c r="C1282" s="114" t="str">
        <x:v>Large Group</x:v>
      </x:c>
      <x:c r="D1282" s="116"/>
    </x:row>
    <x:row r="1283" ht="15" customHeight="1">
      <x:c r="A1283" s="112" t="str">
        <x:v>3</x:v>
      </x:c>
      <x:c r="B1283" s="114" t="str">
        <x:v>F30</x:v>
      </x:c>
      <x:c r="C1283" s="114" t="str">
        <x:v>2026-09-03T00:00:00</x:v>
      </x:c>
      <x:c r="D1283" s="116"/>
    </x:row>
    <x:row r="1284" ht="15" customHeight="1">
      <x:c r="A1284" s="112" t="str">
        <x:v>3</x:v>
      </x:c>
      <x:c r="B1284" s="114" t="str">
        <x:v>H30</x:v>
      </x:c>
      <x:c r="C1284" s="114" t="n">
        <x:v>750000</x:v>
      </x:c>
      <x:c r="D1284" s="116"/>
    </x:row>
    <x:row r="1285" ht="15" customHeight="1">
      <x:c r="A1285" s="112" t="str">
        <x:v>3</x:v>
      </x:c>
      <x:c r="B1285" s="114" t="str">
        <x:v>I30</x:v>
      </x:c>
      <x:c r="C1285" s="114" t="str">
        <x:v>Lunas</x:v>
      </x:c>
      <x:c r="D1285" s="116"/>
    </x:row>
    <x:row r="1286" ht="15" customHeight="1">
      <x:c r="A1286" s="112" t="str">
        <x:v>3</x:v>
      </x:c>
      <x:c r="B1286" s="114" t="str">
        <x:v>J30</x:v>
      </x:c>
      <x:c r="C1286" s="114" t="str">
        <x:v>Uploaded</x:v>
      </x:c>
      <x:c r="D1286" s="116"/>
    </x:row>
    <x:row r="1287" ht="15" customHeight="1">
      <x:c r="A1287" s="112" t="str">
        <x:v>3</x:v>
      </x:c>
      <x:c r="B1287" s="114" t="str">
        <x:v>K30</x:v>
      </x:c>
      <x:c r="C1287" s="114" t="str">
        <x:v>Pending</x:v>
      </x:c>
      <x:c r="D1287" s="116"/>
    </x:row>
    <x:row r="1288" ht="15" customHeight="1">
      <x:c r="A1288" s="112" t="str">
        <x:v>3</x:v>
      </x:c>
      <x:c r="B1288" s="114" t="str">
        <x:v>L30</x:v>
      </x:c>
      <x:c r="C1288" s="114" t="str">
        <x:v>INDAH</x:v>
      </x:c>
      <x:c r="D1288" s="116"/>
    </x:row>
    <x:row r="1289" ht="15" customHeight="1">
      <x:c r="A1289" s="112" t="str">
        <x:v>3</x:v>
      </x:c>
      <x:c r="B1289" s="114" t="str">
        <x:v>M30</x:v>
      </x:c>
      <x:c r="C1289" s="114" t="str">
        <x:v>SAKA</x:v>
      </x:c>
      <x:c r="D1289" s="116"/>
    </x:row>
    <x:row r="1290" ht="15" customHeight="1">
      <x:c r="A1290" s="112" t="str">
        <x:v>3</x:v>
      </x:c>
      <x:c r="B1290" s="114" t="str">
        <x:v>G31</x:v>
      </x:c>
      <x:c r="C1290" s="114" t="n">
        <x:v>100000</x:v>
      </x:c>
      <x:c r="D1290" s="116" t="str">
        <x:v>=SUM(G4:G30)</x:v>
      </x:c>
    </x:row>
    <x:row r="1291" ht="15" customHeight="1">
      <x:c r="A1291" s="112" t="str">
        <x:v>3</x:v>
      </x:c>
      <x:c r="B1291" s="114" t="str">
        <x:v>H31</x:v>
      </x:c>
      <x:c r="C1291" s="114" t="n">
        <x:v>6400000</x:v>
      </x:c>
      <x:c r="D1291" s="116" t="str">
        <x:v>=SUM(H4:H30)</x:v>
      </x:c>
    </x:row>
    <x:row r="1292" ht="15" customHeight="1">
      <x:c r="A1292" s="112" t="str">
        <x:v>3</x:v>
      </x:c>
      <x:c r="B1292" s="114" t="str">
        <x:v>B34</x:v>
      </x:c>
      <x:c r="C1292" s="114" t="str">
        <x:v>No</x:v>
      </x:c>
      <x:c r="D1292" s="116"/>
    </x:row>
    <x:row r="1293" ht="15" customHeight="1">
      <x:c r="A1293" s="112" t="str">
        <x:v>3</x:v>
      </x:c>
      <x:c r="B1293" s="114" t="str">
        <x:v>C34</x:v>
      </x:c>
      <x:c r="C1293" s="114" t="str">
        <x:v>Keterangan</x:v>
      </x:c>
      <x:c r="D1293" s="116"/>
    </x:row>
    <x:row r="1294" ht="15" customHeight="1">
      <x:c r="A1294" s="112" t="str">
        <x:v>3</x:v>
      </x:c>
      <x:c r="B1294" s="114" t="str">
        <x:v>D34</x:v>
      </x:c>
      <x:c r="C1294" s="114" t="str">
        <x:v>Nominal</x:v>
      </x:c>
      <x:c r="D1294" s="116"/>
    </x:row>
    <x:row r="1295" ht="15" customHeight="1">
      <x:c r="A1295" s="112" t="str">
        <x:v>3</x:v>
      </x:c>
      <x:c r="B1295" s="114" t="str">
        <x:v>N34</x:v>
      </x:c>
      <x:c r="C1295" s="114" t="str">
        <x:v>Shift</x:v>
      </x:c>
      <x:c r="D1295" s="116"/>
    </x:row>
    <x:row r="1296" ht="15" customHeight="1">
      <x:c r="A1296" s="112" t="str">
        <x:v>3</x:v>
      </x:c>
      <x:c r="B1296" s="114" t="str">
        <x:v>O34</x:v>
      </x:c>
      <x:c r="C1296" s="114" t="str">
        <x:v>Nama</x:v>
      </x:c>
      <x:c r="D1296" s="116"/>
    </x:row>
    <x:row r="1297" ht="15" customHeight="1">
      <x:c r="A1297" s="112" t="str">
        <x:v>3</x:v>
      </x:c>
      <x:c r="B1297" s="114" t="str">
        <x:v>B35</x:v>
      </x:c>
      <x:c r="C1297" s="114" t="n">
        <x:v>1</x:v>
      </x:c>
      <x:c r="D1297" s="116"/>
    </x:row>
    <x:row r="1298" ht="15" customHeight="1">
      <x:c r="A1298" s="112" t="str">
        <x:v>3</x:v>
      </x:c>
      <x:c r="B1298" s="114" t="str">
        <x:v>C35</x:v>
      </x:c>
      <x:c r="C1298" s="114" t="str">
        <x:v>Pendapatan Tunai</x:v>
      </x:c>
      <x:c r="D1298" s="116"/>
    </x:row>
    <x:row r="1299" ht="15" customHeight="1">
      <x:c r="A1299" s="112" t="str">
        <x:v>3</x:v>
      </x:c>
      <x:c r="B1299" s="114" t="str">
        <x:v>D35</x:v>
      </x:c>
      <x:c r="C1299" s="114" t="n">
        <x:v>100000</x:v>
      </x:c>
      <x:c r="D1299" s="116" t="str">
        <x:v>=SUM(G31)</x:v>
      </x:c>
    </x:row>
    <x:row r="1300" ht="15" customHeight="1">
      <x:c r="A1300" s="112" t="str">
        <x:v>3</x:v>
      </x:c>
      <x:c r="B1300" s="114" t="str">
        <x:v>N35</x:v>
      </x:c>
      <x:c r="C1300" s="114" t="str">
        <x:v>Admin 1</x:v>
      </x:c>
      <x:c r="D1300" s="116"/>
    </x:row>
    <x:row r="1301" ht="15" customHeight="1">
      <x:c r="A1301" s="112" t="str">
        <x:v>3</x:v>
      </x:c>
      <x:c r="B1301" s="114" t="str">
        <x:v>O35</x:v>
      </x:c>
      <x:c r="C1301" s="114" t="str">
        <x:v>AMEL</x:v>
      </x:c>
      <x:c r="D1301" s="116"/>
    </x:row>
    <x:row r="1302" ht="15" customHeight="1">
      <x:c r="A1302" s="112" t="str">
        <x:v>3</x:v>
      </x:c>
      <x:c r="B1302" s="114" t="str">
        <x:v>B36</x:v>
      </x:c>
      <x:c r="C1302" s="114" t="n">
        <x:v>2</x:v>
      </x:c>
      <x:c r="D1302" s="116"/>
    </x:row>
    <x:row r="1303" ht="15" customHeight="1">
      <x:c r="A1303" s="112" t="str">
        <x:v>3</x:v>
      </x:c>
      <x:c r="B1303" s="114" t="str">
        <x:v>N36</x:v>
      </x:c>
      <x:c r="C1303" s="114" t="str">
        <x:v>Admin 2</x:v>
      </x:c>
      <x:c r="D1303" s="116"/>
    </x:row>
    <x:row r="1304" ht="15" customHeight="1">
      <x:c r="A1304" s="112" t="str">
        <x:v>3</x:v>
      </x:c>
      <x:c r="B1304" s="114" t="str">
        <x:v>O36</x:v>
      </x:c>
      <x:c r="C1304" s="114" t="str">
        <x:v>INDAH</x:v>
      </x:c>
      <x:c r="D1304" s="116"/>
    </x:row>
    <x:row r="1305" ht="15" customHeight="1">
      <x:c r="A1305" s="112" t="str">
        <x:v>3</x:v>
      </x:c>
      <x:c r="B1305" s="114" t="str">
        <x:v>B37</x:v>
      </x:c>
      <x:c r="C1305" s="114" t="n">
        <x:v>3</x:v>
      </x:c>
      <x:c r="D1305" s="116"/>
    </x:row>
    <x:row r="1306" ht="15" customHeight="1">
      <x:c r="A1306" s="112" t="str">
        <x:v>3</x:v>
      </x:c>
      <x:c r="B1306" s="114" t="str">
        <x:v>N37</x:v>
      </x:c>
      <x:c r="C1306" s="114" t="str">
        <x:v>Fotografer 1</x:v>
      </x:c>
      <x:c r="D1306" s="116"/>
    </x:row>
    <x:row r="1307" ht="15" customHeight="1">
      <x:c r="A1307" s="112" t="str">
        <x:v>3</x:v>
      </x:c>
      <x:c r="B1307" s="114" t="str">
        <x:v>O37</x:v>
      </x:c>
      <x:c r="C1307" s="114" t="str">
        <x:v>ADIF</x:v>
      </x:c>
      <x:c r="D1307" s="116"/>
    </x:row>
    <x:row r="1308" ht="15" customHeight="1">
      <x:c r="A1308" s="112" t="str">
        <x:v>3</x:v>
      </x:c>
      <x:c r="B1308" s="114" t="str">
        <x:v>B38</x:v>
      </x:c>
      <x:c r="C1308" s="114" t="n">
        <x:v>4</x:v>
      </x:c>
      <x:c r="D1308" s="116"/>
    </x:row>
    <x:row r="1309" ht="15" customHeight="1">
      <x:c r="A1309" s="112" t="str">
        <x:v>3</x:v>
      </x:c>
      <x:c r="B1309" s="114" t="str">
        <x:v>N38</x:v>
      </x:c>
      <x:c r="C1309" s="114" t="str">
        <x:v>Fotografer 2</x:v>
      </x:c>
      <x:c r="D1309" s="116"/>
    </x:row>
    <x:row r="1310" ht="15" customHeight="1">
      <x:c r="A1310" s="112" t="str">
        <x:v>3</x:v>
      </x:c>
      <x:c r="B1310" s="114" t="str">
        <x:v>O38</x:v>
      </x:c>
      <x:c r="C1310" s="114" t="str">
        <x:v>SAKA</x:v>
      </x:c>
      <x:c r="D1310" s="116"/>
    </x:row>
    <x:row r="1311" ht="15" customHeight="1">
      <x:c r="A1311" s="112" t="str">
        <x:v>3</x:v>
      </x:c>
      <x:c r="B1311" s="114" t="str">
        <x:v>B39</x:v>
      </x:c>
      <x:c r="C1311" s="114" t="n">
        <x:v>5</x:v>
      </x:c>
      <x:c r="D1311" s="116"/>
    </x:row>
    <x:row r="1312" ht="15" customHeight="1">
      <x:c r="A1312" s="112" t="str">
        <x:v>3</x:v>
      </x:c>
      <x:c r="B1312" s="114" t="str">
        <x:v>B40</x:v>
      </x:c>
      <x:c r="C1312" s="114" t="n">
        <x:v>6</x:v>
      </x:c>
      <x:c r="D1312" s="116"/>
    </x:row>
    <x:row r="1313" ht="15" customHeight="1">
      <x:c r="A1313" s="112" t="str">
        <x:v>3</x:v>
      </x:c>
      <x:c r="B1313" s="114" t="str">
        <x:v>K40</x:v>
      </x:c>
      <x:c r="C1313" s="114" t="str">
        <x:v>KPI HARIAN | SKALA 1-5</x:v>
      </x:c>
      <x:c r="D1313" s="116"/>
    </x:row>
    <x:row r="1314" ht="15" customHeight="1">
      <x:c r="A1314" s="112" t="str">
        <x:v>3</x:v>
      </x:c>
      <x:c r="B1314" s="114" t="str">
        <x:v>B41</x:v>
      </x:c>
      <x:c r="C1314" s="114" t="n">
        <x:v>7</x:v>
      </x:c>
      <x:c r="D1314" s="116"/>
    </x:row>
    <x:row r="1315" ht="15" customHeight="1">
      <x:c r="A1315" s="112" t="str">
        <x:v>3</x:v>
      </x:c>
      <x:c r="B1315" s="114" t="str">
        <x:v>K41</x:v>
      </x:c>
      <x:c r="C1315" s="114" t="str">
        <x:v>Nama</x:v>
      </x:c>
      <x:c r="D1315" s="116"/>
    </x:row>
    <x:row r="1316" ht="15" customHeight="1">
      <x:c r="A1316" s="112" t="str">
        <x:v>3</x:v>
      </x:c>
      <x:c r="B1316" s="114" t="str">
        <x:v>L41</x:v>
      </x:c>
      <x:c r="C1316" s="114" t="str">
        <x:v>Disiplin</x:v>
      </x:c>
      <x:c r="D1316" s="116"/>
    </x:row>
    <x:row r="1317" ht="15" customHeight="1">
      <x:c r="A1317" s="112" t="str">
        <x:v>3</x:v>
      </x:c>
      <x:c r="B1317" s="114" t="str">
        <x:v>M41</x:v>
      </x:c>
      <x:c r="C1317" s="114" t="str">
        <x:v>Akurasi</x:v>
      </x:c>
      <x:c r="D1317" s="116"/>
    </x:row>
    <x:row r="1318" ht="15" customHeight="1">
      <x:c r="A1318" s="112" t="str">
        <x:v>3</x:v>
      </x:c>
      <x:c r="B1318" s="114" t="str">
        <x:v>N41</x:v>
      </x:c>
      <x:c r="C1318" s="114" t="str">
        <x:v>SOP</x:v>
      </x:c>
      <x:c r="D1318" s="116"/>
    </x:row>
    <x:row r="1319" ht="15" customHeight="1">
      <x:c r="A1319" s="112" t="str">
        <x:v>3</x:v>
      </x:c>
      <x:c r="B1319" s="114" t="str">
        <x:v>O41</x:v>
      </x:c>
      <x:c r="C1319" s="114" t="str">
        <x:v>Client</x:v>
      </x:c>
      <x:c r="D1319" s="116"/>
    </x:row>
    <x:row r="1320" ht="15" customHeight="1">
      <x:c r="A1320" s="112" t="str">
        <x:v>3</x:v>
      </x:c>
      <x:c r="B1320" s="114" t="str">
        <x:v>P41</x:v>
      </x:c>
      <x:c r="C1320" s="114" t="str">
        <x:v>Produktivitas</x:v>
      </x:c>
      <x:c r="D1320" s="116"/>
    </x:row>
    <x:row r="1321" ht="15" customHeight="1">
      <x:c r="A1321" s="112" t="str">
        <x:v>3</x:v>
      </x:c>
      <x:c r="B1321" s="114" t="str">
        <x:v>AC41</x:v>
      </x:c>
      <x:c r="C1321" s="114" t="str">
        <x:v>KPI Score Helper</x:v>
      </x:c>
      <x:c r="D1321" s="116"/>
    </x:row>
    <x:row r="1322" ht="15" customHeight="1">
      <x:c r="A1322" s="112" t="str">
        <x:v>3</x:v>
      </x:c>
      <x:c r="B1322" s="114" t="str">
        <x:v>AD41</x:v>
      </x:c>
      <x:c r="C1322" s="114" t="str">
        <x:v>Status Helper</x:v>
      </x:c>
      <x:c r="D1322" s="116"/>
    </x:row>
    <x:row r="1323" ht="15" customHeight="1">
      <x:c r="A1323" s="112" t="str">
        <x:v>3</x:v>
      </x:c>
      <x:c r="B1323" s="114" t="str">
        <x:v>AE41</x:v>
      </x:c>
      <x:c r="C1323" s="114" t="str">
        <x:v>Role Helper</x:v>
      </x:c>
      <x:c r="D1323" s="116"/>
    </x:row>
    <x:row r="1324" ht="15" customHeight="1">
      <x:c r="A1324" s="112" t="str">
        <x:v>3</x:v>
      </x:c>
      <x:c r="B1324" s="114" t="str">
        <x:v>AF41</x:v>
      </x:c>
      <x:c r="C1324" s="114" t="str">
        <x:v>Evaluated Flag</x:v>
      </x:c>
      <x:c r="D1324" s="116"/>
    </x:row>
    <x:row r="1325" ht="15" customHeight="1">
      <x:c r="A1325" s="112" t="str">
        <x:v>3</x:v>
      </x:c>
      <x:c r="B1325" s="114" t="str">
        <x:v>AG41</x:v>
      </x:c>
      <x:c r="C1325" s="114" t="str">
        <x:v>Effective Name</x:v>
      </x:c>
      <x:c r="D1325" s="116"/>
    </x:row>
    <x:row r="1326" ht="15" customHeight="1">
      <x:c r="A1326" s="112" t="str">
        <x:v>3</x:v>
      </x:c>
      <x:c r="B1326" s="114" t="str">
        <x:v>B42</x:v>
      </x:c>
      <x:c r="C1326" s="114" t="n">
        <x:v>8</x:v>
      </x:c>
      <x:c r="D1326" s="116"/>
    </x:row>
    <x:row r="1327" ht="15" customHeight="1">
      <x:c r="A1327" s="112" t="str">
        <x:v>3</x:v>
      </x:c>
      <x:c r="B1327" s="114" t="str">
        <x:v>K42</x:v>
      </x:c>
      <x:c r="C1327" s="114" t="str">
        <x:v>AMEL</x:v>
      </x:c>
      <x:c r="D1327" s="116" t="str">
        <x:v>=IF(O35="","",O35)</x:v>
      </x:c>
    </x:row>
    <x:row r="1328" ht="15" customHeight="1">
      <x:c r="A1328" s="112" t="str">
        <x:v>3</x:v>
      </x:c>
      <x:c r="B1328" s="114" t="str">
        <x:v>L42</x:v>
      </x:c>
      <x:c r="C1328" s="114" t="n">
        <x:v>5</x:v>
      </x:c>
      <x:c r="D1328" s="116"/>
    </x:row>
    <x:row r="1329" ht="15" customHeight="1">
      <x:c r="A1329" s="112" t="str">
        <x:v>3</x:v>
      </x:c>
      <x:c r="B1329" s="114" t="str">
        <x:v>M42</x:v>
      </x:c>
      <x:c r="C1329" s="114" t="n">
        <x:v>4</x:v>
      </x:c>
      <x:c r="D1329" s="116"/>
    </x:row>
    <x:row r="1330" ht="15" customHeight="1">
      <x:c r="A1330" s="112" t="str">
        <x:v>3</x:v>
      </x:c>
      <x:c r="B1330" s="114" t="str">
        <x:v>N42</x:v>
      </x:c>
      <x:c r="C1330" s="114" t="n">
        <x:v>5</x:v>
      </x:c>
      <x:c r="D1330" s="116"/>
    </x:row>
    <x:row r="1331" ht="15" customHeight="1">
      <x:c r="A1331" s="112" t="str">
        <x:v>3</x:v>
      </x:c>
      <x:c r="B1331" s="114" t="str">
        <x:v>O42</x:v>
      </x:c>
      <x:c r="C1331" s="114" t="n">
        <x:v>5</x:v>
      </x:c>
      <x:c r="D1331" s="116"/>
    </x:row>
    <x:row r="1332" ht="15" customHeight="1">
      <x:c r="A1332" s="112" t="str">
        <x:v>3</x:v>
      </x:c>
      <x:c r="B1332" s="114" t="str">
        <x:v>P42</x:v>
      </x:c>
      <x:c r="C1332" s="114" t="n">
        <x:v>4</x:v>
      </x:c>
      <x:c r="D1332" s="116"/>
    </x:row>
    <x:row r="1333" ht="15" customHeight="1">
      <x:c r="A1333" s="112" t="str">
        <x:v>3</x:v>
      </x:c>
      <x:c r="B1333" s="114" t="str">
        <x:v>AC42</x:v>
      </x:c>
      <x:c r="C1333" s="114" t="n">
        <x:v>92</x:v>
      </x:c>
      <x:c r="D1333" s="116" t="str">
        <x:v>=IF(AG42="","",IF(COUNT(L42:P42)&lt;5,"",L42/5*20+M42/5*25+N42/5*25+O42/5*15+P42/5*15))</x:v>
      </x:c>
    </x:row>
    <x:row r="1334" ht="15" customHeight="1">
      <x:c r="A1334" s="112" t="str">
        <x:v>3</x:v>
      </x:c>
      <x:c r="B1334" s="114" t="str">
        <x:v>AD42</x:v>
      </x:c>
      <x:c r="C1334" s="114" t="str">
        <x:v>Sangat Baik</x:v>
      </x:c>
      <x:c r="D1334" s="116" t="str">
        <x:v>=IF(AC42="","",IF(AC42&gt;=90,"Sangat Baik",IF(AC42&gt;=80,"Baik",IF(AC42&gt;=70,"Coaching","Underperform"))))</x:v>
      </x:c>
    </x:row>
    <x:row r="1335" ht="15" customHeight="1">
      <x:c r="A1335" s="112" t="str">
        <x:v>3</x:v>
      </x:c>
      <x:c r="B1335" s="114" t="str">
        <x:v>AE42</x:v>
      </x:c>
      <x:c r="C1335" s="114" t="str">
        <x:v>Admin/CS</x:v>
      </x:c>
      <x:c r="D1335" s="116" t="str">
        <x:v>=IF(AG42="","",IF(OR(AG42="INDAH",AG42="ADDEL",AG42="AMEL",AG42="PENTIL",AG42="JIJANG"),"Admin/CS","Fotografer"))</x:v>
      </x:c>
    </x:row>
    <x:row r="1336" ht="15" customHeight="1">
      <x:c r="A1336" s="112" t="str">
        <x:v>3</x:v>
      </x:c>
      <x:c r="B1336" s="114" t="str">
        <x:v>AF42</x:v>
      </x:c>
      <x:c r="C1336" s="114" t="n">
        <x:v>1</x:v>
      </x:c>
      <x:c r="D1336" s="116" t="str">
        <x:v>=IF(OR(AG42="",COUNT(L42:P42)&lt;5),"",1)</x:v>
      </x:c>
    </x:row>
    <x:row r="1337" ht="15" customHeight="1">
      <x:c r="A1337" s="112" t="str">
        <x:v>3</x:v>
      </x:c>
      <x:c r="B1337" s="114" t="str">
        <x:v>AG42</x:v>
      </x:c>
      <x:c r="C1337" s="114" t="str">
        <x:v>AMEL</x:v>
      </x:c>
      <x:c r="D1337" s="116" t="str">
        <x:v>=IFERROR(K42,"")</x:v>
      </x:c>
    </x:row>
    <x:row r="1338" ht="15" customHeight="1">
      <x:c r="A1338" s="112" t="str">
        <x:v>3</x:v>
      </x:c>
      <x:c r="B1338" s="114" t="str">
        <x:v>B43</x:v>
      </x:c>
      <x:c r="C1338" s="114" t="n">
        <x:v>9</x:v>
      </x:c>
      <x:c r="D1338" s="116"/>
    </x:row>
    <x:row r="1339" ht="15" customHeight="1">
      <x:c r="A1339" s="112" t="str">
        <x:v>3</x:v>
      </x:c>
      <x:c r="B1339" s="114" t="str">
        <x:v>K43</x:v>
      </x:c>
      <x:c r="C1339" s="114" t="str">
        <x:v>INDAH</x:v>
      </x:c>
      <x:c r="D1339" s="116" t="str">
        <x:v>=IF(O36="","",O36)</x:v>
      </x:c>
    </x:row>
    <x:row r="1340" ht="15" customHeight="1">
      <x:c r="A1340" s="112" t="str">
        <x:v>3</x:v>
      </x:c>
      <x:c r="B1340" s="114" t="str">
        <x:v>L43</x:v>
      </x:c>
      <x:c r="C1340" s="114" t="n">
        <x:v>5</x:v>
      </x:c>
      <x:c r="D1340" s="116"/>
    </x:row>
    <x:row r="1341" ht="15" customHeight="1">
      <x:c r="A1341" s="112" t="str">
        <x:v>3</x:v>
      </x:c>
      <x:c r="B1341" s="114" t="str">
        <x:v>M43</x:v>
      </x:c>
      <x:c r="C1341" s="114" t="n">
        <x:v>5</x:v>
      </x:c>
      <x:c r="D1341" s="116"/>
    </x:row>
    <x:row r="1342" ht="15" customHeight="1">
      <x:c r="A1342" s="112" t="str">
        <x:v>3</x:v>
      </x:c>
      <x:c r="B1342" s="114" t="str">
        <x:v>N43</x:v>
      </x:c>
      <x:c r="C1342" s="114" t="n">
        <x:v>5</x:v>
      </x:c>
      <x:c r="D1342" s="116"/>
    </x:row>
    <x:row r="1343" ht="15" customHeight="1">
      <x:c r="A1343" s="112" t="str">
        <x:v>3</x:v>
      </x:c>
      <x:c r="B1343" s="114" t="str">
        <x:v>O43</x:v>
      </x:c>
      <x:c r="C1343" s="114" t="n">
        <x:v>5</x:v>
      </x:c>
      <x:c r="D1343" s="116"/>
    </x:row>
    <x:row r="1344" ht="15" customHeight="1">
      <x:c r="A1344" s="112" t="str">
        <x:v>3</x:v>
      </x:c>
      <x:c r="B1344" s="114" t="str">
        <x:v>P43</x:v>
      </x:c>
      <x:c r="C1344" s="114" t="n">
        <x:v>5</x:v>
      </x:c>
      <x:c r="D1344" s="116"/>
    </x:row>
    <x:row r="1345" ht="15" customHeight="1">
      <x:c r="A1345" s="112" t="str">
        <x:v>3</x:v>
      </x:c>
      <x:c r="B1345" s="114" t="str">
        <x:v>AC43</x:v>
      </x:c>
      <x:c r="C1345" s="114" t="n">
        <x:v>100</x:v>
      </x:c>
      <x:c r="D1345" s="116" t="str">
        <x:v>=IF(AG43="","",IF(COUNT(L43:P43)&lt;5,"",L43/5*20+M43/5*25+N43/5*25+O43/5*15+P43/5*15))</x:v>
      </x:c>
    </x:row>
    <x:row r="1346" ht="15" customHeight="1">
      <x:c r="A1346" s="112" t="str">
        <x:v>3</x:v>
      </x:c>
      <x:c r="B1346" s="114" t="str">
        <x:v>AD43</x:v>
      </x:c>
      <x:c r="C1346" s="114" t="str">
        <x:v>Sangat Baik</x:v>
      </x:c>
      <x:c r="D1346" s="116" t="str">
        <x:v>=IF(AC43="","",IF(AC43&gt;=90,"Sangat Baik",IF(AC43&gt;=80,"Baik",IF(AC43&gt;=70,"Coaching","Underperform"))))</x:v>
      </x:c>
    </x:row>
    <x:row r="1347" ht="15" customHeight="1">
      <x:c r="A1347" s="112" t="str">
        <x:v>3</x:v>
      </x:c>
      <x:c r="B1347" s="114" t="str">
        <x:v>AE43</x:v>
      </x:c>
      <x:c r="C1347" s="114" t="str">
        <x:v>Admin/CS</x:v>
      </x:c>
      <x:c r="D1347" s="116" t="str">
        <x:v>=IF(AG43="","",IF(OR(AG43="INDAH",AG43="ADDEL",AG43="AMEL",AG43="PENTIL",AG43="JIJANG"),"Admin/CS","Fotografer"))</x:v>
      </x:c>
    </x:row>
    <x:row r="1348" ht="15" customHeight="1">
      <x:c r="A1348" s="112" t="str">
        <x:v>3</x:v>
      </x:c>
      <x:c r="B1348" s="114" t="str">
        <x:v>AF43</x:v>
      </x:c>
      <x:c r="C1348" s="114" t="n">
        <x:v>1</x:v>
      </x:c>
      <x:c r="D1348" s="116" t="str">
        <x:v>=IF(OR(AG43="",COUNT(L43:P43)&lt;5),"",1)</x:v>
      </x:c>
    </x:row>
    <x:row r="1349" ht="15" customHeight="1">
      <x:c r="A1349" s="112" t="str">
        <x:v>3</x:v>
      </x:c>
      <x:c r="B1349" s="114" t="str">
        <x:v>AG43</x:v>
      </x:c>
      <x:c r="C1349" s="114" t="str">
        <x:v>INDAH</x:v>
      </x:c>
      <x:c r="D1349" s="116" t="str">
        <x:v>=IFERROR(K43,"")</x:v>
      </x:c>
    </x:row>
    <x:row r="1350" ht="15" customHeight="1">
      <x:c r="A1350" s="112" t="str">
        <x:v>3</x:v>
      </x:c>
      <x:c r="B1350" s="114" t="str">
        <x:v>B44</x:v>
      </x:c>
      <x:c r="C1350" s="114" t="n">
        <x:v>10</x:v>
      </x:c>
      <x:c r="D1350" s="116"/>
    </x:row>
    <x:row r="1351" ht="15" customHeight="1">
      <x:c r="A1351" s="112" t="str">
        <x:v>3</x:v>
      </x:c>
      <x:c r="B1351" s="114" t="str">
        <x:v>K44</x:v>
      </x:c>
      <x:c r="C1351" s="114" t="str">
        <x:v>ADIF</x:v>
      </x:c>
      <x:c r="D1351" s="116" t="str">
        <x:v>=IF(O37="","",O37)</x:v>
      </x:c>
    </x:row>
    <x:row r="1352" ht="15" customHeight="1">
      <x:c r="A1352" s="112" t="str">
        <x:v>3</x:v>
      </x:c>
      <x:c r="B1352" s="114" t="str">
        <x:v>L44</x:v>
      </x:c>
      <x:c r="C1352" s="114" t="n">
        <x:v>5</x:v>
      </x:c>
      <x:c r="D1352" s="116"/>
    </x:row>
    <x:row r="1353" ht="15" customHeight="1">
      <x:c r="A1353" s="112" t="str">
        <x:v>3</x:v>
      </x:c>
      <x:c r="B1353" s="114" t="str">
        <x:v>M44</x:v>
      </x:c>
      <x:c r="C1353" s="114" t="n">
        <x:v>5</x:v>
      </x:c>
      <x:c r="D1353" s="116"/>
    </x:row>
    <x:row r="1354" ht="15" customHeight="1">
      <x:c r="A1354" s="112" t="str">
        <x:v>3</x:v>
      </x:c>
      <x:c r="B1354" s="114" t="str">
        <x:v>N44</x:v>
      </x:c>
      <x:c r="C1354" s="114" t="n">
        <x:v>5</x:v>
      </x:c>
      <x:c r="D1354" s="116"/>
    </x:row>
    <x:row r="1355" ht="15" customHeight="1">
      <x:c r="A1355" s="112" t="str">
        <x:v>3</x:v>
      </x:c>
      <x:c r="B1355" s="114" t="str">
        <x:v>O44</x:v>
      </x:c>
      <x:c r="C1355" s="114" t="n">
        <x:v>5</x:v>
      </x:c>
      <x:c r="D1355" s="116"/>
    </x:row>
    <x:row r="1356" ht="15" customHeight="1">
      <x:c r="A1356" s="112" t="str">
        <x:v>3</x:v>
      </x:c>
      <x:c r="B1356" s="114" t="str">
        <x:v>P44</x:v>
      </x:c>
      <x:c r="C1356" s="114" t="n">
        <x:v>5</x:v>
      </x:c>
      <x:c r="D1356" s="116"/>
    </x:row>
    <x:row r="1357" ht="15" customHeight="1">
      <x:c r="A1357" s="112" t="str">
        <x:v>3</x:v>
      </x:c>
      <x:c r="B1357" s="114" t="str">
        <x:v>AC44</x:v>
      </x:c>
      <x:c r="C1357" s="114" t="n">
        <x:v>100</x:v>
      </x:c>
      <x:c r="D1357" s="116" t="str">
        <x:v>=IF(AG44="","",IF(COUNT(L44:P44)&lt;5,"",L44/5*20+M44/5*25+N44/5*25+O44/5*15+P44/5*15))</x:v>
      </x:c>
    </x:row>
    <x:row r="1358" ht="15" customHeight="1">
      <x:c r="A1358" s="112" t="str">
        <x:v>3</x:v>
      </x:c>
      <x:c r="B1358" s="114" t="str">
        <x:v>AD44</x:v>
      </x:c>
      <x:c r="C1358" s="114" t="str">
        <x:v>Sangat Baik</x:v>
      </x:c>
      <x:c r="D1358" s="116" t="str">
        <x:v>=IF(AC44="","",IF(AC44&gt;=90,"Sangat Baik",IF(AC44&gt;=80,"Baik",IF(AC44&gt;=70,"Coaching","Underperform"))))</x:v>
      </x:c>
    </x:row>
    <x:row r="1359" ht="15" customHeight="1">
      <x:c r="A1359" s="112" t="str">
        <x:v>3</x:v>
      </x:c>
      <x:c r="B1359" s="114" t="str">
        <x:v>AE44</x:v>
      </x:c>
      <x:c r="C1359" s="114" t="str">
        <x:v>Fotografer</x:v>
      </x:c>
      <x:c r="D1359" s="116" t="str">
        <x:v>=IF(AG44="","",IF(OR(AG44="INDAH",AG44="ADDEL",AG44="AMEL",AG44="PENTIL",AG44="JIJANG"),"Admin/CS","Fotografer"))</x:v>
      </x:c>
    </x:row>
    <x:row r="1360" ht="15" customHeight="1">
      <x:c r="A1360" s="112" t="str">
        <x:v>3</x:v>
      </x:c>
      <x:c r="B1360" s="114" t="str">
        <x:v>AF44</x:v>
      </x:c>
      <x:c r="C1360" s="114" t="n">
        <x:v>1</x:v>
      </x:c>
      <x:c r="D1360" s="116" t="str">
        <x:v>=IF(OR(AG44="",COUNT(L44:P44)&lt;5),"",1)</x:v>
      </x:c>
    </x:row>
    <x:row r="1361" ht="15" customHeight="1">
      <x:c r="A1361" s="112" t="str">
        <x:v>3</x:v>
      </x:c>
      <x:c r="B1361" s="114" t="str">
        <x:v>AG44</x:v>
      </x:c>
      <x:c r="C1361" s="114" t="str">
        <x:v>ADIF</x:v>
      </x:c>
      <x:c r="D1361" s="116" t="str">
        <x:v>=IFERROR(K44,"")</x:v>
      </x:c>
    </x:row>
    <x:row r="1362" ht="15" customHeight="1">
      <x:c r="A1362" s="112" t="str">
        <x:v>3</x:v>
      </x:c>
      <x:c r="B1362" s="114" t="str">
        <x:v>B45</x:v>
      </x:c>
      <x:c r="C1362" s="114" t="n">
        <x:v>11</x:v>
      </x:c>
      <x:c r="D1362" s="116"/>
    </x:row>
    <x:row r="1363" ht="15" customHeight="1">
      <x:c r="A1363" s="112" t="str">
        <x:v>3</x:v>
      </x:c>
      <x:c r="B1363" s="114" t="str">
        <x:v>K45</x:v>
      </x:c>
      <x:c r="C1363" s="114" t="str">
        <x:v>SAKA</x:v>
      </x:c>
      <x:c r="D1363" s="116" t="str">
        <x:v>=IF(O38="","",O38)</x:v>
      </x:c>
    </x:row>
    <x:row r="1364" ht="15" customHeight="1">
      <x:c r="A1364" s="112" t="str">
        <x:v>3</x:v>
      </x:c>
      <x:c r="B1364" s="114" t="str">
        <x:v>L45</x:v>
      </x:c>
      <x:c r="C1364" s="114" t="n">
        <x:v>4</x:v>
      </x:c>
      <x:c r="D1364" s="116"/>
    </x:row>
    <x:row r="1365" ht="15" customHeight="1">
      <x:c r="A1365" s="112" t="str">
        <x:v>3</x:v>
      </x:c>
      <x:c r="B1365" s="114" t="str">
        <x:v>M45</x:v>
      </x:c>
      <x:c r="C1365" s="114" t="n">
        <x:v>4</x:v>
      </x:c>
      <x:c r="D1365" s="116"/>
    </x:row>
    <x:row r="1366" ht="15" customHeight="1">
      <x:c r="A1366" s="112" t="str">
        <x:v>3</x:v>
      </x:c>
      <x:c r="B1366" s="114" t="str">
        <x:v>N45</x:v>
      </x:c>
      <x:c r="C1366" s="114" t="n">
        <x:v>5</x:v>
      </x:c>
      <x:c r="D1366" s="116"/>
    </x:row>
    <x:row r="1367" ht="15" customHeight="1">
      <x:c r="A1367" s="112" t="str">
        <x:v>3</x:v>
      </x:c>
      <x:c r="B1367" s="114" t="str">
        <x:v>O45</x:v>
      </x:c>
      <x:c r="C1367" s="114" t="n">
        <x:v>5</x:v>
      </x:c>
      <x:c r="D1367" s="116"/>
    </x:row>
    <x:row r="1368" ht="15" customHeight="1">
      <x:c r="A1368" s="112" t="str">
        <x:v>3</x:v>
      </x:c>
      <x:c r="B1368" s="114" t="str">
        <x:v>P45</x:v>
      </x:c>
      <x:c r="C1368" s="114" t="n">
        <x:v>4</x:v>
      </x:c>
      <x:c r="D1368" s="116"/>
    </x:row>
    <x:row r="1369" ht="15" customHeight="1">
      <x:c r="A1369" s="112" t="str">
        <x:v>3</x:v>
      </x:c>
      <x:c r="B1369" s="114" t="str">
        <x:v>AC45</x:v>
      </x:c>
      <x:c r="C1369" s="114" t="n">
        <x:v>88</x:v>
      </x:c>
      <x:c r="D1369" s="116" t="str">
        <x:v>=IF(AG45="","",IF(COUNT(L45:P45)&lt;5,"",L45/5*20+M45/5*25+N45/5*25+O45/5*15+P45/5*15))</x:v>
      </x:c>
    </x:row>
    <x:row r="1370" ht="15" customHeight="1">
      <x:c r="A1370" s="112" t="str">
        <x:v>3</x:v>
      </x:c>
      <x:c r="B1370" s="114" t="str">
        <x:v>AD45</x:v>
      </x:c>
      <x:c r="C1370" s="114" t="str">
        <x:v>Baik</x:v>
      </x:c>
      <x:c r="D1370" s="116" t="str">
        <x:v>=IF(AC45="","",IF(AC45&gt;=90,"Sangat Baik",IF(AC45&gt;=80,"Baik",IF(AC45&gt;=70,"Coaching","Underperform"))))</x:v>
      </x:c>
    </x:row>
    <x:row r="1371" ht="15" customHeight="1">
      <x:c r="A1371" s="112" t="str">
        <x:v>3</x:v>
      </x:c>
      <x:c r="B1371" s="114" t="str">
        <x:v>AE45</x:v>
      </x:c>
      <x:c r="C1371" s="114" t="str">
        <x:v>Fotografer</x:v>
      </x:c>
      <x:c r="D1371" s="116" t="str">
        <x:v>=IF(AG45="","",IF(OR(AG45="INDAH",AG45="ADDEL",AG45="AMEL",AG45="PENTIL",AG45="JIJANG"),"Admin/CS","Fotografer"))</x:v>
      </x:c>
    </x:row>
    <x:row r="1372" ht="15" customHeight="1">
      <x:c r="A1372" s="112" t="str">
        <x:v>3</x:v>
      </x:c>
      <x:c r="B1372" s="114" t="str">
        <x:v>AF45</x:v>
      </x:c>
      <x:c r="C1372" s="114" t="n">
        <x:v>1</x:v>
      </x:c>
      <x:c r="D1372" s="116" t="str">
        <x:v>=IF(OR(AG45="",COUNT(L45:P45)&lt;5),"",1)</x:v>
      </x:c>
    </x:row>
    <x:row r="1373" ht="15" customHeight="1">
      <x:c r="A1373" s="112" t="str">
        <x:v>3</x:v>
      </x:c>
      <x:c r="B1373" s="114" t="str">
        <x:v>AG45</x:v>
      </x:c>
      <x:c r="C1373" s="114" t="str">
        <x:v>SAKA</x:v>
      </x:c>
      <x:c r="D1373" s="116" t="str">
        <x:v>=IFERROR(K45,"")</x:v>
      </x:c>
    </x:row>
    <x:row r="1374" ht="15" customHeight="1">
      <x:c r="A1374" s="112" t="str">
        <x:v>3</x:v>
      </x:c>
      <x:c r="B1374" s="114" t="str">
        <x:v>D46</x:v>
      </x:c>
      <x:c r="C1374" s="114" t="n">
        <x:v>100000</x:v>
      </x:c>
      <x:c r="D1374" s="116" t="str">
        <x:v>=SUM(D35:D45)</x:v>
      </x:c>
    </x:row>
    <x:row r="1375" ht="15" customHeight="1">
      <x:c r="A1375" s="112" t="str">
        <x:v>3</x:v>
      </x:c>
      <x:c r="B1375" s="114" t="str">
        <x:v>AC46</x:v>
      </x:c>
      <x:c r="C1375" s="114"/>
      <x:c r="D1375" s="116" t="str">
        <x:v>=IF(AG46="","",IF(COUNT(L46:P46)&lt;5,"",L46/5*20+M46/5*25+N46/5*25+O46/5*15+P46/5*15))</x:v>
      </x:c>
    </x:row>
    <x:row r="1376" ht="15" customHeight="1">
      <x:c r="A1376" s="112" t="str">
        <x:v>3</x:v>
      </x:c>
      <x:c r="B1376" s="114" t="str">
        <x:v>AD46</x:v>
      </x:c>
      <x:c r="C1376" s="114"/>
      <x:c r="D1376" s="116" t="str">
        <x:v>=IF(AC46="","",IF(AC46&gt;=90,"Sangat Baik",IF(AC46&gt;=80,"Baik",IF(AC46&gt;=70,"Coaching","Underperform"))))</x:v>
      </x:c>
    </x:row>
    <x:row r="1377" ht="15" customHeight="1">
      <x:c r="A1377" s="112" t="str">
        <x:v>3</x:v>
      </x:c>
      <x:c r="B1377" s="114" t="str">
        <x:v>AE46</x:v>
      </x:c>
      <x:c r="C1377" s="114"/>
      <x:c r="D1377" s="116" t="str">
        <x:v>=IF(AG46="","",IF(OR(AG46="INDAH",AG46="ADDEL",AG46="AMEL",AG46="PENTIL",AG46="JIJANG"),"Admin/CS","Fotografer"))</x:v>
      </x:c>
    </x:row>
    <x:row r="1378" ht="15" customHeight="1">
      <x:c r="A1378" s="112" t="str">
        <x:v>3</x:v>
      </x:c>
      <x:c r="B1378" s="114" t="str">
        <x:v>AF46</x:v>
      </x:c>
      <x:c r="C1378" s="114"/>
      <x:c r="D1378" s="116" t="str">
        <x:v>=IF(OR(AG46="",COUNT(L46:P46)&lt;5),"",1)</x:v>
      </x:c>
    </x:row>
    <x:row r="1379" ht="15" customHeight="1">
      <x:c r="A1379" s="112" t="str">
        <x:v>3</x:v>
      </x:c>
      <x:c r="B1379" s="114" t="str">
        <x:v>AG46</x:v>
      </x:c>
      <x:c r="C1379" s="114"/>
      <x:c r="D1379" s="116" t="str">
        <x:v>=IFERROR(K46,"")</x:v>
      </x:c>
    </x:row>
    <x:row r="1380" ht="15" customHeight="1">
      <x:c r="A1380" s="112" t="str">
        <x:v>3</x:v>
      </x:c>
      <x:c r="B1380" s="114" t="str">
        <x:v>AC47</x:v>
      </x:c>
      <x:c r="C1380" s="114"/>
      <x:c r="D1380" s="116" t="str">
        <x:v>=IF(AG47="","",IF(COUNT(L47:P47)&lt;5,"",L47/5*20+M47/5*25+N47/5*25+O47/5*15+P47/5*15))</x:v>
      </x:c>
    </x:row>
    <x:row r="1381" ht="15" customHeight="1">
      <x:c r="A1381" s="112" t="str">
        <x:v>3</x:v>
      </x:c>
      <x:c r="B1381" s="114" t="str">
        <x:v>AD47</x:v>
      </x:c>
      <x:c r="C1381" s="114"/>
      <x:c r="D1381" s="116" t="str">
        <x:v>=IF(AC47="","",IF(AC47&gt;=90,"Sangat Baik",IF(AC47&gt;=80,"Baik",IF(AC47&gt;=70,"Coaching","Underperform"))))</x:v>
      </x:c>
    </x:row>
    <x:row r="1382" ht="15" customHeight="1">
      <x:c r="A1382" s="112" t="str">
        <x:v>3</x:v>
      </x:c>
      <x:c r="B1382" s="114" t="str">
        <x:v>AE47</x:v>
      </x:c>
      <x:c r="C1382" s="114"/>
      <x:c r="D1382" s="116" t="str">
        <x:v>=IF(AG47="","",IF(OR(AG47="INDAH",AG47="ADDEL",AG47="AMEL",AG47="PENTIL",AG47="JIJANG"),"Admin/CS","Fotografer"))</x:v>
      </x:c>
    </x:row>
    <x:row r="1383" ht="15" customHeight="1">
      <x:c r="A1383" s="112" t="str">
        <x:v>3</x:v>
      </x:c>
      <x:c r="B1383" s="114" t="str">
        <x:v>AF47</x:v>
      </x:c>
      <x:c r="C1383" s="114"/>
      <x:c r="D1383" s="116" t="str">
        <x:v>=IF(OR(AG47="",COUNT(L47:P47)&lt;5),"",1)</x:v>
      </x:c>
    </x:row>
    <x:row r="1384" ht="15" customHeight="1">
      <x:c r="A1384" s="112" t="str">
        <x:v>3</x:v>
      </x:c>
      <x:c r="B1384" s="114" t="str">
        <x:v>AG47</x:v>
      </x:c>
      <x:c r="C1384" s="114"/>
      <x:c r="D1384" s="116" t="str">
        <x:v>=IFERROR(K47,"")</x:v>
      </x:c>
    </x:row>
    <x:row r="1385" ht="15" customHeight="1">
      <x:c r="A1385" s="112" t="str">
        <x:v>3</x:v>
      </x:c>
      <x:c r="B1385" s="114" t="str">
        <x:v>K48</x:v>
      </x:c>
      <x:c r="C1385" s="114" t="str">
        <x:v>Skala: 1 Sangat Kurang | 2 Kurang | 3 Cukup | 4 Baik | 5 Sangat Baik | Jika Nama kosong, 4 baris pertama otomatis mengikuti urutan Shift</x:v>
      </x:c>
      <x:c r="D1385" s="116"/>
    </x:row>
    <x:row r="1386" ht="15" customHeight="1">
      <x:c r="A1386" s="112" t="str">
        <x:v>3</x:v>
      </x:c>
      <x:c r="B1386" s="114" t="str">
        <x:v>K50</x:v>
      </x:c>
      <x:c r="C1386" s="114" t="str">
        <x:v>ADMIN FOLLOW-UP</x:v>
      </x:c>
      <x:c r="D1386" s="116"/>
    </x:row>
    <x:row r="1387" ht="15" customHeight="1">
      <x:c r="A1387" s="112" t="str">
        <x:v>3</x:v>
      </x:c>
      <x:c r="B1387" s="114" t="str">
        <x:v>K51</x:v>
      </x:c>
      <x:c r="C1387" s="114" t="str">
        <x:v>Admin</x:v>
      </x:c>
      <x:c r="D1387" s="116"/>
    </x:row>
    <x:row r="1388" ht="15" customHeight="1">
      <x:c r="A1388" s="112" t="str">
        <x:v>3</x:v>
      </x:c>
      <x:c r="B1388" s="114" t="str">
        <x:v>L51</x:v>
      </x:c>
      <x:c r="C1388" s="114" t="str">
        <x:v>Saving Contact</x:v>
      </x:c>
      <x:c r="D1388" s="116"/>
    </x:row>
    <x:row r="1389" ht="15" customHeight="1">
      <x:c r="A1389" s="112" t="str">
        <x:v>3</x:v>
      </x:c>
      <x:c r="B1389" s="114" t="str">
        <x:v>M51</x:v>
      </x:c>
      <x:c r="C1389" s="114" t="str">
        <x:v>Reminder</x:v>
      </x:c>
      <x:c r="D1389" s="116"/>
    </x:row>
    <x:row r="1390" ht="15" customHeight="1">
      <x:c r="A1390" s="112" t="str">
        <x:v>3</x:v>
      </x:c>
      <x:c r="B1390" s="114" t="str">
        <x:v>K52</x:v>
      </x:c>
      <x:c r="C1390" s="114" t="str">
        <x:v>AMEL</x:v>
      </x:c>
      <x:c r="D1390" s="116" t="str">
        <x:v>=IF(O35="","",O35)</x:v>
      </x:c>
    </x:row>
    <x:row r="1391" ht="15" customHeight="1">
      <x:c r="A1391" s="112" t="str">
        <x:v>3</x:v>
      </x:c>
      <x:c r="B1391" s="114" t="str">
        <x:v>K53</x:v>
      </x:c>
      <x:c r="C1391" s="114" t="str">
        <x:v>INDAH</x:v>
      </x:c>
      <x:c r="D1391" s="116" t="str">
        <x:v>=IF(O36="","",O36)</x:v>
      </x:c>
    </x:row>
    <x:row r="1392" ht="15" customHeight="1">
      <x:c r="A1392" s="112" t="str">
        <x:v>3</x:v>
      </x:c>
      <x:c r="B1392" s="114" t="str">
        <x:v>L53</x:v>
      </x:c>
      <x:c r="C1392" s="114" t="n">
        <x:v>8</x:v>
      </x:c>
      <x:c r="D1392" s="116"/>
    </x:row>
    <x:row r="1393" ht="15" customHeight="1">
      <x:c r="A1393" s="112" t="str">
        <x:v>3</x:v>
      </x:c>
      <x:c r="B1393" s="114" t="str">
        <x:v>M53</x:v>
      </x:c>
      <x:c r="C1393" s="114" t="str">
        <x:v>cetakan 3 september</x:v>
      </x:c>
      <x:c r="D1393" s="116"/>
    </x:row>
    <x:row r="1394" ht="15" customHeight="1">
      <x:c r="A1394" s="112" t="str">
        <x:v>3</x:v>
      </x:c>
      <x:c r="B1394" s="114" t="str">
        <x:v>K55</x:v>
      </x:c>
      <x:c r="C1394" s="114" t="str">
        <x:v>TODAY | LEADS &amp; TRANSAKSI</x:v>
      </x:c>
      <x:c r="D1394" s="116"/>
    </x:row>
    <x:row r="1395" ht="15" customHeight="1">
      <x:c r="A1395" s="112" t="str">
        <x:v>3</x:v>
      </x:c>
      <x:c r="B1395" s="114" t="str">
        <x:v>K56</x:v>
      </x:c>
      <x:c r="C1395" s="114" t="str">
        <x:v>Leads</x:v>
      </x:c>
      <x:c r="D1395" s="116"/>
    </x:row>
    <x:row r="1396" ht="15" customHeight="1">
      <x:c r="A1396" s="112" t="str">
        <x:v>3</x:v>
      </x:c>
      <x:c r="B1396" s="114" t="str">
        <x:v>M56</x:v>
      </x:c>
      <x:c r="C1396" s="114" t="n">
        <x:v>48</x:v>
      </x:c>
      <x:c r="D1396" s="116"/>
    </x:row>
    <x:row r="1397" ht="15" customHeight="1">
      <x:c r="A1397" s="112" t="str">
        <x:v>3</x:v>
      </x:c>
      <x:c r="B1397" s="114" t="str">
        <x:v>K57</x:v>
      </x:c>
      <x:c r="C1397" s="114" t="str">
        <x:v>Total DP</x:v>
      </x:c>
      <x:c r="D1397" s="116"/>
    </x:row>
    <x:row r="1398" ht="15" customHeight="1">
      <x:c r="A1398" s="112" t="str">
        <x:v>3</x:v>
      </x:c>
      <x:c r="B1398" s="114" t="str">
        <x:v>M57</x:v>
      </x:c>
      <x:c r="C1398" s="114" t="n">
        <x:v>18</x:v>
      </x:c>
      <x:c r="D1398" s="116" t="str">
        <x:v>=COUNTIF($I$4:$I$33,"DP")</x:v>
      </x:c>
    </x:row>
    <x:row r="1399" ht="15" customHeight="1">
      <x:c r="A1399" s="112" t="str">
        <x:v>3</x:v>
      </x:c>
      <x:c r="B1399" s="114" t="str">
        <x:v>K58</x:v>
      </x:c>
      <x:c r="C1399" s="114" t="str">
        <x:v>Sesi Foto</x:v>
      </x:c>
      <x:c r="D1399" s="116"/>
    </x:row>
    <x:row r="1400" ht="15" customHeight="1">
      <x:c r="A1400" s="112" t="str">
        <x:v>3</x:v>
      </x:c>
      <x:c r="B1400" s="114" t="str">
        <x:v>M58</x:v>
      </x:c>
      <x:c r="C1400" s="114" t="n">
        <x:v>9</x:v>
      </x:c>
      <x:c r="D1400" s="116" t="str">
        <x:v>=COUNTIFS($I$4:$I$33,"&lt;&gt;DP",$I$4:$I$33,"&lt;&gt;")</x:v>
      </x:c>
    </x:row>
    <x:row r="1401" ht="15" customHeight="1">
      <x:c r="A1401" s="112" t="str">
        <x:v>3</x:v>
      </x:c>
      <x:c r="B1401" s="114" t="str">
        <x:v>K59</x:v>
      </x:c>
      <x:c r="C1401" s="114" t="str">
        <x:v>Jumlah Transaksi Harian</x:v>
      </x:c>
      <x:c r="D1401" s="116"/>
    </x:row>
    <x:row r="1402" ht="15" customHeight="1">
      <x:c r="A1402" s="112" t="str">
        <x:v>3</x:v>
      </x:c>
      <x:c r="B1402" s="114" t="str">
        <x:v>M59</x:v>
      </x:c>
      <x:c r="C1402" s="114" t="n">
        <x:v>27</x:v>
      </x:c>
      <x:c r="D1402" s="116" t="str">
        <x:v>=M57+M58</x:v>
      </x:c>
    </x:row>
    <x:row r="1403" ht="15" customHeight="1">
      <x:c r="A1403" s="112" t="str">
        <x:v>3</x:v>
      </x:c>
      <x:c r="B1403" s="114" t="str">
        <x:v>K60</x:v>
      </x:c>
      <x:c r="C1403" s="114" t="str">
        <x:v>Conversion Rate</x:v>
      </x:c>
      <x:c r="D1403" s="116"/>
    </x:row>
    <x:row r="1404" ht="15" customHeight="1">
      <x:c r="A1404" s="112" t="str">
        <x:v>3</x:v>
      </x:c>
      <x:c r="B1404" s="114" t="str">
        <x:v>M60</x:v>
      </x:c>
      <x:c r="C1404" s="114" t="n">
        <x:v>0.375</x:v>
      </x:c>
      <x:c r="D1404" s="116" t="str">
        <x:v>=IF(OR(M56="",M56=0),"",M57/M56)</x:v>
      </x:c>
    </x:row>
    <x:row r="1405" ht="15" customHeight="1">
      <x:c r="A1405" s="112" t="str">
        <x:v>4</x:v>
      </x:c>
      <x:c r="B1405" s="114" t="str">
        <x:v>B2</x:v>
      </x:c>
      <x:c r="C1405" s="114" t="str">
        <x:v>No</x:v>
      </x:c>
      <x:c r="D1405" s="116"/>
    </x:row>
    <x:row r="1406" ht="15" customHeight="1">
      <x:c r="A1406" s="112" t="str">
        <x:v>4</x:v>
      </x:c>
      <x:c r="B1406" s="114" t="str">
        <x:v>C2</x:v>
      </x:c>
      <x:c r="C1406" s="114" t="str">
        <x:v>Nama</x:v>
      </x:c>
      <x:c r="D1406" s="116"/>
    </x:row>
    <x:row r="1407" ht="15" customHeight="1">
      <x:c r="A1407" s="112" t="str">
        <x:v>4</x:v>
      </x:c>
      <x:c r="B1407" s="114" t="str">
        <x:v>D2</x:v>
      </x:c>
      <x:c r="C1407" s="114" t="str">
        <x:v>Paket</x:v>
      </x:c>
      <x:c r="D1407" s="116"/>
    </x:row>
    <x:row r="1408" ht="15" customHeight="1">
      <x:c r="A1408" s="112" t="str">
        <x:v>4</x:v>
      </x:c>
      <x:c r="B1408" s="114" t="str">
        <x:v>E2</x:v>
      </x:c>
      <x:c r="C1408" s="114" t="str">
        <x:v>Q</x:v>
      </x:c>
      <x:c r="D1408" s="116"/>
    </x:row>
    <x:row r="1409" ht="15" customHeight="1">
      <x:c r="A1409" s="112" t="str">
        <x:v>4</x:v>
      </x:c>
      <x:c r="B1409" s="114" t="str">
        <x:v>F2</x:v>
      </x:c>
      <x:c r="C1409" s="114" t="str">
        <x:v>Tanggal Foto</x:v>
      </x:c>
      <x:c r="D1409" s="116"/>
    </x:row>
    <x:row r="1410" ht="15" customHeight="1">
      <x:c r="A1410" s="112" t="str">
        <x:v>4</x:v>
      </x:c>
      <x:c r="B1410" s="114" t="str">
        <x:v>G2</x:v>
      </x:c>
      <x:c r="C1410" s="114" t="str">
        <x:v>Pemasukan</x:v>
      </x:c>
      <x:c r="D1410" s="116"/>
    </x:row>
    <x:row r="1411" ht="15" customHeight="1">
      <x:c r="A1411" s="112" t="str">
        <x:v>4</x:v>
      </x:c>
      <x:c r="B1411" s="114" t="str">
        <x:v>I2</x:v>
      </x:c>
      <x:c r="C1411" s="114" t="str">
        <x:v>Keterangan</x:v>
      </x:c>
      <x:c r="D1411" s="116"/>
    </x:row>
    <x:row r="1412" ht="15" customHeight="1">
      <x:c r="A1412" s="112" t="str">
        <x:v>4</x:v>
      </x:c>
      <x:c r="B1412" s="114" t="str">
        <x:v>L2</x:v>
      </x:c>
      <x:c r="C1412" s="114" t="str">
        <x:v>Admin</x:v>
      </x:c>
      <x:c r="D1412" s="116"/>
    </x:row>
    <x:row r="1413" ht="15" customHeight="1">
      <x:c r="A1413" s="112" t="str">
        <x:v>4</x:v>
      </x:c>
      <x:c r="B1413" s="114" t="str">
        <x:v>M2</x:v>
      </x:c>
      <x:c r="C1413" s="114" t="str">
        <x:v>Fotogarfer</x:v>
      </x:c>
      <x:c r="D1413" s="116"/>
    </x:row>
    <x:row r="1414" ht="15" customHeight="1">
      <x:c r="A1414" s="112" t="str">
        <x:v>4</x:v>
      </x:c>
      <x:c r="B1414" s="114" t="str">
        <x:v>N2</x:v>
      </x:c>
      <x:c r="C1414" s="114" t="str">
        <x:v>Post Prod</x:v>
      </x:c>
      <x:c r="D1414" s="116"/>
    </x:row>
    <x:row r="1415" ht="15" customHeight="1">
      <x:c r="A1415" s="112" t="str">
        <x:v>4</x:v>
      </x:c>
      <x:c r="B1415" s="114" t="str">
        <x:v>G3</x:v>
      </x:c>
      <x:c r="C1415" s="114" t="str">
        <x:v>Cash</x:v>
      </x:c>
      <x:c r="D1415" s="116"/>
    </x:row>
    <x:row r="1416" ht="15" customHeight="1">
      <x:c r="A1416" s="112" t="str">
        <x:v>4</x:v>
      </x:c>
      <x:c r="B1416" s="114" t="str">
        <x:v>H3</x:v>
      </x:c>
      <x:c r="C1416" s="114" t="str">
        <x:v>Transfer</x:v>
      </x:c>
      <x:c r="D1416" s="116"/>
    </x:row>
    <x:row r="1417" ht="15" customHeight="1">
      <x:c r="A1417" s="112" t="str">
        <x:v>4</x:v>
      </x:c>
      <x:c r="B1417" s="114" t="str">
        <x:v>I3</x:v>
      </x:c>
      <x:c r="C1417" s="114" t="str">
        <x:v>Pembayaran</x:v>
      </x:c>
      <x:c r="D1417" s="116"/>
    </x:row>
    <x:row r="1418" ht="15" customHeight="1">
      <x:c r="A1418" s="112" t="str">
        <x:v>4</x:v>
      </x:c>
      <x:c r="B1418" s="114" t="str">
        <x:v>J3</x:v>
      </x:c>
      <x:c r="C1418" s="114" t="str">
        <x:v>All File</x:v>
      </x:c>
      <x:c r="D1418" s="116"/>
    </x:row>
    <x:row r="1419" ht="15" customHeight="1">
      <x:c r="A1419" s="112" t="str">
        <x:v>4</x:v>
      </x:c>
      <x:c r="B1419" s="114" t="str">
        <x:v>K3</x:v>
      </x:c>
      <x:c r="C1419" s="114" t="str">
        <x:v>File Edit </x:v>
      </x:c>
      <x:c r="D1419" s="116"/>
    </x:row>
    <x:row r="1420" ht="15" customHeight="1">
      <x:c r="A1420" s="112" t="str">
        <x:v>4</x:v>
      </x:c>
      <x:c r="B1420" s="114" t="str">
        <x:v>N3</x:v>
      </x:c>
      <x:c r="C1420" s="114" t="str">
        <x:v>Editan/FG</x:v>
      </x:c>
      <x:c r="D1420" s="116"/>
    </x:row>
    <x:row r="1421" ht="15" customHeight="1">
      <x:c r="A1421" s="112" t="str">
        <x:v>4</x:v>
      </x:c>
      <x:c r="B1421" s="114" t="str">
        <x:v>O3</x:v>
      </x:c>
      <x:c r="C1421" s="114" t="str">
        <x:v>Cetakan/Fame</x:v>
      </x:c>
      <x:c r="D1421" s="116"/>
    </x:row>
    <x:row r="1422" ht="15" customHeight="1">
      <x:c r="A1422" s="112" t="str">
        <x:v>4</x:v>
      </x:c>
      <x:c r="B1422" s="114" t="str">
        <x:v>P3</x:v>
      </x:c>
      <x:c r="C1422" s="114" t="str">
        <x:v>Diambil/Date</x:v>
      </x:c>
      <x:c r="D1422" s="116"/>
    </x:row>
    <x:row r="1423" ht="15" customHeight="1">
      <x:c r="A1423" s="112" t="str">
        <x:v>4</x:v>
      </x:c>
      <x:c r="B1423" s="114" t="str">
        <x:v>B4</x:v>
      </x:c>
      <x:c r="C1423" s="114" t="n">
        <x:v>1</x:v>
      </x:c>
      <x:c r="D1423" s="116"/>
    </x:row>
    <x:row r="1424" ht="15" customHeight="1">
      <x:c r="A1424" s="112" t="str">
        <x:v>4</x:v>
      </x:c>
      <x:c r="B1424" s="114" t="str">
        <x:v>C4</x:v>
      </x:c>
      <x:c r="C1424" s="114" t="str">
        <x:v>Davita</x:v>
      </x:c>
      <x:c r="D1424" s="116"/>
    </x:row>
    <x:row r="1425" ht="15" customHeight="1">
      <x:c r="A1425" s="112" t="str">
        <x:v>4</x:v>
      </x:c>
      <x:c r="B1425" s="114" t="str">
        <x:v>D4</x:v>
      </x:c>
      <x:c r="C1425" s="114" t="str">
        <x:v>Graduation</x:v>
      </x:c>
      <x:c r="D1425" s="116"/>
    </x:row>
    <x:row r="1426" ht="15" customHeight="1">
      <x:c r="A1426" s="112" t="str">
        <x:v>4</x:v>
      </x:c>
      <x:c r="B1426" s="114" t="str">
        <x:v>F4</x:v>
      </x:c>
      <x:c r="C1426" s="114" t="str">
        <x:v>2026-10-17T00:00:00</x:v>
      </x:c>
      <x:c r="D1426" s="116"/>
    </x:row>
    <x:row r="1427" ht="15" customHeight="1">
      <x:c r="A1427" s="112" t="str">
        <x:v>4</x:v>
      </x:c>
      <x:c r="B1427" s="114" t="str">
        <x:v>H4</x:v>
      </x:c>
      <x:c r="C1427" s="114" t="n">
        <x:v>100000</x:v>
      </x:c>
      <x:c r="D1427" s="116"/>
    </x:row>
    <x:row r="1428" ht="15" customHeight="1">
      <x:c r="A1428" s="112" t="str">
        <x:v>4</x:v>
      </x:c>
      <x:c r="B1428" s="114" t="str">
        <x:v>I4</x:v>
      </x:c>
      <x:c r="C1428" s="114" t="str">
        <x:v>DP</x:v>
      </x:c>
      <x:c r="D1428" s="116"/>
    </x:row>
    <x:row r="1429" ht="15" customHeight="1">
      <x:c r="A1429" s="112" t="str">
        <x:v>4</x:v>
      </x:c>
      <x:c r="B1429" s="114" t="str">
        <x:v>L4</x:v>
      </x:c>
      <x:c r="C1429" s="114" t="str">
        <x:v>INDAH</x:v>
      </x:c>
      <x:c r="D1429" s="116"/>
    </x:row>
    <x:row r="1430" ht="15" customHeight="1">
      <x:c r="A1430" s="112" t="str">
        <x:v>4</x:v>
      </x:c>
      <x:c r="B1430" s="114" t="str">
        <x:v>B5</x:v>
      </x:c>
      <x:c r="C1430" s="114" t="n">
        <x:v>2</x:v>
      </x:c>
      <x:c r="D1430" s="116"/>
    </x:row>
    <x:row r="1431" ht="15" customHeight="1">
      <x:c r="A1431" s="112" t="str">
        <x:v>4</x:v>
      </x:c>
      <x:c r="B1431" s="114" t="str">
        <x:v>C5</x:v>
      </x:c>
      <x:c r="C1431" s="114" t="str">
        <x:v>mila</x:v>
      </x:c>
      <x:c r="D1431" s="116"/>
    </x:row>
    <x:row r="1432" ht="15" customHeight="1">
      <x:c r="A1432" s="112" t="str">
        <x:v>4</x:v>
      </x:c>
      <x:c r="B1432" s="114" t="str">
        <x:v>D5</x:v>
      </x:c>
      <x:c r="C1432" s="114" t="str">
        <x:v>Large Group</x:v>
      </x:c>
      <x:c r="D1432" s="116"/>
    </x:row>
    <x:row r="1433" ht="15" customHeight="1">
      <x:c r="A1433" s="112" t="str">
        <x:v>4</x:v>
      </x:c>
      <x:c r="B1433" s="114" t="str">
        <x:v>F5</x:v>
      </x:c>
      <x:c r="C1433" s="114" t="str">
        <x:v>2026-09-12T00:00:00</x:v>
      </x:c>
      <x:c r="D1433" s="116"/>
    </x:row>
    <x:row r="1434" ht="15" customHeight="1">
      <x:c r="A1434" s="112" t="str">
        <x:v>4</x:v>
      </x:c>
      <x:c r="B1434" s="114" t="str">
        <x:v>H5</x:v>
      </x:c>
      <x:c r="C1434" s="114" t="n">
        <x:v>100000</x:v>
      </x:c>
      <x:c r="D1434" s="116"/>
    </x:row>
    <x:row r="1435" ht="15" customHeight="1">
      <x:c r="A1435" s="112" t="str">
        <x:v>4</x:v>
      </x:c>
      <x:c r="B1435" s="114" t="str">
        <x:v>I5</x:v>
      </x:c>
      <x:c r="C1435" s="114" t="str">
        <x:v>DP</x:v>
      </x:c>
      <x:c r="D1435" s="116"/>
    </x:row>
    <x:row r="1436" ht="15" customHeight="1">
      <x:c r="A1436" s="112" t="str">
        <x:v>4</x:v>
      </x:c>
      <x:c r="B1436" s="114" t="str">
        <x:v>L5</x:v>
      </x:c>
      <x:c r="C1436" s="114" t="str">
        <x:v>INDAH</x:v>
      </x:c>
      <x:c r="D1436" s="116"/>
    </x:row>
    <x:row r="1437" ht="15" customHeight="1">
      <x:c r="A1437" s="112" t="str">
        <x:v>4</x:v>
      </x:c>
      <x:c r="B1437" s="114" t="str">
        <x:v>B6</x:v>
      </x:c>
      <x:c r="C1437" s="114" t="n">
        <x:v>3</x:v>
      </x:c>
      <x:c r="D1437" s="116"/>
    </x:row>
    <x:row r="1438" ht="15" customHeight="1">
      <x:c r="A1438" s="112" t="str">
        <x:v>4</x:v>
      </x:c>
      <x:c r="B1438" s="114" t="str">
        <x:v>C6</x:v>
      </x:c>
      <x:c r="C1438" s="114" t="str">
        <x:v>Feby Putri</x:v>
      </x:c>
      <x:c r="D1438" s="116"/>
    </x:row>
    <x:row r="1439" ht="15" customHeight="1">
      <x:c r="A1439" s="112" t="str">
        <x:v>4</x:v>
      </x:c>
      <x:c r="B1439" s="114" t="str">
        <x:v>D6</x:v>
      </x:c>
      <x:c r="C1439" s="114" t="str">
        <x:v>Graduation</x:v>
      </x:c>
      <x:c r="D1439" s="116"/>
    </x:row>
    <x:row r="1440" ht="15" customHeight="1">
      <x:c r="A1440" s="112" t="str">
        <x:v>4</x:v>
      </x:c>
      <x:c r="B1440" s="114" t="str">
        <x:v>F6</x:v>
      </x:c>
      <x:c r="C1440" s="114" t="str">
        <x:v>2026-09-09T00:00:00</x:v>
      </x:c>
      <x:c r="D1440" s="116"/>
    </x:row>
    <x:row r="1441" ht="15" customHeight="1">
      <x:c r="A1441" s="112" t="str">
        <x:v>4</x:v>
      </x:c>
      <x:c r="B1441" s="114" t="str">
        <x:v>H6</x:v>
      </x:c>
      <x:c r="C1441" s="114" t="n">
        <x:v>250000</x:v>
      </x:c>
      <x:c r="D1441" s="116"/>
    </x:row>
    <x:row r="1442" ht="15" customHeight="1">
      <x:c r="A1442" s="112" t="str">
        <x:v>4</x:v>
      </x:c>
      <x:c r="B1442" s="114" t="str">
        <x:v>I6</x:v>
      </x:c>
      <x:c r="C1442" s="114" t="str">
        <x:v>Lunas</x:v>
      </x:c>
      <x:c r="D1442" s="116"/>
    </x:row>
    <x:row r="1443" ht="15" customHeight="1">
      <x:c r="A1443" s="112" t="str">
        <x:v>4</x:v>
      </x:c>
      <x:c r="B1443" s="114" t="str">
        <x:v>L6</x:v>
      </x:c>
      <x:c r="C1443" s="114" t="str">
        <x:v>INDAH</x:v>
      </x:c>
      <x:c r="D1443" s="116"/>
    </x:row>
    <x:row r="1444" ht="15" customHeight="1">
      <x:c r="A1444" s="112" t="str">
        <x:v>4</x:v>
      </x:c>
      <x:c r="B1444" s="114" t="str">
        <x:v>B7</x:v>
      </x:c>
      <x:c r="C1444" s="114" t="n">
        <x:v>4</x:v>
      </x:c>
      <x:c r="D1444" s="116"/>
    </x:row>
    <x:row r="1445" ht="15" customHeight="1">
      <x:c r="A1445" s="112" t="str">
        <x:v>4</x:v>
      </x:c>
      <x:c r="B1445" s="114" t="str">
        <x:v>C7</x:v>
      </x:c>
      <x:c r="C1445" s="114" t="str">
        <x:v>Sulis Setianti</x:v>
      </x:c>
      <x:c r="D1445" s="116"/>
    </x:row>
    <x:row r="1446" ht="15" customHeight="1">
      <x:c r="A1446" s="112" t="str">
        <x:v>4</x:v>
      </x:c>
      <x:c r="B1446" s="114" t="str">
        <x:v>D7</x:v>
      </x:c>
      <x:c r="C1446" s="114" t="str">
        <x:v>Graduation</x:v>
      </x:c>
      <x:c r="D1446" s="116"/>
    </x:row>
    <x:row r="1447" ht="15" customHeight="1">
      <x:c r="A1447" s="112" t="str">
        <x:v>4</x:v>
      </x:c>
      <x:c r="B1447" s="114" t="str">
        <x:v>F7</x:v>
      </x:c>
      <x:c r="C1447" s="114" t="str">
        <x:v>2026-09-09T00:00:00</x:v>
      </x:c>
      <x:c r="D1447" s="116"/>
    </x:row>
    <x:row r="1448" ht="15" customHeight="1">
      <x:c r="A1448" s="112" t="str">
        <x:v>4</x:v>
      </x:c>
      <x:c r="B1448" s="114" t="str">
        <x:v>H7</x:v>
      </x:c>
      <x:c r="C1448" s="114" t="n">
        <x:v>100000</x:v>
      </x:c>
      <x:c r="D1448" s="116"/>
    </x:row>
    <x:row r="1449" ht="15" customHeight="1">
      <x:c r="A1449" s="112" t="str">
        <x:v>4</x:v>
      </x:c>
      <x:c r="B1449" s="114" t="str">
        <x:v>I7</x:v>
      </x:c>
      <x:c r="C1449" s="114" t="str">
        <x:v>DP</x:v>
      </x:c>
      <x:c r="D1449" s="116"/>
    </x:row>
    <x:row r="1450" ht="15" customHeight="1">
      <x:c r="A1450" s="112" t="str">
        <x:v>4</x:v>
      </x:c>
      <x:c r="B1450" s="114" t="str">
        <x:v>L7</x:v>
      </x:c>
      <x:c r="C1450" s="114" t="str">
        <x:v>INDAH</x:v>
      </x:c>
      <x:c r="D1450" s="116"/>
    </x:row>
    <x:row r="1451" ht="15" customHeight="1">
      <x:c r="A1451" s="112" t="str">
        <x:v>4</x:v>
      </x:c>
      <x:c r="B1451" s="114" t="str">
        <x:v>B8</x:v>
      </x:c>
      <x:c r="C1451" s="114" t="n">
        <x:v>5</x:v>
      </x:c>
      <x:c r="D1451" s="116"/>
    </x:row>
    <x:row r="1452" ht="15" customHeight="1">
      <x:c r="A1452" s="112" t="str">
        <x:v>4</x:v>
      </x:c>
      <x:c r="B1452" s="114" t="str">
        <x:v>C8</x:v>
      </x:c>
      <x:c r="C1452" s="114" t="str">
        <x:v>Sandi Mugiyono</x:v>
      </x:c>
      <x:c r="D1452" s="116"/>
    </x:row>
    <x:row r="1453" ht="15" customHeight="1">
      <x:c r="A1453" s="112" t="str">
        <x:v>4</x:v>
      </x:c>
      <x:c r="B1453" s="114" t="str">
        <x:v>D8</x:v>
      </x:c>
      <x:c r="C1453" s="114" t="str">
        <x:v>Graduation</x:v>
      </x:c>
      <x:c r="D1453" s="116"/>
    </x:row>
    <x:row r="1454" ht="15" customHeight="1">
      <x:c r="A1454" s="112" t="str">
        <x:v>4</x:v>
      </x:c>
      <x:c r="B1454" s="114" t="str">
        <x:v>F8</x:v>
      </x:c>
      <x:c r="C1454" s="114" t="str">
        <x:v>2026-09-09T00:00:00</x:v>
      </x:c>
      <x:c r="D1454" s="116"/>
    </x:row>
    <x:row r="1455" ht="15" customHeight="1">
      <x:c r="A1455" s="112" t="str">
        <x:v>4</x:v>
      </x:c>
      <x:c r="B1455" s="114" t="str">
        <x:v>H8</x:v>
      </x:c>
      <x:c r="C1455" s="114" t="n">
        <x:v>100000</x:v>
      </x:c>
      <x:c r="D1455" s="116"/>
    </x:row>
    <x:row r="1456" ht="15" customHeight="1">
      <x:c r="A1456" s="112" t="str">
        <x:v>4</x:v>
      </x:c>
      <x:c r="B1456" s="114" t="str">
        <x:v>I8</x:v>
      </x:c>
      <x:c r="C1456" s="114" t="str">
        <x:v>DP</x:v>
      </x:c>
      <x:c r="D1456" s="116"/>
    </x:row>
    <x:row r="1457" ht="15" customHeight="1">
      <x:c r="A1457" s="112" t="str">
        <x:v>4</x:v>
      </x:c>
      <x:c r="B1457" s="114" t="str">
        <x:v>L8</x:v>
      </x:c>
      <x:c r="C1457" s="114" t="str">
        <x:v>INDAH</x:v>
      </x:c>
      <x:c r="D1457" s="116"/>
    </x:row>
    <x:row r="1458" ht="15" customHeight="1">
      <x:c r="A1458" s="112" t="str">
        <x:v>4</x:v>
      </x:c>
      <x:c r="B1458" s="114" t="str">
        <x:v>B9</x:v>
      </x:c>
      <x:c r="C1458" s="114" t="n">
        <x:v>6</x:v>
      </x:c>
      <x:c r="D1458" s="116"/>
    </x:row>
    <x:row r="1459" ht="15" customHeight="1">
      <x:c r="A1459" s="112" t="str">
        <x:v>4</x:v>
      </x:c>
      <x:c r="B1459" s="114" t="str">
        <x:v>C9</x:v>
      </x:c>
      <x:c r="C1459" s="114" t="str">
        <x:v>Gibran</x:v>
      </x:c>
      <x:c r="D1459" s="116"/>
    </x:row>
    <x:row r="1460" ht="15" customHeight="1">
      <x:c r="A1460" s="112" t="str">
        <x:v>4</x:v>
      </x:c>
      <x:c r="B1460" s="114" t="str">
        <x:v>D9</x:v>
      </x:c>
      <x:c r="C1460" s="114" t="str">
        <x:v>Family A</x:v>
      </x:c>
      <x:c r="D1460" s="116"/>
    </x:row>
    <x:row r="1461" ht="15" customHeight="1">
      <x:c r="A1461" s="112" t="str">
        <x:v>4</x:v>
      </x:c>
      <x:c r="B1461" s="114" t="str">
        <x:v>F9</x:v>
      </x:c>
      <x:c r="C1461" s="114" t="str">
        <x:v>2026-09-05T00:00:00</x:v>
      </x:c>
      <x:c r="D1461" s="116"/>
    </x:row>
    <x:row r="1462" ht="15" customHeight="1">
      <x:c r="A1462" s="112" t="str">
        <x:v>4</x:v>
      </x:c>
      <x:c r="B1462" s="114" t="str">
        <x:v>H9</x:v>
      </x:c>
      <x:c r="C1462" s="114" t="n">
        <x:v>100000</x:v>
      </x:c>
      <x:c r="D1462" s="116"/>
    </x:row>
    <x:row r="1463" ht="15" customHeight="1">
      <x:c r="A1463" s="112" t="str">
        <x:v>4</x:v>
      </x:c>
      <x:c r="B1463" s="114" t="str">
        <x:v>I9</x:v>
      </x:c>
      <x:c r="C1463" s="114" t="str">
        <x:v>DP</x:v>
      </x:c>
      <x:c r="D1463" s="116"/>
    </x:row>
    <x:row r="1464" ht="15" customHeight="1">
      <x:c r="A1464" s="112" t="str">
        <x:v>4</x:v>
      </x:c>
      <x:c r="B1464" s="114" t="str">
        <x:v>L9</x:v>
      </x:c>
      <x:c r="C1464" s="114" t="str">
        <x:v>INDAH</x:v>
      </x:c>
      <x:c r="D1464" s="116"/>
    </x:row>
    <x:row r="1465" ht="15" customHeight="1">
      <x:c r="A1465" s="112" t="str">
        <x:v>4</x:v>
      </x:c>
      <x:c r="B1465" s="114" t="str">
        <x:v>B10</x:v>
      </x:c>
      <x:c r="C1465" s="114" t="n">
        <x:v>7</x:v>
      </x:c>
      <x:c r="D1465" s="116"/>
    </x:row>
    <x:row r="1466" ht="15" customHeight="1">
      <x:c r="A1466" s="112" t="str">
        <x:v>4</x:v>
      </x:c>
      <x:c r="B1466" s="114" t="str">
        <x:v>C10</x:v>
      </x:c>
      <x:c r="C1466" s="114" t="str">
        <x:v>Atiesa</x:v>
      </x:c>
      <x:c r="D1466" s="116"/>
    </x:row>
    <x:row r="1467" ht="15" customHeight="1">
      <x:c r="A1467" s="112" t="str">
        <x:v>4</x:v>
      </x:c>
      <x:c r="B1467" s="114" t="str">
        <x:v>D10</x:v>
      </x:c>
      <x:c r="C1467" s="114" t="str">
        <x:v>Large Group</x:v>
      </x:c>
      <x:c r="D1467" s="116"/>
    </x:row>
    <x:row r="1468" ht="15" customHeight="1">
      <x:c r="A1468" s="112" t="str">
        <x:v>4</x:v>
      </x:c>
      <x:c r="B1468" s="114" t="str">
        <x:v>F10</x:v>
      </x:c>
      <x:c r="C1468" s="114" t="str">
        <x:v>2026-09-04T00:00:00</x:v>
      </x:c>
      <x:c r="D1468" s="116"/>
    </x:row>
    <x:row r="1469" ht="15" customHeight="1">
      <x:c r="A1469" s="112" t="str">
        <x:v>4</x:v>
      </x:c>
      <x:c r="B1469" s="114" t="str">
        <x:v>H10</x:v>
      </x:c>
      <x:c r="C1469" s="114" t="n">
        <x:v>125000</x:v>
      </x:c>
      <x:c r="D1469" s="116"/>
    </x:row>
    <x:row r="1470" ht="15" customHeight="1">
      <x:c r="A1470" s="112" t="str">
        <x:v>4</x:v>
      </x:c>
      <x:c r="B1470" s="114" t="str">
        <x:v>I10</x:v>
      </x:c>
      <x:c r="C1470" s="114" t="str">
        <x:v>Lunas</x:v>
      </x:c>
      <x:c r="D1470" s="116"/>
    </x:row>
    <x:row r="1471" ht="15" customHeight="1">
      <x:c r="A1471" s="112" t="str">
        <x:v>4</x:v>
      </x:c>
      <x:c r="B1471" s="114" t="str">
        <x:v>J10</x:v>
      </x:c>
      <x:c r="C1471" s="114" t="str">
        <x:v>Uploaded</x:v>
      </x:c>
      <x:c r="D1471" s="116"/>
    </x:row>
    <x:row r="1472" ht="15" customHeight="1">
      <x:c r="A1472" s="112" t="str">
        <x:v>4</x:v>
      </x:c>
      <x:c r="B1472" s="114" t="str">
        <x:v>K10</x:v>
      </x:c>
      <x:c r="C1472" s="114" t="str">
        <x:v>Uploaded</x:v>
      </x:c>
      <x:c r="D1472" s="116"/>
    </x:row>
    <x:row r="1473" ht="15" customHeight="1">
      <x:c r="A1473" s="112" t="str">
        <x:v>4</x:v>
      </x:c>
      <x:c r="B1473" s="114" t="str">
        <x:v>L10</x:v>
      </x:c>
      <x:c r="C1473" s="114" t="str">
        <x:v>INDAH</x:v>
      </x:c>
      <x:c r="D1473" s="116"/>
    </x:row>
    <x:row r="1474" ht="15" customHeight="1">
      <x:c r="A1474" s="112" t="str">
        <x:v>4</x:v>
      </x:c>
      <x:c r="B1474" s="114" t="str">
        <x:v>B11</x:v>
      </x:c>
      <x:c r="C1474" s="114" t="n">
        <x:v>8</x:v>
      </x:c>
      <x:c r="D1474" s="116"/>
    </x:row>
    <x:row r="1475" ht="15" customHeight="1">
      <x:c r="A1475" s="112" t="str">
        <x:v>4</x:v>
      </x:c>
      <x:c r="B1475" s="114" t="str">
        <x:v>C11</x:v>
      </x:c>
      <x:c r="C1475" s="114" t="str">
        <x:v>Wildan</x:v>
      </x:c>
      <x:c r="D1475" s="116"/>
    </x:row>
    <x:row r="1476" ht="15" customHeight="1">
      <x:c r="A1476" s="112" t="str">
        <x:v>4</x:v>
      </x:c>
      <x:c r="B1476" s="114" t="str">
        <x:v>D11</x:v>
      </x:c>
      <x:c r="C1476" s="114" t="str">
        <x:v>Graduation</x:v>
      </x:c>
      <x:c r="D1476" s="116"/>
    </x:row>
    <x:row r="1477" ht="15" customHeight="1">
      <x:c r="A1477" s="112" t="str">
        <x:v>4</x:v>
      </x:c>
      <x:c r="B1477" s="114" t="str">
        <x:v>F11</x:v>
      </x:c>
      <x:c r="C1477" s="114" t="str">
        <x:v>2026-09-05T00:00:00</x:v>
      </x:c>
      <x:c r="D1477" s="116"/>
    </x:row>
    <x:row r="1478" ht="15" customHeight="1">
      <x:c r="A1478" s="112" t="str">
        <x:v>4</x:v>
      </x:c>
      <x:c r="B1478" s="114" t="str">
        <x:v>H11</x:v>
      </x:c>
      <x:c r="C1478" s="114" t="n">
        <x:v>100000</x:v>
      </x:c>
      <x:c r="D1478" s="116"/>
    </x:row>
    <x:row r="1479" ht="15" customHeight="1">
      <x:c r="A1479" s="112" t="str">
        <x:v>4</x:v>
      </x:c>
      <x:c r="B1479" s="114" t="str">
        <x:v>I11</x:v>
      </x:c>
      <x:c r="C1479" s="114" t="str">
        <x:v>DP</x:v>
      </x:c>
      <x:c r="D1479" s="116"/>
    </x:row>
    <x:row r="1480" ht="15" customHeight="1">
      <x:c r="A1480" s="112" t="str">
        <x:v>4</x:v>
      </x:c>
      <x:c r="B1480" s="114" t="str">
        <x:v>L11</x:v>
      </x:c>
      <x:c r="C1480" s="114" t="str">
        <x:v>INDAH</x:v>
      </x:c>
      <x:c r="D1480" s="116"/>
    </x:row>
    <x:row r="1481" ht="15" customHeight="1">
      <x:c r="A1481" s="112" t="str">
        <x:v>4</x:v>
      </x:c>
      <x:c r="B1481" s="114" t="str">
        <x:v>B12</x:v>
      </x:c>
      <x:c r="C1481" s="114" t="n">
        <x:v>9</x:v>
      </x:c>
      <x:c r="D1481" s="116"/>
    </x:row>
    <x:row r="1482" ht="15" customHeight="1">
      <x:c r="A1482" s="112" t="str">
        <x:v>4</x:v>
      </x:c>
      <x:c r="B1482" s="114" t="str">
        <x:v>C12</x:v>
      </x:c>
      <x:c r="C1482" s="114" t="str">
        <x:v>Ananda Yasmin</x:v>
      </x:c>
      <x:c r="D1482" s="116"/>
    </x:row>
    <x:row r="1483" ht="15" customHeight="1">
      <x:c r="A1483" s="112" t="str">
        <x:v>4</x:v>
      </x:c>
      <x:c r="B1483" s="114" t="str">
        <x:v>D12</x:v>
      </x:c>
      <x:c r="C1483" s="114" t="str">
        <x:v>Graduation</x:v>
      </x:c>
      <x:c r="D1483" s="116"/>
    </x:row>
    <x:row r="1484" ht="15" customHeight="1">
      <x:c r="A1484" s="112" t="str">
        <x:v>4</x:v>
      </x:c>
      <x:c r="B1484" s="114" t="str">
        <x:v>F12</x:v>
      </x:c>
      <x:c r="C1484" s="114" t="str">
        <x:v>2026-09-08T00:00:00</x:v>
      </x:c>
      <x:c r="D1484" s="116"/>
    </x:row>
    <x:row r="1485" ht="15" customHeight="1">
      <x:c r="A1485" s="112" t="str">
        <x:v>4</x:v>
      </x:c>
      <x:c r="B1485" s="114" t="str">
        <x:v>H12</x:v>
      </x:c>
      <x:c r="C1485" s="114" t="n">
        <x:v>100000</x:v>
      </x:c>
      <x:c r="D1485" s="116"/>
    </x:row>
    <x:row r="1486" ht="15" customHeight="1">
      <x:c r="A1486" s="112" t="str">
        <x:v>4</x:v>
      </x:c>
      <x:c r="B1486" s="114" t="str">
        <x:v>I12</x:v>
      </x:c>
      <x:c r="C1486" s="114" t="str">
        <x:v>DP</x:v>
      </x:c>
      <x:c r="D1486" s="116"/>
    </x:row>
    <x:row r="1487" ht="15" customHeight="1">
      <x:c r="A1487" s="112" t="str">
        <x:v>4</x:v>
      </x:c>
      <x:c r="B1487" s="114" t="str">
        <x:v>L12</x:v>
      </x:c>
      <x:c r="C1487" s="114" t="str">
        <x:v>INDAH</x:v>
      </x:c>
      <x:c r="D1487" s="116"/>
    </x:row>
    <x:row r="1488" ht="15" customHeight="1">
      <x:c r="A1488" s="112" t="str">
        <x:v>4</x:v>
      </x:c>
      <x:c r="B1488" s="114" t="str">
        <x:v>B13</x:v>
      </x:c>
      <x:c r="C1488" s="114" t="n">
        <x:v>10</x:v>
      </x:c>
      <x:c r="D1488" s="116"/>
    </x:row>
    <x:row r="1489" ht="15" customHeight="1">
      <x:c r="A1489" s="112" t="str">
        <x:v>4</x:v>
      </x:c>
      <x:c r="B1489" s="114" t="str">
        <x:v>C13</x:v>
      </x:c>
      <x:c r="C1489" s="114" t="str">
        <x:v>Aditiya Fauzi</x:v>
      </x:c>
      <x:c r="D1489" s="116"/>
    </x:row>
    <x:row r="1490" ht="15" customHeight="1">
      <x:c r="A1490" s="112" t="str">
        <x:v>4</x:v>
      </x:c>
      <x:c r="B1490" s="114" t="str">
        <x:v>D13</x:v>
      </x:c>
      <x:c r="C1490" s="114" t="str">
        <x:v>Graduation</x:v>
      </x:c>
      <x:c r="D1490" s="116"/>
    </x:row>
    <x:row r="1491" ht="15" customHeight="1">
      <x:c r="A1491" s="112" t="str">
        <x:v>4</x:v>
      </x:c>
      <x:c r="B1491" s="114" t="str">
        <x:v>F13</x:v>
      </x:c>
      <x:c r="C1491" s="114" t="str">
        <x:v>2026-09-08T00:00:00</x:v>
      </x:c>
      <x:c r="D1491" s="116"/>
    </x:row>
    <x:row r="1492" ht="15" customHeight="1">
      <x:c r="A1492" s="112" t="str">
        <x:v>4</x:v>
      </x:c>
      <x:c r="B1492" s="114" t="str">
        <x:v>H13</x:v>
      </x:c>
      <x:c r="C1492" s="114" t="n">
        <x:v>100000</x:v>
      </x:c>
      <x:c r="D1492" s="116"/>
    </x:row>
    <x:row r="1493" ht="15" customHeight="1">
      <x:c r="A1493" s="112" t="str">
        <x:v>4</x:v>
      </x:c>
      <x:c r="B1493" s="114" t="str">
        <x:v>I13</x:v>
      </x:c>
      <x:c r="C1493" s="114" t="str">
        <x:v>DP</x:v>
      </x:c>
      <x:c r="D1493" s="116"/>
    </x:row>
    <x:row r="1494" ht="15" customHeight="1">
      <x:c r="A1494" s="112" t="str">
        <x:v>4</x:v>
      </x:c>
      <x:c r="B1494" s="114" t="str">
        <x:v>L13</x:v>
      </x:c>
      <x:c r="C1494" s="114" t="str">
        <x:v>INDAH</x:v>
      </x:c>
      <x:c r="D1494" s="116"/>
    </x:row>
    <x:row r="1495" ht="15" customHeight="1">
      <x:c r="A1495" s="112" t="str">
        <x:v>4</x:v>
      </x:c>
      <x:c r="B1495" s="114" t="str">
        <x:v>B14</x:v>
      </x:c>
      <x:c r="C1495" s="114" t="n">
        <x:v>11</x:v>
      </x:c>
      <x:c r="D1495" s="116"/>
    </x:row>
    <x:row r="1496" ht="15" customHeight="1">
      <x:c r="A1496" s="112" t="str">
        <x:v>4</x:v>
      </x:c>
      <x:c r="B1496" s="114" t="str">
        <x:v>C14</x:v>
      </x:c>
      <x:c r="C1496" s="114" t="str">
        <x:v>Futsal UIN Saizu</x:v>
      </x:c>
      <x:c r="D1496" s="116"/>
    </x:row>
    <x:row r="1497" ht="15" customHeight="1">
      <x:c r="A1497" s="112" t="str">
        <x:v>4</x:v>
      </x:c>
      <x:c r="B1497" s="114" t="str">
        <x:v>D14</x:v>
      </x:c>
      <x:c r="C1497" s="114" t="str">
        <x:v>Large Group</x:v>
      </x:c>
      <x:c r="D1497" s="116"/>
    </x:row>
    <x:row r="1498" ht="15" customHeight="1">
      <x:c r="A1498" s="112" t="str">
        <x:v>4</x:v>
      </x:c>
      <x:c r="B1498" s="114" t="str">
        <x:v>F14</x:v>
      </x:c>
      <x:c r="C1498" s="114" t="str">
        <x:v>2026-09-04T00:00:00</x:v>
      </x:c>
      <x:c r="D1498" s="116"/>
    </x:row>
    <x:row r="1499" ht="15" customHeight="1">
      <x:c r="A1499" s="112" t="str">
        <x:v>4</x:v>
      </x:c>
      <x:c r="B1499" s="114" t="str">
        <x:v>G14</x:v>
      </x:c>
      <x:c r="C1499" s="114" t="n">
        <x:v>200000</x:v>
      </x:c>
      <x:c r="D1499" s="116"/>
    </x:row>
    <x:row r="1500" ht="15" customHeight="1">
      <x:c r="A1500" s="112" t="str">
        <x:v>4</x:v>
      </x:c>
      <x:c r="B1500" s="114" t="str">
        <x:v>I14</x:v>
      </x:c>
      <x:c r="C1500" s="114" t="str">
        <x:v>Lunas</x:v>
      </x:c>
      <x:c r="D1500" s="116"/>
    </x:row>
    <x:row r="1501" ht="15" customHeight="1">
      <x:c r="A1501" s="112" t="str">
        <x:v>4</x:v>
      </x:c>
      <x:c r="B1501" s="114" t="str">
        <x:v>J14</x:v>
      </x:c>
      <x:c r="C1501" s="114" t="str">
        <x:v>Uploaded</x:v>
      </x:c>
      <x:c r="D1501" s="116"/>
    </x:row>
    <x:row r="1502" ht="15" customHeight="1">
      <x:c r="A1502" s="112" t="str">
        <x:v>4</x:v>
      </x:c>
      <x:c r="B1502" s="114" t="str">
        <x:v>K14</x:v>
      </x:c>
      <x:c r="C1502" s="114" t="str">
        <x:v>Uploaded</x:v>
      </x:c>
      <x:c r="D1502" s="116"/>
    </x:row>
    <x:row r="1503" ht="15" customHeight="1">
      <x:c r="A1503" s="112" t="str">
        <x:v>4</x:v>
      </x:c>
      <x:c r="B1503" s="114" t="str">
        <x:v>L14</x:v>
      </x:c>
      <x:c r="C1503" s="114" t="str">
        <x:v>INDAH</x:v>
      </x:c>
      <x:c r="D1503" s="116"/>
    </x:row>
    <x:row r="1504" ht="15" customHeight="1">
      <x:c r="A1504" s="112" t="str">
        <x:v>4</x:v>
      </x:c>
      <x:c r="B1504" s="114" t="str">
        <x:v>M14</x:v>
      </x:c>
      <x:c r="C1504" s="114" t="str">
        <x:v>ADIF</x:v>
      </x:c>
      <x:c r="D1504" s="116"/>
    </x:row>
    <x:row r="1505" ht="15" customHeight="1">
      <x:c r="A1505" s="112" t="str">
        <x:v>4</x:v>
      </x:c>
      <x:c r="B1505" s="114" t="str">
        <x:v>B15</x:v>
      </x:c>
      <x:c r="C1505" s="114" t="n">
        <x:v>12</x:v>
      </x:c>
      <x:c r="D1505" s="116"/>
    </x:row>
    <x:row r="1506" ht="15" customHeight="1">
      <x:c r="A1506" s="112" t="str">
        <x:v>4</x:v>
      </x:c>
      <x:c r="B1506" s="114" t="str">
        <x:v>C15</x:v>
      </x:c>
      <x:c r="C1506" s="114" t="str">
        <x:v>Aisha</x:v>
      </x:c>
      <x:c r="D1506" s="116"/>
    </x:row>
    <x:row r="1507" ht="15" customHeight="1">
      <x:c r="A1507" s="112" t="str">
        <x:v>4</x:v>
      </x:c>
      <x:c r="B1507" s="114" t="str">
        <x:v>D15</x:v>
      </x:c>
      <x:c r="C1507" s="114" t="str">
        <x:v>Large Group</x:v>
      </x:c>
      <x:c r="D1507" s="116"/>
    </x:row>
    <x:row r="1508" ht="15" customHeight="1">
      <x:c r="A1508" s="112" t="str">
        <x:v>4</x:v>
      </x:c>
      <x:c r="B1508" s="114" t="str">
        <x:v>F15</x:v>
      </x:c>
      <x:c r="C1508" s="114" t="str">
        <x:v>2026-09-07T00:00:00</x:v>
      </x:c>
      <x:c r="D1508" s="116"/>
    </x:row>
    <x:row r="1509" ht="15" customHeight="1">
      <x:c r="A1509" s="112" t="str">
        <x:v>4</x:v>
      </x:c>
      <x:c r="B1509" s="114" t="str">
        <x:v>H15</x:v>
      </x:c>
      <x:c r="C1509" s="114" t="n">
        <x:v>100000</x:v>
      </x:c>
      <x:c r="D1509" s="116"/>
    </x:row>
    <x:row r="1510" ht="15" customHeight="1">
      <x:c r="A1510" s="112" t="str">
        <x:v>4</x:v>
      </x:c>
      <x:c r="B1510" s="114" t="str">
        <x:v>I15</x:v>
      </x:c>
      <x:c r="C1510" s="114" t="str">
        <x:v>DP</x:v>
      </x:c>
      <x:c r="D1510" s="116"/>
    </x:row>
    <x:row r="1511" ht="15" customHeight="1">
      <x:c r="A1511" s="112" t="str">
        <x:v>4</x:v>
      </x:c>
      <x:c r="B1511" s="114" t="str">
        <x:v>L15</x:v>
      </x:c>
      <x:c r="C1511" s="114" t="str">
        <x:v>INDAH</x:v>
      </x:c>
      <x:c r="D1511" s="116"/>
    </x:row>
    <x:row r="1512" ht="15" customHeight="1">
      <x:c r="A1512" s="112" t="str">
        <x:v>4</x:v>
      </x:c>
      <x:c r="B1512" s="114" t="str">
        <x:v>B16</x:v>
      </x:c>
      <x:c r="C1512" s="114" t="n">
        <x:v>13</x:v>
      </x:c>
      <x:c r="D1512" s="116"/>
    </x:row>
    <x:row r="1513" ht="15" customHeight="1">
      <x:c r="A1513" s="112" t="str">
        <x:v>4</x:v>
      </x:c>
      <x:c r="B1513" s="114" t="str">
        <x:v>C16</x:v>
      </x:c>
      <x:c r="C1513" s="114" t="str">
        <x:v>Hanif</x:v>
      </x:c>
      <x:c r="D1513" s="116"/>
    </x:row>
    <x:row r="1514" ht="15" customHeight="1">
      <x:c r="A1514" s="112" t="str">
        <x:v>4</x:v>
      </x:c>
      <x:c r="B1514" s="114" t="str">
        <x:v>D16</x:v>
      </x:c>
      <x:c r="C1514" s="114" t="str">
        <x:v>Large Group</x:v>
      </x:c>
      <x:c r="D1514" s="116"/>
    </x:row>
    <x:row r="1515" ht="15" customHeight="1">
      <x:c r="A1515" s="112" t="str">
        <x:v>4</x:v>
      </x:c>
      <x:c r="B1515" s="114" t="str">
        <x:v>F16</x:v>
      </x:c>
      <x:c r="C1515" s="114" t="str">
        <x:v>2026-09-04T00:00:00</x:v>
      </x:c>
      <x:c r="D1515" s="116"/>
    </x:row>
    <x:row r="1516" ht="15" customHeight="1">
      <x:c r="A1516" s="112" t="str">
        <x:v>4</x:v>
      </x:c>
      <x:c r="B1516" s="114" t="str">
        <x:v>H16</x:v>
      </x:c>
      <x:c r="C1516" s="114" t="n">
        <x:v>125000</x:v>
      </x:c>
      <x:c r="D1516" s="116"/>
    </x:row>
    <x:row r="1517" ht="15" customHeight="1">
      <x:c r="A1517" s="112" t="str">
        <x:v>4</x:v>
      </x:c>
      <x:c r="B1517" s="114" t="str">
        <x:v>I16</x:v>
      </x:c>
      <x:c r="C1517" s="114" t="str">
        <x:v>Lunas</x:v>
      </x:c>
      <x:c r="D1517" s="116"/>
    </x:row>
    <x:row r="1518" ht="15" customHeight="1">
      <x:c r="A1518" s="112" t="str">
        <x:v>4</x:v>
      </x:c>
      <x:c r="B1518" s="114" t="str">
        <x:v>J16</x:v>
      </x:c>
      <x:c r="C1518" s="114" t="str">
        <x:v>Uploaded</x:v>
      </x:c>
      <x:c r="D1518" s="116"/>
    </x:row>
    <x:row r="1519" ht="15" customHeight="1">
      <x:c r="A1519" s="112" t="str">
        <x:v>4</x:v>
      </x:c>
      <x:c r="B1519" s="114" t="str">
        <x:v>K16</x:v>
      </x:c>
      <x:c r="C1519" s="114" t="str">
        <x:v>Uploaded</x:v>
      </x:c>
      <x:c r="D1519" s="116"/>
    </x:row>
    <x:row r="1520" ht="15" customHeight="1">
      <x:c r="A1520" s="112" t="str">
        <x:v>4</x:v>
      </x:c>
      <x:c r="B1520" s="114" t="str">
        <x:v>L16</x:v>
      </x:c>
      <x:c r="C1520" s="114" t="str">
        <x:v>INDAH</x:v>
      </x:c>
      <x:c r="D1520" s="116"/>
    </x:row>
    <x:row r="1521" ht="15" customHeight="1">
      <x:c r="A1521" s="112" t="str">
        <x:v>4</x:v>
      </x:c>
      <x:c r="B1521" s="114" t="str">
        <x:v>M16</x:v>
      </x:c>
      <x:c r="C1521" s="114" t="str">
        <x:v>ADIF</x:v>
      </x:c>
      <x:c r="D1521" s="116"/>
    </x:row>
    <x:row r="1522" ht="15" customHeight="1">
      <x:c r="A1522" s="112" t="str">
        <x:v>4</x:v>
      </x:c>
      <x:c r="B1522" s="114" t="str">
        <x:v>B17</x:v>
      </x:c>
      <x:c r="C1522" s="114" t="n">
        <x:v>14</x:v>
      </x:c>
      <x:c r="D1522" s="116"/>
    </x:row>
    <x:row r="1523" ht="15" customHeight="1">
      <x:c r="A1523" s="112" t="str">
        <x:v>4</x:v>
      </x:c>
      <x:c r="B1523" s="114" t="str">
        <x:v>C17</x:v>
      </x:c>
      <x:c r="C1523" s="114" t="str">
        <x:v>Lembata</x:v>
      </x:c>
      <x:c r="D1523" s="116"/>
    </x:row>
    <x:row r="1524" ht="15" customHeight="1">
      <x:c r="A1524" s="112" t="str">
        <x:v>4</x:v>
      </x:c>
      <x:c r="B1524" s="114" t="str">
        <x:v>D17</x:v>
      </x:c>
      <x:c r="C1524" s="114" t="str">
        <x:v>Large Group</x:v>
      </x:c>
      <x:c r="D1524" s="116"/>
    </x:row>
    <x:row r="1525" ht="15" customHeight="1">
      <x:c r="A1525" s="112" t="str">
        <x:v>4</x:v>
      </x:c>
      <x:c r="B1525" s="114" t="str">
        <x:v>F17</x:v>
      </x:c>
      <x:c r="C1525" s="114" t="str">
        <x:v>2026-09-06T00:00:00</x:v>
      </x:c>
      <x:c r="D1525" s="116"/>
    </x:row>
    <x:row r="1526" ht="15" customHeight="1">
      <x:c r="A1526" s="112" t="str">
        <x:v>4</x:v>
      </x:c>
      <x:c r="B1526" s="114" t="str">
        <x:v>H17</x:v>
      </x:c>
      <x:c r="C1526" s="114" t="n">
        <x:v>275000</x:v>
      </x:c>
      <x:c r="D1526" s="116"/>
    </x:row>
    <x:row r="1527" ht="15" customHeight="1">
      <x:c r="A1527" s="112" t="str">
        <x:v>4</x:v>
      </x:c>
      <x:c r="B1527" s="114" t="str">
        <x:v>I17</x:v>
      </x:c>
      <x:c r="C1527" s="114" t="str">
        <x:v>DP</x:v>
      </x:c>
      <x:c r="D1527" s="116"/>
    </x:row>
    <x:row r="1528" ht="15" customHeight="1">
      <x:c r="A1528" s="112" t="str">
        <x:v>4</x:v>
      </x:c>
      <x:c r="B1528" s="114" t="str">
        <x:v>L17</x:v>
      </x:c>
      <x:c r="C1528" s="114" t="str">
        <x:v>INDAH</x:v>
      </x:c>
      <x:c r="D1528" s="116"/>
    </x:row>
    <x:row r="1529" ht="15" customHeight="1">
      <x:c r="A1529" s="112" t="str">
        <x:v>4</x:v>
      </x:c>
      <x:c r="B1529" s="114" t="str">
        <x:v>B18</x:v>
      </x:c>
      <x:c r="C1529" s="114" t="n">
        <x:v>15</x:v>
      </x:c>
      <x:c r="D1529" s="116"/>
    </x:row>
    <x:row r="1530" ht="15" customHeight="1">
      <x:c r="A1530" s="112" t="str">
        <x:v>4</x:v>
      </x:c>
      <x:c r="B1530" s="114" t="str">
        <x:v>C18</x:v>
      </x:c>
      <x:c r="C1530" s="114" t="str">
        <x:v>Sumberejo</x:v>
      </x:c>
      <x:c r="D1530" s="116"/>
    </x:row>
    <x:row r="1531" ht="15" customHeight="1">
      <x:c r="A1531" s="112" t="str">
        <x:v>4</x:v>
      </x:c>
      <x:c r="B1531" s="114" t="str">
        <x:v>D18</x:v>
      </x:c>
      <x:c r="C1531" s="114" t="str">
        <x:v>Large Group</x:v>
      </x:c>
      <x:c r="D1531" s="116"/>
    </x:row>
    <x:row r="1532" ht="15" customHeight="1">
      <x:c r="A1532" s="112" t="str">
        <x:v>4</x:v>
      </x:c>
      <x:c r="B1532" s="114" t="str">
        <x:v>F18</x:v>
      </x:c>
      <x:c r="C1532" s="114" t="str">
        <x:v>2026-09-04T00:00:00</x:v>
      </x:c>
      <x:c r="D1532" s="116"/>
    </x:row>
    <x:row r="1533" ht="15" customHeight="1">
      <x:c r="A1533" s="112" t="str">
        <x:v>4</x:v>
      </x:c>
      <x:c r="B1533" s="114" t="str">
        <x:v>H18</x:v>
      </x:c>
      <x:c r="C1533" s="114" t="n">
        <x:v>150000</x:v>
      </x:c>
      <x:c r="D1533" s="116"/>
    </x:row>
    <x:row r="1534" ht="15" customHeight="1">
      <x:c r="A1534" s="112" t="str">
        <x:v>4</x:v>
      </x:c>
      <x:c r="B1534" s="114" t="str">
        <x:v>I18</x:v>
      </x:c>
      <x:c r="C1534" s="114" t="str">
        <x:v>Lunas</x:v>
      </x:c>
      <x:c r="D1534" s="116"/>
    </x:row>
    <x:row r="1535" ht="15" customHeight="1">
      <x:c r="A1535" s="112" t="str">
        <x:v>4</x:v>
      </x:c>
      <x:c r="B1535" s="114" t="str">
        <x:v>J18</x:v>
      </x:c>
      <x:c r="C1535" s="114" t="str">
        <x:v>Uploaded</x:v>
      </x:c>
      <x:c r="D1535" s="116"/>
    </x:row>
    <x:row r="1536" ht="15" customHeight="1">
      <x:c r="A1536" s="112" t="str">
        <x:v>4</x:v>
      </x:c>
      <x:c r="B1536" s="114" t="str">
        <x:v>K18</x:v>
      </x:c>
      <x:c r="C1536" s="114" t="str">
        <x:v>Uploaded</x:v>
      </x:c>
      <x:c r="D1536" s="116"/>
    </x:row>
    <x:row r="1537" ht="15" customHeight="1">
      <x:c r="A1537" s="112" t="str">
        <x:v>4</x:v>
      </x:c>
      <x:c r="B1537" s="114" t="str">
        <x:v>L18</x:v>
      </x:c>
      <x:c r="C1537" s="114" t="str">
        <x:v>INDAH</x:v>
      </x:c>
      <x:c r="D1537" s="116"/>
    </x:row>
    <x:row r="1538" ht="15" customHeight="1">
      <x:c r="A1538" s="112" t="str">
        <x:v>4</x:v>
      </x:c>
      <x:c r="B1538" s="114" t="str">
        <x:v>M18</x:v>
      </x:c>
      <x:c r="C1538" s="114" t="str">
        <x:v>ADIF</x:v>
      </x:c>
      <x:c r="D1538" s="116"/>
    </x:row>
    <x:row r="1539" ht="15" customHeight="1">
      <x:c r="A1539" s="112" t="str">
        <x:v>4</x:v>
      </x:c>
      <x:c r="B1539" s="114" t="str">
        <x:v>B19</x:v>
      </x:c>
      <x:c r="C1539" s="114" t="n">
        <x:v>16</x:v>
      </x:c>
      <x:c r="D1539" s="116"/>
    </x:row>
    <x:row r="1540" ht="15" customHeight="1">
      <x:c r="A1540" s="112" t="str">
        <x:v>4</x:v>
      </x:c>
      <x:c r="B1540" s="114" t="str">
        <x:v>C19</x:v>
      </x:c>
      <x:c r="C1540" s="114" t="str">
        <x:v>EliaSeptia</x:v>
      </x:c>
      <x:c r="D1540" s="116"/>
    </x:row>
    <x:row r="1541" ht="15" customHeight="1">
      <x:c r="A1541" s="112" t="str">
        <x:v>4</x:v>
      </x:c>
      <x:c r="B1541" s="114" t="str">
        <x:v>D19</x:v>
      </x:c>
      <x:c r="C1541" s="114" t="str">
        <x:v>Photofox</x:v>
      </x:c>
      <x:c r="D1541" s="116"/>
    </x:row>
    <x:row r="1542" ht="15" customHeight="1">
      <x:c r="A1542" s="112" t="str">
        <x:v>4</x:v>
      </x:c>
      <x:c r="B1542" s="114" t="str">
        <x:v>F19</x:v>
      </x:c>
      <x:c r="C1542" s="114" t="str">
        <x:v>2026-09-04T00:00:00</x:v>
      </x:c>
      <x:c r="D1542" s="116"/>
    </x:row>
    <x:row r="1543" ht="15" customHeight="1">
      <x:c r="A1543" s="112" t="str">
        <x:v>4</x:v>
      </x:c>
      <x:c r="B1543" s="114" t="str">
        <x:v>G19</x:v>
      </x:c>
      <x:c r="C1543" s="114" t="n">
        <x:v>0</x:v>
      </x:c>
      <x:c r="D1543" s="116"/>
    </x:row>
    <x:row r="1544" ht="15" customHeight="1">
      <x:c r="A1544" s="112" t="str">
        <x:v>4</x:v>
      </x:c>
      <x:c r="B1544" s="114" t="str">
        <x:v>H19</x:v>
      </x:c>
      <x:c r="C1544" s="114" t="n">
        <x:v>0</x:v>
      </x:c>
      <x:c r="D1544" s="116"/>
    </x:row>
    <x:row r="1545" ht="15" customHeight="1">
      <x:c r="A1545" s="112" t="str">
        <x:v>4</x:v>
      </x:c>
      <x:c r="B1545" s="114" t="str">
        <x:v>I19</x:v>
      </x:c>
      <x:c r="C1545" s="114" t="str">
        <x:v>Lunas</x:v>
      </x:c>
      <x:c r="D1545" s="116"/>
    </x:row>
    <x:row r="1546" ht="15" customHeight="1">
      <x:c r="A1546" s="112" t="str">
        <x:v>4</x:v>
      </x:c>
      <x:c r="B1546" s="114" t="str">
        <x:v>J19</x:v>
      </x:c>
      <x:c r="C1546" s="114" t="str">
        <x:v>Uploaded</x:v>
      </x:c>
      <x:c r="D1546" s="116"/>
    </x:row>
    <x:row r="1547" ht="15" customHeight="1">
      <x:c r="A1547" s="112" t="str">
        <x:v>4</x:v>
      </x:c>
      <x:c r="B1547" s="114" t="str">
        <x:v>K19</x:v>
      </x:c>
      <x:c r="C1547" s="114" t="str">
        <x:v>Uploaded</x:v>
      </x:c>
      <x:c r="D1547" s="116"/>
    </x:row>
    <x:row r="1548" ht="15" customHeight="1">
      <x:c r="A1548" s="112" t="str">
        <x:v>4</x:v>
      </x:c>
      <x:c r="B1548" s="114" t="str">
        <x:v>L19</x:v>
      </x:c>
      <x:c r="C1548" s="114" t="str">
        <x:v>INDAH</x:v>
      </x:c>
      <x:c r="D1548" s="116"/>
    </x:row>
    <x:row r="1549" ht="15" customHeight="1">
      <x:c r="A1549" s="112" t="str">
        <x:v>4</x:v>
      </x:c>
      <x:c r="B1549" s="114" t="str">
        <x:v>M19</x:v>
      </x:c>
      <x:c r="C1549" s="114" t="str">
        <x:v>ADIF</x:v>
      </x:c>
      <x:c r="D1549" s="116"/>
    </x:row>
    <x:row r="1550" ht="15" customHeight="1">
      <x:c r="A1550" s="112" t="str">
        <x:v>4</x:v>
      </x:c>
      <x:c r="B1550" s="114" t="str">
        <x:v>B20</x:v>
      </x:c>
      <x:c r="C1550" s="114" t="n">
        <x:v>17</x:v>
      </x:c>
      <x:c r="D1550" s="116"/>
    </x:row>
    <x:row r="1551" ht="15" customHeight="1">
      <x:c r="A1551" s="112" t="str">
        <x:v>4</x:v>
      </x:c>
      <x:c r="B1551" s="114" t="str">
        <x:v>C20</x:v>
      </x:c>
      <x:c r="C1551" s="114" t="str">
        <x:v>Flower</x:v>
      </x:c>
      <x:c r="D1551" s="116"/>
    </x:row>
    <x:row r="1552" ht="15" customHeight="1">
      <x:c r="A1552" s="112" t="str">
        <x:v>4</x:v>
      </x:c>
      <x:c r="B1552" s="114" t="str">
        <x:v>D20</x:v>
      </x:c>
      <x:c r="C1552" s="114" t="str">
        <x:v>Large Group</x:v>
      </x:c>
      <x:c r="D1552" s="116"/>
    </x:row>
    <x:row r="1553" ht="15" customHeight="1">
      <x:c r="A1553" s="112" t="str">
        <x:v>4</x:v>
      </x:c>
      <x:c r="B1553" s="114" t="str">
        <x:v>F20</x:v>
      </x:c>
      <x:c r="C1553" s="114" t="str">
        <x:v>2026-09-04T00:00:00</x:v>
      </x:c>
      <x:c r="D1553" s="116"/>
    </x:row>
    <x:row r="1554" ht="15" customHeight="1">
      <x:c r="A1554" s="112" t="str">
        <x:v>4</x:v>
      </x:c>
      <x:c r="B1554" s="114" t="str">
        <x:v>G20</x:v>
      </x:c>
      <x:c r="C1554" s="114" t="n">
        <x:v>100000</x:v>
      </x:c>
      <x:c r="D1554" s="116"/>
    </x:row>
    <x:row r="1555" ht="15" customHeight="1">
      <x:c r="A1555" s="112" t="str">
        <x:v>4</x:v>
      </x:c>
      <x:c r="B1555" s="114" t="str">
        <x:v>I20</x:v>
      </x:c>
      <x:c r="C1555" s="114" t="str">
        <x:v>Lunas</x:v>
      </x:c>
      <x:c r="D1555" s="116"/>
    </x:row>
    <x:row r="1556" ht="15" customHeight="1">
      <x:c r="A1556" s="112" t="str">
        <x:v>4</x:v>
      </x:c>
      <x:c r="B1556" s="114" t="str">
        <x:v>J20</x:v>
      </x:c>
      <x:c r="C1556" s="114" t="str">
        <x:v>Uploaded</x:v>
      </x:c>
      <x:c r="D1556" s="116"/>
    </x:row>
    <x:row r="1557" ht="15" customHeight="1">
      <x:c r="A1557" s="112" t="str">
        <x:v>4</x:v>
      </x:c>
      <x:c r="B1557" s="114" t="str">
        <x:v>K20</x:v>
      </x:c>
      <x:c r="C1557" s="114" t="str">
        <x:v>Pending</x:v>
      </x:c>
      <x:c r="D1557" s="116"/>
    </x:row>
    <x:row r="1558" ht="15" customHeight="1">
      <x:c r="A1558" s="112" t="str">
        <x:v>4</x:v>
      </x:c>
      <x:c r="B1558" s="114" t="str">
        <x:v>L20</x:v>
      </x:c>
      <x:c r="C1558" s="114" t="str">
        <x:v>INDAH</x:v>
      </x:c>
      <x:c r="D1558" s="116"/>
    </x:row>
    <x:row r="1559" ht="15" customHeight="1">
      <x:c r="A1559" s="112" t="str">
        <x:v>4</x:v>
      </x:c>
      <x:c r="B1559" s="114" t="str">
        <x:v>M20</x:v>
      </x:c>
      <x:c r="C1559" s="114" t="str">
        <x:v>ADIF</x:v>
      </x:c>
      <x:c r="D1559" s="116"/>
    </x:row>
    <x:row r="1560" ht="15" customHeight="1">
      <x:c r="A1560" s="112" t="str">
        <x:v>4</x:v>
      </x:c>
      <x:c r="B1560" s="114" t="str">
        <x:v>B21</x:v>
      </x:c>
      <x:c r="C1560" s="114" t="n">
        <x:v>18</x:v>
      </x:c>
      <x:c r="D1560" s="116"/>
    </x:row>
    <x:row r="1561" ht="15" customHeight="1">
      <x:c r="A1561" s="112" t="str">
        <x:v>4</x:v>
      </x:c>
      <x:c r="B1561" s="114" t="str">
        <x:v>C21</x:v>
      </x:c>
      <x:c r="C1561" s="114" t="str">
        <x:v>Tiara Dwina Savitri</x:v>
      </x:c>
      <x:c r="D1561" s="116"/>
    </x:row>
    <x:row r="1562" ht="15" customHeight="1">
      <x:c r="A1562" s="112" t="str">
        <x:v>4</x:v>
      </x:c>
      <x:c r="B1562" s="114" t="str">
        <x:v>D21</x:v>
      </x:c>
      <x:c r="C1562" s="114" t="str">
        <x:v>Large Group</x:v>
      </x:c>
      <x:c r="D1562" s="116"/>
    </x:row>
    <x:row r="1563" ht="15" customHeight="1">
      <x:c r="A1563" s="112" t="str">
        <x:v>4</x:v>
      </x:c>
      <x:c r="B1563" s="114" t="str">
        <x:v>F21</x:v>
      </x:c>
      <x:c r="C1563" s="114" t="str">
        <x:v>2026-09-05T00:00:00</x:v>
      </x:c>
      <x:c r="D1563" s="116"/>
    </x:row>
    <x:row r="1564" ht="15" customHeight="1">
      <x:c r="A1564" s="112" t="str">
        <x:v>4</x:v>
      </x:c>
      <x:c r="B1564" s="114" t="str">
        <x:v>H21</x:v>
      </x:c>
      <x:c r="C1564" s="114" t="n">
        <x:v>425000</x:v>
      </x:c>
      <x:c r="D1564" s="116"/>
    </x:row>
    <x:row r="1565" ht="15" customHeight="1">
      <x:c r="A1565" s="112" t="str">
        <x:v>4</x:v>
      </x:c>
      <x:c r="B1565" s="114" t="str">
        <x:v>I21</x:v>
      </x:c>
      <x:c r="C1565" s="114" t="str">
        <x:v>Lunas</x:v>
      </x:c>
      <x:c r="D1565" s="116"/>
    </x:row>
    <x:row r="1566" ht="15" customHeight="1">
      <x:c r="A1566" s="112" t="str">
        <x:v>4</x:v>
      </x:c>
      <x:c r="B1566" s="114" t="str">
        <x:v>L21</x:v>
      </x:c>
      <x:c r="C1566" s="114" t="str">
        <x:v>INDAH</x:v>
      </x:c>
      <x:c r="D1566" s="116"/>
    </x:row>
    <x:row r="1567" ht="15" customHeight="1">
      <x:c r="A1567" s="112" t="str">
        <x:v>4</x:v>
      </x:c>
      <x:c r="B1567" s="114" t="str">
        <x:v>B22</x:v>
      </x:c>
      <x:c r="C1567" s="114" t="n">
        <x:v>19</x:v>
      </x:c>
      <x:c r="D1567" s="116"/>
    </x:row>
    <x:row r="1568" ht="15" customHeight="1">
      <x:c r="A1568" s="112" t="str">
        <x:v>4</x:v>
      </x:c>
      <x:c r="B1568" s="114" t="str">
        <x:v>C22</x:v>
      </x:c>
      <x:c r="C1568" s="114" t="str">
        <x:v>Muhammad Adam Hifar</x:v>
      </x:c>
      <x:c r="D1568" s="116"/>
    </x:row>
    <x:row r="1569" ht="15" customHeight="1">
      <x:c r="A1569" s="112" t="str">
        <x:v>4</x:v>
      </x:c>
      <x:c r="B1569" s="114" t="str">
        <x:v>D22</x:v>
      </x:c>
      <x:c r="C1569" s="114" t="str">
        <x:v>Graduation</x:v>
      </x:c>
      <x:c r="D1569" s="116"/>
    </x:row>
    <x:row r="1570" ht="15" customHeight="1">
      <x:c r="A1570" s="112" t="str">
        <x:v>4</x:v>
      </x:c>
      <x:c r="B1570" s="114" t="str">
        <x:v>F22</x:v>
      </x:c>
      <x:c r="C1570" s="114" t="str">
        <x:v>2026-09-08T00:00:00</x:v>
      </x:c>
      <x:c r="D1570" s="116"/>
    </x:row>
    <x:row r="1571" ht="15" customHeight="1">
      <x:c r="A1571" s="112" t="str">
        <x:v>4</x:v>
      </x:c>
      <x:c r="B1571" s="114" t="str">
        <x:v>H22</x:v>
      </x:c>
      <x:c r="C1571" s="114" t="n">
        <x:v>100000</x:v>
      </x:c>
      <x:c r="D1571" s="116"/>
    </x:row>
    <x:row r="1572" ht="15" customHeight="1">
      <x:c r="A1572" s="112" t="str">
        <x:v>4</x:v>
      </x:c>
      <x:c r="B1572" s="114" t="str">
        <x:v>I22</x:v>
      </x:c>
      <x:c r="C1572" s="114" t="str">
        <x:v>DP</x:v>
      </x:c>
      <x:c r="D1572" s="116"/>
    </x:row>
    <x:row r="1573" ht="15" customHeight="1">
      <x:c r="A1573" s="112" t="str">
        <x:v>4</x:v>
      </x:c>
      <x:c r="B1573" s="114" t="str">
        <x:v>L22</x:v>
      </x:c>
      <x:c r="C1573" s="114" t="str">
        <x:v>INDAH</x:v>
      </x:c>
      <x:c r="D1573" s="116"/>
    </x:row>
    <x:row r="1574" ht="15" customHeight="1">
      <x:c r="A1574" s="112" t="str">
        <x:v>4</x:v>
      </x:c>
      <x:c r="B1574" s="114" t="str">
        <x:v>B23</x:v>
      </x:c>
      <x:c r="C1574" s="114" t="n">
        <x:v>20</x:v>
      </x:c>
      <x:c r="D1574" s="116"/>
    </x:row>
    <x:row r="1575" ht="15" customHeight="1">
      <x:c r="A1575" s="112" t="str">
        <x:v>4</x:v>
      </x:c>
      <x:c r="B1575" s="114" t="str">
        <x:v>C23</x:v>
      </x:c>
      <x:c r="C1575" s="114" t="str">
        <x:v>Ama</x:v>
      </x:c>
      <x:c r="D1575" s="116"/>
    </x:row>
    <x:row r="1576" ht="15" customHeight="1">
      <x:c r="A1576" s="112" t="str">
        <x:v>4</x:v>
      </x:c>
      <x:c r="B1576" s="114" t="str">
        <x:v>D23</x:v>
      </x:c>
      <x:c r="C1576" s="114" t="str">
        <x:v>Graduation</x:v>
      </x:c>
      <x:c r="D1576" s="116"/>
    </x:row>
    <x:row r="1577" ht="15" customHeight="1">
      <x:c r="A1577" s="112" t="str">
        <x:v>4</x:v>
      </x:c>
      <x:c r="B1577" s="114" t="str">
        <x:v>F23</x:v>
      </x:c>
      <x:c r="C1577" s="114" t="str">
        <x:v>2026-09-09T00:00:00</x:v>
      </x:c>
      <x:c r="D1577" s="116"/>
    </x:row>
    <x:row r="1578" ht="15" customHeight="1">
      <x:c r="A1578" s="112" t="str">
        <x:v>4</x:v>
      </x:c>
      <x:c r="B1578" s="114" t="str">
        <x:v>H23</x:v>
      </x:c>
      <x:c r="C1578" s="114" t="n">
        <x:v>100000</x:v>
      </x:c>
      <x:c r="D1578" s="116"/>
    </x:row>
    <x:row r="1579" ht="15" customHeight="1">
      <x:c r="A1579" s="112" t="str">
        <x:v>4</x:v>
      </x:c>
      <x:c r="B1579" s="114" t="str">
        <x:v>I23</x:v>
      </x:c>
      <x:c r="C1579" s="114" t="str">
        <x:v>DP</x:v>
      </x:c>
      <x:c r="D1579" s="116"/>
    </x:row>
    <x:row r="1580" ht="15" customHeight="1">
      <x:c r="A1580" s="112" t="str">
        <x:v>4</x:v>
      </x:c>
      <x:c r="B1580" s="114" t="str">
        <x:v>L23</x:v>
      </x:c>
      <x:c r="C1580" s="114" t="str">
        <x:v>INDAH</x:v>
      </x:c>
      <x:c r="D1580" s="116"/>
    </x:row>
    <x:row r="1581" ht="15" customHeight="1">
      <x:c r="A1581" s="112" t="str">
        <x:v>4</x:v>
      </x:c>
      <x:c r="B1581" s="114" t="str">
        <x:v>C24</x:v>
      </x:c>
      <x:c r="C1581" s="114" t="str">
        <x:v>Zhafira Azfa</x:v>
      </x:c>
      <x:c r="D1581" s="116"/>
    </x:row>
    <x:row r="1582" ht="15" customHeight="1">
      <x:c r="A1582" s="112" t="str">
        <x:v>4</x:v>
      </x:c>
      <x:c r="B1582" s="114" t="str">
        <x:v>D24</x:v>
      </x:c>
      <x:c r="C1582" s="114" t="str">
        <x:v>Graduation Premium</x:v>
      </x:c>
      <x:c r="D1582" s="116"/>
    </x:row>
    <x:row r="1583" ht="15" customHeight="1">
      <x:c r="A1583" s="112" t="str">
        <x:v>4</x:v>
      </x:c>
      <x:c r="B1583" s="114" t="str">
        <x:v>F24</x:v>
      </x:c>
      <x:c r="C1583" s="114" t="str">
        <x:v>2026-09-09T00:00:00</x:v>
      </x:c>
      <x:c r="D1583" s="116"/>
    </x:row>
    <x:row r="1584" ht="15" customHeight="1">
      <x:c r="A1584" s="112" t="str">
        <x:v>4</x:v>
      </x:c>
      <x:c r="B1584" s="114" t="str">
        <x:v>H24</x:v>
      </x:c>
      <x:c r="C1584" s="114" t="n">
        <x:v>100000</x:v>
      </x:c>
      <x:c r="D1584" s="116"/>
    </x:row>
    <x:row r="1585" ht="15" customHeight="1">
      <x:c r="A1585" s="112" t="str">
        <x:v>4</x:v>
      </x:c>
      <x:c r="B1585" s="114" t="str">
        <x:v>I24</x:v>
      </x:c>
      <x:c r="C1585" s="114" t="str">
        <x:v>DP</x:v>
      </x:c>
      <x:c r="D1585" s="116"/>
    </x:row>
    <x:row r="1586" ht="15" customHeight="1">
      <x:c r="A1586" s="112" t="str">
        <x:v>4</x:v>
      </x:c>
      <x:c r="B1586" s="114" t="str">
        <x:v>L24</x:v>
      </x:c>
      <x:c r="C1586" s="114" t="str">
        <x:v>INDAH</x:v>
      </x:c>
      <x:c r="D1586" s="116"/>
    </x:row>
    <x:row r="1587" ht="15" customHeight="1">
      <x:c r="A1587" s="112" t="str">
        <x:v>4</x:v>
      </x:c>
      <x:c r="B1587" s="114" t="str">
        <x:v>C25</x:v>
      </x:c>
      <x:c r="C1587" s="114" t="str">
        <x:v>Tazkia</x:v>
      </x:c>
      <x:c r="D1587" s="116"/>
    </x:row>
    <x:row r="1588" ht="15" customHeight="1">
      <x:c r="A1588" s="112" t="str">
        <x:v>4</x:v>
      </x:c>
      <x:c r="B1588" s="114" t="str">
        <x:v>D25</x:v>
      </x:c>
      <x:c r="C1588" s="114" t="str">
        <x:v>Large Group</x:v>
      </x:c>
      <x:c r="D1588" s="116"/>
    </x:row>
    <x:row r="1589" ht="15" customHeight="1">
      <x:c r="A1589" s="112" t="str">
        <x:v>4</x:v>
      </x:c>
      <x:c r="B1589" s="114" t="str">
        <x:v>F25</x:v>
      </x:c>
      <x:c r="C1589" s="114" t="str">
        <x:v>2026-09-04T00:00:00</x:v>
      </x:c>
      <x:c r="D1589" s="116"/>
    </x:row>
    <x:row r="1590" ht="15" customHeight="1">
      <x:c r="A1590" s="112" t="str">
        <x:v>4</x:v>
      </x:c>
      <x:c r="B1590" s="114" t="str">
        <x:v>H25</x:v>
      </x:c>
      <x:c r="C1590" s="114" t="n">
        <x:v>150000</x:v>
      </x:c>
      <x:c r="D1590" s="116"/>
    </x:row>
    <x:row r="1591" ht="15" customHeight="1">
      <x:c r="A1591" s="112" t="str">
        <x:v>4</x:v>
      </x:c>
      <x:c r="B1591" s="114" t="str">
        <x:v>I25</x:v>
      </x:c>
      <x:c r="C1591" s="114" t="str">
        <x:v>Lunas</x:v>
      </x:c>
      <x:c r="D1591" s="116"/>
    </x:row>
    <x:row r="1592" ht="15" customHeight="1">
      <x:c r="A1592" s="112" t="str">
        <x:v>4</x:v>
      </x:c>
      <x:c r="B1592" s="114" t="str">
        <x:v>J25</x:v>
      </x:c>
      <x:c r="C1592" s="114" t="str">
        <x:v>Uploaded</x:v>
      </x:c>
      <x:c r="D1592" s="116"/>
    </x:row>
    <x:row r="1593" ht="15" customHeight="1">
      <x:c r="A1593" s="112" t="str">
        <x:v>4</x:v>
      </x:c>
      <x:c r="B1593" s="114" t="str">
        <x:v>K25</x:v>
      </x:c>
      <x:c r="C1593" s="114" t="str">
        <x:v>Pending</x:v>
      </x:c>
      <x:c r="D1593" s="116"/>
    </x:row>
    <x:row r="1594" ht="15" customHeight="1">
      <x:c r="A1594" s="112" t="str">
        <x:v>4</x:v>
      </x:c>
      <x:c r="B1594" s="114" t="str">
        <x:v>L25</x:v>
      </x:c>
      <x:c r="C1594" s="114" t="str">
        <x:v>INDAH</x:v>
      </x:c>
      <x:c r="D1594" s="116"/>
    </x:row>
    <x:row r="1595" ht="15" customHeight="1">
      <x:c r="A1595" s="112" t="str">
        <x:v>4</x:v>
      </x:c>
      <x:c r="B1595" s="114" t="str">
        <x:v>M25</x:v>
      </x:c>
      <x:c r="C1595" s="114" t="str">
        <x:v>ADIF</x:v>
      </x:c>
      <x:c r="D1595" s="116"/>
    </x:row>
    <x:row r="1596" ht="15" customHeight="1">
      <x:c r="A1596" s="112" t="str">
        <x:v>4</x:v>
      </x:c>
      <x:c r="B1596" s="114" t="str">
        <x:v>C26</x:v>
      </x:c>
      <x:c r="C1596" s="114" t="str">
        <x:v>wahyu puji prasetio</x:v>
      </x:c>
      <x:c r="D1596" s="116"/>
    </x:row>
    <x:row r="1597" ht="15" customHeight="1">
      <x:c r="A1597" s="112" t="str">
        <x:v>4</x:v>
      </x:c>
      <x:c r="B1597" s="114" t="str">
        <x:v>D26</x:v>
      </x:c>
      <x:c r="C1597" s="114" t="str">
        <x:v>Graduation Premium</x:v>
      </x:c>
      <x:c r="D1597" s="116"/>
    </x:row>
    <x:row r="1598" ht="15" customHeight="1">
      <x:c r="A1598" s="112" t="str">
        <x:v>4</x:v>
      </x:c>
      <x:c r="B1598" s="114" t="str">
        <x:v>F26</x:v>
      </x:c>
      <x:c r="C1598" s="114" t="str">
        <x:v>2026-09-09T00:00:00</x:v>
      </x:c>
      <x:c r="D1598" s="116"/>
    </x:row>
    <x:row r="1599" ht="15" customHeight="1">
      <x:c r="A1599" s="112" t="str">
        <x:v>4</x:v>
      </x:c>
      <x:c r="B1599" s="114" t="str">
        <x:v>H26</x:v>
      </x:c>
      <x:c r="C1599" s="114" t="n">
        <x:v>100000</x:v>
      </x:c>
      <x:c r="D1599" s="116"/>
    </x:row>
    <x:row r="1600" ht="15" customHeight="1">
      <x:c r="A1600" s="112" t="str">
        <x:v>4</x:v>
      </x:c>
      <x:c r="B1600" s="114" t="str">
        <x:v>I26</x:v>
      </x:c>
      <x:c r="C1600" s="114" t="str">
        <x:v>DP</x:v>
      </x:c>
      <x:c r="D1600" s="116"/>
    </x:row>
    <x:row r="1601" ht="15" customHeight="1">
      <x:c r="A1601" s="112" t="str">
        <x:v>4</x:v>
      </x:c>
      <x:c r="B1601" s="114" t="str">
        <x:v>L26</x:v>
      </x:c>
      <x:c r="C1601" s="114" t="str">
        <x:v>INDAH</x:v>
      </x:c>
      <x:c r="D1601" s="116"/>
    </x:row>
    <x:row r="1602" ht="15" customHeight="1">
      <x:c r="A1602" s="112" t="str">
        <x:v>4</x:v>
      </x:c>
      <x:c r="B1602" s="114" t="str">
        <x:v>C27</x:v>
      </x:c>
      <x:c r="C1602" s="114" t="str">
        <x:v>Diarra Fathiya</x:v>
      </x:c>
      <x:c r="D1602" s="116"/>
    </x:row>
    <x:row r="1603" ht="15" customHeight="1">
      <x:c r="A1603" s="112" t="str">
        <x:v>4</x:v>
      </x:c>
      <x:c r="B1603" s="114" t="str">
        <x:v>D27</x:v>
      </x:c>
      <x:c r="C1603" s="114" t="str">
        <x:v>Large Group</x:v>
      </x:c>
      <x:c r="D1603" s="116"/>
    </x:row>
    <x:row r="1604" ht="15" customHeight="1">
      <x:c r="A1604" s="112" t="str">
        <x:v>4</x:v>
      </x:c>
      <x:c r="B1604" s="114" t="str">
        <x:v>F27</x:v>
      </x:c>
      <x:c r="C1604" s="114" t="str">
        <x:v>2026-09-04T00:00:00</x:v>
      </x:c>
      <x:c r="D1604" s="116"/>
    </x:row>
    <x:row r="1605" ht="15" customHeight="1">
      <x:c r="A1605" s="112" t="str">
        <x:v>4</x:v>
      </x:c>
      <x:c r="B1605" s="114" t="str">
        <x:v>G27</x:v>
      </x:c>
      <x:c r="C1605" s="114" t="n">
        <x:v>200000</x:v>
      </x:c>
      <x:c r="D1605" s="116"/>
    </x:row>
    <x:row r="1606" ht="15" customHeight="1">
      <x:c r="A1606" s="112" t="str">
        <x:v>4</x:v>
      </x:c>
      <x:c r="B1606" s="114" t="str">
        <x:v>I27</x:v>
      </x:c>
      <x:c r="C1606" s="114" t="str">
        <x:v>Lunas</x:v>
      </x:c>
      <x:c r="D1606" s="116"/>
    </x:row>
    <x:row r="1607" ht="15" customHeight="1">
      <x:c r="A1607" s="112" t="str">
        <x:v>4</x:v>
      </x:c>
      <x:c r="B1607" s="114" t="str">
        <x:v>J27</x:v>
      </x:c>
      <x:c r="C1607" s="114" t="str">
        <x:v>Uploaded</x:v>
      </x:c>
      <x:c r="D1607" s="116"/>
    </x:row>
    <x:row r="1608" ht="15" customHeight="1">
      <x:c r="A1608" s="112" t="str">
        <x:v>4</x:v>
      </x:c>
      <x:c r="B1608" s="114" t="str">
        <x:v>K27</x:v>
      </x:c>
      <x:c r="C1608" s="114" t="str">
        <x:v>Pending</x:v>
      </x:c>
      <x:c r="D1608" s="116"/>
    </x:row>
    <x:row r="1609" ht="15" customHeight="1">
      <x:c r="A1609" s="112" t="str">
        <x:v>4</x:v>
      </x:c>
      <x:c r="B1609" s="114" t="str">
        <x:v>L27</x:v>
      </x:c>
      <x:c r="C1609" s="114" t="str">
        <x:v>INDAH</x:v>
      </x:c>
      <x:c r="D1609" s="116"/>
    </x:row>
    <x:row r="1610" ht="15" customHeight="1">
      <x:c r="A1610" s="112" t="str">
        <x:v>4</x:v>
      </x:c>
      <x:c r="B1610" s="114" t="str">
        <x:v>M27</x:v>
      </x:c>
      <x:c r="C1610" s="114" t="str">
        <x:v>ADIF</x:v>
      </x:c>
      <x:c r="D1610" s="116"/>
    </x:row>
    <x:row r="1611" ht="15" customHeight="1">
      <x:c r="A1611" s="112" t="str">
        <x:v>4</x:v>
      </x:c>
      <x:c r="B1611" s="114" t="str">
        <x:v>G29</x:v>
      </x:c>
      <x:c r="C1611" s="114" t="n">
        <x:v>500000</x:v>
      </x:c>
      <x:c r="D1611" s="116" t="str">
        <x:v>=SUM(G4:G28)</x:v>
      </x:c>
    </x:row>
    <x:row r="1612" ht="15" customHeight="1">
      <x:c r="A1612" s="112" t="str">
        <x:v>4</x:v>
      </x:c>
      <x:c r="B1612" s="114" t="str">
        <x:v>H29</x:v>
      </x:c>
      <x:c r="C1612" s="114" t="n">
        <x:v>2800000</x:v>
      </x:c>
      <x:c r="D1612" s="116" t="str">
        <x:v>=SUM(H4:H28)</x:v>
      </x:c>
    </x:row>
    <x:row r="1613" ht="15" customHeight="1">
      <x:c r="A1613" s="112" t="str">
        <x:v>4</x:v>
      </x:c>
      <x:c r="B1613" s="114" t="str">
        <x:v>B32</x:v>
      </x:c>
      <x:c r="C1613" s="114" t="str">
        <x:v>No</x:v>
      </x:c>
      <x:c r="D1613" s="116"/>
    </x:row>
    <x:row r="1614" ht="15" customHeight="1">
      <x:c r="A1614" s="112" t="str">
        <x:v>4</x:v>
      </x:c>
      <x:c r="B1614" s="114" t="str">
        <x:v>C32</x:v>
      </x:c>
      <x:c r="C1614" s="114" t="str">
        <x:v>Keterangan</x:v>
      </x:c>
      <x:c r="D1614" s="116"/>
    </x:row>
    <x:row r="1615" ht="15" customHeight="1">
      <x:c r="A1615" s="112" t="str">
        <x:v>4</x:v>
      </x:c>
      <x:c r="B1615" s="114" t="str">
        <x:v>D32</x:v>
      </x:c>
      <x:c r="C1615" s="114" t="str">
        <x:v>Nominal</x:v>
      </x:c>
      <x:c r="D1615" s="116"/>
    </x:row>
    <x:row r="1616" ht="15" customHeight="1">
      <x:c r="A1616" s="112" t="str">
        <x:v>4</x:v>
      </x:c>
      <x:c r="B1616" s="114" t="str">
        <x:v>N32</x:v>
      </x:c>
      <x:c r="C1616" s="114" t="str">
        <x:v>Shift</x:v>
      </x:c>
      <x:c r="D1616" s="116"/>
    </x:row>
    <x:row r="1617" ht="15" customHeight="1">
      <x:c r="A1617" s="112" t="str">
        <x:v>4</x:v>
      </x:c>
      <x:c r="B1617" s="114" t="str">
        <x:v>O32</x:v>
      </x:c>
      <x:c r="C1617" s="114" t="str">
        <x:v>Nama</x:v>
      </x:c>
      <x:c r="D1617" s="116"/>
    </x:row>
    <x:row r="1618" ht="15" customHeight="1">
      <x:c r="A1618" s="112" t="str">
        <x:v>4</x:v>
      </x:c>
      <x:c r="B1618" s="114" t="str">
        <x:v>B33</x:v>
      </x:c>
      <x:c r="C1618" s="114" t="n">
        <x:v>1</x:v>
      </x:c>
      <x:c r="D1618" s="116"/>
    </x:row>
    <x:row r="1619" ht="15" customHeight="1">
      <x:c r="A1619" s="112" t="str">
        <x:v>4</x:v>
      </x:c>
      <x:c r="B1619" s="114" t="str">
        <x:v>C33</x:v>
      </x:c>
      <x:c r="C1619" s="114" t="str">
        <x:v>Pendapatan Tunai</x:v>
      </x:c>
      <x:c r="D1619" s="116"/>
    </x:row>
    <x:row r="1620" ht="15" customHeight="1">
      <x:c r="A1620" s="112" t="str">
        <x:v>4</x:v>
      </x:c>
      <x:c r="B1620" s="114" t="str">
        <x:v>D33</x:v>
      </x:c>
      <x:c r="C1620" s="114" t="n">
        <x:v>500000</x:v>
      </x:c>
      <x:c r="D1620" s="116" t="str">
        <x:v>=SUM(G29)</x:v>
      </x:c>
    </x:row>
    <x:row r="1621" ht="15" customHeight="1">
      <x:c r="A1621" s="112" t="str">
        <x:v>4</x:v>
      </x:c>
      <x:c r="B1621" s="114" t="str">
        <x:v>N33</x:v>
      </x:c>
      <x:c r="C1621" s="114" t="str">
        <x:v>Admin 1</x:v>
      </x:c>
      <x:c r="D1621" s="116"/>
    </x:row>
    <x:row r="1622" ht="15" customHeight="1">
      <x:c r="A1622" s="112" t="str">
        <x:v>4</x:v>
      </x:c>
      <x:c r="B1622" s="114" t="str">
        <x:v>O33</x:v>
      </x:c>
      <x:c r="C1622" s="114" t="str">
        <x:v>INDAH</x:v>
      </x:c>
      <x:c r="D1622" s="116"/>
    </x:row>
    <x:row r="1623" ht="15" customHeight="1">
      <x:c r="A1623" s="112" t="str">
        <x:v>4</x:v>
      </x:c>
      <x:c r="B1623" s="114" t="str">
        <x:v>B34</x:v>
      </x:c>
      <x:c r="C1623" s="114" t="n">
        <x:v>2</x:v>
      </x:c>
      <x:c r="D1623" s="116"/>
    </x:row>
    <x:row r="1624" ht="15" customHeight="1">
      <x:c r="A1624" s="112" t="str">
        <x:v>4</x:v>
      </x:c>
      <x:c r="B1624" s="114" t="str">
        <x:v>C34</x:v>
      </x:c>
      <x:c r="C1624" s="114" t="str">
        <x:v>Fadel</x:v>
      </x:c>
      <x:c r="D1624" s="116"/>
    </x:row>
    <x:row r="1625" ht="15" customHeight="1">
      <x:c r="A1625" s="112" t="str">
        <x:v>4</x:v>
      </x:c>
      <x:c r="B1625" s="114" t="str">
        <x:v>D34</x:v>
      </x:c>
      <x:c r="C1625" s="114" t="n">
        <x:v>-200000</x:v>
      </x:c>
      <x:c r="D1625" s="116"/>
    </x:row>
    <x:row r="1626" ht="15" customHeight="1">
      <x:c r="A1626" s="112" t="str">
        <x:v>4</x:v>
      </x:c>
      <x:c r="B1626" s="114" t="str">
        <x:v>N34</x:v>
      </x:c>
      <x:c r="C1626" s="114" t="str">
        <x:v>Admin 2</x:v>
      </x:c>
      <x:c r="D1626" s="116"/>
    </x:row>
    <x:row r="1627" ht="15" customHeight="1">
      <x:c r="A1627" s="112" t="str">
        <x:v>4</x:v>
      </x:c>
      <x:c r="B1627" s="114" t="str">
        <x:v>O34</x:v>
      </x:c>
      <x:c r="C1627" s="114" t="str">
        <x:v>INDAH</x:v>
      </x:c>
      <x:c r="D1627" s="116"/>
    </x:row>
    <x:row r="1628" ht="15" customHeight="1">
      <x:c r="A1628" s="112" t="str">
        <x:v>4</x:v>
      </x:c>
      <x:c r="B1628" s="114" t="str">
        <x:v>B35</x:v>
      </x:c>
      <x:c r="C1628" s="114" t="n">
        <x:v>3</x:v>
      </x:c>
      <x:c r="D1628" s="116"/>
    </x:row>
    <x:row r="1629" ht="15" customHeight="1">
      <x:c r="A1629" s="112" t="str">
        <x:v>4</x:v>
      </x:c>
      <x:c r="B1629" s="114" t="str">
        <x:v>N35</x:v>
      </x:c>
      <x:c r="C1629" s="114" t="str">
        <x:v>Fotografer 1</x:v>
      </x:c>
      <x:c r="D1629" s="116"/>
    </x:row>
    <x:row r="1630" ht="15" customHeight="1">
      <x:c r="A1630" s="112" t="str">
        <x:v>4</x:v>
      </x:c>
      <x:c r="B1630" s="114" t="str">
        <x:v>O35</x:v>
      </x:c>
      <x:c r="C1630" s="114" t="str">
        <x:v>ADIF</x:v>
      </x:c>
      <x:c r="D1630" s="116"/>
    </x:row>
    <x:row r="1631" ht="15" customHeight="1">
      <x:c r="A1631" s="112" t="str">
        <x:v>4</x:v>
      </x:c>
      <x:c r="B1631" s="114" t="str">
        <x:v>B36</x:v>
      </x:c>
      <x:c r="C1631" s="114" t="n">
        <x:v>4</x:v>
      </x:c>
      <x:c r="D1631" s="116"/>
    </x:row>
    <x:row r="1632" ht="15" customHeight="1">
      <x:c r="A1632" s="112" t="str">
        <x:v>4</x:v>
      </x:c>
      <x:c r="B1632" s="114" t="str">
        <x:v>N36</x:v>
      </x:c>
      <x:c r="C1632" s="114" t="str">
        <x:v>Fotografer 2</x:v>
      </x:c>
      <x:c r="D1632" s="116"/>
    </x:row>
    <x:row r="1633" ht="15" customHeight="1">
      <x:c r="A1633" s="112" t="str">
        <x:v>4</x:v>
      </x:c>
      <x:c r="B1633" s="114" t="str">
        <x:v>O36</x:v>
      </x:c>
      <x:c r="C1633" s="114" t="str">
        <x:v>ADIF</x:v>
      </x:c>
      <x:c r="D1633" s="116"/>
    </x:row>
    <x:row r="1634" ht="15" customHeight="1">
      <x:c r="A1634" s="112" t="str">
        <x:v>4</x:v>
      </x:c>
      <x:c r="B1634" s="114" t="str">
        <x:v>B37</x:v>
      </x:c>
      <x:c r="C1634" s="114" t="n">
        <x:v>5</x:v>
      </x:c>
      <x:c r="D1634" s="116"/>
    </x:row>
    <x:row r="1635" ht="15" customHeight="1">
      <x:c r="A1635" s="112" t="str">
        <x:v>4</x:v>
      </x:c>
      <x:c r="B1635" s="114" t="str">
        <x:v>B38</x:v>
      </x:c>
      <x:c r="C1635" s="114" t="n">
        <x:v>6</x:v>
      </x:c>
      <x:c r="D1635" s="116"/>
    </x:row>
    <x:row r="1636" ht="15" customHeight="1">
      <x:c r="A1636" s="112" t="str">
        <x:v>4</x:v>
      </x:c>
      <x:c r="B1636" s="114" t="str">
        <x:v>K38</x:v>
      </x:c>
      <x:c r="C1636" s="114" t="str">
        <x:v>KPI HARIAN | SKALA 1-5</x:v>
      </x:c>
      <x:c r="D1636" s="116"/>
    </x:row>
    <x:row r="1637" ht="15" customHeight="1">
      <x:c r="A1637" s="112" t="str">
        <x:v>4</x:v>
      </x:c>
      <x:c r="B1637" s="114" t="str">
        <x:v>B39</x:v>
      </x:c>
      <x:c r="C1637" s="114" t="n">
        <x:v>7</x:v>
      </x:c>
      <x:c r="D1637" s="116"/>
    </x:row>
    <x:row r="1638" ht="15" customHeight="1">
      <x:c r="A1638" s="112" t="str">
        <x:v>4</x:v>
      </x:c>
      <x:c r="B1638" s="114" t="str">
        <x:v>K39</x:v>
      </x:c>
      <x:c r="C1638" s="114" t="str">
        <x:v>Nama</x:v>
      </x:c>
      <x:c r="D1638" s="116"/>
    </x:row>
    <x:row r="1639" ht="15" customHeight="1">
      <x:c r="A1639" s="112" t="str">
        <x:v>4</x:v>
      </x:c>
      <x:c r="B1639" s="114" t="str">
        <x:v>L39</x:v>
      </x:c>
      <x:c r="C1639" s="114" t="str">
        <x:v>Disiplin</x:v>
      </x:c>
      <x:c r="D1639" s="116"/>
    </x:row>
    <x:row r="1640" ht="15" customHeight="1">
      <x:c r="A1640" s="112" t="str">
        <x:v>4</x:v>
      </x:c>
      <x:c r="B1640" s="114" t="str">
        <x:v>M39</x:v>
      </x:c>
      <x:c r="C1640" s="114" t="str">
        <x:v>Akurasi</x:v>
      </x:c>
      <x:c r="D1640" s="116"/>
    </x:row>
    <x:row r="1641" ht="15" customHeight="1">
      <x:c r="A1641" s="112" t="str">
        <x:v>4</x:v>
      </x:c>
      <x:c r="B1641" s="114" t="str">
        <x:v>N39</x:v>
      </x:c>
      <x:c r="C1641" s="114" t="str">
        <x:v>SOP</x:v>
      </x:c>
      <x:c r="D1641" s="116"/>
    </x:row>
    <x:row r="1642" ht="15" customHeight="1">
      <x:c r="A1642" s="112" t="str">
        <x:v>4</x:v>
      </x:c>
      <x:c r="B1642" s="114" t="str">
        <x:v>O39</x:v>
      </x:c>
      <x:c r="C1642" s="114" t="str">
        <x:v>Client</x:v>
      </x:c>
      <x:c r="D1642" s="116"/>
    </x:row>
    <x:row r="1643" ht="15" customHeight="1">
      <x:c r="A1643" s="112" t="str">
        <x:v>4</x:v>
      </x:c>
      <x:c r="B1643" s="114" t="str">
        <x:v>P39</x:v>
      </x:c>
      <x:c r="C1643" s="114" t="str">
        <x:v>Produktivitas</x:v>
      </x:c>
      <x:c r="D1643" s="116"/>
    </x:row>
    <x:row r="1644" ht="15" customHeight="1">
      <x:c r="A1644" s="112" t="str">
        <x:v>4</x:v>
      </x:c>
      <x:c r="B1644" s="114" t="str">
        <x:v>AC39</x:v>
      </x:c>
      <x:c r="C1644" s="114" t="str">
        <x:v>KPI Score Helper</x:v>
      </x:c>
      <x:c r="D1644" s="116"/>
    </x:row>
    <x:row r="1645" ht="15" customHeight="1">
      <x:c r="A1645" s="112" t="str">
        <x:v>4</x:v>
      </x:c>
      <x:c r="B1645" s="114" t="str">
        <x:v>AD39</x:v>
      </x:c>
      <x:c r="C1645" s="114" t="str">
        <x:v>Status Helper</x:v>
      </x:c>
      <x:c r="D1645" s="116"/>
    </x:row>
    <x:row r="1646" ht="15" customHeight="1">
      <x:c r="A1646" s="112" t="str">
        <x:v>4</x:v>
      </x:c>
      <x:c r="B1646" s="114" t="str">
        <x:v>AE39</x:v>
      </x:c>
      <x:c r="C1646" s="114" t="str">
        <x:v>Role Helper</x:v>
      </x:c>
      <x:c r="D1646" s="116"/>
    </x:row>
    <x:row r="1647" ht="15" customHeight="1">
      <x:c r="A1647" s="112" t="str">
        <x:v>4</x:v>
      </x:c>
      <x:c r="B1647" s="114" t="str">
        <x:v>AF39</x:v>
      </x:c>
      <x:c r="C1647" s="114" t="str">
        <x:v>Evaluated Flag</x:v>
      </x:c>
      <x:c r="D1647" s="116"/>
    </x:row>
    <x:row r="1648" ht="15" customHeight="1">
      <x:c r="A1648" s="112" t="str">
        <x:v>4</x:v>
      </x:c>
      <x:c r="B1648" s="114" t="str">
        <x:v>AG39</x:v>
      </x:c>
      <x:c r="C1648" s="114" t="str">
        <x:v>Effective Name</x:v>
      </x:c>
      <x:c r="D1648" s="116"/>
    </x:row>
    <x:row r="1649" ht="15" customHeight="1">
      <x:c r="A1649" s="112" t="str">
        <x:v>4</x:v>
      </x:c>
      <x:c r="B1649" s="114" t="str">
        <x:v>B40</x:v>
      </x:c>
      <x:c r="C1649" s="114" t="n">
        <x:v>8</x:v>
      </x:c>
      <x:c r="D1649" s="116"/>
    </x:row>
    <x:row r="1650" ht="15" customHeight="1">
      <x:c r="A1650" s="112" t="str">
        <x:v>4</x:v>
      </x:c>
      <x:c r="B1650" s="114" t="str">
        <x:v>K40</x:v>
      </x:c>
      <x:c r="C1650" s="114" t="str">
        <x:v>INDAH</x:v>
      </x:c>
      <x:c r="D1650" s="116" t="str">
        <x:v>=IF(O33="","",O33)</x:v>
      </x:c>
    </x:row>
    <x:row r="1651" ht="15" customHeight="1">
      <x:c r="A1651" s="112" t="str">
        <x:v>4</x:v>
      </x:c>
      <x:c r="B1651" s="114" t="str">
        <x:v>L40</x:v>
      </x:c>
      <x:c r="C1651" s="114" t="n">
        <x:v>5</x:v>
      </x:c>
      <x:c r="D1651" s="116"/>
    </x:row>
    <x:row r="1652" ht="15" customHeight="1">
      <x:c r="A1652" s="112" t="str">
        <x:v>4</x:v>
      </x:c>
      <x:c r="B1652" s="114" t="str">
        <x:v>M40</x:v>
      </x:c>
      <x:c r="C1652" s="114" t="n">
        <x:v>5</x:v>
      </x:c>
      <x:c r="D1652" s="116"/>
    </x:row>
    <x:row r="1653" ht="15" customHeight="1">
      <x:c r="A1653" s="112" t="str">
        <x:v>4</x:v>
      </x:c>
      <x:c r="B1653" s="114" t="str">
        <x:v>N40</x:v>
      </x:c>
      <x:c r="C1653" s="114" t="n">
        <x:v>5</x:v>
      </x:c>
      <x:c r="D1653" s="116"/>
    </x:row>
    <x:row r="1654" ht="15" customHeight="1">
      <x:c r="A1654" s="112" t="str">
        <x:v>4</x:v>
      </x:c>
      <x:c r="B1654" s="114" t="str">
        <x:v>O40</x:v>
      </x:c>
      <x:c r="C1654" s="114" t="n">
        <x:v>4</x:v>
      </x:c>
      <x:c r="D1654" s="116"/>
    </x:row>
    <x:row r="1655" ht="15" customHeight="1">
      <x:c r="A1655" s="112" t="str">
        <x:v>4</x:v>
      </x:c>
      <x:c r="B1655" s="114" t="str">
        <x:v>P40</x:v>
      </x:c>
      <x:c r="C1655" s="114" t="n">
        <x:v>5</x:v>
      </x:c>
      <x:c r="D1655" s="116"/>
    </x:row>
    <x:row r="1656" ht="15" customHeight="1">
      <x:c r="A1656" s="112" t="str">
        <x:v>4</x:v>
      </x:c>
      <x:c r="B1656" s="114" t="str">
        <x:v>AC40</x:v>
      </x:c>
      <x:c r="C1656" s="114" t="n">
        <x:v>97</x:v>
      </x:c>
      <x:c r="D1656" s="116" t="str">
        <x:v>=IF(AG40="","",IF(COUNT(L40:P40)&lt;5,"",L40/5*20+M40/5*25+N40/5*25+O40/5*15+P40/5*15))</x:v>
      </x:c>
    </x:row>
    <x:row r="1657" ht="15" customHeight="1">
      <x:c r="A1657" s="112" t="str">
        <x:v>4</x:v>
      </x:c>
      <x:c r="B1657" s="114" t="str">
        <x:v>AD40</x:v>
      </x:c>
      <x:c r="C1657" s="114" t="str">
        <x:v>Sangat Baik</x:v>
      </x:c>
      <x:c r="D1657" s="116" t="str">
        <x:v>=IF(AC40="","",IF(AC40&gt;=90,"Sangat Baik",IF(AC40&gt;=80,"Baik",IF(AC40&gt;=70,"Coaching","Underperform"))))</x:v>
      </x:c>
    </x:row>
    <x:row r="1658" ht="15" customHeight="1">
      <x:c r="A1658" s="112" t="str">
        <x:v>4</x:v>
      </x:c>
      <x:c r="B1658" s="114" t="str">
        <x:v>AE40</x:v>
      </x:c>
      <x:c r="C1658" s="114" t="str">
        <x:v>Admin/CS</x:v>
      </x:c>
      <x:c r="D1658" s="116" t="str">
        <x:v>=IF(AG40="","",IF(OR(AG40="INDAH",AG40="ADDEL",AG40="AMEL",AG40="PENTIL",AG40="JIJANG"),"Admin/CS","Fotografer"))</x:v>
      </x:c>
    </x:row>
    <x:row r="1659" ht="15" customHeight="1">
      <x:c r="A1659" s="112" t="str">
        <x:v>4</x:v>
      </x:c>
      <x:c r="B1659" s="114" t="str">
        <x:v>AF40</x:v>
      </x:c>
      <x:c r="C1659" s="114" t="n">
        <x:v>1</x:v>
      </x:c>
      <x:c r="D1659" s="116" t="str">
        <x:v>=IF(OR(AG40="",COUNT(L40:P40)&lt;5),"",1)</x:v>
      </x:c>
    </x:row>
    <x:row r="1660" ht="15" customHeight="1">
      <x:c r="A1660" s="112" t="str">
        <x:v>4</x:v>
      </x:c>
      <x:c r="B1660" s="114" t="str">
        <x:v>AG40</x:v>
      </x:c>
      <x:c r="C1660" s="114" t="str">
        <x:v>INDAH</x:v>
      </x:c>
      <x:c r="D1660" s="116" t="str">
        <x:v>=IFERROR(K40,"")</x:v>
      </x:c>
    </x:row>
    <x:row r="1661" ht="15" customHeight="1">
      <x:c r="A1661" s="112" t="str">
        <x:v>4</x:v>
      </x:c>
      <x:c r="B1661" s="114" t="str">
        <x:v>B41</x:v>
      </x:c>
      <x:c r="C1661" s="114" t="n">
        <x:v>9</x:v>
      </x:c>
      <x:c r="D1661" s="116"/>
    </x:row>
    <x:row r="1662" ht="15" customHeight="1">
      <x:c r="A1662" s="112" t="str">
        <x:v>4</x:v>
      </x:c>
      <x:c r="B1662" s="114" t="str">
        <x:v>K41</x:v>
      </x:c>
      <x:c r="C1662" s="114" t="str">
        <x:v>INDAH</x:v>
      </x:c>
      <x:c r="D1662" s="116" t="str">
        <x:v>=IF(O34="","",O34)</x:v>
      </x:c>
    </x:row>
    <x:row r="1663" ht="15" customHeight="1">
      <x:c r="A1663" s="112" t="str">
        <x:v>4</x:v>
      </x:c>
      <x:c r="B1663" s="114" t="str">
        <x:v>L41</x:v>
      </x:c>
      <x:c r="C1663" s="114" t="n">
        <x:v>5</x:v>
      </x:c>
      <x:c r="D1663" s="116"/>
    </x:row>
    <x:row r="1664" ht="15" customHeight="1">
      <x:c r="A1664" s="112" t="str">
        <x:v>4</x:v>
      </x:c>
      <x:c r="B1664" s="114" t="str">
        <x:v>M41</x:v>
      </x:c>
      <x:c r="C1664" s="114" t="n">
        <x:v>5</x:v>
      </x:c>
      <x:c r="D1664" s="116"/>
    </x:row>
    <x:row r="1665" ht="15" customHeight="1">
      <x:c r="A1665" s="112" t="str">
        <x:v>4</x:v>
      </x:c>
      <x:c r="B1665" s="114" t="str">
        <x:v>N41</x:v>
      </x:c>
      <x:c r="C1665" s="114" t="n">
        <x:v>5</x:v>
      </x:c>
      <x:c r="D1665" s="116"/>
    </x:row>
    <x:row r="1666" ht="15" customHeight="1">
      <x:c r="A1666" s="112" t="str">
        <x:v>4</x:v>
      </x:c>
      <x:c r="B1666" s="114" t="str">
        <x:v>O41</x:v>
      </x:c>
      <x:c r="C1666" s="114" t="n">
        <x:v>5</x:v>
      </x:c>
      <x:c r="D1666" s="116"/>
    </x:row>
    <x:row r="1667" ht="15" customHeight="1">
      <x:c r="A1667" s="112" t="str">
        <x:v>4</x:v>
      </x:c>
      <x:c r="B1667" s="114" t="str">
        <x:v>P41</x:v>
      </x:c>
      <x:c r="C1667" s="114" t="n">
        <x:v>5</x:v>
      </x:c>
      <x:c r="D1667" s="116"/>
    </x:row>
    <x:row r="1668" ht="15" customHeight="1">
      <x:c r="A1668" s="112" t="str">
        <x:v>4</x:v>
      </x:c>
      <x:c r="B1668" s="114" t="str">
        <x:v>AC41</x:v>
      </x:c>
      <x:c r="C1668" s="114" t="n">
        <x:v>100</x:v>
      </x:c>
      <x:c r="D1668" s="116" t="str">
        <x:v>=IF(AG41="","",IF(COUNT(L41:P41)&lt;5,"",L41/5*20+M41/5*25+N41/5*25+O41/5*15+P41/5*15))</x:v>
      </x:c>
    </x:row>
    <x:row r="1669" ht="15" customHeight="1">
      <x:c r="A1669" s="112" t="str">
        <x:v>4</x:v>
      </x:c>
      <x:c r="B1669" s="114" t="str">
        <x:v>AD41</x:v>
      </x:c>
      <x:c r="C1669" s="114" t="str">
        <x:v>Sangat Baik</x:v>
      </x:c>
      <x:c r="D1669" s="116" t="str">
        <x:v>=IF(AC41="","",IF(AC41&gt;=90,"Sangat Baik",IF(AC41&gt;=80,"Baik",IF(AC41&gt;=70,"Coaching","Underperform"))))</x:v>
      </x:c>
    </x:row>
    <x:row r="1670" ht="15" customHeight="1">
      <x:c r="A1670" s="112" t="str">
        <x:v>4</x:v>
      </x:c>
      <x:c r="B1670" s="114" t="str">
        <x:v>AE41</x:v>
      </x:c>
      <x:c r="C1670" s="114" t="str">
        <x:v>Admin/CS</x:v>
      </x:c>
      <x:c r="D1670" s="116" t="str">
        <x:v>=IF(AG41="","",IF(OR(AG41="INDAH",AG41="ADDEL",AG41="AMEL",AG41="PENTIL",AG41="JIJANG"),"Admin/CS","Fotografer"))</x:v>
      </x:c>
    </x:row>
    <x:row r="1671" ht="15" customHeight="1">
      <x:c r="A1671" s="112" t="str">
        <x:v>4</x:v>
      </x:c>
      <x:c r="B1671" s="114" t="str">
        <x:v>AF41</x:v>
      </x:c>
      <x:c r="C1671" s="114" t="n">
        <x:v>1</x:v>
      </x:c>
      <x:c r="D1671" s="116" t="str">
        <x:v>=IF(OR(AG41="",COUNT(L41:P41)&lt;5),"",1)</x:v>
      </x:c>
    </x:row>
    <x:row r="1672" ht="15" customHeight="1">
      <x:c r="A1672" s="112" t="str">
        <x:v>4</x:v>
      </x:c>
      <x:c r="B1672" s="114" t="str">
        <x:v>AG41</x:v>
      </x:c>
      <x:c r="C1672" s="114" t="str">
        <x:v>INDAH</x:v>
      </x:c>
      <x:c r="D1672" s="116" t="str">
        <x:v>=IFERROR(K41,"")</x:v>
      </x:c>
    </x:row>
    <x:row r="1673" ht="15" customHeight="1">
      <x:c r="A1673" s="112" t="str">
        <x:v>4</x:v>
      </x:c>
      <x:c r="B1673" s="114" t="str">
        <x:v>B42</x:v>
      </x:c>
      <x:c r="C1673" s="114" t="n">
        <x:v>10</x:v>
      </x:c>
      <x:c r="D1673" s="116"/>
    </x:row>
    <x:row r="1674" ht="15" customHeight="1">
      <x:c r="A1674" s="112" t="str">
        <x:v>4</x:v>
      </x:c>
      <x:c r="B1674" s="114" t="str">
        <x:v>K42</x:v>
      </x:c>
      <x:c r="C1674" s="114" t="str">
        <x:v>ADIF</x:v>
      </x:c>
      <x:c r="D1674" s="116" t="str">
        <x:v>=IF(O35="","",O35)</x:v>
      </x:c>
    </x:row>
    <x:row r="1675" ht="15" customHeight="1">
      <x:c r="A1675" s="112" t="str">
        <x:v>4</x:v>
      </x:c>
      <x:c r="B1675" s="114" t="str">
        <x:v>L42</x:v>
      </x:c>
      <x:c r="C1675" s="114" t="n">
        <x:v>5</x:v>
      </x:c>
      <x:c r="D1675" s="116"/>
    </x:row>
    <x:row r="1676" ht="15" customHeight="1">
      <x:c r="A1676" s="112" t="str">
        <x:v>4</x:v>
      </x:c>
      <x:c r="B1676" s="114" t="str">
        <x:v>M42</x:v>
      </x:c>
      <x:c r="C1676" s="114" t="n">
        <x:v>5</x:v>
      </x:c>
      <x:c r="D1676" s="116"/>
    </x:row>
    <x:row r="1677" ht="15" customHeight="1">
      <x:c r="A1677" s="112" t="str">
        <x:v>4</x:v>
      </x:c>
      <x:c r="B1677" s="114" t="str">
        <x:v>N42</x:v>
      </x:c>
      <x:c r="C1677" s="114" t="n">
        <x:v>5</x:v>
      </x:c>
      <x:c r="D1677" s="116"/>
    </x:row>
    <x:row r="1678" ht="15" customHeight="1">
      <x:c r="A1678" s="112" t="str">
        <x:v>4</x:v>
      </x:c>
      <x:c r="B1678" s="114" t="str">
        <x:v>O42</x:v>
      </x:c>
      <x:c r="C1678" s="114" t="n">
        <x:v>5</x:v>
      </x:c>
      <x:c r="D1678" s="116"/>
    </x:row>
    <x:row r="1679" ht="15" customHeight="1">
      <x:c r="A1679" s="112" t="str">
        <x:v>4</x:v>
      </x:c>
      <x:c r="B1679" s="114" t="str">
        <x:v>P42</x:v>
      </x:c>
      <x:c r="C1679" s="114" t="n">
        <x:v>5</x:v>
      </x:c>
      <x:c r="D1679" s="116"/>
    </x:row>
    <x:row r="1680" ht="15" customHeight="1">
      <x:c r="A1680" s="112" t="str">
        <x:v>4</x:v>
      </x:c>
      <x:c r="B1680" s="114" t="str">
        <x:v>AC42</x:v>
      </x:c>
      <x:c r="C1680" s="114" t="n">
        <x:v>100</x:v>
      </x:c>
      <x:c r="D1680" s="116" t="str">
        <x:v>=IF(AG42="","",IF(COUNT(L42:P42)&lt;5,"",L42/5*20+M42/5*25+N42/5*25+O42/5*15+P42/5*15))</x:v>
      </x:c>
    </x:row>
    <x:row r="1681" ht="15" customHeight="1">
      <x:c r="A1681" s="112" t="str">
        <x:v>4</x:v>
      </x:c>
      <x:c r="B1681" s="114" t="str">
        <x:v>AD42</x:v>
      </x:c>
      <x:c r="C1681" s="114" t="str">
        <x:v>Sangat Baik</x:v>
      </x:c>
      <x:c r="D1681" s="116" t="str">
        <x:v>=IF(AC42="","",IF(AC42&gt;=90,"Sangat Baik",IF(AC42&gt;=80,"Baik",IF(AC42&gt;=70,"Coaching","Underperform"))))</x:v>
      </x:c>
    </x:row>
    <x:row r="1682" ht="15" customHeight="1">
      <x:c r="A1682" s="112" t="str">
        <x:v>4</x:v>
      </x:c>
      <x:c r="B1682" s="114" t="str">
        <x:v>AE42</x:v>
      </x:c>
      <x:c r="C1682" s="114" t="str">
        <x:v>Fotografer</x:v>
      </x:c>
      <x:c r="D1682" s="116" t="str">
        <x:v>=IF(AG42="","",IF(OR(AG42="INDAH",AG42="ADDEL",AG42="AMEL",AG42="PENTIL",AG42="JIJANG"),"Admin/CS","Fotografer"))</x:v>
      </x:c>
    </x:row>
    <x:row r="1683" ht="15" customHeight="1">
      <x:c r="A1683" s="112" t="str">
        <x:v>4</x:v>
      </x:c>
      <x:c r="B1683" s="114" t="str">
        <x:v>AF42</x:v>
      </x:c>
      <x:c r="C1683" s="114" t="n">
        <x:v>1</x:v>
      </x:c>
      <x:c r="D1683" s="116" t="str">
        <x:v>=IF(OR(AG42="",COUNT(L42:P42)&lt;5),"",1)</x:v>
      </x:c>
    </x:row>
    <x:row r="1684" ht="15" customHeight="1">
      <x:c r="A1684" s="112" t="str">
        <x:v>4</x:v>
      </x:c>
      <x:c r="B1684" s="114" t="str">
        <x:v>AG42</x:v>
      </x:c>
      <x:c r="C1684" s="114" t="str">
        <x:v>ADIF</x:v>
      </x:c>
      <x:c r="D1684" s="116" t="str">
        <x:v>=IFERROR(K42,"")</x:v>
      </x:c>
    </x:row>
    <x:row r="1685" ht="15" customHeight="1">
      <x:c r="A1685" s="112" t="str">
        <x:v>4</x:v>
      </x:c>
      <x:c r="B1685" s="114" t="str">
        <x:v>B43</x:v>
      </x:c>
      <x:c r="C1685" s="114" t="n">
        <x:v>11</x:v>
      </x:c>
      <x:c r="D1685" s="116"/>
    </x:row>
    <x:row r="1686" ht="15" customHeight="1">
      <x:c r="A1686" s="112" t="str">
        <x:v>4</x:v>
      </x:c>
      <x:c r="B1686" s="114" t="str">
        <x:v>K43</x:v>
      </x:c>
      <x:c r="C1686" s="114" t="str">
        <x:v>ADIF</x:v>
      </x:c>
      <x:c r="D1686" s="116" t="str">
        <x:v>=IF(O36="","",O36)</x:v>
      </x:c>
    </x:row>
    <x:row r="1687" ht="15" customHeight="1">
      <x:c r="A1687" s="112" t="str">
        <x:v>4</x:v>
      </x:c>
      <x:c r="B1687" s="114" t="str">
        <x:v>L43</x:v>
      </x:c>
      <x:c r="C1687" s="114" t="n">
        <x:v>5</x:v>
      </x:c>
      <x:c r="D1687" s="116"/>
    </x:row>
    <x:row r="1688" ht="15" customHeight="1">
      <x:c r="A1688" s="112" t="str">
        <x:v>4</x:v>
      </x:c>
      <x:c r="B1688" s="114" t="str">
        <x:v>M43</x:v>
      </x:c>
      <x:c r="C1688" s="114" t="n">
        <x:v>5</x:v>
      </x:c>
      <x:c r="D1688" s="116"/>
    </x:row>
    <x:row r="1689" ht="15" customHeight="1">
      <x:c r="A1689" s="112" t="str">
        <x:v>4</x:v>
      </x:c>
      <x:c r="B1689" s="114" t="str">
        <x:v>N43</x:v>
      </x:c>
      <x:c r="C1689" s="114" t="n">
        <x:v>5</x:v>
      </x:c>
      <x:c r="D1689" s="116"/>
    </x:row>
    <x:row r="1690" ht="15" customHeight="1">
      <x:c r="A1690" s="112" t="str">
        <x:v>4</x:v>
      </x:c>
      <x:c r="B1690" s="114" t="str">
        <x:v>O43</x:v>
      </x:c>
      <x:c r="C1690" s="114" t="n">
        <x:v>5</x:v>
      </x:c>
      <x:c r="D1690" s="116"/>
    </x:row>
    <x:row r="1691" ht="15" customHeight="1">
      <x:c r="A1691" s="112" t="str">
        <x:v>4</x:v>
      </x:c>
      <x:c r="B1691" s="114" t="str">
        <x:v>P43</x:v>
      </x:c>
      <x:c r="C1691" s="114" t="n">
        <x:v>5</x:v>
      </x:c>
      <x:c r="D1691" s="116"/>
    </x:row>
    <x:row r="1692" ht="15" customHeight="1">
      <x:c r="A1692" s="112" t="str">
        <x:v>4</x:v>
      </x:c>
      <x:c r="B1692" s="114" t="str">
        <x:v>AC43</x:v>
      </x:c>
      <x:c r="C1692" s="114" t="n">
        <x:v>100</x:v>
      </x:c>
      <x:c r="D1692" s="116" t="str">
        <x:v>=IF(AG43="","",IF(COUNT(L43:P43)&lt;5,"",L43/5*20+M43/5*25+N43/5*25+O43/5*15+P43/5*15))</x:v>
      </x:c>
    </x:row>
    <x:row r="1693" ht="15" customHeight="1">
      <x:c r="A1693" s="112" t="str">
        <x:v>4</x:v>
      </x:c>
      <x:c r="B1693" s="114" t="str">
        <x:v>AD43</x:v>
      </x:c>
      <x:c r="C1693" s="114" t="str">
        <x:v>Sangat Baik</x:v>
      </x:c>
      <x:c r="D1693" s="116" t="str">
        <x:v>=IF(AC43="","",IF(AC43&gt;=90,"Sangat Baik",IF(AC43&gt;=80,"Baik",IF(AC43&gt;=70,"Coaching","Underperform"))))</x:v>
      </x:c>
    </x:row>
    <x:row r="1694" ht="15" customHeight="1">
      <x:c r="A1694" s="112" t="str">
        <x:v>4</x:v>
      </x:c>
      <x:c r="B1694" s="114" t="str">
        <x:v>AE43</x:v>
      </x:c>
      <x:c r="C1694" s="114" t="str">
        <x:v>Fotografer</x:v>
      </x:c>
      <x:c r="D1694" s="116" t="str">
        <x:v>=IF(AG43="","",IF(OR(AG43="INDAH",AG43="ADDEL",AG43="AMEL",AG43="PENTIL",AG43="JIJANG"),"Admin/CS","Fotografer"))</x:v>
      </x:c>
    </x:row>
    <x:row r="1695" ht="15" customHeight="1">
      <x:c r="A1695" s="112" t="str">
        <x:v>4</x:v>
      </x:c>
      <x:c r="B1695" s="114" t="str">
        <x:v>AF43</x:v>
      </x:c>
      <x:c r="C1695" s="114" t="n">
        <x:v>1</x:v>
      </x:c>
      <x:c r="D1695" s="116" t="str">
        <x:v>=IF(OR(AG43="",COUNT(L43:P43)&lt;5),"",1)</x:v>
      </x:c>
    </x:row>
    <x:row r="1696" ht="15" customHeight="1">
      <x:c r="A1696" s="112" t="str">
        <x:v>4</x:v>
      </x:c>
      <x:c r="B1696" s="114" t="str">
        <x:v>AG43</x:v>
      </x:c>
      <x:c r="C1696" s="114" t="str">
        <x:v>ADIF</x:v>
      </x:c>
      <x:c r="D1696" s="116" t="str">
        <x:v>=IFERROR(K43,"")</x:v>
      </x:c>
    </x:row>
    <x:row r="1697" ht="15" customHeight="1">
      <x:c r="A1697" s="112" t="str">
        <x:v>4</x:v>
      </x:c>
      <x:c r="B1697" s="114" t="str">
        <x:v>D44</x:v>
      </x:c>
      <x:c r="C1697" s="114" t="n">
        <x:v>300000</x:v>
      </x:c>
      <x:c r="D1697" s="116" t="str">
        <x:v>=SUM(D33:D43)</x:v>
      </x:c>
    </x:row>
    <x:row r="1698" ht="15" customHeight="1">
      <x:c r="A1698" s="112" t="str">
        <x:v>4</x:v>
      </x:c>
      <x:c r="B1698" s="114" t="str">
        <x:v>AC44</x:v>
      </x:c>
      <x:c r="C1698" s="114"/>
      <x:c r="D1698" s="116" t="str">
        <x:v>=IF(AG44="","",IF(COUNT(L44:P44)&lt;5,"",L44/5*20+M44/5*25+N44/5*25+O44/5*15+P44/5*15))</x:v>
      </x:c>
    </x:row>
    <x:row r="1699" ht="15" customHeight="1">
      <x:c r="A1699" s="112" t="str">
        <x:v>4</x:v>
      </x:c>
      <x:c r="B1699" s="114" t="str">
        <x:v>AD44</x:v>
      </x:c>
      <x:c r="C1699" s="114"/>
      <x:c r="D1699" s="116" t="str">
        <x:v>=IF(AC44="","",IF(AC44&gt;=90,"Sangat Baik",IF(AC44&gt;=80,"Baik",IF(AC44&gt;=70,"Coaching","Underperform"))))</x:v>
      </x:c>
    </x:row>
    <x:row r="1700" ht="15" customHeight="1">
      <x:c r="A1700" s="112" t="str">
        <x:v>4</x:v>
      </x:c>
      <x:c r="B1700" s="114" t="str">
        <x:v>AE44</x:v>
      </x:c>
      <x:c r="C1700" s="114"/>
      <x:c r="D1700" s="116" t="str">
        <x:v>=IF(AG44="","",IF(OR(AG44="INDAH",AG44="ADDEL",AG44="AMEL",AG44="PENTIL",AG44="JIJANG"),"Admin/CS","Fotografer"))</x:v>
      </x:c>
    </x:row>
    <x:row r="1701" ht="15" customHeight="1">
      <x:c r="A1701" s="112" t="str">
        <x:v>4</x:v>
      </x:c>
      <x:c r="B1701" s="114" t="str">
        <x:v>AF44</x:v>
      </x:c>
      <x:c r="C1701" s="114"/>
      <x:c r="D1701" s="116" t="str">
        <x:v>=IF(OR(AG44="",COUNT(L44:P44)&lt;5),"",1)</x:v>
      </x:c>
    </x:row>
    <x:row r="1702" ht="15" customHeight="1">
      <x:c r="A1702" s="112" t="str">
        <x:v>4</x:v>
      </x:c>
      <x:c r="B1702" s="114" t="str">
        <x:v>AG44</x:v>
      </x:c>
      <x:c r="C1702" s="114"/>
      <x:c r="D1702" s="116" t="str">
        <x:v>=IFERROR(K44,"")</x:v>
      </x:c>
    </x:row>
    <x:row r="1703" ht="15" customHeight="1">
      <x:c r="A1703" s="112" t="str">
        <x:v>4</x:v>
      </x:c>
      <x:c r="B1703" s="114" t="str">
        <x:v>AC45</x:v>
      </x:c>
      <x:c r="C1703" s="114"/>
      <x:c r="D1703" s="116" t="str">
        <x:v>=IF(AG45="","",IF(COUNT(L45:P45)&lt;5,"",L45/5*20+M45/5*25+N45/5*25+O45/5*15+P45/5*15))</x:v>
      </x:c>
    </x:row>
    <x:row r="1704" ht="15" customHeight="1">
      <x:c r="A1704" s="112" t="str">
        <x:v>4</x:v>
      </x:c>
      <x:c r="B1704" s="114" t="str">
        <x:v>AD45</x:v>
      </x:c>
      <x:c r="C1704" s="114"/>
      <x:c r="D1704" s="116" t="str">
        <x:v>=IF(AC45="","",IF(AC45&gt;=90,"Sangat Baik",IF(AC45&gt;=80,"Baik",IF(AC45&gt;=70,"Coaching","Underperform"))))</x:v>
      </x:c>
    </x:row>
    <x:row r="1705" ht="15" customHeight="1">
      <x:c r="A1705" s="112" t="str">
        <x:v>4</x:v>
      </x:c>
      <x:c r="B1705" s="114" t="str">
        <x:v>AE45</x:v>
      </x:c>
      <x:c r="C1705" s="114"/>
      <x:c r="D1705" s="116" t="str">
        <x:v>=IF(AG45="","",IF(OR(AG45="INDAH",AG45="ADDEL",AG45="AMEL",AG45="PENTIL",AG45="JIJANG"),"Admin/CS","Fotografer"))</x:v>
      </x:c>
    </x:row>
    <x:row r="1706" ht="15" customHeight="1">
      <x:c r="A1706" s="112" t="str">
        <x:v>4</x:v>
      </x:c>
      <x:c r="B1706" s="114" t="str">
        <x:v>AF45</x:v>
      </x:c>
      <x:c r="C1706" s="114"/>
      <x:c r="D1706" s="116" t="str">
        <x:v>=IF(OR(AG45="",COUNT(L45:P45)&lt;5),"",1)</x:v>
      </x:c>
    </x:row>
    <x:row r="1707" ht="15" customHeight="1">
      <x:c r="A1707" s="112" t="str">
        <x:v>4</x:v>
      </x:c>
      <x:c r="B1707" s="114" t="str">
        <x:v>AG45</x:v>
      </x:c>
      <x:c r="C1707" s="114"/>
      <x:c r="D1707" s="116" t="str">
        <x:v>=IFERROR(K45,"")</x:v>
      </x:c>
    </x:row>
    <x:row r="1708" ht="15" customHeight="1">
      <x:c r="A1708" s="112" t="str">
        <x:v>4</x:v>
      </x:c>
      <x:c r="B1708" s="114" t="str">
        <x:v>K46</x:v>
      </x:c>
      <x:c r="C1708" s="114" t="str">
        <x:v>Skala: 1 Sangat Kurang | 2 Kurang | 3 Cukup | 4 Baik | 5 Sangat Baik | Jika Nama kosong, 4 baris pertama otomatis mengikuti urutan Shift</x:v>
      </x:c>
      <x:c r="D1708" s="116"/>
    </x:row>
    <x:row r="1709" ht="15" customHeight="1">
      <x:c r="A1709" s="112" t="str">
        <x:v>4</x:v>
      </x:c>
      <x:c r="B1709" s="114" t="str">
        <x:v>K48</x:v>
      </x:c>
      <x:c r="C1709" s="114" t="str">
        <x:v>ADMIN FOLLOW-UP</x:v>
      </x:c>
      <x:c r="D1709" s="116"/>
    </x:row>
    <x:row r="1710" ht="15" customHeight="1">
      <x:c r="A1710" s="112" t="str">
        <x:v>4</x:v>
      </x:c>
      <x:c r="B1710" s="114" t="str">
        <x:v>K49</x:v>
      </x:c>
      <x:c r="C1710" s="114" t="str">
        <x:v>Admin</x:v>
      </x:c>
      <x:c r="D1710" s="116"/>
    </x:row>
    <x:row r="1711" ht="15" customHeight="1">
      <x:c r="A1711" s="112" t="str">
        <x:v>4</x:v>
      </x:c>
      <x:c r="B1711" s="114" t="str">
        <x:v>L49</x:v>
      </x:c>
      <x:c r="C1711" s="114" t="str">
        <x:v>Saving Contact</x:v>
      </x:c>
      <x:c r="D1711" s="116"/>
    </x:row>
    <x:row r="1712" ht="15" customHeight="1">
      <x:c r="A1712" s="112" t="str">
        <x:v>4</x:v>
      </x:c>
      <x:c r="B1712" s="114" t="str">
        <x:v>M49</x:v>
      </x:c>
      <x:c r="C1712" s="114" t="str">
        <x:v>Reminder</x:v>
      </x:c>
      <x:c r="D1712" s="116"/>
    </x:row>
    <x:row r="1713" ht="15" customHeight="1">
      <x:c r="A1713" s="112" t="str">
        <x:v>4</x:v>
      </x:c>
      <x:c r="B1713" s="114" t="str">
        <x:v>K50</x:v>
      </x:c>
      <x:c r="C1713" s="114" t="str">
        <x:v>INDAH</x:v>
      </x:c>
      <x:c r="D1713" s="116" t="str">
        <x:v>=IF(O33="","",O33)</x:v>
      </x:c>
    </x:row>
    <x:row r="1714" ht="15" customHeight="1">
      <x:c r="A1714" s="112" t="str">
        <x:v>4</x:v>
      </x:c>
      <x:c r="B1714" s="114" t="str">
        <x:v>L50</x:v>
      </x:c>
      <x:c r="C1714" s="114" t="n">
        <x:v>15</x:v>
      </x:c>
      <x:c r="D1714" s="116"/>
    </x:row>
    <x:row r="1715" ht="15" customHeight="1">
      <x:c r="A1715" s="112" t="str">
        <x:v>4</x:v>
      </x:c>
      <x:c r="B1715" s="114" t="str">
        <x:v>K51</x:v>
      </x:c>
      <x:c r="C1715" s="114" t="str">
        <x:v>INDAH</x:v>
      </x:c>
      <x:c r="D1715" s="116" t="str">
        <x:v>=IF(O34="","",O34)</x:v>
      </x:c>
    </x:row>
    <x:row r="1716" ht="15" customHeight="1">
      <x:c r="A1716" s="112" t="str">
        <x:v>4</x:v>
      </x:c>
      <x:c r="B1716" s="114" t="str">
        <x:v>K53</x:v>
      </x:c>
      <x:c r="C1716" s="114" t="str">
        <x:v>TODAY | LEADS &amp; TRANSAKSI</x:v>
      </x:c>
      <x:c r="D1716" s="116"/>
    </x:row>
    <x:row r="1717" ht="15" customHeight="1">
      <x:c r="A1717" s="112" t="str">
        <x:v>4</x:v>
      </x:c>
      <x:c r="B1717" s="114" t="str">
        <x:v>K54</x:v>
      </x:c>
      <x:c r="C1717" s="114" t="str">
        <x:v>Leads</x:v>
      </x:c>
      <x:c r="D1717" s="116"/>
    </x:row>
    <x:row r="1718" ht="15" customHeight="1">
      <x:c r="A1718" s="112" t="str">
        <x:v>4</x:v>
      </x:c>
      <x:c r="B1718" s="114" t="str">
        <x:v>M54</x:v>
      </x:c>
      <x:c r="C1718" s="114" t="n">
        <x:v>50</x:v>
      </x:c>
      <x:c r="D1718" s="116"/>
    </x:row>
    <x:row r="1719" ht="15" customHeight="1">
      <x:c r="A1719" s="112" t="str">
        <x:v>4</x:v>
      </x:c>
      <x:c r="B1719" s="114" t="str">
        <x:v>K55</x:v>
      </x:c>
      <x:c r="C1719" s="114" t="str">
        <x:v>Total DP</x:v>
      </x:c>
      <x:c r="D1719" s="116"/>
    </x:row>
    <x:row r="1720" ht="15" customHeight="1">
      <x:c r="A1720" s="112" t="str">
        <x:v>4</x:v>
      </x:c>
      <x:c r="B1720" s="114" t="str">
        <x:v>M55</x:v>
      </x:c>
      <x:c r="C1720" s="114" t="n">
        <x:v>14</x:v>
      </x:c>
      <x:c r="D1720" s="116" t="str">
        <x:v>=COUNTIF($I$4:$I$31,"DP")</x:v>
      </x:c>
    </x:row>
    <x:row r="1721" ht="15" customHeight="1">
      <x:c r="A1721" s="112" t="str">
        <x:v>4</x:v>
      </x:c>
      <x:c r="B1721" s="114" t="str">
        <x:v>K56</x:v>
      </x:c>
      <x:c r="C1721" s="114" t="str">
        <x:v>Sesi Foto</x:v>
      </x:c>
      <x:c r="D1721" s="116"/>
    </x:row>
    <x:row r="1722" ht="15" customHeight="1">
      <x:c r="A1722" s="112" t="str">
        <x:v>4</x:v>
      </x:c>
      <x:c r="B1722" s="114" t="str">
        <x:v>M56</x:v>
      </x:c>
      <x:c r="C1722" s="114" t="n">
        <x:v>10</x:v>
      </x:c>
      <x:c r="D1722" s="116" t="str">
        <x:v>=COUNTIFS($I$4:$I$31,"&lt;&gt;DP",$I$4:$I$31,"&lt;&gt;")</x:v>
      </x:c>
    </x:row>
    <x:row r="1723" ht="15" customHeight="1">
      <x:c r="A1723" s="112" t="str">
        <x:v>4</x:v>
      </x:c>
      <x:c r="B1723" s="114" t="str">
        <x:v>K57</x:v>
      </x:c>
      <x:c r="C1723" s="114" t="str">
        <x:v>Jumlah Transaksi Harian</x:v>
      </x:c>
      <x:c r="D1723" s="116"/>
    </x:row>
    <x:row r="1724" ht="15" customHeight="1">
      <x:c r="A1724" s="112" t="str">
        <x:v>4</x:v>
      </x:c>
      <x:c r="B1724" s="114" t="str">
        <x:v>M57</x:v>
      </x:c>
      <x:c r="C1724" s="114" t="n">
        <x:v>24</x:v>
      </x:c>
      <x:c r="D1724" s="116" t="str">
        <x:v>=M55+M56</x:v>
      </x:c>
    </x:row>
    <x:row r="1725" ht="15" customHeight="1">
      <x:c r="A1725" s="112" t="str">
        <x:v>4</x:v>
      </x:c>
      <x:c r="B1725" s="114" t="str">
        <x:v>K58</x:v>
      </x:c>
      <x:c r="C1725" s="114" t="str">
        <x:v>Conversion Rate</x:v>
      </x:c>
      <x:c r="D1725" s="116"/>
    </x:row>
    <x:row r="1726" ht="15" customHeight="1">
      <x:c r="A1726" s="112" t="str">
        <x:v>4</x:v>
      </x:c>
      <x:c r="B1726" s="114" t="str">
        <x:v>M58</x:v>
      </x:c>
      <x:c r="C1726" s="114" t="n">
        <x:v>0.28</x:v>
      </x:c>
      <x:c r="D1726" s="116" t="str">
        <x:v>=IF(OR(M54="",M54=0),"",M55/M54)</x:v>
      </x:c>
    </x:row>
    <x:row r="1727" ht="15" customHeight="1">
      <x:c r="A1727" s="112" t="str">
        <x:v>5</x:v>
      </x:c>
      <x:c r="B1727" s="114" t="str">
        <x:v>B2</x:v>
      </x:c>
      <x:c r="C1727" s="114" t="str">
        <x:v>No</x:v>
      </x:c>
      <x:c r="D1727" s="116"/>
    </x:row>
    <x:row r="1728" ht="15" customHeight="1">
      <x:c r="A1728" s="112" t="str">
        <x:v>5</x:v>
      </x:c>
      <x:c r="B1728" s="114" t="str">
        <x:v>C2</x:v>
      </x:c>
      <x:c r="C1728" s="114" t="str">
        <x:v>Nama</x:v>
      </x:c>
      <x:c r="D1728" s="116"/>
    </x:row>
    <x:row r="1729" ht="15" customHeight="1">
      <x:c r="A1729" s="112" t="str">
        <x:v>5</x:v>
      </x:c>
      <x:c r="B1729" s="114" t="str">
        <x:v>D2</x:v>
      </x:c>
      <x:c r="C1729" s="114" t="str">
        <x:v>Paket</x:v>
      </x:c>
      <x:c r="D1729" s="116"/>
    </x:row>
    <x:row r="1730" ht="15" customHeight="1">
      <x:c r="A1730" s="112" t="str">
        <x:v>5</x:v>
      </x:c>
      <x:c r="B1730" s="114" t="str">
        <x:v>E2</x:v>
      </x:c>
      <x:c r="C1730" s="114" t="str">
        <x:v>Q</x:v>
      </x:c>
      <x:c r="D1730" s="116"/>
    </x:row>
    <x:row r="1731" ht="15" customHeight="1">
      <x:c r="A1731" s="112" t="str">
        <x:v>5</x:v>
      </x:c>
      <x:c r="B1731" s="114" t="str">
        <x:v>F2</x:v>
      </x:c>
      <x:c r="C1731" s="114" t="str">
        <x:v>Tanggal Foto</x:v>
      </x:c>
      <x:c r="D1731" s="116"/>
    </x:row>
    <x:row r="1732" ht="15" customHeight="1">
      <x:c r="A1732" s="112" t="str">
        <x:v>5</x:v>
      </x:c>
      <x:c r="B1732" s="114" t="str">
        <x:v>G2</x:v>
      </x:c>
      <x:c r="C1732" s="114" t="str">
        <x:v>Pemasukan</x:v>
      </x:c>
      <x:c r="D1732" s="116"/>
    </x:row>
    <x:row r="1733" ht="15" customHeight="1">
      <x:c r="A1733" s="112" t="str">
        <x:v>5</x:v>
      </x:c>
      <x:c r="B1733" s="114" t="str">
        <x:v>I2</x:v>
      </x:c>
      <x:c r="C1733" s="114" t="str">
        <x:v>Keterangan</x:v>
      </x:c>
      <x:c r="D1733" s="116"/>
    </x:row>
    <x:row r="1734" ht="15" customHeight="1">
      <x:c r="A1734" s="112" t="str">
        <x:v>5</x:v>
      </x:c>
      <x:c r="B1734" s="114" t="str">
        <x:v>L2</x:v>
      </x:c>
      <x:c r="C1734" s="114" t="str">
        <x:v>Admin</x:v>
      </x:c>
      <x:c r="D1734" s="116"/>
    </x:row>
    <x:row r="1735" ht="15" customHeight="1">
      <x:c r="A1735" s="112" t="str">
        <x:v>5</x:v>
      </x:c>
      <x:c r="B1735" s="114" t="str">
        <x:v>M2</x:v>
      </x:c>
      <x:c r="C1735" s="114" t="str">
        <x:v>Fotogarfer</x:v>
      </x:c>
      <x:c r="D1735" s="116"/>
    </x:row>
    <x:row r="1736" ht="15" customHeight="1">
      <x:c r="A1736" s="112" t="str">
        <x:v>5</x:v>
      </x:c>
      <x:c r="B1736" s="114" t="str">
        <x:v>N2</x:v>
      </x:c>
      <x:c r="C1736" s="114" t="str">
        <x:v>Post Prod</x:v>
      </x:c>
      <x:c r="D1736" s="116"/>
    </x:row>
    <x:row r="1737" ht="15" customHeight="1">
      <x:c r="A1737" s="112" t="str">
        <x:v>5</x:v>
      </x:c>
      <x:c r="B1737" s="114" t="str">
        <x:v>G3</x:v>
      </x:c>
      <x:c r="C1737" s="114" t="str">
        <x:v>Cash</x:v>
      </x:c>
      <x:c r="D1737" s="116"/>
    </x:row>
    <x:row r="1738" ht="15" customHeight="1">
      <x:c r="A1738" s="112" t="str">
        <x:v>5</x:v>
      </x:c>
      <x:c r="B1738" s="114" t="str">
        <x:v>H3</x:v>
      </x:c>
      <x:c r="C1738" s="114" t="str">
        <x:v>Transfer</x:v>
      </x:c>
      <x:c r="D1738" s="116"/>
    </x:row>
    <x:row r="1739" ht="15" customHeight="1">
      <x:c r="A1739" s="112" t="str">
        <x:v>5</x:v>
      </x:c>
      <x:c r="B1739" s="114" t="str">
        <x:v>I3</x:v>
      </x:c>
      <x:c r="C1739" s="114" t="str">
        <x:v>Pembayaran</x:v>
      </x:c>
      <x:c r="D1739" s="116"/>
    </x:row>
    <x:row r="1740" ht="15" customHeight="1">
      <x:c r="A1740" s="112" t="str">
        <x:v>5</x:v>
      </x:c>
      <x:c r="B1740" s="114" t="str">
        <x:v>J3</x:v>
      </x:c>
      <x:c r="C1740" s="114" t="str">
        <x:v>All File</x:v>
      </x:c>
      <x:c r="D1740" s="116"/>
    </x:row>
    <x:row r="1741" ht="15" customHeight="1">
      <x:c r="A1741" s="112" t="str">
        <x:v>5</x:v>
      </x:c>
      <x:c r="B1741" s="114" t="str">
        <x:v>K3</x:v>
      </x:c>
      <x:c r="C1741" s="114" t="str">
        <x:v>File Edit </x:v>
      </x:c>
      <x:c r="D1741" s="116"/>
    </x:row>
    <x:row r="1742" ht="15" customHeight="1">
      <x:c r="A1742" s="112" t="str">
        <x:v>5</x:v>
      </x:c>
      <x:c r="B1742" s="114" t="str">
        <x:v>N3</x:v>
      </x:c>
      <x:c r="C1742" s="114" t="str">
        <x:v>Editan/FG</x:v>
      </x:c>
      <x:c r="D1742" s="116"/>
    </x:row>
    <x:row r="1743" ht="15" customHeight="1">
      <x:c r="A1743" s="112" t="str">
        <x:v>5</x:v>
      </x:c>
      <x:c r="B1743" s="114" t="str">
        <x:v>O3</x:v>
      </x:c>
      <x:c r="C1743" s="114" t="str">
        <x:v>Cetakan/Fame</x:v>
      </x:c>
      <x:c r="D1743" s="116"/>
    </x:row>
    <x:row r="1744" ht="15" customHeight="1">
      <x:c r="A1744" s="112" t="str">
        <x:v>5</x:v>
      </x:c>
      <x:c r="B1744" s="114" t="str">
        <x:v>P3</x:v>
      </x:c>
      <x:c r="C1744" s="114" t="str">
        <x:v>Diambil/Date</x:v>
      </x:c>
      <x:c r="D1744" s="116"/>
    </x:row>
    <x:row r="1745" ht="15" customHeight="1">
      <x:c r="A1745" s="112" t="str">
        <x:v>5</x:v>
      </x:c>
      <x:c r="B1745" s="114" t="str">
        <x:v>B4</x:v>
      </x:c>
      <x:c r="C1745" s="114" t="n">
        <x:v>1</x:v>
      </x:c>
      <x:c r="D1745" s="116"/>
    </x:row>
    <x:row r="1746" ht="15" customHeight="1">
      <x:c r="A1746" s="112" t="str">
        <x:v>5</x:v>
      </x:c>
      <x:c r="B1746" s="114" t="str">
        <x:v>C4</x:v>
      </x:c>
      <x:c r="C1746" s="114" t="str">
        <x:v>Alif Arhansyah</x:v>
      </x:c>
      <x:c r="D1746" s="116"/>
    </x:row>
    <x:row r="1747" ht="15" customHeight="1">
      <x:c r="A1747" s="112" t="str">
        <x:v>5</x:v>
      </x:c>
      <x:c r="B1747" s="114" t="str">
        <x:v>D4</x:v>
      </x:c>
      <x:c r="C1747" s="114" t="str">
        <x:v>Graduation Premium</x:v>
      </x:c>
      <x:c r="D1747" s="116"/>
    </x:row>
    <x:row r="1748" ht="15" customHeight="1">
      <x:c r="A1748" s="112" t="str">
        <x:v>5</x:v>
      </x:c>
      <x:c r="B1748" s="114" t="str">
        <x:v>F4</x:v>
      </x:c>
      <x:c r="C1748" s="114" t="str">
        <x:v>2026-10-04T00:00:00</x:v>
      </x:c>
      <x:c r="D1748" s="116"/>
    </x:row>
    <x:row r="1749" ht="15" customHeight="1">
      <x:c r="A1749" s="112" t="str">
        <x:v>5</x:v>
      </x:c>
      <x:c r="B1749" s="114" t="str">
        <x:v>H4</x:v>
      </x:c>
      <x:c r="C1749" s="114" t="n">
        <x:v>100000</x:v>
      </x:c>
      <x:c r="D1749" s="116"/>
    </x:row>
    <x:row r="1750" ht="15" customHeight="1">
      <x:c r="A1750" s="112" t="str">
        <x:v>5</x:v>
      </x:c>
      <x:c r="B1750" s="114" t="str">
        <x:v>I4</x:v>
      </x:c>
      <x:c r="C1750" s="114" t="str">
        <x:v>DP</x:v>
      </x:c>
      <x:c r="D1750" s="116"/>
    </x:row>
    <x:row r="1751" ht="15" customHeight="1">
      <x:c r="A1751" s="112" t="str">
        <x:v>5</x:v>
      </x:c>
      <x:c r="B1751" s="114" t="str">
        <x:v>L4</x:v>
      </x:c>
      <x:c r="C1751" s="114" t="str">
        <x:v>INDAH</x:v>
      </x:c>
      <x:c r="D1751" s="116"/>
    </x:row>
    <x:row r="1752" ht="15" customHeight="1">
      <x:c r="A1752" s="112" t="str">
        <x:v>5</x:v>
      </x:c>
      <x:c r="B1752" s="114" t="str">
        <x:v>B5</x:v>
      </x:c>
      <x:c r="C1752" s="114" t="n">
        <x:v>2</x:v>
      </x:c>
      <x:c r="D1752" s="116"/>
    </x:row>
    <x:row r="1753" ht="15" customHeight="1">
      <x:c r="A1753" s="112" t="str">
        <x:v>5</x:v>
      </x:c>
      <x:c r="B1753" s="114" t="str">
        <x:v>C5</x:v>
      </x:c>
      <x:c r="C1753" s="114" t="str">
        <x:v>Jager</x:v>
      </x:c>
      <x:c r="D1753" s="116"/>
    </x:row>
    <x:row r="1754" ht="15" customHeight="1">
      <x:c r="A1754" s="112" t="str">
        <x:v>5</x:v>
      </x:c>
      <x:c r="B1754" s="114" t="str">
        <x:v>D5</x:v>
      </x:c>
      <x:c r="C1754" s="114" t="str">
        <x:v>Large Group</x:v>
      </x:c>
      <x:c r="D1754" s="116"/>
    </x:row>
    <x:row r="1755" ht="15" customHeight="1">
      <x:c r="A1755" s="112" t="str">
        <x:v>5</x:v>
      </x:c>
      <x:c r="B1755" s="114" t="str">
        <x:v>F5</x:v>
      </x:c>
      <x:c r="C1755" s="114" t="str">
        <x:v>2026-09-05T00:00:00</x:v>
      </x:c>
      <x:c r="D1755" s="116"/>
    </x:row>
    <x:row r="1756" ht="15" customHeight="1">
      <x:c r="A1756" s="112" t="str">
        <x:v>5</x:v>
      </x:c>
      <x:c r="B1756" s="114" t="str">
        <x:v>H5</x:v>
      </x:c>
      <x:c r="C1756" s="114" t="n">
        <x:v>75000</x:v>
      </x:c>
      <x:c r="D1756" s="116"/>
    </x:row>
    <x:row r="1757" ht="15" customHeight="1">
      <x:c r="A1757" s="112" t="str">
        <x:v>5</x:v>
      </x:c>
      <x:c r="B1757" s="114" t="str">
        <x:v>I5</x:v>
      </x:c>
      <x:c r="C1757" s="114" t="str">
        <x:v>Lunas</x:v>
      </x:c>
      <x:c r="D1757" s="116"/>
    </x:row>
    <x:row r="1758" ht="15" customHeight="1">
      <x:c r="A1758" s="112" t="str">
        <x:v>5</x:v>
      </x:c>
      <x:c r="B1758" s="114" t="str">
        <x:v>J5</x:v>
      </x:c>
      <x:c r="C1758" s="114" t="str">
        <x:v>Uploaded</x:v>
      </x:c>
      <x:c r="D1758" s="116"/>
    </x:row>
    <x:row r="1759" ht="15" customHeight="1">
      <x:c r="A1759" s="112" t="str">
        <x:v>5</x:v>
      </x:c>
      <x:c r="B1759" s="114" t="str">
        <x:v>K5</x:v>
      </x:c>
      <x:c r="C1759" s="114" t="str">
        <x:v>Uploaded</x:v>
      </x:c>
      <x:c r="D1759" s="116"/>
    </x:row>
    <x:row r="1760" ht="15" customHeight="1">
      <x:c r="A1760" s="112" t="str">
        <x:v>5</x:v>
      </x:c>
      <x:c r="B1760" s="114" t="str">
        <x:v>L5</x:v>
      </x:c>
      <x:c r="C1760" s="114" t="str">
        <x:v>INDAH</x:v>
      </x:c>
      <x:c r="D1760" s="116"/>
    </x:row>
    <x:row r="1761" ht="15" customHeight="1">
      <x:c r="A1761" s="112" t="str">
        <x:v>5</x:v>
      </x:c>
      <x:c r="B1761" s="114" t="str">
        <x:v>M5</x:v>
      </x:c>
      <x:c r="C1761" s="114" t="str">
        <x:v>SAKA</x:v>
      </x:c>
      <x:c r="D1761" s="116"/>
    </x:row>
    <x:row r="1762" ht="15" customHeight="1">
      <x:c r="A1762" s="112" t="str">
        <x:v>5</x:v>
      </x:c>
      <x:c r="B1762" s="114" t="str">
        <x:v>B6</x:v>
      </x:c>
      <x:c r="C1762" s="114" t="n">
        <x:v>3</x:v>
      </x:c>
      <x:c r="D1762" s="116"/>
    </x:row>
    <x:row r="1763" ht="15" customHeight="1">
      <x:c r="A1763" s="112" t="str">
        <x:v>5</x:v>
      </x:c>
      <x:c r="B1763" s="114" t="str">
        <x:v>C6</x:v>
      </x:c>
      <x:c r="C1763" s="114" t="str">
        <x:v>Dinta</x:v>
      </x:c>
      <x:c r="D1763" s="116"/>
    </x:row>
    <x:row r="1764" ht="15" customHeight="1">
      <x:c r="A1764" s="112" t="str">
        <x:v>5</x:v>
      </x:c>
      <x:c r="B1764" s="114" t="str">
        <x:v>D6</x:v>
      </x:c>
      <x:c r="C1764" s="114" t="str">
        <x:v>Graduation</x:v>
      </x:c>
      <x:c r="D1764" s="116"/>
    </x:row>
    <x:row r="1765" ht="15" customHeight="1">
      <x:c r="A1765" s="112" t="str">
        <x:v>5</x:v>
      </x:c>
      <x:c r="B1765" s="114" t="str">
        <x:v>F6</x:v>
      </x:c>
      <x:c r="C1765" s="114" t="str">
        <x:v>2026-09-05T00:00:00</x:v>
      </x:c>
      <x:c r="D1765" s="116"/>
    </x:row>
    <x:row r="1766" ht="15" customHeight="1">
      <x:c r="A1766" s="112" t="str">
        <x:v>5</x:v>
      </x:c>
      <x:c r="B1766" s="114" t="str">
        <x:v>H6</x:v>
      </x:c>
      <x:c r="C1766" s="114" t="n">
        <x:v>270000</x:v>
      </x:c>
      <x:c r="D1766" s="116"/>
    </x:row>
    <x:row r="1767" ht="15" customHeight="1">
      <x:c r="A1767" s="112" t="str">
        <x:v>5</x:v>
      </x:c>
      <x:c r="B1767" s="114" t="str">
        <x:v>I6</x:v>
      </x:c>
      <x:c r="C1767" s="114" t="str">
        <x:v>Lunas</x:v>
      </x:c>
      <x:c r="D1767" s="116"/>
    </x:row>
    <x:row r="1768" ht="15" customHeight="1">
      <x:c r="A1768" s="112" t="str">
        <x:v>5</x:v>
      </x:c>
      <x:c r="B1768" s="114" t="str">
        <x:v>J6</x:v>
      </x:c>
      <x:c r="C1768" s="114" t="str">
        <x:v>Uploaded</x:v>
      </x:c>
      <x:c r="D1768" s="116"/>
    </x:row>
    <x:row r="1769" ht="15" customHeight="1">
      <x:c r="A1769" s="112" t="str">
        <x:v>5</x:v>
      </x:c>
      <x:c r="B1769" s="114" t="str">
        <x:v>K6</x:v>
      </x:c>
      <x:c r="C1769" s="114" t="str">
        <x:v>Pending</x:v>
      </x:c>
      <x:c r="D1769" s="116"/>
    </x:row>
    <x:row r="1770" ht="15" customHeight="1">
      <x:c r="A1770" s="112" t="str">
        <x:v>5</x:v>
      </x:c>
      <x:c r="B1770" s="114" t="str">
        <x:v>L6</x:v>
      </x:c>
      <x:c r="C1770" s="114" t="str">
        <x:v>INDAH</x:v>
      </x:c>
      <x:c r="D1770" s="116"/>
    </x:row>
    <x:row r="1771" ht="15" customHeight="1">
      <x:c r="A1771" s="112" t="str">
        <x:v>5</x:v>
      </x:c>
      <x:c r="B1771" s="114" t="str">
        <x:v>M6</x:v>
      </x:c>
      <x:c r="C1771" s="114" t="str">
        <x:v>SAKA</x:v>
      </x:c>
      <x:c r="D1771" s="116"/>
    </x:row>
    <x:row r="1772" ht="15" customHeight="1">
      <x:c r="A1772" s="112" t="str">
        <x:v>5</x:v>
      </x:c>
      <x:c r="B1772" s="114" t="str">
        <x:v>B7</x:v>
      </x:c>
      <x:c r="C1772" s="114" t="n">
        <x:v>4</x:v>
      </x:c>
      <x:c r="D1772" s="116"/>
    </x:row>
    <x:row r="1773" ht="15" customHeight="1">
      <x:c r="A1773" s="112" t="str">
        <x:v>5</x:v>
      </x:c>
      <x:c r="B1773" s="114" t="str">
        <x:v>C7</x:v>
      </x:c>
      <x:c r="C1773" s="114" t="str">
        <x:v>Bintang</x:v>
      </x:c>
      <x:c r="D1773" s="116"/>
    </x:row>
    <x:row r="1774" ht="15" customHeight="1">
      <x:c r="A1774" s="112" t="str">
        <x:v>5</x:v>
      </x:c>
      <x:c r="B1774" s="114" t="str">
        <x:v>D7</x:v>
      </x:c>
      <x:c r="C1774" s="114" t="str">
        <x:v>Graduation Premium</x:v>
      </x:c>
      <x:c r="D1774" s="116"/>
    </x:row>
    <x:row r="1775" ht="15" customHeight="1">
      <x:c r="A1775" s="112" t="str">
        <x:v>5</x:v>
      </x:c>
      <x:c r="B1775" s="114" t="str">
        <x:v>F7</x:v>
      </x:c>
      <x:c r="C1775" s="114" t="str">
        <x:v>2026-09-08T00:00:00</x:v>
      </x:c>
      <x:c r="D1775" s="116"/>
    </x:row>
    <x:row r="1776" ht="15" customHeight="1">
      <x:c r="A1776" s="112" t="str">
        <x:v>5</x:v>
      </x:c>
      <x:c r="B1776" s="114" t="str">
        <x:v>H7</x:v>
      </x:c>
      <x:c r="C1776" s="114" t="n">
        <x:v>100000</x:v>
      </x:c>
      <x:c r="D1776" s="116"/>
    </x:row>
    <x:row r="1777" ht="15" customHeight="1">
      <x:c r="A1777" s="112" t="str">
        <x:v>5</x:v>
      </x:c>
      <x:c r="B1777" s="114" t="str">
        <x:v>I7</x:v>
      </x:c>
      <x:c r="C1777" s="114" t="str">
        <x:v>DP</x:v>
      </x:c>
      <x:c r="D1777" s="116"/>
    </x:row>
    <x:row r="1778" ht="15" customHeight="1">
      <x:c r="A1778" s="112" t="str">
        <x:v>5</x:v>
      </x:c>
      <x:c r="B1778" s="114" t="str">
        <x:v>L7</x:v>
      </x:c>
      <x:c r="C1778" s="114" t="str">
        <x:v>INDAH</x:v>
      </x:c>
      <x:c r="D1778" s="116"/>
    </x:row>
    <x:row r="1779" ht="15" customHeight="1">
      <x:c r="A1779" s="112" t="str">
        <x:v>5</x:v>
      </x:c>
      <x:c r="B1779" s="114" t="str">
        <x:v>B8</x:v>
      </x:c>
      <x:c r="C1779" s="114" t="n">
        <x:v>5</x:v>
      </x:c>
      <x:c r="D1779" s="116"/>
    </x:row>
    <x:row r="1780" ht="15" customHeight="1">
      <x:c r="A1780" s="112" t="str">
        <x:v>5</x:v>
      </x:c>
      <x:c r="B1780" s="114" t="str">
        <x:v>C8</x:v>
      </x:c>
      <x:c r="C1780" s="114" t="str">
        <x:v>Cahya Juwita</x:v>
      </x:c>
      <x:c r="D1780" s="116"/>
    </x:row>
    <x:row r="1781" ht="15" customHeight="1">
      <x:c r="A1781" s="112" t="str">
        <x:v>5</x:v>
      </x:c>
      <x:c r="B1781" s="114" t="str">
        <x:v>D8</x:v>
      </x:c>
      <x:c r="C1781" s="114" t="str">
        <x:v>Graduation</x:v>
      </x:c>
      <x:c r="D1781" s="116"/>
    </x:row>
    <x:row r="1782" ht="15" customHeight="1">
      <x:c r="A1782" s="112" t="str">
        <x:v>5</x:v>
      </x:c>
      <x:c r="B1782" s="114" t="str">
        <x:v>F8</x:v>
      </x:c>
      <x:c r="C1782" s="114" t="str">
        <x:v>2026-10-03T00:00:00</x:v>
      </x:c>
      <x:c r="D1782" s="116"/>
    </x:row>
    <x:row r="1783" ht="15" customHeight="1">
      <x:c r="A1783" s="112" t="str">
        <x:v>5</x:v>
      </x:c>
      <x:c r="B1783" s="114" t="str">
        <x:v>H8</x:v>
      </x:c>
      <x:c r="C1783" s="114" t="n">
        <x:v>100000</x:v>
      </x:c>
      <x:c r="D1783" s="116"/>
    </x:row>
    <x:row r="1784" ht="15" customHeight="1">
      <x:c r="A1784" s="112" t="str">
        <x:v>5</x:v>
      </x:c>
      <x:c r="B1784" s="114" t="str">
        <x:v>I8</x:v>
      </x:c>
      <x:c r="C1784" s="114" t="str">
        <x:v>DP</x:v>
      </x:c>
      <x:c r="D1784" s="116"/>
    </x:row>
    <x:row r="1785" ht="15" customHeight="1">
      <x:c r="A1785" s="112" t="str">
        <x:v>5</x:v>
      </x:c>
      <x:c r="B1785" s="114" t="str">
        <x:v>L8</x:v>
      </x:c>
      <x:c r="C1785" s="114" t="str">
        <x:v>INDAH</x:v>
      </x:c>
      <x:c r="D1785" s="116"/>
    </x:row>
    <x:row r="1786" ht="15" customHeight="1">
      <x:c r="A1786" s="112" t="str">
        <x:v>5</x:v>
      </x:c>
      <x:c r="B1786" s="114" t="str">
        <x:v>B9</x:v>
      </x:c>
      <x:c r="C1786" s="114" t="n">
        <x:v>6</x:v>
      </x:c>
      <x:c r="D1786" s="116"/>
    </x:row>
    <x:row r="1787" ht="15" customHeight="1">
      <x:c r="A1787" s="112" t="str">
        <x:v>5</x:v>
      </x:c>
      <x:c r="B1787" s="114" t="str">
        <x:v>C9</x:v>
      </x:c>
      <x:c r="C1787" s="114" t="str">
        <x:v>Sasa</x:v>
      </x:c>
      <x:c r="D1787" s="116"/>
    </x:row>
    <x:row r="1788" ht="15" customHeight="1">
      <x:c r="A1788" s="112" t="str">
        <x:v>5</x:v>
      </x:c>
      <x:c r="B1788" s="114" t="str">
        <x:v>D9</x:v>
      </x:c>
      <x:c r="C1788" s="114" t="str">
        <x:v>Large Group</x:v>
      </x:c>
      <x:c r="D1788" s="116"/>
    </x:row>
    <x:row r="1789" ht="15" customHeight="1">
      <x:c r="A1789" s="112" t="str">
        <x:v>5</x:v>
      </x:c>
      <x:c r="B1789" s="114" t="str">
        <x:v>F9</x:v>
      </x:c>
      <x:c r="C1789" s="114" t="str">
        <x:v>2026-09-05T00:00:00</x:v>
      </x:c>
      <x:c r="D1789" s="116"/>
    </x:row>
    <x:row r="1790" ht="15" customHeight="1">
      <x:c r="A1790" s="112" t="str">
        <x:v>5</x:v>
      </x:c>
      <x:c r="B1790" s="114" t="str">
        <x:v>G9</x:v>
      </x:c>
      <x:c r="C1790" s="114" t="n">
        <x:v>780000</x:v>
      </x:c>
      <x:c r="D1790" s="116"/>
    </x:row>
    <x:row r="1791" ht="15" customHeight="1">
      <x:c r="A1791" s="112" t="str">
        <x:v>5</x:v>
      </x:c>
      <x:c r="B1791" s="114" t="str">
        <x:v>H9</x:v>
      </x:c>
      <x:c r="C1791" s="114" t="n">
        <x:v>70000</x:v>
      </x:c>
      <x:c r="D1791" s="116"/>
    </x:row>
    <x:row r="1792" ht="15" customHeight="1">
      <x:c r="A1792" s="112" t="str">
        <x:v>5</x:v>
      </x:c>
      <x:c r="B1792" s="114" t="str">
        <x:v>I9</x:v>
      </x:c>
      <x:c r="C1792" s="114" t="str">
        <x:v>Lunas</x:v>
      </x:c>
      <x:c r="D1792" s="116"/>
    </x:row>
    <x:row r="1793" ht="15" customHeight="1">
      <x:c r="A1793" s="112" t="str">
        <x:v>5</x:v>
      </x:c>
      <x:c r="B1793" s="114" t="str">
        <x:v>J9</x:v>
      </x:c>
      <x:c r="C1793" s="114" t="str">
        <x:v>Uploaded</x:v>
      </x:c>
      <x:c r="D1793" s="116"/>
    </x:row>
    <x:row r="1794" ht="15" customHeight="1">
      <x:c r="A1794" s="112" t="str">
        <x:v>5</x:v>
      </x:c>
      <x:c r="B1794" s="114" t="str">
        <x:v>K9</x:v>
      </x:c>
      <x:c r="C1794" s="114" t="str">
        <x:v>Uploaded</x:v>
      </x:c>
      <x:c r="D1794" s="116"/>
    </x:row>
    <x:row r="1795" ht="15" customHeight="1">
      <x:c r="A1795" s="112" t="str">
        <x:v>5</x:v>
      </x:c>
      <x:c r="B1795" s="114" t="str">
        <x:v>L9</x:v>
      </x:c>
      <x:c r="C1795" s="114" t="str">
        <x:v>INDAH</x:v>
      </x:c>
      <x:c r="D1795" s="116"/>
    </x:row>
    <x:row r="1796" ht="15" customHeight="1">
      <x:c r="A1796" s="112" t="str">
        <x:v>5</x:v>
      </x:c>
      <x:c r="B1796" s="114" t="str">
        <x:v>M9</x:v>
      </x:c>
      <x:c r="C1796" s="114" t="str">
        <x:v>SAKA</x:v>
      </x:c>
      <x:c r="D1796" s="116"/>
    </x:row>
    <x:row r="1797" ht="15" customHeight="1">
      <x:c r="A1797" s="112" t="str">
        <x:v>5</x:v>
      </x:c>
      <x:c r="B1797" s="114" t="str">
        <x:v>B10</x:v>
      </x:c>
      <x:c r="C1797" s="114" t="n">
        <x:v>7</x:v>
      </x:c>
      <x:c r="D1797" s="116"/>
    </x:row>
    <x:row r="1798" ht="15" customHeight="1">
      <x:c r="A1798" s="112" t="str">
        <x:v>5</x:v>
      </x:c>
      <x:c r="B1798" s="114" t="str">
        <x:v>C10</x:v>
      </x:c>
      <x:c r="C1798" s="114" t="str">
        <x:v>Kim</x:v>
      </x:c>
      <x:c r="D1798" s="116"/>
    </x:row>
    <x:row r="1799" ht="15" customHeight="1">
      <x:c r="A1799" s="112" t="str">
        <x:v>5</x:v>
      </x:c>
      <x:c r="B1799" s="114" t="str">
        <x:v>D10</x:v>
      </x:c>
      <x:c r="C1799" s="114" t="str">
        <x:v>All Soft File</x:v>
      </x:c>
      <x:c r="D1799" s="116"/>
    </x:row>
    <x:row r="1800" ht="15" customHeight="1">
      <x:c r="A1800" s="112" t="str">
        <x:v>5</x:v>
      </x:c>
      <x:c r="B1800" s="114" t="str">
        <x:v>F10</x:v>
      </x:c>
      <x:c r="C1800" s="114" t="str">
        <x:v>2026-09-05T00:00:00</x:v>
      </x:c>
      <x:c r="D1800" s="116"/>
    </x:row>
    <x:row r="1801" ht="15" customHeight="1">
      <x:c r="A1801" s="112" t="str">
        <x:v>5</x:v>
      </x:c>
      <x:c r="B1801" s="114" t="str">
        <x:v>G10</x:v>
      </x:c>
      <x:c r="C1801" s="114" t="n">
        <x:v>50000</x:v>
      </x:c>
      <x:c r="D1801" s="116"/>
    </x:row>
    <x:row r="1802" ht="15" customHeight="1">
      <x:c r="A1802" s="112" t="str">
        <x:v>5</x:v>
      </x:c>
      <x:c r="B1802" s="114" t="str">
        <x:v>I10</x:v>
      </x:c>
      <x:c r="C1802" s="114" t="str">
        <x:v>Lunas</x:v>
      </x:c>
      <x:c r="D1802" s="116"/>
    </x:row>
    <x:row r="1803" ht="15" customHeight="1">
      <x:c r="A1803" s="112" t="str">
        <x:v>5</x:v>
      </x:c>
      <x:c r="B1803" s="114" t="str">
        <x:v>J10</x:v>
      </x:c>
      <x:c r="C1803" s="114" t="str">
        <x:v>Uploaded</x:v>
      </x:c>
      <x:c r="D1803" s="116"/>
    </x:row>
    <x:row r="1804" ht="15" customHeight="1">
      <x:c r="A1804" s="112" t="str">
        <x:v>5</x:v>
      </x:c>
      <x:c r="B1804" s="114" t="str">
        <x:v>K10</x:v>
      </x:c>
      <x:c r="C1804" s="114" t="str">
        <x:v>Uploaded</x:v>
      </x:c>
      <x:c r="D1804" s="116"/>
    </x:row>
    <x:row r="1805" ht="15" customHeight="1">
      <x:c r="A1805" s="112" t="str">
        <x:v>5</x:v>
      </x:c>
      <x:c r="B1805" s="114" t="str">
        <x:v>L10</x:v>
      </x:c>
      <x:c r="C1805" s="114" t="str">
        <x:v>INDAH</x:v>
      </x:c>
      <x:c r="D1805" s="116"/>
    </x:row>
    <x:row r="1806" ht="15" customHeight="1">
      <x:c r="A1806" s="112" t="str">
        <x:v>5</x:v>
      </x:c>
      <x:c r="B1806" s="114" t="str">
        <x:v>M10</x:v>
      </x:c>
      <x:c r="C1806" s="114" t="str">
        <x:v>SAKA</x:v>
      </x:c>
      <x:c r="D1806" s="116"/>
    </x:row>
    <x:row r="1807" ht="15" customHeight="1">
      <x:c r="A1807" s="112" t="str">
        <x:v>5</x:v>
      </x:c>
      <x:c r="B1807" s="114" t="str">
        <x:v>B11</x:v>
      </x:c>
      <x:c r="C1807" s="114" t="n">
        <x:v>8</x:v>
      </x:c>
      <x:c r="D1807" s="116"/>
    </x:row>
    <x:row r="1808" ht="15" customHeight="1">
      <x:c r="A1808" s="112" t="str">
        <x:v>5</x:v>
      </x:c>
      <x:c r="B1808" s="114" t="str">
        <x:v>C11</x:v>
      </x:c>
      <x:c r="C1808" s="114" t="str">
        <x:v>Wildan</x:v>
      </x:c>
      <x:c r="D1808" s="116"/>
    </x:row>
    <x:row r="1809" ht="15" customHeight="1">
      <x:c r="A1809" s="112" t="str">
        <x:v>5</x:v>
      </x:c>
      <x:c r="B1809" s="114" t="str">
        <x:v>D11</x:v>
      </x:c>
      <x:c r="C1809" s="114" t="str">
        <x:v>Graduation</x:v>
      </x:c>
      <x:c r="D1809" s="116"/>
    </x:row>
    <x:row r="1810" ht="15" customHeight="1">
      <x:c r="A1810" s="112" t="str">
        <x:v>5</x:v>
      </x:c>
      <x:c r="B1810" s="114" t="str">
        <x:v>F11</x:v>
      </x:c>
      <x:c r="C1810" s="114" t="str">
        <x:v>2026-09-05T00:00:00</x:v>
      </x:c>
      <x:c r="D1810" s="116"/>
    </x:row>
    <x:row r="1811" ht="15" customHeight="1">
      <x:c r="A1811" s="112" t="str">
        <x:v>5</x:v>
      </x:c>
      <x:c r="B1811" s="114" t="str">
        <x:v>G11</x:v>
      </x:c>
      <x:c r="C1811" s="114" t="n">
        <x:v>250000</x:v>
      </x:c>
      <x:c r="D1811" s="116"/>
    </x:row>
    <x:row r="1812" ht="15" customHeight="1">
      <x:c r="A1812" s="112" t="str">
        <x:v>5</x:v>
      </x:c>
      <x:c r="B1812" s="114" t="str">
        <x:v>I11</x:v>
      </x:c>
      <x:c r="C1812" s="114" t="str">
        <x:v>Lunas</x:v>
      </x:c>
      <x:c r="D1812" s="116"/>
    </x:row>
    <x:row r="1813" ht="15" customHeight="1">
      <x:c r="A1813" s="112" t="str">
        <x:v>5</x:v>
      </x:c>
      <x:c r="B1813" s="114" t="str">
        <x:v>J11</x:v>
      </x:c>
      <x:c r="C1813" s="114" t="str">
        <x:v>Uploaded</x:v>
      </x:c>
      <x:c r="D1813" s="116"/>
    </x:row>
    <x:row r="1814" ht="15" customHeight="1">
      <x:c r="A1814" s="112" t="str">
        <x:v>5</x:v>
      </x:c>
      <x:c r="B1814" s="114" t="str">
        <x:v>K11</x:v>
      </x:c>
      <x:c r="C1814" s="114" t="str">
        <x:v>Uploaded</x:v>
      </x:c>
      <x:c r="D1814" s="116"/>
    </x:row>
    <x:row r="1815" ht="15" customHeight="1">
      <x:c r="A1815" s="112" t="str">
        <x:v>5</x:v>
      </x:c>
      <x:c r="B1815" s="114" t="str">
        <x:v>L11</x:v>
      </x:c>
      <x:c r="C1815" s="114" t="str">
        <x:v>INDAH</x:v>
      </x:c>
      <x:c r="D1815" s="116"/>
    </x:row>
    <x:row r="1816" ht="15" customHeight="1">
      <x:c r="A1816" s="112" t="str">
        <x:v>5</x:v>
      </x:c>
      <x:c r="B1816" s="114" t="str">
        <x:v>M11</x:v>
      </x:c>
      <x:c r="C1816" s="114" t="str">
        <x:v>SAKA</x:v>
      </x:c>
      <x:c r="D1816" s="116"/>
    </x:row>
    <x:row r="1817" ht="15" customHeight="1">
      <x:c r="A1817" s="112" t="str">
        <x:v>5</x:v>
      </x:c>
      <x:c r="B1817" s="114" t="str">
        <x:v>B12</x:v>
      </x:c>
      <x:c r="C1817" s="114" t="n">
        <x:v>9</x:v>
      </x:c>
      <x:c r="D1817" s="116"/>
    </x:row>
    <x:row r="1818" ht="15" customHeight="1">
      <x:c r="A1818" s="112" t="str">
        <x:v>5</x:v>
      </x:c>
      <x:c r="B1818" s="114" t="str">
        <x:v>C12</x:v>
      </x:c>
      <x:c r="C1818" s="114" t="str">
        <x:v>Gibran</x:v>
      </x:c>
      <x:c r="D1818" s="116"/>
    </x:row>
    <x:row r="1819" ht="15" customHeight="1">
      <x:c r="A1819" s="112" t="str">
        <x:v>5</x:v>
      </x:c>
      <x:c r="B1819" s="114" t="str">
        <x:v>D12</x:v>
      </x:c>
      <x:c r="C1819" s="114" t="str">
        <x:v>Family A</x:v>
      </x:c>
      <x:c r="D1819" s="116"/>
    </x:row>
    <x:row r="1820" ht="15" customHeight="1">
      <x:c r="A1820" s="112" t="str">
        <x:v>5</x:v>
      </x:c>
      <x:c r="B1820" s="114" t="str">
        <x:v>F12</x:v>
      </x:c>
      <x:c r="C1820" s="114" t="str">
        <x:v>2026-09-05T00:00:00</x:v>
      </x:c>
      <x:c r="D1820" s="116"/>
    </x:row>
    <x:row r="1821" ht="15" customHeight="1">
      <x:c r="A1821" s="112" t="str">
        <x:v>5</x:v>
      </x:c>
      <x:c r="B1821" s="114" t="str">
        <x:v>H12</x:v>
      </x:c>
      <x:c r="C1821" s="114" t="n">
        <x:v>250000</x:v>
      </x:c>
      <x:c r="D1821" s="116"/>
    </x:row>
    <x:row r="1822" ht="15" customHeight="1">
      <x:c r="A1822" s="112" t="str">
        <x:v>5</x:v>
      </x:c>
      <x:c r="B1822" s="114" t="str">
        <x:v>I12</x:v>
      </x:c>
      <x:c r="C1822" s="114" t="str">
        <x:v>Lunas</x:v>
      </x:c>
      <x:c r="D1822" s="116"/>
    </x:row>
    <x:row r="1823" ht="15" customHeight="1">
      <x:c r="A1823" s="112" t="str">
        <x:v>5</x:v>
      </x:c>
      <x:c r="B1823" s="114" t="str">
        <x:v>J12</x:v>
      </x:c>
      <x:c r="C1823" s="114" t="str">
        <x:v>Uploaded</x:v>
      </x:c>
      <x:c r="D1823" s="116"/>
    </x:row>
    <x:row r="1824" ht="15" customHeight="1">
      <x:c r="A1824" s="112" t="str">
        <x:v>5</x:v>
      </x:c>
      <x:c r="B1824" s="114" t="str">
        <x:v>K12</x:v>
      </x:c>
      <x:c r="C1824" s="114" t="str">
        <x:v>Pending</x:v>
      </x:c>
      <x:c r="D1824" s="116"/>
    </x:row>
    <x:row r="1825" ht="15" customHeight="1">
      <x:c r="A1825" s="112" t="str">
        <x:v>5</x:v>
      </x:c>
      <x:c r="B1825" s="114" t="str">
        <x:v>L12</x:v>
      </x:c>
      <x:c r="C1825" s="114" t="str">
        <x:v>AMEL</x:v>
      </x:c>
      <x:c r="D1825" s="116"/>
    </x:row>
    <x:row r="1826" ht="15" customHeight="1">
      <x:c r="A1826" s="112" t="str">
        <x:v>5</x:v>
      </x:c>
      <x:c r="B1826" s="114" t="str">
        <x:v>M12</x:v>
      </x:c>
      <x:c r="C1826" s="114" t="str">
        <x:v>SAKA</x:v>
      </x:c>
      <x:c r="D1826" s="116"/>
    </x:row>
    <x:row r="1827" ht="15" customHeight="1">
      <x:c r="A1827" s="112" t="str">
        <x:v>5</x:v>
      </x:c>
      <x:c r="B1827" s="114" t="str">
        <x:v>B13</x:v>
      </x:c>
      <x:c r="C1827" s="114" t="n">
        <x:v>10</x:v>
      </x:c>
      <x:c r="D1827" s="116"/>
    </x:row>
    <x:row r="1828" ht="15" customHeight="1">
      <x:c r="A1828" s="112" t="str">
        <x:v>5</x:v>
      </x:c>
      <x:c r="B1828" s="114" t="str">
        <x:v>C13</x:v>
      </x:c>
      <x:c r="C1828" s="114" t="str">
        <x:v>Fida</x:v>
      </x:c>
      <x:c r="D1828" s="116"/>
    </x:row>
    <x:row r="1829" ht="15" customHeight="1">
      <x:c r="A1829" s="112" t="str">
        <x:v>5</x:v>
      </x:c>
      <x:c r="B1829" s="114" t="str">
        <x:v>D13</x:v>
      </x:c>
      <x:c r="C1829" s="114" t="str">
        <x:v>Graduation</x:v>
      </x:c>
      <x:c r="D1829" s="116"/>
    </x:row>
    <x:row r="1830" ht="15" customHeight="1">
      <x:c r="A1830" s="112" t="str">
        <x:v>5</x:v>
      </x:c>
      <x:c r="B1830" s="114" t="str">
        <x:v>F13</x:v>
      </x:c>
      <x:c r="C1830" s="114" t="str">
        <x:v>5 Oktober</x:v>
      </x:c>
      <x:c r="D1830" s="116"/>
    </x:row>
    <x:row r="1831" ht="15" customHeight="1">
      <x:c r="A1831" s="112" t="str">
        <x:v>5</x:v>
      </x:c>
      <x:c r="B1831" s="114" t="str">
        <x:v>H13</x:v>
      </x:c>
      <x:c r="C1831" s="114" t="n">
        <x:v>100000</x:v>
      </x:c>
      <x:c r="D1831" s="116"/>
    </x:row>
    <x:row r="1832" ht="15" customHeight="1">
      <x:c r="A1832" s="112" t="str">
        <x:v>5</x:v>
      </x:c>
      <x:c r="B1832" s="114" t="str">
        <x:v>I13</x:v>
      </x:c>
      <x:c r="C1832" s="114" t="str">
        <x:v>DP</x:v>
      </x:c>
      <x:c r="D1832" s="116"/>
    </x:row>
    <x:row r="1833" ht="15" customHeight="1">
      <x:c r="A1833" s="112" t="str">
        <x:v>5</x:v>
      </x:c>
      <x:c r="B1833" s="114" t="str">
        <x:v>L13</x:v>
      </x:c>
      <x:c r="C1833" s="114" t="str">
        <x:v>AMEL</x:v>
      </x:c>
      <x:c r="D1833" s="116"/>
    </x:row>
    <x:row r="1834" ht="15" customHeight="1">
      <x:c r="A1834" s="112" t="str">
        <x:v>5</x:v>
      </x:c>
      <x:c r="B1834" s="114" t="str">
        <x:v>B14</x:v>
      </x:c>
      <x:c r="C1834" s="114" t="n">
        <x:v>11</x:v>
      </x:c>
      <x:c r="D1834" s="116"/>
    </x:row>
    <x:row r="1835" ht="15" customHeight="1">
      <x:c r="A1835" s="112" t="str">
        <x:v>5</x:v>
      </x:c>
      <x:c r="B1835" s="114" t="str">
        <x:v>C14</x:v>
      </x:c>
      <x:c r="C1835" s="114" t="str">
        <x:v>PSDA Bahagia</x:v>
      </x:c>
      <x:c r="D1835" s="116"/>
    </x:row>
    <x:row r="1836" ht="15" customHeight="1">
      <x:c r="A1836" s="112" t="str">
        <x:v>5</x:v>
      </x:c>
      <x:c r="B1836" s="114" t="str">
        <x:v>D14</x:v>
      </x:c>
      <x:c r="C1836" s="114" t="str">
        <x:v>Photofox</x:v>
      </x:c>
      <x:c r="D1836" s="116"/>
    </x:row>
    <x:row r="1837" ht="15" customHeight="1">
      <x:c r="A1837" s="112" t="str">
        <x:v>5</x:v>
      </x:c>
      <x:c r="B1837" s="114" t="str">
        <x:v>F14</x:v>
      </x:c>
      <x:c r="C1837" s="114" t="str">
        <x:v>2026-09-05T00:00:00</x:v>
      </x:c>
      <x:c r="D1837" s="116"/>
    </x:row>
    <x:row r="1838" ht="15" customHeight="1">
      <x:c r="A1838" s="112" t="str">
        <x:v>5</x:v>
      </x:c>
      <x:c r="B1838" s="114" t="str">
        <x:v>H14</x:v>
      </x:c>
      <x:c r="C1838" s="114" t="n">
        <x:v>100000</x:v>
      </x:c>
      <x:c r="D1838" s="116"/>
    </x:row>
    <x:row r="1839" ht="15" customHeight="1">
      <x:c r="A1839" s="112" t="str">
        <x:v>5</x:v>
      </x:c>
      <x:c r="B1839" s="114" t="str">
        <x:v>I14</x:v>
      </x:c>
      <x:c r="C1839" s="114" t="str">
        <x:v>DP</x:v>
      </x:c>
      <x:c r="D1839" s="116"/>
    </x:row>
    <x:row r="1840" ht="15" customHeight="1">
      <x:c r="A1840" s="112" t="str">
        <x:v>5</x:v>
      </x:c>
      <x:c r="B1840" s="114" t="str">
        <x:v>L14</x:v>
      </x:c>
      <x:c r="C1840" s="114" t="str">
        <x:v>AMEL</x:v>
      </x:c>
      <x:c r="D1840" s="116"/>
    </x:row>
    <x:row r="1841" ht="15" customHeight="1">
      <x:c r="A1841" s="112" t="str">
        <x:v>5</x:v>
      </x:c>
      <x:c r="B1841" s="114" t="str">
        <x:v>B15</x:v>
      </x:c>
      <x:c r="C1841" s="114" t="n">
        <x:v>12</x:v>
      </x:c>
      <x:c r="D1841" s="116"/>
    </x:row>
    <x:row r="1842" ht="15" customHeight="1">
      <x:c r="A1842" s="112" t="str">
        <x:v>5</x:v>
      </x:c>
      <x:c r="B1842" s="114" t="str">
        <x:v>C15</x:v>
      </x:c>
      <x:c r="C1842" s="114" t="str">
        <x:v>Lia</x:v>
      </x:c>
      <x:c r="D1842" s="116"/>
    </x:row>
    <x:row r="1843" ht="15" customHeight="1">
      <x:c r="A1843" s="112" t="str">
        <x:v>5</x:v>
      </x:c>
      <x:c r="B1843" s="114" t="str">
        <x:v>D15</x:v>
      </x:c>
      <x:c r="C1843" s="114" t="str">
        <x:v>Large Group</x:v>
      </x:c>
      <x:c r="D1843" s="116"/>
    </x:row>
    <x:row r="1844" ht="15" customHeight="1">
      <x:c r="A1844" s="112" t="str">
        <x:v>5</x:v>
      </x:c>
      <x:c r="B1844" s="114" t="str">
        <x:v>F15</x:v>
      </x:c>
      <x:c r="C1844" s="114" t="str">
        <x:v>5 sept</x:v>
      </x:c>
      <x:c r="D1844" s="116"/>
    </x:row>
    <x:row r="1845" ht="15" customHeight="1">
      <x:c r="A1845" s="112" t="str">
        <x:v>5</x:v>
      </x:c>
      <x:c r="B1845" s="114" t="str">
        <x:v>H15</x:v>
      </x:c>
      <x:c r="C1845" s="114" t="n">
        <x:v>200000</x:v>
      </x:c>
      <x:c r="D1845" s="116"/>
    </x:row>
    <x:row r="1846" ht="15" customHeight="1">
      <x:c r="A1846" s="112" t="str">
        <x:v>5</x:v>
      </x:c>
      <x:c r="B1846" s="114" t="str">
        <x:v>I15</x:v>
      </x:c>
      <x:c r="C1846" s="114" t="str">
        <x:v>Lunas</x:v>
      </x:c>
      <x:c r="D1846" s="116"/>
    </x:row>
    <x:row r="1847" ht="15" customHeight="1">
      <x:c r="A1847" s="112" t="str">
        <x:v>5</x:v>
      </x:c>
      <x:c r="B1847" s="114" t="str">
        <x:v>J15</x:v>
      </x:c>
      <x:c r="C1847" s="114" t="str">
        <x:v>Uploaded</x:v>
      </x:c>
      <x:c r="D1847" s="116"/>
    </x:row>
    <x:row r="1848" ht="15" customHeight="1">
      <x:c r="A1848" s="112" t="str">
        <x:v>5</x:v>
      </x:c>
      <x:c r="B1848" s="114" t="str">
        <x:v>K15</x:v>
      </x:c>
      <x:c r="C1848" s="114" t="str">
        <x:v>Pending</x:v>
      </x:c>
      <x:c r="D1848" s="116"/>
    </x:row>
    <x:row r="1849" ht="15" customHeight="1">
      <x:c r="A1849" s="112" t="str">
        <x:v>5</x:v>
      </x:c>
      <x:c r="B1849" s="114" t="str">
        <x:v>L15</x:v>
      </x:c>
      <x:c r="C1849" s="114" t="str">
        <x:v>AMEL</x:v>
      </x:c>
      <x:c r="D1849" s="116"/>
    </x:row>
    <x:row r="1850" ht="15" customHeight="1">
      <x:c r="A1850" s="112" t="str">
        <x:v>5</x:v>
      </x:c>
      <x:c r="B1850" s="114" t="str">
        <x:v>M15</x:v>
      </x:c>
      <x:c r="C1850" s="114" t="str">
        <x:v>SAKA</x:v>
      </x:c>
      <x:c r="D1850" s="116"/>
    </x:row>
    <x:row r="1851" ht="15" customHeight="1">
      <x:c r="A1851" s="112" t="str">
        <x:v>5</x:v>
      </x:c>
      <x:c r="B1851" s="114" t="str">
        <x:v>B16</x:v>
      </x:c>
      <x:c r="C1851" s="114" t="n">
        <x:v>13</x:v>
      </x:c>
      <x:c r="D1851" s="116"/>
    </x:row>
    <x:row r="1852" ht="15" customHeight="1">
      <x:c r="A1852" s="112" t="str">
        <x:v>5</x:v>
      </x:c>
      <x:c r="B1852" s="114" t="str">
        <x:v>C16</x:v>
      </x:c>
      <x:c r="C1852" s="114" t="str">
        <x:v>Rafa Ghiyas</x:v>
      </x:c>
      <x:c r="D1852" s="116"/>
    </x:row>
    <x:row r="1853" ht="15" customHeight="1">
      <x:c r="A1853" s="112" t="str">
        <x:v>5</x:v>
      </x:c>
      <x:c r="B1853" s="114" t="str">
        <x:v>D16</x:v>
      </x:c>
      <x:c r="C1853" s="114" t="str">
        <x:v>Large Group</x:v>
      </x:c>
      <x:c r="D1853" s="116"/>
    </x:row>
    <x:row r="1854" ht="15" customHeight="1">
      <x:c r="A1854" s="112" t="str">
        <x:v>5</x:v>
      </x:c>
      <x:c r="B1854" s="114" t="str">
        <x:v>F16</x:v>
      </x:c>
      <x:c r="C1854" s="114" t="str">
        <x:v>6 sept</x:v>
      </x:c>
      <x:c r="D1854" s="116"/>
    </x:row>
    <x:row r="1855" ht="15" customHeight="1">
      <x:c r="A1855" s="112" t="str">
        <x:v>5</x:v>
      </x:c>
      <x:c r="B1855" s="114" t="str">
        <x:v>H16</x:v>
      </x:c>
      <x:c r="C1855" s="114" t="n">
        <x:v>100000</x:v>
      </x:c>
      <x:c r="D1855" s="116"/>
    </x:row>
    <x:row r="1856" ht="15" customHeight="1">
      <x:c r="A1856" s="112" t="str">
        <x:v>5</x:v>
      </x:c>
      <x:c r="B1856" s="114" t="str">
        <x:v>I16</x:v>
      </x:c>
      <x:c r="C1856" s="114" t="str">
        <x:v>DP</x:v>
      </x:c>
      <x:c r="D1856" s="116"/>
    </x:row>
    <x:row r="1857" ht="15" customHeight="1">
      <x:c r="A1857" s="112" t="str">
        <x:v>5</x:v>
      </x:c>
      <x:c r="B1857" s="114" t="str">
        <x:v>L16</x:v>
      </x:c>
      <x:c r="C1857" s="114" t="str">
        <x:v>AMEL</x:v>
      </x:c>
      <x:c r="D1857" s="116"/>
    </x:row>
    <x:row r="1858" ht="15" customHeight="1">
      <x:c r="A1858" s="112" t="str">
        <x:v>5</x:v>
      </x:c>
      <x:c r="B1858" s="114" t="str">
        <x:v>B17</x:v>
      </x:c>
      <x:c r="C1858" s="114" t="n">
        <x:v>14</x:v>
      </x:c>
      <x:c r="D1858" s="116"/>
    </x:row>
    <x:row r="1859" ht="15" customHeight="1">
      <x:c r="A1859" s="112" t="str">
        <x:v>5</x:v>
      </x:c>
      <x:c r="B1859" s="114" t="str">
        <x:v>C17</x:v>
      </x:c>
      <x:c r="C1859" s="114" t="str">
        <x:v>Alfin</x:v>
      </x:c>
      <x:c r="D1859" s="116"/>
    </x:row>
    <x:row r="1860" ht="15" customHeight="1">
      <x:c r="A1860" s="112" t="str">
        <x:v>5</x:v>
      </x:c>
      <x:c r="B1860" s="114" t="str">
        <x:v>D17</x:v>
      </x:c>
      <x:c r="C1860" s="114" t="str">
        <x:v>Pas Foto</x:v>
      </x:c>
      <x:c r="D1860" s="116"/>
    </x:row>
    <x:row r="1861" ht="15" customHeight="1">
      <x:c r="A1861" s="112" t="str">
        <x:v>5</x:v>
      </x:c>
      <x:c r="B1861" s="114" t="str">
        <x:v>E17</x:v>
      </x:c>
      <x:c r="C1861" s="114" t="str">
        <x:v>ots</x:v>
      </x:c>
      <x:c r="D1861" s="116"/>
    </x:row>
    <x:row r="1862" ht="15" customHeight="1">
      <x:c r="A1862" s="112" t="str">
        <x:v>5</x:v>
      </x:c>
      <x:c r="B1862" s="114" t="str">
        <x:v>F17</x:v>
      </x:c>
      <x:c r="C1862" s="114" t="str">
        <x:v>5 sept</x:v>
      </x:c>
      <x:c r="D1862" s="116"/>
    </x:row>
    <x:row r="1863" ht="15" customHeight="1">
      <x:c r="A1863" s="112" t="str">
        <x:v>5</x:v>
      </x:c>
      <x:c r="B1863" s="114" t="str">
        <x:v>G17</x:v>
      </x:c>
      <x:c r="C1863" s="114" t="n">
        <x:v>50000</x:v>
      </x:c>
      <x:c r="D1863" s="116"/>
    </x:row>
    <x:row r="1864" ht="15" customHeight="1">
      <x:c r="A1864" s="112" t="str">
        <x:v>5</x:v>
      </x:c>
      <x:c r="B1864" s="114" t="str">
        <x:v>I17</x:v>
      </x:c>
      <x:c r="C1864" s="114" t="str">
        <x:v>Lunas</x:v>
      </x:c>
      <x:c r="D1864" s="116"/>
    </x:row>
    <x:row r="1865" ht="15" customHeight="1">
      <x:c r="A1865" s="112" t="str">
        <x:v>5</x:v>
      </x:c>
      <x:c r="B1865" s="114" t="str">
        <x:v>J17</x:v>
      </x:c>
      <x:c r="C1865" s="114" t="str">
        <x:v>Uploaded</x:v>
      </x:c>
      <x:c r="D1865" s="116"/>
    </x:row>
    <x:row r="1866" ht="15" customHeight="1">
      <x:c r="A1866" s="112" t="str">
        <x:v>5</x:v>
      </x:c>
      <x:c r="B1866" s="114" t="str">
        <x:v>K17</x:v>
      </x:c>
      <x:c r="C1866" s="114" t="str">
        <x:v>Uploaded</x:v>
      </x:c>
      <x:c r="D1866" s="116"/>
    </x:row>
    <x:row r="1867" ht="15" customHeight="1">
      <x:c r="A1867" s="112" t="str">
        <x:v>5</x:v>
      </x:c>
      <x:c r="B1867" s="114" t="str">
        <x:v>L17</x:v>
      </x:c>
      <x:c r="C1867" s="114" t="str">
        <x:v>AMEL</x:v>
      </x:c>
      <x:c r="D1867" s="116"/>
    </x:row>
    <x:row r="1868" ht="15" customHeight="1">
      <x:c r="A1868" s="112" t="str">
        <x:v>5</x:v>
      </x:c>
      <x:c r="B1868" s="114" t="str">
        <x:v>M17</x:v>
      </x:c>
      <x:c r="C1868" s="114" t="str">
        <x:v>SAKA</x:v>
      </x:c>
      <x:c r="D1868" s="116"/>
    </x:row>
    <x:row r="1869" ht="15" customHeight="1">
      <x:c r="A1869" s="112" t="str">
        <x:v>5</x:v>
      </x:c>
      <x:c r="B1869" s="114" t="str">
        <x:v>B18</x:v>
      </x:c>
      <x:c r="C1869" s="114" t="n">
        <x:v>15</x:v>
      </x:c>
      <x:c r="D1869" s="116"/>
    </x:row>
    <x:row r="1870" ht="15" customHeight="1">
      <x:c r="A1870" s="112" t="str">
        <x:v>5</x:v>
      </x:c>
      <x:c r="B1870" s="114" t="str">
        <x:v>C18</x:v>
      </x:c>
      <x:c r="C1870" s="114" t="str">
        <x:v>PSDA Bahagia</x:v>
      </x:c>
      <x:c r="D1870" s="116"/>
    </x:row>
    <x:row r="1871" ht="15" customHeight="1">
      <x:c r="A1871" s="112" t="str">
        <x:v>5</x:v>
      </x:c>
      <x:c r="B1871" s="114" t="str">
        <x:v>D18</x:v>
      </x:c>
      <x:c r="C1871" s="114" t="str">
        <x:v>Large Group</x:v>
      </x:c>
      <x:c r="D1871" s="116"/>
    </x:row>
    <x:row r="1872" ht="15" customHeight="1">
      <x:c r="A1872" s="112" t="str">
        <x:v>5</x:v>
      </x:c>
      <x:c r="B1872" s="114" t="str">
        <x:v>F18</x:v>
      </x:c>
      <x:c r="C1872" s="114" t="str">
        <x:v>5 Sept</x:v>
      </x:c>
      <x:c r="D1872" s="116"/>
    </x:row>
    <x:row r="1873" ht="15" customHeight="1">
      <x:c r="A1873" s="112" t="str">
        <x:v>5</x:v>
      </x:c>
      <x:c r="B1873" s="114" t="str">
        <x:v>G18</x:v>
      </x:c>
      <x:c r="C1873" s="114" t="n">
        <x:v>75000</x:v>
      </x:c>
      <x:c r="D1873" s="116"/>
    </x:row>
    <x:row r="1874" ht="15" customHeight="1">
      <x:c r="A1874" s="112" t="str">
        <x:v>5</x:v>
      </x:c>
      <x:c r="B1874" s="114" t="str">
        <x:v>I18</x:v>
      </x:c>
      <x:c r="C1874" s="114" t="str">
        <x:v>Lunas</x:v>
      </x:c>
      <x:c r="D1874" s="116"/>
    </x:row>
    <x:row r="1875" ht="15" customHeight="1">
      <x:c r="A1875" s="112" t="str">
        <x:v>5</x:v>
      </x:c>
      <x:c r="B1875" s="114" t="str">
        <x:v>J18</x:v>
      </x:c>
      <x:c r="C1875" s="114" t="str">
        <x:v>Uploaded</x:v>
      </x:c>
      <x:c r="D1875" s="116"/>
    </x:row>
    <x:row r="1876" ht="15" customHeight="1">
      <x:c r="A1876" s="112" t="str">
        <x:v>5</x:v>
      </x:c>
      <x:c r="B1876" s="114" t="str">
        <x:v>K18</x:v>
      </x:c>
      <x:c r="C1876" s="114" t="str">
        <x:v>Uploaded</x:v>
      </x:c>
      <x:c r="D1876" s="116"/>
    </x:row>
    <x:row r="1877" ht="15" customHeight="1">
      <x:c r="A1877" s="112" t="str">
        <x:v>5</x:v>
      </x:c>
      <x:c r="B1877" s="114" t="str">
        <x:v>L18</x:v>
      </x:c>
      <x:c r="C1877" s="114" t="str">
        <x:v>AMEL</x:v>
      </x:c>
      <x:c r="D1877" s="116"/>
    </x:row>
    <x:row r="1878" ht="15" customHeight="1">
      <x:c r="A1878" s="112" t="str">
        <x:v>5</x:v>
      </x:c>
      <x:c r="B1878" s="114" t="str">
        <x:v>M18</x:v>
      </x:c>
      <x:c r="C1878" s="114" t="str">
        <x:v>SAKA</x:v>
      </x:c>
      <x:c r="D1878" s="116"/>
    </x:row>
    <x:row r="1879" ht="15" customHeight="1">
      <x:c r="A1879" s="112" t="str">
        <x:v>5</x:v>
      </x:c>
      <x:c r="B1879" s="114" t="str">
        <x:v>B19</x:v>
      </x:c>
      <x:c r="C1879" s="114" t="n">
        <x:v>16</x:v>
      </x:c>
      <x:c r="D1879" s="116"/>
    </x:row>
    <x:row r="1880" ht="15" customHeight="1">
      <x:c r="A1880" s="112" t="str">
        <x:v>5</x:v>
      </x:c>
      <x:c r="B1880" s="114" t="str">
        <x:v>C19</x:v>
      </x:c>
      <x:c r="C1880" s="114" t="str">
        <x:v>Dhita</x:v>
      </x:c>
      <x:c r="D1880" s="116"/>
    </x:row>
    <x:row r="1881" ht="15" customHeight="1">
      <x:c r="A1881" s="112" t="str">
        <x:v>5</x:v>
      </x:c>
      <x:c r="B1881" s="114" t="str">
        <x:v>D19</x:v>
      </x:c>
      <x:c r="C1881" s="114" t="str">
        <x:v>Large Group</x:v>
      </x:c>
      <x:c r="D1881" s="116"/>
    </x:row>
    <x:row r="1882" ht="15" customHeight="1">
      <x:c r="A1882" s="112" t="str">
        <x:v>5</x:v>
      </x:c>
      <x:c r="B1882" s="114" t="str">
        <x:v>F19</x:v>
      </x:c>
      <x:c r="C1882" s="114" t="str">
        <x:v>5 sept</x:v>
      </x:c>
      <x:c r="D1882" s="116"/>
    </x:row>
    <x:row r="1883" ht="15" customHeight="1">
      <x:c r="A1883" s="112" t="str">
        <x:v>5</x:v>
      </x:c>
      <x:c r="B1883" s="114" t="str">
        <x:v>H19</x:v>
      </x:c>
      <x:c r="C1883" s="114" t="n">
        <x:v>200000</x:v>
      </x:c>
      <x:c r="D1883" s="116"/>
    </x:row>
    <x:row r="1884" ht="15" customHeight="1">
      <x:c r="A1884" s="112" t="str">
        <x:v>5</x:v>
      </x:c>
      <x:c r="B1884" s="114" t="str">
        <x:v>I19</x:v>
      </x:c>
      <x:c r="C1884" s="114" t="str">
        <x:v>Lunas</x:v>
      </x:c>
      <x:c r="D1884" s="116"/>
    </x:row>
    <x:row r="1885" ht="15" customHeight="1">
      <x:c r="A1885" s="112" t="str">
        <x:v>5</x:v>
      </x:c>
      <x:c r="B1885" s="114" t="str">
        <x:v>J19</x:v>
      </x:c>
      <x:c r="C1885" s="114" t="str">
        <x:v>Uploaded</x:v>
      </x:c>
      <x:c r="D1885" s="116"/>
    </x:row>
    <x:row r="1886" ht="15" customHeight="1">
      <x:c r="A1886" s="112" t="str">
        <x:v>5</x:v>
      </x:c>
      <x:c r="B1886" s="114" t="str">
        <x:v>K19</x:v>
      </x:c>
      <x:c r="C1886" s="114" t="str">
        <x:v>Uploaded</x:v>
      </x:c>
      <x:c r="D1886" s="116"/>
    </x:row>
    <x:row r="1887" ht="15" customHeight="1">
      <x:c r="A1887" s="112" t="str">
        <x:v>5</x:v>
      </x:c>
      <x:c r="B1887" s="114" t="str">
        <x:v>L19</x:v>
      </x:c>
      <x:c r="C1887" s="114" t="str">
        <x:v>AMEL</x:v>
      </x:c>
      <x:c r="D1887" s="116"/>
    </x:row>
    <x:row r="1888" ht="15" customHeight="1">
      <x:c r="A1888" s="112" t="str">
        <x:v>5</x:v>
      </x:c>
      <x:c r="B1888" s="114" t="str">
        <x:v>M19</x:v>
      </x:c>
      <x:c r="C1888" s="114" t="str">
        <x:v>SAKA</x:v>
      </x:c>
      <x:c r="D1888" s="116"/>
    </x:row>
    <x:row r="1889" ht="15" customHeight="1">
      <x:c r="A1889" s="112" t="str">
        <x:v>5</x:v>
      </x:c>
      <x:c r="B1889" s="114" t="str">
        <x:v>B20</x:v>
      </x:c>
      <x:c r="C1889" s="114" t="n">
        <x:v>17</x:v>
      </x:c>
      <x:c r="D1889" s="116"/>
    </x:row>
    <x:row r="1890" ht="15" customHeight="1">
      <x:c r="A1890" s="112" t="str">
        <x:v>5</x:v>
      </x:c>
      <x:c r="B1890" s="114" t="str">
        <x:v>C20</x:v>
      </x:c>
      <x:c r="C1890" s="114" t="str">
        <x:v>Tiara</x:v>
      </x:c>
      <x:c r="D1890" s="116"/>
    </x:row>
    <x:row r="1891" ht="15" customHeight="1">
      <x:c r="A1891" s="112" t="str">
        <x:v>5</x:v>
      </x:c>
      <x:c r="B1891" s="114" t="str">
        <x:v>D20</x:v>
      </x:c>
      <x:c r="C1891" s="114" t="str">
        <x:v>Large Group</x:v>
      </x:c>
      <x:c r="D1891" s="116"/>
    </x:row>
    <x:row r="1892" ht="15" customHeight="1">
      <x:c r="A1892" s="112" t="str">
        <x:v>5</x:v>
      </x:c>
      <x:c r="B1892" s="114" t="str">
        <x:v>E20</x:v>
      </x:c>
      <x:c r="C1892" s="114" t="str">
        <x:v>add time</x:v>
      </x:c>
      <x:c r="D1892" s="116"/>
    </x:row>
    <x:row r="1893" ht="15" customHeight="1">
      <x:c r="A1893" s="112" t="str">
        <x:v>5</x:v>
      </x:c>
      <x:c r="B1893" s="114" t="str">
        <x:v>F20</x:v>
      </x:c>
      <x:c r="C1893" s="114" t="str">
        <x:v>5 sept</x:v>
      </x:c>
      <x:c r="D1893" s="116"/>
    </x:row>
    <x:row r="1894" ht="15" customHeight="1">
      <x:c r="A1894" s="112" t="str">
        <x:v>5</x:v>
      </x:c>
      <x:c r="B1894" s="114" t="str">
        <x:v>I20</x:v>
      </x:c>
      <x:c r="C1894" s="114" t="str">
        <x:v>Lunas</x:v>
      </x:c>
      <x:c r="D1894" s="116"/>
    </x:row>
    <x:row r="1895" ht="15" customHeight="1">
      <x:c r="A1895" s="112" t="str">
        <x:v>5</x:v>
      </x:c>
      <x:c r="B1895" s="114" t="str">
        <x:v>J20</x:v>
      </x:c>
      <x:c r="C1895" s="114" t="str">
        <x:v>Uploaded</x:v>
      </x:c>
      <x:c r="D1895" s="116"/>
    </x:row>
    <x:row r="1896" ht="15" customHeight="1">
      <x:c r="A1896" s="112" t="str">
        <x:v>5</x:v>
      </x:c>
      <x:c r="B1896" s="114" t="str">
        <x:v>K20</x:v>
      </x:c>
      <x:c r="C1896" s="114" t="str">
        <x:v>Uploaded</x:v>
      </x:c>
      <x:c r="D1896" s="116"/>
    </x:row>
    <x:row r="1897" ht="15" customHeight="1">
      <x:c r="A1897" s="112" t="str">
        <x:v>5</x:v>
      </x:c>
      <x:c r="B1897" s="114" t="str">
        <x:v>L20</x:v>
      </x:c>
      <x:c r="C1897" s="114" t="str">
        <x:v>AMEL</x:v>
      </x:c>
      <x:c r="D1897" s="116"/>
    </x:row>
    <x:row r="1898" ht="15" customHeight="1">
      <x:c r="A1898" s="112" t="str">
        <x:v>5</x:v>
      </x:c>
      <x:c r="B1898" s="114" t="str">
        <x:v>M20</x:v>
      </x:c>
      <x:c r="C1898" s="114" t="str">
        <x:v>SAKA</x:v>
      </x:c>
      <x:c r="D1898" s="116"/>
    </x:row>
    <x:row r="1899" ht="15" customHeight="1">
      <x:c r="A1899" s="112" t="str">
        <x:v>5</x:v>
      </x:c>
      <x:c r="B1899" s="114" t="str">
        <x:v>B21</x:v>
      </x:c>
      <x:c r="C1899" s="114" t="n">
        <x:v>18</x:v>
      </x:c>
      <x:c r="D1899" s="116"/>
    </x:row>
    <x:row r="1900" ht="15" customHeight="1">
      <x:c r="A1900" s="112" t="str">
        <x:v>5</x:v>
      </x:c>
      <x:c r="B1900" s="114" t="str">
        <x:v>C21</x:v>
      </x:c>
      <x:c r="C1900" s="114" t="str">
        <x:v>Nissa</x:v>
      </x:c>
      <x:c r="D1900" s="116"/>
    </x:row>
    <x:row r="1901" ht="15" customHeight="1">
      <x:c r="A1901" s="112" t="str">
        <x:v>5</x:v>
      </x:c>
      <x:c r="B1901" s="114" t="str">
        <x:v>D21</x:v>
      </x:c>
      <x:c r="C1901" s="114" t="str">
        <x:v>Graduation</x:v>
      </x:c>
      <x:c r="D1901" s="116"/>
    </x:row>
    <x:row r="1902" ht="15" customHeight="1">
      <x:c r="A1902" s="112" t="str">
        <x:v>5</x:v>
      </x:c>
      <x:c r="B1902" s="114" t="str">
        <x:v>F21</x:v>
      </x:c>
      <x:c r="C1902" s="114" t="str">
        <x:v>9 sept</x:v>
      </x:c>
      <x:c r="D1902" s="116"/>
    </x:row>
    <x:row r="1903" ht="15" customHeight="1">
      <x:c r="A1903" s="112" t="str">
        <x:v>5</x:v>
      </x:c>
      <x:c r="B1903" s="114" t="str">
        <x:v>H21</x:v>
      </x:c>
      <x:c r="C1903" s="114" t="n">
        <x:v>100000</x:v>
      </x:c>
      <x:c r="D1903" s="116"/>
    </x:row>
    <x:row r="1904" ht="15" customHeight="1">
      <x:c r="A1904" s="112" t="str">
        <x:v>5</x:v>
      </x:c>
      <x:c r="B1904" s="114" t="str">
        <x:v>I21</x:v>
      </x:c>
      <x:c r="C1904" s="114" t="str">
        <x:v>DP</x:v>
      </x:c>
      <x:c r="D1904" s="116"/>
    </x:row>
    <x:row r="1905" ht="15" customHeight="1">
      <x:c r="A1905" s="112" t="str">
        <x:v>5</x:v>
      </x:c>
      <x:c r="B1905" s="114" t="str">
        <x:v>L21</x:v>
      </x:c>
      <x:c r="C1905" s="114" t="str">
        <x:v>AMEL</x:v>
      </x:c>
      <x:c r="D1905" s="116"/>
    </x:row>
    <x:row r="1906" ht="15" customHeight="1">
      <x:c r="A1906" s="112" t="str">
        <x:v>5</x:v>
      </x:c>
      <x:c r="B1906" s="114" t="str">
        <x:v>M21</x:v>
      </x:c>
      <x:c r="C1906" s="114" t="str">
        <x:v>SAKA</x:v>
      </x:c>
      <x:c r="D1906" s="116"/>
    </x:row>
    <x:row r="1907" ht="15" customHeight="1">
      <x:c r="A1907" s="112" t="str">
        <x:v>5</x:v>
      </x:c>
      <x:c r="B1907" s="114" t="str">
        <x:v>B22</x:v>
      </x:c>
      <x:c r="C1907" s="114" t="n">
        <x:v>19</x:v>
      </x:c>
      <x:c r="D1907" s="116"/>
    </x:row>
    <x:row r="1908" ht="15" customHeight="1">
      <x:c r="A1908" s="112" t="str">
        <x:v>5</x:v>
      </x:c>
      <x:c r="B1908" s="114" t="str">
        <x:v>B23</x:v>
      </x:c>
      <x:c r="C1908" s="114" t="n">
        <x:v>10</x:v>
      </x:c>
      <x:c r="D1908" s="116"/>
    </x:row>
    <x:row r="1909" ht="15" customHeight="1">
      <x:c r="A1909" s="112" t="str">
        <x:v>5</x:v>
      </x:c>
      <x:c r="B1909" s="114" t="str">
        <x:v>G24</x:v>
      </x:c>
      <x:c r="C1909" s="114" t="n">
        <x:v>1205000</x:v>
      </x:c>
      <x:c r="D1909" s="116" t="str">
        <x:v>=SUM(G4:G23)</x:v>
      </x:c>
    </x:row>
    <x:row r="1910" ht="15" customHeight="1">
      <x:c r="A1910" s="112" t="str">
        <x:v>5</x:v>
      </x:c>
      <x:c r="B1910" s="114" t="str">
        <x:v>H24</x:v>
      </x:c>
      <x:c r="C1910" s="114" t="n">
        <x:v>1765000</x:v>
      </x:c>
      <x:c r="D1910" s="116" t="str">
        <x:v>=SUM(H4:H23)</x:v>
      </x:c>
    </x:row>
    <x:row r="1911" ht="15" customHeight="1">
      <x:c r="A1911" s="112" t="str">
        <x:v>5</x:v>
      </x:c>
      <x:c r="B1911" s="114" t="str">
        <x:v>B27</x:v>
      </x:c>
      <x:c r="C1911" s="114" t="str">
        <x:v>No</x:v>
      </x:c>
      <x:c r="D1911" s="116"/>
    </x:row>
    <x:row r="1912" ht="15" customHeight="1">
      <x:c r="A1912" s="112" t="str">
        <x:v>5</x:v>
      </x:c>
      <x:c r="B1912" s="114" t="str">
        <x:v>C27</x:v>
      </x:c>
      <x:c r="C1912" s="114" t="str">
        <x:v>Keterangan</x:v>
      </x:c>
      <x:c r="D1912" s="116"/>
    </x:row>
    <x:row r="1913" ht="15" customHeight="1">
      <x:c r="A1913" s="112" t="str">
        <x:v>5</x:v>
      </x:c>
      <x:c r="B1913" s="114" t="str">
        <x:v>D27</x:v>
      </x:c>
      <x:c r="C1913" s="114" t="str">
        <x:v>Nominal</x:v>
      </x:c>
      <x:c r="D1913" s="116"/>
    </x:row>
    <x:row r="1914" ht="15" customHeight="1">
      <x:c r="A1914" s="112" t="str">
        <x:v>5</x:v>
      </x:c>
      <x:c r="B1914" s="114" t="str">
        <x:v>N27</x:v>
      </x:c>
      <x:c r="C1914" s="114" t="str">
        <x:v>Shift</x:v>
      </x:c>
      <x:c r="D1914" s="116"/>
    </x:row>
    <x:row r="1915" ht="15" customHeight="1">
      <x:c r="A1915" s="112" t="str">
        <x:v>5</x:v>
      </x:c>
      <x:c r="B1915" s="114" t="str">
        <x:v>O27</x:v>
      </x:c>
      <x:c r="C1915" s="114" t="str">
        <x:v>Nama</x:v>
      </x:c>
      <x:c r="D1915" s="116"/>
    </x:row>
    <x:row r="1916" ht="15" customHeight="1">
      <x:c r="A1916" s="112" t="str">
        <x:v>5</x:v>
      </x:c>
      <x:c r="B1916" s="114" t="str">
        <x:v>B28</x:v>
      </x:c>
      <x:c r="C1916" s="114" t="n">
        <x:v>1</x:v>
      </x:c>
      <x:c r="D1916" s="116"/>
    </x:row>
    <x:row r="1917" ht="15" customHeight="1">
      <x:c r="A1917" s="112" t="str">
        <x:v>5</x:v>
      </x:c>
      <x:c r="B1917" s="114" t="str">
        <x:v>C28</x:v>
      </x:c>
      <x:c r="C1917" s="114" t="str">
        <x:v>Pendapatan Tunai</x:v>
      </x:c>
      <x:c r="D1917" s="116"/>
    </x:row>
    <x:row r="1918" ht="15" customHeight="1">
      <x:c r="A1918" s="112" t="str">
        <x:v>5</x:v>
      </x:c>
      <x:c r="B1918" s="114" t="str">
        <x:v>D28</x:v>
      </x:c>
      <x:c r="C1918" s="114" t="n">
        <x:v>1205000</x:v>
      </x:c>
      <x:c r="D1918" s="116" t="str">
        <x:v>=SUM(G24)</x:v>
      </x:c>
    </x:row>
    <x:row r="1919" ht="15" customHeight="1">
      <x:c r="A1919" s="112" t="str">
        <x:v>5</x:v>
      </x:c>
      <x:c r="B1919" s="114" t="str">
        <x:v>N28</x:v>
      </x:c>
      <x:c r="C1919" s="114" t="str">
        <x:v>Admin 1</x:v>
      </x:c>
      <x:c r="D1919" s="116"/>
    </x:row>
    <x:row r="1920" ht="15" customHeight="1">
      <x:c r="A1920" s="112" t="str">
        <x:v>5</x:v>
      </x:c>
      <x:c r="B1920" s="114" t="str">
        <x:v>O28</x:v>
      </x:c>
      <x:c r="C1920" s="114" t="str">
        <x:v>INDAH</x:v>
      </x:c>
      <x:c r="D1920" s="116"/>
    </x:row>
    <x:row r="1921" ht="15" customHeight="1">
      <x:c r="A1921" s="112" t="str">
        <x:v>5</x:v>
      </x:c>
      <x:c r="B1921" s="114" t="str">
        <x:v>B29</x:v>
      </x:c>
      <x:c r="C1921" s="114" t="n">
        <x:v>2</x:v>
      </x:c>
      <x:c r="D1921" s="116"/>
    </x:row>
    <x:row r="1922" ht="15" customHeight="1">
      <x:c r="A1922" s="112" t="str">
        <x:v>5</x:v>
      </x:c>
      <x:c r="B1922" s="114" t="str">
        <x:v>C29</x:v>
      </x:c>
      <x:c r="C1922" s="114" t="str">
        <x:v>fahme</x:v>
      </x:c>
      <x:c r="D1922" s="116"/>
    </x:row>
    <x:row r="1923" ht="15" customHeight="1">
      <x:c r="A1923" s="112" t="str">
        <x:v>5</x:v>
      </x:c>
      <x:c r="B1923" s="114" t="str">
        <x:v>D29</x:v>
      </x:c>
      <x:c r="C1923" s="114" t="n">
        <x:v>-50000</x:v>
      </x:c>
      <x:c r="D1923" s="116"/>
    </x:row>
    <x:row r="1924" ht="15" customHeight="1">
      <x:c r="A1924" s="112" t="str">
        <x:v>5</x:v>
      </x:c>
      <x:c r="B1924" s="114" t="str">
        <x:v>N29</x:v>
      </x:c>
      <x:c r="C1924" s="114" t="str">
        <x:v>Admin 2</x:v>
      </x:c>
      <x:c r="D1924" s="116"/>
    </x:row>
    <x:row r="1925" ht="15" customHeight="1">
      <x:c r="A1925" s="112" t="str">
        <x:v>5</x:v>
      </x:c>
      <x:c r="B1925" s="114" t="str">
        <x:v>O29</x:v>
      </x:c>
      <x:c r="C1925" s="114" t="str">
        <x:v>AMEL</x:v>
      </x:c>
      <x:c r="D1925" s="116"/>
    </x:row>
    <x:row r="1926" ht="15" customHeight="1">
      <x:c r="A1926" s="112" t="str">
        <x:v>5</x:v>
      </x:c>
      <x:c r="B1926" s="114" t="str">
        <x:v>B30</x:v>
      </x:c>
      <x:c r="C1926" s="114" t="n">
        <x:v>3</x:v>
      </x:c>
      <x:c r="D1926" s="116"/>
    </x:row>
    <x:row r="1927" ht="15" customHeight="1">
      <x:c r="A1927" s="112" t="str">
        <x:v>5</x:v>
      </x:c>
      <x:c r="B1927" s="114" t="str">
        <x:v>N30</x:v>
      </x:c>
      <x:c r="C1927" s="114" t="str">
        <x:v>Fotografer 1</x:v>
      </x:c>
      <x:c r="D1927" s="116"/>
    </x:row>
    <x:row r="1928" ht="15" customHeight="1">
      <x:c r="A1928" s="112" t="str">
        <x:v>5</x:v>
      </x:c>
      <x:c r="B1928" s="114" t="str">
        <x:v>O30</x:v>
      </x:c>
      <x:c r="C1928" s="114" t="str">
        <x:v>SAKA</x:v>
      </x:c>
      <x:c r="D1928" s="116"/>
    </x:row>
    <x:row r="1929" ht="15" customHeight="1">
      <x:c r="A1929" s="112" t="str">
        <x:v>5</x:v>
      </x:c>
      <x:c r="B1929" s="114" t="str">
        <x:v>B31</x:v>
      </x:c>
      <x:c r="C1929" s="114" t="n">
        <x:v>4</x:v>
      </x:c>
      <x:c r="D1929" s="116"/>
    </x:row>
    <x:row r="1930" ht="15" customHeight="1">
      <x:c r="A1930" s="112" t="str">
        <x:v>5</x:v>
      </x:c>
      <x:c r="B1930" s="114" t="str">
        <x:v>N31</x:v>
      </x:c>
      <x:c r="C1930" s="114" t="str">
        <x:v>Fotografer 2</x:v>
      </x:c>
      <x:c r="D1930" s="116"/>
    </x:row>
    <x:row r="1931" ht="15" customHeight="1">
      <x:c r="A1931" s="112" t="str">
        <x:v>5</x:v>
      </x:c>
      <x:c r="B1931" s="114" t="str">
        <x:v>O31</x:v>
      </x:c>
      <x:c r="C1931" s="114" t="str">
        <x:v>SAKA</x:v>
      </x:c>
      <x:c r="D1931" s="116"/>
    </x:row>
    <x:row r="1932" ht="15" customHeight="1">
      <x:c r="A1932" s="112" t="str">
        <x:v>5</x:v>
      </x:c>
      <x:c r="B1932" s="114" t="str">
        <x:v>B32</x:v>
      </x:c>
      <x:c r="C1932" s="114" t="n">
        <x:v>5</x:v>
      </x:c>
      <x:c r="D1932" s="116"/>
    </x:row>
    <x:row r="1933" ht="15" customHeight="1">
      <x:c r="A1933" s="112" t="str">
        <x:v>5</x:v>
      </x:c>
      <x:c r="B1933" s="114" t="str">
        <x:v>B33</x:v>
      </x:c>
      <x:c r="C1933" s="114" t="n">
        <x:v>6</x:v>
      </x:c>
      <x:c r="D1933" s="116"/>
    </x:row>
    <x:row r="1934" ht="15" customHeight="1">
      <x:c r="A1934" s="112" t="str">
        <x:v>5</x:v>
      </x:c>
      <x:c r="B1934" s="114" t="str">
        <x:v>K33</x:v>
      </x:c>
      <x:c r="C1934" s="114" t="str">
        <x:v>KPI HARIAN | SKALA 1-5</x:v>
      </x:c>
      <x:c r="D1934" s="116"/>
    </x:row>
    <x:row r="1935" ht="15" customHeight="1">
      <x:c r="A1935" s="112" t="str">
        <x:v>5</x:v>
      </x:c>
      <x:c r="B1935" s="114" t="str">
        <x:v>B34</x:v>
      </x:c>
      <x:c r="C1935" s="114" t="n">
        <x:v>7</x:v>
      </x:c>
      <x:c r="D1935" s="116"/>
    </x:row>
    <x:row r="1936" ht="15" customHeight="1">
      <x:c r="A1936" s="112" t="str">
        <x:v>5</x:v>
      </x:c>
      <x:c r="B1936" s="114" t="str">
        <x:v>K34</x:v>
      </x:c>
      <x:c r="C1936" s="114" t="str">
        <x:v>Nama</x:v>
      </x:c>
      <x:c r="D1936" s="116"/>
    </x:row>
    <x:row r="1937" ht="15" customHeight="1">
      <x:c r="A1937" s="112" t="str">
        <x:v>5</x:v>
      </x:c>
      <x:c r="B1937" s="114" t="str">
        <x:v>L34</x:v>
      </x:c>
      <x:c r="C1937" s="114" t="str">
        <x:v>Disiplin</x:v>
      </x:c>
      <x:c r="D1937" s="116"/>
    </x:row>
    <x:row r="1938" ht="15" customHeight="1">
      <x:c r="A1938" s="112" t="str">
        <x:v>5</x:v>
      </x:c>
      <x:c r="B1938" s="114" t="str">
        <x:v>M34</x:v>
      </x:c>
      <x:c r="C1938" s="114" t="str">
        <x:v>Akurasi</x:v>
      </x:c>
      <x:c r="D1938" s="116"/>
    </x:row>
    <x:row r="1939" ht="15" customHeight="1">
      <x:c r="A1939" s="112" t="str">
        <x:v>5</x:v>
      </x:c>
      <x:c r="B1939" s="114" t="str">
        <x:v>N34</x:v>
      </x:c>
      <x:c r="C1939" s="114" t="str">
        <x:v>SOP</x:v>
      </x:c>
      <x:c r="D1939" s="116"/>
    </x:row>
    <x:row r="1940" ht="15" customHeight="1">
      <x:c r="A1940" s="112" t="str">
        <x:v>5</x:v>
      </x:c>
      <x:c r="B1940" s="114" t="str">
        <x:v>O34</x:v>
      </x:c>
      <x:c r="C1940" s="114" t="str">
        <x:v>Client</x:v>
      </x:c>
      <x:c r="D1940" s="116"/>
    </x:row>
    <x:row r="1941" ht="15" customHeight="1">
      <x:c r="A1941" s="112" t="str">
        <x:v>5</x:v>
      </x:c>
      <x:c r="B1941" s="114" t="str">
        <x:v>P34</x:v>
      </x:c>
      <x:c r="C1941" s="114" t="str">
        <x:v>Produktivitas</x:v>
      </x:c>
      <x:c r="D1941" s="116"/>
    </x:row>
    <x:row r="1942" ht="15" customHeight="1">
      <x:c r="A1942" s="112" t="str">
        <x:v>5</x:v>
      </x:c>
      <x:c r="B1942" s="114" t="str">
        <x:v>AC34</x:v>
      </x:c>
      <x:c r="C1942" s="114" t="str">
        <x:v>KPI Score Helper</x:v>
      </x:c>
      <x:c r="D1942" s="116"/>
    </x:row>
    <x:row r="1943" ht="15" customHeight="1">
      <x:c r="A1943" s="112" t="str">
        <x:v>5</x:v>
      </x:c>
      <x:c r="B1943" s="114" t="str">
        <x:v>AD34</x:v>
      </x:c>
      <x:c r="C1943" s="114" t="str">
        <x:v>Status Helper</x:v>
      </x:c>
      <x:c r="D1943" s="116"/>
    </x:row>
    <x:row r="1944" ht="15" customHeight="1">
      <x:c r="A1944" s="112" t="str">
        <x:v>5</x:v>
      </x:c>
      <x:c r="B1944" s="114" t="str">
        <x:v>AE34</x:v>
      </x:c>
      <x:c r="C1944" s="114" t="str">
        <x:v>Role Helper</x:v>
      </x:c>
      <x:c r="D1944" s="116"/>
    </x:row>
    <x:row r="1945" ht="15" customHeight="1">
      <x:c r="A1945" s="112" t="str">
        <x:v>5</x:v>
      </x:c>
      <x:c r="B1945" s="114" t="str">
        <x:v>AF34</x:v>
      </x:c>
      <x:c r="C1945" s="114" t="str">
        <x:v>Evaluated Flag</x:v>
      </x:c>
      <x:c r="D1945" s="116"/>
    </x:row>
    <x:row r="1946" ht="15" customHeight="1">
      <x:c r="A1946" s="112" t="str">
        <x:v>5</x:v>
      </x:c>
      <x:c r="B1946" s="114" t="str">
        <x:v>AG34</x:v>
      </x:c>
      <x:c r="C1946" s="114" t="str">
        <x:v>Effective Name</x:v>
      </x:c>
      <x:c r="D1946" s="116"/>
    </x:row>
    <x:row r="1947" ht="15" customHeight="1">
      <x:c r="A1947" s="112" t="str">
        <x:v>5</x:v>
      </x:c>
      <x:c r="B1947" s="114" t="str">
        <x:v>B35</x:v>
      </x:c>
      <x:c r="C1947" s="114" t="n">
        <x:v>8</x:v>
      </x:c>
      <x:c r="D1947" s="116"/>
    </x:row>
    <x:row r="1948" ht="15" customHeight="1">
      <x:c r="A1948" s="112" t="str">
        <x:v>5</x:v>
      </x:c>
      <x:c r="B1948" s="114" t="str">
        <x:v>K35</x:v>
      </x:c>
      <x:c r="C1948" s="114" t="str">
        <x:v>INDAH</x:v>
      </x:c>
      <x:c r="D1948" s="116" t="str">
        <x:v>=IF(O28="","",O28)</x:v>
      </x:c>
    </x:row>
    <x:row r="1949" ht="15" customHeight="1">
      <x:c r="A1949" s="112" t="str">
        <x:v>5</x:v>
      </x:c>
      <x:c r="B1949" s="114" t="str">
        <x:v>L35</x:v>
      </x:c>
      <x:c r="C1949" s="114" t="n">
        <x:v>5</x:v>
      </x:c>
      <x:c r="D1949" s="116"/>
    </x:row>
    <x:row r="1950" ht="15" customHeight="1">
      <x:c r="A1950" s="112" t="str">
        <x:v>5</x:v>
      </x:c>
      <x:c r="B1950" s="114" t="str">
        <x:v>M35</x:v>
      </x:c>
      <x:c r="C1950" s="114" t="n">
        <x:v>5</x:v>
      </x:c>
      <x:c r="D1950" s="116"/>
    </x:row>
    <x:row r="1951" ht="15" customHeight="1">
      <x:c r="A1951" s="112" t="str">
        <x:v>5</x:v>
      </x:c>
      <x:c r="B1951" s="114" t="str">
        <x:v>N35</x:v>
      </x:c>
      <x:c r="C1951" s="114" t="n">
        <x:v>5</x:v>
      </x:c>
      <x:c r="D1951" s="116"/>
    </x:row>
    <x:row r="1952" ht="15" customHeight="1">
      <x:c r="A1952" s="112" t="str">
        <x:v>5</x:v>
      </x:c>
      <x:c r="B1952" s="114" t="str">
        <x:v>O35</x:v>
      </x:c>
      <x:c r="C1952" s="114" t="n">
        <x:v>5</x:v>
      </x:c>
      <x:c r="D1952" s="116"/>
    </x:row>
    <x:row r="1953" ht="15" customHeight="1">
      <x:c r="A1953" s="112" t="str">
        <x:v>5</x:v>
      </x:c>
      <x:c r="B1953" s="114" t="str">
        <x:v>P35</x:v>
      </x:c>
      <x:c r="C1953" s="114" t="n">
        <x:v>5</x:v>
      </x:c>
      <x:c r="D1953" s="116"/>
    </x:row>
    <x:row r="1954" ht="15" customHeight="1">
      <x:c r="A1954" s="112" t="str">
        <x:v>5</x:v>
      </x:c>
      <x:c r="B1954" s="114" t="str">
        <x:v>AC35</x:v>
      </x:c>
      <x:c r="C1954" s="114" t="n">
        <x:v>100</x:v>
      </x:c>
      <x:c r="D1954" s="116" t="str">
        <x:v>=IF(AG35="","",IF(COUNT(L35:P35)&lt;5,"",L35/5*20+M35/5*25+N35/5*25+O35/5*15+P35/5*15))</x:v>
      </x:c>
    </x:row>
    <x:row r="1955" ht="15" customHeight="1">
      <x:c r="A1955" s="112" t="str">
        <x:v>5</x:v>
      </x:c>
      <x:c r="B1955" s="114" t="str">
        <x:v>AD35</x:v>
      </x:c>
      <x:c r="C1955" s="114" t="str">
        <x:v>Sangat Baik</x:v>
      </x:c>
      <x:c r="D1955" s="116" t="str">
        <x:v>=IF(AC35="","",IF(AC35&gt;=90,"Sangat Baik",IF(AC35&gt;=80,"Baik",IF(AC35&gt;=70,"Coaching","Underperform"))))</x:v>
      </x:c>
    </x:row>
    <x:row r="1956" ht="15" customHeight="1">
      <x:c r="A1956" s="112" t="str">
        <x:v>5</x:v>
      </x:c>
      <x:c r="B1956" s="114" t="str">
        <x:v>AE35</x:v>
      </x:c>
      <x:c r="C1956" s="114" t="str">
        <x:v>Admin/CS</x:v>
      </x:c>
      <x:c r="D1956" s="116" t="str">
        <x:v>=IF(AG35="","",IF(OR(AG35="INDAH",AG35="ADDEL",AG35="AMEL",AG35="PENTIL",AG35="JIJANG"),"Admin/CS","Fotografer"))</x:v>
      </x:c>
    </x:row>
    <x:row r="1957" ht="15" customHeight="1">
      <x:c r="A1957" s="112" t="str">
        <x:v>5</x:v>
      </x:c>
      <x:c r="B1957" s="114" t="str">
        <x:v>AF35</x:v>
      </x:c>
      <x:c r="C1957" s="114" t="n">
        <x:v>1</x:v>
      </x:c>
      <x:c r="D1957" s="116" t="str">
        <x:v>=IF(OR(AG35="",COUNT(L35:P35)&lt;5),"",1)</x:v>
      </x:c>
    </x:row>
    <x:row r="1958" ht="15" customHeight="1">
      <x:c r="A1958" s="112" t="str">
        <x:v>5</x:v>
      </x:c>
      <x:c r="B1958" s="114" t="str">
        <x:v>AG35</x:v>
      </x:c>
      <x:c r="C1958" s="114" t="str">
        <x:v>INDAH</x:v>
      </x:c>
      <x:c r="D1958" s="116" t="str">
        <x:v>=IFERROR(K35,"")</x:v>
      </x:c>
    </x:row>
    <x:row r="1959" ht="15" customHeight="1">
      <x:c r="A1959" s="112" t="str">
        <x:v>5</x:v>
      </x:c>
      <x:c r="B1959" s="114" t="str">
        <x:v>B36</x:v>
      </x:c>
      <x:c r="C1959" s="114" t="n">
        <x:v>9</x:v>
      </x:c>
      <x:c r="D1959" s="116"/>
    </x:row>
    <x:row r="1960" ht="15" customHeight="1">
      <x:c r="A1960" s="112" t="str">
        <x:v>5</x:v>
      </x:c>
      <x:c r="B1960" s="114" t="str">
        <x:v>K36</x:v>
      </x:c>
      <x:c r="C1960" s="114" t="str">
        <x:v>AMEL</x:v>
      </x:c>
      <x:c r="D1960" s="116" t="str">
        <x:v>=IF(O29="","",O29)</x:v>
      </x:c>
    </x:row>
    <x:row r="1961" ht="15" customHeight="1">
      <x:c r="A1961" s="112" t="str">
        <x:v>5</x:v>
      </x:c>
      <x:c r="B1961" s="114" t="str">
        <x:v>L36</x:v>
      </x:c>
      <x:c r="C1961" s="114" t="n">
        <x:v>5</x:v>
      </x:c>
      <x:c r="D1961" s="116"/>
    </x:row>
    <x:row r="1962" ht="15" customHeight="1">
      <x:c r="A1962" s="112" t="str">
        <x:v>5</x:v>
      </x:c>
      <x:c r="B1962" s="114" t="str">
        <x:v>M36</x:v>
      </x:c>
      <x:c r="C1962" s="114" t="n">
        <x:v>5</x:v>
      </x:c>
      <x:c r="D1962" s="116"/>
    </x:row>
    <x:row r="1963" ht="15" customHeight="1">
      <x:c r="A1963" s="112" t="str">
        <x:v>5</x:v>
      </x:c>
      <x:c r="B1963" s="114" t="str">
        <x:v>N36</x:v>
      </x:c>
      <x:c r="C1963" s="114" t="n">
        <x:v>5</x:v>
      </x:c>
      <x:c r="D1963" s="116"/>
    </x:row>
    <x:row r="1964" ht="15" customHeight="1">
      <x:c r="A1964" s="112" t="str">
        <x:v>5</x:v>
      </x:c>
      <x:c r="B1964" s="114" t="str">
        <x:v>O36</x:v>
      </x:c>
      <x:c r="C1964" s="114" t="n">
        <x:v>5</x:v>
      </x:c>
      <x:c r="D1964" s="116"/>
    </x:row>
    <x:row r="1965" ht="15" customHeight="1">
      <x:c r="A1965" s="112" t="str">
        <x:v>5</x:v>
      </x:c>
      <x:c r="B1965" s="114" t="str">
        <x:v>P36</x:v>
      </x:c>
      <x:c r="C1965" s="114" t="n">
        <x:v>5</x:v>
      </x:c>
      <x:c r="D1965" s="116"/>
    </x:row>
    <x:row r="1966" ht="15" customHeight="1">
      <x:c r="A1966" s="112" t="str">
        <x:v>5</x:v>
      </x:c>
      <x:c r="B1966" s="114" t="str">
        <x:v>AC36</x:v>
      </x:c>
      <x:c r="C1966" s="114" t="n">
        <x:v>100</x:v>
      </x:c>
      <x:c r="D1966" s="116" t="str">
        <x:v>=IF(AG36="","",IF(COUNT(L36:P36)&lt;5,"",L36/5*20+M36/5*25+N36/5*25+O36/5*15+P36/5*15))</x:v>
      </x:c>
    </x:row>
    <x:row r="1967" ht="15" customHeight="1">
      <x:c r="A1967" s="112" t="str">
        <x:v>5</x:v>
      </x:c>
      <x:c r="B1967" s="114" t="str">
        <x:v>AD36</x:v>
      </x:c>
      <x:c r="C1967" s="114" t="str">
        <x:v>Sangat Baik</x:v>
      </x:c>
      <x:c r="D1967" s="116" t="str">
        <x:v>=IF(AC36="","",IF(AC36&gt;=90,"Sangat Baik",IF(AC36&gt;=80,"Baik",IF(AC36&gt;=70,"Coaching","Underperform"))))</x:v>
      </x:c>
    </x:row>
    <x:row r="1968" ht="15" customHeight="1">
      <x:c r="A1968" s="112" t="str">
        <x:v>5</x:v>
      </x:c>
      <x:c r="B1968" s="114" t="str">
        <x:v>AE36</x:v>
      </x:c>
      <x:c r="C1968" s="114" t="str">
        <x:v>Admin/CS</x:v>
      </x:c>
      <x:c r="D1968" s="116" t="str">
        <x:v>=IF(AG36="","",IF(OR(AG36="INDAH",AG36="ADDEL",AG36="AMEL",AG36="PENTIL",AG36="JIJANG"),"Admin/CS","Fotografer"))</x:v>
      </x:c>
    </x:row>
    <x:row r="1969" ht="15" customHeight="1">
      <x:c r="A1969" s="112" t="str">
        <x:v>5</x:v>
      </x:c>
      <x:c r="B1969" s="114" t="str">
        <x:v>AF36</x:v>
      </x:c>
      <x:c r="C1969" s="114" t="n">
        <x:v>1</x:v>
      </x:c>
      <x:c r="D1969" s="116" t="str">
        <x:v>=IF(OR(AG36="",COUNT(L36:P36)&lt;5),"",1)</x:v>
      </x:c>
    </x:row>
    <x:row r="1970" ht="15" customHeight="1">
      <x:c r="A1970" s="112" t="str">
        <x:v>5</x:v>
      </x:c>
      <x:c r="B1970" s="114" t="str">
        <x:v>AG36</x:v>
      </x:c>
      <x:c r="C1970" s="114" t="str">
        <x:v>AMEL</x:v>
      </x:c>
      <x:c r="D1970" s="116" t="str">
        <x:v>=IFERROR(K36,"")</x:v>
      </x:c>
    </x:row>
    <x:row r="1971" ht="15" customHeight="1">
      <x:c r="A1971" s="112" t="str">
        <x:v>5</x:v>
      </x:c>
      <x:c r="B1971" s="114" t="str">
        <x:v>B37</x:v>
      </x:c>
      <x:c r="C1971" s="114" t="n">
        <x:v>10</x:v>
      </x:c>
      <x:c r="D1971" s="116"/>
    </x:row>
    <x:row r="1972" ht="15" customHeight="1">
      <x:c r="A1972" s="112" t="str">
        <x:v>5</x:v>
      </x:c>
      <x:c r="B1972" s="114" t="str">
        <x:v>K37</x:v>
      </x:c>
      <x:c r="C1972" s="114" t="str">
        <x:v>SAKA</x:v>
      </x:c>
      <x:c r="D1972" s="116" t="str">
        <x:v>=IF(O30="","",O30)</x:v>
      </x:c>
    </x:row>
    <x:row r="1973" ht="15" customHeight="1">
      <x:c r="A1973" s="112" t="str">
        <x:v>5</x:v>
      </x:c>
      <x:c r="B1973" s="114" t="str">
        <x:v>L37</x:v>
      </x:c>
      <x:c r="C1973" s="114" t="n">
        <x:v>5</x:v>
      </x:c>
      <x:c r="D1973" s="116"/>
    </x:row>
    <x:row r="1974" ht="15" customHeight="1">
      <x:c r="A1974" s="112" t="str">
        <x:v>5</x:v>
      </x:c>
      <x:c r="B1974" s="114" t="str">
        <x:v>M37</x:v>
      </x:c>
      <x:c r="C1974" s="114" t="n">
        <x:v>5</x:v>
      </x:c>
      <x:c r="D1974" s="116"/>
    </x:row>
    <x:row r="1975" ht="15" customHeight="1">
      <x:c r="A1975" s="112" t="str">
        <x:v>5</x:v>
      </x:c>
      <x:c r="B1975" s="114" t="str">
        <x:v>N37</x:v>
      </x:c>
      <x:c r="C1975" s="114" t="n">
        <x:v>5</x:v>
      </x:c>
      <x:c r="D1975" s="116"/>
    </x:row>
    <x:row r="1976" ht="15" customHeight="1">
      <x:c r="A1976" s="112" t="str">
        <x:v>5</x:v>
      </x:c>
      <x:c r="B1976" s="114" t="str">
        <x:v>O37</x:v>
      </x:c>
      <x:c r="C1976" s="114" t="n">
        <x:v>5</x:v>
      </x:c>
      <x:c r="D1976" s="116"/>
    </x:row>
    <x:row r="1977" ht="15" customHeight="1">
      <x:c r="A1977" s="112" t="str">
        <x:v>5</x:v>
      </x:c>
      <x:c r="B1977" s="114" t="str">
        <x:v>P37</x:v>
      </x:c>
      <x:c r="C1977" s="114" t="n">
        <x:v>5</x:v>
      </x:c>
      <x:c r="D1977" s="116"/>
    </x:row>
    <x:row r="1978" ht="15" customHeight="1">
      <x:c r="A1978" s="112" t="str">
        <x:v>5</x:v>
      </x:c>
      <x:c r="B1978" s="114" t="str">
        <x:v>AC37</x:v>
      </x:c>
      <x:c r="C1978" s="114" t="n">
        <x:v>100</x:v>
      </x:c>
      <x:c r="D1978" s="116" t="str">
        <x:v>=IF(AG37="","",IF(COUNT(L37:P37)&lt;5,"",L37/5*20+M37/5*25+N37/5*25+O37/5*15+P37/5*15))</x:v>
      </x:c>
    </x:row>
    <x:row r="1979" ht="15" customHeight="1">
      <x:c r="A1979" s="112" t="str">
        <x:v>5</x:v>
      </x:c>
      <x:c r="B1979" s="114" t="str">
        <x:v>AD37</x:v>
      </x:c>
      <x:c r="C1979" s="114" t="str">
        <x:v>Sangat Baik</x:v>
      </x:c>
      <x:c r="D1979" s="116" t="str">
        <x:v>=IF(AC37="","",IF(AC37&gt;=90,"Sangat Baik",IF(AC37&gt;=80,"Baik",IF(AC37&gt;=70,"Coaching","Underperform"))))</x:v>
      </x:c>
    </x:row>
    <x:row r="1980" ht="15" customHeight="1">
      <x:c r="A1980" s="112" t="str">
        <x:v>5</x:v>
      </x:c>
      <x:c r="B1980" s="114" t="str">
        <x:v>AE37</x:v>
      </x:c>
      <x:c r="C1980" s="114" t="str">
        <x:v>Fotografer</x:v>
      </x:c>
      <x:c r="D1980" s="116" t="str">
        <x:v>=IF(AG37="","",IF(OR(AG37="INDAH",AG37="ADDEL",AG37="AMEL",AG37="PENTIL",AG37="JIJANG"),"Admin/CS","Fotografer"))</x:v>
      </x:c>
    </x:row>
    <x:row r="1981" ht="15" customHeight="1">
      <x:c r="A1981" s="112" t="str">
        <x:v>5</x:v>
      </x:c>
      <x:c r="B1981" s="114" t="str">
        <x:v>AF37</x:v>
      </x:c>
      <x:c r="C1981" s="114" t="n">
        <x:v>1</x:v>
      </x:c>
      <x:c r="D1981" s="116" t="str">
        <x:v>=IF(OR(AG37="",COUNT(L37:P37)&lt;5),"",1)</x:v>
      </x:c>
    </x:row>
    <x:row r="1982" ht="15" customHeight="1">
      <x:c r="A1982" s="112" t="str">
        <x:v>5</x:v>
      </x:c>
      <x:c r="B1982" s="114" t="str">
        <x:v>AG37</x:v>
      </x:c>
      <x:c r="C1982" s="114" t="str">
        <x:v>SAKA</x:v>
      </x:c>
      <x:c r="D1982" s="116" t="str">
        <x:v>=IFERROR(K37,"")</x:v>
      </x:c>
    </x:row>
    <x:row r="1983" ht="15" customHeight="1">
      <x:c r="A1983" s="112" t="str">
        <x:v>5</x:v>
      </x:c>
      <x:c r="B1983" s="114" t="str">
        <x:v>B38</x:v>
      </x:c>
      <x:c r="C1983" s="114" t="n">
        <x:v>11</x:v>
      </x:c>
      <x:c r="D1983" s="116"/>
    </x:row>
    <x:row r="1984" ht="15" customHeight="1">
      <x:c r="A1984" s="112" t="str">
        <x:v>5</x:v>
      </x:c>
      <x:c r="B1984" s="114" t="str">
        <x:v>K38</x:v>
      </x:c>
      <x:c r="C1984" s="114" t="str">
        <x:v>SAKA</x:v>
      </x:c>
      <x:c r="D1984" s="116" t="str">
        <x:v>=IF(O31="","",O31)</x:v>
      </x:c>
    </x:row>
    <x:row r="1985" ht="15" customHeight="1">
      <x:c r="A1985" s="112" t="str">
        <x:v>5</x:v>
      </x:c>
      <x:c r="B1985" s="114" t="str">
        <x:v>L38</x:v>
      </x:c>
      <x:c r="C1985" s="114" t="n">
        <x:v>5</x:v>
      </x:c>
      <x:c r="D1985" s="116"/>
    </x:row>
    <x:row r="1986" ht="15" customHeight="1">
      <x:c r="A1986" s="112" t="str">
        <x:v>5</x:v>
      </x:c>
      <x:c r="B1986" s="114" t="str">
        <x:v>M38</x:v>
      </x:c>
      <x:c r="C1986" s="114" t="n">
        <x:v>5</x:v>
      </x:c>
      <x:c r="D1986" s="116"/>
    </x:row>
    <x:row r="1987" ht="15" customHeight="1">
      <x:c r="A1987" s="112" t="str">
        <x:v>5</x:v>
      </x:c>
      <x:c r="B1987" s="114" t="str">
        <x:v>N38</x:v>
      </x:c>
      <x:c r="C1987" s="114" t="n">
        <x:v>5</x:v>
      </x:c>
      <x:c r="D1987" s="116"/>
    </x:row>
    <x:row r="1988" ht="15" customHeight="1">
      <x:c r="A1988" s="112" t="str">
        <x:v>5</x:v>
      </x:c>
      <x:c r="B1988" s="114" t="str">
        <x:v>O38</x:v>
      </x:c>
      <x:c r="C1988" s="114" t="n">
        <x:v>5</x:v>
      </x:c>
      <x:c r="D1988" s="116"/>
    </x:row>
    <x:row r="1989" ht="15" customHeight="1">
      <x:c r="A1989" s="112" t="str">
        <x:v>5</x:v>
      </x:c>
      <x:c r="B1989" s="114" t="str">
        <x:v>P38</x:v>
      </x:c>
      <x:c r="C1989" s="114" t="n">
        <x:v>5</x:v>
      </x:c>
      <x:c r="D1989" s="116"/>
    </x:row>
    <x:row r="1990" ht="15" customHeight="1">
      <x:c r="A1990" s="112" t="str">
        <x:v>5</x:v>
      </x:c>
      <x:c r="B1990" s="114" t="str">
        <x:v>AC38</x:v>
      </x:c>
      <x:c r="C1990" s="114" t="n">
        <x:v>100</x:v>
      </x:c>
      <x:c r="D1990" s="116" t="str">
        <x:v>=IF(AG38="","",IF(COUNT(L38:P38)&lt;5,"",L38/5*20+M38/5*25+N38/5*25+O38/5*15+P38/5*15))</x:v>
      </x:c>
    </x:row>
    <x:row r="1991" ht="15" customHeight="1">
      <x:c r="A1991" s="112" t="str">
        <x:v>5</x:v>
      </x:c>
      <x:c r="B1991" s="114" t="str">
        <x:v>AD38</x:v>
      </x:c>
      <x:c r="C1991" s="114" t="str">
        <x:v>Sangat Baik</x:v>
      </x:c>
      <x:c r="D1991" s="116" t="str">
        <x:v>=IF(AC38="","",IF(AC38&gt;=90,"Sangat Baik",IF(AC38&gt;=80,"Baik",IF(AC38&gt;=70,"Coaching","Underperform"))))</x:v>
      </x:c>
    </x:row>
    <x:row r="1992" ht="15" customHeight="1">
      <x:c r="A1992" s="112" t="str">
        <x:v>5</x:v>
      </x:c>
      <x:c r="B1992" s="114" t="str">
        <x:v>AE38</x:v>
      </x:c>
      <x:c r="C1992" s="114" t="str">
        <x:v>Fotografer</x:v>
      </x:c>
      <x:c r="D1992" s="116" t="str">
        <x:v>=IF(AG38="","",IF(OR(AG38="INDAH",AG38="ADDEL",AG38="AMEL",AG38="PENTIL",AG38="JIJANG"),"Admin/CS","Fotografer"))</x:v>
      </x:c>
    </x:row>
    <x:row r="1993" ht="15" customHeight="1">
      <x:c r="A1993" s="112" t="str">
        <x:v>5</x:v>
      </x:c>
      <x:c r="B1993" s="114" t="str">
        <x:v>AF38</x:v>
      </x:c>
      <x:c r="C1993" s="114" t="n">
        <x:v>1</x:v>
      </x:c>
      <x:c r="D1993" s="116" t="str">
        <x:v>=IF(OR(AG38="",COUNT(L38:P38)&lt;5),"",1)</x:v>
      </x:c>
    </x:row>
    <x:row r="1994" ht="15" customHeight="1">
      <x:c r="A1994" s="112" t="str">
        <x:v>5</x:v>
      </x:c>
      <x:c r="B1994" s="114" t="str">
        <x:v>AG38</x:v>
      </x:c>
      <x:c r="C1994" s="114" t="str">
        <x:v>SAKA</x:v>
      </x:c>
      <x:c r="D1994" s="116" t="str">
        <x:v>=IFERROR(K38,"")</x:v>
      </x:c>
    </x:row>
    <x:row r="1995" ht="15" customHeight="1">
      <x:c r="A1995" s="112" t="str">
        <x:v>5</x:v>
      </x:c>
      <x:c r="B1995" s="114" t="str">
        <x:v>D39</x:v>
      </x:c>
      <x:c r="C1995" s="114" t="n">
        <x:v>1155000</x:v>
      </x:c>
      <x:c r="D1995" s="116" t="str">
        <x:v>=SUM(D28:D38)</x:v>
      </x:c>
    </x:row>
    <x:row r="1996" ht="15" customHeight="1">
      <x:c r="A1996" s="112" t="str">
        <x:v>5</x:v>
      </x:c>
      <x:c r="B1996" s="114" t="str">
        <x:v>AC39</x:v>
      </x:c>
      <x:c r="C1996" s="114"/>
      <x:c r="D1996" s="116" t="str">
        <x:v>=IF(AG39="","",IF(COUNT(L39:P39)&lt;5,"",L39/5*20+M39/5*25+N39/5*25+O39/5*15+P39/5*15))</x:v>
      </x:c>
    </x:row>
    <x:row r="1997" ht="15" customHeight="1">
      <x:c r="A1997" s="112" t="str">
        <x:v>5</x:v>
      </x:c>
      <x:c r="B1997" s="114" t="str">
        <x:v>AD39</x:v>
      </x:c>
      <x:c r="C1997" s="114"/>
      <x:c r="D1997" s="116" t="str">
        <x:v>=IF(AC39="","",IF(AC39&gt;=90,"Sangat Baik",IF(AC39&gt;=80,"Baik",IF(AC39&gt;=70,"Coaching","Underperform"))))</x:v>
      </x:c>
    </x:row>
    <x:row r="1998" ht="15" customHeight="1">
      <x:c r="A1998" s="112" t="str">
        <x:v>5</x:v>
      </x:c>
      <x:c r="B1998" s="114" t="str">
        <x:v>AE39</x:v>
      </x:c>
      <x:c r="C1998" s="114"/>
      <x:c r="D1998" s="116" t="str">
        <x:v>=IF(AG39="","",IF(OR(AG39="INDAH",AG39="ADDEL",AG39="AMEL",AG39="PENTIL",AG39="JIJANG"),"Admin/CS","Fotografer"))</x:v>
      </x:c>
    </x:row>
    <x:row r="1999" ht="15" customHeight="1">
      <x:c r="A1999" s="112" t="str">
        <x:v>5</x:v>
      </x:c>
      <x:c r="B1999" s="114" t="str">
        <x:v>AF39</x:v>
      </x:c>
      <x:c r="C1999" s="114"/>
      <x:c r="D1999" s="116" t="str">
        <x:v>=IF(OR(AG39="",COUNT(L39:P39)&lt;5),"",1)</x:v>
      </x:c>
    </x:row>
    <x:row r="2000" ht="15" customHeight="1">
      <x:c r="A2000" s="112" t="str">
        <x:v>5</x:v>
      </x:c>
      <x:c r="B2000" s="114" t="str">
        <x:v>AG39</x:v>
      </x:c>
      <x:c r="C2000" s="114"/>
      <x:c r="D2000" s="116" t="str">
        <x:v>=IFERROR(K39,"")</x:v>
      </x:c>
    </x:row>
    <x:row r="2001" ht="15" customHeight="1">
      <x:c r="A2001" s="112" t="str">
        <x:v>5</x:v>
      </x:c>
      <x:c r="B2001" s="114" t="str">
        <x:v>AC40</x:v>
      </x:c>
      <x:c r="C2001" s="114"/>
      <x:c r="D2001" s="116" t="str">
        <x:v>=IF(AG40="","",IF(COUNT(L40:P40)&lt;5,"",L40/5*20+M40/5*25+N40/5*25+O40/5*15+P40/5*15))</x:v>
      </x:c>
    </x:row>
    <x:row r="2002" ht="15" customHeight="1">
      <x:c r="A2002" s="112" t="str">
        <x:v>5</x:v>
      </x:c>
      <x:c r="B2002" s="114" t="str">
        <x:v>AD40</x:v>
      </x:c>
      <x:c r="C2002" s="114"/>
      <x:c r="D2002" s="116" t="str">
        <x:v>=IF(AC40="","",IF(AC40&gt;=90,"Sangat Baik",IF(AC40&gt;=80,"Baik",IF(AC40&gt;=70,"Coaching","Underperform"))))</x:v>
      </x:c>
    </x:row>
    <x:row r="2003" ht="15" customHeight="1">
      <x:c r="A2003" s="112" t="str">
        <x:v>5</x:v>
      </x:c>
      <x:c r="B2003" s="114" t="str">
        <x:v>AE40</x:v>
      </x:c>
      <x:c r="C2003" s="114"/>
      <x:c r="D2003" s="116" t="str">
        <x:v>=IF(AG40="","",IF(OR(AG40="INDAH",AG40="ADDEL",AG40="AMEL",AG40="PENTIL",AG40="JIJANG"),"Admin/CS","Fotografer"))</x:v>
      </x:c>
    </x:row>
    <x:row r="2004" ht="15" customHeight="1">
      <x:c r="A2004" s="112" t="str">
        <x:v>5</x:v>
      </x:c>
      <x:c r="B2004" s="114" t="str">
        <x:v>AF40</x:v>
      </x:c>
      <x:c r="C2004" s="114"/>
      <x:c r="D2004" s="116" t="str">
        <x:v>=IF(OR(AG40="",COUNT(L40:P40)&lt;5),"",1)</x:v>
      </x:c>
    </x:row>
    <x:row r="2005" ht="15" customHeight="1">
      <x:c r="A2005" s="112" t="str">
        <x:v>5</x:v>
      </x:c>
      <x:c r="B2005" s="114" t="str">
        <x:v>AG40</x:v>
      </x:c>
      <x:c r="C2005" s="114"/>
      <x:c r="D2005" s="116" t="str">
        <x:v>=IFERROR(K40,"")</x:v>
      </x:c>
    </x:row>
    <x:row r="2006" ht="15" customHeight="1">
      <x:c r="A2006" s="112" t="str">
        <x:v>5</x:v>
      </x:c>
      <x:c r="B2006" s="114" t="str">
        <x:v>K41</x:v>
      </x:c>
      <x:c r="C2006" s="114" t="str">
        <x:v>Skala: 1 Sangat Kurang | 2 Kurang | 3 Cukup | 4 Baik | 5 Sangat Baik | Jika Nama kosong, 4 baris pertama otomatis mengikuti urutan Shift</x:v>
      </x:c>
      <x:c r="D2006" s="116"/>
    </x:row>
    <x:row r="2007" ht="15" customHeight="1">
      <x:c r="A2007" s="112" t="str">
        <x:v>5</x:v>
      </x:c>
      <x:c r="B2007" s="114" t="str">
        <x:v>K43</x:v>
      </x:c>
      <x:c r="C2007" s="114" t="str">
        <x:v>ADMIN FOLLOW-UP</x:v>
      </x:c>
      <x:c r="D2007" s="116"/>
    </x:row>
    <x:row r="2008" ht="15" customHeight="1">
      <x:c r="A2008" s="112" t="str">
        <x:v>5</x:v>
      </x:c>
      <x:c r="B2008" s="114" t="str">
        <x:v>K44</x:v>
      </x:c>
      <x:c r="C2008" s="114" t="str">
        <x:v>Admin</x:v>
      </x:c>
      <x:c r="D2008" s="116"/>
    </x:row>
    <x:row r="2009" ht="15" customHeight="1">
      <x:c r="A2009" s="112" t="str">
        <x:v>5</x:v>
      </x:c>
      <x:c r="B2009" s="114" t="str">
        <x:v>L44</x:v>
      </x:c>
      <x:c r="C2009" s="114" t="str">
        <x:v>Saving Contact</x:v>
      </x:c>
      <x:c r="D2009" s="116"/>
    </x:row>
    <x:row r="2010" ht="15" customHeight="1">
      <x:c r="A2010" s="112" t="str">
        <x:v>5</x:v>
      </x:c>
      <x:c r="B2010" s="114" t="str">
        <x:v>M44</x:v>
      </x:c>
      <x:c r="C2010" s="114" t="str">
        <x:v>Reminder</x:v>
      </x:c>
      <x:c r="D2010" s="116"/>
    </x:row>
    <x:row r="2011" ht="15" customHeight="1">
      <x:c r="A2011" s="112" t="str">
        <x:v>5</x:v>
      </x:c>
      <x:c r="B2011" s="114" t="str">
        <x:v>K45</x:v>
      </x:c>
      <x:c r="C2011" s="114" t="str">
        <x:v>INDAH</x:v>
      </x:c>
      <x:c r="D2011" s="116" t="str">
        <x:v>=IF(O28="","",O28)</x:v>
      </x:c>
    </x:row>
    <x:row r="2012" ht="15" customHeight="1">
      <x:c r="A2012" s="112" t="str">
        <x:v>5</x:v>
      </x:c>
      <x:c r="B2012" s="114" t="str">
        <x:v>L45</x:v>
      </x:c>
      <x:c r="C2012" s="114" t="n">
        <x:v>3</x:v>
      </x:c>
      <x:c r="D2012" s="116"/>
    </x:row>
    <x:row r="2013" ht="15" customHeight="1">
      <x:c r="A2013" s="112" t="str">
        <x:v>5</x:v>
      </x:c>
      <x:c r="B2013" s="114" t="str">
        <x:v>K46</x:v>
      </x:c>
      <x:c r="C2013" s="114" t="str">
        <x:v>AMEL</x:v>
      </x:c>
      <x:c r="D2013" s="116" t="str">
        <x:v>=IF(O29="","",O29)</x:v>
      </x:c>
    </x:row>
    <x:row r="2014" ht="15" customHeight="1">
      <x:c r="A2014" s="112" t="str">
        <x:v>5</x:v>
      </x:c>
      <x:c r="B2014" s="114" t="str">
        <x:v>L46</x:v>
      </x:c>
      <x:c r="C2014" s="114" t="n">
        <x:v>4</x:v>
      </x:c>
      <x:c r="D2014" s="116"/>
    </x:row>
    <x:row r="2015" ht="15" customHeight="1">
      <x:c r="A2015" s="112" t="str">
        <x:v>5</x:v>
      </x:c>
      <x:c r="B2015" s="114" t="str">
        <x:v>K48</x:v>
      </x:c>
      <x:c r="C2015" s="114" t="str">
        <x:v>TODAY | LEADS &amp; TRANSAKSI</x:v>
      </x:c>
      <x:c r="D2015" s="116"/>
    </x:row>
    <x:row r="2016" ht="15" customHeight="1">
      <x:c r="A2016" s="112" t="str">
        <x:v>5</x:v>
      </x:c>
      <x:c r="B2016" s="114" t="str">
        <x:v>K49</x:v>
      </x:c>
      <x:c r="C2016" s="114" t="str">
        <x:v>Leads</x:v>
      </x:c>
      <x:c r="D2016" s="116"/>
    </x:row>
    <x:row r="2017" ht="15" customHeight="1">
      <x:c r="A2017" s="112" t="str">
        <x:v>5</x:v>
      </x:c>
      <x:c r="B2017" s="114" t="str">
        <x:v>M49</x:v>
      </x:c>
      <x:c r="C2017" s="114" t="n">
        <x:v>22</x:v>
      </x:c>
      <x:c r="D2017" s="116"/>
    </x:row>
    <x:row r="2018" ht="15" customHeight="1">
      <x:c r="A2018" s="112" t="str">
        <x:v>5</x:v>
      </x:c>
      <x:c r="B2018" s="114" t="str">
        <x:v>K50</x:v>
      </x:c>
      <x:c r="C2018" s="114" t="str">
        <x:v>Total DP</x:v>
      </x:c>
      <x:c r="D2018" s="116"/>
    </x:row>
    <x:row r="2019" ht="15" customHeight="1">
      <x:c r="A2019" s="112" t="str">
        <x:v>5</x:v>
      </x:c>
      <x:c r="B2019" s="114" t="str">
        <x:v>M50</x:v>
      </x:c>
      <x:c r="C2019" s="114" t="n">
        <x:v>7</x:v>
      </x:c>
      <x:c r="D2019" s="116" t="str">
        <x:v>=COUNTIF($I$4:$I$26,"DP")</x:v>
      </x:c>
    </x:row>
    <x:row r="2020" ht="15" customHeight="1">
      <x:c r="A2020" s="112" t="str">
        <x:v>5</x:v>
      </x:c>
      <x:c r="B2020" s="114" t="str">
        <x:v>K51</x:v>
      </x:c>
      <x:c r="C2020" s="114" t="str">
        <x:v>Sesi Foto</x:v>
      </x:c>
      <x:c r="D2020" s="116"/>
    </x:row>
    <x:row r="2021" ht="15" customHeight="1">
      <x:c r="A2021" s="112" t="str">
        <x:v>5</x:v>
      </x:c>
      <x:c r="B2021" s="114" t="str">
        <x:v>M51</x:v>
      </x:c>
      <x:c r="C2021" s="114" t="n">
        <x:v>11</x:v>
      </x:c>
      <x:c r="D2021" s="116" t="str">
        <x:v>=COUNTIFS($I$4:$I$26,"&lt;&gt;DP",$I$4:$I$26,"&lt;&gt;")</x:v>
      </x:c>
    </x:row>
    <x:row r="2022" ht="15" customHeight="1">
      <x:c r="A2022" s="112" t="str">
        <x:v>5</x:v>
      </x:c>
      <x:c r="B2022" s="114" t="str">
        <x:v>K52</x:v>
      </x:c>
      <x:c r="C2022" s="114" t="str">
        <x:v>Jumlah Transaksi Harian</x:v>
      </x:c>
      <x:c r="D2022" s="116"/>
    </x:row>
    <x:row r="2023" ht="15" customHeight="1">
      <x:c r="A2023" s="112" t="str">
        <x:v>5</x:v>
      </x:c>
      <x:c r="B2023" s="114" t="str">
        <x:v>M52</x:v>
      </x:c>
      <x:c r="C2023" s="114" t="n">
        <x:v>18</x:v>
      </x:c>
      <x:c r="D2023" s="116" t="str">
        <x:v>=M50+M51</x:v>
      </x:c>
    </x:row>
    <x:row r="2024" ht="15" customHeight="1">
      <x:c r="A2024" s="112" t="str">
        <x:v>5</x:v>
      </x:c>
      <x:c r="B2024" s="114" t="str">
        <x:v>K53</x:v>
      </x:c>
      <x:c r="C2024" s="114" t="str">
        <x:v>Conversion Rate</x:v>
      </x:c>
      <x:c r="D2024" s="116"/>
    </x:row>
    <x:row r="2025" ht="15" customHeight="1">
      <x:c r="A2025" s="112" t="str">
        <x:v>5</x:v>
      </x:c>
      <x:c r="B2025" s="114" t="str">
        <x:v>M53</x:v>
      </x:c>
      <x:c r="C2025" s="114" t="n">
        <x:v>0.3181818182</x:v>
      </x:c>
      <x:c r="D2025" s="116" t="str">
        <x:v>=IF(OR(M49="",M49=0),"",M50/M49)</x:v>
      </x:c>
    </x:row>
    <x:row r="2026" ht="15" customHeight="1">
      <x:c r="A2026" s="112" t="str">
        <x:v>6</x:v>
      </x:c>
      <x:c r="B2026" s="114" t="str">
        <x:v>B2</x:v>
      </x:c>
      <x:c r="C2026" s="114" t="str">
        <x:v>No</x:v>
      </x:c>
      <x:c r="D2026" s="116"/>
    </x:row>
    <x:row r="2027" ht="15" customHeight="1">
      <x:c r="A2027" s="112" t="str">
        <x:v>6</x:v>
      </x:c>
      <x:c r="B2027" s="114" t="str">
        <x:v>C2</x:v>
      </x:c>
      <x:c r="C2027" s="114" t="str">
        <x:v>Nama</x:v>
      </x:c>
      <x:c r="D2027" s="116"/>
    </x:row>
    <x:row r="2028" ht="15" customHeight="1">
      <x:c r="A2028" s="112" t="str">
        <x:v>6</x:v>
      </x:c>
      <x:c r="B2028" s="114" t="str">
        <x:v>D2</x:v>
      </x:c>
      <x:c r="C2028" s="114" t="str">
        <x:v>Paket</x:v>
      </x:c>
      <x:c r="D2028" s="116"/>
    </x:row>
    <x:row r="2029" ht="15" customHeight="1">
      <x:c r="A2029" s="112" t="str">
        <x:v>6</x:v>
      </x:c>
      <x:c r="B2029" s="114" t="str">
        <x:v>E2</x:v>
      </x:c>
      <x:c r="C2029" s="114" t="str">
        <x:v>Q</x:v>
      </x:c>
      <x:c r="D2029" s="116"/>
    </x:row>
    <x:row r="2030" ht="15" customHeight="1">
      <x:c r="A2030" s="112" t="str">
        <x:v>6</x:v>
      </x:c>
      <x:c r="B2030" s="114" t="str">
        <x:v>F2</x:v>
      </x:c>
      <x:c r="C2030" s="114" t="str">
        <x:v>Tanggal Foto</x:v>
      </x:c>
      <x:c r="D2030" s="116"/>
    </x:row>
    <x:row r="2031" ht="15" customHeight="1">
      <x:c r="A2031" s="112" t="str">
        <x:v>6</x:v>
      </x:c>
      <x:c r="B2031" s="114" t="str">
        <x:v>G2</x:v>
      </x:c>
      <x:c r="C2031" s="114" t="str">
        <x:v>Pemasukan</x:v>
      </x:c>
      <x:c r="D2031" s="116"/>
    </x:row>
    <x:row r="2032" ht="15" customHeight="1">
      <x:c r="A2032" s="112" t="str">
        <x:v>6</x:v>
      </x:c>
      <x:c r="B2032" s="114" t="str">
        <x:v>I2</x:v>
      </x:c>
      <x:c r="C2032" s="114" t="str">
        <x:v>Keterangan</x:v>
      </x:c>
      <x:c r="D2032" s="116"/>
    </x:row>
    <x:row r="2033" ht="15" customHeight="1">
      <x:c r="A2033" s="112" t="str">
        <x:v>6</x:v>
      </x:c>
      <x:c r="B2033" s="114" t="str">
        <x:v>L2</x:v>
      </x:c>
      <x:c r="C2033" s="114" t="str">
        <x:v>Admin</x:v>
      </x:c>
      <x:c r="D2033" s="116"/>
    </x:row>
    <x:row r="2034" ht="15" customHeight="1">
      <x:c r="A2034" s="112" t="str">
        <x:v>6</x:v>
      </x:c>
      <x:c r="B2034" s="114" t="str">
        <x:v>M2</x:v>
      </x:c>
      <x:c r="C2034" s="114" t="str">
        <x:v>Fotogarfer</x:v>
      </x:c>
      <x:c r="D2034" s="116"/>
    </x:row>
    <x:row r="2035" ht="15" customHeight="1">
      <x:c r="A2035" s="112" t="str">
        <x:v>6</x:v>
      </x:c>
      <x:c r="B2035" s="114" t="str">
        <x:v>N2</x:v>
      </x:c>
      <x:c r="C2035" s="114" t="str">
        <x:v>Post Prod</x:v>
      </x:c>
      <x:c r="D2035" s="116"/>
    </x:row>
    <x:row r="2036" ht="15" customHeight="1">
      <x:c r="A2036" s="112" t="str">
        <x:v>6</x:v>
      </x:c>
      <x:c r="B2036" s="114" t="str">
        <x:v>G3</x:v>
      </x:c>
      <x:c r="C2036" s="114" t="str">
        <x:v>Cash</x:v>
      </x:c>
      <x:c r="D2036" s="116"/>
    </x:row>
    <x:row r="2037" ht="15" customHeight="1">
      <x:c r="A2037" s="112" t="str">
        <x:v>6</x:v>
      </x:c>
      <x:c r="B2037" s="114" t="str">
        <x:v>H3</x:v>
      </x:c>
      <x:c r="C2037" s="114" t="str">
        <x:v>Transfer</x:v>
      </x:c>
      <x:c r="D2037" s="116"/>
    </x:row>
    <x:row r="2038" ht="15" customHeight="1">
      <x:c r="A2038" s="112" t="str">
        <x:v>6</x:v>
      </x:c>
      <x:c r="B2038" s="114" t="str">
        <x:v>I3</x:v>
      </x:c>
      <x:c r="C2038" s="114" t="str">
        <x:v>Pembayaran</x:v>
      </x:c>
      <x:c r="D2038" s="116"/>
    </x:row>
    <x:row r="2039" ht="15" customHeight="1">
      <x:c r="A2039" s="112" t="str">
        <x:v>6</x:v>
      </x:c>
      <x:c r="B2039" s="114" t="str">
        <x:v>J3</x:v>
      </x:c>
      <x:c r="C2039" s="114" t="str">
        <x:v>All File</x:v>
      </x:c>
      <x:c r="D2039" s="116"/>
    </x:row>
    <x:row r="2040" ht="15" customHeight="1">
      <x:c r="A2040" s="112" t="str">
        <x:v>6</x:v>
      </x:c>
      <x:c r="B2040" s="114" t="str">
        <x:v>K3</x:v>
      </x:c>
      <x:c r="C2040" s="114" t="str">
        <x:v>File Edit </x:v>
      </x:c>
      <x:c r="D2040" s="116"/>
    </x:row>
    <x:row r="2041" ht="15" customHeight="1">
      <x:c r="A2041" s="112" t="str">
        <x:v>6</x:v>
      </x:c>
      <x:c r="B2041" s="114" t="str">
        <x:v>N3</x:v>
      </x:c>
      <x:c r="C2041" s="114" t="str">
        <x:v>Editan/FG</x:v>
      </x:c>
      <x:c r="D2041" s="116"/>
    </x:row>
    <x:row r="2042" ht="15" customHeight="1">
      <x:c r="A2042" s="112" t="str">
        <x:v>6</x:v>
      </x:c>
      <x:c r="B2042" s="114" t="str">
        <x:v>O3</x:v>
      </x:c>
      <x:c r="C2042" s="114" t="str">
        <x:v>Cetakan/Fame</x:v>
      </x:c>
      <x:c r="D2042" s="116"/>
    </x:row>
    <x:row r="2043" ht="15" customHeight="1">
      <x:c r="A2043" s="112" t="str">
        <x:v>6</x:v>
      </x:c>
      <x:c r="B2043" s="114" t="str">
        <x:v>P3</x:v>
      </x:c>
      <x:c r="C2043" s="114" t="str">
        <x:v>Diambil/Date</x:v>
      </x:c>
      <x:c r="D2043" s="116"/>
    </x:row>
    <x:row r="2044" ht="15" customHeight="1">
      <x:c r="A2044" s="112" t="str">
        <x:v>6</x:v>
      </x:c>
      <x:c r="B2044" s="114" t="str">
        <x:v>B4</x:v>
      </x:c>
      <x:c r="C2044" s="114" t="n">
        <x:v>1</x:v>
      </x:c>
      <x:c r="D2044" s="116"/>
    </x:row>
    <x:row r="2045" ht="15" customHeight="1">
      <x:c r="A2045" s="112" t="str">
        <x:v>6</x:v>
      </x:c>
      <x:c r="B2045" s="114" t="str">
        <x:v>C4</x:v>
      </x:c>
      <x:c r="C2045" s="114" t="str">
        <x:v>Nadi Indra F</x:v>
      </x:c>
      <x:c r="D2045" s="116"/>
    </x:row>
    <x:row r="2046" ht="15" customHeight="1">
      <x:c r="A2046" s="112" t="str">
        <x:v>6</x:v>
      </x:c>
      <x:c r="B2046" s="114" t="str">
        <x:v>D4</x:v>
      </x:c>
      <x:c r="C2046" s="114" t="str">
        <x:v>Graduation</x:v>
      </x:c>
      <x:c r="D2046" s="116"/>
    </x:row>
    <x:row r="2047" ht="15" customHeight="1">
      <x:c r="A2047" s="112" t="str">
        <x:v>6</x:v>
      </x:c>
      <x:c r="B2047" s="114" t="str">
        <x:v>F4</x:v>
      </x:c>
      <x:c r="C2047" s="114" t="str">
        <x:v>8 sept</x:v>
      </x:c>
      <x:c r="D2047" s="116"/>
    </x:row>
    <x:row r="2048" ht="15" customHeight="1">
      <x:c r="A2048" s="112" t="str">
        <x:v>6</x:v>
      </x:c>
      <x:c r="B2048" s="114" t="str">
        <x:v>H4</x:v>
      </x:c>
      <x:c r="C2048" s="114" t="n">
        <x:v>100000</x:v>
      </x:c>
      <x:c r="D2048" s="116"/>
    </x:row>
    <x:row r="2049" ht="15" customHeight="1">
      <x:c r="A2049" s="112" t="str">
        <x:v>6</x:v>
      </x:c>
      <x:c r="B2049" s="114" t="str">
        <x:v>I4</x:v>
      </x:c>
      <x:c r="C2049" s="114" t="str">
        <x:v>DP</x:v>
      </x:c>
      <x:c r="D2049" s="116"/>
    </x:row>
    <x:row r="2050" ht="15" customHeight="1">
      <x:c r="A2050" s="112" t="str">
        <x:v>6</x:v>
      </x:c>
      <x:c r="B2050" s="114" t="str">
        <x:v>L4</x:v>
      </x:c>
      <x:c r="C2050" s="114" t="str">
        <x:v>AMEL</x:v>
      </x:c>
      <x:c r="D2050" s="116"/>
    </x:row>
    <x:row r="2051" ht="15" customHeight="1">
      <x:c r="A2051" s="112" t="str">
        <x:v>6</x:v>
      </x:c>
      <x:c r="B2051" s="114" t="str">
        <x:v>B5</x:v>
      </x:c>
      <x:c r="C2051" s="114" t="n">
        <x:v>2</x:v>
      </x:c>
      <x:c r="D2051" s="116"/>
    </x:row>
    <x:row r="2052" ht="15" customHeight="1">
      <x:c r="A2052" s="112" t="str">
        <x:v>6</x:v>
      </x:c>
      <x:c r="B2052" s="114" t="str">
        <x:v>C5</x:v>
      </x:c>
      <x:c r="C2052" s="114" t="str">
        <x:v>Kebagoran</x:v>
      </x:c>
      <x:c r="D2052" s="116"/>
    </x:row>
    <x:row r="2053" ht="15" customHeight="1">
      <x:c r="A2053" s="112" t="str">
        <x:v>6</x:v>
      </x:c>
      <x:c r="B2053" s="114" t="str">
        <x:v>D5</x:v>
      </x:c>
      <x:c r="C2053" s="114" t="str">
        <x:v>Large Group</x:v>
      </x:c>
      <x:c r="D2053" s="116"/>
    </x:row>
    <x:row r="2054" ht="15" customHeight="1">
      <x:c r="A2054" s="112" t="str">
        <x:v>6</x:v>
      </x:c>
      <x:c r="B2054" s="114" t="str">
        <x:v>F5</x:v>
      </x:c>
      <x:c r="C2054" s="114" t="str">
        <x:v>6 sept</x:v>
      </x:c>
      <x:c r="D2054" s="116"/>
    </x:row>
    <x:row r="2055" ht="15" customHeight="1">
      <x:c r="A2055" s="112" t="str">
        <x:v>6</x:v>
      </x:c>
      <x:c r="B2055" s="114" t="str">
        <x:v>H5</x:v>
      </x:c>
      <x:c r="C2055" s="114" t="n">
        <x:v>100000</x:v>
      </x:c>
      <x:c r="D2055" s="116"/>
    </x:row>
    <x:row r="2056" ht="15" customHeight="1">
      <x:c r="A2056" s="112" t="str">
        <x:v>6</x:v>
      </x:c>
      <x:c r="B2056" s="114" t="str">
        <x:v>I5</x:v>
      </x:c>
      <x:c r="C2056" s="114" t="str">
        <x:v>DP</x:v>
      </x:c>
      <x:c r="D2056" s="116"/>
    </x:row>
    <x:row r="2057" ht="15" customHeight="1">
      <x:c r="A2057" s="112" t="str">
        <x:v>6</x:v>
      </x:c>
      <x:c r="B2057" s="114" t="str">
        <x:v>L5</x:v>
      </x:c>
      <x:c r="C2057" s="114" t="str">
        <x:v>AMEL</x:v>
      </x:c>
      <x:c r="D2057" s="116"/>
    </x:row>
    <x:row r="2058" ht="15" customHeight="1">
      <x:c r="A2058" s="112" t="str">
        <x:v>6</x:v>
      </x:c>
      <x:c r="B2058" s="114" t="str">
        <x:v>B6</x:v>
      </x:c>
      <x:c r="C2058" s="114" t="n">
        <x:v>3</x:v>
      </x:c>
      <x:c r="D2058" s="116"/>
    </x:row>
    <x:row r="2059" ht="15" customHeight="1">
      <x:c r="A2059" s="112" t="str">
        <x:v>6</x:v>
      </x:c>
      <x:c r="B2059" s="114" t="str">
        <x:v>C6</x:v>
      </x:c>
      <x:c r="C2059" s="114" t="str">
        <x:v>Uwi</x:v>
      </x:c>
      <x:c r="D2059" s="116"/>
    </x:row>
    <x:row r="2060" ht="15" customHeight="1">
      <x:c r="A2060" s="112" t="str">
        <x:v>6</x:v>
      </x:c>
      <x:c r="B2060" s="114" t="str">
        <x:v>D6</x:v>
      </x:c>
      <x:c r="C2060" s="114" t="str">
        <x:v>Large Group</x:v>
      </x:c>
      <x:c r="D2060" s="116"/>
    </x:row>
    <x:row r="2061" ht="15" customHeight="1">
      <x:c r="A2061" s="112" t="str">
        <x:v>6</x:v>
      </x:c>
      <x:c r="B2061" s="114" t="str">
        <x:v>F6</x:v>
      </x:c>
      <x:c r="C2061" s="114" t="str">
        <x:v>7 sept</x:v>
      </x:c>
      <x:c r="D2061" s="116"/>
    </x:row>
    <x:row r="2062" ht="15" customHeight="1">
      <x:c r="A2062" s="112" t="str">
        <x:v>6</x:v>
      </x:c>
      <x:c r="B2062" s="114" t="str">
        <x:v>H6</x:v>
      </x:c>
      <x:c r="C2062" s="114" t="n">
        <x:v>100000</x:v>
      </x:c>
      <x:c r="D2062" s="116"/>
    </x:row>
    <x:row r="2063" ht="15" customHeight="1">
      <x:c r="A2063" s="112" t="str">
        <x:v>6</x:v>
      </x:c>
      <x:c r="B2063" s="114" t="str">
        <x:v>I6</x:v>
      </x:c>
      <x:c r="C2063" s="114" t="str">
        <x:v>DP</x:v>
      </x:c>
      <x:c r="D2063" s="116"/>
    </x:row>
    <x:row r="2064" ht="15" customHeight="1">
      <x:c r="A2064" s="112" t="str">
        <x:v>6</x:v>
      </x:c>
      <x:c r="B2064" s="114" t="str">
        <x:v>L6</x:v>
      </x:c>
      <x:c r="C2064" s="114" t="str">
        <x:v>AMEL</x:v>
      </x:c>
      <x:c r="D2064" s="116"/>
    </x:row>
    <x:row r="2065" ht="15" customHeight="1">
      <x:c r="A2065" s="112" t="str">
        <x:v>6</x:v>
      </x:c>
      <x:c r="B2065" s="114" t="str">
        <x:v>B7</x:v>
      </x:c>
      <x:c r="C2065" s="114" t="n">
        <x:v>4</x:v>
      </x:c>
      <x:c r="D2065" s="116"/>
    </x:row>
    <x:row r="2066" ht="15" customHeight="1">
      <x:c r="A2066" s="112" t="str">
        <x:v>6</x:v>
      </x:c>
      <x:c r="B2066" s="114" t="str">
        <x:v>C7</x:v>
      </x:c>
      <x:c r="C2066" s="114" t="str">
        <x:v>Salsa Bella Aryana</x:v>
      </x:c>
      <x:c r="D2066" s="116"/>
    </x:row>
    <x:row r="2067" ht="15" customHeight="1">
      <x:c r="A2067" s="112" t="str">
        <x:v>6</x:v>
      </x:c>
      <x:c r="B2067" s="114" t="str">
        <x:v>D7</x:v>
      </x:c>
      <x:c r="C2067" s="114" t="str">
        <x:v>Graduation</x:v>
      </x:c>
      <x:c r="D2067" s="116"/>
    </x:row>
    <x:row r="2068" ht="15" customHeight="1">
      <x:c r="A2068" s="112" t="str">
        <x:v>6</x:v>
      </x:c>
      <x:c r="B2068" s="114" t="str">
        <x:v>F7</x:v>
      </x:c>
      <x:c r="C2068" s="114" t="str">
        <x:v>4 oktober</x:v>
      </x:c>
      <x:c r="D2068" s="116"/>
    </x:row>
    <x:row r="2069" ht="15" customHeight="1">
      <x:c r="A2069" s="112" t="str">
        <x:v>6</x:v>
      </x:c>
      <x:c r="B2069" s="114" t="str">
        <x:v>H7</x:v>
      </x:c>
      <x:c r="C2069" s="114" t="n">
        <x:v>100000</x:v>
      </x:c>
      <x:c r="D2069" s="116"/>
    </x:row>
    <x:row r="2070" ht="15" customHeight="1">
      <x:c r="A2070" s="112" t="str">
        <x:v>6</x:v>
      </x:c>
      <x:c r="B2070" s="114" t="str">
        <x:v>I7</x:v>
      </x:c>
      <x:c r="C2070" s="114" t="str">
        <x:v>DP</x:v>
      </x:c>
      <x:c r="D2070" s="116"/>
    </x:row>
    <x:row r="2071" ht="15" customHeight="1">
      <x:c r="A2071" s="112" t="str">
        <x:v>6</x:v>
      </x:c>
      <x:c r="B2071" s="114" t="str">
        <x:v>L7</x:v>
      </x:c>
      <x:c r="C2071" s="114" t="str">
        <x:v>AMEL</x:v>
      </x:c>
      <x:c r="D2071" s="116"/>
    </x:row>
    <x:row r="2072" ht="15" customHeight="1">
      <x:c r="A2072" s="112" t="str">
        <x:v>6</x:v>
      </x:c>
      <x:c r="B2072" s="114" t="str">
        <x:v>B8</x:v>
      </x:c>
      <x:c r="C2072" s="114" t="n">
        <x:v>5</x:v>
      </x:c>
      <x:c r="D2072" s="116"/>
    </x:row>
    <x:row r="2073" ht="15" customHeight="1">
      <x:c r="A2073" s="112" t="str">
        <x:v>6</x:v>
      </x:c>
      <x:c r="B2073" s="114" t="str">
        <x:v>C8</x:v>
      </x:c>
      <x:c r="C2073" s="114" t="str">
        <x:v>Kelas modeling id pwt</x:v>
      </x:c>
      <x:c r="D2073" s="116"/>
    </x:row>
    <x:row r="2074" ht="15" customHeight="1">
      <x:c r="A2074" s="112" t="str">
        <x:v>6</x:v>
      </x:c>
      <x:c r="B2074" s="114" t="str">
        <x:v>D8</x:v>
      </x:c>
      <x:c r="C2074" s="114" t="str">
        <x:v>All file</x:v>
      </x:c>
      <x:c r="D2074" s="116"/>
    </x:row>
    <x:row r="2075" ht="15" customHeight="1">
      <x:c r="A2075" s="112" t="str">
        <x:v>6</x:v>
      </x:c>
      <x:c r="B2075" s="114" t="str">
        <x:v>E8</x:v>
      </x:c>
      <x:c r="C2075" s="114" t="n">
        <x:v>2</x:v>
      </x:c>
      <x:c r="D2075" s="116"/>
    </x:row>
    <x:row r="2076" ht="15" customHeight="1">
      <x:c r="A2076" s="112" t="str">
        <x:v>6</x:v>
      </x:c>
      <x:c r="B2076" s="114" t="str">
        <x:v>F8</x:v>
      </x:c>
      <x:c r="C2076" s="114" t="str">
        <x:v>2026-09-06T00:00:00</x:v>
      </x:c>
      <x:c r="D2076" s="116"/>
    </x:row>
    <x:row r="2077" ht="15" customHeight="1">
      <x:c r="A2077" s="112" t="str">
        <x:v>6</x:v>
      </x:c>
      <x:c r="B2077" s="114" t="str">
        <x:v>G8</x:v>
      </x:c>
      <x:c r="C2077" s="114" t="n">
        <x:v>50000</x:v>
      </x:c>
      <x:c r="D2077" s="116"/>
    </x:row>
    <x:row r="2078" ht="15" customHeight="1">
      <x:c r="A2078" s="112" t="str">
        <x:v>6</x:v>
      </x:c>
      <x:c r="B2078" s="114" t="str">
        <x:v>H8</x:v>
      </x:c>
      <x:c r="C2078" s="114" t="n">
        <x:v>50000</x:v>
      </x:c>
      <x:c r="D2078" s="116"/>
    </x:row>
    <x:row r="2079" ht="15" customHeight="1">
      <x:c r="A2079" s="112" t="str">
        <x:v>6</x:v>
      </x:c>
      <x:c r="B2079" s="114" t="str">
        <x:v>I8</x:v>
      </x:c>
      <x:c r="C2079" s="114" t="str">
        <x:v>Lunas</x:v>
      </x:c>
      <x:c r="D2079" s="116"/>
    </x:row>
    <x:row r="2080" ht="15" customHeight="1">
      <x:c r="A2080" s="112" t="str">
        <x:v>6</x:v>
      </x:c>
      <x:c r="B2080" s="114" t="str">
        <x:v>J8</x:v>
      </x:c>
      <x:c r="C2080" s="114" t="str">
        <x:v>Uploaded</x:v>
      </x:c>
      <x:c r="D2080" s="116"/>
    </x:row>
    <x:row r="2081" ht="15" customHeight="1">
      <x:c r="A2081" s="112" t="str">
        <x:v>6</x:v>
      </x:c>
      <x:c r="B2081" s="114" t="str">
        <x:v>K8</x:v>
      </x:c>
      <x:c r="C2081" s="114" t="str">
        <x:v>Uploaded</x:v>
      </x:c>
      <x:c r="D2081" s="116"/>
    </x:row>
    <x:row r="2082" ht="15" customHeight="1">
      <x:c r="A2082" s="112" t="str">
        <x:v>6</x:v>
      </x:c>
      <x:c r="B2082" s="114" t="str">
        <x:v>L8</x:v>
      </x:c>
      <x:c r="C2082" s="114" t="str">
        <x:v>AMEL</x:v>
      </x:c>
      <x:c r="D2082" s="116"/>
    </x:row>
    <x:row r="2083" ht="15" customHeight="1">
      <x:c r="A2083" s="112" t="str">
        <x:v>6</x:v>
      </x:c>
      <x:c r="B2083" s="114" t="str">
        <x:v>M8</x:v>
      </x:c>
      <x:c r="C2083" s="114" t="str">
        <x:v>SAKA</x:v>
      </x:c>
      <x:c r="D2083" s="116"/>
    </x:row>
    <x:row r="2084" ht="15" customHeight="1">
      <x:c r="A2084" s="112" t="str">
        <x:v>6</x:v>
      </x:c>
      <x:c r="B2084" s="114" t="str">
        <x:v>B9</x:v>
      </x:c>
      <x:c r="C2084" s="114" t="n">
        <x:v>6</x:v>
      </x:c>
      <x:c r="D2084" s="116"/>
    </x:row>
    <x:row r="2085" ht="15" customHeight="1">
      <x:c r="A2085" s="112" t="str">
        <x:v>6</x:v>
      </x:c>
      <x:c r="B2085" s="114" t="str">
        <x:v>C9</x:v>
      </x:c>
      <x:c r="C2085" s="114" t="str">
        <x:v>Zaila Anggraeni</x:v>
      </x:c>
      <x:c r="D2085" s="116"/>
    </x:row>
    <x:row r="2086" ht="15" customHeight="1">
      <x:c r="A2086" s="112" t="str">
        <x:v>6</x:v>
      </x:c>
      <x:c r="B2086" s="114" t="str">
        <x:v>D9</x:v>
      </x:c>
      <x:c r="C2086" s="114" t="str">
        <x:v>Pas Foto</x:v>
      </x:c>
      <x:c r="D2086" s="116"/>
    </x:row>
    <x:row r="2087" ht="15" customHeight="1">
      <x:c r="A2087" s="112" t="str">
        <x:v>6</x:v>
      </x:c>
      <x:c r="B2087" s="114" t="str">
        <x:v>F9</x:v>
      </x:c>
      <x:c r="C2087" s="114" t="str">
        <x:v>7 sept</x:v>
      </x:c>
      <x:c r="D2087" s="116"/>
    </x:row>
    <x:row r="2088" ht="15" customHeight="1">
      <x:c r="A2088" s="112" t="str">
        <x:v>6</x:v>
      </x:c>
      <x:c r="B2088" s="114" t="str">
        <x:v>H9</x:v>
      </x:c>
      <x:c r="C2088" s="114" t="n">
        <x:v>50000</x:v>
      </x:c>
      <x:c r="D2088" s="116"/>
    </x:row>
    <x:row r="2089" ht="15" customHeight="1">
      <x:c r="A2089" s="112" t="str">
        <x:v>6</x:v>
      </x:c>
      <x:c r="B2089" s="114" t="str">
        <x:v>I9</x:v>
      </x:c>
      <x:c r="C2089" s="114" t="str">
        <x:v>Lunas</x:v>
      </x:c>
      <x:c r="D2089" s="116"/>
    </x:row>
    <x:row r="2090" ht="15" customHeight="1">
      <x:c r="A2090" s="112" t="str">
        <x:v>6</x:v>
      </x:c>
      <x:c r="B2090" s="114" t="str">
        <x:v>L9</x:v>
      </x:c>
      <x:c r="C2090" s="114" t="str">
        <x:v>AMEL</x:v>
      </x:c>
      <x:c r="D2090" s="116"/>
    </x:row>
    <x:row r="2091" ht="15" customHeight="1">
      <x:c r="A2091" s="112" t="str">
        <x:v>6</x:v>
      </x:c>
      <x:c r="B2091" s="114" t="str">
        <x:v>B10</x:v>
      </x:c>
      <x:c r="C2091" s="114" t="n">
        <x:v>7</x:v>
      </x:c>
      <x:c r="D2091" s="116"/>
    </x:row>
    <x:row r="2092" ht="15" customHeight="1">
      <x:c r="A2092" s="112" t="str">
        <x:v>6</x:v>
      </x:c>
      <x:c r="B2092" s="114" t="str">
        <x:v>C10</x:v>
      </x:c>
      <x:c r="C2092" s="114" t="str">
        <x:v>Regita</x:v>
      </x:c>
      <x:c r="D2092" s="116"/>
    </x:row>
    <x:row r="2093" ht="15" customHeight="1">
      <x:c r="A2093" s="112" t="str">
        <x:v>6</x:v>
      </x:c>
      <x:c r="B2093" s="114" t="str">
        <x:v>D10</x:v>
      </x:c>
      <x:c r="C2093" s="114" t="str">
        <x:v>Graduation</x:v>
      </x:c>
      <x:c r="D2093" s="116"/>
    </x:row>
    <x:row r="2094" ht="15" customHeight="1">
      <x:c r="A2094" s="112" t="str">
        <x:v>6</x:v>
      </x:c>
      <x:c r="B2094" s="114" t="str">
        <x:v>F10</x:v>
      </x:c>
      <x:c r="C2094" s="114" t="str">
        <x:v>8 sept</x:v>
      </x:c>
      <x:c r="D2094" s="116"/>
    </x:row>
    <x:row r="2095" ht="15" customHeight="1">
      <x:c r="A2095" s="112" t="str">
        <x:v>6</x:v>
      </x:c>
      <x:c r="B2095" s="114" t="str">
        <x:v>H10</x:v>
      </x:c>
      <x:c r="C2095" s="114" t="n">
        <x:v>100000</x:v>
      </x:c>
      <x:c r="D2095" s="116"/>
    </x:row>
    <x:row r="2096" ht="15" customHeight="1">
      <x:c r="A2096" s="112" t="str">
        <x:v>6</x:v>
      </x:c>
      <x:c r="B2096" s="114" t="str">
        <x:v>I10</x:v>
      </x:c>
      <x:c r="C2096" s="114" t="str">
        <x:v>DP</x:v>
      </x:c>
      <x:c r="D2096" s="116"/>
    </x:row>
    <x:row r="2097" ht="15" customHeight="1">
      <x:c r="A2097" s="112" t="str">
        <x:v>6</x:v>
      </x:c>
      <x:c r="B2097" s="114" t="str">
        <x:v>L10</x:v>
      </x:c>
      <x:c r="C2097" s="114" t="str">
        <x:v>AMEL</x:v>
      </x:c>
      <x:c r="D2097" s="116"/>
    </x:row>
    <x:row r="2098" ht="15" customHeight="1">
      <x:c r="A2098" s="112" t="str">
        <x:v>6</x:v>
      </x:c>
      <x:c r="B2098" s="114" t="str">
        <x:v>B11</x:v>
      </x:c>
      <x:c r="C2098" s="114" t="n">
        <x:v>8</x:v>
      </x:c>
      <x:c r="D2098" s="116"/>
    </x:row>
    <x:row r="2099" ht="15" customHeight="1">
      <x:c r="A2099" s="112" t="str">
        <x:v>6</x:v>
      </x:c>
      <x:c r="B2099" s="114" t="str">
        <x:v>C11</x:v>
      </x:c>
      <x:c r="C2099" s="114" t="str">
        <x:v>Johan</x:v>
      </x:c>
      <x:c r="D2099" s="116"/>
    </x:row>
    <x:row r="2100" ht="15" customHeight="1">
      <x:c r="A2100" s="112" t="str">
        <x:v>6</x:v>
      </x:c>
      <x:c r="B2100" s="114" t="str">
        <x:v>D11</x:v>
      </x:c>
      <x:c r="C2100" s="114" t="str">
        <x:v>Graduation</x:v>
      </x:c>
      <x:c r="D2100" s="116"/>
    </x:row>
    <x:row r="2101" ht="15" customHeight="1">
      <x:c r="A2101" s="112" t="str">
        <x:v>6</x:v>
      </x:c>
      <x:c r="B2101" s="114" t="str">
        <x:v>F11</x:v>
      </x:c>
      <x:c r="C2101" s="114" t="str">
        <x:v>6 sept</x:v>
      </x:c>
      <x:c r="D2101" s="116"/>
    </x:row>
    <x:row r="2102" ht="15" customHeight="1">
      <x:c r="A2102" s="112" t="str">
        <x:v>6</x:v>
      </x:c>
      <x:c r="B2102" s="114" t="str">
        <x:v>H11</x:v>
      </x:c>
      <x:c r="C2102" s="114" t="n">
        <x:v>100000</x:v>
      </x:c>
      <x:c r="D2102" s="116"/>
    </x:row>
    <x:row r="2103" ht="15" customHeight="1">
      <x:c r="A2103" s="112" t="str">
        <x:v>6</x:v>
      </x:c>
      <x:c r="B2103" s="114" t="str">
        <x:v>I11</x:v>
      </x:c>
      <x:c r="C2103" s="114" t="str">
        <x:v>DP</x:v>
      </x:c>
      <x:c r="D2103" s="116"/>
    </x:row>
    <x:row r="2104" ht="15" customHeight="1">
      <x:c r="A2104" s="112" t="str">
        <x:v>6</x:v>
      </x:c>
      <x:c r="B2104" s="114" t="str">
        <x:v>L11</x:v>
      </x:c>
      <x:c r="C2104" s="114" t="str">
        <x:v>AMEL</x:v>
      </x:c>
      <x:c r="D2104" s="116"/>
    </x:row>
    <x:row r="2105" ht="15" customHeight="1">
      <x:c r="A2105" s="112" t="str">
        <x:v>6</x:v>
      </x:c>
      <x:c r="B2105" s="114" t="str">
        <x:v>B12</x:v>
      </x:c>
      <x:c r="C2105" s="114" t="n">
        <x:v>9</x:v>
      </x:c>
      <x:c r="D2105" s="116"/>
    </x:row>
    <x:row r="2106" ht="15" customHeight="1">
      <x:c r="A2106" s="112" t="str">
        <x:v>6</x:v>
      </x:c>
      <x:c r="B2106" s="114" t="str">
        <x:v>C12</x:v>
      </x:c>
      <x:c r="C2106" s="114" t="str">
        <x:v>helmi</x:v>
      </x:c>
      <x:c r="D2106" s="116"/>
    </x:row>
    <x:row r="2107" ht="15" customHeight="1">
      <x:c r="A2107" s="112" t="str">
        <x:v>6</x:v>
      </x:c>
      <x:c r="B2107" s="114" t="str">
        <x:v>D12</x:v>
      </x:c>
      <x:c r="C2107" s="114" t="str">
        <x:v>Graduation</x:v>
      </x:c>
      <x:c r="D2107" s="116"/>
    </x:row>
    <x:row r="2108" ht="15" customHeight="1">
      <x:c r="A2108" s="112" t="str">
        <x:v>6</x:v>
      </x:c>
      <x:c r="B2108" s="114" t="str">
        <x:v>F12</x:v>
      </x:c>
      <x:c r="C2108" s="114" t="str">
        <x:v>3 okt</x:v>
      </x:c>
      <x:c r="D2108" s="116"/>
    </x:row>
    <x:row r="2109" ht="15" customHeight="1">
      <x:c r="A2109" s="112" t="str">
        <x:v>6</x:v>
      </x:c>
      <x:c r="B2109" s="114" t="str">
        <x:v>H12</x:v>
      </x:c>
      <x:c r="C2109" s="114" t="n">
        <x:v>100000</x:v>
      </x:c>
      <x:c r="D2109" s="116"/>
    </x:row>
    <x:row r="2110" ht="15" customHeight="1">
      <x:c r="A2110" s="112" t="str">
        <x:v>6</x:v>
      </x:c>
      <x:c r="B2110" s="114" t="str">
        <x:v>I12</x:v>
      </x:c>
      <x:c r="C2110" s="114" t="str">
        <x:v>DP</x:v>
      </x:c>
      <x:c r="D2110" s="116"/>
    </x:row>
    <x:row r="2111" ht="15" customHeight="1">
      <x:c r="A2111" s="112" t="str">
        <x:v>6</x:v>
      </x:c>
      <x:c r="B2111" s="114" t="str">
        <x:v>L12</x:v>
      </x:c>
      <x:c r="C2111" s="114" t="str">
        <x:v>AMEL</x:v>
      </x:c>
      <x:c r="D2111" s="116"/>
    </x:row>
    <x:row r="2112" ht="15" customHeight="1">
      <x:c r="A2112" s="112" t="str">
        <x:v>6</x:v>
      </x:c>
      <x:c r="B2112" s="114" t="str">
        <x:v>B13</x:v>
      </x:c>
      <x:c r="C2112" s="114" t="n">
        <x:v>10</x:v>
      </x:c>
      <x:c r="D2112" s="116"/>
    </x:row>
    <x:row r="2113" ht="15" customHeight="1">
      <x:c r="A2113" s="112" t="str">
        <x:v>6</x:v>
      </x:c>
      <x:c r="B2113" s="114" t="str">
        <x:v>C13</x:v>
      </x:c>
      <x:c r="C2113" s="114" t="str">
        <x:v> laila</x:v>
      </x:c>
      <x:c r="D2113" s="116"/>
    </x:row>
    <x:row r="2114" ht="15" customHeight="1">
      <x:c r="A2114" s="112" t="str">
        <x:v>6</x:v>
      </x:c>
      <x:c r="B2114" s="114" t="str">
        <x:v>D13</x:v>
      </x:c>
      <x:c r="C2114" s="114" t="str">
        <x:v>Graduation</x:v>
      </x:c>
      <x:c r="D2114" s="116"/>
    </x:row>
    <x:row r="2115" ht="15" customHeight="1">
      <x:c r="A2115" s="112" t="str">
        <x:v>6</x:v>
      </x:c>
      <x:c r="B2115" s="114" t="str">
        <x:v>F13</x:v>
      </x:c>
      <x:c r="C2115" s="114" t="str">
        <x:v>22 okt</x:v>
      </x:c>
      <x:c r="D2115" s="116"/>
    </x:row>
    <x:row r="2116" ht="15" customHeight="1">
      <x:c r="A2116" s="112" t="str">
        <x:v>6</x:v>
      </x:c>
      <x:c r="B2116" s="114" t="str">
        <x:v>H13</x:v>
      </x:c>
      <x:c r="C2116" s="114" t="n">
        <x:v>100000</x:v>
      </x:c>
      <x:c r="D2116" s="116"/>
    </x:row>
    <x:row r="2117" ht="15" customHeight="1">
      <x:c r="A2117" s="112" t="str">
        <x:v>6</x:v>
      </x:c>
      <x:c r="B2117" s="114" t="str">
        <x:v>I13</x:v>
      </x:c>
      <x:c r="C2117" s="114" t="str">
        <x:v>DP</x:v>
      </x:c>
      <x:c r="D2117" s="116"/>
    </x:row>
    <x:row r="2118" ht="15" customHeight="1">
      <x:c r="A2118" s="112" t="str">
        <x:v>6</x:v>
      </x:c>
      <x:c r="B2118" s="114" t="str">
        <x:v>L13</x:v>
      </x:c>
      <x:c r="C2118" s="114" t="str">
        <x:v>AMEL</x:v>
      </x:c>
      <x:c r="D2118" s="116"/>
    </x:row>
    <x:row r="2119" ht="15" customHeight="1">
      <x:c r="A2119" s="112" t="str">
        <x:v>6</x:v>
      </x:c>
      <x:c r="B2119" s="114" t="str">
        <x:v>B14</x:v>
      </x:c>
      <x:c r="C2119" s="114" t="n">
        <x:v>11</x:v>
      </x:c>
      <x:c r="D2119" s="116"/>
    </x:row>
    <x:row r="2120" ht="15" customHeight="1">
      <x:c r="A2120" s="112" t="str">
        <x:v>6</x:v>
      </x:c>
      <x:c r="B2120" s="114" t="str">
        <x:v>C14</x:v>
      </x:c>
      <x:c r="C2120" s="114" t="str">
        <x:v>Rafa Ghiyas</x:v>
      </x:c>
      <x:c r="D2120" s="116"/>
    </x:row>
    <x:row r="2121" ht="15" customHeight="1">
      <x:c r="A2121" s="112" t="str">
        <x:v>6</x:v>
      </x:c>
      <x:c r="B2121" s="114" t="str">
        <x:v>D14</x:v>
      </x:c>
      <x:c r="C2121" s="114" t="str">
        <x:v>Large Group</x:v>
      </x:c>
      <x:c r="D2121" s="116"/>
    </x:row>
    <x:row r="2122" ht="15" customHeight="1">
      <x:c r="A2122" s="112" t="str">
        <x:v>6</x:v>
      </x:c>
      <x:c r="B2122" s="114" t="str">
        <x:v>F14</x:v>
      </x:c>
      <x:c r="C2122" s="114" t="str">
        <x:v>6 sept</x:v>
      </x:c>
      <x:c r="D2122" s="116"/>
    </x:row>
    <x:row r="2123" ht="15" customHeight="1">
      <x:c r="A2123" s="112" t="str">
        <x:v>6</x:v>
      </x:c>
      <x:c r="B2123" s="114" t="str">
        <x:v>H14</x:v>
      </x:c>
      <x:c r="C2123" s="114" t="n">
        <x:v>525000</x:v>
      </x:c>
      <x:c r="D2123" s="116"/>
    </x:row>
    <x:row r="2124" ht="15" customHeight="1">
      <x:c r="A2124" s="112" t="str">
        <x:v>6</x:v>
      </x:c>
      <x:c r="B2124" s="114" t="str">
        <x:v>I14</x:v>
      </x:c>
      <x:c r="C2124" s="114" t="str">
        <x:v>Lunas</x:v>
      </x:c>
      <x:c r="D2124" s="116"/>
    </x:row>
    <x:row r="2125" ht="15" customHeight="1">
      <x:c r="A2125" s="112" t="str">
        <x:v>6</x:v>
      </x:c>
      <x:c r="B2125" s="114" t="str">
        <x:v>J14</x:v>
      </x:c>
      <x:c r="C2125" s="114" t="str">
        <x:v>Uploaded</x:v>
      </x:c>
      <x:c r="D2125" s="116"/>
    </x:row>
    <x:row r="2126" ht="15" customHeight="1">
      <x:c r="A2126" s="112" t="str">
        <x:v>6</x:v>
      </x:c>
      <x:c r="B2126" s="114" t="str">
        <x:v>K14</x:v>
      </x:c>
      <x:c r="C2126" s="114" t="str">
        <x:v>Uploaded</x:v>
      </x:c>
      <x:c r="D2126" s="116"/>
    </x:row>
    <x:row r="2127" ht="15" customHeight="1">
      <x:c r="A2127" s="112" t="str">
        <x:v>6</x:v>
      </x:c>
      <x:c r="B2127" s="114" t="str">
        <x:v>L14</x:v>
      </x:c>
      <x:c r="C2127" s="114" t="str">
        <x:v>AMEL</x:v>
      </x:c>
      <x:c r="D2127" s="116"/>
    </x:row>
    <x:row r="2128" ht="15" customHeight="1">
      <x:c r="A2128" s="112" t="str">
        <x:v>6</x:v>
      </x:c>
      <x:c r="B2128" s="114" t="str">
        <x:v>M14</x:v>
      </x:c>
      <x:c r="C2128" s="114" t="str">
        <x:v>SAKA</x:v>
      </x:c>
      <x:c r="D2128" s="116"/>
    </x:row>
    <x:row r="2129" ht="15" customHeight="1">
      <x:c r="A2129" s="112" t="str">
        <x:v>6</x:v>
      </x:c>
      <x:c r="B2129" s="114" t="str">
        <x:v>B15</x:v>
      </x:c>
      <x:c r="C2129" s="114" t="n">
        <x:v>12</x:v>
      </x:c>
      <x:c r="D2129" s="116"/>
    </x:row>
    <x:row r="2130" ht="15" customHeight="1">
      <x:c r="A2130" s="112" t="str">
        <x:v>6</x:v>
      </x:c>
      <x:c r="B2130" s="114" t="str">
        <x:v>C15</x:v>
      </x:c>
      <x:c r="C2130" s="114" t="str">
        <x:v>Lesty Meitika</x:v>
      </x:c>
      <x:c r="D2130" s="116"/>
    </x:row>
    <x:row r="2131" ht="15" customHeight="1">
      <x:c r="A2131" s="112" t="str">
        <x:v>6</x:v>
      </x:c>
      <x:c r="B2131" s="114" t="str">
        <x:v>D15</x:v>
      </x:c>
      <x:c r="C2131" s="114" t="str">
        <x:v>Family A</x:v>
      </x:c>
      <x:c r="D2131" s="116"/>
    </x:row>
    <x:row r="2132" ht="15" customHeight="1">
      <x:c r="A2132" s="112" t="str">
        <x:v>6</x:v>
      </x:c>
      <x:c r="B2132" s="114" t="str">
        <x:v>F15</x:v>
      </x:c>
      <x:c r="C2132" s="114" t="str">
        <x:v>6 sept</x:v>
      </x:c>
      <x:c r="D2132" s="116"/>
    </x:row>
    <x:row r="2133" ht="15" customHeight="1">
      <x:c r="A2133" s="112" t="str">
        <x:v>6</x:v>
      </x:c>
      <x:c r="B2133" s="114" t="str">
        <x:v>H15</x:v>
      </x:c>
      <x:c r="C2133" s="114" t="n">
        <x:v>250000</x:v>
      </x:c>
      <x:c r="D2133" s="116"/>
    </x:row>
    <x:row r="2134" ht="15" customHeight="1">
      <x:c r="A2134" s="112" t="str">
        <x:v>6</x:v>
      </x:c>
      <x:c r="B2134" s="114" t="str">
        <x:v>I15</x:v>
      </x:c>
      <x:c r="C2134" s="114" t="str">
        <x:v>Lunas</x:v>
      </x:c>
      <x:c r="D2134" s="116"/>
    </x:row>
    <x:row r="2135" ht="15" customHeight="1">
      <x:c r="A2135" s="112" t="str">
        <x:v>6</x:v>
      </x:c>
      <x:c r="B2135" s="114" t="str">
        <x:v>J15</x:v>
      </x:c>
      <x:c r="C2135" s="114" t="str">
        <x:v>Uploaded</x:v>
      </x:c>
      <x:c r="D2135" s="116"/>
    </x:row>
    <x:row r="2136" ht="15" customHeight="1">
      <x:c r="A2136" s="112" t="str">
        <x:v>6</x:v>
      </x:c>
      <x:c r="B2136" s="114" t="str">
        <x:v>K15</x:v>
      </x:c>
      <x:c r="C2136" s="114" t="str">
        <x:v>Uploaded</x:v>
      </x:c>
      <x:c r="D2136" s="116"/>
    </x:row>
    <x:row r="2137" ht="15" customHeight="1">
      <x:c r="A2137" s="112" t="str">
        <x:v>6</x:v>
      </x:c>
      <x:c r="B2137" s="114" t="str">
        <x:v>L15</x:v>
      </x:c>
      <x:c r="C2137" s="114" t="str">
        <x:v>AMEL</x:v>
      </x:c>
      <x:c r="D2137" s="116"/>
    </x:row>
    <x:row r="2138" ht="15" customHeight="1">
      <x:c r="A2138" s="112" t="str">
        <x:v>6</x:v>
      </x:c>
      <x:c r="B2138" s="114" t="str">
        <x:v>M15</x:v>
      </x:c>
      <x:c r="C2138" s="114" t="str">
        <x:v>SAKA</x:v>
      </x:c>
      <x:c r="D2138" s="116"/>
    </x:row>
    <x:row r="2139" ht="15" customHeight="1">
      <x:c r="A2139" s="112" t="str">
        <x:v>6</x:v>
      </x:c>
      <x:c r="B2139" s="114" t="str">
        <x:v>B16</x:v>
      </x:c>
      <x:c r="C2139" s="114" t="n">
        <x:v>13</x:v>
      </x:c>
      <x:c r="D2139" s="116"/>
    </x:row>
    <x:row r="2140" ht="15" customHeight="1">
      <x:c r="A2140" s="112" t="str">
        <x:v>6</x:v>
      </x:c>
      <x:c r="B2140" s="114" t="str">
        <x:v>C16</x:v>
      </x:c>
      <x:c r="C2140" s="114" t="str">
        <x:v>Atik</x:v>
      </x:c>
      <x:c r="D2140" s="116"/>
    </x:row>
    <x:row r="2141" ht="15" customHeight="1">
      <x:c r="A2141" s="112" t="str">
        <x:v>6</x:v>
      </x:c>
      <x:c r="B2141" s="114" t="str">
        <x:v>D16</x:v>
      </x:c>
      <x:c r="C2141" s="114" t="str">
        <x:v>Family A</x:v>
      </x:c>
      <x:c r="D2141" s="116"/>
    </x:row>
    <x:row r="2142" ht="15" customHeight="1">
      <x:c r="A2142" s="112" t="str">
        <x:v>6</x:v>
      </x:c>
      <x:c r="B2142" s="114" t="str">
        <x:v>F16</x:v>
      </x:c>
      <x:c r="C2142" s="114" t="str">
        <x:v>6 sept</x:v>
      </x:c>
      <x:c r="D2142" s="116"/>
    </x:row>
    <x:row r="2143" ht="15" customHeight="1">
      <x:c r="A2143" s="112" t="str">
        <x:v>6</x:v>
      </x:c>
      <x:c r="B2143" s="114" t="str">
        <x:v>H16</x:v>
      </x:c>
      <x:c r="C2143" s="114" t="n">
        <x:v>200000</x:v>
      </x:c>
      <x:c r="D2143" s="116"/>
    </x:row>
    <x:row r="2144" ht="15" customHeight="1">
      <x:c r="A2144" s="112" t="str">
        <x:v>6</x:v>
      </x:c>
      <x:c r="B2144" s="114" t="str">
        <x:v>I16</x:v>
      </x:c>
      <x:c r="C2144" s="114" t="str">
        <x:v>Lunas</x:v>
      </x:c>
      <x:c r="D2144" s="116"/>
    </x:row>
    <x:row r="2145" ht="15" customHeight="1">
      <x:c r="A2145" s="112" t="str">
        <x:v>6</x:v>
      </x:c>
      <x:c r="B2145" s="114" t="str">
        <x:v>J16</x:v>
      </x:c>
      <x:c r="C2145" s="114" t="str">
        <x:v>Uploaded</x:v>
      </x:c>
      <x:c r="D2145" s="116"/>
    </x:row>
    <x:row r="2146" ht="15" customHeight="1">
      <x:c r="A2146" s="112" t="str">
        <x:v>6</x:v>
      </x:c>
      <x:c r="B2146" s="114" t="str">
        <x:v>K16</x:v>
      </x:c>
      <x:c r="C2146" s="114" t="str">
        <x:v>Uploaded</x:v>
      </x:c>
      <x:c r="D2146" s="116"/>
    </x:row>
    <x:row r="2147" ht="15" customHeight="1">
      <x:c r="A2147" s="112" t="str">
        <x:v>6</x:v>
      </x:c>
      <x:c r="B2147" s="114" t="str">
        <x:v>L16</x:v>
      </x:c>
      <x:c r="C2147" s="114" t="str">
        <x:v>AMEL</x:v>
      </x:c>
      <x:c r="D2147" s="116"/>
    </x:row>
    <x:row r="2148" ht="15" customHeight="1">
      <x:c r="A2148" s="112" t="str">
        <x:v>6</x:v>
      </x:c>
      <x:c r="B2148" s="114" t="str">
        <x:v>M16</x:v>
      </x:c>
      <x:c r="C2148" s="114" t="str">
        <x:v>ADIF</x:v>
      </x:c>
      <x:c r="D2148" s="116"/>
    </x:row>
    <x:row r="2149" ht="15" customHeight="1">
      <x:c r="A2149" s="112" t="str">
        <x:v>6</x:v>
      </x:c>
      <x:c r="B2149" s="114" t="str">
        <x:v>B17</x:v>
      </x:c>
      <x:c r="C2149" s="114" t="n">
        <x:v>14</x:v>
      </x:c>
      <x:c r="D2149" s="116"/>
    </x:row>
    <x:row r="2150" ht="15" customHeight="1">
      <x:c r="A2150" s="112" t="str">
        <x:v>6</x:v>
      </x:c>
      <x:c r="B2150" s="114" t="str">
        <x:v>C17</x:v>
      </x:c>
      <x:c r="C2150" s="114" t="str">
        <x:v>Kebagoran</x:v>
      </x:c>
      <x:c r="D2150" s="116"/>
    </x:row>
    <x:row r="2151" ht="15" customHeight="1">
      <x:c r="A2151" s="112" t="str">
        <x:v>6</x:v>
      </x:c>
      <x:c r="B2151" s="114" t="str">
        <x:v>D17</x:v>
      </x:c>
      <x:c r="C2151" s="114" t="str">
        <x:v>Large Group</x:v>
      </x:c>
      <x:c r="D2151" s="116"/>
    </x:row>
    <x:row r="2152" ht="15" customHeight="1">
      <x:c r="A2152" s="112" t="str">
        <x:v>6</x:v>
      </x:c>
      <x:c r="B2152" s="114" t="str">
        <x:v>F17</x:v>
      </x:c>
      <x:c r="C2152" s="114" t="str">
        <x:v>6 sept</x:v>
      </x:c>
      <x:c r="D2152" s="116"/>
    </x:row>
    <x:row r="2153" ht="15" customHeight="1">
      <x:c r="A2153" s="112" t="str">
        <x:v>6</x:v>
      </x:c>
      <x:c r="B2153" s="114" t="str">
        <x:v>H17</x:v>
      </x:c>
      <x:c r="C2153" s="114" t="n">
        <x:v>150000</x:v>
      </x:c>
      <x:c r="D2153" s="116"/>
    </x:row>
    <x:row r="2154" ht="15" customHeight="1">
      <x:c r="A2154" s="112" t="str">
        <x:v>6</x:v>
      </x:c>
      <x:c r="B2154" s="114" t="str">
        <x:v>I17</x:v>
      </x:c>
      <x:c r="C2154" s="114" t="str">
        <x:v>Lunas</x:v>
      </x:c>
      <x:c r="D2154" s="116"/>
    </x:row>
    <x:row r="2155" ht="15" customHeight="1">
      <x:c r="A2155" s="112" t="str">
        <x:v>6</x:v>
      </x:c>
      <x:c r="B2155" s="114" t="str">
        <x:v>J17</x:v>
      </x:c>
      <x:c r="C2155" s="114" t="str">
        <x:v>Uploaded</x:v>
      </x:c>
      <x:c r="D2155" s="116"/>
    </x:row>
    <x:row r="2156" ht="15" customHeight="1">
      <x:c r="A2156" s="112" t="str">
        <x:v>6</x:v>
      </x:c>
      <x:c r="B2156" s="114" t="str">
        <x:v>K17</x:v>
      </x:c>
      <x:c r="C2156" s="114" t="str">
        <x:v>Uploaded</x:v>
      </x:c>
      <x:c r="D2156" s="116"/>
    </x:row>
    <x:row r="2157" ht="15" customHeight="1">
      <x:c r="A2157" s="112" t="str">
        <x:v>6</x:v>
      </x:c>
      <x:c r="B2157" s="114" t="str">
        <x:v>L17</x:v>
      </x:c>
      <x:c r="C2157" s="114" t="str">
        <x:v>AMEL</x:v>
      </x:c>
      <x:c r="D2157" s="116"/>
    </x:row>
    <x:row r="2158" ht="15" customHeight="1">
      <x:c r="A2158" s="112" t="str">
        <x:v>6</x:v>
      </x:c>
      <x:c r="B2158" s="114" t="str">
        <x:v>M17</x:v>
      </x:c>
      <x:c r="C2158" s="114" t="str">
        <x:v>ADIF</x:v>
      </x:c>
      <x:c r="D2158" s="116"/>
    </x:row>
    <x:row r="2159" ht="15" customHeight="1">
      <x:c r="A2159" s="112" t="str">
        <x:v>6</x:v>
      </x:c>
      <x:c r="B2159" s="114" t="str">
        <x:v>B18</x:v>
      </x:c>
      <x:c r="C2159" s="114" t="n">
        <x:v>15</x:v>
      </x:c>
      <x:c r="D2159" s="116"/>
    </x:row>
    <x:row r="2160" ht="15" customHeight="1">
      <x:c r="A2160" s="112" t="str">
        <x:v>6</x:v>
      </x:c>
      <x:c r="B2160" s="114" t="str">
        <x:v>C18</x:v>
      </x:c>
      <x:c r="C2160" s="114" t="str">
        <x:v>Ananda Yasmin</x:v>
      </x:c>
      <x:c r="D2160" s="116"/>
    </x:row>
    <x:row r="2161" ht="15" customHeight="1">
      <x:c r="A2161" s="112" t="str">
        <x:v>6</x:v>
      </x:c>
      <x:c r="B2161" s="114" t="str">
        <x:v>D18</x:v>
      </x:c>
      <x:c r="C2161" s="114" t="str">
        <x:v>Graduation</x:v>
      </x:c>
      <x:c r="D2161" s="116"/>
    </x:row>
    <x:row r="2162" ht="15" customHeight="1">
      <x:c r="A2162" s="112" t="str">
        <x:v>6</x:v>
      </x:c>
      <x:c r="B2162" s="114" t="str">
        <x:v>F18</x:v>
      </x:c>
      <x:c r="C2162" s="114" t="str">
        <x:v>8 sept</x:v>
      </x:c>
      <x:c r="D2162" s="116"/>
    </x:row>
    <x:row r="2163" ht="15" customHeight="1">
      <x:c r="A2163" s="112" t="str">
        <x:v>6</x:v>
      </x:c>
      <x:c r="B2163" s="114" t="str">
        <x:v>H18</x:v>
      </x:c>
      <x:c r="C2163" s="114" t="n">
        <x:v>250000</x:v>
      </x:c>
      <x:c r="D2163" s="116"/>
    </x:row>
    <x:row r="2164" ht="15" customHeight="1">
      <x:c r="A2164" s="112" t="str">
        <x:v>6</x:v>
      </x:c>
      <x:c r="B2164" s="114" t="str">
        <x:v>I18</x:v>
      </x:c>
      <x:c r="C2164" s="114" t="str">
        <x:v>Lunas</x:v>
      </x:c>
      <x:c r="D2164" s="116"/>
    </x:row>
    <x:row r="2165" ht="15" customHeight="1">
      <x:c r="A2165" s="112" t="str">
        <x:v>6</x:v>
      </x:c>
      <x:c r="B2165" s="114" t="str">
        <x:v>L18</x:v>
      </x:c>
      <x:c r="C2165" s="114" t="str">
        <x:v>AMEL</x:v>
      </x:c>
      <x:c r="D2165" s="116"/>
    </x:row>
    <x:row r="2166" ht="15" customHeight="1">
      <x:c r="A2166" s="112" t="str">
        <x:v>6</x:v>
      </x:c>
      <x:c r="B2166" s="114" t="str">
        <x:v>B19</x:v>
      </x:c>
      <x:c r="C2166" s="114" t="n">
        <x:v>16</x:v>
      </x:c>
      <x:c r="D2166" s="116"/>
    </x:row>
    <x:row r="2167" ht="15" customHeight="1">
      <x:c r="A2167" s="112" t="str">
        <x:v>6</x:v>
      </x:c>
      <x:c r="B2167" s="114" t="str">
        <x:v>C19</x:v>
      </x:c>
      <x:c r="C2167" s="114" t="str">
        <x:v>Yohann</x:v>
      </x:c>
      <x:c r="D2167" s="116"/>
    </x:row>
    <x:row r="2168" ht="15" customHeight="1">
      <x:c r="A2168" s="112" t="str">
        <x:v>6</x:v>
      </x:c>
      <x:c r="B2168" s="114" t="str">
        <x:v>D19</x:v>
      </x:c>
      <x:c r="C2168" s="114" t="str">
        <x:v>Graduation Premium</x:v>
      </x:c>
      <x:c r="D2168" s="116"/>
    </x:row>
    <x:row r="2169" ht="15" customHeight="1">
      <x:c r="A2169" s="112" t="str">
        <x:v>6</x:v>
      </x:c>
      <x:c r="B2169" s="114" t="str">
        <x:v>F19</x:v>
      </x:c>
      <x:c r="C2169" s="114" t="str">
        <x:v>6 sept</x:v>
      </x:c>
      <x:c r="D2169" s="116"/>
    </x:row>
    <x:row r="2170" ht="15" customHeight="1">
      <x:c r="A2170" s="112" t="str">
        <x:v>6</x:v>
      </x:c>
      <x:c r="B2170" s="114" t="str">
        <x:v>H19</x:v>
      </x:c>
      <x:c r="C2170" s="114" t="n">
        <x:v>400000</x:v>
      </x:c>
      <x:c r="D2170" s="116"/>
    </x:row>
    <x:row r="2171" ht="15" customHeight="1">
      <x:c r="A2171" s="112" t="str">
        <x:v>6</x:v>
      </x:c>
      <x:c r="B2171" s="114" t="str">
        <x:v>I19</x:v>
      </x:c>
      <x:c r="C2171" s="114" t="str">
        <x:v>Lunas</x:v>
      </x:c>
      <x:c r="D2171" s="116"/>
    </x:row>
    <x:row r="2172" ht="15" customHeight="1">
      <x:c r="A2172" s="112" t="str">
        <x:v>6</x:v>
      </x:c>
      <x:c r="B2172" s="114" t="str">
        <x:v>J19</x:v>
      </x:c>
      <x:c r="C2172" s="114" t="str">
        <x:v>Uploaded</x:v>
      </x:c>
      <x:c r="D2172" s="116"/>
    </x:row>
    <x:row r="2173" ht="15" customHeight="1">
      <x:c r="A2173" s="112" t="str">
        <x:v>6</x:v>
      </x:c>
      <x:c r="B2173" s="114" t="str">
        <x:v>K19</x:v>
      </x:c>
      <x:c r="C2173" s="114" t="str">
        <x:v>Pending</x:v>
      </x:c>
      <x:c r="D2173" s="116"/>
    </x:row>
    <x:row r="2174" ht="15" customHeight="1">
      <x:c r="A2174" s="112" t="str">
        <x:v>6</x:v>
      </x:c>
      <x:c r="B2174" s="114" t="str">
        <x:v>L19</x:v>
      </x:c>
      <x:c r="C2174" s="114" t="str">
        <x:v>AMEL</x:v>
      </x:c>
      <x:c r="D2174" s="116"/>
    </x:row>
    <x:row r="2175" ht="15" customHeight="1">
      <x:c r="A2175" s="112" t="str">
        <x:v>6</x:v>
      </x:c>
      <x:c r="B2175" s="114" t="str">
        <x:v>M19</x:v>
      </x:c>
      <x:c r="C2175" s="114" t="str">
        <x:v>ADIF</x:v>
      </x:c>
      <x:c r="D2175" s="116"/>
    </x:row>
    <x:row r="2176" ht="15" customHeight="1">
      <x:c r="A2176" s="112" t="str">
        <x:v>6</x:v>
      </x:c>
      <x:c r="B2176" s="114" t="str">
        <x:v>B20</x:v>
      </x:c>
      <x:c r="C2176" s="114" t="n">
        <x:v>17</x:v>
      </x:c>
      <x:c r="D2176" s="116"/>
    </x:row>
    <x:row r="2177" ht="15" customHeight="1">
      <x:c r="A2177" s="112" t="str">
        <x:v>6</x:v>
      </x:c>
      <x:c r="B2177" s="114" t="str">
        <x:v>C20</x:v>
      </x:c>
      <x:c r="C2177" s="114" t="str">
        <x:v> mohamad tri guntoro</x:v>
      </x:c>
      <x:c r="D2177" s="116"/>
    </x:row>
    <x:row r="2178" ht="15" customHeight="1">
      <x:c r="A2178" s="112" t="str">
        <x:v>6</x:v>
      </x:c>
      <x:c r="B2178" s="114" t="str">
        <x:v>D20</x:v>
      </x:c>
      <x:c r="C2178" s="114" t="str">
        <x:v>Graduation</x:v>
      </x:c>
      <x:c r="D2178" s="116"/>
    </x:row>
    <x:row r="2179" ht="15" customHeight="1">
      <x:c r="A2179" s="112" t="str">
        <x:v>6</x:v>
      </x:c>
      <x:c r="B2179" s="114" t="str">
        <x:v>F20</x:v>
      </x:c>
      <x:c r="C2179" s="114" t="str">
        <x:v>8 sept</x:v>
      </x:c>
      <x:c r="D2179" s="116"/>
    </x:row>
    <x:row r="2180" ht="15" customHeight="1">
      <x:c r="A2180" s="112" t="str">
        <x:v>6</x:v>
      </x:c>
      <x:c r="B2180" s="114" t="str">
        <x:v>H20</x:v>
      </x:c>
      <x:c r="C2180" s="114" t="n">
        <x:v>100000</x:v>
      </x:c>
      <x:c r="D2180" s="116"/>
    </x:row>
    <x:row r="2181" ht="15" customHeight="1">
      <x:c r="A2181" s="112" t="str">
        <x:v>6</x:v>
      </x:c>
      <x:c r="B2181" s="114" t="str">
        <x:v>I20</x:v>
      </x:c>
      <x:c r="C2181" s="114" t="str">
        <x:v>DP</x:v>
      </x:c>
      <x:c r="D2181" s="116"/>
    </x:row>
    <x:row r="2182" ht="15" customHeight="1">
      <x:c r="A2182" s="112" t="str">
        <x:v>6</x:v>
      </x:c>
      <x:c r="B2182" s="114" t="str">
        <x:v>L20</x:v>
      </x:c>
      <x:c r="C2182" s="114" t="str">
        <x:v>AMEL</x:v>
      </x:c>
      <x:c r="D2182" s="116"/>
    </x:row>
    <x:row r="2183" ht="15" customHeight="1">
      <x:c r="A2183" s="112" t="str">
        <x:v>6</x:v>
      </x:c>
      <x:c r="B2183" s="114" t="str">
        <x:v>B21</x:v>
      </x:c>
      <x:c r="C2183" s="114" t="n">
        <x:v>18</x:v>
      </x:c>
      <x:c r="D2183" s="116"/>
    </x:row>
    <x:row r="2184" ht="15" customHeight="1">
      <x:c r="A2184" s="112" t="str">
        <x:v>6</x:v>
      </x:c>
      <x:c r="B2184" s="114" t="str">
        <x:v>C21</x:v>
      </x:c>
      <x:c r="C2184" s="114" t="str">
        <x:v>Akbar</x:v>
      </x:c>
      <x:c r="D2184" s="116"/>
    </x:row>
    <x:row r="2185" ht="15" customHeight="1">
      <x:c r="A2185" s="112" t="str">
        <x:v>6</x:v>
      </x:c>
      <x:c r="B2185" s="114" t="str">
        <x:v>D21</x:v>
      </x:c>
      <x:c r="C2185" s="114" t="str">
        <x:v>Graduation</x:v>
      </x:c>
      <x:c r="D2185" s="116"/>
    </x:row>
    <x:row r="2186" ht="15" customHeight="1">
      <x:c r="A2186" s="112" t="str">
        <x:v>6</x:v>
      </x:c>
      <x:c r="B2186" s="114" t="str">
        <x:v>F21</x:v>
      </x:c>
      <x:c r="C2186" s="114" t="str">
        <x:v>7 sept</x:v>
      </x:c>
      <x:c r="D2186" s="116"/>
    </x:row>
    <x:row r="2187" ht="15" customHeight="1">
      <x:c r="A2187" s="112" t="str">
        <x:v>6</x:v>
      </x:c>
      <x:c r="B2187" s="114" t="str">
        <x:v>H21</x:v>
      </x:c>
      <x:c r="C2187" s="114" t="n">
        <x:v>100000</x:v>
      </x:c>
      <x:c r="D2187" s="116"/>
    </x:row>
    <x:row r="2188" ht="15" customHeight="1">
      <x:c r="A2188" s="112" t="str">
        <x:v>6</x:v>
      </x:c>
      <x:c r="B2188" s="114" t="str">
        <x:v>I21</x:v>
      </x:c>
      <x:c r="C2188" s="114" t="str">
        <x:v>DP</x:v>
      </x:c>
      <x:c r="D2188" s="116"/>
    </x:row>
    <x:row r="2189" ht="15" customHeight="1">
      <x:c r="A2189" s="112" t="str">
        <x:v>6</x:v>
      </x:c>
      <x:c r="B2189" s="114" t="str">
        <x:v>L21</x:v>
      </x:c>
      <x:c r="C2189" s="114" t="str">
        <x:v>AMEL</x:v>
      </x:c>
      <x:c r="D2189" s="116"/>
    </x:row>
    <x:row r="2190" ht="15" customHeight="1">
      <x:c r="A2190" s="112" t="str">
        <x:v>6</x:v>
      </x:c>
      <x:c r="B2190" s="114" t="str">
        <x:v>B22</x:v>
      </x:c>
      <x:c r="C2190" s="114" t="n">
        <x:v>19</x:v>
      </x:c>
      <x:c r="D2190" s="116"/>
    </x:row>
    <x:row r="2191" ht="15" customHeight="1">
      <x:c r="A2191" s="112" t="str">
        <x:v>6</x:v>
      </x:c>
      <x:c r="B2191" s="114" t="str">
        <x:v>C22</x:v>
      </x:c>
      <x:c r="C2191" s="114" t="str">
        <x:v>Lembata</x:v>
      </x:c>
      <x:c r="D2191" s="116"/>
    </x:row>
    <x:row r="2192" ht="15" customHeight="1">
      <x:c r="A2192" s="112" t="str">
        <x:v>6</x:v>
      </x:c>
      <x:c r="B2192" s="114" t="str">
        <x:v>D22</x:v>
      </x:c>
      <x:c r="C2192" s="114" t="str">
        <x:v>Large Group</x:v>
      </x:c>
      <x:c r="D2192" s="116"/>
    </x:row>
    <x:row r="2193" ht="15" customHeight="1">
      <x:c r="A2193" s="112" t="str">
        <x:v>6</x:v>
      </x:c>
      <x:c r="B2193" s="114" t="str">
        <x:v>F22</x:v>
      </x:c>
      <x:c r="C2193" s="114" t="str">
        <x:v>6 sept</x:v>
      </x:c>
      <x:c r="D2193" s="116"/>
    </x:row>
    <x:row r="2194" ht="15" customHeight="1">
      <x:c r="A2194" s="112" t="str">
        <x:v>6</x:v>
      </x:c>
      <x:c r="B2194" s="114" t="str">
        <x:v>H22</x:v>
      </x:c>
      <x:c r="C2194" s="114" t="n">
        <x:v>350000</x:v>
      </x:c>
      <x:c r="D2194" s="116"/>
    </x:row>
    <x:row r="2195" ht="15" customHeight="1">
      <x:c r="A2195" s="112" t="str">
        <x:v>6</x:v>
      </x:c>
      <x:c r="B2195" s="114" t="str">
        <x:v>I22</x:v>
      </x:c>
      <x:c r="C2195" s="114" t="str">
        <x:v>Lunas</x:v>
      </x:c>
      <x:c r="D2195" s="116"/>
    </x:row>
    <x:row r="2196" ht="15" customHeight="1">
      <x:c r="A2196" s="112" t="str">
        <x:v>6</x:v>
      </x:c>
      <x:c r="B2196" s="114" t="str">
        <x:v>J22</x:v>
      </x:c>
      <x:c r="C2196" s="114" t="str">
        <x:v>Uploaded</x:v>
      </x:c>
      <x:c r="D2196" s="116"/>
    </x:row>
    <x:row r="2197" ht="15" customHeight="1">
      <x:c r="A2197" s="112" t="str">
        <x:v>6</x:v>
      </x:c>
      <x:c r="B2197" s="114" t="str">
        <x:v>K22</x:v>
      </x:c>
      <x:c r="C2197" s="114" t="str">
        <x:v>Pending</x:v>
      </x:c>
      <x:c r="D2197" s="116"/>
    </x:row>
    <x:row r="2198" ht="15" customHeight="1">
      <x:c r="A2198" s="112" t="str">
        <x:v>6</x:v>
      </x:c>
      <x:c r="B2198" s="114" t="str">
        <x:v>L22</x:v>
      </x:c>
      <x:c r="C2198" s="114" t="str">
        <x:v>AMEL</x:v>
      </x:c>
      <x:c r="D2198" s="116"/>
    </x:row>
    <x:row r="2199" ht="15" customHeight="1">
      <x:c r="A2199" s="112" t="str">
        <x:v>6</x:v>
      </x:c>
      <x:c r="B2199" s="114" t="str">
        <x:v>M22</x:v>
      </x:c>
      <x:c r="C2199" s="114" t="str">
        <x:v>ADIF</x:v>
      </x:c>
      <x:c r="D2199" s="116"/>
    </x:row>
    <x:row r="2200" ht="15" customHeight="1">
      <x:c r="A2200" s="112" t="str">
        <x:v>6</x:v>
      </x:c>
      <x:c r="B2200" s="114" t="str">
        <x:v>B23</x:v>
      </x:c>
      <x:c r="C2200" s="114" t="n">
        <x:v>20</x:v>
      </x:c>
      <x:c r="D2200" s="116"/>
    </x:row>
    <x:row r="2201" ht="15" customHeight="1">
      <x:c r="A2201" s="112" t="str">
        <x:v>6</x:v>
      </x:c>
      <x:c r="B2201" s="114" t="str">
        <x:v>C23</x:v>
      </x:c>
      <x:c r="C2201" s="114" t="str">
        <x:v>Lauceriza</x:v>
      </x:c>
      <x:c r="D2201" s="116"/>
    </x:row>
    <x:row r="2202" ht="15" customHeight="1">
      <x:c r="A2202" s="112" t="str">
        <x:v>6</x:v>
      </x:c>
      <x:c r="B2202" s="114" t="str">
        <x:v>D23</x:v>
      </x:c>
      <x:c r="C2202" s="114" t="str">
        <x:v>Large Group</x:v>
      </x:c>
      <x:c r="D2202" s="116"/>
    </x:row>
    <x:row r="2203" ht="15" customHeight="1">
      <x:c r="A2203" s="112" t="str">
        <x:v>6</x:v>
      </x:c>
      <x:c r="B2203" s="114" t="str">
        <x:v>F23</x:v>
      </x:c>
      <x:c r="C2203" s="114" t="str">
        <x:v>6 sept</x:v>
      </x:c>
      <x:c r="D2203" s="116"/>
    </x:row>
    <x:row r="2204" ht="15" customHeight="1">
      <x:c r="A2204" s="112" t="str">
        <x:v>6</x:v>
      </x:c>
      <x:c r="B2204" s="114" t="str">
        <x:v>G23</x:v>
      </x:c>
      <x:c r="C2204" s="114" t="n">
        <x:v>125000</x:v>
      </x:c>
      <x:c r="D2204" s="116"/>
    </x:row>
    <x:row r="2205" ht="15" customHeight="1">
      <x:c r="A2205" s="112" t="str">
        <x:v>6</x:v>
      </x:c>
      <x:c r="B2205" s="114" t="str">
        <x:v>I23</x:v>
      </x:c>
      <x:c r="C2205" s="114" t="str">
        <x:v>Lunas</x:v>
      </x:c>
      <x:c r="D2205" s="116"/>
    </x:row>
    <x:row r="2206" ht="15" customHeight="1">
      <x:c r="A2206" s="112" t="str">
        <x:v>6</x:v>
      </x:c>
      <x:c r="B2206" s="114" t="str">
        <x:v>J23</x:v>
      </x:c>
      <x:c r="C2206" s="114" t="str">
        <x:v>Uploaded</x:v>
      </x:c>
      <x:c r="D2206" s="116"/>
    </x:row>
    <x:row r="2207" ht="15" customHeight="1">
      <x:c r="A2207" s="112" t="str">
        <x:v>6</x:v>
      </x:c>
      <x:c r="B2207" s="114" t="str">
        <x:v>K23</x:v>
      </x:c>
      <x:c r="C2207" s="114" t="str">
        <x:v>Uploaded</x:v>
      </x:c>
      <x:c r="D2207" s="116"/>
    </x:row>
    <x:row r="2208" ht="15" customHeight="1">
      <x:c r="A2208" s="112" t="str">
        <x:v>6</x:v>
      </x:c>
      <x:c r="B2208" s="114" t="str">
        <x:v>L23</x:v>
      </x:c>
      <x:c r="C2208" s="114" t="str">
        <x:v>AMEL</x:v>
      </x:c>
      <x:c r="D2208" s="116"/>
    </x:row>
    <x:row r="2209" ht="15" customHeight="1">
      <x:c r="A2209" s="112" t="str">
        <x:v>6</x:v>
      </x:c>
      <x:c r="B2209" s="114" t="str">
        <x:v>M23</x:v>
      </x:c>
      <x:c r="C2209" s="114" t="str">
        <x:v>ADIF</x:v>
      </x:c>
      <x:c r="D2209" s="116"/>
    </x:row>
    <x:row r="2210" ht="15" customHeight="1">
      <x:c r="A2210" s="112" t="str">
        <x:v>6</x:v>
      </x:c>
      <x:c r="B2210" s="114" t="str">
        <x:v>B24</x:v>
      </x:c>
      <x:c r="C2210" s="114" t="n">
        <x:v>21</x:v>
      </x:c>
      <x:c r="D2210" s="116"/>
    </x:row>
    <x:row r="2211" ht="15" customHeight="1">
      <x:c r="A2211" s="112" t="str">
        <x:v>6</x:v>
      </x:c>
      <x:c r="B2211" s="114" t="str">
        <x:v>B25</x:v>
      </x:c>
      <x:c r="C2211" s="114" t="n">
        <x:v>22</x:v>
      </x:c>
      <x:c r="D2211" s="116"/>
    </x:row>
    <x:row r="2212" ht="15" customHeight="1">
      <x:c r="A2212" s="112" t="str">
        <x:v>6</x:v>
      </x:c>
      <x:c r="B2212" s="114" t="str">
        <x:v>G26</x:v>
      </x:c>
      <x:c r="C2212" s="114" t="n">
        <x:v>175000</x:v>
      </x:c>
      <x:c r="D2212" s="116" t="str">
        <x:v>=SUM(G4:G25)</x:v>
      </x:c>
    </x:row>
    <x:row r="2213" ht="15" customHeight="1">
      <x:c r="A2213" s="112" t="str">
        <x:v>6</x:v>
      </x:c>
      <x:c r="B2213" s="114" t="str">
        <x:v>H26</x:v>
      </x:c>
      <x:c r="C2213" s="114" t="n">
        <x:v>3225000</x:v>
      </x:c>
      <x:c r="D2213" s="116" t="str">
        <x:v>=SUM(H4:H25)</x:v>
      </x:c>
    </x:row>
    <x:row r="2214" ht="15" customHeight="1">
      <x:c r="A2214" s="112" t="str">
        <x:v>6</x:v>
      </x:c>
      <x:c r="B2214" s="114" t="str">
        <x:v>B29</x:v>
      </x:c>
      <x:c r="C2214" s="114" t="str">
        <x:v>No</x:v>
      </x:c>
      <x:c r="D2214" s="116"/>
    </x:row>
    <x:row r="2215" ht="15" customHeight="1">
      <x:c r="A2215" s="112" t="str">
        <x:v>6</x:v>
      </x:c>
      <x:c r="B2215" s="114" t="str">
        <x:v>C29</x:v>
      </x:c>
      <x:c r="C2215" s="114" t="str">
        <x:v>Keterangan</x:v>
      </x:c>
      <x:c r="D2215" s="116"/>
    </x:row>
    <x:row r="2216" ht="15" customHeight="1">
      <x:c r="A2216" s="112" t="str">
        <x:v>6</x:v>
      </x:c>
      <x:c r="B2216" s="114" t="str">
        <x:v>D29</x:v>
      </x:c>
      <x:c r="C2216" s="114" t="str">
        <x:v>Nominal</x:v>
      </x:c>
      <x:c r="D2216" s="116"/>
    </x:row>
    <x:row r="2217" ht="15" customHeight="1">
      <x:c r="A2217" s="112" t="str">
        <x:v>6</x:v>
      </x:c>
      <x:c r="B2217" s="114" t="str">
        <x:v>N29</x:v>
      </x:c>
      <x:c r="C2217" s="114" t="str">
        <x:v>Shift</x:v>
      </x:c>
      <x:c r="D2217" s="116"/>
    </x:row>
    <x:row r="2218" ht="15" customHeight="1">
      <x:c r="A2218" s="112" t="str">
        <x:v>6</x:v>
      </x:c>
      <x:c r="B2218" s="114" t="str">
        <x:v>O29</x:v>
      </x:c>
      <x:c r="C2218" s="114" t="str">
        <x:v>Nama</x:v>
      </x:c>
      <x:c r="D2218" s="116"/>
    </x:row>
    <x:row r="2219" ht="15" customHeight="1">
      <x:c r="A2219" s="112" t="str">
        <x:v>6</x:v>
      </x:c>
      <x:c r="B2219" s="114" t="str">
        <x:v>B30</x:v>
      </x:c>
      <x:c r="C2219" s="114" t="n">
        <x:v>1</x:v>
      </x:c>
      <x:c r="D2219" s="116"/>
    </x:row>
    <x:row r="2220" ht="15" customHeight="1">
      <x:c r="A2220" s="112" t="str">
        <x:v>6</x:v>
      </x:c>
      <x:c r="B2220" s="114" t="str">
        <x:v>C30</x:v>
      </x:c>
      <x:c r="C2220" s="114" t="str">
        <x:v>Pendapatan Tunai</x:v>
      </x:c>
      <x:c r="D2220" s="116"/>
    </x:row>
    <x:row r="2221" ht="15" customHeight="1">
      <x:c r="A2221" s="112" t="str">
        <x:v>6</x:v>
      </x:c>
      <x:c r="B2221" s="114" t="str">
        <x:v>D30</x:v>
      </x:c>
      <x:c r="C2221" s="114" t="n">
        <x:v>175000</x:v>
      </x:c>
      <x:c r="D2221" s="116" t="str">
        <x:v>=SUM(G26)</x:v>
      </x:c>
    </x:row>
    <x:row r="2222" ht="15" customHeight="1">
      <x:c r="A2222" s="112" t="str">
        <x:v>6</x:v>
      </x:c>
      <x:c r="B2222" s="114" t="str">
        <x:v>N30</x:v>
      </x:c>
      <x:c r="C2222" s="114" t="str">
        <x:v>Admin 1</x:v>
      </x:c>
      <x:c r="D2222" s="116"/>
    </x:row>
    <x:row r="2223" ht="15" customHeight="1">
      <x:c r="A2223" s="112" t="str">
        <x:v>6</x:v>
      </x:c>
      <x:c r="B2223" s="114" t="str">
        <x:v>O30</x:v>
      </x:c>
      <x:c r="C2223" s="114" t="str">
        <x:v>AMEL</x:v>
      </x:c>
      <x:c r="D2223" s="116"/>
    </x:row>
    <x:row r="2224" ht="15" customHeight="1">
      <x:c r="A2224" s="112" t="str">
        <x:v>6</x:v>
      </x:c>
      <x:c r="B2224" s="114" t="str">
        <x:v>B31</x:v>
      </x:c>
      <x:c r="C2224" s="114" t="n">
        <x:v>2</x:v>
      </x:c>
      <x:c r="D2224" s="116"/>
    </x:row>
    <x:row r="2225" ht="15" customHeight="1">
      <x:c r="A2225" s="112" t="str">
        <x:v>6</x:v>
      </x:c>
      <x:c r="B2225" s="114" t="str">
        <x:v>N31</x:v>
      </x:c>
      <x:c r="C2225" s="114" t="str">
        <x:v>Admin 2</x:v>
      </x:c>
      <x:c r="D2225" s="116"/>
    </x:row>
    <x:row r="2226" ht="15" customHeight="1">
      <x:c r="A2226" s="112" t="str">
        <x:v>6</x:v>
      </x:c>
      <x:c r="B2226" s="114" t="str">
        <x:v>O31</x:v>
      </x:c>
      <x:c r="C2226" s="114" t="str">
        <x:v>AMEL</x:v>
      </x:c>
      <x:c r="D2226" s="116"/>
    </x:row>
    <x:row r="2227" ht="15" customHeight="1">
      <x:c r="A2227" s="112" t="str">
        <x:v>6</x:v>
      </x:c>
      <x:c r="B2227" s="114" t="str">
        <x:v>B32</x:v>
      </x:c>
      <x:c r="C2227" s="114" t="n">
        <x:v>3</x:v>
      </x:c>
      <x:c r="D2227" s="116"/>
    </x:row>
    <x:row r="2228" ht="15" customHeight="1">
      <x:c r="A2228" s="112" t="str">
        <x:v>6</x:v>
      </x:c>
      <x:c r="B2228" s="114" t="str">
        <x:v>N32</x:v>
      </x:c>
      <x:c r="C2228" s="114" t="str">
        <x:v>Fotografer 1</x:v>
      </x:c>
      <x:c r="D2228" s="116"/>
    </x:row>
    <x:row r="2229" ht="15" customHeight="1">
      <x:c r="A2229" s="112" t="str">
        <x:v>6</x:v>
      </x:c>
      <x:c r="B2229" s="114" t="str">
        <x:v>O32</x:v>
      </x:c>
      <x:c r="C2229" s="114" t="str">
        <x:v>SAKA</x:v>
      </x:c>
      <x:c r="D2229" s="116"/>
    </x:row>
    <x:row r="2230" ht="15" customHeight="1">
      <x:c r="A2230" s="112" t="str">
        <x:v>6</x:v>
      </x:c>
      <x:c r="B2230" s="114" t="str">
        <x:v>B33</x:v>
      </x:c>
      <x:c r="C2230" s="114" t="n">
        <x:v>4</x:v>
      </x:c>
      <x:c r="D2230" s="116"/>
    </x:row>
    <x:row r="2231" ht="15" customHeight="1">
      <x:c r="A2231" s="112" t="str">
        <x:v>6</x:v>
      </x:c>
      <x:c r="B2231" s="114" t="str">
        <x:v>N33</x:v>
      </x:c>
      <x:c r="C2231" s="114" t="str">
        <x:v>Fotografer 2</x:v>
      </x:c>
      <x:c r="D2231" s="116"/>
    </x:row>
    <x:row r="2232" ht="15" customHeight="1">
      <x:c r="A2232" s="112" t="str">
        <x:v>6</x:v>
      </x:c>
      <x:c r="B2232" s="114" t="str">
        <x:v>O33</x:v>
      </x:c>
      <x:c r="C2232" s="114" t="str">
        <x:v>ADIF</x:v>
      </x:c>
      <x:c r="D2232" s="116"/>
    </x:row>
    <x:row r="2233" ht="15" customHeight="1">
      <x:c r="A2233" s="112" t="str">
        <x:v>6</x:v>
      </x:c>
      <x:c r="B2233" s="114" t="str">
        <x:v>B34</x:v>
      </x:c>
      <x:c r="C2233" s="114" t="n">
        <x:v>5</x:v>
      </x:c>
      <x:c r="D2233" s="116"/>
    </x:row>
    <x:row r="2234" ht="15" customHeight="1">
      <x:c r="A2234" s="112" t="str">
        <x:v>6</x:v>
      </x:c>
      <x:c r="B2234" s="114" t="str">
        <x:v>B35</x:v>
      </x:c>
      <x:c r="C2234" s="114" t="n">
        <x:v>6</x:v>
      </x:c>
      <x:c r="D2234" s="116"/>
    </x:row>
    <x:row r="2235" ht="15" customHeight="1">
      <x:c r="A2235" s="112" t="str">
        <x:v>6</x:v>
      </x:c>
      <x:c r="B2235" s="114" t="str">
        <x:v>K35</x:v>
      </x:c>
      <x:c r="C2235" s="114" t="str">
        <x:v>KPI HARIAN | SKALA 1-5</x:v>
      </x:c>
      <x:c r="D2235" s="116"/>
    </x:row>
    <x:row r="2236" ht="15" customHeight="1">
      <x:c r="A2236" s="112" t="str">
        <x:v>6</x:v>
      </x:c>
      <x:c r="B2236" s="114" t="str">
        <x:v>B36</x:v>
      </x:c>
      <x:c r="C2236" s="114" t="n">
        <x:v>7</x:v>
      </x:c>
      <x:c r="D2236" s="116"/>
    </x:row>
    <x:row r="2237" ht="15" customHeight="1">
      <x:c r="A2237" s="112" t="str">
        <x:v>6</x:v>
      </x:c>
      <x:c r="B2237" s="114" t="str">
        <x:v>K36</x:v>
      </x:c>
      <x:c r="C2237" s="114" t="str">
        <x:v>Nama</x:v>
      </x:c>
      <x:c r="D2237" s="116"/>
    </x:row>
    <x:row r="2238" ht="15" customHeight="1">
      <x:c r="A2238" s="112" t="str">
        <x:v>6</x:v>
      </x:c>
      <x:c r="B2238" s="114" t="str">
        <x:v>L36</x:v>
      </x:c>
      <x:c r="C2238" s="114" t="str">
        <x:v>Disiplin</x:v>
      </x:c>
      <x:c r="D2238" s="116"/>
    </x:row>
    <x:row r="2239" ht="15" customHeight="1">
      <x:c r="A2239" s="112" t="str">
        <x:v>6</x:v>
      </x:c>
      <x:c r="B2239" s="114" t="str">
        <x:v>M36</x:v>
      </x:c>
      <x:c r="C2239" s="114" t="str">
        <x:v>Akurasi</x:v>
      </x:c>
      <x:c r="D2239" s="116"/>
    </x:row>
    <x:row r="2240" ht="15" customHeight="1">
      <x:c r="A2240" s="112" t="str">
        <x:v>6</x:v>
      </x:c>
      <x:c r="B2240" s="114" t="str">
        <x:v>N36</x:v>
      </x:c>
      <x:c r="C2240" s="114" t="str">
        <x:v>SOP</x:v>
      </x:c>
      <x:c r="D2240" s="116"/>
    </x:row>
    <x:row r="2241" ht="15" customHeight="1">
      <x:c r="A2241" s="112" t="str">
        <x:v>6</x:v>
      </x:c>
      <x:c r="B2241" s="114" t="str">
        <x:v>O36</x:v>
      </x:c>
      <x:c r="C2241" s="114" t="str">
        <x:v>Client</x:v>
      </x:c>
      <x:c r="D2241" s="116"/>
    </x:row>
    <x:row r="2242" ht="15" customHeight="1">
      <x:c r="A2242" s="112" t="str">
        <x:v>6</x:v>
      </x:c>
      <x:c r="B2242" s="114" t="str">
        <x:v>P36</x:v>
      </x:c>
      <x:c r="C2242" s="114" t="str">
        <x:v>Produktivitas</x:v>
      </x:c>
      <x:c r="D2242" s="116"/>
    </x:row>
    <x:row r="2243" ht="15" customHeight="1">
      <x:c r="A2243" s="112" t="str">
        <x:v>6</x:v>
      </x:c>
      <x:c r="B2243" s="114" t="str">
        <x:v>AC36</x:v>
      </x:c>
      <x:c r="C2243" s="114" t="str">
        <x:v>KPI Score Helper</x:v>
      </x:c>
      <x:c r="D2243" s="116"/>
    </x:row>
    <x:row r="2244" ht="15" customHeight="1">
      <x:c r="A2244" s="112" t="str">
        <x:v>6</x:v>
      </x:c>
      <x:c r="B2244" s="114" t="str">
        <x:v>AD36</x:v>
      </x:c>
      <x:c r="C2244" s="114" t="str">
        <x:v>Status Helper</x:v>
      </x:c>
      <x:c r="D2244" s="116"/>
    </x:row>
    <x:row r="2245" ht="15" customHeight="1">
      <x:c r="A2245" s="112" t="str">
        <x:v>6</x:v>
      </x:c>
      <x:c r="B2245" s="114" t="str">
        <x:v>AE36</x:v>
      </x:c>
      <x:c r="C2245" s="114" t="str">
        <x:v>Role Helper</x:v>
      </x:c>
      <x:c r="D2245" s="116"/>
    </x:row>
    <x:row r="2246" ht="15" customHeight="1">
      <x:c r="A2246" s="112" t="str">
        <x:v>6</x:v>
      </x:c>
      <x:c r="B2246" s="114" t="str">
        <x:v>AF36</x:v>
      </x:c>
      <x:c r="C2246" s="114" t="str">
        <x:v>Evaluated Flag</x:v>
      </x:c>
      <x:c r="D2246" s="116"/>
    </x:row>
    <x:row r="2247" ht="15" customHeight="1">
      <x:c r="A2247" s="112" t="str">
        <x:v>6</x:v>
      </x:c>
      <x:c r="B2247" s="114" t="str">
        <x:v>AG36</x:v>
      </x:c>
      <x:c r="C2247" s="114" t="str">
        <x:v>Effective Name</x:v>
      </x:c>
      <x:c r="D2247" s="116"/>
    </x:row>
    <x:row r="2248" ht="15" customHeight="1">
      <x:c r="A2248" s="112" t="str">
        <x:v>6</x:v>
      </x:c>
      <x:c r="B2248" s="114" t="str">
        <x:v>B37</x:v>
      </x:c>
      <x:c r="C2248" s="114" t="n">
        <x:v>8</x:v>
      </x:c>
      <x:c r="D2248" s="116"/>
    </x:row>
    <x:row r="2249" ht="15" customHeight="1">
      <x:c r="A2249" s="112" t="str">
        <x:v>6</x:v>
      </x:c>
      <x:c r="B2249" s="114" t="str">
        <x:v>K37</x:v>
      </x:c>
      <x:c r="C2249" s="114" t="str">
        <x:v>AMEL</x:v>
      </x:c>
      <x:c r="D2249" s="116" t="str">
        <x:v>=IF(O30="","",O30)</x:v>
      </x:c>
    </x:row>
    <x:row r="2250" ht="15" customHeight="1">
      <x:c r="A2250" s="112" t="str">
        <x:v>6</x:v>
      </x:c>
      <x:c r="B2250" s="114" t="str">
        <x:v>L37</x:v>
      </x:c>
      <x:c r="C2250" s="114" t="n">
        <x:v>5</x:v>
      </x:c>
      <x:c r="D2250" s="116"/>
    </x:row>
    <x:row r="2251" ht="15" customHeight="1">
      <x:c r="A2251" s="112" t="str">
        <x:v>6</x:v>
      </x:c>
      <x:c r="B2251" s="114" t="str">
        <x:v>M37</x:v>
      </x:c>
      <x:c r="C2251" s="114" t="n">
        <x:v>5</x:v>
      </x:c>
      <x:c r="D2251" s="116"/>
    </x:row>
    <x:row r="2252" ht="15" customHeight="1">
      <x:c r="A2252" s="112" t="str">
        <x:v>6</x:v>
      </x:c>
      <x:c r="B2252" s="114" t="str">
        <x:v>N37</x:v>
      </x:c>
      <x:c r="C2252" s="114" t="n">
        <x:v>5</x:v>
      </x:c>
      <x:c r="D2252" s="116"/>
    </x:row>
    <x:row r="2253" ht="15" customHeight="1">
      <x:c r="A2253" s="112" t="str">
        <x:v>6</x:v>
      </x:c>
      <x:c r="B2253" s="114" t="str">
        <x:v>O37</x:v>
      </x:c>
      <x:c r="C2253" s="114" t="n">
        <x:v>5</x:v>
      </x:c>
      <x:c r="D2253" s="116"/>
    </x:row>
    <x:row r="2254" ht="15" customHeight="1">
      <x:c r="A2254" s="112" t="str">
        <x:v>6</x:v>
      </x:c>
      <x:c r="B2254" s="114" t="str">
        <x:v>P37</x:v>
      </x:c>
      <x:c r="C2254" s="114" t="n">
        <x:v>5</x:v>
      </x:c>
      <x:c r="D2254" s="116"/>
    </x:row>
    <x:row r="2255" ht="15" customHeight="1">
      <x:c r="A2255" s="112" t="str">
        <x:v>6</x:v>
      </x:c>
      <x:c r="B2255" s="114" t="str">
        <x:v>AC37</x:v>
      </x:c>
      <x:c r="C2255" s="114" t="n">
        <x:v>100</x:v>
      </x:c>
      <x:c r="D2255" s="116" t="str">
        <x:v>=IF(AG37="","",IF(COUNT(L37:P37)&lt;5,"",L37/5*20+M37/5*25+N37/5*25+O37/5*15+P37/5*15))</x:v>
      </x:c>
    </x:row>
    <x:row r="2256" ht="15" customHeight="1">
      <x:c r="A2256" s="112" t="str">
        <x:v>6</x:v>
      </x:c>
      <x:c r="B2256" s="114" t="str">
        <x:v>AD37</x:v>
      </x:c>
      <x:c r="C2256" s="114" t="str">
        <x:v>Sangat Baik</x:v>
      </x:c>
      <x:c r="D2256" s="116" t="str">
        <x:v>=IF(AC37="","",IF(AC37&gt;=90,"Sangat Baik",IF(AC37&gt;=80,"Baik",IF(AC37&gt;=70,"Coaching","Underperform"))))</x:v>
      </x:c>
    </x:row>
    <x:row r="2257" ht="15" customHeight="1">
      <x:c r="A2257" s="112" t="str">
        <x:v>6</x:v>
      </x:c>
      <x:c r="B2257" s="114" t="str">
        <x:v>AE37</x:v>
      </x:c>
      <x:c r="C2257" s="114" t="str">
        <x:v>Admin/CS</x:v>
      </x:c>
      <x:c r="D2257" s="116" t="str">
        <x:v>=IF(AG37="","",IF(OR(AG37="INDAH",AG37="ADDEL",AG37="AMEL",AG37="PENTIL",AG37="JIJANG"),"Admin/CS","Fotografer"))</x:v>
      </x:c>
    </x:row>
    <x:row r="2258" ht="15" customHeight="1">
      <x:c r="A2258" s="112" t="str">
        <x:v>6</x:v>
      </x:c>
      <x:c r="B2258" s="114" t="str">
        <x:v>AF37</x:v>
      </x:c>
      <x:c r="C2258" s="114" t="n">
        <x:v>1</x:v>
      </x:c>
      <x:c r="D2258" s="116" t="str">
        <x:v>=IF(OR(AG37="",COUNT(L37:P37)&lt;5),"",1)</x:v>
      </x:c>
    </x:row>
    <x:row r="2259" ht="15" customHeight="1">
      <x:c r="A2259" s="112" t="str">
        <x:v>6</x:v>
      </x:c>
      <x:c r="B2259" s="114" t="str">
        <x:v>AG37</x:v>
      </x:c>
      <x:c r="C2259" s="114" t="str">
        <x:v>AMEL</x:v>
      </x:c>
      <x:c r="D2259" s="116" t="str">
        <x:v>=IFERROR(K37,"")</x:v>
      </x:c>
    </x:row>
    <x:row r="2260" ht="15" customHeight="1">
      <x:c r="A2260" s="112" t="str">
        <x:v>6</x:v>
      </x:c>
      <x:c r="B2260" s="114" t="str">
        <x:v>B38</x:v>
      </x:c>
      <x:c r="C2260" s="114" t="n">
        <x:v>9</x:v>
      </x:c>
      <x:c r="D2260" s="116"/>
    </x:row>
    <x:row r="2261" ht="15" customHeight="1">
      <x:c r="A2261" s="112" t="str">
        <x:v>6</x:v>
      </x:c>
      <x:c r="B2261" s="114" t="str">
        <x:v>K38</x:v>
      </x:c>
      <x:c r="C2261" s="114" t="str">
        <x:v>AMEL</x:v>
      </x:c>
      <x:c r="D2261" s="116" t="str">
        <x:v>=IF(O31="","",O31)</x:v>
      </x:c>
    </x:row>
    <x:row r="2262" ht="15" customHeight="1">
      <x:c r="A2262" s="112" t="str">
        <x:v>6</x:v>
      </x:c>
      <x:c r="B2262" s="114" t="str">
        <x:v>L38</x:v>
      </x:c>
      <x:c r="C2262" s="114" t="n">
        <x:v>5</x:v>
      </x:c>
      <x:c r="D2262" s="116"/>
    </x:row>
    <x:row r="2263" ht="15" customHeight="1">
      <x:c r="A2263" s="112" t="str">
        <x:v>6</x:v>
      </x:c>
      <x:c r="B2263" s="114" t="str">
        <x:v>M38</x:v>
      </x:c>
      <x:c r="C2263" s="114" t="n">
        <x:v>5</x:v>
      </x:c>
      <x:c r="D2263" s="116"/>
    </x:row>
    <x:row r="2264" ht="15" customHeight="1">
      <x:c r="A2264" s="112" t="str">
        <x:v>6</x:v>
      </x:c>
      <x:c r="B2264" s="114" t="str">
        <x:v>N38</x:v>
      </x:c>
      <x:c r="C2264" s="114" t="n">
        <x:v>5</x:v>
      </x:c>
      <x:c r="D2264" s="116"/>
    </x:row>
    <x:row r="2265" ht="15" customHeight="1">
      <x:c r="A2265" s="112" t="str">
        <x:v>6</x:v>
      </x:c>
      <x:c r="B2265" s="114" t="str">
        <x:v>O38</x:v>
      </x:c>
      <x:c r="C2265" s="114" t="n">
        <x:v>5</x:v>
      </x:c>
      <x:c r="D2265" s="116"/>
    </x:row>
    <x:row r="2266" ht="15" customHeight="1">
      <x:c r="A2266" s="112" t="str">
        <x:v>6</x:v>
      </x:c>
      <x:c r="B2266" s="114" t="str">
        <x:v>P38</x:v>
      </x:c>
      <x:c r="C2266" s="114" t="n">
        <x:v>5</x:v>
      </x:c>
      <x:c r="D2266" s="116"/>
    </x:row>
    <x:row r="2267" ht="15" customHeight="1">
      <x:c r="A2267" s="112" t="str">
        <x:v>6</x:v>
      </x:c>
      <x:c r="B2267" s="114" t="str">
        <x:v>AC38</x:v>
      </x:c>
      <x:c r="C2267" s="114" t="n">
        <x:v>100</x:v>
      </x:c>
      <x:c r="D2267" s="116" t="str">
        <x:v>=IF(AG38="","",IF(COUNT(L38:P38)&lt;5,"",L38/5*20+M38/5*25+N38/5*25+O38/5*15+P38/5*15))</x:v>
      </x:c>
    </x:row>
    <x:row r="2268" ht="15" customHeight="1">
      <x:c r="A2268" s="112" t="str">
        <x:v>6</x:v>
      </x:c>
      <x:c r="B2268" s="114" t="str">
        <x:v>AD38</x:v>
      </x:c>
      <x:c r="C2268" s="114" t="str">
        <x:v>Sangat Baik</x:v>
      </x:c>
      <x:c r="D2268" s="116" t="str">
        <x:v>=IF(AC38="","",IF(AC38&gt;=90,"Sangat Baik",IF(AC38&gt;=80,"Baik",IF(AC38&gt;=70,"Coaching","Underperform"))))</x:v>
      </x:c>
    </x:row>
    <x:row r="2269" ht="15" customHeight="1">
      <x:c r="A2269" s="112" t="str">
        <x:v>6</x:v>
      </x:c>
      <x:c r="B2269" s="114" t="str">
        <x:v>AE38</x:v>
      </x:c>
      <x:c r="C2269" s="114" t="str">
        <x:v>Admin/CS</x:v>
      </x:c>
      <x:c r="D2269" s="116" t="str">
        <x:v>=IF(AG38="","",IF(OR(AG38="INDAH",AG38="ADDEL",AG38="AMEL",AG38="PENTIL",AG38="JIJANG"),"Admin/CS","Fotografer"))</x:v>
      </x:c>
    </x:row>
    <x:row r="2270" ht="15" customHeight="1">
      <x:c r="A2270" s="112" t="str">
        <x:v>6</x:v>
      </x:c>
      <x:c r="B2270" s="114" t="str">
        <x:v>AF38</x:v>
      </x:c>
      <x:c r="C2270" s="114" t="n">
        <x:v>1</x:v>
      </x:c>
      <x:c r="D2270" s="116" t="str">
        <x:v>=IF(OR(AG38="",COUNT(L38:P38)&lt;5),"",1)</x:v>
      </x:c>
    </x:row>
    <x:row r="2271" ht="15" customHeight="1">
      <x:c r="A2271" s="112" t="str">
        <x:v>6</x:v>
      </x:c>
      <x:c r="B2271" s="114" t="str">
        <x:v>AG38</x:v>
      </x:c>
      <x:c r="C2271" s="114" t="str">
        <x:v>AMEL</x:v>
      </x:c>
      <x:c r="D2271" s="116" t="str">
        <x:v>=IFERROR(K38,"")</x:v>
      </x:c>
    </x:row>
    <x:row r="2272" ht="15" customHeight="1">
      <x:c r="A2272" s="112" t="str">
        <x:v>6</x:v>
      </x:c>
      <x:c r="B2272" s="114" t="str">
        <x:v>B39</x:v>
      </x:c>
      <x:c r="C2272" s="114" t="n">
        <x:v>10</x:v>
      </x:c>
      <x:c r="D2272" s="116"/>
    </x:row>
    <x:row r="2273" ht="15" customHeight="1">
      <x:c r="A2273" s="112" t="str">
        <x:v>6</x:v>
      </x:c>
      <x:c r="B2273" s="114" t="str">
        <x:v>K39</x:v>
      </x:c>
      <x:c r="C2273" s="114" t="str">
        <x:v>SAKA</x:v>
      </x:c>
      <x:c r="D2273" s="116" t="str">
        <x:v>=IF(O32="","",O32)</x:v>
      </x:c>
    </x:row>
    <x:row r="2274" ht="15" customHeight="1">
      <x:c r="A2274" s="112" t="str">
        <x:v>6</x:v>
      </x:c>
      <x:c r="B2274" s="114" t="str">
        <x:v>L39</x:v>
      </x:c>
      <x:c r="C2274" s="114" t="n">
        <x:v>5</x:v>
      </x:c>
      <x:c r="D2274" s="116"/>
    </x:row>
    <x:row r="2275" ht="15" customHeight="1">
      <x:c r="A2275" s="112" t="str">
        <x:v>6</x:v>
      </x:c>
      <x:c r="B2275" s="114" t="str">
        <x:v>M39</x:v>
      </x:c>
      <x:c r="C2275" s="114" t="n">
        <x:v>5</x:v>
      </x:c>
      <x:c r="D2275" s="116"/>
    </x:row>
    <x:row r="2276" ht="15" customHeight="1">
      <x:c r="A2276" s="112" t="str">
        <x:v>6</x:v>
      </x:c>
      <x:c r="B2276" s="114" t="str">
        <x:v>N39</x:v>
      </x:c>
      <x:c r="C2276" s="114" t="n">
        <x:v>5</x:v>
      </x:c>
      <x:c r="D2276" s="116"/>
    </x:row>
    <x:row r="2277" ht="15" customHeight="1">
      <x:c r="A2277" s="112" t="str">
        <x:v>6</x:v>
      </x:c>
      <x:c r="B2277" s="114" t="str">
        <x:v>O39</x:v>
      </x:c>
      <x:c r="C2277" s="114" t="n">
        <x:v>5</x:v>
      </x:c>
      <x:c r="D2277" s="116"/>
    </x:row>
    <x:row r="2278" ht="15" customHeight="1">
      <x:c r="A2278" s="112" t="str">
        <x:v>6</x:v>
      </x:c>
      <x:c r="B2278" s="114" t="str">
        <x:v>P39</x:v>
      </x:c>
      <x:c r="C2278" s="114" t="n">
        <x:v>5</x:v>
      </x:c>
      <x:c r="D2278" s="116"/>
    </x:row>
    <x:row r="2279" ht="15" customHeight="1">
      <x:c r="A2279" s="112" t="str">
        <x:v>6</x:v>
      </x:c>
      <x:c r="B2279" s="114" t="str">
        <x:v>AC39</x:v>
      </x:c>
      <x:c r="C2279" s="114" t="n">
        <x:v>100</x:v>
      </x:c>
      <x:c r="D2279" s="116" t="str">
        <x:v>=IF(AG39="","",IF(COUNT(L39:P39)&lt;5,"",L39/5*20+M39/5*25+N39/5*25+O39/5*15+P39/5*15))</x:v>
      </x:c>
    </x:row>
    <x:row r="2280" ht="15" customHeight="1">
      <x:c r="A2280" s="112" t="str">
        <x:v>6</x:v>
      </x:c>
      <x:c r="B2280" s="114" t="str">
        <x:v>AD39</x:v>
      </x:c>
      <x:c r="C2280" s="114" t="str">
        <x:v>Sangat Baik</x:v>
      </x:c>
      <x:c r="D2280" s="116" t="str">
        <x:v>=IF(AC39="","",IF(AC39&gt;=90,"Sangat Baik",IF(AC39&gt;=80,"Baik",IF(AC39&gt;=70,"Coaching","Underperform"))))</x:v>
      </x:c>
    </x:row>
    <x:row r="2281" ht="15" customHeight="1">
      <x:c r="A2281" s="112" t="str">
        <x:v>6</x:v>
      </x:c>
      <x:c r="B2281" s="114" t="str">
        <x:v>AE39</x:v>
      </x:c>
      <x:c r="C2281" s="114" t="str">
        <x:v>Fotografer</x:v>
      </x:c>
      <x:c r="D2281" s="116" t="str">
        <x:v>=IF(AG39="","",IF(OR(AG39="INDAH",AG39="ADDEL",AG39="AMEL",AG39="PENTIL",AG39="JIJANG"),"Admin/CS","Fotografer"))</x:v>
      </x:c>
    </x:row>
    <x:row r="2282" ht="15" customHeight="1">
      <x:c r="A2282" s="112" t="str">
        <x:v>6</x:v>
      </x:c>
      <x:c r="B2282" s="114" t="str">
        <x:v>AF39</x:v>
      </x:c>
      <x:c r="C2282" s="114" t="n">
        <x:v>1</x:v>
      </x:c>
      <x:c r="D2282" s="116" t="str">
        <x:v>=IF(OR(AG39="",COUNT(L39:P39)&lt;5),"",1)</x:v>
      </x:c>
    </x:row>
    <x:row r="2283" ht="15" customHeight="1">
      <x:c r="A2283" s="112" t="str">
        <x:v>6</x:v>
      </x:c>
      <x:c r="B2283" s="114" t="str">
        <x:v>AG39</x:v>
      </x:c>
      <x:c r="C2283" s="114" t="str">
        <x:v>SAKA</x:v>
      </x:c>
      <x:c r="D2283" s="116" t="str">
        <x:v>=IFERROR(K39,"")</x:v>
      </x:c>
    </x:row>
    <x:row r="2284" ht="15" customHeight="1">
      <x:c r="A2284" s="112" t="str">
        <x:v>6</x:v>
      </x:c>
      <x:c r="B2284" s="114" t="str">
        <x:v>B40</x:v>
      </x:c>
      <x:c r="C2284" s="114" t="n">
        <x:v>11</x:v>
      </x:c>
      <x:c r="D2284" s="116"/>
    </x:row>
    <x:row r="2285" ht="15" customHeight="1">
      <x:c r="A2285" s="112" t="str">
        <x:v>6</x:v>
      </x:c>
      <x:c r="B2285" s="114" t="str">
        <x:v>K40</x:v>
      </x:c>
      <x:c r="C2285" s="114" t="str">
        <x:v>ADIF</x:v>
      </x:c>
      <x:c r="D2285" s="116" t="str">
        <x:v>=IF(O33="","",O33)</x:v>
      </x:c>
    </x:row>
    <x:row r="2286" ht="15" customHeight="1">
      <x:c r="A2286" s="112" t="str">
        <x:v>6</x:v>
      </x:c>
      <x:c r="B2286" s="114" t="str">
        <x:v>L40</x:v>
      </x:c>
      <x:c r="C2286" s="114" t="n">
        <x:v>5</x:v>
      </x:c>
      <x:c r="D2286" s="116"/>
    </x:row>
    <x:row r="2287" ht="15" customHeight="1">
      <x:c r="A2287" s="112" t="str">
        <x:v>6</x:v>
      </x:c>
      <x:c r="B2287" s="114" t="str">
        <x:v>M40</x:v>
      </x:c>
      <x:c r="C2287" s="114" t="n">
        <x:v>5</x:v>
      </x:c>
      <x:c r="D2287" s="116"/>
    </x:row>
    <x:row r="2288" ht="15" customHeight="1">
      <x:c r="A2288" s="112" t="str">
        <x:v>6</x:v>
      </x:c>
      <x:c r="B2288" s="114" t="str">
        <x:v>N40</x:v>
      </x:c>
      <x:c r="C2288" s="114" t="n">
        <x:v>5</x:v>
      </x:c>
      <x:c r="D2288" s="116"/>
    </x:row>
    <x:row r="2289" ht="15" customHeight="1">
      <x:c r="A2289" s="112" t="str">
        <x:v>6</x:v>
      </x:c>
      <x:c r="B2289" s="114" t="str">
        <x:v>O40</x:v>
      </x:c>
      <x:c r="C2289" s="114" t="n">
        <x:v>5</x:v>
      </x:c>
      <x:c r="D2289" s="116"/>
    </x:row>
    <x:row r="2290" ht="15" customHeight="1">
      <x:c r="A2290" s="112" t="str">
        <x:v>6</x:v>
      </x:c>
      <x:c r="B2290" s="114" t="str">
        <x:v>P40</x:v>
      </x:c>
      <x:c r="C2290" s="114" t="n">
        <x:v>5</x:v>
      </x:c>
      <x:c r="D2290" s="116"/>
    </x:row>
    <x:row r="2291" ht="15" customHeight="1">
      <x:c r="A2291" s="112" t="str">
        <x:v>6</x:v>
      </x:c>
      <x:c r="B2291" s="114" t="str">
        <x:v>AC40</x:v>
      </x:c>
      <x:c r="C2291" s="114" t="n">
        <x:v>100</x:v>
      </x:c>
      <x:c r="D2291" s="116" t="str">
        <x:v>=IF(AG40="","",IF(COUNT(L40:P40)&lt;5,"",L40/5*20+M40/5*25+N40/5*25+O40/5*15+P40/5*15))</x:v>
      </x:c>
    </x:row>
    <x:row r="2292" ht="15" customHeight="1">
      <x:c r="A2292" s="112" t="str">
        <x:v>6</x:v>
      </x:c>
      <x:c r="B2292" s="114" t="str">
        <x:v>AD40</x:v>
      </x:c>
      <x:c r="C2292" s="114" t="str">
        <x:v>Sangat Baik</x:v>
      </x:c>
      <x:c r="D2292" s="116" t="str">
        <x:v>=IF(AC40="","",IF(AC40&gt;=90,"Sangat Baik",IF(AC40&gt;=80,"Baik",IF(AC40&gt;=70,"Coaching","Underperform"))))</x:v>
      </x:c>
    </x:row>
    <x:row r="2293" ht="15" customHeight="1">
      <x:c r="A2293" s="112" t="str">
        <x:v>6</x:v>
      </x:c>
      <x:c r="B2293" s="114" t="str">
        <x:v>AE40</x:v>
      </x:c>
      <x:c r="C2293" s="114" t="str">
        <x:v>Fotografer</x:v>
      </x:c>
      <x:c r="D2293" s="116" t="str">
        <x:v>=IF(AG40="","",IF(OR(AG40="INDAH",AG40="ADDEL",AG40="AMEL",AG40="PENTIL",AG40="JIJANG"),"Admin/CS","Fotografer"))</x:v>
      </x:c>
    </x:row>
    <x:row r="2294" ht="15" customHeight="1">
      <x:c r="A2294" s="112" t="str">
        <x:v>6</x:v>
      </x:c>
      <x:c r="B2294" s="114" t="str">
        <x:v>AF40</x:v>
      </x:c>
      <x:c r="C2294" s="114" t="n">
        <x:v>1</x:v>
      </x:c>
      <x:c r="D2294" s="116" t="str">
        <x:v>=IF(OR(AG40="",COUNT(L40:P40)&lt;5),"",1)</x:v>
      </x:c>
    </x:row>
    <x:row r="2295" ht="15" customHeight="1">
      <x:c r="A2295" s="112" t="str">
        <x:v>6</x:v>
      </x:c>
      <x:c r="B2295" s="114" t="str">
        <x:v>AG40</x:v>
      </x:c>
      <x:c r="C2295" s="114" t="str">
        <x:v>ADIF</x:v>
      </x:c>
      <x:c r="D2295" s="116" t="str">
        <x:v>=IFERROR(K40,"")</x:v>
      </x:c>
    </x:row>
    <x:row r="2296" ht="15" customHeight="1">
      <x:c r="A2296" s="112" t="str">
        <x:v>6</x:v>
      </x:c>
      <x:c r="B2296" s="114" t="str">
        <x:v>D41</x:v>
      </x:c>
      <x:c r="C2296" s="114" t="n">
        <x:v>175000</x:v>
      </x:c>
      <x:c r="D2296" s="116" t="str">
        <x:v>=SUM(D30:D40)</x:v>
      </x:c>
    </x:row>
    <x:row r="2297" ht="15" customHeight="1">
      <x:c r="A2297" s="112" t="str">
        <x:v>6</x:v>
      </x:c>
      <x:c r="B2297" s="114" t="str">
        <x:v>AC41</x:v>
      </x:c>
      <x:c r="C2297" s="114"/>
      <x:c r="D2297" s="116" t="str">
        <x:v>=IF(AG41="","",IF(COUNT(L41:P41)&lt;5,"",L41/5*20+M41/5*25+N41/5*25+O41/5*15+P41/5*15))</x:v>
      </x:c>
    </x:row>
    <x:row r="2298" ht="15" customHeight="1">
      <x:c r="A2298" s="112" t="str">
        <x:v>6</x:v>
      </x:c>
      <x:c r="B2298" s="114" t="str">
        <x:v>AD41</x:v>
      </x:c>
      <x:c r="C2298" s="114"/>
      <x:c r="D2298" s="116" t="str">
        <x:v>=IF(AC41="","",IF(AC41&gt;=90,"Sangat Baik",IF(AC41&gt;=80,"Baik",IF(AC41&gt;=70,"Coaching","Underperform"))))</x:v>
      </x:c>
    </x:row>
    <x:row r="2299" ht="15" customHeight="1">
      <x:c r="A2299" s="112" t="str">
        <x:v>6</x:v>
      </x:c>
      <x:c r="B2299" s="114" t="str">
        <x:v>AE41</x:v>
      </x:c>
      <x:c r="C2299" s="114"/>
      <x:c r="D2299" s="116" t="str">
        <x:v>=IF(AG41="","",IF(OR(AG41="INDAH",AG41="ADDEL",AG41="AMEL",AG41="PENTIL",AG41="JIJANG"),"Admin/CS","Fotografer"))</x:v>
      </x:c>
    </x:row>
    <x:row r="2300" ht="15" customHeight="1">
      <x:c r="A2300" s="112" t="str">
        <x:v>6</x:v>
      </x:c>
      <x:c r="B2300" s="114" t="str">
        <x:v>AF41</x:v>
      </x:c>
      <x:c r="C2300" s="114"/>
      <x:c r="D2300" s="116" t="str">
        <x:v>=IF(OR(AG41="",COUNT(L41:P41)&lt;5),"",1)</x:v>
      </x:c>
    </x:row>
    <x:row r="2301" ht="15" customHeight="1">
      <x:c r="A2301" s="112" t="str">
        <x:v>6</x:v>
      </x:c>
      <x:c r="B2301" s="114" t="str">
        <x:v>AG41</x:v>
      </x:c>
      <x:c r="C2301" s="114"/>
      <x:c r="D2301" s="116" t="str">
        <x:v>=IFERROR(K41,"")</x:v>
      </x:c>
    </x:row>
    <x:row r="2302" ht="15" customHeight="1">
      <x:c r="A2302" s="112" t="str">
        <x:v>6</x:v>
      </x:c>
      <x:c r="B2302" s="114" t="str">
        <x:v>AC42</x:v>
      </x:c>
      <x:c r="C2302" s="114"/>
      <x:c r="D2302" s="116" t="str">
        <x:v>=IF(AG42="","",IF(COUNT(L42:P42)&lt;5,"",L42/5*20+M42/5*25+N42/5*25+O42/5*15+P42/5*15))</x:v>
      </x:c>
    </x:row>
    <x:row r="2303" ht="15" customHeight="1">
      <x:c r="A2303" s="112" t="str">
        <x:v>6</x:v>
      </x:c>
      <x:c r="B2303" s="114" t="str">
        <x:v>AD42</x:v>
      </x:c>
      <x:c r="C2303" s="114"/>
      <x:c r="D2303" s="116" t="str">
        <x:v>=IF(AC42="","",IF(AC42&gt;=90,"Sangat Baik",IF(AC42&gt;=80,"Baik",IF(AC42&gt;=70,"Coaching","Underperform"))))</x:v>
      </x:c>
    </x:row>
    <x:row r="2304" ht="15" customHeight="1">
      <x:c r="A2304" s="112" t="str">
        <x:v>6</x:v>
      </x:c>
      <x:c r="B2304" s="114" t="str">
        <x:v>AE42</x:v>
      </x:c>
      <x:c r="C2304" s="114"/>
      <x:c r="D2304" s="116" t="str">
        <x:v>=IF(AG42="","",IF(OR(AG42="INDAH",AG42="ADDEL",AG42="AMEL",AG42="PENTIL",AG42="JIJANG"),"Admin/CS","Fotografer"))</x:v>
      </x:c>
    </x:row>
    <x:row r="2305" ht="15" customHeight="1">
      <x:c r="A2305" s="112" t="str">
        <x:v>6</x:v>
      </x:c>
      <x:c r="B2305" s="114" t="str">
        <x:v>AF42</x:v>
      </x:c>
      <x:c r="C2305" s="114"/>
      <x:c r="D2305" s="116" t="str">
        <x:v>=IF(OR(AG42="",COUNT(L42:P42)&lt;5),"",1)</x:v>
      </x:c>
    </x:row>
    <x:row r="2306" ht="15" customHeight="1">
      <x:c r="A2306" s="112" t="str">
        <x:v>6</x:v>
      </x:c>
      <x:c r="B2306" s="114" t="str">
        <x:v>AG42</x:v>
      </x:c>
      <x:c r="C2306" s="114"/>
      <x:c r="D2306" s="116" t="str">
        <x:v>=IFERROR(K42,"")</x:v>
      </x:c>
    </x:row>
    <x:row r="2307" ht="15" customHeight="1">
      <x:c r="A2307" s="112" t="str">
        <x:v>6</x:v>
      </x:c>
      <x:c r="B2307" s="114" t="str">
        <x:v>K43</x:v>
      </x:c>
      <x:c r="C2307" s="114" t="str">
        <x:v>Skala: 1 Sangat Kurang | 2 Kurang | 3 Cukup | 4 Baik | 5 Sangat Baik | Jika Nama kosong, 4 baris pertama otomatis mengikuti urutan Shift</x:v>
      </x:c>
      <x:c r="D2307" s="116"/>
    </x:row>
    <x:row r="2308" ht="15" customHeight="1">
      <x:c r="A2308" s="112" t="str">
        <x:v>6</x:v>
      </x:c>
      <x:c r="B2308" s="114" t="str">
        <x:v>K45</x:v>
      </x:c>
      <x:c r="C2308" s="114" t="str">
        <x:v>ADMIN FOLLOW-UP</x:v>
      </x:c>
      <x:c r="D2308" s="116"/>
    </x:row>
    <x:row r="2309" ht="15" customHeight="1">
      <x:c r="A2309" s="112" t="str">
        <x:v>6</x:v>
      </x:c>
      <x:c r="B2309" s="114" t="str">
        <x:v>K46</x:v>
      </x:c>
      <x:c r="C2309" s="114" t="str">
        <x:v>Admin</x:v>
      </x:c>
      <x:c r="D2309" s="116"/>
    </x:row>
    <x:row r="2310" ht="15" customHeight="1">
      <x:c r="A2310" s="112" t="str">
        <x:v>6</x:v>
      </x:c>
      <x:c r="B2310" s="114" t="str">
        <x:v>L46</x:v>
      </x:c>
      <x:c r="C2310" s="114" t="str">
        <x:v>Saving Contact</x:v>
      </x:c>
      <x:c r="D2310" s="116"/>
    </x:row>
    <x:row r="2311" ht="15" customHeight="1">
      <x:c r="A2311" s="112" t="str">
        <x:v>6</x:v>
      </x:c>
      <x:c r="B2311" s="114" t="str">
        <x:v>M46</x:v>
      </x:c>
      <x:c r="C2311" s="114" t="str">
        <x:v>Reminder</x:v>
      </x:c>
      <x:c r="D2311" s="116"/>
    </x:row>
    <x:row r="2312" ht="15" customHeight="1">
      <x:c r="A2312" s="112" t="str">
        <x:v>6</x:v>
      </x:c>
      <x:c r="B2312" s="114" t="str">
        <x:v>K47</x:v>
      </x:c>
      <x:c r="C2312" s="114" t="str">
        <x:v>AMEL</x:v>
      </x:c>
      <x:c r="D2312" s="116" t="str">
        <x:v>=IF(O30="","",O30)</x:v>
      </x:c>
    </x:row>
    <x:row r="2313" ht="15" customHeight="1">
      <x:c r="A2313" s="112" t="str">
        <x:v>6</x:v>
      </x:c>
      <x:c r="B2313" s="114" t="str">
        <x:v>L47</x:v>
      </x:c>
      <x:c r="C2313" s="114" t="n">
        <x:v>10</x:v>
      </x:c>
      <x:c r="D2313" s="116"/>
    </x:row>
    <x:row r="2314" ht="15" customHeight="1">
      <x:c r="A2314" s="112" t="str">
        <x:v>6</x:v>
      </x:c>
      <x:c r="B2314" s="114" t="str">
        <x:v>K48</x:v>
      </x:c>
      <x:c r="C2314" s="114" t="str">
        <x:v>AMEL</x:v>
      </x:c>
      <x:c r="D2314" s="116" t="str">
        <x:v>=IF(O31="","",O31)</x:v>
      </x:c>
    </x:row>
    <x:row r="2315" ht="15" customHeight="1">
      <x:c r="A2315" s="112" t="str">
        <x:v>6</x:v>
      </x:c>
      <x:c r="B2315" s="114" t="str">
        <x:v>K50</x:v>
      </x:c>
      <x:c r="C2315" s="114" t="str">
        <x:v>TODAY | LEADS &amp; TRANSAKSI</x:v>
      </x:c>
      <x:c r="D2315" s="116"/>
    </x:row>
    <x:row r="2316" ht="15" customHeight="1">
      <x:c r="A2316" s="112" t="str">
        <x:v>6</x:v>
      </x:c>
      <x:c r="B2316" s="114" t="str">
        <x:v>K51</x:v>
      </x:c>
      <x:c r="C2316" s="114" t="str">
        <x:v>Leads</x:v>
      </x:c>
      <x:c r="D2316" s="116"/>
    </x:row>
    <x:row r="2317" ht="15" customHeight="1">
      <x:c r="A2317" s="112" t="str">
        <x:v>6</x:v>
      </x:c>
      <x:c r="B2317" s="114" t="str">
        <x:v>M51</x:v>
      </x:c>
      <x:c r="C2317" s="114" t="n">
        <x:v>29</x:v>
      </x:c>
      <x:c r="D2317" s="116"/>
    </x:row>
    <x:row r="2318" ht="15" customHeight="1">
      <x:c r="A2318" s="112" t="str">
        <x:v>6</x:v>
      </x:c>
      <x:c r="B2318" s="114" t="str">
        <x:v>K52</x:v>
      </x:c>
      <x:c r="C2318" s="114" t="str">
        <x:v>Total DP</x:v>
      </x:c>
      <x:c r="D2318" s="116"/>
    </x:row>
    <x:row r="2319" ht="15" customHeight="1">
      <x:c r="A2319" s="112" t="str">
        <x:v>6</x:v>
      </x:c>
      <x:c r="B2319" s="114" t="str">
        <x:v>M52</x:v>
      </x:c>
      <x:c r="C2319" s="114" t="n">
        <x:v>10</x:v>
      </x:c>
      <x:c r="D2319" s="116" t="str">
        <x:v>=COUNTIF($I$4:$I$28,"DP")</x:v>
      </x:c>
    </x:row>
    <x:row r="2320" ht="15" customHeight="1">
      <x:c r="A2320" s="112" t="str">
        <x:v>6</x:v>
      </x:c>
      <x:c r="B2320" s="114" t="str">
        <x:v>K53</x:v>
      </x:c>
      <x:c r="C2320" s="114" t="str">
        <x:v>Sesi Foto</x:v>
      </x:c>
      <x:c r="D2320" s="116"/>
    </x:row>
    <x:row r="2321" ht="15" customHeight="1">
      <x:c r="A2321" s="112" t="str">
        <x:v>6</x:v>
      </x:c>
      <x:c r="B2321" s="114" t="str">
        <x:v>M53</x:v>
      </x:c>
      <x:c r="C2321" s="114" t="n">
        <x:v>10</x:v>
      </x:c>
      <x:c r="D2321" s="116" t="str">
        <x:v>=COUNTIFS($I$4:$I$28,"&lt;&gt;DP",$I$4:$I$28,"&lt;&gt;")</x:v>
      </x:c>
    </x:row>
    <x:row r="2322" ht="15" customHeight="1">
      <x:c r="A2322" s="112" t="str">
        <x:v>6</x:v>
      </x:c>
      <x:c r="B2322" s="114" t="str">
        <x:v>K54</x:v>
      </x:c>
      <x:c r="C2322" s="114" t="str">
        <x:v>Jumlah Transaksi Harian</x:v>
      </x:c>
      <x:c r="D2322" s="116"/>
    </x:row>
    <x:row r="2323" ht="15" customHeight="1">
      <x:c r="A2323" s="112" t="str">
        <x:v>6</x:v>
      </x:c>
      <x:c r="B2323" s="114" t="str">
        <x:v>M54</x:v>
      </x:c>
      <x:c r="C2323" s="114" t="n">
        <x:v>20</x:v>
      </x:c>
      <x:c r="D2323" s="116" t="str">
        <x:v>=M52+M53</x:v>
      </x:c>
    </x:row>
    <x:row r="2324" ht="15" customHeight="1">
      <x:c r="A2324" s="112" t="str">
        <x:v>6</x:v>
      </x:c>
      <x:c r="B2324" s="114" t="str">
        <x:v>K55</x:v>
      </x:c>
      <x:c r="C2324" s="114" t="str">
        <x:v>Conversion Rate</x:v>
      </x:c>
      <x:c r="D2324" s="116"/>
    </x:row>
    <x:row r="2325" ht="15" customHeight="1">
      <x:c r="A2325" s="112" t="str">
        <x:v>6</x:v>
      </x:c>
      <x:c r="B2325" s="114" t="str">
        <x:v>M55</x:v>
      </x:c>
      <x:c r="C2325" s="114" t="n">
        <x:v>0.3448275862</x:v>
      </x:c>
      <x:c r="D2325" s="116" t="str">
        <x:v>=IF(OR(M51="",M51=0),"",M52/M51)</x:v>
      </x:c>
    </x:row>
    <x:row r="2326" ht="15" customHeight="1">
      <x:c r="A2326" s="112" t="str">
        <x:v>7</x:v>
      </x:c>
      <x:c r="B2326" s="114" t="str">
        <x:v>B2</x:v>
      </x:c>
      <x:c r="C2326" s="114" t="str">
        <x:v>No</x:v>
      </x:c>
      <x:c r="D2326" s="116"/>
    </x:row>
    <x:row r="2327" ht="15" customHeight="1">
      <x:c r="A2327" s="112" t="str">
        <x:v>7</x:v>
      </x:c>
      <x:c r="B2327" s="114" t="str">
        <x:v>C2</x:v>
      </x:c>
      <x:c r="C2327" s="114" t="str">
        <x:v>Nama</x:v>
      </x:c>
      <x:c r="D2327" s="116"/>
    </x:row>
    <x:row r="2328" ht="15" customHeight="1">
      <x:c r="A2328" s="112" t="str">
        <x:v>7</x:v>
      </x:c>
      <x:c r="B2328" s="114" t="str">
        <x:v>D2</x:v>
      </x:c>
      <x:c r="C2328" s="114" t="str">
        <x:v>Paket</x:v>
      </x:c>
      <x:c r="D2328" s="116"/>
    </x:row>
    <x:row r="2329" ht="15" customHeight="1">
      <x:c r="A2329" s="112" t="str">
        <x:v>7</x:v>
      </x:c>
      <x:c r="B2329" s="114" t="str">
        <x:v>E2</x:v>
      </x:c>
      <x:c r="C2329" s="114" t="str">
        <x:v>Q</x:v>
      </x:c>
      <x:c r="D2329" s="116"/>
    </x:row>
    <x:row r="2330" ht="15" customHeight="1">
      <x:c r="A2330" s="112" t="str">
        <x:v>7</x:v>
      </x:c>
      <x:c r="B2330" s="114" t="str">
        <x:v>F2</x:v>
      </x:c>
      <x:c r="C2330" s="114" t="str">
        <x:v>Tanggal Foto</x:v>
      </x:c>
      <x:c r="D2330" s="116"/>
    </x:row>
    <x:row r="2331" ht="15" customHeight="1">
      <x:c r="A2331" s="112" t="str">
        <x:v>7</x:v>
      </x:c>
      <x:c r="B2331" s="114" t="str">
        <x:v>G2</x:v>
      </x:c>
      <x:c r="C2331" s="114" t="str">
        <x:v>Pemasukan</x:v>
      </x:c>
      <x:c r="D2331" s="116"/>
    </x:row>
    <x:row r="2332" ht="15" customHeight="1">
      <x:c r="A2332" s="112" t="str">
        <x:v>7</x:v>
      </x:c>
      <x:c r="B2332" s="114" t="str">
        <x:v>I2</x:v>
      </x:c>
      <x:c r="C2332" s="114" t="str">
        <x:v>Keterangan</x:v>
      </x:c>
      <x:c r="D2332" s="116"/>
    </x:row>
    <x:row r="2333" ht="15" customHeight="1">
      <x:c r="A2333" s="112" t="str">
        <x:v>7</x:v>
      </x:c>
      <x:c r="B2333" s="114" t="str">
        <x:v>L2</x:v>
      </x:c>
      <x:c r="C2333" s="114" t="str">
        <x:v>Admin</x:v>
      </x:c>
      <x:c r="D2333" s="116"/>
    </x:row>
    <x:row r="2334" ht="15" customHeight="1">
      <x:c r="A2334" s="112" t="str">
        <x:v>7</x:v>
      </x:c>
      <x:c r="B2334" s="114" t="str">
        <x:v>M2</x:v>
      </x:c>
      <x:c r="C2334" s="114" t="str">
        <x:v>Fotogarfer</x:v>
      </x:c>
      <x:c r="D2334" s="116"/>
    </x:row>
    <x:row r="2335" ht="15" customHeight="1">
      <x:c r="A2335" s="112" t="str">
        <x:v>7</x:v>
      </x:c>
      <x:c r="B2335" s="114" t="str">
        <x:v>N2</x:v>
      </x:c>
      <x:c r="C2335" s="114" t="str">
        <x:v>Post Prod</x:v>
      </x:c>
      <x:c r="D2335" s="116"/>
    </x:row>
    <x:row r="2336" ht="15" customHeight="1">
      <x:c r="A2336" s="112" t="str">
        <x:v>7</x:v>
      </x:c>
      <x:c r="B2336" s="114" t="str">
        <x:v>G3</x:v>
      </x:c>
      <x:c r="C2336" s="114" t="str">
        <x:v>Cash</x:v>
      </x:c>
      <x:c r="D2336" s="116"/>
    </x:row>
    <x:row r="2337" ht="15" customHeight="1">
      <x:c r="A2337" s="112" t="str">
        <x:v>7</x:v>
      </x:c>
      <x:c r="B2337" s="114" t="str">
        <x:v>H3</x:v>
      </x:c>
      <x:c r="C2337" s="114" t="str">
        <x:v>Transfer</x:v>
      </x:c>
      <x:c r="D2337" s="116"/>
    </x:row>
    <x:row r="2338" ht="15" customHeight="1">
      <x:c r="A2338" s="112" t="str">
        <x:v>7</x:v>
      </x:c>
      <x:c r="B2338" s="114" t="str">
        <x:v>I3</x:v>
      </x:c>
      <x:c r="C2338" s="114" t="str">
        <x:v>Pembayaran</x:v>
      </x:c>
      <x:c r="D2338" s="116"/>
    </x:row>
    <x:row r="2339" ht="15" customHeight="1">
      <x:c r="A2339" s="112" t="str">
        <x:v>7</x:v>
      </x:c>
      <x:c r="B2339" s="114" t="str">
        <x:v>J3</x:v>
      </x:c>
      <x:c r="C2339" s="114" t="str">
        <x:v>All File</x:v>
      </x:c>
      <x:c r="D2339" s="116"/>
    </x:row>
    <x:row r="2340" ht="15" customHeight="1">
      <x:c r="A2340" s="112" t="str">
        <x:v>7</x:v>
      </x:c>
      <x:c r="B2340" s="114" t="str">
        <x:v>K3</x:v>
      </x:c>
      <x:c r="C2340" s="114" t="str">
        <x:v>File Edit </x:v>
      </x:c>
      <x:c r="D2340" s="116"/>
    </x:row>
    <x:row r="2341" ht="15" customHeight="1">
      <x:c r="A2341" s="112" t="str">
        <x:v>7</x:v>
      </x:c>
      <x:c r="B2341" s="114" t="str">
        <x:v>N3</x:v>
      </x:c>
      <x:c r="C2341" s="114" t="str">
        <x:v>Editan/FG</x:v>
      </x:c>
      <x:c r="D2341" s="116"/>
    </x:row>
    <x:row r="2342" ht="15" customHeight="1">
      <x:c r="A2342" s="112" t="str">
        <x:v>7</x:v>
      </x:c>
      <x:c r="B2342" s="114" t="str">
        <x:v>O3</x:v>
      </x:c>
      <x:c r="C2342" s="114" t="str">
        <x:v>Cetakan/Fame</x:v>
      </x:c>
      <x:c r="D2342" s="116"/>
    </x:row>
    <x:row r="2343" ht="15" customHeight="1">
      <x:c r="A2343" s="112" t="str">
        <x:v>7</x:v>
      </x:c>
      <x:c r="B2343" s="114" t="str">
        <x:v>P3</x:v>
      </x:c>
      <x:c r="C2343" s="114" t="str">
        <x:v>Diambil/Date</x:v>
      </x:c>
      <x:c r="D2343" s="116"/>
    </x:row>
    <x:row r="2344" ht="15" customHeight="1">
      <x:c r="A2344" s="112" t="str">
        <x:v>7</x:v>
      </x:c>
      <x:c r="B2344" s="114" t="str">
        <x:v>B4</x:v>
      </x:c>
      <x:c r="C2344" s="114" t="n">
        <x:v>1</x:v>
      </x:c>
      <x:c r="D2344" s="116"/>
    </x:row>
    <x:row r="2345" ht="15" customHeight="1">
      <x:c r="A2345" s="112" t="str">
        <x:v>7</x:v>
      </x:c>
      <x:c r="B2345" s="114" t="str">
        <x:v>C4</x:v>
      </x:c>
      <x:c r="C2345" s="114" t="str">
        <x:v>Danta</x:v>
      </x:c>
      <x:c r="D2345" s="116"/>
    </x:row>
    <x:row r="2346" ht="15" customHeight="1">
      <x:c r="A2346" s="112" t="str">
        <x:v>7</x:v>
      </x:c>
      <x:c r="B2346" s="114" t="str">
        <x:v>D4</x:v>
      </x:c>
      <x:c r="C2346" s="114" t="str">
        <x:v>Graduation</x:v>
      </x:c>
      <x:c r="D2346" s="116"/>
    </x:row>
    <x:row r="2347" ht="15" customHeight="1">
      <x:c r="A2347" s="112" t="str">
        <x:v>7</x:v>
      </x:c>
      <x:c r="B2347" s="114" t="str">
        <x:v>F4</x:v>
      </x:c>
      <x:c r="C2347" s="114" t="str">
        <x:v>8 sept</x:v>
      </x:c>
      <x:c r="D2347" s="116"/>
    </x:row>
    <x:row r="2348" ht="15" customHeight="1">
      <x:c r="A2348" s="112" t="str">
        <x:v>7</x:v>
      </x:c>
      <x:c r="B2348" s="114" t="str">
        <x:v>H4</x:v>
      </x:c>
      <x:c r="C2348" s="114" t="n">
        <x:v>250000</x:v>
      </x:c>
      <x:c r="D2348" s="116"/>
    </x:row>
    <x:row r="2349" ht="15" customHeight="1">
      <x:c r="A2349" s="112" t="str">
        <x:v>7</x:v>
      </x:c>
      <x:c r="B2349" s="114" t="str">
        <x:v>I4</x:v>
      </x:c>
      <x:c r="C2349" s="114" t="str">
        <x:v>Lunas</x:v>
      </x:c>
      <x:c r="D2349" s="116"/>
    </x:row>
    <x:row r="2350" ht="15" customHeight="1">
      <x:c r="A2350" s="112" t="str">
        <x:v>7</x:v>
      </x:c>
      <x:c r="B2350" s="114" t="str">
        <x:v>L4</x:v>
      </x:c>
      <x:c r="C2350" s="114" t="str">
        <x:v>AMEL</x:v>
      </x:c>
      <x:c r="D2350" s="116"/>
    </x:row>
    <x:row r="2351" ht="15" customHeight="1">
      <x:c r="A2351" s="112" t="str">
        <x:v>7</x:v>
      </x:c>
      <x:c r="B2351" s="114" t="str">
        <x:v>B5</x:v>
      </x:c>
      <x:c r="C2351" s="114" t="n">
        <x:v>2</x:v>
      </x:c>
      <x:c r="D2351" s="116"/>
    </x:row>
    <x:row r="2352" ht="15" customHeight="1">
      <x:c r="A2352" s="112" t="str">
        <x:v>7</x:v>
      </x:c>
      <x:c r="B2352" s="114" t="str">
        <x:v>C5</x:v>
      </x:c>
      <x:c r="C2352" s="114" t="str">
        <x:v>zaila angreani</x:v>
      </x:c>
      <x:c r="D2352" s="116"/>
    </x:row>
    <x:row r="2353" ht="15" customHeight="1">
      <x:c r="A2353" s="112" t="str">
        <x:v>7</x:v>
      </x:c>
      <x:c r="B2353" s="114" t="str">
        <x:v>D5</x:v>
      </x:c>
      <x:c r="C2353" s="114" t="str">
        <x:v>Pas Foto</x:v>
      </x:c>
      <x:c r="D2353" s="116"/>
    </x:row>
    <x:row r="2354" ht="15" customHeight="1">
      <x:c r="A2354" s="112" t="str">
        <x:v>7</x:v>
      </x:c>
      <x:c r="B2354" s="114" t="str">
        <x:v>F5</x:v>
      </x:c>
      <x:c r="C2354" s="114" t="str">
        <x:v>7 sept</x:v>
      </x:c>
      <x:c r="D2354" s="116"/>
    </x:row>
    <x:row r="2355" ht="15" customHeight="1">
      <x:c r="A2355" s="112" t="str">
        <x:v>7</x:v>
      </x:c>
      <x:c r="B2355" s="114" t="str">
        <x:v>H5</x:v>
      </x:c>
      <x:c r="C2355" s="114" t="str">
        <x:v>-</x:v>
      </x:c>
      <x:c r="D2355" s="116"/>
    </x:row>
    <x:row r="2356" ht="15" customHeight="1">
      <x:c r="A2356" s="112" t="str">
        <x:v>7</x:v>
      </x:c>
      <x:c r="B2356" s="114" t="str">
        <x:v>I5</x:v>
      </x:c>
      <x:c r="C2356" s="114" t="str">
        <x:v>Lunas</x:v>
      </x:c>
      <x:c r="D2356" s="116"/>
    </x:row>
    <x:row r="2357" ht="15" customHeight="1">
      <x:c r="A2357" s="112" t="str">
        <x:v>7</x:v>
      </x:c>
      <x:c r="B2357" s="114" t="str">
        <x:v>J5</x:v>
      </x:c>
      <x:c r="C2357" s="114" t="str">
        <x:v>Uploaded</x:v>
      </x:c>
      <x:c r="D2357" s="116"/>
    </x:row>
    <x:row r="2358" ht="15" customHeight="1">
      <x:c r="A2358" s="112" t="str">
        <x:v>7</x:v>
      </x:c>
      <x:c r="B2358" s="114" t="str">
        <x:v>K5</x:v>
      </x:c>
      <x:c r="C2358" s="114" t="str">
        <x:v>Pending</x:v>
      </x:c>
      <x:c r="D2358" s="116"/>
    </x:row>
    <x:row r="2359" ht="15" customHeight="1">
      <x:c r="A2359" s="112" t="str">
        <x:v>7</x:v>
      </x:c>
      <x:c r="B2359" s="114" t="str">
        <x:v>L5</x:v>
      </x:c>
      <x:c r="C2359" s="114" t="str">
        <x:v>AMEL</x:v>
      </x:c>
      <x:c r="D2359" s="116"/>
    </x:row>
    <x:row r="2360" ht="15" customHeight="1">
      <x:c r="A2360" s="112" t="str">
        <x:v>7</x:v>
      </x:c>
      <x:c r="B2360" s="114" t="str">
        <x:v>M5</x:v>
      </x:c>
      <x:c r="C2360" s="114" t="str">
        <x:v>ADIF</x:v>
      </x:c>
      <x:c r="D2360" s="116"/>
    </x:row>
    <x:row r="2361" ht="15" customHeight="1">
      <x:c r="A2361" s="112" t="str">
        <x:v>7</x:v>
      </x:c>
      <x:c r="B2361" s="114" t="str">
        <x:v>B6</x:v>
      </x:c>
      <x:c r="C2361" s="114" t="n">
        <x:v>3</x:v>
      </x:c>
      <x:c r="D2361" s="116"/>
    </x:row>
    <x:row r="2362" ht="15" customHeight="1">
      <x:c r="A2362" s="112" t="str">
        <x:v>7</x:v>
      </x:c>
      <x:c r="B2362" s="114" t="str">
        <x:v>C6</x:v>
      </x:c>
      <x:c r="C2362" s="114" t="str">
        <x:v>revo </x:v>
      </x:c>
      <x:c r="D2362" s="116"/>
    </x:row>
    <x:row r="2363" ht="15" customHeight="1">
      <x:c r="A2363" s="112" t="str">
        <x:v>7</x:v>
      </x:c>
      <x:c r="B2363" s="114" t="str">
        <x:v>D6</x:v>
      </x:c>
      <x:c r="C2363" s="114" t="str">
        <x:v>Add cetak</x:v>
      </x:c>
      <x:c r="D2363" s="116"/>
    </x:row>
    <x:row r="2364" ht="15" customHeight="1">
      <x:c r="A2364" s="112" t="str">
        <x:v>7</x:v>
      </x:c>
      <x:c r="B2364" s="114" t="str">
        <x:v>F6</x:v>
      </x:c>
      <x:c r="C2364" s="114" t="str">
        <x:v>31 agustus</x:v>
      </x:c>
      <x:c r="D2364" s="116"/>
    </x:row>
    <x:row r="2365" ht="15" customHeight="1">
      <x:c r="A2365" s="112" t="str">
        <x:v>7</x:v>
      </x:c>
      <x:c r="B2365" s="114" t="str">
        <x:v>H6</x:v>
      </x:c>
      <x:c r="C2365" s="114" t="n">
        <x:v>25000</x:v>
      </x:c>
      <x:c r="D2365" s="116"/>
    </x:row>
    <x:row r="2366" ht="15" customHeight="1">
      <x:c r="A2366" s="112" t="str">
        <x:v>7</x:v>
      </x:c>
      <x:c r="B2366" s="114" t="str">
        <x:v>I6</x:v>
      </x:c>
      <x:c r="C2366" s="114" t="str">
        <x:v>Lunas</x:v>
      </x:c>
      <x:c r="D2366" s="116"/>
    </x:row>
    <x:row r="2367" ht="15" customHeight="1">
      <x:c r="A2367" s="112" t="str">
        <x:v>7</x:v>
      </x:c>
      <x:c r="B2367" s="114" t="str">
        <x:v>J6</x:v>
      </x:c>
      <x:c r="C2367" s="114" t="str">
        <x:v>Uploaded</x:v>
      </x:c>
      <x:c r="D2367" s="116"/>
    </x:row>
    <x:row r="2368" ht="15" customHeight="1">
      <x:c r="A2368" s="112" t="str">
        <x:v>7</x:v>
      </x:c>
      <x:c r="B2368" s="114" t="str">
        <x:v>K6</x:v>
      </x:c>
      <x:c r="C2368" s="114" t="str">
        <x:v>Uploaded</x:v>
      </x:c>
      <x:c r="D2368" s="116"/>
    </x:row>
    <x:row r="2369" ht="15" customHeight="1">
      <x:c r="A2369" s="112" t="str">
        <x:v>7</x:v>
      </x:c>
      <x:c r="B2369" s="114" t="str">
        <x:v>L6</x:v>
      </x:c>
      <x:c r="C2369" s="114" t="str">
        <x:v>AMEL</x:v>
      </x:c>
      <x:c r="D2369" s="116"/>
    </x:row>
    <x:row r="2370" ht="15" customHeight="1">
      <x:c r="A2370" s="112" t="str">
        <x:v>7</x:v>
      </x:c>
      <x:c r="B2370" s="114" t="str">
        <x:v>B7</x:v>
      </x:c>
      <x:c r="C2370" s="114" t="n">
        <x:v>4</x:v>
      </x:c>
      <x:c r="D2370" s="116"/>
    </x:row>
    <x:row r="2371" ht="15" customHeight="1">
      <x:c r="A2371" s="112" t="str">
        <x:v>7</x:v>
      </x:c>
      <x:c r="B2371" s="114" t="str">
        <x:v>C7</x:v>
      </x:c>
      <x:c r="C2371" s="114" t="str">
        <x:v>Nanda Putri</x:v>
      </x:c>
      <x:c r="D2371" s="116"/>
    </x:row>
    <x:row r="2372" ht="15" customHeight="1">
      <x:c r="A2372" s="112" t="str">
        <x:v>7</x:v>
      </x:c>
      <x:c r="B2372" s="114" t="str">
        <x:v>D7</x:v>
      </x:c>
      <x:c r="C2372" s="114" t="str">
        <x:v>Graduation</x:v>
      </x:c>
      <x:c r="D2372" s="116"/>
    </x:row>
    <x:row r="2373" ht="15" customHeight="1">
      <x:c r="A2373" s="112" t="str">
        <x:v>7</x:v>
      </x:c>
      <x:c r="B2373" s="114" t="str">
        <x:v>E7</x:v>
      </x:c>
      <x:c r="C2373" s="114" t="str">
        <x:v>add cetak</x:v>
      </x:c>
      <x:c r="D2373" s="116"/>
    </x:row>
    <x:row r="2374" ht="15" customHeight="1">
      <x:c r="A2374" s="112" t="str">
        <x:v>7</x:v>
      </x:c>
      <x:c r="B2374" s="114" t="str">
        <x:v>F7</x:v>
      </x:c>
      <x:c r="C2374" s="114" t="str">
        <x:v>7 sept</x:v>
      </x:c>
      <x:c r="D2374" s="116"/>
    </x:row>
    <x:row r="2375" ht="15" customHeight="1">
      <x:c r="A2375" s="112" t="str">
        <x:v>7</x:v>
      </x:c>
      <x:c r="B2375" s="114" t="str">
        <x:v>G7</x:v>
      </x:c>
      <x:c r="C2375" s="114" t="n">
        <x:v>455000</x:v>
      </x:c>
      <x:c r="D2375" s="116"/>
    </x:row>
    <x:row r="2376" ht="15" customHeight="1">
      <x:c r="A2376" s="112" t="str">
        <x:v>7</x:v>
      </x:c>
      <x:c r="B2376" s="114" t="str">
        <x:v>I7</x:v>
      </x:c>
      <x:c r="C2376" s="114" t="str">
        <x:v>Lunas</x:v>
      </x:c>
      <x:c r="D2376" s="116"/>
    </x:row>
    <x:row r="2377" ht="15" customHeight="1">
      <x:c r="A2377" s="112" t="str">
        <x:v>7</x:v>
      </x:c>
      <x:c r="B2377" s="114" t="str">
        <x:v>J7</x:v>
      </x:c>
      <x:c r="C2377" s="114" t="str">
        <x:v>Uploaded</x:v>
      </x:c>
      <x:c r="D2377" s="116"/>
    </x:row>
    <x:row r="2378" ht="15" customHeight="1">
      <x:c r="A2378" s="112" t="str">
        <x:v>7</x:v>
      </x:c>
      <x:c r="B2378" s="114" t="str">
        <x:v>K7</x:v>
      </x:c>
      <x:c r="C2378" s="114" t="str">
        <x:v>Pending</x:v>
      </x:c>
      <x:c r="D2378" s="116"/>
    </x:row>
    <x:row r="2379" ht="15" customHeight="1">
      <x:c r="A2379" s="112" t="str">
        <x:v>7</x:v>
      </x:c>
      <x:c r="B2379" s="114" t="str">
        <x:v>L7</x:v>
      </x:c>
      <x:c r="C2379" s="114" t="str">
        <x:v>AMEL</x:v>
      </x:c>
      <x:c r="D2379" s="116"/>
    </x:row>
    <x:row r="2380" ht="15" customHeight="1">
      <x:c r="A2380" s="112" t="str">
        <x:v>7</x:v>
      </x:c>
      <x:c r="B2380" s="114" t="str">
        <x:v>M7</x:v>
      </x:c>
      <x:c r="C2380" s="114" t="str">
        <x:v>ADIF</x:v>
      </x:c>
      <x:c r="D2380" s="116"/>
    </x:row>
    <x:row r="2381" ht="15" customHeight="1">
      <x:c r="A2381" s="112" t="str">
        <x:v>7</x:v>
      </x:c>
      <x:c r="B2381" s="114" t="str">
        <x:v>B8</x:v>
      </x:c>
      <x:c r="C2381" s="114" t="n">
        <x:v>5</x:v>
      </x:c>
      <x:c r="D2381" s="116"/>
    </x:row>
    <x:row r="2382" ht="15" customHeight="1">
      <x:c r="A2382" s="112" t="str">
        <x:v>7</x:v>
      </x:c>
      <x:c r="B2382" s="114" t="str">
        <x:v>C8</x:v>
      </x:c>
      <x:c r="C2382" s="114" t="str">
        <x:v>Niko</x:v>
      </x:c>
      <x:c r="D2382" s="116"/>
    </x:row>
    <x:row r="2383" ht="15" customHeight="1">
      <x:c r="A2383" s="112" t="str">
        <x:v>7</x:v>
      </x:c>
      <x:c r="B2383" s="114" t="str">
        <x:v>D8</x:v>
      </x:c>
      <x:c r="C2383" s="114" t="str">
        <x:v>Graduation</x:v>
      </x:c>
      <x:c r="D2383" s="116"/>
    </x:row>
    <x:row r="2384" ht="15" customHeight="1">
      <x:c r="A2384" s="112" t="str">
        <x:v>7</x:v>
      </x:c>
      <x:c r="B2384" s="114" t="str">
        <x:v>F8</x:v>
      </x:c>
      <x:c r="C2384" s="114" t="str">
        <x:v>2026-10-03T00:00:00</x:v>
      </x:c>
      <x:c r="D2384" s="116"/>
    </x:row>
    <x:row r="2385" ht="15" customHeight="1">
      <x:c r="A2385" s="112" t="str">
        <x:v>7</x:v>
      </x:c>
      <x:c r="B2385" s="114" t="str">
        <x:v>H8</x:v>
      </x:c>
      <x:c r="C2385" s="114" t="n">
        <x:v>100000</x:v>
      </x:c>
      <x:c r="D2385" s="116"/>
    </x:row>
    <x:row r="2386" ht="15" customHeight="1">
      <x:c r="A2386" s="112" t="str">
        <x:v>7</x:v>
      </x:c>
      <x:c r="B2386" s="114" t="str">
        <x:v>I8</x:v>
      </x:c>
      <x:c r="C2386" s="114" t="str">
        <x:v>DP</x:v>
      </x:c>
      <x:c r="D2386" s="116"/>
    </x:row>
    <x:row r="2387" ht="15" customHeight="1">
      <x:c r="A2387" s="112" t="str">
        <x:v>7</x:v>
      </x:c>
      <x:c r="B2387" s="114" t="str">
        <x:v>L8</x:v>
      </x:c>
      <x:c r="C2387" s="114" t="str">
        <x:v>INDAH</x:v>
      </x:c>
      <x:c r="D2387" s="116"/>
    </x:row>
    <x:row r="2388" ht="15" customHeight="1">
      <x:c r="A2388" s="112" t="str">
        <x:v>7</x:v>
      </x:c>
      <x:c r="B2388" s="114" t="str">
        <x:v>B9</x:v>
      </x:c>
      <x:c r="C2388" s="114" t="n">
        <x:v>6</x:v>
      </x:c>
      <x:c r="D2388" s="116"/>
    </x:row>
    <x:row r="2389" ht="15" customHeight="1">
      <x:c r="A2389" s="112" t="str">
        <x:v>7</x:v>
      </x:c>
      <x:c r="B2389" s="114" t="str">
        <x:v>C9</x:v>
      </x:c>
      <x:c r="C2389" s="114" t="str">
        <x:v>Khairil</x:v>
      </x:c>
      <x:c r="D2389" s="116"/>
    </x:row>
    <x:row r="2390" ht="15" customHeight="1">
      <x:c r="A2390" s="112" t="str">
        <x:v>7</x:v>
      </x:c>
      <x:c r="B2390" s="114" t="str">
        <x:v>D9</x:v>
      </x:c>
      <x:c r="C2390" s="114" t="str">
        <x:v>Graduation</x:v>
      </x:c>
      <x:c r="D2390" s="116"/>
    </x:row>
    <x:row r="2391" ht="15" customHeight="1">
      <x:c r="A2391" s="112" t="str">
        <x:v>7</x:v>
      </x:c>
      <x:c r="B2391" s="114" t="str">
        <x:v>F9</x:v>
      </x:c>
      <x:c r="C2391" s="114" t="str">
        <x:v>2026-09-07T00:00:00</x:v>
      </x:c>
      <x:c r="D2391" s="116"/>
    </x:row>
    <x:row r="2392" ht="15" customHeight="1">
      <x:c r="A2392" s="112" t="str">
        <x:v>7</x:v>
      </x:c>
      <x:c r="B2392" s="114" t="str">
        <x:v>G9</x:v>
      </x:c>
      <x:c r="C2392" s="114" t="n">
        <x:v>250000</x:v>
      </x:c>
      <x:c r="D2392" s="116"/>
    </x:row>
    <x:row r="2393" ht="15" customHeight="1">
      <x:c r="A2393" s="112" t="str">
        <x:v>7</x:v>
      </x:c>
      <x:c r="B2393" s="114" t="str">
        <x:v>I9</x:v>
      </x:c>
      <x:c r="C2393" s="114" t="str">
        <x:v>Lunas</x:v>
      </x:c>
      <x:c r="D2393" s="116"/>
    </x:row>
    <x:row r="2394" ht="15" customHeight="1">
      <x:c r="A2394" s="112" t="str">
        <x:v>7</x:v>
      </x:c>
      <x:c r="B2394" s="114" t="str">
        <x:v>J9</x:v>
      </x:c>
      <x:c r="C2394" s="114" t="str">
        <x:v>Uploaded</x:v>
      </x:c>
      <x:c r="D2394" s="116"/>
    </x:row>
    <x:row r="2395" ht="15" customHeight="1">
      <x:c r="A2395" s="112" t="str">
        <x:v>7</x:v>
      </x:c>
      <x:c r="B2395" s="114" t="str">
        <x:v>K9</x:v>
      </x:c>
      <x:c r="C2395" s="114" t="str">
        <x:v>Pending</x:v>
      </x:c>
      <x:c r="D2395" s="116"/>
    </x:row>
    <x:row r="2396" ht="15" customHeight="1">
      <x:c r="A2396" s="112" t="str">
        <x:v>7</x:v>
      </x:c>
      <x:c r="B2396" s="114" t="str">
        <x:v>L9</x:v>
      </x:c>
      <x:c r="C2396" s="114" t="str">
        <x:v>INDAH</x:v>
      </x:c>
      <x:c r="D2396" s="116"/>
    </x:row>
    <x:row r="2397" ht="15" customHeight="1">
      <x:c r="A2397" s="112" t="str">
        <x:v>7</x:v>
      </x:c>
      <x:c r="B2397" s="114" t="str">
        <x:v>M9</x:v>
      </x:c>
      <x:c r="C2397" s="114" t="str">
        <x:v>SAKA</x:v>
      </x:c>
      <x:c r="D2397" s="116"/>
    </x:row>
    <x:row r="2398" ht="15" customHeight="1">
      <x:c r="A2398" s="112" t="str">
        <x:v>7</x:v>
      </x:c>
      <x:c r="B2398" s="114" t="str">
        <x:v>B10</x:v>
      </x:c>
      <x:c r="C2398" s="114" t="n">
        <x:v>7</x:v>
      </x:c>
      <x:c r="D2398" s="116"/>
    </x:row>
    <x:row r="2399" ht="15" customHeight="1">
      <x:c r="A2399" s="112" t="str">
        <x:v>7</x:v>
      </x:c>
      <x:c r="B2399" s="114" t="str">
        <x:v>C10</x:v>
      </x:c>
      <x:c r="C2399" s="114" t="str">
        <x:v>TBMM EKSTREMITAS</x:v>
      </x:c>
      <x:c r="D2399" s="116"/>
    </x:row>
    <x:row r="2400" ht="15" customHeight="1">
      <x:c r="A2400" s="112" t="str">
        <x:v>7</x:v>
      </x:c>
      <x:c r="B2400" s="114" t="str">
        <x:v>D10</x:v>
      </x:c>
      <x:c r="C2400" s="114" t="str">
        <x:v>Large Group</x:v>
      </x:c>
      <x:c r="D2400" s="116"/>
    </x:row>
    <x:row r="2401" ht="15" customHeight="1">
      <x:c r="A2401" s="112" t="str">
        <x:v>7</x:v>
      </x:c>
      <x:c r="B2401" s="114" t="str">
        <x:v>F10</x:v>
      </x:c>
      <x:c r="C2401" s="114" t="str">
        <x:v>2026-09-11T00:00:00</x:v>
      </x:c>
      <x:c r="D2401" s="116"/>
    </x:row>
    <x:row r="2402" ht="15" customHeight="1">
      <x:c r="A2402" s="112" t="str">
        <x:v>7</x:v>
      </x:c>
      <x:c r="B2402" s="114" t="str">
        <x:v>H10</x:v>
      </x:c>
      <x:c r="C2402" s="114" t="n">
        <x:v>100000</x:v>
      </x:c>
      <x:c r="D2402" s="116"/>
    </x:row>
    <x:row r="2403" ht="15" customHeight="1">
      <x:c r="A2403" s="112" t="str">
        <x:v>7</x:v>
      </x:c>
      <x:c r="B2403" s="114" t="str">
        <x:v>I10</x:v>
      </x:c>
      <x:c r="C2403" s="114" t="str">
        <x:v>DP</x:v>
      </x:c>
      <x:c r="D2403" s="116"/>
    </x:row>
    <x:row r="2404" ht="15" customHeight="1">
      <x:c r="A2404" s="112" t="str">
        <x:v>7</x:v>
      </x:c>
      <x:c r="B2404" s="114" t="str">
        <x:v>L10</x:v>
      </x:c>
      <x:c r="C2404" s="114" t="str">
        <x:v>INDAH</x:v>
      </x:c>
      <x:c r="D2404" s="116"/>
    </x:row>
    <x:row r="2405" ht="15" customHeight="1">
      <x:c r="A2405" s="112" t="str">
        <x:v>7</x:v>
      </x:c>
      <x:c r="B2405" s="114" t="str">
        <x:v>B11</x:v>
      </x:c>
      <x:c r="C2405" s="114" t="n">
        <x:v>8</x:v>
      </x:c>
      <x:c r="D2405" s="116"/>
    </x:row>
    <x:row r="2406" ht="15" customHeight="1">
      <x:c r="A2406" s="112" t="str">
        <x:v>7</x:v>
      </x:c>
      <x:c r="B2406" s="114" t="str">
        <x:v>C11</x:v>
      </x:c>
      <x:c r="C2406" s="114" t="str">
        <x:v>Revalina</x:v>
      </x:c>
      <x:c r="D2406" s="116"/>
    </x:row>
    <x:row r="2407" ht="15" customHeight="1">
      <x:c r="A2407" s="112" t="str">
        <x:v>7</x:v>
      </x:c>
      <x:c r="B2407" s="114" t="str">
        <x:v>D11</x:v>
      </x:c>
      <x:c r="C2407" s="114" t="str">
        <x:v>Add cetak</x:v>
      </x:c>
      <x:c r="D2407" s="116"/>
    </x:row>
    <x:row r="2408" ht="15" customHeight="1">
      <x:c r="A2408" s="112" t="str">
        <x:v>7</x:v>
      </x:c>
      <x:c r="B2408" s="114" t="str">
        <x:v>E11</x:v>
      </x:c>
      <x:c r="C2408" s="114" t="str">
        <x:v>10R</x:v>
      </x:c>
      <x:c r="D2408" s="116"/>
    </x:row>
    <x:row r="2409" ht="15" customHeight="1">
      <x:c r="A2409" s="112" t="str">
        <x:v>7</x:v>
      </x:c>
      <x:c r="B2409" s="114" t="str">
        <x:v>F11</x:v>
      </x:c>
      <x:c r="C2409" s="114" t="str">
        <x:v>2026-09-02T00:00:00</x:v>
      </x:c>
      <x:c r="D2409" s="116"/>
    </x:row>
    <x:row r="2410" ht="15" customHeight="1">
      <x:c r="A2410" s="112" t="str">
        <x:v>7</x:v>
      </x:c>
      <x:c r="B2410" s="114" t="str">
        <x:v>H11</x:v>
      </x:c>
      <x:c r="C2410" s="114" t="n">
        <x:v>75000</x:v>
      </x:c>
      <x:c r="D2410" s="116"/>
    </x:row>
    <x:row r="2411" ht="15" customHeight="1">
      <x:c r="A2411" s="112" t="str">
        <x:v>7</x:v>
      </x:c>
      <x:c r="B2411" s="114" t="str">
        <x:v>I11</x:v>
      </x:c>
      <x:c r="C2411" s="114" t="str">
        <x:v>Lunas</x:v>
      </x:c>
      <x:c r="D2411" s="116"/>
    </x:row>
    <x:row r="2412" ht="15" customHeight="1">
      <x:c r="A2412" s="112" t="str">
        <x:v>7</x:v>
      </x:c>
      <x:c r="B2412" s="114" t="str">
        <x:v>L11</x:v>
      </x:c>
      <x:c r="C2412" s="114" t="str">
        <x:v>INDAH</x:v>
      </x:c>
      <x:c r="D2412" s="116"/>
    </x:row>
    <x:row r="2413" ht="15" customHeight="1">
      <x:c r="A2413" s="112" t="str">
        <x:v>7</x:v>
      </x:c>
      <x:c r="B2413" s="114" t="str">
        <x:v>B12</x:v>
      </x:c>
      <x:c r="C2413" s="114" t="n">
        <x:v>9</x:v>
      </x:c>
      <x:c r="D2413" s="116"/>
    </x:row>
    <x:row r="2414" ht="15" customHeight="1">
      <x:c r="A2414" s="112" t="str">
        <x:v>7</x:v>
      </x:c>
      <x:c r="B2414" s="114" t="str">
        <x:v>C12</x:v>
      </x:c>
      <x:c r="C2414" s="114" t="str">
        <x:v>Andin</x:v>
      </x:c>
      <x:c r="D2414" s="116"/>
    </x:row>
    <x:row r="2415" ht="15" customHeight="1">
      <x:c r="A2415" s="112" t="str">
        <x:v>7</x:v>
      </x:c>
      <x:c r="B2415" s="114" t="str">
        <x:v>D12</x:v>
      </x:c>
      <x:c r="C2415" s="114" t="str">
        <x:v>Single</x:v>
      </x:c>
      <x:c r="D2415" s="116"/>
    </x:row>
    <x:row r="2416" ht="15" customHeight="1">
      <x:c r="A2416" s="112" t="str">
        <x:v>7</x:v>
      </x:c>
      <x:c r="B2416" s="114" t="str">
        <x:v>F12</x:v>
      </x:c>
      <x:c r="C2416" s="114" t="str">
        <x:v>2026-09-07T00:00:00</x:v>
      </x:c>
      <x:c r="D2416" s="116"/>
    </x:row>
    <x:row r="2417" ht="15" customHeight="1">
      <x:c r="A2417" s="112" t="str">
        <x:v>7</x:v>
      </x:c>
      <x:c r="B2417" s="114" t="str">
        <x:v>G12</x:v>
      </x:c>
      <x:c r="C2417" s="114" t="n">
        <x:v>0</x:v>
      </x:c>
      <x:c r="D2417" s="116"/>
    </x:row>
    <x:row r="2418" ht="15" customHeight="1">
      <x:c r="A2418" s="112" t="str">
        <x:v>7</x:v>
      </x:c>
      <x:c r="B2418" s="114" t="str">
        <x:v>H12</x:v>
      </x:c>
      <x:c r="C2418" s="114" t="n">
        <x:v>0</x:v>
      </x:c>
      <x:c r="D2418" s="116"/>
    </x:row>
    <x:row r="2419" ht="15" customHeight="1">
      <x:c r="A2419" s="112" t="str">
        <x:v>7</x:v>
      </x:c>
      <x:c r="B2419" s="114" t="str">
        <x:v>I12</x:v>
      </x:c>
      <x:c r="C2419" s="114" t="str">
        <x:v>Lunas</x:v>
      </x:c>
      <x:c r="D2419" s="116"/>
    </x:row>
    <x:row r="2420" ht="15" customHeight="1">
      <x:c r="A2420" s="112" t="str">
        <x:v>7</x:v>
      </x:c>
      <x:c r="B2420" s="114" t="str">
        <x:v>J12</x:v>
      </x:c>
      <x:c r="C2420" s="114" t="str">
        <x:v>Uploaded</x:v>
      </x:c>
      <x:c r="D2420" s="116"/>
    </x:row>
    <x:row r="2421" ht="15" customHeight="1">
      <x:c r="A2421" s="112" t="str">
        <x:v>7</x:v>
      </x:c>
      <x:c r="B2421" s="114" t="str">
        <x:v>K12</x:v>
      </x:c>
      <x:c r="C2421" s="114" t="str">
        <x:v>Pending</x:v>
      </x:c>
      <x:c r="D2421" s="116"/>
    </x:row>
    <x:row r="2422" ht="15" customHeight="1">
      <x:c r="A2422" s="112" t="str">
        <x:v>7</x:v>
      </x:c>
      <x:c r="B2422" s="114" t="str">
        <x:v>L12</x:v>
      </x:c>
      <x:c r="C2422" s="114" t="str">
        <x:v>INDAH</x:v>
      </x:c>
      <x:c r="D2422" s="116"/>
    </x:row>
    <x:row r="2423" ht="15" customHeight="1">
      <x:c r="A2423" s="112" t="str">
        <x:v>7</x:v>
      </x:c>
      <x:c r="B2423" s="114" t="str">
        <x:v>M12</x:v>
      </x:c>
      <x:c r="C2423" s="114" t="str">
        <x:v>SAKA</x:v>
      </x:c>
      <x:c r="D2423" s="116"/>
    </x:row>
    <x:row r="2424" ht="15" customHeight="1">
      <x:c r="A2424" s="112" t="str">
        <x:v>7</x:v>
      </x:c>
      <x:c r="B2424" s="114" t="str">
        <x:v>B13</x:v>
      </x:c>
      <x:c r="C2424" s="114" t="n">
        <x:v>10</x:v>
      </x:c>
      <x:c r="D2424" s="116"/>
    </x:row>
    <x:row r="2425" ht="15" customHeight="1">
      <x:c r="A2425" s="112" t="str">
        <x:v>7</x:v>
      </x:c>
      <x:c r="B2425" s="114" t="str">
        <x:v>C13</x:v>
      </x:c>
      <x:c r="C2425" s="114" t="str">
        <x:v>Aisha</x:v>
      </x:c>
      <x:c r="D2425" s="116"/>
    </x:row>
    <x:row r="2426" ht="15" customHeight="1">
      <x:c r="A2426" s="112" t="str">
        <x:v>7</x:v>
      </x:c>
      <x:c r="B2426" s="114" t="str">
        <x:v>D13</x:v>
      </x:c>
      <x:c r="C2426" s="114" t="str">
        <x:v>Large Group</x:v>
      </x:c>
      <x:c r="D2426" s="116"/>
    </x:row>
    <x:row r="2427" ht="15" customHeight="1">
      <x:c r="A2427" s="112" t="str">
        <x:v>7</x:v>
      </x:c>
      <x:c r="B2427" s="114" t="str">
        <x:v>F13</x:v>
      </x:c>
      <x:c r="C2427" s="114" t="str">
        <x:v>2026-09-07T00:00:00</x:v>
      </x:c>
      <x:c r="D2427" s="116"/>
    </x:row>
    <x:row r="2428" ht="15" customHeight="1">
      <x:c r="A2428" s="112" t="str">
        <x:v>7</x:v>
      </x:c>
      <x:c r="B2428" s="114" t="str">
        <x:v>H13</x:v>
      </x:c>
      <x:c r="C2428" s="114" t="n">
        <x:v>125000</x:v>
      </x:c>
      <x:c r="D2428" s="116"/>
    </x:row>
    <x:row r="2429" ht="15" customHeight="1">
      <x:c r="A2429" s="112" t="str">
        <x:v>7</x:v>
      </x:c>
      <x:c r="B2429" s="114" t="str">
        <x:v>I13</x:v>
      </x:c>
      <x:c r="C2429" s="114" t="str">
        <x:v>Lunas</x:v>
      </x:c>
      <x:c r="D2429" s="116"/>
    </x:row>
    <x:row r="2430" ht="15" customHeight="1">
      <x:c r="A2430" s="112" t="str">
        <x:v>7</x:v>
      </x:c>
      <x:c r="B2430" s="114" t="str">
        <x:v>J13</x:v>
      </x:c>
      <x:c r="C2430" s="114" t="str">
        <x:v>Uploaded</x:v>
      </x:c>
      <x:c r="D2430" s="116"/>
    </x:row>
    <x:row r="2431" ht="15" customHeight="1">
      <x:c r="A2431" s="112" t="str">
        <x:v>7</x:v>
      </x:c>
      <x:c r="B2431" s="114" t="str">
        <x:v>K13</x:v>
      </x:c>
      <x:c r="C2431" s="114" t="str">
        <x:v>Uploaded</x:v>
      </x:c>
      <x:c r="D2431" s="116"/>
    </x:row>
    <x:row r="2432" ht="15" customHeight="1">
      <x:c r="A2432" s="112" t="str">
        <x:v>7</x:v>
      </x:c>
      <x:c r="B2432" s="114" t="str">
        <x:v>L13</x:v>
      </x:c>
      <x:c r="C2432" s="114" t="str">
        <x:v>INDAH</x:v>
      </x:c>
      <x:c r="D2432" s="116"/>
    </x:row>
    <x:row r="2433" ht="15" customHeight="1">
      <x:c r="A2433" s="112" t="str">
        <x:v>7</x:v>
      </x:c>
      <x:c r="B2433" s="114" t="str">
        <x:v>M13</x:v>
      </x:c>
      <x:c r="C2433" s="114" t="str">
        <x:v>SAKA</x:v>
      </x:c>
      <x:c r="D2433" s="116"/>
    </x:row>
    <x:row r="2434" ht="15" customHeight="1">
      <x:c r="A2434" s="112" t="str">
        <x:v>7</x:v>
      </x:c>
      <x:c r="B2434" s="114" t="str">
        <x:v>B14</x:v>
      </x:c>
      <x:c r="C2434" s="114" t="n">
        <x:v>11</x:v>
      </x:c>
      <x:c r="D2434" s="116"/>
    </x:row>
    <x:row r="2435" ht="15" customHeight="1">
      <x:c r="A2435" s="112" t="str">
        <x:v>7</x:v>
      </x:c>
      <x:c r="B2435" s="114" t="str">
        <x:v>C14</x:v>
      </x:c>
      <x:c r="C2435" s="114" t="str">
        <x:v>Bulan</x:v>
      </x:c>
      <x:c r="D2435" s="116"/>
    </x:row>
    <x:row r="2436" ht="15" customHeight="1">
      <x:c r="A2436" s="112" t="str">
        <x:v>7</x:v>
      </x:c>
      <x:c r="B2436" s="114" t="str">
        <x:v>D14</x:v>
      </x:c>
      <x:c r="C2436" s="114" t="str">
        <x:v>Graduation</x:v>
      </x:c>
      <x:c r="D2436" s="116"/>
    </x:row>
    <x:row r="2437" ht="15" customHeight="1">
      <x:c r="A2437" s="112" t="str">
        <x:v>7</x:v>
      </x:c>
      <x:c r="B2437" s="114" t="str">
        <x:v>F14</x:v>
      </x:c>
      <x:c r="C2437" s="114" t="str">
        <x:v>2026-09-08T00:00:00</x:v>
      </x:c>
      <x:c r="D2437" s="116"/>
    </x:row>
    <x:row r="2438" ht="15" customHeight="1">
      <x:c r="A2438" s="112" t="str">
        <x:v>7</x:v>
      </x:c>
      <x:c r="B2438" s="114" t="str">
        <x:v>H14</x:v>
      </x:c>
      <x:c r="C2438" s="114" t="n">
        <x:v>350000</x:v>
      </x:c>
      <x:c r="D2438" s="116"/>
    </x:row>
    <x:row r="2439" ht="15" customHeight="1">
      <x:c r="A2439" s="112" t="str">
        <x:v>7</x:v>
      </x:c>
      <x:c r="B2439" s="114" t="str">
        <x:v>I14</x:v>
      </x:c>
      <x:c r="C2439" s="114" t="str">
        <x:v>Lunas</x:v>
      </x:c>
      <x:c r="D2439" s="116"/>
    </x:row>
    <x:row r="2440" ht="15" customHeight="1">
      <x:c r="A2440" s="112" t="str">
        <x:v>7</x:v>
      </x:c>
      <x:c r="B2440" s="114" t="str">
        <x:v>L14</x:v>
      </x:c>
      <x:c r="C2440" s="114" t="str">
        <x:v>INDAH</x:v>
      </x:c>
      <x:c r="D2440" s="116"/>
    </x:row>
    <x:row r="2441" ht="15" customHeight="1">
      <x:c r="A2441" s="112" t="str">
        <x:v>7</x:v>
      </x:c>
      <x:c r="B2441" s="114" t="str">
        <x:v>B15</x:v>
      </x:c>
      <x:c r="C2441" s="114" t="n">
        <x:v>12</x:v>
      </x:c>
      <x:c r="D2441" s="116"/>
    </x:row>
    <x:row r="2442" ht="15" customHeight="1">
      <x:c r="A2442" s="112" t="str">
        <x:v>7</x:v>
      </x:c>
      <x:c r="B2442" s="114" t="str">
        <x:v>C15</x:v>
      </x:c>
      <x:c r="C2442" s="114" t="str">
        <x:v>Gita</x:v>
      </x:c>
      <x:c r="D2442" s="116"/>
    </x:row>
    <x:row r="2443" ht="15" customHeight="1">
      <x:c r="A2443" s="112" t="str">
        <x:v>7</x:v>
      </x:c>
      <x:c r="B2443" s="114" t="str">
        <x:v>D15</x:v>
      </x:c>
      <x:c r="C2443" s="114" t="str">
        <x:v>Graduation</x:v>
      </x:c>
      <x:c r="D2443" s="116"/>
    </x:row>
    <x:row r="2444" ht="15" customHeight="1">
      <x:c r="A2444" s="112" t="str">
        <x:v>7</x:v>
      </x:c>
      <x:c r="B2444" s="114" t="str">
        <x:v>F15</x:v>
      </x:c>
      <x:c r="C2444" s="114" t="str">
        <x:v>2026-09-11T00:00:00</x:v>
      </x:c>
      <x:c r="D2444" s="116"/>
    </x:row>
    <x:row r="2445" ht="15" customHeight="1">
      <x:c r="A2445" s="112" t="str">
        <x:v>7</x:v>
      </x:c>
      <x:c r="B2445" s="114" t="str">
        <x:v>H15</x:v>
      </x:c>
      <x:c r="C2445" s="114" t="n">
        <x:v>100000</x:v>
      </x:c>
      <x:c r="D2445" s="116"/>
    </x:row>
    <x:row r="2446" ht="15" customHeight="1">
      <x:c r="A2446" s="112" t="str">
        <x:v>7</x:v>
      </x:c>
      <x:c r="B2446" s="114" t="str">
        <x:v>I15</x:v>
      </x:c>
      <x:c r="C2446" s="114" t="str">
        <x:v>DP</x:v>
      </x:c>
      <x:c r="D2446" s="116"/>
    </x:row>
    <x:row r="2447" ht="15" customHeight="1">
      <x:c r="A2447" s="112" t="str">
        <x:v>7</x:v>
      </x:c>
      <x:c r="B2447" s="114" t="str">
        <x:v>L15</x:v>
      </x:c>
      <x:c r="C2447" s="114" t="str">
        <x:v>INDAH</x:v>
      </x:c>
      <x:c r="D2447" s="116"/>
    </x:row>
    <x:row r="2448" ht="15" customHeight="1">
      <x:c r="A2448" s="112" t="str">
        <x:v>7</x:v>
      </x:c>
      <x:c r="B2448" s="114" t="str">
        <x:v>B16</x:v>
      </x:c>
      <x:c r="C2448" s="114" t="n">
        <x:v>13</x:v>
      </x:c>
      <x:c r="D2448" s="116"/>
    </x:row>
    <x:row r="2449" ht="15" customHeight="1">
      <x:c r="A2449" s="112" t="str">
        <x:v>7</x:v>
      </x:c>
      <x:c r="B2449" s="114" t="str">
        <x:v>C16</x:v>
      </x:c>
      <x:c r="C2449" s="114" t="str">
        <x:v>Akbar</x:v>
      </x:c>
      <x:c r="D2449" s="116"/>
    </x:row>
    <x:row r="2450" ht="15" customHeight="1">
      <x:c r="A2450" s="112" t="str">
        <x:v>7</x:v>
      </x:c>
      <x:c r="B2450" s="114" t="str">
        <x:v>D16</x:v>
      </x:c>
      <x:c r="C2450" s="114" t="str">
        <x:v>Graduation</x:v>
      </x:c>
      <x:c r="D2450" s="116"/>
    </x:row>
    <x:row r="2451" ht="15" customHeight="1">
      <x:c r="A2451" s="112" t="str">
        <x:v>7</x:v>
      </x:c>
      <x:c r="B2451" s="114" t="str">
        <x:v>F16</x:v>
      </x:c>
      <x:c r="C2451" s="114" t="str">
        <x:v>2026-09-07T00:00:00</x:v>
      </x:c>
      <x:c r="D2451" s="116"/>
    </x:row>
    <x:row r="2452" ht="15" customHeight="1">
      <x:c r="A2452" s="112" t="str">
        <x:v>7</x:v>
      </x:c>
      <x:c r="B2452" s="114" t="str">
        <x:v>H16</x:v>
      </x:c>
      <x:c r="C2452" s="114" t="n">
        <x:v>250000</x:v>
      </x:c>
      <x:c r="D2452" s="116"/>
    </x:row>
    <x:row r="2453" ht="15" customHeight="1">
      <x:c r="A2453" s="112" t="str">
        <x:v>7</x:v>
      </x:c>
      <x:c r="B2453" s="114" t="str">
        <x:v>I16</x:v>
      </x:c>
      <x:c r="C2453" s="114" t="str">
        <x:v>Lunas</x:v>
      </x:c>
      <x:c r="D2453" s="116"/>
    </x:row>
    <x:row r="2454" ht="15" customHeight="1">
      <x:c r="A2454" s="112" t="str">
        <x:v>7</x:v>
      </x:c>
      <x:c r="B2454" s="114" t="str">
        <x:v>J16</x:v>
      </x:c>
      <x:c r="C2454" s="114" t="str">
        <x:v>Uploaded</x:v>
      </x:c>
      <x:c r="D2454" s="116"/>
    </x:row>
    <x:row r="2455" ht="15" customHeight="1">
      <x:c r="A2455" s="112" t="str">
        <x:v>7</x:v>
      </x:c>
      <x:c r="B2455" s="114" t="str">
        <x:v>K16</x:v>
      </x:c>
      <x:c r="C2455" s="114" t="str">
        <x:v>Pending</x:v>
      </x:c>
      <x:c r="D2455" s="116"/>
    </x:row>
    <x:row r="2456" ht="15" customHeight="1">
      <x:c r="A2456" s="112" t="str">
        <x:v>7</x:v>
      </x:c>
      <x:c r="B2456" s="114" t="str">
        <x:v>L16</x:v>
      </x:c>
      <x:c r="C2456" s="114" t="str">
        <x:v>INDAH</x:v>
      </x:c>
      <x:c r="D2456" s="116"/>
    </x:row>
    <x:row r="2457" ht="15" customHeight="1">
      <x:c r="A2457" s="112" t="str">
        <x:v>7</x:v>
      </x:c>
      <x:c r="B2457" s="114" t="str">
        <x:v>M16</x:v>
      </x:c>
      <x:c r="C2457" s="114" t="str">
        <x:v>SAKA</x:v>
      </x:c>
      <x:c r="D2457" s="116"/>
    </x:row>
    <x:row r="2458" ht="15" customHeight="1">
      <x:c r="A2458" s="112" t="str">
        <x:v>7</x:v>
      </x:c>
      <x:c r="B2458" s="114" t="str">
        <x:v>B17</x:v>
      </x:c>
      <x:c r="C2458" s="114" t="n">
        <x:v>14</x:v>
      </x:c>
      <x:c r="D2458" s="116"/>
    </x:row>
    <x:row r="2459" ht="15" customHeight="1">
      <x:c r="A2459" s="112" t="str">
        <x:v>7</x:v>
      </x:c>
      <x:c r="B2459" s="114" t="str">
        <x:v>B18</x:v>
      </x:c>
      <x:c r="C2459" s="114" t="n">
        <x:v>15</x:v>
      </x:c>
      <x:c r="D2459" s="116"/>
    </x:row>
    <x:row r="2460" ht="15" customHeight="1">
      <x:c r="A2460" s="112" t="str">
        <x:v>7</x:v>
      </x:c>
      <x:c r="B2460" s="114" t="str">
        <x:v>G19</x:v>
      </x:c>
      <x:c r="C2460" s="114" t="n">
        <x:v>705000</x:v>
      </x:c>
      <x:c r="D2460" s="116" t="str">
        <x:v>=SUM(G4:G18)</x:v>
      </x:c>
    </x:row>
    <x:row r="2461" ht="15" customHeight="1">
      <x:c r="A2461" s="112" t="str">
        <x:v>7</x:v>
      </x:c>
      <x:c r="B2461" s="114" t="str">
        <x:v>H19</x:v>
      </x:c>
      <x:c r="C2461" s="114" t="n">
        <x:v>1375000</x:v>
      </x:c>
      <x:c r="D2461" s="116" t="str">
        <x:v>=SUM(H4:H18)</x:v>
      </x:c>
    </x:row>
    <x:row r="2462" ht="15" customHeight="1">
      <x:c r="A2462" s="112" t="str">
        <x:v>7</x:v>
      </x:c>
      <x:c r="B2462" s="114" t="str">
        <x:v>B22</x:v>
      </x:c>
      <x:c r="C2462" s="114" t="str">
        <x:v>No</x:v>
      </x:c>
      <x:c r="D2462" s="116"/>
    </x:row>
    <x:row r="2463" ht="15" customHeight="1">
      <x:c r="A2463" s="112" t="str">
        <x:v>7</x:v>
      </x:c>
      <x:c r="B2463" s="114" t="str">
        <x:v>C22</x:v>
      </x:c>
      <x:c r="C2463" s="114" t="str">
        <x:v>Keterangan</x:v>
      </x:c>
      <x:c r="D2463" s="116"/>
    </x:row>
    <x:row r="2464" ht="15" customHeight="1">
      <x:c r="A2464" s="112" t="str">
        <x:v>7</x:v>
      </x:c>
      <x:c r="B2464" s="114" t="str">
        <x:v>D22</x:v>
      </x:c>
      <x:c r="C2464" s="114" t="str">
        <x:v>Nominal</x:v>
      </x:c>
      <x:c r="D2464" s="116"/>
    </x:row>
    <x:row r="2465" ht="15" customHeight="1">
      <x:c r="A2465" s="112" t="str">
        <x:v>7</x:v>
      </x:c>
      <x:c r="B2465" s="114" t="str">
        <x:v>N22</x:v>
      </x:c>
      <x:c r="C2465" s="114" t="str">
        <x:v>Shift</x:v>
      </x:c>
      <x:c r="D2465" s="116"/>
    </x:row>
    <x:row r="2466" ht="15" customHeight="1">
      <x:c r="A2466" s="112" t="str">
        <x:v>7</x:v>
      </x:c>
      <x:c r="B2466" s="114" t="str">
        <x:v>O22</x:v>
      </x:c>
      <x:c r="C2466" s="114" t="str">
        <x:v>Nama</x:v>
      </x:c>
      <x:c r="D2466" s="116"/>
    </x:row>
    <x:row r="2467" ht="15" customHeight="1">
      <x:c r="A2467" s="112" t="str">
        <x:v>7</x:v>
      </x:c>
      <x:c r="B2467" s="114" t="str">
        <x:v>B23</x:v>
      </x:c>
      <x:c r="C2467" s="114" t="n">
        <x:v>1</x:v>
      </x:c>
      <x:c r="D2467" s="116"/>
    </x:row>
    <x:row r="2468" ht="15" customHeight="1">
      <x:c r="A2468" s="112" t="str">
        <x:v>7</x:v>
      </x:c>
      <x:c r="B2468" s="114" t="str">
        <x:v>C23</x:v>
      </x:c>
      <x:c r="C2468" s="114" t="str">
        <x:v>Pendapatan Tunai</x:v>
      </x:c>
      <x:c r="D2468" s="116"/>
    </x:row>
    <x:row r="2469" ht="15" customHeight="1">
      <x:c r="A2469" s="112" t="str">
        <x:v>7</x:v>
      </x:c>
      <x:c r="B2469" s="114" t="str">
        <x:v>D23</x:v>
      </x:c>
      <x:c r="C2469" s="114" t="n">
        <x:v>705000</x:v>
      </x:c>
      <x:c r="D2469" s="116" t="str">
        <x:v>=SUM(G19)</x:v>
      </x:c>
    </x:row>
    <x:row r="2470" ht="15" customHeight="1">
      <x:c r="A2470" s="112" t="str">
        <x:v>7</x:v>
      </x:c>
      <x:c r="B2470" s="114" t="str">
        <x:v>N23</x:v>
      </x:c>
      <x:c r="C2470" s="114" t="str">
        <x:v>Admin 1</x:v>
      </x:c>
      <x:c r="D2470" s="116"/>
    </x:row>
    <x:row r="2471" ht="15" customHeight="1">
      <x:c r="A2471" s="112" t="str">
        <x:v>7</x:v>
      </x:c>
      <x:c r="B2471" s="114" t="str">
        <x:v>O23</x:v>
      </x:c>
      <x:c r="C2471" s="114" t="str">
        <x:v>AMEL</x:v>
      </x:c>
      <x:c r="D2471" s="116"/>
    </x:row>
    <x:row r="2472" ht="15" customHeight="1">
      <x:c r="A2472" s="112" t="str">
        <x:v>7</x:v>
      </x:c>
      <x:c r="B2472" s="114" t="str">
        <x:v>B24</x:v>
      </x:c>
      <x:c r="C2472" s="114" t="n">
        <x:v>2</x:v>
      </x:c>
      <x:c r="D2472" s="116"/>
    </x:row>
    <x:row r="2473" ht="15" customHeight="1">
      <x:c r="A2473" s="112" t="str">
        <x:v>7</x:v>
      </x:c>
      <x:c r="B2473" s="114" t="str">
        <x:v>C24</x:v>
      </x:c>
      <x:c r="C2473" s="114" t="str">
        <x:v>galon</x:v>
      </x:c>
      <x:c r="D2473" s="116"/>
    </x:row>
    <x:row r="2474" ht="15" customHeight="1">
      <x:c r="A2474" s="112" t="str">
        <x:v>7</x:v>
      </x:c>
      <x:c r="B2474" s="114" t="str">
        <x:v>D24</x:v>
      </x:c>
      <x:c r="C2474" s="114" t="n">
        <x:v>-16000</x:v>
      </x:c>
      <x:c r="D2474" s="116"/>
    </x:row>
    <x:row r="2475" ht="15" customHeight="1">
      <x:c r="A2475" s="112" t="str">
        <x:v>7</x:v>
      </x:c>
      <x:c r="B2475" s="114" t="str">
        <x:v>N24</x:v>
      </x:c>
      <x:c r="C2475" s="114" t="str">
        <x:v>Admin 2</x:v>
      </x:c>
      <x:c r="D2475" s="116"/>
    </x:row>
    <x:row r="2476" ht="15" customHeight="1">
      <x:c r="A2476" s="112" t="str">
        <x:v>7</x:v>
      </x:c>
      <x:c r="B2476" s="114" t="str">
        <x:v>O24</x:v>
      </x:c>
      <x:c r="C2476" s="114" t="str">
        <x:v>INDAH</x:v>
      </x:c>
      <x:c r="D2476" s="116"/>
    </x:row>
    <x:row r="2477" ht="15" customHeight="1">
      <x:c r="A2477" s="112" t="str">
        <x:v>7</x:v>
      </x:c>
      <x:c r="B2477" s="114" t="str">
        <x:v>B25</x:v>
      </x:c>
      <x:c r="C2477" s="114" t="n">
        <x:v>3</x:v>
      </x:c>
      <x:c r="D2477" s="116"/>
    </x:row>
    <x:row r="2478" ht="15" customHeight="1">
      <x:c r="A2478" s="112" t="str">
        <x:v>7</x:v>
      </x:c>
      <x:c r="B2478" s="114" t="str">
        <x:v>C25</x:v>
      </x:c>
      <x:c r="C2478" s="114" t="str">
        <x:v>Baterai A2</x:v>
      </x:c>
      <x:c r="D2478" s="116"/>
    </x:row>
    <x:row r="2479" ht="15" customHeight="1">
      <x:c r="A2479" s="112" t="str">
        <x:v>7</x:v>
      </x:c>
      <x:c r="B2479" s="114" t="str">
        <x:v>D25</x:v>
      </x:c>
      <x:c r="C2479" s="114" t="n">
        <x:v>-70000</x:v>
      </x:c>
      <x:c r="D2479" s="116"/>
    </x:row>
    <x:row r="2480" ht="15" customHeight="1">
      <x:c r="A2480" s="112" t="str">
        <x:v>7</x:v>
      </x:c>
      <x:c r="B2480" s="114" t="str">
        <x:v>N25</x:v>
      </x:c>
      <x:c r="C2480" s="114" t="str">
        <x:v>Fotografer 1</x:v>
      </x:c>
      <x:c r="D2480" s="116"/>
    </x:row>
    <x:row r="2481" ht="15" customHeight="1">
      <x:c r="A2481" s="112" t="str">
        <x:v>7</x:v>
      </x:c>
      <x:c r="B2481" s="114" t="str">
        <x:v>O25</x:v>
      </x:c>
      <x:c r="C2481" s="114" t="str">
        <x:v>ADIF</x:v>
      </x:c>
      <x:c r="D2481" s="116"/>
    </x:row>
    <x:row r="2482" ht="15" customHeight="1">
      <x:c r="A2482" s="112" t="str">
        <x:v>7</x:v>
      </x:c>
      <x:c r="B2482" s="114" t="str">
        <x:v>B26</x:v>
      </x:c>
      <x:c r="C2482" s="114" t="n">
        <x:v>4</x:v>
      </x:c>
      <x:c r="D2482" s="116"/>
    </x:row>
    <x:row r="2483" ht="15" customHeight="1">
      <x:c r="A2483" s="112" t="str">
        <x:v>7</x:v>
      </x:c>
      <x:c r="B2483" s="114" t="str">
        <x:v>C26</x:v>
      </x:c>
      <x:c r="C2483" s="114" t="str">
        <x:v>Sarapan wisuda day 1</x:v>
      </x:c>
      <x:c r="D2483" s="116"/>
    </x:row>
    <x:row r="2484" ht="15" customHeight="1">
      <x:c r="A2484" s="112" t="str">
        <x:v>7</x:v>
      </x:c>
      <x:c r="B2484" s="114" t="str">
        <x:v>D26</x:v>
      </x:c>
      <x:c r="C2484" s="114" t="n">
        <x:v>-125000</x:v>
      </x:c>
      <x:c r="D2484" s="116"/>
    </x:row>
    <x:row r="2485" ht="15" customHeight="1">
      <x:c r="A2485" s="112" t="str">
        <x:v>7</x:v>
      </x:c>
      <x:c r="B2485" s="114" t="str">
        <x:v>N26</x:v>
      </x:c>
      <x:c r="C2485" s="114" t="str">
        <x:v>Fotografer 2</x:v>
      </x:c>
      <x:c r="D2485" s="116"/>
    </x:row>
    <x:row r="2486" ht="15" customHeight="1">
      <x:c r="A2486" s="112" t="str">
        <x:v>7</x:v>
      </x:c>
      <x:c r="B2486" s="114" t="str">
        <x:v>O26</x:v>
      </x:c>
      <x:c r="C2486" s="114" t="str">
        <x:v>SAKA</x:v>
      </x:c>
      <x:c r="D2486" s="116"/>
    </x:row>
    <x:row r="2487" ht="15" customHeight="1">
      <x:c r="A2487" s="112" t="str">
        <x:v>7</x:v>
      </x:c>
      <x:c r="B2487" s="114" t="str">
        <x:v>B27</x:v>
      </x:c>
      <x:c r="C2487" s="114" t="n">
        <x:v>5</x:v>
      </x:c>
      <x:c r="D2487" s="116"/>
    </x:row>
    <x:row r="2488" ht="15" customHeight="1">
      <x:c r="A2488" s="112" t="str">
        <x:v>7</x:v>
      </x:c>
      <x:c r="B2488" s="114" t="str">
        <x:v>F27</x:v>
      </x:c>
      <x:c r="C2488" s="114" t="n">
        <x:v>-211000</x:v>
      </x:c>
      <x:c r="D2488" s="116" t="str">
        <x:v>=D24+D25+D26</x:v>
      </x:c>
    </x:row>
    <x:row r="2489" ht="15" customHeight="1">
      <x:c r="A2489" s="112" t="str">
        <x:v>7</x:v>
      </x:c>
      <x:c r="B2489" s="114" t="str">
        <x:v>B28</x:v>
      </x:c>
      <x:c r="C2489" s="114" t="n">
        <x:v>6</x:v>
      </x:c>
      <x:c r="D2489" s="116"/>
    </x:row>
    <x:row r="2490" ht="15" customHeight="1">
      <x:c r="A2490" s="112" t="str">
        <x:v>7</x:v>
      </x:c>
      <x:c r="B2490" s="114" t="str">
        <x:v>K28</x:v>
      </x:c>
      <x:c r="C2490" s="114" t="str">
        <x:v>KPI HARIAN | SKALA 1-5</x:v>
      </x:c>
      <x:c r="D2490" s="116"/>
    </x:row>
    <x:row r="2491" ht="15" customHeight="1">
      <x:c r="A2491" s="112" t="str">
        <x:v>7</x:v>
      </x:c>
      <x:c r="B2491" s="114" t="str">
        <x:v>B29</x:v>
      </x:c>
      <x:c r="C2491" s="114" t="n">
        <x:v>7</x:v>
      </x:c>
      <x:c r="D2491" s="116"/>
    </x:row>
    <x:row r="2492" ht="15" customHeight="1">
      <x:c r="A2492" s="112" t="str">
        <x:v>7</x:v>
      </x:c>
      <x:c r="B2492" s="114" t="str">
        <x:v>K29</x:v>
      </x:c>
      <x:c r="C2492" s="114" t="str">
        <x:v>Nama</x:v>
      </x:c>
      <x:c r="D2492" s="116"/>
    </x:row>
    <x:row r="2493" ht="15" customHeight="1">
      <x:c r="A2493" s="112" t="str">
        <x:v>7</x:v>
      </x:c>
      <x:c r="B2493" s="114" t="str">
        <x:v>L29</x:v>
      </x:c>
      <x:c r="C2493" s="114" t="str">
        <x:v>Disiplin</x:v>
      </x:c>
      <x:c r="D2493" s="116"/>
    </x:row>
    <x:row r="2494" ht="15" customHeight="1">
      <x:c r="A2494" s="112" t="str">
        <x:v>7</x:v>
      </x:c>
      <x:c r="B2494" s="114" t="str">
        <x:v>M29</x:v>
      </x:c>
      <x:c r="C2494" s="114" t="str">
        <x:v>Akurasi</x:v>
      </x:c>
      <x:c r="D2494" s="116"/>
    </x:row>
    <x:row r="2495" ht="15" customHeight="1">
      <x:c r="A2495" s="112" t="str">
        <x:v>7</x:v>
      </x:c>
      <x:c r="B2495" s="114" t="str">
        <x:v>N29</x:v>
      </x:c>
      <x:c r="C2495" s="114" t="str">
        <x:v>SOP</x:v>
      </x:c>
      <x:c r="D2495" s="116"/>
    </x:row>
    <x:row r="2496" ht="15" customHeight="1">
      <x:c r="A2496" s="112" t="str">
        <x:v>7</x:v>
      </x:c>
      <x:c r="B2496" s="114" t="str">
        <x:v>O29</x:v>
      </x:c>
      <x:c r="C2496" s="114" t="str">
        <x:v>Client</x:v>
      </x:c>
      <x:c r="D2496" s="116"/>
    </x:row>
    <x:row r="2497" ht="15" customHeight="1">
      <x:c r="A2497" s="112" t="str">
        <x:v>7</x:v>
      </x:c>
      <x:c r="B2497" s="114" t="str">
        <x:v>P29</x:v>
      </x:c>
      <x:c r="C2497" s="114" t="str">
        <x:v>Produktivitas</x:v>
      </x:c>
      <x:c r="D2497" s="116"/>
    </x:row>
    <x:row r="2498" ht="15" customHeight="1">
      <x:c r="A2498" s="112" t="str">
        <x:v>7</x:v>
      </x:c>
      <x:c r="B2498" s="114" t="str">
        <x:v>AC29</x:v>
      </x:c>
      <x:c r="C2498" s="114" t="str">
        <x:v>KPI Score Helper</x:v>
      </x:c>
      <x:c r="D2498" s="116"/>
    </x:row>
    <x:row r="2499" ht="15" customHeight="1">
      <x:c r="A2499" s="112" t="str">
        <x:v>7</x:v>
      </x:c>
      <x:c r="B2499" s="114" t="str">
        <x:v>AD29</x:v>
      </x:c>
      <x:c r="C2499" s="114" t="str">
        <x:v>Status Helper</x:v>
      </x:c>
      <x:c r="D2499" s="116"/>
    </x:row>
    <x:row r="2500" ht="15" customHeight="1">
      <x:c r="A2500" s="112" t="str">
        <x:v>7</x:v>
      </x:c>
      <x:c r="B2500" s="114" t="str">
        <x:v>AE29</x:v>
      </x:c>
      <x:c r="C2500" s="114" t="str">
        <x:v>Role Helper</x:v>
      </x:c>
      <x:c r="D2500" s="116"/>
    </x:row>
    <x:row r="2501" ht="15" customHeight="1">
      <x:c r="A2501" s="112" t="str">
        <x:v>7</x:v>
      </x:c>
      <x:c r="B2501" s="114" t="str">
        <x:v>AF29</x:v>
      </x:c>
      <x:c r="C2501" s="114" t="str">
        <x:v>Evaluated Flag</x:v>
      </x:c>
      <x:c r="D2501" s="116"/>
    </x:row>
    <x:row r="2502" ht="15" customHeight="1">
      <x:c r="A2502" s="112" t="str">
        <x:v>7</x:v>
      </x:c>
      <x:c r="B2502" s="114" t="str">
        <x:v>AG29</x:v>
      </x:c>
      <x:c r="C2502" s="114" t="str">
        <x:v>Effective Name</x:v>
      </x:c>
      <x:c r="D2502" s="116"/>
    </x:row>
    <x:row r="2503" ht="15" customHeight="1">
      <x:c r="A2503" s="112" t="str">
        <x:v>7</x:v>
      </x:c>
      <x:c r="B2503" s="114" t="str">
        <x:v>B30</x:v>
      </x:c>
      <x:c r="C2503" s="114" t="n">
        <x:v>8</x:v>
      </x:c>
      <x:c r="D2503" s="116"/>
    </x:row>
    <x:row r="2504" ht="15" customHeight="1">
      <x:c r="A2504" s="112" t="str">
        <x:v>7</x:v>
      </x:c>
      <x:c r="B2504" s="114" t="str">
        <x:v>K30</x:v>
      </x:c>
      <x:c r="C2504" s="114" t="str">
        <x:v>AMEL</x:v>
      </x:c>
      <x:c r="D2504" s="116" t="str">
        <x:v>=IF(O23="","",O23)</x:v>
      </x:c>
    </x:row>
    <x:row r="2505" ht="15" customHeight="1">
      <x:c r="A2505" s="112" t="str">
        <x:v>7</x:v>
      </x:c>
      <x:c r="B2505" s="114" t="str">
        <x:v>L30</x:v>
      </x:c>
      <x:c r="C2505" s="114" t="n">
        <x:v>4</x:v>
      </x:c>
      <x:c r="D2505" s="116"/>
    </x:row>
    <x:row r="2506" ht="15" customHeight="1">
      <x:c r="A2506" s="112" t="str">
        <x:v>7</x:v>
      </x:c>
      <x:c r="B2506" s="114" t="str">
        <x:v>M30</x:v>
      </x:c>
      <x:c r="C2506" s="114" t="n">
        <x:v>5</x:v>
      </x:c>
      <x:c r="D2506" s="116"/>
    </x:row>
    <x:row r="2507" ht="15" customHeight="1">
      <x:c r="A2507" s="112" t="str">
        <x:v>7</x:v>
      </x:c>
      <x:c r="B2507" s="114" t="str">
        <x:v>N30</x:v>
      </x:c>
      <x:c r="C2507" s="114" t="n">
        <x:v>5</x:v>
      </x:c>
      <x:c r="D2507" s="116"/>
    </x:row>
    <x:row r="2508" ht="15" customHeight="1">
      <x:c r="A2508" s="112" t="str">
        <x:v>7</x:v>
      </x:c>
      <x:c r="B2508" s="114" t="str">
        <x:v>O30</x:v>
      </x:c>
      <x:c r="C2508" s="114" t="n">
        <x:v>5</x:v>
      </x:c>
      <x:c r="D2508" s="116"/>
    </x:row>
    <x:row r="2509" ht="15" customHeight="1">
      <x:c r="A2509" s="112" t="str">
        <x:v>7</x:v>
      </x:c>
      <x:c r="B2509" s="114" t="str">
        <x:v>P30</x:v>
      </x:c>
      <x:c r="C2509" s="114" t="n">
        <x:v>4</x:v>
      </x:c>
      <x:c r="D2509" s="116"/>
    </x:row>
    <x:row r="2510" ht="15" customHeight="1">
      <x:c r="A2510" s="112" t="str">
        <x:v>7</x:v>
      </x:c>
      <x:c r="B2510" s="114" t="str">
        <x:v>AC30</x:v>
      </x:c>
      <x:c r="C2510" s="114" t="n">
        <x:v>93</x:v>
      </x:c>
      <x:c r="D2510" s="116" t="str">
        <x:v>=IF(AG30="","",IF(COUNT(L30:P30)&lt;5,"",L30/5*20+M30/5*25+N30/5*25+O30/5*15+P30/5*15))</x:v>
      </x:c>
    </x:row>
    <x:row r="2511" ht="15" customHeight="1">
      <x:c r="A2511" s="112" t="str">
        <x:v>7</x:v>
      </x:c>
      <x:c r="B2511" s="114" t="str">
        <x:v>AD30</x:v>
      </x:c>
      <x:c r="C2511" s="114" t="str">
        <x:v>Sangat Baik</x:v>
      </x:c>
      <x:c r="D2511" s="116" t="str">
        <x:v>=IF(AC30="","",IF(AC30&gt;=90,"Sangat Baik",IF(AC30&gt;=80,"Baik",IF(AC30&gt;=70,"Coaching","Underperform"))))</x:v>
      </x:c>
    </x:row>
    <x:row r="2512" ht="15" customHeight="1">
      <x:c r="A2512" s="112" t="str">
        <x:v>7</x:v>
      </x:c>
      <x:c r="B2512" s="114" t="str">
        <x:v>AE30</x:v>
      </x:c>
      <x:c r="C2512" s="114" t="str">
        <x:v>Admin/CS</x:v>
      </x:c>
      <x:c r="D2512" s="116" t="str">
        <x:v>=IF(AG30="","",IF(OR(AG30="INDAH",AG30="ADDEL",AG30="AMEL",AG30="PENTIL",AG30="JIJANG"),"Admin/CS","Fotografer"))</x:v>
      </x:c>
    </x:row>
    <x:row r="2513" ht="15" customHeight="1">
      <x:c r="A2513" s="112" t="str">
        <x:v>7</x:v>
      </x:c>
      <x:c r="B2513" s="114" t="str">
        <x:v>AF30</x:v>
      </x:c>
      <x:c r="C2513" s="114" t="n">
        <x:v>1</x:v>
      </x:c>
      <x:c r="D2513" s="116" t="str">
        <x:v>=IF(OR(AG30="",COUNT(L30:P30)&lt;5),"",1)</x:v>
      </x:c>
    </x:row>
    <x:row r="2514" ht="15" customHeight="1">
      <x:c r="A2514" s="112" t="str">
        <x:v>7</x:v>
      </x:c>
      <x:c r="B2514" s="114" t="str">
        <x:v>AG30</x:v>
      </x:c>
      <x:c r="C2514" s="114" t="str">
        <x:v>AMEL</x:v>
      </x:c>
      <x:c r="D2514" s="116" t="str">
        <x:v>=IFERROR(K30,"")</x:v>
      </x:c>
    </x:row>
    <x:row r="2515" ht="15" customHeight="1">
      <x:c r="A2515" s="112" t="str">
        <x:v>7</x:v>
      </x:c>
      <x:c r="B2515" s="114" t="str">
        <x:v>B31</x:v>
      </x:c>
      <x:c r="C2515" s="114" t="n">
        <x:v>9</x:v>
      </x:c>
      <x:c r="D2515" s="116"/>
    </x:row>
    <x:row r="2516" ht="15" customHeight="1">
      <x:c r="A2516" s="112" t="str">
        <x:v>7</x:v>
      </x:c>
      <x:c r="B2516" s="114" t="str">
        <x:v>K31</x:v>
      </x:c>
      <x:c r="C2516" s="114" t="str">
        <x:v>INDAH</x:v>
      </x:c>
      <x:c r="D2516" s="116" t="str">
        <x:v>=IF(O24="","",O24)</x:v>
      </x:c>
    </x:row>
    <x:row r="2517" ht="15" customHeight="1">
      <x:c r="A2517" s="112" t="str">
        <x:v>7</x:v>
      </x:c>
      <x:c r="B2517" s="114" t="str">
        <x:v>L31</x:v>
      </x:c>
      <x:c r="C2517" s="114" t="n">
        <x:v>5</x:v>
      </x:c>
      <x:c r="D2517" s="116"/>
    </x:row>
    <x:row r="2518" ht="15" customHeight="1">
      <x:c r="A2518" s="112" t="str">
        <x:v>7</x:v>
      </x:c>
      <x:c r="B2518" s="114" t="str">
        <x:v>M31</x:v>
      </x:c>
      <x:c r="C2518" s="114" t="n">
        <x:v>5</x:v>
      </x:c>
      <x:c r="D2518" s="116"/>
    </x:row>
    <x:row r="2519" ht="15" customHeight="1">
      <x:c r="A2519" s="112" t="str">
        <x:v>7</x:v>
      </x:c>
      <x:c r="B2519" s="114" t="str">
        <x:v>N31</x:v>
      </x:c>
      <x:c r="C2519" s="114" t="n">
        <x:v>5</x:v>
      </x:c>
      <x:c r="D2519" s="116"/>
    </x:row>
    <x:row r="2520" ht="15" customHeight="1">
      <x:c r="A2520" s="112" t="str">
        <x:v>7</x:v>
      </x:c>
      <x:c r="B2520" s="114" t="str">
        <x:v>O31</x:v>
      </x:c>
      <x:c r="C2520" s="114" t="n">
        <x:v>5</x:v>
      </x:c>
      <x:c r="D2520" s="116"/>
    </x:row>
    <x:row r="2521" ht="15" customHeight="1">
      <x:c r="A2521" s="112" t="str">
        <x:v>7</x:v>
      </x:c>
      <x:c r="B2521" s="114" t="str">
        <x:v>P31</x:v>
      </x:c>
      <x:c r="C2521" s="114" t="n">
        <x:v>5</x:v>
      </x:c>
      <x:c r="D2521" s="116"/>
    </x:row>
    <x:row r="2522" ht="15" customHeight="1">
      <x:c r="A2522" s="112" t="str">
        <x:v>7</x:v>
      </x:c>
      <x:c r="B2522" s="114" t="str">
        <x:v>AC31</x:v>
      </x:c>
      <x:c r="C2522" s="114" t="n">
        <x:v>100</x:v>
      </x:c>
      <x:c r="D2522" s="116" t="str">
        <x:v>=IF(AG31="","",IF(COUNT(L31:P31)&lt;5,"",L31/5*20+M31/5*25+N31/5*25+O31/5*15+P31/5*15))</x:v>
      </x:c>
    </x:row>
    <x:row r="2523" ht="15" customHeight="1">
      <x:c r="A2523" s="112" t="str">
        <x:v>7</x:v>
      </x:c>
      <x:c r="B2523" s="114" t="str">
        <x:v>AD31</x:v>
      </x:c>
      <x:c r="C2523" s="114" t="str">
        <x:v>Sangat Baik</x:v>
      </x:c>
      <x:c r="D2523" s="116" t="str">
        <x:v>=IF(AC31="","",IF(AC31&gt;=90,"Sangat Baik",IF(AC31&gt;=80,"Baik",IF(AC31&gt;=70,"Coaching","Underperform"))))</x:v>
      </x:c>
    </x:row>
    <x:row r="2524" ht="15" customHeight="1">
      <x:c r="A2524" s="112" t="str">
        <x:v>7</x:v>
      </x:c>
      <x:c r="B2524" s="114" t="str">
        <x:v>AE31</x:v>
      </x:c>
      <x:c r="C2524" s="114" t="str">
        <x:v>Admin/CS</x:v>
      </x:c>
      <x:c r="D2524" s="116" t="str">
        <x:v>=IF(AG31="","",IF(OR(AG31="INDAH",AG31="ADDEL",AG31="AMEL",AG31="PENTIL",AG31="JIJANG"),"Admin/CS","Fotografer"))</x:v>
      </x:c>
    </x:row>
    <x:row r="2525" ht="15" customHeight="1">
      <x:c r="A2525" s="112" t="str">
        <x:v>7</x:v>
      </x:c>
      <x:c r="B2525" s="114" t="str">
        <x:v>AF31</x:v>
      </x:c>
      <x:c r="C2525" s="114" t="n">
        <x:v>1</x:v>
      </x:c>
      <x:c r="D2525" s="116" t="str">
        <x:v>=IF(OR(AG31="",COUNT(L31:P31)&lt;5),"",1)</x:v>
      </x:c>
    </x:row>
    <x:row r="2526" ht="15" customHeight="1">
      <x:c r="A2526" s="112" t="str">
        <x:v>7</x:v>
      </x:c>
      <x:c r="B2526" s="114" t="str">
        <x:v>AG31</x:v>
      </x:c>
      <x:c r="C2526" s="114" t="str">
        <x:v>INDAH</x:v>
      </x:c>
      <x:c r="D2526" s="116" t="str">
        <x:v>=IFERROR(K31,"")</x:v>
      </x:c>
    </x:row>
    <x:row r="2527" ht="15" customHeight="1">
      <x:c r="A2527" s="112" t="str">
        <x:v>7</x:v>
      </x:c>
      <x:c r="B2527" s="114" t="str">
        <x:v>B32</x:v>
      </x:c>
      <x:c r="C2527" s="114" t="n">
        <x:v>10</x:v>
      </x:c>
      <x:c r="D2527" s="116"/>
    </x:row>
    <x:row r="2528" ht="15" customHeight="1">
      <x:c r="A2528" s="112" t="str">
        <x:v>7</x:v>
      </x:c>
      <x:c r="B2528" s="114" t="str">
        <x:v>K32</x:v>
      </x:c>
      <x:c r="C2528" s="114" t="str">
        <x:v>ADIF</x:v>
      </x:c>
      <x:c r="D2528" s="116" t="str">
        <x:v>=IF(O25="","",O25)</x:v>
      </x:c>
    </x:row>
    <x:row r="2529" ht="15" customHeight="1">
      <x:c r="A2529" s="112" t="str">
        <x:v>7</x:v>
      </x:c>
      <x:c r="B2529" s="114" t="str">
        <x:v>L32</x:v>
      </x:c>
      <x:c r="C2529" s="114" t="n">
        <x:v>5</x:v>
      </x:c>
      <x:c r="D2529" s="116"/>
    </x:row>
    <x:row r="2530" ht="15" customHeight="1">
      <x:c r="A2530" s="112" t="str">
        <x:v>7</x:v>
      </x:c>
      <x:c r="B2530" s="114" t="str">
        <x:v>M32</x:v>
      </x:c>
      <x:c r="C2530" s="114" t="n">
        <x:v>5</x:v>
      </x:c>
      <x:c r="D2530" s="116"/>
    </x:row>
    <x:row r="2531" ht="15" customHeight="1">
      <x:c r="A2531" s="112" t="str">
        <x:v>7</x:v>
      </x:c>
      <x:c r="B2531" s="114" t="str">
        <x:v>N32</x:v>
      </x:c>
      <x:c r="C2531" s="114" t="n">
        <x:v>5</x:v>
      </x:c>
      <x:c r="D2531" s="116"/>
    </x:row>
    <x:row r="2532" ht="15" customHeight="1">
      <x:c r="A2532" s="112" t="str">
        <x:v>7</x:v>
      </x:c>
      <x:c r="B2532" s="114" t="str">
        <x:v>O32</x:v>
      </x:c>
      <x:c r="C2532" s="114" t="n">
        <x:v>5</x:v>
      </x:c>
      <x:c r="D2532" s="116"/>
    </x:row>
    <x:row r="2533" ht="15" customHeight="1">
      <x:c r="A2533" s="112" t="str">
        <x:v>7</x:v>
      </x:c>
      <x:c r="B2533" s="114" t="str">
        <x:v>P32</x:v>
      </x:c>
      <x:c r="C2533" s="114" t="n">
        <x:v>5</x:v>
      </x:c>
      <x:c r="D2533" s="116"/>
    </x:row>
    <x:row r="2534" ht="15" customHeight="1">
      <x:c r="A2534" s="112" t="str">
        <x:v>7</x:v>
      </x:c>
      <x:c r="B2534" s="114" t="str">
        <x:v>AC32</x:v>
      </x:c>
      <x:c r="C2534" s="114" t="n">
        <x:v>100</x:v>
      </x:c>
      <x:c r="D2534" s="116" t="str">
        <x:v>=IF(AG32="","",IF(COUNT(L32:P32)&lt;5,"",L32/5*20+M32/5*25+N32/5*25+O32/5*15+P32/5*15))</x:v>
      </x:c>
    </x:row>
    <x:row r="2535" ht="15" customHeight="1">
      <x:c r="A2535" s="112" t="str">
        <x:v>7</x:v>
      </x:c>
      <x:c r="B2535" s="114" t="str">
        <x:v>AD32</x:v>
      </x:c>
      <x:c r="C2535" s="114" t="str">
        <x:v>Sangat Baik</x:v>
      </x:c>
      <x:c r="D2535" s="116" t="str">
        <x:v>=IF(AC32="","",IF(AC32&gt;=90,"Sangat Baik",IF(AC32&gt;=80,"Baik",IF(AC32&gt;=70,"Coaching","Underperform"))))</x:v>
      </x:c>
    </x:row>
    <x:row r="2536" ht="15" customHeight="1">
      <x:c r="A2536" s="112" t="str">
        <x:v>7</x:v>
      </x:c>
      <x:c r="B2536" s="114" t="str">
        <x:v>AE32</x:v>
      </x:c>
      <x:c r="C2536" s="114" t="str">
        <x:v>Fotografer</x:v>
      </x:c>
      <x:c r="D2536" s="116" t="str">
        <x:v>=IF(AG32="","",IF(OR(AG32="INDAH",AG32="ADDEL",AG32="AMEL",AG32="PENTIL",AG32="JIJANG"),"Admin/CS","Fotografer"))</x:v>
      </x:c>
    </x:row>
    <x:row r="2537" ht="15" customHeight="1">
      <x:c r="A2537" s="112" t="str">
        <x:v>7</x:v>
      </x:c>
      <x:c r="B2537" s="114" t="str">
        <x:v>AF32</x:v>
      </x:c>
      <x:c r="C2537" s="114" t="n">
        <x:v>1</x:v>
      </x:c>
      <x:c r="D2537" s="116" t="str">
        <x:v>=IF(OR(AG32="",COUNT(L32:P32)&lt;5),"",1)</x:v>
      </x:c>
    </x:row>
    <x:row r="2538" ht="15" customHeight="1">
      <x:c r="A2538" s="112" t="str">
        <x:v>7</x:v>
      </x:c>
      <x:c r="B2538" s="114" t="str">
        <x:v>AG32</x:v>
      </x:c>
      <x:c r="C2538" s="114" t="str">
        <x:v>ADIF</x:v>
      </x:c>
      <x:c r="D2538" s="116" t="str">
        <x:v>=IFERROR(K32,"")</x:v>
      </x:c>
    </x:row>
    <x:row r="2539" ht="15" customHeight="1">
      <x:c r="A2539" s="112" t="str">
        <x:v>7</x:v>
      </x:c>
      <x:c r="B2539" s="114" t="str">
        <x:v>B33</x:v>
      </x:c>
      <x:c r="C2539" s="114" t="n">
        <x:v>11</x:v>
      </x:c>
      <x:c r="D2539" s="116"/>
    </x:row>
    <x:row r="2540" ht="15" customHeight="1">
      <x:c r="A2540" s="112" t="str">
        <x:v>7</x:v>
      </x:c>
      <x:c r="B2540" s="114" t="str">
        <x:v>K33</x:v>
      </x:c>
      <x:c r="C2540" s="114" t="str">
        <x:v>SAKA</x:v>
      </x:c>
      <x:c r="D2540" s="116" t="str">
        <x:v>=IF(O26="","",O26)</x:v>
      </x:c>
    </x:row>
    <x:row r="2541" ht="15" customHeight="1">
      <x:c r="A2541" s="112" t="str">
        <x:v>7</x:v>
      </x:c>
      <x:c r="B2541" s="114" t="str">
        <x:v>L33</x:v>
      </x:c>
      <x:c r="C2541" s="114" t="n">
        <x:v>5</x:v>
      </x:c>
      <x:c r="D2541" s="116"/>
    </x:row>
    <x:row r="2542" ht="15" customHeight="1">
      <x:c r="A2542" s="112" t="str">
        <x:v>7</x:v>
      </x:c>
      <x:c r="B2542" s="114" t="str">
        <x:v>M33</x:v>
      </x:c>
      <x:c r="C2542" s="114" t="n">
        <x:v>5</x:v>
      </x:c>
      <x:c r="D2542" s="116"/>
    </x:row>
    <x:row r="2543" ht="15" customHeight="1">
      <x:c r="A2543" s="112" t="str">
        <x:v>7</x:v>
      </x:c>
      <x:c r="B2543" s="114" t="str">
        <x:v>N33</x:v>
      </x:c>
      <x:c r="C2543" s="114" t="n">
        <x:v>5</x:v>
      </x:c>
      <x:c r="D2543" s="116"/>
    </x:row>
    <x:row r="2544" ht="15" customHeight="1">
      <x:c r="A2544" s="112" t="str">
        <x:v>7</x:v>
      </x:c>
      <x:c r="B2544" s="114" t="str">
        <x:v>O33</x:v>
      </x:c>
      <x:c r="C2544" s="114" t="n">
        <x:v>5</x:v>
      </x:c>
      <x:c r="D2544" s="116"/>
    </x:row>
    <x:row r="2545" ht="15" customHeight="1">
      <x:c r="A2545" s="112" t="str">
        <x:v>7</x:v>
      </x:c>
      <x:c r="B2545" s="114" t="str">
        <x:v>P33</x:v>
      </x:c>
      <x:c r="C2545" s="114" t="n">
        <x:v>5</x:v>
      </x:c>
      <x:c r="D2545" s="116"/>
    </x:row>
    <x:row r="2546" ht="15" customHeight="1">
      <x:c r="A2546" s="112" t="str">
        <x:v>7</x:v>
      </x:c>
      <x:c r="B2546" s="114" t="str">
        <x:v>AC33</x:v>
      </x:c>
      <x:c r="C2546" s="114" t="n">
        <x:v>100</x:v>
      </x:c>
      <x:c r="D2546" s="116" t="str">
        <x:v>=IF(AG33="","",IF(COUNT(L33:P33)&lt;5,"",L33/5*20+M33/5*25+N33/5*25+O33/5*15+P33/5*15))</x:v>
      </x:c>
    </x:row>
    <x:row r="2547" ht="15" customHeight="1">
      <x:c r="A2547" s="112" t="str">
        <x:v>7</x:v>
      </x:c>
      <x:c r="B2547" s="114" t="str">
        <x:v>AD33</x:v>
      </x:c>
      <x:c r="C2547" s="114" t="str">
        <x:v>Sangat Baik</x:v>
      </x:c>
      <x:c r="D2547" s="116" t="str">
        <x:v>=IF(AC33="","",IF(AC33&gt;=90,"Sangat Baik",IF(AC33&gt;=80,"Baik",IF(AC33&gt;=70,"Coaching","Underperform"))))</x:v>
      </x:c>
    </x:row>
    <x:row r="2548" ht="15" customHeight="1">
      <x:c r="A2548" s="112" t="str">
        <x:v>7</x:v>
      </x:c>
      <x:c r="B2548" s="114" t="str">
        <x:v>AE33</x:v>
      </x:c>
      <x:c r="C2548" s="114" t="str">
        <x:v>Fotografer</x:v>
      </x:c>
      <x:c r="D2548" s="116" t="str">
        <x:v>=IF(AG33="","",IF(OR(AG33="INDAH",AG33="ADDEL",AG33="AMEL",AG33="PENTIL",AG33="JIJANG"),"Admin/CS","Fotografer"))</x:v>
      </x:c>
    </x:row>
    <x:row r="2549" ht="15" customHeight="1">
      <x:c r="A2549" s="112" t="str">
        <x:v>7</x:v>
      </x:c>
      <x:c r="B2549" s="114" t="str">
        <x:v>AF33</x:v>
      </x:c>
      <x:c r="C2549" s="114" t="n">
        <x:v>1</x:v>
      </x:c>
      <x:c r="D2549" s="116" t="str">
        <x:v>=IF(OR(AG33="",COUNT(L33:P33)&lt;5),"",1)</x:v>
      </x:c>
    </x:row>
    <x:row r="2550" ht="15" customHeight="1">
      <x:c r="A2550" s="112" t="str">
        <x:v>7</x:v>
      </x:c>
      <x:c r="B2550" s="114" t="str">
        <x:v>AG33</x:v>
      </x:c>
      <x:c r="C2550" s="114" t="str">
        <x:v>SAKA</x:v>
      </x:c>
      <x:c r="D2550" s="116" t="str">
        <x:v>=IFERROR(K33,"")</x:v>
      </x:c>
    </x:row>
    <x:row r="2551" ht="15" customHeight="1">
      <x:c r="A2551" s="112" t="str">
        <x:v>7</x:v>
      </x:c>
      <x:c r="B2551" s="114" t="str">
        <x:v>D34</x:v>
      </x:c>
      <x:c r="C2551" s="114" t="n">
        <x:v>494000</x:v>
      </x:c>
      <x:c r="D2551" s="116" t="str">
        <x:v>=SUM(D23:D33)</x:v>
      </x:c>
    </x:row>
    <x:row r="2552" ht="15" customHeight="1">
      <x:c r="A2552" s="112" t="str">
        <x:v>7</x:v>
      </x:c>
      <x:c r="B2552" s="114" t="str">
        <x:v>AC34</x:v>
      </x:c>
      <x:c r="C2552" s="114"/>
      <x:c r="D2552" s="116" t="str">
        <x:v>=IF(AG34="","",IF(COUNT(L34:P34)&lt;5,"",L34/5*20+M34/5*25+N34/5*25+O34/5*15+P34/5*15))</x:v>
      </x:c>
    </x:row>
    <x:row r="2553" ht="15" customHeight="1">
      <x:c r="A2553" s="112" t="str">
        <x:v>7</x:v>
      </x:c>
      <x:c r="B2553" s="114" t="str">
        <x:v>AD34</x:v>
      </x:c>
      <x:c r="C2553" s="114"/>
      <x:c r="D2553" s="116" t="str">
        <x:v>=IF(AC34="","",IF(AC34&gt;=90,"Sangat Baik",IF(AC34&gt;=80,"Baik",IF(AC34&gt;=70,"Coaching","Underperform"))))</x:v>
      </x:c>
    </x:row>
    <x:row r="2554" ht="15" customHeight="1">
      <x:c r="A2554" s="112" t="str">
        <x:v>7</x:v>
      </x:c>
      <x:c r="B2554" s="114" t="str">
        <x:v>AE34</x:v>
      </x:c>
      <x:c r="C2554" s="114"/>
      <x:c r="D2554" s="116" t="str">
        <x:v>=IF(AG34="","",IF(OR(AG34="INDAH",AG34="ADDEL",AG34="AMEL",AG34="PENTIL",AG34="JIJANG"),"Admin/CS","Fotografer"))</x:v>
      </x:c>
    </x:row>
    <x:row r="2555" ht="15" customHeight="1">
      <x:c r="A2555" s="112" t="str">
        <x:v>7</x:v>
      </x:c>
      <x:c r="B2555" s="114" t="str">
        <x:v>AF34</x:v>
      </x:c>
      <x:c r="C2555" s="114"/>
      <x:c r="D2555" s="116" t="str">
        <x:v>=IF(OR(AG34="",COUNT(L34:P34)&lt;5),"",1)</x:v>
      </x:c>
    </x:row>
    <x:row r="2556" ht="15" customHeight="1">
      <x:c r="A2556" s="112" t="str">
        <x:v>7</x:v>
      </x:c>
      <x:c r="B2556" s="114" t="str">
        <x:v>AG34</x:v>
      </x:c>
      <x:c r="C2556" s="114"/>
      <x:c r="D2556" s="116" t="str">
        <x:v>=IFERROR(K34,"")</x:v>
      </x:c>
    </x:row>
    <x:row r="2557" ht="15" customHeight="1">
      <x:c r="A2557" s="112" t="str">
        <x:v>7</x:v>
      </x:c>
      <x:c r="B2557" s="114" t="str">
        <x:v>AC35</x:v>
      </x:c>
      <x:c r="C2557" s="114"/>
      <x:c r="D2557" s="116" t="str">
        <x:v>=IF(AG35="","",IF(COUNT(L35:P35)&lt;5,"",L35/5*20+M35/5*25+N35/5*25+O35/5*15+P35/5*15))</x:v>
      </x:c>
    </x:row>
    <x:row r="2558" ht="15" customHeight="1">
      <x:c r="A2558" s="112" t="str">
        <x:v>7</x:v>
      </x:c>
      <x:c r="B2558" s="114" t="str">
        <x:v>AD35</x:v>
      </x:c>
      <x:c r="C2558" s="114"/>
      <x:c r="D2558" s="116" t="str">
        <x:v>=IF(AC35="","",IF(AC35&gt;=90,"Sangat Baik",IF(AC35&gt;=80,"Baik",IF(AC35&gt;=70,"Coaching","Underperform"))))</x:v>
      </x:c>
    </x:row>
    <x:row r="2559" ht="15" customHeight="1">
      <x:c r="A2559" s="112" t="str">
        <x:v>7</x:v>
      </x:c>
      <x:c r="B2559" s="114" t="str">
        <x:v>AE35</x:v>
      </x:c>
      <x:c r="C2559" s="114"/>
      <x:c r="D2559" s="116" t="str">
        <x:v>=IF(AG35="","",IF(OR(AG35="INDAH",AG35="ADDEL",AG35="AMEL",AG35="PENTIL",AG35="JIJANG"),"Admin/CS","Fotografer"))</x:v>
      </x:c>
    </x:row>
    <x:row r="2560" ht="15" customHeight="1">
      <x:c r="A2560" s="112" t="str">
        <x:v>7</x:v>
      </x:c>
      <x:c r="B2560" s="114" t="str">
        <x:v>AF35</x:v>
      </x:c>
      <x:c r="C2560" s="114"/>
      <x:c r="D2560" s="116" t="str">
        <x:v>=IF(OR(AG35="",COUNT(L35:P35)&lt;5),"",1)</x:v>
      </x:c>
    </x:row>
    <x:row r="2561" ht="15" customHeight="1">
      <x:c r="A2561" s="112" t="str">
        <x:v>7</x:v>
      </x:c>
      <x:c r="B2561" s="114" t="str">
        <x:v>AG35</x:v>
      </x:c>
      <x:c r="C2561" s="114"/>
      <x:c r="D2561" s="116" t="str">
        <x:v>=IFERROR(K35,"")</x:v>
      </x:c>
    </x:row>
    <x:row r="2562" ht="15" customHeight="1">
      <x:c r="A2562" s="112" t="str">
        <x:v>7</x:v>
      </x:c>
      <x:c r="B2562" s="114" t="str">
        <x:v>K36</x:v>
      </x:c>
      <x:c r="C2562" s="114" t="str">
        <x:v>Skala: 1 Sangat Kurang | 2 Kurang | 3 Cukup | 4 Baik | 5 Sangat Baik | Jika Nama kosong, 4 baris pertama otomatis mengikuti urutan Shift</x:v>
      </x:c>
      <x:c r="D2562" s="116"/>
    </x:row>
    <x:row r="2563" ht="15" customHeight="1">
      <x:c r="A2563" s="112" t="str">
        <x:v>7</x:v>
      </x:c>
      <x:c r="B2563" s="114" t="str">
        <x:v>K38</x:v>
      </x:c>
      <x:c r="C2563" s="114" t="str">
        <x:v>ADMIN FOLLOW-UP</x:v>
      </x:c>
      <x:c r="D2563" s="116"/>
    </x:row>
    <x:row r="2564" ht="15" customHeight="1">
      <x:c r="A2564" s="112" t="str">
        <x:v>7</x:v>
      </x:c>
      <x:c r="B2564" s="114" t="str">
        <x:v>K39</x:v>
      </x:c>
      <x:c r="C2564" s="114" t="str">
        <x:v>Admin</x:v>
      </x:c>
      <x:c r="D2564" s="116"/>
    </x:row>
    <x:row r="2565" ht="15" customHeight="1">
      <x:c r="A2565" s="112" t="str">
        <x:v>7</x:v>
      </x:c>
      <x:c r="B2565" s="114" t="str">
        <x:v>L39</x:v>
      </x:c>
      <x:c r="C2565" s="114" t="str">
        <x:v>Saving Contact</x:v>
      </x:c>
      <x:c r="D2565" s="116"/>
    </x:row>
    <x:row r="2566" ht="15" customHeight="1">
      <x:c r="A2566" s="112" t="str">
        <x:v>7</x:v>
      </x:c>
      <x:c r="B2566" s="114" t="str">
        <x:v>M39</x:v>
      </x:c>
      <x:c r="C2566" s="114" t="str">
        <x:v>Reminder</x:v>
      </x:c>
      <x:c r="D2566" s="116"/>
    </x:row>
    <x:row r="2567" ht="15" customHeight="1">
      <x:c r="A2567" s="112" t="str">
        <x:v>7</x:v>
      </x:c>
      <x:c r="B2567" s="114" t="str">
        <x:v>K40</x:v>
      </x:c>
      <x:c r="C2567" s="114" t="str">
        <x:v>AMEL</x:v>
      </x:c>
      <x:c r="D2567" s="116" t="str">
        <x:v>=IF(O23="","",O23)</x:v>
      </x:c>
    </x:row>
    <x:row r="2568" ht="15" customHeight="1">
      <x:c r="A2568" s="112" t="str">
        <x:v>7</x:v>
      </x:c>
      <x:c r="B2568" s="114" t="str">
        <x:v>K41</x:v>
      </x:c>
      <x:c r="C2568" s="114" t="str">
        <x:v>INDAH</x:v>
      </x:c>
      <x:c r="D2568" s="116" t="str">
        <x:v>=IF(O24="","",O24)</x:v>
      </x:c>
    </x:row>
    <x:row r="2569" ht="15" customHeight="1">
      <x:c r="A2569" s="112" t="str">
        <x:v>7</x:v>
      </x:c>
      <x:c r="B2569" s="114" t="str">
        <x:v>L41</x:v>
      </x:c>
      <x:c r="C2569" s="114" t="n">
        <x:v>4</x:v>
      </x:c>
      <x:c r="D2569" s="116"/>
    </x:row>
    <x:row r="2570" ht="15" customHeight="1">
      <x:c r="A2570" s="112" t="str">
        <x:v>7</x:v>
      </x:c>
      <x:c r="B2570" s="114" t="str">
        <x:v>K43</x:v>
      </x:c>
      <x:c r="C2570" s="114" t="str">
        <x:v>TODAY | LEADS &amp; TRANSAKSI</x:v>
      </x:c>
      <x:c r="D2570" s="116"/>
    </x:row>
    <x:row r="2571" ht="15" customHeight="1">
      <x:c r="A2571" s="112" t="str">
        <x:v>7</x:v>
      </x:c>
      <x:c r="B2571" s="114" t="str">
        <x:v>K44</x:v>
      </x:c>
      <x:c r="C2571" s="114" t="str">
        <x:v>Leads</x:v>
      </x:c>
      <x:c r="D2571" s="116"/>
    </x:row>
    <x:row r="2572" ht="15" customHeight="1">
      <x:c r="A2572" s="112" t="str">
        <x:v>7</x:v>
      </x:c>
      <x:c r="B2572" s="114" t="str">
        <x:v>M44</x:v>
      </x:c>
      <x:c r="C2572" s="114" t="n">
        <x:v>49</x:v>
      </x:c>
      <x:c r="D2572" s="116"/>
    </x:row>
    <x:row r="2573" ht="15" customHeight="1">
      <x:c r="A2573" s="112" t="str">
        <x:v>7</x:v>
      </x:c>
      <x:c r="B2573" s="114" t="str">
        <x:v>K45</x:v>
      </x:c>
      <x:c r="C2573" s="114" t="str">
        <x:v>Total DP</x:v>
      </x:c>
      <x:c r="D2573" s="116"/>
    </x:row>
    <x:row r="2574" ht="15" customHeight="1">
      <x:c r="A2574" s="112" t="str">
        <x:v>7</x:v>
      </x:c>
      <x:c r="B2574" s="114" t="str">
        <x:v>M45</x:v>
      </x:c>
      <x:c r="C2574" s="114" t="n">
        <x:v>3</x:v>
      </x:c>
      <x:c r="D2574" s="116" t="str">
        <x:v>=COUNTIF($I$4:$I$21,"DP")</x:v>
      </x:c>
    </x:row>
    <x:row r="2575" ht="15" customHeight="1">
      <x:c r="A2575" s="112" t="str">
        <x:v>7</x:v>
      </x:c>
      <x:c r="B2575" s="114" t="str">
        <x:v>K46</x:v>
      </x:c>
      <x:c r="C2575" s="114" t="str">
        <x:v>Sesi Foto</x:v>
      </x:c>
      <x:c r="D2575" s="116"/>
    </x:row>
    <x:row r="2576" ht="15" customHeight="1">
      <x:c r="A2576" s="112" t="str">
        <x:v>7</x:v>
      </x:c>
      <x:c r="B2576" s="114" t="str">
        <x:v>M46</x:v>
      </x:c>
      <x:c r="C2576" s="114" t="n">
        <x:v>10</x:v>
      </x:c>
      <x:c r="D2576" s="116" t="str">
        <x:v>=COUNTIFS($I$4:$I$21,"&lt;&gt;DP",$I$4:$I$21,"&lt;&gt;")</x:v>
      </x:c>
    </x:row>
    <x:row r="2577" ht="15" customHeight="1">
      <x:c r="A2577" s="112" t="str">
        <x:v>7</x:v>
      </x:c>
      <x:c r="B2577" s="114" t="str">
        <x:v>K47</x:v>
      </x:c>
      <x:c r="C2577" s="114" t="str">
        <x:v>Jumlah Transaksi Harian</x:v>
      </x:c>
      <x:c r="D2577" s="116"/>
    </x:row>
    <x:row r="2578" ht="15" customHeight="1">
      <x:c r="A2578" s="112" t="str">
        <x:v>7</x:v>
      </x:c>
      <x:c r="B2578" s="114" t="str">
        <x:v>M47</x:v>
      </x:c>
      <x:c r="C2578" s="114" t="n">
        <x:v>13</x:v>
      </x:c>
      <x:c r="D2578" s="116" t="str">
        <x:v>=M45+M46</x:v>
      </x:c>
    </x:row>
    <x:row r="2579" ht="15" customHeight="1">
      <x:c r="A2579" s="112" t="str">
        <x:v>7</x:v>
      </x:c>
      <x:c r="B2579" s="114" t="str">
        <x:v>K48</x:v>
      </x:c>
      <x:c r="C2579" s="114" t="str">
        <x:v>Conversion Rate</x:v>
      </x:c>
      <x:c r="D2579" s="116"/>
    </x:row>
    <x:row r="2580" ht="15" customHeight="1">
      <x:c r="A2580" s="112" t="str">
        <x:v>7</x:v>
      </x:c>
      <x:c r="B2580" s="114" t="str">
        <x:v>M48</x:v>
      </x:c>
      <x:c r="C2580" s="114" t="n">
        <x:v>0.0612244898</x:v>
      </x:c>
      <x:c r="D2580" s="116" t="str">
        <x:v>=IF(OR(M44="",M44=0),"",M45/M44)</x:v>
      </x:c>
    </x:row>
    <x:row r="2581" ht="15" customHeight="1">
      <x:c r="A2581" s="112" t="str">
        <x:v>8</x:v>
      </x:c>
      <x:c r="B2581" s="114" t="str">
        <x:v>B2</x:v>
      </x:c>
      <x:c r="C2581" s="114" t="str">
        <x:v>No</x:v>
      </x:c>
      <x:c r="D2581" s="116"/>
    </x:row>
    <x:row r="2582" ht="15" customHeight="1">
      <x:c r="A2582" s="112" t="str">
        <x:v>8</x:v>
      </x:c>
      <x:c r="B2582" s="114" t="str">
        <x:v>C2</x:v>
      </x:c>
      <x:c r="C2582" s="114" t="str">
        <x:v>Nama</x:v>
      </x:c>
      <x:c r="D2582" s="116"/>
    </x:row>
    <x:row r="2583" ht="15" customHeight="1">
      <x:c r="A2583" s="112" t="str">
        <x:v>8</x:v>
      </x:c>
      <x:c r="B2583" s="114" t="str">
        <x:v>D2</x:v>
      </x:c>
      <x:c r="C2583" s="114" t="str">
        <x:v>Paket</x:v>
      </x:c>
      <x:c r="D2583" s="116"/>
    </x:row>
    <x:row r="2584" ht="15" customHeight="1">
      <x:c r="A2584" s="112" t="str">
        <x:v>8</x:v>
      </x:c>
      <x:c r="B2584" s="114" t="str">
        <x:v>E2</x:v>
      </x:c>
      <x:c r="C2584" s="114" t="str">
        <x:v>Q</x:v>
      </x:c>
      <x:c r="D2584" s="116"/>
    </x:row>
    <x:row r="2585" ht="15" customHeight="1">
      <x:c r="A2585" s="112" t="str">
        <x:v>8</x:v>
      </x:c>
      <x:c r="B2585" s="114" t="str">
        <x:v>F2</x:v>
      </x:c>
      <x:c r="C2585" s="114" t="str">
        <x:v>Tanggal Foto</x:v>
      </x:c>
      <x:c r="D2585" s="116"/>
    </x:row>
    <x:row r="2586" ht="15" customHeight="1">
      <x:c r="A2586" s="112" t="str">
        <x:v>8</x:v>
      </x:c>
      <x:c r="B2586" s="114" t="str">
        <x:v>G2</x:v>
      </x:c>
      <x:c r="C2586" s="114" t="str">
        <x:v>Pemasukan</x:v>
      </x:c>
      <x:c r="D2586" s="116"/>
    </x:row>
    <x:row r="2587" ht="15" customHeight="1">
      <x:c r="A2587" s="112" t="str">
        <x:v>8</x:v>
      </x:c>
      <x:c r="B2587" s="114" t="str">
        <x:v>I2</x:v>
      </x:c>
      <x:c r="C2587" s="114" t="str">
        <x:v>Keterangan</x:v>
      </x:c>
      <x:c r="D2587" s="116"/>
    </x:row>
    <x:row r="2588" ht="15" customHeight="1">
      <x:c r="A2588" s="112" t="str">
        <x:v>8</x:v>
      </x:c>
      <x:c r="B2588" s="114" t="str">
        <x:v>L2</x:v>
      </x:c>
      <x:c r="C2588" s="114" t="str">
        <x:v>Admin</x:v>
      </x:c>
      <x:c r="D2588" s="116"/>
    </x:row>
    <x:row r="2589" ht="15" customHeight="1">
      <x:c r="A2589" s="112" t="str">
        <x:v>8</x:v>
      </x:c>
      <x:c r="B2589" s="114" t="str">
        <x:v>M2</x:v>
      </x:c>
      <x:c r="C2589" s="114" t="str">
        <x:v>Fotogarfer</x:v>
      </x:c>
      <x:c r="D2589" s="116"/>
    </x:row>
    <x:row r="2590" ht="15" customHeight="1">
      <x:c r="A2590" s="112" t="str">
        <x:v>8</x:v>
      </x:c>
      <x:c r="B2590" s="114" t="str">
        <x:v>N2</x:v>
      </x:c>
      <x:c r="C2590" s="114" t="str">
        <x:v>Post Prod</x:v>
      </x:c>
      <x:c r="D2590" s="116"/>
    </x:row>
    <x:row r="2591" ht="15" customHeight="1">
      <x:c r="A2591" s="112" t="str">
        <x:v>8</x:v>
      </x:c>
      <x:c r="B2591" s="114" t="str">
        <x:v>G3</x:v>
      </x:c>
      <x:c r="C2591" s="114" t="str">
        <x:v>Cash</x:v>
      </x:c>
      <x:c r="D2591" s="116"/>
    </x:row>
    <x:row r="2592" ht="15" customHeight="1">
      <x:c r="A2592" s="112" t="str">
        <x:v>8</x:v>
      </x:c>
      <x:c r="B2592" s="114" t="str">
        <x:v>H3</x:v>
      </x:c>
      <x:c r="C2592" s="114" t="str">
        <x:v>Transfer</x:v>
      </x:c>
      <x:c r="D2592" s="116"/>
    </x:row>
    <x:row r="2593" ht="15" customHeight="1">
      <x:c r="A2593" s="112" t="str">
        <x:v>8</x:v>
      </x:c>
      <x:c r="B2593" s="114" t="str">
        <x:v>I3</x:v>
      </x:c>
      <x:c r="C2593" s="114" t="str">
        <x:v>Pembayaran</x:v>
      </x:c>
      <x:c r="D2593" s="116"/>
    </x:row>
    <x:row r="2594" ht="15" customHeight="1">
      <x:c r="A2594" s="112" t="str">
        <x:v>8</x:v>
      </x:c>
      <x:c r="B2594" s="114" t="str">
        <x:v>J3</x:v>
      </x:c>
      <x:c r="C2594" s="114" t="str">
        <x:v>All File</x:v>
      </x:c>
      <x:c r="D2594" s="116"/>
    </x:row>
    <x:row r="2595" ht="15" customHeight="1">
      <x:c r="A2595" s="112" t="str">
        <x:v>8</x:v>
      </x:c>
      <x:c r="B2595" s="114" t="str">
        <x:v>K3</x:v>
      </x:c>
      <x:c r="C2595" s="114" t="str">
        <x:v>File Edit </x:v>
      </x:c>
      <x:c r="D2595" s="116"/>
    </x:row>
    <x:row r="2596" ht="15" customHeight="1">
      <x:c r="A2596" s="112" t="str">
        <x:v>8</x:v>
      </x:c>
      <x:c r="B2596" s="114" t="str">
        <x:v>N3</x:v>
      </x:c>
      <x:c r="C2596" s="114" t="str">
        <x:v>Editan/FG</x:v>
      </x:c>
      <x:c r="D2596" s="116"/>
    </x:row>
    <x:row r="2597" ht="15" customHeight="1">
      <x:c r="A2597" s="112" t="str">
        <x:v>8</x:v>
      </x:c>
      <x:c r="B2597" s="114" t="str">
        <x:v>O3</x:v>
      </x:c>
      <x:c r="C2597" s="114" t="str">
        <x:v>Cetakan/Fame</x:v>
      </x:c>
      <x:c r="D2597" s="116"/>
    </x:row>
    <x:row r="2598" ht="15" customHeight="1">
      <x:c r="A2598" s="112" t="str">
        <x:v>8</x:v>
      </x:c>
      <x:c r="B2598" s="114" t="str">
        <x:v>P3</x:v>
      </x:c>
      <x:c r="C2598" s="114" t="str">
        <x:v>Diambil/Date</x:v>
      </x:c>
      <x:c r="D2598" s="116"/>
    </x:row>
    <x:row r="2599" ht="15" customHeight="1">
      <x:c r="A2599" s="112" t="str">
        <x:v>8</x:v>
      </x:c>
      <x:c r="B2599" s="114" t="str">
        <x:v>B4</x:v>
      </x:c>
      <x:c r="C2599" s="114" t="n">
        <x:v>1</x:v>
      </x:c>
      <x:c r="D2599" s="116"/>
    </x:row>
    <x:row r="2600" ht="15" customHeight="1">
      <x:c r="A2600" s="112" t="str">
        <x:v>8</x:v>
      </x:c>
      <x:c r="B2600" s="114" t="str">
        <x:v>C4</x:v>
      </x:c>
      <x:c r="C2600" s="114" t="str">
        <x:v>Adioni</x:v>
      </x:c>
      <x:c r="D2600" s="116"/>
    </x:row>
    <x:row r="2601" ht="15" customHeight="1">
      <x:c r="A2601" s="112" t="str">
        <x:v>8</x:v>
      </x:c>
      <x:c r="B2601" s="114" t="str">
        <x:v>D4</x:v>
      </x:c>
      <x:c r="C2601" s="114" t="str">
        <x:v>Graduation Premium</x:v>
      </x:c>
      <x:c r="D2601" s="116"/>
    </x:row>
    <x:row r="2602" ht="15" customHeight="1">
      <x:c r="A2602" s="112" t="str">
        <x:v>8</x:v>
      </x:c>
      <x:c r="B2602" s="114" t="str">
        <x:v>F4</x:v>
      </x:c>
      <x:c r="C2602" s="114" t="str">
        <x:v>2026-09-22T00:00:00</x:v>
      </x:c>
      <x:c r="D2602" s="116"/>
    </x:row>
    <x:row r="2603" ht="15" customHeight="1">
      <x:c r="A2603" s="112" t="str">
        <x:v>8</x:v>
      </x:c>
      <x:c r="B2603" s="114" t="str">
        <x:v>H4</x:v>
      </x:c>
      <x:c r="C2603" s="114" t="n">
        <x:v>100000</x:v>
      </x:c>
      <x:c r="D2603" s="116"/>
    </x:row>
    <x:row r="2604" ht="15" customHeight="1">
      <x:c r="A2604" s="112" t="str">
        <x:v>8</x:v>
      </x:c>
      <x:c r="B2604" s="114" t="str">
        <x:v>I4</x:v>
      </x:c>
      <x:c r="C2604" s="114" t="str">
        <x:v>DP</x:v>
      </x:c>
      <x:c r="D2604" s="116"/>
    </x:row>
    <x:row r="2605" ht="15" customHeight="1">
      <x:c r="A2605" s="112" t="str">
        <x:v>8</x:v>
      </x:c>
      <x:c r="B2605" s="114" t="str">
        <x:v>L4</x:v>
      </x:c>
      <x:c r="C2605" s="114" t="str">
        <x:v>INDAH</x:v>
      </x:c>
      <x:c r="D2605" s="116"/>
    </x:row>
    <x:row r="2606" ht="15" customHeight="1">
      <x:c r="A2606" s="112" t="str">
        <x:v>8</x:v>
      </x:c>
      <x:c r="B2606" s="114" t="str">
        <x:v>B5</x:v>
      </x:c>
      <x:c r="C2606" s="114" t="n">
        <x:v>2</x:v>
      </x:c>
      <x:c r="D2606" s="116"/>
    </x:row>
    <x:row r="2607" ht="15" customHeight="1">
      <x:c r="A2607" s="112" t="str">
        <x:v>8</x:v>
      </x:c>
      <x:c r="B2607" s="114" t="str">
        <x:v>C5</x:v>
      </x:c>
      <x:c r="C2607" s="114" t="str">
        <x:v>Nidaul</x:v>
      </x:c>
      <x:c r="D2607" s="116"/>
    </x:row>
    <x:row r="2608" ht="15" customHeight="1">
      <x:c r="A2608" s="112" t="str">
        <x:v>8</x:v>
      </x:c>
      <x:c r="B2608" s="114" t="str">
        <x:v>D5</x:v>
      </x:c>
      <x:c r="C2608" s="114" t="str">
        <x:v>Graduation</x:v>
      </x:c>
      <x:c r="D2608" s="116"/>
    </x:row>
    <x:row r="2609" ht="15" customHeight="1">
      <x:c r="A2609" s="112" t="str">
        <x:v>8</x:v>
      </x:c>
      <x:c r="B2609" s="114" t="str">
        <x:v>F5</x:v>
      </x:c>
      <x:c r="C2609" s="114" t="str">
        <x:v>2026-09-09T00:00:00</x:v>
      </x:c>
      <x:c r="D2609" s="116"/>
    </x:row>
    <x:row r="2610" ht="15" customHeight="1">
      <x:c r="A2610" s="112" t="str">
        <x:v>8</x:v>
      </x:c>
      <x:c r="B2610" s="114" t="str">
        <x:v>H5</x:v>
      </x:c>
      <x:c r="C2610" s="114" t="n">
        <x:v>100000</x:v>
      </x:c>
      <x:c r="D2610" s="116"/>
    </x:row>
    <x:row r="2611" ht="15" customHeight="1">
      <x:c r="A2611" s="112" t="str">
        <x:v>8</x:v>
      </x:c>
      <x:c r="B2611" s="114" t="str">
        <x:v>I5</x:v>
      </x:c>
      <x:c r="C2611" s="114" t="str">
        <x:v>DP</x:v>
      </x:c>
      <x:c r="D2611" s="116"/>
    </x:row>
    <x:row r="2612" ht="15" customHeight="1">
      <x:c r="A2612" s="112" t="str">
        <x:v>8</x:v>
      </x:c>
      <x:c r="B2612" s="114" t="str">
        <x:v>L5</x:v>
      </x:c>
      <x:c r="C2612" s="114" t="str">
        <x:v>INDAH</x:v>
      </x:c>
      <x:c r="D2612" s="116"/>
    </x:row>
    <x:row r="2613" ht="15" customHeight="1">
      <x:c r="A2613" s="112" t="str">
        <x:v>8</x:v>
      </x:c>
      <x:c r="B2613" s="114" t="str">
        <x:v>B6</x:v>
      </x:c>
      <x:c r="C2613" s="114" t="n">
        <x:v>3</x:v>
      </x:c>
      <x:c r="D2613" s="116"/>
    </x:row>
    <x:row r="2614" ht="15" customHeight="1">
      <x:c r="A2614" s="112" t="str">
        <x:v>8</x:v>
      </x:c>
      <x:c r="B2614" s="114" t="str">
        <x:v>C6</x:v>
      </x:c>
      <x:c r="C2614" s="114" t="str">
        <x:v>Nidaul</x:v>
      </x:c>
      <x:c r="D2614" s="116"/>
    </x:row>
    <x:row r="2615" ht="15" customHeight="1">
      <x:c r="A2615" s="112" t="str">
        <x:v>8</x:v>
      </x:c>
      <x:c r="B2615" s="114" t="str">
        <x:v>D6</x:v>
      </x:c>
      <x:c r="C2615" s="114" t="str">
        <x:v>Graduation Premium</x:v>
      </x:c>
      <x:c r="D2615" s="116"/>
    </x:row>
    <x:row r="2616" ht="15" customHeight="1">
      <x:c r="A2616" s="112" t="str">
        <x:v>8</x:v>
      </x:c>
      <x:c r="B2616" s="114" t="str">
        <x:v>F6</x:v>
      </x:c>
      <x:c r="C2616" s="114" t="str">
        <x:v>2026-09-09T00:00:00</x:v>
      </x:c>
      <x:c r="D2616" s="116"/>
    </x:row>
    <x:row r="2617" ht="15" customHeight="1">
      <x:c r="A2617" s="112" t="str">
        <x:v>8</x:v>
      </x:c>
      <x:c r="B2617" s="114" t="str">
        <x:v>H6</x:v>
      </x:c>
      <x:c r="C2617" s="114" t="n">
        <x:v>400000</x:v>
      </x:c>
      <x:c r="D2617" s="116"/>
    </x:row>
    <x:row r="2618" ht="15" customHeight="1">
      <x:c r="A2618" s="112" t="str">
        <x:v>8</x:v>
      </x:c>
      <x:c r="B2618" s="114" t="str">
        <x:v>I6</x:v>
      </x:c>
      <x:c r="C2618" s="114" t="str">
        <x:v>Lunas</x:v>
      </x:c>
      <x:c r="D2618" s="116"/>
    </x:row>
    <x:row r="2619" ht="15" customHeight="1">
      <x:c r="A2619" s="112" t="str">
        <x:v>8</x:v>
      </x:c>
      <x:c r="B2619" s="114" t="str">
        <x:v>L6</x:v>
      </x:c>
      <x:c r="C2619" s="114" t="str">
        <x:v>INDAH</x:v>
      </x:c>
      <x:c r="D2619" s="116"/>
    </x:row>
    <x:row r="2620" ht="15" customHeight="1">
      <x:c r="A2620" s="112" t="str">
        <x:v>8</x:v>
      </x:c>
      <x:c r="B2620" s="114" t="str">
        <x:v>B7</x:v>
      </x:c>
      <x:c r="C2620" s="114" t="n">
        <x:v>4</x:v>
      </x:c>
      <x:c r="D2620" s="116"/>
    </x:row>
    <x:row r="2621" ht="15" customHeight="1">
      <x:c r="A2621" s="112" t="str">
        <x:v>8</x:v>
      </x:c>
      <x:c r="B2621" s="114" t="str">
        <x:v>C7</x:v>
      </x:c>
      <x:c r="C2621" s="114" t="str">
        <x:v>Muhamad Rizki</x:v>
      </x:c>
      <x:c r="D2621" s="116"/>
    </x:row>
    <x:row r="2622" ht="15" customHeight="1">
      <x:c r="A2622" s="112" t="str">
        <x:v>8</x:v>
      </x:c>
      <x:c r="B2622" s="114" t="str">
        <x:v>D7</x:v>
      </x:c>
      <x:c r="C2622" s="114" t="str">
        <x:v>Graduation</x:v>
      </x:c>
      <x:c r="D2622" s="116"/>
    </x:row>
    <x:row r="2623" ht="15" customHeight="1">
      <x:c r="A2623" s="112" t="str">
        <x:v>8</x:v>
      </x:c>
      <x:c r="B2623" s="114" t="str">
        <x:v>F7</x:v>
      </x:c>
      <x:c r="C2623" s="114" t="str">
        <x:v>2026-09-19T00:00:00</x:v>
      </x:c>
      <x:c r="D2623" s="116"/>
    </x:row>
    <x:row r="2624" ht="15" customHeight="1">
      <x:c r="A2624" s="112" t="str">
        <x:v>8</x:v>
      </x:c>
      <x:c r="B2624" s="114" t="str">
        <x:v>H7</x:v>
      </x:c>
      <x:c r="C2624" s="114" t="n">
        <x:v>100000</x:v>
      </x:c>
      <x:c r="D2624" s="116"/>
    </x:row>
    <x:row r="2625" ht="15" customHeight="1">
      <x:c r="A2625" s="112" t="str">
        <x:v>8</x:v>
      </x:c>
      <x:c r="B2625" s="114" t="str">
        <x:v>I7</x:v>
      </x:c>
      <x:c r="C2625" s="114" t="str">
        <x:v>DP</x:v>
      </x:c>
      <x:c r="D2625" s="116"/>
    </x:row>
    <x:row r="2626" ht="15" customHeight="1">
      <x:c r="A2626" s="112" t="str">
        <x:v>8</x:v>
      </x:c>
      <x:c r="B2626" s="114" t="str">
        <x:v>L7</x:v>
      </x:c>
      <x:c r="C2626" s="114" t="str">
        <x:v>INDAH</x:v>
      </x:c>
      <x:c r="D2626" s="116"/>
    </x:row>
    <x:row r="2627" ht="15" customHeight="1">
      <x:c r="A2627" s="112" t="str">
        <x:v>8</x:v>
      </x:c>
      <x:c r="B2627" s="114" t="str">
        <x:v>B8</x:v>
      </x:c>
      <x:c r="C2627" s="114" t="n">
        <x:v>5</x:v>
      </x:c>
      <x:c r="D2627" s="116"/>
    </x:row>
    <x:row r="2628" ht="15" customHeight="1">
      <x:c r="A2628" s="112" t="str">
        <x:v>8</x:v>
      </x:c>
      <x:c r="B2628" s="114" t="str">
        <x:v>C8</x:v>
      </x:c>
      <x:c r="C2628" s="114" t="str">
        <x:v>Praba Dayu</x:v>
      </x:c>
      <x:c r="D2628" s="116"/>
    </x:row>
    <x:row r="2629" ht="15" customHeight="1">
      <x:c r="A2629" s="112" t="str">
        <x:v>8</x:v>
      </x:c>
      <x:c r="B2629" s="114" t="str">
        <x:v>D8</x:v>
      </x:c>
      <x:c r="C2629" s="114" t="str">
        <x:v>Graduation</x:v>
      </x:c>
      <x:c r="D2629" s="116"/>
    </x:row>
    <x:row r="2630" ht="15" customHeight="1">
      <x:c r="A2630" s="112" t="str">
        <x:v>8</x:v>
      </x:c>
      <x:c r="B2630" s="114" t="str">
        <x:v>F8</x:v>
      </x:c>
      <x:c r="C2630" s="114" t="str">
        <x:v>9 sept</x:v>
      </x:c>
      <x:c r="D2630" s="116"/>
    </x:row>
    <x:row r="2631" ht="15" customHeight="1">
      <x:c r="A2631" s="112" t="str">
        <x:v>8</x:v>
      </x:c>
      <x:c r="B2631" s="114" t="str">
        <x:v>H8</x:v>
      </x:c>
      <x:c r="C2631" s="114" t="n">
        <x:v>350000</x:v>
      </x:c>
      <x:c r="D2631" s="116"/>
    </x:row>
    <x:row r="2632" ht="15" customHeight="1">
      <x:c r="A2632" s="112" t="str">
        <x:v>8</x:v>
      </x:c>
      <x:c r="B2632" s="114" t="str">
        <x:v>I8</x:v>
      </x:c>
      <x:c r="C2632" s="114" t="str">
        <x:v>Lunas</x:v>
      </x:c>
      <x:c r="D2632" s="116"/>
    </x:row>
    <x:row r="2633" ht="15" customHeight="1">
      <x:c r="A2633" s="112" t="str">
        <x:v>8</x:v>
      </x:c>
      <x:c r="B2633" s="114" t="str">
        <x:v>L8</x:v>
      </x:c>
      <x:c r="C2633" s="114" t="str">
        <x:v>AMEL</x:v>
      </x:c>
      <x:c r="D2633" s="116"/>
    </x:row>
    <x:row r="2634" ht="15" customHeight="1">
      <x:c r="A2634" s="112" t="str">
        <x:v>8</x:v>
      </x:c>
      <x:c r="B2634" s="114" t="str">
        <x:v>B9</x:v>
      </x:c>
      <x:c r="C2634" s="114" t="n">
        <x:v>6</x:v>
      </x:c>
      <x:c r="D2634" s="116"/>
    </x:row>
    <x:row r="2635" ht="15" customHeight="1">
      <x:c r="A2635" s="112" t="str">
        <x:v>8</x:v>
      </x:c>
      <x:c r="B2635" s="114" t="str">
        <x:v>C9</x:v>
      </x:c>
      <x:c r="C2635" s="114" t="str">
        <x:v>Ergi Mahandika</x:v>
      </x:c>
      <x:c r="D2635" s="116"/>
    </x:row>
    <x:row r="2636" ht="15" customHeight="1">
      <x:c r="A2636" s="112" t="str">
        <x:v>8</x:v>
      </x:c>
      <x:c r="B2636" s="114" t="str">
        <x:v>D9</x:v>
      </x:c>
      <x:c r="C2636" s="114" t="str">
        <x:v>Graduation</x:v>
      </x:c>
      <x:c r="D2636" s="116"/>
    </x:row>
    <x:row r="2637" ht="15" customHeight="1">
      <x:c r="A2637" s="112" t="str">
        <x:v>8</x:v>
      </x:c>
      <x:c r="B2637" s="114" t="str">
        <x:v>F9</x:v>
      </x:c>
      <x:c r="C2637" s="114" t="str">
        <x:v>8 sept</x:v>
      </x:c>
      <x:c r="D2637" s="116"/>
    </x:row>
    <x:row r="2638" ht="15" customHeight="1">
      <x:c r="A2638" s="112" t="str">
        <x:v>8</x:v>
      </x:c>
      <x:c r="B2638" s="114" t="str">
        <x:v>H9</x:v>
      </x:c>
      <x:c r="C2638" s="114" t="n">
        <x:v>310000</x:v>
      </x:c>
      <x:c r="D2638" s="116"/>
    </x:row>
    <x:row r="2639" ht="15" customHeight="1">
      <x:c r="A2639" s="112" t="str">
        <x:v>8</x:v>
      </x:c>
      <x:c r="B2639" s="114" t="str">
        <x:v>I9</x:v>
      </x:c>
      <x:c r="C2639" s="114" t="str">
        <x:v>Lunas</x:v>
      </x:c>
      <x:c r="D2639" s="116"/>
    </x:row>
    <x:row r="2640" ht="15" customHeight="1">
      <x:c r="A2640" s="112" t="str">
        <x:v>8</x:v>
      </x:c>
      <x:c r="B2640" s="114" t="str">
        <x:v>L9</x:v>
      </x:c>
      <x:c r="C2640" s="114" t="str">
        <x:v>AMEL</x:v>
      </x:c>
      <x:c r="D2640" s="116"/>
    </x:row>
    <x:row r="2641" ht="15" customHeight="1">
      <x:c r="A2641" s="112" t="str">
        <x:v>8</x:v>
      </x:c>
      <x:c r="B2641" s="114" t="str">
        <x:v>M9</x:v>
      </x:c>
      <x:c r="C2641" s="114" t="str">
        <x:v>SAKA</x:v>
      </x:c>
      <x:c r="D2641" s="116"/>
    </x:row>
    <x:row r="2642" ht="15" customHeight="1">
      <x:c r="A2642" s="112" t="str">
        <x:v>8</x:v>
      </x:c>
      <x:c r="B2642" s="114" t="str">
        <x:v>B10</x:v>
      </x:c>
      <x:c r="C2642" s="114" t="n">
        <x:v>7</x:v>
      </x:c>
      <x:c r="D2642" s="116"/>
    </x:row>
    <x:row r="2643" ht="15" customHeight="1">
      <x:c r="A2643" s="112" t="str">
        <x:v>8</x:v>
      </x:c>
      <x:c r="B2643" s="114" t="str">
        <x:v>C10</x:v>
      </x:c>
      <x:c r="C2643" s="114" t="str">
        <x:v>Nadya</x:v>
      </x:c>
      <x:c r="D2643" s="116"/>
    </x:row>
    <x:row r="2644" ht="15" customHeight="1">
      <x:c r="A2644" s="112" t="str">
        <x:v>8</x:v>
      </x:c>
      <x:c r="B2644" s="114" t="str">
        <x:v>D10</x:v>
      </x:c>
      <x:c r="C2644" s="114" t="str">
        <x:v>Graduation Premium</x:v>
      </x:c>
      <x:c r="D2644" s="116"/>
    </x:row>
    <x:row r="2645" ht="15" customHeight="1">
      <x:c r="A2645" s="112" t="str">
        <x:v>8</x:v>
      </x:c>
      <x:c r="B2645" s="114" t="str">
        <x:v>F10</x:v>
      </x:c>
      <x:c r="C2645" s="114" t="str">
        <x:v>8 sept</x:v>
      </x:c>
      <x:c r="D2645" s="116"/>
    </x:row>
    <x:row r="2646" ht="15" customHeight="1">
      <x:c r="A2646" s="112" t="str">
        <x:v>8</x:v>
      </x:c>
      <x:c r="B2646" s="114" t="str">
        <x:v>H10</x:v>
      </x:c>
      <x:c r="C2646" s="114" t="n">
        <x:v>500000</x:v>
      </x:c>
      <x:c r="D2646" s="116"/>
    </x:row>
    <x:row r="2647" ht="15" customHeight="1">
      <x:c r="A2647" s="112" t="str">
        <x:v>8</x:v>
      </x:c>
      <x:c r="B2647" s="114" t="str">
        <x:v>L10</x:v>
      </x:c>
      <x:c r="C2647" s="114" t="str">
        <x:v>ADDEL </x:v>
      </x:c>
      <x:c r="D2647" s="116"/>
    </x:row>
    <x:row r="2648" ht="15" customHeight="1">
      <x:c r="A2648" s="112" t="str">
        <x:v>8</x:v>
      </x:c>
      <x:c r="B2648" s="114" t="str">
        <x:v>M10</x:v>
      </x:c>
      <x:c r="C2648" s="114" t="str">
        <x:v>SAKA</x:v>
      </x:c>
      <x:c r="D2648" s="116"/>
    </x:row>
    <x:row r="2649" ht="15" customHeight="1">
      <x:c r="A2649" s="112" t="str">
        <x:v>8</x:v>
      </x:c>
      <x:c r="B2649" s="114" t="str">
        <x:v>B11</x:v>
      </x:c>
      <x:c r="C2649" s="114" t="n">
        <x:v>8</x:v>
      </x:c>
      <x:c r="D2649" s="116"/>
    </x:row>
    <x:row r="2650" ht="15" customHeight="1">
      <x:c r="A2650" s="112" t="str">
        <x:v>8</x:v>
      </x:c>
      <x:c r="B2650" s="114" t="str">
        <x:v>C11</x:v>
      </x:c>
      <x:c r="C2650" s="114" t="str">
        <x:v>Regita</x:v>
      </x:c>
      <x:c r="D2650" s="116"/>
    </x:row>
    <x:row r="2651" ht="15" customHeight="1">
      <x:c r="A2651" s="112" t="str">
        <x:v>8</x:v>
      </x:c>
      <x:c r="B2651" s="114" t="str">
        <x:v>D11</x:v>
      </x:c>
      <x:c r="C2651" s="114" t="str">
        <x:v>Graduation</x:v>
      </x:c>
      <x:c r="D2651" s="116"/>
    </x:row>
    <x:row r="2652" ht="15" customHeight="1">
      <x:c r="A2652" s="112" t="str">
        <x:v>8</x:v>
      </x:c>
      <x:c r="B2652" s="114" t="str">
        <x:v>F11</x:v>
      </x:c>
      <x:c r="C2652" s="114" t="str">
        <x:v>8 sept</x:v>
      </x:c>
      <x:c r="D2652" s="116"/>
    </x:row>
    <x:row r="2653" ht="15" customHeight="1">
      <x:c r="A2653" s="112" t="str">
        <x:v>8</x:v>
      </x:c>
      <x:c r="B2653" s="114" t="str">
        <x:v>H11</x:v>
      </x:c>
      <x:c r="C2653" s="114" t="n">
        <x:v>310000</x:v>
      </x:c>
      <x:c r="D2653" s="116"/>
    </x:row>
    <x:row r="2654" ht="15" customHeight="1">
      <x:c r="A2654" s="112" t="str">
        <x:v>8</x:v>
      </x:c>
      <x:c r="B2654" s="114" t="str">
        <x:v>L11</x:v>
      </x:c>
      <x:c r="C2654" s="114" t="str">
        <x:v>ADDEL </x:v>
      </x:c>
      <x:c r="D2654" s="116"/>
    </x:row>
    <x:row r="2655" ht="15" customHeight="1">
      <x:c r="A2655" s="112" t="str">
        <x:v>8</x:v>
      </x:c>
      <x:c r="B2655" s="114" t="str">
        <x:v>M11</x:v>
      </x:c>
      <x:c r="C2655" s="114" t="str">
        <x:v>FAHME</x:v>
      </x:c>
      <x:c r="D2655" s="116"/>
    </x:row>
    <x:row r="2656" ht="15" customHeight="1">
      <x:c r="A2656" s="112" t="str">
        <x:v>8</x:v>
      </x:c>
      <x:c r="B2656" s="114" t="str">
        <x:v>B12</x:v>
      </x:c>
      <x:c r="C2656" s="114" t="n">
        <x:v>9</x:v>
      </x:c>
      <x:c r="D2656" s="116"/>
    </x:row>
    <x:row r="2657" ht="15" customHeight="1">
      <x:c r="A2657" s="112" t="str">
        <x:v>8</x:v>
      </x:c>
      <x:c r="B2657" s="114" t="str">
        <x:v>C12</x:v>
      </x:c>
      <x:c r="C2657" s="114" t="str">
        <x:v>Acha</x:v>
      </x:c>
      <x:c r="D2657" s="116"/>
    </x:row>
    <x:row r="2658" ht="15" customHeight="1">
      <x:c r="A2658" s="112" t="str">
        <x:v>8</x:v>
      </x:c>
      <x:c r="B2658" s="114" t="str">
        <x:v>D12</x:v>
      </x:c>
      <x:c r="C2658" s="114" t="str">
        <x:v>Graduation</x:v>
      </x:c>
      <x:c r="D2658" s="116"/>
    </x:row>
    <x:row r="2659" ht="15" customHeight="1">
      <x:c r="A2659" s="112" t="str">
        <x:v>8</x:v>
      </x:c>
      <x:c r="B2659" s="114" t="str">
        <x:v>F12</x:v>
      </x:c>
      <x:c r="C2659" s="114" t="str">
        <x:v>8 sept</x:v>
      </x:c>
      <x:c r="D2659" s="116"/>
    </x:row>
    <x:row r="2660" ht="15" customHeight="1">
      <x:c r="A2660" s="112" t="str">
        <x:v>8</x:v>
      </x:c>
      <x:c r="B2660" s="114" t="str">
        <x:v>G12</x:v>
      </x:c>
      <x:c r="C2660" s="114" t="n">
        <x:v>250000</x:v>
      </x:c>
      <x:c r="D2660" s="116"/>
    </x:row>
    <x:row r="2661" ht="15" customHeight="1">
      <x:c r="A2661" s="112" t="str">
        <x:v>8</x:v>
      </x:c>
      <x:c r="B2661" s="114" t="str">
        <x:v>L12</x:v>
      </x:c>
      <x:c r="C2661" s="114" t="str">
        <x:v>ADDEL </x:v>
      </x:c>
      <x:c r="D2661" s="116"/>
    </x:row>
    <x:row r="2662" ht="15" customHeight="1">
      <x:c r="A2662" s="112" t="str">
        <x:v>8</x:v>
      </x:c>
      <x:c r="B2662" s="114" t="str">
        <x:v>M12</x:v>
      </x:c>
      <x:c r="C2662" s="114" t="str">
        <x:v>SAKA</x:v>
      </x:c>
      <x:c r="D2662" s="116"/>
    </x:row>
    <x:row r="2663" ht="15" customHeight="1">
      <x:c r="A2663" s="112" t="str">
        <x:v>8</x:v>
      </x:c>
      <x:c r="B2663" s="114" t="str">
        <x:v>B13</x:v>
      </x:c>
      <x:c r="C2663" s="114" t="n">
        <x:v>10</x:v>
      </x:c>
      <x:c r="D2663" s="116"/>
    </x:row>
    <x:row r="2664" ht="15" customHeight="1">
      <x:c r="A2664" s="112" t="str">
        <x:v>8</x:v>
      </x:c>
      <x:c r="B2664" s="114" t="str">
        <x:v>C13</x:v>
      </x:c>
      <x:c r="C2664" s="114" t="str">
        <x:v>Maulida</x:v>
      </x:c>
      <x:c r="D2664" s="116"/>
    </x:row>
    <x:row r="2665" ht="15" customHeight="1">
      <x:c r="A2665" s="112" t="str">
        <x:v>8</x:v>
      </x:c>
      <x:c r="B2665" s="114" t="str">
        <x:v>D13</x:v>
      </x:c>
      <x:c r="C2665" s="114" t="str">
        <x:v>Graduation</x:v>
      </x:c>
      <x:c r="D2665" s="116"/>
    </x:row>
    <x:row r="2666" ht="15" customHeight="1">
      <x:c r="A2666" s="112" t="str">
        <x:v>8</x:v>
      </x:c>
      <x:c r="B2666" s="114" t="str">
        <x:v>F13</x:v>
      </x:c>
      <x:c r="C2666" s="114" t="str">
        <x:v>8 sept</x:v>
      </x:c>
      <x:c r="D2666" s="116"/>
    </x:row>
    <x:row r="2667" ht="15" customHeight="1">
      <x:c r="A2667" s="112" t="str">
        <x:v>8</x:v>
      </x:c>
      <x:c r="B2667" s="114" t="str">
        <x:v>G13</x:v>
      </x:c>
      <x:c r="C2667" s="114" t="n">
        <x:v>250000</x:v>
      </x:c>
      <x:c r="D2667" s="116"/>
    </x:row>
    <x:row r="2668" ht="15" customHeight="1">
      <x:c r="A2668" s="112" t="str">
        <x:v>8</x:v>
      </x:c>
      <x:c r="B2668" s="114" t="str">
        <x:v>L13</x:v>
      </x:c>
      <x:c r="C2668" s="114" t="str">
        <x:v>ADDEL </x:v>
      </x:c>
      <x:c r="D2668" s="116"/>
    </x:row>
    <x:row r="2669" ht="15" customHeight="1">
      <x:c r="A2669" s="112" t="str">
        <x:v>8</x:v>
      </x:c>
      <x:c r="B2669" s="114" t="str">
        <x:v>M13</x:v>
      </x:c>
      <x:c r="C2669" s="114" t="str">
        <x:v>SAKA</x:v>
      </x:c>
      <x:c r="D2669" s="116"/>
    </x:row>
    <x:row r="2670" ht="15" customHeight="1">
      <x:c r="A2670" s="112" t="str">
        <x:v>8</x:v>
      </x:c>
      <x:c r="B2670" s="114" t="str">
        <x:v>B14</x:v>
      </x:c>
      <x:c r="C2670" s="114" t="n">
        <x:v>11</x:v>
      </x:c>
      <x:c r="D2670" s="116"/>
    </x:row>
    <x:row r="2671" ht="15" customHeight="1">
      <x:c r="A2671" s="112" t="str">
        <x:v>8</x:v>
      </x:c>
      <x:c r="B2671" s="114" t="str">
        <x:v>C14</x:v>
      </x:c>
      <x:c r="C2671" s="114" t="str">
        <x:v>Aisha</x:v>
      </x:c>
      <x:c r="D2671" s="116"/>
    </x:row>
    <x:row r="2672" ht="15" customHeight="1">
      <x:c r="A2672" s="112" t="str">
        <x:v>8</x:v>
      </x:c>
      <x:c r="B2672" s="114" t="str">
        <x:v>D14</x:v>
      </x:c>
      <x:c r="C2672" s="114" t="str">
        <x:v>Graduation</x:v>
      </x:c>
      <x:c r="D2672" s="116"/>
    </x:row>
    <x:row r="2673" ht="15" customHeight="1">
      <x:c r="A2673" s="112" t="str">
        <x:v>8</x:v>
      </x:c>
      <x:c r="B2673" s="114" t="str">
        <x:v>F14</x:v>
      </x:c>
      <x:c r="C2673" s="114" t="str">
        <x:v>8 sept</x:v>
      </x:c>
      <x:c r="D2673" s="116"/>
    </x:row>
    <x:row r="2674" ht="15" customHeight="1">
      <x:c r="A2674" s="112" t="str">
        <x:v>8</x:v>
      </x:c>
      <x:c r="B2674" s="114" t="str">
        <x:v>H14</x:v>
      </x:c>
      <x:c r="C2674" s="114" t="n">
        <x:v>250000</x:v>
      </x:c>
      <x:c r="D2674" s="116"/>
    </x:row>
    <x:row r="2675" ht="15" customHeight="1">
      <x:c r="A2675" s="112" t="str">
        <x:v>8</x:v>
      </x:c>
      <x:c r="B2675" s="114" t="str">
        <x:v>L14</x:v>
      </x:c>
      <x:c r="C2675" s="114" t="str">
        <x:v>ADDEL </x:v>
      </x:c>
      <x:c r="D2675" s="116"/>
    </x:row>
    <x:row r="2676" ht="15" customHeight="1">
      <x:c r="A2676" s="112" t="str">
        <x:v>8</x:v>
      </x:c>
      <x:c r="B2676" s="114" t="str">
        <x:v>M14</x:v>
      </x:c>
      <x:c r="C2676" s="114" t="str">
        <x:v>ABROR</x:v>
      </x:c>
      <x:c r="D2676" s="116"/>
    </x:row>
    <x:row r="2677" ht="15" customHeight="1">
      <x:c r="A2677" s="112" t="str">
        <x:v>8</x:v>
      </x:c>
      <x:c r="B2677" s="114" t="str">
        <x:v>B15</x:v>
      </x:c>
      <x:c r="C2677" s="114" t="n">
        <x:v>12</x:v>
      </x:c>
      <x:c r="D2677" s="116"/>
    </x:row>
    <x:row r="2678" ht="15" customHeight="1">
      <x:c r="A2678" s="112" t="str">
        <x:v>8</x:v>
      </x:c>
      <x:c r="B2678" s="114" t="str">
        <x:v>C15</x:v>
      </x:c>
      <x:c r="C2678" s="114" t="str">
        <x:v>Puput Tri</x:v>
      </x:c>
      <x:c r="D2678" s="116"/>
    </x:row>
    <x:row r="2679" ht="15" customHeight="1">
      <x:c r="A2679" s="112" t="str">
        <x:v>8</x:v>
      </x:c>
      <x:c r="B2679" s="114" t="str">
        <x:v>D15</x:v>
      </x:c>
      <x:c r="C2679" s="114" t="str">
        <x:v>Graduation</x:v>
      </x:c>
      <x:c r="D2679" s="116"/>
    </x:row>
    <x:row r="2680" ht="15" customHeight="1">
      <x:c r="A2680" s="112" t="str">
        <x:v>8</x:v>
      </x:c>
      <x:c r="B2680" s="114" t="str">
        <x:v>F15</x:v>
      </x:c>
      <x:c r="C2680" s="114" t="str">
        <x:v>8 sept</x:v>
      </x:c>
      <x:c r="D2680" s="116"/>
    </x:row>
    <x:row r="2681" ht="15" customHeight="1">
      <x:c r="A2681" s="112" t="str">
        <x:v>8</x:v>
      </x:c>
      <x:c r="B2681" s="114" t="str">
        <x:v>H15</x:v>
      </x:c>
      <x:c r="C2681" s="114" t="n">
        <x:v>250000</x:v>
      </x:c>
      <x:c r="D2681" s="116"/>
    </x:row>
    <x:row r="2682" ht="15" customHeight="1">
      <x:c r="A2682" s="112" t="str">
        <x:v>8</x:v>
      </x:c>
      <x:c r="B2682" s="114" t="str">
        <x:v>L15</x:v>
      </x:c>
      <x:c r="C2682" s="114" t="str">
        <x:v>ADDEL </x:v>
      </x:c>
      <x:c r="D2682" s="116"/>
    </x:row>
    <x:row r="2683" ht="15" customHeight="1">
      <x:c r="A2683" s="112" t="str">
        <x:v>8</x:v>
      </x:c>
      <x:c r="B2683" s="114" t="str">
        <x:v>M15</x:v>
      </x:c>
      <x:c r="C2683" s="114" t="str">
        <x:v>FAHME</x:v>
      </x:c>
      <x:c r="D2683" s="116"/>
    </x:row>
    <x:row r="2684" ht="15" customHeight="1">
      <x:c r="A2684" s="112" t="str">
        <x:v>8</x:v>
      </x:c>
      <x:c r="B2684" s="114" t="str">
        <x:v>B16</x:v>
      </x:c>
      <x:c r="C2684" s="114" t="n">
        <x:v>13</x:v>
      </x:c>
      <x:c r="D2684" s="116"/>
    </x:row>
    <x:row r="2685" ht="15" customHeight="1">
      <x:c r="A2685" s="112" t="str">
        <x:v>8</x:v>
      </x:c>
      <x:c r="B2685" s="114" t="str">
        <x:v>C16</x:v>
      </x:c>
      <x:c r="C2685" s="114" t="str">
        <x:v>Nadya Miko</x:v>
      </x:c>
      <x:c r="D2685" s="116"/>
    </x:row>
    <x:row r="2686" ht="15" customHeight="1">
      <x:c r="A2686" s="112" t="str">
        <x:v>8</x:v>
      </x:c>
      <x:c r="B2686" s="114" t="str">
        <x:v>D16</x:v>
      </x:c>
      <x:c r="C2686" s="114" t="str">
        <x:v>Graduation</x:v>
      </x:c>
      <x:c r="D2686" s="116"/>
    </x:row>
    <x:row r="2687" ht="15" customHeight="1">
      <x:c r="A2687" s="112" t="str">
        <x:v>8</x:v>
      </x:c>
      <x:c r="B2687" s="114" t="str">
        <x:v>F16</x:v>
      </x:c>
      <x:c r="C2687" s="114" t="str">
        <x:v>8 sept</x:v>
      </x:c>
      <x:c r="D2687" s="116"/>
    </x:row>
    <x:row r="2688" ht="15" customHeight="1">
      <x:c r="A2688" s="112" t="str">
        <x:v>8</x:v>
      </x:c>
      <x:c r="B2688" s="114" t="str">
        <x:v>H16</x:v>
      </x:c>
      <x:c r="C2688" s="114" t="n">
        <x:v>250000</x:v>
      </x:c>
      <x:c r="D2688" s="116"/>
    </x:row>
    <x:row r="2689" ht="15" customHeight="1">
      <x:c r="A2689" s="112" t="str">
        <x:v>8</x:v>
      </x:c>
      <x:c r="B2689" s="114" t="str">
        <x:v>L16</x:v>
      </x:c>
      <x:c r="C2689" s="114" t="str">
        <x:v>ADDEL </x:v>
      </x:c>
      <x:c r="D2689" s="116"/>
    </x:row>
    <x:row r="2690" ht="15" customHeight="1">
      <x:c r="A2690" s="112" t="str">
        <x:v>8</x:v>
      </x:c>
      <x:c r="B2690" s="114" t="str">
        <x:v>M16</x:v>
      </x:c>
      <x:c r="C2690" s="114" t="str">
        <x:v>ADIF</x:v>
      </x:c>
      <x:c r="D2690" s="116"/>
    </x:row>
    <x:row r="2691" ht="15" customHeight="1">
      <x:c r="A2691" s="112" t="str">
        <x:v>8</x:v>
      </x:c>
      <x:c r="B2691" s="114" t="str">
        <x:v>B17</x:v>
      </x:c>
      <x:c r="C2691" s="114" t="n">
        <x:v>14</x:v>
      </x:c>
      <x:c r="D2691" s="116"/>
    </x:row>
    <x:row r="2692" ht="15" customHeight="1">
      <x:c r="A2692" s="112" t="str">
        <x:v>8</x:v>
      </x:c>
      <x:c r="B2692" s="114" t="str">
        <x:v>C17</x:v>
      </x:c>
      <x:c r="C2692" s="114" t="str">
        <x:v>Deo Putra</x:v>
      </x:c>
      <x:c r="D2692" s="116"/>
    </x:row>
    <x:row r="2693" ht="15" customHeight="1">
      <x:c r="A2693" s="112" t="str">
        <x:v>8</x:v>
      </x:c>
      <x:c r="B2693" s="114" t="str">
        <x:v>D17</x:v>
      </x:c>
      <x:c r="C2693" s="114" t="str">
        <x:v>Graduation</x:v>
      </x:c>
      <x:c r="D2693" s="116"/>
    </x:row>
    <x:row r="2694" ht="15" customHeight="1">
      <x:c r="A2694" s="112" t="str">
        <x:v>8</x:v>
      </x:c>
      <x:c r="B2694" s="114" t="str">
        <x:v>F17</x:v>
      </x:c>
      <x:c r="C2694" s="114" t="str">
        <x:v>8 sept</x:v>
      </x:c>
      <x:c r="D2694" s="116"/>
    </x:row>
    <x:row r="2695" ht="15" customHeight="1">
      <x:c r="A2695" s="112" t="str">
        <x:v>8</x:v>
      </x:c>
      <x:c r="B2695" s="114" t="str">
        <x:v>G17</x:v>
      </x:c>
      <x:c r="C2695" s="114" t="n">
        <x:v>290000</x:v>
      </x:c>
      <x:c r="D2695" s="116"/>
    </x:row>
    <x:row r="2696" ht="15" customHeight="1">
      <x:c r="A2696" s="112" t="str">
        <x:v>8</x:v>
      </x:c>
      <x:c r="B2696" s="114" t="str">
        <x:v>L17</x:v>
      </x:c>
      <x:c r="C2696" s="114" t="str">
        <x:v>ADDEL </x:v>
      </x:c>
      <x:c r="D2696" s="116"/>
    </x:row>
    <x:row r="2697" ht="15" customHeight="1">
      <x:c r="A2697" s="112" t="str">
        <x:v>8</x:v>
      </x:c>
      <x:c r="B2697" s="114" t="str">
        <x:v>M17</x:v>
      </x:c>
      <x:c r="C2697" s="114" t="str">
        <x:v>ABROR</x:v>
      </x:c>
      <x:c r="D2697" s="116"/>
    </x:row>
    <x:row r="2698" ht="15" customHeight="1">
      <x:c r="A2698" s="112" t="str">
        <x:v>8</x:v>
      </x:c>
      <x:c r="B2698" s="114" t="str">
        <x:v>B18</x:v>
      </x:c>
      <x:c r="C2698" s="114" t="n">
        <x:v>15</x:v>
      </x:c>
      <x:c r="D2698" s="116"/>
    </x:row>
    <x:row r="2699" ht="15" customHeight="1">
      <x:c r="A2699" s="112" t="str">
        <x:v>8</x:v>
      </x:c>
      <x:c r="B2699" s="114" t="str">
        <x:v>C18</x:v>
      </x:c>
      <x:c r="C2699" s="114" t="str">
        <x:v>Zahra Nur</x:v>
      </x:c>
      <x:c r="D2699" s="116"/>
    </x:row>
    <x:row r="2700" ht="15" customHeight="1">
      <x:c r="A2700" s="112" t="str">
        <x:v>8</x:v>
      </x:c>
      <x:c r="B2700" s="114" t="str">
        <x:v>D18</x:v>
      </x:c>
      <x:c r="C2700" s="114" t="str">
        <x:v>Graduation Premium</x:v>
      </x:c>
      <x:c r="D2700" s="116"/>
    </x:row>
    <x:row r="2701" ht="15" customHeight="1">
      <x:c r="A2701" s="112" t="str">
        <x:v>8</x:v>
      </x:c>
      <x:c r="B2701" s="114" t="str">
        <x:v>F18</x:v>
      </x:c>
      <x:c r="C2701" s="114" t="str">
        <x:v>8 sept</x:v>
      </x:c>
      <x:c r="D2701" s="116"/>
    </x:row>
    <x:row r="2702" ht="15" customHeight="1">
      <x:c r="A2702" s="112" t="str">
        <x:v>8</x:v>
      </x:c>
      <x:c r="B2702" s="114" t="str">
        <x:v>G18</x:v>
      </x:c>
      <x:c r="C2702" s="114" t="n">
        <x:v>220000</x:v>
      </x:c>
      <x:c r="D2702" s="116"/>
    </x:row>
    <x:row r="2703" ht="15" customHeight="1">
      <x:c r="A2703" s="112" t="str">
        <x:v>8</x:v>
      </x:c>
      <x:c r="B2703" s="114" t="str">
        <x:v>L18</x:v>
      </x:c>
      <x:c r="C2703" s="114" t="str">
        <x:v>ADDEL </x:v>
      </x:c>
      <x:c r="D2703" s="116"/>
    </x:row>
    <x:row r="2704" ht="15" customHeight="1">
      <x:c r="A2704" s="112" t="str">
        <x:v>8</x:v>
      </x:c>
      <x:c r="B2704" s="114" t="str">
        <x:v>M18</x:v>
      </x:c>
      <x:c r="C2704" s="114" t="str">
        <x:v>SAKA</x:v>
      </x:c>
      <x:c r="D2704" s="116"/>
    </x:row>
    <x:row r="2705" ht="15" customHeight="1">
      <x:c r="A2705" s="112" t="str">
        <x:v>8</x:v>
      </x:c>
      <x:c r="B2705" s="114" t="str">
        <x:v>B19</x:v>
      </x:c>
      <x:c r="C2705" s="114" t="n">
        <x:v>16</x:v>
      </x:c>
      <x:c r="D2705" s="116"/>
    </x:row>
    <x:row r="2706" ht="15" customHeight="1">
      <x:c r="A2706" s="112" t="str">
        <x:v>8</x:v>
      </x:c>
      <x:c r="B2706" s="114" t="str">
        <x:v>C19</x:v>
      </x:c>
      <x:c r="C2706" s="114" t="str">
        <x:v>Decky Septa</x:v>
      </x:c>
      <x:c r="D2706" s="116"/>
    </x:row>
    <x:row r="2707" ht="15" customHeight="1">
      <x:c r="A2707" s="112" t="str">
        <x:v>8</x:v>
      </x:c>
      <x:c r="B2707" s="114" t="str">
        <x:v>D19</x:v>
      </x:c>
      <x:c r="C2707" s="114" t="str">
        <x:v>Graduation</x:v>
      </x:c>
      <x:c r="D2707" s="116"/>
    </x:row>
    <x:row r="2708" ht="15" customHeight="1">
      <x:c r="A2708" s="112" t="str">
        <x:v>8</x:v>
      </x:c>
      <x:c r="B2708" s="114" t="str">
        <x:v>F19</x:v>
      </x:c>
      <x:c r="C2708" s="114" t="str">
        <x:v>8 sept</x:v>
      </x:c>
      <x:c r="D2708" s="116"/>
    </x:row>
    <x:row r="2709" ht="15" customHeight="1">
      <x:c r="A2709" s="112" t="str">
        <x:v>8</x:v>
      </x:c>
      <x:c r="B2709" s="114" t="str">
        <x:v>G19</x:v>
      </x:c>
      <x:c r="C2709" s="114" t="n">
        <x:v>250000</x:v>
      </x:c>
      <x:c r="D2709" s="116"/>
    </x:row>
    <x:row r="2710" ht="15" customHeight="1">
      <x:c r="A2710" s="112" t="str">
        <x:v>8</x:v>
      </x:c>
      <x:c r="B2710" s="114" t="str">
        <x:v>L19</x:v>
      </x:c>
      <x:c r="C2710" s="114" t="str">
        <x:v>ADDEL </x:v>
      </x:c>
      <x:c r="D2710" s="116"/>
    </x:row>
    <x:row r="2711" ht="15" customHeight="1">
      <x:c r="A2711" s="112" t="str">
        <x:v>8</x:v>
      </x:c>
      <x:c r="B2711" s="114" t="str">
        <x:v>M19</x:v>
      </x:c>
      <x:c r="C2711" s="114" t="str">
        <x:v>ABROR</x:v>
      </x:c>
      <x:c r="D2711" s="116"/>
    </x:row>
    <x:row r="2712" ht="15" customHeight="1">
      <x:c r="A2712" s="112" t="str">
        <x:v>8</x:v>
      </x:c>
      <x:c r="B2712" s="114" t="str">
        <x:v>B20</x:v>
      </x:c>
      <x:c r="C2712" s="114" t="n">
        <x:v>17</x:v>
      </x:c>
      <x:c r="D2712" s="116"/>
    </x:row>
    <x:row r="2713" ht="15" customHeight="1">
      <x:c r="A2713" s="112" t="str">
        <x:v>8</x:v>
      </x:c>
      <x:c r="B2713" s="114" t="str">
        <x:v>C20</x:v>
      </x:c>
      <x:c r="C2713" s="114" t="str">
        <x:v>Qori Susi Alifah</x:v>
      </x:c>
      <x:c r="D2713" s="116"/>
    </x:row>
    <x:row r="2714" ht="15" customHeight="1">
      <x:c r="A2714" s="112" t="str">
        <x:v>8</x:v>
      </x:c>
      <x:c r="B2714" s="114" t="str">
        <x:v>D20</x:v>
      </x:c>
      <x:c r="C2714" s="114" t="str">
        <x:v>Graduation</x:v>
      </x:c>
      <x:c r="D2714" s="116"/>
    </x:row>
    <x:row r="2715" ht="15" customHeight="1">
      <x:c r="A2715" s="112" t="str">
        <x:v>8</x:v>
      </x:c>
      <x:c r="B2715" s="114" t="str">
        <x:v>F20</x:v>
      </x:c>
      <x:c r="C2715" s="114" t="str">
        <x:v>8 sept</x:v>
      </x:c>
      <x:c r="D2715" s="116"/>
    </x:row>
    <x:row r="2716" ht="15" customHeight="1">
      <x:c r="A2716" s="112" t="str">
        <x:v>8</x:v>
      </x:c>
      <x:c r="B2716" s="114" t="str">
        <x:v>H20</x:v>
      </x:c>
      <x:c r="C2716" s="114" t="n">
        <x:v>330000</x:v>
      </x:c>
      <x:c r="D2716" s="116"/>
    </x:row>
    <x:row r="2717" ht="15" customHeight="1">
      <x:c r="A2717" s="112" t="str">
        <x:v>8</x:v>
      </x:c>
      <x:c r="B2717" s="114" t="str">
        <x:v>L20</x:v>
      </x:c>
      <x:c r="C2717" s="114" t="str">
        <x:v>ADDEL </x:v>
      </x:c>
      <x:c r="D2717" s="116"/>
    </x:row>
    <x:row r="2718" ht="15" customHeight="1">
      <x:c r="A2718" s="112" t="str">
        <x:v>8</x:v>
      </x:c>
      <x:c r="B2718" s="114" t="str">
        <x:v>M20</x:v>
      </x:c>
      <x:c r="C2718" s="114" t="str">
        <x:v>SAKA</x:v>
      </x:c>
      <x:c r="D2718" s="116"/>
    </x:row>
    <x:row r="2719" ht="15" customHeight="1">
      <x:c r="A2719" s="112" t="str">
        <x:v>8</x:v>
      </x:c>
      <x:c r="B2719" s="114" t="str">
        <x:v>B21</x:v>
      </x:c>
      <x:c r="C2719" s="114" t="n">
        <x:v>18</x:v>
      </x:c>
      <x:c r="D2719" s="116"/>
    </x:row>
    <x:row r="2720" ht="15" customHeight="1">
      <x:c r="A2720" s="112" t="str">
        <x:v>8</x:v>
      </x:c>
      <x:c r="B2720" s="114" t="str">
        <x:v>C21</x:v>
      </x:c>
      <x:c r="C2720" s="114" t="str">
        <x:v>Dewi Amarwati</x:v>
      </x:c>
      <x:c r="D2720" s="116"/>
    </x:row>
    <x:row r="2721" ht="15" customHeight="1">
      <x:c r="A2721" s="112" t="str">
        <x:v>8</x:v>
      </x:c>
      <x:c r="B2721" s="114" t="str">
        <x:v>D21</x:v>
      </x:c>
      <x:c r="C2721" s="114" t="str">
        <x:v>Graduation</x:v>
      </x:c>
      <x:c r="D2721" s="116"/>
    </x:row>
    <x:row r="2722" ht="15" customHeight="1">
      <x:c r="A2722" s="112" t="str">
        <x:v>8</x:v>
      </x:c>
      <x:c r="B2722" s="114" t="str">
        <x:v>F21</x:v>
      </x:c>
      <x:c r="C2722" s="114" t="str">
        <x:v>8 sept</x:v>
      </x:c>
      <x:c r="D2722" s="116"/>
    </x:row>
    <x:row r="2723" ht="15" customHeight="1">
      <x:c r="A2723" s="112" t="str">
        <x:v>8</x:v>
      </x:c>
      <x:c r="B2723" s="114" t="str">
        <x:v>H21</x:v>
      </x:c>
      <x:c r="C2723" s="114" t="n">
        <x:v>350000</x:v>
      </x:c>
      <x:c r="D2723" s="116"/>
    </x:row>
    <x:row r="2724" ht="15" customHeight="1">
      <x:c r="A2724" s="112" t="str">
        <x:v>8</x:v>
      </x:c>
      <x:c r="B2724" s="114" t="str">
        <x:v>L21</x:v>
      </x:c>
      <x:c r="C2724" s="114" t="str">
        <x:v>ADDEL </x:v>
      </x:c>
      <x:c r="D2724" s="116"/>
    </x:row>
    <x:row r="2725" ht="15" customHeight="1">
      <x:c r="A2725" s="112" t="str">
        <x:v>8</x:v>
      </x:c>
      <x:c r="B2725" s="114" t="str">
        <x:v>M21</x:v>
      </x:c>
      <x:c r="C2725" s="114" t="str">
        <x:v>ABROR</x:v>
      </x:c>
      <x:c r="D2725" s="116"/>
    </x:row>
    <x:row r="2726" ht="15" customHeight="1">
      <x:c r="A2726" s="112" t="str">
        <x:v>8</x:v>
      </x:c>
      <x:c r="B2726" s="114" t="str">
        <x:v>B22</x:v>
      </x:c>
      <x:c r="C2726" s="114" t="n">
        <x:v>19</x:v>
      </x:c>
      <x:c r="D2726" s="116"/>
    </x:row>
    <x:row r="2727" ht="15" customHeight="1">
      <x:c r="A2727" s="112" t="str">
        <x:v>8</x:v>
      </x:c>
      <x:c r="B2727" s="114" t="str">
        <x:v>C22</x:v>
      </x:c>
      <x:c r="C2727" s="114" t="str">
        <x:v>Zaki</x:v>
      </x:c>
      <x:c r="D2727" s="116"/>
    </x:row>
    <x:row r="2728" ht="15" customHeight="1">
      <x:c r="A2728" s="112" t="str">
        <x:v>8</x:v>
      </x:c>
      <x:c r="B2728" s="114" t="str">
        <x:v>D22</x:v>
      </x:c>
      <x:c r="C2728" s="114" t="str">
        <x:v>Graduation</x:v>
      </x:c>
      <x:c r="D2728" s="116"/>
    </x:row>
    <x:row r="2729" ht="15" customHeight="1">
      <x:c r="A2729" s="112" t="str">
        <x:v>8</x:v>
      </x:c>
      <x:c r="B2729" s="114" t="str">
        <x:v>F22</x:v>
      </x:c>
      <x:c r="C2729" s="114" t="str">
        <x:v>8 sept</x:v>
      </x:c>
      <x:c r="D2729" s="116"/>
    </x:row>
    <x:row r="2730" ht="15" customHeight="1">
      <x:c r="A2730" s="112" t="str">
        <x:v>8</x:v>
      </x:c>
      <x:c r="B2730" s="114" t="str">
        <x:v>G22</x:v>
      </x:c>
      <x:c r="C2730" s="114" t="n">
        <x:v>250000</x:v>
      </x:c>
      <x:c r="D2730" s="116"/>
    </x:row>
    <x:row r="2731" ht="15" customHeight="1">
      <x:c r="A2731" s="112" t="str">
        <x:v>8</x:v>
      </x:c>
      <x:c r="B2731" s="114" t="str">
        <x:v>L22</x:v>
      </x:c>
      <x:c r="C2731" s="114" t="str">
        <x:v>ADDEL </x:v>
      </x:c>
      <x:c r="D2731" s="116"/>
    </x:row>
    <x:row r="2732" ht="15" customHeight="1">
      <x:c r="A2732" s="112" t="str">
        <x:v>8</x:v>
      </x:c>
      <x:c r="B2732" s="114" t="str">
        <x:v>M22</x:v>
      </x:c>
      <x:c r="C2732" s="114" t="str">
        <x:v>ADIF</x:v>
      </x:c>
      <x:c r="D2732" s="116"/>
    </x:row>
    <x:row r="2733" ht="15" customHeight="1">
      <x:c r="A2733" s="112" t="str">
        <x:v>8</x:v>
      </x:c>
      <x:c r="B2733" s="114" t="str">
        <x:v>B23</x:v>
      </x:c>
      <x:c r="C2733" s="114" t="n">
        <x:v>20</x:v>
      </x:c>
      <x:c r="D2733" s="116"/>
    </x:row>
    <x:row r="2734" ht="15" customHeight="1">
      <x:c r="A2734" s="112" t="str">
        <x:v>8</x:v>
      </x:c>
      <x:c r="B2734" s="114" t="str">
        <x:v>C23</x:v>
      </x:c>
      <x:c r="C2734" s="114" t="str">
        <x:v>Sabiq</x:v>
      </x:c>
      <x:c r="D2734" s="116"/>
    </x:row>
    <x:row r="2735" ht="15" customHeight="1">
      <x:c r="A2735" s="112" t="str">
        <x:v>8</x:v>
      </x:c>
      <x:c r="B2735" s="114" t="str">
        <x:v>D23</x:v>
      </x:c>
      <x:c r="C2735" s="114" t="str">
        <x:v>Graduation</x:v>
      </x:c>
      <x:c r="D2735" s="116"/>
    </x:row>
    <x:row r="2736" ht="15" customHeight="1">
      <x:c r="A2736" s="112" t="str">
        <x:v>8</x:v>
      </x:c>
      <x:c r="B2736" s="114" t="str">
        <x:v>F23</x:v>
      </x:c>
      <x:c r="C2736" s="114" t="str">
        <x:v>8 sept</x:v>
      </x:c>
      <x:c r="D2736" s="116"/>
    </x:row>
    <x:row r="2737" ht="15" customHeight="1">
      <x:c r="A2737" s="112" t="str">
        <x:v>8</x:v>
      </x:c>
      <x:c r="B2737" s="114" t="str">
        <x:v>G23</x:v>
      </x:c>
      <x:c r="C2737" s="114" t="n">
        <x:v>250000</x:v>
      </x:c>
      <x:c r="D2737" s="116"/>
    </x:row>
    <x:row r="2738" ht="15" customHeight="1">
      <x:c r="A2738" s="112" t="str">
        <x:v>8</x:v>
      </x:c>
      <x:c r="B2738" s="114" t="str">
        <x:v>L23</x:v>
      </x:c>
      <x:c r="C2738" s="114" t="str">
        <x:v>ADDEL </x:v>
      </x:c>
      <x:c r="D2738" s="116"/>
    </x:row>
    <x:row r="2739" ht="15" customHeight="1">
      <x:c r="A2739" s="112" t="str">
        <x:v>8</x:v>
      </x:c>
      <x:c r="B2739" s="114" t="str">
        <x:v>M23</x:v>
      </x:c>
      <x:c r="C2739" s="114" t="str">
        <x:v>SAKA</x:v>
      </x:c>
      <x:c r="D2739" s="116"/>
    </x:row>
    <x:row r="2740" ht="15" customHeight="1">
      <x:c r="A2740" s="112" t="str">
        <x:v>8</x:v>
      </x:c>
      <x:c r="B2740" s="114" t="str">
        <x:v>B24</x:v>
      </x:c>
      <x:c r="C2740" s="114" t="n">
        <x:v>21</x:v>
      </x:c>
      <x:c r="D2740" s="116"/>
    </x:row>
    <x:row r="2741" ht="15" customHeight="1">
      <x:c r="A2741" s="112" t="str">
        <x:v>8</x:v>
      </x:c>
      <x:c r="B2741" s="114" t="str">
        <x:v>C24</x:v>
      </x:c>
      <x:c r="C2741" s="114" t="str">
        <x:v>Jasmine Malaeka</x:v>
      </x:c>
      <x:c r="D2741" s="116"/>
    </x:row>
    <x:row r="2742" ht="15" customHeight="1">
      <x:c r="A2742" s="112" t="str">
        <x:v>8</x:v>
      </x:c>
      <x:c r="B2742" s="114" t="str">
        <x:v>D24</x:v>
      </x:c>
      <x:c r="C2742" s="114" t="str">
        <x:v>Graduation</x:v>
      </x:c>
      <x:c r="D2742" s="116"/>
    </x:row>
    <x:row r="2743" ht="15" customHeight="1">
      <x:c r="A2743" s="112" t="str">
        <x:v>8</x:v>
      </x:c>
      <x:c r="B2743" s="114" t="str">
        <x:v>F24</x:v>
      </x:c>
      <x:c r="C2743" s="114" t="str">
        <x:v>8 sept</x:v>
      </x:c>
      <x:c r="D2743" s="116"/>
    </x:row>
    <x:row r="2744" ht="15" customHeight="1">
      <x:c r="A2744" s="112" t="str">
        <x:v>8</x:v>
      </x:c>
      <x:c r="B2744" s="114" t="str">
        <x:v>H24</x:v>
      </x:c>
      <x:c r="C2744" s="114" t="n">
        <x:v>250000</x:v>
      </x:c>
      <x:c r="D2744" s="116"/>
    </x:row>
    <x:row r="2745" ht="15" customHeight="1">
      <x:c r="A2745" s="112" t="str">
        <x:v>8</x:v>
      </x:c>
      <x:c r="B2745" s="114" t="str">
        <x:v>L24</x:v>
      </x:c>
      <x:c r="C2745" s="114" t="str">
        <x:v>ADDEL </x:v>
      </x:c>
      <x:c r="D2745" s="116"/>
    </x:row>
    <x:row r="2746" ht="15" customHeight="1">
      <x:c r="A2746" s="112" t="str">
        <x:v>8</x:v>
      </x:c>
      <x:c r="B2746" s="114" t="str">
        <x:v>M24</x:v>
      </x:c>
      <x:c r="C2746" s="114" t="str">
        <x:v>ADIF</x:v>
      </x:c>
      <x:c r="D2746" s="116"/>
    </x:row>
    <x:row r="2747" ht="15" customHeight="1">
      <x:c r="A2747" s="112" t="str">
        <x:v>8</x:v>
      </x:c>
      <x:c r="B2747" s="114" t="str">
        <x:v>B25</x:v>
      </x:c>
      <x:c r="C2747" s="114" t="n">
        <x:v>22</x:v>
      </x:c>
      <x:c r="D2747" s="116"/>
    </x:row>
    <x:row r="2748" ht="15" customHeight="1">
      <x:c r="A2748" s="112" t="str">
        <x:v>8</x:v>
      </x:c>
      <x:c r="B2748" s="114" t="str">
        <x:v>C25</x:v>
      </x:c>
      <x:c r="C2748" s="114" t="str">
        <x:v>Deri Dernata</x:v>
      </x:c>
      <x:c r="D2748" s="116"/>
    </x:row>
    <x:row r="2749" ht="15" customHeight="1">
      <x:c r="A2749" s="112" t="str">
        <x:v>8</x:v>
      </x:c>
      <x:c r="B2749" s="114" t="str">
        <x:v>D25</x:v>
      </x:c>
      <x:c r="C2749" s="114" t="str">
        <x:v>Graduation</x:v>
      </x:c>
      <x:c r="D2749" s="116"/>
    </x:row>
    <x:row r="2750" ht="15" customHeight="1">
      <x:c r="A2750" s="112" t="str">
        <x:v>8</x:v>
      </x:c>
      <x:c r="B2750" s="114" t="str">
        <x:v>F25</x:v>
      </x:c>
      <x:c r="C2750" s="114" t="str">
        <x:v>8 sept</x:v>
      </x:c>
      <x:c r="D2750" s="116"/>
    </x:row>
    <x:row r="2751" ht="15" customHeight="1">
      <x:c r="A2751" s="112" t="str">
        <x:v>8</x:v>
      </x:c>
      <x:c r="B2751" s="114" t="str">
        <x:v>G25</x:v>
      </x:c>
      <x:c r="C2751" s="114" t="n">
        <x:v>250000</x:v>
      </x:c>
      <x:c r="D2751" s="116"/>
    </x:row>
    <x:row r="2752" ht="15" customHeight="1">
      <x:c r="A2752" s="112" t="str">
        <x:v>8</x:v>
      </x:c>
      <x:c r="B2752" s="114" t="str">
        <x:v>L25</x:v>
      </x:c>
      <x:c r="C2752" s="114" t="str">
        <x:v>ADDEL </x:v>
      </x:c>
      <x:c r="D2752" s="116"/>
    </x:row>
    <x:row r="2753" ht="15" customHeight="1">
      <x:c r="A2753" s="112" t="str">
        <x:v>8</x:v>
      </x:c>
      <x:c r="B2753" s="114" t="str">
        <x:v>M25</x:v>
      </x:c>
      <x:c r="C2753" s="114" t="str">
        <x:v>SAKA</x:v>
      </x:c>
      <x:c r="D2753" s="116"/>
    </x:row>
    <x:row r="2754" ht="15" customHeight="1">
      <x:c r="A2754" s="112" t="str">
        <x:v>8</x:v>
      </x:c>
      <x:c r="B2754" s="114" t="str">
        <x:v>B26</x:v>
      </x:c>
      <x:c r="C2754" s="114" t="n">
        <x:v>23</x:v>
      </x:c>
      <x:c r="D2754" s="116"/>
    </x:row>
    <x:row r="2755" ht="15" customHeight="1">
      <x:c r="A2755" s="112" t="str">
        <x:v>8</x:v>
      </x:c>
      <x:c r="B2755" s="114" t="str">
        <x:v>C26</x:v>
      </x:c>
      <x:c r="C2755" s="114" t="str">
        <x:v>Faizah</x:v>
      </x:c>
      <x:c r="D2755" s="116"/>
    </x:row>
    <x:row r="2756" ht="15" customHeight="1">
      <x:c r="A2756" s="112" t="str">
        <x:v>8</x:v>
      </x:c>
      <x:c r="B2756" s="114" t="str">
        <x:v>D26</x:v>
      </x:c>
      <x:c r="C2756" s="114" t="str">
        <x:v>Graduation</x:v>
      </x:c>
      <x:c r="D2756" s="116"/>
    </x:row>
    <x:row r="2757" ht="15" customHeight="1">
      <x:c r="A2757" s="112" t="str">
        <x:v>8</x:v>
      </x:c>
      <x:c r="B2757" s="114" t="str">
        <x:v>F26</x:v>
      </x:c>
      <x:c r="C2757" s="114" t="str">
        <x:v>8 sept</x:v>
      </x:c>
      <x:c r="D2757" s="116"/>
    </x:row>
    <x:row r="2758" ht="15" customHeight="1">
      <x:c r="A2758" s="112" t="str">
        <x:v>8</x:v>
      </x:c>
      <x:c r="B2758" s="114" t="str">
        <x:v>H26</x:v>
      </x:c>
      <x:c r="C2758" s="114" t="n">
        <x:v>270000</x:v>
      </x:c>
      <x:c r="D2758" s="116"/>
    </x:row>
    <x:row r="2759" ht="15" customHeight="1">
      <x:c r="A2759" s="112" t="str">
        <x:v>8</x:v>
      </x:c>
      <x:c r="B2759" s="114" t="str">
        <x:v>L26</x:v>
      </x:c>
      <x:c r="C2759" s="114" t="str">
        <x:v>ADDEL </x:v>
      </x:c>
      <x:c r="D2759" s="116"/>
    </x:row>
    <x:row r="2760" ht="15" customHeight="1">
      <x:c r="A2760" s="112" t="str">
        <x:v>8</x:v>
      </x:c>
      <x:c r="B2760" s="114" t="str">
        <x:v>M26</x:v>
      </x:c>
      <x:c r="C2760" s="114" t="str">
        <x:v>ABROR</x:v>
      </x:c>
      <x:c r="D2760" s="116"/>
    </x:row>
    <x:row r="2761" ht="15" customHeight="1">
      <x:c r="A2761" s="112" t="str">
        <x:v>8</x:v>
      </x:c>
      <x:c r="B2761" s="114" t="str">
        <x:v>B27</x:v>
      </x:c>
      <x:c r="C2761" s="114" t="n">
        <x:v>24</x:v>
      </x:c>
      <x:c r="D2761" s="116"/>
    </x:row>
    <x:row r="2762" ht="15" customHeight="1">
      <x:c r="A2762" s="112" t="str">
        <x:v>8</x:v>
      </x:c>
      <x:c r="B2762" s="114" t="str">
        <x:v>C27</x:v>
      </x:c>
      <x:c r="C2762" s="114" t="str">
        <x:v>Dhiya</x:v>
      </x:c>
      <x:c r="D2762" s="116"/>
    </x:row>
    <x:row r="2763" ht="15" customHeight="1">
      <x:c r="A2763" s="112" t="str">
        <x:v>8</x:v>
      </x:c>
      <x:c r="B2763" s="114" t="str">
        <x:v>D27</x:v>
      </x:c>
      <x:c r="C2763" s="114" t="str">
        <x:v>Graduation</x:v>
      </x:c>
      <x:c r="D2763" s="116"/>
    </x:row>
    <x:row r="2764" ht="15" customHeight="1">
      <x:c r="A2764" s="112" t="str">
        <x:v>8</x:v>
      </x:c>
      <x:c r="B2764" s="114" t="str">
        <x:v>F27</x:v>
      </x:c>
      <x:c r="C2764" s="114" t="str">
        <x:v>8 sept</x:v>
      </x:c>
      <x:c r="D2764" s="116"/>
    </x:row>
    <x:row r="2765" ht="15" customHeight="1">
      <x:c r="A2765" s="112" t="str">
        <x:v>8</x:v>
      </x:c>
      <x:c r="B2765" s="114" t="str">
        <x:v>G27</x:v>
      </x:c>
      <x:c r="C2765" s="114" t="n">
        <x:v>250000</x:v>
      </x:c>
      <x:c r="D2765" s="116"/>
    </x:row>
    <x:row r="2766" ht="15" customHeight="1">
      <x:c r="A2766" s="112" t="str">
        <x:v>8</x:v>
      </x:c>
      <x:c r="B2766" s="114" t="str">
        <x:v>L27</x:v>
      </x:c>
      <x:c r="C2766" s="114" t="str">
        <x:v>ADDEL </x:v>
      </x:c>
      <x:c r="D2766" s="116"/>
    </x:row>
    <x:row r="2767" ht="15" customHeight="1">
      <x:c r="A2767" s="112" t="str">
        <x:v>8</x:v>
      </x:c>
      <x:c r="B2767" s="114" t="str">
        <x:v>M27</x:v>
      </x:c>
      <x:c r="C2767" s="114" t="str">
        <x:v>FAHME</x:v>
      </x:c>
      <x:c r="D2767" s="116"/>
    </x:row>
    <x:row r="2768" ht="15" customHeight="1">
      <x:c r="A2768" s="112" t="str">
        <x:v>8</x:v>
      </x:c>
      <x:c r="B2768" s="114" t="str">
        <x:v>B28</x:v>
      </x:c>
      <x:c r="C2768" s="114" t="n">
        <x:v>25</x:v>
      </x:c>
      <x:c r="D2768" s="116"/>
    </x:row>
    <x:row r="2769" ht="15" customHeight="1">
      <x:c r="A2769" s="112" t="str">
        <x:v>8</x:v>
      </x:c>
      <x:c r="B2769" s="114" t="str">
        <x:v>C28</x:v>
      </x:c>
      <x:c r="C2769" s="114" t="str">
        <x:v>Refanie Kurnia</x:v>
      </x:c>
      <x:c r="D2769" s="116"/>
    </x:row>
    <x:row r="2770" ht="15" customHeight="1">
      <x:c r="A2770" s="112" t="str">
        <x:v>8</x:v>
      </x:c>
      <x:c r="B2770" s="114" t="str">
        <x:v>D28</x:v>
      </x:c>
      <x:c r="C2770" s="114" t="str">
        <x:v>Graduation</x:v>
      </x:c>
      <x:c r="D2770" s="116"/>
    </x:row>
    <x:row r="2771" ht="15" customHeight="1">
      <x:c r="A2771" s="112" t="str">
        <x:v>8</x:v>
      </x:c>
      <x:c r="B2771" s="114" t="str">
        <x:v>F28</x:v>
      </x:c>
      <x:c r="C2771" s="114" t="str">
        <x:v>8 sept</x:v>
      </x:c>
      <x:c r="D2771" s="116"/>
    </x:row>
    <x:row r="2772" ht="15" customHeight="1">
      <x:c r="A2772" s="112" t="str">
        <x:v>8</x:v>
      </x:c>
      <x:c r="B2772" s="114" t="str">
        <x:v>H28</x:v>
      </x:c>
      <x:c r="C2772" s="114" t="n">
        <x:v>250000</x:v>
      </x:c>
      <x:c r="D2772" s="116"/>
    </x:row>
    <x:row r="2773" ht="15" customHeight="1">
      <x:c r="A2773" s="112" t="str">
        <x:v>8</x:v>
      </x:c>
      <x:c r="B2773" s="114" t="str">
        <x:v>L28</x:v>
      </x:c>
      <x:c r="C2773" s="114" t="str">
        <x:v>ADDEL </x:v>
      </x:c>
      <x:c r="D2773" s="116"/>
    </x:row>
    <x:row r="2774" ht="15" customHeight="1">
      <x:c r="A2774" s="112" t="str">
        <x:v>8</x:v>
      </x:c>
      <x:c r="B2774" s="114" t="str">
        <x:v>M28</x:v>
      </x:c>
      <x:c r="C2774" s="114" t="str">
        <x:v>ADIF</x:v>
      </x:c>
      <x:c r="D2774" s="116"/>
    </x:row>
    <x:row r="2775" ht="15" customHeight="1">
      <x:c r="A2775" s="112" t="str">
        <x:v>8</x:v>
      </x:c>
      <x:c r="B2775" s="114" t="str">
        <x:v>B29</x:v>
      </x:c>
      <x:c r="C2775" s="114" t="n">
        <x:v>26</x:v>
      </x:c>
      <x:c r="D2775" s="116"/>
    </x:row>
    <x:row r="2776" ht="15" customHeight="1">
      <x:c r="A2776" s="112" t="str">
        <x:v>8</x:v>
      </x:c>
      <x:c r="B2776" s="114" t="str">
        <x:v>C29</x:v>
      </x:c>
      <x:c r="C2776" s="114" t="str">
        <x:v>Evan</x:v>
      </x:c>
      <x:c r="D2776" s="116"/>
    </x:row>
    <x:row r="2777" ht="15" customHeight="1">
      <x:c r="A2777" s="112" t="str">
        <x:v>8</x:v>
      </x:c>
      <x:c r="B2777" s="114" t="str">
        <x:v>D29</x:v>
      </x:c>
      <x:c r="C2777" s="114" t="str">
        <x:v>Graduation</x:v>
      </x:c>
      <x:c r="D2777" s="116"/>
    </x:row>
    <x:row r="2778" ht="15" customHeight="1">
      <x:c r="A2778" s="112" t="str">
        <x:v>8</x:v>
      </x:c>
      <x:c r="B2778" s="114" t="str">
        <x:v>F29</x:v>
      </x:c>
      <x:c r="C2778" s="114" t="str">
        <x:v>8 sept</x:v>
      </x:c>
      <x:c r="D2778" s="116"/>
    </x:row>
    <x:row r="2779" ht="15" customHeight="1">
      <x:c r="A2779" s="112" t="str">
        <x:v>8</x:v>
      </x:c>
      <x:c r="B2779" s="114" t="str">
        <x:v>G29</x:v>
      </x:c>
      <x:c r="C2779" s="114" t="n">
        <x:v>250000</x:v>
      </x:c>
      <x:c r="D2779" s="116"/>
    </x:row>
    <x:row r="2780" ht="15" customHeight="1">
      <x:c r="A2780" s="112" t="str">
        <x:v>8</x:v>
      </x:c>
      <x:c r="B2780" s="114" t="str">
        <x:v>L29</x:v>
      </x:c>
      <x:c r="C2780" s="114" t="str">
        <x:v>ADDEL </x:v>
      </x:c>
      <x:c r="D2780" s="116"/>
    </x:row>
    <x:row r="2781" ht="15" customHeight="1">
      <x:c r="A2781" s="112" t="str">
        <x:v>8</x:v>
      </x:c>
      <x:c r="B2781" s="114" t="str">
        <x:v>M29</x:v>
      </x:c>
      <x:c r="C2781" s="114" t="str">
        <x:v>SAKA</x:v>
      </x:c>
      <x:c r="D2781" s="116"/>
    </x:row>
    <x:row r="2782" ht="15" customHeight="1">
      <x:c r="A2782" s="112" t="str">
        <x:v>8</x:v>
      </x:c>
      <x:c r="B2782" s="114" t="str">
        <x:v>B30</x:v>
      </x:c>
      <x:c r="C2782" s="114" t="n">
        <x:v>27</x:v>
      </x:c>
      <x:c r="D2782" s="116"/>
    </x:row>
    <x:row r="2783" ht="15" customHeight="1">
      <x:c r="A2783" s="112" t="str">
        <x:v>8</x:v>
      </x:c>
      <x:c r="B2783" s="114" t="str">
        <x:v>C30</x:v>
      </x:c>
      <x:c r="C2783" s="114" t="str">
        <x:v>Lintang Budiarti</x:v>
      </x:c>
      <x:c r="D2783" s="116"/>
    </x:row>
    <x:row r="2784" ht="15" customHeight="1">
      <x:c r="A2784" s="112" t="str">
        <x:v>8</x:v>
      </x:c>
      <x:c r="B2784" s="114" t="str">
        <x:v>D30</x:v>
      </x:c>
      <x:c r="C2784" s="114" t="str">
        <x:v>Graduation</x:v>
      </x:c>
      <x:c r="D2784" s="116"/>
    </x:row>
    <x:row r="2785" ht="15" customHeight="1">
      <x:c r="A2785" s="112" t="str">
        <x:v>8</x:v>
      </x:c>
      <x:c r="B2785" s="114" t="str">
        <x:v>F30</x:v>
      </x:c>
      <x:c r="C2785" s="114" t="str">
        <x:v>8 sept</x:v>
      </x:c>
      <x:c r="D2785" s="116"/>
    </x:row>
    <x:row r="2786" ht="15" customHeight="1">
      <x:c r="A2786" s="112" t="str">
        <x:v>8</x:v>
      </x:c>
      <x:c r="B2786" s="114" t="str">
        <x:v>H30</x:v>
      </x:c>
      <x:c r="C2786" s="114" t="n">
        <x:v>490000</x:v>
      </x:c>
      <x:c r="D2786" s="116"/>
    </x:row>
    <x:row r="2787" ht="15" customHeight="1">
      <x:c r="A2787" s="112" t="str">
        <x:v>8</x:v>
      </x:c>
      <x:c r="B2787" s="114" t="str">
        <x:v>L30</x:v>
      </x:c>
      <x:c r="C2787" s="114" t="str">
        <x:v>ADDEL </x:v>
      </x:c>
      <x:c r="D2787" s="116"/>
    </x:row>
    <x:row r="2788" ht="15" customHeight="1">
      <x:c r="A2788" s="112" t="str">
        <x:v>8</x:v>
      </x:c>
      <x:c r="B2788" s="114" t="str">
        <x:v>M30</x:v>
      </x:c>
      <x:c r="C2788" s="114" t="str">
        <x:v>ADIF</x:v>
      </x:c>
      <x:c r="D2788" s="116"/>
    </x:row>
    <x:row r="2789" ht="15" customHeight="1">
      <x:c r="A2789" s="112" t="str">
        <x:v>8</x:v>
      </x:c>
      <x:c r="B2789" s="114" t="str">
        <x:v>B31</x:v>
      </x:c>
      <x:c r="C2789" s="114" t="n">
        <x:v>28</x:v>
      </x:c>
      <x:c r="D2789" s="116"/>
    </x:row>
    <x:row r="2790" ht="15" customHeight="1">
      <x:c r="A2790" s="112" t="str">
        <x:v>8</x:v>
      </x:c>
      <x:c r="B2790" s="114" t="str">
        <x:v>C31</x:v>
      </x:c>
      <x:c r="C2790" s="114" t="str">
        <x:v>Rita</x:v>
      </x:c>
      <x:c r="D2790" s="116"/>
    </x:row>
    <x:row r="2791" ht="15" customHeight="1">
      <x:c r="A2791" s="112" t="str">
        <x:v>8</x:v>
      </x:c>
      <x:c r="B2791" s="114" t="str">
        <x:v>D31</x:v>
      </x:c>
      <x:c r="C2791" s="114" t="str">
        <x:v>Graduation</x:v>
      </x:c>
      <x:c r="D2791" s="116"/>
    </x:row>
    <x:row r="2792" ht="15" customHeight="1">
      <x:c r="A2792" s="112" t="str">
        <x:v>8</x:v>
      </x:c>
      <x:c r="B2792" s="114" t="str">
        <x:v>F31</x:v>
      </x:c>
      <x:c r="C2792" s="114" t="str">
        <x:v>8 sept</x:v>
      </x:c>
      <x:c r="D2792" s="116"/>
    </x:row>
    <x:row r="2793" ht="15" customHeight="1">
      <x:c r="A2793" s="112" t="str">
        <x:v>8</x:v>
      </x:c>
      <x:c r="B2793" s="114" t="str">
        <x:v>H31</x:v>
      </x:c>
      <x:c r="C2793" s="114" t="n">
        <x:v>250000</x:v>
      </x:c>
      <x:c r="D2793" s="116"/>
    </x:row>
    <x:row r="2794" ht="15" customHeight="1">
      <x:c r="A2794" s="112" t="str">
        <x:v>8</x:v>
      </x:c>
      <x:c r="B2794" s="114" t="str">
        <x:v>L31</x:v>
      </x:c>
      <x:c r="C2794" s="114" t="str">
        <x:v>ADDEL </x:v>
      </x:c>
      <x:c r="D2794" s="116"/>
    </x:row>
    <x:row r="2795" ht="15" customHeight="1">
      <x:c r="A2795" s="112" t="str">
        <x:v>8</x:v>
      </x:c>
      <x:c r="B2795" s="114" t="str">
        <x:v>M31</x:v>
      </x:c>
      <x:c r="C2795" s="114" t="str">
        <x:v>FAHME</x:v>
      </x:c>
      <x:c r="D2795" s="116"/>
    </x:row>
    <x:row r="2796" ht="15" customHeight="1">
      <x:c r="A2796" s="112" t="str">
        <x:v>8</x:v>
      </x:c>
      <x:c r="B2796" s="114" t="str">
        <x:v>B32</x:v>
      </x:c>
      <x:c r="C2796" s="114" t="n">
        <x:v>29</x:v>
      </x:c>
      <x:c r="D2796" s="116"/>
    </x:row>
    <x:row r="2797" ht="15" customHeight="1">
      <x:c r="A2797" s="112" t="str">
        <x:v>8</x:v>
      </x:c>
      <x:c r="B2797" s="114" t="str">
        <x:v>C32</x:v>
      </x:c>
      <x:c r="C2797" s="114" t="str">
        <x:v>Delfi</x:v>
      </x:c>
      <x:c r="D2797" s="116"/>
    </x:row>
    <x:row r="2798" ht="15" customHeight="1">
      <x:c r="A2798" s="112" t="str">
        <x:v>8</x:v>
      </x:c>
      <x:c r="B2798" s="114" t="str">
        <x:v>D32</x:v>
      </x:c>
      <x:c r="C2798" s="114" t="str">
        <x:v>Graduation</x:v>
      </x:c>
      <x:c r="D2798" s="116"/>
    </x:row>
    <x:row r="2799" ht="15" customHeight="1">
      <x:c r="A2799" s="112" t="str">
        <x:v>8</x:v>
      </x:c>
      <x:c r="B2799" s="114" t="str">
        <x:v>F32</x:v>
      </x:c>
      <x:c r="C2799" s="114" t="str">
        <x:v>9 sept</x:v>
      </x:c>
      <x:c r="D2799" s="116"/>
    </x:row>
    <x:row r="2800" ht="15" customHeight="1">
      <x:c r="A2800" s="112" t="str">
        <x:v>8</x:v>
      </x:c>
      <x:c r="B2800" s="114" t="str">
        <x:v>H32</x:v>
      </x:c>
      <x:c r="C2800" s="114" t="n">
        <x:v>100000</x:v>
      </x:c>
      <x:c r="D2800" s="116"/>
    </x:row>
    <x:row r="2801" ht="15" customHeight="1">
      <x:c r="A2801" s="112" t="str">
        <x:v>8</x:v>
      </x:c>
      <x:c r="B2801" s="114" t="str">
        <x:v>I32</x:v>
      </x:c>
      <x:c r="C2801" s="114" t="str">
        <x:v>DP</x:v>
      </x:c>
      <x:c r="D2801" s="116"/>
    </x:row>
    <x:row r="2802" ht="15" customHeight="1">
      <x:c r="A2802" s="112" t="str">
        <x:v>8</x:v>
      </x:c>
      <x:c r="B2802" s="114" t="str">
        <x:v>L32</x:v>
      </x:c>
      <x:c r="C2802" s="114" t="str">
        <x:v>AMEL</x:v>
      </x:c>
      <x:c r="D2802" s="116"/>
    </x:row>
    <x:row r="2803" ht="15" customHeight="1">
      <x:c r="A2803" s="112" t="str">
        <x:v>8</x:v>
      </x:c>
      <x:c r="B2803" s="114" t="str">
        <x:v>B33</x:v>
      </x:c>
      <x:c r="C2803" s="114" t="n">
        <x:v>30</x:v>
      </x:c>
      <x:c r="D2803" s="116"/>
    </x:row>
    <x:row r="2804" ht="15" customHeight="1">
      <x:c r="A2804" s="112" t="str">
        <x:v>8</x:v>
      </x:c>
      <x:c r="B2804" s="114" t="str">
        <x:v>C33</x:v>
      </x:c>
      <x:c r="C2804" s="114" t="str">
        <x:v>Berliana</x:v>
      </x:c>
      <x:c r="D2804" s="116"/>
    </x:row>
    <x:row r="2805" ht="15" customHeight="1">
      <x:c r="A2805" s="112" t="str">
        <x:v>8</x:v>
      </x:c>
      <x:c r="B2805" s="114" t="str">
        <x:v>D33</x:v>
      </x:c>
      <x:c r="C2805" s="114" t="str">
        <x:v>Large Group</x:v>
      </x:c>
      <x:c r="D2805" s="116"/>
    </x:row>
    <x:row r="2806" ht="15" customHeight="1">
      <x:c r="A2806" s="112" t="str">
        <x:v>8</x:v>
      </x:c>
      <x:c r="B2806" s="114" t="str">
        <x:v>F33</x:v>
      </x:c>
      <x:c r="C2806" s="114" t="str">
        <x:v>10 sept</x:v>
      </x:c>
      <x:c r="D2806" s="116"/>
    </x:row>
    <x:row r="2807" ht="15" customHeight="1">
      <x:c r="A2807" s="112" t="str">
        <x:v>8</x:v>
      </x:c>
      <x:c r="B2807" s="114" t="str">
        <x:v>H33</x:v>
      </x:c>
      <x:c r="C2807" s="114" t="n">
        <x:v>100000</x:v>
      </x:c>
      <x:c r="D2807" s="116"/>
    </x:row>
    <x:row r="2808" ht="15" customHeight="1">
      <x:c r="A2808" s="112" t="str">
        <x:v>8</x:v>
      </x:c>
      <x:c r="B2808" s="114" t="str">
        <x:v>I33</x:v>
      </x:c>
      <x:c r="C2808" s="114" t="str">
        <x:v>DP</x:v>
      </x:c>
      <x:c r="D2808" s="116"/>
    </x:row>
    <x:row r="2809" ht="15" customHeight="1">
      <x:c r="A2809" s="112" t="str">
        <x:v>8</x:v>
      </x:c>
      <x:c r="B2809" s="114" t="str">
        <x:v>L33</x:v>
      </x:c>
      <x:c r="C2809" s="114" t="str">
        <x:v>AMEL</x:v>
      </x:c>
      <x:c r="D2809" s="116"/>
    </x:row>
    <x:row r="2810" ht="15" customHeight="1">
      <x:c r="A2810" s="112" t="str">
        <x:v>8</x:v>
      </x:c>
      <x:c r="B2810" s="114" t="str">
        <x:v>B34</x:v>
      </x:c>
      <x:c r="C2810" s="114" t="n">
        <x:v>31</x:v>
      </x:c>
      <x:c r="D2810" s="116"/>
    </x:row>
    <x:row r="2811" ht="15" customHeight="1">
      <x:c r="A2811" s="112" t="str">
        <x:v>8</x:v>
      </x:c>
      <x:c r="B2811" s="114" t="str">
        <x:v>C34</x:v>
      </x:c>
      <x:c r="C2811" s="114" t="str">
        <x:v>Fadlah Faqih Masho</x:v>
      </x:c>
      <x:c r="D2811" s="116"/>
    </x:row>
    <x:row r="2812" ht="15" customHeight="1">
      <x:c r="A2812" s="112" t="str">
        <x:v>8</x:v>
      </x:c>
      <x:c r="B2812" s="114" t="str">
        <x:v>D34</x:v>
      </x:c>
      <x:c r="C2812" s="114" t="str">
        <x:v>Graduation</x:v>
      </x:c>
      <x:c r="D2812" s="116"/>
    </x:row>
    <x:row r="2813" ht="15" customHeight="1">
      <x:c r="A2813" s="112" t="str">
        <x:v>8</x:v>
      </x:c>
      <x:c r="B2813" s="114" t="str">
        <x:v>F34</x:v>
      </x:c>
      <x:c r="C2813" s="114" t="str">
        <x:v>4 okt</x:v>
      </x:c>
      <x:c r="D2813" s="116"/>
    </x:row>
    <x:row r="2814" ht="15" customHeight="1">
      <x:c r="A2814" s="112" t="str">
        <x:v>8</x:v>
      </x:c>
      <x:c r="B2814" s="114" t="str">
        <x:v>H34</x:v>
      </x:c>
      <x:c r="C2814" s="114" t="n">
        <x:v>100000</x:v>
      </x:c>
      <x:c r="D2814" s="116"/>
    </x:row>
    <x:row r="2815" ht="15" customHeight="1">
      <x:c r="A2815" s="112" t="str">
        <x:v>8</x:v>
      </x:c>
      <x:c r="B2815" s="114" t="str">
        <x:v>I34</x:v>
      </x:c>
      <x:c r="C2815" s="114" t="str">
        <x:v>DP</x:v>
      </x:c>
      <x:c r="D2815" s="116"/>
    </x:row>
    <x:row r="2816" ht="15" customHeight="1">
      <x:c r="A2816" s="112" t="str">
        <x:v>8</x:v>
      </x:c>
      <x:c r="B2816" s="114" t="str">
        <x:v>L34</x:v>
      </x:c>
      <x:c r="C2816" s="114" t="str">
        <x:v>AMEL</x:v>
      </x:c>
      <x:c r="D2816" s="116"/>
    </x:row>
    <x:row r="2817" ht="15" customHeight="1">
      <x:c r="A2817" s="112" t="str">
        <x:v>8</x:v>
      </x:c>
      <x:c r="B2817" s="114" t="str">
        <x:v>B35</x:v>
      </x:c>
      <x:c r="C2817" s="114" t="n">
        <x:v>32</x:v>
      </x:c>
      <x:c r="D2817" s="116"/>
    </x:row>
    <x:row r="2818" ht="15" customHeight="1">
      <x:c r="A2818" s="112" t="str">
        <x:v>8</x:v>
      </x:c>
      <x:c r="B2818" s="114" t="str">
        <x:v>C35</x:v>
      </x:c>
      <x:c r="C2818" s="114" t="str">
        <x:v>KKN GUNUNG TAWANG</x:v>
      </x:c>
      <x:c r="D2818" s="116"/>
    </x:row>
    <x:row r="2819" ht="15" customHeight="1">
      <x:c r="A2819" s="112" t="str">
        <x:v>8</x:v>
      </x:c>
      <x:c r="B2819" s="114" t="str">
        <x:v>D35</x:v>
      </x:c>
      <x:c r="C2819" s="114" t="str">
        <x:v>Large Group</x:v>
      </x:c>
      <x:c r="D2819" s="116"/>
    </x:row>
    <x:row r="2820" ht="15" customHeight="1">
      <x:c r="A2820" s="112" t="str">
        <x:v>8</x:v>
      </x:c>
      <x:c r="B2820" s="114" t="str">
        <x:v>F35</x:v>
      </x:c>
      <x:c r="C2820" s="114" t="str">
        <x:v>8 sept</x:v>
      </x:c>
      <x:c r="D2820" s="116"/>
    </x:row>
    <x:row r="2821" ht="15" customHeight="1">
      <x:c r="A2821" s="112" t="str">
        <x:v>8</x:v>
      </x:c>
      <x:c r="B2821" s="114" t="str">
        <x:v>H35</x:v>
      </x:c>
      <x:c r="C2821" s="114" t="n">
        <x:v>175000</x:v>
      </x:c>
      <x:c r="D2821" s="116"/>
    </x:row>
    <x:row r="2822" ht="15" customHeight="1">
      <x:c r="A2822" s="112" t="str">
        <x:v>8</x:v>
      </x:c>
      <x:c r="B2822" s="114" t="str">
        <x:v>I35</x:v>
      </x:c>
      <x:c r="C2822" s="114" t="str">
        <x:v>Lunas</x:v>
      </x:c>
      <x:c r="D2822" s="116"/>
    </x:row>
    <x:row r="2823" ht="15" customHeight="1">
      <x:c r="A2823" s="112" t="str">
        <x:v>8</x:v>
      </x:c>
      <x:c r="B2823" s="114" t="str">
        <x:v>J35</x:v>
      </x:c>
      <x:c r="C2823" s="114" t="str">
        <x:v>Uploaded</x:v>
      </x:c>
      <x:c r="D2823" s="116"/>
    </x:row>
    <x:row r="2824" ht="15" customHeight="1">
      <x:c r="A2824" s="112" t="str">
        <x:v>8</x:v>
      </x:c>
      <x:c r="B2824" s="114" t="str">
        <x:v>K35</x:v>
      </x:c>
      <x:c r="C2824" s="114" t="str">
        <x:v>Pending</x:v>
      </x:c>
      <x:c r="D2824" s="116"/>
    </x:row>
    <x:row r="2825" ht="15" customHeight="1">
      <x:c r="A2825" s="112" t="str">
        <x:v>8</x:v>
      </x:c>
      <x:c r="B2825" s="114" t="str">
        <x:v>L35</x:v>
      </x:c>
      <x:c r="C2825" s="114" t="str">
        <x:v>AMEL</x:v>
      </x:c>
      <x:c r="D2825" s="116"/>
    </x:row>
    <x:row r="2826" ht="15" customHeight="1">
      <x:c r="A2826" s="112" t="str">
        <x:v>8</x:v>
      </x:c>
      <x:c r="B2826" s="114" t="str">
        <x:v>M35</x:v>
      </x:c>
      <x:c r="C2826" s="114" t="str">
        <x:v>ADIF</x:v>
      </x:c>
      <x:c r="D2826" s="116"/>
    </x:row>
    <x:row r="2827" ht="15" customHeight="1">
      <x:c r="A2827" s="112" t="str">
        <x:v>8</x:v>
      </x:c>
      <x:c r="B2827" s="114" t="str">
        <x:v>B36</x:v>
      </x:c>
      <x:c r="C2827" s="114" t="n">
        <x:v>33</x:v>
      </x:c>
      <x:c r="D2827" s="116"/>
    </x:row>
    <x:row r="2828" ht="15" customHeight="1">
      <x:c r="A2828" s="112" t="str">
        <x:v>8</x:v>
      </x:c>
      <x:c r="B2828" s="114" t="str">
        <x:v>C36</x:v>
      </x:c>
      <x:c r="C2828" s="114" t="str">
        <x:v>athia</x:v>
      </x:c>
      <x:c r="D2828" s="116"/>
    </x:row>
    <x:row r="2829" ht="15" customHeight="1">
      <x:c r="A2829" s="112" t="str">
        <x:v>8</x:v>
      </x:c>
      <x:c r="B2829" s="114" t="str">
        <x:v>D36</x:v>
      </x:c>
      <x:c r="C2829" s="114" t="str">
        <x:v>Graduation Premium</x:v>
      </x:c>
      <x:c r="D2829" s="116"/>
    </x:row>
    <x:row r="2830" ht="15" customHeight="1">
      <x:c r="A2830" s="112" t="str">
        <x:v>8</x:v>
      </x:c>
      <x:c r="B2830" s="114" t="str">
        <x:v>F36</x:v>
      </x:c>
      <x:c r="C2830" s="114" t="str">
        <x:v>8 sept</x:v>
      </x:c>
      <x:c r="D2830" s="116"/>
    </x:row>
    <x:row r="2831" ht="15" customHeight="1">
      <x:c r="A2831" s="112" t="str">
        <x:v>8</x:v>
      </x:c>
      <x:c r="B2831" s="114" t="str">
        <x:v>H36</x:v>
      </x:c>
      <x:c r="C2831" s="114" t="n">
        <x:v>400000</x:v>
      </x:c>
      <x:c r="D2831" s="116"/>
    </x:row>
    <x:row r="2832" ht="15" customHeight="1">
      <x:c r="A2832" s="112" t="str">
        <x:v>8</x:v>
      </x:c>
      <x:c r="B2832" s="114" t="str">
        <x:v>I36</x:v>
      </x:c>
      <x:c r="C2832" s="114" t="str">
        <x:v>Lunas</x:v>
      </x:c>
      <x:c r="D2832" s="116"/>
    </x:row>
    <x:row r="2833" ht="15" customHeight="1">
      <x:c r="A2833" s="112" t="str">
        <x:v>8</x:v>
      </x:c>
      <x:c r="B2833" s="114" t="str">
        <x:v>J36</x:v>
      </x:c>
      <x:c r="C2833" s="114" t="str">
        <x:v>Uploaded</x:v>
      </x:c>
      <x:c r="D2833" s="116"/>
    </x:row>
    <x:row r="2834" ht="15" customHeight="1">
      <x:c r="A2834" s="112" t="str">
        <x:v>8</x:v>
      </x:c>
      <x:c r="B2834" s="114" t="str">
        <x:v>K36</x:v>
      </x:c>
      <x:c r="C2834" s="114" t="str">
        <x:v>Pending</x:v>
      </x:c>
      <x:c r="D2834" s="116"/>
    </x:row>
    <x:row r="2835" ht="15" customHeight="1">
      <x:c r="A2835" s="112" t="str">
        <x:v>8</x:v>
      </x:c>
      <x:c r="B2835" s="114" t="str">
        <x:v>L36</x:v>
      </x:c>
      <x:c r="C2835" s="114" t="str">
        <x:v>AMEL</x:v>
      </x:c>
      <x:c r="D2835" s="116"/>
    </x:row>
    <x:row r="2836" ht="15" customHeight="1">
      <x:c r="A2836" s="112" t="str">
        <x:v>8</x:v>
      </x:c>
      <x:c r="B2836" s="114" t="str">
        <x:v>M36</x:v>
      </x:c>
      <x:c r="C2836" s="114" t="str">
        <x:v>FAHME</x:v>
      </x:c>
      <x:c r="D2836" s="116"/>
    </x:row>
    <x:row r="2837" ht="15" customHeight="1">
      <x:c r="A2837" s="112" t="str">
        <x:v>8</x:v>
      </x:c>
      <x:c r="B2837" s="114" t="str">
        <x:v>B37</x:v>
      </x:c>
      <x:c r="C2837" s="114" t="n">
        <x:v>34</x:v>
      </x:c>
      <x:c r="D2837" s="116"/>
    </x:row>
    <x:row r="2838" ht="15" customHeight="1">
      <x:c r="A2838" s="112" t="str">
        <x:v>8</x:v>
      </x:c>
      <x:c r="B2838" s="114" t="str">
        <x:v>C37</x:v>
      </x:c>
      <x:c r="C2838" s="114" t="str">
        <x:v>Afifah</x:v>
      </x:c>
      <x:c r="D2838" s="116"/>
    </x:row>
    <x:row r="2839" ht="15" customHeight="1">
      <x:c r="A2839" s="112" t="str">
        <x:v>8</x:v>
      </x:c>
      <x:c r="B2839" s="114" t="str">
        <x:v>D37</x:v>
      </x:c>
      <x:c r="C2839" s="114" t="str">
        <x:v>Graduation</x:v>
      </x:c>
      <x:c r="D2839" s="116"/>
    </x:row>
    <x:row r="2840" ht="15" customHeight="1">
      <x:c r="A2840" s="112" t="str">
        <x:v>8</x:v>
      </x:c>
      <x:c r="B2840" s="114" t="str">
        <x:v>F37</x:v>
      </x:c>
      <x:c r="C2840" s="114" t="str">
        <x:v>9 sept</x:v>
      </x:c>
      <x:c r="D2840" s="116"/>
    </x:row>
    <x:row r="2841" ht="15" customHeight="1">
      <x:c r="A2841" s="112" t="str">
        <x:v>8</x:v>
      </x:c>
      <x:c r="B2841" s="114" t="str">
        <x:v>H37</x:v>
      </x:c>
      <x:c r="C2841" s="114" t="n">
        <x:v>100000</x:v>
      </x:c>
      <x:c r="D2841" s="116"/>
    </x:row>
    <x:row r="2842" ht="15" customHeight="1">
      <x:c r="A2842" s="112" t="str">
        <x:v>8</x:v>
      </x:c>
      <x:c r="B2842" s="114" t="str">
        <x:v>I37</x:v>
      </x:c>
      <x:c r="C2842" s="114" t="str">
        <x:v>DP</x:v>
      </x:c>
      <x:c r="D2842" s="116"/>
    </x:row>
    <x:row r="2843" ht="15" customHeight="1">
      <x:c r="A2843" s="112" t="str">
        <x:v>8</x:v>
      </x:c>
      <x:c r="B2843" s="114" t="str">
        <x:v>L37</x:v>
      </x:c>
      <x:c r="C2843" s="114" t="str">
        <x:v>AMEL</x:v>
      </x:c>
      <x:c r="D2843" s="116"/>
    </x:row>
    <x:row r="2844" ht="15" customHeight="1">
      <x:c r="A2844" s="112" t="str">
        <x:v>8</x:v>
      </x:c>
      <x:c r="B2844" s="114" t="str">
        <x:v>B38</x:v>
      </x:c>
      <x:c r="C2844" s="114" t="n">
        <x:v>35</x:v>
      </x:c>
      <x:c r="D2844" s="116"/>
    </x:row>
    <x:row r="2845" ht="15" customHeight="1">
      <x:c r="A2845" s="112" t="str">
        <x:v>8</x:v>
      </x:c>
      <x:c r="B2845" s="114" t="str">
        <x:v>B39</x:v>
      </x:c>
      <x:c r="C2845" s="114" t="n">
        <x:v>36</x:v>
      </x:c>
      <x:c r="D2845" s="116"/>
    </x:row>
    <x:row r="2846" ht="15" customHeight="1">
      <x:c r="A2846" s="112" t="str">
        <x:v>8</x:v>
      </x:c>
      <x:c r="B2846" s="114" t="str">
        <x:v>C39</x:v>
      </x:c>
      <x:c r="C2846" s="114" t="str">
        <x:v>1.Deva Nawang</x:v>
      </x:c>
      <x:c r="D2846" s="116"/>
    </x:row>
    <x:row r="2847" ht="15" customHeight="1">
      <x:c r="A2847" s="112" t="str">
        <x:v>8</x:v>
      </x:c>
      <x:c r="B2847" s="114" t="str">
        <x:v>D39</x:v>
      </x:c>
      <x:c r="C2847" s="114" t="str">
        <x:v>Graduation</x:v>
      </x:c>
      <x:c r="D2847" s="116"/>
    </x:row>
    <x:row r="2848" ht="15" customHeight="1">
      <x:c r="A2848" s="112" t="str">
        <x:v>8</x:v>
      </x:c>
      <x:c r="B2848" s="114" t="str">
        <x:v>F39</x:v>
      </x:c>
      <x:c r="C2848" s="114" t="str">
        <x:v>2026-09-08T00:00:00</x:v>
      </x:c>
      <x:c r="D2848" s="116"/>
    </x:row>
    <x:row r="2849" ht="15" customHeight="1">
      <x:c r="A2849" s="112" t="str">
        <x:v>8</x:v>
      </x:c>
      <x:c r="B2849" s="114" t="str">
        <x:v>H39</x:v>
      </x:c>
      <x:c r="C2849" s="114" t="n">
        <x:v>270000</x:v>
      </x:c>
      <x:c r="D2849" s="116"/>
    </x:row>
    <x:row r="2850" ht="15" customHeight="1">
      <x:c r="A2850" s="112" t="str">
        <x:v>8</x:v>
      </x:c>
      <x:c r="B2850" s="114" t="str">
        <x:v>I39</x:v>
      </x:c>
      <x:c r="C2850" s="114" t="str">
        <x:v>Lunas</x:v>
      </x:c>
      <x:c r="D2850" s="116"/>
    </x:row>
    <x:row r="2851" ht="15" customHeight="1">
      <x:c r="A2851" s="112" t="str">
        <x:v>8</x:v>
      </x:c>
      <x:c r="B2851" s="114" t="str">
        <x:v>J39</x:v>
      </x:c>
      <x:c r="C2851" s="114" t="str">
        <x:v>Uploaded</x:v>
      </x:c>
      <x:c r="D2851" s="116"/>
    </x:row>
    <x:row r="2852" ht="15" customHeight="1">
      <x:c r="A2852" s="112" t="str">
        <x:v>8</x:v>
      </x:c>
      <x:c r="B2852" s="114" t="str">
        <x:v>K39</x:v>
      </x:c>
      <x:c r="C2852" s="114" t="str">
        <x:v>Pending</x:v>
      </x:c>
      <x:c r="D2852" s="116"/>
    </x:row>
    <x:row r="2853" ht="15" customHeight="1">
      <x:c r="A2853" s="112" t="str">
        <x:v>8</x:v>
      </x:c>
      <x:c r="B2853" s="114" t="str">
        <x:v>L39</x:v>
      </x:c>
      <x:c r="C2853" s="114" t="str">
        <x:v>AMEL</x:v>
      </x:c>
      <x:c r="D2853" s="116"/>
    </x:row>
    <x:row r="2854" ht="15" customHeight="1">
      <x:c r="A2854" s="112" t="str">
        <x:v>8</x:v>
      </x:c>
      <x:c r="B2854" s="114" t="str">
        <x:v>M39</x:v>
      </x:c>
      <x:c r="C2854" s="114" t="str">
        <x:v>ADIF</x:v>
      </x:c>
      <x:c r="D2854" s="116"/>
    </x:row>
    <x:row r="2855" ht="15" customHeight="1">
      <x:c r="A2855" s="112" t="str">
        <x:v>8</x:v>
      </x:c>
      <x:c r="B2855" s="114" t="str">
        <x:v>B40</x:v>
      </x:c>
      <x:c r="C2855" s="114" t="n">
        <x:v>37</x:v>
      </x:c>
      <x:c r="D2855" s="116"/>
    </x:row>
    <x:row r="2856" ht="15" customHeight="1">
      <x:c r="A2856" s="112" t="str">
        <x:v>8</x:v>
      </x:c>
      <x:c r="B2856" s="114" t="str">
        <x:v>C40</x:v>
      </x:c>
      <x:c r="C2856" s="114" t="str">
        <x:v>2. Aula Hani</x:v>
      </x:c>
      <x:c r="D2856" s="116"/>
    </x:row>
    <x:row r="2857" ht="15" customHeight="1">
      <x:c r="A2857" s="112" t="str">
        <x:v>8</x:v>
      </x:c>
      <x:c r="B2857" s="114" t="str">
        <x:v>D40</x:v>
      </x:c>
      <x:c r="C2857" s="114" t="str">
        <x:v>Graduation</x:v>
      </x:c>
      <x:c r="D2857" s="116"/>
    </x:row>
    <x:row r="2858" ht="15" customHeight="1">
      <x:c r="A2858" s="112" t="str">
        <x:v>8</x:v>
      </x:c>
      <x:c r="B2858" s="114" t="str">
        <x:v>F40</x:v>
      </x:c>
      <x:c r="C2858" s="114" t="str">
        <x:v>3 oktober</x:v>
      </x:c>
      <x:c r="D2858" s="116"/>
    </x:row>
    <x:row r="2859" ht="15" customHeight="1">
      <x:c r="A2859" s="112" t="str">
        <x:v>8</x:v>
      </x:c>
      <x:c r="B2859" s="114" t="str">
        <x:v>H40</x:v>
      </x:c>
      <x:c r="C2859" s="114" t="n">
        <x:v>100000</x:v>
      </x:c>
      <x:c r="D2859" s="116"/>
    </x:row>
    <x:row r="2860" ht="15" customHeight="1">
      <x:c r="A2860" s="112" t="str">
        <x:v>8</x:v>
      </x:c>
      <x:c r="B2860" s="114" t="str">
        <x:v>I40</x:v>
      </x:c>
      <x:c r="C2860" s="114" t="str">
        <x:v>DP</x:v>
      </x:c>
      <x:c r="D2860" s="116"/>
    </x:row>
    <x:row r="2861" ht="15" customHeight="1">
      <x:c r="A2861" s="112" t="str">
        <x:v>8</x:v>
      </x:c>
      <x:c r="B2861" s="114" t="str">
        <x:v>L40</x:v>
      </x:c>
      <x:c r="C2861" s="114" t="str">
        <x:v>AMEL</x:v>
      </x:c>
      <x:c r="D2861" s="116"/>
    </x:row>
    <x:row r="2862" ht="15" customHeight="1">
      <x:c r="A2862" s="112" t="str">
        <x:v>8</x:v>
      </x:c>
      <x:c r="B2862" s="114" t="str">
        <x:v>B41</x:v>
      </x:c>
      <x:c r="C2862" s="114" t="n">
        <x:v>38</x:v>
      </x:c>
      <x:c r="D2862" s="116"/>
    </x:row>
    <x:row r="2863" ht="15" customHeight="1">
      <x:c r="A2863" s="112" t="str">
        <x:v>8</x:v>
      </x:c>
      <x:c r="B2863" s="114" t="str">
        <x:v>C41</x:v>
      </x:c>
      <x:c r="C2863" s="114" t="str">
        <x:v>3.Desni</x:v>
      </x:c>
      <x:c r="D2863" s="116"/>
    </x:row>
    <x:row r="2864" ht="15" customHeight="1">
      <x:c r="A2864" s="112" t="str">
        <x:v>8</x:v>
      </x:c>
      <x:c r="B2864" s="114" t="str">
        <x:v>D41</x:v>
      </x:c>
      <x:c r="C2864" s="114" t="str">
        <x:v>Graduation</x:v>
      </x:c>
      <x:c r="D2864" s="116"/>
    </x:row>
    <x:row r="2865" ht="15" customHeight="1">
      <x:c r="A2865" s="112" t="str">
        <x:v>8</x:v>
      </x:c>
      <x:c r="B2865" s="114" t="str">
        <x:v>F41</x:v>
      </x:c>
      <x:c r="C2865" s="114" t="str">
        <x:v>4 oktober</x:v>
      </x:c>
      <x:c r="D2865" s="116"/>
    </x:row>
    <x:row r="2866" ht="15" customHeight="1">
      <x:c r="A2866" s="112" t="str">
        <x:v>8</x:v>
      </x:c>
      <x:c r="B2866" s="114" t="str">
        <x:v>H41</x:v>
      </x:c>
      <x:c r="C2866" s="114" t="n">
        <x:v>100000</x:v>
      </x:c>
      <x:c r="D2866" s="116"/>
    </x:row>
    <x:row r="2867" ht="15" customHeight="1">
      <x:c r="A2867" s="112" t="str">
        <x:v>8</x:v>
      </x:c>
      <x:c r="B2867" s="114" t="str">
        <x:v>I41</x:v>
      </x:c>
      <x:c r="C2867" s="114" t="str">
        <x:v>DP</x:v>
      </x:c>
      <x:c r="D2867" s="116"/>
    </x:row>
    <x:row r="2868" ht="15" customHeight="1">
      <x:c r="A2868" s="112" t="str">
        <x:v>8</x:v>
      </x:c>
      <x:c r="B2868" s="114" t="str">
        <x:v>L41</x:v>
      </x:c>
      <x:c r="C2868" s="114" t="str">
        <x:v>AMEL</x:v>
      </x:c>
      <x:c r="D2868" s="116"/>
    </x:row>
    <x:row r="2869" ht="15" customHeight="1">
      <x:c r="A2869" s="112" t="str">
        <x:v>8</x:v>
      </x:c>
      <x:c r="B2869" s="114" t="str">
        <x:v>B42</x:v>
      </x:c>
      <x:c r="C2869" s="114" t="n">
        <x:v>39</x:v>
      </x:c>
      <x:c r="D2869" s="116"/>
    </x:row>
    <x:row r="2870" ht="15" customHeight="1">
      <x:c r="A2870" s="112" t="str">
        <x:v>8</x:v>
      </x:c>
      <x:c r="B2870" s="114" t="str">
        <x:v>C42</x:v>
      </x:c>
      <x:c r="C2870" s="114" t="str">
        <x:v>4.Sela Artiana</x:v>
      </x:c>
      <x:c r="D2870" s="116"/>
    </x:row>
    <x:row r="2871" ht="15" customHeight="1">
      <x:c r="A2871" s="112" t="str">
        <x:v>8</x:v>
      </x:c>
      <x:c r="B2871" s="114" t="str">
        <x:v>D42</x:v>
      </x:c>
      <x:c r="C2871" s="114" t="str">
        <x:v>Graduation</x:v>
      </x:c>
      <x:c r="D2871" s="116"/>
    </x:row>
    <x:row r="2872" ht="15" customHeight="1">
      <x:c r="A2872" s="112" t="str">
        <x:v>8</x:v>
      </x:c>
      <x:c r="B2872" s="114" t="str">
        <x:v>F42</x:v>
      </x:c>
      <x:c r="C2872" s="114" t="str">
        <x:v>2026-09-08T00:00:00</x:v>
      </x:c>
      <x:c r="D2872" s="116"/>
    </x:row>
    <x:row r="2873" ht="15" customHeight="1">
      <x:c r="A2873" s="112" t="str">
        <x:v>8</x:v>
      </x:c>
      <x:c r="B2873" s="114" t="str">
        <x:v>G42</x:v>
      </x:c>
      <x:c r="C2873" s="114" t="n">
        <x:v>250000</x:v>
      </x:c>
      <x:c r="D2873" s="116"/>
    </x:row>
    <x:row r="2874" ht="15" customHeight="1">
      <x:c r="A2874" s="112" t="str">
        <x:v>8</x:v>
      </x:c>
      <x:c r="B2874" s="114" t="str">
        <x:v>I42</x:v>
      </x:c>
      <x:c r="C2874" s="114" t="str">
        <x:v>Lunas</x:v>
      </x:c>
      <x:c r="D2874" s="116"/>
    </x:row>
    <x:row r="2875" ht="15" customHeight="1">
      <x:c r="A2875" s="112" t="str">
        <x:v>8</x:v>
      </x:c>
      <x:c r="B2875" s="114" t="str">
        <x:v>J42</x:v>
      </x:c>
      <x:c r="C2875" s="114" t="str">
        <x:v>Uploaded</x:v>
      </x:c>
      <x:c r="D2875" s="116"/>
    </x:row>
    <x:row r="2876" ht="15" customHeight="1">
      <x:c r="A2876" s="112" t="str">
        <x:v>8</x:v>
      </x:c>
      <x:c r="B2876" s="114" t="str">
        <x:v>K42</x:v>
      </x:c>
      <x:c r="C2876" s="114" t="str">
        <x:v>Pending</x:v>
      </x:c>
      <x:c r="D2876" s="116"/>
    </x:row>
    <x:row r="2877" ht="15" customHeight="1">
      <x:c r="A2877" s="112" t="str">
        <x:v>8</x:v>
      </x:c>
      <x:c r="B2877" s="114" t="str">
        <x:v>L42</x:v>
      </x:c>
      <x:c r="C2877" s="114" t="str">
        <x:v>AMEL</x:v>
      </x:c>
      <x:c r="D2877" s="116"/>
    </x:row>
    <x:row r="2878" ht="15" customHeight="1">
      <x:c r="A2878" s="112" t="str">
        <x:v>8</x:v>
      </x:c>
      <x:c r="B2878" s="114" t="str">
        <x:v>M42</x:v>
      </x:c>
      <x:c r="C2878" s="114" t="str">
        <x:v>ADIF</x:v>
      </x:c>
      <x:c r="D2878" s="116"/>
    </x:row>
    <x:row r="2879" ht="15" customHeight="1">
      <x:c r="A2879" s="112" t="str">
        <x:v>8</x:v>
      </x:c>
      <x:c r="B2879" s="114" t="str">
        <x:v>B43</x:v>
      </x:c>
      <x:c r="C2879" s="114" t="n">
        <x:v>40</x:v>
      </x:c>
      <x:c r="D2879" s="116"/>
    </x:row>
    <x:row r="2880" ht="15" customHeight="1">
      <x:c r="A2880" s="112" t="str">
        <x:v>8</x:v>
      </x:c>
      <x:c r="B2880" s="114" t="str">
        <x:v>C43</x:v>
      </x:c>
      <x:c r="C2880" s="114" t="str">
        <x:v>5.Tiara</x:v>
      </x:c>
      <x:c r="D2880" s="116"/>
    </x:row>
    <x:row r="2881" ht="15" customHeight="1">
      <x:c r="A2881" s="112" t="str">
        <x:v>8</x:v>
      </x:c>
      <x:c r="B2881" s="114" t="str">
        <x:v>D43</x:v>
      </x:c>
      <x:c r="C2881" s="114" t="str">
        <x:v>Graduation</x:v>
      </x:c>
      <x:c r="D2881" s="116"/>
    </x:row>
    <x:row r="2882" ht="15" customHeight="1">
      <x:c r="A2882" s="112" t="str">
        <x:v>8</x:v>
      </x:c>
      <x:c r="B2882" s="114" t="str">
        <x:v>F43</x:v>
      </x:c>
      <x:c r="C2882" s="114" t="str">
        <x:v>8 sept</x:v>
      </x:c>
      <x:c r="D2882" s="116"/>
    </x:row>
    <x:row r="2883" ht="15" customHeight="1">
      <x:c r="A2883" s="112" t="str">
        <x:v>8</x:v>
      </x:c>
      <x:c r="B2883" s="114" t="str">
        <x:v>G43</x:v>
      </x:c>
      <x:c r="C2883" s="114" t="n">
        <x:v>250000</x:v>
      </x:c>
      <x:c r="D2883" s="116"/>
    </x:row>
    <x:row r="2884" ht="15" customHeight="1">
      <x:c r="A2884" s="112" t="str">
        <x:v>8</x:v>
      </x:c>
      <x:c r="B2884" s="114" t="str">
        <x:v>I43</x:v>
      </x:c>
      <x:c r="C2884" s="114" t="str">
        <x:v>Lunas</x:v>
      </x:c>
      <x:c r="D2884" s="116"/>
    </x:row>
    <x:row r="2885" ht="15" customHeight="1">
      <x:c r="A2885" s="112" t="str">
        <x:v>8</x:v>
      </x:c>
      <x:c r="B2885" s="114" t="str">
        <x:v>J43</x:v>
      </x:c>
      <x:c r="C2885" s="114" t="str">
        <x:v>Uploaded</x:v>
      </x:c>
      <x:c r="D2885" s="116"/>
    </x:row>
    <x:row r="2886" ht="15" customHeight="1">
      <x:c r="A2886" s="112" t="str">
        <x:v>8</x:v>
      </x:c>
      <x:c r="B2886" s="114" t="str">
        <x:v>K43</x:v>
      </x:c>
      <x:c r="C2886" s="114" t="str">
        <x:v>Pending</x:v>
      </x:c>
      <x:c r="D2886" s="116"/>
    </x:row>
    <x:row r="2887" ht="15" customHeight="1">
      <x:c r="A2887" s="112" t="str">
        <x:v>8</x:v>
      </x:c>
      <x:c r="B2887" s="114" t="str">
        <x:v>L43</x:v>
      </x:c>
      <x:c r="C2887" s="114" t="str">
        <x:v>AMEL</x:v>
      </x:c>
      <x:c r="D2887" s="116"/>
    </x:row>
    <x:row r="2888" ht="15" customHeight="1">
      <x:c r="A2888" s="112" t="str">
        <x:v>8</x:v>
      </x:c>
      <x:c r="B2888" s="114" t="str">
        <x:v>M43</x:v>
      </x:c>
      <x:c r="C2888" s="114" t="str">
        <x:v>FAHME</x:v>
      </x:c>
      <x:c r="D2888" s="116"/>
    </x:row>
    <x:row r="2889" ht="15" customHeight="1">
      <x:c r="A2889" s="112" t="str">
        <x:v>8</x:v>
      </x:c>
      <x:c r="B2889" s="114" t="str">
        <x:v>B44</x:v>
      </x:c>
      <x:c r="C2889" s="114" t="n">
        <x:v>41</x:v>
      </x:c>
      <x:c r="D2889" s="116"/>
    </x:row>
    <x:row r="2890" ht="15" customHeight="1">
      <x:c r="A2890" s="112" t="str">
        <x:v>8</x:v>
      </x:c>
      <x:c r="B2890" s="114" t="str">
        <x:v>C44</x:v>
      </x:c>
      <x:c r="C2890" s="114" t="str">
        <x:v>6.Danta</x:v>
      </x:c>
      <x:c r="D2890" s="116"/>
    </x:row>
    <x:row r="2891" ht="15" customHeight="1">
      <x:c r="A2891" s="112" t="str">
        <x:v>8</x:v>
      </x:c>
      <x:c r="B2891" s="114" t="str">
        <x:v>D44</x:v>
      </x:c>
      <x:c r="C2891" s="114" t="str">
        <x:v>Graduation</x:v>
      </x:c>
      <x:c r="D2891" s="116"/>
    </x:row>
    <x:row r="2892" ht="15" customHeight="1">
      <x:c r="A2892" s="112" t="str">
        <x:v>8</x:v>
      </x:c>
      <x:c r="B2892" s="114" t="str">
        <x:v>F44</x:v>
      </x:c>
      <x:c r="C2892" s="114" t="str">
        <x:v>8 sept</x:v>
      </x:c>
      <x:c r="D2892" s="116"/>
    </x:row>
    <x:row r="2893" ht="15" customHeight="1">
      <x:c r="A2893" s="112" t="str">
        <x:v>8</x:v>
      </x:c>
      <x:c r="B2893" s="114" t="str">
        <x:v>I44</x:v>
      </x:c>
      <x:c r="C2893" s="114" t="str">
        <x:v>Lunas</x:v>
      </x:c>
      <x:c r="D2893" s="116"/>
    </x:row>
    <x:row r="2894" ht="15" customHeight="1">
      <x:c r="A2894" s="112" t="str">
        <x:v>8</x:v>
      </x:c>
      <x:c r="B2894" s="114" t="str">
        <x:v>J44</x:v>
      </x:c>
      <x:c r="C2894" s="114" t="str">
        <x:v>Uploaded</x:v>
      </x:c>
      <x:c r="D2894" s="116"/>
    </x:row>
    <x:row r="2895" ht="15" customHeight="1">
      <x:c r="A2895" s="112" t="str">
        <x:v>8</x:v>
      </x:c>
      <x:c r="B2895" s="114" t="str">
        <x:v>K44</x:v>
      </x:c>
      <x:c r="C2895" s="114" t="str">
        <x:v>Pending</x:v>
      </x:c>
      <x:c r="D2895" s="116"/>
    </x:row>
    <x:row r="2896" ht="15" customHeight="1">
      <x:c r="A2896" s="112" t="str">
        <x:v>8</x:v>
      </x:c>
      <x:c r="B2896" s="114" t="str">
        <x:v>L44</x:v>
      </x:c>
      <x:c r="C2896" s="114" t="str">
        <x:v>AMEL</x:v>
      </x:c>
      <x:c r="D2896" s="116"/>
    </x:row>
    <x:row r="2897" ht="15" customHeight="1">
      <x:c r="A2897" s="112" t="str">
        <x:v>8</x:v>
      </x:c>
      <x:c r="B2897" s="114" t="str">
        <x:v>M44</x:v>
      </x:c>
      <x:c r="C2897" s="114" t="str">
        <x:v>FAHME</x:v>
      </x:c>
      <x:c r="D2897" s="116"/>
    </x:row>
    <x:row r="2898" ht="15" customHeight="1">
      <x:c r="A2898" s="112" t="str">
        <x:v>8</x:v>
      </x:c>
      <x:c r="B2898" s="114" t="str">
        <x:v>B45</x:v>
      </x:c>
      <x:c r="C2898" s="114" t="n">
        <x:v>42</x:v>
      </x:c>
      <x:c r="D2898" s="116"/>
    </x:row>
    <x:row r="2899" ht="15" customHeight="1">
      <x:c r="A2899" s="112" t="str">
        <x:v>8</x:v>
      </x:c>
      <x:c r="B2899" s="114" t="str">
        <x:v>C45</x:v>
      </x:c>
      <x:c r="C2899" s="114" t="str">
        <x:v>7.Fahmy Bagas</x:v>
      </x:c>
      <x:c r="D2899" s="116"/>
    </x:row>
    <x:row r="2900" ht="15" customHeight="1">
      <x:c r="A2900" s="112" t="str">
        <x:v>8</x:v>
      </x:c>
      <x:c r="B2900" s="114" t="str">
        <x:v>D45</x:v>
      </x:c>
      <x:c r="C2900" s="114" t="str">
        <x:v>Graduation</x:v>
      </x:c>
      <x:c r="D2900" s="116"/>
    </x:row>
    <x:row r="2901" ht="15" customHeight="1">
      <x:c r="A2901" s="112" t="str">
        <x:v>8</x:v>
      </x:c>
      <x:c r="B2901" s="114" t="str">
        <x:v>F45</x:v>
      </x:c>
      <x:c r="C2901" s="114" t="str">
        <x:v>4 oktober</x:v>
      </x:c>
      <x:c r="D2901" s="116"/>
    </x:row>
    <x:row r="2902" ht="15" customHeight="1">
      <x:c r="A2902" s="112" t="str">
        <x:v>8</x:v>
      </x:c>
      <x:c r="B2902" s="114" t="str">
        <x:v>H45</x:v>
      </x:c>
      <x:c r="C2902" s="114" t="n">
        <x:v>100000</x:v>
      </x:c>
      <x:c r="D2902" s="116"/>
    </x:row>
    <x:row r="2903" ht="15" customHeight="1">
      <x:c r="A2903" s="112" t="str">
        <x:v>8</x:v>
      </x:c>
      <x:c r="B2903" s="114" t="str">
        <x:v>I45</x:v>
      </x:c>
      <x:c r="C2903" s="114" t="str">
        <x:v>DP</x:v>
      </x:c>
      <x:c r="D2903" s="116"/>
    </x:row>
    <x:row r="2904" ht="15" customHeight="1">
      <x:c r="A2904" s="112" t="str">
        <x:v>8</x:v>
      </x:c>
      <x:c r="B2904" s="114" t="str">
        <x:v>L45</x:v>
      </x:c>
      <x:c r="C2904" s="114" t="str">
        <x:v>AMEL</x:v>
      </x:c>
      <x:c r="D2904" s="116"/>
    </x:row>
    <x:row r="2905" ht="15" customHeight="1">
      <x:c r="A2905" s="112" t="str">
        <x:v>8</x:v>
      </x:c>
      <x:c r="B2905" s="114" t="str">
        <x:v>B46</x:v>
      </x:c>
      <x:c r="C2905" s="114" t="n">
        <x:v>43</x:v>
      </x:c>
      <x:c r="D2905" s="116"/>
    </x:row>
    <x:row r="2906" ht="15" customHeight="1">
      <x:c r="A2906" s="112" t="str">
        <x:v>8</x:v>
      </x:c>
      <x:c r="B2906" s="114" t="str">
        <x:v>C46</x:v>
      </x:c>
      <x:c r="C2906" s="114" t="str">
        <x:v>8.Frista Savitri</x:v>
      </x:c>
      <x:c r="D2906" s="116"/>
    </x:row>
    <x:row r="2907" ht="15" customHeight="1">
      <x:c r="A2907" s="112" t="str">
        <x:v>8</x:v>
      </x:c>
      <x:c r="B2907" s="114" t="str">
        <x:v>D46</x:v>
      </x:c>
      <x:c r="C2907" s="114" t="str">
        <x:v>Family A</x:v>
      </x:c>
      <x:c r="D2907" s="116"/>
    </x:row>
    <x:row r="2908" ht="15" customHeight="1">
      <x:c r="A2908" s="112" t="str">
        <x:v>8</x:v>
      </x:c>
      <x:c r="B2908" s="114" t="str">
        <x:v>F46</x:v>
      </x:c>
      <x:c r="C2908" s="114" t="str">
        <x:v>2026-09-19T00:00:00</x:v>
      </x:c>
      <x:c r="D2908" s="116"/>
    </x:row>
    <x:row r="2909" ht="15" customHeight="1">
      <x:c r="A2909" s="112" t="str">
        <x:v>8</x:v>
      </x:c>
      <x:c r="B2909" s="114" t="str">
        <x:v>H46</x:v>
      </x:c>
      <x:c r="C2909" s="114" t="n">
        <x:v>100000</x:v>
      </x:c>
      <x:c r="D2909" s="116"/>
    </x:row>
    <x:row r="2910" ht="15" customHeight="1">
      <x:c r="A2910" s="112" t="str">
        <x:v>8</x:v>
      </x:c>
      <x:c r="B2910" s="114" t="str">
        <x:v>I46</x:v>
      </x:c>
      <x:c r="C2910" s="114" t="str">
        <x:v>DP</x:v>
      </x:c>
      <x:c r="D2910" s="116"/>
    </x:row>
    <x:row r="2911" ht="15" customHeight="1">
      <x:c r="A2911" s="112" t="str">
        <x:v>8</x:v>
      </x:c>
      <x:c r="B2911" s="114" t="str">
        <x:v>L46</x:v>
      </x:c>
      <x:c r="C2911" s="114" t="str">
        <x:v>AMEL</x:v>
      </x:c>
      <x:c r="D2911" s="116"/>
    </x:row>
    <x:row r="2912" ht="15" customHeight="1">
      <x:c r="A2912" s="112" t="str">
        <x:v>8</x:v>
      </x:c>
      <x:c r="B2912" s="114" t="str">
        <x:v>B47</x:v>
      </x:c>
      <x:c r="C2912" s="114" t="n">
        <x:v>44</x:v>
      </x:c>
      <x:c r="D2912" s="116"/>
    </x:row>
    <x:row r="2913" ht="15" customHeight="1">
      <x:c r="A2913" s="112" t="str">
        <x:v>8</x:v>
      </x:c>
      <x:c r="B2913" s="114" t="str">
        <x:v>C47</x:v>
      </x:c>
      <x:c r="C2913" s="114" t="str">
        <x:v>9.Ria</x:v>
      </x:c>
      <x:c r="D2913" s="116"/>
    </x:row>
    <x:row r="2914" ht="15" customHeight="1">
      <x:c r="A2914" s="112" t="str">
        <x:v>8</x:v>
      </x:c>
      <x:c r="B2914" s="114" t="str">
        <x:v>D47</x:v>
      </x:c>
      <x:c r="C2914" s="114" t="str">
        <x:v>Graduation Premium</x:v>
      </x:c>
      <x:c r="D2914" s="116"/>
    </x:row>
    <x:row r="2915" ht="15" customHeight="1">
      <x:c r="A2915" s="112" t="str">
        <x:v>8</x:v>
      </x:c>
      <x:c r="B2915" s="114" t="str">
        <x:v>F47</x:v>
      </x:c>
      <x:c r="C2915" s="114" t="str">
        <x:v>8 sept</x:v>
      </x:c>
      <x:c r="D2915" s="116"/>
    </x:row>
    <x:row r="2916" ht="15" customHeight="1">
      <x:c r="A2916" s="112" t="str">
        <x:v>8</x:v>
      </x:c>
      <x:c r="B2916" s="114" t="str">
        <x:v>G47</x:v>
      </x:c>
      <x:c r="C2916" s="114" t="n">
        <x:v>400000</x:v>
      </x:c>
      <x:c r="D2916" s="116"/>
    </x:row>
    <x:row r="2917" ht="15" customHeight="1">
      <x:c r="A2917" s="112" t="str">
        <x:v>8</x:v>
      </x:c>
      <x:c r="B2917" s="114" t="str">
        <x:v>I47</x:v>
      </x:c>
      <x:c r="C2917" s="114" t="str">
        <x:v>Lunas</x:v>
      </x:c>
      <x:c r="D2917" s="116"/>
    </x:row>
    <x:row r="2918" ht="15" customHeight="1">
      <x:c r="A2918" s="112" t="str">
        <x:v>8</x:v>
      </x:c>
      <x:c r="B2918" s="114" t="str">
        <x:v>J47</x:v>
      </x:c>
      <x:c r="C2918" s="114" t="str">
        <x:v>Uploaded</x:v>
      </x:c>
      <x:c r="D2918" s="116"/>
    </x:row>
    <x:row r="2919" ht="15" customHeight="1">
      <x:c r="A2919" s="112" t="str">
        <x:v>8</x:v>
      </x:c>
      <x:c r="B2919" s="114" t="str">
        <x:v>K47</x:v>
      </x:c>
      <x:c r="C2919" s="114" t="str">
        <x:v>Pending</x:v>
      </x:c>
      <x:c r="D2919" s="116"/>
    </x:row>
    <x:row r="2920" ht="15" customHeight="1">
      <x:c r="A2920" s="112" t="str">
        <x:v>8</x:v>
      </x:c>
      <x:c r="B2920" s="114" t="str">
        <x:v>L47</x:v>
      </x:c>
      <x:c r="C2920" s="114" t="str">
        <x:v>AMEL</x:v>
      </x:c>
      <x:c r="D2920" s="116"/>
    </x:row>
    <x:row r="2921" ht="15" customHeight="1">
      <x:c r="A2921" s="112" t="str">
        <x:v>8</x:v>
      </x:c>
      <x:c r="B2921" s="114" t="str">
        <x:v>M47</x:v>
      </x:c>
      <x:c r="C2921" s="114" t="str">
        <x:v>ADIF</x:v>
      </x:c>
      <x:c r="D2921" s="116"/>
    </x:row>
    <x:row r="2922" ht="15" customHeight="1">
      <x:c r="A2922" s="112" t="str">
        <x:v>8</x:v>
      </x:c>
      <x:c r="B2922" s="114" t="str">
        <x:v>B48</x:v>
      </x:c>
      <x:c r="C2922" s="114" t="n">
        <x:v>45</x:v>
      </x:c>
      <x:c r="D2922" s="116"/>
    </x:row>
    <x:row r="2923" ht="15" customHeight="1">
      <x:c r="A2923" s="112" t="str">
        <x:v>8</x:v>
      </x:c>
      <x:c r="B2923" s="114" t="str">
        <x:v>C48</x:v>
      </x:c>
      <x:c r="C2923" s="114" t="str">
        <x:v> 10.Zhafira Rismalia</x:v>
      </x:c>
      <x:c r="D2923" s="116"/>
    </x:row>
    <x:row r="2924" ht="15" customHeight="1">
      <x:c r="A2924" s="112" t="str">
        <x:v>8</x:v>
      </x:c>
      <x:c r="B2924" s="114" t="str">
        <x:v>D48</x:v>
      </x:c>
      <x:c r="C2924" s="114" t="str">
        <x:v>Graduation</x:v>
      </x:c>
      <x:c r="D2924" s="116"/>
    </x:row>
    <x:row r="2925" ht="15" customHeight="1">
      <x:c r="A2925" s="112" t="str">
        <x:v>8</x:v>
      </x:c>
      <x:c r="B2925" s="114" t="str">
        <x:v>F48</x:v>
      </x:c>
      <x:c r="C2925" s="114" t="str">
        <x:v>8 sept</x:v>
      </x:c>
      <x:c r="D2925" s="116"/>
    </x:row>
    <x:row r="2926" ht="15" customHeight="1">
      <x:c r="A2926" s="112" t="str">
        <x:v>8</x:v>
      </x:c>
      <x:c r="B2926" s="114" t="str">
        <x:v>G48</x:v>
      </x:c>
      <x:c r="C2926" s="114" t="n">
        <x:v>250000</x:v>
      </x:c>
      <x:c r="D2926" s="116"/>
    </x:row>
    <x:row r="2927" ht="15" customHeight="1">
      <x:c r="A2927" s="112" t="str">
        <x:v>8</x:v>
      </x:c>
      <x:c r="B2927" s="114" t="str">
        <x:v>I48</x:v>
      </x:c>
      <x:c r="C2927" s="114" t="str">
        <x:v>Lunas</x:v>
      </x:c>
      <x:c r="D2927" s="116"/>
    </x:row>
    <x:row r="2928" ht="15" customHeight="1">
      <x:c r="A2928" s="112" t="str">
        <x:v>8</x:v>
      </x:c>
      <x:c r="B2928" s="114" t="str">
        <x:v>J48</x:v>
      </x:c>
      <x:c r="C2928" s="114" t="str">
        <x:v>Uploaded</x:v>
      </x:c>
      <x:c r="D2928" s="116"/>
    </x:row>
    <x:row r="2929" ht="15" customHeight="1">
      <x:c r="A2929" s="112" t="str">
        <x:v>8</x:v>
      </x:c>
      <x:c r="B2929" s="114" t="str">
        <x:v>K48</x:v>
      </x:c>
      <x:c r="C2929" s="114" t="str">
        <x:v>Pending</x:v>
      </x:c>
      <x:c r="D2929" s="116"/>
    </x:row>
    <x:row r="2930" ht="15" customHeight="1">
      <x:c r="A2930" s="112" t="str">
        <x:v>8</x:v>
      </x:c>
      <x:c r="B2930" s="114" t="str">
        <x:v>L48</x:v>
      </x:c>
      <x:c r="C2930" s="114" t="str">
        <x:v>AMEL</x:v>
      </x:c>
      <x:c r="D2930" s="116"/>
    </x:row>
    <x:row r="2931" ht="15" customHeight="1">
      <x:c r="A2931" s="112" t="str">
        <x:v>8</x:v>
      </x:c>
      <x:c r="B2931" s="114" t="str">
        <x:v>M48</x:v>
      </x:c>
      <x:c r="C2931" s="114" t="str">
        <x:v>SAKA</x:v>
      </x:c>
      <x:c r="D2931" s="116"/>
    </x:row>
    <x:row r="2932" ht="15" customHeight="1">
      <x:c r="A2932" s="112" t="str">
        <x:v>8</x:v>
      </x:c>
      <x:c r="B2932" s="114" t="str">
        <x:v>B49</x:v>
      </x:c>
      <x:c r="C2932" s="114" t="n">
        <x:v>46</x:v>
      </x:c>
      <x:c r="D2932" s="116"/>
    </x:row>
    <x:row r="2933" ht="15" customHeight="1">
      <x:c r="A2933" s="112" t="str">
        <x:v>8</x:v>
      </x:c>
      <x:c r="B2933" s="114" t="str">
        <x:v>C49</x:v>
      </x:c>
      <x:c r="C2933" s="114" t="str">
        <x:v>11.Enji</x:v>
      </x:c>
      <x:c r="D2933" s="116"/>
    </x:row>
    <x:row r="2934" ht="15" customHeight="1">
      <x:c r="A2934" s="112" t="str">
        <x:v>8</x:v>
      </x:c>
      <x:c r="B2934" s="114" t="str">
        <x:v>D49</x:v>
      </x:c>
      <x:c r="C2934" s="114" t="str">
        <x:v>Graduation</x:v>
      </x:c>
      <x:c r="D2934" s="116"/>
    </x:row>
    <x:row r="2935" ht="15" customHeight="1">
      <x:c r="A2935" s="112" t="str">
        <x:v>8</x:v>
      </x:c>
      <x:c r="B2935" s="114" t="str">
        <x:v>F49</x:v>
      </x:c>
      <x:c r="C2935" s="114" t="str">
        <x:v>8 sept</x:v>
      </x:c>
      <x:c r="D2935" s="116"/>
    </x:row>
    <x:row r="2936" ht="15" customHeight="1">
      <x:c r="A2936" s="112" t="str">
        <x:v>8</x:v>
      </x:c>
      <x:c r="B2936" s="114" t="str">
        <x:v>H49</x:v>
      </x:c>
      <x:c r="C2936" s="114" t="n">
        <x:v>250000</x:v>
      </x:c>
      <x:c r="D2936" s="116"/>
    </x:row>
    <x:row r="2937" ht="15" customHeight="1">
      <x:c r="A2937" s="112" t="str">
        <x:v>8</x:v>
      </x:c>
      <x:c r="B2937" s="114" t="str">
        <x:v>I49</x:v>
      </x:c>
      <x:c r="C2937" s="114" t="str">
        <x:v>Lunas</x:v>
      </x:c>
      <x:c r="D2937" s="116"/>
    </x:row>
    <x:row r="2938" ht="15" customHeight="1">
      <x:c r="A2938" s="112" t="str">
        <x:v>8</x:v>
      </x:c>
      <x:c r="B2938" s="114" t="str">
        <x:v>J49</x:v>
      </x:c>
      <x:c r="C2938" s="114" t="str">
        <x:v>Uploaded</x:v>
      </x:c>
      <x:c r="D2938" s="116"/>
    </x:row>
    <x:row r="2939" ht="15" customHeight="1">
      <x:c r="A2939" s="112" t="str">
        <x:v>8</x:v>
      </x:c>
      <x:c r="B2939" s="114" t="str">
        <x:v>K49</x:v>
      </x:c>
      <x:c r="C2939" s="114" t="str">
        <x:v>Pending</x:v>
      </x:c>
      <x:c r="D2939" s="116"/>
    </x:row>
    <x:row r="2940" ht="15" customHeight="1">
      <x:c r="A2940" s="112" t="str">
        <x:v>8</x:v>
      </x:c>
      <x:c r="B2940" s="114" t="str">
        <x:v>L49</x:v>
      </x:c>
      <x:c r="C2940" s="114" t="str">
        <x:v>AMEL</x:v>
      </x:c>
      <x:c r="D2940" s="116"/>
    </x:row>
    <x:row r="2941" ht="15" customHeight="1">
      <x:c r="A2941" s="112" t="str">
        <x:v>8</x:v>
      </x:c>
      <x:c r="B2941" s="114" t="str">
        <x:v>M49</x:v>
      </x:c>
      <x:c r="C2941" s="114" t="str">
        <x:v>ABROR</x:v>
      </x:c>
      <x:c r="D2941" s="116"/>
    </x:row>
    <x:row r="2942" ht="15" customHeight="1">
      <x:c r="A2942" s="112" t="str">
        <x:v>8</x:v>
      </x:c>
      <x:c r="B2942" s="114" t="str">
        <x:v>B50</x:v>
      </x:c>
      <x:c r="C2942" s="114" t="n">
        <x:v>47</x:v>
      </x:c>
      <x:c r="D2942" s="116"/>
    </x:row>
    <x:row r="2943" ht="15" customHeight="1">
      <x:c r="A2943" s="112" t="str">
        <x:v>8</x:v>
      </x:c>
      <x:c r="B2943" s="114" t="str">
        <x:v>C50</x:v>
      </x:c>
      <x:c r="C2943" s="114" t="str">
        <x:v>Mohamad Tri guntoro</x:v>
      </x:c>
      <x:c r="D2943" s="116"/>
    </x:row>
    <x:row r="2944" ht="15" customHeight="1">
      <x:c r="A2944" s="112" t="str">
        <x:v>8</x:v>
      </x:c>
      <x:c r="B2944" s="114" t="str">
        <x:v>D50</x:v>
      </x:c>
      <x:c r="C2944" s="114" t="str">
        <x:v>Graduation</x:v>
      </x:c>
      <x:c r="D2944" s="116"/>
    </x:row>
    <x:row r="2945" ht="15" customHeight="1">
      <x:c r="A2945" s="112" t="str">
        <x:v>8</x:v>
      </x:c>
      <x:c r="B2945" s="114" t="str">
        <x:v>F50</x:v>
      </x:c>
      <x:c r="C2945" s="114" t="str">
        <x:v>8 sept</x:v>
      </x:c>
      <x:c r="D2945" s="116"/>
    </x:row>
    <x:row r="2946" ht="15" customHeight="1">
      <x:c r="A2946" s="112" t="str">
        <x:v>8</x:v>
      </x:c>
      <x:c r="B2946" s="114" t="str">
        <x:v>H50</x:v>
      </x:c>
      <x:c r="C2946" s="114" t="n">
        <x:v>250000</x:v>
      </x:c>
      <x:c r="D2946" s="116"/>
    </x:row>
    <x:row r="2947" ht="15" customHeight="1">
      <x:c r="A2947" s="112" t="str">
        <x:v>8</x:v>
      </x:c>
      <x:c r="B2947" s="114" t="str">
        <x:v>I50</x:v>
      </x:c>
      <x:c r="C2947" s="114" t="str">
        <x:v>Lunas</x:v>
      </x:c>
      <x:c r="D2947" s="116"/>
    </x:row>
    <x:row r="2948" ht="15" customHeight="1">
      <x:c r="A2948" s="112" t="str">
        <x:v>8</x:v>
      </x:c>
      <x:c r="B2948" s="114" t="str">
        <x:v>J50</x:v>
      </x:c>
      <x:c r="C2948" s="114" t="str">
        <x:v>Uploaded</x:v>
      </x:c>
      <x:c r="D2948" s="116"/>
    </x:row>
    <x:row r="2949" ht="15" customHeight="1">
      <x:c r="A2949" s="112" t="str">
        <x:v>8</x:v>
      </x:c>
      <x:c r="B2949" s="114" t="str">
        <x:v>L50</x:v>
      </x:c>
      <x:c r="C2949" s="114" t="str">
        <x:v>AMEL</x:v>
      </x:c>
      <x:c r="D2949" s="116"/>
    </x:row>
    <x:row r="2950" ht="15" customHeight="1">
      <x:c r="A2950" s="112" t="str">
        <x:v>8</x:v>
      </x:c>
      <x:c r="B2950" s="114" t="str">
        <x:v>M50</x:v>
      </x:c>
      <x:c r="C2950" s="114" t="str">
        <x:v>ABROR</x:v>
      </x:c>
      <x:c r="D2950" s="116"/>
    </x:row>
    <x:row r="2951" ht="15" customHeight="1">
      <x:c r="A2951" s="112" t="str">
        <x:v>8</x:v>
      </x:c>
      <x:c r="B2951" s="114" t="str">
        <x:v>B51</x:v>
      </x:c>
      <x:c r="C2951" s="114" t="n">
        <x:v>48</x:v>
      </x:c>
      <x:c r="D2951" s="116"/>
    </x:row>
    <x:row r="2952" ht="15" customHeight="1">
      <x:c r="A2952" s="112" t="str">
        <x:v>8</x:v>
      </x:c>
      <x:c r="B2952" s="114" t="str">
        <x:v>C51</x:v>
      </x:c>
      <x:c r="C2952" s="114" t="str">
        <x:v>Muhammad adam</x:v>
      </x:c>
      <x:c r="D2952" s="116"/>
    </x:row>
    <x:row r="2953" ht="15" customHeight="1">
      <x:c r="A2953" s="112" t="str">
        <x:v>8</x:v>
      </x:c>
      <x:c r="B2953" s="114" t="str">
        <x:v>D51</x:v>
      </x:c>
      <x:c r="C2953" s="114" t="str">
        <x:v>Graduation</x:v>
      </x:c>
      <x:c r="D2953" s="116"/>
    </x:row>
    <x:row r="2954" ht="15" customHeight="1">
      <x:c r="A2954" s="112" t="str">
        <x:v>8</x:v>
      </x:c>
      <x:c r="B2954" s="114" t="str">
        <x:v>F51</x:v>
      </x:c>
      <x:c r="C2954" s="114" t="str">
        <x:v>8 sept</x:v>
      </x:c>
      <x:c r="D2954" s="116"/>
    </x:row>
    <x:row r="2955" ht="15" customHeight="1">
      <x:c r="A2955" s="112" t="str">
        <x:v>8</x:v>
      </x:c>
      <x:c r="B2955" s="114" t="str">
        <x:v>H51</x:v>
      </x:c>
      <x:c r="C2955" s="114" t="n">
        <x:v>250000</x:v>
      </x:c>
      <x:c r="D2955" s="116"/>
    </x:row>
    <x:row r="2956" ht="15" customHeight="1">
      <x:c r="A2956" s="112" t="str">
        <x:v>8</x:v>
      </x:c>
      <x:c r="B2956" s="114" t="str">
        <x:v>I51</x:v>
      </x:c>
      <x:c r="C2956" s="114" t="str">
        <x:v>Lunas</x:v>
      </x:c>
      <x:c r="D2956" s="116"/>
    </x:row>
    <x:row r="2957" ht="15" customHeight="1">
      <x:c r="A2957" s="112" t="str">
        <x:v>8</x:v>
      </x:c>
      <x:c r="B2957" s="114" t="str">
        <x:v>J51</x:v>
      </x:c>
      <x:c r="C2957" s="114" t="str">
        <x:v>Uploaded</x:v>
      </x:c>
      <x:c r="D2957" s="116"/>
    </x:row>
    <x:row r="2958" ht="15" customHeight="1">
      <x:c r="A2958" s="112" t="str">
        <x:v>8</x:v>
      </x:c>
      <x:c r="B2958" s="114" t="str">
        <x:v>K51</x:v>
      </x:c>
      <x:c r="C2958" s="114" t="str">
        <x:v>Pending</x:v>
      </x:c>
      <x:c r="D2958" s="116"/>
    </x:row>
    <x:row r="2959" ht="15" customHeight="1">
      <x:c r="A2959" s="112" t="str">
        <x:v>8</x:v>
      </x:c>
      <x:c r="B2959" s="114" t="str">
        <x:v>L51</x:v>
      </x:c>
      <x:c r="C2959" s="114" t="str">
        <x:v>AMEL</x:v>
      </x:c>
      <x:c r="D2959" s="116"/>
    </x:row>
    <x:row r="2960" ht="15" customHeight="1">
      <x:c r="A2960" s="112" t="str">
        <x:v>8</x:v>
      </x:c>
      <x:c r="B2960" s="114" t="str">
        <x:v>M51</x:v>
      </x:c>
      <x:c r="C2960" s="114" t="str">
        <x:v>ABROR</x:v>
      </x:c>
      <x:c r="D2960" s="116"/>
    </x:row>
    <x:row r="2961" ht="15" customHeight="1">
      <x:c r="A2961" s="112" t="str">
        <x:v>8</x:v>
      </x:c>
      <x:c r="B2961" s="114" t="str">
        <x:v>B52</x:v>
      </x:c>
      <x:c r="C2961" s="114" t="n">
        <x:v>49</x:v>
      </x:c>
      <x:c r="D2961" s="116"/>
    </x:row>
    <x:row r="2962" ht="15" customHeight="1">
      <x:c r="A2962" s="112" t="str">
        <x:v>8</x:v>
      </x:c>
      <x:c r="B2962" s="114" t="str">
        <x:v>C52</x:v>
      </x:c>
      <x:c r="C2962" s="114" t="str">
        <x:v>Bulan</x:v>
      </x:c>
      <x:c r="D2962" s="116"/>
    </x:row>
    <x:row r="2963" ht="15" customHeight="1">
      <x:c r="A2963" s="112" t="str">
        <x:v>8</x:v>
      </x:c>
      <x:c r="B2963" s="114" t="str">
        <x:v>D52</x:v>
      </x:c>
      <x:c r="C2963" s="114" t="str">
        <x:v>Graduation</x:v>
      </x:c>
      <x:c r="D2963" s="116"/>
    </x:row>
    <x:row r="2964" ht="15" customHeight="1">
      <x:c r="A2964" s="112" t="str">
        <x:v>8</x:v>
      </x:c>
      <x:c r="B2964" s="114" t="str">
        <x:v>F52</x:v>
      </x:c>
      <x:c r="C2964" s="114" t="str">
        <x:v>8 sept</x:v>
      </x:c>
      <x:c r="D2964" s="116"/>
    </x:row>
    <x:row r="2965" ht="15" customHeight="1">
      <x:c r="A2965" s="112" t="str">
        <x:v>8</x:v>
      </x:c>
      <x:c r="B2965" s="114" t="str">
        <x:v>G52</x:v>
      </x:c>
      <x:c r="C2965" s="114" t="n">
        <x:v>0</x:v>
      </x:c>
      <x:c r="D2965" s="116"/>
    </x:row>
    <x:row r="2966" ht="15" customHeight="1">
      <x:c r="A2966" s="112" t="str">
        <x:v>8</x:v>
      </x:c>
      <x:c r="B2966" s="114" t="str">
        <x:v>H52</x:v>
      </x:c>
      <x:c r="C2966" s="114" t="n">
        <x:v>0</x:v>
      </x:c>
      <x:c r="D2966" s="116"/>
    </x:row>
    <x:row r="2967" ht="15" customHeight="1">
      <x:c r="A2967" s="112" t="str">
        <x:v>8</x:v>
      </x:c>
      <x:c r="B2967" s="114" t="str">
        <x:v>I52</x:v>
      </x:c>
      <x:c r="C2967" s="114" t="str">
        <x:v>Lunas</x:v>
      </x:c>
      <x:c r="D2967" s="116"/>
    </x:row>
    <x:row r="2968" ht="15" customHeight="1">
      <x:c r="A2968" s="112" t="str">
        <x:v>8</x:v>
      </x:c>
      <x:c r="B2968" s="114" t="str">
        <x:v>J52</x:v>
      </x:c>
      <x:c r="C2968" s="114" t="str">
        <x:v>Uploaded</x:v>
      </x:c>
      <x:c r="D2968" s="116"/>
    </x:row>
    <x:row r="2969" ht="15" customHeight="1">
      <x:c r="A2969" s="112" t="str">
        <x:v>8</x:v>
      </x:c>
      <x:c r="B2969" s="114" t="str">
        <x:v>K52</x:v>
      </x:c>
      <x:c r="C2969" s="114" t="str">
        <x:v>Pending</x:v>
      </x:c>
      <x:c r="D2969" s="116"/>
    </x:row>
    <x:row r="2970" ht="15" customHeight="1">
      <x:c r="A2970" s="112" t="str">
        <x:v>8</x:v>
      </x:c>
      <x:c r="B2970" s="114" t="str">
        <x:v>L52</x:v>
      </x:c>
      <x:c r="C2970" s="114" t="str">
        <x:v>AMEL</x:v>
      </x:c>
      <x:c r="D2970" s="116"/>
    </x:row>
    <x:row r="2971" ht="15" customHeight="1">
      <x:c r="A2971" s="112" t="str">
        <x:v>8</x:v>
      </x:c>
      <x:c r="B2971" s="114" t="str">
        <x:v>M52</x:v>
      </x:c>
      <x:c r="C2971" s="114" t="str">
        <x:v>FAHME</x:v>
      </x:c>
      <x:c r="D2971" s="116"/>
    </x:row>
    <x:row r="2972" ht="15" customHeight="1">
      <x:c r="A2972" s="112" t="str">
        <x:v>8</x:v>
      </x:c>
      <x:c r="B2972" s="114" t="str">
        <x:v>B53</x:v>
      </x:c>
      <x:c r="C2972" s="114" t="n">
        <x:v>50</x:v>
      </x:c>
      <x:c r="D2972" s="116"/>
    </x:row>
    <x:row r="2973" ht="15" customHeight="1">
      <x:c r="A2973" s="112" t="str">
        <x:v>8</x:v>
      </x:c>
      <x:c r="B2973" s="114" t="str">
        <x:v>C53</x:v>
      </x:c>
      <x:c r="C2973" s="114" t="str">
        <x:v>Fianto</x:v>
      </x:c>
      <x:c r="D2973" s="116"/>
    </x:row>
    <x:row r="2974" ht="15" customHeight="1">
      <x:c r="A2974" s="112" t="str">
        <x:v>8</x:v>
      </x:c>
      <x:c r="B2974" s="114" t="str">
        <x:v>D53</x:v>
      </x:c>
      <x:c r="C2974" s="114" t="str">
        <x:v>Graduation</x:v>
      </x:c>
      <x:c r="D2974" s="116"/>
    </x:row>
    <x:row r="2975" ht="15" customHeight="1">
      <x:c r="A2975" s="112" t="str">
        <x:v>8</x:v>
      </x:c>
      <x:c r="B2975" s="114" t="str">
        <x:v>F53</x:v>
      </x:c>
      <x:c r="C2975" s="114" t="str">
        <x:v>8 sept</x:v>
      </x:c>
      <x:c r="D2975" s="116"/>
    </x:row>
    <x:row r="2976" ht="15" customHeight="1">
      <x:c r="A2976" s="112" t="str">
        <x:v>8</x:v>
      </x:c>
      <x:c r="B2976" s="114" t="str">
        <x:v>G53</x:v>
      </x:c>
      <x:c r="C2976" s="114" t="n">
        <x:v>250000</x:v>
      </x:c>
      <x:c r="D2976" s="116"/>
    </x:row>
    <x:row r="2977" ht="15" customHeight="1">
      <x:c r="A2977" s="112" t="str">
        <x:v>8</x:v>
      </x:c>
      <x:c r="B2977" s="114" t="str">
        <x:v>I53</x:v>
      </x:c>
      <x:c r="C2977" s="114" t="str">
        <x:v>Lunas</x:v>
      </x:c>
      <x:c r="D2977" s="116"/>
    </x:row>
    <x:row r="2978" ht="15" customHeight="1">
      <x:c r="A2978" s="112" t="str">
        <x:v>8</x:v>
      </x:c>
      <x:c r="B2978" s="114" t="str">
        <x:v>J53</x:v>
      </x:c>
      <x:c r="C2978" s="114" t="str">
        <x:v>Uploaded</x:v>
      </x:c>
      <x:c r="D2978" s="116"/>
    </x:row>
    <x:row r="2979" ht="15" customHeight="1">
      <x:c r="A2979" s="112" t="str">
        <x:v>8</x:v>
      </x:c>
      <x:c r="B2979" s="114" t="str">
        <x:v>K53</x:v>
      </x:c>
      <x:c r="C2979" s="114" t="str">
        <x:v>Pending</x:v>
      </x:c>
      <x:c r="D2979" s="116"/>
    </x:row>
    <x:row r="2980" ht="15" customHeight="1">
      <x:c r="A2980" s="112" t="str">
        <x:v>8</x:v>
      </x:c>
      <x:c r="B2980" s="114" t="str">
        <x:v>L53</x:v>
      </x:c>
      <x:c r="C2980" s="114" t="str">
        <x:v>AMEL</x:v>
      </x:c>
      <x:c r="D2980" s="116"/>
    </x:row>
    <x:row r="2981" ht="15" customHeight="1">
      <x:c r="A2981" s="112" t="str">
        <x:v>8</x:v>
      </x:c>
      <x:c r="B2981" s="114" t="str">
        <x:v>M53</x:v>
      </x:c>
      <x:c r="C2981" s="114" t="str">
        <x:v>SAKA</x:v>
      </x:c>
      <x:c r="D2981" s="116"/>
    </x:row>
    <x:row r="2982" ht="15" customHeight="1">
      <x:c r="A2982" s="112" t="str">
        <x:v>8</x:v>
      </x:c>
      <x:c r="B2982" s="114" t="str">
        <x:v>B54</x:v>
      </x:c>
      <x:c r="C2982" s="114" t="n">
        <x:v>51</x:v>
      </x:c>
      <x:c r="D2982" s="116"/>
    </x:row>
    <x:row r="2983" ht="15" customHeight="1">
      <x:c r="A2983" s="112" t="str">
        <x:v>8</x:v>
      </x:c>
      <x:c r="B2983" s="114" t="str">
        <x:v>C54</x:v>
      </x:c>
      <x:c r="C2983" s="114" t="str">
        <x:v>Denny Hardiansya</x:v>
      </x:c>
      <x:c r="D2983" s="116"/>
    </x:row>
    <x:row r="2984" ht="15" customHeight="1">
      <x:c r="A2984" s="112" t="str">
        <x:v>8</x:v>
      </x:c>
      <x:c r="B2984" s="114" t="str">
        <x:v>D54</x:v>
      </x:c>
      <x:c r="C2984" s="114" t="str">
        <x:v>Graduation</x:v>
      </x:c>
      <x:c r="D2984" s="116"/>
    </x:row>
    <x:row r="2985" ht="15" customHeight="1">
      <x:c r="A2985" s="112" t="str">
        <x:v>8</x:v>
      </x:c>
      <x:c r="B2985" s="114" t="str">
        <x:v>F54</x:v>
      </x:c>
      <x:c r="C2985" s="114" t="str">
        <x:v>8 sept</x:v>
      </x:c>
      <x:c r="D2985" s="116"/>
    </x:row>
    <x:row r="2986" ht="15" customHeight="1">
      <x:c r="A2986" s="112" t="str">
        <x:v>8</x:v>
      </x:c>
      <x:c r="B2986" s="114" t="str">
        <x:v>G54</x:v>
      </x:c>
      <x:c r="C2986" s="114" t="n">
        <x:v>250000</x:v>
      </x:c>
      <x:c r="D2986" s="116"/>
    </x:row>
    <x:row r="2987" ht="15" customHeight="1">
      <x:c r="A2987" s="112" t="str">
        <x:v>8</x:v>
      </x:c>
      <x:c r="B2987" s="114" t="str">
        <x:v>I54</x:v>
      </x:c>
      <x:c r="C2987" s="114" t="str">
        <x:v>Lunas</x:v>
      </x:c>
      <x:c r="D2987" s="116"/>
    </x:row>
    <x:row r="2988" ht="15" customHeight="1">
      <x:c r="A2988" s="112" t="str">
        <x:v>8</x:v>
      </x:c>
      <x:c r="B2988" s="114" t="str">
        <x:v>J54</x:v>
      </x:c>
      <x:c r="C2988" s="114" t="str">
        <x:v>Uploaded</x:v>
      </x:c>
      <x:c r="D2988" s="116"/>
    </x:row>
    <x:row r="2989" ht="15" customHeight="1">
      <x:c r="A2989" s="112" t="str">
        <x:v>8</x:v>
      </x:c>
      <x:c r="B2989" s="114" t="str">
        <x:v>K54</x:v>
      </x:c>
      <x:c r="C2989" s="114" t="str">
        <x:v>Pending</x:v>
      </x:c>
      <x:c r="D2989" s="116"/>
    </x:row>
    <x:row r="2990" ht="15" customHeight="1">
      <x:c r="A2990" s="112" t="str">
        <x:v>8</x:v>
      </x:c>
      <x:c r="B2990" s="114" t="str">
        <x:v>L54</x:v>
      </x:c>
      <x:c r="C2990" s="114" t="str">
        <x:v>AMEL</x:v>
      </x:c>
      <x:c r="D2990" s="116"/>
    </x:row>
    <x:row r="2991" ht="15" customHeight="1">
      <x:c r="A2991" s="112" t="str">
        <x:v>8</x:v>
      </x:c>
      <x:c r="B2991" s="114" t="str">
        <x:v>M54</x:v>
      </x:c>
      <x:c r="C2991" s="114" t="str">
        <x:v>FAHME</x:v>
      </x:c>
      <x:c r="D2991" s="116"/>
    </x:row>
    <x:row r="2992" ht="15" customHeight="1">
      <x:c r="A2992" s="112" t="str">
        <x:v>8</x:v>
      </x:c>
      <x:c r="B2992" s="114" t="str">
        <x:v>B55</x:v>
      </x:c>
      <x:c r="C2992" s="114" t="n">
        <x:v>52</x:v>
      </x:c>
      <x:c r="D2992" s="116"/>
    </x:row>
    <x:row r="2993" ht="15" customHeight="1">
      <x:c r="A2993" s="112" t="str">
        <x:v>8</x:v>
      </x:c>
      <x:c r="B2993" s="114" t="str">
        <x:v>C55</x:v>
      </x:c>
      <x:c r="C2993" s="114" t="str">
        <x:v>Farrel Daffa</x:v>
      </x:c>
      <x:c r="D2993" s="116"/>
    </x:row>
    <x:row r="2994" ht="15" customHeight="1">
      <x:c r="A2994" s="112" t="str">
        <x:v>8</x:v>
      </x:c>
      <x:c r="B2994" s="114" t="str">
        <x:v>D55</x:v>
      </x:c>
      <x:c r="C2994" s="114" t="str">
        <x:v>Graduation</x:v>
      </x:c>
      <x:c r="D2994" s="116"/>
    </x:row>
    <x:row r="2995" ht="15" customHeight="1">
      <x:c r="A2995" s="112" t="str">
        <x:v>8</x:v>
      </x:c>
      <x:c r="B2995" s="114" t="str">
        <x:v>F55</x:v>
      </x:c>
      <x:c r="C2995" s="114" t="str">
        <x:v>8 sept</x:v>
      </x:c>
      <x:c r="D2995" s="116"/>
    </x:row>
    <x:row r="2996" ht="15" customHeight="1">
      <x:c r="A2996" s="112" t="str">
        <x:v>8</x:v>
      </x:c>
      <x:c r="B2996" s="114" t="str">
        <x:v>H55</x:v>
      </x:c>
      <x:c r="C2996" s="114" t="n">
        <x:v>330000</x:v>
      </x:c>
      <x:c r="D2996" s="116"/>
    </x:row>
    <x:row r="2997" ht="15" customHeight="1">
      <x:c r="A2997" s="112" t="str">
        <x:v>8</x:v>
      </x:c>
      <x:c r="B2997" s="114" t="str">
        <x:v>I55</x:v>
      </x:c>
      <x:c r="C2997" s="114" t="str">
        <x:v>Lunas</x:v>
      </x:c>
      <x:c r="D2997" s="116"/>
    </x:row>
    <x:row r="2998" ht="15" customHeight="1">
      <x:c r="A2998" s="112" t="str">
        <x:v>8</x:v>
      </x:c>
      <x:c r="B2998" s="114" t="str">
        <x:v>J55</x:v>
      </x:c>
      <x:c r="C2998" s="114" t="str">
        <x:v>Uploaded</x:v>
      </x:c>
      <x:c r="D2998" s="116"/>
    </x:row>
    <x:row r="2999" ht="15" customHeight="1">
      <x:c r="A2999" s="112" t="str">
        <x:v>8</x:v>
      </x:c>
      <x:c r="B2999" s="114" t="str">
        <x:v>K55</x:v>
      </x:c>
      <x:c r="C2999" s="114" t="str">
        <x:v>Pending</x:v>
      </x:c>
      <x:c r="D2999" s="116"/>
    </x:row>
    <x:row r="3000" ht="15" customHeight="1">
      <x:c r="A3000" s="112" t="str">
        <x:v>8</x:v>
      </x:c>
      <x:c r="B3000" s="114" t="str">
        <x:v>L55</x:v>
      </x:c>
      <x:c r="C3000" s="114" t="str">
        <x:v>AMEL</x:v>
      </x:c>
      <x:c r="D3000" s="116"/>
    </x:row>
    <x:row r="3001" ht="15" customHeight="1">
      <x:c r="A3001" s="112" t="str">
        <x:v>8</x:v>
      </x:c>
      <x:c r="B3001" s="114" t="str">
        <x:v>M55</x:v>
      </x:c>
      <x:c r="C3001" s="114" t="str">
        <x:v>ABROR</x:v>
      </x:c>
      <x:c r="D3001" s="116"/>
    </x:row>
    <x:row r="3002" ht="15" customHeight="1">
      <x:c r="A3002" s="112" t="str">
        <x:v>8</x:v>
      </x:c>
      <x:c r="B3002" s="114" t="str">
        <x:v>B56</x:v>
      </x:c>
      <x:c r="C3002" s="114" t="n">
        <x:v>53</x:v>
      </x:c>
      <x:c r="D3002" s="116"/>
    </x:row>
    <x:row r="3003" ht="15" customHeight="1">
      <x:c r="A3003" s="112" t="str">
        <x:v>8</x:v>
      </x:c>
      <x:c r="B3003" s="114" t="str">
        <x:v>C56</x:v>
      </x:c>
      <x:c r="C3003" s="114" t="str">
        <x:v>Nadi Indra</x:v>
      </x:c>
      <x:c r="D3003" s="116"/>
    </x:row>
    <x:row r="3004" ht="15" customHeight="1">
      <x:c r="A3004" s="112" t="str">
        <x:v>8</x:v>
      </x:c>
      <x:c r="B3004" s="114" t="str">
        <x:v>D56</x:v>
      </x:c>
      <x:c r="C3004" s="114" t="str">
        <x:v>Graduation</x:v>
      </x:c>
      <x:c r="D3004" s="116"/>
    </x:row>
    <x:row r="3005" ht="15" customHeight="1">
      <x:c r="A3005" s="112" t="str">
        <x:v>8</x:v>
      </x:c>
      <x:c r="B3005" s="114" t="str">
        <x:v>F56</x:v>
      </x:c>
      <x:c r="C3005" s="114" t="str">
        <x:v>8 sept</x:v>
      </x:c>
      <x:c r="D3005" s="116"/>
    </x:row>
    <x:row r="3006" ht="15" customHeight="1">
      <x:c r="A3006" s="112" t="str">
        <x:v>8</x:v>
      </x:c>
      <x:c r="B3006" s="114" t="str">
        <x:v>H56</x:v>
      </x:c>
      <x:c r="C3006" s="114" t="n">
        <x:v>250000</x:v>
      </x:c>
      <x:c r="D3006" s="116"/>
    </x:row>
    <x:row r="3007" ht="15" customHeight="1">
      <x:c r="A3007" s="112" t="str">
        <x:v>8</x:v>
      </x:c>
      <x:c r="B3007" s="114" t="str">
        <x:v>I56</x:v>
      </x:c>
      <x:c r="C3007" s="114" t="str">
        <x:v>Lunas</x:v>
      </x:c>
      <x:c r="D3007" s="116"/>
    </x:row>
    <x:row r="3008" ht="15" customHeight="1">
      <x:c r="A3008" s="112" t="str">
        <x:v>8</x:v>
      </x:c>
      <x:c r="B3008" s="114" t="str">
        <x:v>J56</x:v>
      </x:c>
      <x:c r="C3008" s="114" t="str">
        <x:v>Uploaded</x:v>
      </x:c>
      <x:c r="D3008" s="116"/>
    </x:row>
    <x:row r="3009" ht="15" customHeight="1">
      <x:c r="A3009" s="112" t="str">
        <x:v>8</x:v>
      </x:c>
      <x:c r="B3009" s="114" t="str">
        <x:v>K56</x:v>
      </x:c>
      <x:c r="C3009" s="114" t="str">
        <x:v>Pending</x:v>
      </x:c>
      <x:c r="D3009" s="116"/>
    </x:row>
    <x:row r="3010" ht="15" customHeight="1">
      <x:c r="A3010" s="112" t="str">
        <x:v>8</x:v>
      </x:c>
      <x:c r="B3010" s="114" t="str">
        <x:v>L56</x:v>
      </x:c>
      <x:c r="C3010" s="114" t="str">
        <x:v>AMEL</x:v>
      </x:c>
      <x:c r="D3010" s="116"/>
    </x:row>
    <x:row r="3011" ht="15" customHeight="1">
      <x:c r="A3011" s="112" t="str">
        <x:v>8</x:v>
      </x:c>
      <x:c r="B3011" s="114" t="str">
        <x:v>M56</x:v>
      </x:c>
      <x:c r="C3011" s="114" t="str">
        <x:v>SAKA</x:v>
      </x:c>
      <x:c r="D3011" s="116"/>
    </x:row>
    <x:row r="3012" ht="15" customHeight="1">
      <x:c r="A3012" s="112" t="str">
        <x:v>8</x:v>
      </x:c>
      <x:c r="B3012" s="114" t="str">
        <x:v>B57</x:v>
      </x:c>
      <x:c r="C3012" s="114" t="n">
        <x:v>54</x:v>
      </x:c>
      <x:c r="D3012" s="116"/>
    </x:row>
    <x:row r="3013" ht="15" customHeight="1">
      <x:c r="A3013" s="112" t="str">
        <x:v>8</x:v>
      </x:c>
      <x:c r="B3013" s="114" t="str">
        <x:v>C57</x:v>
      </x:c>
      <x:c r="C3013" s="114" t="str">
        <x:v>Aditya Fauzi</x:v>
      </x:c>
      <x:c r="D3013" s="116"/>
    </x:row>
    <x:row r="3014" ht="15" customHeight="1">
      <x:c r="A3014" s="112" t="str">
        <x:v>8</x:v>
      </x:c>
      <x:c r="B3014" s="114" t="str">
        <x:v>D57</x:v>
      </x:c>
      <x:c r="C3014" s="114" t="str">
        <x:v>Graduation</x:v>
      </x:c>
      <x:c r="D3014" s="116"/>
    </x:row>
    <x:row r="3015" ht="15" customHeight="1">
      <x:c r="A3015" s="112" t="str">
        <x:v>8</x:v>
      </x:c>
      <x:c r="B3015" s="114" t="str">
        <x:v>F57</x:v>
      </x:c>
      <x:c r="C3015" s="114" t="str">
        <x:v>8 sept</x:v>
      </x:c>
      <x:c r="D3015" s="116"/>
    </x:row>
    <x:row r="3016" ht="15" customHeight="1">
      <x:c r="A3016" s="112" t="str">
        <x:v>8</x:v>
      </x:c>
      <x:c r="B3016" s="114" t="str">
        <x:v>H57</x:v>
      </x:c>
      <x:c r="C3016" s="114" t="n">
        <x:v>330000</x:v>
      </x:c>
      <x:c r="D3016" s="116"/>
    </x:row>
    <x:row r="3017" ht="15" customHeight="1">
      <x:c r="A3017" s="112" t="str">
        <x:v>8</x:v>
      </x:c>
      <x:c r="B3017" s="114" t="str">
        <x:v>I57</x:v>
      </x:c>
      <x:c r="C3017" s="114" t="str">
        <x:v>Lunas</x:v>
      </x:c>
      <x:c r="D3017" s="116"/>
    </x:row>
    <x:row r="3018" ht="15" customHeight="1">
      <x:c r="A3018" s="112" t="str">
        <x:v>8</x:v>
      </x:c>
      <x:c r="B3018" s="114" t="str">
        <x:v>J57</x:v>
      </x:c>
      <x:c r="C3018" s="114" t="str">
        <x:v>Uploaded</x:v>
      </x:c>
      <x:c r="D3018" s="116"/>
    </x:row>
    <x:row r="3019" ht="15" customHeight="1">
      <x:c r="A3019" s="112" t="str">
        <x:v>8</x:v>
      </x:c>
      <x:c r="B3019" s="114" t="str">
        <x:v>K57</x:v>
      </x:c>
      <x:c r="C3019" s="114" t="str">
        <x:v>Pending</x:v>
      </x:c>
      <x:c r="D3019" s="116"/>
    </x:row>
    <x:row r="3020" ht="15" customHeight="1">
      <x:c r="A3020" s="112" t="str">
        <x:v>8</x:v>
      </x:c>
      <x:c r="B3020" s="114" t="str">
        <x:v>L57</x:v>
      </x:c>
      <x:c r="C3020" s="114" t="str">
        <x:v>AMEL</x:v>
      </x:c>
      <x:c r="D3020" s="116"/>
    </x:row>
    <x:row r="3021" ht="15" customHeight="1">
      <x:c r="A3021" s="112" t="str">
        <x:v>8</x:v>
      </x:c>
      <x:c r="B3021" s="114" t="str">
        <x:v>M57</x:v>
      </x:c>
      <x:c r="C3021" s="114" t="str">
        <x:v>ABROR</x:v>
      </x:c>
      <x:c r="D3021" s="116"/>
    </x:row>
    <x:row r="3022" ht="15" customHeight="1">
      <x:c r="A3022" s="112" t="str">
        <x:v>8</x:v>
      </x:c>
      <x:c r="B3022" s="114" t="str">
        <x:v>B58</x:v>
      </x:c>
      <x:c r="C3022" s="114" t="n">
        <x:v>55</x:v>
      </x:c>
      <x:c r="D3022" s="116"/>
    </x:row>
    <x:row r="3023" ht="15" customHeight="1">
      <x:c r="A3023" s="112" t="str">
        <x:v>8</x:v>
      </x:c>
      <x:c r="B3023" s="114" t="str">
        <x:v>C58</x:v>
      </x:c>
      <x:c r="C3023" s="114" t="str">
        <x:v>Bintang</x:v>
      </x:c>
      <x:c r="D3023" s="116"/>
    </x:row>
    <x:row r="3024" ht="15" customHeight="1">
      <x:c r="A3024" s="112" t="str">
        <x:v>8</x:v>
      </x:c>
      <x:c r="B3024" s="114" t="str">
        <x:v>D58</x:v>
      </x:c>
      <x:c r="C3024" s="114" t="str">
        <x:v>Graduation Premium</x:v>
      </x:c>
      <x:c r="D3024" s="116"/>
    </x:row>
    <x:row r="3025" ht="15" customHeight="1">
      <x:c r="A3025" s="112" t="str">
        <x:v>8</x:v>
      </x:c>
      <x:c r="B3025" s="114" t="str">
        <x:v>F58</x:v>
      </x:c>
      <x:c r="C3025" s="114" t="str">
        <x:v>8 sept</x:v>
      </x:c>
      <x:c r="D3025" s="116"/>
    </x:row>
    <x:row r="3026" ht="15" customHeight="1">
      <x:c r="A3026" s="112" t="str">
        <x:v>8</x:v>
      </x:c>
      <x:c r="B3026" s="114" t="str">
        <x:v>H58</x:v>
      </x:c>
      <x:c r="C3026" s="114" t="n">
        <x:v>400000</x:v>
      </x:c>
      <x:c r="D3026" s="116"/>
    </x:row>
    <x:row r="3027" ht="15" customHeight="1">
      <x:c r="A3027" s="112" t="str">
        <x:v>8</x:v>
      </x:c>
      <x:c r="B3027" s="114" t="str">
        <x:v>I58</x:v>
      </x:c>
      <x:c r="C3027" s="114" t="str">
        <x:v>Lunas</x:v>
      </x:c>
      <x:c r="D3027" s="116"/>
    </x:row>
    <x:row r="3028" ht="15" customHeight="1">
      <x:c r="A3028" s="112" t="str">
        <x:v>8</x:v>
      </x:c>
      <x:c r="B3028" s="114" t="str">
        <x:v>J58</x:v>
      </x:c>
      <x:c r="C3028" s="114" t="str">
        <x:v>Uploaded</x:v>
      </x:c>
      <x:c r="D3028" s="116"/>
    </x:row>
    <x:row r="3029" ht="15" customHeight="1">
      <x:c r="A3029" s="112" t="str">
        <x:v>8</x:v>
      </x:c>
      <x:c r="B3029" s="114" t="str">
        <x:v>K58</x:v>
      </x:c>
      <x:c r="C3029" s="114" t="str">
        <x:v>Pending</x:v>
      </x:c>
      <x:c r="D3029" s="116"/>
    </x:row>
    <x:row r="3030" ht="15" customHeight="1">
      <x:c r="A3030" s="112" t="str">
        <x:v>8</x:v>
      </x:c>
      <x:c r="B3030" s="114" t="str">
        <x:v>L58</x:v>
      </x:c>
      <x:c r="C3030" s="114" t="str">
        <x:v>AMEL</x:v>
      </x:c>
      <x:c r="D3030" s="116"/>
    </x:row>
    <x:row r="3031" ht="15" customHeight="1">
      <x:c r="A3031" s="112" t="str">
        <x:v>8</x:v>
      </x:c>
      <x:c r="B3031" s="114" t="str">
        <x:v>M58</x:v>
      </x:c>
      <x:c r="C3031" s="114" t="str">
        <x:v>FAHME</x:v>
      </x:c>
      <x:c r="D3031" s="116"/>
    </x:row>
    <x:row r="3032" ht="15" customHeight="1">
      <x:c r="A3032" s="112" t="str">
        <x:v>8</x:v>
      </x:c>
      <x:c r="B3032" s="114" t="str">
        <x:v>B59</x:v>
      </x:c>
      <x:c r="C3032" s="114" t="n">
        <x:v>56</x:v>
      </x:c>
      <x:c r="D3032" s="116"/>
    </x:row>
    <x:row r="3033" ht="15" customHeight="1">
      <x:c r="A3033" s="112" t="str">
        <x:v>8</x:v>
      </x:c>
      <x:c r="B3033" s="114" t="str">
        <x:v>C59</x:v>
      </x:c>
      <x:c r="C3033" s="114" t="str">
        <x:v>Diana Putri</x:v>
      </x:c>
      <x:c r="D3033" s="116"/>
    </x:row>
    <x:row r="3034" ht="15" customHeight="1">
      <x:c r="A3034" s="112" t="str">
        <x:v>8</x:v>
      </x:c>
      <x:c r="B3034" s="114" t="str">
        <x:v>D59</x:v>
      </x:c>
      <x:c r="C3034" s="114" t="str">
        <x:v>Graduation</x:v>
      </x:c>
      <x:c r="D3034" s="116"/>
    </x:row>
    <x:row r="3035" ht="15" customHeight="1">
      <x:c r="A3035" s="112" t="str">
        <x:v>8</x:v>
      </x:c>
      <x:c r="B3035" s="114" t="str">
        <x:v>F59</x:v>
      </x:c>
      <x:c r="C3035" s="114" t="str">
        <x:v>8 sept</x:v>
      </x:c>
      <x:c r="D3035" s="116"/>
    </x:row>
    <x:row r="3036" ht="15" customHeight="1">
      <x:c r="A3036" s="112" t="str">
        <x:v>8</x:v>
      </x:c>
      <x:c r="B3036" s="114" t="str">
        <x:v>H59</x:v>
      </x:c>
      <x:c r="C3036" s="114" t="n">
        <x:v>280000</x:v>
      </x:c>
      <x:c r="D3036" s="116"/>
    </x:row>
    <x:row r="3037" ht="15" customHeight="1">
      <x:c r="A3037" s="112" t="str">
        <x:v>8</x:v>
      </x:c>
      <x:c r="B3037" s="114" t="str">
        <x:v>I59</x:v>
      </x:c>
      <x:c r="C3037" s="114" t="str">
        <x:v>Lunas</x:v>
      </x:c>
      <x:c r="D3037" s="116"/>
    </x:row>
    <x:row r="3038" ht="15" customHeight="1">
      <x:c r="A3038" s="112" t="str">
        <x:v>8</x:v>
      </x:c>
      <x:c r="B3038" s="114" t="str">
        <x:v>J59</x:v>
      </x:c>
      <x:c r="C3038" s="114" t="str">
        <x:v>Uploaded</x:v>
      </x:c>
      <x:c r="D3038" s="116"/>
    </x:row>
    <x:row r="3039" ht="15" customHeight="1">
      <x:c r="A3039" s="112" t="str">
        <x:v>8</x:v>
      </x:c>
      <x:c r="B3039" s="114" t="str">
        <x:v>K59</x:v>
      </x:c>
      <x:c r="C3039" s="114" t="str">
        <x:v>Pending</x:v>
      </x:c>
      <x:c r="D3039" s="116"/>
    </x:row>
    <x:row r="3040" ht="15" customHeight="1">
      <x:c r="A3040" s="112" t="str">
        <x:v>8</x:v>
      </x:c>
      <x:c r="B3040" s="114" t="str">
        <x:v>L59</x:v>
      </x:c>
      <x:c r="C3040" s="114" t="str">
        <x:v>AMEL</x:v>
      </x:c>
      <x:c r="D3040" s="116"/>
    </x:row>
    <x:row r="3041" ht="15" customHeight="1">
      <x:c r="A3041" s="112" t="str">
        <x:v>8</x:v>
      </x:c>
      <x:c r="B3041" s="114" t="str">
        <x:v>M59</x:v>
      </x:c>
      <x:c r="C3041" s="114" t="str">
        <x:v>ADIF</x:v>
      </x:c>
      <x:c r="D3041" s="116"/>
    </x:row>
    <x:row r="3042" ht="15" customHeight="1">
      <x:c r="A3042" s="112" t="str">
        <x:v>8</x:v>
      </x:c>
      <x:c r="B3042" s="114" t="str">
        <x:v>B60</x:v>
      </x:c>
      <x:c r="C3042" s="114" t="n">
        <x:v>57</x:v>
      </x:c>
      <x:c r="D3042" s="116"/>
    </x:row>
    <x:row r="3043" ht="15" customHeight="1">
      <x:c r="A3043" s="112" t="str">
        <x:v>8</x:v>
      </x:c>
      <x:c r="B3043" s="114" t="str">
        <x:v>C60</x:v>
      </x:c>
      <x:c r="C3043" s="114" t="str">
        <x:v>Renaldi</x:v>
      </x:c>
      <x:c r="D3043" s="116"/>
    </x:row>
    <x:row r="3044" ht="15" customHeight="1">
      <x:c r="A3044" s="112" t="str">
        <x:v>8</x:v>
      </x:c>
      <x:c r="B3044" s="114" t="str">
        <x:v>D60</x:v>
      </x:c>
      <x:c r="C3044" s="114" t="str">
        <x:v>Graduation</x:v>
      </x:c>
      <x:c r="D3044" s="116"/>
    </x:row>
    <x:row r="3045" ht="15" customHeight="1">
      <x:c r="A3045" s="112" t="str">
        <x:v>8</x:v>
      </x:c>
      <x:c r="B3045" s="114" t="str">
        <x:v>G60</x:v>
      </x:c>
      <x:c r="C3045" s="114" t="n">
        <x:v>390000</x:v>
      </x:c>
      <x:c r="D3045" s="116"/>
    </x:row>
    <x:row r="3046" ht="15" customHeight="1">
      <x:c r="A3046" s="112" t="str">
        <x:v>8</x:v>
      </x:c>
      <x:c r="B3046" s="114" t="str">
        <x:v>I60</x:v>
      </x:c>
      <x:c r="C3046" s="114" t="str">
        <x:v>Lunas</x:v>
      </x:c>
      <x:c r="D3046" s="116"/>
    </x:row>
    <x:row r="3047" ht="15" customHeight="1">
      <x:c r="A3047" s="112" t="str">
        <x:v>8</x:v>
      </x:c>
      <x:c r="B3047" s="114" t="str">
        <x:v>J60</x:v>
      </x:c>
      <x:c r="C3047" s="114" t="str">
        <x:v>Uploaded</x:v>
      </x:c>
      <x:c r="D3047" s="116"/>
    </x:row>
    <x:row r="3048" ht="15" customHeight="1">
      <x:c r="A3048" s="112" t="str">
        <x:v>8</x:v>
      </x:c>
      <x:c r="B3048" s="114" t="str">
        <x:v>K60</x:v>
      </x:c>
      <x:c r="C3048" s="114" t="str">
        <x:v>Pending</x:v>
      </x:c>
      <x:c r="D3048" s="116"/>
    </x:row>
    <x:row r="3049" ht="15" customHeight="1">
      <x:c r="A3049" s="112" t="str">
        <x:v>8</x:v>
      </x:c>
      <x:c r="B3049" s="114" t="str">
        <x:v>L60</x:v>
      </x:c>
      <x:c r="C3049" s="114" t="str">
        <x:v>AMEL</x:v>
      </x:c>
      <x:c r="D3049" s="116"/>
    </x:row>
    <x:row r="3050" ht="15" customHeight="1">
      <x:c r="A3050" s="112" t="str">
        <x:v>8</x:v>
      </x:c>
      <x:c r="B3050" s="114" t="str">
        <x:v>M60</x:v>
      </x:c>
      <x:c r="C3050" s="114" t="str">
        <x:v>ABROR</x:v>
      </x:c>
      <x:c r="D3050" s="116"/>
    </x:row>
    <x:row r="3051" ht="15" customHeight="1">
      <x:c r="A3051" s="112" t="str">
        <x:v>8</x:v>
      </x:c>
      <x:c r="B3051" s="114" t="str">
        <x:v>B61</x:v>
      </x:c>
      <x:c r="C3051" s="114" t="n">
        <x:v>58</x:v>
      </x:c>
      <x:c r="D3051" s="116"/>
    </x:row>
    <x:row r="3052" ht="15" customHeight="1">
      <x:c r="A3052" s="112" t="str">
        <x:v>8</x:v>
      </x:c>
      <x:c r="B3052" s="114" t="str">
        <x:v>C61</x:v>
      </x:c>
      <x:c r="C3052" s="114" t="str">
        <x:v>ananda yasmin</x:v>
      </x:c>
      <x:c r="D3052" s="116"/>
    </x:row>
    <x:row r="3053" ht="15" customHeight="1">
      <x:c r="A3053" s="112" t="str">
        <x:v>8</x:v>
      </x:c>
      <x:c r="B3053" s="114" t="str">
        <x:v>D61</x:v>
      </x:c>
      <x:c r="C3053" s="114" t="str">
        <x:v>Graduation</x:v>
      </x:c>
      <x:c r="D3053" s="116"/>
    </x:row>
    <x:row r="3054" ht="15" customHeight="1">
      <x:c r="A3054" s="112" t="str">
        <x:v>8</x:v>
      </x:c>
      <x:c r="B3054" s="114" t="str">
        <x:v>G61</x:v>
      </x:c>
      <x:c r="C3054" s="114" t="n">
        <x:v>0</x:v>
      </x:c>
      <x:c r="D3054" s="116"/>
    </x:row>
    <x:row r="3055" ht="15" customHeight="1">
      <x:c r="A3055" s="112" t="str">
        <x:v>8</x:v>
      </x:c>
      <x:c r="B3055" s="114" t="str">
        <x:v>H61</x:v>
      </x:c>
      <x:c r="C3055" s="114" t="n">
        <x:v>0</x:v>
      </x:c>
      <x:c r="D3055" s="116"/>
    </x:row>
    <x:row r="3056" ht="15" customHeight="1">
      <x:c r="A3056" s="112" t="str">
        <x:v>8</x:v>
      </x:c>
      <x:c r="B3056" s="114" t="str">
        <x:v>I61</x:v>
      </x:c>
      <x:c r="C3056" s="114" t="str">
        <x:v>Lunas</x:v>
      </x:c>
      <x:c r="D3056" s="116"/>
    </x:row>
    <x:row r="3057" ht="15" customHeight="1">
      <x:c r="A3057" s="112" t="str">
        <x:v>8</x:v>
      </x:c>
      <x:c r="B3057" s="114" t="str">
        <x:v>J61</x:v>
      </x:c>
      <x:c r="C3057" s="114" t="str">
        <x:v>Uploaded</x:v>
      </x:c>
      <x:c r="D3057" s="116"/>
    </x:row>
    <x:row r="3058" ht="15" customHeight="1">
      <x:c r="A3058" s="112" t="str">
        <x:v>8</x:v>
      </x:c>
      <x:c r="B3058" s="114" t="str">
        <x:v>K61</x:v>
      </x:c>
      <x:c r="C3058" s="114" t="str">
        <x:v>Pending</x:v>
      </x:c>
      <x:c r="D3058" s="116"/>
    </x:row>
    <x:row r="3059" ht="15" customHeight="1">
      <x:c r="A3059" s="112" t="str">
        <x:v>8</x:v>
      </x:c>
      <x:c r="B3059" s="114" t="str">
        <x:v>L61</x:v>
      </x:c>
      <x:c r="C3059" s="114" t="str">
        <x:v>AMEL</x:v>
      </x:c>
      <x:c r="D3059" s="116"/>
    </x:row>
    <x:row r="3060" ht="15" customHeight="1">
      <x:c r="A3060" s="112" t="str">
        <x:v>8</x:v>
      </x:c>
      <x:c r="B3060" s="114" t="str">
        <x:v>M61</x:v>
      </x:c>
      <x:c r="C3060" s="114" t="str">
        <x:v>ABROR</x:v>
      </x:c>
      <x:c r="D3060" s="116"/>
    </x:row>
    <x:row r="3061" ht="15" customHeight="1">
      <x:c r="A3061" s="112" t="str">
        <x:v>8</x:v>
      </x:c>
      <x:c r="B3061" s="114" t="str">
        <x:v>B62</x:v>
      </x:c>
      <x:c r="C3061" s="114" t="n">
        <x:v>59</x:v>
      </x:c>
      <x:c r="D3061" s="116"/>
    </x:row>
    <x:row r="3062" ht="15" customHeight="1">
      <x:c r="A3062" s="112" t="str">
        <x:v>8</x:v>
      </x:c>
      <x:c r="B3062" s="114" t="str">
        <x:v>C62</x:v>
      </x:c>
      <x:c r="C3062" s="114" t="str">
        <x:v>Prasetyo Budi Utomo</x:v>
      </x:c>
      <x:c r="D3062" s="116"/>
    </x:row>
    <x:row r="3063" ht="15" customHeight="1">
      <x:c r="A3063" s="112" t="str">
        <x:v>8</x:v>
      </x:c>
      <x:c r="B3063" s="114" t="str">
        <x:v>D62</x:v>
      </x:c>
      <x:c r="C3063" s="114" t="str">
        <x:v>Graduation</x:v>
      </x:c>
      <x:c r="D3063" s="116"/>
    </x:row>
    <x:row r="3064" ht="15" customHeight="1">
      <x:c r="A3064" s="112" t="str">
        <x:v>8</x:v>
      </x:c>
      <x:c r="B3064" s="114" t="str">
        <x:v>G62</x:v>
      </x:c>
      <x:c r="C3064" s="114" t="n">
        <x:v>270000</x:v>
      </x:c>
      <x:c r="D3064" s="116"/>
    </x:row>
    <x:row r="3065" ht="15" customHeight="1">
      <x:c r="A3065" s="112" t="str">
        <x:v>8</x:v>
      </x:c>
      <x:c r="B3065" s="114" t="str">
        <x:v>I62</x:v>
      </x:c>
      <x:c r="C3065" s="114" t="str">
        <x:v>Lunas</x:v>
      </x:c>
      <x:c r="D3065" s="116"/>
    </x:row>
    <x:row r="3066" ht="15" customHeight="1">
      <x:c r="A3066" s="112" t="str">
        <x:v>8</x:v>
      </x:c>
      <x:c r="B3066" s="114" t="str">
        <x:v>J62</x:v>
      </x:c>
      <x:c r="C3066" s="114" t="str">
        <x:v>Uploaded</x:v>
      </x:c>
      <x:c r="D3066" s="116"/>
    </x:row>
    <x:row r="3067" ht="15" customHeight="1">
      <x:c r="A3067" s="112" t="str">
        <x:v>8</x:v>
      </x:c>
      <x:c r="B3067" s="114" t="str">
        <x:v>K62</x:v>
      </x:c>
      <x:c r="C3067" s="114" t="str">
        <x:v>Pending</x:v>
      </x:c>
      <x:c r="D3067" s="116"/>
    </x:row>
    <x:row r="3068" ht="15" customHeight="1">
      <x:c r="A3068" s="112" t="str">
        <x:v>8</x:v>
      </x:c>
      <x:c r="B3068" s="114" t="str">
        <x:v>L62</x:v>
      </x:c>
      <x:c r="C3068" s="114" t="str">
        <x:v>AMEL</x:v>
      </x:c>
      <x:c r="D3068" s="116"/>
    </x:row>
    <x:row r="3069" ht="15" customHeight="1">
      <x:c r="A3069" s="112" t="str">
        <x:v>8</x:v>
      </x:c>
      <x:c r="B3069" s="114" t="str">
        <x:v>M62</x:v>
      </x:c>
      <x:c r="C3069" s="114" t="str">
        <x:v>SAKA</x:v>
      </x:c>
      <x:c r="D3069" s="116"/>
    </x:row>
    <x:row r="3070" ht="15" customHeight="1">
      <x:c r="A3070" s="112" t="str">
        <x:v>8</x:v>
      </x:c>
      <x:c r="B3070" s="114" t="str">
        <x:v>B63</x:v>
      </x:c>
      <x:c r="C3070" s="114" t="n">
        <x:v>60</x:v>
      </x:c>
      <x:c r="D3070" s="116"/>
    </x:row>
    <x:row r="3071" ht="15" customHeight="1">
      <x:c r="A3071" s="112" t="str">
        <x:v>8</x:v>
      </x:c>
      <x:c r="B3071" s="114" t="str">
        <x:v>C63</x:v>
      </x:c>
      <x:c r="C3071" s="114" t="str">
        <x:v>Dimas</x:v>
      </x:c>
      <x:c r="D3071" s="116"/>
    </x:row>
    <x:row r="3072" ht="15" customHeight="1">
      <x:c r="A3072" s="112" t="str">
        <x:v>8</x:v>
      </x:c>
      <x:c r="B3072" s="114" t="str">
        <x:v>D63</x:v>
      </x:c>
      <x:c r="C3072" s="114" t="str">
        <x:v>Graduation</x:v>
      </x:c>
      <x:c r="D3072" s="116"/>
    </x:row>
    <x:row r="3073" ht="15" customHeight="1">
      <x:c r="A3073" s="112" t="str">
        <x:v>8</x:v>
      </x:c>
      <x:c r="B3073" s="114" t="str">
        <x:v>F63</x:v>
      </x:c>
      <x:c r="C3073" s="114" t="str">
        <x:v>8 sept</x:v>
      </x:c>
      <x:c r="D3073" s="116"/>
    </x:row>
    <x:row r="3074" ht="15" customHeight="1">
      <x:c r="A3074" s="112" t="str">
        <x:v>8</x:v>
      </x:c>
      <x:c r="B3074" s="114" t="str">
        <x:v>G63</x:v>
      </x:c>
      <x:c r="C3074" s="114" t="n">
        <x:v>270000</x:v>
      </x:c>
      <x:c r="D3074" s="116"/>
    </x:row>
    <x:row r="3075" ht="15" customHeight="1">
      <x:c r="A3075" s="112" t="str">
        <x:v>8</x:v>
      </x:c>
      <x:c r="B3075" s="114" t="str">
        <x:v>I63</x:v>
      </x:c>
      <x:c r="C3075" s="114" t="str">
        <x:v>Lunas</x:v>
      </x:c>
      <x:c r="D3075" s="116"/>
    </x:row>
    <x:row r="3076" ht="15" customHeight="1">
      <x:c r="A3076" s="112" t="str">
        <x:v>8</x:v>
      </x:c>
      <x:c r="B3076" s="114" t="str">
        <x:v>J63</x:v>
      </x:c>
      <x:c r="C3076" s="114" t="str">
        <x:v>Uploaded</x:v>
      </x:c>
      <x:c r="D3076" s="116"/>
    </x:row>
    <x:row r="3077" ht="15" customHeight="1">
      <x:c r="A3077" s="112" t="str">
        <x:v>8</x:v>
      </x:c>
      <x:c r="B3077" s="114" t="str">
        <x:v>K63</x:v>
      </x:c>
      <x:c r="C3077" s="114" t="str">
        <x:v>Pending</x:v>
      </x:c>
      <x:c r="D3077" s="116"/>
    </x:row>
    <x:row r="3078" ht="15" customHeight="1">
      <x:c r="A3078" s="112" t="str">
        <x:v>8</x:v>
      </x:c>
      <x:c r="B3078" s="114" t="str">
        <x:v>L63</x:v>
      </x:c>
      <x:c r="C3078" s="114" t="str">
        <x:v>AMEL</x:v>
      </x:c>
      <x:c r="D3078" s="116"/>
    </x:row>
    <x:row r="3079" ht="15" customHeight="1">
      <x:c r="A3079" s="112" t="str">
        <x:v>8</x:v>
      </x:c>
      <x:c r="B3079" s="114" t="str">
        <x:v>M63</x:v>
      </x:c>
      <x:c r="C3079" s="114" t="str">
        <x:v>FAHME</x:v>
      </x:c>
      <x:c r="D3079" s="116"/>
    </x:row>
    <x:row r="3080" ht="15" customHeight="1">
      <x:c r="A3080" s="112" t="str">
        <x:v>8</x:v>
      </x:c>
      <x:c r="B3080" s="114" t="str">
        <x:v>B64</x:v>
      </x:c>
      <x:c r="C3080" s="114" t="n">
        <x:v>61</x:v>
      </x:c>
      <x:c r="D3080" s="116"/>
    </x:row>
    <x:row r="3081" ht="15" customHeight="1">
      <x:c r="A3081" s="112" t="str">
        <x:v>8</x:v>
      </x:c>
      <x:c r="B3081" s="114" t="str">
        <x:v>C64</x:v>
      </x:c>
      <x:c r="C3081" s="114" t="str">
        <x:v>Nana</x:v>
      </x:c>
      <x:c r="D3081" s="116"/>
    </x:row>
    <x:row r="3082" ht="15" customHeight="1">
      <x:c r="A3082" s="112" t="str">
        <x:v>8</x:v>
      </x:c>
      <x:c r="B3082" s="114" t="str">
        <x:v>D64</x:v>
      </x:c>
      <x:c r="C3082" s="114" t="str">
        <x:v>Graduation</x:v>
      </x:c>
      <x:c r="D3082" s="116"/>
    </x:row>
    <x:row r="3083" ht="15" customHeight="1">
      <x:c r="A3083" s="112" t="str">
        <x:v>8</x:v>
      </x:c>
      <x:c r="B3083" s="114" t="str">
        <x:v>F64</x:v>
      </x:c>
      <x:c r="C3083" s="114" t="str">
        <x:v>9 sept</x:v>
      </x:c>
      <x:c r="D3083" s="116"/>
    </x:row>
    <x:row r="3084" ht="15" customHeight="1">
      <x:c r="A3084" s="112" t="str">
        <x:v>8</x:v>
      </x:c>
      <x:c r="B3084" s="114" t="str">
        <x:v>H64</x:v>
      </x:c>
      <x:c r="C3084" s="114" t="n">
        <x:v>100000</x:v>
      </x:c>
      <x:c r="D3084" s="116"/>
    </x:row>
    <x:row r="3085" ht="15" customHeight="1">
      <x:c r="A3085" s="112" t="str">
        <x:v>8</x:v>
      </x:c>
      <x:c r="B3085" s="114" t="str">
        <x:v>I64</x:v>
      </x:c>
      <x:c r="C3085" s="114" t="str">
        <x:v>DP</x:v>
      </x:c>
      <x:c r="D3085" s="116"/>
    </x:row>
    <x:row r="3086" ht="15" customHeight="1">
      <x:c r="A3086" s="112" t="str">
        <x:v>8</x:v>
      </x:c>
      <x:c r="B3086" s="114" t="str">
        <x:v>J64</x:v>
      </x:c>
      <x:c r="C3086" s="114" t="str">
        <x:v>-</x:v>
      </x:c>
      <x:c r="D3086" s="116"/>
    </x:row>
    <x:row r="3087" ht="15" customHeight="1">
      <x:c r="A3087" s="112" t="str">
        <x:v>8</x:v>
      </x:c>
      <x:c r="B3087" s="114" t="str">
        <x:v>L64</x:v>
      </x:c>
      <x:c r="C3087" s="114" t="str">
        <x:v>AMEL</x:v>
      </x:c>
      <x:c r="D3087" s="116"/>
    </x:row>
    <x:row r="3088" ht="15" customHeight="1">
      <x:c r="A3088" s="112" t="str">
        <x:v>8</x:v>
      </x:c>
      <x:c r="B3088" s="114" t="str">
        <x:v>G65</x:v>
      </x:c>
      <x:c r="C3088" s="114" t="n">
        <x:v>5090000</x:v>
      </x:c>
      <x:c r="D3088" s="116" t="str">
        <x:v>=SUM(G4:G64)</x:v>
      </x:c>
    </x:row>
    <x:row r="3089" ht="15" customHeight="1">
      <x:c r="A3089" s="112" t="str">
        <x:v>8</x:v>
      </x:c>
      <x:c r="B3089" s="114" t="str">
        <x:v>H65</x:v>
      </x:c>
      <x:c r="C3089" s="114" t="n">
        <x:v>9195000</x:v>
      </x:c>
      <x:c r="D3089" s="116" t="str">
        <x:v>=SUM(H4:H64)</x:v>
      </x:c>
    </x:row>
    <x:row r="3090" ht="15" customHeight="1">
      <x:c r="A3090" s="112" t="str">
        <x:v>8</x:v>
      </x:c>
      <x:c r="B3090" s="114" t="str">
        <x:v>B68</x:v>
      </x:c>
      <x:c r="C3090" s="114" t="str">
        <x:v>No</x:v>
      </x:c>
      <x:c r="D3090" s="116"/>
    </x:row>
    <x:row r="3091" ht="15" customHeight="1">
      <x:c r="A3091" s="112" t="str">
        <x:v>8</x:v>
      </x:c>
      <x:c r="B3091" s="114" t="str">
        <x:v>C68</x:v>
      </x:c>
      <x:c r="C3091" s="114" t="str">
        <x:v>Keterangan</x:v>
      </x:c>
      <x:c r="D3091" s="116"/>
    </x:row>
    <x:row r="3092" ht="15" customHeight="1">
      <x:c r="A3092" s="112" t="str">
        <x:v>8</x:v>
      </x:c>
      <x:c r="B3092" s="114" t="str">
        <x:v>D68</x:v>
      </x:c>
      <x:c r="C3092" s="114" t="str">
        <x:v>Nominal</x:v>
      </x:c>
      <x:c r="D3092" s="116"/>
    </x:row>
    <x:row r="3093" ht="15" customHeight="1">
      <x:c r="A3093" s="112" t="str">
        <x:v>8</x:v>
      </x:c>
      <x:c r="B3093" s="114" t="str">
        <x:v>N68</x:v>
      </x:c>
      <x:c r="C3093" s="114" t="str">
        <x:v>Shift</x:v>
      </x:c>
      <x:c r="D3093" s="116"/>
    </x:row>
    <x:row r="3094" ht="15" customHeight="1">
      <x:c r="A3094" s="112" t="str">
        <x:v>8</x:v>
      </x:c>
      <x:c r="B3094" s="114" t="str">
        <x:v>O68</x:v>
      </x:c>
      <x:c r="C3094" s="114" t="str">
        <x:v>Nama</x:v>
      </x:c>
      <x:c r="D3094" s="116"/>
    </x:row>
    <x:row r="3095" ht="15" customHeight="1">
      <x:c r="A3095" s="112" t="str">
        <x:v>8</x:v>
      </x:c>
      <x:c r="B3095" s="114" t="str">
        <x:v>B69</x:v>
      </x:c>
      <x:c r="C3095" s="114" t="n">
        <x:v>1</x:v>
      </x:c>
      <x:c r="D3095" s="116"/>
    </x:row>
    <x:row r="3096" ht="15" customHeight="1">
      <x:c r="A3096" s="112" t="str">
        <x:v>8</x:v>
      </x:c>
      <x:c r="B3096" s="114" t="str">
        <x:v>C69</x:v>
      </x:c>
      <x:c r="C3096" s="114" t="str">
        <x:v>Pendapatan Tunai</x:v>
      </x:c>
      <x:c r="D3096" s="116"/>
    </x:row>
    <x:row r="3097" ht="15" customHeight="1">
      <x:c r="A3097" s="112" t="str">
        <x:v>8</x:v>
      </x:c>
      <x:c r="B3097" s="114" t="str">
        <x:v>D69</x:v>
      </x:c>
      <x:c r="C3097" s="114" t="n">
        <x:v>5090000</x:v>
      </x:c>
      <x:c r="D3097" s="116" t="str">
        <x:v>=SUM(G65)</x:v>
      </x:c>
    </x:row>
    <x:row r="3098" ht="15" customHeight="1">
      <x:c r="A3098" s="112" t="str">
        <x:v>8</x:v>
      </x:c>
      <x:c r="B3098" s="114" t="str">
        <x:v>L69</x:v>
      </x:c>
      <x:c r="C3098" s="114" t="str">
        <x:v>indah, amel, addel</x:v>
      </x:c>
      <x:c r="D3098" s="116"/>
    </x:row>
    <x:row r="3099" ht="15" customHeight="1">
      <x:c r="A3099" s="112" t="str">
        <x:v>8</x:v>
      </x:c>
      <x:c r="B3099" s="114" t="str">
        <x:v>N69</x:v>
      </x:c>
      <x:c r="C3099" s="114" t="str">
        <x:v>Admin 1</x:v>
      </x:c>
      <x:c r="D3099" s="116"/>
    </x:row>
    <x:row r="3100" ht="15" customHeight="1">
      <x:c r="A3100" s="112" t="str">
        <x:v>8</x:v>
      </x:c>
      <x:c r="B3100" s="114" t="str">
        <x:v>O69</x:v>
      </x:c>
      <x:c r="C3100" s="114" t="str">
        <x:v>INDAH</x:v>
      </x:c>
      <x:c r="D3100" s="116"/>
    </x:row>
    <x:row r="3101" ht="15" customHeight="1">
      <x:c r="A3101" s="112" t="str">
        <x:v>8</x:v>
      </x:c>
      <x:c r="B3101" s="114" t="str">
        <x:v>B70</x:v>
      </x:c>
      <x:c r="C3101" s="114" t="n">
        <x:v>2</x:v>
      </x:c>
      <x:c r="D3101" s="116"/>
    </x:row>
    <x:row r="3102" ht="15" customHeight="1">
      <x:c r="A3102" s="112" t="str">
        <x:v>8</x:v>
      </x:c>
      <x:c r="B3102" s="114" t="str">
        <x:v>C70</x:v>
      </x:c>
      <x:c r="C3102" s="114" t="str">
        <x:v>Penthil</x:v>
      </x:c>
      <x:c r="D3102" s="116"/>
    </x:row>
    <x:row r="3103" ht="15" customHeight="1">
      <x:c r="A3103" s="112" t="str">
        <x:v>8</x:v>
      </x:c>
      <x:c r="B3103" s="114" t="str">
        <x:v>D70</x:v>
      </x:c>
      <x:c r="C3103" s="114" t="n">
        <x:v>-50000</x:v>
      </x:c>
      <x:c r="D3103" s="116"/>
    </x:row>
    <x:row r="3104" ht="15" customHeight="1">
      <x:c r="A3104" s="112" t="str">
        <x:v>8</x:v>
      </x:c>
      <x:c r="B3104" s="114" t="str">
        <x:v>L70</x:v>
      </x:c>
      <x:c r="C3104" s="114" t="str">
        <x:v>adif, saka, fahme, abror</x:v>
      </x:c>
      <x:c r="D3104" s="116"/>
    </x:row>
    <x:row r="3105" ht="15" customHeight="1">
      <x:c r="A3105" s="112" t="str">
        <x:v>8</x:v>
      </x:c>
      <x:c r="B3105" s="114" t="str">
        <x:v>N70</x:v>
      </x:c>
      <x:c r="C3105" s="114" t="str">
        <x:v>Admin 2</x:v>
      </x:c>
      <x:c r="D3105" s="116"/>
    </x:row>
    <x:row r="3106" ht="15" customHeight="1">
      <x:c r="A3106" s="112" t="str">
        <x:v>8</x:v>
      </x:c>
      <x:c r="B3106" s="114" t="str">
        <x:v>O70</x:v>
      </x:c>
      <x:c r="C3106" s="114" t="str">
        <x:v>AMEL</x:v>
      </x:c>
      <x:c r="D3106" s="116"/>
    </x:row>
    <x:row r="3107" ht="15" customHeight="1">
      <x:c r="A3107" s="112" t="str">
        <x:v>8</x:v>
      </x:c>
      <x:c r="B3107" s="114" t="str">
        <x:v>B71</x:v>
      </x:c>
      <x:c r="C3107" s="114" t="n">
        <x:v>3</x:v>
      </x:c>
      <x:c r="D3107" s="116"/>
    </x:row>
    <x:row r="3108" ht="15" customHeight="1">
      <x:c r="A3108" s="112" t="str">
        <x:v>8</x:v>
      </x:c>
      <x:c r="B3108" s="114" t="str">
        <x:v>C71</x:v>
      </x:c>
      <x:c r="C3108" s="114" t="str">
        <x:v>Fadel</x:v>
      </x:c>
      <x:c r="D3108" s="116"/>
    </x:row>
    <x:row r="3109" ht="15" customHeight="1">
      <x:c r="A3109" s="112" t="str">
        <x:v>8</x:v>
      </x:c>
      <x:c r="B3109" s="114" t="str">
        <x:v>D71</x:v>
      </x:c>
      <x:c r="C3109" s="114" t="n">
        <x:v>-50000</x:v>
      </x:c>
      <x:c r="D3109" s="116"/>
    </x:row>
    <x:row r="3110" ht="15" customHeight="1">
      <x:c r="A3110" s="112" t="str">
        <x:v>8</x:v>
      </x:c>
      <x:c r="B3110" s="114" t="str">
        <x:v>N71</x:v>
      </x:c>
      <x:c r="C3110" s="114" t="str">
        <x:v>Fotografer 1</x:v>
      </x:c>
      <x:c r="D3110" s="116"/>
    </x:row>
    <x:row r="3111" ht="15" customHeight="1">
      <x:c r="A3111" s="112" t="str">
        <x:v>8</x:v>
      </x:c>
      <x:c r="B3111" s="114" t="str">
        <x:v>O71</x:v>
      </x:c>
      <x:c r="C3111" s="114" t="str">
        <x:v>ADIF</x:v>
      </x:c>
      <x:c r="D3111" s="116"/>
    </x:row>
    <x:row r="3112" ht="15" customHeight="1">
      <x:c r="A3112" s="112" t="str">
        <x:v>8</x:v>
      </x:c>
      <x:c r="B3112" s="114" t="str">
        <x:v>B72</x:v>
      </x:c>
      <x:c r="C3112" s="114" t="n">
        <x:v>4</x:v>
      </x:c>
      <x:c r="D3112" s="116"/>
    </x:row>
    <x:row r="3113" ht="15" customHeight="1">
      <x:c r="A3113" s="112" t="str">
        <x:v>8</x:v>
      </x:c>
      <x:c r="B3113" s="114" t="str">
        <x:v>C72</x:v>
      </x:c>
      <x:c r="C3113" s="114" t="str">
        <x:v>makan malam wisuda</x:v>
      </x:c>
      <x:c r="D3113" s="116"/>
    </x:row>
    <x:row r="3114" ht="15" customHeight="1">
      <x:c r="A3114" s="112" t="str">
        <x:v>8</x:v>
      </x:c>
      <x:c r="B3114" s="114" t="str">
        <x:v>D72</x:v>
      </x:c>
      <x:c r="C3114" s="114" t="n">
        <x:v>-220000</x:v>
      </x:c>
      <x:c r="D3114" s="116"/>
    </x:row>
    <x:row r="3115" ht="15" customHeight="1">
      <x:c r="A3115" s="112" t="str">
        <x:v>8</x:v>
      </x:c>
      <x:c r="B3115" s="114" t="str">
        <x:v>N72</x:v>
      </x:c>
      <x:c r="C3115" s="114" t="str">
        <x:v>Fotografer 2</x:v>
      </x:c>
      <x:c r="D3115" s="116"/>
    </x:row>
    <x:row r="3116" ht="15" customHeight="1">
      <x:c r="A3116" s="112" t="str">
        <x:v>8</x:v>
      </x:c>
      <x:c r="B3116" s="114" t="str">
        <x:v>O72</x:v>
      </x:c>
      <x:c r="C3116" s="114" t="str">
        <x:v>SAKA</x:v>
      </x:c>
      <x:c r="D3116" s="116"/>
    </x:row>
    <x:row r="3117" ht="15" customHeight="1">
      <x:c r="A3117" s="112" t="str">
        <x:v>8</x:v>
      </x:c>
      <x:c r="B3117" s="114" t="str">
        <x:v>B73</x:v>
      </x:c>
      <x:c r="C3117" s="114" t="n">
        <x:v>5</x:v>
      </x:c>
      <x:c r="D3117" s="116"/>
    </x:row>
    <x:row r="3118" ht="15" customHeight="1">
      <x:c r="A3118" s="112" t="str">
        <x:v>8</x:v>
      </x:c>
      <x:c r="B3118" s="114" t="str">
        <x:v>B74</x:v>
      </x:c>
      <x:c r="C3118" s="114" t="n">
        <x:v>6</x:v>
      </x:c>
      <x:c r="D3118" s="116"/>
    </x:row>
    <x:row r="3119" ht="15" customHeight="1">
      <x:c r="A3119" s="112" t="str">
        <x:v>8</x:v>
      </x:c>
      <x:c r="B3119" s="114" t="str">
        <x:v>K74</x:v>
      </x:c>
      <x:c r="C3119" s="114" t="str">
        <x:v>KPI HARIAN | SKALA 1-5</x:v>
      </x:c>
      <x:c r="D3119" s="116"/>
    </x:row>
    <x:row r="3120" ht="15" customHeight="1">
      <x:c r="A3120" s="112" t="str">
        <x:v>8</x:v>
      </x:c>
      <x:c r="B3120" s="114" t="str">
        <x:v>B75</x:v>
      </x:c>
      <x:c r="C3120" s="114" t="n">
        <x:v>7</x:v>
      </x:c>
      <x:c r="D3120" s="116"/>
    </x:row>
    <x:row r="3121" ht="15" customHeight="1">
      <x:c r="A3121" s="112" t="str">
        <x:v>8</x:v>
      </x:c>
      <x:c r="B3121" s="114" t="str">
        <x:v>K75</x:v>
      </x:c>
      <x:c r="C3121" s="114" t="str">
        <x:v>Nama</x:v>
      </x:c>
      <x:c r="D3121" s="116"/>
    </x:row>
    <x:row r="3122" ht="15" customHeight="1">
      <x:c r="A3122" s="112" t="str">
        <x:v>8</x:v>
      </x:c>
      <x:c r="B3122" s="114" t="str">
        <x:v>L75</x:v>
      </x:c>
      <x:c r="C3122" s="114" t="str">
        <x:v>Disiplin</x:v>
      </x:c>
      <x:c r="D3122" s="116"/>
    </x:row>
    <x:row r="3123" ht="15" customHeight="1">
      <x:c r="A3123" s="112" t="str">
        <x:v>8</x:v>
      </x:c>
      <x:c r="B3123" s="114" t="str">
        <x:v>M75</x:v>
      </x:c>
      <x:c r="C3123" s="114" t="str">
        <x:v>Akurasi</x:v>
      </x:c>
      <x:c r="D3123" s="116"/>
    </x:row>
    <x:row r="3124" ht="15" customHeight="1">
      <x:c r="A3124" s="112" t="str">
        <x:v>8</x:v>
      </x:c>
      <x:c r="B3124" s="114" t="str">
        <x:v>N75</x:v>
      </x:c>
      <x:c r="C3124" s="114" t="str">
        <x:v>SOP</x:v>
      </x:c>
      <x:c r="D3124" s="116"/>
    </x:row>
    <x:row r="3125" ht="15" customHeight="1">
      <x:c r="A3125" s="112" t="str">
        <x:v>8</x:v>
      </x:c>
      <x:c r="B3125" s="114" t="str">
        <x:v>O75</x:v>
      </x:c>
      <x:c r="C3125" s="114" t="str">
        <x:v>Client</x:v>
      </x:c>
      <x:c r="D3125" s="116"/>
    </x:row>
    <x:row r="3126" ht="15" customHeight="1">
      <x:c r="A3126" s="112" t="str">
        <x:v>8</x:v>
      </x:c>
      <x:c r="B3126" s="114" t="str">
        <x:v>P75</x:v>
      </x:c>
      <x:c r="C3126" s="114" t="str">
        <x:v>Produktivitas</x:v>
      </x:c>
      <x:c r="D3126" s="116"/>
    </x:row>
    <x:row r="3127" ht="15" customHeight="1">
      <x:c r="A3127" s="112" t="str">
        <x:v>8</x:v>
      </x:c>
      <x:c r="B3127" s="114" t="str">
        <x:v>AC75</x:v>
      </x:c>
      <x:c r="C3127" s="114" t="str">
        <x:v>KPI Score Helper</x:v>
      </x:c>
      <x:c r="D3127" s="116"/>
    </x:row>
    <x:row r="3128" ht="15" customHeight="1">
      <x:c r="A3128" s="112" t="str">
        <x:v>8</x:v>
      </x:c>
      <x:c r="B3128" s="114" t="str">
        <x:v>AD75</x:v>
      </x:c>
      <x:c r="C3128" s="114" t="str">
        <x:v>Status Helper</x:v>
      </x:c>
      <x:c r="D3128" s="116"/>
    </x:row>
    <x:row r="3129" ht="15" customHeight="1">
      <x:c r="A3129" s="112" t="str">
        <x:v>8</x:v>
      </x:c>
      <x:c r="B3129" s="114" t="str">
        <x:v>AE75</x:v>
      </x:c>
      <x:c r="C3129" s="114" t="str">
        <x:v>Role Helper</x:v>
      </x:c>
      <x:c r="D3129" s="116"/>
    </x:row>
    <x:row r="3130" ht="15" customHeight="1">
      <x:c r="A3130" s="112" t="str">
        <x:v>8</x:v>
      </x:c>
      <x:c r="B3130" s="114" t="str">
        <x:v>AF75</x:v>
      </x:c>
      <x:c r="C3130" s="114" t="str">
        <x:v>Evaluated Flag</x:v>
      </x:c>
      <x:c r="D3130" s="116"/>
    </x:row>
    <x:row r="3131" ht="15" customHeight="1">
      <x:c r="A3131" s="112" t="str">
        <x:v>8</x:v>
      </x:c>
      <x:c r="B3131" s="114" t="str">
        <x:v>AG75</x:v>
      </x:c>
      <x:c r="C3131" s="114" t="str">
        <x:v>Effective Name</x:v>
      </x:c>
      <x:c r="D3131" s="116"/>
    </x:row>
    <x:row r="3132" ht="15" customHeight="1">
      <x:c r="A3132" s="112" t="str">
        <x:v>8</x:v>
      </x:c>
      <x:c r="B3132" s="114" t="str">
        <x:v>B76</x:v>
      </x:c>
      <x:c r="C3132" s="114" t="n">
        <x:v>8</x:v>
      </x:c>
      <x:c r="D3132" s="116"/>
    </x:row>
    <x:row r="3133" ht="15" customHeight="1">
      <x:c r="A3133" s="112" t="str">
        <x:v>8</x:v>
      </x:c>
      <x:c r="B3133" s="114" t="str">
        <x:v>K76</x:v>
      </x:c>
      <x:c r="C3133" s="114" t="str">
        <x:v>INDAH</x:v>
      </x:c>
      <x:c r="D3133" s="116" t="str">
        <x:v>=IF(O69="","",O69)</x:v>
      </x:c>
    </x:row>
    <x:row r="3134" ht="15" customHeight="1">
      <x:c r="A3134" s="112" t="str">
        <x:v>8</x:v>
      </x:c>
      <x:c r="B3134" s="114" t="str">
        <x:v>L76</x:v>
      </x:c>
      <x:c r="C3134" s="114" t="n">
        <x:v>5</x:v>
      </x:c>
      <x:c r="D3134" s="116"/>
    </x:row>
    <x:row r="3135" ht="15" customHeight="1">
      <x:c r="A3135" s="112" t="str">
        <x:v>8</x:v>
      </x:c>
      <x:c r="B3135" s="114" t="str">
        <x:v>M76</x:v>
      </x:c>
      <x:c r="C3135" s="114" t="n">
        <x:v>5</x:v>
      </x:c>
      <x:c r="D3135" s="116"/>
    </x:row>
    <x:row r="3136" ht="15" customHeight="1">
      <x:c r="A3136" s="112" t="str">
        <x:v>8</x:v>
      </x:c>
      <x:c r="B3136" s="114" t="str">
        <x:v>N76</x:v>
      </x:c>
      <x:c r="C3136" s="114" t="n">
        <x:v>5</x:v>
      </x:c>
      <x:c r="D3136" s="116"/>
    </x:row>
    <x:row r="3137" ht="15" customHeight="1">
      <x:c r="A3137" s="112" t="str">
        <x:v>8</x:v>
      </x:c>
      <x:c r="B3137" s="114" t="str">
        <x:v>O76</x:v>
      </x:c>
      <x:c r="C3137" s="114" t="n">
        <x:v>5</x:v>
      </x:c>
      <x:c r="D3137" s="116"/>
    </x:row>
    <x:row r="3138" ht="15" customHeight="1">
      <x:c r="A3138" s="112" t="str">
        <x:v>8</x:v>
      </x:c>
      <x:c r="B3138" s="114" t="str">
        <x:v>P76</x:v>
      </x:c>
      <x:c r="C3138" s="114" t="n">
        <x:v>5</x:v>
      </x:c>
      <x:c r="D3138" s="116"/>
    </x:row>
    <x:row r="3139" ht="15" customHeight="1">
      <x:c r="A3139" s="112" t="str">
        <x:v>8</x:v>
      </x:c>
      <x:c r="B3139" s="114" t="str">
        <x:v>AC76</x:v>
      </x:c>
      <x:c r="C3139" s="114" t="n">
        <x:v>100</x:v>
      </x:c>
      <x:c r="D3139" s="116" t="str">
        <x:v>=IF(AG76="","",IF(COUNT(L76:P76)&lt;5,"",L76/5*20+M76/5*25+N76/5*25+O76/5*15+P76/5*15))</x:v>
      </x:c>
    </x:row>
    <x:row r="3140" ht="15" customHeight="1">
      <x:c r="A3140" s="112" t="str">
        <x:v>8</x:v>
      </x:c>
      <x:c r="B3140" s="114" t="str">
        <x:v>AD76</x:v>
      </x:c>
      <x:c r="C3140" s="114" t="str">
        <x:v>Sangat Baik</x:v>
      </x:c>
      <x:c r="D3140" s="116" t="str">
        <x:v>=IF(AC76="","",IF(AC76&gt;=90,"Sangat Baik",IF(AC76&gt;=80,"Baik",IF(AC76&gt;=70,"Coaching","Underperform"))))</x:v>
      </x:c>
    </x:row>
    <x:row r="3141" ht="15" customHeight="1">
      <x:c r="A3141" s="112" t="str">
        <x:v>8</x:v>
      </x:c>
      <x:c r="B3141" s="114" t="str">
        <x:v>AE76</x:v>
      </x:c>
      <x:c r="C3141" s="114" t="str">
        <x:v>Admin/CS</x:v>
      </x:c>
      <x:c r="D3141" s="116" t="str">
        <x:v>=IF(AG76="","",IF(OR(AG76="INDAH",AG76="ADDEL",AG76="AMEL",AG76="PENTIL",AG76="JIJANG"),"Admin/CS","Fotografer"))</x:v>
      </x:c>
    </x:row>
    <x:row r="3142" ht="15" customHeight="1">
      <x:c r="A3142" s="112" t="str">
        <x:v>8</x:v>
      </x:c>
      <x:c r="B3142" s="114" t="str">
        <x:v>AF76</x:v>
      </x:c>
      <x:c r="C3142" s="114" t="n">
        <x:v>1</x:v>
      </x:c>
      <x:c r="D3142" s="116" t="str">
        <x:v>=IF(OR(AG76="",COUNT(L76:P76)&lt;5),"",1)</x:v>
      </x:c>
    </x:row>
    <x:row r="3143" ht="15" customHeight="1">
      <x:c r="A3143" s="112" t="str">
        <x:v>8</x:v>
      </x:c>
      <x:c r="B3143" s="114" t="str">
        <x:v>AG76</x:v>
      </x:c>
      <x:c r="C3143" s="114" t="str">
        <x:v>INDAH</x:v>
      </x:c>
      <x:c r="D3143" s="116" t="str">
        <x:v>=IFERROR(K76,"")</x:v>
      </x:c>
    </x:row>
    <x:row r="3144" ht="15" customHeight="1">
      <x:c r="A3144" s="112" t="str">
        <x:v>8</x:v>
      </x:c>
      <x:c r="B3144" s="114" t="str">
        <x:v>B77</x:v>
      </x:c>
      <x:c r="C3144" s="114" t="n">
        <x:v>9</x:v>
      </x:c>
      <x:c r="D3144" s="116"/>
    </x:row>
    <x:row r="3145" ht="15" customHeight="1">
      <x:c r="A3145" s="112" t="str">
        <x:v>8</x:v>
      </x:c>
      <x:c r="B3145" s="114" t="str">
        <x:v>K77</x:v>
      </x:c>
      <x:c r="C3145" s="114" t="str">
        <x:v>AMEL</x:v>
      </x:c>
      <x:c r="D3145" s="116" t="str">
        <x:v>=IF(O70="","",O70)</x:v>
      </x:c>
    </x:row>
    <x:row r="3146" ht="15" customHeight="1">
      <x:c r="A3146" s="112" t="str">
        <x:v>8</x:v>
      </x:c>
      <x:c r="B3146" s="114" t="str">
        <x:v>L77</x:v>
      </x:c>
      <x:c r="C3146" s="114" t="n">
        <x:v>5</x:v>
      </x:c>
      <x:c r="D3146" s="116"/>
    </x:row>
    <x:row r="3147" ht="15" customHeight="1">
      <x:c r="A3147" s="112" t="str">
        <x:v>8</x:v>
      </x:c>
      <x:c r="B3147" s="114" t="str">
        <x:v>M77</x:v>
      </x:c>
      <x:c r="C3147" s="114" t="n">
        <x:v>5</x:v>
      </x:c>
      <x:c r="D3147" s="116"/>
    </x:row>
    <x:row r="3148" ht="15" customHeight="1">
      <x:c r="A3148" s="112" t="str">
        <x:v>8</x:v>
      </x:c>
      <x:c r="B3148" s="114" t="str">
        <x:v>N77</x:v>
      </x:c>
      <x:c r="C3148" s="114" t="n">
        <x:v>5</x:v>
      </x:c>
      <x:c r="D3148" s="116"/>
    </x:row>
    <x:row r="3149" ht="15" customHeight="1">
      <x:c r="A3149" s="112" t="str">
        <x:v>8</x:v>
      </x:c>
      <x:c r="B3149" s="114" t="str">
        <x:v>O77</x:v>
      </x:c>
      <x:c r="C3149" s="114" t="n">
        <x:v>5</x:v>
      </x:c>
      <x:c r="D3149" s="116"/>
    </x:row>
    <x:row r="3150" ht="15" customHeight="1">
      <x:c r="A3150" s="112" t="str">
        <x:v>8</x:v>
      </x:c>
      <x:c r="B3150" s="114" t="str">
        <x:v>P77</x:v>
      </x:c>
      <x:c r="C3150" s="114" t="n">
        <x:v>5</x:v>
      </x:c>
      <x:c r="D3150" s="116"/>
    </x:row>
    <x:row r="3151" ht="15" customHeight="1">
      <x:c r="A3151" s="112" t="str">
        <x:v>8</x:v>
      </x:c>
      <x:c r="B3151" s="114" t="str">
        <x:v>AC77</x:v>
      </x:c>
      <x:c r="C3151" s="114" t="n">
        <x:v>100</x:v>
      </x:c>
      <x:c r="D3151" s="116" t="str">
        <x:v>=IF(AG77="","",IF(COUNT(L77:P77)&lt;5,"",L77/5*20+M77/5*25+N77/5*25+O77/5*15+P77/5*15))</x:v>
      </x:c>
    </x:row>
    <x:row r="3152" ht="15" customHeight="1">
      <x:c r="A3152" s="112" t="str">
        <x:v>8</x:v>
      </x:c>
      <x:c r="B3152" s="114" t="str">
        <x:v>AD77</x:v>
      </x:c>
      <x:c r="C3152" s="114" t="str">
        <x:v>Sangat Baik</x:v>
      </x:c>
      <x:c r="D3152" s="116" t="str">
        <x:v>=IF(AC77="","",IF(AC77&gt;=90,"Sangat Baik",IF(AC77&gt;=80,"Baik",IF(AC77&gt;=70,"Coaching","Underperform"))))</x:v>
      </x:c>
    </x:row>
    <x:row r="3153" ht="15" customHeight="1">
      <x:c r="A3153" s="112" t="str">
        <x:v>8</x:v>
      </x:c>
      <x:c r="B3153" s="114" t="str">
        <x:v>AE77</x:v>
      </x:c>
      <x:c r="C3153" s="114" t="str">
        <x:v>Admin/CS</x:v>
      </x:c>
      <x:c r="D3153" s="116" t="str">
        <x:v>=IF(AG77="","",IF(OR(AG77="INDAH",AG77="ADDEL",AG77="AMEL",AG77="PENTIL",AG77="JIJANG"),"Admin/CS","Fotografer"))</x:v>
      </x:c>
    </x:row>
    <x:row r="3154" ht="15" customHeight="1">
      <x:c r="A3154" s="112" t="str">
        <x:v>8</x:v>
      </x:c>
      <x:c r="B3154" s="114" t="str">
        <x:v>AF77</x:v>
      </x:c>
      <x:c r="C3154" s="114" t="n">
        <x:v>1</x:v>
      </x:c>
      <x:c r="D3154" s="116" t="str">
        <x:v>=IF(OR(AG77="",COUNT(L77:P77)&lt;5),"",1)</x:v>
      </x:c>
    </x:row>
    <x:row r="3155" ht="15" customHeight="1">
      <x:c r="A3155" s="112" t="str">
        <x:v>8</x:v>
      </x:c>
      <x:c r="B3155" s="114" t="str">
        <x:v>AG77</x:v>
      </x:c>
      <x:c r="C3155" s="114" t="str">
        <x:v>AMEL</x:v>
      </x:c>
      <x:c r="D3155" s="116" t="str">
        <x:v>=IFERROR(K77,"")</x:v>
      </x:c>
    </x:row>
    <x:row r="3156" ht="15" customHeight="1">
      <x:c r="A3156" s="112" t="str">
        <x:v>8</x:v>
      </x:c>
      <x:c r="B3156" s="114" t="str">
        <x:v>B78</x:v>
      </x:c>
      <x:c r="C3156" s="114" t="n">
        <x:v>10</x:v>
      </x:c>
      <x:c r="D3156" s="116"/>
    </x:row>
    <x:row r="3157" ht="15" customHeight="1">
      <x:c r="A3157" s="112" t="str">
        <x:v>8</x:v>
      </x:c>
      <x:c r="B3157" s="114" t="str">
        <x:v>K78</x:v>
      </x:c>
      <x:c r="C3157" s="114" t="str">
        <x:v>ADIF</x:v>
      </x:c>
      <x:c r="D3157" s="116" t="str">
        <x:v>=IF(O71="","",O71)</x:v>
      </x:c>
    </x:row>
    <x:row r="3158" ht="15" customHeight="1">
      <x:c r="A3158" s="112" t="str">
        <x:v>8</x:v>
      </x:c>
      <x:c r="B3158" s="114" t="str">
        <x:v>L78</x:v>
      </x:c>
      <x:c r="C3158" s="114" t="n">
        <x:v>5</x:v>
      </x:c>
      <x:c r="D3158" s="116"/>
    </x:row>
    <x:row r="3159" ht="15" customHeight="1">
      <x:c r="A3159" s="112" t="str">
        <x:v>8</x:v>
      </x:c>
      <x:c r="B3159" s="114" t="str">
        <x:v>M78</x:v>
      </x:c>
      <x:c r="C3159" s="114" t="n">
        <x:v>5</x:v>
      </x:c>
      <x:c r="D3159" s="116"/>
    </x:row>
    <x:row r="3160" ht="15" customHeight="1">
      <x:c r="A3160" s="112" t="str">
        <x:v>8</x:v>
      </x:c>
      <x:c r="B3160" s="114" t="str">
        <x:v>N78</x:v>
      </x:c>
      <x:c r="C3160" s="114" t="n">
        <x:v>5</x:v>
      </x:c>
      <x:c r="D3160" s="116"/>
    </x:row>
    <x:row r="3161" ht="15" customHeight="1">
      <x:c r="A3161" s="112" t="str">
        <x:v>8</x:v>
      </x:c>
      <x:c r="B3161" s="114" t="str">
        <x:v>O78</x:v>
      </x:c>
      <x:c r="C3161" s="114" t="n">
        <x:v>5</x:v>
      </x:c>
      <x:c r="D3161" s="116"/>
    </x:row>
    <x:row r="3162" ht="15" customHeight="1">
      <x:c r="A3162" s="112" t="str">
        <x:v>8</x:v>
      </x:c>
      <x:c r="B3162" s="114" t="str">
        <x:v>P78</x:v>
      </x:c>
      <x:c r="C3162" s="114" t="n">
        <x:v>5</x:v>
      </x:c>
      <x:c r="D3162" s="116"/>
    </x:row>
    <x:row r="3163" ht="15" customHeight="1">
      <x:c r="A3163" s="112" t="str">
        <x:v>8</x:v>
      </x:c>
      <x:c r="B3163" s="114" t="str">
        <x:v>AC78</x:v>
      </x:c>
      <x:c r="C3163" s="114" t="n">
        <x:v>100</x:v>
      </x:c>
      <x:c r="D3163" s="116" t="str">
        <x:v>=IF(AG78="","",IF(COUNT(L78:P78)&lt;5,"",L78/5*20+M78/5*25+N78/5*25+O78/5*15+P78/5*15))</x:v>
      </x:c>
    </x:row>
    <x:row r="3164" ht="15" customHeight="1">
      <x:c r="A3164" s="112" t="str">
        <x:v>8</x:v>
      </x:c>
      <x:c r="B3164" s="114" t="str">
        <x:v>AD78</x:v>
      </x:c>
      <x:c r="C3164" s="114" t="str">
        <x:v>Sangat Baik</x:v>
      </x:c>
      <x:c r="D3164" s="116" t="str">
        <x:v>=IF(AC78="","",IF(AC78&gt;=90,"Sangat Baik",IF(AC78&gt;=80,"Baik",IF(AC78&gt;=70,"Coaching","Underperform"))))</x:v>
      </x:c>
    </x:row>
    <x:row r="3165" ht="15" customHeight="1">
      <x:c r="A3165" s="112" t="str">
        <x:v>8</x:v>
      </x:c>
      <x:c r="B3165" s="114" t="str">
        <x:v>AE78</x:v>
      </x:c>
      <x:c r="C3165" s="114" t="str">
        <x:v>Fotografer</x:v>
      </x:c>
      <x:c r="D3165" s="116" t="str">
        <x:v>=IF(AG78="","",IF(OR(AG78="INDAH",AG78="ADDEL",AG78="AMEL",AG78="PENTIL",AG78="JIJANG"),"Admin/CS","Fotografer"))</x:v>
      </x:c>
    </x:row>
    <x:row r="3166" ht="15" customHeight="1">
      <x:c r="A3166" s="112" t="str">
        <x:v>8</x:v>
      </x:c>
      <x:c r="B3166" s="114" t="str">
        <x:v>AF78</x:v>
      </x:c>
      <x:c r="C3166" s="114" t="n">
        <x:v>1</x:v>
      </x:c>
      <x:c r="D3166" s="116" t="str">
        <x:v>=IF(OR(AG78="",COUNT(L78:P78)&lt;5),"",1)</x:v>
      </x:c>
    </x:row>
    <x:row r="3167" ht="15" customHeight="1">
      <x:c r="A3167" s="112" t="str">
        <x:v>8</x:v>
      </x:c>
      <x:c r="B3167" s="114" t="str">
        <x:v>AG78</x:v>
      </x:c>
      <x:c r="C3167" s="114" t="str">
        <x:v>ADIF</x:v>
      </x:c>
      <x:c r="D3167" s="116" t="str">
        <x:v>=IFERROR(K78,"")</x:v>
      </x:c>
    </x:row>
    <x:row r="3168" ht="15" customHeight="1">
      <x:c r="A3168" s="112" t="str">
        <x:v>8</x:v>
      </x:c>
      <x:c r="B3168" s="114" t="str">
        <x:v>B79</x:v>
      </x:c>
      <x:c r="C3168" s="114" t="n">
        <x:v>11</x:v>
      </x:c>
      <x:c r="D3168" s="116"/>
    </x:row>
    <x:row r="3169" ht="15" customHeight="1">
      <x:c r="A3169" s="112" t="str">
        <x:v>8</x:v>
      </x:c>
      <x:c r="B3169" s="114" t="str">
        <x:v>K79</x:v>
      </x:c>
      <x:c r="C3169" s="114" t="str">
        <x:v>SAKA</x:v>
      </x:c>
      <x:c r="D3169" s="116" t="str">
        <x:v>=IF(O72="","",O72)</x:v>
      </x:c>
    </x:row>
    <x:row r="3170" ht="15" customHeight="1">
      <x:c r="A3170" s="112" t="str">
        <x:v>8</x:v>
      </x:c>
      <x:c r="B3170" s="114" t="str">
        <x:v>L79</x:v>
      </x:c>
      <x:c r="C3170" s="114" t="n">
        <x:v>5</x:v>
      </x:c>
      <x:c r="D3170" s="116"/>
    </x:row>
    <x:row r="3171" ht="15" customHeight="1">
      <x:c r="A3171" s="112" t="str">
        <x:v>8</x:v>
      </x:c>
      <x:c r="B3171" s="114" t="str">
        <x:v>M79</x:v>
      </x:c>
      <x:c r="C3171" s="114" t="n">
        <x:v>5</x:v>
      </x:c>
      <x:c r="D3171" s="116"/>
    </x:row>
    <x:row r="3172" ht="15" customHeight="1">
      <x:c r="A3172" s="112" t="str">
        <x:v>8</x:v>
      </x:c>
      <x:c r="B3172" s="114" t="str">
        <x:v>N79</x:v>
      </x:c>
      <x:c r="C3172" s="114" t="n">
        <x:v>5</x:v>
      </x:c>
      <x:c r="D3172" s="116"/>
    </x:row>
    <x:row r="3173" ht="15" customHeight="1">
      <x:c r="A3173" s="112" t="str">
        <x:v>8</x:v>
      </x:c>
      <x:c r="B3173" s="114" t="str">
        <x:v>O79</x:v>
      </x:c>
      <x:c r="C3173" s="114" t="n">
        <x:v>5</x:v>
      </x:c>
      <x:c r="D3173" s="116"/>
    </x:row>
    <x:row r="3174" ht="15" customHeight="1">
      <x:c r="A3174" s="112" t="str">
        <x:v>8</x:v>
      </x:c>
      <x:c r="B3174" s="114" t="str">
        <x:v>P79</x:v>
      </x:c>
      <x:c r="C3174" s="114" t="n">
        <x:v>5</x:v>
      </x:c>
      <x:c r="D3174" s="116"/>
    </x:row>
    <x:row r="3175" ht="15" customHeight="1">
      <x:c r="A3175" s="112" t="str">
        <x:v>8</x:v>
      </x:c>
      <x:c r="B3175" s="114" t="str">
        <x:v>AC79</x:v>
      </x:c>
      <x:c r="C3175" s="114" t="n">
        <x:v>100</x:v>
      </x:c>
      <x:c r="D3175" s="116" t="str">
        <x:v>=IF(AG79="","",IF(COUNT(L79:P79)&lt;5,"",L79/5*20+M79/5*25+N79/5*25+O79/5*15+P79/5*15))</x:v>
      </x:c>
    </x:row>
    <x:row r="3176" ht="15" customHeight="1">
      <x:c r="A3176" s="112" t="str">
        <x:v>8</x:v>
      </x:c>
      <x:c r="B3176" s="114" t="str">
        <x:v>AD79</x:v>
      </x:c>
      <x:c r="C3176" s="114" t="str">
        <x:v>Sangat Baik</x:v>
      </x:c>
      <x:c r="D3176" s="116" t="str">
        <x:v>=IF(AC79="","",IF(AC79&gt;=90,"Sangat Baik",IF(AC79&gt;=80,"Baik",IF(AC79&gt;=70,"Coaching","Underperform"))))</x:v>
      </x:c>
    </x:row>
    <x:row r="3177" ht="15" customHeight="1">
      <x:c r="A3177" s="112" t="str">
        <x:v>8</x:v>
      </x:c>
      <x:c r="B3177" s="114" t="str">
        <x:v>AE79</x:v>
      </x:c>
      <x:c r="C3177" s="114" t="str">
        <x:v>Fotografer</x:v>
      </x:c>
      <x:c r="D3177" s="116" t="str">
        <x:v>=IF(AG79="","",IF(OR(AG79="INDAH",AG79="ADDEL",AG79="AMEL",AG79="PENTIL",AG79="JIJANG"),"Admin/CS","Fotografer"))</x:v>
      </x:c>
    </x:row>
    <x:row r="3178" ht="15" customHeight="1">
      <x:c r="A3178" s="112" t="str">
        <x:v>8</x:v>
      </x:c>
      <x:c r="B3178" s="114" t="str">
        <x:v>AF79</x:v>
      </x:c>
      <x:c r="C3178" s="114" t="n">
        <x:v>1</x:v>
      </x:c>
      <x:c r="D3178" s="116" t="str">
        <x:v>=IF(OR(AG79="",COUNT(L79:P79)&lt;5),"",1)</x:v>
      </x:c>
    </x:row>
    <x:row r="3179" ht="15" customHeight="1">
      <x:c r="A3179" s="112" t="str">
        <x:v>8</x:v>
      </x:c>
      <x:c r="B3179" s="114" t="str">
        <x:v>AG79</x:v>
      </x:c>
      <x:c r="C3179" s="114" t="str">
        <x:v>SAKA</x:v>
      </x:c>
      <x:c r="D3179" s="116" t="str">
        <x:v>=IFERROR(K79,"")</x:v>
      </x:c>
    </x:row>
    <x:row r="3180" ht="15" customHeight="1">
      <x:c r="A3180" s="112" t="str">
        <x:v>8</x:v>
      </x:c>
      <x:c r="B3180" s="114" t="str">
        <x:v>D80</x:v>
      </x:c>
      <x:c r="C3180" s="114" t="n">
        <x:v>4770000</x:v>
      </x:c>
      <x:c r="D3180" s="116" t="str">
        <x:v>=SUM(D69:D79)</x:v>
      </x:c>
    </x:row>
    <x:row r="3181" ht="15" customHeight="1">
      <x:c r="A3181" s="112" t="str">
        <x:v>8</x:v>
      </x:c>
      <x:c r="B3181" s="114" t="str">
        <x:v>AC80</x:v>
      </x:c>
      <x:c r="C3181" s="114"/>
      <x:c r="D3181" s="116" t="str">
        <x:v>=IF(AG80="","",IF(COUNT(L80:P80)&lt;5,"",L80/5*20+M80/5*25+N80/5*25+O80/5*15+P80/5*15))</x:v>
      </x:c>
    </x:row>
    <x:row r="3182" ht="15" customHeight="1">
      <x:c r="A3182" s="112" t="str">
        <x:v>8</x:v>
      </x:c>
      <x:c r="B3182" s="114" t="str">
        <x:v>AD80</x:v>
      </x:c>
      <x:c r="C3182" s="114"/>
      <x:c r="D3182" s="116" t="str">
        <x:v>=IF(AC80="","",IF(AC80&gt;=90,"Sangat Baik",IF(AC80&gt;=80,"Baik",IF(AC80&gt;=70,"Coaching","Underperform"))))</x:v>
      </x:c>
    </x:row>
    <x:row r="3183" ht="15" customHeight="1">
      <x:c r="A3183" s="112" t="str">
        <x:v>8</x:v>
      </x:c>
      <x:c r="B3183" s="114" t="str">
        <x:v>AE80</x:v>
      </x:c>
      <x:c r="C3183" s="114"/>
      <x:c r="D3183" s="116" t="str">
        <x:v>=IF(AG80="","",IF(OR(AG80="INDAH",AG80="ADDEL",AG80="AMEL",AG80="PENTIL",AG80="JIJANG"),"Admin/CS","Fotografer"))</x:v>
      </x:c>
    </x:row>
    <x:row r="3184" ht="15" customHeight="1">
      <x:c r="A3184" s="112" t="str">
        <x:v>8</x:v>
      </x:c>
      <x:c r="B3184" s="114" t="str">
        <x:v>AF80</x:v>
      </x:c>
      <x:c r="C3184" s="114"/>
      <x:c r="D3184" s="116" t="str">
        <x:v>=IF(OR(AG80="",COUNT(L80:P80)&lt;5),"",1)</x:v>
      </x:c>
    </x:row>
    <x:row r="3185" ht="15" customHeight="1">
      <x:c r="A3185" s="112" t="str">
        <x:v>8</x:v>
      </x:c>
      <x:c r="B3185" s="114" t="str">
        <x:v>AG80</x:v>
      </x:c>
      <x:c r="C3185" s="114"/>
      <x:c r="D3185" s="116" t="str">
        <x:v>=IFERROR(K80,"")</x:v>
      </x:c>
    </x:row>
    <x:row r="3186" ht="15" customHeight="1">
      <x:c r="A3186" s="112" t="str">
        <x:v>8</x:v>
      </x:c>
      <x:c r="B3186" s="114" t="str">
        <x:v>AC81</x:v>
      </x:c>
      <x:c r="C3186" s="114"/>
      <x:c r="D3186" s="116" t="str">
        <x:v>=IF(AG81="","",IF(COUNT(L81:P81)&lt;5,"",L81/5*20+M81/5*25+N81/5*25+O81/5*15+P81/5*15))</x:v>
      </x:c>
    </x:row>
    <x:row r="3187" ht="15" customHeight="1">
      <x:c r="A3187" s="112" t="str">
        <x:v>8</x:v>
      </x:c>
      <x:c r="B3187" s="114" t="str">
        <x:v>AD81</x:v>
      </x:c>
      <x:c r="C3187" s="114"/>
      <x:c r="D3187" s="116" t="str">
        <x:v>=IF(AC81="","",IF(AC81&gt;=90,"Sangat Baik",IF(AC81&gt;=80,"Baik",IF(AC81&gt;=70,"Coaching","Underperform"))))</x:v>
      </x:c>
    </x:row>
    <x:row r="3188" ht="15" customHeight="1">
      <x:c r="A3188" s="112" t="str">
        <x:v>8</x:v>
      </x:c>
      <x:c r="B3188" s="114" t="str">
        <x:v>AE81</x:v>
      </x:c>
      <x:c r="C3188" s="114"/>
      <x:c r="D3188" s="116" t="str">
        <x:v>=IF(AG81="","",IF(OR(AG81="INDAH",AG81="ADDEL",AG81="AMEL",AG81="PENTIL",AG81="JIJANG"),"Admin/CS","Fotografer"))</x:v>
      </x:c>
    </x:row>
    <x:row r="3189" ht="15" customHeight="1">
      <x:c r="A3189" s="112" t="str">
        <x:v>8</x:v>
      </x:c>
      <x:c r="B3189" s="114" t="str">
        <x:v>AF81</x:v>
      </x:c>
      <x:c r="C3189" s="114"/>
      <x:c r="D3189" s="116" t="str">
        <x:v>=IF(OR(AG81="",COUNT(L81:P81)&lt;5),"",1)</x:v>
      </x:c>
    </x:row>
    <x:row r="3190" ht="15" customHeight="1">
      <x:c r="A3190" s="112" t="str">
        <x:v>8</x:v>
      </x:c>
      <x:c r="B3190" s="114" t="str">
        <x:v>AG81</x:v>
      </x:c>
      <x:c r="C3190" s="114"/>
      <x:c r="D3190" s="116" t="str">
        <x:v>=IFERROR(K81,"")</x:v>
      </x:c>
    </x:row>
    <x:row r="3191" ht="15" customHeight="1">
      <x:c r="A3191" s="112" t="str">
        <x:v>8</x:v>
      </x:c>
      <x:c r="B3191" s="114" t="str">
        <x:v>K82</x:v>
      </x:c>
      <x:c r="C3191" s="114" t="str">
        <x:v>Skala: 1 Sangat Kurang | 2 Kurang | 3 Cukup | 4 Baik | 5 Sangat Baik | Jika Nama kosong, 4 baris pertama otomatis mengikuti urutan Shift</x:v>
      </x:c>
      <x:c r="D3191" s="116"/>
    </x:row>
    <x:row r="3192" ht="15" customHeight="1">
      <x:c r="A3192" s="112" t="str">
        <x:v>8</x:v>
      </x:c>
      <x:c r="B3192" s="114" t="str">
        <x:v>K84</x:v>
      </x:c>
      <x:c r="C3192" s="114" t="str">
        <x:v>ADMIN FOLLOW-UP</x:v>
      </x:c>
      <x:c r="D3192" s="116"/>
    </x:row>
    <x:row r="3193" ht="15" customHeight="1">
      <x:c r="A3193" s="112" t="str">
        <x:v>8</x:v>
      </x:c>
      <x:c r="B3193" s="114" t="str">
        <x:v>K85</x:v>
      </x:c>
      <x:c r="C3193" s="114" t="str">
        <x:v>Admin</x:v>
      </x:c>
      <x:c r="D3193" s="116"/>
    </x:row>
    <x:row r="3194" ht="15" customHeight="1">
      <x:c r="A3194" s="112" t="str">
        <x:v>8</x:v>
      </x:c>
      <x:c r="B3194" s="114" t="str">
        <x:v>L85</x:v>
      </x:c>
      <x:c r="C3194" s="114" t="str">
        <x:v>Saving Contact</x:v>
      </x:c>
      <x:c r="D3194" s="116"/>
    </x:row>
    <x:row r="3195" ht="15" customHeight="1">
      <x:c r="A3195" s="112" t="str">
        <x:v>8</x:v>
      </x:c>
      <x:c r="B3195" s="114" t="str">
        <x:v>M85</x:v>
      </x:c>
      <x:c r="C3195" s="114" t="str">
        <x:v>Reminder</x:v>
      </x:c>
      <x:c r="D3195" s="116"/>
    </x:row>
    <x:row r="3196" ht="15" customHeight="1">
      <x:c r="A3196" s="112" t="str">
        <x:v>8</x:v>
      </x:c>
      <x:c r="B3196" s="114" t="str">
        <x:v>K86</x:v>
      </x:c>
      <x:c r="C3196" s="114" t="str">
        <x:v>INDAH</x:v>
      </x:c>
      <x:c r="D3196" s="116" t="str">
        <x:v>=IF(O69="","",O69)</x:v>
      </x:c>
    </x:row>
    <x:row r="3197" ht="15" customHeight="1">
      <x:c r="A3197" s="112" t="str">
        <x:v>8</x:v>
      </x:c>
      <x:c r="B3197" s="114" t="str">
        <x:v>K87</x:v>
      </x:c>
      <x:c r="C3197" s="114" t="str">
        <x:v>AMEL</x:v>
      </x:c>
      <x:c r="D3197" s="116" t="str">
        <x:v>=IF(O70="","",O70)</x:v>
      </x:c>
    </x:row>
    <x:row r="3198" ht="15" customHeight="1">
      <x:c r="A3198" s="112" t="str">
        <x:v>8</x:v>
      </x:c>
      <x:c r="B3198" s="114" t="str">
        <x:v>K89</x:v>
      </x:c>
      <x:c r="C3198" s="114" t="str">
        <x:v>TODAY | LEADS &amp; TRANSAKSI</x:v>
      </x:c>
      <x:c r="D3198" s="116"/>
    </x:row>
    <x:row r="3199" ht="15" customHeight="1">
      <x:c r="A3199" s="112" t="str">
        <x:v>8</x:v>
      </x:c>
      <x:c r="B3199" s="114" t="str">
        <x:v>K90</x:v>
      </x:c>
      <x:c r="C3199" s="114" t="str">
        <x:v>Leads</x:v>
      </x:c>
      <x:c r="D3199" s="116"/>
    </x:row>
    <x:row r="3200" ht="15" customHeight="1">
      <x:c r="A3200" s="112" t="str">
        <x:v>8</x:v>
      </x:c>
      <x:c r="B3200" s="114" t="str">
        <x:v>M90</x:v>
      </x:c>
      <x:c r="C3200" s="114" t="n">
        <x:v>35</x:v>
      </x:c>
      <x:c r="D3200" s="116"/>
    </x:row>
    <x:row r="3201" ht="15" customHeight="1">
      <x:c r="A3201" s="112" t="str">
        <x:v>8</x:v>
      </x:c>
      <x:c r="B3201" s="114" t="str">
        <x:v>K91</x:v>
      </x:c>
      <x:c r="C3201" s="114" t="str">
        <x:v>Total DP</x:v>
      </x:c>
      <x:c r="D3201" s="116"/>
    </x:row>
    <x:row r="3202" ht="15" customHeight="1">
      <x:c r="A3202" s="112" t="str">
        <x:v>8</x:v>
      </x:c>
      <x:c r="B3202" s="114" t="str">
        <x:v>M91</x:v>
      </x:c>
      <x:c r="C3202" s="114" t="n">
        <x:v>12</x:v>
      </x:c>
      <x:c r="D3202" s="116" t="str">
        <x:v>=COUNTIF($I$4:$I$67,"DP")</x:v>
      </x:c>
    </x:row>
    <x:row r="3203" ht="15" customHeight="1">
      <x:c r="A3203" s="112" t="str">
        <x:v>8</x:v>
      </x:c>
      <x:c r="B3203" s="114" t="str">
        <x:v>K92</x:v>
      </x:c>
      <x:c r="C3203" s="114" t="str">
        <x:v>Sesi Foto</x:v>
      </x:c>
      <x:c r="D3203" s="116"/>
    </x:row>
    <x:row r="3204" ht="15" customHeight="1">
      <x:c r="A3204" s="112" t="str">
        <x:v>8</x:v>
      </x:c>
      <x:c r="B3204" s="114" t="str">
        <x:v>M92</x:v>
      </x:c>
      <x:c r="C3204" s="114" t="n">
        <x:v>26</x:v>
      </x:c>
      <x:c r="D3204" s="116" t="str">
        <x:v>=COUNTIFS($I$4:$I$67,"&lt;&gt;DP",$I$4:$I$67,"&lt;&gt;")</x:v>
      </x:c>
    </x:row>
    <x:row r="3205" ht="15" customHeight="1">
      <x:c r="A3205" s="112" t="str">
        <x:v>8</x:v>
      </x:c>
      <x:c r="B3205" s="114" t="str">
        <x:v>K93</x:v>
      </x:c>
      <x:c r="C3205" s="114" t="str">
        <x:v>Jumlah Transaksi Harian</x:v>
      </x:c>
      <x:c r="D3205" s="116"/>
    </x:row>
    <x:row r="3206" ht="15" customHeight="1">
      <x:c r="A3206" s="112" t="str">
        <x:v>8</x:v>
      </x:c>
      <x:c r="B3206" s="114" t="str">
        <x:v>M93</x:v>
      </x:c>
      <x:c r="C3206" s="114" t="n">
        <x:v>38</x:v>
      </x:c>
      <x:c r="D3206" s="116" t="str">
        <x:v>=M91+M92</x:v>
      </x:c>
    </x:row>
    <x:row r="3207" ht="15" customHeight="1">
      <x:c r="A3207" s="112" t="str">
        <x:v>8</x:v>
      </x:c>
      <x:c r="B3207" s="114" t="str">
        <x:v>K94</x:v>
      </x:c>
      <x:c r="C3207" s="114" t="str">
        <x:v>Conversion Rate</x:v>
      </x:c>
      <x:c r="D3207" s="116"/>
    </x:row>
    <x:row r="3208" ht="15" customHeight="1">
      <x:c r="A3208" s="112" t="str">
        <x:v>8</x:v>
      </x:c>
      <x:c r="B3208" s="114" t="str">
        <x:v>M94</x:v>
      </x:c>
      <x:c r="C3208" s="114" t="n">
        <x:v>0.3428571429</x:v>
      </x:c>
      <x:c r="D3208" s="116" t="str">
        <x:v>=IF(OR(M90="",M90=0),"",M91/M90)</x:v>
      </x:c>
    </x:row>
    <x:row r="3209" ht="15" customHeight="1">
      <x:c r="A3209" s="112" t="str">
        <x:v>9</x:v>
      </x:c>
      <x:c r="B3209" s="114" t="str">
        <x:v>B2</x:v>
      </x:c>
      <x:c r="C3209" s="114" t="str">
        <x:v>No</x:v>
      </x:c>
      <x:c r="D3209" s="116"/>
    </x:row>
    <x:row r="3210" ht="15" customHeight="1">
      <x:c r="A3210" s="112" t="str">
        <x:v>9</x:v>
      </x:c>
      <x:c r="B3210" s="114" t="str">
        <x:v>C2</x:v>
      </x:c>
      <x:c r="C3210" s="114" t="str">
        <x:v>Nama</x:v>
      </x:c>
      <x:c r="D3210" s="116"/>
    </x:row>
    <x:row r="3211" ht="15" customHeight="1">
      <x:c r="A3211" s="112" t="str">
        <x:v>9</x:v>
      </x:c>
      <x:c r="B3211" s="114" t="str">
        <x:v>D2</x:v>
      </x:c>
      <x:c r="C3211" s="114" t="str">
        <x:v>Paket</x:v>
      </x:c>
      <x:c r="D3211" s="116"/>
    </x:row>
    <x:row r="3212" ht="15" customHeight="1">
      <x:c r="A3212" s="112" t="str">
        <x:v>9</x:v>
      </x:c>
      <x:c r="B3212" s="114" t="str">
        <x:v>E2</x:v>
      </x:c>
      <x:c r="C3212" s="114" t="str">
        <x:v>Q</x:v>
      </x:c>
      <x:c r="D3212" s="116"/>
    </x:row>
    <x:row r="3213" ht="15" customHeight="1">
      <x:c r="A3213" s="112" t="str">
        <x:v>9</x:v>
      </x:c>
      <x:c r="B3213" s="114" t="str">
        <x:v>F2</x:v>
      </x:c>
      <x:c r="C3213" s="114" t="str">
        <x:v>Tanggal Foto</x:v>
      </x:c>
      <x:c r="D3213" s="116"/>
    </x:row>
    <x:row r="3214" ht="15" customHeight="1">
      <x:c r="A3214" s="112" t="str">
        <x:v>9</x:v>
      </x:c>
      <x:c r="B3214" s="114" t="str">
        <x:v>G2</x:v>
      </x:c>
      <x:c r="C3214" s="114" t="str">
        <x:v>Pemasukan</x:v>
      </x:c>
      <x:c r="D3214" s="116"/>
    </x:row>
    <x:row r="3215" ht="15" customHeight="1">
      <x:c r="A3215" s="112" t="str">
        <x:v>9</x:v>
      </x:c>
      <x:c r="B3215" s="114" t="str">
        <x:v>I2</x:v>
      </x:c>
      <x:c r="C3215" s="114" t="str">
        <x:v>Keterangan</x:v>
      </x:c>
      <x:c r="D3215" s="116"/>
    </x:row>
    <x:row r="3216" ht="15" customHeight="1">
      <x:c r="A3216" s="112" t="str">
        <x:v>9</x:v>
      </x:c>
      <x:c r="B3216" s="114" t="str">
        <x:v>L2</x:v>
      </x:c>
      <x:c r="C3216" s="114" t="str">
        <x:v>Admin</x:v>
      </x:c>
      <x:c r="D3216" s="116"/>
    </x:row>
    <x:row r="3217" ht="15" customHeight="1">
      <x:c r="A3217" s="112" t="str">
        <x:v>9</x:v>
      </x:c>
      <x:c r="B3217" s="114" t="str">
        <x:v>M2</x:v>
      </x:c>
      <x:c r="C3217" s="114" t="str">
        <x:v>Fotogarfer</x:v>
      </x:c>
      <x:c r="D3217" s="116"/>
    </x:row>
    <x:row r="3218" ht="15" customHeight="1">
      <x:c r="A3218" s="112" t="str">
        <x:v>9</x:v>
      </x:c>
      <x:c r="B3218" s="114" t="str">
        <x:v>N2</x:v>
      </x:c>
      <x:c r="C3218" s="114" t="str">
        <x:v>Post Prod</x:v>
      </x:c>
      <x:c r="D3218" s="116"/>
    </x:row>
    <x:row r="3219" ht="15" customHeight="1">
      <x:c r="A3219" s="112" t="str">
        <x:v>9</x:v>
      </x:c>
      <x:c r="B3219" s="114" t="str">
        <x:v>G3</x:v>
      </x:c>
      <x:c r="C3219" s="114" t="str">
        <x:v>Cash</x:v>
      </x:c>
      <x:c r="D3219" s="116"/>
    </x:row>
    <x:row r="3220" ht="15" customHeight="1">
      <x:c r="A3220" s="112" t="str">
        <x:v>9</x:v>
      </x:c>
      <x:c r="B3220" s="114" t="str">
        <x:v>H3</x:v>
      </x:c>
      <x:c r="C3220" s="114" t="str">
        <x:v>Transfer</x:v>
      </x:c>
      <x:c r="D3220" s="116"/>
    </x:row>
    <x:row r="3221" ht="15" customHeight="1">
      <x:c r="A3221" s="112" t="str">
        <x:v>9</x:v>
      </x:c>
      <x:c r="B3221" s="114" t="str">
        <x:v>I3</x:v>
      </x:c>
      <x:c r="C3221" s="114" t="str">
        <x:v>Pembayaran</x:v>
      </x:c>
      <x:c r="D3221" s="116"/>
    </x:row>
    <x:row r="3222" ht="15" customHeight="1">
      <x:c r="A3222" s="112" t="str">
        <x:v>9</x:v>
      </x:c>
      <x:c r="B3222" s="114" t="str">
        <x:v>J3</x:v>
      </x:c>
      <x:c r="C3222" s="114" t="str">
        <x:v>All File</x:v>
      </x:c>
      <x:c r="D3222" s="116"/>
    </x:row>
    <x:row r="3223" ht="15" customHeight="1">
      <x:c r="A3223" s="112" t="str">
        <x:v>9</x:v>
      </x:c>
      <x:c r="B3223" s="114" t="str">
        <x:v>K3</x:v>
      </x:c>
      <x:c r="C3223" s="114" t="str">
        <x:v>File Edit </x:v>
      </x:c>
      <x:c r="D3223" s="116"/>
    </x:row>
    <x:row r="3224" ht="15" customHeight="1">
      <x:c r="A3224" s="112" t="str">
        <x:v>9</x:v>
      </x:c>
      <x:c r="B3224" s="114" t="str">
        <x:v>N3</x:v>
      </x:c>
      <x:c r="C3224" s="114" t="str">
        <x:v>Editan/FG</x:v>
      </x:c>
      <x:c r="D3224" s="116"/>
    </x:row>
    <x:row r="3225" ht="15" customHeight="1">
      <x:c r="A3225" s="112" t="str">
        <x:v>9</x:v>
      </x:c>
      <x:c r="B3225" s="114" t="str">
        <x:v>O3</x:v>
      </x:c>
      <x:c r="C3225" s="114" t="str">
        <x:v>Cetakan/Fame</x:v>
      </x:c>
      <x:c r="D3225" s="116"/>
    </x:row>
    <x:row r="3226" ht="15" customHeight="1">
      <x:c r="A3226" s="112" t="str">
        <x:v>9</x:v>
      </x:c>
      <x:c r="B3226" s="114" t="str">
        <x:v>P3</x:v>
      </x:c>
      <x:c r="C3226" s="114" t="str">
        <x:v>Diambil/Date</x:v>
      </x:c>
      <x:c r="D3226" s="116"/>
    </x:row>
    <x:row r="3227" ht="15" customHeight="1">
      <x:c r="A3227" s="112" t="str">
        <x:v>9</x:v>
      </x:c>
      <x:c r="B3227" s="114" t="str">
        <x:v>B4</x:v>
      </x:c>
      <x:c r="C3227" s="114" t="n">
        <x:v>1</x:v>
      </x:c>
      <x:c r="D3227" s="116"/>
    </x:row>
    <x:row r="3228" ht="15" customHeight="1">
      <x:c r="A3228" s="112" t="str">
        <x:v>9</x:v>
      </x:c>
      <x:c r="B3228" s="114" t="str">
        <x:v>C4</x:v>
      </x:c>
      <x:c r="C3228" s="114" t="str">
        <x:v>Aliya</x:v>
      </x:c>
      <x:c r="D3228" s="116"/>
    </x:row>
    <x:row r="3229" ht="15" customHeight="1">
      <x:c r="A3229" s="112" t="str">
        <x:v>9</x:v>
      </x:c>
      <x:c r="B3229" s="114" t="str">
        <x:v>D4</x:v>
      </x:c>
      <x:c r="C3229" s="114" t="str">
        <x:v>Large Group</x:v>
      </x:c>
      <x:c r="D3229" s="116"/>
    </x:row>
    <x:row r="3230" ht="15" customHeight="1">
      <x:c r="A3230" s="112" t="str">
        <x:v>9</x:v>
      </x:c>
      <x:c r="B3230" s="114" t="str">
        <x:v>F4</x:v>
      </x:c>
      <x:c r="C3230" s="114" t="str">
        <x:v>10 sept</x:v>
      </x:c>
      <x:c r="D3230" s="116"/>
    </x:row>
    <x:row r="3231" ht="15" customHeight="1">
      <x:c r="A3231" s="112" t="str">
        <x:v>9</x:v>
      </x:c>
      <x:c r="B3231" s="114" t="str">
        <x:v>H4</x:v>
      </x:c>
      <x:c r="C3231" s="114" t="n">
        <x:v>100000</x:v>
      </x:c>
      <x:c r="D3231" s="116"/>
    </x:row>
    <x:row r="3232" ht="15" customHeight="1">
      <x:c r="A3232" s="112" t="str">
        <x:v>9</x:v>
      </x:c>
      <x:c r="B3232" s="114" t="str">
        <x:v>I4</x:v>
      </x:c>
      <x:c r="C3232" s="114" t="str">
        <x:v>DP</x:v>
      </x:c>
      <x:c r="D3232" s="116"/>
    </x:row>
    <x:row r="3233" ht="15" customHeight="1">
      <x:c r="A3233" s="112" t="str">
        <x:v>9</x:v>
      </x:c>
      <x:c r="B3233" s="114" t="str">
        <x:v>L4</x:v>
      </x:c>
      <x:c r="C3233" s="114" t="str">
        <x:v>AMEL</x:v>
      </x:c>
      <x:c r="D3233" s="116"/>
    </x:row>
    <x:row r="3234" ht="15" customHeight="1">
      <x:c r="A3234" s="112" t="str">
        <x:v>9</x:v>
      </x:c>
      <x:c r="B3234" s="114" t="str">
        <x:v>B5</x:v>
      </x:c>
      <x:c r="C3234" s="114" t="n">
        <x:v>2</x:v>
      </x:c>
      <x:c r="D3234" s="116"/>
    </x:row>
    <x:row r="3235" ht="15" customHeight="1">
      <x:c r="A3235" s="112" t="str">
        <x:v>9</x:v>
      </x:c>
      <x:c r="B3235" s="114" t="str">
        <x:v>C5</x:v>
      </x:c>
      <x:c r="C3235" s="114" t="str">
        <x:v>Afifah</x:v>
      </x:c>
      <x:c r="D3235" s="116"/>
    </x:row>
    <x:row r="3236" ht="15" customHeight="1">
      <x:c r="A3236" s="112" t="str">
        <x:v>9</x:v>
      </x:c>
      <x:c r="B3236" s="114" t="str">
        <x:v>D5</x:v>
      </x:c>
      <x:c r="C3236" s="114" t="str">
        <x:v>Graduation</x:v>
      </x:c>
      <x:c r="D3236" s="116"/>
    </x:row>
    <x:row r="3237" ht="15" customHeight="1">
      <x:c r="A3237" s="112" t="str">
        <x:v>9</x:v>
      </x:c>
      <x:c r="B3237" s="114" t="str">
        <x:v>F5</x:v>
      </x:c>
      <x:c r="C3237" s="114" t="str">
        <x:v>9 sept</x:v>
      </x:c>
      <x:c r="D3237" s="116"/>
    </x:row>
    <x:row r="3238" ht="15" customHeight="1">
      <x:c r="A3238" s="112" t="str">
        <x:v>9</x:v>
      </x:c>
      <x:c r="B3238" s="114" t="str">
        <x:v>H5</x:v>
      </x:c>
      <x:c r="C3238" s="114" t="n">
        <x:v>250000</x:v>
      </x:c>
      <x:c r="D3238" s="116"/>
    </x:row>
    <x:row r="3239" ht="15" customHeight="1">
      <x:c r="A3239" s="112" t="str">
        <x:v>9</x:v>
      </x:c>
      <x:c r="B3239" s="114" t="str">
        <x:v>I5</x:v>
      </x:c>
      <x:c r="C3239" s="114" t="str">
        <x:v>Lunas</x:v>
      </x:c>
      <x:c r="D3239" s="116"/>
    </x:row>
    <x:row r="3240" ht="15" customHeight="1">
      <x:c r="A3240" s="112" t="str">
        <x:v>9</x:v>
      </x:c>
      <x:c r="B3240" s="114" t="str">
        <x:v>J5</x:v>
      </x:c>
      <x:c r="C3240" s="114" t="str">
        <x:v>Uploaded</x:v>
      </x:c>
      <x:c r="D3240" s="116"/>
    </x:row>
    <x:row r="3241" ht="15" customHeight="1">
      <x:c r="A3241" s="112" t="str">
        <x:v>9</x:v>
      </x:c>
      <x:c r="B3241" s="114" t="str">
        <x:v>K5</x:v>
      </x:c>
      <x:c r="C3241" s="114" t="str">
        <x:v>Pending</x:v>
      </x:c>
      <x:c r="D3241" s="116"/>
    </x:row>
    <x:row r="3242" ht="15" customHeight="1">
      <x:c r="A3242" s="112" t="str">
        <x:v>9</x:v>
      </x:c>
      <x:c r="B3242" s="114" t="str">
        <x:v>L5</x:v>
      </x:c>
      <x:c r="C3242" s="114" t="str">
        <x:v>AMEL</x:v>
      </x:c>
      <x:c r="D3242" s="116"/>
    </x:row>
    <x:row r="3243" ht="15" customHeight="1">
      <x:c r="A3243" s="112" t="str">
        <x:v>9</x:v>
      </x:c>
      <x:c r="B3243" s="114" t="str">
        <x:v>M5</x:v>
      </x:c>
      <x:c r="C3243" s="114" t="str">
        <x:v>ADIF</x:v>
      </x:c>
      <x:c r="D3243" s="116"/>
    </x:row>
    <x:row r="3244" ht="15" customHeight="1">
      <x:c r="A3244" s="112" t="str">
        <x:v>9</x:v>
      </x:c>
      <x:c r="B3244" s="114" t="str">
        <x:v>B6</x:v>
      </x:c>
      <x:c r="C3244" s="114" t="n">
        <x:v>3</x:v>
      </x:c>
      <x:c r="D3244" s="116"/>
    </x:row>
    <x:row r="3245" ht="15" customHeight="1">
      <x:c r="A3245" s="112" t="str">
        <x:v>9</x:v>
      </x:c>
      <x:c r="B3245" s="114" t="str">
        <x:v>C6</x:v>
      </x:c>
      <x:c r="C3245" s="114" t="str">
        <x:v>Zhafira Azfa</x:v>
      </x:c>
      <x:c r="D3245" s="116"/>
    </x:row>
    <x:row r="3246" ht="15" customHeight="1">
      <x:c r="A3246" s="112" t="str">
        <x:v>9</x:v>
      </x:c>
      <x:c r="B3246" s="114" t="str">
        <x:v>D6</x:v>
      </x:c>
      <x:c r="C3246" s="114" t="str">
        <x:v>Graduation Premium</x:v>
      </x:c>
      <x:c r="D3246" s="116"/>
    </x:row>
    <x:row r="3247" ht="15" customHeight="1">
      <x:c r="A3247" s="112" t="str">
        <x:v>9</x:v>
      </x:c>
      <x:c r="B3247" s="114" t="str">
        <x:v>F6</x:v>
      </x:c>
      <x:c r="C3247" s="114" t="str">
        <x:v>9 sept</x:v>
      </x:c>
      <x:c r="D3247" s="116"/>
    </x:row>
    <x:row r="3248" ht="15" customHeight="1">
      <x:c r="A3248" s="112" t="str">
        <x:v>9</x:v>
      </x:c>
      <x:c r="B3248" s="114" t="str">
        <x:v>G6</x:v>
      </x:c>
      <x:c r="C3248" s="114" t="n">
        <x:v>400000</x:v>
      </x:c>
      <x:c r="D3248" s="116"/>
    </x:row>
    <x:row r="3249" ht="15" customHeight="1">
      <x:c r="A3249" s="112" t="str">
        <x:v>9</x:v>
      </x:c>
      <x:c r="B3249" s="114" t="str">
        <x:v>L6</x:v>
      </x:c>
      <x:c r="C3249" s="114" t="str">
        <x:v>ADDEL </x:v>
      </x:c>
      <x:c r="D3249" s="116"/>
    </x:row>
    <x:row r="3250" ht="15" customHeight="1">
      <x:c r="A3250" s="112" t="str">
        <x:v>9</x:v>
      </x:c>
      <x:c r="B3250" s="114" t="str">
        <x:v>M6</x:v>
      </x:c>
      <x:c r="C3250" s="114" t="str">
        <x:v>SAKA</x:v>
      </x:c>
      <x:c r="D3250" s="116"/>
    </x:row>
    <x:row r="3251" ht="15" customHeight="1">
      <x:c r="A3251" s="112" t="str">
        <x:v>9</x:v>
      </x:c>
      <x:c r="B3251" s="114" t="str">
        <x:v>B7</x:v>
      </x:c>
      <x:c r="C3251" s="114" t="n">
        <x:v>4</x:v>
      </x:c>
      <x:c r="D3251" s="116"/>
    </x:row>
    <x:row r="3252" ht="15" customHeight="1">
      <x:c r="A3252" s="112" t="str">
        <x:v>9</x:v>
      </x:c>
      <x:c r="B3252" s="114" t="str">
        <x:v>C7</x:v>
      </x:c>
      <x:c r="C3252" s="114" t="str">
        <x:v>Wahyu Aji Prasetyyo</x:v>
      </x:c>
      <x:c r="D3252" s="116"/>
    </x:row>
    <x:row r="3253" ht="15" customHeight="1">
      <x:c r="A3253" s="112" t="str">
        <x:v>9</x:v>
      </x:c>
      <x:c r="B3253" s="114" t="str">
        <x:v>D7</x:v>
      </x:c>
      <x:c r="C3253" s="114" t="str">
        <x:v>Graduation Premium</x:v>
      </x:c>
      <x:c r="D3253" s="116"/>
    </x:row>
    <x:row r="3254" ht="15" customHeight="1">
      <x:c r="A3254" s="112" t="str">
        <x:v>9</x:v>
      </x:c>
      <x:c r="B3254" s="114" t="str">
        <x:v>F7</x:v>
      </x:c>
      <x:c r="C3254" s="114" t="str">
        <x:v>9 sept</x:v>
      </x:c>
      <x:c r="D3254" s="116"/>
    </x:row>
    <x:row r="3255" ht="15" customHeight="1">
      <x:c r="A3255" s="112" t="str">
        <x:v>9</x:v>
      </x:c>
      <x:c r="B3255" s="114" t="str">
        <x:v>G7</x:v>
      </x:c>
      <x:c r="C3255" s="114" t="n">
        <x:v>440000</x:v>
      </x:c>
      <x:c r="D3255" s="116"/>
    </x:row>
    <x:row r="3256" ht="15" customHeight="1">
      <x:c r="A3256" s="112" t="str">
        <x:v>9</x:v>
      </x:c>
      <x:c r="B3256" s="114" t="str">
        <x:v>L7</x:v>
      </x:c>
      <x:c r="C3256" s="114" t="str">
        <x:v>ADDEL </x:v>
      </x:c>
      <x:c r="D3256" s="116"/>
    </x:row>
    <x:row r="3257" ht="15" customHeight="1">
      <x:c r="A3257" s="112" t="str">
        <x:v>9</x:v>
      </x:c>
      <x:c r="B3257" s="114" t="str">
        <x:v>M7</x:v>
      </x:c>
      <x:c r="C3257" s="114" t="str">
        <x:v>VERO</x:v>
      </x:c>
      <x:c r="D3257" s="116"/>
    </x:row>
    <x:row r="3258" ht="15" customHeight="1">
      <x:c r="A3258" s="112" t="str">
        <x:v>9</x:v>
      </x:c>
      <x:c r="B3258" s="114" t="str">
        <x:v>B8</x:v>
      </x:c>
      <x:c r="C3258" s="114" t="n">
        <x:v>5</x:v>
      </x:c>
      <x:c r="D3258" s="116"/>
    </x:row>
    <x:row r="3259" ht="15" customHeight="1">
      <x:c r="A3259" s="112" t="str">
        <x:v>9</x:v>
      </x:c>
      <x:c r="B3259" s="114" t="str">
        <x:v>C8</x:v>
      </x:c>
      <x:c r="C3259" s="114" t="str">
        <x:v>Angelika</x:v>
      </x:c>
      <x:c r="D3259" s="116"/>
    </x:row>
    <x:row r="3260" ht="15" customHeight="1">
      <x:c r="A3260" s="112" t="str">
        <x:v>9</x:v>
      </x:c>
      <x:c r="B3260" s="114" t="str">
        <x:v>D8</x:v>
      </x:c>
      <x:c r="C3260" s="114" t="str">
        <x:v>Graduation</x:v>
      </x:c>
      <x:c r="D3260" s="116"/>
    </x:row>
    <x:row r="3261" ht="15" customHeight="1">
      <x:c r="A3261" s="112" t="str">
        <x:v>9</x:v>
      </x:c>
      <x:c r="B3261" s="114" t="str">
        <x:v>F8</x:v>
      </x:c>
      <x:c r="C3261" s="114" t="str">
        <x:v>9 sept</x:v>
      </x:c>
      <x:c r="D3261" s="116"/>
    </x:row>
    <x:row r="3262" ht="15" customHeight="1">
      <x:c r="A3262" s="112" t="str">
        <x:v>9</x:v>
      </x:c>
      <x:c r="B3262" s="114" t="str">
        <x:v>H8</x:v>
      </x:c>
      <x:c r="C3262" s="114" t="n">
        <x:v>200000</x:v>
      </x:c>
      <x:c r="D3262" s="116"/>
    </x:row>
    <x:row r="3263" ht="15" customHeight="1">
      <x:c r="A3263" s="112" t="str">
        <x:v>9</x:v>
      </x:c>
      <x:c r="B3263" s="114" t="str">
        <x:v>L8</x:v>
      </x:c>
      <x:c r="C3263" s="114" t="str">
        <x:v>ADDEL </x:v>
      </x:c>
      <x:c r="D3263" s="116"/>
    </x:row>
    <x:row r="3264" ht="15" customHeight="1">
      <x:c r="A3264" s="112" t="str">
        <x:v>9</x:v>
      </x:c>
      <x:c r="B3264" s="114" t="str">
        <x:v>M8</x:v>
      </x:c>
      <x:c r="C3264" s="114" t="str">
        <x:v>VERO</x:v>
      </x:c>
      <x:c r="D3264" s="116"/>
    </x:row>
    <x:row r="3265" ht="15" customHeight="1">
      <x:c r="A3265" s="112" t="str">
        <x:v>9</x:v>
      </x:c>
      <x:c r="B3265" s="114" t="str">
        <x:v>B9</x:v>
      </x:c>
      <x:c r="C3265" s="114" t="n">
        <x:v>6</x:v>
      </x:c>
      <x:c r="D3265" s="116"/>
    </x:row>
    <x:row r="3266" ht="15" customHeight="1">
      <x:c r="A3266" s="112" t="str">
        <x:v>9</x:v>
      </x:c>
      <x:c r="B3266" s="114" t="str">
        <x:v>C9</x:v>
      </x:c>
      <x:c r="C3266" s="114" t="str">
        <x:v>Tian</x:v>
      </x:c>
      <x:c r="D3266" s="116"/>
    </x:row>
    <x:row r="3267" ht="15" customHeight="1">
      <x:c r="A3267" s="112" t="str">
        <x:v>9</x:v>
      </x:c>
      <x:c r="B3267" s="114" t="str">
        <x:v>D9</x:v>
      </x:c>
      <x:c r="C3267" s="114" t="str">
        <x:v>Graduation</x:v>
      </x:c>
      <x:c r="D3267" s="116"/>
    </x:row>
    <x:row r="3268" ht="15" customHeight="1">
      <x:c r="A3268" s="112" t="str">
        <x:v>9</x:v>
      </x:c>
      <x:c r="B3268" s="114" t="str">
        <x:v>E9</x:v>
      </x:c>
      <x:c r="C3268" s="114" t="str">
        <x:v>ots</x:v>
      </x:c>
      <x:c r="D3268" s="116"/>
    </x:row>
    <x:row r="3269" ht="15" customHeight="1">
      <x:c r="A3269" s="112" t="str">
        <x:v>9</x:v>
      </x:c>
      <x:c r="B3269" s="114" t="str">
        <x:v>F9</x:v>
      </x:c>
      <x:c r="C3269" s="114" t="str">
        <x:v>9 sept</x:v>
      </x:c>
      <x:c r="D3269" s="116"/>
    </x:row>
    <x:row r="3270" ht="15" customHeight="1">
      <x:c r="A3270" s="112" t="str">
        <x:v>9</x:v>
      </x:c>
      <x:c r="B3270" s="114" t="str">
        <x:v>H9</x:v>
      </x:c>
      <x:c r="C3270" s="114" t="n">
        <x:v>500000</x:v>
      </x:c>
      <x:c r="D3270" s="116"/>
    </x:row>
    <x:row r="3271" ht="15" customHeight="1">
      <x:c r="A3271" s="112" t="str">
        <x:v>9</x:v>
      </x:c>
      <x:c r="B3271" s="114" t="str">
        <x:v>L9</x:v>
      </x:c>
      <x:c r="C3271" s="114" t="str">
        <x:v>ADDEL </x:v>
      </x:c>
      <x:c r="D3271" s="116"/>
    </x:row>
    <x:row r="3272" ht="15" customHeight="1">
      <x:c r="A3272" s="112" t="str">
        <x:v>9</x:v>
      </x:c>
      <x:c r="B3272" s="114" t="str">
        <x:v>M9</x:v>
      </x:c>
      <x:c r="C3272" s="114" t="str">
        <x:v>FAHME</x:v>
      </x:c>
      <x:c r="D3272" s="116"/>
    </x:row>
    <x:row r="3273" ht="15" customHeight="1">
      <x:c r="A3273" s="112" t="str">
        <x:v>9</x:v>
      </x:c>
      <x:c r="B3273" s="114" t="str">
        <x:v>B10</x:v>
      </x:c>
      <x:c r="C3273" s="114" t="n">
        <x:v>7</x:v>
      </x:c>
      <x:c r="D3273" s="116"/>
    </x:row>
    <x:row r="3274" ht="15" customHeight="1">
      <x:c r="A3274" s="112" t="str">
        <x:v>9</x:v>
      </x:c>
      <x:c r="B3274" s="114" t="str">
        <x:v>C10</x:v>
      </x:c>
      <x:c r="C3274" s="114" t="str">
        <x:v>Sandy</x:v>
      </x:c>
      <x:c r="D3274" s="116"/>
    </x:row>
    <x:row r="3275" ht="15" customHeight="1">
      <x:c r="A3275" s="112" t="str">
        <x:v>9</x:v>
      </x:c>
      <x:c r="B3275" s="114" t="str">
        <x:v>D10</x:v>
      </x:c>
      <x:c r="C3275" s="114" t="str">
        <x:v>Graduation</x:v>
      </x:c>
      <x:c r="D3275" s="116"/>
    </x:row>
    <x:row r="3276" ht="15" customHeight="1">
      <x:c r="A3276" s="112" t="str">
        <x:v>9</x:v>
      </x:c>
      <x:c r="B3276" s="114" t="str">
        <x:v>F10</x:v>
      </x:c>
      <x:c r="C3276" s="114" t="str">
        <x:v>9 sept</x:v>
      </x:c>
      <x:c r="D3276" s="116"/>
    </x:row>
    <x:row r="3277" ht="15" customHeight="1">
      <x:c r="A3277" s="112" t="str">
        <x:v>9</x:v>
      </x:c>
      <x:c r="B3277" s="114" t="str">
        <x:v>G10</x:v>
      </x:c>
      <x:c r="C3277" s="114" t="n">
        <x:v>250000</x:v>
      </x:c>
      <x:c r="D3277" s="116"/>
    </x:row>
    <x:row r="3278" ht="15" customHeight="1">
      <x:c r="A3278" s="112" t="str">
        <x:v>9</x:v>
      </x:c>
      <x:c r="B3278" s="114" t="str">
        <x:v>L10</x:v>
      </x:c>
      <x:c r="C3278" s="114" t="str">
        <x:v>ADDEL </x:v>
      </x:c>
      <x:c r="D3278" s="116"/>
    </x:row>
    <x:row r="3279" ht="15" customHeight="1">
      <x:c r="A3279" s="112" t="str">
        <x:v>9</x:v>
      </x:c>
      <x:c r="B3279" s="114" t="str">
        <x:v>M10</x:v>
      </x:c>
      <x:c r="C3279" s="114" t="str">
        <x:v>ADIF</x:v>
      </x:c>
      <x:c r="D3279" s="116"/>
    </x:row>
    <x:row r="3280" ht="15" customHeight="1">
      <x:c r="A3280" s="112" t="str">
        <x:v>9</x:v>
      </x:c>
      <x:c r="B3280" s="114" t="str">
        <x:v>B11</x:v>
      </x:c>
      <x:c r="C3280" s="114" t="n">
        <x:v>8</x:v>
      </x:c>
      <x:c r="D3280" s="116"/>
    </x:row>
    <x:row r="3281" ht="15" customHeight="1">
      <x:c r="A3281" s="112" t="str">
        <x:v>9</x:v>
      </x:c>
      <x:c r="B3281" s="114" t="str">
        <x:v>C11</x:v>
      </x:c>
      <x:c r="C3281" s="114" t="str">
        <x:v>Rangga</x:v>
      </x:c>
      <x:c r="D3281" s="116"/>
    </x:row>
    <x:row r="3282" ht="15" customHeight="1">
      <x:c r="A3282" s="112" t="str">
        <x:v>9</x:v>
      </x:c>
      <x:c r="B3282" s="114" t="str">
        <x:v>D11</x:v>
      </x:c>
      <x:c r="C3282" s="114" t="str">
        <x:v>Graduation</x:v>
      </x:c>
      <x:c r="D3282" s="116"/>
    </x:row>
    <x:row r="3283" ht="15" customHeight="1">
      <x:c r="A3283" s="112" t="str">
        <x:v>9</x:v>
      </x:c>
      <x:c r="B3283" s="114" t="str">
        <x:v>F11</x:v>
      </x:c>
      <x:c r="C3283" s="114" t="str">
        <x:v>9 sept</x:v>
      </x:c>
      <x:c r="D3283" s="116"/>
    </x:row>
    <x:row r="3284" ht="15" customHeight="1">
      <x:c r="A3284" s="112" t="str">
        <x:v>9</x:v>
      </x:c>
      <x:c r="B3284" s="114" t="str">
        <x:v>G11</x:v>
      </x:c>
      <x:c r="C3284" s="114" t="n">
        <x:v>0</x:v>
      </x:c>
      <x:c r="D3284" s="116"/>
    </x:row>
    <x:row r="3285" ht="15" customHeight="1">
      <x:c r="A3285" s="112" t="str">
        <x:v>9</x:v>
      </x:c>
      <x:c r="B3285" s="114" t="str">
        <x:v>H11</x:v>
      </x:c>
      <x:c r="C3285" s="114" t="n">
        <x:v>0</x:v>
      </x:c>
      <x:c r="D3285" s="116"/>
    </x:row>
    <x:row r="3286" ht="15" customHeight="1">
      <x:c r="A3286" s="112" t="str">
        <x:v>9</x:v>
      </x:c>
      <x:c r="B3286" s="114" t="str">
        <x:v>L11</x:v>
      </x:c>
      <x:c r="C3286" s="114" t="str">
        <x:v>ADDEL </x:v>
      </x:c>
      <x:c r="D3286" s="116"/>
    </x:row>
    <x:row r="3287" ht="15" customHeight="1">
      <x:c r="A3287" s="112" t="str">
        <x:v>9</x:v>
      </x:c>
      <x:c r="B3287" s="114" t="str">
        <x:v>M11</x:v>
      </x:c>
      <x:c r="C3287" s="114" t="str">
        <x:v>SAKA</x:v>
      </x:c>
      <x:c r="D3287" s="116"/>
    </x:row>
    <x:row r="3288" ht="15" customHeight="1">
      <x:c r="A3288" s="112" t="str">
        <x:v>9</x:v>
      </x:c>
      <x:c r="B3288" s="114" t="str">
        <x:v>B12</x:v>
      </x:c>
      <x:c r="C3288" s="114" t="n">
        <x:v>9</x:v>
      </x:c>
      <x:c r="D3288" s="116"/>
    </x:row>
    <x:row r="3289" ht="15" customHeight="1">
      <x:c r="A3289" s="112" t="str">
        <x:v>9</x:v>
      </x:c>
      <x:c r="B3289" s="114" t="str">
        <x:v>C12</x:v>
      </x:c>
      <x:c r="C3289" s="114" t="str">
        <x:v>Nana</x:v>
      </x:c>
      <x:c r="D3289" s="116"/>
    </x:row>
    <x:row r="3290" ht="15" customHeight="1">
      <x:c r="A3290" s="112" t="str">
        <x:v>9</x:v>
      </x:c>
      <x:c r="B3290" s="114" t="str">
        <x:v>D12</x:v>
      </x:c>
      <x:c r="C3290" s="114" t="str">
        <x:v>Graduation</x:v>
      </x:c>
      <x:c r="D3290" s="116"/>
    </x:row>
    <x:row r="3291" ht="15" customHeight="1">
      <x:c r="A3291" s="112" t="str">
        <x:v>9</x:v>
      </x:c>
      <x:c r="B3291" s="114" t="str">
        <x:v>F12</x:v>
      </x:c>
      <x:c r="C3291" s="114" t="str">
        <x:v>9 sept</x:v>
      </x:c>
      <x:c r="D3291" s="116"/>
    </x:row>
    <x:row r="3292" ht="15" customHeight="1">
      <x:c r="A3292" s="112" t="str">
        <x:v>9</x:v>
      </x:c>
      <x:c r="B3292" s="114" t="str">
        <x:v>G12</x:v>
      </x:c>
      <x:c r="C3292" s="114" t="n">
        <x:v>250000</x:v>
      </x:c>
      <x:c r="D3292" s="116"/>
    </x:row>
    <x:row r="3293" ht="15" customHeight="1">
      <x:c r="A3293" s="112" t="str">
        <x:v>9</x:v>
      </x:c>
      <x:c r="B3293" s="114" t="str">
        <x:v>L12</x:v>
      </x:c>
      <x:c r="C3293" s="114" t="str">
        <x:v>ADDEL </x:v>
      </x:c>
      <x:c r="D3293" s="116"/>
    </x:row>
    <x:row r="3294" ht="15" customHeight="1">
      <x:c r="A3294" s="112" t="str">
        <x:v>9</x:v>
      </x:c>
      <x:c r="B3294" s="114" t="str">
        <x:v>M12</x:v>
      </x:c>
      <x:c r="C3294" s="114" t="str">
        <x:v>VERO</x:v>
      </x:c>
      <x:c r="D3294" s="116"/>
    </x:row>
    <x:row r="3295" ht="15" customHeight="1">
      <x:c r="A3295" s="112" t="str">
        <x:v>9</x:v>
      </x:c>
      <x:c r="B3295" s="114" t="str">
        <x:v>B13</x:v>
      </x:c>
      <x:c r="C3295" s="114" t="n">
        <x:v>10</x:v>
      </x:c>
      <x:c r="D3295" s="116"/>
    </x:row>
    <x:row r="3296" ht="15" customHeight="1">
      <x:c r="A3296" s="112" t="str">
        <x:v>9</x:v>
      </x:c>
      <x:c r="B3296" s="114" t="str">
        <x:v>C13</x:v>
      </x:c>
      <x:c r="C3296" s="114" t="str">
        <x:v>Juna</x:v>
      </x:c>
      <x:c r="D3296" s="116"/>
    </x:row>
    <x:row r="3297" ht="15" customHeight="1">
      <x:c r="A3297" s="112" t="str">
        <x:v>9</x:v>
      </x:c>
      <x:c r="B3297" s="114" t="str">
        <x:v>D13</x:v>
      </x:c>
      <x:c r="C3297" s="114" t="str">
        <x:v>Graduation</x:v>
      </x:c>
      <x:c r="D3297" s="116"/>
    </x:row>
    <x:row r="3298" ht="15" customHeight="1">
      <x:c r="A3298" s="112" t="str">
        <x:v>9</x:v>
      </x:c>
      <x:c r="B3298" s="114" t="str">
        <x:v>F13</x:v>
      </x:c>
      <x:c r="C3298" s="114" t="str">
        <x:v>9 sept</x:v>
      </x:c>
      <x:c r="D3298" s="116"/>
    </x:row>
    <x:row r="3299" ht="15" customHeight="1">
      <x:c r="A3299" s="112" t="str">
        <x:v>9</x:v>
      </x:c>
      <x:c r="B3299" s="114" t="str">
        <x:v>G13</x:v>
      </x:c>
      <x:c r="C3299" s="114" t="n">
        <x:v>290000</x:v>
      </x:c>
      <x:c r="D3299" s="116"/>
    </x:row>
    <x:row r="3300" ht="15" customHeight="1">
      <x:c r="A3300" s="112" t="str">
        <x:v>9</x:v>
      </x:c>
      <x:c r="B3300" s="114" t="str">
        <x:v>L13</x:v>
      </x:c>
      <x:c r="C3300" s="114" t="str">
        <x:v>ADDEL </x:v>
      </x:c>
      <x:c r="D3300" s="116"/>
    </x:row>
    <x:row r="3301" ht="15" customHeight="1">
      <x:c r="A3301" s="112" t="str">
        <x:v>9</x:v>
      </x:c>
      <x:c r="B3301" s="114" t="str">
        <x:v>M13</x:v>
      </x:c>
      <x:c r="C3301" s="114" t="str">
        <x:v>FAHME</x:v>
      </x:c>
      <x:c r="D3301" s="116"/>
    </x:row>
    <x:row r="3302" ht="15" customHeight="1">
      <x:c r="A3302" s="112" t="str">
        <x:v>9</x:v>
      </x:c>
      <x:c r="B3302" s="114" t="str">
        <x:v>B14</x:v>
      </x:c>
      <x:c r="C3302" s="114" t="n">
        <x:v>11</x:v>
      </x:c>
      <x:c r="D3302" s="116"/>
    </x:row>
    <x:row r="3303" ht="15" customHeight="1">
      <x:c r="A3303" s="112" t="str">
        <x:v>9</x:v>
      </x:c>
      <x:c r="B3303" s="114" t="str">
        <x:v>C14</x:v>
      </x:c>
      <x:c r="C3303" s="114" t="str">
        <x:v>Meilani</x:v>
      </x:c>
      <x:c r="D3303" s="116"/>
    </x:row>
    <x:row r="3304" ht="15" customHeight="1">
      <x:c r="A3304" s="112" t="str">
        <x:v>9</x:v>
      </x:c>
      <x:c r="B3304" s="114" t="str">
        <x:v>D14</x:v>
      </x:c>
      <x:c r="C3304" s="114" t="str">
        <x:v>Graduation</x:v>
      </x:c>
      <x:c r="D3304" s="116"/>
    </x:row>
    <x:row r="3305" ht="15" customHeight="1">
      <x:c r="A3305" s="112" t="str">
        <x:v>9</x:v>
      </x:c>
      <x:c r="B3305" s="114" t="str">
        <x:v>F14</x:v>
      </x:c>
      <x:c r="C3305" s="114" t="str">
        <x:v>9 sept</x:v>
      </x:c>
      <x:c r="D3305" s="116"/>
    </x:row>
    <x:row r="3306" ht="15" customHeight="1">
      <x:c r="A3306" s="112" t="str">
        <x:v>9</x:v>
      </x:c>
      <x:c r="B3306" s="114" t="str">
        <x:v>H14</x:v>
      </x:c>
      <x:c r="C3306" s="114" t="n">
        <x:v>290000</x:v>
      </x:c>
      <x:c r="D3306" s="116"/>
    </x:row>
    <x:row r="3307" ht="15" customHeight="1">
      <x:c r="A3307" s="112" t="str">
        <x:v>9</x:v>
      </x:c>
      <x:c r="B3307" s="114" t="str">
        <x:v>L14</x:v>
      </x:c>
      <x:c r="C3307" s="114" t="str">
        <x:v>ADDEL </x:v>
      </x:c>
      <x:c r="D3307" s="116"/>
    </x:row>
    <x:row r="3308" ht="15" customHeight="1">
      <x:c r="A3308" s="112" t="str">
        <x:v>9</x:v>
      </x:c>
      <x:c r="B3308" s="114" t="str">
        <x:v>M14</x:v>
      </x:c>
      <x:c r="C3308" s="114" t="str">
        <x:v>ADIF</x:v>
      </x:c>
      <x:c r="D3308" s="116"/>
    </x:row>
    <x:row r="3309" ht="15" customHeight="1">
      <x:c r="A3309" s="112" t="str">
        <x:v>9</x:v>
      </x:c>
      <x:c r="B3309" s="114" t="str">
        <x:v>B15</x:v>
      </x:c>
      <x:c r="C3309" s="114" t="n">
        <x:v>12</x:v>
      </x:c>
      <x:c r="D3309" s="116"/>
    </x:row>
    <x:row r="3310" ht="15" customHeight="1">
      <x:c r="A3310" s="112" t="str">
        <x:v>9</x:v>
      </x:c>
      <x:c r="B3310" s="114" t="str">
        <x:v>C15</x:v>
      </x:c>
      <x:c r="C3310" s="114" t="str">
        <x:v>Maria Taffi</x:v>
      </x:c>
      <x:c r="D3310" s="116"/>
    </x:row>
    <x:row r="3311" ht="15" customHeight="1">
      <x:c r="A3311" s="112" t="str">
        <x:v>9</x:v>
      </x:c>
      <x:c r="B3311" s="114" t="str">
        <x:v>D15</x:v>
      </x:c>
      <x:c r="C3311" s="114" t="str">
        <x:v>Graduation</x:v>
      </x:c>
      <x:c r="D3311" s="116"/>
    </x:row>
    <x:row r="3312" ht="15" customHeight="1">
      <x:c r="A3312" s="112" t="str">
        <x:v>9</x:v>
      </x:c>
      <x:c r="B3312" s="114" t="str">
        <x:v>F15</x:v>
      </x:c>
      <x:c r="C3312" s="114" t="str">
        <x:v>9 sept</x:v>
      </x:c>
      <x:c r="D3312" s="116"/>
    </x:row>
    <x:row r="3313" ht="15" customHeight="1">
      <x:c r="A3313" s="112" t="str">
        <x:v>9</x:v>
      </x:c>
      <x:c r="B3313" s="114" t="str">
        <x:v>H15</x:v>
      </x:c>
      <x:c r="C3313" s="114" t="n">
        <x:v>250000</x:v>
      </x:c>
      <x:c r="D3313" s="116"/>
    </x:row>
    <x:row r="3314" ht="15" customHeight="1">
      <x:c r="A3314" s="112" t="str">
        <x:v>9</x:v>
      </x:c>
      <x:c r="B3314" s="114" t="str">
        <x:v>L15</x:v>
      </x:c>
      <x:c r="C3314" s="114" t="str">
        <x:v>ADDEL </x:v>
      </x:c>
      <x:c r="D3314" s="116"/>
    </x:row>
    <x:row r="3315" ht="15" customHeight="1">
      <x:c r="A3315" s="112" t="str">
        <x:v>9</x:v>
      </x:c>
      <x:c r="B3315" s="114" t="str">
        <x:v>M15</x:v>
      </x:c>
      <x:c r="C3315" s="114" t="str">
        <x:v>VERO</x:v>
      </x:c>
      <x:c r="D3315" s="116"/>
    </x:row>
    <x:row r="3316" ht="15" customHeight="1">
      <x:c r="A3316" s="112" t="str">
        <x:v>9</x:v>
      </x:c>
      <x:c r="B3316" s="114" t="str">
        <x:v>B16</x:v>
      </x:c>
      <x:c r="C3316" s="114" t="n">
        <x:v>13</x:v>
      </x:c>
      <x:c r="D3316" s="116"/>
    </x:row>
    <x:row r="3317" ht="15" customHeight="1">
      <x:c r="A3317" s="112" t="str">
        <x:v>9</x:v>
      </x:c>
      <x:c r="B3317" s="114" t="str">
        <x:v>C16</x:v>
      </x:c>
      <x:c r="C3317" s="114" t="str">
        <x:v>Sulis Setianti</x:v>
      </x:c>
      <x:c r="D3317" s="116"/>
    </x:row>
    <x:row r="3318" ht="15" customHeight="1">
      <x:c r="A3318" s="112" t="str">
        <x:v>9</x:v>
      </x:c>
      <x:c r="B3318" s="114" t="str">
        <x:v>D16</x:v>
      </x:c>
      <x:c r="C3318" s="114" t="str">
        <x:v>Graduation</x:v>
      </x:c>
      <x:c r="D3318" s="116"/>
    </x:row>
    <x:row r="3319" ht="15" customHeight="1">
      <x:c r="A3319" s="112" t="str">
        <x:v>9</x:v>
      </x:c>
      <x:c r="B3319" s="114" t="str">
        <x:v>F16</x:v>
      </x:c>
      <x:c r="C3319" s="114" t="str">
        <x:v>9 sept</x:v>
      </x:c>
      <x:c r="D3319" s="116"/>
    </x:row>
    <x:row r="3320" ht="15" customHeight="1">
      <x:c r="A3320" s="112" t="str">
        <x:v>9</x:v>
      </x:c>
      <x:c r="B3320" s="114" t="str">
        <x:v>H16</x:v>
      </x:c>
      <x:c r="C3320" s="114" t="n">
        <x:v>250000</x:v>
      </x:c>
      <x:c r="D3320" s="116"/>
    </x:row>
    <x:row r="3321" ht="15" customHeight="1">
      <x:c r="A3321" s="112" t="str">
        <x:v>9</x:v>
      </x:c>
      <x:c r="B3321" s="114" t="str">
        <x:v>L16</x:v>
      </x:c>
      <x:c r="C3321" s="114" t="str">
        <x:v>ADDEL </x:v>
      </x:c>
      <x:c r="D3321" s="116"/>
    </x:row>
    <x:row r="3322" ht="15" customHeight="1">
      <x:c r="A3322" s="112" t="str">
        <x:v>9</x:v>
      </x:c>
      <x:c r="B3322" s="114" t="str">
        <x:v>M16</x:v>
      </x:c>
      <x:c r="C3322" s="114" t="str">
        <x:v>SAKA</x:v>
      </x:c>
      <x:c r="D3322" s="116"/>
    </x:row>
    <x:row r="3323" ht="15" customHeight="1">
      <x:c r="A3323" s="112" t="str">
        <x:v>9</x:v>
      </x:c>
      <x:c r="B3323" s="114" t="str">
        <x:v>B17</x:v>
      </x:c>
      <x:c r="C3323" s="114" t="n">
        <x:v>14</x:v>
      </x:c>
      <x:c r="D3323" s="116"/>
    </x:row>
    <x:row r="3324" ht="15" customHeight="1">
      <x:c r="A3324" s="112" t="str">
        <x:v>9</x:v>
      </x:c>
      <x:c r="B3324" s="114" t="str">
        <x:v>C17</x:v>
      </x:c>
      <x:c r="C3324" s="114" t="str">
        <x:v>Yumna</x:v>
      </x:c>
      <x:c r="D3324" s="116"/>
    </x:row>
    <x:row r="3325" ht="15" customHeight="1">
      <x:c r="A3325" s="112" t="str">
        <x:v>9</x:v>
      </x:c>
      <x:c r="B3325" s="114" t="str">
        <x:v>D17</x:v>
      </x:c>
      <x:c r="C3325" s="114" t="str">
        <x:v>Graduation</x:v>
      </x:c>
      <x:c r="D3325" s="116"/>
    </x:row>
    <x:row r="3326" ht="15" customHeight="1">
      <x:c r="A3326" s="112" t="str">
        <x:v>9</x:v>
      </x:c>
      <x:c r="B3326" s="114" t="str">
        <x:v>F17</x:v>
      </x:c>
      <x:c r="C3326" s="114" t="str">
        <x:v>9 sept</x:v>
      </x:c>
      <x:c r="D3326" s="116"/>
    </x:row>
    <x:row r="3327" ht="15" customHeight="1">
      <x:c r="A3327" s="112" t="str">
        <x:v>9</x:v>
      </x:c>
      <x:c r="B3327" s="114" t="str">
        <x:v>G17</x:v>
      </x:c>
      <x:c r="C3327" s="114" t="n">
        <x:v>250000</x:v>
      </x:c>
      <x:c r="D3327" s="116"/>
    </x:row>
    <x:row r="3328" ht="15" customHeight="1">
      <x:c r="A3328" s="112" t="str">
        <x:v>9</x:v>
      </x:c>
      <x:c r="B3328" s="114" t="str">
        <x:v>L17</x:v>
      </x:c>
      <x:c r="C3328" s="114" t="str">
        <x:v>ADDEL </x:v>
      </x:c>
      <x:c r="D3328" s="116"/>
    </x:row>
    <x:row r="3329" ht="15" customHeight="1">
      <x:c r="A3329" s="112" t="str">
        <x:v>9</x:v>
      </x:c>
      <x:c r="B3329" s="114" t="str">
        <x:v>M17</x:v>
      </x:c>
      <x:c r="C3329" s="114" t="str">
        <x:v>FAHME</x:v>
      </x:c>
      <x:c r="D3329" s="116"/>
    </x:row>
    <x:row r="3330" ht="15" customHeight="1">
      <x:c r="A3330" s="112" t="str">
        <x:v>9</x:v>
      </x:c>
      <x:c r="B3330" s="114" t="str">
        <x:v>B18</x:v>
      </x:c>
      <x:c r="C3330" s="114" t="n">
        <x:v>15</x:v>
      </x:c>
      <x:c r="D3330" s="116"/>
    </x:row>
    <x:row r="3331" ht="15" customHeight="1">
      <x:c r="A3331" s="112" t="str">
        <x:v>9</x:v>
      </x:c>
      <x:c r="B3331" s="114" t="str">
        <x:v>C18</x:v>
      </x:c>
      <x:c r="C3331" s="114" t="str">
        <x:v>Feby Putri</x:v>
      </x:c>
      <x:c r="D3331" s="116"/>
    </x:row>
    <x:row r="3332" ht="15" customHeight="1">
      <x:c r="A3332" s="112" t="str">
        <x:v>9</x:v>
      </x:c>
      <x:c r="B3332" s="114" t="str">
        <x:v>D18</x:v>
      </x:c>
      <x:c r="C3332" s="114" t="str">
        <x:v>Graduation</x:v>
      </x:c>
      <x:c r="D3332" s="116"/>
    </x:row>
    <x:row r="3333" ht="15" customHeight="1">
      <x:c r="A3333" s="112" t="str">
        <x:v>9</x:v>
      </x:c>
      <x:c r="B3333" s="114" t="str">
        <x:v>F18</x:v>
      </x:c>
      <x:c r="C3333" s="114" t="str">
        <x:v>9 sept</x:v>
      </x:c>
      <x:c r="D3333" s="116"/>
    </x:row>
    <x:row r="3334" ht="15" customHeight="1">
      <x:c r="A3334" s="112" t="str">
        <x:v>9</x:v>
      </x:c>
      <x:c r="B3334" s="114" t="str">
        <x:v>G18</x:v>
      </x:c>
      <x:c r="C3334" s="114" t="n">
        <x:v>0</x:v>
      </x:c>
      <x:c r="D3334" s="116"/>
    </x:row>
    <x:row r="3335" ht="15" customHeight="1">
      <x:c r="A3335" s="112" t="str">
        <x:v>9</x:v>
      </x:c>
      <x:c r="B3335" s="114" t="str">
        <x:v>H18</x:v>
      </x:c>
      <x:c r="C3335" s="114" t="n">
        <x:v>0</x:v>
      </x:c>
      <x:c r="D3335" s="116"/>
    </x:row>
    <x:row r="3336" ht="15" customHeight="1">
      <x:c r="A3336" s="112" t="str">
        <x:v>9</x:v>
      </x:c>
      <x:c r="B3336" s="114" t="str">
        <x:v>L18</x:v>
      </x:c>
      <x:c r="C3336" s="114" t="str">
        <x:v>ADDEL </x:v>
      </x:c>
      <x:c r="D3336" s="116"/>
    </x:row>
    <x:row r="3337" ht="15" customHeight="1">
      <x:c r="A3337" s="112" t="str">
        <x:v>9</x:v>
      </x:c>
      <x:c r="B3337" s="114" t="str">
        <x:v>M18</x:v>
      </x:c>
      <x:c r="C3337" s="114" t="str">
        <x:v>ADIF</x:v>
      </x:c>
      <x:c r="D3337" s="116"/>
    </x:row>
    <x:row r="3338" ht="15" customHeight="1">
      <x:c r="A3338" s="112" t="str">
        <x:v>9</x:v>
      </x:c>
      <x:c r="B3338" s="114" t="str">
        <x:v>B19</x:v>
      </x:c>
      <x:c r="C3338" s="114" t="n">
        <x:v>16</x:v>
      </x:c>
      <x:c r="D3338" s="116"/>
    </x:row>
    <x:row r="3339" ht="15" customHeight="1">
      <x:c r="A3339" s="112" t="str">
        <x:v>9</x:v>
      </x:c>
      <x:c r="B3339" s="114" t="str">
        <x:v>C19</x:v>
      </x:c>
      <x:c r="C3339" s="114" t="str">
        <x:v>Ardi</x:v>
      </x:c>
      <x:c r="D3339" s="116"/>
    </x:row>
    <x:row r="3340" ht="15" customHeight="1">
      <x:c r="A3340" s="112" t="str">
        <x:v>9</x:v>
      </x:c>
      <x:c r="B3340" s="114" t="str">
        <x:v>D19</x:v>
      </x:c>
      <x:c r="C3340" s="114" t="str">
        <x:v>Graduation</x:v>
      </x:c>
      <x:c r="D3340" s="116"/>
    </x:row>
    <x:row r="3341" ht="15" customHeight="1">
      <x:c r="A3341" s="112" t="str">
        <x:v>9</x:v>
      </x:c>
      <x:c r="B3341" s="114" t="str">
        <x:v>F19</x:v>
      </x:c>
      <x:c r="C3341" s="114" t="str">
        <x:v>9 sept</x:v>
      </x:c>
      <x:c r="D3341" s="116"/>
    </x:row>
    <x:row r="3342" ht="15" customHeight="1">
      <x:c r="A3342" s="112" t="str">
        <x:v>9</x:v>
      </x:c>
      <x:c r="B3342" s="114" t="str">
        <x:v>G19</x:v>
      </x:c>
      <x:c r="C3342" s="114" t="n">
        <x:v>250000</x:v>
      </x:c>
      <x:c r="D3342" s="116"/>
    </x:row>
    <x:row r="3343" ht="15" customHeight="1">
      <x:c r="A3343" s="112" t="str">
        <x:v>9</x:v>
      </x:c>
      <x:c r="B3343" s="114" t="str">
        <x:v>L19</x:v>
      </x:c>
      <x:c r="C3343" s="114" t="str">
        <x:v>ADDEL </x:v>
      </x:c>
      <x:c r="D3343" s="116"/>
    </x:row>
    <x:row r="3344" ht="15" customHeight="1">
      <x:c r="A3344" s="112" t="str">
        <x:v>9</x:v>
      </x:c>
      <x:c r="B3344" s="114" t="str">
        <x:v>M19</x:v>
      </x:c>
      <x:c r="C3344" s="114" t="str">
        <x:v>FAHME</x:v>
      </x:c>
      <x:c r="D3344" s="116"/>
    </x:row>
    <x:row r="3345" ht="15" customHeight="1">
      <x:c r="A3345" s="112" t="str">
        <x:v>9</x:v>
      </x:c>
      <x:c r="B3345" s="114" t="str">
        <x:v>B20</x:v>
      </x:c>
      <x:c r="C3345" s="114" t="n">
        <x:v>17</x:v>
      </x:c>
      <x:c r="D3345" s="116"/>
    </x:row>
    <x:row r="3346" ht="15" customHeight="1">
      <x:c r="A3346" s="112" t="str">
        <x:v>9</x:v>
      </x:c>
      <x:c r="B3346" s="114" t="str">
        <x:v>C20</x:v>
      </x:c>
      <x:c r="C3346" s="114" t="str">
        <x:v>Hanif</x:v>
      </x:c>
      <x:c r="D3346" s="116"/>
    </x:row>
    <x:row r="3347" ht="15" customHeight="1">
      <x:c r="A3347" s="112" t="str">
        <x:v>9</x:v>
      </x:c>
      <x:c r="B3347" s="114" t="str">
        <x:v>D20</x:v>
      </x:c>
      <x:c r="C3347" s="114" t="str">
        <x:v>Graduation</x:v>
      </x:c>
      <x:c r="D3347" s="116"/>
    </x:row>
    <x:row r="3348" ht="15" customHeight="1">
      <x:c r="A3348" s="112" t="str">
        <x:v>9</x:v>
      </x:c>
      <x:c r="B3348" s="114" t="str">
        <x:v>F20</x:v>
      </x:c>
      <x:c r="C3348" s="114" t="str">
        <x:v>9 sept</x:v>
      </x:c>
      <x:c r="D3348" s="116"/>
    </x:row>
    <x:row r="3349" ht="15" customHeight="1">
      <x:c r="A3349" s="112" t="str">
        <x:v>9</x:v>
      </x:c>
      <x:c r="B3349" s="114" t="str">
        <x:v>H20</x:v>
      </x:c>
      <x:c r="C3349" s="114" t="n">
        <x:v>250000</x:v>
      </x:c>
      <x:c r="D3349" s="116"/>
    </x:row>
    <x:row r="3350" ht="15" customHeight="1">
      <x:c r="A3350" s="112" t="str">
        <x:v>9</x:v>
      </x:c>
      <x:c r="B3350" s="114" t="str">
        <x:v>L20</x:v>
      </x:c>
      <x:c r="C3350" s="114" t="str">
        <x:v>ADDEL </x:v>
      </x:c>
      <x:c r="D3350" s="116"/>
    </x:row>
    <x:row r="3351" ht="15" customHeight="1">
      <x:c r="A3351" s="112" t="str">
        <x:v>9</x:v>
      </x:c>
      <x:c r="B3351" s="114" t="str">
        <x:v>M20</x:v>
      </x:c>
      <x:c r="C3351" s="114" t="str">
        <x:v>VERO</x:v>
      </x:c>
      <x:c r="D3351" s="116"/>
    </x:row>
    <x:row r="3352" ht="15" customHeight="1">
      <x:c r="A3352" s="112" t="str">
        <x:v>9</x:v>
      </x:c>
      <x:c r="B3352" s="114" t="str">
        <x:v>B21</x:v>
      </x:c>
      <x:c r="C3352" s="114" t="n">
        <x:v>18</x:v>
      </x:c>
      <x:c r="D3352" s="116"/>
    </x:row>
    <x:row r="3353" ht="15" customHeight="1">
      <x:c r="A3353" s="112" t="str">
        <x:v>9</x:v>
      </x:c>
      <x:c r="B3353" s="114" t="str">
        <x:v>C21</x:v>
      </x:c>
      <x:c r="C3353" s="114" t="str">
        <x:v>Isty Fadielah</x:v>
      </x:c>
      <x:c r="D3353" s="116"/>
    </x:row>
    <x:row r="3354" ht="15" customHeight="1">
      <x:c r="A3354" s="112" t="str">
        <x:v>9</x:v>
      </x:c>
      <x:c r="B3354" s="114" t="str">
        <x:v>D21</x:v>
      </x:c>
      <x:c r="C3354" s="114" t="str">
        <x:v>Graduation</x:v>
      </x:c>
      <x:c r="D3354" s="116"/>
    </x:row>
    <x:row r="3355" ht="15" customHeight="1">
      <x:c r="A3355" s="112" t="str">
        <x:v>9</x:v>
      </x:c>
      <x:c r="B3355" s="114" t="str">
        <x:v>F21</x:v>
      </x:c>
      <x:c r="C3355" s="114" t="str">
        <x:v>9 sept</x:v>
      </x:c>
      <x:c r="D3355" s="116"/>
    </x:row>
    <x:row r="3356" ht="15" customHeight="1">
      <x:c r="A3356" s="112" t="str">
        <x:v>9</x:v>
      </x:c>
      <x:c r="B3356" s="114" t="str">
        <x:v>H21</x:v>
      </x:c>
      <x:c r="C3356" s="114" t="n">
        <x:v>250000</x:v>
      </x:c>
      <x:c r="D3356" s="116"/>
    </x:row>
    <x:row r="3357" ht="15" customHeight="1">
      <x:c r="A3357" s="112" t="str">
        <x:v>9</x:v>
      </x:c>
      <x:c r="B3357" s="114" t="str">
        <x:v>L21</x:v>
      </x:c>
      <x:c r="C3357" s="114" t="str">
        <x:v>ADDEL </x:v>
      </x:c>
      <x:c r="D3357" s="116"/>
    </x:row>
    <x:row r="3358" ht="15" customHeight="1">
      <x:c r="A3358" s="112" t="str">
        <x:v>9</x:v>
      </x:c>
      <x:c r="B3358" s="114" t="str">
        <x:v>M21</x:v>
      </x:c>
      <x:c r="C3358" s="114" t="str">
        <x:v>ADIF</x:v>
      </x:c>
      <x:c r="D3358" s="116"/>
    </x:row>
    <x:row r="3359" ht="15" customHeight="1">
      <x:c r="A3359" s="112" t="str">
        <x:v>9</x:v>
      </x:c>
      <x:c r="B3359" s="114" t="str">
        <x:v>B22</x:v>
      </x:c>
      <x:c r="C3359" s="114" t="n">
        <x:v>19</x:v>
      </x:c>
      <x:c r="D3359" s="116"/>
    </x:row>
    <x:row r="3360" ht="15" customHeight="1">
      <x:c r="A3360" s="112" t="str">
        <x:v>9</x:v>
      </x:c>
      <x:c r="B3360" s="114" t="str">
        <x:v>C22</x:v>
      </x:c>
      <x:c r="C3360" s="114" t="str">
        <x:v>Isti</x:v>
      </x:c>
      <x:c r="D3360" s="116"/>
    </x:row>
    <x:row r="3361" ht="15" customHeight="1">
      <x:c r="A3361" s="112" t="str">
        <x:v>9</x:v>
      </x:c>
      <x:c r="B3361" s="114" t="str">
        <x:v>D22</x:v>
      </x:c>
      <x:c r="C3361" s="114" t="str">
        <x:v>Graduation</x:v>
      </x:c>
      <x:c r="D3361" s="116"/>
    </x:row>
    <x:row r="3362" ht="15" customHeight="1">
      <x:c r="A3362" s="112" t="str">
        <x:v>9</x:v>
      </x:c>
      <x:c r="B3362" s="114" t="str">
        <x:v>F22</x:v>
      </x:c>
      <x:c r="C3362" s="114" t="str">
        <x:v>9 sept</x:v>
      </x:c>
      <x:c r="D3362" s="116"/>
    </x:row>
    <x:row r="3363" ht="15" customHeight="1">
      <x:c r="A3363" s="112" t="str">
        <x:v>9</x:v>
      </x:c>
      <x:c r="B3363" s="114" t="str">
        <x:v>G22</x:v>
      </x:c>
      <x:c r="C3363" s="114" t="n">
        <x:v>0</x:v>
      </x:c>
      <x:c r="D3363" s="116"/>
    </x:row>
    <x:row r="3364" ht="15" customHeight="1">
      <x:c r="A3364" s="112" t="str">
        <x:v>9</x:v>
      </x:c>
      <x:c r="B3364" s="114" t="str">
        <x:v>H22</x:v>
      </x:c>
      <x:c r="C3364" s="114" t="n">
        <x:v>0</x:v>
      </x:c>
      <x:c r="D3364" s="116"/>
    </x:row>
    <x:row r="3365" ht="15" customHeight="1">
      <x:c r="A3365" s="112" t="str">
        <x:v>9</x:v>
      </x:c>
      <x:c r="B3365" s="114" t="str">
        <x:v>L22</x:v>
      </x:c>
      <x:c r="C3365" s="114" t="str">
        <x:v>ADDEL </x:v>
      </x:c>
      <x:c r="D3365" s="116"/>
    </x:row>
    <x:row r="3366" ht="15" customHeight="1">
      <x:c r="A3366" s="112" t="str">
        <x:v>9</x:v>
      </x:c>
      <x:c r="B3366" s="114" t="str">
        <x:v>M22</x:v>
      </x:c>
      <x:c r="C3366" s="114" t="str">
        <x:v>SAKA</x:v>
      </x:c>
      <x:c r="D3366" s="116"/>
    </x:row>
    <x:row r="3367" ht="15" customHeight="1">
      <x:c r="A3367" s="112" t="str">
        <x:v>9</x:v>
      </x:c>
      <x:c r="B3367" s="114" t="str">
        <x:v>B23</x:v>
      </x:c>
      <x:c r="C3367" s="114" t="n">
        <x:v>20</x:v>
      </x:c>
      <x:c r="D3367" s="116"/>
    </x:row>
    <x:row r="3368" ht="15" customHeight="1">
      <x:c r="A3368" s="112" t="str">
        <x:v>9</x:v>
      </x:c>
      <x:c r="B3368" s="114" t="str">
        <x:v>C23</x:v>
      </x:c>
      <x:c r="C3368" s="114" t="str">
        <x:v>Aulia Setyo</x:v>
      </x:c>
      <x:c r="D3368" s="116"/>
    </x:row>
    <x:row r="3369" ht="15" customHeight="1">
      <x:c r="A3369" s="112" t="str">
        <x:v>9</x:v>
      </x:c>
      <x:c r="B3369" s="114" t="str">
        <x:v>D23</x:v>
      </x:c>
      <x:c r="C3369" s="114" t="str">
        <x:v>Graduation</x:v>
      </x:c>
      <x:c r="D3369" s="116"/>
    </x:row>
    <x:row r="3370" ht="15" customHeight="1">
      <x:c r="A3370" s="112" t="str">
        <x:v>9</x:v>
      </x:c>
      <x:c r="B3370" s="114" t="str">
        <x:v>F23</x:v>
      </x:c>
      <x:c r="C3370" s="114" t="str">
        <x:v>9 sept</x:v>
      </x:c>
      <x:c r="D3370" s="116"/>
    </x:row>
    <x:row r="3371" ht="15" customHeight="1">
      <x:c r="A3371" s="112" t="str">
        <x:v>9</x:v>
      </x:c>
      <x:c r="B3371" s="114" t="str">
        <x:v>H23</x:v>
      </x:c>
      <x:c r="C3371" s="114" t="n">
        <x:v>250000</x:v>
      </x:c>
      <x:c r="D3371" s="116"/>
    </x:row>
    <x:row r="3372" ht="15" customHeight="1">
      <x:c r="A3372" s="112" t="str">
        <x:v>9</x:v>
      </x:c>
      <x:c r="B3372" s="114" t="str">
        <x:v>L23</x:v>
      </x:c>
      <x:c r="C3372" s="114" t="str">
        <x:v>ADDEL </x:v>
      </x:c>
      <x:c r="D3372" s="116"/>
    </x:row>
    <x:row r="3373" ht="15" customHeight="1">
      <x:c r="A3373" s="112" t="str">
        <x:v>9</x:v>
      </x:c>
      <x:c r="B3373" s="114" t="str">
        <x:v>M23</x:v>
      </x:c>
      <x:c r="C3373" s="114" t="str">
        <x:v>FAHME</x:v>
      </x:c>
      <x:c r="D3373" s="116"/>
    </x:row>
    <x:row r="3374" ht="15" customHeight="1">
      <x:c r="A3374" s="112" t="str">
        <x:v>9</x:v>
      </x:c>
      <x:c r="B3374" s="114" t="str">
        <x:v>B24</x:v>
      </x:c>
      <x:c r="C3374" s="114" t="n">
        <x:v>21</x:v>
      </x:c>
      <x:c r="D3374" s="116"/>
    </x:row>
    <x:row r="3375" ht="15" customHeight="1">
      <x:c r="A3375" s="112" t="str">
        <x:v>9</x:v>
      </x:c>
      <x:c r="B3375" s="114" t="str">
        <x:v>C24</x:v>
      </x:c>
      <x:c r="C3375" s="114" t="str">
        <x:v>Asa</x:v>
      </x:c>
      <x:c r="D3375" s="116"/>
    </x:row>
    <x:row r="3376" ht="15" customHeight="1">
      <x:c r="A3376" s="112" t="str">
        <x:v>9</x:v>
      </x:c>
      <x:c r="B3376" s="114" t="str">
        <x:v>D24</x:v>
      </x:c>
      <x:c r="C3376" s="114" t="str">
        <x:v>Graduation</x:v>
      </x:c>
      <x:c r="D3376" s="116"/>
    </x:row>
    <x:row r="3377" ht="15" customHeight="1">
      <x:c r="A3377" s="112" t="str">
        <x:v>9</x:v>
      </x:c>
      <x:c r="B3377" s="114" t="str">
        <x:v>F24</x:v>
      </x:c>
      <x:c r="C3377" s="114" t="str">
        <x:v>9 sept</x:v>
      </x:c>
      <x:c r="D3377" s="116"/>
    </x:row>
    <x:row r="3378" ht="15" customHeight="1">
      <x:c r="A3378" s="112" t="str">
        <x:v>9</x:v>
      </x:c>
      <x:c r="B3378" s="114" t="str">
        <x:v>G24</x:v>
      </x:c>
      <x:c r="C3378" s="114" t="n">
        <x:v>0</x:v>
      </x:c>
      <x:c r="D3378" s="116"/>
    </x:row>
    <x:row r="3379" ht="15" customHeight="1">
      <x:c r="A3379" s="112" t="str">
        <x:v>9</x:v>
      </x:c>
      <x:c r="B3379" s="114" t="str">
        <x:v>H24</x:v>
      </x:c>
      <x:c r="C3379" s="114" t="n">
        <x:v>0</x:v>
      </x:c>
      <x:c r="D3379" s="116"/>
    </x:row>
    <x:row r="3380" ht="15" customHeight="1">
      <x:c r="A3380" s="112" t="str">
        <x:v>9</x:v>
      </x:c>
      <x:c r="B3380" s="114" t="str">
        <x:v>L24</x:v>
      </x:c>
      <x:c r="C3380" s="114" t="str">
        <x:v>ADDEL </x:v>
      </x:c>
      <x:c r="D3380" s="116"/>
    </x:row>
    <x:row r="3381" ht="15" customHeight="1">
      <x:c r="A3381" s="112" t="str">
        <x:v>9</x:v>
      </x:c>
      <x:c r="B3381" s="114" t="str">
        <x:v>M24</x:v>
      </x:c>
      <x:c r="C3381" s="114" t="str">
        <x:v>ADIF</x:v>
      </x:c>
      <x:c r="D3381" s="116"/>
    </x:row>
    <x:row r="3382" ht="15" customHeight="1">
      <x:c r="A3382" s="112" t="str">
        <x:v>9</x:v>
      </x:c>
      <x:c r="B3382" s="114" t="str">
        <x:v>B25</x:v>
      </x:c>
      <x:c r="C3382" s="114" t="n">
        <x:v>22</x:v>
      </x:c>
      <x:c r="D3382" s="116"/>
    </x:row>
    <x:row r="3383" ht="15" customHeight="1">
      <x:c r="A3383" s="112" t="str">
        <x:v>9</x:v>
      </x:c>
      <x:c r="B3383" s="114" t="str">
        <x:v>C25</x:v>
      </x:c>
      <x:c r="C3383" s="114" t="str">
        <x:v>Marcellia Eka</x:v>
      </x:c>
      <x:c r="D3383" s="116"/>
    </x:row>
    <x:row r="3384" ht="15" customHeight="1">
      <x:c r="A3384" s="112" t="str">
        <x:v>9</x:v>
      </x:c>
      <x:c r="B3384" s="114" t="str">
        <x:v>D25</x:v>
      </x:c>
      <x:c r="C3384" s="114" t="str">
        <x:v>Graduation</x:v>
      </x:c>
      <x:c r="D3384" s="116"/>
    </x:row>
    <x:row r="3385" ht="15" customHeight="1">
      <x:c r="A3385" s="112" t="str">
        <x:v>9</x:v>
      </x:c>
      <x:c r="B3385" s="114" t="str">
        <x:v>F25</x:v>
      </x:c>
      <x:c r="C3385" s="114" t="str">
        <x:v>9 sept</x:v>
      </x:c>
      <x:c r="D3385" s="116"/>
    </x:row>
    <x:row r="3386" ht="15" customHeight="1">
      <x:c r="A3386" s="112" t="str">
        <x:v>9</x:v>
      </x:c>
      <x:c r="B3386" s="114" t="str">
        <x:v>G25</x:v>
      </x:c>
      <x:c r="C3386" s="114" t="n">
        <x:v>250000</x:v>
      </x:c>
      <x:c r="D3386" s="116"/>
    </x:row>
    <x:row r="3387" ht="15" customHeight="1">
      <x:c r="A3387" s="112" t="str">
        <x:v>9</x:v>
      </x:c>
      <x:c r="B3387" s="114" t="str">
        <x:v>L25</x:v>
      </x:c>
      <x:c r="C3387" s="114" t="str">
        <x:v>ADDEL </x:v>
      </x:c>
      <x:c r="D3387" s="116"/>
    </x:row>
    <x:row r="3388" ht="15" customHeight="1">
      <x:c r="A3388" s="112" t="str">
        <x:v>9</x:v>
      </x:c>
      <x:c r="B3388" s="114" t="str">
        <x:v>M25</x:v>
      </x:c>
      <x:c r="C3388" s="114" t="str">
        <x:v>ABROR</x:v>
      </x:c>
      <x:c r="D3388" s="116"/>
    </x:row>
    <x:row r="3389" ht="15" customHeight="1">
      <x:c r="A3389" s="112" t="str">
        <x:v>9</x:v>
      </x:c>
      <x:c r="B3389" s="114" t="str">
        <x:v>B26</x:v>
      </x:c>
      <x:c r="C3389" s="114" t="n">
        <x:v>23</x:v>
      </x:c>
      <x:c r="D3389" s="116"/>
    </x:row>
    <x:row r="3390" ht="15" customHeight="1">
      <x:c r="A3390" s="112" t="str">
        <x:v>9</x:v>
      </x:c>
      <x:c r="B3390" s="114" t="str">
        <x:v>C26</x:v>
      </x:c>
      <x:c r="C3390" s="114" t="str">
        <x:v>Cut Aureil</x:v>
      </x:c>
      <x:c r="D3390" s="116"/>
    </x:row>
    <x:row r="3391" ht="15" customHeight="1">
      <x:c r="A3391" s="112" t="str">
        <x:v>9</x:v>
      </x:c>
      <x:c r="B3391" s="114" t="str">
        <x:v>D26</x:v>
      </x:c>
      <x:c r="C3391" s="114" t="str">
        <x:v>Graduation</x:v>
      </x:c>
      <x:c r="D3391" s="116"/>
    </x:row>
    <x:row r="3392" ht="15" customHeight="1">
      <x:c r="A3392" s="112" t="str">
        <x:v>9</x:v>
      </x:c>
      <x:c r="B3392" s="114" t="str">
        <x:v>F26</x:v>
      </x:c>
      <x:c r="C3392" s="114" t="str">
        <x:v>9 sept</x:v>
      </x:c>
      <x:c r="D3392" s="116"/>
    </x:row>
    <x:row r="3393" ht="15" customHeight="1">
      <x:c r="A3393" s="112" t="str">
        <x:v>9</x:v>
      </x:c>
      <x:c r="B3393" s="114" t="str">
        <x:v>G26</x:v>
      </x:c>
      <x:c r="C3393" s="114" t="n">
        <x:v>250000</x:v>
      </x:c>
      <x:c r="D3393" s="116"/>
    </x:row>
    <x:row r="3394" ht="15" customHeight="1">
      <x:c r="A3394" s="112" t="str">
        <x:v>9</x:v>
      </x:c>
      <x:c r="B3394" s="114" t="str">
        <x:v>L26</x:v>
      </x:c>
      <x:c r="C3394" s="114" t="str">
        <x:v>ADDEL </x:v>
      </x:c>
      <x:c r="D3394" s="116"/>
    </x:row>
    <x:row r="3395" ht="15" customHeight="1">
      <x:c r="A3395" s="112" t="str">
        <x:v>9</x:v>
      </x:c>
      <x:c r="B3395" s="114" t="str">
        <x:v>M26</x:v>
      </x:c>
      <x:c r="C3395" s="114" t="str">
        <x:v>FAHME</x:v>
      </x:c>
      <x:c r="D3395" s="116"/>
    </x:row>
    <x:row r="3396" ht="15" customHeight="1">
      <x:c r="A3396" s="112" t="str">
        <x:v>9</x:v>
      </x:c>
      <x:c r="B3396" s="114" t="str">
        <x:v>B27</x:v>
      </x:c>
      <x:c r="C3396" s="114" t="n">
        <x:v>24</x:v>
      </x:c>
      <x:c r="D3396" s="116"/>
    </x:row>
    <x:row r="3397" ht="15" customHeight="1">
      <x:c r="A3397" s="112" t="str">
        <x:v>9</x:v>
      </x:c>
      <x:c r="B3397" s="114" t="str">
        <x:v>C27</x:v>
      </x:c>
      <x:c r="C3397" s="114" t="str">
        <x:v>Vieri Bona Tua</x:v>
      </x:c>
      <x:c r="D3397" s="116"/>
    </x:row>
    <x:row r="3398" ht="15" customHeight="1">
      <x:c r="A3398" s="112" t="str">
        <x:v>9</x:v>
      </x:c>
      <x:c r="B3398" s="114" t="str">
        <x:v>D27</x:v>
      </x:c>
      <x:c r="C3398" s="114" t="str">
        <x:v>Graduation</x:v>
      </x:c>
      <x:c r="D3398" s="116"/>
    </x:row>
    <x:row r="3399" ht="15" customHeight="1">
      <x:c r="A3399" s="112" t="str">
        <x:v>9</x:v>
      </x:c>
      <x:c r="B3399" s="114" t="str">
        <x:v>F27</x:v>
      </x:c>
      <x:c r="C3399" s="114" t="str">
        <x:v>9 sept</x:v>
      </x:c>
      <x:c r="D3399" s="116"/>
    </x:row>
    <x:row r="3400" ht="15" customHeight="1">
      <x:c r="A3400" s="112" t="str">
        <x:v>9</x:v>
      </x:c>
      <x:c r="B3400" s="114" t="str">
        <x:v>G27</x:v>
      </x:c>
      <x:c r="C3400" s="114" t="n">
        <x:v>250000</x:v>
      </x:c>
      <x:c r="D3400" s="116"/>
    </x:row>
    <x:row r="3401" ht="15" customHeight="1">
      <x:c r="A3401" s="112" t="str">
        <x:v>9</x:v>
      </x:c>
      <x:c r="B3401" s="114" t="str">
        <x:v>L27</x:v>
      </x:c>
      <x:c r="C3401" s="114" t="str">
        <x:v>ADDEL </x:v>
      </x:c>
      <x:c r="D3401" s="116"/>
    </x:row>
    <x:row r="3402" ht="15" customHeight="1">
      <x:c r="A3402" s="112" t="str">
        <x:v>9</x:v>
      </x:c>
      <x:c r="B3402" s="114" t="str">
        <x:v>M27</x:v>
      </x:c>
      <x:c r="C3402" s="114" t="str">
        <x:v>SAKA</x:v>
      </x:c>
      <x:c r="D3402" s="116"/>
    </x:row>
    <x:row r="3403" ht="15" customHeight="1">
      <x:c r="A3403" s="112" t="str">
        <x:v>9</x:v>
      </x:c>
      <x:c r="B3403" s="114" t="str">
        <x:v>B28</x:v>
      </x:c>
      <x:c r="C3403" s="114" t="n">
        <x:v>25</x:v>
      </x:c>
      <x:c r="D3403" s="116"/>
    </x:row>
    <x:row r="3404" ht="15" customHeight="1">
      <x:c r="A3404" s="112" t="str">
        <x:v>9</x:v>
      </x:c>
      <x:c r="B3404" s="114" t="str">
        <x:v>C28</x:v>
      </x:c>
      <x:c r="C3404" s="114" t="str">
        <x:v>Jany</x:v>
      </x:c>
      <x:c r="D3404" s="116"/>
    </x:row>
    <x:row r="3405" ht="15" customHeight="1">
      <x:c r="A3405" s="112" t="str">
        <x:v>9</x:v>
      </x:c>
      <x:c r="B3405" s="114" t="str">
        <x:v>D28</x:v>
      </x:c>
      <x:c r="C3405" s="114" t="str">
        <x:v>Graduation</x:v>
      </x:c>
      <x:c r="D3405" s="116"/>
    </x:row>
    <x:row r="3406" ht="15" customHeight="1">
      <x:c r="A3406" s="112" t="str">
        <x:v>9</x:v>
      </x:c>
      <x:c r="B3406" s="114" t="str">
        <x:v>F28</x:v>
      </x:c>
      <x:c r="C3406" s="114" t="str">
        <x:v>9 sept</x:v>
      </x:c>
      <x:c r="D3406" s="116"/>
    </x:row>
    <x:row r="3407" ht="15" customHeight="1">
      <x:c r="A3407" s="112" t="str">
        <x:v>9</x:v>
      </x:c>
      <x:c r="B3407" s="114" t="str">
        <x:v>H28</x:v>
      </x:c>
      <x:c r="C3407" s="114" t="n">
        <x:v>270000</x:v>
      </x:c>
      <x:c r="D3407" s="116"/>
    </x:row>
    <x:row r="3408" ht="15" customHeight="1">
      <x:c r="A3408" s="112" t="str">
        <x:v>9</x:v>
      </x:c>
      <x:c r="B3408" s="114" t="str">
        <x:v>L28</x:v>
      </x:c>
      <x:c r="C3408" s="114" t="str">
        <x:v>ADDEL </x:v>
      </x:c>
      <x:c r="D3408" s="116"/>
    </x:row>
    <x:row r="3409" ht="15" customHeight="1">
      <x:c r="A3409" s="112" t="str">
        <x:v>9</x:v>
      </x:c>
      <x:c r="B3409" s="114" t="str">
        <x:v>M28</x:v>
      </x:c>
      <x:c r="C3409" s="114" t="str">
        <x:v>ADIF</x:v>
      </x:c>
      <x:c r="D3409" s="116"/>
    </x:row>
    <x:row r="3410" ht="15" customHeight="1">
      <x:c r="A3410" s="112" t="str">
        <x:v>9</x:v>
      </x:c>
      <x:c r="B3410" s="114" t="str">
        <x:v>B29</x:v>
      </x:c>
      <x:c r="C3410" s="114" t="n">
        <x:v>26</x:v>
      </x:c>
      <x:c r="D3410" s="116"/>
    </x:row>
    <x:row r="3411" ht="15" customHeight="1">
      <x:c r="A3411" s="112" t="str">
        <x:v>9</x:v>
      </x:c>
      <x:c r="B3411" s="114" t="str">
        <x:v>C29</x:v>
      </x:c>
      <x:c r="C3411" s="114" t="str">
        <x:v>Tania</x:v>
      </x:c>
      <x:c r="D3411" s="116"/>
    </x:row>
    <x:row r="3412" ht="15" customHeight="1">
      <x:c r="A3412" s="112" t="str">
        <x:v>9</x:v>
      </x:c>
      <x:c r="B3412" s="114" t="str">
        <x:v>D29</x:v>
      </x:c>
      <x:c r="C3412" s="114" t="str">
        <x:v>Graduation</x:v>
      </x:c>
      <x:c r="D3412" s="116"/>
    </x:row>
    <x:row r="3413" ht="15" customHeight="1">
      <x:c r="A3413" s="112" t="str">
        <x:v>9</x:v>
      </x:c>
      <x:c r="B3413" s="114" t="str">
        <x:v>F29</x:v>
      </x:c>
      <x:c r="C3413" s="114" t="str">
        <x:v>9 sept</x:v>
      </x:c>
      <x:c r="D3413" s="116"/>
    </x:row>
    <x:row r="3414" ht="15" customHeight="1">
      <x:c r="A3414" s="112" t="str">
        <x:v>9</x:v>
      </x:c>
      <x:c r="B3414" s="114" t="str">
        <x:v>G29</x:v>
      </x:c>
      <x:c r="C3414" s="114" t="n">
        <x:v>250000</x:v>
      </x:c>
      <x:c r="D3414" s="116"/>
    </x:row>
    <x:row r="3415" ht="15" customHeight="1">
      <x:c r="A3415" s="112" t="str">
        <x:v>9</x:v>
      </x:c>
      <x:c r="B3415" s="114" t="str">
        <x:v>L29</x:v>
      </x:c>
      <x:c r="C3415" s="114" t="str">
        <x:v>ADDEL </x:v>
      </x:c>
      <x:c r="D3415" s="116"/>
    </x:row>
    <x:row r="3416" ht="15" customHeight="1">
      <x:c r="A3416" s="112" t="str">
        <x:v>9</x:v>
      </x:c>
      <x:c r="B3416" s="114" t="str">
        <x:v>M29</x:v>
      </x:c>
      <x:c r="C3416" s="114" t="str">
        <x:v>SAKA</x:v>
      </x:c>
      <x:c r="D3416" s="116"/>
    </x:row>
    <x:row r="3417" ht="15" customHeight="1">
      <x:c r="A3417" s="112" t="str">
        <x:v>9</x:v>
      </x:c>
      <x:c r="B3417" s="114" t="str">
        <x:v>B30</x:v>
      </x:c>
      <x:c r="C3417" s="114" t="n">
        <x:v>27</x:v>
      </x:c>
      <x:c r="D3417" s="116"/>
    </x:row>
    <x:row r="3418" ht="15" customHeight="1">
      <x:c r="A3418" s="112" t="str">
        <x:v>9</x:v>
      </x:c>
      <x:c r="B3418" s="114" t="str">
        <x:v>C30</x:v>
      </x:c>
      <x:c r="C3418" s="114" t="str">
        <x:v>Adinda Fahrina</x:v>
      </x:c>
      <x:c r="D3418" s="116"/>
    </x:row>
    <x:row r="3419" ht="15" customHeight="1">
      <x:c r="A3419" s="112" t="str">
        <x:v>9</x:v>
      </x:c>
      <x:c r="B3419" s="114" t="str">
        <x:v>F30</x:v>
      </x:c>
      <x:c r="C3419" s="114" t="str">
        <x:v>9 sept</x:v>
      </x:c>
      <x:c r="D3419" s="116"/>
    </x:row>
    <x:row r="3420" ht="15" customHeight="1">
      <x:c r="A3420" s="112" t="str">
        <x:v>9</x:v>
      </x:c>
      <x:c r="B3420" s="114" t="str">
        <x:v>H30</x:v>
      </x:c>
      <x:c r="C3420" s="114" t="n">
        <x:v>250000</x:v>
      </x:c>
      <x:c r="D3420" s="116"/>
    </x:row>
    <x:row r="3421" ht="15" customHeight="1">
      <x:c r="A3421" s="112" t="str">
        <x:v>9</x:v>
      </x:c>
      <x:c r="B3421" s="114" t="str">
        <x:v>M30</x:v>
      </x:c>
      <x:c r="C3421" s="114" t="str">
        <x:v>FAHME</x:v>
      </x:c>
      <x:c r="D3421" s="116"/>
    </x:row>
    <x:row r="3422" ht="15" customHeight="1">
      <x:c r="A3422" s="112" t="str">
        <x:v>9</x:v>
      </x:c>
      <x:c r="B3422" s="114" t="str">
        <x:v>B31</x:v>
      </x:c>
      <x:c r="C3422" s="114" t="n">
        <x:v>28</x:v>
      </x:c>
      <x:c r="D3422" s="116"/>
    </x:row>
    <x:row r="3423" ht="15" customHeight="1">
      <x:c r="A3423" s="112" t="str">
        <x:v>9</x:v>
      </x:c>
      <x:c r="B3423" s="114" t="str">
        <x:v>C31</x:v>
      </x:c>
      <x:c r="C3423" s="114" t="str">
        <x:v>Ika Siti</x:v>
      </x:c>
      <x:c r="D3423" s="116"/>
    </x:row>
    <x:row r="3424" ht="15" customHeight="1">
      <x:c r="A3424" s="112" t="str">
        <x:v>9</x:v>
      </x:c>
      <x:c r="B3424" s="114" t="str">
        <x:v>F31</x:v>
      </x:c>
      <x:c r="C3424" s="114" t="str">
        <x:v>9 sept</x:v>
      </x:c>
      <x:c r="D3424" s="116"/>
    </x:row>
    <x:row r="3425" ht="15" customHeight="1">
      <x:c r="A3425" s="112" t="str">
        <x:v>9</x:v>
      </x:c>
      <x:c r="B3425" s="114" t="str">
        <x:v>H31</x:v>
      </x:c>
      <x:c r="C3425" s="114" t="n">
        <x:v>250000</x:v>
      </x:c>
      <x:c r="D3425" s="116"/>
    </x:row>
    <x:row r="3426" ht="15" customHeight="1">
      <x:c r="A3426" s="112" t="str">
        <x:v>9</x:v>
      </x:c>
      <x:c r="B3426" s="114" t="str">
        <x:v>M31</x:v>
      </x:c>
      <x:c r="C3426" s="114" t="str">
        <x:v>SAKA</x:v>
      </x:c>
      <x:c r="D3426" s="116"/>
    </x:row>
    <x:row r="3427" ht="15" customHeight="1">
      <x:c r="A3427" s="112" t="str">
        <x:v>9</x:v>
      </x:c>
      <x:c r="B3427" s="114" t="str">
        <x:v>B32</x:v>
      </x:c>
      <x:c r="C3427" s="114" t="n">
        <x:v>29</x:v>
      </x:c>
      <x:c r="D3427" s="116"/>
    </x:row>
    <x:row r="3428" ht="15" customHeight="1">
      <x:c r="A3428" s="112" t="str">
        <x:v>9</x:v>
      </x:c>
      <x:c r="B3428" s="114" t="str">
        <x:v>C32</x:v>
      </x:c>
      <x:c r="C3428" s="114" t="str">
        <x:v>Naufal</x:v>
      </x:c>
      <x:c r="D3428" s="116"/>
    </x:row>
    <x:row r="3429" ht="15" customHeight="1">
      <x:c r="A3429" s="112" t="str">
        <x:v>9</x:v>
      </x:c>
      <x:c r="B3429" s="114" t="str">
        <x:v>F32</x:v>
      </x:c>
      <x:c r="C3429" s="114" t="str">
        <x:v>9 sept</x:v>
      </x:c>
      <x:c r="D3429" s="116"/>
    </x:row>
    <x:row r="3430" ht="15" customHeight="1">
      <x:c r="A3430" s="112" t="str">
        <x:v>9</x:v>
      </x:c>
      <x:c r="B3430" s="114" t="str">
        <x:v>M32</x:v>
      </x:c>
      <x:c r="C3430" s="114" t="str">
        <x:v>FAHME</x:v>
      </x:c>
      <x:c r="D3430" s="116"/>
    </x:row>
    <x:row r="3431" ht="15" customHeight="1">
      <x:c r="A3431" s="112" t="str">
        <x:v>9</x:v>
      </x:c>
      <x:c r="B3431" s="114" t="str">
        <x:v>B33</x:v>
      </x:c>
      <x:c r="C3431" s="114" t="n">
        <x:v>30</x:v>
      </x:c>
      <x:c r="D3431" s="116"/>
    </x:row>
    <x:row r="3432" ht="15" customHeight="1">
      <x:c r="A3432" s="112" t="str">
        <x:v>9</x:v>
      </x:c>
      <x:c r="B3432" s="114" t="str">
        <x:v>F33</x:v>
      </x:c>
      <x:c r="C3432" s="114" t="str">
        <x:v>9 sept</x:v>
      </x:c>
      <x:c r="D3432" s="116"/>
    </x:row>
    <x:row r="3433" ht="15" customHeight="1">
      <x:c r="A3433" s="112" t="str">
        <x:v>9</x:v>
      </x:c>
      <x:c r="B3433" s="114" t="str">
        <x:v>B34</x:v>
      </x:c>
      <x:c r="C3433" s="114" t="n">
        <x:v>31</x:v>
      </x:c>
      <x:c r="D3433" s="116"/>
    </x:row>
    <x:row r="3434" ht="15" customHeight="1">
      <x:c r="A3434" s="112" t="str">
        <x:v>9</x:v>
      </x:c>
      <x:c r="B3434" s="114" t="str">
        <x:v>F34</x:v>
      </x:c>
      <x:c r="C3434" s="114" t="str">
        <x:v>9 sept</x:v>
      </x:c>
      <x:c r="D3434" s="116"/>
    </x:row>
    <x:row r="3435" ht="15" customHeight="1">
      <x:c r="A3435" s="112" t="str">
        <x:v>9</x:v>
      </x:c>
      <x:c r="B3435" s="114" t="str">
        <x:v>B35</x:v>
      </x:c>
      <x:c r="C3435" s="114" t="n">
        <x:v>32</x:v>
      </x:c>
      <x:c r="D3435" s="116"/>
    </x:row>
    <x:row r="3436" ht="15" customHeight="1">
      <x:c r="A3436" s="112" t="str">
        <x:v>9</x:v>
      </x:c>
      <x:c r="B3436" s="114" t="str">
        <x:v>B36</x:v>
      </x:c>
      <x:c r="C3436" s="114" t="n">
        <x:v>33</x:v>
      </x:c>
      <x:c r="D3436" s="116"/>
    </x:row>
    <x:row r="3437" ht="15" customHeight="1">
      <x:c r="A3437" s="112" t="str">
        <x:v>9</x:v>
      </x:c>
      <x:c r="B3437" s="114" t="str">
        <x:v>B37</x:v>
      </x:c>
      <x:c r="C3437" s="114" t="n">
        <x:v>34</x:v>
      </x:c>
      <x:c r="D3437" s="116"/>
    </x:row>
    <x:row r="3438" ht="15" customHeight="1">
      <x:c r="A3438" s="112" t="str">
        <x:v>9</x:v>
      </x:c>
      <x:c r="B3438" s="114" t="str">
        <x:v>B38</x:v>
      </x:c>
      <x:c r="C3438" s="114" t="n">
        <x:v>35</x:v>
      </x:c>
      <x:c r="D3438" s="116"/>
    </x:row>
    <x:row r="3439" ht="15" customHeight="1">
      <x:c r="A3439" s="112" t="str">
        <x:v>9</x:v>
      </x:c>
      <x:c r="B3439" s="114" t="str">
        <x:v>C38</x:v>
      </x:c>
      <x:c r="C3439" s="114" t="str">
        <x:v>1. kelasmodelling.id</x:v>
      </x:c>
      <x:c r="D3439" s="116"/>
    </x:row>
    <x:row r="3440" ht="15" customHeight="1">
      <x:c r="A3440" s="112" t="str">
        <x:v>9</x:v>
      </x:c>
      <x:c r="B3440" s="114" t="str">
        <x:v>D38</x:v>
      </x:c>
      <x:c r="C3440" s="114" t="str">
        <x:v>Single</x:v>
      </x:c>
      <x:c r="D3440" s="116"/>
    </x:row>
    <x:row r="3441" ht="15" customHeight="1">
      <x:c r="A3441" s="112" t="str">
        <x:v>9</x:v>
      </x:c>
      <x:c r="B3441" s="114" t="str">
        <x:v>E38</x:v>
      </x:c>
      <x:c r="C3441" s="114" t="n">
        <x:v>5</x:v>
      </x:c>
      <x:c r="D3441" s="116"/>
    </x:row>
    <x:row r="3442" ht="15" customHeight="1">
      <x:c r="A3442" s="112" t="str">
        <x:v>9</x:v>
      </x:c>
      <x:c r="B3442" s="114" t="str">
        <x:v>F38</x:v>
      </x:c>
      <x:c r="C3442" s="114" t="str">
        <x:v>2026-09-13T00:00:00</x:v>
      </x:c>
      <x:c r="D3442" s="116"/>
    </x:row>
    <x:row r="3443" ht="15" customHeight="1">
      <x:c r="A3443" s="112" t="str">
        <x:v>9</x:v>
      </x:c>
      <x:c r="B3443" s="114" t="str">
        <x:v>H38</x:v>
      </x:c>
      <x:c r="C3443" s="114" t="n">
        <x:v>500000</x:v>
      </x:c>
      <x:c r="D3443" s="116"/>
    </x:row>
    <x:row r="3444" ht="15" customHeight="1">
      <x:c r="A3444" s="112" t="str">
        <x:v>9</x:v>
      </x:c>
      <x:c r="B3444" s="114" t="str">
        <x:v>I38</x:v>
      </x:c>
      <x:c r="C3444" s="114" t="str">
        <x:v>Lunas</x:v>
      </x:c>
      <x:c r="D3444" s="116"/>
    </x:row>
    <x:row r="3445" ht="15" customHeight="1">
      <x:c r="A3445" s="112" t="str">
        <x:v>9</x:v>
      </x:c>
      <x:c r="B3445" s="114" t="str">
        <x:v>L38</x:v>
      </x:c>
      <x:c r="C3445" s="114" t="str">
        <x:v>AMEL</x:v>
      </x:c>
      <x:c r="D3445" s="116"/>
    </x:row>
    <x:row r="3446" ht="15" customHeight="1">
      <x:c r="A3446" s="112" t="str">
        <x:v>9</x:v>
      </x:c>
      <x:c r="B3446" s="114" t="str">
        <x:v>B39</x:v>
      </x:c>
      <x:c r="C3446" s="114" t="n">
        <x:v>36</x:v>
      </x:c>
      <x:c r="D3446" s="116"/>
    </x:row>
    <x:row r="3447" ht="15" customHeight="1">
      <x:c r="A3447" s="112" t="str">
        <x:v>9</x:v>
      </x:c>
      <x:c r="B3447" s="114" t="str">
        <x:v>C39</x:v>
      </x:c>
      <x:c r="C3447" s="114" t="str">
        <x:v>2.sasy aml</x:v>
      </x:c>
      <x:c r="D3447" s="116"/>
    </x:row>
    <x:row r="3448" ht="15" customHeight="1">
      <x:c r="A3448" s="112" t="str">
        <x:v>9</x:v>
      </x:c>
      <x:c r="B3448" s="114" t="str">
        <x:v>D39</x:v>
      </x:c>
      <x:c r="C3448" s="114" t="str">
        <x:v>Graduation</x:v>
      </x:c>
      <x:c r="D3448" s="116"/>
    </x:row>
    <x:row r="3449" ht="15" customHeight="1">
      <x:c r="A3449" s="112" t="str">
        <x:v>9</x:v>
      </x:c>
      <x:c r="B3449" s="114" t="str">
        <x:v>F39</x:v>
      </x:c>
      <x:c r="C3449" s="114" t="str">
        <x:v>9 sept</x:v>
      </x:c>
      <x:c r="D3449" s="116"/>
    </x:row>
    <x:row r="3450" ht="15" customHeight="1">
      <x:c r="A3450" s="112" t="str">
        <x:v>9</x:v>
      </x:c>
      <x:c r="B3450" s="114" t="str">
        <x:v>G39</x:v>
      </x:c>
      <x:c r="C3450" s="114" t="n">
        <x:v>350000</x:v>
      </x:c>
      <x:c r="D3450" s="116"/>
    </x:row>
    <x:row r="3451" ht="15" customHeight="1">
      <x:c r="A3451" s="112" t="str">
        <x:v>9</x:v>
      </x:c>
      <x:c r="B3451" s="114" t="str">
        <x:v>I39</x:v>
      </x:c>
      <x:c r="C3451" s="114" t="str">
        <x:v>Lunas</x:v>
      </x:c>
      <x:c r="D3451" s="116"/>
    </x:row>
    <x:row r="3452" ht="15" customHeight="1">
      <x:c r="A3452" s="112" t="str">
        <x:v>9</x:v>
      </x:c>
      <x:c r="B3452" s="114" t="str">
        <x:v>J39</x:v>
      </x:c>
      <x:c r="C3452" s="114" t="str">
        <x:v>Uploaded</x:v>
      </x:c>
      <x:c r="D3452" s="116"/>
    </x:row>
    <x:row r="3453" ht="15" customHeight="1">
      <x:c r="A3453" s="112" t="str">
        <x:v>9</x:v>
      </x:c>
      <x:c r="B3453" s="114" t="str">
        <x:v>K39</x:v>
      </x:c>
      <x:c r="C3453" s="114" t="str">
        <x:v>Pending</x:v>
      </x:c>
      <x:c r="D3453" s="116"/>
    </x:row>
    <x:row r="3454" ht="15" customHeight="1">
      <x:c r="A3454" s="112" t="str">
        <x:v>9</x:v>
      </x:c>
      <x:c r="B3454" s="114" t="str">
        <x:v>L39</x:v>
      </x:c>
      <x:c r="C3454" s="114" t="str">
        <x:v>AMEL</x:v>
      </x:c>
      <x:c r="D3454" s="116"/>
    </x:row>
    <x:row r="3455" ht="15" customHeight="1">
      <x:c r="A3455" s="112" t="str">
        <x:v>9</x:v>
      </x:c>
      <x:c r="B3455" s="114" t="str">
        <x:v>M39</x:v>
      </x:c>
      <x:c r="C3455" s="114" t="str">
        <x:v>SAKA</x:v>
      </x:c>
      <x:c r="D3455" s="116"/>
    </x:row>
    <x:row r="3456" ht="15" customHeight="1">
      <x:c r="A3456" s="112" t="str">
        <x:v>9</x:v>
      </x:c>
      <x:c r="B3456" s="114" t="str">
        <x:v>B40</x:v>
      </x:c>
      <x:c r="C3456" s="114" t="n">
        <x:v>37</x:v>
      </x:c>
      <x:c r="D3456" s="116"/>
    </x:row>
    <x:row r="3457" ht="15" customHeight="1">
      <x:c r="A3457" s="112" t="str">
        <x:v>9</x:v>
      </x:c>
      <x:c r="B3457" s="114" t="str">
        <x:v>C40</x:v>
      </x:c>
      <x:c r="C3457" s="114" t="str">
        <x:v>3. Naufal</x:v>
      </x:c>
      <x:c r="D3457" s="116"/>
    </x:row>
    <x:row r="3458" ht="15" customHeight="1">
      <x:c r="A3458" s="112" t="str">
        <x:v>9</x:v>
      </x:c>
      <x:c r="B3458" s="114" t="str">
        <x:v>D40</x:v>
      </x:c>
      <x:c r="C3458" s="114" t="str">
        <x:v>Graduation</x:v>
      </x:c>
      <x:c r="D3458" s="116"/>
    </x:row>
    <x:row r="3459" ht="15" customHeight="1">
      <x:c r="A3459" s="112" t="str">
        <x:v>9</x:v>
      </x:c>
      <x:c r="B3459" s="114" t="str">
        <x:v>F40</x:v>
      </x:c>
      <x:c r="C3459" s="114" t="str">
        <x:v>9 sept</x:v>
      </x:c>
      <x:c r="D3459" s="116"/>
    </x:row>
    <x:row r="3460" ht="15" customHeight="1">
      <x:c r="A3460" s="112" t="str">
        <x:v>9</x:v>
      </x:c>
      <x:c r="B3460" s="114" t="str">
        <x:v>H40</x:v>
      </x:c>
      <x:c r="C3460" s="114" t="n">
        <x:v>100000</x:v>
      </x:c>
      <x:c r="D3460" s="116"/>
    </x:row>
    <x:row r="3461" ht="15" customHeight="1">
      <x:c r="A3461" s="112" t="str">
        <x:v>9</x:v>
      </x:c>
      <x:c r="B3461" s="114" t="str">
        <x:v>I40</x:v>
      </x:c>
      <x:c r="C3461" s="114" t="str">
        <x:v>DP</x:v>
      </x:c>
      <x:c r="D3461" s="116"/>
    </x:row>
    <x:row r="3462" ht="15" customHeight="1">
      <x:c r="A3462" s="112" t="str">
        <x:v>9</x:v>
      </x:c>
      <x:c r="B3462" s="114" t="str">
        <x:v>L40</x:v>
      </x:c>
      <x:c r="C3462" s="114" t="str">
        <x:v>AMEL</x:v>
      </x:c>
      <x:c r="D3462" s="116"/>
    </x:row>
    <x:row r="3463" ht="15" customHeight="1">
      <x:c r="A3463" s="112" t="str">
        <x:v>9</x:v>
      </x:c>
      <x:c r="B3463" s="114" t="str">
        <x:v>B41</x:v>
      </x:c>
      <x:c r="C3463" s="114" t="n">
        <x:v>38</x:v>
      </x:c>
      <x:c r="D3463" s="116"/>
    </x:row>
    <x:row r="3464" ht="15" customHeight="1">
      <x:c r="A3464" s="112" t="str">
        <x:v>9</x:v>
      </x:c>
      <x:c r="B3464" s="114" t="str">
        <x:v>C41</x:v>
      </x:c>
      <x:c r="C3464" s="114" t="str">
        <x:v>4. Ama</x:v>
      </x:c>
      <x:c r="D3464" s="116"/>
    </x:row>
    <x:row r="3465" ht="15" customHeight="1">
      <x:c r="A3465" s="112" t="str">
        <x:v>9</x:v>
      </x:c>
      <x:c r="B3465" s="114" t="str">
        <x:v>D41</x:v>
      </x:c>
      <x:c r="C3465" s="114" t="str">
        <x:v>Graduation</x:v>
      </x:c>
      <x:c r="D3465" s="116"/>
    </x:row>
    <x:row r="3466" ht="15" customHeight="1">
      <x:c r="A3466" s="112" t="str">
        <x:v>9</x:v>
      </x:c>
      <x:c r="B3466" s="114" t="str">
        <x:v>F41</x:v>
      </x:c>
      <x:c r="C3466" s="114" t="str">
        <x:v>9 sept</x:v>
      </x:c>
      <x:c r="D3466" s="116"/>
    </x:row>
    <x:row r="3467" ht="15" customHeight="1">
      <x:c r="A3467" s="112" t="str">
        <x:v>9</x:v>
      </x:c>
      <x:c r="B3467" s="114" t="str">
        <x:v>H41</x:v>
      </x:c>
      <x:c r="C3467" s="114" t="n">
        <x:v>250000</x:v>
      </x:c>
      <x:c r="D3467" s="116"/>
    </x:row>
    <x:row r="3468" ht="15" customHeight="1">
      <x:c r="A3468" s="112" t="str">
        <x:v>9</x:v>
      </x:c>
      <x:c r="B3468" s="114" t="str">
        <x:v>I41</x:v>
      </x:c>
      <x:c r="C3468" s="114" t="str">
        <x:v>Lunas</x:v>
      </x:c>
      <x:c r="D3468" s="116"/>
    </x:row>
    <x:row r="3469" ht="15" customHeight="1">
      <x:c r="A3469" s="112" t="str">
        <x:v>9</x:v>
      </x:c>
      <x:c r="B3469" s="114" t="str">
        <x:v>J41</x:v>
      </x:c>
      <x:c r="C3469" s="114" t="str">
        <x:v>Uploaded</x:v>
      </x:c>
      <x:c r="D3469" s="116"/>
    </x:row>
    <x:row r="3470" ht="15" customHeight="1">
      <x:c r="A3470" s="112" t="str">
        <x:v>9</x:v>
      </x:c>
      <x:c r="B3470" s="114" t="str">
        <x:v>K41</x:v>
      </x:c>
      <x:c r="C3470" s="114" t="str">
        <x:v>Pending</x:v>
      </x:c>
      <x:c r="D3470" s="116"/>
    </x:row>
    <x:row r="3471" ht="15" customHeight="1">
      <x:c r="A3471" s="112" t="str">
        <x:v>9</x:v>
      </x:c>
      <x:c r="B3471" s="114" t="str">
        <x:v>L41</x:v>
      </x:c>
      <x:c r="C3471" s="114" t="str">
        <x:v>AMEL</x:v>
      </x:c>
      <x:c r="D3471" s="116"/>
    </x:row>
    <x:row r="3472" ht="15" customHeight="1">
      <x:c r="A3472" s="112" t="str">
        <x:v>9</x:v>
      </x:c>
      <x:c r="B3472" s="114" t="str">
        <x:v>M41</x:v>
      </x:c>
      <x:c r="C3472" s="114" t="str">
        <x:v>ABROR</x:v>
      </x:c>
      <x:c r="D3472" s="116"/>
    </x:row>
    <x:row r="3473" ht="15" customHeight="1">
      <x:c r="A3473" s="112" t="str">
        <x:v>9</x:v>
      </x:c>
      <x:c r="B3473" s="114" t="str">
        <x:v>B42</x:v>
      </x:c>
      <x:c r="C3473" s="114" t="n">
        <x:v>39</x:v>
      </x:c>
      <x:c r="D3473" s="116"/>
    </x:row>
    <x:row r="3474" ht="15" customHeight="1">
      <x:c r="A3474" s="112" t="str">
        <x:v>9</x:v>
      </x:c>
      <x:c r="B3474" s="114" t="str">
        <x:v>C42</x:v>
      </x:c>
      <x:c r="C3474" s="114" t="str">
        <x:v>5.Praba Dayu</x:v>
      </x:c>
      <x:c r="D3474" s="116"/>
    </x:row>
    <x:row r="3475" ht="15" customHeight="1">
      <x:c r="A3475" s="112" t="str">
        <x:v>9</x:v>
      </x:c>
      <x:c r="B3475" s="114" t="str">
        <x:v>D42</x:v>
      </x:c>
      <x:c r="C3475" s="114" t="str">
        <x:v>Graduation</x:v>
      </x:c>
      <x:c r="D3475" s="116"/>
    </x:row>
    <x:row r="3476" ht="15" customHeight="1">
      <x:c r="A3476" s="112" t="str">
        <x:v>9</x:v>
      </x:c>
      <x:c r="B3476" s="114" t="str">
        <x:v>F42</x:v>
      </x:c>
      <x:c r="C3476" s="114" t="str">
        <x:v>9 sept</x:v>
      </x:c>
      <x:c r="D3476" s="116"/>
    </x:row>
    <x:row r="3477" ht="15" customHeight="1">
      <x:c r="A3477" s="112" t="str">
        <x:v>9</x:v>
      </x:c>
      <x:c r="B3477" s="114" t="str">
        <x:v>G42</x:v>
      </x:c>
      <x:c r="C3477" s="114" t="n">
        <x:v>0</x:v>
      </x:c>
      <x:c r="D3477" s="116"/>
    </x:row>
    <x:row r="3478" ht="15" customHeight="1">
      <x:c r="A3478" s="112" t="str">
        <x:v>9</x:v>
      </x:c>
      <x:c r="B3478" s="114" t="str">
        <x:v>H42</x:v>
      </x:c>
      <x:c r="C3478" s="114" t="n">
        <x:v>0</x:v>
      </x:c>
      <x:c r="D3478" s="116"/>
    </x:row>
    <x:row r="3479" ht="15" customHeight="1">
      <x:c r="A3479" s="112" t="str">
        <x:v>9</x:v>
      </x:c>
      <x:c r="B3479" s="114" t="str">
        <x:v>J42</x:v>
      </x:c>
      <x:c r="C3479" s="114" t="str">
        <x:v>Uploaded</x:v>
      </x:c>
      <x:c r="D3479" s="116"/>
    </x:row>
    <x:row r="3480" ht="15" customHeight="1">
      <x:c r="A3480" s="112" t="str">
        <x:v>9</x:v>
      </x:c>
      <x:c r="B3480" s="114" t="str">
        <x:v>K42</x:v>
      </x:c>
      <x:c r="C3480" s="114" t="str">
        <x:v>Pending</x:v>
      </x:c>
      <x:c r="D3480" s="116"/>
    </x:row>
    <x:row r="3481" ht="15" customHeight="1">
      <x:c r="A3481" s="112" t="str">
        <x:v>9</x:v>
      </x:c>
      <x:c r="B3481" s="114" t="str">
        <x:v>L42</x:v>
      </x:c>
      <x:c r="C3481" s="114" t="str">
        <x:v>AMEL</x:v>
      </x:c>
      <x:c r="D3481" s="116"/>
    </x:row>
    <x:row r="3482" ht="15" customHeight="1">
      <x:c r="A3482" s="112" t="str">
        <x:v>9</x:v>
      </x:c>
      <x:c r="B3482" s="114" t="str">
        <x:v>M42</x:v>
      </x:c>
      <x:c r="C3482" s="114" t="str">
        <x:v>SAKA</x:v>
      </x:c>
      <x:c r="D3482" s="116"/>
    </x:row>
    <x:row r="3483" ht="15" customHeight="1">
      <x:c r="A3483" s="112" t="str">
        <x:v>9</x:v>
      </x:c>
      <x:c r="B3483" s="114" t="str">
        <x:v>B43</x:v>
      </x:c>
      <x:c r="C3483" s="114" t="n">
        <x:v>40</x:v>
      </x:c>
      <x:c r="D3483" s="116"/>
    </x:row>
    <x:row r="3484" ht="15" customHeight="1">
      <x:c r="A3484" s="112" t="str">
        <x:v>9</x:v>
      </x:c>
      <x:c r="B3484" s="114" t="str">
        <x:v>C43</x:v>
      </x:c>
      <x:c r="C3484" s="114" t="str">
        <x:v>Nabilla Epiztiany</x:v>
      </x:c>
      <x:c r="D3484" s="116"/>
    </x:row>
    <x:row r="3485" ht="15" customHeight="1">
      <x:c r="A3485" s="112" t="str">
        <x:v>9</x:v>
      </x:c>
      <x:c r="B3485" s="114" t="str">
        <x:v>D43</x:v>
      </x:c>
      <x:c r="C3485" s="114" t="str">
        <x:v>Graduation</x:v>
      </x:c>
      <x:c r="D3485" s="116"/>
    </x:row>
    <x:row r="3486" ht="15" customHeight="1">
      <x:c r="A3486" s="112" t="str">
        <x:v>9</x:v>
      </x:c>
      <x:c r="B3486" s="114" t="str">
        <x:v>F43</x:v>
      </x:c>
      <x:c r="C3486" s="114" t="str">
        <x:v>4 okt</x:v>
      </x:c>
      <x:c r="D3486" s="116"/>
    </x:row>
    <x:row r="3487" ht="15" customHeight="1">
      <x:c r="A3487" s="112" t="str">
        <x:v>9</x:v>
      </x:c>
      <x:c r="B3487" s="114" t="str">
        <x:v>H43</x:v>
      </x:c>
      <x:c r="C3487" s="114" t="n">
        <x:v>100000</x:v>
      </x:c>
      <x:c r="D3487" s="116"/>
    </x:row>
    <x:row r="3488" ht="15" customHeight="1">
      <x:c r="A3488" s="112" t="str">
        <x:v>9</x:v>
      </x:c>
      <x:c r="B3488" s="114" t="str">
        <x:v>I43</x:v>
      </x:c>
      <x:c r="C3488" s="114" t="str">
        <x:v>DP</x:v>
      </x:c>
      <x:c r="D3488" s="116"/>
    </x:row>
    <x:row r="3489" ht="15" customHeight="1">
      <x:c r="A3489" s="112" t="str">
        <x:v>9</x:v>
      </x:c>
      <x:c r="B3489" s="114" t="str">
        <x:v>L43</x:v>
      </x:c>
      <x:c r="C3489" s="114" t="str">
        <x:v>AMEL</x:v>
      </x:c>
      <x:c r="D3489" s="116"/>
    </x:row>
    <x:row r="3490" ht="15" customHeight="1">
      <x:c r="A3490" s="112" t="str">
        <x:v>9</x:v>
      </x:c>
      <x:c r="B3490" s="114" t="str">
        <x:v>B44</x:v>
      </x:c>
      <x:c r="C3490" s="114" t="n">
        <x:v>41</x:v>
      </x:c>
      <x:c r="D3490" s="116"/>
    </x:row>
    <x:row r="3491" ht="15" customHeight="1">
      <x:c r="A3491" s="112" t="str">
        <x:v>9</x:v>
      </x:c>
      <x:c r="B3491" s="114" t="str">
        <x:v>C44</x:v>
      </x:c>
      <x:c r="C3491" s="114" t="str">
        <x:v> Andin</x:v>
      </x:c>
      <x:c r="D3491" s="116"/>
    </x:row>
    <x:row r="3492" ht="15" customHeight="1">
      <x:c r="A3492" s="112" t="str">
        <x:v>9</x:v>
      </x:c>
      <x:c r="B3492" s="114" t="str">
        <x:v>D44</x:v>
      </x:c>
      <x:c r="C3492" s="114" t="str">
        <x:v>Graduation</x:v>
      </x:c>
      <x:c r="D3492" s="116"/>
    </x:row>
    <x:row r="3493" ht="15" customHeight="1">
      <x:c r="A3493" s="112" t="str">
        <x:v>9</x:v>
      </x:c>
      <x:c r="B3493" s="114" t="str">
        <x:v>F44</x:v>
      </x:c>
      <x:c r="C3493" s="114" t="str">
        <x:v>4 okt</x:v>
      </x:c>
      <x:c r="D3493" s="116"/>
    </x:row>
    <x:row r="3494" ht="15" customHeight="1">
      <x:c r="A3494" s="112" t="str">
        <x:v>9</x:v>
      </x:c>
      <x:c r="B3494" s="114" t="str">
        <x:v>H44</x:v>
      </x:c>
      <x:c r="C3494" s="114" t="n">
        <x:v>100000</x:v>
      </x:c>
      <x:c r="D3494" s="116"/>
    </x:row>
    <x:row r="3495" ht="15" customHeight="1">
      <x:c r="A3495" s="112" t="str">
        <x:v>9</x:v>
      </x:c>
      <x:c r="B3495" s="114" t="str">
        <x:v>I44</x:v>
      </x:c>
      <x:c r="C3495" s="114" t="str">
        <x:v>DP</x:v>
      </x:c>
      <x:c r="D3495" s="116"/>
    </x:row>
    <x:row r="3496" ht="15" customHeight="1">
      <x:c r="A3496" s="112" t="str">
        <x:v>9</x:v>
      </x:c>
      <x:c r="B3496" s="114" t="str">
        <x:v>L44</x:v>
      </x:c>
      <x:c r="C3496" s="114" t="str">
        <x:v>AMEL</x:v>
      </x:c>
      <x:c r="D3496" s="116"/>
    </x:row>
    <x:row r="3497" ht="15" customHeight="1">
      <x:c r="A3497" s="112" t="str">
        <x:v>9</x:v>
      </x:c>
      <x:c r="B3497" s="114" t="str">
        <x:v>B45</x:v>
      </x:c>
      <x:c r="C3497" s="114" t="n">
        <x:v>42</x:v>
      </x:c>
      <x:c r="D3497" s="116"/>
    </x:row>
    <x:row r="3498" ht="15" customHeight="1">
      <x:c r="A3498" s="112" t="str">
        <x:v>9</x:v>
      </x:c>
      <x:c r="B3498" s="114" t="str">
        <x:v>C45</x:v>
      </x:c>
      <x:c r="C3498" s="114" t="str">
        <x:v>Sekar</x:v>
      </x:c>
      <x:c r="D3498" s="116"/>
    </x:row>
    <x:row r="3499" ht="15" customHeight="1">
      <x:c r="A3499" s="112" t="str">
        <x:v>9</x:v>
      </x:c>
      <x:c r="B3499" s="114" t="str">
        <x:v>D45</x:v>
      </x:c>
      <x:c r="C3499" s="114" t="str">
        <x:v>Graduation</x:v>
      </x:c>
      <x:c r="D3499" s="116"/>
    </x:row>
    <x:row r="3500" ht="15" customHeight="1">
      <x:c r="A3500" s="112" t="str">
        <x:v>9</x:v>
      </x:c>
      <x:c r="B3500" s="114" t="str">
        <x:v>F45</x:v>
      </x:c>
      <x:c r="C3500" s="114" t="str">
        <x:v>9 sept</x:v>
      </x:c>
      <x:c r="D3500" s="116"/>
    </x:row>
    <x:row r="3501" ht="15" customHeight="1">
      <x:c r="A3501" s="112" t="str">
        <x:v>9</x:v>
      </x:c>
      <x:c r="B3501" s="114" t="str">
        <x:v>H45</x:v>
      </x:c>
      <x:c r="C3501" s="114" t="n">
        <x:v>250000</x:v>
      </x:c>
      <x:c r="D3501" s="116"/>
    </x:row>
    <x:row r="3502" ht="15" customHeight="1">
      <x:c r="A3502" s="112" t="str">
        <x:v>9</x:v>
      </x:c>
      <x:c r="B3502" s="114" t="str">
        <x:v>I45</x:v>
      </x:c>
      <x:c r="C3502" s="114" t="str">
        <x:v>Lunas</x:v>
      </x:c>
      <x:c r="D3502" s="116"/>
    </x:row>
    <x:row r="3503" ht="15" customHeight="1">
      <x:c r="A3503" s="112" t="str">
        <x:v>9</x:v>
      </x:c>
      <x:c r="B3503" s="114" t="str">
        <x:v>J45</x:v>
      </x:c>
      <x:c r="C3503" s="114" t="str">
        <x:v>Uploaded</x:v>
      </x:c>
      <x:c r="D3503" s="116"/>
    </x:row>
    <x:row r="3504" ht="15" customHeight="1">
      <x:c r="A3504" s="112" t="str">
        <x:v>9</x:v>
      </x:c>
      <x:c r="B3504" s="114" t="str">
        <x:v>K45</x:v>
      </x:c>
      <x:c r="C3504" s="114" t="str">
        <x:v>Pending</x:v>
      </x:c>
      <x:c r="D3504" s="116"/>
    </x:row>
    <x:row r="3505" ht="15" customHeight="1">
      <x:c r="A3505" s="112" t="str">
        <x:v>9</x:v>
      </x:c>
      <x:c r="B3505" s="114" t="str">
        <x:v>L45</x:v>
      </x:c>
      <x:c r="C3505" s="114" t="str">
        <x:v>AMEL</x:v>
      </x:c>
      <x:c r="D3505" s="116"/>
    </x:row>
    <x:row r="3506" ht="15" customHeight="1">
      <x:c r="A3506" s="112" t="str">
        <x:v>9</x:v>
      </x:c>
      <x:c r="B3506" s="114" t="str">
        <x:v>M45</x:v>
      </x:c>
      <x:c r="C3506" s="114" t="str">
        <x:v>ADIF</x:v>
      </x:c>
      <x:c r="D3506" s="116"/>
    </x:row>
    <x:row r="3507" ht="15" customHeight="1">
      <x:c r="A3507" s="112" t="str">
        <x:v>9</x:v>
      </x:c>
      <x:c r="B3507" s="114" t="str">
        <x:v>B46</x:v>
      </x:c>
      <x:c r="C3507" s="114" t="n">
        <x:v>43</x:v>
      </x:c>
      <x:c r="D3507" s="116"/>
    </x:row>
    <x:row r="3508" ht="15" customHeight="1">
      <x:c r="A3508" s="112" t="str">
        <x:v>9</x:v>
      </x:c>
      <x:c r="B3508" s="114" t="str">
        <x:v>C46</x:v>
      </x:c>
      <x:c r="C3508" s="114" t="str">
        <x:v>Nidaul</x:v>
      </x:c>
      <x:c r="D3508" s="116"/>
    </x:row>
    <x:row r="3509" ht="15" customHeight="1">
      <x:c r="A3509" s="112" t="str">
        <x:v>9</x:v>
      </x:c>
      <x:c r="B3509" s="114" t="str">
        <x:v>D46</x:v>
      </x:c>
      <x:c r="C3509" s="114" t="str">
        <x:v>Graduation</x:v>
      </x:c>
      <x:c r="D3509" s="116"/>
    </x:row>
    <x:row r="3510" ht="15" customHeight="1">
      <x:c r="A3510" s="112" t="str">
        <x:v>9</x:v>
      </x:c>
      <x:c r="B3510" s="114" t="str">
        <x:v>F46</x:v>
      </x:c>
      <x:c r="C3510" s="114" t="str">
        <x:v>9 sept</x:v>
      </x:c>
      <x:c r="D3510" s="116"/>
    </x:row>
    <x:row r="3511" ht="15" customHeight="1">
      <x:c r="A3511" s="112" t="str">
        <x:v>9</x:v>
      </x:c>
      <x:c r="B3511" s="114" t="str">
        <x:v>G46</x:v>
      </x:c>
      <x:c r="C3511" s="114" t="n">
        <x:v>430000</x:v>
      </x:c>
      <x:c r="D3511" s="116"/>
    </x:row>
    <x:row r="3512" ht="15" customHeight="1">
      <x:c r="A3512" s="112" t="str">
        <x:v>9</x:v>
      </x:c>
      <x:c r="B3512" s="114" t="str">
        <x:v>I46</x:v>
      </x:c>
      <x:c r="C3512" s="114" t="str">
        <x:v>Lunas</x:v>
      </x:c>
      <x:c r="D3512" s="116"/>
    </x:row>
    <x:row r="3513" ht="15" customHeight="1">
      <x:c r="A3513" s="112" t="str">
        <x:v>9</x:v>
      </x:c>
      <x:c r="B3513" s="114" t="str">
        <x:v>J46</x:v>
      </x:c>
      <x:c r="C3513" s="114" t="str">
        <x:v>Uploaded</x:v>
      </x:c>
      <x:c r="D3513" s="116"/>
    </x:row>
    <x:row r="3514" ht="15" customHeight="1">
      <x:c r="A3514" s="112" t="str">
        <x:v>9</x:v>
      </x:c>
      <x:c r="B3514" s="114" t="str">
        <x:v>K46</x:v>
      </x:c>
      <x:c r="C3514" s="114" t="str">
        <x:v>Pending</x:v>
      </x:c>
      <x:c r="D3514" s="116"/>
    </x:row>
    <x:row r="3515" ht="15" customHeight="1">
      <x:c r="A3515" s="112" t="str">
        <x:v>9</x:v>
      </x:c>
      <x:c r="B3515" s="114" t="str">
        <x:v>L46</x:v>
      </x:c>
      <x:c r="C3515" s="114" t="str">
        <x:v>AMEL</x:v>
      </x:c>
      <x:c r="D3515" s="116"/>
    </x:row>
    <x:row r="3516" ht="15" customHeight="1">
      <x:c r="A3516" s="112" t="str">
        <x:v>9</x:v>
      </x:c>
      <x:c r="B3516" s="114" t="str">
        <x:v>M46</x:v>
      </x:c>
      <x:c r="C3516" s="114" t="str">
        <x:v>ABROR</x:v>
      </x:c>
      <x:c r="D3516" s="116"/>
    </x:row>
    <x:row r="3517" ht="15" customHeight="1">
      <x:c r="A3517" s="112" t="str">
        <x:v>9</x:v>
      </x:c>
      <x:c r="B3517" s="114" t="str">
        <x:v>B47</x:v>
      </x:c>
      <x:c r="C3517" s="114" t="n">
        <x:v>44</x:v>
      </x:c>
      <x:c r="D3517" s="116"/>
    </x:row>
    <x:row r="3518" ht="15" customHeight="1">
      <x:c r="A3518" s="112" t="str">
        <x:v>9</x:v>
      </x:c>
      <x:c r="B3518" s="114" t="str">
        <x:v>C47</x:v>
      </x:c>
      <x:c r="C3518" s="114" t="str">
        <x:v>Hermas</x:v>
      </x:c>
      <x:c r="D3518" s="116"/>
    </x:row>
    <x:row r="3519" ht="15" customHeight="1">
      <x:c r="A3519" s="112" t="str">
        <x:v>9</x:v>
      </x:c>
      <x:c r="B3519" s="114" t="str">
        <x:v>D47</x:v>
      </x:c>
      <x:c r="C3519" s="114" t="str">
        <x:v>Graduation</x:v>
      </x:c>
      <x:c r="D3519" s="116"/>
    </x:row>
    <x:row r="3520" ht="15" customHeight="1">
      <x:c r="A3520" s="112" t="str">
        <x:v>9</x:v>
      </x:c>
      <x:c r="B3520" s="114" t="str">
        <x:v>E47</x:v>
      </x:c>
      <x:c r="C3520" s="114" t="str">
        <x:v>add time</x:v>
      </x:c>
      <x:c r="D3520" s="116"/>
    </x:row>
    <x:row r="3521" ht="15" customHeight="1">
      <x:c r="A3521" s="112" t="str">
        <x:v>9</x:v>
      </x:c>
      <x:c r="B3521" s="114" t="str">
        <x:v>F47</x:v>
      </x:c>
      <x:c r="C3521" s="114" t="str">
        <x:v>9 sept</x:v>
      </x:c>
      <x:c r="D3521" s="116"/>
    </x:row>
    <x:row r="3522" ht="15" customHeight="1">
      <x:c r="A3522" s="112" t="str">
        <x:v>9</x:v>
      </x:c>
      <x:c r="B3522" s="114" t="str">
        <x:v>H47</x:v>
      </x:c>
      <x:c r="C3522" s="114" t="n">
        <x:v>400000</x:v>
      </x:c>
      <x:c r="D3522" s="116"/>
    </x:row>
    <x:row r="3523" ht="15" customHeight="1">
      <x:c r="A3523" s="112" t="str">
        <x:v>9</x:v>
      </x:c>
      <x:c r="B3523" s="114" t="str">
        <x:v>I47</x:v>
      </x:c>
      <x:c r="C3523" s="114" t="str">
        <x:v>Lunas</x:v>
      </x:c>
      <x:c r="D3523" s="116"/>
    </x:row>
    <x:row r="3524" ht="15" customHeight="1">
      <x:c r="A3524" s="112" t="str">
        <x:v>9</x:v>
      </x:c>
      <x:c r="B3524" s="114" t="str">
        <x:v>J47</x:v>
      </x:c>
      <x:c r="C3524" s="114" t="str">
        <x:v>Uploaded</x:v>
      </x:c>
      <x:c r="D3524" s="116"/>
    </x:row>
    <x:row r="3525" ht="15" customHeight="1">
      <x:c r="A3525" s="112" t="str">
        <x:v>9</x:v>
      </x:c>
      <x:c r="B3525" s="114" t="str">
        <x:v>K47</x:v>
      </x:c>
      <x:c r="C3525" s="114" t="str">
        <x:v>Pending</x:v>
      </x:c>
      <x:c r="D3525" s="116"/>
    </x:row>
    <x:row r="3526" ht="15" customHeight="1">
      <x:c r="A3526" s="112" t="str">
        <x:v>9</x:v>
      </x:c>
      <x:c r="B3526" s="114" t="str">
        <x:v>L47</x:v>
      </x:c>
      <x:c r="C3526" s="114" t="str">
        <x:v>AMEL</x:v>
      </x:c>
      <x:c r="D3526" s="116"/>
    </x:row>
    <x:row r="3527" ht="15" customHeight="1">
      <x:c r="A3527" s="112" t="str">
        <x:v>9</x:v>
      </x:c>
      <x:c r="B3527" s="114" t="str">
        <x:v>M47</x:v>
      </x:c>
      <x:c r="C3527" s="114" t="str">
        <x:v>ADIF</x:v>
      </x:c>
      <x:c r="D3527" s="116"/>
    </x:row>
    <x:row r="3528" ht="15" customHeight="1">
      <x:c r="A3528" s="112" t="str">
        <x:v>9</x:v>
      </x:c>
      <x:c r="B3528" s="114" t="str">
        <x:v>B48</x:v>
      </x:c>
      <x:c r="C3528" s="114" t="n">
        <x:v>45</x:v>
      </x:c>
      <x:c r="D3528" s="116"/>
    </x:row>
    <x:row r="3529" ht="15" customHeight="1">
      <x:c r="A3529" s="112" t="str">
        <x:v>9</x:v>
      </x:c>
      <x:c r="B3529" s="114" t="str">
        <x:v>C48</x:v>
      </x:c>
      <x:c r="C3529" s="114" t="str">
        <x:v>Annisa</x:v>
      </x:c>
      <x:c r="D3529" s="116"/>
    </x:row>
    <x:row r="3530" ht="15" customHeight="1">
      <x:c r="A3530" s="112" t="str">
        <x:v>9</x:v>
      </x:c>
      <x:c r="B3530" s="114" t="str">
        <x:v>D48</x:v>
      </x:c>
      <x:c r="C3530" s="114" t="str">
        <x:v>Graduation</x:v>
      </x:c>
      <x:c r="D3530" s="116"/>
    </x:row>
    <x:row r="3531" ht="15" customHeight="1">
      <x:c r="A3531" s="112" t="str">
        <x:v>9</x:v>
      </x:c>
      <x:c r="B3531" s="114" t="str">
        <x:v>F48</x:v>
      </x:c>
      <x:c r="C3531" s="114" t="str">
        <x:v>9 sept</x:v>
      </x:c>
      <x:c r="D3531" s="116"/>
    </x:row>
    <x:row r="3532" ht="15" customHeight="1">
      <x:c r="A3532" s="112" t="str">
        <x:v>9</x:v>
      </x:c>
      <x:c r="B3532" s="114" t="str">
        <x:v>H48</x:v>
      </x:c>
      <x:c r="C3532" s="114" t="n">
        <x:v>290000</x:v>
      </x:c>
      <x:c r="D3532" s="116"/>
    </x:row>
    <x:row r="3533" ht="15" customHeight="1">
      <x:c r="A3533" s="112" t="str">
        <x:v>9</x:v>
      </x:c>
      <x:c r="B3533" s="114" t="str">
        <x:v>I48</x:v>
      </x:c>
      <x:c r="C3533" s="114" t="str">
        <x:v>Lunas</x:v>
      </x:c>
      <x:c r="D3533" s="116"/>
    </x:row>
    <x:row r="3534" ht="15" customHeight="1">
      <x:c r="A3534" s="112" t="str">
        <x:v>9</x:v>
      </x:c>
      <x:c r="B3534" s="114" t="str">
        <x:v>J48</x:v>
      </x:c>
      <x:c r="C3534" s="114" t="str">
        <x:v>Uploaded</x:v>
      </x:c>
      <x:c r="D3534" s="116"/>
    </x:row>
    <x:row r="3535" ht="15" customHeight="1">
      <x:c r="A3535" s="112" t="str">
        <x:v>9</x:v>
      </x:c>
      <x:c r="B3535" s="114" t="str">
        <x:v>K48</x:v>
      </x:c>
      <x:c r="C3535" s="114" t="str">
        <x:v>Pending</x:v>
      </x:c>
      <x:c r="D3535" s="116"/>
    </x:row>
    <x:row r="3536" ht="15" customHeight="1">
      <x:c r="A3536" s="112" t="str">
        <x:v>9</x:v>
      </x:c>
      <x:c r="B3536" s="114" t="str">
        <x:v>L48</x:v>
      </x:c>
      <x:c r="C3536" s="114" t="str">
        <x:v>AMEL</x:v>
      </x:c>
      <x:c r="D3536" s="116"/>
    </x:row>
    <x:row r="3537" ht="15" customHeight="1">
      <x:c r="A3537" s="112" t="str">
        <x:v>9</x:v>
      </x:c>
      <x:c r="B3537" s="114" t="str">
        <x:v>M48</x:v>
      </x:c>
      <x:c r="C3537" s="114" t="str">
        <x:v>SAKA</x:v>
      </x:c>
      <x:c r="D3537" s="116"/>
    </x:row>
    <x:row r="3538" ht="15" customHeight="1">
      <x:c r="A3538" s="112" t="str">
        <x:v>9</x:v>
      </x:c>
      <x:c r="B3538" s="114" t="str">
        <x:v>B49</x:v>
      </x:c>
      <x:c r="C3538" s="114" t="n">
        <x:v>46</x:v>
      </x:c>
      <x:c r="D3538" s="116"/>
    </x:row>
    <x:row r="3539" ht="15" customHeight="1">
      <x:c r="A3539" s="112" t="str">
        <x:v>9</x:v>
      </x:c>
      <x:c r="B3539" s="114" t="str">
        <x:v>C49</x:v>
      </x:c>
      <x:c r="C3539" s="114" t="str">
        <x:v> Nasywa</x:v>
      </x:c>
      <x:c r="D3539" s="116"/>
    </x:row>
    <x:row r="3540" ht="15" customHeight="1">
      <x:c r="A3540" s="112" t="str">
        <x:v>9</x:v>
      </x:c>
      <x:c r="B3540" s="114" t="str">
        <x:v>D49</x:v>
      </x:c>
      <x:c r="C3540" s="114" t="str">
        <x:v>Graduation</x:v>
      </x:c>
      <x:c r="D3540" s="116"/>
    </x:row>
    <x:row r="3541" ht="15" customHeight="1">
      <x:c r="A3541" s="112" t="str">
        <x:v>9</x:v>
      </x:c>
      <x:c r="B3541" s="114" t="str">
        <x:v>F49</x:v>
      </x:c>
      <x:c r="C3541" s="114" t="str">
        <x:v>9 sept</x:v>
      </x:c>
      <x:c r="D3541" s="116"/>
    </x:row>
    <x:row r="3542" ht="15" customHeight="1">
      <x:c r="A3542" s="112" t="str">
        <x:v>9</x:v>
      </x:c>
      <x:c r="B3542" s="114" t="str">
        <x:v>H49</x:v>
      </x:c>
      <x:c r="C3542" s="114" t="n">
        <x:v>100000</x:v>
      </x:c>
      <x:c r="D3542" s="116"/>
    </x:row>
    <x:row r="3543" ht="15" customHeight="1">
      <x:c r="A3543" s="112" t="str">
        <x:v>9</x:v>
      </x:c>
      <x:c r="B3543" s="114" t="str">
        <x:v>I49</x:v>
      </x:c>
      <x:c r="C3543" s="114" t="str">
        <x:v>DP</x:v>
      </x:c>
      <x:c r="D3543" s="116"/>
    </x:row>
    <x:row r="3544" ht="15" customHeight="1">
      <x:c r="A3544" s="112" t="str">
        <x:v>9</x:v>
      </x:c>
      <x:c r="B3544" s="114" t="str">
        <x:v>L49</x:v>
      </x:c>
      <x:c r="C3544" s="114" t="str">
        <x:v>AMEL</x:v>
      </x:c>
      <x:c r="D3544" s="116"/>
    </x:row>
    <x:row r="3545" ht="15" customHeight="1">
      <x:c r="A3545" s="112" t="str">
        <x:v>9</x:v>
      </x:c>
      <x:c r="B3545" s="114" t="str">
        <x:v>B50</x:v>
      </x:c>
      <x:c r="C3545" s="114" t="n">
        <x:v>47</x:v>
      </x:c>
      <x:c r="D3545" s="116"/>
    </x:row>
    <x:row r="3546" ht="15" customHeight="1">
      <x:c r="A3546" s="112" t="str">
        <x:v>9</x:v>
      </x:c>
      <x:c r="B3546" s="114" t="str">
        <x:v>C50</x:v>
      </x:c>
      <x:c r="C3546" s="114" t="str">
        <x:v>Aryandito</x:v>
      </x:c>
      <x:c r="D3546" s="116"/>
    </x:row>
    <x:row r="3547" ht="15" customHeight="1">
      <x:c r="A3547" s="112" t="str">
        <x:v>9</x:v>
      </x:c>
      <x:c r="B3547" s="114" t="str">
        <x:v>D50</x:v>
      </x:c>
      <x:c r="C3547" s="114" t="str">
        <x:v>Large Group</x:v>
      </x:c>
      <x:c r="D3547" s="116"/>
    </x:row>
    <x:row r="3548" ht="15" customHeight="1">
      <x:c r="A3548" s="112" t="str">
        <x:v>9</x:v>
      </x:c>
      <x:c r="B3548" s="114" t="str">
        <x:v>F50</x:v>
      </x:c>
      <x:c r="C3548" s="114" t="str">
        <x:v>13 sept</x:v>
      </x:c>
      <x:c r="D3548" s="116"/>
    </x:row>
    <x:row r="3549" ht="15" customHeight="1">
      <x:c r="A3549" s="112" t="str">
        <x:v>9</x:v>
      </x:c>
      <x:c r="B3549" s="114" t="str">
        <x:v>H50</x:v>
      </x:c>
      <x:c r="C3549" s="114" t="n">
        <x:v>100000</x:v>
      </x:c>
      <x:c r="D3549" s="116"/>
    </x:row>
    <x:row r="3550" ht="15" customHeight="1">
      <x:c r="A3550" s="112" t="str">
        <x:v>9</x:v>
      </x:c>
      <x:c r="B3550" s="114" t="str">
        <x:v>I50</x:v>
      </x:c>
      <x:c r="C3550" s="114" t="str">
        <x:v>DP</x:v>
      </x:c>
      <x:c r="D3550" s="116"/>
    </x:row>
    <x:row r="3551" ht="15" customHeight="1">
      <x:c r="A3551" s="112" t="str">
        <x:v>9</x:v>
      </x:c>
      <x:c r="B3551" s="114" t="str">
        <x:v>L50</x:v>
      </x:c>
      <x:c r="C3551" s="114" t="str">
        <x:v>AMEL</x:v>
      </x:c>
      <x:c r="D3551" s="116"/>
    </x:row>
    <x:row r="3552" ht="15" customHeight="1">
      <x:c r="A3552" s="112" t="str">
        <x:v>9</x:v>
      </x:c>
      <x:c r="B3552" s="114" t="str">
        <x:v>B51</x:v>
      </x:c>
      <x:c r="C3552" s="114" t="n">
        <x:v>48</x:v>
      </x:c>
      <x:c r="D3552" s="116"/>
    </x:row>
    <x:row r="3553" ht="15" customHeight="1">
      <x:c r="A3553" s="112" t="str">
        <x:v>9</x:v>
      </x:c>
      <x:c r="B3553" s="114" t="str">
        <x:v>C51</x:v>
      </x:c>
      <x:c r="C3553" s="114" t="str">
        <x:v>Rita</x:v>
      </x:c>
      <x:c r="D3553" s="116"/>
    </x:row>
    <x:row r="3554" ht="15" customHeight="1">
      <x:c r="A3554" s="112" t="str">
        <x:v>9</x:v>
      </x:c>
      <x:c r="B3554" s="114" t="str">
        <x:v>D51</x:v>
      </x:c>
      <x:c r="C3554" s="114" t="str">
        <x:v>Add cetak</x:v>
      </x:c>
      <x:c r="D3554" s="116"/>
    </x:row>
    <x:row r="3555" ht="15" customHeight="1">
      <x:c r="A3555" s="112" t="str">
        <x:v>9</x:v>
      </x:c>
      <x:c r="B3555" s="114" t="str">
        <x:v>F51</x:v>
      </x:c>
      <x:c r="C3555" s="114" t="str">
        <x:v>9 sept</x:v>
      </x:c>
      <x:c r="D3555" s="116"/>
    </x:row>
    <x:row r="3556" ht="15" customHeight="1">
      <x:c r="A3556" s="112" t="str">
        <x:v>9</x:v>
      </x:c>
      <x:c r="B3556" s="114" t="str">
        <x:v>H51</x:v>
      </x:c>
      <x:c r="C3556" s="114" t="n">
        <x:v>25000</x:v>
      </x:c>
      <x:c r="D3556" s="116"/>
    </x:row>
    <x:row r="3557" ht="15" customHeight="1">
      <x:c r="A3557" s="112" t="str">
        <x:v>9</x:v>
      </x:c>
      <x:c r="B3557" s="114" t="str">
        <x:v>I51</x:v>
      </x:c>
      <x:c r="C3557" s="114" t="str">
        <x:v>Lunas</x:v>
      </x:c>
      <x:c r="D3557" s="116"/>
    </x:row>
    <x:row r="3558" ht="15" customHeight="1">
      <x:c r="A3558" s="112" t="str">
        <x:v>9</x:v>
      </x:c>
      <x:c r="B3558" s="114" t="str">
        <x:v>L51</x:v>
      </x:c>
      <x:c r="C3558" s="114" t="str">
        <x:v>AMEL</x:v>
      </x:c>
      <x:c r="D3558" s="116"/>
    </x:row>
    <x:row r="3559" ht="15" customHeight="1">
      <x:c r="A3559" s="112" t="str">
        <x:v>9</x:v>
      </x:c>
      <x:c r="B3559" s="114" t="str">
        <x:v>B52</x:v>
      </x:c>
      <x:c r="C3559" s="114" t="n">
        <x:v>49</x:v>
      </x:c>
      <x:c r="D3559" s="116"/>
    </x:row>
    <x:row r="3560" ht="15" customHeight="1">
      <x:c r="A3560" s="112" t="str">
        <x:v>9</x:v>
      </x:c>
      <x:c r="B3560" s="114" t="str">
        <x:v>C52</x:v>
      </x:c>
      <x:c r="C3560" s="114" t="str">
        <x:v>Nasywa</x:v>
      </x:c>
      <x:c r="D3560" s="116"/>
    </x:row>
    <x:row r="3561" ht="15" customHeight="1">
      <x:c r="A3561" s="112" t="str">
        <x:v>9</x:v>
      </x:c>
      <x:c r="B3561" s="114" t="str">
        <x:v>D52</x:v>
      </x:c>
      <x:c r="C3561" s="114" t="str">
        <x:v>Graduation</x:v>
      </x:c>
      <x:c r="D3561" s="116"/>
    </x:row>
    <x:row r="3562" ht="15" customHeight="1">
      <x:c r="A3562" s="112" t="str">
        <x:v>9</x:v>
      </x:c>
      <x:c r="B3562" s="114" t="str">
        <x:v>F52</x:v>
      </x:c>
      <x:c r="C3562" s="114" t="str">
        <x:v>2026-09-09T00:00:00</x:v>
      </x:c>
      <x:c r="D3562" s="116"/>
    </x:row>
    <x:row r="3563" ht="15" customHeight="1">
      <x:c r="A3563" s="112" t="str">
        <x:v>9</x:v>
      </x:c>
      <x:c r="B3563" s="114" t="str">
        <x:v>H52</x:v>
      </x:c>
      <x:c r="C3563" s="114" t="n">
        <x:v>250000</x:v>
      </x:c>
      <x:c r="D3563" s="116"/>
    </x:row>
    <x:row r="3564" ht="15" customHeight="1">
      <x:c r="A3564" s="112" t="str">
        <x:v>9</x:v>
      </x:c>
      <x:c r="B3564" s="114" t="str">
        <x:v>I52</x:v>
      </x:c>
      <x:c r="C3564" s="114" t="str">
        <x:v>Lunas</x:v>
      </x:c>
      <x:c r="D3564" s="116"/>
    </x:row>
    <x:row r="3565" ht="15" customHeight="1">
      <x:c r="A3565" s="112" t="str">
        <x:v>9</x:v>
      </x:c>
      <x:c r="B3565" s="114" t="str">
        <x:v>J52</x:v>
      </x:c>
      <x:c r="C3565" s="114" t="str">
        <x:v>Uploaded</x:v>
      </x:c>
      <x:c r="D3565" s="116"/>
    </x:row>
    <x:row r="3566" ht="15" customHeight="1">
      <x:c r="A3566" s="112" t="str">
        <x:v>9</x:v>
      </x:c>
      <x:c r="B3566" s="114" t="str">
        <x:v>K52</x:v>
      </x:c>
      <x:c r="C3566" s="114" t="str">
        <x:v>Pending</x:v>
      </x:c>
      <x:c r="D3566" s="116"/>
    </x:row>
    <x:row r="3567" ht="15" customHeight="1">
      <x:c r="A3567" s="112" t="str">
        <x:v>9</x:v>
      </x:c>
      <x:c r="B3567" s="114" t="str">
        <x:v>L52</x:v>
      </x:c>
      <x:c r="C3567" s="114" t="str">
        <x:v>INDAH</x:v>
      </x:c>
      <x:c r="D3567" s="116"/>
    </x:row>
    <x:row r="3568" ht="15" customHeight="1">
      <x:c r="A3568" s="112" t="str">
        <x:v>9</x:v>
      </x:c>
      <x:c r="B3568" s="114" t="str">
        <x:v>M52</x:v>
      </x:c>
      <x:c r="C3568" s="114" t="str">
        <x:v>ADIF</x:v>
      </x:c>
      <x:c r="D3568" s="116"/>
    </x:row>
    <x:row r="3569" ht="15" customHeight="1">
      <x:c r="A3569" s="112" t="str">
        <x:v>9</x:v>
      </x:c>
      <x:c r="B3569" s="114" t="str">
        <x:v>B53</x:v>
      </x:c>
      <x:c r="C3569" s="114" t="n">
        <x:v>50</x:v>
      </x:c>
      <x:c r="D3569" s="116"/>
    </x:row>
    <x:row r="3570" ht="15" customHeight="1">
      <x:c r="A3570" s="112" t="str">
        <x:v>9</x:v>
      </x:c>
      <x:c r="B3570" s="114" t="str">
        <x:v>C53</x:v>
      </x:c>
      <x:c r="C3570" s="114" t="str">
        <x:v>Tamalia Agustin</x:v>
      </x:c>
      <x:c r="D3570" s="116"/>
    </x:row>
    <x:row r="3571" ht="15" customHeight="1">
      <x:c r="A3571" s="112" t="str">
        <x:v>9</x:v>
      </x:c>
      <x:c r="B3571" s="114" t="str">
        <x:v>D53</x:v>
      </x:c>
      <x:c r="C3571" s="114" t="str">
        <x:v>Pas Foto</x:v>
      </x:c>
      <x:c r="D3571" s="116"/>
    </x:row>
    <x:row r="3572" ht="15" customHeight="1">
      <x:c r="A3572" s="112" t="str">
        <x:v>9</x:v>
      </x:c>
      <x:c r="B3572" s="114" t="str">
        <x:v>F53</x:v>
      </x:c>
      <x:c r="C3572" s="114" t="str">
        <x:v>10 sept</x:v>
      </x:c>
      <x:c r="D3572" s="116"/>
    </x:row>
    <x:row r="3573" ht="15" customHeight="1">
      <x:c r="A3573" s="112" t="str">
        <x:v>9</x:v>
      </x:c>
      <x:c r="B3573" s="114" t="str">
        <x:v>H53</x:v>
      </x:c>
      <x:c r="C3573" s="114" t="n">
        <x:v>100000</x:v>
      </x:c>
      <x:c r="D3573" s="116"/>
    </x:row>
    <x:row r="3574" ht="15" customHeight="1">
      <x:c r="A3574" s="112" t="str">
        <x:v>9</x:v>
      </x:c>
      <x:c r="B3574" s="114" t="str">
        <x:v>I53</x:v>
      </x:c>
      <x:c r="C3574" s="114" t="str">
        <x:v>DP</x:v>
      </x:c>
      <x:c r="D3574" s="116"/>
    </x:row>
    <x:row r="3575" ht="15" customHeight="1">
      <x:c r="A3575" s="112" t="str">
        <x:v>9</x:v>
      </x:c>
      <x:c r="B3575" s="114" t="str">
        <x:v>L53</x:v>
      </x:c>
      <x:c r="C3575" s="114" t="str">
        <x:v>AMEL</x:v>
      </x:c>
      <x:c r="D3575" s="116"/>
    </x:row>
    <x:row r="3576" ht="15" customHeight="1">
      <x:c r="A3576" s="112" t="str">
        <x:v>9</x:v>
      </x:c>
      <x:c r="B3576" s="114" t="str">
        <x:v>B54</x:v>
      </x:c>
      <x:c r="C3576" s="114" t="n">
        <x:v>51</x:v>
      </x:c>
      <x:c r="D3576" s="116"/>
    </x:row>
    <x:row r="3577" ht="15" customHeight="1">
      <x:c r="A3577" s="112" t="str">
        <x:v>9</x:v>
      </x:c>
      <x:c r="B3577" s="114" t="str">
        <x:v>C54</x:v>
      </x:c>
      <x:c r="C3577" s="114" t="str">
        <x:v>Nissa</x:v>
      </x:c>
      <x:c r="D3577" s="116"/>
    </x:row>
    <x:row r="3578" ht="15" customHeight="1">
      <x:c r="A3578" s="112" t="str">
        <x:v>9</x:v>
      </x:c>
      <x:c r="B3578" s="114" t="str">
        <x:v>D54</x:v>
      </x:c>
      <x:c r="C3578" s="114" t="str">
        <x:v>Graduation</x:v>
      </x:c>
      <x:c r="D3578" s="116"/>
    </x:row>
    <x:row r="3579" ht="15" customHeight="1">
      <x:c r="A3579" s="112" t="str">
        <x:v>9</x:v>
      </x:c>
      <x:c r="B3579" s="114" t="str">
        <x:v>F54</x:v>
      </x:c>
      <x:c r="C3579" s="114" t="str">
        <x:v>9 sept</x:v>
      </x:c>
      <x:c r="D3579" s="116"/>
    </x:row>
    <x:row r="3580" ht="15" customHeight="1">
      <x:c r="A3580" s="112" t="str">
        <x:v>9</x:v>
      </x:c>
      <x:c r="B3580" s="114" t="str">
        <x:v>H54</x:v>
      </x:c>
      <x:c r="C3580" s="114" t="n">
        <x:v>250000</x:v>
      </x:c>
      <x:c r="D3580" s="116"/>
    </x:row>
    <x:row r="3581" ht="15" customHeight="1">
      <x:c r="A3581" s="112" t="str">
        <x:v>9</x:v>
      </x:c>
      <x:c r="B3581" s="114" t="str">
        <x:v>I54</x:v>
      </x:c>
      <x:c r="C3581" s="114" t="str">
        <x:v>Lunas</x:v>
      </x:c>
      <x:c r="D3581" s="116"/>
    </x:row>
    <x:row r="3582" ht="15" customHeight="1">
      <x:c r="A3582" s="112" t="str">
        <x:v>9</x:v>
      </x:c>
      <x:c r="B3582" s="114" t="str">
        <x:v>J54</x:v>
      </x:c>
      <x:c r="C3582" s="114" t="str">
        <x:v>Uploaded</x:v>
      </x:c>
      <x:c r="D3582" s="116"/>
    </x:row>
    <x:row r="3583" ht="15" customHeight="1">
      <x:c r="A3583" s="112" t="str">
        <x:v>9</x:v>
      </x:c>
      <x:c r="B3583" s="114" t="str">
        <x:v>K54</x:v>
      </x:c>
      <x:c r="C3583" s="114" t="str">
        <x:v>Pending</x:v>
      </x:c>
      <x:c r="D3583" s="116"/>
    </x:row>
    <x:row r="3584" ht="15" customHeight="1">
      <x:c r="A3584" s="112" t="str">
        <x:v>9</x:v>
      </x:c>
      <x:c r="B3584" s="114" t="str">
        <x:v>L54</x:v>
      </x:c>
      <x:c r="C3584" s="114" t="str">
        <x:v>AMEL</x:v>
      </x:c>
      <x:c r="D3584" s="116"/>
    </x:row>
    <x:row r="3585" ht="15" customHeight="1">
      <x:c r="A3585" s="112" t="str">
        <x:v>9</x:v>
      </x:c>
      <x:c r="B3585" s="114" t="str">
        <x:v>M54</x:v>
      </x:c>
      <x:c r="C3585" s="114" t="str">
        <x:v>SAKA</x:v>
      </x:c>
      <x:c r="D3585" s="116"/>
    </x:row>
    <x:row r="3586" ht="15" customHeight="1">
      <x:c r="A3586" s="112" t="str">
        <x:v>9</x:v>
      </x:c>
      <x:c r="B3586" s="114" t="str">
        <x:v>B55</x:v>
      </x:c>
      <x:c r="C3586" s="114" t="n">
        <x:v>52</x:v>
      </x:c>
      <x:c r="D3586" s="116"/>
    </x:row>
    <x:row r="3587" ht="15" customHeight="1">
      <x:c r="A3587" s="112" t="str">
        <x:v>9</x:v>
      </x:c>
      <x:c r="B3587" s="114" t="str">
        <x:v>C55</x:v>
      </x:c>
      <x:c r="C3587" s="114" t="str">
        <x:v>Jijang</x:v>
      </x:c>
      <x:c r="D3587" s="116"/>
    </x:row>
    <x:row r="3588" ht="15" customHeight="1">
      <x:c r="A3588" s="112" t="str">
        <x:v>9</x:v>
      </x:c>
      <x:c r="B3588" s="114" t="str">
        <x:v>D55</x:v>
      </x:c>
      <x:c r="C3588" s="114" t="str">
        <x:v>Graduation</x:v>
      </x:c>
      <x:c r="D3588" s="116"/>
    </x:row>
    <x:row r="3589" ht="15" customHeight="1">
      <x:c r="A3589" s="112" t="str">
        <x:v>9</x:v>
      </x:c>
      <x:c r="B3589" s="114" t="str">
        <x:v>F55</x:v>
      </x:c>
      <x:c r="C3589" s="114" t="str">
        <x:v>9 sept</x:v>
      </x:c>
      <x:c r="D3589" s="116"/>
    </x:row>
    <x:row r="3590" ht="15" customHeight="1">
      <x:c r="A3590" s="112" t="str">
        <x:v>9</x:v>
      </x:c>
      <x:c r="B3590" s="114" t="str">
        <x:v>G55</x:v>
      </x:c>
      <x:c r="C3590" s="114" t="n">
        <x:v>0</x:v>
      </x:c>
      <x:c r="D3590" s="116"/>
    </x:row>
    <x:row r="3591" ht="15" customHeight="1">
      <x:c r="A3591" s="112" t="str">
        <x:v>9</x:v>
      </x:c>
      <x:c r="B3591" s="114" t="str">
        <x:v>H55</x:v>
      </x:c>
      <x:c r="C3591" s="114" t="n">
        <x:v>0</x:v>
      </x:c>
      <x:c r="D3591" s="116"/>
    </x:row>
    <x:row r="3592" ht="15" customHeight="1">
      <x:c r="A3592" s="112" t="str">
        <x:v>9</x:v>
      </x:c>
      <x:c r="B3592" s="114" t="str">
        <x:v>I55</x:v>
      </x:c>
      <x:c r="C3592" s="114" t="str">
        <x:v>Lunas</x:v>
      </x:c>
      <x:c r="D3592" s="116"/>
    </x:row>
    <x:row r="3593" ht="15" customHeight="1">
      <x:c r="A3593" s="112" t="str">
        <x:v>9</x:v>
      </x:c>
      <x:c r="B3593" s="114" t="str">
        <x:v>J55</x:v>
      </x:c>
      <x:c r="C3593" s="114" t="str">
        <x:v>Uploaded</x:v>
      </x:c>
      <x:c r="D3593" s="116"/>
    </x:row>
    <x:row r="3594" ht="15" customHeight="1">
      <x:c r="A3594" s="112" t="str">
        <x:v>9</x:v>
      </x:c>
      <x:c r="B3594" s="114" t="str">
        <x:v>K55</x:v>
      </x:c>
      <x:c r="C3594" s="114" t="str">
        <x:v>-</x:v>
      </x:c>
      <x:c r="D3594" s="116"/>
    </x:row>
    <x:row r="3595" ht="15" customHeight="1">
      <x:c r="A3595" s="112" t="str">
        <x:v>9</x:v>
      </x:c>
      <x:c r="B3595" s="114" t="str">
        <x:v>L55</x:v>
      </x:c>
      <x:c r="C3595" s="114" t="str">
        <x:v>AMEL</x:v>
      </x:c>
      <x:c r="D3595" s="116"/>
    </x:row>
    <x:row r="3596" ht="15" customHeight="1">
      <x:c r="A3596" s="112" t="str">
        <x:v>9</x:v>
      </x:c>
      <x:c r="B3596" s="114" t="str">
        <x:v>M55</x:v>
      </x:c>
      <x:c r="C3596" s="114" t="str">
        <x:v>ADIF</x:v>
      </x:c>
      <x:c r="D3596" s="116"/>
    </x:row>
    <x:row r="3597" ht="15" customHeight="1">
      <x:c r="A3597" s="112" t="str">
        <x:v>9</x:v>
      </x:c>
      <x:c r="B3597" s="114" t="str">
        <x:v>B56</x:v>
      </x:c>
      <x:c r="C3597" s="114" t="n">
        <x:v>53</x:v>
      </x:c>
      <x:c r="D3597" s="116"/>
    </x:row>
    <x:row r="3598" ht="15" customHeight="1">
      <x:c r="A3598" s="112" t="str">
        <x:v>9</x:v>
      </x:c>
      <x:c r="B3598" s="114" t="str">
        <x:v>C56</x:v>
      </x:c>
      <x:c r="C3598" s="114" t="str">
        <x:v> Novi</x:v>
      </x:c>
      <x:c r="D3598" s="116"/>
    </x:row>
    <x:row r="3599" ht="15" customHeight="1">
      <x:c r="A3599" s="112" t="str">
        <x:v>9</x:v>
      </x:c>
      <x:c r="B3599" s="114" t="str">
        <x:v>D56</x:v>
      </x:c>
      <x:c r="C3599" s="114" t="str">
        <x:v>Single</x:v>
      </x:c>
      <x:c r="D3599" s="116"/>
    </x:row>
    <x:row r="3600" ht="15" customHeight="1">
      <x:c r="A3600" s="112" t="str">
        <x:v>9</x:v>
      </x:c>
      <x:c r="B3600" s="114" t="str">
        <x:v>F56</x:v>
      </x:c>
      <x:c r="C3600" s="114" t="str">
        <x:v>10 sept</x:v>
      </x:c>
      <x:c r="D3600" s="116"/>
    </x:row>
    <x:row r="3601" ht="15" customHeight="1">
      <x:c r="A3601" s="112" t="str">
        <x:v>9</x:v>
      </x:c>
      <x:c r="B3601" s="114" t="str">
        <x:v>H56</x:v>
      </x:c>
      <x:c r="C3601" s="114" t="n">
        <x:v>100000</x:v>
      </x:c>
      <x:c r="D3601" s="116"/>
    </x:row>
    <x:row r="3602" ht="15" customHeight="1">
      <x:c r="A3602" s="112" t="str">
        <x:v>9</x:v>
      </x:c>
      <x:c r="B3602" s="114" t="str">
        <x:v>I56</x:v>
      </x:c>
      <x:c r="C3602" s="114" t="str">
        <x:v>Lunas</x:v>
      </x:c>
      <x:c r="D3602" s="116"/>
    </x:row>
    <x:row r="3603" ht="15" customHeight="1">
      <x:c r="A3603" s="112" t="str">
        <x:v>9</x:v>
      </x:c>
      <x:c r="B3603" s="114" t="str">
        <x:v>L56</x:v>
      </x:c>
      <x:c r="C3603" s="114" t="str">
        <x:v>AMEL</x:v>
      </x:c>
      <x:c r="D3603" s="116"/>
    </x:row>
    <x:row r="3604" ht="15" customHeight="1">
      <x:c r="A3604" s="112" t="str">
        <x:v>9</x:v>
      </x:c>
      <x:c r="B3604" s="114" t="str">
        <x:v>B57</x:v>
      </x:c>
      <x:c r="C3604" s="114" t="n">
        <x:v>54</x:v>
      </x:c>
      <x:c r="D3604" s="116"/>
    </x:row>
    <x:row r="3605" ht="15" customHeight="1">
      <x:c r="A3605" s="112" t="str">
        <x:v>9</x:v>
      </x:c>
      <x:c r="B3605" s="114" t="str">
        <x:v>B58</x:v>
      </x:c>
      <x:c r="C3605" s="114" t="n">
        <x:v>55</x:v>
      </x:c>
      <x:c r="D3605" s="116"/>
    </x:row>
    <x:row r="3606" ht="15" customHeight="1">
      <x:c r="A3606" s="112" t="str">
        <x:v>9</x:v>
      </x:c>
      <x:c r="B3606" s="114" t="str">
        <x:v>B59</x:v>
      </x:c>
      <x:c r="C3606" s="114" t="n">
        <x:v>56</x:v>
      </x:c>
      <x:c r="D3606" s="116"/>
    </x:row>
    <x:row r="3607" ht="15" customHeight="1">
      <x:c r="A3607" s="112" t="str">
        <x:v>9</x:v>
      </x:c>
      <x:c r="B3607" s="114" t="str">
        <x:v>B60</x:v>
      </x:c>
      <x:c r="C3607" s="114" t="n">
        <x:v>57</x:v>
      </x:c>
      <x:c r="D3607" s="116"/>
    </x:row>
    <x:row r="3608" ht="15" customHeight="1">
      <x:c r="A3608" s="112" t="str">
        <x:v>9</x:v>
      </x:c>
      <x:c r="B3608" s="114" t="str">
        <x:v>G61</x:v>
      </x:c>
      <x:c r="C3608" s="114" t="n">
        <x:v>3910000</x:v>
      </x:c>
      <x:c r="D3608" s="116" t="str">
        <x:v>=SUM(G4:G60)</x:v>
      </x:c>
    </x:row>
    <x:row r="3609" ht="15" customHeight="1">
      <x:c r="A3609" s="112" t="str">
        <x:v>9</x:v>
      </x:c>
      <x:c r="B3609" s="114" t="str">
        <x:v>H61</x:v>
      </x:c>
      <x:c r="C3609" s="114" t="n">
        <x:v>6275000</x:v>
      </x:c>
      <x:c r="D3609" s="116" t="str">
        <x:v>=SUM(H4:H60)</x:v>
      </x:c>
    </x:row>
    <x:row r="3610" ht="15" customHeight="1">
      <x:c r="A3610" s="112" t="str">
        <x:v>9</x:v>
      </x:c>
      <x:c r="B3610" s="114" t="str">
        <x:v>B64</x:v>
      </x:c>
      <x:c r="C3610" s="114" t="str">
        <x:v>No</x:v>
      </x:c>
      <x:c r="D3610" s="116"/>
    </x:row>
    <x:row r="3611" ht="15" customHeight="1">
      <x:c r="A3611" s="112" t="str">
        <x:v>9</x:v>
      </x:c>
      <x:c r="B3611" s="114" t="str">
        <x:v>C64</x:v>
      </x:c>
      <x:c r="C3611" s="114" t="str">
        <x:v>Keterangan</x:v>
      </x:c>
      <x:c r="D3611" s="116"/>
    </x:row>
    <x:row r="3612" ht="15" customHeight="1">
      <x:c r="A3612" s="112" t="str">
        <x:v>9</x:v>
      </x:c>
      <x:c r="B3612" s="114" t="str">
        <x:v>D64</x:v>
      </x:c>
      <x:c r="C3612" s="114" t="str">
        <x:v>Nominal</x:v>
      </x:c>
      <x:c r="D3612" s="116"/>
    </x:row>
    <x:row r="3613" ht="15" customHeight="1">
      <x:c r="A3613" s="112" t="str">
        <x:v>9</x:v>
      </x:c>
      <x:c r="B3613" s="114" t="str">
        <x:v>N64</x:v>
      </x:c>
      <x:c r="C3613" s="114" t="str">
        <x:v>Shift</x:v>
      </x:c>
      <x:c r="D3613" s="116"/>
    </x:row>
    <x:row r="3614" ht="15" customHeight="1">
      <x:c r="A3614" s="112" t="str">
        <x:v>9</x:v>
      </x:c>
      <x:c r="B3614" s="114" t="str">
        <x:v>O64</x:v>
      </x:c>
      <x:c r="C3614" s="114" t="str">
        <x:v>Nama</x:v>
      </x:c>
      <x:c r="D3614" s="116"/>
    </x:row>
    <x:row r="3615" ht="15" customHeight="1">
      <x:c r="A3615" s="112" t="str">
        <x:v>9</x:v>
      </x:c>
      <x:c r="B3615" s="114" t="str">
        <x:v>B65</x:v>
      </x:c>
      <x:c r="C3615" s="114" t="n">
        <x:v>1</x:v>
      </x:c>
      <x:c r="D3615" s="116"/>
    </x:row>
    <x:row r="3616" ht="15" customHeight="1">
      <x:c r="A3616" s="112" t="str">
        <x:v>9</x:v>
      </x:c>
      <x:c r="B3616" s="114" t="str">
        <x:v>C65</x:v>
      </x:c>
      <x:c r="C3616" s="114" t="str">
        <x:v>Pendapatan Tunai</x:v>
      </x:c>
      <x:c r="D3616" s="116"/>
    </x:row>
    <x:row r="3617" ht="15" customHeight="1">
      <x:c r="A3617" s="112" t="str">
        <x:v>9</x:v>
      </x:c>
      <x:c r="B3617" s="114" t="str">
        <x:v>D65</x:v>
      </x:c>
      <x:c r="C3617" s="114" t="n">
        <x:v>3910000</x:v>
      </x:c>
      <x:c r="D3617" s="116" t="str">
        <x:v>=SUM(G61)</x:v>
      </x:c>
    </x:row>
    <x:row r="3618" ht="15" customHeight="1">
      <x:c r="A3618" s="112" t="str">
        <x:v>9</x:v>
      </x:c>
      <x:c r="B3618" s="114" t="str">
        <x:v>N65</x:v>
      </x:c>
      <x:c r="C3618" s="114" t="str">
        <x:v>Admin 1</x:v>
      </x:c>
      <x:c r="D3618" s="116"/>
    </x:row>
    <x:row r="3619" ht="15" customHeight="1">
      <x:c r="A3619" s="112" t="str">
        <x:v>9</x:v>
      </x:c>
      <x:c r="B3619" s="114" t="str">
        <x:v>O65</x:v>
      </x:c>
      <x:c r="C3619" s="114" t="str">
        <x:v>INDAH</x:v>
      </x:c>
      <x:c r="D3619" s="116"/>
    </x:row>
    <x:row r="3620" ht="15" customHeight="1">
      <x:c r="A3620" s="112" t="str">
        <x:v>9</x:v>
      </x:c>
      <x:c r="B3620" s="114" t="str">
        <x:v>B66</x:v>
      </x:c>
      <x:c r="C3620" s="114" t="n">
        <x:v>2</x:v>
      </x:c>
      <x:c r="D3620" s="116"/>
    </x:row>
    <x:row r="3621" ht="15" customHeight="1">
      <x:c r="A3621" s="112" t="str">
        <x:v>9</x:v>
      </x:c>
      <x:c r="B3621" s="114" t="str">
        <x:v>C66</x:v>
      </x:c>
      <x:c r="C3621" s="114" t="str">
        <x:v>rental baterai cinemon</x:v>
      </x:c>
      <x:c r="D3621" s="116"/>
    </x:row>
    <x:row r="3622" ht="15" customHeight="1">
      <x:c r="A3622" s="112" t="str">
        <x:v>9</x:v>
      </x:c>
      <x:c r="B3622" s="114" t="str">
        <x:v>D66</x:v>
      </x:c>
      <x:c r="C3622" s="114" t="n">
        <x:v>-110000</x:v>
      </x:c>
      <x:c r="D3622" s="116"/>
    </x:row>
    <x:row r="3623" ht="15" customHeight="1">
      <x:c r="A3623" s="112" t="str">
        <x:v>9</x:v>
      </x:c>
      <x:c r="B3623" s="114" t="str">
        <x:v>L66</x:v>
      </x:c>
      <x:c r="C3623" s="114" t="str">
        <x:v>indah, amel, addel</x:v>
      </x:c>
      <x:c r="D3623" s="116"/>
    </x:row>
    <x:row r="3624" ht="15" customHeight="1">
      <x:c r="A3624" s="112" t="str">
        <x:v>9</x:v>
      </x:c>
      <x:c r="B3624" s="114" t="str">
        <x:v>N66</x:v>
      </x:c>
      <x:c r="C3624" s="114" t="str">
        <x:v>Admin 2</x:v>
      </x:c>
      <x:c r="D3624" s="116"/>
    </x:row>
    <x:row r="3625" ht="15" customHeight="1">
      <x:c r="A3625" s="112" t="str">
        <x:v>9</x:v>
      </x:c>
      <x:c r="B3625" s="114" t="str">
        <x:v>O66</x:v>
      </x:c>
      <x:c r="C3625" s="114" t="str">
        <x:v>AMEL</x:v>
      </x:c>
      <x:c r="D3625" s="116"/>
    </x:row>
    <x:row r="3626" ht="15" customHeight="1">
      <x:c r="A3626" s="112" t="str">
        <x:v>9</x:v>
      </x:c>
      <x:c r="B3626" s="114" t="str">
        <x:v>B67</x:v>
      </x:c>
      <x:c r="C3626" s="114" t="n">
        <x:v>3</x:v>
      </x:c>
      <x:c r="D3626" s="116"/>
    </x:row>
    <x:row r="3627" ht="15" customHeight="1">
      <x:c r="A3627" s="112" t="str">
        <x:v>9</x:v>
      </x:c>
      <x:c r="B3627" s="114" t="str">
        <x:v>C67</x:v>
      </x:c>
      <x:c r="C3627" s="114" t="str">
        <x:v>makan wisuda day 2</x:v>
      </x:c>
      <x:c r="D3627" s="116"/>
    </x:row>
    <x:row r="3628" ht="15" customHeight="1">
      <x:c r="A3628" s="112" t="str">
        <x:v>9</x:v>
      </x:c>
      <x:c r="B3628" s="114" t="str">
        <x:v>D67</x:v>
      </x:c>
      <x:c r="C3628" s="114" t="n">
        <x:v>-125000</x:v>
      </x:c>
      <x:c r="D3628" s="116"/>
    </x:row>
    <x:row r="3629" ht="15" customHeight="1">
      <x:c r="A3629" s="112" t="str">
        <x:v>9</x:v>
      </x:c>
      <x:c r="B3629" s="114" t="str">
        <x:v>L67</x:v>
      </x:c>
      <x:c r="C3629" s="114" t="str">
        <x:v>adif, saka, fahme, vero</x:v>
      </x:c>
      <x:c r="D3629" s="116"/>
    </x:row>
    <x:row r="3630" ht="15" customHeight="1">
      <x:c r="A3630" s="112" t="str">
        <x:v>9</x:v>
      </x:c>
      <x:c r="B3630" s="114" t="str">
        <x:v>N67</x:v>
      </x:c>
      <x:c r="C3630" s="114" t="str">
        <x:v>Fotografer 1</x:v>
      </x:c>
      <x:c r="D3630" s="116"/>
    </x:row>
    <x:row r="3631" ht="15" customHeight="1">
      <x:c r="A3631" s="112" t="str">
        <x:v>9</x:v>
      </x:c>
      <x:c r="B3631" s="114" t="str">
        <x:v>O67</x:v>
      </x:c>
      <x:c r="C3631" s="114" t="str">
        <x:v>ADIF</x:v>
      </x:c>
      <x:c r="D3631" s="116"/>
    </x:row>
    <x:row r="3632" ht="15" customHeight="1">
      <x:c r="A3632" s="112" t="str">
        <x:v>9</x:v>
      </x:c>
      <x:c r="B3632" s="114" t="str">
        <x:v>B68</x:v>
      </x:c>
      <x:c r="C3632" s="114" t="n">
        <x:v>4</x:v>
      </x:c>
      <x:c r="D3632" s="116"/>
    </x:row>
    <x:row r="3633" ht="15" customHeight="1">
      <x:c r="A3633" s="112" t="str">
        <x:v>9</x:v>
      </x:c>
      <x:c r="B3633" s="114" t="str">
        <x:v>N68</x:v>
      </x:c>
      <x:c r="C3633" s="114" t="str">
        <x:v>Fotografer 2</x:v>
      </x:c>
      <x:c r="D3633" s="116"/>
    </x:row>
    <x:row r="3634" ht="15" customHeight="1">
      <x:c r="A3634" s="112" t="str">
        <x:v>9</x:v>
      </x:c>
      <x:c r="B3634" s="114" t="str">
        <x:v>O68</x:v>
      </x:c>
      <x:c r="C3634" s="114" t="str">
        <x:v>SAKA</x:v>
      </x:c>
      <x:c r="D3634" s="116"/>
    </x:row>
    <x:row r="3635" ht="15" customHeight="1">
      <x:c r="A3635" s="112" t="str">
        <x:v>9</x:v>
      </x:c>
      <x:c r="B3635" s="114" t="str">
        <x:v>B69</x:v>
      </x:c>
      <x:c r="C3635" s="114" t="n">
        <x:v>5</x:v>
      </x:c>
      <x:c r="D3635" s="116"/>
    </x:row>
    <x:row r="3636" ht="15" customHeight="1">
      <x:c r="A3636" s="112" t="str">
        <x:v>9</x:v>
      </x:c>
      <x:c r="B3636" s="114" t="str">
        <x:v>B70</x:v>
      </x:c>
      <x:c r="C3636" s="114" t="n">
        <x:v>6</x:v>
      </x:c>
      <x:c r="D3636" s="116"/>
    </x:row>
    <x:row r="3637" ht="15" customHeight="1">
      <x:c r="A3637" s="112" t="str">
        <x:v>9</x:v>
      </x:c>
      <x:c r="B3637" s="114" t="str">
        <x:v>K70</x:v>
      </x:c>
      <x:c r="C3637" s="114" t="str">
        <x:v>KPI HARIAN | SKALA 1-5</x:v>
      </x:c>
      <x:c r="D3637" s="116"/>
    </x:row>
    <x:row r="3638" ht="15" customHeight="1">
      <x:c r="A3638" s="112" t="str">
        <x:v>9</x:v>
      </x:c>
      <x:c r="B3638" s="114" t="str">
        <x:v>B71</x:v>
      </x:c>
      <x:c r="C3638" s="114" t="n">
        <x:v>7</x:v>
      </x:c>
      <x:c r="D3638" s="116"/>
    </x:row>
    <x:row r="3639" ht="15" customHeight="1">
      <x:c r="A3639" s="112" t="str">
        <x:v>9</x:v>
      </x:c>
      <x:c r="B3639" s="114" t="str">
        <x:v>K71</x:v>
      </x:c>
      <x:c r="C3639" s="114" t="str">
        <x:v>Nama</x:v>
      </x:c>
      <x:c r="D3639" s="116"/>
    </x:row>
    <x:row r="3640" ht="15" customHeight="1">
      <x:c r="A3640" s="112" t="str">
        <x:v>9</x:v>
      </x:c>
      <x:c r="B3640" s="114" t="str">
        <x:v>L71</x:v>
      </x:c>
      <x:c r="C3640" s="114" t="str">
        <x:v>Disiplin</x:v>
      </x:c>
      <x:c r="D3640" s="116"/>
    </x:row>
    <x:row r="3641" ht="15" customHeight="1">
      <x:c r="A3641" s="112" t="str">
        <x:v>9</x:v>
      </x:c>
      <x:c r="B3641" s="114" t="str">
        <x:v>M71</x:v>
      </x:c>
      <x:c r="C3641" s="114" t="str">
        <x:v>Akurasi</x:v>
      </x:c>
      <x:c r="D3641" s="116"/>
    </x:row>
    <x:row r="3642" ht="15" customHeight="1">
      <x:c r="A3642" s="112" t="str">
        <x:v>9</x:v>
      </x:c>
      <x:c r="B3642" s="114" t="str">
        <x:v>N71</x:v>
      </x:c>
      <x:c r="C3642" s="114" t="str">
        <x:v>SOP</x:v>
      </x:c>
      <x:c r="D3642" s="116"/>
    </x:row>
    <x:row r="3643" ht="15" customHeight="1">
      <x:c r="A3643" s="112" t="str">
        <x:v>9</x:v>
      </x:c>
      <x:c r="B3643" s="114" t="str">
        <x:v>O71</x:v>
      </x:c>
      <x:c r="C3643" s="114" t="str">
        <x:v>Client</x:v>
      </x:c>
      <x:c r="D3643" s="116"/>
    </x:row>
    <x:row r="3644" ht="15" customHeight="1">
      <x:c r="A3644" s="112" t="str">
        <x:v>9</x:v>
      </x:c>
      <x:c r="B3644" s="114" t="str">
        <x:v>P71</x:v>
      </x:c>
      <x:c r="C3644" s="114" t="str">
        <x:v>Produktivitas</x:v>
      </x:c>
      <x:c r="D3644" s="116"/>
    </x:row>
    <x:row r="3645" ht="15" customHeight="1">
      <x:c r="A3645" s="112" t="str">
        <x:v>9</x:v>
      </x:c>
      <x:c r="B3645" s="114" t="str">
        <x:v>AC71</x:v>
      </x:c>
      <x:c r="C3645" s="114" t="str">
        <x:v>KPI Score Helper</x:v>
      </x:c>
      <x:c r="D3645" s="116"/>
    </x:row>
    <x:row r="3646" ht="15" customHeight="1">
      <x:c r="A3646" s="112" t="str">
        <x:v>9</x:v>
      </x:c>
      <x:c r="B3646" s="114" t="str">
        <x:v>AD71</x:v>
      </x:c>
      <x:c r="C3646" s="114" t="str">
        <x:v>Status Helper</x:v>
      </x:c>
      <x:c r="D3646" s="116"/>
    </x:row>
    <x:row r="3647" ht="15" customHeight="1">
      <x:c r="A3647" s="112" t="str">
        <x:v>9</x:v>
      </x:c>
      <x:c r="B3647" s="114" t="str">
        <x:v>AE71</x:v>
      </x:c>
      <x:c r="C3647" s="114" t="str">
        <x:v>Role Helper</x:v>
      </x:c>
      <x:c r="D3647" s="116"/>
    </x:row>
    <x:row r="3648" ht="15" customHeight="1">
      <x:c r="A3648" s="112" t="str">
        <x:v>9</x:v>
      </x:c>
      <x:c r="B3648" s="114" t="str">
        <x:v>AF71</x:v>
      </x:c>
      <x:c r="C3648" s="114" t="str">
        <x:v>Evaluated Flag</x:v>
      </x:c>
      <x:c r="D3648" s="116"/>
    </x:row>
    <x:row r="3649" ht="15" customHeight="1">
      <x:c r="A3649" s="112" t="str">
        <x:v>9</x:v>
      </x:c>
      <x:c r="B3649" s="114" t="str">
        <x:v>AG71</x:v>
      </x:c>
      <x:c r="C3649" s="114" t="str">
        <x:v>Effective Name</x:v>
      </x:c>
      <x:c r="D3649" s="116"/>
    </x:row>
    <x:row r="3650" ht="15" customHeight="1">
      <x:c r="A3650" s="112" t="str">
        <x:v>9</x:v>
      </x:c>
      <x:c r="B3650" s="114" t="str">
        <x:v>B72</x:v>
      </x:c>
      <x:c r="C3650" s="114" t="n">
        <x:v>8</x:v>
      </x:c>
      <x:c r="D3650" s="116"/>
    </x:row>
    <x:row r="3651" ht="15" customHeight="1">
      <x:c r="A3651" s="112" t="str">
        <x:v>9</x:v>
      </x:c>
      <x:c r="B3651" s="114" t="str">
        <x:v>K72</x:v>
      </x:c>
      <x:c r="C3651" s="114" t="str">
        <x:v>INDAH</x:v>
      </x:c>
      <x:c r="D3651" s="116" t="str">
        <x:v>=IF(O65="","",O65)</x:v>
      </x:c>
    </x:row>
    <x:row r="3652" ht="15" customHeight="1">
      <x:c r="A3652" s="112" t="str">
        <x:v>9</x:v>
      </x:c>
      <x:c r="B3652" s="114" t="str">
        <x:v>L72</x:v>
      </x:c>
      <x:c r="C3652" s="114" t="n">
        <x:v>5</x:v>
      </x:c>
      <x:c r="D3652" s="116"/>
    </x:row>
    <x:row r="3653" ht="15" customHeight="1">
      <x:c r="A3653" s="112" t="str">
        <x:v>9</x:v>
      </x:c>
      <x:c r="B3653" s="114" t="str">
        <x:v>M72</x:v>
      </x:c>
      <x:c r="C3653" s="114" t="n">
        <x:v>5</x:v>
      </x:c>
      <x:c r="D3653" s="116"/>
    </x:row>
    <x:row r="3654" ht="15" customHeight="1">
      <x:c r="A3654" s="112" t="str">
        <x:v>9</x:v>
      </x:c>
      <x:c r="B3654" s="114" t="str">
        <x:v>N72</x:v>
      </x:c>
      <x:c r="C3654" s="114" t="n">
        <x:v>5</x:v>
      </x:c>
      <x:c r="D3654" s="116"/>
    </x:row>
    <x:row r="3655" ht="15" customHeight="1">
      <x:c r="A3655" s="112" t="str">
        <x:v>9</x:v>
      </x:c>
      <x:c r="B3655" s="114" t="str">
        <x:v>O72</x:v>
      </x:c>
      <x:c r="C3655" s="114" t="n">
        <x:v>5</x:v>
      </x:c>
      <x:c r="D3655" s="116"/>
    </x:row>
    <x:row r="3656" ht="15" customHeight="1">
      <x:c r="A3656" s="112" t="str">
        <x:v>9</x:v>
      </x:c>
      <x:c r="B3656" s="114" t="str">
        <x:v>P72</x:v>
      </x:c>
      <x:c r="C3656" s="114" t="n">
        <x:v>5</x:v>
      </x:c>
      <x:c r="D3656" s="116"/>
    </x:row>
    <x:row r="3657" ht="15" customHeight="1">
      <x:c r="A3657" s="112" t="str">
        <x:v>9</x:v>
      </x:c>
      <x:c r="B3657" s="114" t="str">
        <x:v>AC72</x:v>
      </x:c>
      <x:c r="C3657" s="114" t="n">
        <x:v>100</x:v>
      </x:c>
      <x:c r="D3657" s="116" t="str">
        <x:v>=IF(AG72="","",IF(COUNT(L72:P72)&lt;5,"",L72/5*20+M72/5*25+N72/5*25+O72/5*15+P72/5*15))</x:v>
      </x:c>
    </x:row>
    <x:row r="3658" ht="15" customHeight="1">
      <x:c r="A3658" s="112" t="str">
        <x:v>9</x:v>
      </x:c>
      <x:c r="B3658" s="114" t="str">
        <x:v>AD72</x:v>
      </x:c>
      <x:c r="C3658" s="114" t="str">
        <x:v>Sangat Baik</x:v>
      </x:c>
      <x:c r="D3658" s="116" t="str">
        <x:v>=IF(AC72="","",IF(AC72&gt;=90,"Sangat Baik",IF(AC72&gt;=80,"Baik",IF(AC72&gt;=70,"Coaching","Underperform"))))</x:v>
      </x:c>
    </x:row>
    <x:row r="3659" ht="15" customHeight="1">
      <x:c r="A3659" s="112" t="str">
        <x:v>9</x:v>
      </x:c>
      <x:c r="B3659" s="114" t="str">
        <x:v>AE72</x:v>
      </x:c>
      <x:c r="C3659" s="114" t="str">
        <x:v>Admin/CS</x:v>
      </x:c>
      <x:c r="D3659" s="116" t="str">
        <x:v>=IF(AG72="","",IF(OR(AG72="INDAH",AG72="ADDEL",AG72="AMEL",AG72="PENTIL",AG72="JIJANG"),"Admin/CS","Fotografer"))</x:v>
      </x:c>
    </x:row>
    <x:row r="3660" ht="15" customHeight="1">
      <x:c r="A3660" s="112" t="str">
        <x:v>9</x:v>
      </x:c>
      <x:c r="B3660" s="114" t="str">
        <x:v>AF72</x:v>
      </x:c>
      <x:c r="C3660" s="114" t="n">
        <x:v>1</x:v>
      </x:c>
      <x:c r="D3660" s="116" t="str">
        <x:v>=IF(OR(AG72="",COUNT(L72:P72)&lt;5),"",1)</x:v>
      </x:c>
    </x:row>
    <x:row r="3661" ht="15" customHeight="1">
      <x:c r="A3661" s="112" t="str">
        <x:v>9</x:v>
      </x:c>
      <x:c r="B3661" s="114" t="str">
        <x:v>AG72</x:v>
      </x:c>
      <x:c r="C3661" s="114" t="str">
        <x:v>INDAH</x:v>
      </x:c>
      <x:c r="D3661" s="116" t="str">
        <x:v>=IFERROR(K72,"")</x:v>
      </x:c>
    </x:row>
    <x:row r="3662" ht="15" customHeight="1">
      <x:c r="A3662" s="112" t="str">
        <x:v>9</x:v>
      </x:c>
      <x:c r="B3662" s="114" t="str">
        <x:v>B73</x:v>
      </x:c>
      <x:c r="C3662" s="114" t="n">
        <x:v>9</x:v>
      </x:c>
      <x:c r="D3662" s="116"/>
    </x:row>
    <x:row r="3663" ht="15" customHeight="1">
      <x:c r="A3663" s="112" t="str">
        <x:v>9</x:v>
      </x:c>
      <x:c r="B3663" s="114" t="str">
        <x:v>K73</x:v>
      </x:c>
      <x:c r="C3663" s="114" t="str">
        <x:v>AMEL</x:v>
      </x:c>
      <x:c r="D3663" s="116" t="str">
        <x:v>=IF(O66="","",O66)</x:v>
      </x:c>
    </x:row>
    <x:row r="3664" ht="15" customHeight="1">
      <x:c r="A3664" s="112" t="str">
        <x:v>9</x:v>
      </x:c>
      <x:c r="B3664" s="114" t="str">
        <x:v>L73</x:v>
      </x:c>
      <x:c r="C3664" s="114" t="n">
        <x:v>5</x:v>
      </x:c>
      <x:c r="D3664" s="116"/>
    </x:row>
    <x:row r="3665" ht="15" customHeight="1">
      <x:c r="A3665" s="112" t="str">
        <x:v>9</x:v>
      </x:c>
      <x:c r="B3665" s="114" t="str">
        <x:v>M73</x:v>
      </x:c>
      <x:c r="C3665" s="114" t="n">
        <x:v>5</x:v>
      </x:c>
      <x:c r="D3665" s="116"/>
    </x:row>
    <x:row r="3666" ht="15" customHeight="1">
      <x:c r="A3666" s="112" t="str">
        <x:v>9</x:v>
      </x:c>
      <x:c r="B3666" s="114" t="str">
        <x:v>N73</x:v>
      </x:c>
      <x:c r="C3666" s="114" t="n">
        <x:v>5</x:v>
      </x:c>
      <x:c r="D3666" s="116"/>
    </x:row>
    <x:row r="3667" ht="15" customHeight="1">
      <x:c r="A3667" s="112" t="str">
        <x:v>9</x:v>
      </x:c>
      <x:c r="B3667" s="114" t="str">
        <x:v>O73</x:v>
      </x:c>
      <x:c r="C3667" s="114" t="n">
        <x:v>5</x:v>
      </x:c>
      <x:c r="D3667" s="116"/>
    </x:row>
    <x:row r="3668" ht="15" customHeight="1">
      <x:c r="A3668" s="112" t="str">
        <x:v>9</x:v>
      </x:c>
      <x:c r="B3668" s="114" t="str">
        <x:v>P73</x:v>
      </x:c>
      <x:c r="C3668" s="114" t="n">
        <x:v>5</x:v>
      </x:c>
      <x:c r="D3668" s="116"/>
    </x:row>
    <x:row r="3669" ht="15" customHeight="1">
      <x:c r="A3669" s="112" t="str">
        <x:v>9</x:v>
      </x:c>
      <x:c r="B3669" s="114" t="str">
        <x:v>AC73</x:v>
      </x:c>
      <x:c r="C3669" s="114" t="n">
        <x:v>100</x:v>
      </x:c>
      <x:c r="D3669" s="116" t="str">
        <x:v>=IF(AG73="","",IF(COUNT(L73:P73)&lt;5,"",L73/5*20+M73/5*25+N73/5*25+O73/5*15+P73/5*15))</x:v>
      </x:c>
    </x:row>
    <x:row r="3670" ht="15" customHeight="1">
      <x:c r="A3670" s="112" t="str">
        <x:v>9</x:v>
      </x:c>
      <x:c r="B3670" s="114" t="str">
        <x:v>AD73</x:v>
      </x:c>
      <x:c r="C3670" s="114" t="str">
        <x:v>Sangat Baik</x:v>
      </x:c>
      <x:c r="D3670" s="116" t="str">
        <x:v>=IF(AC73="","",IF(AC73&gt;=90,"Sangat Baik",IF(AC73&gt;=80,"Baik",IF(AC73&gt;=70,"Coaching","Underperform"))))</x:v>
      </x:c>
    </x:row>
    <x:row r="3671" ht="15" customHeight="1">
      <x:c r="A3671" s="112" t="str">
        <x:v>9</x:v>
      </x:c>
      <x:c r="B3671" s="114" t="str">
        <x:v>AE73</x:v>
      </x:c>
      <x:c r="C3671" s="114" t="str">
        <x:v>Admin/CS</x:v>
      </x:c>
      <x:c r="D3671" s="116" t="str">
        <x:v>=IF(AG73="","",IF(OR(AG73="INDAH",AG73="ADDEL",AG73="AMEL",AG73="PENTIL",AG73="JIJANG"),"Admin/CS","Fotografer"))</x:v>
      </x:c>
    </x:row>
    <x:row r="3672" ht="15" customHeight="1">
      <x:c r="A3672" s="112" t="str">
        <x:v>9</x:v>
      </x:c>
      <x:c r="B3672" s="114" t="str">
        <x:v>AF73</x:v>
      </x:c>
      <x:c r="C3672" s="114" t="n">
        <x:v>1</x:v>
      </x:c>
      <x:c r="D3672" s="116" t="str">
        <x:v>=IF(OR(AG73="",COUNT(L73:P73)&lt;5),"",1)</x:v>
      </x:c>
    </x:row>
    <x:row r="3673" ht="15" customHeight="1">
      <x:c r="A3673" s="112" t="str">
        <x:v>9</x:v>
      </x:c>
      <x:c r="B3673" s="114" t="str">
        <x:v>AG73</x:v>
      </x:c>
      <x:c r="C3673" s="114" t="str">
        <x:v>AMEL</x:v>
      </x:c>
      <x:c r="D3673" s="116" t="str">
        <x:v>=IFERROR(K73,"")</x:v>
      </x:c>
    </x:row>
    <x:row r="3674" ht="15" customHeight="1">
      <x:c r="A3674" s="112" t="str">
        <x:v>9</x:v>
      </x:c>
      <x:c r="B3674" s="114" t="str">
        <x:v>B74</x:v>
      </x:c>
      <x:c r="C3674" s="114" t="n">
        <x:v>10</x:v>
      </x:c>
      <x:c r="D3674" s="116"/>
    </x:row>
    <x:row r="3675" ht="15" customHeight="1">
      <x:c r="A3675" s="112" t="str">
        <x:v>9</x:v>
      </x:c>
      <x:c r="B3675" s="114" t="str">
        <x:v>K74</x:v>
      </x:c>
      <x:c r="C3675" s="114" t="str">
        <x:v>ADIF</x:v>
      </x:c>
      <x:c r="D3675" s="116" t="str">
        <x:v>=IF(O67="","",O67)</x:v>
      </x:c>
    </x:row>
    <x:row r="3676" ht="15" customHeight="1">
      <x:c r="A3676" s="112" t="str">
        <x:v>9</x:v>
      </x:c>
      <x:c r="B3676" s="114" t="str">
        <x:v>L74</x:v>
      </x:c>
      <x:c r="C3676" s="114" t="n">
        <x:v>5</x:v>
      </x:c>
      <x:c r="D3676" s="116"/>
    </x:row>
    <x:row r="3677" ht="15" customHeight="1">
      <x:c r="A3677" s="112" t="str">
        <x:v>9</x:v>
      </x:c>
      <x:c r="B3677" s="114" t="str">
        <x:v>M74</x:v>
      </x:c>
      <x:c r="C3677" s="114" t="n">
        <x:v>5</x:v>
      </x:c>
      <x:c r="D3677" s="116"/>
    </x:row>
    <x:row r="3678" ht="15" customHeight="1">
      <x:c r="A3678" s="112" t="str">
        <x:v>9</x:v>
      </x:c>
      <x:c r="B3678" s="114" t="str">
        <x:v>N74</x:v>
      </x:c>
      <x:c r="C3678" s="114" t="n">
        <x:v>5</x:v>
      </x:c>
      <x:c r="D3678" s="116"/>
    </x:row>
    <x:row r="3679" ht="15" customHeight="1">
      <x:c r="A3679" s="112" t="str">
        <x:v>9</x:v>
      </x:c>
      <x:c r="B3679" s="114" t="str">
        <x:v>O74</x:v>
      </x:c>
      <x:c r="C3679" s="114" t="n">
        <x:v>5</x:v>
      </x:c>
      <x:c r="D3679" s="116"/>
    </x:row>
    <x:row r="3680" ht="15" customHeight="1">
      <x:c r="A3680" s="112" t="str">
        <x:v>9</x:v>
      </x:c>
      <x:c r="B3680" s="114" t="str">
        <x:v>P74</x:v>
      </x:c>
      <x:c r="C3680" s="114" t="n">
        <x:v>5</x:v>
      </x:c>
      <x:c r="D3680" s="116"/>
    </x:row>
    <x:row r="3681" ht="15" customHeight="1">
      <x:c r="A3681" s="112" t="str">
        <x:v>9</x:v>
      </x:c>
      <x:c r="B3681" s="114" t="str">
        <x:v>AC74</x:v>
      </x:c>
      <x:c r="C3681" s="114" t="n">
        <x:v>100</x:v>
      </x:c>
      <x:c r="D3681" s="116" t="str">
        <x:v>=IF(AG74="","",IF(COUNT(L74:P74)&lt;5,"",L74/5*20+M74/5*25+N74/5*25+O74/5*15+P74/5*15))</x:v>
      </x:c>
    </x:row>
    <x:row r="3682" ht="15" customHeight="1">
      <x:c r="A3682" s="112" t="str">
        <x:v>9</x:v>
      </x:c>
      <x:c r="B3682" s="114" t="str">
        <x:v>AD74</x:v>
      </x:c>
      <x:c r="C3682" s="114" t="str">
        <x:v>Sangat Baik</x:v>
      </x:c>
      <x:c r="D3682" s="116" t="str">
        <x:v>=IF(AC74="","",IF(AC74&gt;=90,"Sangat Baik",IF(AC74&gt;=80,"Baik",IF(AC74&gt;=70,"Coaching","Underperform"))))</x:v>
      </x:c>
    </x:row>
    <x:row r="3683" ht="15" customHeight="1">
      <x:c r="A3683" s="112" t="str">
        <x:v>9</x:v>
      </x:c>
      <x:c r="B3683" s="114" t="str">
        <x:v>AE74</x:v>
      </x:c>
      <x:c r="C3683" s="114" t="str">
        <x:v>Fotografer</x:v>
      </x:c>
      <x:c r="D3683" s="116" t="str">
        <x:v>=IF(AG74="","",IF(OR(AG74="INDAH",AG74="ADDEL",AG74="AMEL",AG74="PENTIL",AG74="JIJANG"),"Admin/CS","Fotografer"))</x:v>
      </x:c>
    </x:row>
    <x:row r="3684" ht="15" customHeight="1">
      <x:c r="A3684" s="112" t="str">
        <x:v>9</x:v>
      </x:c>
      <x:c r="B3684" s="114" t="str">
        <x:v>AF74</x:v>
      </x:c>
      <x:c r="C3684" s="114" t="n">
        <x:v>1</x:v>
      </x:c>
      <x:c r="D3684" s="116" t="str">
        <x:v>=IF(OR(AG74="",COUNT(L74:P74)&lt;5),"",1)</x:v>
      </x:c>
    </x:row>
    <x:row r="3685" ht="15" customHeight="1">
      <x:c r="A3685" s="112" t="str">
        <x:v>9</x:v>
      </x:c>
      <x:c r="B3685" s="114" t="str">
        <x:v>AG74</x:v>
      </x:c>
      <x:c r="C3685" s="114" t="str">
        <x:v>ADIF</x:v>
      </x:c>
      <x:c r="D3685" s="116" t="str">
        <x:v>=IFERROR(K74,"")</x:v>
      </x:c>
    </x:row>
    <x:row r="3686" ht="15" customHeight="1">
      <x:c r="A3686" s="112" t="str">
        <x:v>9</x:v>
      </x:c>
      <x:c r="B3686" s="114" t="str">
        <x:v>B75</x:v>
      </x:c>
      <x:c r="C3686" s="114" t="n">
        <x:v>11</x:v>
      </x:c>
      <x:c r="D3686" s="116"/>
    </x:row>
    <x:row r="3687" ht="15" customHeight="1">
      <x:c r="A3687" s="112" t="str">
        <x:v>9</x:v>
      </x:c>
      <x:c r="B3687" s="114" t="str">
        <x:v>K75</x:v>
      </x:c>
      <x:c r="C3687" s="114" t="str">
        <x:v>SAKA</x:v>
      </x:c>
      <x:c r="D3687" s="116" t="str">
        <x:v>=IF(O68="","",O68)</x:v>
      </x:c>
    </x:row>
    <x:row r="3688" ht="15" customHeight="1">
      <x:c r="A3688" s="112" t="str">
        <x:v>9</x:v>
      </x:c>
      <x:c r="B3688" s="114" t="str">
        <x:v>L75</x:v>
      </x:c>
      <x:c r="C3688" s="114" t="n">
        <x:v>5</x:v>
      </x:c>
      <x:c r="D3688" s="116"/>
    </x:row>
    <x:row r="3689" ht="15" customHeight="1">
      <x:c r="A3689" s="112" t="str">
        <x:v>9</x:v>
      </x:c>
      <x:c r="B3689" s="114" t="str">
        <x:v>M75</x:v>
      </x:c>
      <x:c r="C3689" s="114" t="n">
        <x:v>5</x:v>
      </x:c>
      <x:c r="D3689" s="116"/>
    </x:row>
    <x:row r="3690" ht="15" customHeight="1">
      <x:c r="A3690" s="112" t="str">
        <x:v>9</x:v>
      </x:c>
      <x:c r="B3690" s="114" t="str">
        <x:v>N75</x:v>
      </x:c>
      <x:c r="C3690" s="114" t="n">
        <x:v>5</x:v>
      </x:c>
      <x:c r="D3690" s="116"/>
    </x:row>
    <x:row r="3691" ht="15" customHeight="1">
      <x:c r="A3691" s="112" t="str">
        <x:v>9</x:v>
      </x:c>
      <x:c r="B3691" s="114" t="str">
        <x:v>O75</x:v>
      </x:c>
      <x:c r="C3691" s="114" t="n">
        <x:v>5</x:v>
      </x:c>
      <x:c r="D3691" s="116"/>
    </x:row>
    <x:row r="3692" ht="15" customHeight="1">
      <x:c r="A3692" s="112" t="str">
        <x:v>9</x:v>
      </x:c>
      <x:c r="B3692" s="114" t="str">
        <x:v>P75</x:v>
      </x:c>
      <x:c r="C3692" s="114" t="n">
        <x:v>5</x:v>
      </x:c>
      <x:c r="D3692" s="116"/>
    </x:row>
    <x:row r="3693" ht="15" customHeight="1">
      <x:c r="A3693" s="112" t="str">
        <x:v>9</x:v>
      </x:c>
      <x:c r="B3693" s="114" t="str">
        <x:v>AC75</x:v>
      </x:c>
      <x:c r="C3693" s="114" t="n">
        <x:v>100</x:v>
      </x:c>
      <x:c r="D3693" s="116" t="str">
        <x:v>=IF(AG75="","",IF(COUNT(L75:P75)&lt;5,"",L75/5*20+M75/5*25+N75/5*25+O75/5*15+P75/5*15))</x:v>
      </x:c>
    </x:row>
    <x:row r="3694" ht="15" customHeight="1">
      <x:c r="A3694" s="112" t="str">
        <x:v>9</x:v>
      </x:c>
      <x:c r="B3694" s="114" t="str">
        <x:v>AD75</x:v>
      </x:c>
      <x:c r="C3694" s="114" t="str">
        <x:v>Sangat Baik</x:v>
      </x:c>
      <x:c r="D3694" s="116" t="str">
        <x:v>=IF(AC75="","",IF(AC75&gt;=90,"Sangat Baik",IF(AC75&gt;=80,"Baik",IF(AC75&gt;=70,"Coaching","Underperform"))))</x:v>
      </x:c>
    </x:row>
    <x:row r="3695" ht="15" customHeight="1">
      <x:c r="A3695" s="112" t="str">
        <x:v>9</x:v>
      </x:c>
      <x:c r="B3695" s="114" t="str">
        <x:v>AE75</x:v>
      </x:c>
      <x:c r="C3695" s="114" t="str">
        <x:v>Fotografer</x:v>
      </x:c>
      <x:c r="D3695" s="116" t="str">
        <x:v>=IF(AG75="","",IF(OR(AG75="INDAH",AG75="ADDEL",AG75="AMEL",AG75="PENTIL",AG75="JIJANG"),"Admin/CS","Fotografer"))</x:v>
      </x:c>
    </x:row>
    <x:row r="3696" ht="15" customHeight="1">
      <x:c r="A3696" s="112" t="str">
        <x:v>9</x:v>
      </x:c>
      <x:c r="B3696" s="114" t="str">
        <x:v>AF75</x:v>
      </x:c>
      <x:c r="C3696" s="114" t="n">
        <x:v>1</x:v>
      </x:c>
      <x:c r="D3696" s="116" t="str">
        <x:v>=IF(OR(AG75="",COUNT(L75:P75)&lt;5),"",1)</x:v>
      </x:c>
    </x:row>
    <x:row r="3697" ht="15" customHeight="1">
      <x:c r="A3697" s="112" t="str">
        <x:v>9</x:v>
      </x:c>
      <x:c r="B3697" s="114" t="str">
        <x:v>AG75</x:v>
      </x:c>
      <x:c r="C3697" s="114" t="str">
        <x:v>SAKA</x:v>
      </x:c>
      <x:c r="D3697" s="116" t="str">
        <x:v>=IFERROR(K75,"")</x:v>
      </x:c>
    </x:row>
    <x:row r="3698" ht="15" customHeight="1">
      <x:c r="A3698" s="112" t="str">
        <x:v>9</x:v>
      </x:c>
      <x:c r="B3698" s="114" t="str">
        <x:v>D76</x:v>
      </x:c>
      <x:c r="C3698" s="114" t="n">
        <x:v>3675000</x:v>
      </x:c>
      <x:c r="D3698" s="116" t="str">
        <x:v>=SUM(D65:D75)</x:v>
      </x:c>
    </x:row>
    <x:row r="3699" ht="15" customHeight="1">
      <x:c r="A3699" s="112" t="str">
        <x:v>9</x:v>
      </x:c>
      <x:c r="B3699" s="114" t="str">
        <x:v>AC76</x:v>
      </x:c>
      <x:c r="C3699" s="114"/>
      <x:c r="D3699" s="116" t="str">
        <x:v>=IF(AG76="","",IF(COUNT(L76:P76)&lt;5,"",L76/5*20+M76/5*25+N76/5*25+O76/5*15+P76/5*15))</x:v>
      </x:c>
    </x:row>
    <x:row r="3700" ht="15" customHeight="1">
      <x:c r="A3700" s="112" t="str">
        <x:v>9</x:v>
      </x:c>
      <x:c r="B3700" s="114" t="str">
        <x:v>AD76</x:v>
      </x:c>
      <x:c r="C3700" s="114"/>
      <x:c r="D3700" s="116" t="str">
        <x:v>=IF(AC76="","",IF(AC76&gt;=90,"Sangat Baik",IF(AC76&gt;=80,"Baik",IF(AC76&gt;=70,"Coaching","Underperform"))))</x:v>
      </x:c>
    </x:row>
    <x:row r="3701" ht="15" customHeight="1">
      <x:c r="A3701" s="112" t="str">
        <x:v>9</x:v>
      </x:c>
      <x:c r="B3701" s="114" t="str">
        <x:v>AE76</x:v>
      </x:c>
      <x:c r="C3701" s="114"/>
      <x:c r="D3701" s="116" t="str">
        <x:v>=IF(AG76="","",IF(OR(AG76="INDAH",AG76="ADDEL",AG76="AMEL",AG76="PENTIL",AG76="JIJANG"),"Admin/CS","Fotografer"))</x:v>
      </x:c>
    </x:row>
    <x:row r="3702" ht="15" customHeight="1">
      <x:c r="A3702" s="112" t="str">
        <x:v>9</x:v>
      </x:c>
      <x:c r="B3702" s="114" t="str">
        <x:v>AF76</x:v>
      </x:c>
      <x:c r="C3702" s="114"/>
      <x:c r="D3702" s="116" t="str">
        <x:v>=IF(OR(AG76="",COUNT(L76:P76)&lt;5),"",1)</x:v>
      </x:c>
    </x:row>
    <x:row r="3703" ht="15" customHeight="1">
      <x:c r="A3703" s="112" t="str">
        <x:v>9</x:v>
      </x:c>
      <x:c r="B3703" s="114" t="str">
        <x:v>AG76</x:v>
      </x:c>
      <x:c r="C3703" s="114"/>
      <x:c r="D3703" s="116" t="str">
        <x:v>=IFERROR(K76,"")</x:v>
      </x:c>
    </x:row>
    <x:row r="3704" ht="15" customHeight="1">
      <x:c r="A3704" s="112" t="str">
        <x:v>9</x:v>
      </x:c>
      <x:c r="B3704" s="114" t="str">
        <x:v>AC77</x:v>
      </x:c>
      <x:c r="C3704" s="114"/>
      <x:c r="D3704" s="116" t="str">
        <x:v>=IF(AG77="","",IF(COUNT(L77:P77)&lt;5,"",L77/5*20+M77/5*25+N77/5*25+O77/5*15+P77/5*15))</x:v>
      </x:c>
    </x:row>
    <x:row r="3705" ht="15" customHeight="1">
      <x:c r="A3705" s="112" t="str">
        <x:v>9</x:v>
      </x:c>
      <x:c r="B3705" s="114" t="str">
        <x:v>AD77</x:v>
      </x:c>
      <x:c r="C3705" s="114"/>
      <x:c r="D3705" s="116" t="str">
        <x:v>=IF(AC77="","",IF(AC77&gt;=90,"Sangat Baik",IF(AC77&gt;=80,"Baik",IF(AC77&gt;=70,"Coaching","Underperform"))))</x:v>
      </x:c>
    </x:row>
    <x:row r="3706" ht="15" customHeight="1">
      <x:c r="A3706" s="112" t="str">
        <x:v>9</x:v>
      </x:c>
      <x:c r="B3706" s="114" t="str">
        <x:v>AE77</x:v>
      </x:c>
      <x:c r="C3706" s="114"/>
      <x:c r="D3706" s="116" t="str">
        <x:v>=IF(AG77="","",IF(OR(AG77="INDAH",AG77="ADDEL",AG77="AMEL",AG77="PENTIL",AG77="JIJANG"),"Admin/CS","Fotografer"))</x:v>
      </x:c>
    </x:row>
    <x:row r="3707" ht="15" customHeight="1">
      <x:c r="A3707" s="112" t="str">
        <x:v>9</x:v>
      </x:c>
      <x:c r="B3707" s="114" t="str">
        <x:v>AF77</x:v>
      </x:c>
      <x:c r="C3707" s="114"/>
      <x:c r="D3707" s="116" t="str">
        <x:v>=IF(OR(AG77="",COUNT(L77:P77)&lt;5),"",1)</x:v>
      </x:c>
    </x:row>
    <x:row r="3708" ht="15" customHeight="1">
      <x:c r="A3708" s="112" t="str">
        <x:v>9</x:v>
      </x:c>
      <x:c r="B3708" s="114" t="str">
        <x:v>AG77</x:v>
      </x:c>
      <x:c r="C3708" s="114"/>
      <x:c r="D3708" s="116" t="str">
        <x:v>=IFERROR(K77,"")</x:v>
      </x:c>
    </x:row>
    <x:row r="3709" ht="15" customHeight="1">
      <x:c r="A3709" s="112" t="str">
        <x:v>9</x:v>
      </x:c>
      <x:c r="B3709" s="114" t="str">
        <x:v>K78</x:v>
      </x:c>
      <x:c r="C3709" s="114" t="str">
        <x:v>Skala: 1 Sangat Kurang | 2 Kurang | 3 Cukup | 4 Baik | 5 Sangat Baik | Jika Nama kosong, 4 baris pertama otomatis mengikuti urutan Shift</x:v>
      </x:c>
      <x:c r="D3709" s="116"/>
    </x:row>
    <x:row r="3710" ht="15" customHeight="1">
      <x:c r="A3710" s="112" t="str">
        <x:v>9</x:v>
      </x:c>
      <x:c r="B3710" s="114" t="str">
        <x:v>K80</x:v>
      </x:c>
      <x:c r="C3710" s="114" t="str">
        <x:v>ADMIN FOLLOW-UP</x:v>
      </x:c>
      <x:c r="D3710" s="116"/>
    </x:row>
    <x:row r="3711" ht="15" customHeight="1">
      <x:c r="A3711" s="112" t="str">
        <x:v>9</x:v>
      </x:c>
      <x:c r="B3711" s="114" t="str">
        <x:v>K81</x:v>
      </x:c>
      <x:c r="C3711" s="114" t="str">
        <x:v>Admin</x:v>
      </x:c>
      <x:c r="D3711" s="116"/>
    </x:row>
    <x:row r="3712" ht="15" customHeight="1">
      <x:c r="A3712" s="112" t="str">
        <x:v>9</x:v>
      </x:c>
      <x:c r="B3712" s="114" t="str">
        <x:v>L81</x:v>
      </x:c>
      <x:c r="C3712" s="114" t="str">
        <x:v>Saving Contact</x:v>
      </x:c>
      <x:c r="D3712" s="116"/>
    </x:row>
    <x:row r="3713" ht="15" customHeight="1">
      <x:c r="A3713" s="112" t="str">
        <x:v>9</x:v>
      </x:c>
      <x:c r="B3713" s="114" t="str">
        <x:v>M81</x:v>
      </x:c>
      <x:c r="C3713" s="114" t="str">
        <x:v>Reminder</x:v>
      </x:c>
      <x:c r="D3713" s="116"/>
    </x:row>
    <x:row r="3714" ht="15" customHeight="1">
      <x:c r="A3714" s="112" t="str">
        <x:v>9</x:v>
      </x:c>
      <x:c r="B3714" s="114" t="str">
        <x:v>K82</x:v>
      </x:c>
      <x:c r="C3714" s="114" t="str">
        <x:v>INDAH</x:v>
      </x:c>
      <x:c r="D3714" s="116" t="str">
        <x:v>=IF(O65="","",O65)</x:v>
      </x:c>
    </x:row>
    <x:row r="3715" ht="15" customHeight="1">
      <x:c r="A3715" s="112" t="str">
        <x:v>9</x:v>
      </x:c>
      <x:c r="B3715" s="114" t="str">
        <x:v>K83</x:v>
      </x:c>
      <x:c r="C3715" s="114" t="str">
        <x:v>AMEL</x:v>
      </x:c>
      <x:c r="D3715" s="116" t="str">
        <x:v>=IF(O66="","",O66)</x:v>
      </x:c>
    </x:row>
    <x:row r="3716" ht="15" customHeight="1">
      <x:c r="A3716" s="112" t="str">
        <x:v>9</x:v>
      </x:c>
      <x:c r="B3716" s="114" t="str">
        <x:v>K85</x:v>
      </x:c>
      <x:c r="C3716" s="114" t="str">
        <x:v>TODAY | LEADS &amp; TRANSAKSI</x:v>
      </x:c>
      <x:c r="D3716" s="116"/>
    </x:row>
    <x:row r="3717" ht="15" customHeight="1">
      <x:c r="A3717" s="112" t="str">
        <x:v>9</x:v>
      </x:c>
      <x:c r="B3717" s="114" t="str">
        <x:v>K86</x:v>
      </x:c>
      <x:c r="C3717" s="114" t="str">
        <x:v>Leads</x:v>
      </x:c>
      <x:c r="D3717" s="116"/>
    </x:row>
    <x:row r="3718" ht="15" customHeight="1">
      <x:c r="A3718" s="112" t="str">
        <x:v>9</x:v>
      </x:c>
      <x:c r="B3718" s="114" t="str">
        <x:v>M86</x:v>
      </x:c>
      <x:c r="C3718" s="114" t="n">
        <x:v>33</x:v>
      </x:c>
      <x:c r="D3718" s="116"/>
    </x:row>
    <x:row r="3719" ht="15" customHeight="1">
      <x:c r="A3719" s="112" t="str">
        <x:v>9</x:v>
      </x:c>
      <x:c r="B3719" s="114" t="str">
        <x:v>K87</x:v>
      </x:c>
      <x:c r="C3719" s="114" t="str">
        <x:v>Total DP</x:v>
      </x:c>
      <x:c r="D3719" s="116"/>
    </x:row>
    <x:row r="3720" ht="15" customHeight="1">
      <x:c r="A3720" s="112" t="str">
        <x:v>9</x:v>
      </x:c>
      <x:c r="B3720" s="114" t="str">
        <x:v>M87</x:v>
      </x:c>
      <x:c r="C3720" s="114" t="n">
        <x:v>7</x:v>
      </x:c>
      <x:c r="D3720" s="116" t="str">
        <x:v>=COUNTIF($I$4:$I$63,"DP")</x:v>
      </x:c>
    </x:row>
    <x:row r="3721" ht="15" customHeight="1">
      <x:c r="A3721" s="112" t="str">
        <x:v>9</x:v>
      </x:c>
      <x:c r="B3721" s="114" t="str">
        <x:v>K88</x:v>
      </x:c>
      <x:c r="C3721" s="114" t="str">
        <x:v>Sesi Foto</x:v>
      </x:c>
      <x:c r="D3721" s="116"/>
    </x:row>
    <x:row r="3722" ht="15" customHeight="1">
      <x:c r="A3722" s="112" t="str">
        <x:v>9</x:v>
      </x:c>
      <x:c r="B3722" s="114" t="str">
        <x:v>M88</x:v>
      </x:c>
      <x:c r="C3722" s="114" t="n">
        <x:v>13</x:v>
      </x:c>
      <x:c r="D3722" s="116" t="str">
        <x:v>=COUNTIFS($I$4:$I$63,"&lt;&gt;DP",$I$4:$I$63,"&lt;&gt;")</x:v>
      </x:c>
    </x:row>
    <x:row r="3723" ht="15" customHeight="1">
      <x:c r="A3723" s="112" t="str">
        <x:v>9</x:v>
      </x:c>
      <x:c r="B3723" s="114" t="str">
        <x:v>K89</x:v>
      </x:c>
      <x:c r="C3723" s="114" t="str">
        <x:v>Jumlah Transaksi Harian</x:v>
      </x:c>
      <x:c r="D3723" s="116"/>
    </x:row>
    <x:row r="3724" ht="15" customHeight="1">
      <x:c r="A3724" s="112" t="str">
        <x:v>9</x:v>
      </x:c>
      <x:c r="B3724" s="114" t="str">
        <x:v>M89</x:v>
      </x:c>
      <x:c r="C3724" s="114" t="n">
        <x:v>20</x:v>
      </x:c>
      <x:c r="D3724" s="116" t="str">
        <x:v>=M87+M88</x:v>
      </x:c>
    </x:row>
    <x:row r="3725" ht="15" customHeight="1">
      <x:c r="A3725" s="112" t="str">
        <x:v>9</x:v>
      </x:c>
      <x:c r="B3725" s="114" t="str">
        <x:v>K90</x:v>
      </x:c>
      <x:c r="C3725" s="114" t="str">
        <x:v>Conversion Rate</x:v>
      </x:c>
      <x:c r="D3725" s="116"/>
    </x:row>
    <x:row r="3726" ht="15" customHeight="1">
      <x:c r="A3726" s="112" t="str">
        <x:v>9</x:v>
      </x:c>
      <x:c r="B3726" s="114" t="str">
        <x:v>M90</x:v>
      </x:c>
      <x:c r="C3726" s="114" t="n">
        <x:v>0.2121212121</x:v>
      </x:c>
      <x:c r="D3726" s="116" t="str">
        <x:v>=IF(OR(M86="",M86=0),"",M87/M86)</x:v>
      </x:c>
    </x:row>
    <x:row r="3727" ht="15" customHeight="1">
      <x:c r="A3727" s="112" t="str">
        <x:v>10</x:v>
      </x:c>
      <x:c r="B3727" s="114" t="str">
        <x:v>B2</x:v>
      </x:c>
      <x:c r="C3727" s="114" t="str">
        <x:v>No</x:v>
      </x:c>
      <x:c r="D3727" s="116"/>
    </x:row>
    <x:row r="3728" ht="15" customHeight="1">
      <x:c r="A3728" s="112" t="str">
        <x:v>10</x:v>
      </x:c>
      <x:c r="B3728" s="114" t="str">
        <x:v>C2</x:v>
      </x:c>
      <x:c r="C3728" s="114" t="str">
        <x:v>Nama</x:v>
      </x:c>
      <x:c r="D3728" s="116"/>
    </x:row>
    <x:row r="3729" ht="15" customHeight="1">
      <x:c r="A3729" s="112" t="str">
        <x:v>10</x:v>
      </x:c>
      <x:c r="B3729" s="114" t="str">
        <x:v>D2</x:v>
      </x:c>
      <x:c r="C3729" s="114" t="str">
        <x:v>Paket</x:v>
      </x:c>
      <x:c r="D3729" s="116"/>
    </x:row>
    <x:row r="3730" ht="15" customHeight="1">
      <x:c r="A3730" s="112" t="str">
        <x:v>10</x:v>
      </x:c>
      <x:c r="B3730" s="114" t="str">
        <x:v>E2</x:v>
      </x:c>
      <x:c r="C3730" s="114" t="str">
        <x:v>Q</x:v>
      </x:c>
      <x:c r="D3730" s="116"/>
    </x:row>
    <x:row r="3731" ht="15" customHeight="1">
      <x:c r="A3731" s="112" t="str">
        <x:v>10</x:v>
      </x:c>
      <x:c r="B3731" s="114" t="str">
        <x:v>F2</x:v>
      </x:c>
      <x:c r="C3731" s="114" t="str">
        <x:v>Tanggal Foto</x:v>
      </x:c>
      <x:c r="D3731" s="116"/>
    </x:row>
    <x:row r="3732" ht="15" customHeight="1">
      <x:c r="A3732" s="112" t="str">
        <x:v>10</x:v>
      </x:c>
      <x:c r="B3732" s="114" t="str">
        <x:v>G2</x:v>
      </x:c>
      <x:c r="C3732" s="114" t="str">
        <x:v>Pemasukan</x:v>
      </x:c>
      <x:c r="D3732" s="116"/>
    </x:row>
    <x:row r="3733" ht="15" customHeight="1">
      <x:c r="A3733" s="112" t="str">
        <x:v>10</x:v>
      </x:c>
      <x:c r="B3733" s="114" t="str">
        <x:v>I2</x:v>
      </x:c>
      <x:c r="C3733" s="114" t="str">
        <x:v>Keterangan</x:v>
      </x:c>
      <x:c r="D3733" s="116"/>
    </x:row>
    <x:row r="3734" ht="15" customHeight="1">
      <x:c r="A3734" s="112" t="str">
        <x:v>10</x:v>
      </x:c>
      <x:c r="B3734" s="114" t="str">
        <x:v>L2</x:v>
      </x:c>
      <x:c r="C3734" s="114" t="str">
        <x:v>Admin</x:v>
      </x:c>
      <x:c r="D3734" s="116"/>
    </x:row>
    <x:row r="3735" ht="15" customHeight="1">
      <x:c r="A3735" s="112" t="str">
        <x:v>10</x:v>
      </x:c>
      <x:c r="B3735" s="114" t="str">
        <x:v>M2</x:v>
      </x:c>
      <x:c r="C3735" s="114" t="str">
        <x:v>Fotogarfer</x:v>
      </x:c>
      <x:c r="D3735" s="116"/>
    </x:row>
    <x:row r="3736" ht="15" customHeight="1">
      <x:c r="A3736" s="112" t="str">
        <x:v>10</x:v>
      </x:c>
      <x:c r="B3736" s="114" t="str">
        <x:v>N2</x:v>
      </x:c>
      <x:c r="C3736" s="114" t="str">
        <x:v>Post Prod</x:v>
      </x:c>
      <x:c r="D3736" s="116"/>
    </x:row>
    <x:row r="3737" ht="15" customHeight="1">
      <x:c r="A3737" s="112" t="str">
        <x:v>10</x:v>
      </x:c>
      <x:c r="B3737" s="114" t="str">
        <x:v>G3</x:v>
      </x:c>
      <x:c r="C3737" s="114" t="str">
        <x:v>Cash</x:v>
      </x:c>
      <x:c r="D3737" s="116"/>
    </x:row>
    <x:row r="3738" ht="15" customHeight="1">
      <x:c r="A3738" s="112" t="str">
        <x:v>10</x:v>
      </x:c>
      <x:c r="B3738" s="114" t="str">
        <x:v>H3</x:v>
      </x:c>
      <x:c r="C3738" s="114" t="str">
        <x:v>Transfer</x:v>
      </x:c>
      <x:c r="D3738" s="116"/>
    </x:row>
    <x:row r="3739" ht="15" customHeight="1">
      <x:c r="A3739" s="112" t="str">
        <x:v>10</x:v>
      </x:c>
      <x:c r="B3739" s="114" t="str">
        <x:v>I3</x:v>
      </x:c>
      <x:c r="C3739" s="114" t="str">
        <x:v>Pembayaran</x:v>
      </x:c>
      <x:c r="D3739" s="116"/>
    </x:row>
    <x:row r="3740" ht="15" customHeight="1">
      <x:c r="A3740" s="112" t="str">
        <x:v>10</x:v>
      </x:c>
      <x:c r="B3740" s="114" t="str">
        <x:v>J3</x:v>
      </x:c>
      <x:c r="C3740" s="114" t="str">
        <x:v>All File</x:v>
      </x:c>
      <x:c r="D3740" s="116"/>
    </x:row>
    <x:row r="3741" ht="15" customHeight="1">
      <x:c r="A3741" s="112" t="str">
        <x:v>10</x:v>
      </x:c>
      <x:c r="B3741" s="114" t="str">
        <x:v>K3</x:v>
      </x:c>
      <x:c r="C3741" s="114" t="str">
        <x:v>File Edit </x:v>
      </x:c>
      <x:c r="D3741" s="116"/>
    </x:row>
    <x:row r="3742" ht="15" customHeight="1">
      <x:c r="A3742" s="112" t="str">
        <x:v>10</x:v>
      </x:c>
      <x:c r="B3742" s="114" t="str">
        <x:v>N3</x:v>
      </x:c>
      <x:c r="C3742" s="114" t="str">
        <x:v>Editan/FG</x:v>
      </x:c>
      <x:c r="D3742" s="116"/>
    </x:row>
    <x:row r="3743" ht="15" customHeight="1">
      <x:c r="A3743" s="112" t="str">
        <x:v>10</x:v>
      </x:c>
      <x:c r="B3743" s="114" t="str">
        <x:v>O3</x:v>
      </x:c>
      <x:c r="C3743" s="114" t="str">
        <x:v>Cetakan/Fame</x:v>
      </x:c>
      <x:c r="D3743" s="116"/>
    </x:row>
    <x:row r="3744" ht="15" customHeight="1">
      <x:c r="A3744" s="112" t="str">
        <x:v>10</x:v>
      </x:c>
      <x:c r="B3744" s="114" t="str">
        <x:v>P3</x:v>
      </x:c>
      <x:c r="C3744" s="114" t="str">
        <x:v>Diambil/Date</x:v>
      </x:c>
      <x:c r="D3744" s="116"/>
    </x:row>
    <x:row r="3745" ht="15" customHeight="1">
      <x:c r="A3745" s="112" t="str">
        <x:v>10</x:v>
      </x:c>
      <x:c r="B3745" s="114" t="str">
        <x:v>B4</x:v>
      </x:c>
      <x:c r="C3745" s="114" t="n">
        <x:v>1</x:v>
      </x:c>
      <x:c r="D3745" s="116"/>
    </x:row>
    <x:row r="3746" ht="15" customHeight="1">
      <x:c r="A3746" s="112" t="str">
        <x:v>10</x:v>
      </x:c>
      <x:c r="B3746" s="114" t="str">
        <x:v>C4</x:v>
      </x:c>
      <x:c r="C3746" s="114" t="str">
        <x:v>Cut Aureli</x:v>
      </x:c>
      <x:c r="D3746" s="116"/>
    </x:row>
    <x:row r="3747" ht="15" customHeight="1">
      <x:c r="A3747" s="112" t="str">
        <x:v>10</x:v>
      </x:c>
      <x:c r="B3747" s="114" t="str">
        <x:v>D4</x:v>
      </x:c>
      <x:c r="C3747" s="114" t="str">
        <x:v>Add Edit</x:v>
      </x:c>
      <x:c r="D3747" s="116"/>
    </x:row>
    <x:row r="3748" ht="15" customHeight="1">
      <x:c r="A3748" s="112" t="str">
        <x:v>10</x:v>
      </x:c>
      <x:c r="B3748" s="114" t="str">
        <x:v>E4</x:v>
      </x:c>
      <x:c r="C3748" s="114" t="n">
        <x:v>7</x:v>
      </x:c>
      <x:c r="D3748" s="116"/>
    </x:row>
    <x:row r="3749" ht="15" customHeight="1">
      <x:c r="A3749" s="112" t="str">
        <x:v>10</x:v>
      </x:c>
      <x:c r="B3749" s="114" t="str">
        <x:v>F4</x:v>
      </x:c>
      <x:c r="C3749" s="114" t="str">
        <x:v>9 sept</x:v>
      </x:c>
      <x:c r="D3749" s="116"/>
    </x:row>
    <x:row r="3750" ht="15" customHeight="1">
      <x:c r="A3750" s="112" t="str">
        <x:v>10</x:v>
      </x:c>
      <x:c r="B3750" s="114" t="str">
        <x:v>H4</x:v>
      </x:c>
      <x:c r="C3750" s="114" t="n">
        <x:v>70000</x:v>
      </x:c>
      <x:c r="D3750" s="116"/>
    </x:row>
    <x:row r="3751" ht="15" customHeight="1">
      <x:c r="A3751" s="112" t="str">
        <x:v>10</x:v>
      </x:c>
      <x:c r="B3751" s="114" t="str">
        <x:v>I4</x:v>
      </x:c>
      <x:c r="C3751" s="114" t="str">
        <x:v>Lunas</x:v>
      </x:c>
      <x:c r="D3751" s="116"/>
    </x:row>
    <x:row r="3752" ht="15" customHeight="1">
      <x:c r="A3752" s="112" t="str">
        <x:v>10</x:v>
      </x:c>
      <x:c r="B3752" s="114" t="str">
        <x:v>J4</x:v>
      </x:c>
      <x:c r="C3752" s="114" t="str">
        <x:v>-</x:v>
      </x:c>
      <x:c r="D3752" s="116"/>
    </x:row>
    <x:row r="3753" ht="15" customHeight="1">
      <x:c r="A3753" s="112" t="str">
        <x:v>10</x:v>
      </x:c>
      <x:c r="B3753" s="114" t="str">
        <x:v>K4</x:v>
      </x:c>
      <x:c r="C3753" s="114" t="str">
        <x:v>Uploaded</x:v>
      </x:c>
      <x:c r="D3753" s="116"/>
    </x:row>
    <x:row r="3754" ht="15" customHeight="1">
      <x:c r="A3754" s="112" t="str">
        <x:v>10</x:v>
      </x:c>
      <x:c r="B3754" s="114" t="str">
        <x:v>L4</x:v>
      </x:c>
      <x:c r="C3754" s="114" t="str">
        <x:v>AMEL</x:v>
      </x:c>
      <x:c r="D3754" s="116"/>
    </x:row>
    <x:row r="3755" ht="15" customHeight="1">
      <x:c r="A3755" s="112" t="str">
        <x:v>10</x:v>
      </x:c>
      <x:c r="B3755" s="114" t="str">
        <x:v>B5</x:v>
      </x:c>
      <x:c r="C3755" s="114" t="n">
        <x:v>2</x:v>
      </x:c>
      <x:c r="D3755" s="116"/>
    </x:row>
    <x:row r="3756" ht="15" customHeight="1">
      <x:c r="A3756" s="112" t="str">
        <x:v>10</x:v>
      </x:c>
      <x:c r="B3756" s="114" t="str">
        <x:v>C5</x:v>
      </x:c>
      <x:c r="C3756" s="114" t="str">
        <x:v>stevy</x:v>
      </x:c>
      <x:c r="D3756" s="116"/>
    </x:row>
    <x:row r="3757" ht="15" customHeight="1">
      <x:c r="A3757" s="112" t="str">
        <x:v>10</x:v>
      </x:c>
      <x:c r="B3757" s="114" t="str">
        <x:v>D5</x:v>
      </x:c>
      <x:c r="C3757" s="114" t="str">
        <x:v>Graduation</x:v>
      </x:c>
      <x:c r="D3757" s="116"/>
    </x:row>
    <x:row r="3758" ht="15" customHeight="1">
      <x:c r="A3758" s="112" t="str">
        <x:v>10</x:v>
      </x:c>
      <x:c r="B3758" s="114" t="str">
        <x:v>F5</x:v>
      </x:c>
      <x:c r="C3758" s="114" t="str">
        <x:v>10 sept</x:v>
      </x:c>
      <x:c r="D3758" s="116"/>
    </x:row>
    <x:row r="3759" ht="15" customHeight="1">
      <x:c r="A3759" s="112" t="str">
        <x:v>10</x:v>
      </x:c>
      <x:c r="B3759" s="114" t="str">
        <x:v>H5</x:v>
      </x:c>
      <x:c r="C3759" s="114" t="n">
        <x:v>290000</x:v>
      </x:c>
      <x:c r="D3759" s="116"/>
    </x:row>
    <x:row r="3760" ht="15" customHeight="1">
      <x:c r="A3760" s="112" t="str">
        <x:v>10</x:v>
      </x:c>
      <x:c r="B3760" s="114" t="str">
        <x:v>I5</x:v>
      </x:c>
      <x:c r="C3760" s="114" t="str">
        <x:v>Lunas</x:v>
      </x:c>
      <x:c r="D3760" s="116"/>
    </x:row>
    <x:row r="3761" ht="15" customHeight="1">
      <x:c r="A3761" s="112" t="str">
        <x:v>10</x:v>
      </x:c>
      <x:c r="B3761" s="114" t="str">
        <x:v>J5</x:v>
      </x:c>
      <x:c r="C3761" s="114" t="str">
        <x:v>Uploaded</x:v>
      </x:c>
      <x:c r="D3761" s="116"/>
    </x:row>
    <x:row r="3762" ht="15" customHeight="1">
      <x:c r="A3762" s="112" t="str">
        <x:v>10</x:v>
      </x:c>
      <x:c r="B3762" s="114" t="str">
        <x:v>K5</x:v>
      </x:c>
      <x:c r="C3762" s="114" t="str">
        <x:v>Uploaded</x:v>
      </x:c>
      <x:c r="D3762" s="116"/>
    </x:row>
    <x:row r="3763" ht="15" customHeight="1">
      <x:c r="A3763" s="112" t="str">
        <x:v>10</x:v>
      </x:c>
      <x:c r="B3763" s="114" t="str">
        <x:v>L5</x:v>
      </x:c>
      <x:c r="C3763" s="114" t="str">
        <x:v>AMEL</x:v>
      </x:c>
      <x:c r="D3763" s="116"/>
    </x:row>
    <x:row r="3764" ht="15" customHeight="1">
      <x:c r="A3764" s="112" t="str">
        <x:v>10</x:v>
      </x:c>
      <x:c r="B3764" s="114" t="str">
        <x:v>M5</x:v>
      </x:c>
      <x:c r="C3764" s="114" t="str">
        <x:v>ADIF</x:v>
      </x:c>
      <x:c r="D3764" s="116"/>
    </x:row>
    <x:row r="3765" ht="15" customHeight="1">
      <x:c r="A3765" s="112" t="str">
        <x:v>10</x:v>
      </x:c>
      <x:c r="B3765" s="114" t="str">
        <x:v>B6</x:v>
      </x:c>
      <x:c r="C3765" s="114" t="n">
        <x:v>3</x:v>
      </x:c>
      <x:c r="D3765" s="116"/>
    </x:row>
    <x:row r="3766" ht="15" customHeight="1">
      <x:c r="A3766" s="112" t="str">
        <x:v>10</x:v>
      </x:c>
      <x:c r="B3766" s="114" t="str">
        <x:v>C6</x:v>
      </x:c>
      <x:c r="C3766" s="114" t="str">
        <x:v>Dima</x:v>
      </x:c>
      <x:c r="D3766" s="116"/>
    </x:row>
    <x:row r="3767" ht="15" customHeight="1">
      <x:c r="A3767" s="112" t="str">
        <x:v>10</x:v>
      </x:c>
      <x:c r="B3767" s="114" t="str">
        <x:v>D6</x:v>
      </x:c>
      <x:c r="C3767" s="114" t="str">
        <x:v>Add Cetak</x:v>
      </x:c>
      <x:c r="D3767" s="116"/>
    </x:row>
    <x:row r="3768" ht="15" customHeight="1">
      <x:c r="A3768" s="112" t="str">
        <x:v>10</x:v>
      </x:c>
      <x:c r="B3768" s="114" t="str">
        <x:v>E6</x:v>
      </x:c>
      <x:c r="C3768" s="114" t="str">
        <x:v>16R</x:v>
      </x:c>
      <x:c r="D3768" s="116"/>
    </x:row>
    <x:row r="3769" ht="15" customHeight="1">
      <x:c r="A3769" s="112" t="str">
        <x:v>10</x:v>
      </x:c>
      <x:c r="B3769" s="114" t="str">
        <x:v>F6</x:v>
      </x:c>
      <x:c r="C3769" s="114" t="str">
        <x:v>8 sept</x:v>
      </x:c>
      <x:c r="D3769" s="116"/>
    </x:row>
    <x:row r="3770" ht="15" customHeight="1">
      <x:c r="A3770" s="112" t="str">
        <x:v>10</x:v>
      </x:c>
      <x:c r="B3770" s="114" t="str">
        <x:v>H6</x:v>
      </x:c>
      <x:c r="C3770" s="114" t="n">
        <x:v>125000</x:v>
      </x:c>
      <x:c r="D3770" s="116"/>
    </x:row>
    <x:row r="3771" ht="15" customHeight="1">
      <x:c r="A3771" s="112" t="str">
        <x:v>10</x:v>
      </x:c>
      <x:c r="B3771" s="114" t="str">
        <x:v>I6</x:v>
      </x:c>
      <x:c r="C3771" s="114" t="str">
        <x:v>Lunas</x:v>
      </x:c>
      <x:c r="D3771" s="116"/>
    </x:row>
    <x:row r="3772" ht="15" customHeight="1">
      <x:c r="A3772" s="112" t="str">
        <x:v>10</x:v>
      </x:c>
      <x:c r="B3772" s="114" t="str">
        <x:v>J6</x:v>
      </x:c>
      <x:c r="C3772" s="114" t="str">
        <x:v>-</x:v>
      </x:c>
      <x:c r="D3772" s="116"/>
    </x:row>
    <x:row r="3773" ht="15" customHeight="1">
      <x:c r="A3773" s="112" t="str">
        <x:v>10</x:v>
      </x:c>
      <x:c r="B3773" s="114" t="str">
        <x:v>K6</x:v>
      </x:c>
      <x:c r="C3773" s="114" t="str">
        <x:v>Uploaded</x:v>
      </x:c>
      <x:c r="D3773" s="116"/>
    </x:row>
    <x:row r="3774" ht="15" customHeight="1">
      <x:c r="A3774" s="112" t="str">
        <x:v>10</x:v>
      </x:c>
      <x:c r="B3774" s="114" t="str">
        <x:v>L6</x:v>
      </x:c>
      <x:c r="C3774" s="114" t="str">
        <x:v>AMEL</x:v>
      </x:c>
      <x:c r="D3774" s="116"/>
    </x:row>
    <x:row r="3775" ht="15" customHeight="1">
      <x:c r="A3775" s="112" t="str">
        <x:v>10</x:v>
      </x:c>
      <x:c r="B3775" s="114" t="str">
        <x:v>B7</x:v>
      </x:c>
      <x:c r="C3775" s="114" t="n">
        <x:v>4</x:v>
      </x:c>
      <x:c r="D3775" s="116"/>
    </x:row>
    <x:row r="3776" ht="15" customHeight="1">
      <x:c r="A3776" s="112" t="str">
        <x:v>10</x:v>
      </x:c>
      <x:c r="B3776" s="114" t="str">
        <x:v>C7</x:v>
      </x:c>
      <x:c r="C3776" s="114" t="str">
        <x:v>Icca Lestari (Kelas RPL Kep S1 UMP)</x:v>
      </x:c>
      <x:c r="D3776" s="116"/>
    </x:row>
    <x:row r="3777" ht="15" customHeight="1">
      <x:c r="A3777" s="112" t="str">
        <x:v>10</x:v>
      </x:c>
      <x:c r="B3777" s="114" t="str">
        <x:v>D7</x:v>
      </x:c>
      <x:c r="C3777" s="114" t="str">
        <x:v>Large Group</x:v>
      </x:c>
      <x:c r="D3777" s="116"/>
    </x:row>
    <x:row r="3778" ht="15" customHeight="1">
      <x:c r="A3778" s="112" t="str">
        <x:v>10</x:v>
      </x:c>
      <x:c r="B3778" s="114" t="str">
        <x:v>F7</x:v>
      </x:c>
      <x:c r="C3778" s="114" t="str">
        <x:v>18 sept</x:v>
      </x:c>
      <x:c r="D3778" s="116"/>
    </x:row>
    <x:row r="3779" ht="15" customHeight="1">
      <x:c r="A3779" s="112" t="str">
        <x:v>10</x:v>
      </x:c>
      <x:c r="B3779" s="114" t="str">
        <x:v>H7</x:v>
      </x:c>
      <x:c r="C3779" s="114" t="n">
        <x:v>100000</x:v>
      </x:c>
      <x:c r="D3779" s="116"/>
    </x:row>
    <x:row r="3780" ht="15" customHeight="1">
      <x:c r="A3780" s="112" t="str">
        <x:v>10</x:v>
      </x:c>
      <x:c r="B3780" s="114" t="str">
        <x:v>I7</x:v>
      </x:c>
      <x:c r="C3780" s="114" t="str">
        <x:v>DP</x:v>
      </x:c>
      <x:c r="D3780" s="116"/>
    </x:row>
    <x:row r="3781" ht="15" customHeight="1">
      <x:c r="A3781" s="112" t="str">
        <x:v>10</x:v>
      </x:c>
      <x:c r="B3781" s="114" t="str">
        <x:v>L7</x:v>
      </x:c>
      <x:c r="C3781" s="114" t="str">
        <x:v>AMEL</x:v>
      </x:c>
      <x:c r="D3781" s="116"/>
    </x:row>
    <x:row r="3782" ht="15" customHeight="1">
      <x:c r="A3782" s="112" t="str">
        <x:v>10</x:v>
      </x:c>
      <x:c r="B3782" s="114" t="str">
        <x:v>B8</x:v>
      </x:c>
      <x:c r="C3782" s="114" t="n">
        <x:v>5</x:v>
      </x:c>
      <x:c r="D3782" s="116"/>
    </x:row>
    <x:row r="3783" ht="15" customHeight="1">
      <x:c r="A3783" s="112" t="str">
        <x:v>10</x:v>
      </x:c>
      <x:c r="B3783" s="114" t="str">
        <x:v>C8</x:v>
      </x:c>
      <x:c r="C3783" s="114" t="str">
        <x:v> Mayzela</x:v>
      </x:c>
      <x:c r="D3783" s="116"/>
    </x:row>
    <x:row r="3784" ht="15" customHeight="1">
      <x:c r="A3784" s="112" t="str">
        <x:v>10</x:v>
      </x:c>
      <x:c r="B3784" s="114" t="str">
        <x:v>D8</x:v>
      </x:c>
      <x:c r="C3784" s="114" t="str">
        <x:v>Graduation</x:v>
      </x:c>
      <x:c r="D3784" s="116"/>
    </x:row>
    <x:row r="3785" ht="15" customHeight="1">
      <x:c r="A3785" s="112" t="str">
        <x:v>10</x:v>
      </x:c>
      <x:c r="B3785" s="114" t="str">
        <x:v>F8</x:v>
      </x:c>
      <x:c r="C3785" s="114" t="str">
        <x:v>4 okt</x:v>
      </x:c>
      <x:c r="D3785" s="116"/>
    </x:row>
    <x:row r="3786" ht="15" customHeight="1">
      <x:c r="A3786" s="112" t="str">
        <x:v>10</x:v>
      </x:c>
      <x:c r="B3786" s="114" t="str">
        <x:v>H8</x:v>
      </x:c>
      <x:c r="C3786" s="114" t="n">
        <x:v>100000</x:v>
      </x:c>
      <x:c r="D3786" s="116"/>
    </x:row>
    <x:row r="3787" ht="15" customHeight="1">
      <x:c r="A3787" s="112" t="str">
        <x:v>10</x:v>
      </x:c>
      <x:c r="B3787" s="114" t="str">
        <x:v>I8</x:v>
      </x:c>
      <x:c r="C3787" s="114" t="str">
        <x:v>DP</x:v>
      </x:c>
      <x:c r="D3787" s="116"/>
    </x:row>
    <x:row r="3788" ht="15" customHeight="1">
      <x:c r="A3788" s="112" t="str">
        <x:v>10</x:v>
      </x:c>
      <x:c r="B3788" s="114" t="str">
        <x:v>L8</x:v>
      </x:c>
      <x:c r="C3788" s="114" t="str">
        <x:v>AMEL</x:v>
      </x:c>
      <x:c r="D3788" s="116"/>
    </x:row>
    <x:row r="3789" ht="15" customHeight="1">
      <x:c r="A3789" s="112" t="str">
        <x:v>10</x:v>
      </x:c>
      <x:c r="B3789" s="114" t="str">
        <x:v>B9</x:v>
      </x:c>
      <x:c r="C3789" s="114" t="n">
        <x:v>6</x:v>
      </x:c>
      <x:c r="D3789" s="116"/>
    </x:row>
    <x:row r="3790" ht="15" customHeight="1">
      <x:c r="A3790" s="112" t="str">
        <x:v>10</x:v>
      </x:c>
      <x:c r="B3790" s="114" t="str">
        <x:v>C9</x:v>
      </x:c>
      <x:c r="C3790" s="114" t="str">
        <x:v>Navan HES A</x:v>
      </x:c>
      <x:c r="D3790" s="116"/>
    </x:row>
    <x:row r="3791" ht="15" customHeight="1">
      <x:c r="A3791" s="112" t="str">
        <x:v>10</x:v>
      </x:c>
      <x:c r="B3791" s="114" t="str">
        <x:v>D9</x:v>
      </x:c>
      <x:c r="C3791" s="114" t="str">
        <x:v>Large Group</x:v>
      </x:c>
      <x:c r="D3791" s="116"/>
    </x:row>
    <x:row r="3792" ht="15" customHeight="1">
      <x:c r="A3792" s="112" t="str">
        <x:v>10</x:v>
      </x:c>
      <x:c r="B3792" s="114" t="str">
        <x:v>F9</x:v>
      </x:c>
      <x:c r="C3792" s="114" t="str">
        <x:v>14 sept</x:v>
      </x:c>
      <x:c r="D3792" s="116"/>
    </x:row>
    <x:row r="3793" ht="15" customHeight="1">
      <x:c r="A3793" s="112" t="str">
        <x:v>10</x:v>
      </x:c>
      <x:c r="B3793" s="114" t="str">
        <x:v>H9</x:v>
      </x:c>
      <x:c r="C3793" s="114" t="n">
        <x:v>100000</x:v>
      </x:c>
      <x:c r="D3793" s="116"/>
    </x:row>
    <x:row r="3794" ht="15" customHeight="1">
      <x:c r="A3794" s="112" t="str">
        <x:v>10</x:v>
      </x:c>
      <x:c r="B3794" s="114" t="str">
        <x:v>I9</x:v>
      </x:c>
      <x:c r="C3794" s="114" t="str">
        <x:v>DP</x:v>
      </x:c>
      <x:c r="D3794" s="116"/>
    </x:row>
    <x:row r="3795" ht="15" customHeight="1">
      <x:c r="A3795" s="112" t="str">
        <x:v>10</x:v>
      </x:c>
      <x:c r="B3795" s="114" t="str">
        <x:v>L9</x:v>
      </x:c>
      <x:c r="C3795" s="114" t="str">
        <x:v>AMEL</x:v>
      </x:c>
      <x:c r="D3795" s="116"/>
    </x:row>
    <x:row r="3796" ht="15" customHeight="1">
      <x:c r="A3796" s="112" t="str">
        <x:v>10</x:v>
      </x:c>
      <x:c r="B3796" s="114" t="str">
        <x:v>B10</x:v>
      </x:c>
      <x:c r="C3796" s="114" t="n">
        <x:v>7</x:v>
      </x:c>
      <x:c r="D3796" s="116"/>
    </x:row>
    <x:row r="3797" ht="15" customHeight="1">
      <x:c r="A3797" s="112" t="str">
        <x:v>10</x:v>
      </x:c>
      <x:c r="B3797" s="114" t="str">
        <x:v>C10</x:v>
      </x:c>
      <x:c r="C3797" s="114" t="str">
        <x:v>Kanna</x:v>
      </x:c>
      <x:c r="D3797" s="116"/>
    </x:row>
    <x:row r="3798" ht="15" customHeight="1">
      <x:c r="A3798" s="112" t="str">
        <x:v>10</x:v>
      </x:c>
      <x:c r="B3798" s="114" t="str">
        <x:v>D10</x:v>
      </x:c>
      <x:c r="C3798" s="114" t="str">
        <x:v>Large Group</x:v>
      </x:c>
      <x:c r="D3798" s="116"/>
    </x:row>
    <x:row r="3799" ht="15" customHeight="1">
      <x:c r="A3799" s="112" t="str">
        <x:v>10</x:v>
      </x:c>
      <x:c r="B3799" s="114" t="str">
        <x:v>F10</x:v>
      </x:c>
      <x:c r="C3799" s="114" t="str">
        <x:v>12 sept</x:v>
      </x:c>
      <x:c r="D3799" s="116"/>
    </x:row>
    <x:row r="3800" ht="15" customHeight="1">
      <x:c r="A3800" s="112" t="str">
        <x:v>10</x:v>
      </x:c>
      <x:c r="B3800" s="114" t="str">
        <x:v>H10</x:v>
      </x:c>
      <x:c r="C3800" s="114" t="n">
        <x:v>100000</x:v>
      </x:c>
      <x:c r="D3800" s="116"/>
    </x:row>
    <x:row r="3801" ht="15" customHeight="1">
      <x:c r="A3801" s="112" t="str">
        <x:v>10</x:v>
      </x:c>
      <x:c r="B3801" s="114" t="str">
        <x:v>I10</x:v>
      </x:c>
      <x:c r="C3801" s="114" t="str">
        <x:v>DP</x:v>
      </x:c>
      <x:c r="D3801" s="116"/>
    </x:row>
    <x:row r="3802" ht="15" customHeight="1">
      <x:c r="A3802" s="112" t="str">
        <x:v>10</x:v>
      </x:c>
      <x:c r="B3802" s="114" t="str">
        <x:v>L10</x:v>
      </x:c>
      <x:c r="C3802" s="114" t="str">
        <x:v>AMEL</x:v>
      </x:c>
      <x:c r="D3802" s="116"/>
    </x:row>
    <x:row r="3803" ht="15" customHeight="1">
      <x:c r="A3803" s="112" t="str">
        <x:v>10</x:v>
      </x:c>
      <x:c r="B3803" s="114" t="str">
        <x:v>B11</x:v>
      </x:c>
      <x:c r="C3803" s="114" t="n">
        <x:v>8</x:v>
      </x:c>
      <x:c r="D3803" s="116"/>
    </x:row>
    <x:row r="3804" ht="15" customHeight="1">
      <x:c r="A3804" s="112" t="str">
        <x:v>10</x:v>
      </x:c>
      <x:c r="B3804" s="114" t="str">
        <x:v>C11</x:v>
      </x:c>
      <x:c r="C3804" s="114" t="str">
        <x:v>Otto</x:v>
      </x:c>
      <x:c r="D3804" s="116"/>
    </x:row>
    <x:row r="3805" ht="15" customHeight="1">
      <x:c r="A3805" s="112" t="str">
        <x:v>10</x:v>
      </x:c>
      <x:c r="B3805" s="114" t="str">
        <x:v>D11</x:v>
      </x:c>
      <x:c r="C3805" s="114" t="str">
        <x:v>Pas Foto</x:v>
      </x:c>
      <x:c r="D3805" s="116"/>
    </x:row>
    <x:row r="3806" ht="15" customHeight="1">
      <x:c r="A3806" s="112" t="str">
        <x:v>10</x:v>
      </x:c>
      <x:c r="B3806" s="114" t="str">
        <x:v>E11</x:v>
      </x:c>
      <x:c r="C3806" s="114" t="str">
        <x:v>add edit</x:v>
      </x:c>
      <x:c r="D3806" s="116"/>
    </x:row>
    <x:row r="3807" ht="15" customHeight="1">
      <x:c r="A3807" s="112" t="str">
        <x:v>10</x:v>
      </x:c>
      <x:c r="B3807" s="114" t="str">
        <x:v>F11</x:v>
      </x:c>
      <x:c r="C3807" s="114" t="str">
        <x:v>10 sept</x:v>
      </x:c>
      <x:c r="D3807" s="116"/>
    </x:row>
    <x:row r="3808" ht="15" customHeight="1">
      <x:c r="A3808" s="112" t="str">
        <x:v>10</x:v>
      </x:c>
      <x:c r="B3808" s="114" t="str">
        <x:v>H11</x:v>
      </x:c>
      <x:c r="C3808" s="114" t="n">
        <x:v>60000</x:v>
      </x:c>
      <x:c r="D3808" s="116"/>
    </x:row>
    <x:row r="3809" ht="15" customHeight="1">
      <x:c r="A3809" s="112" t="str">
        <x:v>10</x:v>
      </x:c>
      <x:c r="B3809" s="114" t="str">
        <x:v>I11</x:v>
      </x:c>
      <x:c r="C3809" s="114" t="str">
        <x:v>Lunas</x:v>
      </x:c>
      <x:c r="D3809" s="116"/>
    </x:row>
    <x:row r="3810" ht="15" customHeight="1">
      <x:c r="A3810" s="112" t="str">
        <x:v>10</x:v>
      </x:c>
      <x:c r="B3810" s="114" t="str">
        <x:v>J11</x:v>
      </x:c>
      <x:c r="C3810" s="114" t="str">
        <x:v>Uploaded</x:v>
      </x:c>
      <x:c r="D3810" s="116"/>
    </x:row>
    <x:row r="3811" ht="15" customHeight="1">
      <x:c r="A3811" s="112" t="str">
        <x:v>10</x:v>
      </x:c>
      <x:c r="B3811" s="114" t="str">
        <x:v>K11</x:v>
      </x:c>
      <x:c r="C3811" s="114" t="str">
        <x:v>Pending</x:v>
      </x:c>
      <x:c r="D3811" s="116"/>
    </x:row>
    <x:row r="3812" ht="15" customHeight="1">
      <x:c r="A3812" s="112" t="str">
        <x:v>10</x:v>
      </x:c>
      <x:c r="B3812" s="114" t="str">
        <x:v>L11</x:v>
      </x:c>
      <x:c r="C3812" s="114" t="str">
        <x:v>AMEL</x:v>
      </x:c>
      <x:c r="D3812" s="116"/>
    </x:row>
    <x:row r="3813" ht="15" customHeight="1">
      <x:c r="A3813" s="112" t="str">
        <x:v>10</x:v>
      </x:c>
      <x:c r="B3813" s="114" t="str">
        <x:v>M11</x:v>
      </x:c>
      <x:c r="C3813" s="114" t="str">
        <x:v>ADIF</x:v>
      </x:c>
      <x:c r="D3813" s="116"/>
    </x:row>
    <x:row r="3814" ht="15" customHeight="1">
      <x:c r="A3814" s="112" t="str">
        <x:v>10</x:v>
      </x:c>
      <x:c r="B3814" s="114" t="str">
        <x:v>B12</x:v>
      </x:c>
      <x:c r="C3814" s="114" t="n">
        <x:v>9</x:v>
      </x:c>
      <x:c r="D3814" s="116"/>
    </x:row>
    <x:row r="3815" ht="15" customHeight="1">
      <x:c r="A3815" s="112" t="str">
        <x:v>10</x:v>
      </x:c>
      <x:c r="B3815" s="114" t="str">
        <x:v>C12</x:v>
      </x:c>
      <x:c r="C3815" s="114" t="str">
        <x:v>Bening</x:v>
      </x:c>
      <x:c r="D3815" s="116"/>
    </x:row>
    <x:row r="3816" ht="15" customHeight="1">
      <x:c r="A3816" s="112" t="str">
        <x:v>10</x:v>
      </x:c>
      <x:c r="B3816" s="114" t="str">
        <x:v>D12</x:v>
      </x:c>
      <x:c r="C3816" s="114" t="str">
        <x:v>Graduation</x:v>
      </x:c>
      <x:c r="D3816" s="116"/>
    </x:row>
    <x:row r="3817" ht="15" customHeight="1">
      <x:c r="A3817" s="112" t="str">
        <x:v>10</x:v>
      </x:c>
      <x:c r="B3817" s="114" t="str">
        <x:v>F12</x:v>
      </x:c>
      <x:c r="C3817" s="114" t="str">
        <x:v>4 okt</x:v>
      </x:c>
      <x:c r="D3817" s="116"/>
    </x:row>
    <x:row r="3818" ht="15" customHeight="1">
      <x:c r="A3818" s="112" t="str">
        <x:v>10</x:v>
      </x:c>
      <x:c r="B3818" s="114" t="str">
        <x:v>H12</x:v>
      </x:c>
      <x:c r="C3818" s="114" t="n">
        <x:v>100000</x:v>
      </x:c>
      <x:c r="D3818" s="116"/>
    </x:row>
    <x:row r="3819" ht="15" customHeight="1">
      <x:c r="A3819" s="112" t="str">
        <x:v>10</x:v>
      </x:c>
      <x:c r="B3819" s="114" t="str">
        <x:v>I12</x:v>
      </x:c>
      <x:c r="C3819" s="114" t="str">
        <x:v>DP</x:v>
      </x:c>
      <x:c r="D3819" s="116"/>
    </x:row>
    <x:row r="3820" ht="15" customHeight="1">
      <x:c r="A3820" s="112" t="str">
        <x:v>10</x:v>
      </x:c>
      <x:c r="B3820" s="114" t="str">
        <x:v>L12</x:v>
      </x:c>
      <x:c r="C3820" s="114" t="str">
        <x:v>INDAH</x:v>
      </x:c>
      <x:c r="D3820" s="116"/>
    </x:row>
    <x:row r="3821" ht="15" customHeight="1">
      <x:c r="A3821" s="112" t="str">
        <x:v>10</x:v>
      </x:c>
      <x:c r="B3821" s="114" t="str">
        <x:v>B13</x:v>
      </x:c>
      <x:c r="C3821" s="114" t="n">
        <x:v>10</x:v>
      </x:c>
      <x:c r="D3821" s="116"/>
    </x:row>
    <x:row r="3822" ht="15" customHeight="1">
      <x:c r="A3822" s="112" t="str">
        <x:v>10</x:v>
      </x:c>
      <x:c r="B3822" s="114" t="str">
        <x:v>C13</x:v>
      </x:c>
      <x:c r="C3822" s="114" t="str">
        <x:v>Tamalia</x:v>
      </x:c>
      <x:c r="D3822" s="116"/>
    </x:row>
    <x:row r="3823" ht="15" customHeight="1">
      <x:c r="A3823" s="112" t="str">
        <x:v>10</x:v>
      </x:c>
      <x:c r="B3823" s="114" t="str">
        <x:v>D13</x:v>
      </x:c>
      <x:c r="C3823" s="114" t="str">
        <x:v>Pas Foto</x:v>
      </x:c>
      <x:c r="D3823" s="116"/>
    </x:row>
    <x:row r="3824" ht="15" customHeight="1">
      <x:c r="A3824" s="112" t="str">
        <x:v>10</x:v>
      </x:c>
      <x:c r="B3824" s="114" t="str">
        <x:v>F13</x:v>
      </x:c>
      <x:c r="C3824" s="114" t="str">
        <x:v>2026-09-10T00:00:00</x:v>
      </x:c>
      <x:c r="D3824" s="116"/>
    </x:row>
    <x:row r="3825" ht="15" customHeight="1">
      <x:c r="A3825" s="112" t="str">
        <x:v>10</x:v>
      </x:c>
      <x:c r="B3825" s="114" t="str">
        <x:v>H13</x:v>
      </x:c>
      <x:c r="C3825" s="114" t="n">
        <x:v>100000</x:v>
      </x:c>
      <x:c r="D3825" s="116"/>
    </x:row>
    <x:row r="3826" ht="15" customHeight="1">
      <x:c r="A3826" s="112" t="str">
        <x:v>10</x:v>
      </x:c>
      <x:c r="B3826" s="114" t="str">
        <x:v>I13</x:v>
      </x:c>
      <x:c r="C3826" s="114" t="str">
        <x:v>Lunas</x:v>
      </x:c>
      <x:c r="D3826" s="116"/>
    </x:row>
    <x:row r="3827" ht="15" customHeight="1">
      <x:c r="A3827" s="112" t="str">
        <x:v>10</x:v>
      </x:c>
      <x:c r="B3827" s="114" t="str">
        <x:v>J13</x:v>
      </x:c>
      <x:c r="C3827" s="114" t="str">
        <x:v>Uploaded</x:v>
      </x:c>
      <x:c r="D3827" s="116"/>
    </x:row>
    <x:row r="3828" ht="15" customHeight="1">
      <x:c r="A3828" s="112" t="str">
        <x:v>10</x:v>
      </x:c>
      <x:c r="B3828" s="114" t="str">
        <x:v>K13</x:v>
      </x:c>
      <x:c r="C3828" s="114" t="str">
        <x:v>Uploaded</x:v>
      </x:c>
      <x:c r="D3828" s="116"/>
    </x:row>
    <x:row r="3829" ht="15" customHeight="1">
      <x:c r="A3829" s="112" t="str">
        <x:v>10</x:v>
      </x:c>
      <x:c r="B3829" s="114" t="str">
        <x:v>L13</x:v>
      </x:c>
      <x:c r="C3829" s="114" t="str">
        <x:v>INDAH</x:v>
      </x:c>
      <x:c r="D3829" s="116"/>
    </x:row>
    <x:row r="3830" ht="15" customHeight="1">
      <x:c r="A3830" s="112" t="str">
        <x:v>10</x:v>
      </x:c>
      <x:c r="B3830" s="114" t="str">
        <x:v>M13</x:v>
      </x:c>
      <x:c r="C3830" s="114" t="str">
        <x:v>SAKA</x:v>
      </x:c>
      <x:c r="D3830" s="116"/>
    </x:row>
    <x:row r="3831" ht="15" customHeight="1">
      <x:c r="A3831" s="112" t="str">
        <x:v>10</x:v>
      </x:c>
      <x:c r="B3831" s="114" t="str">
        <x:v>B14</x:v>
      </x:c>
      <x:c r="C3831" s="114" t="n">
        <x:v>11</x:v>
      </x:c>
      <x:c r="D3831" s="116"/>
    </x:row>
    <x:row r="3832" ht="15" customHeight="1">
      <x:c r="A3832" s="112" t="str">
        <x:v>10</x:v>
      </x:c>
      <x:c r="B3832" s="114" t="str">
        <x:v>C14</x:v>
      </x:c>
      <x:c r="C3832" s="114" t="str">
        <x:v>Arneta</x:v>
      </x:c>
      <x:c r="D3832" s="116"/>
    </x:row>
    <x:row r="3833" ht="15" customHeight="1">
      <x:c r="A3833" s="112" t="str">
        <x:v>10</x:v>
      </x:c>
      <x:c r="B3833" s="114" t="str">
        <x:v>D14</x:v>
      </x:c>
      <x:c r="C3833" s="114" t="str">
        <x:v>Graduation Premium</x:v>
      </x:c>
      <x:c r="D3833" s="116"/>
    </x:row>
    <x:row r="3834" ht="15" customHeight="1">
      <x:c r="A3834" s="112" t="str">
        <x:v>10</x:v>
      </x:c>
      <x:c r="B3834" s="114" t="str">
        <x:v>F14</x:v>
      </x:c>
      <x:c r="C3834" s="114" t="str">
        <x:v>2026-09-19T00:00:00</x:v>
      </x:c>
      <x:c r="D3834" s="116"/>
    </x:row>
    <x:row r="3835" ht="15" customHeight="1">
      <x:c r="A3835" s="112" t="str">
        <x:v>10</x:v>
      </x:c>
      <x:c r="B3835" s="114" t="str">
        <x:v>H14</x:v>
      </x:c>
      <x:c r="C3835" s="114" t="n">
        <x:v>100000</x:v>
      </x:c>
      <x:c r="D3835" s="116"/>
    </x:row>
    <x:row r="3836" ht="15" customHeight="1">
      <x:c r="A3836" s="112" t="str">
        <x:v>10</x:v>
      </x:c>
      <x:c r="B3836" s="114" t="str">
        <x:v>I14</x:v>
      </x:c>
      <x:c r="C3836" s="114" t="str">
        <x:v>DP</x:v>
      </x:c>
      <x:c r="D3836" s="116"/>
    </x:row>
    <x:row r="3837" ht="15" customHeight="1">
      <x:c r="A3837" s="112" t="str">
        <x:v>10</x:v>
      </x:c>
      <x:c r="B3837" s="114" t="str">
        <x:v>L14</x:v>
      </x:c>
      <x:c r="C3837" s="114" t="str">
        <x:v>INDAH</x:v>
      </x:c>
      <x:c r="D3837" s="116"/>
    </x:row>
    <x:row r="3838" ht="15" customHeight="1">
      <x:c r="A3838" s="112" t="str">
        <x:v>10</x:v>
      </x:c>
      <x:c r="B3838" s="114" t="str">
        <x:v>B15</x:v>
      </x:c>
      <x:c r="C3838" s="114" t="n">
        <x:v>12</x:v>
      </x:c>
      <x:c r="D3838" s="116"/>
    </x:row>
    <x:row r="3839" ht="15" customHeight="1">
      <x:c r="A3839" s="112" t="str">
        <x:v>10</x:v>
      </x:c>
      <x:c r="B3839" s="114" t="str">
        <x:v>C15</x:v>
      </x:c>
      <x:c r="C3839" s="114" t="str">
        <x:v>kelas 2b (faiza)</x:v>
      </x:c>
      <x:c r="D3839" s="116"/>
    </x:row>
    <x:row r="3840" ht="15" customHeight="1">
      <x:c r="A3840" s="112" t="str">
        <x:v>10</x:v>
      </x:c>
      <x:c r="B3840" s="114" t="str">
        <x:v>D15</x:v>
      </x:c>
      <x:c r="C3840" s="114" t="str">
        <x:v>Large Group</x:v>
      </x:c>
      <x:c r="D3840" s="116"/>
    </x:row>
    <x:row r="3841" ht="15" customHeight="1">
      <x:c r="A3841" s="112" t="str">
        <x:v>10</x:v>
      </x:c>
      <x:c r="B3841" s="114" t="str">
        <x:v>F15</x:v>
      </x:c>
      <x:c r="C3841" s="114" t="str">
        <x:v>2026-09-14T00:00:00</x:v>
      </x:c>
      <x:c r="D3841" s="116"/>
    </x:row>
    <x:row r="3842" ht="15" customHeight="1">
      <x:c r="A3842" s="112" t="str">
        <x:v>10</x:v>
      </x:c>
      <x:c r="B3842" s="114" t="str">
        <x:v>H15</x:v>
      </x:c>
      <x:c r="C3842" s="114" t="n">
        <x:v>100000</x:v>
      </x:c>
      <x:c r="D3842" s="116"/>
    </x:row>
    <x:row r="3843" ht="15" customHeight="1">
      <x:c r="A3843" s="112" t="str">
        <x:v>10</x:v>
      </x:c>
      <x:c r="B3843" s="114" t="str">
        <x:v>I15</x:v>
      </x:c>
      <x:c r="C3843" s="114" t="str">
        <x:v>DP</x:v>
      </x:c>
      <x:c r="D3843" s="116"/>
    </x:row>
    <x:row r="3844" ht="15" customHeight="1">
      <x:c r="A3844" s="112" t="str">
        <x:v>10</x:v>
      </x:c>
      <x:c r="B3844" s="114" t="str">
        <x:v>L15</x:v>
      </x:c>
      <x:c r="C3844" s="114" t="str">
        <x:v>INDAH</x:v>
      </x:c>
      <x:c r="D3844" s="116"/>
    </x:row>
    <x:row r="3845" ht="15" customHeight="1">
      <x:c r="A3845" s="112" t="str">
        <x:v>10</x:v>
      </x:c>
      <x:c r="B3845" s="114" t="str">
        <x:v>B16</x:v>
      </x:c>
      <x:c r="C3845" s="114" t="n">
        <x:v>13</x:v>
      </x:c>
      <x:c r="D3845" s="116"/>
    </x:row>
    <x:row r="3846" ht="15" customHeight="1">
      <x:c r="A3846" s="112" t="str">
        <x:v>10</x:v>
      </x:c>
      <x:c r="B3846" s="114" t="str">
        <x:v>C16</x:v>
      </x:c>
      <x:c r="C3846" s="114" t="str">
        <x:v>Berlian</x:v>
      </x:c>
      <x:c r="D3846" s="116"/>
    </x:row>
    <x:row r="3847" ht="15" customHeight="1">
      <x:c r="A3847" s="112" t="str">
        <x:v>10</x:v>
      </x:c>
      <x:c r="B3847" s="114" t="str">
        <x:v>D16</x:v>
      </x:c>
      <x:c r="C3847" s="114" t="str">
        <x:v>Large Group</x:v>
      </x:c>
      <x:c r="D3847" s="116"/>
    </x:row>
    <x:row r="3848" ht="15" customHeight="1">
      <x:c r="A3848" s="112" t="str">
        <x:v>10</x:v>
      </x:c>
      <x:c r="B3848" s="114" t="str">
        <x:v>F16</x:v>
      </x:c>
      <x:c r="C3848" s="114" t="str">
        <x:v>2026-09-10T00:00:00</x:v>
      </x:c>
      <x:c r="D3848" s="116"/>
    </x:row>
    <x:row r="3849" ht="15" customHeight="1">
      <x:c r="A3849" s="112" t="str">
        <x:v>10</x:v>
      </x:c>
      <x:c r="B3849" s="114" t="str">
        <x:v>H16</x:v>
      </x:c>
      <x:c r="C3849" s="114" t="n">
        <x:v>1125000</x:v>
      </x:c>
      <x:c r="D3849" s="116"/>
    </x:row>
    <x:row r="3850" ht="15" customHeight="1">
      <x:c r="A3850" s="112" t="str">
        <x:v>10</x:v>
      </x:c>
      <x:c r="B3850" s="114" t="str">
        <x:v>I16</x:v>
      </x:c>
      <x:c r="C3850" s="114" t="str">
        <x:v>Lunas</x:v>
      </x:c>
      <x:c r="D3850" s="116"/>
    </x:row>
    <x:row r="3851" ht="15" customHeight="1">
      <x:c r="A3851" s="112" t="str">
        <x:v>10</x:v>
      </x:c>
      <x:c r="B3851" s="114" t="str">
        <x:v>J16</x:v>
      </x:c>
      <x:c r="C3851" s="114" t="str">
        <x:v>Uploaded</x:v>
      </x:c>
      <x:c r="D3851" s="116"/>
    </x:row>
    <x:row r="3852" ht="15" customHeight="1">
      <x:c r="A3852" s="112" t="str">
        <x:v>10</x:v>
      </x:c>
      <x:c r="B3852" s="114" t="str">
        <x:v>K16</x:v>
      </x:c>
      <x:c r="C3852" s="114" t="str">
        <x:v>Pending</x:v>
      </x:c>
      <x:c r="D3852" s="116"/>
    </x:row>
    <x:row r="3853" ht="15" customHeight="1">
      <x:c r="A3853" s="112" t="str">
        <x:v>10</x:v>
      </x:c>
      <x:c r="B3853" s="114" t="str">
        <x:v>L16</x:v>
      </x:c>
      <x:c r="C3853" s="114" t="str">
        <x:v>INDAH</x:v>
      </x:c>
      <x:c r="D3853" s="116"/>
    </x:row>
    <x:row r="3854" ht="15" customHeight="1">
      <x:c r="A3854" s="112" t="str">
        <x:v>10</x:v>
      </x:c>
      <x:c r="B3854" s="114" t="str">
        <x:v>M16</x:v>
      </x:c>
      <x:c r="C3854" s="114" t="str">
        <x:v>SAKA</x:v>
      </x:c>
      <x:c r="D3854" s="116"/>
    </x:row>
    <x:row r="3855" ht="15" customHeight="1">
      <x:c r="A3855" s="112" t="str">
        <x:v>10</x:v>
      </x:c>
      <x:c r="B3855" s="114" t="str">
        <x:v>B17</x:v>
      </x:c>
      <x:c r="C3855" s="114" t="n">
        <x:v>14</x:v>
      </x:c>
      <x:c r="D3855" s="116"/>
    </x:row>
    <x:row r="3856" ht="15" customHeight="1">
      <x:c r="A3856" s="112" t="str">
        <x:v>10</x:v>
      </x:c>
      <x:c r="B3856" s="114" t="str">
        <x:v>C17</x:v>
      </x:c>
      <x:c r="C3856" s="114" t="str">
        <x:v>Ujiani</x:v>
      </x:c>
      <x:c r="D3856" s="116"/>
    </x:row>
    <x:row r="3857" ht="15" customHeight="1">
      <x:c r="A3857" s="112" t="str">
        <x:v>10</x:v>
      </x:c>
      <x:c r="B3857" s="114" t="str">
        <x:v>D17</x:v>
      </x:c>
      <x:c r="C3857" s="114" t="str">
        <x:v>Large Group</x:v>
      </x:c>
      <x:c r="D3857" s="116"/>
    </x:row>
    <x:row r="3858" ht="15" customHeight="1">
      <x:c r="A3858" s="112" t="str">
        <x:v>10</x:v>
      </x:c>
      <x:c r="B3858" s="114" t="str">
        <x:v>F17</x:v>
      </x:c>
      <x:c r="C3858" s="114" t="str">
        <x:v>2026-09-10T00:00:00</x:v>
      </x:c>
      <x:c r="D3858" s="116"/>
    </x:row>
    <x:row r="3859" ht="15" customHeight="1">
      <x:c r="A3859" s="112" t="str">
        <x:v>10</x:v>
      </x:c>
      <x:c r="B3859" s="114" t="str">
        <x:v>G17</x:v>
      </x:c>
      <x:c r="C3859" s="114" t="n">
        <x:v>175000</x:v>
      </x:c>
      <x:c r="D3859" s="116"/>
    </x:row>
    <x:row r="3860" ht="15" customHeight="1">
      <x:c r="A3860" s="112" t="str">
        <x:v>10</x:v>
      </x:c>
      <x:c r="B3860" s="114" t="str">
        <x:v>I17</x:v>
      </x:c>
      <x:c r="C3860" s="114" t="str">
        <x:v>Lunas</x:v>
      </x:c>
      <x:c r="D3860" s="116"/>
    </x:row>
    <x:row r="3861" ht="15" customHeight="1">
      <x:c r="A3861" s="112" t="str">
        <x:v>10</x:v>
      </x:c>
      <x:c r="B3861" s="114" t="str">
        <x:v>J17</x:v>
      </x:c>
      <x:c r="C3861" s="114" t="str">
        <x:v>Uploaded</x:v>
      </x:c>
      <x:c r="D3861" s="116"/>
    </x:row>
    <x:row r="3862" ht="15" customHeight="1">
      <x:c r="A3862" s="112" t="str">
        <x:v>10</x:v>
      </x:c>
      <x:c r="B3862" s="114" t="str">
        <x:v>B18</x:v>
      </x:c>
      <x:c r="C3862" s="114" t="n">
        <x:v>15</x:v>
      </x:c>
      <x:c r="D3862" s="116"/>
    </x:row>
    <x:row r="3863" ht="15" customHeight="1">
      <x:c r="A3863" s="112" t="str">
        <x:v>10</x:v>
      </x:c>
      <x:c r="B3863" s="114" t="str">
        <x:v>C18</x:v>
      </x:c>
      <x:c r="C3863" s="114" t="str">
        <x:v>Aliya</x:v>
      </x:c>
      <x:c r="D3863" s="116"/>
    </x:row>
    <x:row r="3864" ht="15" customHeight="1">
      <x:c r="A3864" s="112" t="str">
        <x:v>10</x:v>
      </x:c>
      <x:c r="B3864" s="114" t="str">
        <x:v>D18</x:v>
      </x:c>
      <x:c r="C3864" s="114" t="str">
        <x:v>Large Group</x:v>
      </x:c>
      <x:c r="D3864" s="116"/>
    </x:row>
    <x:row r="3865" ht="15" customHeight="1">
      <x:c r="A3865" s="112" t="str">
        <x:v>10</x:v>
      </x:c>
      <x:c r="B3865" s="114" t="str">
        <x:v>F18</x:v>
      </x:c>
      <x:c r="C3865" s="114" t="str">
        <x:v>2026-09-10T00:00:00</x:v>
      </x:c>
      <x:c r="D3865" s="116"/>
    </x:row>
    <x:row r="3866" ht="15" customHeight="1">
      <x:c r="A3866" s="112" t="str">
        <x:v>10</x:v>
      </x:c>
      <x:c r="B3866" s="114" t="str">
        <x:v>H18</x:v>
      </x:c>
      <x:c r="C3866" s="114" t="n">
        <x:v>100000</x:v>
      </x:c>
      <x:c r="D3866" s="116"/>
    </x:row>
    <x:row r="3867" ht="15" customHeight="1">
      <x:c r="A3867" s="112" t="str">
        <x:v>10</x:v>
      </x:c>
      <x:c r="B3867" s="114" t="str">
        <x:v>I18</x:v>
      </x:c>
      <x:c r="C3867" s="114" t="str">
        <x:v>Lunas</x:v>
      </x:c>
      <x:c r="D3867" s="116"/>
    </x:row>
    <x:row r="3868" ht="15" customHeight="1">
      <x:c r="A3868" s="112" t="str">
        <x:v>10</x:v>
      </x:c>
      <x:c r="B3868" s="114" t="str">
        <x:v>J18</x:v>
      </x:c>
      <x:c r="C3868" s="114" t="str">
        <x:v>Uploaded</x:v>
      </x:c>
      <x:c r="D3868" s="116"/>
    </x:row>
    <x:row r="3869" ht="15" customHeight="1">
      <x:c r="A3869" s="112" t="str">
        <x:v>10</x:v>
      </x:c>
      <x:c r="B3869" s="114" t="str">
        <x:v>K18</x:v>
      </x:c>
      <x:c r="C3869" s="114" t="str">
        <x:v>Uploaded</x:v>
      </x:c>
      <x:c r="D3869" s="116"/>
    </x:row>
    <x:row r="3870" ht="15" customHeight="1">
      <x:c r="A3870" s="112" t="str">
        <x:v>10</x:v>
      </x:c>
      <x:c r="B3870" s="114" t="str">
        <x:v>L18</x:v>
      </x:c>
      <x:c r="C3870" s="114" t="str">
        <x:v>INDAH</x:v>
      </x:c>
      <x:c r="D3870" s="116"/>
    </x:row>
    <x:row r="3871" ht="15" customHeight="1">
      <x:c r="A3871" s="112" t="str">
        <x:v>10</x:v>
      </x:c>
      <x:c r="B3871" s="114" t="str">
        <x:v>M18</x:v>
      </x:c>
      <x:c r="C3871" s="114" t="str">
        <x:v>ADIF</x:v>
      </x:c>
      <x:c r="D3871" s="116"/>
    </x:row>
    <x:row r="3872" ht="15" customHeight="1">
      <x:c r="A3872" s="112" t="str">
        <x:v>10</x:v>
      </x:c>
      <x:c r="B3872" s="114" t="str">
        <x:v>G19</x:v>
      </x:c>
      <x:c r="C3872" s="114" t="n">
        <x:v>175000</x:v>
      </x:c>
      <x:c r="D3872" s="116" t="str">
        <x:v>=SUM(G4:G18)</x:v>
      </x:c>
    </x:row>
    <x:row r="3873" ht="15" customHeight="1">
      <x:c r="A3873" s="112" t="str">
        <x:v>10</x:v>
      </x:c>
      <x:c r="B3873" s="114" t="str">
        <x:v>H19</x:v>
      </x:c>
      <x:c r="C3873" s="114" t="n">
        <x:v>2570000</x:v>
      </x:c>
      <x:c r="D3873" s="116" t="str">
        <x:v>=SUM(H4:H18)</x:v>
      </x:c>
    </x:row>
    <x:row r="3874" ht="15" customHeight="1">
      <x:c r="A3874" s="112" t="str">
        <x:v>10</x:v>
      </x:c>
      <x:c r="B3874" s="114" t="str">
        <x:v>B22</x:v>
      </x:c>
      <x:c r="C3874" s="114" t="str">
        <x:v>No</x:v>
      </x:c>
      <x:c r="D3874" s="116"/>
    </x:row>
    <x:row r="3875" ht="15" customHeight="1">
      <x:c r="A3875" s="112" t="str">
        <x:v>10</x:v>
      </x:c>
      <x:c r="B3875" s="114" t="str">
        <x:v>C22</x:v>
      </x:c>
      <x:c r="C3875" s="114" t="str">
        <x:v>Keterangan</x:v>
      </x:c>
      <x:c r="D3875" s="116"/>
    </x:row>
    <x:row r="3876" ht="15" customHeight="1">
      <x:c r="A3876" s="112" t="str">
        <x:v>10</x:v>
      </x:c>
      <x:c r="B3876" s="114" t="str">
        <x:v>D22</x:v>
      </x:c>
      <x:c r="C3876" s="114" t="str">
        <x:v>Nominal</x:v>
      </x:c>
      <x:c r="D3876" s="116"/>
    </x:row>
    <x:row r="3877" ht="15" customHeight="1">
      <x:c r="A3877" s="112" t="str">
        <x:v>10</x:v>
      </x:c>
      <x:c r="B3877" s="114" t="str">
        <x:v>N22</x:v>
      </x:c>
      <x:c r="C3877" s="114" t="str">
        <x:v>Shift</x:v>
      </x:c>
      <x:c r="D3877" s="116"/>
    </x:row>
    <x:row r="3878" ht="15" customHeight="1">
      <x:c r="A3878" s="112" t="str">
        <x:v>10</x:v>
      </x:c>
      <x:c r="B3878" s="114" t="str">
        <x:v>O22</x:v>
      </x:c>
      <x:c r="C3878" s="114" t="str">
        <x:v>Nama</x:v>
      </x:c>
      <x:c r="D3878" s="116"/>
    </x:row>
    <x:row r="3879" ht="15" customHeight="1">
      <x:c r="A3879" s="112" t="str">
        <x:v>10</x:v>
      </x:c>
      <x:c r="B3879" s="114" t="str">
        <x:v>B23</x:v>
      </x:c>
      <x:c r="C3879" s="114" t="n">
        <x:v>1</x:v>
      </x:c>
      <x:c r="D3879" s="116"/>
    </x:row>
    <x:row r="3880" ht="15" customHeight="1">
      <x:c r="A3880" s="112" t="str">
        <x:v>10</x:v>
      </x:c>
      <x:c r="B3880" s="114" t="str">
        <x:v>C23</x:v>
      </x:c>
      <x:c r="C3880" s="114" t="str">
        <x:v>Pendapatan Tunai</x:v>
      </x:c>
      <x:c r="D3880" s="116"/>
    </x:row>
    <x:row r="3881" ht="15" customHeight="1">
      <x:c r="A3881" s="112" t="str">
        <x:v>10</x:v>
      </x:c>
      <x:c r="B3881" s="114" t="str">
        <x:v>D23</x:v>
      </x:c>
      <x:c r="C3881" s="114" t="n">
        <x:v>175000</x:v>
      </x:c>
      <x:c r="D3881" s="116" t="str">
        <x:v>=SUM(G19)</x:v>
      </x:c>
    </x:row>
    <x:row r="3882" ht="15" customHeight="1">
      <x:c r="A3882" s="112" t="str">
        <x:v>10</x:v>
      </x:c>
      <x:c r="B3882" s="114" t="str">
        <x:v>N23</x:v>
      </x:c>
      <x:c r="C3882" s="114" t="str">
        <x:v>Admin 1</x:v>
      </x:c>
      <x:c r="D3882" s="116"/>
    </x:row>
    <x:row r="3883" ht="15" customHeight="1">
      <x:c r="A3883" s="112" t="str">
        <x:v>10</x:v>
      </x:c>
      <x:c r="B3883" s="114" t="str">
        <x:v>O23</x:v>
      </x:c>
      <x:c r="C3883" s="114" t="str">
        <x:v>AMEL</x:v>
      </x:c>
      <x:c r="D3883" s="116"/>
    </x:row>
    <x:row r="3884" ht="15" customHeight="1">
      <x:c r="A3884" s="112" t="str">
        <x:v>10</x:v>
      </x:c>
      <x:c r="B3884" s="114" t="str">
        <x:v>B24</x:v>
      </x:c>
      <x:c r="C3884" s="114" t="n">
        <x:v>2</x:v>
      </x:c>
      <x:c r="D3884" s="116"/>
    </x:row>
    <x:row r="3885" ht="15" customHeight="1">
      <x:c r="A3885" s="112" t="str">
        <x:v>10</x:v>
      </x:c>
      <x:c r="B3885" s="114" t="str">
        <x:v>N24</x:v>
      </x:c>
      <x:c r="C3885" s="114" t="str">
        <x:v>Admin 2</x:v>
      </x:c>
      <x:c r="D3885" s="116"/>
    </x:row>
    <x:row r="3886" ht="15" customHeight="1">
      <x:c r="A3886" s="112" t="str">
        <x:v>10</x:v>
      </x:c>
      <x:c r="B3886" s="114" t="str">
        <x:v>O24</x:v>
      </x:c>
      <x:c r="C3886" s="114" t="str">
        <x:v>INDAH</x:v>
      </x:c>
      <x:c r="D3886" s="116"/>
    </x:row>
    <x:row r="3887" ht="15" customHeight="1">
      <x:c r="A3887" s="112" t="str">
        <x:v>10</x:v>
      </x:c>
      <x:c r="B3887" s="114" t="str">
        <x:v>B25</x:v>
      </x:c>
      <x:c r="C3887" s="114" t="n">
        <x:v>3</x:v>
      </x:c>
      <x:c r="D3887" s="116"/>
    </x:row>
    <x:row r="3888" ht="15" customHeight="1">
      <x:c r="A3888" s="112" t="str">
        <x:v>10</x:v>
      </x:c>
      <x:c r="B3888" s="114" t="str">
        <x:v>N25</x:v>
      </x:c>
      <x:c r="C3888" s="114" t="str">
        <x:v>Fotografer 1</x:v>
      </x:c>
      <x:c r="D3888" s="116"/>
    </x:row>
    <x:row r="3889" ht="15" customHeight="1">
      <x:c r="A3889" s="112" t="str">
        <x:v>10</x:v>
      </x:c>
      <x:c r="B3889" s="114" t="str">
        <x:v>O25</x:v>
      </x:c>
      <x:c r="C3889" s="114" t="str">
        <x:v>ADIF</x:v>
      </x:c>
      <x:c r="D3889" s="116"/>
    </x:row>
    <x:row r="3890" ht="15" customHeight="1">
      <x:c r="A3890" s="112" t="str">
        <x:v>10</x:v>
      </x:c>
      <x:c r="B3890" s="114" t="str">
        <x:v>B26</x:v>
      </x:c>
      <x:c r="C3890" s="114" t="n">
        <x:v>4</x:v>
      </x:c>
      <x:c r="D3890" s="116"/>
    </x:row>
    <x:row r="3891" ht="15" customHeight="1">
      <x:c r="A3891" s="112" t="str">
        <x:v>10</x:v>
      </x:c>
      <x:c r="B3891" s="114" t="str">
        <x:v>N26</x:v>
      </x:c>
      <x:c r="C3891" s="114" t="str">
        <x:v>Fotografer 2</x:v>
      </x:c>
      <x:c r="D3891" s="116"/>
    </x:row>
    <x:row r="3892" ht="15" customHeight="1">
      <x:c r="A3892" s="112" t="str">
        <x:v>10</x:v>
      </x:c>
      <x:c r="B3892" s="114" t="str">
        <x:v>O26</x:v>
      </x:c>
      <x:c r="C3892" s="114" t="str">
        <x:v>SAKA</x:v>
      </x:c>
      <x:c r="D3892" s="116"/>
    </x:row>
    <x:row r="3893" ht="15" customHeight="1">
      <x:c r="A3893" s="112" t="str">
        <x:v>10</x:v>
      </x:c>
      <x:c r="B3893" s="114" t="str">
        <x:v>B27</x:v>
      </x:c>
      <x:c r="C3893" s="114" t="n">
        <x:v>5</x:v>
      </x:c>
      <x:c r="D3893" s="116"/>
    </x:row>
    <x:row r="3894" ht="15" customHeight="1">
      <x:c r="A3894" s="112" t="str">
        <x:v>10</x:v>
      </x:c>
      <x:c r="B3894" s="114" t="str">
        <x:v>B28</x:v>
      </x:c>
      <x:c r="C3894" s="114" t="n">
        <x:v>6</x:v>
      </x:c>
      <x:c r="D3894" s="116"/>
    </x:row>
    <x:row r="3895" ht="15" customHeight="1">
      <x:c r="A3895" s="112" t="str">
        <x:v>10</x:v>
      </x:c>
      <x:c r="B3895" s="114" t="str">
        <x:v>K28</x:v>
      </x:c>
      <x:c r="C3895" s="114" t="str">
        <x:v>KPI HARIAN | SKALA 1-5</x:v>
      </x:c>
      <x:c r="D3895" s="116"/>
    </x:row>
    <x:row r="3896" ht="15" customHeight="1">
      <x:c r="A3896" s="112" t="str">
        <x:v>10</x:v>
      </x:c>
      <x:c r="B3896" s="114" t="str">
        <x:v>B29</x:v>
      </x:c>
      <x:c r="C3896" s="114" t="n">
        <x:v>7</x:v>
      </x:c>
      <x:c r="D3896" s="116"/>
    </x:row>
    <x:row r="3897" ht="15" customHeight="1">
      <x:c r="A3897" s="112" t="str">
        <x:v>10</x:v>
      </x:c>
      <x:c r="B3897" s="114" t="str">
        <x:v>K29</x:v>
      </x:c>
      <x:c r="C3897" s="114" t="str">
        <x:v>Nama</x:v>
      </x:c>
      <x:c r="D3897" s="116"/>
    </x:row>
    <x:row r="3898" ht="15" customHeight="1">
      <x:c r="A3898" s="112" t="str">
        <x:v>10</x:v>
      </x:c>
      <x:c r="B3898" s="114" t="str">
        <x:v>L29</x:v>
      </x:c>
      <x:c r="C3898" s="114" t="str">
        <x:v>Disiplin</x:v>
      </x:c>
      <x:c r="D3898" s="116"/>
    </x:row>
    <x:row r="3899" ht="15" customHeight="1">
      <x:c r="A3899" s="112" t="str">
        <x:v>10</x:v>
      </x:c>
      <x:c r="B3899" s="114" t="str">
        <x:v>M29</x:v>
      </x:c>
      <x:c r="C3899" s="114" t="str">
        <x:v>Akurasi</x:v>
      </x:c>
      <x:c r="D3899" s="116"/>
    </x:row>
    <x:row r="3900" ht="15" customHeight="1">
      <x:c r="A3900" s="112" t="str">
        <x:v>10</x:v>
      </x:c>
      <x:c r="B3900" s="114" t="str">
        <x:v>N29</x:v>
      </x:c>
      <x:c r="C3900" s="114" t="str">
        <x:v>SOP</x:v>
      </x:c>
      <x:c r="D3900" s="116"/>
    </x:row>
    <x:row r="3901" ht="15" customHeight="1">
      <x:c r="A3901" s="112" t="str">
        <x:v>10</x:v>
      </x:c>
      <x:c r="B3901" s="114" t="str">
        <x:v>O29</x:v>
      </x:c>
      <x:c r="C3901" s="114" t="str">
        <x:v>Client</x:v>
      </x:c>
      <x:c r="D3901" s="116"/>
    </x:row>
    <x:row r="3902" ht="15" customHeight="1">
      <x:c r="A3902" s="112" t="str">
        <x:v>10</x:v>
      </x:c>
      <x:c r="B3902" s="114" t="str">
        <x:v>P29</x:v>
      </x:c>
      <x:c r="C3902" s="114" t="str">
        <x:v>Produktivitas</x:v>
      </x:c>
      <x:c r="D3902" s="116"/>
    </x:row>
    <x:row r="3903" ht="15" customHeight="1">
      <x:c r="A3903" s="112" t="str">
        <x:v>10</x:v>
      </x:c>
      <x:c r="B3903" s="114" t="str">
        <x:v>AC29</x:v>
      </x:c>
      <x:c r="C3903" s="114" t="str">
        <x:v>KPI Score Helper</x:v>
      </x:c>
      <x:c r="D3903" s="116"/>
    </x:row>
    <x:row r="3904" ht="15" customHeight="1">
      <x:c r="A3904" s="112" t="str">
        <x:v>10</x:v>
      </x:c>
      <x:c r="B3904" s="114" t="str">
        <x:v>AD29</x:v>
      </x:c>
      <x:c r="C3904" s="114" t="str">
        <x:v>Status Helper</x:v>
      </x:c>
      <x:c r="D3904" s="116"/>
    </x:row>
    <x:row r="3905" ht="15" customHeight="1">
      <x:c r="A3905" s="112" t="str">
        <x:v>10</x:v>
      </x:c>
      <x:c r="B3905" s="114" t="str">
        <x:v>AE29</x:v>
      </x:c>
      <x:c r="C3905" s="114" t="str">
        <x:v>Role Helper</x:v>
      </x:c>
      <x:c r="D3905" s="116"/>
    </x:row>
    <x:row r="3906" ht="15" customHeight="1">
      <x:c r="A3906" s="112" t="str">
        <x:v>10</x:v>
      </x:c>
      <x:c r="B3906" s="114" t="str">
        <x:v>AF29</x:v>
      </x:c>
      <x:c r="C3906" s="114" t="str">
        <x:v>Evaluated Flag</x:v>
      </x:c>
      <x:c r="D3906" s="116"/>
    </x:row>
    <x:row r="3907" ht="15" customHeight="1">
      <x:c r="A3907" s="112" t="str">
        <x:v>10</x:v>
      </x:c>
      <x:c r="B3907" s="114" t="str">
        <x:v>AG29</x:v>
      </x:c>
      <x:c r="C3907" s="114" t="str">
        <x:v>Effective Name</x:v>
      </x:c>
      <x:c r="D3907" s="116"/>
    </x:row>
    <x:row r="3908" ht="15" customHeight="1">
      <x:c r="A3908" s="112" t="str">
        <x:v>10</x:v>
      </x:c>
      <x:c r="B3908" s="114" t="str">
        <x:v>B30</x:v>
      </x:c>
      <x:c r="C3908" s="114" t="n">
        <x:v>8</x:v>
      </x:c>
      <x:c r="D3908" s="116"/>
    </x:row>
    <x:row r="3909" ht="15" customHeight="1">
      <x:c r="A3909" s="112" t="str">
        <x:v>10</x:v>
      </x:c>
      <x:c r="B3909" s="114" t="str">
        <x:v>K30</x:v>
      </x:c>
      <x:c r="C3909" s="114" t="str">
        <x:v>AMEL</x:v>
      </x:c>
      <x:c r="D3909" s="116" t="str">
        <x:v>=IF(O23="","",O23)</x:v>
      </x:c>
    </x:row>
    <x:row r="3910" ht="15" customHeight="1">
      <x:c r="A3910" s="112" t="str">
        <x:v>10</x:v>
      </x:c>
      <x:c r="B3910" s="114" t="str">
        <x:v>L30</x:v>
      </x:c>
      <x:c r="C3910" s="114" t="n">
        <x:v>5</x:v>
      </x:c>
      <x:c r="D3910" s="116"/>
    </x:row>
    <x:row r="3911" ht="15" customHeight="1">
      <x:c r="A3911" s="112" t="str">
        <x:v>10</x:v>
      </x:c>
      <x:c r="B3911" s="114" t="str">
        <x:v>M30</x:v>
      </x:c>
      <x:c r="C3911" s="114" t="n">
        <x:v>5</x:v>
      </x:c>
      <x:c r="D3911" s="116"/>
    </x:row>
    <x:row r="3912" ht="15" customHeight="1">
      <x:c r="A3912" s="112" t="str">
        <x:v>10</x:v>
      </x:c>
      <x:c r="B3912" s="114" t="str">
        <x:v>N30</x:v>
      </x:c>
      <x:c r="C3912" s="114" t="n">
        <x:v>5</x:v>
      </x:c>
      <x:c r="D3912" s="116"/>
    </x:row>
    <x:row r="3913" ht="15" customHeight="1">
      <x:c r="A3913" s="112" t="str">
        <x:v>10</x:v>
      </x:c>
      <x:c r="B3913" s="114" t="str">
        <x:v>O30</x:v>
      </x:c>
      <x:c r="C3913" s="114" t="n">
        <x:v>5</x:v>
      </x:c>
      <x:c r="D3913" s="116"/>
    </x:row>
    <x:row r="3914" ht="15" customHeight="1">
      <x:c r="A3914" s="112" t="str">
        <x:v>10</x:v>
      </x:c>
      <x:c r="B3914" s="114" t="str">
        <x:v>P30</x:v>
      </x:c>
      <x:c r="C3914" s="114" t="n">
        <x:v>4</x:v>
      </x:c>
      <x:c r="D3914" s="116"/>
    </x:row>
    <x:row r="3915" ht="15" customHeight="1">
      <x:c r="A3915" s="112" t="str">
        <x:v>10</x:v>
      </x:c>
      <x:c r="B3915" s="114" t="str">
        <x:v>AC30</x:v>
      </x:c>
      <x:c r="C3915" s="114" t="n">
        <x:v>97</x:v>
      </x:c>
      <x:c r="D3915" s="116" t="str">
        <x:v>=IF(AG30="","",IF(COUNT(L30:P30)&lt;5,"",L30/5*20+M30/5*25+N30/5*25+O30/5*15+P30/5*15))</x:v>
      </x:c>
    </x:row>
    <x:row r="3916" ht="15" customHeight="1">
      <x:c r="A3916" s="112" t="str">
        <x:v>10</x:v>
      </x:c>
      <x:c r="B3916" s="114" t="str">
        <x:v>AD30</x:v>
      </x:c>
      <x:c r="C3916" s="114" t="str">
        <x:v>Sangat Baik</x:v>
      </x:c>
      <x:c r="D3916" s="116" t="str">
        <x:v>=IF(AC30="","",IF(AC30&gt;=90,"Sangat Baik",IF(AC30&gt;=80,"Baik",IF(AC30&gt;=70,"Coaching","Underperform"))))</x:v>
      </x:c>
    </x:row>
    <x:row r="3917" ht="15" customHeight="1">
      <x:c r="A3917" s="112" t="str">
        <x:v>10</x:v>
      </x:c>
      <x:c r="B3917" s="114" t="str">
        <x:v>AE30</x:v>
      </x:c>
      <x:c r="C3917" s="114" t="str">
        <x:v>Admin/CS</x:v>
      </x:c>
      <x:c r="D3917" s="116" t="str">
        <x:v>=IF(AG30="","",IF(OR(AG30="INDAH",AG30="ADDEL",AG30="AMEL",AG30="PENTIL",AG30="JIJANG"),"Admin/CS","Fotografer"))</x:v>
      </x:c>
    </x:row>
    <x:row r="3918" ht="15" customHeight="1">
      <x:c r="A3918" s="112" t="str">
        <x:v>10</x:v>
      </x:c>
      <x:c r="B3918" s="114" t="str">
        <x:v>AF30</x:v>
      </x:c>
      <x:c r="C3918" s="114" t="n">
        <x:v>1</x:v>
      </x:c>
      <x:c r="D3918" s="116" t="str">
        <x:v>=IF(OR(AG30="",COUNT(L30:P30)&lt;5),"",1)</x:v>
      </x:c>
    </x:row>
    <x:row r="3919" ht="15" customHeight="1">
      <x:c r="A3919" s="112" t="str">
        <x:v>10</x:v>
      </x:c>
      <x:c r="B3919" s="114" t="str">
        <x:v>AG30</x:v>
      </x:c>
      <x:c r="C3919" s="114" t="str">
        <x:v>AMEL</x:v>
      </x:c>
      <x:c r="D3919" s="116" t="str">
        <x:v>=IFERROR(K30,"")</x:v>
      </x:c>
    </x:row>
    <x:row r="3920" ht="15" customHeight="1">
      <x:c r="A3920" s="112" t="str">
        <x:v>10</x:v>
      </x:c>
      <x:c r="B3920" s="114" t="str">
        <x:v>B31</x:v>
      </x:c>
      <x:c r="C3920" s="114" t="n">
        <x:v>9</x:v>
      </x:c>
      <x:c r="D3920" s="116"/>
    </x:row>
    <x:row r="3921" ht="15" customHeight="1">
      <x:c r="A3921" s="112" t="str">
        <x:v>10</x:v>
      </x:c>
      <x:c r="B3921" s="114" t="str">
        <x:v>K31</x:v>
      </x:c>
      <x:c r="C3921" s="114" t="str">
        <x:v>INDAH</x:v>
      </x:c>
      <x:c r="D3921" s="116" t="str">
        <x:v>=IF(O24="","",O24)</x:v>
      </x:c>
    </x:row>
    <x:row r="3922" ht="15" customHeight="1">
      <x:c r="A3922" s="112" t="str">
        <x:v>10</x:v>
      </x:c>
      <x:c r="B3922" s="114" t="str">
        <x:v>L31</x:v>
      </x:c>
      <x:c r="C3922" s="114" t="n">
        <x:v>5</x:v>
      </x:c>
      <x:c r="D3922" s="116"/>
    </x:row>
    <x:row r="3923" ht="15" customHeight="1">
      <x:c r="A3923" s="112" t="str">
        <x:v>10</x:v>
      </x:c>
      <x:c r="B3923" s="114" t="str">
        <x:v>M31</x:v>
      </x:c>
      <x:c r="C3923" s="114" t="n">
        <x:v>5</x:v>
      </x:c>
      <x:c r="D3923" s="116"/>
    </x:row>
    <x:row r="3924" ht="15" customHeight="1">
      <x:c r="A3924" s="112" t="str">
        <x:v>10</x:v>
      </x:c>
      <x:c r="B3924" s="114" t="str">
        <x:v>N31</x:v>
      </x:c>
      <x:c r="C3924" s="114" t="n">
        <x:v>5</x:v>
      </x:c>
      <x:c r="D3924" s="116"/>
    </x:row>
    <x:row r="3925" ht="15" customHeight="1">
      <x:c r="A3925" s="112" t="str">
        <x:v>10</x:v>
      </x:c>
      <x:c r="B3925" s="114" t="str">
        <x:v>O31</x:v>
      </x:c>
      <x:c r="C3925" s="114" t="n">
        <x:v>5</x:v>
      </x:c>
      <x:c r="D3925" s="116"/>
    </x:row>
    <x:row r="3926" ht="15" customHeight="1">
      <x:c r="A3926" s="112" t="str">
        <x:v>10</x:v>
      </x:c>
      <x:c r="B3926" s="114" t="str">
        <x:v>P31</x:v>
      </x:c>
      <x:c r="C3926" s="114" t="n">
        <x:v>5</x:v>
      </x:c>
      <x:c r="D3926" s="116"/>
    </x:row>
    <x:row r="3927" ht="15" customHeight="1">
      <x:c r="A3927" s="112" t="str">
        <x:v>10</x:v>
      </x:c>
      <x:c r="B3927" s="114" t="str">
        <x:v>AC31</x:v>
      </x:c>
      <x:c r="C3927" s="114" t="n">
        <x:v>100</x:v>
      </x:c>
      <x:c r="D3927" s="116" t="str">
        <x:v>=IF(AG31="","",IF(COUNT(L31:P31)&lt;5,"",L31/5*20+M31/5*25+N31/5*25+O31/5*15+P31/5*15))</x:v>
      </x:c>
    </x:row>
    <x:row r="3928" ht="15" customHeight="1">
      <x:c r="A3928" s="112" t="str">
        <x:v>10</x:v>
      </x:c>
      <x:c r="B3928" s="114" t="str">
        <x:v>AD31</x:v>
      </x:c>
      <x:c r="C3928" s="114" t="str">
        <x:v>Sangat Baik</x:v>
      </x:c>
      <x:c r="D3928" s="116" t="str">
        <x:v>=IF(AC31="","",IF(AC31&gt;=90,"Sangat Baik",IF(AC31&gt;=80,"Baik",IF(AC31&gt;=70,"Coaching","Underperform"))))</x:v>
      </x:c>
    </x:row>
    <x:row r="3929" ht="15" customHeight="1">
      <x:c r="A3929" s="112" t="str">
        <x:v>10</x:v>
      </x:c>
      <x:c r="B3929" s="114" t="str">
        <x:v>AE31</x:v>
      </x:c>
      <x:c r="C3929" s="114" t="str">
        <x:v>Admin/CS</x:v>
      </x:c>
      <x:c r="D3929" s="116" t="str">
        <x:v>=IF(AG31="","",IF(OR(AG31="INDAH",AG31="ADDEL",AG31="AMEL",AG31="PENTIL",AG31="JIJANG"),"Admin/CS","Fotografer"))</x:v>
      </x:c>
    </x:row>
    <x:row r="3930" ht="15" customHeight="1">
      <x:c r="A3930" s="112" t="str">
        <x:v>10</x:v>
      </x:c>
      <x:c r="B3930" s="114" t="str">
        <x:v>AF31</x:v>
      </x:c>
      <x:c r="C3930" s="114" t="n">
        <x:v>1</x:v>
      </x:c>
      <x:c r="D3930" s="116" t="str">
        <x:v>=IF(OR(AG31="",COUNT(L31:P31)&lt;5),"",1)</x:v>
      </x:c>
    </x:row>
    <x:row r="3931" ht="15" customHeight="1">
      <x:c r="A3931" s="112" t="str">
        <x:v>10</x:v>
      </x:c>
      <x:c r="B3931" s="114" t="str">
        <x:v>AG31</x:v>
      </x:c>
      <x:c r="C3931" s="114" t="str">
        <x:v>INDAH</x:v>
      </x:c>
      <x:c r="D3931" s="116" t="str">
        <x:v>=IFERROR(K31,"")</x:v>
      </x:c>
    </x:row>
    <x:row r="3932" ht="15" customHeight="1">
      <x:c r="A3932" s="112" t="str">
        <x:v>10</x:v>
      </x:c>
      <x:c r="B3932" s="114" t="str">
        <x:v>B32</x:v>
      </x:c>
      <x:c r="C3932" s="114" t="n">
        <x:v>10</x:v>
      </x:c>
      <x:c r="D3932" s="116"/>
    </x:row>
    <x:row r="3933" ht="15" customHeight="1">
      <x:c r="A3933" s="112" t="str">
        <x:v>10</x:v>
      </x:c>
      <x:c r="B3933" s="114" t="str">
        <x:v>K32</x:v>
      </x:c>
      <x:c r="C3933" s="114" t="str">
        <x:v>ADIF</x:v>
      </x:c>
      <x:c r="D3933" s="116" t="str">
        <x:v>=IF(O25="","",O25)</x:v>
      </x:c>
    </x:row>
    <x:row r="3934" ht="15" customHeight="1">
      <x:c r="A3934" s="112" t="str">
        <x:v>10</x:v>
      </x:c>
      <x:c r="B3934" s="114" t="str">
        <x:v>L32</x:v>
      </x:c>
      <x:c r="C3934" s="114" t="n">
        <x:v>5</x:v>
      </x:c>
      <x:c r="D3934" s="116"/>
    </x:row>
    <x:row r="3935" ht="15" customHeight="1">
      <x:c r="A3935" s="112" t="str">
        <x:v>10</x:v>
      </x:c>
      <x:c r="B3935" s="114" t="str">
        <x:v>M32</x:v>
      </x:c>
      <x:c r="C3935" s="114" t="n">
        <x:v>5</x:v>
      </x:c>
      <x:c r="D3935" s="116"/>
    </x:row>
    <x:row r="3936" ht="15" customHeight="1">
      <x:c r="A3936" s="112" t="str">
        <x:v>10</x:v>
      </x:c>
      <x:c r="B3936" s="114" t="str">
        <x:v>N32</x:v>
      </x:c>
      <x:c r="C3936" s="114" t="n">
        <x:v>5</x:v>
      </x:c>
      <x:c r="D3936" s="116"/>
    </x:row>
    <x:row r="3937" ht="15" customHeight="1">
      <x:c r="A3937" s="112" t="str">
        <x:v>10</x:v>
      </x:c>
      <x:c r="B3937" s="114" t="str">
        <x:v>O32</x:v>
      </x:c>
      <x:c r="C3937" s="114" t="n">
        <x:v>5</x:v>
      </x:c>
      <x:c r="D3937" s="116"/>
    </x:row>
    <x:row r="3938" ht="15" customHeight="1">
      <x:c r="A3938" s="112" t="str">
        <x:v>10</x:v>
      </x:c>
      <x:c r="B3938" s="114" t="str">
        <x:v>P32</x:v>
      </x:c>
      <x:c r="C3938" s="114" t="n">
        <x:v>5</x:v>
      </x:c>
      <x:c r="D3938" s="116"/>
    </x:row>
    <x:row r="3939" ht="15" customHeight="1">
      <x:c r="A3939" s="112" t="str">
        <x:v>10</x:v>
      </x:c>
      <x:c r="B3939" s="114" t="str">
        <x:v>AC32</x:v>
      </x:c>
      <x:c r="C3939" s="114" t="n">
        <x:v>100</x:v>
      </x:c>
      <x:c r="D3939" s="116" t="str">
        <x:v>=IF(AG32="","",IF(COUNT(L32:P32)&lt;5,"",L32/5*20+M32/5*25+N32/5*25+O32/5*15+P32/5*15))</x:v>
      </x:c>
    </x:row>
    <x:row r="3940" ht="15" customHeight="1">
      <x:c r="A3940" s="112" t="str">
        <x:v>10</x:v>
      </x:c>
      <x:c r="B3940" s="114" t="str">
        <x:v>AD32</x:v>
      </x:c>
      <x:c r="C3940" s="114" t="str">
        <x:v>Sangat Baik</x:v>
      </x:c>
      <x:c r="D3940" s="116" t="str">
        <x:v>=IF(AC32="","",IF(AC32&gt;=90,"Sangat Baik",IF(AC32&gt;=80,"Baik",IF(AC32&gt;=70,"Coaching","Underperform"))))</x:v>
      </x:c>
    </x:row>
    <x:row r="3941" ht="15" customHeight="1">
      <x:c r="A3941" s="112" t="str">
        <x:v>10</x:v>
      </x:c>
      <x:c r="B3941" s="114" t="str">
        <x:v>AE32</x:v>
      </x:c>
      <x:c r="C3941" s="114" t="str">
        <x:v>Fotografer</x:v>
      </x:c>
      <x:c r="D3941" s="116" t="str">
        <x:v>=IF(AG32="","",IF(OR(AG32="INDAH",AG32="ADDEL",AG32="AMEL",AG32="PENTIL",AG32="JIJANG"),"Admin/CS","Fotografer"))</x:v>
      </x:c>
    </x:row>
    <x:row r="3942" ht="15" customHeight="1">
      <x:c r="A3942" s="112" t="str">
        <x:v>10</x:v>
      </x:c>
      <x:c r="B3942" s="114" t="str">
        <x:v>AF32</x:v>
      </x:c>
      <x:c r="C3942" s="114" t="n">
        <x:v>1</x:v>
      </x:c>
      <x:c r="D3942" s="116" t="str">
        <x:v>=IF(OR(AG32="",COUNT(L32:P32)&lt;5),"",1)</x:v>
      </x:c>
    </x:row>
    <x:row r="3943" ht="15" customHeight="1">
      <x:c r="A3943" s="112" t="str">
        <x:v>10</x:v>
      </x:c>
      <x:c r="B3943" s="114" t="str">
        <x:v>AG32</x:v>
      </x:c>
      <x:c r="C3943" s="114" t="str">
        <x:v>ADIF</x:v>
      </x:c>
      <x:c r="D3943" s="116" t="str">
        <x:v>=IFERROR(K32,"")</x:v>
      </x:c>
    </x:row>
    <x:row r="3944" ht="15" customHeight="1">
      <x:c r="A3944" s="112" t="str">
        <x:v>10</x:v>
      </x:c>
      <x:c r="B3944" s="114" t="str">
        <x:v>B33</x:v>
      </x:c>
      <x:c r="C3944" s="114" t="n">
        <x:v>11</x:v>
      </x:c>
      <x:c r="D3944" s="116"/>
    </x:row>
    <x:row r="3945" ht="15" customHeight="1">
      <x:c r="A3945" s="112" t="str">
        <x:v>10</x:v>
      </x:c>
      <x:c r="B3945" s="114" t="str">
        <x:v>K33</x:v>
      </x:c>
      <x:c r="C3945" s="114" t="str">
        <x:v>SAKA</x:v>
      </x:c>
      <x:c r="D3945" s="116" t="str">
        <x:v>=IF(O26="","",O26)</x:v>
      </x:c>
    </x:row>
    <x:row r="3946" ht="15" customHeight="1">
      <x:c r="A3946" s="112" t="str">
        <x:v>10</x:v>
      </x:c>
      <x:c r="B3946" s="114" t="str">
        <x:v>L33</x:v>
      </x:c>
      <x:c r="C3946" s="114" t="n">
        <x:v>5</x:v>
      </x:c>
      <x:c r="D3946" s="116"/>
    </x:row>
    <x:row r="3947" ht="15" customHeight="1">
      <x:c r="A3947" s="112" t="str">
        <x:v>10</x:v>
      </x:c>
      <x:c r="B3947" s="114" t="str">
        <x:v>M33</x:v>
      </x:c>
      <x:c r="C3947" s="114" t="n">
        <x:v>5</x:v>
      </x:c>
      <x:c r="D3947" s="116"/>
    </x:row>
    <x:row r="3948" ht="15" customHeight="1">
      <x:c r="A3948" s="112" t="str">
        <x:v>10</x:v>
      </x:c>
      <x:c r="B3948" s="114" t="str">
        <x:v>N33</x:v>
      </x:c>
      <x:c r="C3948" s="114" t="n">
        <x:v>5</x:v>
      </x:c>
      <x:c r="D3948" s="116"/>
    </x:row>
    <x:row r="3949" ht="15" customHeight="1">
      <x:c r="A3949" s="112" t="str">
        <x:v>10</x:v>
      </x:c>
      <x:c r="B3949" s="114" t="str">
        <x:v>O33</x:v>
      </x:c>
      <x:c r="C3949" s="114" t="n">
        <x:v>5</x:v>
      </x:c>
      <x:c r="D3949" s="116"/>
    </x:row>
    <x:row r="3950" ht="15" customHeight="1">
      <x:c r="A3950" s="112" t="str">
        <x:v>10</x:v>
      </x:c>
      <x:c r="B3950" s="114" t="str">
        <x:v>P33</x:v>
      </x:c>
      <x:c r="C3950" s="114" t="n">
        <x:v>5</x:v>
      </x:c>
      <x:c r="D3950" s="116"/>
    </x:row>
    <x:row r="3951" ht="15" customHeight="1">
      <x:c r="A3951" s="112" t="str">
        <x:v>10</x:v>
      </x:c>
      <x:c r="B3951" s="114" t="str">
        <x:v>AC33</x:v>
      </x:c>
      <x:c r="C3951" s="114" t="n">
        <x:v>100</x:v>
      </x:c>
      <x:c r="D3951" s="116" t="str">
        <x:v>=IF(AG33="","",IF(COUNT(L33:P33)&lt;5,"",L33/5*20+M33/5*25+N33/5*25+O33/5*15+P33/5*15))</x:v>
      </x:c>
    </x:row>
    <x:row r="3952" ht="15" customHeight="1">
      <x:c r="A3952" s="112" t="str">
        <x:v>10</x:v>
      </x:c>
      <x:c r="B3952" s="114" t="str">
        <x:v>AD33</x:v>
      </x:c>
      <x:c r="C3952" s="114" t="str">
        <x:v>Sangat Baik</x:v>
      </x:c>
      <x:c r="D3952" s="116" t="str">
        <x:v>=IF(AC33="","",IF(AC33&gt;=90,"Sangat Baik",IF(AC33&gt;=80,"Baik",IF(AC33&gt;=70,"Coaching","Underperform"))))</x:v>
      </x:c>
    </x:row>
    <x:row r="3953" ht="15" customHeight="1">
      <x:c r="A3953" s="112" t="str">
        <x:v>10</x:v>
      </x:c>
      <x:c r="B3953" s="114" t="str">
        <x:v>AE33</x:v>
      </x:c>
      <x:c r="C3953" s="114" t="str">
        <x:v>Fotografer</x:v>
      </x:c>
      <x:c r="D3953" s="116" t="str">
        <x:v>=IF(AG33="","",IF(OR(AG33="INDAH",AG33="ADDEL",AG33="AMEL",AG33="PENTIL",AG33="JIJANG"),"Admin/CS","Fotografer"))</x:v>
      </x:c>
    </x:row>
    <x:row r="3954" ht="15" customHeight="1">
      <x:c r="A3954" s="112" t="str">
        <x:v>10</x:v>
      </x:c>
      <x:c r="B3954" s="114" t="str">
        <x:v>AF33</x:v>
      </x:c>
      <x:c r="C3954" s="114" t="n">
        <x:v>1</x:v>
      </x:c>
      <x:c r="D3954" s="116" t="str">
        <x:v>=IF(OR(AG33="",COUNT(L33:P33)&lt;5),"",1)</x:v>
      </x:c>
    </x:row>
    <x:row r="3955" ht="15" customHeight="1">
      <x:c r="A3955" s="112" t="str">
        <x:v>10</x:v>
      </x:c>
      <x:c r="B3955" s="114" t="str">
        <x:v>AG33</x:v>
      </x:c>
      <x:c r="C3955" s="114" t="str">
        <x:v>SAKA</x:v>
      </x:c>
      <x:c r="D3955" s="116" t="str">
        <x:v>=IFERROR(K33,"")</x:v>
      </x:c>
    </x:row>
    <x:row r="3956" ht="15" customHeight="1">
      <x:c r="A3956" s="112" t="str">
        <x:v>10</x:v>
      </x:c>
      <x:c r="B3956" s="114" t="str">
        <x:v>D34</x:v>
      </x:c>
      <x:c r="C3956" s="114" t="n">
        <x:v>175000</x:v>
      </x:c>
      <x:c r="D3956" s="116" t="str">
        <x:v>=SUM(D23:D33)</x:v>
      </x:c>
    </x:row>
    <x:row r="3957" ht="15" customHeight="1">
      <x:c r="A3957" s="112" t="str">
        <x:v>10</x:v>
      </x:c>
      <x:c r="B3957" s="114" t="str">
        <x:v>AC34</x:v>
      </x:c>
      <x:c r="C3957" s="114"/>
      <x:c r="D3957" s="116" t="str">
        <x:v>=IF(AG34="","",IF(COUNT(L34:P34)&lt;5,"",L34/5*20+M34/5*25+N34/5*25+O34/5*15+P34/5*15))</x:v>
      </x:c>
    </x:row>
    <x:row r="3958" ht="15" customHeight="1">
      <x:c r="A3958" s="112" t="str">
        <x:v>10</x:v>
      </x:c>
      <x:c r="B3958" s="114" t="str">
        <x:v>AD34</x:v>
      </x:c>
      <x:c r="C3958" s="114"/>
      <x:c r="D3958" s="116" t="str">
        <x:v>=IF(AC34="","",IF(AC34&gt;=90,"Sangat Baik",IF(AC34&gt;=80,"Baik",IF(AC34&gt;=70,"Coaching","Underperform"))))</x:v>
      </x:c>
    </x:row>
    <x:row r="3959" ht="15" customHeight="1">
      <x:c r="A3959" s="112" t="str">
        <x:v>10</x:v>
      </x:c>
      <x:c r="B3959" s="114" t="str">
        <x:v>AE34</x:v>
      </x:c>
      <x:c r="C3959" s="114"/>
      <x:c r="D3959" s="116" t="str">
        <x:v>=IF(AG34="","",IF(OR(AG34="INDAH",AG34="ADDEL",AG34="AMEL",AG34="PENTIL",AG34="JIJANG"),"Admin/CS","Fotografer"))</x:v>
      </x:c>
    </x:row>
    <x:row r="3960" ht="15" customHeight="1">
      <x:c r="A3960" s="112" t="str">
        <x:v>10</x:v>
      </x:c>
      <x:c r="B3960" s="114" t="str">
        <x:v>AF34</x:v>
      </x:c>
      <x:c r="C3960" s="114"/>
      <x:c r="D3960" s="116" t="str">
        <x:v>=IF(OR(AG34="",COUNT(L34:P34)&lt;5),"",1)</x:v>
      </x:c>
    </x:row>
    <x:row r="3961" ht="15" customHeight="1">
      <x:c r="A3961" s="112" t="str">
        <x:v>10</x:v>
      </x:c>
      <x:c r="B3961" s="114" t="str">
        <x:v>AG34</x:v>
      </x:c>
      <x:c r="C3961" s="114"/>
      <x:c r="D3961" s="116" t="str">
        <x:v>=IFERROR(K34,"")</x:v>
      </x:c>
    </x:row>
    <x:row r="3962" ht="15" customHeight="1">
      <x:c r="A3962" s="112" t="str">
        <x:v>10</x:v>
      </x:c>
      <x:c r="B3962" s="114" t="str">
        <x:v>AC35</x:v>
      </x:c>
      <x:c r="C3962" s="114"/>
      <x:c r="D3962" s="116" t="str">
        <x:v>=IF(AG35="","",IF(COUNT(L35:P35)&lt;5,"",L35/5*20+M35/5*25+N35/5*25+O35/5*15+P35/5*15))</x:v>
      </x:c>
    </x:row>
    <x:row r="3963" ht="15" customHeight="1">
      <x:c r="A3963" s="112" t="str">
        <x:v>10</x:v>
      </x:c>
      <x:c r="B3963" s="114" t="str">
        <x:v>AD35</x:v>
      </x:c>
      <x:c r="C3963" s="114"/>
      <x:c r="D3963" s="116" t="str">
        <x:v>=IF(AC35="","",IF(AC35&gt;=90,"Sangat Baik",IF(AC35&gt;=80,"Baik",IF(AC35&gt;=70,"Coaching","Underperform"))))</x:v>
      </x:c>
    </x:row>
    <x:row r="3964" ht="15" customHeight="1">
      <x:c r="A3964" s="112" t="str">
        <x:v>10</x:v>
      </x:c>
      <x:c r="B3964" s="114" t="str">
        <x:v>AE35</x:v>
      </x:c>
      <x:c r="C3964" s="114"/>
      <x:c r="D3964" s="116" t="str">
        <x:v>=IF(AG35="","",IF(OR(AG35="INDAH",AG35="ADDEL",AG35="AMEL",AG35="PENTIL",AG35="JIJANG"),"Admin/CS","Fotografer"))</x:v>
      </x:c>
    </x:row>
    <x:row r="3965" ht="15" customHeight="1">
      <x:c r="A3965" s="112" t="str">
        <x:v>10</x:v>
      </x:c>
      <x:c r="B3965" s="114" t="str">
        <x:v>AF35</x:v>
      </x:c>
      <x:c r="C3965" s="114"/>
      <x:c r="D3965" s="116" t="str">
        <x:v>=IF(OR(AG35="",COUNT(L35:P35)&lt;5),"",1)</x:v>
      </x:c>
    </x:row>
    <x:row r="3966" ht="15" customHeight="1">
      <x:c r="A3966" s="112" t="str">
        <x:v>10</x:v>
      </x:c>
      <x:c r="B3966" s="114" t="str">
        <x:v>AG35</x:v>
      </x:c>
      <x:c r="C3966" s="114"/>
      <x:c r="D3966" s="116" t="str">
        <x:v>=IFERROR(K35,"")</x:v>
      </x:c>
    </x:row>
    <x:row r="3967" ht="15" customHeight="1">
      <x:c r="A3967" s="112" t="str">
        <x:v>10</x:v>
      </x:c>
      <x:c r="B3967" s="114" t="str">
        <x:v>K36</x:v>
      </x:c>
      <x:c r="C3967" s="114" t="str">
        <x:v>Skala: 1 Sangat Kurang | 2 Kurang | 3 Cukup | 4 Baik | 5 Sangat Baik | Jika Nama kosong, 4 baris pertama otomatis mengikuti urutan Shift</x:v>
      </x:c>
      <x:c r="D3967" s="116"/>
    </x:row>
    <x:row r="3968" ht="15" customHeight="1">
      <x:c r="A3968" s="112" t="str">
        <x:v>10</x:v>
      </x:c>
      <x:c r="B3968" s="114" t="str">
        <x:v>K38</x:v>
      </x:c>
      <x:c r="C3968" s="114" t="str">
        <x:v>ADMIN FOLLOW-UP</x:v>
      </x:c>
      <x:c r="D3968" s="116"/>
    </x:row>
    <x:row r="3969" ht="15" customHeight="1">
      <x:c r="A3969" s="112" t="str">
        <x:v>10</x:v>
      </x:c>
      <x:c r="B3969" s="114" t="str">
        <x:v>K39</x:v>
      </x:c>
      <x:c r="C3969" s="114" t="str">
        <x:v>Admin</x:v>
      </x:c>
      <x:c r="D3969" s="116"/>
    </x:row>
    <x:row r="3970" ht="15" customHeight="1">
      <x:c r="A3970" s="112" t="str">
        <x:v>10</x:v>
      </x:c>
      <x:c r="B3970" s="114" t="str">
        <x:v>L39</x:v>
      </x:c>
      <x:c r="C3970" s="114" t="str">
        <x:v>Saving Contact</x:v>
      </x:c>
      <x:c r="D3970" s="116"/>
    </x:row>
    <x:row r="3971" ht="15" customHeight="1">
      <x:c r="A3971" s="112" t="str">
        <x:v>10</x:v>
      </x:c>
      <x:c r="B3971" s="114" t="str">
        <x:v>M39</x:v>
      </x:c>
      <x:c r="C3971" s="114" t="str">
        <x:v>Reminder</x:v>
      </x:c>
      <x:c r="D3971" s="116"/>
    </x:row>
    <x:row r="3972" ht="15" customHeight="1">
      <x:c r="A3972" s="112" t="str">
        <x:v>10</x:v>
      </x:c>
      <x:c r="B3972" s="114" t="str">
        <x:v>K40</x:v>
      </x:c>
      <x:c r="C3972" s="114" t="str">
        <x:v>AMEL</x:v>
      </x:c>
      <x:c r="D3972" s="116" t="str">
        <x:v>=IF(O23="","",O23)</x:v>
      </x:c>
    </x:row>
    <x:row r="3973" ht="15" customHeight="1">
      <x:c r="A3973" s="112" t="str">
        <x:v>10</x:v>
      </x:c>
      <x:c r="B3973" s="114" t="str">
        <x:v>L40</x:v>
      </x:c>
      <x:c r="C3973" s="114" t="n">
        <x:v>4</x:v>
      </x:c>
      <x:c r="D3973" s="116"/>
    </x:row>
    <x:row r="3974" ht="15" customHeight="1">
      <x:c r="A3974" s="112" t="str">
        <x:v>10</x:v>
      </x:c>
      <x:c r="B3974" s="114" t="str">
        <x:v>M40</x:v>
      </x:c>
      <x:c r="C3974" s="114" t="str">
        <x:v>10R,16R</x:v>
      </x:c>
      <x:c r="D3974" s="116"/>
    </x:row>
    <x:row r="3975" ht="15" customHeight="1">
      <x:c r="A3975" s="112" t="str">
        <x:v>10</x:v>
      </x:c>
      <x:c r="B3975" s="114" t="str">
        <x:v>K41</x:v>
      </x:c>
      <x:c r="C3975" s="114" t="str">
        <x:v>INDAH</x:v>
      </x:c>
      <x:c r="D3975" s="116" t="str">
        <x:v>=IF(O24="","",O24)</x:v>
      </x:c>
    </x:row>
    <x:row r="3976" ht="15" customHeight="1">
      <x:c r="A3976" s="112" t="str">
        <x:v>10</x:v>
      </x:c>
      <x:c r="B3976" s="114" t="str">
        <x:v>L41</x:v>
      </x:c>
      <x:c r="C3976" s="114" t="n">
        <x:v>3</x:v>
      </x:c>
      <x:c r="D3976" s="116"/>
    </x:row>
    <x:row r="3977" ht="15" customHeight="1">
      <x:c r="A3977" s="112" t="str">
        <x:v>10</x:v>
      </x:c>
      <x:c r="B3977" s="114" t="str">
        <x:v>M41</x:v>
      </x:c>
      <x:c r="C3977" s="114" t="str">
        <x:v>5R</x:v>
      </x:c>
      <x:c r="D3977" s="116"/>
    </x:row>
    <x:row r="3978" ht="15" customHeight="1">
      <x:c r="A3978" s="112" t="str">
        <x:v>10</x:v>
      </x:c>
      <x:c r="B3978" s="114" t="str">
        <x:v>K43</x:v>
      </x:c>
      <x:c r="C3978" s="114" t="str">
        <x:v>TODAY | LEADS &amp; TRANSAKSI</x:v>
      </x:c>
      <x:c r="D3978" s="116"/>
    </x:row>
    <x:row r="3979" ht="15" customHeight="1">
      <x:c r="A3979" s="112" t="str">
        <x:v>10</x:v>
      </x:c>
      <x:c r="B3979" s="114" t="str">
        <x:v>K44</x:v>
      </x:c>
      <x:c r="C3979" s="114" t="str">
        <x:v>Leads</x:v>
      </x:c>
      <x:c r="D3979" s="116"/>
    </x:row>
    <x:row r="3980" ht="15" customHeight="1">
      <x:c r="A3980" s="112" t="str">
        <x:v>10</x:v>
      </x:c>
      <x:c r="B3980" s="114" t="str">
        <x:v>M44</x:v>
      </x:c>
      <x:c r="C3980" s="114" t="n">
        <x:v>33</x:v>
      </x:c>
      <x:c r="D3980" s="116"/>
    </x:row>
    <x:row r="3981" ht="15" customHeight="1">
      <x:c r="A3981" s="112" t="str">
        <x:v>10</x:v>
      </x:c>
      <x:c r="B3981" s="114" t="str">
        <x:v>K45</x:v>
      </x:c>
      <x:c r="C3981" s="114" t="str">
        <x:v>Total DP</x:v>
      </x:c>
      <x:c r="D3981" s="116"/>
    </x:row>
    <x:row r="3982" ht="15" customHeight="1">
      <x:c r="A3982" s="112" t="str">
        <x:v>10</x:v>
      </x:c>
      <x:c r="B3982" s="114" t="str">
        <x:v>M45</x:v>
      </x:c>
      <x:c r="C3982" s="114" t="n">
        <x:v>7</x:v>
      </x:c>
      <x:c r="D3982" s="116" t="str">
        <x:v>=COUNTIF($I$4:$I$21,"DP")</x:v>
      </x:c>
    </x:row>
    <x:row r="3983" ht="15" customHeight="1">
      <x:c r="A3983" s="112" t="str">
        <x:v>10</x:v>
      </x:c>
      <x:c r="B3983" s="114" t="str">
        <x:v>K46</x:v>
      </x:c>
      <x:c r="C3983" s="114" t="str">
        <x:v>Sesi Foto</x:v>
      </x:c>
      <x:c r="D3983" s="116"/>
    </x:row>
    <x:row r="3984" ht="15" customHeight="1">
      <x:c r="A3984" s="112" t="str">
        <x:v>10</x:v>
      </x:c>
      <x:c r="B3984" s="114" t="str">
        <x:v>M46</x:v>
      </x:c>
      <x:c r="C3984" s="114" t="n">
        <x:v>8</x:v>
      </x:c>
      <x:c r="D3984" s="116" t="str">
        <x:v>=COUNTIFS($I$4:$I$21,"&lt;&gt;DP",$I$4:$I$21,"&lt;&gt;")</x:v>
      </x:c>
    </x:row>
    <x:row r="3985" ht="15" customHeight="1">
      <x:c r="A3985" s="112" t="str">
        <x:v>10</x:v>
      </x:c>
      <x:c r="B3985" s="114" t="str">
        <x:v>K47</x:v>
      </x:c>
      <x:c r="C3985" s="114" t="str">
        <x:v>Jumlah Transaksi Harian</x:v>
      </x:c>
      <x:c r="D3985" s="116"/>
    </x:row>
    <x:row r="3986" ht="15" customHeight="1">
      <x:c r="A3986" s="112" t="str">
        <x:v>10</x:v>
      </x:c>
      <x:c r="B3986" s="114" t="str">
        <x:v>M47</x:v>
      </x:c>
      <x:c r="C3986" s="114" t="n">
        <x:v>15</x:v>
      </x:c>
      <x:c r="D3986" s="116" t="str">
        <x:v>=M45+M46</x:v>
      </x:c>
    </x:row>
    <x:row r="3987" ht="15" customHeight="1">
      <x:c r="A3987" s="112" t="str">
        <x:v>10</x:v>
      </x:c>
      <x:c r="B3987" s="114" t="str">
        <x:v>K48</x:v>
      </x:c>
      <x:c r="C3987" s="114" t="str">
        <x:v>Conversion Rate</x:v>
      </x:c>
      <x:c r="D3987" s="116"/>
    </x:row>
    <x:row r="3988" ht="15" customHeight="1">
      <x:c r="A3988" s="112" t="str">
        <x:v>10</x:v>
      </x:c>
      <x:c r="B3988" s="114" t="str">
        <x:v>M48</x:v>
      </x:c>
      <x:c r="C3988" s="114" t="n">
        <x:v>0.2121212121</x:v>
      </x:c>
      <x:c r="D3988" s="116" t="str">
        <x:v>=IF(OR(M44="",M44=0),"",M45/M44)</x:v>
      </x:c>
    </x:row>
    <x:row r="3989" ht="15" customHeight="1">
      <x:c r="A3989" s="112" t="str">
        <x:v>11</x:v>
      </x:c>
      <x:c r="B3989" s="114" t="str">
        <x:v>B2</x:v>
      </x:c>
      <x:c r="C3989" s="114" t="str">
        <x:v>No</x:v>
      </x:c>
      <x:c r="D3989" s="116"/>
    </x:row>
    <x:row r="3990" ht="15" customHeight="1">
      <x:c r="A3990" s="112" t="str">
        <x:v>11</x:v>
      </x:c>
      <x:c r="B3990" s="114" t="str">
        <x:v>C2</x:v>
      </x:c>
      <x:c r="C3990" s="114" t="str">
        <x:v>Nama</x:v>
      </x:c>
      <x:c r="D3990" s="116"/>
    </x:row>
    <x:row r="3991" ht="15" customHeight="1">
      <x:c r="A3991" s="112" t="str">
        <x:v>11</x:v>
      </x:c>
      <x:c r="B3991" s="114" t="str">
        <x:v>D2</x:v>
      </x:c>
      <x:c r="C3991" s="114" t="str">
        <x:v>Paket</x:v>
      </x:c>
      <x:c r="D3991" s="116"/>
    </x:row>
    <x:row r="3992" ht="15" customHeight="1">
      <x:c r="A3992" s="112" t="str">
        <x:v>11</x:v>
      </x:c>
      <x:c r="B3992" s="114" t="str">
        <x:v>E2</x:v>
      </x:c>
      <x:c r="C3992" s="114" t="str">
        <x:v>Q</x:v>
      </x:c>
      <x:c r="D3992" s="116"/>
    </x:row>
    <x:row r="3993" ht="15" customHeight="1">
      <x:c r="A3993" s="112" t="str">
        <x:v>11</x:v>
      </x:c>
      <x:c r="B3993" s="114" t="str">
        <x:v>F2</x:v>
      </x:c>
      <x:c r="C3993" s="114" t="str">
        <x:v>Tanggal Foto</x:v>
      </x:c>
      <x:c r="D3993" s="116"/>
    </x:row>
    <x:row r="3994" ht="15" customHeight="1">
      <x:c r="A3994" s="112" t="str">
        <x:v>11</x:v>
      </x:c>
      <x:c r="B3994" s="114" t="str">
        <x:v>G2</x:v>
      </x:c>
      <x:c r="C3994" s="114" t="str">
        <x:v>Pemasukan</x:v>
      </x:c>
      <x:c r="D3994" s="116"/>
    </x:row>
    <x:row r="3995" ht="15" customHeight="1">
      <x:c r="A3995" s="112" t="str">
        <x:v>11</x:v>
      </x:c>
      <x:c r="B3995" s="114" t="str">
        <x:v>I2</x:v>
      </x:c>
      <x:c r="C3995" s="114" t="str">
        <x:v>Keterangan</x:v>
      </x:c>
      <x:c r="D3995" s="116"/>
    </x:row>
    <x:row r="3996" ht="15" customHeight="1">
      <x:c r="A3996" s="112" t="str">
        <x:v>11</x:v>
      </x:c>
      <x:c r="B3996" s="114" t="str">
        <x:v>L2</x:v>
      </x:c>
      <x:c r="C3996" s="114" t="str">
        <x:v>Admin</x:v>
      </x:c>
      <x:c r="D3996" s="116"/>
    </x:row>
    <x:row r="3997" ht="15" customHeight="1">
      <x:c r="A3997" s="112" t="str">
        <x:v>11</x:v>
      </x:c>
      <x:c r="B3997" s="114" t="str">
        <x:v>M2</x:v>
      </x:c>
      <x:c r="C3997" s="114" t="str">
        <x:v>Fotogarfer</x:v>
      </x:c>
      <x:c r="D3997" s="116"/>
    </x:row>
    <x:row r="3998" ht="15" customHeight="1">
      <x:c r="A3998" s="112" t="str">
        <x:v>11</x:v>
      </x:c>
      <x:c r="B3998" s="114" t="str">
        <x:v>N2</x:v>
      </x:c>
      <x:c r="C3998" s="114" t="str">
        <x:v>Post Prod</x:v>
      </x:c>
      <x:c r="D3998" s="116"/>
    </x:row>
    <x:row r="3999" ht="15" customHeight="1">
      <x:c r="A3999" s="112" t="str">
        <x:v>11</x:v>
      </x:c>
      <x:c r="B3999" s="114" t="str">
        <x:v>G3</x:v>
      </x:c>
      <x:c r="C3999" s="114" t="str">
        <x:v>Cash</x:v>
      </x:c>
      <x:c r="D3999" s="116"/>
    </x:row>
    <x:row r="4000" ht="15" customHeight="1">
      <x:c r="A4000" s="112" t="str">
        <x:v>11</x:v>
      </x:c>
      <x:c r="B4000" s="114" t="str">
        <x:v>H3</x:v>
      </x:c>
      <x:c r="C4000" s="114" t="str">
        <x:v>Transfer</x:v>
      </x:c>
      <x:c r="D4000" s="116"/>
    </x:row>
    <x:row r="4001" ht="15" customHeight="1">
      <x:c r="A4001" s="112" t="str">
        <x:v>11</x:v>
      </x:c>
      <x:c r="B4001" s="114" t="str">
        <x:v>I3</x:v>
      </x:c>
      <x:c r="C4001" s="114" t="str">
        <x:v>Pembayaran</x:v>
      </x:c>
      <x:c r="D4001" s="116"/>
    </x:row>
    <x:row r="4002" ht="15" customHeight="1">
      <x:c r="A4002" s="112" t="str">
        <x:v>11</x:v>
      </x:c>
      <x:c r="B4002" s="114" t="str">
        <x:v>J3</x:v>
      </x:c>
      <x:c r="C4002" s="114" t="str">
        <x:v>All File</x:v>
      </x:c>
      <x:c r="D4002" s="116"/>
    </x:row>
    <x:row r="4003" ht="15" customHeight="1">
      <x:c r="A4003" s="112" t="str">
        <x:v>11</x:v>
      </x:c>
      <x:c r="B4003" s="114" t="str">
        <x:v>K3</x:v>
      </x:c>
      <x:c r="C4003" s="114" t="str">
        <x:v>File Edit </x:v>
      </x:c>
      <x:c r="D4003" s="116"/>
    </x:row>
    <x:row r="4004" ht="15" customHeight="1">
      <x:c r="A4004" s="112" t="str">
        <x:v>11</x:v>
      </x:c>
      <x:c r="B4004" s="114" t="str">
        <x:v>N3</x:v>
      </x:c>
      <x:c r="C4004" s="114" t="str">
        <x:v>Editan/FG</x:v>
      </x:c>
      <x:c r="D4004" s="116"/>
    </x:row>
    <x:row r="4005" ht="15" customHeight="1">
      <x:c r="A4005" s="112" t="str">
        <x:v>11</x:v>
      </x:c>
      <x:c r="B4005" s="114" t="str">
        <x:v>O3</x:v>
      </x:c>
      <x:c r="C4005" s="114" t="str">
        <x:v>Cetakan/Fame</x:v>
      </x:c>
      <x:c r="D4005" s="116"/>
    </x:row>
    <x:row r="4006" ht="15" customHeight="1">
      <x:c r="A4006" s="112" t="str">
        <x:v>11</x:v>
      </x:c>
      <x:c r="B4006" s="114" t="str">
        <x:v>P3</x:v>
      </x:c>
      <x:c r="C4006" s="114" t="str">
        <x:v>Diambil/Date</x:v>
      </x:c>
      <x:c r="D4006" s="116"/>
    </x:row>
    <x:row r="4007" ht="15" customHeight="1">
      <x:c r="A4007" s="112" t="str">
        <x:v>11</x:v>
      </x:c>
      <x:c r="B4007" s="114" t="str">
        <x:v>B4</x:v>
      </x:c>
      <x:c r="C4007" s="114" t="n">
        <x:v>1</x:v>
      </x:c>
      <x:c r="D4007" s="116"/>
    </x:row>
    <x:row r="4008" ht="15" customHeight="1">
      <x:c r="A4008" s="112" t="str">
        <x:v>11</x:v>
      </x:c>
      <x:c r="B4008" s="114" t="str">
        <x:v>C4</x:v>
      </x:c>
      <x:c r="C4008" s="114" t="str">
        <x:v>Novi</x:v>
      </x:c>
      <x:c r="D4008" s="116"/>
    </x:row>
    <x:row r="4009" ht="15" customHeight="1">
      <x:c r="A4009" s="112" t="str">
        <x:v>11</x:v>
      </x:c>
      <x:c r="B4009" s="114" t="str">
        <x:v>D4</x:v>
      </x:c>
      <x:c r="C4009" s="114" t="str">
        <x:v>All file</x:v>
      </x:c>
      <x:c r="D4009" s="116"/>
    </x:row>
    <x:row r="4010" ht="15" customHeight="1">
      <x:c r="A4010" s="112" t="str">
        <x:v>11</x:v>
      </x:c>
      <x:c r="B4010" s="114" t="str">
        <x:v>F4</x:v>
      </x:c>
      <x:c r="C4010" s="114" t="str">
        <x:v>11 sept</x:v>
      </x:c>
      <x:c r="D4010" s="116"/>
    </x:row>
    <x:row r="4011" ht="15" customHeight="1">
      <x:c r="A4011" s="112" t="str">
        <x:v>11</x:v>
      </x:c>
      <x:c r="B4011" s="114" t="str">
        <x:v>H4</x:v>
      </x:c>
      <x:c r="C4011" s="114" t="n">
        <x:v>50000</x:v>
      </x:c>
      <x:c r="D4011" s="116"/>
    </x:row>
    <x:row r="4012" ht="15" customHeight="1">
      <x:c r="A4012" s="112" t="str">
        <x:v>11</x:v>
      </x:c>
      <x:c r="B4012" s="114" t="str">
        <x:v>I4</x:v>
      </x:c>
      <x:c r="C4012" s="114" t="str">
        <x:v>Lunas</x:v>
      </x:c>
      <x:c r="D4012" s="116"/>
    </x:row>
    <x:row r="4013" ht="15" customHeight="1">
      <x:c r="A4013" s="112" t="str">
        <x:v>11</x:v>
      </x:c>
      <x:c r="B4013" s="114" t="str">
        <x:v>J4</x:v>
      </x:c>
      <x:c r="C4013" s="114" t="str">
        <x:v>Uploaded</x:v>
      </x:c>
      <x:c r="D4013" s="116"/>
    </x:row>
    <x:row r="4014" ht="15" customHeight="1">
      <x:c r="A4014" s="112" t="str">
        <x:v>11</x:v>
      </x:c>
      <x:c r="B4014" s="114" t="str">
        <x:v>K4</x:v>
      </x:c>
      <x:c r="C4014" s="114" t="str">
        <x:v>Uploaded</x:v>
      </x:c>
      <x:c r="D4014" s="116"/>
    </x:row>
    <x:row r="4015" ht="15" customHeight="1">
      <x:c r="A4015" s="112" t="str">
        <x:v>11</x:v>
      </x:c>
      <x:c r="B4015" s="114" t="str">
        <x:v>L4</x:v>
      </x:c>
      <x:c r="C4015" s="114" t="str">
        <x:v>AMEL</x:v>
      </x:c>
      <x:c r="D4015" s="116"/>
    </x:row>
    <x:row r="4016" ht="15" customHeight="1">
      <x:c r="A4016" s="112" t="str">
        <x:v>11</x:v>
      </x:c>
      <x:c r="B4016" s="114" t="str">
        <x:v>M4</x:v>
      </x:c>
      <x:c r="C4016" s="114" t="str">
        <x:v>ADIF</x:v>
      </x:c>
      <x:c r="D4016" s="116"/>
    </x:row>
    <x:row r="4017" ht="15" customHeight="1">
      <x:c r="A4017" s="112" t="str">
        <x:v>11</x:v>
      </x:c>
      <x:c r="B4017" s="114" t="str">
        <x:v>B5</x:v>
      </x:c>
      <x:c r="C4017" s="114" t="n">
        <x:v>2</x:v>
      </x:c>
      <x:c r="D4017" s="116"/>
    </x:row>
    <x:row r="4018" ht="15" customHeight="1">
      <x:c r="A4018" s="112" t="str">
        <x:v>11</x:v>
      </x:c>
      <x:c r="B4018" s="114" t="str">
        <x:v>C5</x:v>
      </x:c>
      <x:c r="C4018" s="114" t="str">
        <x:v>Syifa</x:v>
      </x:c>
      <x:c r="D4018" s="116"/>
    </x:row>
    <x:row r="4019" ht="15" customHeight="1">
      <x:c r="A4019" s="112" t="str">
        <x:v>11</x:v>
      </x:c>
      <x:c r="B4019" s="114" t="str">
        <x:v>D5</x:v>
      </x:c>
      <x:c r="C4019" s="114" t="str">
        <x:v>Family A</x:v>
      </x:c>
      <x:c r="D4019" s="116"/>
    </x:row>
    <x:row r="4020" ht="15" customHeight="1">
      <x:c r="A4020" s="112" t="str">
        <x:v>11</x:v>
      </x:c>
      <x:c r="B4020" s="114" t="str">
        <x:v>F5</x:v>
      </x:c>
      <x:c r="C4020" s="114" t="str">
        <x:v>13 sept</x:v>
      </x:c>
      <x:c r="D4020" s="116"/>
    </x:row>
    <x:row r="4021" ht="15" customHeight="1">
      <x:c r="A4021" s="112" t="str">
        <x:v>11</x:v>
      </x:c>
      <x:c r="B4021" s="114" t="str">
        <x:v>H5</x:v>
      </x:c>
      <x:c r="C4021" s="114" t="n">
        <x:v>100000</x:v>
      </x:c>
      <x:c r="D4021" s="116"/>
    </x:row>
    <x:row r="4022" ht="15" customHeight="1">
      <x:c r="A4022" s="112" t="str">
        <x:v>11</x:v>
      </x:c>
      <x:c r="B4022" s="114" t="str">
        <x:v>I5</x:v>
      </x:c>
      <x:c r="C4022" s="114" t="str">
        <x:v>DP</x:v>
      </x:c>
      <x:c r="D4022" s="116"/>
    </x:row>
    <x:row r="4023" ht="15" customHeight="1">
      <x:c r="A4023" s="112" t="str">
        <x:v>11</x:v>
      </x:c>
      <x:c r="B4023" s="114" t="str">
        <x:v>L5</x:v>
      </x:c>
      <x:c r="C4023" s="114" t="str">
        <x:v>AMEL</x:v>
      </x:c>
      <x:c r="D4023" s="116"/>
    </x:row>
    <x:row r="4024" ht="15" customHeight="1">
      <x:c r="A4024" s="112" t="str">
        <x:v>11</x:v>
      </x:c>
      <x:c r="B4024" s="114" t="str">
        <x:v>B6</x:v>
      </x:c>
      <x:c r="C4024" s="114" t="n">
        <x:v>3</x:v>
      </x:c>
      <x:c r="D4024" s="116"/>
    </x:row>
    <x:row r="4025" ht="15" customHeight="1">
      <x:c r="A4025" s="112" t="str">
        <x:v>11</x:v>
      </x:c>
      <x:c r="B4025" s="114" t="str">
        <x:v>C6</x:v>
      </x:c>
      <x:c r="C4025" s="114" t="str">
        <x:v>Naumi</x:v>
      </x:c>
      <x:c r="D4025" s="116"/>
    </x:row>
    <x:row r="4026" ht="15" customHeight="1">
      <x:c r="A4026" s="112" t="str">
        <x:v>11</x:v>
      </x:c>
      <x:c r="B4026" s="114" t="str">
        <x:v>D6</x:v>
      </x:c>
      <x:c r="C4026" s="114" t="str">
        <x:v>Graduation</x:v>
      </x:c>
      <x:c r="D4026" s="116"/>
    </x:row>
    <x:row r="4027" ht="15" customHeight="1">
      <x:c r="A4027" s="112" t="str">
        <x:v>11</x:v>
      </x:c>
      <x:c r="B4027" s="114" t="str">
        <x:v>F6</x:v>
      </x:c>
      <x:c r="C4027" s="114" t="str">
        <x:v>11 sept</x:v>
      </x:c>
      <x:c r="D4027" s="116"/>
    </x:row>
    <x:row r="4028" ht="15" customHeight="1">
      <x:c r="A4028" s="112" t="str">
        <x:v>11</x:v>
      </x:c>
      <x:c r="B4028" s="114" t="str">
        <x:v>H6</x:v>
      </x:c>
      <x:c r="C4028" s="114" t="n">
        <x:v>100000</x:v>
      </x:c>
      <x:c r="D4028" s="116"/>
    </x:row>
    <x:row r="4029" ht="15" customHeight="1">
      <x:c r="A4029" s="112" t="str">
        <x:v>11</x:v>
      </x:c>
      <x:c r="B4029" s="114" t="str">
        <x:v>I6</x:v>
      </x:c>
      <x:c r="C4029" s="114" t="str">
        <x:v>DP</x:v>
      </x:c>
      <x:c r="D4029" s="116"/>
    </x:row>
    <x:row r="4030" ht="15" customHeight="1">
      <x:c r="A4030" s="112" t="str">
        <x:v>11</x:v>
      </x:c>
      <x:c r="B4030" s="114" t="str">
        <x:v>L6</x:v>
      </x:c>
      <x:c r="C4030" s="114" t="str">
        <x:v>AMEL</x:v>
      </x:c>
      <x:c r="D4030" s="116"/>
    </x:row>
    <x:row r="4031" ht="15" customHeight="1">
      <x:c r="A4031" s="112" t="str">
        <x:v>11</x:v>
      </x:c>
      <x:c r="B4031" s="114" t="str">
        <x:v>B7</x:v>
      </x:c>
      <x:c r="C4031" s="114" t="n">
        <x:v>4</x:v>
      </x:c>
      <x:c r="D4031" s="116"/>
    </x:row>
    <x:row r="4032" ht="15" customHeight="1">
      <x:c r="A4032" s="112" t="str">
        <x:v>11</x:v>
      </x:c>
      <x:c r="B4032" s="114" t="str">
        <x:v>C7</x:v>
      </x:c>
      <x:c r="C4032" s="114" t="str">
        <x:v>Anto</x:v>
      </x:c>
      <x:c r="D4032" s="116"/>
    </x:row>
    <x:row r="4033" ht="15" customHeight="1">
      <x:c r="A4033" s="112" t="str">
        <x:v>11</x:v>
      </x:c>
      <x:c r="B4033" s="114" t="str">
        <x:v>D7</x:v>
      </x:c>
      <x:c r="C4033" s="114" t="str">
        <x:v>Photofox</x:v>
      </x:c>
      <x:c r="D4033" s="116"/>
    </x:row>
    <x:row r="4034" ht="15" customHeight="1">
      <x:c r="A4034" s="112" t="str">
        <x:v>11</x:v>
      </x:c>
      <x:c r="B4034" s="114" t="str">
        <x:v>E7</x:v>
      </x:c>
      <x:c r="C4034" s="114" t="str">
        <x:v>add cetak</x:v>
      </x:c>
      <x:c r="D4034" s="116"/>
    </x:row>
    <x:row r="4035" ht="15" customHeight="1">
      <x:c r="A4035" s="112" t="str">
        <x:v>11</x:v>
      </x:c>
      <x:c r="B4035" s="114" t="str">
        <x:v>F7</x:v>
      </x:c>
      <x:c r="C4035" s="114" t="str">
        <x:v>11 sept</x:v>
      </x:c>
      <x:c r="D4035" s="116"/>
    </x:row>
    <x:row r="4036" ht="15" customHeight="1">
      <x:c r="A4036" s="112" t="str">
        <x:v>11</x:v>
      </x:c>
      <x:c r="B4036" s="114" t="str">
        <x:v>H7</x:v>
      </x:c>
      <x:c r="C4036" s="114" t="n">
        <x:v>150000</x:v>
      </x:c>
      <x:c r="D4036" s="116"/>
    </x:row>
    <x:row r="4037" ht="15" customHeight="1">
      <x:c r="A4037" s="112" t="str">
        <x:v>11</x:v>
      </x:c>
      <x:c r="B4037" s="114" t="str">
        <x:v>I7</x:v>
      </x:c>
      <x:c r="C4037" s="114" t="str">
        <x:v>Lunas</x:v>
      </x:c>
      <x:c r="D4037" s="116"/>
    </x:row>
    <x:row r="4038" ht="15" customHeight="1">
      <x:c r="A4038" s="112" t="str">
        <x:v>11</x:v>
      </x:c>
      <x:c r="B4038" s="114" t="str">
        <x:v>J7</x:v>
      </x:c>
      <x:c r="C4038" s="114" t="str">
        <x:v>Uploaded</x:v>
      </x:c>
      <x:c r="D4038" s="116"/>
    </x:row>
    <x:row r="4039" ht="15" customHeight="1">
      <x:c r="A4039" s="112" t="str">
        <x:v>11</x:v>
      </x:c>
      <x:c r="B4039" s="114" t="str">
        <x:v>K7</x:v>
      </x:c>
      <x:c r="C4039" s="114" t="str">
        <x:v>Uploaded</x:v>
      </x:c>
      <x:c r="D4039" s="116"/>
    </x:row>
    <x:row r="4040" ht="15" customHeight="1">
      <x:c r="A4040" s="112" t="str">
        <x:v>11</x:v>
      </x:c>
      <x:c r="B4040" s="114" t="str">
        <x:v>L7</x:v>
      </x:c>
      <x:c r="C4040" s="114" t="str">
        <x:v>AMEL</x:v>
      </x:c>
      <x:c r="D4040" s="116"/>
    </x:row>
    <x:row r="4041" ht="15" customHeight="1">
      <x:c r="A4041" s="112" t="str">
        <x:v>11</x:v>
      </x:c>
      <x:c r="B4041" s="114" t="str">
        <x:v>M7</x:v>
      </x:c>
      <x:c r="C4041" s="114" t="str">
        <x:v>ADIF</x:v>
      </x:c>
      <x:c r="D4041" s="116"/>
    </x:row>
    <x:row r="4042" ht="15" customHeight="1">
      <x:c r="A4042" s="112" t="str">
        <x:v>11</x:v>
      </x:c>
      <x:c r="B4042" s="114" t="str">
        <x:v>B8</x:v>
      </x:c>
      <x:c r="C4042" s="114" t="n">
        <x:v>5</x:v>
      </x:c>
      <x:c r="D4042" s="116"/>
    </x:row>
    <x:row r="4043" ht="15" customHeight="1">
      <x:c r="A4043" s="112" t="str">
        <x:v>11</x:v>
      </x:c>
      <x:c r="B4043" s="114" t="str">
        <x:v>C8</x:v>
      </x:c>
      <x:c r="C4043" s="114" t="str">
        <x:v>Della fitriana</x:v>
      </x:c>
      <x:c r="D4043" s="116"/>
    </x:row>
    <x:row r="4044" ht="15" customHeight="1">
      <x:c r="A4044" s="112" t="str">
        <x:v>11</x:v>
      </x:c>
      <x:c r="B4044" s="114" t="str">
        <x:v>D8</x:v>
      </x:c>
      <x:c r="C4044" s="114" t="str">
        <x:v>Family A</x:v>
      </x:c>
      <x:c r="D4044" s="116"/>
    </x:row>
    <x:row r="4045" ht="15" customHeight="1">
      <x:c r="A4045" s="112" t="str">
        <x:v>11</x:v>
      </x:c>
      <x:c r="B4045" s="114" t="str">
        <x:v>F8</x:v>
      </x:c>
      <x:c r="C4045" s="114" t="str">
        <x:v>22 sept</x:v>
      </x:c>
      <x:c r="D4045" s="116"/>
    </x:row>
    <x:row r="4046" ht="15" customHeight="1">
      <x:c r="A4046" s="112" t="str">
        <x:v>11</x:v>
      </x:c>
      <x:c r="B4046" s="114" t="str">
        <x:v>H8</x:v>
      </x:c>
      <x:c r="C4046" s="114" t="n">
        <x:v>100000</x:v>
      </x:c>
      <x:c r="D4046" s="116"/>
    </x:row>
    <x:row r="4047" ht="15" customHeight="1">
      <x:c r="A4047" s="112" t="str">
        <x:v>11</x:v>
      </x:c>
      <x:c r="B4047" s="114" t="str">
        <x:v>I8</x:v>
      </x:c>
      <x:c r="C4047" s="114" t="str">
        <x:v>DP</x:v>
      </x:c>
      <x:c r="D4047" s="116"/>
    </x:row>
    <x:row r="4048" ht="15" customHeight="1">
      <x:c r="A4048" s="112" t="str">
        <x:v>11</x:v>
      </x:c>
      <x:c r="B4048" s="114" t="str">
        <x:v>L8</x:v>
      </x:c>
      <x:c r="C4048" s="114" t="str">
        <x:v>AMEL</x:v>
      </x:c>
      <x:c r="D4048" s="116"/>
    </x:row>
    <x:row r="4049" ht="15" customHeight="1">
      <x:c r="A4049" s="112" t="str">
        <x:v>11</x:v>
      </x:c>
      <x:c r="B4049" s="114" t="str">
        <x:v>B9</x:v>
      </x:c>
      <x:c r="C4049" s="114" t="n">
        <x:v>6</x:v>
      </x:c>
      <x:c r="D4049" s="116"/>
    </x:row>
    <x:row r="4050" ht="15" customHeight="1">
      <x:c r="A4050" s="112" t="str">
        <x:v>11</x:v>
      </x:c>
      <x:c r="B4050" s="114" t="str">
        <x:v>C9</x:v>
      </x:c>
      <x:c r="C4050" s="114" t="str">
        <x:v>Maylisa</x:v>
      </x:c>
      <x:c r="D4050" s="116"/>
    </x:row>
    <x:row r="4051" ht="15" customHeight="1">
      <x:c r="A4051" s="112" t="str">
        <x:v>11</x:v>
      </x:c>
      <x:c r="B4051" s="114" t="str">
        <x:v>D9</x:v>
      </x:c>
      <x:c r="C4051" s="114" t="str">
        <x:v>Large Group</x:v>
      </x:c>
      <x:c r="D4051" s="116"/>
    </x:row>
    <x:row r="4052" ht="15" customHeight="1">
      <x:c r="A4052" s="112" t="str">
        <x:v>11</x:v>
      </x:c>
      <x:c r="B4052" s="114" t="str">
        <x:v>F9</x:v>
      </x:c>
      <x:c r="C4052" s="114" t="str">
        <x:v>12 sept</x:v>
      </x:c>
      <x:c r="D4052" s="116"/>
    </x:row>
    <x:row r="4053" ht="15" customHeight="1">
      <x:c r="A4053" s="112" t="str">
        <x:v>11</x:v>
      </x:c>
      <x:c r="B4053" s="114" t="str">
        <x:v>H9</x:v>
      </x:c>
      <x:c r="C4053" s="114" t="n">
        <x:v>100000</x:v>
      </x:c>
      <x:c r="D4053" s="116"/>
    </x:row>
    <x:row r="4054" ht="15" customHeight="1">
      <x:c r="A4054" s="112" t="str">
        <x:v>11</x:v>
      </x:c>
      <x:c r="B4054" s="114" t="str">
        <x:v>I9</x:v>
      </x:c>
      <x:c r="C4054" s="114" t="str">
        <x:v>DP</x:v>
      </x:c>
      <x:c r="D4054" s="116"/>
    </x:row>
    <x:row r="4055" ht="15" customHeight="1">
      <x:c r="A4055" s="112" t="str">
        <x:v>11</x:v>
      </x:c>
      <x:c r="B4055" s="114" t="str">
        <x:v>L9</x:v>
      </x:c>
      <x:c r="C4055" s="114" t="str">
        <x:v>AMEL</x:v>
      </x:c>
      <x:c r="D4055" s="116"/>
    </x:row>
    <x:row r="4056" ht="15" customHeight="1">
      <x:c r="A4056" s="112" t="str">
        <x:v>11</x:v>
      </x:c>
      <x:c r="B4056" s="114" t="str">
        <x:v>B10</x:v>
      </x:c>
      <x:c r="C4056" s="114" t="n">
        <x:v>7</x:v>
      </x:c>
      <x:c r="D4056" s="116"/>
    </x:row>
    <x:row r="4057" ht="15" customHeight="1">
      <x:c r="A4057" s="112" t="str">
        <x:v>11</x:v>
      </x:c>
      <x:c r="B4057" s="114" t="str">
        <x:v>C10</x:v>
      </x:c>
      <x:c r="C4057" s="114" t="str">
        <x:v>Tiffani Agil</x:v>
      </x:c>
      <x:c r="D4057" s="116"/>
    </x:row>
    <x:row r="4058" ht="15" customHeight="1">
      <x:c r="A4058" s="112" t="str">
        <x:v>11</x:v>
      </x:c>
      <x:c r="B4058" s="114" t="str">
        <x:v>D10</x:v>
      </x:c>
      <x:c r="C4058" s="114" t="str">
        <x:v>Graduation</x:v>
      </x:c>
      <x:c r="D4058" s="116"/>
    </x:row>
    <x:row r="4059" ht="15" customHeight="1">
      <x:c r="A4059" s="112" t="str">
        <x:v>11</x:v>
      </x:c>
      <x:c r="B4059" s="114" t="str">
        <x:v>F10</x:v>
      </x:c>
      <x:c r="C4059" s="114" t="str">
        <x:v>3 oktober</x:v>
      </x:c>
      <x:c r="D4059" s="116"/>
    </x:row>
    <x:row r="4060" ht="15" customHeight="1">
      <x:c r="A4060" s="112" t="str">
        <x:v>11</x:v>
      </x:c>
      <x:c r="B4060" s="114" t="str">
        <x:v>H10</x:v>
      </x:c>
      <x:c r="C4060" s="114" t="n">
        <x:v>100000</x:v>
      </x:c>
      <x:c r="D4060" s="116"/>
    </x:row>
    <x:row r="4061" ht="15" customHeight="1">
      <x:c r="A4061" s="112" t="str">
        <x:v>11</x:v>
      </x:c>
      <x:c r="B4061" s="114" t="str">
        <x:v>I10</x:v>
      </x:c>
      <x:c r="C4061" s="114" t="str">
        <x:v>DP</x:v>
      </x:c>
      <x:c r="D4061" s="116"/>
    </x:row>
    <x:row r="4062" ht="15" customHeight="1">
      <x:c r="A4062" s="112" t="str">
        <x:v>11</x:v>
      </x:c>
      <x:c r="B4062" s="114" t="str">
        <x:v>L10</x:v>
      </x:c>
      <x:c r="C4062" s="114" t="str">
        <x:v>AMEL</x:v>
      </x:c>
      <x:c r="D4062" s="116"/>
    </x:row>
    <x:row r="4063" ht="15" customHeight="1">
      <x:c r="A4063" s="112" t="str">
        <x:v>11</x:v>
      </x:c>
      <x:c r="B4063" s="114" t="str">
        <x:v>B11</x:v>
      </x:c>
      <x:c r="C4063" s="114" t="n">
        <x:v>8</x:v>
      </x:c>
      <x:c r="D4063" s="116"/>
    </x:row>
    <x:row r="4064" ht="15" customHeight="1">
      <x:c r="A4064" s="112" t="str">
        <x:v>11</x:v>
      </x:c>
      <x:c r="B4064" s="114" t="str">
        <x:v>C11</x:v>
      </x:c>
      <x:c r="C4064" s="114" t="str">
        <x:v>Gita</x:v>
      </x:c>
      <x:c r="D4064" s="116"/>
    </x:row>
    <x:row r="4065" ht="15" customHeight="1">
      <x:c r="A4065" s="112" t="str">
        <x:v>11</x:v>
      </x:c>
      <x:c r="B4065" s="114" t="str">
        <x:v>D11</x:v>
      </x:c>
      <x:c r="C4065" s="114" t="str">
        <x:v>Family A</x:v>
      </x:c>
      <x:c r="D4065" s="116"/>
    </x:row>
    <x:row r="4066" ht="15" customHeight="1">
      <x:c r="A4066" s="112" t="str">
        <x:v>11</x:v>
      </x:c>
      <x:c r="B4066" s="114" t="str">
        <x:v>F11</x:v>
      </x:c>
      <x:c r="C4066" s="114" t="str">
        <x:v>2026-09-11T00:00:00</x:v>
      </x:c>
      <x:c r="D4066" s="116"/>
    </x:row>
    <x:row r="4067" ht="15" customHeight="1">
      <x:c r="A4067" s="112" t="str">
        <x:v>11</x:v>
      </x:c>
      <x:c r="B4067" s="114" t="str">
        <x:v>G11</x:v>
      </x:c>
      <x:c r="C4067" s="114" t="n">
        <x:v>350000</x:v>
      </x:c>
      <x:c r="D4067" s="116"/>
    </x:row>
    <x:row r="4068" ht="15" customHeight="1">
      <x:c r="A4068" s="112" t="str">
        <x:v>11</x:v>
      </x:c>
      <x:c r="B4068" s="114" t="str">
        <x:v>I11</x:v>
      </x:c>
      <x:c r="C4068" s="114" t="str">
        <x:v>Lunas</x:v>
      </x:c>
      <x:c r="D4068" s="116"/>
    </x:row>
    <x:row r="4069" ht="15" customHeight="1">
      <x:c r="A4069" s="112" t="str">
        <x:v>11</x:v>
      </x:c>
      <x:c r="B4069" s="114" t="str">
        <x:v>J11</x:v>
      </x:c>
      <x:c r="C4069" s="114" t="str">
        <x:v>Uploaded</x:v>
      </x:c>
      <x:c r="D4069" s="116"/>
    </x:row>
    <x:row r="4070" ht="15" customHeight="1">
      <x:c r="A4070" s="112" t="str">
        <x:v>11</x:v>
      </x:c>
      <x:c r="B4070" s="114" t="str">
        <x:v>K11</x:v>
      </x:c>
      <x:c r="C4070" s="114" t="str">
        <x:v>Pending</x:v>
      </x:c>
      <x:c r="D4070" s="116"/>
    </x:row>
    <x:row r="4071" ht="15" customHeight="1">
      <x:c r="A4071" s="112" t="str">
        <x:v>11</x:v>
      </x:c>
      <x:c r="B4071" s="114" t="str">
        <x:v>L11</x:v>
      </x:c>
      <x:c r="C4071" s="114" t="str">
        <x:v>AMEL</x:v>
      </x:c>
      <x:c r="D4071" s="116"/>
    </x:row>
    <x:row r="4072" ht="15" customHeight="1">
      <x:c r="A4072" s="112" t="str">
        <x:v>11</x:v>
      </x:c>
      <x:c r="B4072" s="114" t="str">
        <x:v>M11</x:v>
      </x:c>
      <x:c r="C4072" s="114" t="str">
        <x:v>ADIF</x:v>
      </x:c>
      <x:c r="D4072" s="116"/>
    </x:row>
    <x:row r="4073" ht="15" customHeight="1">
      <x:c r="A4073" s="112" t="str">
        <x:v>11</x:v>
      </x:c>
      <x:c r="B4073" s="114" t="str">
        <x:v>B12</x:v>
      </x:c>
      <x:c r="C4073" s="114" t="n">
        <x:v>9</x:v>
      </x:c>
      <x:c r="D4073" s="116"/>
    </x:row>
    <x:row r="4074" ht="15" customHeight="1">
      <x:c r="A4074" s="112" t="str">
        <x:v>11</x:v>
      </x:c>
      <x:c r="B4074" s="114" t="str">
        <x:v>C12</x:v>
      </x:c>
      <x:c r="C4074" s="114" t="str">
        <x:v>Gita</x:v>
      </x:c>
      <x:c r="D4074" s="116"/>
    </x:row>
    <x:row r="4075" ht="15" customHeight="1">
      <x:c r="A4075" s="112" t="str">
        <x:v>11</x:v>
      </x:c>
      <x:c r="B4075" s="114" t="str">
        <x:v>D12</x:v>
      </x:c>
      <x:c r="C4075" s="114" t="str">
        <x:v>Family A</x:v>
      </x:c>
      <x:c r="D4075" s="116"/>
    </x:row>
    <x:row r="4076" ht="15" customHeight="1">
      <x:c r="A4076" s="112" t="str">
        <x:v>11</x:v>
      </x:c>
      <x:c r="B4076" s="114" t="str">
        <x:v>E12</x:v>
      </x:c>
      <x:c r="C4076" s="114" t="str">
        <x:v>add time</x:v>
      </x:c>
      <x:c r="D4076" s="116"/>
    </x:row>
    <x:row r="4077" ht="15" customHeight="1">
      <x:c r="A4077" s="112" t="str">
        <x:v>11</x:v>
      </x:c>
      <x:c r="B4077" s="114" t="str">
        <x:v>H12</x:v>
      </x:c>
      <x:c r="C4077" s="114" t="n">
        <x:v>100000</x:v>
      </x:c>
      <x:c r="D4077" s="116"/>
    </x:row>
    <x:row r="4078" ht="15" customHeight="1">
      <x:c r="A4078" s="112" t="str">
        <x:v>11</x:v>
      </x:c>
      <x:c r="B4078" s="114" t="str">
        <x:v>I12</x:v>
      </x:c>
      <x:c r="C4078" s="114" t="str">
        <x:v>Lunas</x:v>
      </x:c>
      <x:c r="D4078" s="116"/>
    </x:row>
    <x:row r="4079" ht="15" customHeight="1">
      <x:c r="A4079" s="112" t="str">
        <x:v>11</x:v>
      </x:c>
      <x:c r="B4079" s="114" t="str">
        <x:v>L12</x:v>
      </x:c>
      <x:c r="C4079" s="114" t="str">
        <x:v>AMEL</x:v>
      </x:c>
      <x:c r="D4079" s="116"/>
    </x:row>
    <x:row r="4080" ht="15" customHeight="1">
      <x:c r="A4080" s="112" t="str">
        <x:v>11</x:v>
      </x:c>
      <x:c r="B4080" s="114" t="str">
        <x:v>B13</x:v>
      </x:c>
      <x:c r="C4080" s="114" t="n">
        <x:v>10</x:v>
      </x:c>
      <x:c r="D4080" s="116"/>
    </x:row>
    <x:row r="4081" ht="15" customHeight="1">
      <x:c r="A4081" s="112" t="str">
        <x:v>11</x:v>
      </x:c>
      <x:c r="B4081" s="114" t="str">
        <x:v>C13</x:v>
      </x:c>
      <x:c r="C4081" s="114" t="str">
        <x:v>lisha</x:v>
      </x:c>
      <x:c r="D4081" s="116"/>
    </x:row>
    <x:row r="4082" ht="15" customHeight="1">
      <x:c r="A4082" s="112" t="str">
        <x:v>11</x:v>
      </x:c>
      <x:c r="B4082" s="114" t="str">
        <x:v>D13</x:v>
      </x:c>
      <x:c r="C4082" s="114" t="str">
        <x:v>Large Group</x:v>
      </x:c>
      <x:c r="D4082" s="116"/>
    </x:row>
    <x:row r="4083" ht="15" customHeight="1">
      <x:c r="A4083" s="112" t="str">
        <x:v>11</x:v>
      </x:c>
      <x:c r="B4083" s="114" t="str">
        <x:v>H13</x:v>
      </x:c>
      <x:c r="C4083" s="114" t="n">
        <x:v>1125000</x:v>
      </x:c>
      <x:c r="D4083" s="116"/>
    </x:row>
    <x:row r="4084" ht="15" customHeight="1">
      <x:c r="A4084" s="112" t="str">
        <x:v>11</x:v>
      </x:c>
      <x:c r="B4084" s="114" t="str">
        <x:v>I13</x:v>
      </x:c>
      <x:c r="C4084" s="114" t="str">
        <x:v>Lunas</x:v>
      </x:c>
      <x:c r="D4084" s="116"/>
    </x:row>
    <x:row r="4085" ht="15" customHeight="1">
      <x:c r="A4085" s="112" t="str">
        <x:v>11</x:v>
      </x:c>
      <x:c r="B4085" s="114" t="str">
        <x:v>J13</x:v>
      </x:c>
      <x:c r="C4085" s="114" t="str">
        <x:v>Uploaded</x:v>
      </x:c>
      <x:c r="D4085" s="116"/>
    </x:row>
    <x:row r="4086" ht="15" customHeight="1">
      <x:c r="A4086" s="112" t="str">
        <x:v>11</x:v>
      </x:c>
      <x:c r="B4086" s="114" t="str">
        <x:v>K13</x:v>
      </x:c>
      <x:c r="C4086" s="114" t="str">
        <x:v>Uploaded</x:v>
      </x:c>
      <x:c r="D4086" s="116"/>
    </x:row>
    <x:row r="4087" ht="15" customHeight="1">
      <x:c r="A4087" s="112" t="str">
        <x:v>11</x:v>
      </x:c>
      <x:c r="B4087" s="114" t="str">
        <x:v>L13</x:v>
      </x:c>
      <x:c r="C4087" s="114" t="str">
        <x:v>AMEL</x:v>
      </x:c>
      <x:c r="D4087" s="116"/>
    </x:row>
    <x:row r="4088" ht="15" customHeight="1">
      <x:c r="A4088" s="112" t="str">
        <x:v>11</x:v>
      </x:c>
      <x:c r="B4088" s="114" t="str">
        <x:v>M13</x:v>
      </x:c>
      <x:c r="C4088" s="114" t="str">
        <x:v>ADIF</x:v>
      </x:c>
      <x:c r="D4088" s="116"/>
    </x:row>
    <x:row r="4089" ht="15" customHeight="1">
      <x:c r="A4089" s="112" t="str">
        <x:v>11</x:v>
      </x:c>
      <x:c r="B4089" s="114" t="str">
        <x:v>B14</x:v>
      </x:c>
      <x:c r="C4089" s="114" t="n">
        <x:v>11</x:v>
      </x:c>
      <x:c r="D4089" s="116"/>
    </x:row>
    <x:row r="4090" ht="15" customHeight="1">
      <x:c r="A4090" s="112" t="str">
        <x:v>11</x:v>
      </x:c>
      <x:c r="B4090" s="114" t="str">
        <x:v>C14</x:v>
      </x:c>
      <x:c r="C4090" s="114" t="str">
        <x:v>naumi</x:v>
      </x:c>
      <x:c r="D4090" s="116"/>
    </x:row>
    <x:row r="4091" ht="15" customHeight="1">
      <x:c r="A4091" s="112" t="str">
        <x:v>11</x:v>
      </x:c>
      <x:c r="B4091" s="114" t="str">
        <x:v>D14</x:v>
      </x:c>
      <x:c r="C4091" s="114" t="str">
        <x:v>Graduation</x:v>
      </x:c>
      <x:c r="D4091" s="116"/>
    </x:row>
    <x:row r="4092" ht="15" customHeight="1">
      <x:c r="A4092" s="112" t="str">
        <x:v>11</x:v>
      </x:c>
      <x:c r="B4092" s="114" t="str">
        <x:v>H14</x:v>
      </x:c>
      <x:c r="C4092" s="114" t="n">
        <x:v>250000</x:v>
      </x:c>
      <x:c r="D4092" s="116"/>
    </x:row>
    <x:row r="4093" ht="15" customHeight="1">
      <x:c r="A4093" s="112" t="str">
        <x:v>11</x:v>
      </x:c>
      <x:c r="B4093" s="114" t="str">
        <x:v>I14</x:v>
      </x:c>
      <x:c r="C4093" s="114" t="str">
        <x:v>Lunas</x:v>
      </x:c>
      <x:c r="D4093" s="116"/>
    </x:row>
    <x:row r="4094" ht="15" customHeight="1">
      <x:c r="A4094" s="112" t="str">
        <x:v>11</x:v>
      </x:c>
      <x:c r="B4094" s="114" t="str">
        <x:v>J14</x:v>
      </x:c>
      <x:c r="C4094" s="114" t="str">
        <x:v>Uploaded</x:v>
      </x:c>
      <x:c r="D4094" s="116"/>
    </x:row>
    <x:row r="4095" ht="15" customHeight="1">
      <x:c r="A4095" s="112" t="str">
        <x:v>11</x:v>
      </x:c>
      <x:c r="B4095" s="114" t="str">
        <x:v>K14</x:v>
      </x:c>
      <x:c r="C4095" s="114" t="str">
        <x:v>Uploaded</x:v>
      </x:c>
      <x:c r="D4095" s="116"/>
    </x:row>
    <x:row r="4096" ht="15" customHeight="1">
      <x:c r="A4096" s="112" t="str">
        <x:v>11</x:v>
      </x:c>
      <x:c r="B4096" s="114" t="str">
        <x:v>L14</x:v>
      </x:c>
      <x:c r="C4096" s="114" t="str">
        <x:v>AMEL</x:v>
      </x:c>
      <x:c r="D4096" s="116"/>
    </x:row>
    <x:row r="4097" ht="15" customHeight="1">
      <x:c r="A4097" s="112" t="str">
        <x:v>11</x:v>
      </x:c>
      <x:c r="B4097" s="114" t="str">
        <x:v>M14</x:v>
      </x:c>
      <x:c r="C4097" s="114" t="str">
        <x:v>ADIF</x:v>
      </x:c>
      <x:c r="D4097" s="116"/>
    </x:row>
    <x:row r="4098" ht="15" customHeight="1">
      <x:c r="A4098" s="112" t="str">
        <x:v>11</x:v>
      </x:c>
      <x:c r="B4098" s="114" t="str">
        <x:v>B15</x:v>
      </x:c>
      <x:c r="C4098" s="114" t="n">
        <x:v>12</x:v>
      </x:c>
      <x:c r="D4098" s="116"/>
    </x:row>
    <x:row r="4099" ht="15" customHeight="1">
      <x:c r="A4099" s="112" t="str">
        <x:v>11</x:v>
      </x:c>
      <x:c r="B4099" s="114" t="str">
        <x:v>C15</x:v>
      </x:c>
      <x:c r="C4099" s="114" t="str">
        <x:v>Decky Septa </x:v>
      </x:c>
      <x:c r="D4099" s="116"/>
    </x:row>
    <x:row r="4100" ht="15" customHeight="1">
      <x:c r="A4100" s="112" t="str">
        <x:v>11</x:v>
      </x:c>
      <x:c r="B4100" s="114" t="str">
        <x:v>D15</x:v>
      </x:c>
      <x:c r="C4100" s="114" t="str">
        <x:v>Add cetak</x:v>
      </x:c>
      <x:c r="D4100" s="116"/>
    </x:row>
    <x:row r="4101" ht="15" customHeight="1">
      <x:c r="A4101" s="112" t="str">
        <x:v>11</x:v>
      </x:c>
      <x:c r="B4101" s="114" t="str">
        <x:v>F15</x:v>
      </x:c>
      <x:c r="C4101" s="114" t="str">
        <x:v>8 sept</x:v>
      </x:c>
      <x:c r="D4101" s="116"/>
    </x:row>
    <x:row r="4102" ht="15" customHeight="1">
      <x:c r="A4102" s="112" t="str">
        <x:v>11</x:v>
      </x:c>
      <x:c r="B4102" s="114" t="str">
        <x:v>H15</x:v>
      </x:c>
      <x:c r="C4102" s="114" t="n">
        <x:v>125000</x:v>
      </x:c>
      <x:c r="D4102" s="116"/>
    </x:row>
    <x:row r="4103" ht="15" customHeight="1">
      <x:c r="A4103" s="112" t="str">
        <x:v>11</x:v>
      </x:c>
      <x:c r="B4103" s="114" t="str">
        <x:v>I15</x:v>
      </x:c>
      <x:c r="C4103" s="114" t="str">
        <x:v>Lunas</x:v>
      </x:c>
      <x:c r="D4103" s="116"/>
    </x:row>
    <x:row r="4104" ht="15" customHeight="1">
      <x:c r="A4104" s="112" t="str">
        <x:v>11</x:v>
      </x:c>
      <x:c r="B4104" s="114" t="str">
        <x:v>J15</x:v>
      </x:c>
      <x:c r="C4104" s="114" t="str">
        <x:v>-</x:v>
      </x:c>
      <x:c r="D4104" s="116"/>
    </x:row>
    <x:row r="4105" ht="15" customHeight="1">
      <x:c r="A4105" s="112" t="str">
        <x:v>11</x:v>
      </x:c>
      <x:c r="B4105" s="114" t="str">
        <x:v>K15</x:v>
      </x:c>
      <x:c r="C4105" s="114" t="str">
        <x:v>Uploaded</x:v>
      </x:c>
      <x:c r="D4105" s="116"/>
    </x:row>
    <x:row r="4106" ht="15" customHeight="1">
      <x:c r="A4106" s="112" t="str">
        <x:v>11</x:v>
      </x:c>
      <x:c r="B4106" s="114" t="str">
        <x:v>L15</x:v>
      </x:c>
      <x:c r="C4106" s="114" t="str">
        <x:v>AMEL</x:v>
      </x:c>
      <x:c r="D4106" s="116"/>
    </x:row>
    <x:row r="4107" ht="15" customHeight="1">
      <x:c r="A4107" s="112" t="str">
        <x:v>11</x:v>
      </x:c>
      <x:c r="B4107" s="114" t="str">
        <x:v>B16</x:v>
      </x:c>
      <x:c r="C4107" s="114" t="n">
        <x:v>13</x:v>
      </x:c>
      <x:c r="D4107" s="116"/>
    </x:row>
    <x:row r="4108" ht="15" customHeight="1">
      <x:c r="A4108" s="112" t="str">
        <x:v>11</x:v>
      </x:c>
      <x:c r="B4108" s="114" t="str">
        <x:v>C16</x:v>
      </x:c>
      <x:c r="C4108" s="114" t="str">
        <x:v>Bela</x:v>
      </x:c>
      <x:c r="D4108" s="116"/>
    </x:row>
    <x:row r="4109" ht="15" customHeight="1">
      <x:c r="A4109" s="112" t="str">
        <x:v>11</x:v>
      </x:c>
      <x:c r="B4109" s="114" t="str">
        <x:v>D16</x:v>
      </x:c>
      <x:c r="C4109" s="114" t="str">
        <x:v>Graduation</x:v>
      </x:c>
      <x:c r="D4109" s="116"/>
    </x:row>
    <x:row r="4110" ht="15" customHeight="1">
      <x:c r="A4110" s="112" t="str">
        <x:v>11</x:v>
      </x:c>
      <x:c r="B4110" s="114" t="str">
        <x:v>F16</x:v>
      </x:c>
      <x:c r="C4110" s="114" t="str">
        <x:v>4 okt</x:v>
      </x:c>
      <x:c r="D4110" s="116"/>
    </x:row>
    <x:row r="4111" ht="15" customHeight="1">
      <x:c r="A4111" s="112" t="str">
        <x:v>11</x:v>
      </x:c>
      <x:c r="B4111" s="114" t="str">
        <x:v>H16</x:v>
      </x:c>
      <x:c r="C4111" s="114" t="n">
        <x:v>100000</x:v>
      </x:c>
      <x:c r="D4111" s="116"/>
    </x:row>
    <x:row r="4112" ht="15" customHeight="1">
      <x:c r="A4112" s="112" t="str">
        <x:v>11</x:v>
      </x:c>
      <x:c r="B4112" s="114" t="str">
        <x:v>I16</x:v>
      </x:c>
      <x:c r="C4112" s="114" t="str">
        <x:v>DP</x:v>
      </x:c>
      <x:c r="D4112" s="116"/>
    </x:row>
    <x:row r="4113" ht="15" customHeight="1">
      <x:c r="A4113" s="112" t="str">
        <x:v>11</x:v>
      </x:c>
      <x:c r="B4113" s="114" t="str">
        <x:v>L16</x:v>
      </x:c>
      <x:c r="C4113" s="114" t="str">
        <x:v>AMEL</x:v>
      </x:c>
      <x:c r="D4113" s="116"/>
    </x:row>
    <x:row r="4114" ht="15" customHeight="1">
      <x:c r="A4114" s="112" t="str">
        <x:v>11</x:v>
      </x:c>
      <x:c r="B4114" s="114" t="str">
        <x:v>B17</x:v>
      </x:c>
      <x:c r="C4114" s="114" t="n">
        <x:v>14</x:v>
      </x:c>
      <x:c r="D4114" s="116"/>
    </x:row>
    <x:row r="4115" ht="15" customHeight="1">
      <x:c r="A4115" s="112" t="str">
        <x:v>11</x:v>
      </x:c>
      <x:c r="B4115" s="114" t="str">
        <x:v>C17</x:v>
      </x:c>
      <x:c r="C4115" s="114" t="str">
        <x:v>TBMM EKSTREMITAS</x:v>
      </x:c>
      <x:c r="D4115" s="116"/>
    </x:row>
    <x:row r="4116" ht="15" customHeight="1">
      <x:c r="A4116" s="112" t="str">
        <x:v>11</x:v>
      </x:c>
      <x:c r="B4116" s="114" t="str">
        <x:v>D17</x:v>
      </x:c>
      <x:c r="C4116" s="114" t="str">
        <x:v>Large Group</x:v>
      </x:c>
      <x:c r="D4116" s="116"/>
    </x:row>
    <x:row r="4117" ht="15" customHeight="1">
      <x:c r="A4117" s="112" t="str">
        <x:v>11</x:v>
      </x:c>
      <x:c r="B4117" s="114" t="str">
        <x:v>F17</x:v>
      </x:c>
      <x:c r="C4117" s="114" t="str">
        <x:v>11 sept</x:v>
      </x:c>
      <x:c r="D4117" s="116"/>
    </x:row>
    <x:row r="4118" ht="15" customHeight="1">
      <x:c r="A4118" s="112" t="str">
        <x:v>11</x:v>
      </x:c>
      <x:c r="B4118" s="114" t="str">
        <x:v>G17</x:v>
      </x:c>
      <x:c r="C4118" s="114" t="n">
        <x:v>300000</x:v>
      </x:c>
      <x:c r="D4118" s="116"/>
    </x:row>
    <x:row r="4119" ht="15" customHeight="1">
      <x:c r="A4119" s="112" t="str">
        <x:v>11</x:v>
      </x:c>
      <x:c r="B4119" s="114" t="str">
        <x:v>H17</x:v>
      </x:c>
      <x:c r="C4119" s="114" t="n">
        <x:v>300000</x:v>
      </x:c>
      <x:c r="D4119" s="116"/>
    </x:row>
    <x:row r="4120" ht="15" customHeight="1">
      <x:c r="A4120" s="112" t="str">
        <x:v>11</x:v>
      </x:c>
      <x:c r="B4120" s="114" t="str">
        <x:v>I17</x:v>
      </x:c>
      <x:c r="C4120" s="114" t="str">
        <x:v>Lunas</x:v>
      </x:c>
      <x:c r="D4120" s="116"/>
    </x:row>
    <x:row r="4121" ht="15" customHeight="1">
      <x:c r="A4121" s="112" t="str">
        <x:v>11</x:v>
      </x:c>
      <x:c r="B4121" s="114" t="str">
        <x:v>J17</x:v>
      </x:c>
      <x:c r="C4121" s="114" t="str">
        <x:v>Uploaded</x:v>
      </x:c>
      <x:c r="D4121" s="116"/>
    </x:row>
    <x:row r="4122" ht="15" customHeight="1">
      <x:c r="A4122" s="112" t="str">
        <x:v>11</x:v>
      </x:c>
      <x:c r="B4122" s="114" t="str">
        <x:v>K17</x:v>
      </x:c>
      <x:c r="C4122" s="114" t="str">
        <x:v>Uploaded</x:v>
      </x:c>
      <x:c r="D4122" s="116"/>
    </x:row>
    <x:row r="4123" ht="15" customHeight="1">
      <x:c r="A4123" s="112" t="str">
        <x:v>11</x:v>
      </x:c>
      <x:c r="B4123" s="114" t="str">
        <x:v>L17</x:v>
      </x:c>
      <x:c r="C4123" s="114" t="str">
        <x:v>AMEL</x:v>
      </x:c>
      <x:c r="D4123" s="116"/>
    </x:row>
    <x:row r="4124" ht="15" customHeight="1">
      <x:c r="A4124" s="112" t="str">
        <x:v>11</x:v>
      </x:c>
      <x:c r="B4124" s="114" t="str">
        <x:v>M17</x:v>
      </x:c>
      <x:c r="C4124" s="114" t="str">
        <x:v>ADIF</x:v>
      </x:c>
      <x:c r="D4124" s="116"/>
    </x:row>
    <x:row r="4125" ht="15" customHeight="1">
      <x:c r="A4125" s="112" t="str">
        <x:v>11</x:v>
      </x:c>
      <x:c r="B4125" s="114" t="str">
        <x:v>B18</x:v>
      </x:c>
      <x:c r="C4125" s="114" t="n">
        <x:v>15</x:v>
      </x:c>
      <x:c r="D4125" s="116"/>
    </x:row>
    <x:row r="4126" ht="15" customHeight="1">
      <x:c r="A4126" s="112" t="str">
        <x:v>11</x:v>
      </x:c>
      <x:c r="B4126" s="114" t="str">
        <x:v>C18</x:v>
      </x:c>
      <x:c r="C4126" s="114" t="str">
        <x:v>Shelly Ayu Safitri</x:v>
      </x:c>
      <x:c r="D4126" s="116"/>
    </x:row>
    <x:row r="4127" ht="15" customHeight="1">
      <x:c r="A4127" s="112" t="str">
        <x:v>11</x:v>
      </x:c>
      <x:c r="B4127" s="114" t="str">
        <x:v>D18</x:v>
      </x:c>
      <x:c r="C4127" s="114" t="str">
        <x:v>Family A</x:v>
      </x:c>
      <x:c r="D4127" s="116"/>
    </x:row>
    <x:row r="4128" ht="15" customHeight="1">
      <x:c r="A4128" s="112" t="str">
        <x:v>11</x:v>
      </x:c>
      <x:c r="B4128" s="114" t="str">
        <x:v>F18</x:v>
      </x:c>
      <x:c r="C4128" s="114" t="str">
        <x:v>12 sept</x:v>
      </x:c>
      <x:c r="D4128" s="116"/>
    </x:row>
    <x:row r="4129" ht="15" customHeight="1">
      <x:c r="A4129" s="112" t="str">
        <x:v>11</x:v>
      </x:c>
      <x:c r="B4129" s="114" t="str">
        <x:v>H18</x:v>
      </x:c>
      <x:c r="C4129" s="114" t="n">
        <x:v>100000</x:v>
      </x:c>
      <x:c r="D4129" s="116"/>
    </x:row>
    <x:row r="4130" ht="15" customHeight="1">
      <x:c r="A4130" s="112" t="str">
        <x:v>11</x:v>
      </x:c>
      <x:c r="B4130" s="114" t="str">
        <x:v>I18</x:v>
      </x:c>
      <x:c r="C4130" s="114" t="str">
        <x:v>DP</x:v>
      </x:c>
      <x:c r="D4130" s="116"/>
    </x:row>
    <x:row r="4131" ht="15" customHeight="1">
      <x:c r="A4131" s="112" t="str">
        <x:v>11</x:v>
      </x:c>
      <x:c r="B4131" s="114" t="str">
        <x:v>L18</x:v>
      </x:c>
      <x:c r="C4131" s="114" t="str">
        <x:v>AMEL</x:v>
      </x:c>
      <x:c r="D4131" s="116"/>
    </x:row>
    <x:row r="4132" ht="15" customHeight="1">
      <x:c r="A4132" s="112" t="str">
        <x:v>11</x:v>
      </x:c>
      <x:c r="B4132" s="114" t="str">
        <x:v>B19</x:v>
      </x:c>
      <x:c r="C4132" s="114" t="n">
        <x:v>16</x:v>
      </x:c>
      <x:c r="D4132" s="116"/>
    </x:row>
    <x:row r="4133" ht="15" customHeight="1">
      <x:c r="A4133" s="112" t="str">
        <x:v>11</x:v>
      </x:c>
      <x:c r="B4133" s="114" t="str">
        <x:v>B20</x:v>
      </x:c>
      <x:c r="C4133" s="114" t="n">
        <x:v>17</x:v>
      </x:c>
      <x:c r="D4133" s="116"/>
    </x:row>
    <x:row r="4134" ht="15" customHeight="1">
      <x:c r="A4134" s="112" t="str">
        <x:v>11</x:v>
      </x:c>
      <x:c r="B4134" s="114" t="str">
        <x:v>B21</x:v>
      </x:c>
      <x:c r="C4134" s="114" t="n">
        <x:v>18</x:v>
      </x:c>
      <x:c r="D4134" s="116"/>
    </x:row>
    <x:row r="4135" ht="15" customHeight="1">
      <x:c r="A4135" s="112" t="str">
        <x:v>11</x:v>
      </x:c>
      <x:c r="B4135" s="114" t="str">
        <x:v>B22</x:v>
      </x:c>
      <x:c r="C4135" s="114" t="n">
        <x:v>19</x:v>
      </x:c>
      <x:c r="D4135" s="116"/>
    </x:row>
    <x:row r="4136" ht="15" customHeight="1">
      <x:c r="A4136" s="112" t="str">
        <x:v>11</x:v>
      </x:c>
      <x:c r="B4136" s="114" t="str">
        <x:v>G23</x:v>
      </x:c>
      <x:c r="C4136" s="114" t="n">
        <x:v>650000</x:v>
      </x:c>
      <x:c r="D4136" s="116" t="str">
        <x:v>=SUM(G4:G22)</x:v>
      </x:c>
    </x:row>
    <x:row r="4137" ht="15" customHeight="1">
      <x:c r="A4137" s="112" t="str">
        <x:v>11</x:v>
      </x:c>
      <x:c r="B4137" s="114" t="str">
        <x:v>H23</x:v>
      </x:c>
      <x:c r="C4137" s="114" t="n">
        <x:v>2800000</x:v>
      </x:c>
      <x:c r="D4137" s="116" t="str">
        <x:v>=SUM(H4:H22)</x:v>
      </x:c>
    </x:row>
    <x:row r="4138" ht="15" customHeight="1">
      <x:c r="A4138" s="112" t="str">
        <x:v>11</x:v>
      </x:c>
      <x:c r="B4138" s="114" t="str">
        <x:v>B26</x:v>
      </x:c>
      <x:c r="C4138" s="114" t="str">
        <x:v>No</x:v>
      </x:c>
      <x:c r="D4138" s="116"/>
    </x:row>
    <x:row r="4139" ht="15" customHeight="1">
      <x:c r="A4139" s="112" t="str">
        <x:v>11</x:v>
      </x:c>
      <x:c r="B4139" s="114" t="str">
        <x:v>C26</x:v>
      </x:c>
      <x:c r="C4139" s="114" t="str">
        <x:v>Keterangan</x:v>
      </x:c>
      <x:c r="D4139" s="116"/>
    </x:row>
    <x:row r="4140" ht="15" customHeight="1">
      <x:c r="A4140" s="112" t="str">
        <x:v>11</x:v>
      </x:c>
      <x:c r="B4140" s="114" t="str">
        <x:v>D26</x:v>
      </x:c>
      <x:c r="C4140" s="114" t="str">
        <x:v>Nominal</x:v>
      </x:c>
      <x:c r="D4140" s="116"/>
    </x:row>
    <x:row r="4141" ht="15" customHeight="1">
      <x:c r="A4141" s="112" t="str">
        <x:v>11</x:v>
      </x:c>
      <x:c r="B4141" s="114" t="str">
        <x:v>N26</x:v>
      </x:c>
      <x:c r="C4141" s="114" t="str">
        <x:v>Shift</x:v>
      </x:c>
      <x:c r="D4141" s="116"/>
    </x:row>
    <x:row r="4142" ht="15" customHeight="1">
      <x:c r="A4142" s="112" t="str">
        <x:v>11</x:v>
      </x:c>
      <x:c r="B4142" s="114" t="str">
        <x:v>O26</x:v>
      </x:c>
      <x:c r="C4142" s="114" t="str">
        <x:v>Nama</x:v>
      </x:c>
      <x:c r="D4142" s="116"/>
    </x:row>
    <x:row r="4143" ht="15" customHeight="1">
      <x:c r="A4143" s="112" t="str">
        <x:v>11</x:v>
      </x:c>
      <x:c r="B4143" s="114" t="str">
        <x:v>B27</x:v>
      </x:c>
      <x:c r="C4143" s="114" t="n">
        <x:v>1</x:v>
      </x:c>
      <x:c r="D4143" s="116"/>
    </x:row>
    <x:row r="4144" ht="15" customHeight="1">
      <x:c r="A4144" s="112" t="str">
        <x:v>11</x:v>
      </x:c>
      <x:c r="B4144" s="114" t="str">
        <x:v>C27</x:v>
      </x:c>
      <x:c r="C4144" s="114" t="str">
        <x:v>Pendapatan Tunai</x:v>
      </x:c>
      <x:c r="D4144" s="116"/>
    </x:row>
    <x:row r="4145" ht="15" customHeight="1">
      <x:c r="A4145" s="112" t="str">
        <x:v>11</x:v>
      </x:c>
      <x:c r="B4145" s="114" t="str">
        <x:v>D27</x:v>
      </x:c>
      <x:c r="C4145" s="114" t="n">
        <x:v>650000</x:v>
      </x:c>
      <x:c r="D4145" s="116" t="str">
        <x:v>=SUM(G23)</x:v>
      </x:c>
    </x:row>
    <x:row r="4146" ht="15" customHeight="1">
      <x:c r="A4146" s="112" t="str">
        <x:v>11</x:v>
      </x:c>
      <x:c r="B4146" s="114" t="str">
        <x:v>N27</x:v>
      </x:c>
      <x:c r="C4146" s="114" t="str">
        <x:v>Admin 1</x:v>
      </x:c>
      <x:c r="D4146" s="116"/>
    </x:row>
    <x:row r="4147" ht="15" customHeight="1">
      <x:c r="A4147" s="112" t="str">
        <x:v>11</x:v>
      </x:c>
      <x:c r="B4147" s="114" t="str">
        <x:v>O27</x:v>
      </x:c>
      <x:c r="C4147" s="114" t="str">
        <x:v>AMEL</x:v>
      </x:c>
      <x:c r="D4147" s="116"/>
    </x:row>
    <x:row r="4148" ht="15" customHeight="1">
      <x:c r="A4148" s="112" t="str">
        <x:v>11</x:v>
      </x:c>
      <x:c r="B4148" s="114" t="str">
        <x:v>B28</x:v>
      </x:c>
      <x:c r="C4148" s="114" t="n">
        <x:v>2</x:v>
      </x:c>
      <x:c r="D4148" s="116"/>
    </x:row>
    <x:row r="4149" ht="15" customHeight="1">
      <x:c r="A4149" s="112" t="str">
        <x:v>11</x:v>
      </x:c>
      <x:c r="B4149" s="114" t="str">
        <x:v>C28</x:v>
      </x:c>
      <x:c r="C4149" s="114" t="str">
        <x:v>penthil</x:v>
      </x:c>
      <x:c r="D4149" s="116"/>
    </x:row>
    <x:row r="4150" ht="15" customHeight="1">
      <x:c r="A4150" s="112" t="str">
        <x:v>11</x:v>
      </x:c>
      <x:c r="B4150" s="114" t="str">
        <x:v>D28</x:v>
      </x:c>
      <x:c r="C4150" s="114" t="n">
        <x:v>-50000</x:v>
      </x:c>
      <x:c r="D4150" s="116"/>
    </x:row>
    <x:row r="4151" ht="15" customHeight="1">
      <x:c r="A4151" s="112" t="str">
        <x:v>11</x:v>
      </x:c>
      <x:c r="B4151" s="114" t="str">
        <x:v>N28</x:v>
      </x:c>
      <x:c r="C4151" s="114" t="str">
        <x:v>Admin 2</x:v>
      </x:c>
      <x:c r="D4151" s="116"/>
    </x:row>
    <x:row r="4152" ht="15" customHeight="1">
      <x:c r="A4152" s="112" t="str">
        <x:v>11</x:v>
      </x:c>
      <x:c r="B4152" s="114" t="str">
        <x:v>O28</x:v>
      </x:c>
      <x:c r="C4152" s="114" t="str">
        <x:v>AMEL</x:v>
      </x:c>
      <x:c r="D4152" s="116"/>
    </x:row>
    <x:row r="4153" ht="15" customHeight="1">
      <x:c r="A4153" s="112" t="str">
        <x:v>11</x:v>
      </x:c>
      <x:c r="B4153" s="114" t="str">
        <x:v>B29</x:v>
      </x:c>
      <x:c r="C4153" s="114" t="n">
        <x:v>3</x:v>
      </x:c>
      <x:c r="D4153" s="116"/>
    </x:row>
    <x:row r="4154" ht="15" customHeight="1">
      <x:c r="A4154" s="112" t="str">
        <x:v>11</x:v>
      </x:c>
      <x:c r="B4154" s="114" t="str">
        <x:v>C29</x:v>
      </x:c>
      <x:c r="C4154" s="114" t="str">
        <x:v>galon</x:v>
      </x:c>
      <x:c r="D4154" s="116"/>
    </x:row>
    <x:row r="4155" ht="15" customHeight="1">
      <x:c r="A4155" s="112" t="str">
        <x:v>11</x:v>
      </x:c>
      <x:c r="B4155" s="114" t="str">
        <x:v>D29</x:v>
      </x:c>
      <x:c r="C4155" s="114" t="n">
        <x:v>-16000</x:v>
      </x:c>
      <x:c r="D4155" s="116"/>
    </x:row>
    <x:row r="4156" ht="15" customHeight="1">
      <x:c r="A4156" s="112" t="str">
        <x:v>11</x:v>
      </x:c>
      <x:c r="B4156" s="114" t="str">
        <x:v>N29</x:v>
      </x:c>
      <x:c r="C4156" s="114" t="str">
        <x:v>Fotografer 1</x:v>
      </x:c>
      <x:c r="D4156" s="116"/>
    </x:row>
    <x:row r="4157" ht="15" customHeight="1">
      <x:c r="A4157" s="112" t="str">
        <x:v>11</x:v>
      </x:c>
      <x:c r="B4157" s="114" t="str">
        <x:v>O29</x:v>
      </x:c>
      <x:c r="C4157" s="114" t="str">
        <x:v>ADIF</x:v>
      </x:c>
      <x:c r="D4157" s="116"/>
    </x:row>
    <x:row r="4158" ht="15" customHeight="1">
      <x:c r="A4158" s="112" t="str">
        <x:v>11</x:v>
      </x:c>
      <x:c r="B4158" s="114" t="str">
        <x:v>B30</x:v>
      </x:c>
      <x:c r="C4158" s="114" t="n">
        <x:v>4</x:v>
      </x:c>
      <x:c r="D4158" s="116"/>
    </x:row>
    <x:row r="4159" ht="15" customHeight="1">
      <x:c r="A4159" s="112" t="str">
        <x:v>11</x:v>
      </x:c>
      <x:c r="B4159" s="114" t="str">
        <x:v>N30</x:v>
      </x:c>
      <x:c r="C4159" s="114" t="str">
        <x:v>Fotografer 2</x:v>
      </x:c>
      <x:c r="D4159" s="116"/>
    </x:row>
    <x:row r="4160" ht="15" customHeight="1">
      <x:c r="A4160" s="112" t="str">
        <x:v>11</x:v>
      </x:c>
      <x:c r="B4160" s="114" t="str">
        <x:v>O30</x:v>
      </x:c>
      <x:c r="C4160" s="114" t="str">
        <x:v>ADIF</x:v>
      </x:c>
      <x:c r="D4160" s="116"/>
    </x:row>
    <x:row r="4161" ht="15" customHeight="1">
      <x:c r="A4161" s="112" t="str">
        <x:v>11</x:v>
      </x:c>
      <x:c r="B4161" s="114" t="str">
        <x:v>B31</x:v>
      </x:c>
      <x:c r="C4161" s="114" t="n">
        <x:v>5</x:v>
      </x:c>
      <x:c r="D4161" s="116"/>
    </x:row>
    <x:row r="4162" ht="15" customHeight="1">
      <x:c r="A4162" s="112" t="str">
        <x:v>11</x:v>
      </x:c>
      <x:c r="B4162" s="114" t="str">
        <x:v>B32</x:v>
      </x:c>
      <x:c r="C4162" s="114" t="n">
        <x:v>6</x:v>
      </x:c>
      <x:c r="D4162" s="116"/>
    </x:row>
    <x:row r="4163" ht="15" customHeight="1">
      <x:c r="A4163" s="112" t="str">
        <x:v>11</x:v>
      </x:c>
      <x:c r="B4163" s="114" t="str">
        <x:v>K32</x:v>
      </x:c>
      <x:c r="C4163" s="114" t="str">
        <x:v>KPI HARIAN | SKALA 1-5</x:v>
      </x:c>
      <x:c r="D4163" s="116"/>
    </x:row>
    <x:row r="4164" ht="15" customHeight="1">
      <x:c r="A4164" s="112" t="str">
        <x:v>11</x:v>
      </x:c>
      <x:c r="B4164" s="114" t="str">
        <x:v>B33</x:v>
      </x:c>
      <x:c r="C4164" s="114" t="n">
        <x:v>7</x:v>
      </x:c>
      <x:c r="D4164" s="116"/>
    </x:row>
    <x:row r="4165" ht="15" customHeight="1">
      <x:c r="A4165" s="112" t="str">
        <x:v>11</x:v>
      </x:c>
      <x:c r="B4165" s="114" t="str">
        <x:v>K33</x:v>
      </x:c>
      <x:c r="C4165" s="114" t="str">
        <x:v>Nama</x:v>
      </x:c>
      <x:c r="D4165" s="116"/>
    </x:row>
    <x:row r="4166" ht="15" customHeight="1">
      <x:c r="A4166" s="112" t="str">
        <x:v>11</x:v>
      </x:c>
      <x:c r="B4166" s="114" t="str">
        <x:v>L33</x:v>
      </x:c>
      <x:c r="C4166" s="114" t="str">
        <x:v>Disiplin</x:v>
      </x:c>
      <x:c r="D4166" s="116"/>
    </x:row>
    <x:row r="4167" ht="15" customHeight="1">
      <x:c r="A4167" s="112" t="str">
        <x:v>11</x:v>
      </x:c>
      <x:c r="B4167" s="114" t="str">
        <x:v>M33</x:v>
      </x:c>
      <x:c r="C4167" s="114" t="str">
        <x:v>Akurasi</x:v>
      </x:c>
      <x:c r="D4167" s="116"/>
    </x:row>
    <x:row r="4168" ht="15" customHeight="1">
      <x:c r="A4168" s="112" t="str">
        <x:v>11</x:v>
      </x:c>
      <x:c r="B4168" s="114" t="str">
        <x:v>N33</x:v>
      </x:c>
      <x:c r="C4168" s="114" t="str">
        <x:v>SOP</x:v>
      </x:c>
      <x:c r="D4168" s="116"/>
    </x:row>
    <x:row r="4169" ht="15" customHeight="1">
      <x:c r="A4169" s="112" t="str">
        <x:v>11</x:v>
      </x:c>
      <x:c r="B4169" s="114" t="str">
        <x:v>O33</x:v>
      </x:c>
      <x:c r="C4169" s="114" t="str">
        <x:v>Client</x:v>
      </x:c>
      <x:c r="D4169" s="116"/>
    </x:row>
    <x:row r="4170" ht="15" customHeight="1">
      <x:c r="A4170" s="112" t="str">
        <x:v>11</x:v>
      </x:c>
      <x:c r="B4170" s="114" t="str">
        <x:v>P33</x:v>
      </x:c>
      <x:c r="C4170" s="114" t="str">
        <x:v>Produktivitas</x:v>
      </x:c>
      <x:c r="D4170" s="116"/>
    </x:row>
    <x:row r="4171" ht="15" customHeight="1">
      <x:c r="A4171" s="112" t="str">
        <x:v>11</x:v>
      </x:c>
      <x:c r="B4171" s="114" t="str">
        <x:v>AC33</x:v>
      </x:c>
      <x:c r="C4171" s="114" t="str">
        <x:v>KPI Score Helper</x:v>
      </x:c>
      <x:c r="D4171" s="116"/>
    </x:row>
    <x:row r="4172" ht="15" customHeight="1">
      <x:c r="A4172" s="112" t="str">
        <x:v>11</x:v>
      </x:c>
      <x:c r="B4172" s="114" t="str">
        <x:v>AD33</x:v>
      </x:c>
      <x:c r="C4172" s="114" t="str">
        <x:v>Status Helper</x:v>
      </x:c>
      <x:c r="D4172" s="116"/>
    </x:row>
    <x:row r="4173" ht="15" customHeight="1">
      <x:c r="A4173" s="112" t="str">
        <x:v>11</x:v>
      </x:c>
      <x:c r="B4173" s="114" t="str">
        <x:v>AE33</x:v>
      </x:c>
      <x:c r="C4173" s="114" t="str">
        <x:v>Role Helper</x:v>
      </x:c>
      <x:c r="D4173" s="116"/>
    </x:row>
    <x:row r="4174" ht="15" customHeight="1">
      <x:c r="A4174" s="112" t="str">
        <x:v>11</x:v>
      </x:c>
      <x:c r="B4174" s="114" t="str">
        <x:v>AF33</x:v>
      </x:c>
      <x:c r="C4174" s="114" t="str">
        <x:v>Evaluated Flag</x:v>
      </x:c>
      <x:c r="D4174" s="116"/>
    </x:row>
    <x:row r="4175" ht="15" customHeight="1">
      <x:c r="A4175" s="112" t="str">
        <x:v>11</x:v>
      </x:c>
      <x:c r="B4175" s="114" t="str">
        <x:v>AG33</x:v>
      </x:c>
      <x:c r="C4175" s="114" t="str">
        <x:v>Effective Name</x:v>
      </x:c>
      <x:c r="D4175" s="116"/>
    </x:row>
    <x:row r="4176" ht="15" customHeight="1">
      <x:c r="A4176" s="112" t="str">
        <x:v>11</x:v>
      </x:c>
      <x:c r="B4176" s="114" t="str">
        <x:v>B34</x:v>
      </x:c>
      <x:c r="C4176" s="114" t="n">
        <x:v>8</x:v>
      </x:c>
      <x:c r="D4176" s="116"/>
    </x:row>
    <x:row r="4177" ht="15" customHeight="1">
      <x:c r="A4177" s="112" t="str">
        <x:v>11</x:v>
      </x:c>
      <x:c r="B4177" s="114" t="str">
        <x:v>K34</x:v>
      </x:c>
      <x:c r="C4177" s="114" t="str">
        <x:v>AMEL</x:v>
      </x:c>
      <x:c r="D4177" s="116" t="str">
        <x:v>=IF(O27="","",O27)</x:v>
      </x:c>
    </x:row>
    <x:row r="4178" ht="15" customHeight="1">
      <x:c r="A4178" s="112" t="str">
        <x:v>11</x:v>
      </x:c>
      <x:c r="B4178" s="114" t="str">
        <x:v>L34</x:v>
      </x:c>
      <x:c r="C4178" s="114" t="n">
        <x:v>5</x:v>
      </x:c>
      <x:c r="D4178" s="116"/>
    </x:row>
    <x:row r="4179" ht="15" customHeight="1">
      <x:c r="A4179" s="112" t="str">
        <x:v>11</x:v>
      </x:c>
      <x:c r="B4179" s="114" t="str">
        <x:v>M34</x:v>
      </x:c>
      <x:c r="C4179" s="114" t="n">
        <x:v>5</x:v>
      </x:c>
      <x:c r="D4179" s="116"/>
    </x:row>
    <x:row r="4180" ht="15" customHeight="1">
      <x:c r="A4180" s="112" t="str">
        <x:v>11</x:v>
      </x:c>
      <x:c r="B4180" s="114" t="str">
        <x:v>N34</x:v>
      </x:c>
      <x:c r="C4180" s="114" t="n">
        <x:v>5</x:v>
      </x:c>
      <x:c r="D4180" s="116"/>
    </x:row>
    <x:row r="4181" ht="15" customHeight="1">
      <x:c r="A4181" s="112" t="str">
        <x:v>11</x:v>
      </x:c>
      <x:c r="B4181" s="114" t="str">
        <x:v>O34</x:v>
      </x:c>
      <x:c r="C4181" s="114" t="n">
        <x:v>5</x:v>
      </x:c>
      <x:c r="D4181" s="116"/>
    </x:row>
    <x:row r="4182" ht="15" customHeight="1">
      <x:c r="A4182" s="112" t="str">
        <x:v>11</x:v>
      </x:c>
      <x:c r="B4182" s="114" t="str">
        <x:v>P34</x:v>
      </x:c>
      <x:c r="C4182" s="114" t="n">
        <x:v>4</x:v>
      </x:c>
      <x:c r="D4182" s="116"/>
    </x:row>
    <x:row r="4183" ht="15" customHeight="1">
      <x:c r="A4183" s="112" t="str">
        <x:v>11</x:v>
      </x:c>
      <x:c r="B4183" s="114" t="str">
        <x:v>AC34</x:v>
      </x:c>
      <x:c r="C4183" s="114" t="n">
        <x:v>97</x:v>
      </x:c>
      <x:c r="D4183" s="116" t="str">
        <x:v>=IF(AG34="","",IF(COUNT(L34:P34)&lt;5,"",L34/5*20+M34/5*25+N34/5*25+O34/5*15+P34/5*15))</x:v>
      </x:c>
    </x:row>
    <x:row r="4184" ht="15" customHeight="1">
      <x:c r="A4184" s="112" t="str">
        <x:v>11</x:v>
      </x:c>
      <x:c r="B4184" s="114" t="str">
        <x:v>AD34</x:v>
      </x:c>
      <x:c r="C4184" s="114" t="str">
        <x:v>Sangat Baik</x:v>
      </x:c>
      <x:c r="D4184" s="116" t="str">
        <x:v>=IF(AC34="","",IF(AC34&gt;=90,"Sangat Baik",IF(AC34&gt;=80,"Baik",IF(AC34&gt;=70,"Coaching","Underperform"))))</x:v>
      </x:c>
    </x:row>
    <x:row r="4185" ht="15" customHeight="1">
      <x:c r="A4185" s="112" t="str">
        <x:v>11</x:v>
      </x:c>
      <x:c r="B4185" s="114" t="str">
        <x:v>AE34</x:v>
      </x:c>
      <x:c r="C4185" s="114" t="str">
        <x:v>Admin/CS</x:v>
      </x:c>
      <x:c r="D4185" s="116" t="str">
        <x:v>=IF(AG34="","",IF(OR(AG34="INDAH",AG34="ADDEL",AG34="AMEL",AG34="PENTIL",AG34="JIJANG"),"Admin/CS","Fotografer"))</x:v>
      </x:c>
    </x:row>
    <x:row r="4186" ht="15" customHeight="1">
      <x:c r="A4186" s="112" t="str">
        <x:v>11</x:v>
      </x:c>
      <x:c r="B4186" s="114" t="str">
        <x:v>AF34</x:v>
      </x:c>
      <x:c r="C4186" s="114" t="n">
        <x:v>1</x:v>
      </x:c>
      <x:c r="D4186" s="116" t="str">
        <x:v>=IF(OR(AG34="",COUNT(L34:P34)&lt;5),"",1)</x:v>
      </x:c>
    </x:row>
    <x:row r="4187" ht="15" customHeight="1">
      <x:c r="A4187" s="112" t="str">
        <x:v>11</x:v>
      </x:c>
      <x:c r="B4187" s="114" t="str">
        <x:v>AG34</x:v>
      </x:c>
      <x:c r="C4187" s="114" t="str">
        <x:v>AMEL</x:v>
      </x:c>
      <x:c r="D4187" s="116" t="str">
        <x:v>=IFERROR(K34,"")</x:v>
      </x:c>
    </x:row>
    <x:row r="4188" ht="15" customHeight="1">
      <x:c r="A4188" s="112" t="str">
        <x:v>11</x:v>
      </x:c>
      <x:c r="B4188" s="114" t="str">
        <x:v>B35</x:v>
      </x:c>
      <x:c r="C4188" s="114" t="n">
        <x:v>9</x:v>
      </x:c>
      <x:c r="D4188" s="116"/>
    </x:row>
    <x:row r="4189" ht="15" customHeight="1">
      <x:c r="A4189" s="112" t="str">
        <x:v>11</x:v>
      </x:c>
      <x:c r="B4189" s="114" t="str">
        <x:v>K35</x:v>
      </x:c>
      <x:c r="C4189" s="114" t="str">
        <x:v>AMEL</x:v>
      </x:c>
      <x:c r="D4189" s="116" t="str">
        <x:v>=IF(O28="","",O28)</x:v>
      </x:c>
    </x:row>
    <x:row r="4190" ht="15" customHeight="1">
      <x:c r="A4190" s="112" t="str">
        <x:v>11</x:v>
      </x:c>
      <x:c r="B4190" s="114" t="str">
        <x:v>L35</x:v>
      </x:c>
      <x:c r="C4190" s="114" t="n">
        <x:v>5</x:v>
      </x:c>
      <x:c r="D4190" s="116"/>
    </x:row>
    <x:row r="4191" ht="15" customHeight="1">
      <x:c r="A4191" s="112" t="str">
        <x:v>11</x:v>
      </x:c>
      <x:c r="B4191" s="114" t="str">
        <x:v>M35</x:v>
      </x:c>
      <x:c r="C4191" s="114" t="n">
        <x:v>5</x:v>
      </x:c>
      <x:c r="D4191" s="116"/>
    </x:row>
    <x:row r="4192" ht="15" customHeight="1">
      <x:c r="A4192" s="112" t="str">
        <x:v>11</x:v>
      </x:c>
      <x:c r="B4192" s="114" t="str">
        <x:v>N35</x:v>
      </x:c>
      <x:c r="C4192" s="114" t="n">
        <x:v>5</x:v>
      </x:c>
      <x:c r="D4192" s="116"/>
    </x:row>
    <x:row r="4193" ht="15" customHeight="1">
      <x:c r="A4193" s="112" t="str">
        <x:v>11</x:v>
      </x:c>
      <x:c r="B4193" s="114" t="str">
        <x:v>O35</x:v>
      </x:c>
      <x:c r="C4193" s="114" t="n">
        <x:v>5</x:v>
      </x:c>
      <x:c r="D4193" s="116"/>
    </x:row>
    <x:row r="4194" ht="15" customHeight="1">
      <x:c r="A4194" s="112" t="str">
        <x:v>11</x:v>
      </x:c>
      <x:c r="B4194" s="114" t="str">
        <x:v>P35</x:v>
      </x:c>
      <x:c r="C4194" s="114" t="n">
        <x:v>4</x:v>
      </x:c>
      <x:c r="D4194" s="116"/>
    </x:row>
    <x:row r="4195" ht="15" customHeight="1">
      <x:c r="A4195" s="112" t="str">
        <x:v>11</x:v>
      </x:c>
      <x:c r="B4195" s="114" t="str">
        <x:v>AC35</x:v>
      </x:c>
      <x:c r="C4195" s="114" t="n">
        <x:v>97</x:v>
      </x:c>
      <x:c r="D4195" s="116" t="str">
        <x:v>=IF(AG35="","",IF(COUNT(L35:P35)&lt;5,"",L35/5*20+M35/5*25+N35/5*25+O35/5*15+P35/5*15))</x:v>
      </x:c>
    </x:row>
    <x:row r="4196" ht="15" customHeight="1">
      <x:c r="A4196" s="112" t="str">
        <x:v>11</x:v>
      </x:c>
      <x:c r="B4196" s="114" t="str">
        <x:v>AD35</x:v>
      </x:c>
      <x:c r="C4196" s="114" t="str">
        <x:v>Sangat Baik</x:v>
      </x:c>
      <x:c r="D4196" s="116" t="str">
        <x:v>=IF(AC35="","",IF(AC35&gt;=90,"Sangat Baik",IF(AC35&gt;=80,"Baik",IF(AC35&gt;=70,"Coaching","Underperform"))))</x:v>
      </x:c>
    </x:row>
    <x:row r="4197" ht="15" customHeight="1">
      <x:c r="A4197" s="112" t="str">
        <x:v>11</x:v>
      </x:c>
      <x:c r="B4197" s="114" t="str">
        <x:v>AE35</x:v>
      </x:c>
      <x:c r="C4197" s="114" t="str">
        <x:v>Admin/CS</x:v>
      </x:c>
      <x:c r="D4197" s="116" t="str">
        <x:v>=IF(AG35="","",IF(OR(AG35="INDAH",AG35="ADDEL",AG35="AMEL",AG35="PENTIL",AG35="JIJANG"),"Admin/CS","Fotografer"))</x:v>
      </x:c>
    </x:row>
    <x:row r="4198" ht="15" customHeight="1">
      <x:c r="A4198" s="112" t="str">
        <x:v>11</x:v>
      </x:c>
      <x:c r="B4198" s="114" t="str">
        <x:v>AF35</x:v>
      </x:c>
      <x:c r="C4198" s="114" t="n">
        <x:v>1</x:v>
      </x:c>
      <x:c r="D4198" s="116" t="str">
        <x:v>=IF(OR(AG35="",COUNT(L35:P35)&lt;5),"",1)</x:v>
      </x:c>
    </x:row>
    <x:row r="4199" ht="15" customHeight="1">
      <x:c r="A4199" s="112" t="str">
        <x:v>11</x:v>
      </x:c>
      <x:c r="B4199" s="114" t="str">
        <x:v>AG35</x:v>
      </x:c>
      <x:c r="C4199" s="114" t="str">
        <x:v>AMEL</x:v>
      </x:c>
      <x:c r="D4199" s="116" t="str">
        <x:v>=IFERROR(K35,"")</x:v>
      </x:c>
    </x:row>
    <x:row r="4200" ht="15" customHeight="1">
      <x:c r="A4200" s="112" t="str">
        <x:v>11</x:v>
      </x:c>
      <x:c r="B4200" s="114" t="str">
        <x:v>B36</x:v>
      </x:c>
      <x:c r="C4200" s="114" t="n">
        <x:v>10</x:v>
      </x:c>
      <x:c r="D4200" s="116"/>
    </x:row>
    <x:row r="4201" ht="15" customHeight="1">
      <x:c r="A4201" s="112" t="str">
        <x:v>11</x:v>
      </x:c>
      <x:c r="B4201" s="114" t="str">
        <x:v>K36</x:v>
      </x:c>
      <x:c r="C4201" s="114" t="str">
        <x:v>ADIF</x:v>
      </x:c>
      <x:c r="D4201" s="116" t="str">
        <x:v>=IF(O29="","",O29)</x:v>
      </x:c>
    </x:row>
    <x:row r="4202" ht="15" customHeight="1">
      <x:c r="A4202" s="112" t="str">
        <x:v>11</x:v>
      </x:c>
      <x:c r="B4202" s="114" t="str">
        <x:v>L36</x:v>
      </x:c>
      <x:c r="C4202" s="114" t="n">
        <x:v>5</x:v>
      </x:c>
      <x:c r="D4202" s="116"/>
    </x:row>
    <x:row r="4203" ht="15" customHeight="1">
      <x:c r="A4203" s="112" t="str">
        <x:v>11</x:v>
      </x:c>
      <x:c r="B4203" s="114" t="str">
        <x:v>M36</x:v>
      </x:c>
      <x:c r="C4203" s="114" t="n">
        <x:v>5</x:v>
      </x:c>
      <x:c r="D4203" s="116"/>
    </x:row>
    <x:row r="4204" ht="15" customHeight="1">
      <x:c r="A4204" s="112" t="str">
        <x:v>11</x:v>
      </x:c>
      <x:c r="B4204" s="114" t="str">
        <x:v>N36</x:v>
      </x:c>
      <x:c r="C4204" s="114" t="n">
        <x:v>5</x:v>
      </x:c>
      <x:c r="D4204" s="116"/>
    </x:row>
    <x:row r="4205" ht="15" customHeight="1">
      <x:c r="A4205" s="112" t="str">
        <x:v>11</x:v>
      </x:c>
      <x:c r="B4205" s="114" t="str">
        <x:v>O36</x:v>
      </x:c>
      <x:c r="C4205" s="114" t="n">
        <x:v>5</x:v>
      </x:c>
      <x:c r="D4205" s="116"/>
    </x:row>
    <x:row r="4206" ht="15" customHeight="1">
      <x:c r="A4206" s="112" t="str">
        <x:v>11</x:v>
      </x:c>
      <x:c r="B4206" s="114" t="str">
        <x:v>P36</x:v>
      </x:c>
      <x:c r="C4206" s="114" t="n">
        <x:v>4</x:v>
      </x:c>
      <x:c r="D4206" s="116"/>
    </x:row>
    <x:row r="4207" ht="15" customHeight="1">
      <x:c r="A4207" s="112" t="str">
        <x:v>11</x:v>
      </x:c>
      <x:c r="B4207" s="114" t="str">
        <x:v>AC36</x:v>
      </x:c>
      <x:c r="C4207" s="114" t="n">
        <x:v>97</x:v>
      </x:c>
      <x:c r="D4207" s="116" t="str">
        <x:v>=IF(AG36="","",IF(COUNT(L36:P36)&lt;5,"",L36/5*20+M36/5*25+N36/5*25+O36/5*15+P36/5*15))</x:v>
      </x:c>
    </x:row>
    <x:row r="4208" ht="15" customHeight="1">
      <x:c r="A4208" s="112" t="str">
        <x:v>11</x:v>
      </x:c>
      <x:c r="B4208" s="114" t="str">
        <x:v>AD36</x:v>
      </x:c>
      <x:c r="C4208" s="114" t="str">
        <x:v>Sangat Baik</x:v>
      </x:c>
      <x:c r="D4208" s="116" t="str">
        <x:v>=IF(AC36="","",IF(AC36&gt;=90,"Sangat Baik",IF(AC36&gt;=80,"Baik",IF(AC36&gt;=70,"Coaching","Underperform"))))</x:v>
      </x:c>
    </x:row>
    <x:row r="4209" ht="15" customHeight="1">
      <x:c r="A4209" s="112" t="str">
        <x:v>11</x:v>
      </x:c>
      <x:c r="B4209" s="114" t="str">
        <x:v>AE36</x:v>
      </x:c>
      <x:c r="C4209" s="114" t="str">
        <x:v>Fotografer</x:v>
      </x:c>
      <x:c r="D4209" s="116" t="str">
        <x:v>=IF(AG36="","",IF(OR(AG36="INDAH",AG36="ADDEL",AG36="AMEL",AG36="PENTIL",AG36="JIJANG"),"Admin/CS","Fotografer"))</x:v>
      </x:c>
    </x:row>
    <x:row r="4210" ht="15" customHeight="1">
      <x:c r="A4210" s="112" t="str">
        <x:v>11</x:v>
      </x:c>
      <x:c r="B4210" s="114" t="str">
        <x:v>AF36</x:v>
      </x:c>
      <x:c r="C4210" s="114" t="n">
        <x:v>1</x:v>
      </x:c>
      <x:c r="D4210" s="116" t="str">
        <x:v>=IF(OR(AG36="",COUNT(L36:P36)&lt;5),"",1)</x:v>
      </x:c>
    </x:row>
    <x:row r="4211" ht="15" customHeight="1">
      <x:c r="A4211" s="112" t="str">
        <x:v>11</x:v>
      </x:c>
      <x:c r="B4211" s="114" t="str">
        <x:v>AG36</x:v>
      </x:c>
      <x:c r="C4211" s="114" t="str">
        <x:v>ADIF</x:v>
      </x:c>
      <x:c r="D4211" s="116" t="str">
        <x:v>=IFERROR(K36,"")</x:v>
      </x:c>
    </x:row>
    <x:row r="4212" ht="15" customHeight="1">
      <x:c r="A4212" s="112" t="str">
        <x:v>11</x:v>
      </x:c>
      <x:c r="B4212" s="114" t="str">
        <x:v>B37</x:v>
      </x:c>
      <x:c r="C4212" s="114" t="n">
        <x:v>11</x:v>
      </x:c>
      <x:c r="D4212" s="116"/>
    </x:row>
    <x:row r="4213" ht="15" customHeight="1">
      <x:c r="A4213" s="112" t="str">
        <x:v>11</x:v>
      </x:c>
      <x:c r="B4213" s="114" t="str">
        <x:v>K37</x:v>
      </x:c>
      <x:c r="C4213" s="114" t="str">
        <x:v>ADIF</x:v>
      </x:c>
      <x:c r="D4213" s="116" t="str">
        <x:v>=IF(O30="","",O30)</x:v>
      </x:c>
    </x:row>
    <x:row r="4214" ht="15" customHeight="1">
      <x:c r="A4214" s="112" t="str">
        <x:v>11</x:v>
      </x:c>
      <x:c r="B4214" s="114" t="str">
        <x:v>L37</x:v>
      </x:c>
      <x:c r="C4214" s="114" t="n">
        <x:v>5</x:v>
      </x:c>
      <x:c r="D4214" s="116"/>
    </x:row>
    <x:row r="4215" ht="15" customHeight="1">
      <x:c r="A4215" s="112" t="str">
        <x:v>11</x:v>
      </x:c>
      <x:c r="B4215" s="114" t="str">
        <x:v>M37</x:v>
      </x:c>
      <x:c r="C4215" s="114" t="n">
        <x:v>5</x:v>
      </x:c>
      <x:c r="D4215" s="116"/>
    </x:row>
    <x:row r="4216" ht="15" customHeight="1">
      <x:c r="A4216" s="112" t="str">
        <x:v>11</x:v>
      </x:c>
      <x:c r="B4216" s="114" t="str">
        <x:v>N37</x:v>
      </x:c>
      <x:c r="C4216" s="114" t="n">
        <x:v>5</x:v>
      </x:c>
      <x:c r="D4216" s="116"/>
    </x:row>
    <x:row r="4217" ht="15" customHeight="1">
      <x:c r="A4217" s="112" t="str">
        <x:v>11</x:v>
      </x:c>
      <x:c r="B4217" s="114" t="str">
        <x:v>O37</x:v>
      </x:c>
      <x:c r="C4217" s="114" t="n">
        <x:v>5</x:v>
      </x:c>
      <x:c r="D4217" s="116"/>
    </x:row>
    <x:row r="4218" ht="15" customHeight="1">
      <x:c r="A4218" s="112" t="str">
        <x:v>11</x:v>
      </x:c>
      <x:c r="B4218" s="114" t="str">
        <x:v>P37</x:v>
      </x:c>
      <x:c r="C4218" s="114" t="n">
        <x:v>4</x:v>
      </x:c>
      <x:c r="D4218" s="116"/>
    </x:row>
    <x:row r="4219" ht="15" customHeight="1">
      <x:c r="A4219" s="112" t="str">
        <x:v>11</x:v>
      </x:c>
      <x:c r="B4219" s="114" t="str">
        <x:v>AC37</x:v>
      </x:c>
      <x:c r="C4219" s="114" t="n">
        <x:v>97</x:v>
      </x:c>
      <x:c r="D4219" s="116" t="str">
        <x:v>=IF(AG37="","",IF(COUNT(L37:P37)&lt;5,"",L37/5*20+M37/5*25+N37/5*25+O37/5*15+P37/5*15))</x:v>
      </x:c>
    </x:row>
    <x:row r="4220" ht="15" customHeight="1">
      <x:c r="A4220" s="112" t="str">
        <x:v>11</x:v>
      </x:c>
      <x:c r="B4220" s="114" t="str">
        <x:v>AD37</x:v>
      </x:c>
      <x:c r="C4220" s="114" t="str">
        <x:v>Sangat Baik</x:v>
      </x:c>
      <x:c r="D4220" s="116" t="str">
        <x:v>=IF(AC37="","",IF(AC37&gt;=90,"Sangat Baik",IF(AC37&gt;=80,"Baik",IF(AC37&gt;=70,"Coaching","Underperform"))))</x:v>
      </x:c>
    </x:row>
    <x:row r="4221" ht="15" customHeight="1">
      <x:c r="A4221" s="112" t="str">
        <x:v>11</x:v>
      </x:c>
      <x:c r="B4221" s="114" t="str">
        <x:v>AE37</x:v>
      </x:c>
      <x:c r="C4221" s="114" t="str">
        <x:v>Fotografer</x:v>
      </x:c>
      <x:c r="D4221" s="116" t="str">
        <x:v>=IF(AG37="","",IF(OR(AG37="INDAH",AG37="ADDEL",AG37="AMEL",AG37="PENTIL",AG37="JIJANG"),"Admin/CS","Fotografer"))</x:v>
      </x:c>
    </x:row>
    <x:row r="4222" ht="15" customHeight="1">
      <x:c r="A4222" s="112" t="str">
        <x:v>11</x:v>
      </x:c>
      <x:c r="B4222" s="114" t="str">
        <x:v>AF37</x:v>
      </x:c>
      <x:c r="C4222" s="114" t="n">
        <x:v>1</x:v>
      </x:c>
      <x:c r="D4222" s="116" t="str">
        <x:v>=IF(OR(AG37="",COUNT(L37:P37)&lt;5),"",1)</x:v>
      </x:c>
    </x:row>
    <x:row r="4223" ht="15" customHeight="1">
      <x:c r="A4223" s="112" t="str">
        <x:v>11</x:v>
      </x:c>
      <x:c r="B4223" s="114" t="str">
        <x:v>AG37</x:v>
      </x:c>
      <x:c r="C4223" s="114" t="str">
        <x:v>ADIF</x:v>
      </x:c>
      <x:c r="D4223" s="116" t="str">
        <x:v>=IFERROR(K37,"")</x:v>
      </x:c>
    </x:row>
    <x:row r="4224" ht="15" customHeight="1">
      <x:c r="A4224" s="112" t="str">
        <x:v>11</x:v>
      </x:c>
      <x:c r="B4224" s="114" t="str">
        <x:v>D38</x:v>
      </x:c>
      <x:c r="C4224" s="114" t="n">
        <x:v>584000</x:v>
      </x:c>
      <x:c r="D4224" s="116" t="str">
        <x:v>=SUM(D27:D37)</x:v>
      </x:c>
    </x:row>
    <x:row r="4225" ht="15" customHeight="1">
      <x:c r="A4225" s="112" t="str">
        <x:v>11</x:v>
      </x:c>
      <x:c r="B4225" s="114" t="str">
        <x:v>AC38</x:v>
      </x:c>
      <x:c r="C4225" s="114"/>
      <x:c r="D4225" s="116" t="str">
        <x:v>=IF(AG38="","",IF(COUNT(L38:P38)&lt;5,"",L38/5*20+M38/5*25+N38/5*25+O38/5*15+P38/5*15))</x:v>
      </x:c>
    </x:row>
    <x:row r="4226" ht="15" customHeight="1">
      <x:c r="A4226" s="112" t="str">
        <x:v>11</x:v>
      </x:c>
      <x:c r="B4226" s="114" t="str">
        <x:v>AD38</x:v>
      </x:c>
      <x:c r="C4226" s="114"/>
      <x:c r="D4226" s="116" t="str">
        <x:v>=IF(AC38="","",IF(AC38&gt;=90,"Sangat Baik",IF(AC38&gt;=80,"Baik",IF(AC38&gt;=70,"Coaching","Underperform"))))</x:v>
      </x:c>
    </x:row>
    <x:row r="4227" ht="15" customHeight="1">
      <x:c r="A4227" s="112" t="str">
        <x:v>11</x:v>
      </x:c>
      <x:c r="B4227" s="114" t="str">
        <x:v>AE38</x:v>
      </x:c>
      <x:c r="C4227" s="114"/>
      <x:c r="D4227" s="116" t="str">
        <x:v>=IF(AG38="","",IF(OR(AG38="INDAH",AG38="ADDEL",AG38="AMEL",AG38="PENTIL",AG38="JIJANG"),"Admin/CS","Fotografer"))</x:v>
      </x:c>
    </x:row>
    <x:row r="4228" ht="15" customHeight="1">
      <x:c r="A4228" s="112" t="str">
        <x:v>11</x:v>
      </x:c>
      <x:c r="B4228" s="114" t="str">
        <x:v>AF38</x:v>
      </x:c>
      <x:c r="C4228" s="114"/>
      <x:c r="D4228" s="116" t="str">
        <x:v>=IF(OR(AG38="",COUNT(L38:P38)&lt;5),"",1)</x:v>
      </x:c>
    </x:row>
    <x:row r="4229" ht="15" customHeight="1">
      <x:c r="A4229" s="112" t="str">
        <x:v>11</x:v>
      </x:c>
      <x:c r="B4229" s="114" t="str">
        <x:v>AG38</x:v>
      </x:c>
      <x:c r="C4229" s="114"/>
      <x:c r="D4229" s="116" t="str">
        <x:v>=IFERROR(K38,"")</x:v>
      </x:c>
    </x:row>
    <x:row r="4230" ht="15" customHeight="1">
      <x:c r="A4230" s="112" t="str">
        <x:v>11</x:v>
      </x:c>
      <x:c r="B4230" s="114" t="str">
        <x:v>AC39</x:v>
      </x:c>
      <x:c r="C4230" s="114"/>
      <x:c r="D4230" s="116" t="str">
        <x:v>=IF(AG39="","",IF(COUNT(L39:P39)&lt;5,"",L39/5*20+M39/5*25+N39/5*25+O39/5*15+P39/5*15))</x:v>
      </x:c>
    </x:row>
    <x:row r="4231" ht="15" customHeight="1">
      <x:c r="A4231" s="112" t="str">
        <x:v>11</x:v>
      </x:c>
      <x:c r="B4231" s="114" t="str">
        <x:v>AD39</x:v>
      </x:c>
      <x:c r="C4231" s="114"/>
      <x:c r="D4231" s="116" t="str">
        <x:v>=IF(AC39="","",IF(AC39&gt;=90,"Sangat Baik",IF(AC39&gt;=80,"Baik",IF(AC39&gt;=70,"Coaching","Underperform"))))</x:v>
      </x:c>
    </x:row>
    <x:row r="4232" ht="15" customHeight="1">
      <x:c r="A4232" s="112" t="str">
        <x:v>11</x:v>
      </x:c>
      <x:c r="B4232" s="114" t="str">
        <x:v>AE39</x:v>
      </x:c>
      <x:c r="C4232" s="114"/>
      <x:c r="D4232" s="116" t="str">
        <x:v>=IF(AG39="","",IF(OR(AG39="INDAH",AG39="ADDEL",AG39="AMEL",AG39="PENTIL",AG39="JIJANG"),"Admin/CS","Fotografer"))</x:v>
      </x:c>
    </x:row>
    <x:row r="4233" ht="15" customHeight="1">
      <x:c r="A4233" s="112" t="str">
        <x:v>11</x:v>
      </x:c>
      <x:c r="B4233" s="114" t="str">
        <x:v>AF39</x:v>
      </x:c>
      <x:c r="C4233" s="114"/>
      <x:c r="D4233" s="116" t="str">
        <x:v>=IF(OR(AG39="",COUNT(L39:P39)&lt;5),"",1)</x:v>
      </x:c>
    </x:row>
    <x:row r="4234" ht="15" customHeight="1">
      <x:c r="A4234" s="112" t="str">
        <x:v>11</x:v>
      </x:c>
      <x:c r="B4234" s="114" t="str">
        <x:v>AG39</x:v>
      </x:c>
      <x:c r="C4234" s="114"/>
      <x:c r="D4234" s="116" t="str">
        <x:v>=IFERROR(K39,"")</x:v>
      </x:c>
    </x:row>
    <x:row r="4235" ht="15" customHeight="1">
      <x:c r="A4235" s="112" t="str">
        <x:v>11</x:v>
      </x:c>
      <x:c r="B4235" s="114" t="str">
        <x:v>K40</x:v>
      </x:c>
      <x:c r="C4235" s="114" t="str">
        <x:v>Skala: 1 Sangat Kurang | 2 Kurang | 3 Cukup | 4 Baik | 5 Sangat Baik | Jika Nama kosong, 4 baris pertama otomatis mengikuti urutan Shift</x:v>
      </x:c>
      <x:c r="D4235" s="116"/>
    </x:row>
    <x:row r="4236" ht="15" customHeight="1">
      <x:c r="A4236" s="112" t="str">
        <x:v>11</x:v>
      </x:c>
      <x:c r="B4236" s="114" t="str">
        <x:v>K42</x:v>
      </x:c>
      <x:c r="C4236" s="114" t="str">
        <x:v>ADMIN FOLLOW-UP</x:v>
      </x:c>
      <x:c r="D4236" s="116"/>
    </x:row>
    <x:row r="4237" ht="15" customHeight="1">
      <x:c r="A4237" s="112" t="str">
        <x:v>11</x:v>
      </x:c>
      <x:c r="B4237" s="114" t="str">
        <x:v>K43</x:v>
      </x:c>
      <x:c r="C4237" s="114" t="str">
        <x:v>Admin</x:v>
      </x:c>
      <x:c r="D4237" s="116"/>
    </x:row>
    <x:row r="4238" ht="15" customHeight="1">
      <x:c r="A4238" s="112" t="str">
        <x:v>11</x:v>
      </x:c>
      <x:c r="B4238" s="114" t="str">
        <x:v>L43</x:v>
      </x:c>
      <x:c r="C4238" s="114" t="str">
        <x:v>Saving Contact</x:v>
      </x:c>
      <x:c r="D4238" s="116"/>
    </x:row>
    <x:row r="4239" ht="15" customHeight="1">
      <x:c r="A4239" s="112" t="str">
        <x:v>11</x:v>
      </x:c>
      <x:c r="B4239" s="114" t="str">
        <x:v>M43</x:v>
      </x:c>
      <x:c r="C4239" s="114" t="str">
        <x:v>Reminder</x:v>
      </x:c>
      <x:c r="D4239" s="116"/>
    </x:row>
    <x:row r="4240" ht="15" customHeight="1">
      <x:c r="A4240" s="112" t="str">
        <x:v>11</x:v>
      </x:c>
      <x:c r="B4240" s="114" t="str">
        <x:v>K44</x:v>
      </x:c>
      <x:c r="C4240" s="114" t="str">
        <x:v>AMEL</x:v>
      </x:c>
      <x:c r="D4240" s="116" t="str">
        <x:v>=IF(O27="","",O27)</x:v>
      </x:c>
    </x:row>
    <x:row r="4241" ht="15" customHeight="1">
      <x:c r="A4241" s="112" t="str">
        <x:v>11</x:v>
      </x:c>
      <x:c r="B4241" s="114" t="str">
        <x:v>K45</x:v>
      </x:c>
      <x:c r="C4241" s="114" t="str">
        <x:v>AMEL</x:v>
      </x:c>
      <x:c r="D4241" s="116" t="str">
        <x:v>=IF(O28="","",O28)</x:v>
      </x:c>
    </x:row>
    <x:row r="4242" ht="15" customHeight="1">
      <x:c r="A4242" s="112" t="str">
        <x:v>11</x:v>
      </x:c>
      <x:c r="B4242" s="114" t="str">
        <x:v>K47</x:v>
      </x:c>
      <x:c r="C4242" s="114" t="str">
        <x:v>TODAY | LEADS &amp; TRANSAKSI</x:v>
      </x:c>
      <x:c r="D4242" s="116"/>
    </x:row>
    <x:row r="4243" ht="15" customHeight="1">
      <x:c r="A4243" s="112" t="str">
        <x:v>11</x:v>
      </x:c>
      <x:c r="B4243" s="114" t="str">
        <x:v>K48</x:v>
      </x:c>
      <x:c r="C4243" s="114" t="str">
        <x:v>Leads</x:v>
      </x:c>
      <x:c r="D4243" s="116"/>
    </x:row>
    <x:row r="4244" ht="15" customHeight="1">
      <x:c r="A4244" s="112" t="str">
        <x:v>11</x:v>
      </x:c>
      <x:c r="B4244" s="114" t="str">
        <x:v>M48</x:v>
      </x:c>
      <x:c r="C4244" s="114" t="n">
        <x:v>30</x:v>
      </x:c>
      <x:c r="D4244" s="116"/>
    </x:row>
    <x:row r="4245" ht="15" customHeight="1">
      <x:c r="A4245" s="112" t="str">
        <x:v>11</x:v>
      </x:c>
      <x:c r="B4245" s="114" t="str">
        <x:v>K49</x:v>
      </x:c>
      <x:c r="C4245" s="114" t="str">
        <x:v>Total DP</x:v>
      </x:c>
      <x:c r="D4245" s="116"/>
    </x:row>
    <x:row r="4246" ht="15" customHeight="1">
      <x:c r="A4246" s="112" t="str">
        <x:v>11</x:v>
      </x:c>
      <x:c r="B4246" s="114" t="str">
        <x:v>M49</x:v>
      </x:c>
      <x:c r="C4246" s="114" t="n">
        <x:v>7</x:v>
      </x:c>
      <x:c r="D4246" s="116"/>
    </x:row>
    <x:row r="4247" ht="15" customHeight="1">
      <x:c r="A4247" s="112" t="str">
        <x:v>11</x:v>
      </x:c>
      <x:c r="B4247" s="114" t="str">
        <x:v>K50</x:v>
      </x:c>
      <x:c r="C4247" s="114" t="str">
        <x:v>Sesi Foto</x:v>
      </x:c>
      <x:c r="D4247" s="116"/>
    </x:row>
    <x:row r="4248" ht="15" customHeight="1">
      <x:c r="A4248" s="112" t="str">
        <x:v>11</x:v>
      </x:c>
      <x:c r="B4248" s="114" t="str">
        <x:v>M50</x:v>
      </x:c>
      <x:c r="C4248" s="114" t="n">
        <x:v>8</x:v>
      </x:c>
      <x:c r="D4248" s="116" t="str">
        <x:v>=COUNTIFS($I$4:$I$25,"&lt;&gt;DP",$I$4:$I$25,"&lt;&gt;")</x:v>
      </x:c>
    </x:row>
    <x:row r="4249" ht="15" customHeight="1">
      <x:c r="A4249" s="112" t="str">
        <x:v>11</x:v>
      </x:c>
      <x:c r="B4249" s="114" t="str">
        <x:v>K51</x:v>
      </x:c>
      <x:c r="C4249" s="114" t="str">
        <x:v>Jumlah Transaksi Harian</x:v>
      </x:c>
      <x:c r="D4249" s="116"/>
    </x:row>
    <x:row r="4250" ht="15" customHeight="1">
      <x:c r="A4250" s="112" t="str">
        <x:v>11</x:v>
      </x:c>
      <x:c r="B4250" s="114" t="str">
        <x:v>M51</x:v>
      </x:c>
      <x:c r="C4250" s="114" t="n">
        <x:v>15</x:v>
      </x:c>
      <x:c r="D4250" s="116" t="str">
        <x:v>=M49+M50</x:v>
      </x:c>
    </x:row>
    <x:row r="4251" ht="15" customHeight="1">
      <x:c r="A4251" s="112" t="str">
        <x:v>11</x:v>
      </x:c>
      <x:c r="B4251" s="114" t="str">
        <x:v>K52</x:v>
      </x:c>
      <x:c r="C4251" s="114" t="str">
        <x:v>Conversion Rate</x:v>
      </x:c>
      <x:c r="D4251" s="116"/>
    </x:row>
    <x:row r="4252" ht="15" customHeight="1">
      <x:c r="A4252" s="112" t="str">
        <x:v>11</x:v>
      </x:c>
      <x:c r="B4252" s="114" t="str">
        <x:v>M52</x:v>
      </x:c>
      <x:c r="C4252" s="114" t="n">
        <x:v>0.2333333333</x:v>
      </x:c>
      <x:c r="D4252" s="116" t="str">
        <x:v>=IF(OR(M48="",M48=0),"",M49/M48)</x:v>
      </x:c>
    </x:row>
    <x:row r="4253" ht="15" customHeight="1">
      <x:c r="A4253" s="112" t="str">
        <x:v>12</x:v>
      </x:c>
      <x:c r="B4253" s="114" t="str">
        <x:v>B2</x:v>
      </x:c>
      <x:c r="C4253" s="114" t="str">
        <x:v>No</x:v>
      </x:c>
      <x:c r="D4253" s="116"/>
    </x:row>
    <x:row r="4254" ht="15" customHeight="1">
      <x:c r="A4254" s="112" t="str">
        <x:v>12</x:v>
      </x:c>
      <x:c r="B4254" s="114" t="str">
        <x:v>C2</x:v>
      </x:c>
      <x:c r="C4254" s="114" t="str">
        <x:v>Nama</x:v>
      </x:c>
      <x:c r="D4254" s="116"/>
    </x:row>
    <x:row r="4255" ht="15" customHeight="1">
      <x:c r="A4255" s="112" t="str">
        <x:v>12</x:v>
      </x:c>
      <x:c r="B4255" s="114" t="str">
        <x:v>D2</x:v>
      </x:c>
      <x:c r="C4255" s="114" t="str">
        <x:v>Paket</x:v>
      </x:c>
      <x:c r="D4255" s="116"/>
    </x:row>
    <x:row r="4256" ht="15" customHeight="1">
      <x:c r="A4256" s="112" t="str">
        <x:v>12</x:v>
      </x:c>
      <x:c r="B4256" s="114" t="str">
        <x:v>E2</x:v>
      </x:c>
      <x:c r="C4256" s="114" t="str">
        <x:v>Q</x:v>
      </x:c>
      <x:c r="D4256" s="116"/>
    </x:row>
    <x:row r="4257" ht="15" customHeight="1">
      <x:c r="A4257" s="112" t="str">
        <x:v>12</x:v>
      </x:c>
      <x:c r="B4257" s="114" t="str">
        <x:v>F2</x:v>
      </x:c>
      <x:c r="C4257" s="114" t="str">
        <x:v>Tanggal Foto</x:v>
      </x:c>
      <x:c r="D4257" s="116"/>
    </x:row>
    <x:row r="4258" ht="15" customHeight="1">
      <x:c r="A4258" s="112" t="str">
        <x:v>12</x:v>
      </x:c>
      <x:c r="B4258" s="114" t="str">
        <x:v>G2</x:v>
      </x:c>
      <x:c r="C4258" s="114" t="str">
        <x:v>Pemasukan</x:v>
      </x:c>
      <x:c r="D4258" s="116"/>
    </x:row>
    <x:row r="4259" ht="15" customHeight="1">
      <x:c r="A4259" s="112" t="str">
        <x:v>12</x:v>
      </x:c>
      <x:c r="B4259" s="114" t="str">
        <x:v>I2</x:v>
      </x:c>
      <x:c r="C4259" s="114" t="str">
        <x:v>Keterangan</x:v>
      </x:c>
      <x:c r="D4259" s="116"/>
    </x:row>
    <x:row r="4260" ht="15" customHeight="1">
      <x:c r="A4260" s="112" t="str">
        <x:v>12</x:v>
      </x:c>
      <x:c r="B4260" s="114" t="str">
        <x:v>L2</x:v>
      </x:c>
      <x:c r="C4260" s="114" t="str">
        <x:v>Admin</x:v>
      </x:c>
      <x:c r="D4260" s="116"/>
    </x:row>
    <x:row r="4261" ht="15" customHeight="1">
      <x:c r="A4261" s="112" t="str">
        <x:v>12</x:v>
      </x:c>
      <x:c r="B4261" s="114" t="str">
        <x:v>M2</x:v>
      </x:c>
      <x:c r="C4261" s="114" t="str">
        <x:v>Fotogarfer</x:v>
      </x:c>
      <x:c r="D4261" s="116"/>
    </x:row>
    <x:row r="4262" ht="15" customHeight="1">
      <x:c r="A4262" s="112" t="str">
        <x:v>12</x:v>
      </x:c>
      <x:c r="B4262" s="114" t="str">
        <x:v>N2</x:v>
      </x:c>
      <x:c r="C4262" s="114" t="str">
        <x:v>Post Prod</x:v>
      </x:c>
      <x:c r="D4262" s="116"/>
    </x:row>
    <x:row r="4263" ht="15" customHeight="1">
      <x:c r="A4263" s="112" t="str">
        <x:v>12</x:v>
      </x:c>
      <x:c r="B4263" s="114" t="str">
        <x:v>G3</x:v>
      </x:c>
      <x:c r="C4263" s="114" t="str">
        <x:v>Cash</x:v>
      </x:c>
      <x:c r="D4263" s="116"/>
    </x:row>
    <x:row r="4264" ht="15" customHeight="1">
      <x:c r="A4264" s="112" t="str">
        <x:v>12</x:v>
      </x:c>
      <x:c r="B4264" s="114" t="str">
        <x:v>H3</x:v>
      </x:c>
      <x:c r="C4264" s="114" t="str">
        <x:v>Transfer</x:v>
      </x:c>
      <x:c r="D4264" s="116"/>
    </x:row>
    <x:row r="4265" ht="15" customHeight="1">
      <x:c r="A4265" s="112" t="str">
        <x:v>12</x:v>
      </x:c>
      <x:c r="B4265" s="114" t="str">
        <x:v>I3</x:v>
      </x:c>
      <x:c r="C4265" s="114" t="str">
        <x:v>Pembayaran</x:v>
      </x:c>
      <x:c r="D4265" s="116"/>
    </x:row>
    <x:row r="4266" ht="15" customHeight="1">
      <x:c r="A4266" s="112" t="str">
        <x:v>12</x:v>
      </x:c>
      <x:c r="B4266" s="114" t="str">
        <x:v>J3</x:v>
      </x:c>
      <x:c r="C4266" s="114" t="str">
        <x:v>All File</x:v>
      </x:c>
      <x:c r="D4266" s="116"/>
    </x:row>
    <x:row r="4267" ht="15" customHeight="1">
      <x:c r="A4267" s="112" t="str">
        <x:v>12</x:v>
      </x:c>
      <x:c r="B4267" s="114" t="str">
        <x:v>K3</x:v>
      </x:c>
      <x:c r="C4267" s="114" t="str">
        <x:v>File Edit </x:v>
      </x:c>
      <x:c r="D4267" s="116"/>
    </x:row>
    <x:row r="4268" ht="15" customHeight="1">
      <x:c r="A4268" s="112" t="str">
        <x:v>12</x:v>
      </x:c>
      <x:c r="B4268" s="114" t="str">
        <x:v>N3</x:v>
      </x:c>
      <x:c r="C4268" s="114" t="str">
        <x:v>Editan/FG</x:v>
      </x:c>
      <x:c r="D4268" s="116"/>
    </x:row>
    <x:row r="4269" ht="15" customHeight="1">
      <x:c r="A4269" s="112" t="str">
        <x:v>12</x:v>
      </x:c>
      <x:c r="B4269" s="114" t="str">
        <x:v>O3</x:v>
      </x:c>
      <x:c r="C4269" s="114" t="str">
        <x:v>Cetakan/Fame</x:v>
      </x:c>
      <x:c r="D4269" s="116"/>
    </x:row>
    <x:row r="4270" ht="15" customHeight="1">
      <x:c r="A4270" s="112" t="str">
        <x:v>12</x:v>
      </x:c>
      <x:c r="B4270" s="114" t="str">
        <x:v>P3</x:v>
      </x:c>
      <x:c r="C4270" s="114" t="str">
        <x:v>Diambil/Date</x:v>
      </x:c>
      <x:c r="D4270" s="116"/>
    </x:row>
    <x:row r="4271" ht="15" customHeight="1">
      <x:c r="A4271" s="112" t="str">
        <x:v>12</x:v>
      </x:c>
      <x:c r="B4271" s="114" t="str">
        <x:v>B4</x:v>
      </x:c>
      <x:c r="C4271" s="114" t="n">
        <x:v>1</x:v>
      </x:c>
      <x:c r="D4271" s="116"/>
    </x:row>
    <x:row r="4272" ht="15" customHeight="1">
      <x:c r="A4272" s="112" t="str">
        <x:v>12</x:v>
      </x:c>
      <x:c r="B4272" s="114" t="str">
        <x:v>C4</x:v>
      </x:c>
      <x:c r="C4272" s="114" t="str">
        <x:v>M adzki alfathin dp</x:v>
      </x:c>
      <x:c r="D4272" s="116"/>
    </x:row>
    <x:row r="4273" ht="15" customHeight="1">
      <x:c r="A4273" s="112" t="str">
        <x:v>12</x:v>
      </x:c>
      <x:c r="B4273" s="114" t="str">
        <x:v>D4</x:v>
      </x:c>
      <x:c r="C4273" s="114" t="str">
        <x:v>Large Group</x:v>
      </x:c>
      <x:c r="D4273" s="116"/>
    </x:row>
    <x:row r="4274" ht="15" customHeight="1">
      <x:c r="A4274" s="112" t="str">
        <x:v>12</x:v>
      </x:c>
      <x:c r="B4274" s="114" t="str">
        <x:v>F4</x:v>
      </x:c>
      <x:c r="C4274" s="114" t="str">
        <x:v>13 sept</x:v>
      </x:c>
      <x:c r="D4274" s="116"/>
    </x:row>
    <x:row r="4275" ht="15" customHeight="1">
      <x:c r="A4275" s="112" t="str">
        <x:v>12</x:v>
      </x:c>
      <x:c r="B4275" s="114" t="str">
        <x:v>H4</x:v>
      </x:c>
      <x:c r="C4275" s="114" t="n">
        <x:v>100000</x:v>
      </x:c>
      <x:c r="D4275" s="116"/>
    </x:row>
    <x:row r="4276" ht="15" customHeight="1">
      <x:c r="A4276" s="112" t="str">
        <x:v>12</x:v>
      </x:c>
      <x:c r="B4276" s="114" t="str">
        <x:v>I4</x:v>
      </x:c>
      <x:c r="C4276" s="114" t="str">
        <x:v>DP</x:v>
      </x:c>
      <x:c r="D4276" s="116"/>
    </x:row>
    <x:row r="4277" ht="15" customHeight="1">
      <x:c r="A4277" s="112" t="str">
        <x:v>12</x:v>
      </x:c>
      <x:c r="B4277" s="114" t="str">
        <x:v>L4</x:v>
      </x:c>
      <x:c r="C4277" s="114" t="str">
        <x:v>AMEL</x:v>
      </x:c>
      <x:c r="D4277" s="116"/>
    </x:row>
    <x:row r="4278" ht="15" customHeight="1">
      <x:c r="A4278" s="112" t="str">
        <x:v>12</x:v>
      </x:c>
      <x:c r="B4278" s="114" t="str">
        <x:v>B5</x:v>
      </x:c>
      <x:c r="C4278" s="114" t="n">
        <x:v>2</x:v>
      </x:c>
      <x:c r="D4278" s="116"/>
    </x:row>
    <x:row r="4279" ht="15" customHeight="1">
      <x:c r="A4279" s="112" t="str">
        <x:v>12</x:v>
      </x:c>
      <x:c r="B4279" s="114" t="str">
        <x:v>C5</x:v>
      </x:c>
      <x:c r="C4279" s="114" t="str">
        <x:v>Nurul Indah Amalia</x:v>
      </x:c>
      <x:c r="D4279" s="116"/>
    </x:row>
    <x:row r="4280" ht="15" customHeight="1">
      <x:c r="A4280" s="112" t="str">
        <x:v>12</x:v>
      </x:c>
      <x:c r="B4280" s="114" t="str">
        <x:v>D5</x:v>
      </x:c>
      <x:c r="C4280" s="114" t="str">
        <x:v>Graduation</x:v>
      </x:c>
      <x:c r="D4280" s="116"/>
    </x:row>
    <x:row r="4281" ht="15" customHeight="1">
      <x:c r="A4281" s="112" t="str">
        <x:v>12</x:v>
      </x:c>
      <x:c r="B4281" s="114" t="str">
        <x:v>F5</x:v>
      </x:c>
      <x:c r="C4281" s="114" t="str">
        <x:v>4 oktober</x:v>
      </x:c>
      <x:c r="D4281" s="116"/>
    </x:row>
    <x:row r="4282" ht="15" customHeight="1">
      <x:c r="A4282" s="112" t="str">
        <x:v>12</x:v>
      </x:c>
      <x:c r="B4282" s="114" t="str">
        <x:v>H5</x:v>
      </x:c>
      <x:c r="C4282" s="114" t="n">
        <x:v>100000</x:v>
      </x:c>
      <x:c r="D4282" s="116"/>
    </x:row>
    <x:row r="4283" ht="15" customHeight="1">
      <x:c r="A4283" s="112" t="str">
        <x:v>12</x:v>
      </x:c>
      <x:c r="B4283" s="114" t="str">
        <x:v>I5</x:v>
      </x:c>
      <x:c r="C4283" s="114" t="str">
        <x:v>DP</x:v>
      </x:c>
      <x:c r="D4283" s="116"/>
    </x:row>
    <x:row r="4284" ht="15" customHeight="1">
      <x:c r="A4284" s="112" t="str">
        <x:v>12</x:v>
      </x:c>
      <x:c r="B4284" s="114" t="str">
        <x:v>L5</x:v>
      </x:c>
      <x:c r="C4284" s="114" t="str">
        <x:v>AMEL</x:v>
      </x:c>
      <x:c r="D4284" s="116"/>
    </x:row>
    <x:row r="4285" ht="15" customHeight="1">
      <x:c r="A4285" s="112" t="str">
        <x:v>12</x:v>
      </x:c>
      <x:c r="B4285" s="114" t="str">
        <x:v>B6</x:v>
      </x:c>
      <x:c r="C4285" s="114" t="n">
        <x:v>3</x:v>
      </x:c>
      <x:c r="D4285" s="116"/>
    </x:row>
    <x:row r="4286" ht="15" customHeight="1">
      <x:c r="A4286" s="112" t="str">
        <x:v>12</x:v>
      </x:c>
      <x:c r="B4286" s="114" t="str">
        <x:v>C6</x:v>
      </x:c>
      <x:c r="C4286" s="114" t="str">
        <x:v>KKN TRIBUANA</x:v>
      </x:c>
      <x:c r="D4286" s="116"/>
    </x:row>
    <x:row r="4287" ht="15" customHeight="1">
      <x:c r="A4287" s="112" t="str">
        <x:v>12</x:v>
      </x:c>
      <x:c r="B4287" s="114" t="str">
        <x:v>D6</x:v>
      </x:c>
      <x:c r="C4287" s="114" t="str">
        <x:v>Large Group</x:v>
      </x:c>
      <x:c r="D4287" s="116"/>
    </x:row>
    <x:row r="4288" ht="15" customHeight="1">
      <x:c r="A4288" s="112" t="str">
        <x:v>12</x:v>
      </x:c>
      <x:c r="B4288" s="114" t="str">
        <x:v>F6</x:v>
      </x:c>
      <x:c r="C4288" s="114" t="str">
        <x:v>20 sept</x:v>
      </x:c>
      <x:c r="D4288" s="116"/>
    </x:row>
    <x:row r="4289" ht="15" customHeight="1">
      <x:c r="A4289" s="112" t="str">
        <x:v>12</x:v>
      </x:c>
      <x:c r="B4289" s="114" t="str">
        <x:v>H6</x:v>
      </x:c>
      <x:c r="C4289" s="114" t="n">
        <x:v>100000</x:v>
      </x:c>
      <x:c r="D4289" s="116"/>
    </x:row>
    <x:row r="4290" ht="15" customHeight="1">
      <x:c r="A4290" s="112" t="str">
        <x:v>12</x:v>
      </x:c>
      <x:c r="B4290" s="114" t="str">
        <x:v>I6</x:v>
      </x:c>
      <x:c r="C4290" s="114" t="str">
        <x:v>DP</x:v>
      </x:c>
      <x:c r="D4290" s="116"/>
    </x:row>
    <x:row r="4291" ht="15" customHeight="1">
      <x:c r="A4291" s="112" t="str">
        <x:v>12</x:v>
      </x:c>
      <x:c r="B4291" s="114" t="str">
        <x:v>L6</x:v>
      </x:c>
      <x:c r="C4291" s="114" t="str">
        <x:v>AMEL</x:v>
      </x:c>
      <x:c r="D4291" s="116"/>
    </x:row>
    <x:row r="4292" ht="15" customHeight="1">
      <x:c r="A4292" s="112" t="str">
        <x:v>12</x:v>
      </x:c>
      <x:c r="B4292" s="114" t="str">
        <x:v>B7</x:v>
      </x:c>
      <x:c r="C4292" s="114" t="n">
        <x:v>4</x:v>
      </x:c>
      <x:c r="D4292" s="116"/>
    </x:row>
    <x:row r="4293" ht="15" customHeight="1">
      <x:c r="A4293" s="112" t="str">
        <x:v>12</x:v>
      </x:c>
      <x:c r="B4293" s="114" t="str">
        <x:v>C7</x:v>
      </x:c>
      <x:c r="C4293" s="114" t="str">
        <x:v>Lesty Meitika</x:v>
      </x:c>
      <x:c r="D4293" s="116"/>
    </x:row>
    <x:row r="4294" ht="15" customHeight="1">
      <x:c r="A4294" s="112" t="str">
        <x:v>12</x:v>
      </x:c>
      <x:c r="B4294" s="114" t="str">
        <x:v>D7</x:v>
      </x:c>
      <x:c r="C4294" s="114" t="str">
        <x:v>Add Edit</x:v>
      </x:c>
      <x:c r="D4294" s="116"/>
    </x:row>
    <x:row r="4295" ht="15" customHeight="1">
      <x:c r="A4295" s="112" t="str">
        <x:v>12</x:v>
      </x:c>
      <x:c r="B4295" s="114" t="str">
        <x:v>F7</x:v>
      </x:c>
      <x:c r="C4295" s="114" t="str">
        <x:v>6 sept</x:v>
      </x:c>
      <x:c r="D4295" s="116"/>
    </x:row>
    <x:row r="4296" ht="15" customHeight="1">
      <x:c r="A4296" s="112" t="str">
        <x:v>12</x:v>
      </x:c>
      <x:c r="B4296" s="114" t="str">
        <x:v>H7</x:v>
      </x:c>
      <x:c r="C4296" s="114" t="n">
        <x:v>30000</x:v>
      </x:c>
      <x:c r="D4296" s="116"/>
    </x:row>
    <x:row r="4297" ht="15" customHeight="1">
      <x:c r="A4297" s="112" t="str">
        <x:v>12</x:v>
      </x:c>
      <x:c r="B4297" s="114" t="str">
        <x:v>I7</x:v>
      </x:c>
      <x:c r="C4297" s="114" t="str">
        <x:v>Lunas</x:v>
      </x:c>
      <x:c r="D4297" s="116"/>
    </x:row>
    <x:row r="4298" ht="15" customHeight="1">
      <x:c r="A4298" s="112" t="str">
        <x:v>12</x:v>
      </x:c>
      <x:c r="B4298" s="114" t="str">
        <x:v>J7</x:v>
      </x:c>
      <x:c r="C4298" s="114" t="str">
        <x:v>Uploaded</x:v>
      </x:c>
      <x:c r="D4298" s="116"/>
    </x:row>
    <x:row r="4299" ht="15" customHeight="1">
      <x:c r="A4299" s="112" t="str">
        <x:v>12</x:v>
      </x:c>
      <x:c r="B4299" s="114" t="str">
        <x:v>K7</x:v>
      </x:c>
      <x:c r="C4299" s="114" t="str">
        <x:v>Uploaded</x:v>
      </x:c>
      <x:c r="D4299" s="116"/>
    </x:row>
    <x:row r="4300" ht="15" customHeight="1">
      <x:c r="A4300" s="112" t="str">
        <x:v>12</x:v>
      </x:c>
      <x:c r="B4300" s="114" t="str">
        <x:v>L7</x:v>
      </x:c>
      <x:c r="C4300" s="114" t="str">
        <x:v>AMEL</x:v>
      </x:c>
      <x:c r="D4300" s="116"/>
    </x:row>
    <x:row r="4301" ht="15" customHeight="1">
      <x:c r="A4301" s="112" t="str">
        <x:v>12</x:v>
      </x:c>
      <x:c r="B4301" s="114" t="str">
        <x:v>B8</x:v>
      </x:c>
      <x:c r="C4301" s="114" t="n">
        <x:v>5</x:v>
      </x:c>
      <x:c r="D4301" s="116"/>
    </x:row>
    <x:row r="4302" ht="15" customHeight="1">
      <x:c r="A4302" s="112" t="str">
        <x:v>12</x:v>
      </x:c>
      <x:c r="B4302" s="114" t="str">
        <x:v>C8</x:v>
      </x:c>
      <x:c r="C4302" s="114" t="str">
        <x:v> widyaloka</x:v>
      </x:c>
      <x:c r="D4302" s="116"/>
    </x:row>
    <x:row r="4303" ht="15" customHeight="1">
      <x:c r="A4303" s="112" t="str">
        <x:v>12</x:v>
      </x:c>
      <x:c r="B4303" s="114" t="str">
        <x:v>D8</x:v>
      </x:c>
      <x:c r="C4303" s="114" t="str">
        <x:v>Graduation</x:v>
      </x:c>
      <x:c r="D4303" s="116"/>
    </x:row>
    <x:row r="4304" ht="15" customHeight="1">
      <x:c r="A4304" s="112" t="str">
        <x:v>12</x:v>
      </x:c>
      <x:c r="B4304" s="114" t="str">
        <x:v>F8</x:v>
      </x:c>
      <x:c r="C4304" s="114" t="str">
        <x:v>3 okt</x:v>
      </x:c>
      <x:c r="D4304" s="116"/>
    </x:row>
    <x:row r="4305" ht="15" customHeight="1">
      <x:c r="A4305" s="112" t="str">
        <x:v>12</x:v>
      </x:c>
      <x:c r="B4305" s="114" t="str">
        <x:v>H8</x:v>
      </x:c>
      <x:c r="C4305" s="114" t="n">
        <x:v>100000</x:v>
      </x:c>
      <x:c r="D4305" s="116"/>
    </x:row>
    <x:row r="4306" ht="15" customHeight="1">
      <x:c r="A4306" s="112" t="str">
        <x:v>12</x:v>
      </x:c>
      <x:c r="B4306" s="114" t="str">
        <x:v>I8</x:v>
      </x:c>
      <x:c r="C4306" s="114" t="str">
        <x:v>DP</x:v>
      </x:c>
      <x:c r="D4306" s="116"/>
    </x:row>
    <x:row r="4307" ht="15" customHeight="1">
      <x:c r="A4307" s="112" t="str">
        <x:v>12</x:v>
      </x:c>
      <x:c r="B4307" s="114" t="str">
        <x:v>L8</x:v>
      </x:c>
      <x:c r="C4307" s="114" t="str">
        <x:v>AMEL</x:v>
      </x:c>
      <x:c r="D4307" s="116"/>
    </x:row>
    <x:row r="4308" ht="15" customHeight="1">
      <x:c r="A4308" s="112" t="str">
        <x:v>12</x:v>
      </x:c>
      <x:c r="B4308" s="114" t="str">
        <x:v>B9</x:v>
      </x:c>
      <x:c r="C4308" s="114" t="n">
        <x:v>6</x:v>
      </x:c>
      <x:c r="D4308" s="116"/>
    </x:row>
    <x:row r="4309" ht="15" customHeight="1">
      <x:c r="A4309" s="112" t="str">
        <x:v>12</x:v>
      </x:c>
      <x:c r="B4309" s="114" t="str">
        <x:v>C9</x:v>
      </x:c>
      <x:c r="C4309" s="114" t="str">
        <x:v>Umi</x:v>
      </x:c>
      <x:c r="D4309" s="116"/>
    </x:row>
    <x:row r="4310" ht="15" customHeight="1">
      <x:c r="A4310" s="112" t="str">
        <x:v>12</x:v>
      </x:c>
      <x:c r="B4310" s="114" t="str">
        <x:v>D9</x:v>
      </x:c>
      <x:c r="C4310" s="114" t="str">
        <x:v>Large Group</x:v>
      </x:c>
      <x:c r="D4310" s="116"/>
    </x:row>
    <x:row r="4311" ht="15" customHeight="1">
      <x:c r="A4311" s="112" t="str">
        <x:v>12</x:v>
      </x:c>
      <x:c r="B4311" s="114" t="str">
        <x:v>E9</x:v>
      </x:c>
      <x:c r="C4311" s="114" t="str">
        <x:v>ots</x:v>
      </x:c>
      <x:c r="D4311" s="116"/>
    </x:row>
    <x:row r="4312" ht="15" customHeight="1">
      <x:c r="A4312" s="112" t="str">
        <x:v>12</x:v>
      </x:c>
      <x:c r="B4312" s="114" t="str">
        <x:v>F9</x:v>
      </x:c>
      <x:c r="C4312" s="114" t="str">
        <x:v>12 sept</x:v>
      </x:c>
      <x:c r="D4312" s="116"/>
    </x:row>
    <x:row r="4313" ht="15" customHeight="1">
      <x:c r="A4313" s="112" t="str">
        <x:v>12</x:v>
      </x:c>
      <x:c r="B4313" s="114" t="str">
        <x:v>H9</x:v>
      </x:c>
      <x:c r="C4313" s="114" t="n">
        <x:v>250000</x:v>
      </x:c>
      <x:c r="D4313" s="116"/>
    </x:row>
    <x:row r="4314" ht="15" customHeight="1">
      <x:c r="A4314" s="112" t="str">
        <x:v>12</x:v>
      </x:c>
      <x:c r="B4314" s="114" t="str">
        <x:v>I9</x:v>
      </x:c>
      <x:c r="C4314" s="114" t="str">
        <x:v>Lunas</x:v>
      </x:c>
      <x:c r="D4314" s="116"/>
    </x:row>
    <x:row r="4315" ht="15" customHeight="1">
      <x:c r="A4315" s="112" t="str">
        <x:v>12</x:v>
      </x:c>
      <x:c r="B4315" s="114" t="str">
        <x:v>J9</x:v>
      </x:c>
      <x:c r="C4315" s="114" t="str">
        <x:v>Uploaded</x:v>
      </x:c>
      <x:c r="D4315" s="116"/>
    </x:row>
    <x:row r="4316" ht="15" customHeight="1">
      <x:c r="A4316" s="112" t="str">
        <x:v>12</x:v>
      </x:c>
      <x:c r="B4316" s="114" t="str">
        <x:v>K9</x:v>
      </x:c>
      <x:c r="C4316" s="114" t="str">
        <x:v>Uploaded</x:v>
      </x:c>
      <x:c r="D4316" s="116"/>
    </x:row>
    <x:row r="4317" ht="15" customHeight="1">
      <x:c r="A4317" s="112" t="str">
        <x:v>12</x:v>
      </x:c>
      <x:c r="B4317" s="114" t="str">
        <x:v>L9</x:v>
      </x:c>
      <x:c r="C4317" s="114" t="str">
        <x:v>AMEL</x:v>
      </x:c>
      <x:c r="D4317" s="116"/>
    </x:row>
    <x:row r="4318" ht="15" customHeight="1">
      <x:c r="A4318" s="112" t="str">
        <x:v>12</x:v>
      </x:c>
      <x:c r="B4318" s="114" t="str">
        <x:v>M9</x:v>
      </x:c>
      <x:c r="C4318" s="114" t="str">
        <x:v>SAKA</x:v>
      </x:c>
      <x:c r="D4318" s="116"/>
    </x:row>
    <x:row r="4319" ht="15" customHeight="1">
      <x:c r="A4319" s="112" t="str">
        <x:v>12</x:v>
      </x:c>
      <x:c r="B4319" s="114" t="str">
        <x:v>B10</x:v>
      </x:c>
      <x:c r="C4319" s="114" t="n">
        <x:v>7</x:v>
      </x:c>
      <x:c r="D4319" s="116"/>
    </x:row>
    <x:row r="4320" ht="15" customHeight="1">
      <x:c r="A4320" s="112" t="str">
        <x:v>12</x:v>
      </x:c>
      <x:c r="B4320" s="114" t="str">
        <x:v>C10</x:v>
      </x:c>
      <x:c r="C4320" s="114" t="str">
        <x:v>Aghnia Amalia</x:v>
      </x:c>
      <x:c r="D4320" s="116"/>
    </x:row>
    <x:row r="4321" ht="15" customHeight="1">
      <x:c r="A4321" s="112" t="str">
        <x:v>12</x:v>
      </x:c>
      <x:c r="B4321" s="114" t="str">
        <x:v>D10</x:v>
      </x:c>
      <x:c r="C4321" s="114" t="str">
        <x:v>Graduation</x:v>
      </x:c>
      <x:c r="D4321" s="116"/>
    </x:row>
    <x:row r="4322" ht="15" customHeight="1">
      <x:c r="A4322" s="112" t="str">
        <x:v>12</x:v>
      </x:c>
      <x:c r="B4322" s="114" t="str">
        <x:v>F10</x:v>
      </x:c>
      <x:c r="C4322" s="114" t="str">
        <x:v>4 okt</x:v>
      </x:c>
      <x:c r="D4322" s="116"/>
    </x:row>
    <x:row r="4323" ht="15" customHeight="1">
      <x:c r="A4323" s="112" t="str">
        <x:v>12</x:v>
      </x:c>
      <x:c r="B4323" s="114" t="str">
        <x:v>H10</x:v>
      </x:c>
      <x:c r="C4323" s="114" t="n">
        <x:v>100000</x:v>
      </x:c>
      <x:c r="D4323" s="116"/>
    </x:row>
    <x:row r="4324" ht="15" customHeight="1">
      <x:c r="A4324" s="112" t="str">
        <x:v>12</x:v>
      </x:c>
      <x:c r="B4324" s="114" t="str">
        <x:v>I10</x:v>
      </x:c>
      <x:c r="C4324" s="114" t="str">
        <x:v>DP</x:v>
      </x:c>
      <x:c r="D4324" s="116"/>
    </x:row>
    <x:row r="4325" ht="15" customHeight="1">
      <x:c r="A4325" s="112" t="str">
        <x:v>12</x:v>
      </x:c>
      <x:c r="B4325" s="114" t="str">
        <x:v>L10</x:v>
      </x:c>
      <x:c r="C4325" s="114" t="str">
        <x:v>AMEL</x:v>
      </x:c>
      <x:c r="D4325" s="116"/>
    </x:row>
    <x:row r="4326" ht="15" customHeight="1">
      <x:c r="A4326" s="112" t="str">
        <x:v>12</x:v>
      </x:c>
      <x:c r="B4326" s="114" t="str">
        <x:v>B11</x:v>
      </x:c>
      <x:c r="C4326" s="114" t="n">
        <x:v>8</x:v>
      </x:c>
      <x:c r="D4326" s="116"/>
    </x:row>
    <x:row r="4327" ht="15" customHeight="1">
      <x:c r="A4327" s="112" t="str">
        <x:v>12</x:v>
      </x:c>
      <x:c r="B4327" s="114" t="str">
        <x:v>C11</x:v>
      </x:c>
      <x:c r="C4327" s="114" t="str">
        <x:v>AM. Yulia Mutmainah</x:v>
      </x:c>
      <x:c r="D4327" s="116"/>
    </x:row>
    <x:row r="4328" ht="15" customHeight="1">
      <x:c r="A4328" s="112" t="str">
        <x:v>12</x:v>
      </x:c>
      <x:c r="B4328" s="114" t="str">
        <x:v>D11</x:v>
      </x:c>
      <x:c r="C4328" s="114" t="str">
        <x:v>Graduation</x:v>
      </x:c>
      <x:c r="D4328" s="116"/>
    </x:row>
    <x:row r="4329" ht="15" customHeight="1">
      <x:c r="A4329" s="112" t="str">
        <x:v>12</x:v>
      </x:c>
      <x:c r="B4329" s="114" t="str">
        <x:v>F11</x:v>
      </x:c>
      <x:c r="C4329" s="114" t="str">
        <x:v>22 okt</x:v>
      </x:c>
      <x:c r="D4329" s="116"/>
    </x:row>
    <x:row r="4330" ht="15" customHeight="1">
      <x:c r="A4330" s="112" t="str">
        <x:v>12</x:v>
      </x:c>
      <x:c r="B4330" s="114" t="str">
        <x:v>H11</x:v>
      </x:c>
      <x:c r="C4330" s="114" t="n">
        <x:v>100000</x:v>
      </x:c>
      <x:c r="D4330" s="116"/>
    </x:row>
    <x:row r="4331" ht="15" customHeight="1">
      <x:c r="A4331" s="112" t="str">
        <x:v>12</x:v>
      </x:c>
      <x:c r="B4331" s="114" t="str">
        <x:v>I11</x:v>
      </x:c>
      <x:c r="C4331" s="114" t="str">
        <x:v>DP</x:v>
      </x:c>
      <x:c r="D4331" s="116"/>
    </x:row>
    <x:row r="4332" ht="15" customHeight="1">
      <x:c r="A4332" s="112" t="str">
        <x:v>12</x:v>
      </x:c>
      <x:c r="B4332" s="114" t="str">
        <x:v>L11</x:v>
      </x:c>
      <x:c r="C4332" s="114" t="str">
        <x:v>AMEL</x:v>
      </x:c>
      <x:c r="D4332" s="116"/>
    </x:row>
    <x:row r="4333" ht="15" customHeight="1">
      <x:c r="A4333" s="112" t="str">
        <x:v>12</x:v>
      </x:c>
      <x:c r="B4333" s="114" t="str">
        <x:v>B12</x:v>
      </x:c>
      <x:c r="C4333" s="114" t="n">
        <x:v>9</x:v>
      </x:c>
      <x:c r="D4333" s="116"/>
    </x:row>
    <x:row r="4334" ht="15" customHeight="1">
      <x:c r="A4334" s="112" t="str">
        <x:v>12</x:v>
      </x:c>
      <x:c r="B4334" s="114" t="str">
        <x:v>C12</x:v>
      </x:c>
      <x:c r="C4334" s="114" t="str">
        <x:v>Batik Adipati</x:v>
      </x:c>
      <x:c r="D4334" s="116"/>
    </x:row>
    <x:row r="4335" ht="15" customHeight="1">
      <x:c r="A4335" s="112" t="str">
        <x:v>12</x:v>
      </x:c>
      <x:c r="B4335" s="114" t="str">
        <x:v>D12</x:v>
      </x:c>
      <x:c r="C4335" s="114" t="str">
        <x:v>Studio Rent</x:v>
      </x:c>
      <x:c r="D4335" s="116"/>
    </x:row>
    <x:row r="4336" ht="15" customHeight="1">
      <x:c r="A4336" s="112" t="str">
        <x:v>12</x:v>
      </x:c>
      <x:c r="B4336" s="114" t="str">
        <x:v>F12</x:v>
      </x:c>
      <x:c r="C4336" s="114" t="str">
        <x:v>12 sept</x:v>
      </x:c>
      <x:c r="D4336" s="116"/>
    </x:row>
    <x:row r="4337" ht="15" customHeight="1">
      <x:c r="A4337" s="112" t="str">
        <x:v>12</x:v>
      </x:c>
      <x:c r="B4337" s="114" t="str">
        <x:v>H12</x:v>
      </x:c>
      <x:c r="C4337" s="114" t="n">
        <x:v>400000</x:v>
      </x:c>
      <x:c r="D4337" s="116"/>
    </x:row>
    <x:row r="4338" ht="15" customHeight="1">
      <x:c r="A4338" s="112" t="str">
        <x:v>12</x:v>
      </x:c>
      <x:c r="B4338" s="114" t="str">
        <x:v>I12</x:v>
      </x:c>
      <x:c r="C4338" s="114" t="str">
        <x:v>Lunas</x:v>
      </x:c>
      <x:c r="D4338" s="116"/>
    </x:row>
    <x:row r="4339" ht="15" customHeight="1">
      <x:c r="A4339" s="112" t="str">
        <x:v>12</x:v>
      </x:c>
      <x:c r="B4339" s="114" t="str">
        <x:v>J12</x:v>
      </x:c>
      <x:c r="C4339" s="114" t="str">
        <x:v>-</x:v>
      </x:c>
      <x:c r="D4339" s="116"/>
    </x:row>
    <x:row r="4340" ht="15" customHeight="1">
      <x:c r="A4340" s="112" t="str">
        <x:v>12</x:v>
      </x:c>
      <x:c r="B4340" s="114" t="str">
        <x:v>K12</x:v>
      </x:c>
      <x:c r="C4340" s="114" t="str">
        <x:v>-</x:v>
      </x:c>
      <x:c r="D4340" s="116"/>
    </x:row>
    <x:row r="4341" ht="15" customHeight="1">
      <x:c r="A4341" s="112" t="str">
        <x:v>12</x:v>
      </x:c>
      <x:c r="B4341" s="114" t="str">
        <x:v>L12</x:v>
      </x:c>
      <x:c r="C4341" s="114" t="str">
        <x:v>AMEL</x:v>
      </x:c>
      <x:c r="D4341" s="116"/>
    </x:row>
    <x:row r="4342" ht="15" customHeight="1">
      <x:c r="A4342" s="112" t="str">
        <x:v>12</x:v>
      </x:c>
      <x:c r="B4342" s="114" t="str">
        <x:v>B13</x:v>
      </x:c>
      <x:c r="C4342" s="114" t="n">
        <x:v>10</x:v>
      </x:c>
      <x:c r="D4342" s="116"/>
    </x:row>
    <x:row r="4343" ht="15" customHeight="1">
      <x:c r="A4343" s="112" t="str">
        <x:v>12</x:v>
      </x:c>
      <x:c r="B4343" s="114" t="str">
        <x:v>C13</x:v>
      </x:c>
      <x:c r="C4343" s="114" t="str">
        <x:v>Nopen</x:v>
      </x:c>
      <x:c r="D4343" s="116"/>
    </x:row>
    <x:row r="4344" ht="15" customHeight="1">
      <x:c r="A4344" s="112" t="str">
        <x:v>12</x:v>
      </x:c>
      <x:c r="B4344" s="114" t="str">
        <x:v>D13</x:v>
      </x:c>
      <x:c r="C4344" s="114" t="str">
        <x:v>Large Group</x:v>
      </x:c>
      <x:c r="D4344" s="116"/>
    </x:row>
    <x:row r="4345" ht="15" customHeight="1">
      <x:c r="A4345" s="112" t="str">
        <x:v>12</x:v>
      </x:c>
      <x:c r="B4345" s="114" t="str">
        <x:v>F13</x:v>
      </x:c>
      <x:c r="C4345" s="114" t="str">
        <x:v>13 sept</x:v>
      </x:c>
      <x:c r="D4345" s="116"/>
    </x:row>
    <x:row r="4346" ht="15" customHeight="1">
      <x:c r="A4346" s="112" t="str">
        <x:v>12</x:v>
      </x:c>
      <x:c r="B4346" s="114" t="str">
        <x:v>H13</x:v>
      </x:c>
      <x:c r="C4346" s="114" t="n">
        <x:v>100000</x:v>
      </x:c>
      <x:c r="D4346" s="116"/>
    </x:row>
    <x:row r="4347" ht="15" customHeight="1">
      <x:c r="A4347" s="112" t="str">
        <x:v>12</x:v>
      </x:c>
      <x:c r="B4347" s="114" t="str">
        <x:v>I13</x:v>
      </x:c>
      <x:c r="C4347" s="114" t="str">
        <x:v>DP</x:v>
      </x:c>
      <x:c r="D4347" s="116"/>
    </x:row>
    <x:row r="4348" ht="15" customHeight="1">
      <x:c r="A4348" s="112" t="str">
        <x:v>12</x:v>
      </x:c>
      <x:c r="B4348" s="114" t="str">
        <x:v>L13</x:v>
      </x:c>
      <x:c r="C4348" s="114" t="str">
        <x:v>AMEL</x:v>
      </x:c>
      <x:c r="D4348" s="116"/>
    </x:row>
    <x:row r="4349" ht="15" customHeight="1">
      <x:c r="A4349" s="112" t="str">
        <x:v>12</x:v>
      </x:c>
      <x:c r="B4349" s="114" t="str">
        <x:v>B14</x:v>
      </x:c>
      <x:c r="C4349" s="114" t="n">
        <x:v>11</x:v>
      </x:c>
      <x:c r="D4349" s="116"/>
    </x:row>
    <x:row r="4350" ht="15" customHeight="1">
      <x:c r="A4350" s="112" t="str">
        <x:v>12</x:v>
      </x:c>
      <x:c r="B4350" s="114" t="str">
        <x:v>C14</x:v>
      </x:c>
      <x:c r="C4350" s="114" t="str">
        <x:v>Shelly Ayu Safitri</x:v>
      </x:c>
      <x:c r="D4350" s="116"/>
    </x:row>
    <x:row r="4351" ht="15" customHeight="1">
      <x:c r="A4351" s="112" t="str">
        <x:v>12</x:v>
      </x:c>
      <x:c r="B4351" s="114" t="str">
        <x:v>D14</x:v>
      </x:c>
      <x:c r="C4351" s="114" t="str">
        <x:v>Family A</x:v>
      </x:c>
      <x:c r="D4351" s="116"/>
    </x:row>
    <x:row r="4352" ht="15" customHeight="1">
      <x:c r="A4352" s="112" t="str">
        <x:v>12</x:v>
      </x:c>
      <x:c r="B4352" s="114" t="str">
        <x:v>F14</x:v>
      </x:c>
      <x:c r="C4352" s="114" t="str">
        <x:v>12 sept</x:v>
      </x:c>
      <x:c r="D4352" s="116"/>
    </x:row>
    <x:row r="4353" ht="15" customHeight="1">
      <x:c r="A4353" s="112" t="str">
        <x:v>12</x:v>
      </x:c>
      <x:c r="B4353" s="114" t="str">
        <x:v>H14</x:v>
      </x:c>
      <x:c r="C4353" s="114" t="n">
        <x:v>100000</x:v>
      </x:c>
      <x:c r="D4353" s="116"/>
    </x:row>
    <x:row r="4354" ht="15" customHeight="1">
      <x:c r="A4354" s="112" t="str">
        <x:v>12</x:v>
      </x:c>
      <x:c r="B4354" s="114" t="str">
        <x:v>I14</x:v>
      </x:c>
      <x:c r="C4354" s="114" t="str">
        <x:v>Lunas</x:v>
      </x:c>
      <x:c r="D4354" s="116"/>
    </x:row>
    <x:row r="4355" ht="15" customHeight="1">
      <x:c r="A4355" s="112" t="str">
        <x:v>12</x:v>
      </x:c>
      <x:c r="B4355" s="114" t="str">
        <x:v>J14</x:v>
      </x:c>
      <x:c r="C4355" s="114" t="str">
        <x:v>Uploaded</x:v>
      </x:c>
      <x:c r="D4355" s="116"/>
    </x:row>
    <x:row r="4356" ht="15" customHeight="1">
      <x:c r="A4356" s="112" t="str">
        <x:v>12</x:v>
      </x:c>
      <x:c r="B4356" s="114" t="str">
        <x:v>K14</x:v>
      </x:c>
      <x:c r="C4356" s="114" t="str">
        <x:v>Pending</x:v>
      </x:c>
      <x:c r="D4356" s="116"/>
    </x:row>
    <x:row r="4357" ht="15" customHeight="1">
      <x:c r="A4357" s="112" t="str">
        <x:v>12</x:v>
      </x:c>
      <x:c r="B4357" s="114" t="str">
        <x:v>L14</x:v>
      </x:c>
      <x:c r="C4357" s="114" t="str">
        <x:v>AMEL</x:v>
      </x:c>
      <x:c r="D4357" s="116"/>
    </x:row>
    <x:row r="4358" ht="15" customHeight="1">
      <x:c r="A4358" s="112" t="str">
        <x:v>12</x:v>
      </x:c>
      <x:c r="B4358" s="114" t="str">
        <x:v>M14</x:v>
      </x:c>
      <x:c r="C4358" s="114" t="str">
        <x:v>SAKA</x:v>
      </x:c>
      <x:c r="D4358" s="116"/>
    </x:row>
    <x:row r="4359" ht="15" customHeight="1">
      <x:c r="A4359" s="112" t="str">
        <x:v>12</x:v>
      </x:c>
      <x:c r="B4359" s="114" t="str">
        <x:v>B15</x:v>
      </x:c>
      <x:c r="C4359" s="114" t="n">
        <x:v>12</x:v>
      </x:c>
      <x:c r="D4359" s="116"/>
    </x:row>
    <x:row r="4360" ht="15" customHeight="1">
      <x:c r="A4360" s="112" t="str">
        <x:v>12</x:v>
      </x:c>
      <x:c r="B4360" s="114" t="str">
        <x:v>C15</x:v>
      </x:c>
      <x:c r="C4360" s="114" t="str">
        <x:v>N. A. Salsabila</x:v>
      </x:c>
      <x:c r="D4360" s="116"/>
    </x:row>
    <x:row r="4361" ht="15" customHeight="1">
      <x:c r="A4361" s="112" t="str">
        <x:v>12</x:v>
      </x:c>
      <x:c r="B4361" s="114" t="str">
        <x:v>D15</x:v>
      </x:c>
      <x:c r="C4361" s="114" t="str">
        <x:v>Graduation</x:v>
      </x:c>
      <x:c r="D4361" s="116"/>
    </x:row>
    <x:row r="4362" ht="15" customHeight="1">
      <x:c r="A4362" s="112" t="str">
        <x:v>12</x:v>
      </x:c>
      <x:c r="B4362" s="114" t="str">
        <x:v>F15</x:v>
      </x:c>
      <x:c r="C4362" s="114" t="str">
        <x:v>3 okt</x:v>
      </x:c>
      <x:c r="D4362" s="116"/>
    </x:row>
    <x:row r="4363" ht="15" customHeight="1">
      <x:c r="A4363" s="112" t="str">
        <x:v>12</x:v>
      </x:c>
      <x:c r="B4363" s="114" t="str">
        <x:v>H15</x:v>
      </x:c>
      <x:c r="C4363" s="114" t="n">
        <x:v>100000</x:v>
      </x:c>
      <x:c r="D4363" s="116"/>
    </x:row>
    <x:row r="4364" ht="15" customHeight="1">
      <x:c r="A4364" s="112" t="str">
        <x:v>12</x:v>
      </x:c>
      <x:c r="B4364" s="114" t="str">
        <x:v>I15</x:v>
      </x:c>
      <x:c r="C4364" s="114" t="str">
        <x:v>DP</x:v>
      </x:c>
      <x:c r="D4364" s="116"/>
    </x:row>
    <x:row r="4365" ht="15" customHeight="1">
      <x:c r="A4365" s="112" t="str">
        <x:v>12</x:v>
      </x:c>
      <x:c r="B4365" s="114" t="str">
        <x:v>L15</x:v>
      </x:c>
      <x:c r="C4365" s="114" t="str">
        <x:v>AMEL</x:v>
      </x:c>
      <x:c r="D4365" s="116"/>
    </x:row>
    <x:row r="4366" ht="15" customHeight="1">
      <x:c r="A4366" s="112" t="str">
        <x:v>12</x:v>
      </x:c>
      <x:c r="B4366" s="114" t="str">
        <x:v>B16</x:v>
      </x:c>
      <x:c r="C4366" s="114" t="n">
        <x:v>13</x:v>
      </x:c>
      <x:c r="D4366" s="116"/>
    </x:row>
    <x:row r="4367" ht="15" customHeight="1">
      <x:c r="A4367" s="112" t="str">
        <x:v>12</x:v>
      </x:c>
      <x:c r="B4367" s="114" t="str">
        <x:v>C16</x:v>
      </x:c>
      <x:c r="C4367" s="114" t="str">
        <x:v>Maysila</x:v>
      </x:c>
      <x:c r="D4367" s="116"/>
    </x:row>
    <x:row r="4368" ht="15" customHeight="1">
      <x:c r="A4368" s="112" t="str">
        <x:v>12</x:v>
      </x:c>
      <x:c r="B4368" s="114" t="str">
        <x:v>D16</x:v>
      </x:c>
      <x:c r="C4368" s="114" t="str">
        <x:v>Large Group</x:v>
      </x:c>
      <x:c r="D4368" s="116"/>
    </x:row>
    <x:row r="4369" ht="15" customHeight="1">
      <x:c r="A4369" s="112" t="str">
        <x:v>12</x:v>
      </x:c>
      <x:c r="B4369" s="114" t="str">
        <x:v>F16</x:v>
      </x:c>
      <x:c r="C4369" s="114" t="str">
        <x:v>2026-09-12T00:00:00</x:v>
      </x:c>
      <x:c r="D4369" s="116"/>
    </x:row>
    <x:row r="4370" ht="15" customHeight="1">
      <x:c r="A4370" s="112" t="str">
        <x:v>12</x:v>
      </x:c>
      <x:c r="B4370" s="114" t="str">
        <x:v>G16</x:v>
      </x:c>
      <x:c r="C4370" s="114" t="n">
        <x:v>125000</x:v>
      </x:c>
      <x:c r="D4370" s="116"/>
    </x:row>
    <x:row r="4371" ht="15" customHeight="1">
      <x:c r="A4371" s="112" t="str">
        <x:v>12</x:v>
      </x:c>
      <x:c r="B4371" s="114" t="str">
        <x:v>I16</x:v>
      </x:c>
      <x:c r="C4371" s="114" t="str">
        <x:v>Lunas</x:v>
      </x:c>
      <x:c r="D4371" s="116"/>
    </x:row>
    <x:row r="4372" ht="15" customHeight="1">
      <x:c r="A4372" s="112" t="str">
        <x:v>12</x:v>
      </x:c>
      <x:c r="B4372" s="114" t="str">
        <x:v>J16</x:v>
      </x:c>
      <x:c r="C4372" s="114" t="str">
        <x:v>Uploaded</x:v>
      </x:c>
      <x:c r="D4372" s="116"/>
    </x:row>
    <x:row r="4373" ht="15" customHeight="1">
      <x:c r="A4373" s="112" t="str">
        <x:v>12</x:v>
      </x:c>
      <x:c r="B4373" s="114" t="str">
        <x:v>K16</x:v>
      </x:c>
      <x:c r="C4373" s="114" t="str">
        <x:v>Pending</x:v>
      </x:c>
      <x:c r="D4373" s="116"/>
    </x:row>
    <x:row r="4374" ht="15" customHeight="1">
      <x:c r="A4374" s="112" t="str">
        <x:v>12</x:v>
      </x:c>
      <x:c r="B4374" s="114" t="str">
        <x:v>L16</x:v>
      </x:c>
      <x:c r="C4374" s="114" t="str">
        <x:v>INDAH</x:v>
      </x:c>
      <x:c r="D4374" s="116"/>
    </x:row>
    <x:row r="4375" ht="15" customHeight="1">
      <x:c r="A4375" s="112" t="str">
        <x:v>12</x:v>
      </x:c>
      <x:c r="B4375" s="114" t="str">
        <x:v>M16</x:v>
      </x:c>
      <x:c r="C4375" s="114" t="str">
        <x:v>SAKA</x:v>
      </x:c>
      <x:c r="D4375" s="116"/>
    </x:row>
    <x:row r="4376" ht="15" customHeight="1">
      <x:c r="A4376" s="112" t="str">
        <x:v>12</x:v>
      </x:c>
      <x:c r="B4376" s="114" t="str">
        <x:v>B17</x:v>
      </x:c>
      <x:c r="C4376" s="114" t="n">
        <x:v>14</x:v>
      </x:c>
      <x:c r="D4376" s="116"/>
    </x:row>
    <x:row r="4377" ht="15" customHeight="1">
      <x:c r="A4377" s="112" t="str">
        <x:v>12</x:v>
      </x:c>
      <x:c r="B4377" s="114" t="str">
        <x:v>C17</x:v>
      </x:c>
      <x:c r="C4377" s="114" t="str">
        <x:v>Kanna</x:v>
      </x:c>
      <x:c r="D4377" s="116"/>
    </x:row>
    <x:row r="4378" ht="15" customHeight="1">
      <x:c r="A4378" s="112" t="str">
        <x:v>12</x:v>
      </x:c>
      <x:c r="B4378" s="114" t="str">
        <x:v>D17</x:v>
      </x:c>
      <x:c r="C4378" s="114" t="str">
        <x:v>Large Group</x:v>
      </x:c>
      <x:c r="D4378" s="116"/>
    </x:row>
    <x:row r="4379" ht="15" customHeight="1">
      <x:c r="A4379" s="112" t="str">
        <x:v>12</x:v>
      </x:c>
      <x:c r="B4379" s="114" t="str">
        <x:v>F17</x:v>
      </x:c>
      <x:c r="C4379" s="114" t="str">
        <x:v>2026-09-12T00:00:00</x:v>
      </x:c>
      <x:c r="D4379" s="116"/>
    </x:row>
    <x:row r="4380" ht="15" customHeight="1">
      <x:c r="A4380" s="112" t="str">
        <x:v>12</x:v>
      </x:c>
      <x:c r="B4380" s="114" t="str">
        <x:v>H17</x:v>
      </x:c>
      <x:c r="C4380" s="114" t="n">
        <x:v>75000</x:v>
      </x:c>
      <x:c r="D4380" s="116"/>
    </x:row>
    <x:row r="4381" ht="15" customHeight="1">
      <x:c r="A4381" s="112" t="str">
        <x:v>12</x:v>
      </x:c>
      <x:c r="B4381" s="114" t="str">
        <x:v>I17</x:v>
      </x:c>
      <x:c r="C4381" s="114" t="str">
        <x:v>Lunas</x:v>
      </x:c>
      <x:c r="D4381" s="116"/>
    </x:row>
    <x:row r="4382" ht="15" customHeight="1">
      <x:c r="A4382" s="112" t="str">
        <x:v>12</x:v>
      </x:c>
      <x:c r="B4382" s="114" t="str">
        <x:v>J17</x:v>
      </x:c>
      <x:c r="C4382" s="114" t="str">
        <x:v>Uploaded</x:v>
      </x:c>
      <x:c r="D4382" s="116"/>
    </x:row>
    <x:row r="4383" ht="15" customHeight="1">
      <x:c r="A4383" s="112" t="str">
        <x:v>12</x:v>
      </x:c>
      <x:c r="B4383" s="114" t="str">
        <x:v>K17</x:v>
      </x:c>
      <x:c r="C4383" s="114" t="str">
        <x:v>Uploaded</x:v>
      </x:c>
      <x:c r="D4383" s="116"/>
    </x:row>
    <x:row r="4384" ht="15" customHeight="1">
      <x:c r="A4384" s="112" t="str">
        <x:v>12</x:v>
      </x:c>
      <x:c r="B4384" s="114" t="str">
        <x:v>L17</x:v>
      </x:c>
      <x:c r="C4384" s="114" t="str">
        <x:v>INDAH</x:v>
      </x:c>
      <x:c r="D4384" s="116"/>
    </x:row>
    <x:row r="4385" ht="15" customHeight="1">
      <x:c r="A4385" s="112" t="str">
        <x:v>12</x:v>
      </x:c>
      <x:c r="B4385" s="114" t="str">
        <x:v>M17</x:v>
      </x:c>
      <x:c r="C4385" s="114" t="str">
        <x:v>SAKA</x:v>
      </x:c>
      <x:c r="D4385" s="116"/>
    </x:row>
    <x:row r="4386" ht="15" customHeight="1">
      <x:c r="A4386" s="112" t="str">
        <x:v>12</x:v>
      </x:c>
      <x:c r="B4386" s="114" t="str">
        <x:v>B18</x:v>
      </x:c>
      <x:c r="C4386" s="114" t="n">
        <x:v>15</x:v>
      </x:c>
      <x:c r="D4386" s="116"/>
    </x:row>
    <x:row r="4387" ht="15" customHeight="1">
      <x:c r="A4387" s="112" t="str">
        <x:v>12</x:v>
      </x:c>
      <x:c r="B4387" s="114" t="str">
        <x:v>C18</x:v>
      </x:c>
      <x:c r="C4387" s="114" t="str">
        <x:v>KKN Desa Mlaya</x:v>
      </x:c>
      <x:c r="D4387" s="116"/>
    </x:row>
    <x:row r="4388" ht="15" customHeight="1">
      <x:c r="A4388" s="112" t="str">
        <x:v>12</x:v>
      </x:c>
      <x:c r="B4388" s="114" t="str">
        <x:v>D18</x:v>
      </x:c>
      <x:c r="C4388" s="114" t="str">
        <x:v>Large Group</x:v>
      </x:c>
      <x:c r="D4388" s="116"/>
    </x:row>
    <x:row r="4389" ht="15" customHeight="1">
      <x:c r="A4389" s="112" t="str">
        <x:v>12</x:v>
      </x:c>
      <x:c r="B4389" s="114" t="str">
        <x:v>F18</x:v>
      </x:c>
      <x:c r="C4389" s="114" t="str">
        <x:v>2026-09-12T00:00:00</x:v>
      </x:c>
      <x:c r="D4389" s="116"/>
    </x:row>
    <x:row r="4390" ht="15" customHeight="1">
      <x:c r="A4390" s="112" t="str">
        <x:v>12</x:v>
      </x:c>
      <x:c r="B4390" s="114" t="str">
        <x:v>H18</x:v>
      </x:c>
      <x:c r="C4390" s="114" t="n">
        <x:v>125000</x:v>
      </x:c>
      <x:c r="D4390" s="116"/>
    </x:row>
    <x:row r="4391" ht="15" customHeight="1">
      <x:c r="A4391" s="112" t="str">
        <x:v>12</x:v>
      </x:c>
      <x:c r="B4391" s="114" t="str">
        <x:v>I18</x:v>
      </x:c>
      <x:c r="C4391" s="114" t="str">
        <x:v>Lunas</x:v>
      </x:c>
      <x:c r="D4391" s="116"/>
    </x:row>
    <x:row r="4392" ht="15" customHeight="1">
      <x:c r="A4392" s="112" t="str">
        <x:v>12</x:v>
      </x:c>
      <x:c r="B4392" s="114" t="str">
        <x:v>J18</x:v>
      </x:c>
      <x:c r="C4392" s="114" t="str">
        <x:v>Uploaded</x:v>
      </x:c>
      <x:c r="D4392" s="116"/>
    </x:row>
    <x:row r="4393" ht="15" customHeight="1">
      <x:c r="A4393" s="112" t="str">
        <x:v>12</x:v>
      </x:c>
      <x:c r="B4393" s="114" t="str">
        <x:v>K18</x:v>
      </x:c>
      <x:c r="C4393" s="114" t="str">
        <x:v>Uploaded</x:v>
      </x:c>
      <x:c r="D4393" s="116"/>
    </x:row>
    <x:row r="4394" ht="15" customHeight="1">
      <x:c r="A4394" s="112" t="str">
        <x:v>12</x:v>
      </x:c>
      <x:c r="B4394" s="114" t="str">
        <x:v>L18</x:v>
      </x:c>
      <x:c r="C4394" s="114" t="str">
        <x:v>INDAH</x:v>
      </x:c>
      <x:c r="D4394" s="116"/>
    </x:row>
    <x:row r="4395" ht="15" customHeight="1">
      <x:c r="A4395" s="112" t="str">
        <x:v>12</x:v>
      </x:c>
      <x:c r="B4395" s="114" t="str">
        <x:v>M18</x:v>
      </x:c>
      <x:c r="C4395" s="114" t="str">
        <x:v>SAKA</x:v>
      </x:c>
      <x:c r="D4395" s="116"/>
    </x:row>
    <x:row r="4396" ht="15" customHeight="1">
      <x:c r="A4396" s="112" t="str">
        <x:v>12</x:v>
      </x:c>
      <x:c r="B4396" s="114" t="str">
        <x:v>B19</x:v>
      </x:c>
      <x:c r="C4396" s="114" t="n">
        <x:v>16</x:v>
      </x:c>
      <x:c r="D4396" s="116"/>
    </x:row>
    <x:row r="4397" ht="15" customHeight="1">
      <x:c r="A4397" s="112" t="str">
        <x:v>12</x:v>
      </x:c>
      <x:c r="B4397" s="114" t="str">
        <x:v>C19</x:v>
      </x:c>
      <x:c r="C4397" s="114" t="str">
        <x:v>Mila</x:v>
      </x:c>
      <x:c r="D4397" s="116"/>
    </x:row>
    <x:row r="4398" ht="15" customHeight="1">
      <x:c r="A4398" s="112" t="str">
        <x:v>12</x:v>
      </x:c>
      <x:c r="B4398" s="114" t="str">
        <x:v>D19</x:v>
      </x:c>
      <x:c r="C4398" s="114" t="str">
        <x:v>Large Group</x:v>
      </x:c>
      <x:c r="D4398" s="116"/>
    </x:row>
    <x:row r="4399" ht="15" customHeight="1">
      <x:c r="A4399" s="112" t="str">
        <x:v>12</x:v>
      </x:c>
      <x:c r="B4399" s="114" t="str">
        <x:v>F19</x:v>
      </x:c>
      <x:c r="C4399" s="114" t="str">
        <x:v>2026-09-12T00:00:00</x:v>
      </x:c>
      <x:c r="D4399" s="116"/>
    </x:row>
    <x:row r="4400" ht="15" customHeight="1">
      <x:c r="A4400" s="112" t="str">
        <x:v>12</x:v>
      </x:c>
      <x:c r="B4400" s="114" t="str">
        <x:v>G19</x:v>
      </x:c>
      <x:c r="C4400" s="114" t="n">
        <x:v>625000</x:v>
      </x:c>
      <x:c r="D4400" s="116"/>
    </x:row>
    <x:row r="4401" ht="15" customHeight="1">
      <x:c r="A4401" s="112" t="str">
        <x:v>12</x:v>
      </x:c>
      <x:c r="B4401" s="114" t="str">
        <x:v>I19</x:v>
      </x:c>
      <x:c r="C4401" s="114" t="str">
        <x:v>Lunas</x:v>
      </x:c>
      <x:c r="D4401" s="116"/>
    </x:row>
    <x:row r="4402" ht="15" customHeight="1">
      <x:c r="A4402" s="112" t="str">
        <x:v>12</x:v>
      </x:c>
      <x:c r="B4402" s="114" t="str">
        <x:v>J19</x:v>
      </x:c>
      <x:c r="C4402" s="114" t="str">
        <x:v>Uploaded</x:v>
      </x:c>
      <x:c r="D4402" s="116"/>
    </x:row>
    <x:row r="4403" ht="15" customHeight="1">
      <x:c r="A4403" s="112" t="str">
        <x:v>12</x:v>
      </x:c>
      <x:c r="B4403" s="114" t="str">
        <x:v>K19</x:v>
      </x:c>
      <x:c r="C4403" s="114" t="str">
        <x:v>Uploaded</x:v>
      </x:c>
      <x:c r="D4403" s="116"/>
    </x:row>
    <x:row r="4404" ht="15" customHeight="1">
      <x:c r="A4404" s="112" t="str">
        <x:v>12</x:v>
      </x:c>
      <x:c r="B4404" s="114" t="str">
        <x:v>L19</x:v>
      </x:c>
      <x:c r="C4404" s="114" t="str">
        <x:v>INDAH</x:v>
      </x:c>
      <x:c r="D4404" s="116"/>
    </x:row>
    <x:row r="4405" ht="15" customHeight="1">
      <x:c r="A4405" s="112" t="str">
        <x:v>12</x:v>
      </x:c>
      <x:c r="B4405" s="114" t="str">
        <x:v>M19</x:v>
      </x:c>
      <x:c r="C4405" s="114" t="str">
        <x:v>SAKA</x:v>
      </x:c>
      <x:c r="D4405" s="116"/>
    </x:row>
    <x:row r="4406" ht="15" customHeight="1">
      <x:c r="A4406" s="112" t="str">
        <x:v>12</x:v>
      </x:c>
      <x:c r="B4406" s="114" t="str">
        <x:v>B20</x:v>
      </x:c>
      <x:c r="C4406" s="114" t="n">
        <x:v>17</x:v>
      </x:c>
      <x:c r="D4406" s="116"/>
    </x:row>
    <x:row r="4407" ht="15" customHeight="1">
      <x:c r="A4407" s="112" t="str">
        <x:v>12</x:v>
      </x:c>
      <x:c r="B4407" s="114" t="str">
        <x:v>C20</x:v>
      </x:c>
      <x:c r="C4407" s="114" t="str">
        <x:v>Nina Dwi Suryani</x:v>
      </x:c>
      <x:c r="D4407" s="116"/>
    </x:row>
    <x:row r="4408" ht="15" customHeight="1">
      <x:c r="A4408" s="112" t="str">
        <x:v>12</x:v>
      </x:c>
      <x:c r="B4408" s="114" t="str">
        <x:v>D20</x:v>
      </x:c>
      <x:c r="C4408" s="114" t="str">
        <x:v>Graduation</x:v>
      </x:c>
      <x:c r="D4408" s="116"/>
    </x:row>
    <x:row r="4409" ht="15" customHeight="1">
      <x:c r="A4409" s="112" t="str">
        <x:v>12</x:v>
      </x:c>
      <x:c r="B4409" s="114" t="str">
        <x:v>F20</x:v>
      </x:c>
      <x:c r="C4409" s="114" t="str">
        <x:v>2026-10-03T00:00:00</x:v>
      </x:c>
      <x:c r="D4409" s="116"/>
    </x:row>
    <x:row r="4410" ht="15" customHeight="1">
      <x:c r="A4410" s="112" t="str">
        <x:v>12</x:v>
      </x:c>
      <x:c r="B4410" s="114" t="str">
        <x:v>H20</x:v>
      </x:c>
      <x:c r="C4410" s="114" t="n">
        <x:v>100000</x:v>
      </x:c>
      <x:c r="D4410" s="116"/>
    </x:row>
    <x:row r="4411" ht="15" customHeight="1">
      <x:c r="A4411" s="112" t="str">
        <x:v>12</x:v>
      </x:c>
      <x:c r="B4411" s="114" t="str">
        <x:v>I20</x:v>
      </x:c>
      <x:c r="C4411" s="114" t="str">
        <x:v>DP</x:v>
      </x:c>
      <x:c r="D4411" s="116"/>
    </x:row>
    <x:row r="4412" ht="15" customHeight="1">
      <x:c r="A4412" s="112" t="str">
        <x:v>12</x:v>
      </x:c>
      <x:c r="B4412" s="114" t="str">
        <x:v>L20</x:v>
      </x:c>
      <x:c r="C4412" s="114" t="str">
        <x:v>INDAH</x:v>
      </x:c>
      <x:c r="D4412" s="116"/>
    </x:row>
    <x:row r="4413" ht="15" customHeight="1">
      <x:c r="A4413" s="112" t="str">
        <x:v>12</x:v>
      </x:c>
      <x:c r="B4413" s="114" t="str">
        <x:v>B21</x:v>
      </x:c>
      <x:c r="C4413" s="114" t="n">
        <x:v>18</x:v>
      </x:c>
      <x:c r="D4413" s="116"/>
    </x:row>
    <x:row r="4414" ht="15" customHeight="1">
      <x:c r="A4414" s="112" t="str">
        <x:v>12</x:v>
      </x:c>
      <x:c r="B4414" s="114" t="str">
        <x:v>C21</x:v>
      </x:c>
      <x:c r="C4414" s="114" t="str">
        <x:v>abay</x:v>
      </x:c>
      <x:c r="D4414" s="116"/>
    </x:row>
    <x:row r="4415" ht="15" customHeight="1">
      <x:c r="A4415" s="112" t="str">
        <x:v>12</x:v>
      </x:c>
      <x:c r="B4415" s="114" t="str">
        <x:v>D21</x:v>
      </x:c>
      <x:c r="C4415" s="114" t="str">
        <x:v>Large Group</x:v>
      </x:c>
      <x:c r="D4415" s="116"/>
    </x:row>
    <x:row r="4416" ht="15" customHeight="1">
      <x:c r="A4416" s="112" t="str">
        <x:v>12</x:v>
      </x:c>
      <x:c r="B4416" s="114" t="str">
        <x:v>F21</x:v>
      </x:c>
      <x:c r="C4416" s="114" t="str">
        <x:v>2026-09-13T00:00:00</x:v>
      </x:c>
      <x:c r="D4416" s="116"/>
    </x:row>
    <x:row r="4417" ht="15" customHeight="1">
      <x:c r="A4417" s="112" t="str">
        <x:v>12</x:v>
      </x:c>
      <x:c r="B4417" s="114" t="str">
        <x:v>H21</x:v>
      </x:c>
      <x:c r="C4417" s="114" t="n">
        <x:v>270000</x:v>
      </x:c>
      <x:c r="D4417" s="116"/>
    </x:row>
    <x:row r="4418" ht="15" customHeight="1">
      <x:c r="A4418" s="112" t="str">
        <x:v>12</x:v>
      </x:c>
      <x:c r="B4418" s="114" t="str">
        <x:v>I21</x:v>
      </x:c>
      <x:c r="C4418" s="114" t="str">
        <x:v>DP</x:v>
      </x:c>
      <x:c r="D4418" s="116"/>
    </x:row>
    <x:row r="4419" ht="15" customHeight="1">
      <x:c r="A4419" s="112" t="str">
        <x:v>12</x:v>
      </x:c>
      <x:c r="B4419" s="114" t="str">
        <x:v>L21</x:v>
      </x:c>
      <x:c r="C4419" s="114" t="str">
        <x:v>INDAH</x:v>
      </x:c>
      <x:c r="D4419" s="116"/>
    </x:row>
    <x:row r="4420" ht="15" customHeight="1">
      <x:c r="A4420" s="112" t="str">
        <x:v>12</x:v>
      </x:c>
      <x:c r="B4420" s="114" t="str">
        <x:v>C22</x:v>
      </x:c>
      <x:c r="C4420" s="114" t="str">
        <x:v>Galih</x:v>
      </x:c>
      <x:c r="D4420" s="116"/>
    </x:row>
    <x:row r="4421" ht="15" customHeight="1">
      <x:c r="A4421" s="112" t="str">
        <x:v>12</x:v>
      </x:c>
      <x:c r="B4421" s="114" t="str">
        <x:v>D22</x:v>
      </x:c>
      <x:c r="C4421" s="114" t="str">
        <x:v>Large Group</x:v>
      </x:c>
      <x:c r="D4421" s="116"/>
    </x:row>
    <x:row r="4422" ht="15" customHeight="1">
      <x:c r="A4422" s="112" t="str">
        <x:v>12</x:v>
      </x:c>
      <x:c r="B4422" s="114" t="str">
        <x:v>F22</x:v>
      </x:c>
      <x:c r="C4422" s="114" t="str">
        <x:v>2026-09-13T00:00:00</x:v>
      </x:c>
      <x:c r="D4422" s="116"/>
    </x:row>
    <x:row r="4423" ht="15" customHeight="1">
      <x:c r="A4423" s="112" t="str">
        <x:v>12</x:v>
      </x:c>
      <x:c r="B4423" s="114" t="str">
        <x:v>H22</x:v>
      </x:c>
      <x:c r="C4423" s="114" t="n">
        <x:v>100000</x:v>
      </x:c>
      <x:c r="D4423" s="116"/>
    </x:row>
    <x:row r="4424" ht="15" customHeight="1">
      <x:c r="A4424" s="112" t="str">
        <x:v>12</x:v>
      </x:c>
      <x:c r="B4424" s="114" t="str">
        <x:v>I22</x:v>
      </x:c>
      <x:c r="C4424" s="114" t="str">
        <x:v>DP</x:v>
      </x:c>
      <x:c r="D4424" s="116"/>
    </x:row>
    <x:row r="4425" ht="15" customHeight="1">
      <x:c r="A4425" s="112" t="str">
        <x:v>12</x:v>
      </x:c>
      <x:c r="B4425" s="114" t="str">
        <x:v>L22</x:v>
      </x:c>
      <x:c r="C4425" s="114" t="str">
        <x:v>INDAH</x:v>
      </x:c>
      <x:c r="D4425" s="116"/>
    </x:row>
    <x:row r="4426" ht="15" customHeight="1">
      <x:c r="A4426" s="112" t="str">
        <x:v>12</x:v>
      </x:c>
      <x:c r="B4426" s="114" t="str">
        <x:v>G24</x:v>
      </x:c>
      <x:c r="C4426" s="114" t="n">
        <x:v>750000</x:v>
      </x:c>
      <x:c r="D4426" s="116" t="str">
        <x:v>=SUM(G4:G23)</x:v>
      </x:c>
    </x:row>
    <x:row r="4427" ht="15" customHeight="1">
      <x:c r="A4427" s="112" t="str">
        <x:v>12</x:v>
      </x:c>
      <x:c r="B4427" s="114" t="str">
        <x:v>H24</x:v>
      </x:c>
      <x:c r="C4427" s="114" t="n">
        <x:v>2250000</x:v>
      </x:c>
      <x:c r="D4427" s="116" t="str">
        <x:v>=SUM(H4:H23)</x:v>
      </x:c>
    </x:row>
    <x:row r="4428" ht="15" customHeight="1">
      <x:c r="A4428" s="112" t="str">
        <x:v>12</x:v>
      </x:c>
      <x:c r="B4428" s="114" t="str">
        <x:v>B27</x:v>
      </x:c>
      <x:c r="C4428" s="114" t="str">
        <x:v>No</x:v>
      </x:c>
      <x:c r="D4428" s="116"/>
    </x:row>
    <x:row r="4429" ht="15" customHeight="1">
      <x:c r="A4429" s="112" t="str">
        <x:v>12</x:v>
      </x:c>
      <x:c r="B4429" s="114" t="str">
        <x:v>C27</x:v>
      </x:c>
      <x:c r="C4429" s="114" t="str">
        <x:v>Keterangan</x:v>
      </x:c>
      <x:c r="D4429" s="116"/>
    </x:row>
    <x:row r="4430" ht="15" customHeight="1">
      <x:c r="A4430" s="112" t="str">
        <x:v>12</x:v>
      </x:c>
      <x:c r="B4430" s="114" t="str">
        <x:v>D27</x:v>
      </x:c>
      <x:c r="C4430" s="114" t="str">
        <x:v>Nominal</x:v>
      </x:c>
      <x:c r="D4430" s="116"/>
    </x:row>
    <x:row r="4431" ht="15" customHeight="1">
      <x:c r="A4431" s="112" t="str">
        <x:v>12</x:v>
      </x:c>
      <x:c r="B4431" s="114" t="str">
        <x:v>N27</x:v>
      </x:c>
      <x:c r="C4431" s="114" t="str">
        <x:v>Shift</x:v>
      </x:c>
      <x:c r="D4431" s="116"/>
    </x:row>
    <x:row r="4432" ht="15" customHeight="1">
      <x:c r="A4432" s="112" t="str">
        <x:v>12</x:v>
      </x:c>
      <x:c r="B4432" s="114" t="str">
        <x:v>O27</x:v>
      </x:c>
      <x:c r="C4432" s="114" t="str">
        <x:v>Nama</x:v>
      </x:c>
      <x:c r="D4432" s="116"/>
    </x:row>
    <x:row r="4433" ht="15" customHeight="1">
      <x:c r="A4433" s="112" t="str">
        <x:v>12</x:v>
      </x:c>
      <x:c r="B4433" s="114" t="str">
        <x:v>B28</x:v>
      </x:c>
      <x:c r="C4433" s="114" t="n">
        <x:v>1</x:v>
      </x:c>
      <x:c r="D4433" s="116"/>
    </x:row>
    <x:row r="4434" ht="15" customHeight="1">
      <x:c r="A4434" s="112" t="str">
        <x:v>12</x:v>
      </x:c>
      <x:c r="B4434" s="114" t="str">
        <x:v>C28</x:v>
      </x:c>
      <x:c r="C4434" s="114" t="str">
        <x:v>Pendapatan Tunai</x:v>
      </x:c>
      <x:c r="D4434" s="116"/>
    </x:row>
    <x:row r="4435" ht="15" customHeight="1">
      <x:c r="A4435" s="112" t="str">
        <x:v>12</x:v>
      </x:c>
      <x:c r="B4435" s="114" t="str">
        <x:v>D28</x:v>
      </x:c>
      <x:c r="C4435" s="114" t="n">
        <x:v>750000</x:v>
      </x:c>
      <x:c r="D4435" s="116" t="str">
        <x:v>=SUM(G24)</x:v>
      </x:c>
    </x:row>
    <x:row r="4436" ht="15" customHeight="1">
      <x:c r="A4436" s="112" t="str">
        <x:v>12</x:v>
      </x:c>
      <x:c r="B4436" s="114" t="str">
        <x:v>N28</x:v>
      </x:c>
      <x:c r="C4436" s="114" t="str">
        <x:v>Admin 1</x:v>
      </x:c>
      <x:c r="D4436" s="116"/>
    </x:row>
    <x:row r="4437" ht="15" customHeight="1">
      <x:c r="A4437" s="112" t="str">
        <x:v>12</x:v>
      </x:c>
      <x:c r="B4437" s="114" t="str">
        <x:v>O28</x:v>
      </x:c>
      <x:c r="C4437" s="114" t="str">
        <x:v>AMEL</x:v>
      </x:c>
      <x:c r="D4437" s="116"/>
    </x:row>
    <x:row r="4438" ht="15" customHeight="1">
      <x:c r="A4438" s="112" t="str">
        <x:v>12</x:v>
      </x:c>
      <x:c r="B4438" s="114" t="str">
        <x:v>B29</x:v>
      </x:c>
      <x:c r="C4438" s="114" t="n">
        <x:v>2</x:v>
      </x:c>
      <x:c r="D4438" s="116"/>
    </x:row>
    <x:row r="4439" ht="15" customHeight="1">
      <x:c r="A4439" s="112" t="str">
        <x:v>12</x:v>
      </x:c>
      <x:c r="B4439" s="114" t="str">
        <x:v>C29</x:v>
      </x:c>
      <x:c r="C4439" s="114" t="str">
        <x:v>Fadel</x:v>
      </x:c>
      <x:c r="D4439" s="116"/>
    </x:row>
    <x:row r="4440" ht="15" customHeight="1">
      <x:c r="A4440" s="112" t="str">
        <x:v>12</x:v>
      </x:c>
      <x:c r="B4440" s="114" t="str">
        <x:v>D29</x:v>
      </x:c>
      <x:c r="C4440" s="114" t="n">
        <x:v>-50000</x:v>
      </x:c>
      <x:c r="D4440" s="116"/>
    </x:row>
    <x:row r="4441" ht="15" customHeight="1">
      <x:c r="A4441" s="112" t="str">
        <x:v>12</x:v>
      </x:c>
      <x:c r="B4441" s="114" t="str">
        <x:v>N29</x:v>
      </x:c>
      <x:c r="C4441" s="114" t="str">
        <x:v>Admin 2</x:v>
      </x:c>
      <x:c r="D4441" s="116"/>
    </x:row>
    <x:row r="4442" ht="15" customHeight="1">
      <x:c r="A4442" s="112" t="str">
        <x:v>12</x:v>
      </x:c>
      <x:c r="B4442" s="114" t="str">
        <x:v>O29</x:v>
      </x:c>
      <x:c r="C4442" s="114" t="str">
        <x:v>INDAH</x:v>
      </x:c>
      <x:c r="D4442" s="116"/>
    </x:row>
    <x:row r="4443" ht="15" customHeight="1">
      <x:c r="A4443" s="112" t="str">
        <x:v>12</x:v>
      </x:c>
      <x:c r="B4443" s="114" t="str">
        <x:v>B30</x:v>
      </x:c>
      <x:c r="C4443" s="114" t="n">
        <x:v>3</x:v>
      </x:c>
      <x:c r="D4443" s="116"/>
    </x:row>
    <x:row r="4444" ht="15" customHeight="1">
      <x:c r="A4444" s="112" t="str">
        <x:v>12</x:v>
      </x:c>
      <x:c r="B4444" s="114" t="str">
        <x:v>N30</x:v>
      </x:c>
      <x:c r="C4444" s="114" t="str">
        <x:v>Fotografer 1</x:v>
      </x:c>
      <x:c r="D4444" s="116"/>
    </x:row>
    <x:row r="4445" ht="15" customHeight="1">
      <x:c r="A4445" s="112" t="str">
        <x:v>12</x:v>
      </x:c>
      <x:c r="B4445" s="114" t="str">
        <x:v>O30</x:v>
      </x:c>
      <x:c r="C4445" s="114" t="str">
        <x:v>SAKA</x:v>
      </x:c>
      <x:c r="D4445" s="116"/>
    </x:row>
    <x:row r="4446" ht="15" customHeight="1">
      <x:c r="A4446" s="112" t="str">
        <x:v>12</x:v>
      </x:c>
      <x:c r="B4446" s="114" t="str">
        <x:v>B31</x:v>
      </x:c>
      <x:c r="C4446" s="114" t="n">
        <x:v>4</x:v>
      </x:c>
      <x:c r="D4446" s="116"/>
    </x:row>
    <x:row r="4447" ht="15" customHeight="1">
      <x:c r="A4447" s="112" t="str">
        <x:v>12</x:v>
      </x:c>
      <x:c r="B4447" s="114" t="str">
        <x:v>N31</x:v>
      </x:c>
      <x:c r="C4447" s="114" t="str">
        <x:v>Fotografer 2</x:v>
      </x:c>
      <x:c r="D4447" s="116"/>
    </x:row>
    <x:row r="4448" ht="15" customHeight="1">
      <x:c r="A4448" s="112" t="str">
        <x:v>12</x:v>
      </x:c>
      <x:c r="B4448" s="114" t="str">
        <x:v>O31</x:v>
      </x:c>
      <x:c r="C4448" s="114" t="str">
        <x:v>SAKA</x:v>
      </x:c>
      <x:c r="D4448" s="116"/>
    </x:row>
    <x:row r="4449" ht="15" customHeight="1">
      <x:c r="A4449" s="112" t="str">
        <x:v>12</x:v>
      </x:c>
      <x:c r="B4449" s="114" t="str">
        <x:v>B32</x:v>
      </x:c>
      <x:c r="C4449" s="114" t="n">
        <x:v>5</x:v>
      </x:c>
      <x:c r="D4449" s="116"/>
    </x:row>
    <x:row r="4450" ht="15" customHeight="1">
      <x:c r="A4450" s="112" t="str">
        <x:v>12</x:v>
      </x:c>
      <x:c r="B4450" s="114" t="str">
        <x:v>B33</x:v>
      </x:c>
      <x:c r="C4450" s="114" t="n">
        <x:v>6</x:v>
      </x:c>
      <x:c r="D4450" s="116"/>
    </x:row>
    <x:row r="4451" ht="15" customHeight="1">
      <x:c r="A4451" s="112" t="str">
        <x:v>12</x:v>
      </x:c>
      <x:c r="B4451" s="114" t="str">
        <x:v>K33</x:v>
      </x:c>
      <x:c r="C4451" s="114" t="str">
        <x:v>KPI HARIAN | SKALA 1-5</x:v>
      </x:c>
      <x:c r="D4451" s="116"/>
    </x:row>
    <x:row r="4452" ht="15" customHeight="1">
      <x:c r="A4452" s="112" t="str">
        <x:v>12</x:v>
      </x:c>
      <x:c r="B4452" s="114" t="str">
        <x:v>B34</x:v>
      </x:c>
      <x:c r="C4452" s="114" t="n">
        <x:v>7</x:v>
      </x:c>
      <x:c r="D4452" s="116"/>
    </x:row>
    <x:row r="4453" ht="15" customHeight="1">
      <x:c r="A4453" s="112" t="str">
        <x:v>12</x:v>
      </x:c>
      <x:c r="B4453" s="114" t="str">
        <x:v>K34</x:v>
      </x:c>
      <x:c r="C4453" s="114" t="str">
        <x:v>Nama</x:v>
      </x:c>
      <x:c r="D4453" s="116"/>
    </x:row>
    <x:row r="4454" ht="15" customHeight="1">
      <x:c r="A4454" s="112" t="str">
        <x:v>12</x:v>
      </x:c>
      <x:c r="B4454" s="114" t="str">
        <x:v>L34</x:v>
      </x:c>
      <x:c r="C4454" s="114" t="str">
        <x:v>Disiplin</x:v>
      </x:c>
      <x:c r="D4454" s="116"/>
    </x:row>
    <x:row r="4455" ht="15" customHeight="1">
      <x:c r="A4455" s="112" t="str">
        <x:v>12</x:v>
      </x:c>
      <x:c r="B4455" s="114" t="str">
        <x:v>M34</x:v>
      </x:c>
      <x:c r="C4455" s="114" t="str">
        <x:v>Akurasi</x:v>
      </x:c>
      <x:c r="D4455" s="116"/>
    </x:row>
    <x:row r="4456" ht="15" customHeight="1">
      <x:c r="A4456" s="112" t="str">
        <x:v>12</x:v>
      </x:c>
      <x:c r="B4456" s="114" t="str">
        <x:v>N34</x:v>
      </x:c>
      <x:c r="C4456" s="114" t="str">
        <x:v>SOP</x:v>
      </x:c>
      <x:c r="D4456" s="116"/>
    </x:row>
    <x:row r="4457" ht="15" customHeight="1">
      <x:c r="A4457" s="112" t="str">
        <x:v>12</x:v>
      </x:c>
      <x:c r="B4457" s="114" t="str">
        <x:v>O34</x:v>
      </x:c>
      <x:c r="C4457" s="114" t="str">
        <x:v>Client</x:v>
      </x:c>
      <x:c r="D4457" s="116"/>
    </x:row>
    <x:row r="4458" ht="15" customHeight="1">
      <x:c r="A4458" s="112" t="str">
        <x:v>12</x:v>
      </x:c>
      <x:c r="B4458" s="114" t="str">
        <x:v>P34</x:v>
      </x:c>
      <x:c r="C4458" s="114" t="str">
        <x:v>Produktivitas</x:v>
      </x:c>
      <x:c r="D4458" s="116"/>
    </x:row>
    <x:row r="4459" ht="15" customHeight="1">
      <x:c r="A4459" s="112" t="str">
        <x:v>12</x:v>
      </x:c>
      <x:c r="B4459" s="114" t="str">
        <x:v>AC34</x:v>
      </x:c>
      <x:c r="C4459" s="114" t="str">
        <x:v>KPI Score Helper</x:v>
      </x:c>
      <x:c r="D4459" s="116"/>
    </x:row>
    <x:row r="4460" ht="15" customHeight="1">
      <x:c r="A4460" s="112" t="str">
        <x:v>12</x:v>
      </x:c>
      <x:c r="B4460" s="114" t="str">
        <x:v>AD34</x:v>
      </x:c>
      <x:c r="C4460" s="114" t="str">
        <x:v>Status Helper</x:v>
      </x:c>
      <x:c r="D4460" s="116"/>
    </x:row>
    <x:row r="4461" ht="15" customHeight="1">
      <x:c r="A4461" s="112" t="str">
        <x:v>12</x:v>
      </x:c>
      <x:c r="B4461" s="114" t="str">
        <x:v>AE34</x:v>
      </x:c>
      <x:c r="C4461" s="114" t="str">
        <x:v>Role Helper</x:v>
      </x:c>
      <x:c r="D4461" s="116"/>
    </x:row>
    <x:row r="4462" ht="15" customHeight="1">
      <x:c r="A4462" s="112" t="str">
        <x:v>12</x:v>
      </x:c>
      <x:c r="B4462" s="114" t="str">
        <x:v>AF34</x:v>
      </x:c>
      <x:c r="C4462" s="114" t="str">
        <x:v>Evaluated Flag</x:v>
      </x:c>
      <x:c r="D4462" s="116"/>
    </x:row>
    <x:row r="4463" ht="15" customHeight="1">
      <x:c r="A4463" s="112" t="str">
        <x:v>12</x:v>
      </x:c>
      <x:c r="B4463" s="114" t="str">
        <x:v>AG34</x:v>
      </x:c>
      <x:c r="C4463" s="114" t="str">
        <x:v>Effective Name</x:v>
      </x:c>
      <x:c r="D4463" s="116"/>
    </x:row>
    <x:row r="4464" ht="15" customHeight="1">
      <x:c r="A4464" s="112" t="str">
        <x:v>12</x:v>
      </x:c>
      <x:c r="B4464" s="114" t="str">
        <x:v>B35</x:v>
      </x:c>
      <x:c r="C4464" s="114" t="n">
        <x:v>8</x:v>
      </x:c>
      <x:c r="D4464" s="116"/>
    </x:row>
    <x:row r="4465" ht="15" customHeight="1">
      <x:c r="A4465" s="112" t="str">
        <x:v>12</x:v>
      </x:c>
      <x:c r="B4465" s="114" t="str">
        <x:v>K35</x:v>
      </x:c>
      <x:c r="C4465" s="114" t="str">
        <x:v>AMEL</x:v>
      </x:c>
      <x:c r="D4465" s="116" t="str">
        <x:v>=IF(O28="","",O28)</x:v>
      </x:c>
    </x:row>
    <x:row r="4466" ht="15" customHeight="1">
      <x:c r="A4466" s="112" t="str">
        <x:v>12</x:v>
      </x:c>
      <x:c r="B4466" s="114" t="str">
        <x:v>L35</x:v>
      </x:c>
      <x:c r="C4466" s="114" t="n">
        <x:v>5</x:v>
      </x:c>
      <x:c r="D4466" s="116"/>
    </x:row>
    <x:row r="4467" ht="15" customHeight="1">
      <x:c r="A4467" s="112" t="str">
        <x:v>12</x:v>
      </x:c>
      <x:c r="B4467" s="114" t="str">
        <x:v>M35</x:v>
      </x:c>
      <x:c r="C4467" s="114" t="n">
        <x:v>5</x:v>
      </x:c>
      <x:c r="D4467" s="116"/>
    </x:row>
    <x:row r="4468" ht="15" customHeight="1">
      <x:c r="A4468" s="112" t="str">
        <x:v>12</x:v>
      </x:c>
      <x:c r="B4468" s="114" t="str">
        <x:v>N35</x:v>
      </x:c>
      <x:c r="C4468" s="114" t="n">
        <x:v>5</x:v>
      </x:c>
      <x:c r="D4468" s="116"/>
    </x:row>
    <x:row r="4469" ht="15" customHeight="1">
      <x:c r="A4469" s="112" t="str">
        <x:v>12</x:v>
      </x:c>
      <x:c r="B4469" s="114" t="str">
        <x:v>O35</x:v>
      </x:c>
      <x:c r="C4469" s="114" t="n">
        <x:v>5</x:v>
      </x:c>
      <x:c r="D4469" s="116"/>
    </x:row>
    <x:row r="4470" ht="15" customHeight="1">
      <x:c r="A4470" s="112" t="str">
        <x:v>12</x:v>
      </x:c>
      <x:c r="B4470" s="114" t="str">
        <x:v>P35</x:v>
      </x:c>
      <x:c r="C4470" s="114" t="n">
        <x:v>5</x:v>
      </x:c>
      <x:c r="D4470" s="116"/>
    </x:row>
    <x:row r="4471" ht="15" customHeight="1">
      <x:c r="A4471" s="112" t="str">
        <x:v>12</x:v>
      </x:c>
      <x:c r="B4471" s="114" t="str">
        <x:v>AC35</x:v>
      </x:c>
      <x:c r="C4471" s="114" t="n">
        <x:v>100</x:v>
      </x:c>
      <x:c r="D4471" s="116" t="str">
        <x:v>=IF(AG35="","",IF(COUNT(L35:P35)&lt;5,"",L35/5*20+M35/5*25+N35/5*25+O35/5*15+P35/5*15))</x:v>
      </x:c>
    </x:row>
    <x:row r="4472" ht="15" customHeight="1">
      <x:c r="A4472" s="112" t="str">
        <x:v>12</x:v>
      </x:c>
      <x:c r="B4472" s="114" t="str">
        <x:v>AD35</x:v>
      </x:c>
      <x:c r="C4472" s="114" t="str">
        <x:v>Sangat Baik</x:v>
      </x:c>
      <x:c r="D4472" s="116" t="str">
        <x:v>=IF(AC35="","",IF(AC35&gt;=90,"Sangat Baik",IF(AC35&gt;=80,"Baik",IF(AC35&gt;=70,"Coaching","Underperform"))))</x:v>
      </x:c>
    </x:row>
    <x:row r="4473" ht="15" customHeight="1">
      <x:c r="A4473" s="112" t="str">
        <x:v>12</x:v>
      </x:c>
      <x:c r="B4473" s="114" t="str">
        <x:v>AE35</x:v>
      </x:c>
      <x:c r="C4473" s="114" t="str">
        <x:v>Admin/CS</x:v>
      </x:c>
      <x:c r="D4473" s="116" t="str">
        <x:v>=IF(AG35="","",IF(OR(AG35="INDAH",AG35="ADDEL",AG35="AMEL",AG35="PENTIL",AG35="JIJANG"),"Admin/CS","Fotografer"))</x:v>
      </x:c>
    </x:row>
    <x:row r="4474" ht="15" customHeight="1">
      <x:c r="A4474" s="112" t="str">
        <x:v>12</x:v>
      </x:c>
      <x:c r="B4474" s="114" t="str">
        <x:v>AF35</x:v>
      </x:c>
      <x:c r="C4474" s="114" t="n">
        <x:v>1</x:v>
      </x:c>
      <x:c r="D4474" s="116" t="str">
        <x:v>=IF(OR(AG35="",COUNT(L35:P35)&lt;5),"",1)</x:v>
      </x:c>
    </x:row>
    <x:row r="4475" ht="15" customHeight="1">
      <x:c r="A4475" s="112" t="str">
        <x:v>12</x:v>
      </x:c>
      <x:c r="B4475" s="114" t="str">
        <x:v>AG35</x:v>
      </x:c>
      <x:c r="C4475" s="114" t="str">
        <x:v>AMEL</x:v>
      </x:c>
      <x:c r="D4475" s="116" t="str">
        <x:v>=IFERROR(K35,"")</x:v>
      </x:c>
    </x:row>
    <x:row r="4476" ht="15" customHeight="1">
      <x:c r="A4476" s="112" t="str">
        <x:v>12</x:v>
      </x:c>
      <x:c r="B4476" s="114" t="str">
        <x:v>B36</x:v>
      </x:c>
      <x:c r="C4476" s="114" t="n">
        <x:v>9</x:v>
      </x:c>
      <x:c r="D4476" s="116"/>
    </x:row>
    <x:row r="4477" ht="15" customHeight="1">
      <x:c r="A4477" s="112" t="str">
        <x:v>12</x:v>
      </x:c>
      <x:c r="B4477" s="114" t="str">
        <x:v>K36</x:v>
      </x:c>
      <x:c r="C4477" s="114" t="str">
        <x:v>INDAH</x:v>
      </x:c>
      <x:c r="D4477" s="116" t="str">
        <x:v>=IF(O29="","",O29)</x:v>
      </x:c>
    </x:row>
    <x:row r="4478" ht="15" customHeight="1">
      <x:c r="A4478" s="112" t="str">
        <x:v>12</x:v>
      </x:c>
      <x:c r="B4478" s="114" t="str">
        <x:v>L36</x:v>
      </x:c>
      <x:c r="C4478" s="114" t="n">
        <x:v>5</x:v>
      </x:c>
      <x:c r="D4478" s="116"/>
    </x:row>
    <x:row r="4479" ht="15" customHeight="1">
      <x:c r="A4479" s="112" t="str">
        <x:v>12</x:v>
      </x:c>
      <x:c r="B4479" s="114" t="str">
        <x:v>M36</x:v>
      </x:c>
      <x:c r="C4479" s="114" t="n">
        <x:v>5</x:v>
      </x:c>
      <x:c r="D4479" s="116"/>
    </x:row>
    <x:row r="4480" ht="15" customHeight="1">
      <x:c r="A4480" s="112" t="str">
        <x:v>12</x:v>
      </x:c>
      <x:c r="B4480" s="114" t="str">
        <x:v>N36</x:v>
      </x:c>
      <x:c r="C4480" s="114" t="n">
        <x:v>5</x:v>
      </x:c>
      <x:c r="D4480" s="116"/>
    </x:row>
    <x:row r="4481" ht="15" customHeight="1">
      <x:c r="A4481" s="112" t="str">
        <x:v>12</x:v>
      </x:c>
      <x:c r="B4481" s="114" t="str">
        <x:v>O36</x:v>
      </x:c>
      <x:c r="C4481" s="114" t="n">
        <x:v>5</x:v>
      </x:c>
      <x:c r="D4481" s="116"/>
    </x:row>
    <x:row r="4482" ht="15" customHeight="1">
      <x:c r="A4482" s="112" t="str">
        <x:v>12</x:v>
      </x:c>
      <x:c r="B4482" s="114" t="str">
        <x:v>P36</x:v>
      </x:c>
      <x:c r="C4482" s="114" t="n">
        <x:v>5</x:v>
      </x:c>
      <x:c r="D4482" s="116"/>
    </x:row>
    <x:row r="4483" ht="15" customHeight="1">
      <x:c r="A4483" s="112" t="str">
        <x:v>12</x:v>
      </x:c>
      <x:c r="B4483" s="114" t="str">
        <x:v>AC36</x:v>
      </x:c>
      <x:c r="C4483" s="114" t="n">
        <x:v>100</x:v>
      </x:c>
      <x:c r="D4483" s="116" t="str">
        <x:v>=IF(AG36="","",IF(COUNT(L36:P36)&lt;5,"",L36/5*20+M36/5*25+N36/5*25+O36/5*15+P36/5*15))</x:v>
      </x:c>
    </x:row>
    <x:row r="4484" ht="15" customHeight="1">
      <x:c r="A4484" s="112" t="str">
        <x:v>12</x:v>
      </x:c>
      <x:c r="B4484" s="114" t="str">
        <x:v>AD36</x:v>
      </x:c>
      <x:c r="C4484" s="114" t="str">
        <x:v>Sangat Baik</x:v>
      </x:c>
      <x:c r="D4484" s="116" t="str">
        <x:v>=IF(AC36="","",IF(AC36&gt;=90,"Sangat Baik",IF(AC36&gt;=80,"Baik",IF(AC36&gt;=70,"Coaching","Underperform"))))</x:v>
      </x:c>
    </x:row>
    <x:row r="4485" ht="15" customHeight="1">
      <x:c r="A4485" s="112" t="str">
        <x:v>12</x:v>
      </x:c>
      <x:c r="B4485" s="114" t="str">
        <x:v>AE36</x:v>
      </x:c>
      <x:c r="C4485" s="114" t="str">
        <x:v>Admin/CS</x:v>
      </x:c>
      <x:c r="D4485" s="116" t="str">
        <x:v>=IF(AG36="","",IF(OR(AG36="INDAH",AG36="ADDEL",AG36="AMEL",AG36="PENTIL",AG36="JIJANG"),"Admin/CS","Fotografer"))</x:v>
      </x:c>
    </x:row>
    <x:row r="4486" ht="15" customHeight="1">
      <x:c r="A4486" s="112" t="str">
        <x:v>12</x:v>
      </x:c>
      <x:c r="B4486" s="114" t="str">
        <x:v>AF36</x:v>
      </x:c>
      <x:c r="C4486" s="114" t="n">
        <x:v>1</x:v>
      </x:c>
      <x:c r="D4486" s="116" t="str">
        <x:v>=IF(OR(AG36="",COUNT(L36:P36)&lt;5),"",1)</x:v>
      </x:c>
    </x:row>
    <x:row r="4487" ht="15" customHeight="1">
      <x:c r="A4487" s="112" t="str">
        <x:v>12</x:v>
      </x:c>
      <x:c r="B4487" s="114" t="str">
        <x:v>AG36</x:v>
      </x:c>
      <x:c r="C4487" s="114" t="str">
        <x:v>INDAH</x:v>
      </x:c>
      <x:c r="D4487" s="116" t="str">
        <x:v>=IFERROR(K36,"")</x:v>
      </x:c>
    </x:row>
    <x:row r="4488" ht="15" customHeight="1">
      <x:c r="A4488" s="112" t="str">
        <x:v>12</x:v>
      </x:c>
      <x:c r="B4488" s="114" t="str">
        <x:v>B37</x:v>
      </x:c>
      <x:c r="C4488" s="114" t="n">
        <x:v>10</x:v>
      </x:c>
      <x:c r="D4488" s="116"/>
    </x:row>
    <x:row r="4489" ht="15" customHeight="1">
      <x:c r="A4489" s="112" t="str">
        <x:v>12</x:v>
      </x:c>
      <x:c r="B4489" s="114" t="str">
        <x:v>K37</x:v>
      </x:c>
      <x:c r="C4489" s="114" t="str">
        <x:v>SAKA</x:v>
      </x:c>
      <x:c r="D4489" s="116" t="str">
        <x:v>=IF(O30="","",O30)</x:v>
      </x:c>
    </x:row>
    <x:row r="4490" ht="15" customHeight="1">
      <x:c r="A4490" s="112" t="str">
        <x:v>12</x:v>
      </x:c>
      <x:c r="B4490" s="114" t="str">
        <x:v>L37</x:v>
      </x:c>
      <x:c r="C4490" s="114" t="n">
        <x:v>5</x:v>
      </x:c>
      <x:c r="D4490" s="116"/>
    </x:row>
    <x:row r="4491" ht="15" customHeight="1">
      <x:c r="A4491" s="112" t="str">
        <x:v>12</x:v>
      </x:c>
      <x:c r="B4491" s="114" t="str">
        <x:v>M37</x:v>
      </x:c>
      <x:c r="C4491" s="114" t="n">
        <x:v>5</x:v>
      </x:c>
      <x:c r="D4491" s="116"/>
    </x:row>
    <x:row r="4492" ht="15" customHeight="1">
      <x:c r="A4492" s="112" t="str">
        <x:v>12</x:v>
      </x:c>
      <x:c r="B4492" s="114" t="str">
        <x:v>N37</x:v>
      </x:c>
      <x:c r="C4492" s="114" t="n">
        <x:v>5</x:v>
      </x:c>
      <x:c r="D4492" s="116"/>
    </x:row>
    <x:row r="4493" ht="15" customHeight="1">
      <x:c r="A4493" s="112" t="str">
        <x:v>12</x:v>
      </x:c>
      <x:c r="B4493" s="114" t="str">
        <x:v>O37</x:v>
      </x:c>
      <x:c r="C4493" s="114" t="n">
        <x:v>5</x:v>
      </x:c>
      <x:c r="D4493" s="116"/>
    </x:row>
    <x:row r="4494" ht="15" customHeight="1">
      <x:c r="A4494" s="112" t="str">
        <x:v>12</x:v>
      </x:c>
      <x:c r="B4494" s="114" t="str">
        <x:v>P37</x:v>
      </x:c>
      <x:c r="C4494" s="114" t="n">
        <x:v>5</x:v>
      </x:c>
      <x:c r="D4494" s="116"/>
    </x:row>
    <x:row r="4495" ht="15" customHeight="1">
      <x:c r="A4495" s="112" t="str">
        <x:v>12</x:v>
      </x:c>
      <x:c r="B4495" s="114" t="str">
        <x:v>AC37</x:v>
      </x:c>
      <x:c r="C4495" s="114" t="n">
        <x:v>100</x:v>
      </x:c>
      <x:c r="D4495" s="116" t="str">
        <x:v>=IF(AG37="","",IF(COUNT(L37:P37)&lt;5,"",L37/5*20+M37/5*25+N37/5*25+O37/5*15+P37/5*15))</x:v>
      </x:c>
    </x:row>
    <x:row r="4496" ht="15" customHeight="1">
      <x:c r="A4496" s="112" t="str">
        <x:v>12</x:v>
      </x:c>
      <x:c r="B4496" s="114" t="str">
        <x:v>AD37</x:v>
      </x:c>
      <x:c r="C4496" s="114" t="str">
        <x:v>Sangat Baik</x:v>
      </x:c>
      <x:c r="D4496" s="116" t="str">
        <x:v>=IF(AC37="","",IF(AC37&gt;=90,"Sangat Baik",IF(AC37&gt;=80,"Baik",IF(AC37&gt;=70,"Coaching","Underperform"))))</x:v>
      </x:c>
    </x:row>
    <x:row r="4497" ht="15" customHeight="1">
      <x:c r="A4497" s="112" t="str">
        <x:v>12</x:v>
      </x:c>
      <x:c r="B4497" s="114" t="str">
        <x:v>AE37</x:v>
      </x:c>
      <x:c r="C4497" s="114" t="str">
        <x:v>Fotografer</x:v>
      </x:c>
      <x:c r="D4497" s="116" t="str">
        <x:v>=IF(AG37="","",IF(OR(AG37="INDAH",AG37="ADDEL",AG37="AMEL",AG37="PENTIL",AG37="JIJANG"),"Admin/CS","Fotografer"))</x:v>
      </x:c>
    </x:row>
    <x:row r="4498" ht="15" customHeight="1">
      <x:c r="A4498" s="112" t="str">
        <x:v>12</x:v>
      </x:c>
      <x:c r="B4498" s="114" t="str">
        <x:v>AF37</x:v>
      </x:c>
      <x:c r="C4498" s="114" t="n">
        <x:v>1</x:v>
      </x:c>
      <x:c r="D4498" s="116" t="str">
        <x:v>=IF(OR(AG37="",COUNT(L37:P37)&lt;5),"",1)</x:v>
      </x:c>
    </x:row>
    <x:row r="4499" ht="15" customHeight="1">
      <x:c r="A4499" s="112" t="str">
        <x:v>12</x:v>
      </x:c>
      <x:c r="B4499" s="114" t="str">
        <x:v>AG37</x:v>
      </x:c>
      <x:c r="C4499" s="114" t="str">
        <x:v>SAKA</x:v>
      </x:c>
      <x:c r="D4499" s="116" t="str">
        <x:v>=IFERROR(K37,"")</x:v>
      </x:c>
    </x:row>
    <x:row r="4500" ht="15" customHeight="1">
      <x:c r="A4500" s="112" t="str">
        <x:v>12</x:v>
      </x:c>
      <x:c r="B4500" s="114" t="str">
        <x:v>B38</x:v>
      </x:c>
      <x:c r="C4500" s="114" t="n">
        <x:v>11</x:v>
      </x:c>
      <x:c r="D4500" s="116"/>
    </x:row>
    <x:row r="4501" ht="15" customHeight="1">
      <x:c r="A4501" s="112" t="str">
        <x:v>12</x:v>
      </x:c>
      <x:c r="B4501" s="114" t="str">
        <x:v>K38</x:v>
      </x:c>
      <x:c r="C4501" s="114" t="str">
        <x:v>SAKA</x:v>
      </x:c>
      <x:c r="D4501" s="116" t="str">
        <x:v>=IF(O31="","",O31)</x:v>
      </x:c>
    </x:row>
    <x:row r="4502" ht="15" customHeight="1">
      <x:c r="A4502" s="112" t="str">
        <x:v>12</x:v>
      </x:c>
      <x:c r="B4502" s="114" t="str">
        <x:v>L38</x:v>
      </x:c>
      <x:c r="C4502" s="114" t="n">
        <x:v>5</x:v>
      </x:c>
      <x:c r="D4502" s="116"/>
    </x:row>
    <x:row r="4503" ht="15" customHeight="1">
      <x:c r="A4503" s="112" t="str">
        <x:v>12</x:v>
      </x:c>
      <x:c r="B4503" s="114" t="str">
        <x:v>M38</x:v>
      </x:c>
      <x:c r="C4503" s="114" t="n">
        <x:v>5</x:v>
      </x:c>
      <x:c r="D4503" s="116"/>
    </x:row>
    <x:row r="4504" ht="15" customHeight="1">
      <x:c r="A4504" s="112" t="str">
        <x:v>12</x:v>
      </x:c>
      <x:c r="B4504" s="114" t="str">
        <x:v>N38</x:v>
      </x:c>
      <x:c r="C4504" s="114" t="n">
        <x:v>5</x:v>
      </x:c>
      <x:c r="D4504" s="116"/>
    </x:row>
    <x:row r="4505" ht="15" customHeight="1">
      <x:c r="A4505" s="112" t="str">
        <x:v>12</x:v>
      </x:c>
      <x:c r="B4505" s="114" t="str">
        <x:v>O38</x:v>
      </x:c>
      <x:c r="C4505" s="114" t="n">
        <x:v>5</x:v>
      </x:c>
      <x:c r="D4505" s="116"/>
    </x:row>
    <x:row r="4506" ht="15" customHeight="1">
      <x:c r="A4506" s="112" t="str">
        <x:v>12</x:v>
      </x:c>
      <x:c r="B4506" s="114" t="str">
        <x:v>P38</x:v>
      </x:c>
      <x:c r="C4506" s="114" t="n">
        <x:v>5</x:v>
      </x:c>
      <x:c r="D4506" s="116"/>
    </x:row>
    <x:row r="4507" ht="15" customHeight="1">
      <x:c r="A4507" s="112" t="str">
        <x:v>12</x:v>
      </x:c>
      <x:c r="B4507" s="114" t="str">
        <x:v>AC38</x:v>
      </x:c>
      <x:c r="C4507" s="114" t="n">
        <x:v>100</x:v>
      </x:c>
      <x:c r="D4507" s="116" t="str">
        <x:v>=IF(AG38="","",IF(COUNT(L38:P38)&lt;5,"",L38/5*20+M38/5*25+N38/5*25+O38/5*15+P38/5*15))</x:v>
      </x:c>
    </x:row>
    <x:row r="4508" ht="15" customHeight="1">
      <x:c r="A4508" s="112" t="str">
        <x:v>12</x:v>
      </x:c>
      <x:c r="B4508" s="114" t="str">
        <x:v>AD38</x:v>
      </x:c>
      <x:c r="C4508" s="114" t="str">
        <x:v>Sangat Baik</x:v>
      </x:c>
      <x:c r="D4508" s="116" t="str">
        <x:v>=IF(AC38="","",IF(AC38&gt;=90,"Sangat Baik",IF(AC38&gt;=80,"Baik",IF(AC38&gt;=70,"Coaching","Underperform"))))</x:v>
      </x:c>
    </x:row>
    <x:row r="4509" ht="15" customHeight="1">
      <x:c r="A4509" s="112" t="str">
        <x:v>12</x:v>
      </x:c>
      <x:c r="B4509" s="114" t="str">
        <x:v>AE38</x:v>
      </x:c>
      <x:c r="C4509" s="114" t="str">
        <x:v>Fotografer</x:v>
      </x:c>
      <x:c r="D4509" s="116" t="str">
        <x:v>=IF(AG38="","",IF(OR(AG38="INDAH",AG38="ADDEL",AG38="AMEL",AG38="PENTIL",AG38="JIJANG"),"Admin/CS","Fotografer"))</x:v>
      </x:c>
    </x:row>
    <x:row r="4510" ht="15" customHeight="1">
      <x:c r="A4510" s="112" t="str">
        <x:v>12</x:v>
      </x:c>
      <x:c r="B4510" s="114" t="str">
        <x:v>AF38</x:v>
      </x:c>
      <x:c r="C4510" s="114" t="n">
        <x:v>1</x:v>
      </x:c>
      <x:c r="D4510" s="116" t="str">
        <x:v>=IF(OR(AG38="",COUNT(L38:P38)&lt;5),"",1)</x:v>
      </x:c>
    </x:row>
    <x:row r="4511" ht="15" customHeight="1">
      <x:c r="A4511" s="112" t="str">
        <x:v>12</x:v>
      </x:c>
      <x:c r="B4511" s="114" t="str">
        <x:v>AG38</x:v>
      </x:c>
      <x:c r="C4511" s="114" t="str">
        <x:v>SAKA</x:v>
      </x:c>
      <x:c r="D4511" s="116" t="str">
        <x:v>=IFERROR(K38,"")</x:v>
      </x:c>
    </x:row>
    <x:row r="4512" ht="15" customHeight="1">
      <x:c r="A4512" s="112" t="str">
        <x:v>12</x:v>
      </x:c>
      <x:c r="B4512" s="114" t="str">
        <x:v>D39</x:v>
      </x:c>
      <x:c r="C4512" s="114" t="n">
        <x:v>700000</x:v>
      </x:c>
      <x:c r="D4512" s="116" t="str">
        <x:v>=SUM(D28:D38)</x:v>
      </x:c>
    </x:row>
    <x:row r="4513" ht="15" customHeight="1">
      <x:c r="A4513" s="112" t="str">
        <x:v>12</x:v>
      </x:c>
      <x:c r="B4513" s="114" t="str">
        <x:v>AC39</x:v>
      </x:c>
      <x:c r="C4513" s="114"/>
      <x:c r="D4513" s="116" t="str">
        <x:v>=IF(AG39="","",IF(COUNT(L39:P39)&lt;5,"",L39/5*20+M39/5*25+N39/5*25+O39/5*15+P39/5*15))</x:v>
      </x:c>
    </x:row>
    <x:row r="4514" ht="15" customHeight="1">
      <x:c r="A4514" s="112" t="str">
        <x:v>12</x:v>
      </x:c>
      <x:c r="B4514" s="114" t="str">
        <x:v>AD39</x:v>
      </x:c>
      <x:c r="C4514" s="114"/>
      <x:c r="D4514" s="116" t="str">
        <x:v>=IF(AC39="","",IF(AC39&gt;=90,"Sangat Baik",IF(AC39&gt;=80,"Baik",IF(AC39&gt;=70,"Coaching","Underperform"))))</x:v>
      </x:c>
    </x:row>
    <x:row r="4515" ht="15" customHeight="1">
      <x:c r="A4515" s="112" t="str">
        <x:v>12</x:v>
      </x:c>
      <x:c r="B4515" s="114" t="str">
        <x:v>AE39</x:v>
      </x:c>
      <x:c r="C4515" s="114"/>
      <x:c r="D4515" s="116" t="str">
        <x:v>=IF(AG39="","",IF(OR(AG39="INDAH",AG39="ADDEL",AG39="AMEL",AG39="PENTIL",AG39="JIJANG"),"Admin/CS","Fotografer"))</x:v>
      </x:c>
    </x:row>
    <x:row r="4516" ht="15" customHeight="1">
      <x:c r="A4516" s="112" t="str">
        <x:v>12</x:v>
      </x:c>
      <x:c r="B4516" s="114" t="str">
        <x:v>AF39</x:v>
      </x:c>
      <x:c r="C4516" s="114"/>
      <x:c r="D4516" s="116" t="str">
        <x:v>=IF(OR(AG39="",COUNT(L39:P39)&lt;5),"",1)</x:v>
      </x:c>
    </x:row>
    <x:row r="4517" ht="15" customHeight="1">
      <x:c r="A4517" s="112" t="str">
        <x:v>12</x:v>
      </x:c>
      <x:c r="B4517" s="114" t="str">
        <x:v>AG39</x:v>
      </x:c>
      <x:c r="C4517" s="114"/>
      <x:c r="D4517" s="116" t="str">
        <x:v>=IFERROR(K39,"")</x:v>
      </x:c>
    </x:row>
    <x:row r="4518" ht="15" customHeight="1">
      <x:c r="A4518" s="112" t="str">
        <x:v>12</x:v>
      </x:c>
      <x:c r="B4518" s="114" t="str">
        <x:v>AC40</x:v>
      </x:c>
      <x:c r="C4518" s="114"/>
      <x:c r="D4518" s="116" t="str">
        <x:v>=IF(AG40="","",IF(COUNT(L40:P40)&lt;5,"",L40/5*20+M40/5*25+N40/5*25+O40/5*15+P40/5*15))</x:v>
      </x:c>
    </x:row>
    <x:row r="4519" ht="15" customHeight="1">
      <x:c r="A4519" s="112" t="str">
        <x:v>12</x:v>
      </x:c>
      <x:c r="B4519" s="114" t="str">
        <x:v>AD40</x:v>
      </x:c>
      <x:c r="C4519" s="114"/>
      <x:c r="D4519" s="116" t="str">
        <x:v>=IF(AC40="","",IF(AC40&gt;=90,"Sangat Baik",IF(AC40&gt;=80,"Baik",IF(AC40&gt;=70,"Coaching","Underperform"))))</x:v>
      </x:c>
    </x:row>
    <x:row r="4520" ht="15" customHeight="1">
      <x:c r="A4520" s="112" t="str">
        <x:v>12</x:v>
      </x:c>
      <x:c r="B4520" s="114" t="str">
        <x:v>AE40</x:v>
      </x:c>
      <x:c r="C4520" s="114"/>
      <x:c r="D4520" s="116" t="str">
        <x:v>=IF(AG40="","",IF(OR(AG40="INDAH",AG40="ADDEL",AG40="AMEL",AG40="PENTIL",AG40="JIJANG"),"Admin/CS","Fotografer"))</x:v>
      </x:c>
    </x:row>
    <x:row r="4521" ht="15" customHeight="1">
      <x:c r="A4521" s="112" t="str">
        <x:v>12</x:v>
      </x:c>
      <x:c r="B4521" s="114" t="str">
        <x:v>AF40</x:v>
      </x:c>
      <x:c r="C4521" s="114"/>
      <x:c r="D4521" s="116" t="str">
        <x:v>=IF(OR(AG40="",COUNT(L40:P40)&lt;5),"",1)</x:v>
      </x:c>
    </x:row>
    <x:row r="4522" ht="15" customHeight="1">
      <x:c r="A4522" s="112" t="str">
        <x:v>12</x:v>
      </x:c>
      <x:c r="B4522" s="114" t="str">
        <x:v>AG40</x:v>
      </x:c>
      <x:c r="C4522" s="114"/>
      <x:c r="D4522" s="116" t="str">
        <x:v>=IFERROR(K40,"")</x:v>
      </x:c>
    </x:row>
    <x:row r="4523" ht="15" customHeight="1">
      <x:c r="A4523" s="112" t="str">
        <x:v>12</x:v>
      </x:c>
      <x:c r="B4523" s="114" t="str">
        <x:v>K41</x:v>
      </x:c>
      <x:c r="C4523" s="114" t="str">
        <x:v>Skala: 1 Sangat Kurang | 2 Kurang | 3 Cukup | 4 Baik | 5 Sangat Baik | Jika Nama kosong, 4 baris pertama otomatis mengikuti urutan Shift</x:v>
      </x:c>
      <x:c r="D4523" s="116"/>
    </x:row>
    <x:row r="4524" ht="15" customHeight="1">
      <x:c r="A4524" s="112" t="str">
        <x:v>12</x:v>
      </x:c>
      <x:c r="B4524" s="114" t="str">
        <x:v>K43</x:v>
      </x:c>
      <x:c r="C4524" s="114" t="str">
        <x:v>ADMIN FOLLOW-UP</x:v>
      </x:c>
      <x:c r="D4524" s="116"/>
    </x:row>
    <x:row r="4525" ht="15" customHeight="1">
      <x:c r="A4525" s="112" t="str">
        <x:v>12</x:v>
      </x:c>
      <x:c r="B4525" s="114" t="str">
        <x:v>K44</x:v>
      </x:c>
      <x:c r="C4525" s="114" t="str">
        <x:v>Admin</x:v>
      </x:c>
      <x:c r="D4525" s="116"/>
    </x:row>
    <x:row r="4526" ht="15" customHeight="1">
      <x:c r="A4526" s="112" t="str">
        <x:v>12</x:v>
      </x:c>
      <x:c r="B4526" s="114" t="str">
        <x:v>L44</x:v>
      </x:c>
      <x:c r="C4526" s="114" t="str">
        <x:v>Saving Contact</x:v>
      </x:c>
      <x:c r="D4526" s="116"/>
    </x:row>
    <x:row r="4527" ht="15" customHeight="1">
      <x:c r="A4527" s="112" t="str">
        <x:v>12</x:v>
      </x:c>
      <x:c r="B4527" s="114" t="str">
        <x:v>M44</x:v>
      </x:c>
      <x:c r="C4527" s="114" t="str">
        <x:v>Reminder</x:v>
      </x:c>
      <x:c r="D4527" s="116"/>
    </x:row>
    <x:row r="4528" ht="15" customHeight="1">
      <x:c r="A4528" s="112" t="str">
        <x:v>12</x:v>
      </x:c>
      <x:c r="B4528" s="114" t="str">
        <x:v>K45</x:v>
      </x:c>
      <x:c r="C4528" s="114" t="str">
        <x:v>AMEL</x:v>
      </x:c>
      <x:c r="D4528" s="116" t="str">
        <x:v>=IF(O28="","",O28)</x:v>
      </x:c>
    </x:row>
    <x:row r="4529" ht="15" customHeight="1">
      <x:c r="A4529" s="112" t="str">
        <x:v>12</x:v>
      </x:c>
      <x:c r="B4529" s="114" t="str">
        <x:v>L45</x:v>
      </x:c>
      <x:c r="C4529" s="114" t="n">
        <x:v>8</x:v>
      </x:c>
      <x:c r="D4529" s="116"/>
    </x:row>
    <x:row r="4530" ht="15" customHeight="1">
      <x:c r="A4530" s="112" t="str">
        <x:v>12</x:v>
      </x:c>
      <x:c r="B4530" s="114" t="str">
        <x:v>K46</x:v>
      </x:c>
      <x:c r="C4530" s="114" t="str">
        <x:v>INDAH</x:v>
      </x:c>
      <x:c r="D4530" s="116" t="str">
        <x:v>=IF(O29="","",O29)</x:v>
      </x:c>
    </x:row>
    <x:row r="4531" ht="15" customHeight="1">
      <x:c r="A4531" s="112" t="str">
        <x:v>12</x:v>
      </x:c>
      <x:c r="B4531" s="114" t="str">
        <x:v>L46</x:v>
      </x:c>
      <x:c r="C4531" s="114" t="n">
        <x:v>5</x:v>
      </x:c>
      <x:c r="D4531" s="116"/>
    </x:row>
    <x:row r="4532" ht="15" customHeight="1">
      <x:c r="A4532" s="112" t="str">
        <x:v>12</x:v>
      </x:c>
      <x:c r="B4532" s="114" t="str">
        <x:v>M46</x:v>
      </x:c>
      <x:c r="C4532" s="114" t="str">
        <x:v>5R</x:v>
      </x:c>
      <x:c r="D4532" s="116"/>
    </x:row>
    <x:row r="4533" ht="15" customHeight="1">
      <x:c r="A4533" s="112" t="str">
        <x:v>12</x:v>
      </x:c>
      <x:c r="B4533" s="114" t="str">
        <x:v>K48</x:v>
      </x:c>
      <x:c r="C4533" s="114" t="str">
        <x:v>TODAY | LEADS &amp; TRANSAKSI</x:v>
      </x:c>
      <x:c r="D4533" s="116"/>
    </x:row>
    <x:row r="4534" ht="15" customHeight="1">
      <x:c r="A4534" s="112" t="str">
        <x:v>12</x:v>
      </x:c>
      <x:c r="B4534" s="114" t="str">
        <x:v>K49</x:v>
      </x:c>
      <x:c r="C4534" s="114" t="str">
        <x:v>Leads</x:v>
      </x:c>
      <x:c r="D4534" s="116"/>
    </x:row>
    <x:row r="4535" ht="15" customHeight="1">
      <x:c r="A4535" s="112" t="str">
        <x:v>12</x:v>
      </x:c>
      <x:c r="B4535" s="114" t="str">
        <x:v>M49</x:v>
      </x:c>
      <x:c r="C4535" s="114" t="n">
        <x:v>32</x:v>
      </x:c>
      <x:c r="D4535" s="116"/>
    </x:row>
    <x:row r="4536" ht="15" customHeight="1">
      <x:c r="A4536" s="112" t="str">
        <x:v>12</x:v>
      </x:c>
      <x:c r="B4536" s="114" t="str">
        <x:v>K50</x:v>
      </x:c>
      <x:c r="C4536" s="114" t="str">
        <x:v>Total DP</x:v>
      </x:c>
      <x:c r="D4536" s="116"/>
    </x:row>
    <x:row r="4537" ht="15" customHeight="1">
      <x:c r="A4537" s="112" t="str">
        <x:v>12</x:v>
      </x:c>
      <x:c r="B4537" s="114" t="str">
        <x:v>M50</x:v>
      </x:c>
      <x:c r="C4537" s="114" t="n">
        <x:v>11</x:v>
      </x:c>
      <x:c r="D4537" s="116" t="str">
        <x:v>=COUNTIF($I$4:$I$26,"DP")</x:v>
      </x:c>
    </x:row>
    <x:row r="4538" ht="15" customHeight="1">
      <x:c r="A4538" s="112" t="str">
        <x:v>12</x:v>
      </x:c>
      <x:c r="B4538" s="114" t="str">
        <x:v>K51</x:v>
      </x:c>
      <x:c r="C4538" s="114" t="str">
        <x:v>Sesi Foto</x:v>
      </x:c>
      <x:c r="D4538" s="116"/>
    </x:row>
    <x:row r="4539" ht="15" customHeight="1">
      <x:c r="A4539" s="112" t="str">
        <x:v>12</x:v>
      </x:c>
      <x:c r="B4539" s="114" t="str">
        <x:v>M51</x:v>
      </x:c>
      <x:c r="C4539" s="114" t="n">
        <x:v>8</x:v>
      </x:c>
      <x:c r="D4539" s="116" t="str">
        <x:v>=COUNTIFS($I$4:$I$26,"&lt;&gt;DP",$I$4:$I$26,"&lt;&gt;")</x:v>
      </x:c>
    </x:row>
    <x:row r="4540" ht="15" customHeight="1">
      <x:c r="A4540" s="112" t="str">
        <x:v>12</x:v>
      </x:c>
      <x:c r="B4540" s="114" t="str">
        <x:v>K52</x:v>
      </x:c>
      <x:c r="C4540" s="114" t="str">
        <x:v>Jumlah Transaksi Harian</x:v>
      </x:c>
      <x:c r="D4540" s="116"/>
    </x:row>
    <x:row r="4541" ht="15" customHeight="1">
      <x:c r="A4541" s="112" t="str">
        <x:v>12</x:v>
      </x:c>
      <x:c r="B4541" s="114" t="str">
        <x:v>M52</x:v>
      </x:c>
      <x:c r="C4541" s="114" t="n">
        <x:v>19</x:v>
      </x:c>
      <x:c r="D4541" s="116" t="str">
        <x:v>=M50+M51</x:v>
      </x:c>
    </x:row>
    <x:row r="4542" ht="15" customHeight="1">
      <x:c r="A4542" s="112" t="str">
        <x:v>12</x:v>
      </x:c>
      <x:c r="B4542" s="114" t="str">
        <x:v>K53</x:v>
      </x:c>
      <x:c r="C4542" s="114" t="str">
        <x:v>Conversion Rate</x:v>
      </x:c>
      <x:c r="D4542" s="116"/>
    </x:row>
    <x:row r="4543" ht="15" customHeight="1">
      <x:c r="A4543" s="112" t="str">
        <x:v>12</x:v>
      </x:c>
      <x:c r="B4543" s="114" t="str">
        <x:v>M53</x:v>
      </x:c>
      <x:c r="C4543" s="114" t="n">
        <x:v>0.34375</x:v>
      </x:c>
      <x:c r="D4543" s="116" t="str">
        <x:v>=IF(OR(M49="",M49=0),"",M50/M49)</x:v>
      </x:c>
    </x:row>
    <x:row r="4544" ht="15" customHeight="1">
      <x:c r="A4544" s="112" t="str">
        <x:v>13</x:v>
      </x:c>
      <x:c r="B4544" s="114" t="str">
        <x:v>B2</x:v>
      </x:c>
      <x:c r="C4544" s="114" t="str">
        <x:v>No</x:v>
      </x:c>
      <x:c r="D4544" s="116"/>
    </x:row>
    <x:row r="4545" ht="15" customHeight="1">
      <x:c r="A4545" s="112" t="str">
        <x:v>13</x:v>
      </x:c>
      <x:c r="B4545" s="114" t="str">
        <x:v>C2</x:v>
      </x:c>
      <x:c r="C4545" s="114" t="str">
        <x:v>Nama</x:v>
      </x:c>
      <x:c r="D4545" s="116"/>
    </x:row>
    <x:row r="4546" ht="15" customHeight="1">
      <x:c r="A4546" s="112" t="str">
        <x:v>13</x:v>
      </x:c>
      <x:c r="B4546" s="114" t="str">
        <x:v>D2</x:v>
      </x:c>
      <x:c r="C4546" s="114" t="str">
        <x:v>Paket</x:v>
      </x:c>
      <x:c r="D4546" s="116"/>
    </x:row>
    <x:row r="4547" ht="15" customHeight="1">
      <x:c r="A4547" s="112" t="str">
        <x:v>13</x:v>
      </x:c>
      <x:c r="B4547" s="114" t="str">
        <x:v>E2</x:v>
      </x:c>
      <x:c r="C4547" s="114" t="str">
        <x:v>Q</x:v>
      </x:c>
      <x:c r="D4547" s="116"/>
    </x:row>
    <x:row r="4548" ht="15" customHeight="1">
      <x:c r="A4548" s="112" t="str">
        <x:v>13</x:v>
      </x:c>
      <x:c r="B4548" s="114" t="str">
        <x:v>F2</x:v>
      </x:c>
      <x:c r="C4548" s="114" t="str">
        <x:v>Tanggal Foto</x:v>
      </x:c>
      <x:c r="D4548" s="116"/>
    </x:row>
    <x:row r="4549" ht="15" customHeight="1">
      <x:c r="A4549" s="112" t="str">
        <x:v>13</x:v>
      </x:c>
      <x:c r="B4549" s="114" t="str">
        <x:v>G2</x:v>
      </x:c>
      <x:c r="C4549" s="114" t="str">
        <x:v>Pemasukan</x:v>
      </x:c>
      <x:c r="D4549" s="116"/>
    </x:row>
    <x:row r="4550" ht="15" customHeight="1">
      <x:c r="A4550" s="112" t="str">
        <x:v>13</x:v>
      </x:c>
      <x:c r="B4550" s="114" t="str">
        <x:v>I2</x:v>
      </x:c>
      <x:c r="C4550" s="114" t="str">
        <x:v>Keterangan</x:v>
      </x:c>
      <x:c r="D4550" s="116"/>
    </x:row>
    <x:row r="4551" ht="15" customHeight="1">
      <x:c r="A4551" s="112" t="str">
        <x:v>13</x:v>
      </x:c>
      <x:c r="B4551" s="114" t="str">
        <x:v>L2</x:v>
      </x:c>
      <x:c r="C4551" s="114" t="str">
        <x:v>Admin</x:v>
      </x:c>
      <x:c r="D4551" s="116"/>
    </x:row>
    <x:row r="4552" ht="15" customHeight="1">
      <x:c r="A4552" s="112" t="str">
        <x:v>13</x:v>
      </x:c>
      <x:c r="B4552" s="114" t="str">
        <x:v>M2</x:v>
      </x:c>
      <x:c r="C4552" s="114" t="str">
        <x:v>Fotogarfer</x:v>
      </x:c>
      <x:c r="D4552" s="116"/>
    </x:row>
    <x:row r="4553" ht="15" customHeight="1">
      <x:c r="A4553" s="112" t="str">
        <x:v>13</x:v>
      </x:c>
      <x:c r="B4553" s="114" t="str">
        <x:v>N2</x:v>
      </x:c>
      <x:c r="C4553" s="114" t="str">
        <x:v>Post Prod</x:v>
      </x:c>
      <x:c r="D4553" s="116"/>
    </x:row>
    <x:row r="4554" ht="15" customHeight="1">
      <x:c r="A4554" s="112" t="str">
        <x:v>13</x:v>
      </x:c>
      <x:c r="B4554" s="114" t="str">
        <x:v>G3</x:v>
      </x:c>
      <x:c r="C4554" s="114" t="str">
        <x:v>Cash</x:v>
      </x:c>
      <x:c r="D4554" s="116"/>
    </x:row>
    <x:row r="4555" ht="15" customHeight="1">
      <x:c r="A4555" s="112" t="str">
        <x:v>13</x:v>
      </x:c>
      <x:c r="B4555" s="114" t="str">
        <x:v>H3</x:v>
      </x:c>
      <x:c r="C4555" s="114" t="str">
        <x:v>Transfer</x:v>
      </x:c>
      <x:c r="D4555" s="116"/>
    </x:row>
    <x:row r="4556" ht="15" customHeight="1">
      <x:c r="A4556" s="112" t="str">
        <x:v>13</x:v>
      </x:c>
      <x:c r="B4556" s="114" t="str">
        <x:v>I3</x:v>
      </x:c>
      <x:c r="C4556" s="114" t="str">
        <x:v>Pembayaran</x:v>
      </x:c>
      <x:c r="D4556" s="116"/>
    </x:row>
    <x:row r="4557" ht="15" customHeight="1">
      <x:c r="A4557" s="112" t="str">
        <x:v>13</x:v>
      </x:c>
      <x:c r="B4557" s="114" t="str">
        <x:v>J3</x:v>
      </x:c>
      <x:c r="C4557" s="114" t="str">
        <x:v>All File</x:v>
      </x:c>
      <x:c r="D4557" s="116"/>
    </x:row>
    <x:row r="4558" ht="15" customHeight="1">
      <x:c r="A4558" s="112" t="str">
        <x:v>13</x:v>
      </x:c>
      <x:c r="B4558" s="114" t="str">
        <x:v>K3</x:v>
      </x:c>
      <x:c r="C4558" s="114" t="str">
        <x:v>File Edit </x:v>
      </x:c>
      <x:c r="D4558" s="116"/>
    </x:row>
    <x:row r="4559" ht="15" customHeight="1">
      <x:c r="A4559" s="112" t="str">
        <x:v>13</x:v>
      </x:c>
      <x:c r="B4559" s="114" t="str">
        <x:v>N3</x:v>
      </x:c>
      <x:c r="C4559" s="114" t="str">
        <x:v>Editan/FG</x:v>
      </x:c>
      <x:c r="D4559" s="116"/>
    </x:row>
    <x:row r="4560" ht="15" customHeight="1">
      <x:c r="A4560" s="112" t="str">
        <x:v>13</x:v>
      </x:c>
      <x:c r="B4560" s="114" t="str">
        <x:v>O3</x:v>
      </x:c>
      <x:c r="C4560" s="114" t="str">
        <x:v>Cetakan/Fame</x:v>
      </x:c>
      <x:c r="D4560" s="116"/>
    </x:row>
    <x:row r="4561" ht="15" customHeight="1">
      <x:c r="A4561" s="112" t="str">
        <x:v>13</x:v>
      </x:c>
      <x:c r="B4561" s="114" t="str">
        <x:v>P3</x:v>
      </x:c>
      <x:c r="C4561" s="114" t="str">
        <x:v>Diambil/Date</x:v>
      </x:c>
      <x:c r="D4561" s="116"/>
    </x:row>
    <x:row r="4562" ht="15" customHeight="1">
      <x:c r="A4562" s="112" t="str">
        <x:v>13</x:v>
      </x:c>
      <x:c r="B4562" s="114" t="str">
        <x:v>B4</x:v>
      </x:c>
      <x:c r="C4562" s="114" t="n">
        <x:v>1</x:v>
      </x:c>
      <x:c r="D4562" s="116"/>
    </x:row>
    <x:row r="4563" ht="15" customHeight="1">
      <x:c r="A4563" s="112" t="str">
        <x:v>13</x:v>
      </x:c>
      <x:c r="B4563" s="114" t="str">
        <x:v>C4</x:v>
      </x:c>
      <x:c r="C4563" s="114" t="str">
        <x:v>Syifa Zulfa</x:v>
      </x:c>
      <x:c r="D4563" s="116"/>
    </x:row>
    <x:row r="4564" ht="15" customHeight="1">
      <x:c r="A4564" s="112" t="str">
        <x:v>13</x:v>
      </x:c>
      <x:c r="B4564" s="114" t="str">
        <x:v>D4</x:v>
      </x:c>
      <x:c r="C4564" s="114" t="str">
        <x:v>Graduation Premium</x:v>
      </x:c>
      <x:c r="D4564" s="116"/>
    </x:row>
    <x:row r="4565" ht="15" customHeight="1">
      <x:c r="A4565" s="112" t="str">
        <x:v>13</x:v>
      </x:c>
      <x:c r="B4565" s="114" t="str">
        <x:v>F4</x:v>
      </x:c>
      <x:c r="C4565" s="114" t="str">
        <x:v>2026-10-03T00:00:00</x:v>
      </x:c>
      <x:c r="D4565" s="116"/>
    </x:row>
    <x:row r="4566" ht="15" customHeight="1">
      <x:c r="A4566" s="112" t="str">
        <x:v>13</x:v>
      </x:c>
      <x:c r="B4566" s="114" t="str">
        <x:v>H4</x:v>
      </x:c>
      <x:c r="C4566" s="114" t="n">
        <x:v>100000</x:v>
      </x:c>
      <x:c r="D4566" s="116"/>
    </x:row>
    <x:row r="4567" ht="15" customHeight="1">
      <x:c r="A4567" s="112" t="str">
        <x:v>13</x:v>
      </x:c>
      <x:c r="B4567" s="114" t="str">
        <x:v>I4</x:v>
      </x:c>
      <x:c r="C4567" s="114" t="str">
        <x:v>DP</x:v>
      </x:c>
      <x:c r="D4567" s="116"/>
    </x:row>
    <x:row r="4568" ht="15" customHeight="1">
      <x:c r="A4568" s="112" t="str">
        <x:v>13</x:v>
      </x:c>
      <x:c r="B4568" s="114" t="str">
        <x:v>L4</x:v>
      </x:c>
      <x:c r="C4568" s="114" t="str">
        <x:v>INDAH</x:v>
      </x:c>
      <x:c r="D4568" s="116"/>
    </x:row>
    <x:row r="4569" ht="15" customHeight="1">
      <x:c r="A4569" s="112" t="str">
        <x:v>13</x:v>
      </x:c>
      <x:c r="B4569" s="114" t="str">
        <x:v>B5</x:v>
      </x:c>
      <x:c r="C4569" s="114" t="n">
        <x:v>2</x:v>
      </x:c>
      <x:c r="D4569" s="116"/>
    </x:row>
    <x:row r="4570" ht="15" customHeight="1">
      <x:c r="A4570" s="112" t="str">
        <x:v>13</x:v>
      </x:c>
      <x:c r="B4570" s="114" t="str">
        <x:v>C5</x:v>
      </x:c>
      <x:c r="C4570" s="114" t="str">
        <x:v>Anjani</x:v>
      </x:c>
      <x:c r="D4570" s="116"/>
    </x:row>
    <x:row r="4571" ht="15" customHeight="1">
      <x:c r="A4571" s="112" t="str">
        <x:v>13</x:v>
      </x:c>
      <x:c r="B4571" s="114" t="str">
        <x:v>D5</x:v>
      </x:c>
      <x:c r="C4571" s="114" t="str">
        <x:v>Graduation</x:v>
      </x:c>
      <x:c r="D4571" s="116"/>
    </x:row>
    <x:row r="4572" ht="15" customHeight="1">
      <x:c r="A4572" s="112" t="str">
        <x:v>13</x:v>
      </x:c>
      <x:c r="B4572" s="114" t="str">
        <x:v>F5</x:v>
      </x:c>
      <x:c r="C4572" s="114" t="str">
        <x:v>2026-09-13T00:00:00</x:v>
      </x:c>
      <x:c r="D4572" s="116"/>
    </x:row>
    <x:row r="4573" ht="15" customHeight="1">
      <x:c r="A4573" s="112" t="str">
        <x:v>13</x:v>
      </x:c>
      <x:c r="B4573" s="114" t="str">
        <x:v>H5</x:v>
      </x:c>
      <x:c r="C4573" s="114" t="n">
        <x:v>250000</x:v>
      </x:c>
      <x:c r="D4573" s="116"/>
    </x:row>
    <x:row r="4574" ht="15" customHeight="1">
      <x:c r="A4574" s="112" t="str">
        <x:v>13</x:v>
      </x:c>
      <x:c r="B4574" s="114" t="str">
        <x:v>I5</x:v>
      </x:c>
      <x:c r="C4574" s="114" t="str">
        <x:v>Lunas</x:v>
      </x:c>
      <x:c r="D4574" s="116"/>
    </x:row>
    <x:row r="4575" ht="15" customHeight="1">
      <x:c r="A4575" s="112" t="str">
        <x:v>13</x:v>
      </x:c>
      <x:c r="B4575" s="114" t="str">
        <x:v>J5</x:v>
      </x:c>
      <x:c r="C4575" s="114" t="str">
        <x:v>Uploaded</x:v>
      </x:c>
      <x:c r="D4575" s="116"/>
    </x:row>
    <x:row r="4576" ht="15" customHeight="1">
      <x:c r="A4576" s="112" t="str">
        <x:v>13</x:v>
      </x:c>
      <x:c r="B4576" s="114" t="str">
        <x:v>K5</x:v>
      </x:c>
      <x:c r="C4576" s="114" t="str">
        <x:v>Pending</x:v>
      </x:c>
      <x:c r="D4576" s="116"/>
    </x:row>
    <x:row r="4577" ht="15" customHeight="1">
      <x:c r="A4577" s="112" t="str">
        <x:v>13</x:v>
      </x:c>
      <x:c r="B4577" s="114" t="str">
        <x:v>L5</x:v>
      </x:c>
      <x:c r="C4577" s="114" t="str">
        <x:v>INDAH</x:v>
      </x:c>
      <x:c r="D4577" s="116"/>
    </x:row>
    <x:row r="4578" ht="15" customHeight="1">
      <x:c r="A4578" s="112" t="str">
        <x:v>13</x:v>
      </x:c>
      <x:c r="B4578" s="114" t="str">
        <x:v>M5</x:v>
      </x:c>
      <x:c r="C4578" s="114" t="str">
        <x:v>SAKA</x:v>
      </x:c>
      <x:c r="D4578" s="116"/>
    </x:row>
    <x:row r="4579" ht="15" customHeight="1">
      <x:c r="A4579" s="112" t="str">
        <x:v>13</x:v>
      </x:c>
      <x:c r="B4579" s="114" t="str">
        <x:v>B6</x:v>
      </x:c>
      <x:c r="C4579" s="114" t="n">
        <x:v>3</x:v>
      </x:c>
      <x:c r="D4579" s="116"/>
    </x:row>
    <x:row r="4580" ht="15" customHeight="1">
      <x:c r="A4580" s="112" t="str">
        <x:v>13</x:v>
      </x:c>
      <x:c r="B4580" s="114" t="str">
        <x:v>C6</x:v>
      </x:c>
      <x:c r="C4580" s="114" t="str">
        <x:v>Syska</x:v>
      </x:c>
      <x:c r="D4580" s="116"/>
    </x:row>
    <x:row r="4581" ht="15" customHeight="1">
      <x:c r="A4581" s="112" t="str">
        <x:v>13</x:v>
      </x:c>
      <x:c r="B4581" s="114" t="str">
        <x:v>D6</x:v>
      </x:c>
      <x:c r="C4581" s="114" t="str">
        <x:v>Graduation</x:v>
      </x:c>
      <x:c r="D4581" s="116"/>
    </x:row>
    <x:row r="4582" ht="15" customHeight="1">
      <x:c r="A4582" s="112" t="str">
        <x:v>13</x:v>
      </x:c>
      <x:c r="B4582" s="114" t="str">
        <x:v>F6</x:v>
      </x:c>
      <x:c r="C4582" s="114" t="str">
        <x:v>2026-10-06T00:00:00</x:v>
      </x:c>
      <x:c r="D4582" s="116"/>
    </x:row>
    <x:row r="4583" ht="15" customHeight="1">
      <x:c r="A4583" s="112" t="str">
        <x:v>13</x:v>
      </x:c>
      <x:c r="B4583" s="114" t="str">
        <x:v>H6</x:v>
      </x:c>
      <x:c r="C4583" s="114" t="n">
        <x:v>100000</x:v>
      </x:c>
      <x:c r="D4583" s="116"/>
    </x:row>
    <x:row r="4584" ht="15" customHeight="1">
      <x:c r="A4584" s="112" t="str">
        <x:v>13</x:v>
      </x:c>
      <x:c r="B4584" s="114" t="str">
        <x:v>I6</x:v>
      </x:c>
      <x:c r="C4584" s="114" t="str">
        <x:v>DP</x:v>
      </x:c>
      <x:c r="D4584" s="116"/>
    </x:row>
    <x:row r="4585" ht="15" customHeight="1">
      <x:c r="A4585" s="112" t="str">
        <x:v>13</x:v>
      </x:c>
      <x:c r="B4585" s="114" t="str">
        <x:v>L6</x:v>
      </x:c>
      <x:c r="C4585" s="114" t="str">
        <x:v>INDAH</x:v>
      </x:c>
      <x:c r="D4585" s="116"/>
    </x:row>
    <x:row r="4586" ht="15" customHeight="1">
      <x:c r="A4586" s="112" t="str">
        <x:v>13</x:v>
      </x:c>
      <x:c r="B4586" s="114" t="str">
        <x:v>B7</x:v>
      </x:c>
      <x:c r="C4586" s="114" t="n">
        <x:v>4</x:v>
      </x:c>
      <x:c r="D4586" s="116"/>
    </x:row>
    <x:row r="4587" ht="15" customHeight="1">
      <x:c r="A4587" s="112" t="str">
        <x:v>13</x:v>
      </x:c>
      <x:c r="B4587" s="114" t="str">
        <x:v>C7</x:v>
      </x:c>
      <x:c r="C4587" s="114" t="str">
        <x:v>HANA</x:v>
      </x:c>
      <x:c r="D4587" s="116"/>
    </x:row>
    <x:row r="4588" ht="15" customHeight="1">
      <x:c r="A4588" s="112" t="str">
        <x:v>13</x:v>
      </x:c>
      <x:c r="B4588" s="114" t="str">
        <x:v>D7</x:v>
      </x:c>
      <x:c r="C4588" s="114" t="str">
        <x:v>Large Group</x:v>
      </x:c>
      <x:c r="D4588" s="116"/>
    </x:row>
    <x:row r="4589" ht="15" customHeight="1">
      <x:c r="A4589" s="112" t="str">
        <x:v>13</x:v>
      </x:c>
      <x:c r="B4589" s="114" t="str">
        <x:v>F7</x:v>
      </x:c>
      <x:c r="C4589" s="114" t="str">
        <x:v>2026-09-13T00:00:00</x:v>
      </x:c>
      <x:c r="D4589" s="116"/>
    </x:row>
    <x:row r="4590" ht="15" customHeight="1">
      <x:c r="A4590" s="112" t="str">
        <x:v>13</x:v>
      </x:c>
      <x:c r="B4590" s="114" t="str">
        <x:v>H7</x:v>
      </x:c>
      <x:c r="C4590" s="114" t="n">
        <x:v>100000</x:v>
      </x:c>
      <x:c r="D4590" s="116"/>
    </x:row>
    <x:row r="4591" ht="15" customHeight="1">
      <x:c r="A4591" s="112" t="str">
        <x:v>13</x:v>
      </x:c>
      <x:c r="B4591" s="114" t="str">
        <x:v>I7</x:v>
      </x:c>
      <x:c r="C4591" s="114" t="str">
        <x:v>DP</x:v>
      </x:c>
      <x:c r="D4591" s="116"/>
    </x:row>
    <x:row r="4592" ht="15" customHeight="1">
      <x:c r="A4592" s="112" t="str">
        <x:v>13</x:v>
      </x:c>
      <x:c r="B4592" s="114" t="str">
        <x:v>L7</x:v>
      </x:c>
      <x:c r="C4592" s="114" t="str">
        <x:v>INDAH</x:v>
      </x:c>
      <x:c r="D4592" s="116"/>
    </x:row>
    <x:row r="4593" ht="15" customHeight="1">
      <x:c r="A4593" s="112" t="str">
        <x:v>13</x:v>
      </x:c>
      <x:c r="B4593" s="114" t="str">
        <x:v>B8</x:v>
      </x:c>
      <x:c r="C4593" s="114" t="n">
        <x:v>5</x:v>
      </x:c>
      <x:c r="D4593" s="116"/>
    </x:row>
    <x:row r="4594" ht="15" customHeight="1">
      <x:c r="A4594" s="112" t="str">
        <x:v>13</x:v>
      </x:c>
      <x:c r="B4594" s="114" t="str">
        <x:v>C8</x:v>
      </x:c>
      <x:c r="C4594" s="114" t="str">
        <x:v>Kelasmodeling.id pwt</x:v>
      </x:c>
      <x:c r="D4594" s="116"/>
    </x:row>
    <x:row r="4595" ht="15" customHeight="1">
      <x:c r="A4595" s="112" t="str">
        <x:v>13</x:v>
      </x:c>
      <x:c r="B4595" s="114" t="str">
        <x:v>D8</x:v>
      </x:c>
      <x:c r="C4595" s="114" t="str">
        <x:v>Single</x:v>
      </x:c>
      <x:c r="D4595" s="116"/>
    </x:row>
    <x:row r="4596" ht="15" customHeight="1">
      <x:c r="A4596" s="112" t="str">
        <x:v>13</x:v>
      </x:c>
      <x:c r="B4596" s="114" t="str">
        <x:v>E8</x:v>
      </x:c>
      <x:c r="C4596" s="114" t="n">
        <x:v>5</x:v>
      </x:c>
      <x:c r="D4596" s="116"/>
    </x:row>
    <x:row r="4597" ht="15" customHeight="1">
      <x:c r="A4597" s="112" t="str">
        <x:v>13</x:v>
      </x:c>
      <x:c r="B4597" s="114" t="str">
        <x:v>F8</x:v>
      </x:c>
      <x:c r="C4597" s="114" t="str">
        <x:v>2026-09-13T00:00:00</x:v>
      </x:c>
      <x:c r="D4597" s="116"/>
    </x:row>
    <x:row r="4598" ht="15" customHeight="1">
      <x:c r="A4598" s="112" t="str">
        <x:v>13</x:v>
      </x:c>
      <x:c r="B4598" s="114" t="str">
        <x:v>G8</x:v>
      </x:c>
      <x:c r="C4598" s="114" t="n">
        <x:v>0</x:v>
      </x:c>
      <x:c r="D4598" s="116"/>
    </x:row>
    <x:row r="4599" ht="15" customHeight="1">
      <x:c r="A4599" s="112" t="str">
        <x:v>13</x:v>
      </x:c>
      <x:c r="B4599" s="114" t="str">
        <x:v>H8</x:v>
      </x:c>
      <x:c r="C4599" s="114" t="n">
        <x:v>0</x:v>
      </x:c>
      <x:c r="D4599" s="116"/>
    </x:row>
    <x:row r="4600" ht="15" customHeight="1">
      <x:c r="A4600" s="112" t="str">
        <x:v>13</x:v>
      </x:c>
      <x:c r="B4600" s="114" t="str">
        <x:v>I8</x:v>
      </x:c>
      <x:c r="C4600" s="114" t="str">
        <x:v>Lunas</x:v>
      </x:c>
      <x:c r="D4600" s="116"/>
    </x:row>
    <x:row r="4601" ht="15" customHeight="1">
      <x:c r="A4601" s="112" t="str">
        <x:v>13</x:v>
      </x:c>
      <x:c r="B4601" s="114" t="str">
        <x:v>J8</x:v>
      </x:c>
      <x:c r="C4601" s="114" t="str">
        <x:v>Uploaded</x:v>
      </x:c>
      <x:c r="D4601" s="116"/>
    </x:row>
    <x:row r="4602" ht="15" customHeight="1">
      <x:c r="A4602" s="112" t="str">
        <x:v>13</x:v>
      </x:c>
      <x:c r="B4602" s="114" t="str">
        <x:v>K8</x:v>
      </x:c>
      <x:c r="C4602" s="114" t="str">
        <x:v>Uploaded</x:v>
      </x:c>
      <x:c r="D4602" s="116"/>
    </x:row>
    <x:row r="4603" ht="15" customHeight="1">
      <x:c r="A4603" s="112" t="str">
        <x:v>13</x:v>
      </x:c>
      <x:c r="B4603" s="114" t="str">
        <x:v>L8</x:v>
      </x:c>
      <x:c r="C4603" s="114" t="str">
        <x:v>INDAH</x:v>
      </x:c>
      <x:c r="D4603" s="116"/>
    </x:row>
    <x:row r="4604" ht="15" customHeight="1">
      <x:c r="A4604" s="112" t="str">
        <x:v>13</x:v>
      </x:c>
      <x:c r="B4604" s="114" t="str">
        <x:v>M8</x:v>
      </x:c>
      <x:c r="C4604" s="114" t="str">
        <x:v>SAKA</x:v>
      </x:c>
      <x:c r="D4604" s="116"/>
    </x:row>
    <x:row r="4605" ht="15" customHeight="1">
      <x:c r="A4605" s="112" t="str">
        <x:v>13</x:v>
      </x:c>
      <x:c r="B4605" s="114" t="str">
        <x:v>B9</x:v>
      </x:c>
      <x:c r="C4605" s="114" t="n">
        <x:v>6</x:v>
      </x:c>
      <x:c r="D4605" s="116"/>
    </x:row>
    <x:row r="4606" ht="15" customHeight="1">
      <x:c r="A4606" s="112" t="str">
        <x:v>13</x:v>
      </x:c>
      <x:c r="B4606" s="114" t="str">
        <x:v>C9</x:v>
      </x:c>
      <x:c r="C4606" s="114" t="str">
        <x:v>Zara (Kelas modeling)</x:v>
      </x:c>
      <x:c r="D4606" s="116"/>
    </x:row>
    <x:row r="4607" ht="15" customHeight="1">
      <x:c r="A4607" s="112" t="str">
        <x:v>13</x:v>
      </x:c>
      <x:c r="B4607" s="114" t="str">
        <x:v>D9</x:v>
      </x:c>
      <x:c r="C4607" s="114" t="str">
        <x:v>All file</x:v>
      </x:c>
      <x:c r="D4607" s="116"/>
    </x:row>
    <x:row r="4608" ht="15" customHeight="1">
      <x:c r="A4608" s="112" t="str">
        <x:v>13</x:v>
      </x:c>
      <x:c r="B4608" s="114" t="str">
        <x:v>F9</x:v>
      </x:c>
      <x:c r="C4608" s="114" t="str">
        <x:v>2026-09-13T00:00:00</x:v>
      </x:c>
      <x:c r="D4608" s="116"/>
    </x:row>
    <x:row r="4609" ht="15" customHeight="1">
      <x:c r="A4609" s="112" t="str">
        <x:v>13</x:v>
      </x:c>
      <x:c r="B4609" s="114" t="str">
        <x:v>H9</x:v>
      </x:c>
      <x:c r="C4609" s="114" t="n">
        <x:v>50000</x:v>
      </x:c>
      <x:c r="D4609" s="116"/>
    </x:row>
    <x:row r="4610" ht="15" customHeight="1">
      <x:c r="A4610" s="112" t="str">
        <x:v>13</x:v>
      </x:c>
      <x:c r="B4610" s="114" t="str">
        <x:v>I9</x:v>
      </x:c>
      <x:c r="C4610" s="114" t="str">
        <x:v>Lunas</x:v>
      </x:c>
      <x:c r="D4610" s="116"/>
    </x:row>
    <x:row r="4611" ht="15" customHeight="1">
      <x:c r="A4611" s="112" t="str">
        <x:v>13</x:v>
      </x:c>
      <x:c r="B4611" s="114" t="str">
        <x:v>L9</x:v>
      </x:c>
      <x:c r="C4611" s="114" t="str">
        <x:v>INDAH</x:v>
      </x:c>
      <x:c r="D4611" s="116"/>
    </x:row>
    <x:row r="4612" ht="15" customHeight="1">
      <x:c r="A4612" s="112" t="str">
        <x:v>13</x:v>
      </x:c>
      <x:c r="B4612" s="114" t="str">
        <x:v>B10</x:v>
      </x:c>
      <x:c r="C4612" s="114" t="n">
        <x:v>7</x:v>
      </x:c>
      <x:c r="D4612" s="116"/>
    </x:row>
    <x:row r="4613" ht="15" customHeight="1">
      <x:c r="A4613" s="112" t="str">
        <x:v>13</x:v>
      </x:c>
      <x:c r="B4613" s="114" t="str">
        <x:v>C10</x:v>
      </x:c>
      <x:c r="C4613" s="114" t="str">
        <x:v>Arum  (Kelas modeling)</x:v>
      </x:c>
      <x:c r="D4613" s="116"/>
    </x:row>
    <x:row r="4614" ht="15" customHeight="1">
      <x:c r="A4614" s="112" t="str">
        <x:v>13</x:v>
      </x:c>
      <x:c r="B4614" s="114" t="str">
        <x:v>D10</x:v>
      </x:c>
      <x:c r="C4614" s="114" t="str">
        <x:v>All file</x:v>
      </x:c>
      <x:c r="D4614" s="116"/>
    </x:row>
    <x:row r="4615" ht="15" customHeight="1">
      <x:c r="A4615" s="112" t="str">
        <x:v>13</x:v>
      </x:c>
      <x:c r="B4615" s="114" t="str">
        <x:v>F10</x:v>
      </x:c>
      <x:c r="C4615" s="114" t="str">
        <x:v>2026-09-13T00:00:00</x:v>
      </x:c>
      <x:c r="D4615" s="116"/>
    </x:row>
    <x:row r="4616" ht="15" customHeight="1">
      <x:c r="A4616" s="112" t="str">
        <x:v>13</x:v>
      </x:c>
      <x:c r="B4616" s="114" t="str">
        <x:v>G10</x:v>
      </x:c>
      <x:c r="C4616" s="114" t="n">
        <x:v>50000</x:v>
      </x:c>
      <x:c r="D4616" s="116"/>
    </x:row>
    <x:row r="4617" ht="15" customHeight="1">
      <x:c r="A4617" s="112" t="str">
        <x:v>13</x:v>
      </x:c>
      <x:c r="B4617" s="114" t="str">
        <x:v>I10</x:v>
      </x:c>
      <x:c r="C4617" s="114" t="str">
        <x:v>Lunas</x:v>
      </x:c>
      <x:c r="D4617" s="116"/>
    </x:row>
    <x:row r="4618" ht="15" customHeight="1">
      <x:c r="A4618" s="112" t="str">
        <x:v>13</x:v>
      </x:c>
      <x:c r="B4618" s="114" t="str">
        <x:v>L10</x:v>
      </x:c>
      <x:c r="C4618" s="114" t="str">
        <x:v>INDAH</x:v>
      </x:c>
      <x:c r="D4618" s="116"/>
    </x:row>
    <x:row r="4619" ht="15" customHeight="1">
      <x:c r="A4619" s="112" t="str">
        <x:v>13</x:v>
      </x:c>
      <x:c r="B4619" s="114" t="str">
        <x:v>B11</x:v>
      </x:c>
      <x:c r="C4619" s="114" t="n">
        <x:v>8</x:v>
      </x:c>
      <x:c r="D4619" s="116"/>
    </x:row>
    <x:row r="4620" ht="15" customHeight="1">
      <x:c r="A4620" s="112" t="str">
        <x:v>13</x:v>
      </x:c>
      <x:c r="B4620" s="114" t="str">
        <x:v>C11</x:v>
      </x:c>
      <x:c r="C4620" s="114" t="str">
        <x:v>Bella  (Kelas modeling)</x:v>
      </x:c>
      <x:c r="D4620" s="116"/>
    </x:row>
    <x:row r="4621" ht="15" customHeight="1">
      <x:c r="A4621" s="112" t="str">
        <x:v>13</x:v>
      </x:c>
      <x:c r="B4621" s="114" t="str">
        <x:v>D11</x:v>
      </x:c>
      <x:c r="C4621" s="114" t="str">
        <x:v>All file</x:v>
      </x:c>
      <x:c r="D4621" s="116"/>
    </x:row>
    <x:row r="4622" ht="15" customHeight="1">
      <x:c r="A4622" s="112" t="str">
        <x:v>13</x:v>
      </x:c>
      <x:c r="B4622" s="114" t="str">
        <x:v>F11</x:v>
      </x:c>
      <x:c r="C4622" s="114" t="str">
        <x:v>2026-09-13T00:00:00</x:v>
      </x:c>
      <x:c r="D4622" s="116"/>
    </x:row>
    <x:row r="4623" ht="15" customHeight="1">
      <x:c r="A4623" s="112" t="str">
        <x:v>13</x:v>
      </x:c>
      <x:c r="B4623" s="114" t="str">
        <x:v>H11</x:v>
      </x:c>
      <x:c r="C4623" s="114" t="n">
        <x:v>50000</x:v>
      </x:c>
      <x:c r="D4623" s="116"/>
    </x:row>
    <x:row r="4624" ht="15" customHeight="1">
      <x:c r="A4624" s="112" t="str">
        <x:v>13</x:v>
      </x:c>
      <x:c r="B4624" s="114" t="str">
        <x:v>I11</x:v>
      </x:c>
      <x:c r="C4624" s="114" t="str">
        <x:v>Lunas</x:v>
      </x:c>
      <x:c r="D4624" s="116"/>
    </x:row>
    <x:row r="4625" ht="15" customHeight="1">
      <x:c r="A4625" s="112" t="str">
        <x:v>13</x:v>
      </x:c>
      <x:c r="B4625" s="114" t="str">
        <x:v>L11</x:v>
      </x:c>
      <x:c r="C4625" s="114" t="str">
        <x:v>INDAH</x:v>
      </x:c>
      <x:c r="D4625" s="116"/>
    </x:row>
    <x:row r="4626" ht="15" customHeight="1">
      <x:c r="A4626" s="112" t="str">
        <x:v>13</x:v>
      </x:c>
      <x:c r="B4626" s="114" t="str">
        <x:v>B12</x:v>
      </x:c>
      <x:c r="C4626" s="114" t="n">
        <x:v>9</x:v>
      </x:c>
      <x:c r="D4626" s="116"/>
    </x:row>
    <x:row r="4627" ht="15" customHeight="1">
      <x:c r="A4627" s="112" t="str">
        <x:v>13</x:v>
      </x:c>
      <x:c r="B4627" s="114" t="str">
        <x:v>C12</x:v>
      </x:c>
      <x:c r="C4627" s="114" t="str">
        <x:v>Zara (Kelas modeling)</x:v>
      </x:c>
      <x:c r="D4627" s="116"/>
    </x:row>
    <x:row r="4628" ht="15" customHeight="1">
      <x:c r="A4628" s="112" t="str">
        <x:v>13</x:v>
      </x:c>
      <x:c r="B4628" s="114" t="str">
        <x:v>D12</x:v>
      </x:c>
      <x:c r="C4628" s="114" t="str">
        <x:v>Photofox</x:v>
      </x:c>
      <x:c r="D4628" s="116"/>
    </x:row>
    <x:row r="4629" ht="15" customHeight="1">
      <x:c r="A4629" s="112" t="str">
        <x:v>13</x:v>
      </x:c>
      <x:c r="B4629" s="114" t="str">
        <x:v>F12</x:v>
      </x:c>
      <x:c r="C4629" s="114" t="str">
        <x:v>2026-09-13T00:00:00</x:v>
      </x:c>
      <x:c r="D4629" s="116"/>
    </x:row>
    <x:row r="4630" ht="15" customHeight="1">
      <x:c r="A4630" s="112" t="str">
        <x:v>13</x:v>
      </x:c>
      <x:c r="B4630" s="114" t="str">
        <x:v>H12</x:v>
      </x:c>
      <x:c r="C4630" s="114" t="n">
        <x:v>200000</x:v>
      </x:c>
      <x:c r="D4630" s="116"/>
    </x:row>
    <x:row r="4631" ht="15" customHeight="1">
      <x:c r="A4631" s="112" t="str">
        <x:v>13</x:v>
      </x:c>
      <x:c r="B4631" s="114" t="str">
        <x:v>I12</x:v>
      </x:c>
      <x:c r="C4631" s="114" t="str">
        <x:v>Lunas</x:v>
      </x:c>
      <x:c r="D4631" s="116"/>
    </x:row>
    <x:row r="4632" ht="15" customHeight="1">
      <x:c r="A4632" s="112" t="str">
        <x:v>13</x:v>
      </x:c>
      <x:c r="B4632" s="114" t="str">
        <x:v>J12</x:v>
      </x:c>
      <x:c r="C4632" s="114" t="str">
        <x:v>Uploaded</x:v>
      </x:c>
      <x:c r="D4632" s="116"/>
    </x:row>
    <x:row r="4633" ht="15" customHeight="1">
      <x:c r="A4633" s="112" t="str">
        <x:v>13</x:v>
      </x:c>
      <x:c r="B4633" s="114" t="str">
        <x:v>K12</x:v>
      </x:c>
      <x:c r="C4633" s="114" t="str">
        <x:v>Uploaded</x:v>
      </x:c>
      <x:c r="D4633" s="116"/>
    </x:row>
    <x:row r="4634" ht="15" customHeight="1">
      <x:c r="A4634" s="112" t="str">
        <x:v>13</x:v>
      </x:c>
      <x:c r="B4634" s="114" t="str">
        <x:v>L12</x:v>
      </x:c>
      <x:c r="C4634" s="114" t="str">
        <x:v>INDAH</x:v>
      </x:c>
      <x:c r="D4634" s="116"/>
    </x:row>
    <x:row r="4635" ht="15" customHeight="1">
      <x:c r="A4635" s="112" t="str">
        <x:v>13</x:v>
      </x:c>
      <x:c r="B4635" s="114" t="str">
        <x:v>M12</x:v>
      </x:c>
      <x:c r="C4635" s="114" t="str">
        <x:v>SAKA</x:v>
      </x:c>
      <x:c r="D4635" s="116"/>
    </x:row>
    <x:row r="4636" ht="15" customHeight="1">
      <x:c r="A4636" s="112" t="str">
        <x:v>13</x:v>
      </x:c>
      <x:c r="B4636" s="114" t="str">
        <x:v>B13</x:v>
      </x:c>
      <x:c r="C4636" s="114" t="n">
        <x:v>10</x:v>
      </x:c>
      <x:c r="D4636" s="116"/>
    </x:row>
    <x:row r="4637" ht="15" customHeight="1">
      <x:c r="A4637" s="112" t="str">
        <x:v>13</x:v>
      </x:c>
      <x:c r="B4637" s="114" t="str">
        <x:v>C13</x:v>
      </x:c>
      <x:c r="C4637" s="114" t="str">
        <x:v>Syifa</x:v>
      </x:c>
      <x:c r="D4637" s="116"/>
    </x:row>
    <x:row r="4638" ht="15" customHeight="1">
      <x:c r="A4638" s="112" t="str">
        <x:v>13</x:v>
      </x:c>
      <x:c r="B4638" s="114" t="str">
        <x:v>D13</x:v>
      </x:c>
      <x:c r="C4638" s="114" t="str">
        <x:v>Family A</x:v>
      </x:c>
      <x:c r="D4638" s="116"/>
    </x:row>
    <x:row r="4639" ht="15" customHeight="1">
      <x:c r="A4639" s="112" t="str">
        <x:v>13</x:v>
      </x:c>
      <x:c r="B4639" s="114" t="str">
        <x:v>F13</x:v>
      </x:c>
      <x:c r="C4639" s="114" t="str">
        <x:v>2026-09-13T00:00:00</x:v>
      </x:c>
      <x:c r="D4639" s="116"/>
    </x:row>
    <x:row r="4640" ht="15" customHeight="1">
      <x:c r="A4640" s="112" t="str">
        <x:v>13</x:v>
      </x:c>
      <x:c r="B4640" s="114" t="str">
        <x:v>H13</x:v>
      </x:c>
      <x:c r="C4640" s="114" t="n">
        <x:v>250000</x:v>
      </x:c>
      <x:c r="D4640" s="116"/>
    </x:row>
    <x:row r="4641" ht="15" customHeight="1">
      <x:c r="A4641" s="112" t="str">
        <x:v>13</x:v>
      </x:c>
      <x:c r="B4641" s="114" t="str">
        <x:v>I13</x:v>
      </x:c>
      <x:c r="C4641" s="114" t="str">
        <x:v>Lunas</x:v>
      </x:c>
      <x:c r="D4641" s="116"/>
    </x:row>
    <x:row r="4642" ht="15" customHeight="1">
      <x:c r="A4642" s="112" t="str">
        <x:v>13</x:v>
      </x:c>
      <x:c r="B4642" s="114" t="str">
        <x:v>J13</x:v>
      </x:c>
      <x:c r="C4642" s="114" t="str">
        <x:v>Uploaded</x:v>
      </x:c>
      <x:c r="D4642" s="116"/>
    </x:row>
    <x:row r="4643" ht="15" customHeight="1">
      <x:c r="A4643" s="112" t="str">
        <x:v>13</x:v>
      </x:c>
      <x:c r="B4643" s="114" t="str">
        <x:v>K13</x:v>
      </x:c>
      <x:c r="C4643" s="114" t="str">
        <x:v>Pending</x:v>
      </x:c>
      <x:c r="D4643" s="116"/>
    </x:row>
    <x:row r="4644" ht="15" customHeight="1">
      <x:c r="A4644" s="112" t="str">
        <x:v>13</x:v>
      </x:c>
      <x:c r="B4644" s="114" t="str">
        <x:v>L13</x:v>
      </x:c>
      <x:c r="C4644" s="114" t="str">
        <x:v>INDAH</x:v>
      </x:c>
      <x:c r="D4644" s="116"/>
    </x:row>
    <x:row r="4645" ht="15" customHeight="1">
      <x:c r="A4645" s="112" t="str">
        <x:v>13</x:v>
      </x:c>
      <x:c r="B4645" s="114" t="str">
        <x:v>M13</x:v>
      </x:c>
      <x:c r="C4645" s="114" t="str">
        <x:v>SAKA</x:v>
      </x:c>
      <x:c r="D4645" s="116"/>
    </x:row>
    <x:row r="4646" ht="15" customHeight="1">
      <x:c r="A4646" s="112" t="str">
        <x:v>13</x:v>
      </x:c>
      <x:c r="B4646" s="114" t="str">
        <x:v>B14</x:v>
      </x:c>
      <x:c r="C4646" s="114" t="n">
        <x:v>11</x:v>
      </x:c>
      <x:c r="D4646" s="116"/>
    </x:row>
    <x:row r="4647" ht="15" customHeight="1">
      <x:c r="A4647" s="112" t="str">
        <x:v>13</x:v>
      </x:c>
      <x:c r="B4647" s="114" t="str">
        <x:v>C14</x:v>
      </x:c>
      <x:c r="C4647" s="114" t="str">
        <x:v>Abay</x:v>
      </x:c>
      <x:c r="D4647" s="116"/>
    </x:row>
    <x:row r="4648" ht="15" customHeight="1">
      <x:c r="A4648" s="112" t="str">
        <x:v>13</x:v>
      </x:c>
      <x:c r="B4648" s="114" t="str">
        <x:v>D14</x:v>
      </x:c>
      <x:c r="C4648" s="114" t="str">
        <x:v>Large Group</x:v>
      </x:c>
      <x:c r="D4648" s="116"/>
    </x:row>
    <x:row r="4649" ht="15" customHeight="1">
      <x:c r="A4649" s="112" t="str">
        <x:v>13</x:v>
      </x:c>
      <x:c r="B4649" s="114" t="str">
        <x:v>F14</x:v>
      </x:c>
      <x:c r="C4649" s="114" t="str">
        <x:v>2026-09-13T00:00:00</x:v>
      </x:c>
      <x:c r="D4649" s="116"/>
    </x:row>
    <x:row r="4650" ht="15" customHeight="1">
      <x:c r="A4650" s="112" t="str">
        <x:v>13</x:v>
      </x:c>
      <x:c r="B4650" s="114" t="str">
        <x:v>G14</x:v>
      </x:c>
      <x:c r="C4650" s="114" t="n">
        <x:v>530000</x:v>
      </x:c>
      <x:c r="D4650" s="116"/>
    </x:row>
    <x:row r="4651" ht="15" customHeight="1">
      <x:c r="A4651" s="112" t="str">
        <x:v>13</x:v>
      </x:c>
      <x:c r="B4651" s="114" t="str">
        <x:v>I14</x:v>
      </x:c>
      <x:c r="C4651" s="114" t="str">
        <x:v>Lunas</x:v>
      </x:c>
      <x:c r="D4651" s="116"/>
    </x:row>
    <x:row r="4652" ht="15" customHeight="1">
      <x:c r="A4652" s="112" t="str">
        <x:v>13</x:v>
      </x:c>
      <x:c r="B4652" s="114" t="str">
        <x:v>J14</x:v>
      </x:c>
      <x:c r="C4652" s="114" t="str">
        <x:v>Uploaded</x:v>
      </x:c>
      <x:c r="D4652" s="116"/>
    </x:row>
    <x:row r="4653" ht="15" customHeight="1">
      <x:c r="A4653" s="112" t="str">
        <x:v>13</x:v>
      </x:c>
      <x:c r="B4653" s="114" t="str">
        <x:v>K14</x:v>
      </x:c>
      <x:c r="C4653" s="114" t="str">
        <x:v>Uploaded</x:v>
      </x:c>
      <x:c r="D4653" s="116"/>
    </x:row>
    <x:row r="4654" ht="15" customHeight="1">
      <x:c r="A4654" s="112" t="str">
        <x:v>13</x:v>
      </x:c>
      <x:c r="B4654" s="114" t="str">
        <x:v>L14</x:v>
      </x:c>
      <x:c r="C4654" s="114" t="str">
        <x:v>INDAH</x:v>
      </x:c>
      <x:c r="D4654" s="116"/>
    </x:row>
    <x:row r="4655" ht="15" customHeight="1">
      <x:c r="A4655" s="112" t="str">
        <x:v>13</x:v>
      </x:c>
      <x:c r="B4655" s="114" t="str">
        <x:v>M14</x:v>
      </x:c>
      <x:c r="C4655" s="114" t="str">
        <x:v>SAKA</x:v>
      </x:c>
      <x:c r="D4655" s="116"/>
    </x:row>
    <x:row r="4656" ht="15" customHeight="1">
      <x:c r="A4656" s="112" t="str">
        <x:v>13</x:v>
      </x:c>
      <x:c r="B4656" s="114" t="str">
        <x:v>B15</x:v>
      </x:c>
      <x:c r="C4656" s="114" t="n">
        <x:v>12</x:v>
      </x:c>
      <x:c r="D4656" s="116"/>
    </x:row>
    <x:row r="4657" ht="15" customHeight="1">
      <x:c r="A4657" s="112" t="str">
        <x:v>13</x:v>
      </x:c>
      <x:c r="B4657" s="114" t="str">
        <x:v>C15</x:v>
      </x:c>
      <x:c r="C4657" s="114" t="str">
        <x:v>Nopen</x:v>
      </x:c>
      <x:c r="D4657" s="116"/>
    </x:row>
    <x:row r="4658" ht="15" customHeight="1">
      <x:c r="A4658" s="112" t="str">
        <x:v>13</x:v>
      </x:c>
      <x:c r="B4658" s="114" t="str">
        <x:v>D15</x:v>
      </x:c>
      <x:c r="C4658" s="114" t="str">
        <x:v>Large Group</x:v>
      </x:c>
      <x:c r="D4658" s="116"/>
    </x:row>
    <x:row r="4659" ht="15" customHeight="1">
      <x:c r="A4659" s="112" t="str">
        <x:v>13</x:v>
      </x:c>
      <x:c r="B4659" s="114" t="str">
        <x:v>F15</x:v>
      </x:c>
      <x:c r="C4659" s="114" t="str">
        <x:v>2026-09-13T00:00:00</x:v>
      </x:c>
      <x:c r="D4659" s="116"/>
    </x:row>
    <x:row r="4660" ht="15" customHeight="1">
      <x:c r="A4660" s="112" t="str">
        <x:v>13</x:v>
      </x:c>
      <x:c r="B4660" s="114" t="str">
        <x:v>G15</x:v>
      </x:c>
      <x:c r="C4660" s="114" t="n">
        <x:v>75000</x:v>
      </x:c>
      <x:c r="D4660" s="116"/>
    </x:row>
    <x:row r="4661" ht="15" customHeight="1">
      <x:c r="A4661" s="112" t="str">
        <x:v>13</x:v>
      </x:c>
      <x:c r="B4661" s="114" t="str">
        <x:v>I15</x:v>
      </x:c>
      <x:c r="C4661" s="114" t="str">
        <x:v>Lunas</x:v>
      </x:c>
      <x:c r="D4661" s="116"/>
    </x:row>
    <x:row r="4662" ht="15" customHeight="1">
      <x:c r="A4662" s="112" t="str">
        <x:v>13</x:v>
      </x:c>
      <x:c r="B4662" s="114" t="str">
        <x:v>J15</x:v>
      </x:c>
      <x:c r="C4662" s="114" t="str">
        <x:v>Uploaded</x:v>
      </x:c>
      <x:c r="D4662" s="116"/>
    </x:row>
    <x:row r="4663" ht="15" customHeight="1">
      <x:c r="A4663" s="112" t="str">
        <x:v>13</x:v>
      </x:c>
      <x:c r="B4663" s="114" t="str">
        <x:v>K15</x:v>
      </x:c>
      <x:c r="C4663" s="114" t="str">
        <x:v>Pending</x:v>
      </x:c>
      <x:c r="D4663" s="116"/>
    </x:row>
    <x:row r="4664" ht="15" customHeight="1">
      <x:c r="A4664" s="112" t="str">
        <x:v>13</x:v>
      </x:c>
      <x:c r="B4664" s="114" t="str">
        <x:v>L15</x:v>
      </x:c>
      <x:c r="C4664" s="114" t="str">
        <x:v>INDAH</x:v>
      </x:c>
      <x:c r="D4664" s="116"/>
    </x:row>
    <x:row r="4665" ht="15" customHeight="1">
      <x:c r="A4665" s="112" t="str">
        <x:v>13</x:v>
      </x:c>
      <x:c r="B4665" s="114" t="str">
        <x:v>M15</x:v>
      </x:c>
      <x:c r="C4665" s="114" t="str">
        <x:v>SAKA</x:v>
      </x:c>
      <x:c r="D4665" s="116"/>
    </x:row>
    <x:row r="4666" ht="15" customHeight="1">
      <x:c r="A4666" s="112" t="str">
        <x:v>13</x:v>
      </x:c>
      <x:c r="B4666" s="114" t="str">
        <x:v>B16</x:v>
      </x:c>
      <x:c r="C4666" s="114" t="n">
        <x:v>13</x:v>
      </x:c>
      <x:c r="D4666" s="116"/>
    </x:row>
    <x:row r="4667" ht="15" customHeight="1">
      <x:c r="A4667" s="112" t="str">
        <x:v>13</x:v>
      </x:c>
      <x:c r="B4667" s="114" t="str">
        <x:v>C16</x:v>
      </x:c>
      <x:c r="C4667" s="114" t="str">
        <x:v>Aisya (Kelas modeling)</x:v>
      </x:c>
      <x:c r="D4667" s="116"/>
    </x:row>
    <x:row r="4668" ht="15" customHeight="1">
      <x:c r="A4668" s="112" t="str">
        <x:v>13</x:v>
      </x:c>
      <x:c r="B4668" s="114" t="str">
        <x:v>D16</x:v>
      </x:c>
      <x:c r="C4668" s="114" t="str">
        <x:v>All file</x:v>
      </x:c>
      <x:c r="D4668" s="116"/>
    </x:row>
    <x:row r="4669" ht="15" customHeight="1">
      <x:c r="A4669" s="112" t="str">
        <x:v>13</x:v>
      </x:c>
      <x:c r="B4669" s="114" t="str">
        <x:v>F16</x:v>
      </x:c>
      <x:c r="C4669" s="114" t="str">
        <x:v>2026-09-13T00:00:00</x:v>
      </x:c>
      <x:c r="D4669" s="116"/>
    </x:row>
    <x:row r="4670" ht="15" customHeight="1">
      <x:c r="A4670" s="112" t="str">
        <x:v>13</x:v>
      </x:c>
      <x:c r="B4670" s="114" t="str">
        <x:v>H16</x:v>
      </x:c>
      <x:c r="C4670" s="114" t="n">
        <x:v>50000</x:v>
      </x:c>
      <x:c r="D4670" s="116"/>
    </x:row>
    <x:row r="4671" ht="15" customHeight="1">
      <x:c r="A4671" s="112" t="str">
        <x:v>13</x:v>
      </x:c>
      <x:c r="B4671" s="114" t="str">
        <x:v>I16</x:v>
      </x:c>
      <x:c r="C4671" s="114" t="str">
        <x:v>Lunas</x:v>
      </x:c>
      <x:c r="D4671" s="116"/>
    </x:row>
    <x:row r="4672" ht="15" customHeight="1">
      <x:c r="A4672" s="112" t="str">
        <x:v>13</x:v>
      </x:c>
      <x:c r="B4672" s="114" t="str">
        <x:v>L16</x:v>
      </x:c>
      <x:c r="C4672" s="114" t="str">
        <x:v>INDAH</x:v>
      </x:c>
      <x:c r="D4672" s="116"/>
    </x:row>
    <x:row r="4673" ht="15" customHeight="1">
      <x:c r="A4673" s="112" t="str">
        <x:v>13</x:v>
      </x:c>
      <x:c r="B4673" s="114" t="str">
        <x:v>B17</x:v>
      </x:c>
      <x:c r="C4673" s="114" t="n">
        <x:v>14</x:v>
      </x:c>
      <x:c r="D4673" s="116"/>
    </x:row>
    <x:row r="4674" ht="15" customHeight="1">
      <x:c r="A4674" s="112" t="str">
        <x:v>13</x:v>
      </x:c>
      <x:c r="B4674" s="114" t="str">
        <x:v>C17</x:v>
      </x:c>
      <x:c r="C4674" s="114" t="str">
        <x:v>Aryandito</x:v>
      </x:c>
      <x:c r="D4674" s="116"/>
    </x:row>
    <x:row r="4675" ht="15" customHeight="1">
      <x:c r="A4675" s="112" t="str">
        <x:v>13</x:v>
      </x:c>
      <x:c r="B4675" s="114" t="str">
        <x:v>D17</x:v>
      </x:c>
      <x:c r="C4675" s="114" t="str">
        <x:v>Large Group</x:v>
      </x:c>
      <x:c r="D4675" s="116"/>
    </x:row>
    <x:row r="4676" ht="15" customHeight="1">
      <x:c r="A4676" s="112" t="str">
        <x:v>13</x:v>
      </x:c>
      <x:c r="B4676" s="114" t="str">
        <x:v>F17</x:v>
      </x:c>
      <x:c r="C4676" s="114" t="str">
        <x:v>2026-09-13T00:00:00</x:v>
      </x:c>
      <x:c r="D4676" s="116"/>
    </x:row>
    <x:row r="4677" ht="15" customHeight="1">
      <x:c r="A4677" s="112" t="str">
        <x:v>13</x:v>
      </x:c>
      <x:c r="B4677" s="114" t="str">
        <x:v>G17</x:v>
      </x:c>
      <x:c r="C4677" s="114" t="n">
        <x:v>175000</x:v>
      </x:c>
      <x:c r="D4677" s="116"/>
    </x:row>
    <x:row r="4678" ht="15" customHeight="1">
      <x:c r="A4678" s="112" t="str">
        <x:v>13</x:v>
      </x:c>
      <x:c r="B4678" s="114" t="str">
        <x:v>I17</x:v>
      </x:c>
      <x:c r="C4678" s="114" t="str">
        <x:v>Lunas</x:v>
      </x:c>
      <x:c r="D4678" s="116"/>
    </x:row>
    <x:row r="4679" ht="15" customHeight="1">
      <x:c r="A4679" s="112" t="str">
        <x:v>13</x:v>
      </x:c>
      <x:c r="B4679" s="114" t="str">
        <x:v>J17</x:v>
      </x:c>
      <x:c r="C4679" s="114" t="str">
        <x:v>Uploaded</x:v>
      </x:c>
      <x:c r="D4679" s="116"/>
    </x:row>
    <x:row r="4680" ht="15" customHeight="1">
      <x:c r="A4680" s="112" t="str">
        <x:v>13</x:v>
      </x:c>
      <x:c r="B4680" s="114" t="str">
        <x:v>K17</x:v>
      </x:c>
      <x:c r="C4680" s="114" t="str">
        <x:v>Uploaded</x:v>
      </x:c>
      <x:c r="D4680" s="116"/>
    </x:row>
    <x:row r="4681" ht="15" customHeight="1">
      <x:c r="A4681" s="112" t="str">
        <x:v>13</x:v>
      </x:c>
      <x:c r="B4681" s="114" t="str">
        <x:v>L17</x:v>
      </x:c>
      <x:c r="C4681" s="114" t="str">
        <x:v>INDAH</x:v>
      </x:c>
      <x:c r="D4681" s="116"/>
    </x:row>
    <x:row r="4682" ht="15" customHeight="1">
      <x:c r="A4682" s="112" t="str">
        <x:v>13</x:v>
      </x:c>
      <x:c r="B4682" s="114" t="str">
        <x:v>M17</x:v>
      </x:c>
      <x:c r="C4682" s="114" t="str">
        <x:v>ADIF</x:v>
      </x:c>
      <x:c r="D4682" s="116"/>
    </x:row>
    <x:row r="4683" ht="15" customHeight="1">
      <x:c r="A4683" s="112" t="str">
        <x:v>13</x:v>
      </x:c>
      <x:c r="B4683" s="114" t="str">
        <x:v>C18</x:v>
      </x:c>
      <x:c r="C4683" s="114" t="str">
        <x:v>Ihsan</x:v>
      </x:c>
      <x:c r="D4683" s="116"/>
    </x:row>
    <x:row r="4684" ht="15" customHeight="1">
      <x:c r="A4684" s="112" t="str">
        <x:v>13</x:v>
      </x:c>
      <x:c r="B4684" s="114" t="str">
        <x:v>D18</x:v>
      </x:c>
      <x:c r="C4684" s="114" t="str">
        <x:v>Large Group</x:v>
      </x:c>
      <x:c r="D4684" s="116"/>
    </x:row>
    <x:row r="4685" ht="15" customHeight="1">
      <x:c r="A4685" s="112" t="str">
        <x:v>13</x:v>
      </x:c>
      <x:c r="B4685" s="114" t="str">
        <x:v>F18</x:v>
      </x:c>
      <x:c r="C4685" s="114" t="str">
        <x:v>2026-09-15T00:00:00</x:v>
      </x:c>
      <x:c r="D4685" s="116"/>
    </x:row>
    <x:row r="4686" ht="15" customHeight="1">
      <x:c r="A4686" s="112" t="str">
        <x:v>13</x:v>
      </x:c>
      <x:c r="B4686" s="114" t="str">
        <x:v>H18</x:v>
      </x:c>
      <x:c r="C4686" s="114" t="n">
        <x:v>100000</x:v>
      </x:c>
      <x:c r="D4686" s="116"/>
    </x:row>
    <x:row r="4687" ht="15" customHeight="1">
      <x:c r="A4687" s="112" t="str">
        <x:v>13</x:v>
      </x:c>
      <x:c r="B4687" s="114" t="str">
        <x:v>I18</x:v>
      </x:c>
      <x:c r="C4687" s="114" t="str">
        <x:v>DP</x:v>
      </x:c>
      <x:c r="D4687" s="116"/>
    </x:row>
    <x:row r="4688" ht="15" customHeight="1">
      <x:c r="A4688" s="112" t="str">
        <x:v>13</x:v>
      </x:c>
      <x:c r="B4688" s="114" t="str">
        <x:v>L18</x:v>
      </x:c>
      <x:c r="C4688" s="114" t="str">
        <x:v>INDAH</x:v>
      </x:c>
      <x:c r="D4688" s="116"/>
    </x:row>
    <x:row r="4689" ht="15" customHeight="1">
      <x:c r="A4689" s="112" t="str">
        <x:v>13</x:v>
      </x:c>
      <x:c r="B4689" s="114" t="str">
        <x:v>C19</x:v>
      </x:c>
      <x:c r="C4689" s="114" t="str">
        <x:v>Adzki</x:v>
      </x:c>
      <x:c r="D4689" s="116"/>
    </x:row>
    <x:row r="4690" ht="15" customHeight="1">
      <x:c r="A4690" s="112" t="str">
        <x:v>13</x:v>
      </x:c>
      <x:c r="B4690" s="114" t="str">
        <x:v>D19</x:v>
      </x:c>
      <x:c r="C4690" s="114" t="str">
        <x:v>Large Group</x:v>
      </x:c>
      <x:c r="D4690" s="116"/>
    </x:row>
    <x:row r="4691" ht="15" customHeight="1">
      <x:c r="A4691" s="112" t="str">
        <x:v>13</x:v>
      </x:c>
      <x:c r="B4691" s="114" t="str">
        <x:v>F19</x:v>
      </x:c>
      <x:c r="C4691" s="114" t="str">
        <x:v>2026-09-13T00:00:00</x:v>
      </x:c>
      <x:c r="D4691" s="116"/>
    </x:row>
    <x:row r="4692" ht="15" customHeight="1">
      <x:c r="A4692" s="112" t="str">
        <x:v>13</x:v>
      </x:c>
      <x:c r="B4692" s="114" t="str">
        <x:v>H19</x:v>
      </x:c>
      <x:c r="C4692" s="114" t="n">
        <x:v>550000</x:v>
      </x:c>
      <x:c r="D4692" s="116"/>
    </x:row>
    <x:row r="4693" ht="15" customHeight="1">
      <x:c r="A4693" s="112" t="str">
        <x:v>13</x:v>
      </x:c>
      <x:c r="B4693" s="114" t="str">
        <x:v>I19</x:v>
      </x:c>
      <x:c r="C4693" s="114" t="str">
        <x:v>Lunas</x:v>
      </x:c>
      <x:c r="D4693" s="116"/>
    </x:row>
    <x:row r="4694" ht="15" customHeight="1">
      <x:c r="A4694" s="112" t="str">
        <x:v>13</x:v>
      </x:c>
      <x:c r="B4694" s="114" t="str">
        <x:v>J19</x:v>
      </x:c>
      <x:c r="C4694" s="114" t="str">
        <x:v>Uploaded</x:v>
      </x:c>
      <x:c r="D4694" s="116"/>
    </x:row>
    <x:row r="4695" ht="15" customHeight="1">
      <x:c r="A4695" s="112" t="str">
        <x:v>13</x:v>
      </x:c>
      <x:c r="B4695" s="114" t="str">
        <x:v>K19</x:v>
      </x:c>
      <x:c r="C4695" s="114" t="str">
        <x:v>Pending</x:v>
      </x:c>
      <x:c r="D4695" s="116"/>
    </x:row>
    <x:row r="4696" ht="15" customHeight="1">
      <x:c r="A4696" s="112" t="str">
        <x:v>13</x:v>
      </x:c>
      <x:c r="B4696" s="114" t="str">
        <x:v>L19</x:v>
      </x:c>
      <x:c r="C4696" s="114" t="str">
        <x:v>INDAH</x:v>
      </x:c>
      <x:c r="D4696" s="116"/>
    </x:row>
    <x:row r="4697" ht="15" customHeight="1">
      <x:c r="A4697" s="112" t="str">
        <x:v>13</x:v>
      </x:c>
      <x:c r="B4697" s="114" t="str">
        <x:v>M19</x:v>
      </x:c>
      <x:c r="C4697" s="114" t="str">
        <x:v>ADIF</x:v>
      </x:c>
      <x:c r="D4697" s="116"/>
    </x:row>
    <x:row r="4698" ht="15" customHeight="1">
      <x:c r="A4698" s="112" t="str">
        <x:v>13</x:v>
      </x:c>
      <x:c r="B4698" s="114" t="str">
        <x:v>C20</x:v>
      </x:c>
      <x:c r="C4698" s="114" t="str">
        <x:v>Fandi</x:v>
      </x:c>
      <x:c r="D4698" s="116"/>
    </x:row>
    <x:row r="4699" ht="15" customHeight="1">
      <x:c r="A4699" s="112" t="str">
        <x:v>13</x:v>
      </x:c>
      <x:c r="B4699" s="114" t="str">
        <x:v>D20</x:v>
      </x:c>
      <x:c r="C4699" s="114" t="str">
        <x:v>Large Group</x:v>
      </x:c>
      <x:c r="D4699" s="116"/>
    </x:row>
    <x:row r="4700" ht="15" customHeight="1">
      <x:c r="A4700" s="112" t="str">
        <x:v>13</x:v>
      </x:c>
      <x:c r="B4700" s="114" t="str">
        <x:v>F20</x:v>
      </x:c>
      <x:c r="C4700" s="114" t="str">
        <x:v>2026-09-13T00:00:00</x:v>
      </x:c>
      <x:c r="D4700" s="116"/>
    </x:row>
    <x:row r="4701" ht="15" customHeight="1">
      <x:c r="A4701" s="112" t="str">
        <x:v>13</x:v>
      </x:c>
      <x:c r="B4701" s="114" t="str">
        <x:v>G20</x:v>
      </x:c>
      <x:c r="C4701" s="114" t="n">
        <x:v>175000</x:v>
      </x:c>
      <x:c r="D4701" s="116"/>
    </x:row>
    <x:row r="4702" ht="15" customHeight="1">
      <x:c r="A4702" s="112" t="str">
        <x:v>13</x:v>
      </x:c>
      <x:c r="B4702" s="114" t="str">
        <x:v>I20</x:v>
      </x:c>
      <x:c r="C4702" s="114" t="str">
        <x:v>Lunas</x:v>
      </x:c>
      <x:c r="D4702" s="116"/>
    </x:row>
    <x:row r="4703" ht="15" customHeight="1">
      <x:c r="A4703" s="112" t="str">
        <x:v>13</x:v>
      </x:c>
      <x:c r="B4703" s="114" t="str">
        <x:v>J20</x:v>
      </x:c>
      <x:c r="C4703" s="114" t="str">
        <x:v>Uploaded</x:v>
      </x:c>
      <x:c r="D4703" s="116"/>
    </x:row>
    <x:row r="4704" ht="15" customHeight="1">
      <x:c r="A4704" s="112" t="str">
        <x:v>13</x:v>
      </x:c>
      <x:c r="B4704" s="114" t="str">
        <x:v>K20</x:v>
      </x:c>
      <x:c r="C4704" s="114" t="str">
        <x:v>Uploaded</x:v>
      </x:c>
      <x:c r="D4704" s="116"/>
    </x:row>
    <x:row r="4705" ht="15" customHeight="1">
      <x:c r="A4705" s="112" t="str">
        <x:v>13</x:v>
      </x:c>
      <x:c r="B4705" s="114" t="str">
        <x:v>L20</x:v>
      </x:c>
      <x:c r="C4705" s="114" t="str">
        <x:v>INDAH</x:v>
      </x:c>
      <x:c r="D4705" s="116"/>
    </x:row>
    <x:row r="4706" ht="15" customHeight="1">
      <x:c r="A4706" s="112" t="str">
        <x:v>13</x:v>
      </x:c>
      <x:c r="B4706" s="114" t="str">
        <x:v>M20</x:v>
      </x:c>
      <x:c r="C4706" s="114" t="str">
        <x:v>ADIF</x:v>
      </x:c>
      <x:c r="D4706" s="116"/>
    </x:row>
    <x:row r="4707" ht="15" customHeight="1">
      <x:c r="A4707" s="112" t="str">
        <x:v>13</x:v>
      </x:c>
      <x:c r="B4707" s="114" t="str">
        <x:v>C21</x:v>
      </x:c>
      <x:c r="C4707" s="114" t="str">
        <x:v>Ocha</x:v>
      </x:c>
      <x:c r="D4707" s="116"/>
    </x:row>
    <x:row r="4708" ht="15" customHeight="1">
      <x:c r="A4708" s="112" t="str">
        <x:v>13</x:v>
      </x:c>
      <x:c r="B4708" s="114" t="str">
        <x:v>D21</x:v>
      </x:c>
      <x:c r="C4708" s="114" t="str">
        <x:v>Large Group</x:v>
      </x:c>
      <x:c r="D4708" s="116"/>
    </x:row>
    <x:row r="4709" ht="15" customHeight="1">
      <x:c r="A4709" s="112" t="str">
        <x:v>13</x:v>
      </x:c>
      <x:c r="B4709" s="114" t="str">
        <x:v>F21</x:v>
      </x:c>
      <x:c r="C4709" s="114" t="str">
        <x:v>2026-09-19T00:00:00</x:v>
      </x:c>
      <x:c r="D4709" s="116"/>
    </x:row>
    <x:row r="4710" ht="15" customHeight="1">
      <x:c r="A4710" s="112" t="str">
        <x:v>13</x:v>
      </x:c>
      <x:c r="B4710" s="114" t="str">
        <x:v>H21</x:v>
      </x:c>
      <x:c r="C4710" s="114" t="n">
        <x:v>100000</x:v>
      </x:c>
      <x:c r="D4710" s="116"/>
    </x:row>
    <x:row r="4711" ht="15" customHeight="1">
      <x:c r="A4711" s="112" t="str">
        <x:v>13</x:v>
      </x:c>
      <x:c r="B4711" s="114" t="str">
        <x:v>I21</x:v>
      </x:c>
      <x:c r="C4711" s="114" t="str">
        <x:v>DP</x:v>
      </x:c>
      <x:c r="D4711" s="116"/>
    </x:row>
    <x:row r="4712" ht="15" customHeight="1">
      <x:c r="A4712" s="112" t="str">
        <x:v>13</x:v>
      </x:c>
      <x:c r="B4712" s="114" t="str">
        <x:v>L21</x:v>
      </x:c>
      <x:c r="C4712" s="114" t="str">
        <x:v>INDAH</x:v>
      </x:c>
      <x:c r="D4712" s="116"/>
    </x:row>
    <x:row r="4713" ht="15" customHeight="1">
      <x:c r="A4713" s="112" t="str">
        <x:v>13</x:v>
      </x:c>
      <x:c r="B4713" s="114" t="str">
        <x:v>C22</x:v>
      </x:c>
      <x:c r="C4713" s="114" t="str">
        <x:v>lalita</x:v>
      </x:c>
      <x:c r="D4713" s="116"/>
    </x:row>
    <x:row r="4714" ht="15" customHeight="1">
      <x:c r="A4714" s="112" t="str">
        <x:v>13</x:v>
      </x:c>
      <x:c r="B4714" s="114" t="str">
        <x:v>D22</x:v>
      </x:c>
      <x:c r="C4714" s="114" t="str">
        <x:v>Large Group</x:v>
      </x:c>
      <x:c r="D4714" s="116"/>
    </x:row>
    <x:row r="4715" ht="15" customHeight="1">
      <x:c r="A4715" s="112" t="str">
        <x:v>13</x:v>
      </x:c>
      <x:c r="B4715" s="114" t="str">
        <x:v>F22</x:v>
      </x:c>
      <x:c r="C4715" s="114" t="str">
        <x:v>2026-09-20T00:00:00</x:v>
      </x:c>
      <x:c r="D4715" s="116"/>
    </x:row>
    <x:row r="4716" ht="15" customHeight="1">
      <x:c r="A4716" s="112" t="str">
        <x:v>13</x:v>
      </x:c>
      <x:c r="B4716" s="114" t="str">
        <x:v>H22</x:v>
      </x:c>
      <x:c r="C4716" s="114" t="n">
        <x:v>100000</x:v>
      </x:c>
      <x:c r="D4716" s="116"/>
    </x:row>
    <x:row r="4717" ht="15" customHeight="1">
      <x:c r="A4717" s="112" t="str">
        <x:v>13</x:v>
      </x:c>
      <x:c r="B4717" s="114" t="str">
        <x:v>I22</x:v>
      </x:c>
      <x:c r="C4717" s="114" t="str">
        <x:v>DP</x:v>
      </x:c>
      <x:c r="D4717" s="116"/>
    </x:row>
    <x:row r="4718" ht="15" customHeight="1">
      <x:c r="A4718" s="112" t="str">
        <x:v>13</x:v>
      </x:c>
      <x:c r="B4718" s="114" t="str">
        <x:v>L22</x:v>
      </x:c>
      <x:c r="C4718" s="114" t="str">
        <x:v>INDAH</x:v>
      </x:c>
      <x:c r="D4718" s="116"/>
    </x:row>
    <x:row r="4719" ht="15" customHeight="1">
      <x:c r="A4719" s="112" t="str">
        <x:v>13</x:v>
      </x:c>
      <x:c r="B4719" s="114" t="str">
        <x:v>C23</x:v>
      </x:c>
      <x:c r="C4719" s="114" t="str">
        <x:v>Galih</x:v>
      </x:c>
      <x:c r="D4719" s="116"/>
    </x:row>
    <x:row r="4720" ht="15" customHeight="1">
      <x:c r="A4720" s="112" t="str">
        <x:v>13</x:v>
      </x:c>
      <x:c r="B4720" s="114" t="str">
        <x:v>D23</x:v>
      </x:c>
      <x:c r="C4720" s="114" t="str">
        <x:v>Large Group</x:v>
      </x:c>
      <x:c r="D4720" s="116"/>
    </x:row>
    <x:row r="4721" ht="15" customHeight="1">
      <x:c r="A4721" s="112" t="str">
        <x:v>13</x:v>
      </x:c>
      <x:c r="B4721" s="114" t="str">
        <x:v>F23</x:v>
      </x:c>
      <x:c r="C4721" s="114" t="str">
        <x:v>2026-09-13T00:00:00</x:v>
      </x:c>
      <x:c r="D4721" s="116"/>
    </x:row>
    <x:row r="4722" ht="15" customHeight="1">
      <x:c r="A4722" s="112" t="str">
        <x:v>13</x:v>
      </x:c>
      <x:c r="B4722" s="114" t="str">
        <x:v>H23</x:v>
      </x:c>
      <x:c r="C4722" s="114" t="n">
        <x:v>150000</x:v>
      </x:c>
      <x:c r="D4722" s="116"/>
    </x:row>
    <x:row r="4723" ht="15" customHeight="1">
      <x:c r="A4723" s="112" t="str">
        <x:v>13</x:v>
      </x:c>
      <x:c r="B4723" s="114" t="str">
        <x:v>I23</x:v>
      </x:c>
      <x:c r="C4723" s="114" t="str">
        <x:v>Lunas</x:v>
      </x:c>
      <x:c r="D4723" s="116"/>
    </x:row>
    <x:row r="4724" ht="15" customHeight="1">
      <x:c r="A4724" s="112" t="str">
        <x:v>13</x:v>
      </x:c>
      <x:c r="B4724" s="114" t="str">
        <x:v>J23</x:v>
      </x:c>
      <x:c r="C4724" s="114" t="str">
        <x:v>Uploaded</x:v>
      </x:c>
      <x:c r="D4724" s="116"/>
    </x:row>
    <x:row r="4725" ht="15" customHeight="1">
      <x:c r="A4725" s="112" t="str">
        <x:v>13</x:v>
      </x:c>
      <x:c r="B4725" s="114" t="str">
        <x:v>K23</x:v>
      </x:c>
      <x:c r="C4725" s="114" t="str">
        <x:v>Pending</x:v>
      </x:c>
      <x:c r="D4725" s="116"/>
    </x:row>
    <x:row r="4726" ht="15" customHeight="1">
      <x:c r="A4726" s="112" t="str">
        <x:v>13</x:v>
      </x:c>
      <x:c r="B4726" s="114" t="str">
        <x:v>L23</x:v>
      </x:c>
      <x:c r="C4726" s="114" t="str">
        <x:v>INDAH</x:v>
      </x:c>
      <x:c r="D4726" s="116"/>
    </x:row>
    <x:row r="4727" ht="15" customHeight="1">
      <x:c r="A4727" s="112" t="str">
        <x:v>13</x:v>
      </x:c>
      <x:c r="B4727" s="114" t="str">
        <x:v>M23</x:v>
      </x:c>
      <x:c r="C4727" s="114" t="str">
        <x:v>ADIF</x:v>
      </x:c>
      <x:c r="D4727" s="116"/>
    </x:row>
    <x:row r="4728" ht="15" customHeight="1">
      <x:c r="A4728" s="112" t="str">
        <x:v>13</x:v>
      </x:c>
      <x:c r="B4728" s="114" t="str">
        <x:v>C24</x:v>
      </x:c>
      <x:c r="C4728" s="114" t="str">
        <x:v>Keisha</x:v>
      </x:c>
      <x:c r="D4728" s="116"/>
    </x:row>
    <x:row r="4729" ht="15" customHeight="1">
      <x:c r="A4729" s="112" t="str">
        <x:v>13</x:v>
      </x:c>
      <x:c r="B4729" s="114" t="str">
        <x:v>D24</x:v>
      </x:c>
      <x:c r="C4729" s="114" t="str">
        <x:v>Large Group</x:v>
      </x:c>
      <x:c r="D4729" s="116"/>
    </x:row>
    <x:row r="4730" ht="15" customHeight="1">
      <x:c r="A4730" s="112" t="str">
        <x:v>13</x:v>
      </x:c>
      <x:c r="B4730" s="114" t="str">
        <x:v>F24</x:v>
      </x:c>
      <x:c r="C4730" s="114" t="str">
        <x:v>2026-09-15T00:00:00</x:v>
      </x:c>
      <x:c r="D4730" s="116"/>
    </x:row>
    <x:row r="4731" ht="15" customHeight="1">
      <x:c r="A4731" s="112" t="str">
        <x:v>13</x:v>
      </x:c>
      <x:c r="B4731" s="114" t="str">
        <x:v>H24</x:v>
      </x:c>
      <x:c r="C4731" s="114" t="n">
        <x:v>100000</x:v>
      </x:c>
      <x:c r="D4731" s="116"/>
    </x:row>
    <x:row r="4732" ht="15" customHeight="1">
      <x:c r="A4732" s="112" t="str">
        <x:v>13</x:v>
      </x:c>
      <x:c r="B4732" s="114" t="str">
        <x:v>I24</x:v>
      </x:c>
      <x:c r="C4732" s="114" t="str">
        <x:v>DP</x:v>
      </x:c>
      <x:c r="D4732" s="116"/>
    </x:row>
    <x:row r="4733" ht="15" customHeight="1">
      <x:c r="A4733" s="112" t="str">
        <x:v>13</x:v>
      </x:c>
      <x:c r="B4733" s="114" t="str">
        <x:v>L24</x:v>
      </x:c>
      <x:c r="C4733" s="114" t="str">
        <x:v>INDAH</x:v>
      </x:c>
      <x:c r="D4733" s="116"/>
    </x:row>
    <x:row r="4734" ht="15" customHeight="1">
      <x:c r="A4734" s="112" t="str">
        <x:v>13</x:v>
      </x:c>
      <x:c r="B4734" s="114" t="str">
        <x:v>C25</x:v>
      </x:c>
      <x:c r="C4734" s="114" t="str">
        <x:v>KKN 100</x:v>
      </x:c>
      <x:c r="D4734" s="116"/>
    </x:row>
    <x:row r="4735" ht="15" customHeight="1">
      <x:c r="A4735" s="112" t="str">
        <x:v>13</x:v>
      </x:c>
      <x:c r="B4735" s="114" t="str">
        <x:v>D25</x:v>
      </x:c>
      <x:c r="C4735" s="114" t="str">
        <x:v>Large Group</x:v>
      </x:c>
      <x:c r="D4735" s="116"/>
    </x:row>
    <x:row r="4736" ht="15" customHeight="1">
      <x:c r="A4736" s="112" t="str">
        <x:v>13</x:v>
      </x:c>
      <x:c r="B4736" s="114" t="str">
        <x:v>F25</x:v>
      </x:c>
      <x:c r="C4736" s="114" t="str">
        <x:v>2026-09-16T00:00:00</x:v>
      </x:c>
      <x:c r="D4736" s="116"/>
    </x:row>
    <x:row r="4737" ht="15" customHeight="1">
      <x:c r="A4737" s="112" t="str">
        <x:v>13</x:v>
      </x:c>
      <x:c r="B4737" s="114" t="str">
        <x:v>H25</x:v>
      </x:c>
      <x:c r="C4737" s="114" t="n">
        <x:v>100000</x:v>
      </x:c>
      <x:c r="D4737" s="116"/>
    </x:row>
    <x:row r="4738" ht="15" customHeight="1">
      <x:c r="A4738" s="112" t="str">
        <x:v>13</x:v>
      </x:c>
      <x:c r="B4738" s="114" t="str">
        <x:v>I25</x:v>
      </x:c>
      <x:c r="C4738" s="114" t="str">
        <x:v>DP</x:v>
      </x:c>
      <x:c r="D4738" s="116"/>
    </x:row>
    <x:row r="4739" ht="15" customHeight="1">
      <x:c r="A4739" s="112" t="str">
        <x:v>13</x:v>
      </x:c>
      <x:c r="B4739" s="114" t="str">
        <x:v>L25</x:v>
      </x:c>
      <x:c r="C4739" s="114" t="str">
        <x:v>INDAH</x:v>
      </x:c>
      <x:c r="D4739" s="116"/>
    </x:row>
    <x:row r="4740" ht="15" customHeight="1">
      <x:c r="A4740" s="112" t="str">
        <x:v>13</x:v>
      </x:c>
      <x:c r="B4740" s="114" t="str">
        <x:v>C26</x:v>
      </x:c>
      <x:c r="C4740" s="114" t="str">
        <x:v>Hana</x:v>
      </x:c>
      <x:c r="D4740" s="116"/>
    </x:row>
    <x:row r="4741" ht="15" customHeight="1">
      <x:c r="A4741" s="112" t="str">
        <x:v>13</x:v>
      </x:c>
      <x:c r="B4741" s="114" t="str">
        <x:v>D26</x:v>
      </x:c>
      <x:c r="C4741" s="114" t="str">
        <x:v>Large Group</x:v>
      </x:c>
      <x:c r="D4741" s="116"/>
    </x:row>
    <x:row r="4742" ht="15" customHeight="1">
      <x:c r="A4742" s="112" t="str">
        <x:v>13</x:v>
      </x:c>
      <x:c r="B4742" s="114" t="str">
        <x:v>F26</x:v>
      </x:c>
      <x:c r="C4742" s="114" t="str">
        <x:v>2026-09-13T00:00:00</x:v>
      </x:c>
      <x:c r="D4742" s="116"/>
    </x:row>
    <x:row r="4743" ht="15" customHeight="1">
      <x:c r="A4743" s="112" t="str">
        <x:v>13</x:v>
      </x:c>
      <x:c r="B4743" s="114" t="str">
        <x:v>G26</x:v>
      </x:c>
      <x:c r="C4743" s="114" t="n">
        <x:v>250000</x:v>
      </x:c>
      <x:c r="D4743" s="116"/>
    </x:row>
    <x:row r="4744" ht="15" customHeight="1">
      <x:c r="A4744" s="112" t="str">
        <x:v>13</x:v>
      </x:c>
      <x:c r="B4744" s="114" t="str">
        <x:v>I26</x:v>
      </x:c>
      <x:c r="C4744" s="114" t="str">
        <x:v>Lunas</x:v>
      </x:c>
      <x:c r="D4744" s="116"/>
    </x:row>
    <x:row r="4745" ht="15" customHeight="1">
      <x:c r="A4745" s="112" t="str">
        <x:v>13</x:v>
      </x:c>
      <x:c r="B4745" s="114" t="str">
        <x:v>J26</x:v>
      </x:c>
      <x:c r="C4745" s="114" t="str">
        <x:v>Uploaded</x:v>
      </x:c>
      <x:c r="D4745" s="116"/>
    </x:row>
    <x:row r="4746" ht="15" customHeight="1">
      <x:c r="A4746" s="112" t="str">
        <x:v>13</x:v>
      </x:c>
      <x:c r="B4746" s="114" t="str">
        <x:v>K26</x:v>
      </x:c>
      <x:c r="C4746" s="114" t="str">
        <x:v>Pending</x:v>
      </x:c>
      <x:c r="D4746" s="116"/>
    </x:row>
    <x:row r="4747" ht="15" customHeight="1">
      <x:c r="A4747" s="112" t="str">
        <x:v>13</x:v>
      </x:c>
      <x:c r="B4747" s="114" t="str">
        <x:v>L26</x:v>
      </x:c>
      <x:c r="C4747" s="114" t="str">
        <x:v>INDAH</x:v>
      </x:c>
      <x:c r="D4747" s="116"/>
    </x:row>
    <x:row r="4748" ht="15" customHeight="1">
      <x:c r="A4748" s="112" t="str">
        <x:v>13</x:v>
      </x:c>
      <x:c r="B4748" s="114" t="str">
        <x:v>M26</x:v>
      </x:c>
      <x:c r="C4748" s="114" t="str">
        <x:v>ADIF</x:v>
      </x:c>
      <x:c r="D4748" s="116"/>
    </x:row>
    <x:row r="4749" ht="15" customHeight="1">
      <x:c r="A4749" s="112" t="str">
        <x:v>13</x:v>
      </x:c>
      <x:c r="B4749" s="114" t="str">
        <x:v>G28</x:v>
      </x:c>
      <x:c r="C4749" s="114" t="n">
        <x:v>1255000</x:v>
      </x:c>
      <x:c r="D4749" s="116" t="str">
        <x:v>=SUM(G4:G27)</x:v>
      </x:c>
    </x:row>
    <x:row r="4750" ht="15" customHeight="1">
      <x:c r="A4750" s="112" t="str">
        <x:v>13</x:v>
      </x:c>
      <x:c r="B4750" s="114" t="str">
        <x:v>H28</x:v>
      </x:c>
      <x:c r="C4750" s="114" t="n">
        <x:v>2350000</x:v>
      </x:c>
      <x:c r="D4750" s="116" t="str">
        <x:v>=SUM(H4:H27)</x:v>
      </x:c>
    </x:row>
    <x:row r="4751" ht="15" customHeight="1">
      <x:c r="A4751" s="112" t="str">
        <x:v>13</x:v>
      </x:c>
      <x:c r="B4751" s="114" t="str">
        <x:v>B31</x:v>
      </x:c>
      <x:c r="C4751" s="114" t="str">
        <x:v>No</x:v>
      </x:c>
      <x:c r="D4751" s="116"/>
    </x:row>
    <x:row r="4752" ht="15" customHeight="1">
      <x:c r="A4752" s="112" t="str">
        <x:v>13</x:v>
      </x:c>
      <x:c r="B4752" s="114" t="str">
        <x:v>C31</x:v>
      </x:c>
      <x:c r="C4752" s="114" t="str">
        <x:v>Keterangan</x:v>
      </x:c>
      <x:c r="D4752" s="116"/>
    </x:row>
    <x:row r="4753" ht="15" customHeight="1">
      <x:c r="A4753" s="112" t="str">
        <x:v>13</x:v>
      </x:c>
      <x:c r="B4753" s="114" t="str">
        <x:v>D31</x:v>
      </x:c>
      <x:c r="C4753" s="114" t="str">
        <x:v>Nominal</x:v>
      </x:c>
      <x:c r="D4753" s="116"/>
    </x:row>
    <x:row r="4754" ht="15" customHeight="1">
      <x:c r="A4754" s="112" t="str">
        <x:v>13</x:v>
      </x:c>
      <x:c r="B4754" s="114" t="str">
        <x:v>N31</x:v>
      </x:c>
      <x:c r="C4754" s="114" t="str">
        <x:v>Shift</x:v>
      </x:c>
      <x:c r="D4754" s="116"/>
    </x:row>
    <x:row r="4755" ht="15" customHeight="1">
      <x:c r="A4755" s="112" t="str">
        <x:v>13</x:v>
      </x:c>
      <x:c r="B4755" s="114" t="str">
        <x:v>O31</x:v>
      </x:c>
      <x:c r="C4755" s="114" t="str">
        <x:v>Nama</x:v>
      </x:c>
      <x:c r="D4755" s="116"/>
    </x:row>
    <x:row r="4756" ht="15" customHeight="1">
      <x:c r="A4756" s="112" t="str">
        <x:v>13</x:v>
      </x:c>
      <x:c r="B4756" s="114" t="str">
        <x:v>B32</x:v>
      </x:c>
      <x:c r="C4756" s="114" t="n">
        <x:v>1</x:v>
      </x:c>
      <x:c r="D4756" s="116"/>
    </x:row>
    <x:row r="4757" ht="15" customHeight="1">
      <x:c r="A4757" s="112" t="str">
        <x:v>13</x:v>
      </x:c>
      <x:c r="B4757" s="114" t="str">
        <x:v>C32</x:v>
      </x:c>
      <x:c r="C4757" s="114" t="str">
        <x:v>Pendapatan Tunai</x:v>
      </x:c>
      <x:c r="D4757" s="116"/>
    </x:row>
    <x:row r="4758" ht="15" customHeight="1">
      <x:c r="A4758" s="112" t="str">
        <x:v>13</x:v>
      </x:c>
      <x:c r="B4758" s="114" t="str">
        <x:v>D32</x:v>
      </x:c>
      <x:c r="C4758" s="114" t="n">
        <x:v>1255000</x:v>
      </x:c>
      <x:c r="D4758" s="116" t="str">
        <x:v>=SUM(G28)</x:v>
      </x:c>
    </x:row>
    <x:row r="4759" ht="15" customHeight="1">
      <x:c r="A4759" s="112" t="str">
        <x:v>13</x:v>
      </x:c>
      <x:c r="B4759" s="114" t="str">
        <x:v>N32</x:v>
      </x:c>
      <x:c r="C4759" s="114" t="str">
        <x:v>Admin 1</x:v>
      </x:c>
      <x:c r="D4759" s="116"/>
    </x:row>
    <x:row r="4760" ht="15" customHeight="1">
      <x:c r="A4760" s="112" t="str">
        <x:v>13</x:v>
      </x:c>
      <x:c r="B4760" s="114" t="str">
        <x:v>O32</x:v>
      </x:c>
      <x:c r="C4760" s="114" t="str">
        <x:v>INDAH</x:v>
      </x:c>
      <x:c r="D4760" s="116"/>
    </x:row>
    <x:row r="4761" ht="15" customHeight="1">
      <x:c r="A4761" s="112" t="str">
        <x:v>13</x:v>
      </x:c>
      <x:c r="B4761" s="114" t="str">
        <x:v>B33</x:v>
      </x:c>
      <x:c r="C4761" s="114" t="n">
        <x:v>2</x:v>
      </x:c>
      <x:c r="D4761" s="116"/>
    </x:row>
    <x:row r="4762" ht="15" customHeight="1">
      <x:c r="A4762" s="112" t="str">
        <x:v>13</x:v>
      </x:c>
      <x:c r="B4762" s="114" t="str">
        <x:v>C33</x:v>
      </x:c>
      <x:c r="C4762" s="114" t="str">
        <x:v>Penthil</x:v>
      </x:c>
      <x:c r="D4762" s="116"/>
    </x:row>
    <x:row r="4763" ht="15" customHeight="1">
      <x:c r="A4763" s="112" t="str">
        <x:v>13</x:v>
      </x:c>
      <x:c r="B4763" s="114" t="str">
        <x:v>D33</x:v>
      </x:c>
      <x:c r="C4763" s="114" t="n">
        <x:v>-50000</x:v>
      </x:c>
      <x:c r="D4763" s="116"/>
    </x:row>
    <x:row r="4764" ht="15" customHeight="1">
      <x:c r="A4764" s="112" t="str">
        <x:v>13</x:v>
      </x:c>
      <x:c r="B4764" s="114" t="str">
        <x:v>N33</x:v>
      </x:c>
      <x:c r="C4764" s="114" t="str">
        <x:v>Admin 2</x:v>
      </x:c>
      <x:c r="D4764" s="116"/>
    </x:row>
    <x:row r="4765" ht="15" customHeight="1">
      <x:c r="A4765" s="112" t="str">
        <x:v>13</x:v>
      </x:c>
      <x:c r="B4765" s="114" t="str">
        <x:v>O33</x:v>
      </x:c>
      <x:c r="C4765" s="114" t="str">
        <x:v>INDAH</x:v>
      </x:c>
      <x:c r="D4765" s="116"/>
    </x:row>
    <x:row r="4766" ht="15" customHeight="1">
      <x:c r="A4766" s="112" t="str">
        <x:v>13</x:v>
      </x:c>
      <x:c r="B4766" s="114" t="str">
        <x:v>B34</x:v>
      </x:c>
      <x:c r="C4766" s="114" t="n">
        <x:v>3</x:v>
      </x:c>
      <x:c r="D4766" s="116"/>
    </x:row>
    <x:row r="4767" ht="15" customHeight="1">
      <x:c r="A4767" s="112" t="str">
        <x:v>13</x:v>
      </x:c>
      <x:c r="B4767" s="114" t="str">
        <x:v>N34</x:v>
      </x:c>
      <x:c r="C4767" s="114" t="str">
        <x:v>Fotografer 1</x:v>
      </x:c>
      <x:c r="D4767" s="116"/>
    </x:row>
    <x:row r="4768" ht="15" customHeight="1">
      <x:c r="A4768" s="112" t="str">
        <x:v>13</x:v>
      </x:c>
      <x:c r="B4768" s="114" t="str">
        <x:v>O34</x:v>
      </x:c>
      <x:c r="C4768" s="114" t="str">
        <x:v>SAKA</x:v>
      </x:c>
      <x:c r="D4768" s="116"/>
    </x:row>
    <x:row r="4769" ht="15" customHeight="1">
      <x:c r="A4769" s="112" t="str">
        <x:v>13</x:v>
      </x:c>
      <x:c r="B4769" s="114" t="str">
        <x:v>B35</x:v>
      </x:c>
      <x:c r="C4769" s="114" t="n">
        <x:v>4</x:v>
      </x:c>
      <x:c r="D4769" s="116"/>
    </x:row>
    <x:row r="4770" ht="15" customHeight="1">
      <x:c r="A4770" s="112" t="str">
        <x:v>13</x:v>
      </x:c>
      <x:c r="B4770" s="114" t="str">
        <x:v>N35</x:v>
      </x:c>
      <x:c r="C4770" s="114" t="str">
        <x:v>Fotografer 2</x:v>
      </x:c>
      <x:c r="D4770" s="116"/>
    </x:row>
    <x:row r="4771" ht="15" customHeight="1">
      <x:c r="A4771" s="112" t="str">
        <x:v>13</x:v>
      </x:c>
      <x:c r="B4771" s="114" t="str">
        <x:v>O35</x:v>
      </x:c>
      <x:c r="C4771" s="114" t="str">
        <x:v>ADIF</x:v>
      </x:c>
      <x:c r="D4771" s="116"/>
    </x:row>
    <x:row r="4772" ht="15" customHeight="1">
      <x:c r="A4772" s="112" t="str">
        <x:v>13</x:v>
      </x:c>
      <x:c r="B4772" s="114" t="str">
        <x:v>B36</x:v>
      </x:c>
      <x:c r="C4772" s="114" t="n">
        <x:v>5</x:v>
      </x:c>
      <x:c r="D4772" s="116"/>
    </x:row>
    <x:row r="4773" ht="15" customHeight="1">
      <x:c r="A4773" s="112" t="str">
        <x:v>13</x:v>
      </x:c>
      <x:c r="B4773" s="114" t="str">
        <x:v>B37</x:v>
      </x:c>
      <x:c r="C4773" s="114" t="n">
        <x:v>6</x:v>
      </x:c>
      <x:c r="D4773" s="116"/>
    </x:row>
    <x:row r="4774" ht="15" customHeight="1">
      <x:c r="A4774" s="112" t="str">
        <x:v>13</x:v>
      </x:c>
      <x:c r="B4774" s="114" t="str">
        <x:v>K37</x:v>
      </x:c>
      <x:c r="C4774" s="114" t="str">
        <x:v>KPI HARIAN | SKALA 1-5</x:v>
      </x:c>
      <x:c r="D4774" s="116"/>
    </x:row>
    <x:row r="4775" ht="15" customHeight="1">
      <x:c r="A4775" s="112" t="str">
        <x:v>13</x:v>
      </x:c>
      <x:c r="B4775" s="114" t="str">
        <x:v>B38</x:v>
      </x:c>
      <x:c r="C4775" s="114" t="n">
        <x:v>7</x:v>
      </x:c>
      <x:c r="D4775" s="116"/>
    </x:row>
    <x:row r="4776" ht="15" customHeight="1">
      <x:c r="A4776" s="112" t="str">
        <x:v>13</x:v>
      </x:c>
      <x:c r="B4776" s="114" t="str">
        <x:v>K38</x:v>
      </x:c>
      <x:c r="C4776" s="114" t="str">
        <x:v>Nama</x:v>
      </x:c>
      <x:c r="D4776" s="116"/>
    </x:row>
    <x:row r="4777" ht="15" customHeight="1">
      <x:c r="A4777" s="112" t="str">
        <x:v>13</x:v>
      </x:c>
      <x:c r="B4777" s="114" t="str">
        <x:v>L38</x:v>
      </x:c>
      <x:c r="C4777" s="114" t="str">
        <x:v>Disiplin</x:v>
      </x:c>
      <x:c r="D4777" s="116"/>
    </x:row>
    <x:row r="4778" ht="15" customHeight="1">
      <x:c r="A4778" s="112" t="str">
        <x:v>13</x:v>
      </x:c>
      <x:c r="B4778" s="114" t="str">
        <x:v>M38</x:v>
      </x:c>
      <x:c r="C4778" s="114" t="str">
        <x:v>Akurasi</x:v>
      </x:c>
      <x:c r="D4778" s="116"/>
    </x:row>
    <x:row r="4779" ht="15" customHeight="1">
      <x:c r="A4779" s="112" t="str">
        <x:v>13</x:v>
      </x:c>
      <x:c r="B4779" s="114" t="str">
        <x:v>N38</x:v>
      </x:c>
      <x:c r="C4779" s="114" t="str">
        <x:v>SOP</x:v>
      </x:c>
      <x:c r="D4779" s="116"/>
    </x:row>
    <x:row r="4780" ht="15" customHeight="1">
      <x:c r="A4780" s="112" t="str">
        <x:v>13</x:v>
      </x:c>
      <x:c r="B4780" s="114" t="str">
        <x:v>O38</x:v>
      </x:c>
      <x:c r="C4780" s="114" t="str">
        <x:v>Client</x:v>
      </x:c>
      <x:c r="D4780" s="116"/>
    </x:row>
    <x:row r="4781" ht="15" customHeight="1">
      <x:c r="A4781" s="112" t="str">
        <x:v>13</x:v>
      </x:c>
      <x:c r="B4781" s="114" t="str">
        <x:v>P38</x:v>
      </x:c>
      <x:c r="C4781" s="114" t="str">
        <x:v>Produktivitas</x:v>
      </x:c>
      <x:c r="D4781" s="116"/>
    </x:row>
    <x:row r="4782" ht="15" customHeight="1">
      <x:c r="A4782" s="112" t="str">
        <x:v>13</x:v>
      </x:c>
      <x:c r="B4782" s="114" t="str">
        <x:v>AC38</x:v>
      </x:c>
      <x:c r="C4782" s="114" t="str">
        <x:v>KPI Score Helper</x:v>
      </x:c>
      <x:c r="D4782" s="116"/>
    </x:row>
    <x:row r="4783" ht="15" customHeight="1">
      <x:c r="A4783" s="112" t="str">
        <x:v>13</x:v>
      </x:c>
      <x:c r="B4783" s="114" t="str">
        <x:v>AD38</x:v>
      </x:c>
      <x:c r="C4783" s="114" t="str">
        <x:v>Status Helper</x:v>
      </x:c>
      <x:c r="D4783" s="116"/>
    </x:row>
    <x:row r="4784" ht="15" customHeight="1">
      <x:c r="A4784" s="112" t="str">
        <x:v>13</x:v>
      </x:c>
      <x:c r="B4784" s="114" t="str">
        <x:v>AE38</x:v>
      </x:c>
      <x:c r="C4784" s="114" t="str">
        <x:v>Role Helper</x:v>
      </x:c>
      <x:c r="D4784" s="116"/>
    </x:row>
    <x:row r="4785" ht="15" customHeight="1">
      <x:c r="A4785" s="112" t="str">
        <x:v>13</x:v>
      </x:c>
      <x:c r="B4785" s="114" t="str">
        <x:v>AF38</x:v>
      </x:c>
      <x:c r="C4785" s="114" t="str">
        <x:v>Evaluated Flag</x:v>
      </x:c>
      <x:c r="D4785" s="116"/>
    </x:row>
    <x:row r="4786" ht="15" customHeight="1">
      <x:c r="A4786" s="112" t="str">
        <x:v>13</x:v>
      </x:c>
      <x:c r="B4786" s="114" t="str">
        <x:v>AG38</x:v>
      </x:c>
      <x:c r="C4786" s="114" t="str">
        <x:v>Effective Name</x:v>
      </x:c>
      <x:c r="D4786" s="116"/>
    </x:row>
    <x:row r="4787" ht="15" customHeight="1">
      <x:c r="A4787" s="112" t="str">
        <x:v>13</x:v>
      </x:c>
      <x:c r="B4787" s="114" t="str">
        <x:v>B39</x:v>
      </x:c>
      <x:c r="C4787" s="114" t="n">
        <x:v>8</x:v>
      </x:c>
      <x:c r="D4787" s="116"/>
    </x:row>
    <x:row r="4788" ht="15" customHeight="1">
      <x:c r="A4788" s="112" t="str">
        <x:v>13</x:v>
      </x:c>
      <x:c r="B4788" s="114" t="str">
        <x:v>K39</x:v>
      </x:c>
      <x:c r="C4788" s="114" t="str">
        <x:v>INDAH</x:v>
      </x:c>
      <x:c r="D4788" s="116" t="str">
        <x:v>=IF(O32="","",O32)</x:v>
      </x:c>
    </x:row>
    <x:row r="4789" ht="15" customHeight="1">
      <x:c r="A4789" s="112" t="str">
        <x:v>13</x:v>
      </x:c>
      <x:c r="B4789" s="114" t="str">
        <x:v>L39</x:v>
      </x:c>
      <x:c r="C4789" s="114" t="n">
        <x:v>5</x:v>
      </x:c>
      <x:c r="D4789" s="116"/>
    </x:row>
    <x:row r="4790" ht="15" customHeight="1">
      <x:c r="A4790" s="112" t="str">
        <x:v>13</x:v>
      </x:c>
      <x:c r="B4790" s="114" t="str">
        <x:v>M39</x:v>
      </x:c>
      <x:c r="C4790" s="114" t="n">
        <x:v>5</x:v>
      </x:c>
      <x:c r="D4790" s="116"/>
    </x:row>
    <x:row r="4791" ht="15" customHeight="1">
      <x:c r="A4791" s="112" t="str">
        <x:v>13</x:v>
      </x:c>
      <x:c r="B4791" s="114" t="str">
        <x:v>N39</x:v>
      </x:c>
      <x:c r="C4791" s="114" t="n">
        <x:v>5</x:v>
      </x:c>
      <x:c r="D4791" s="116"/>
    </x:row>
    <x:row r="4792" ht="15" customHeight="1">
      <x:c r="A4792" s="112" t="str">
        <x:v>13</x:v>
      </x:c>
      <x:c r="B4792" s="114" t="str">
        <x:v>O39</x:v>
      </x:c>
      <x:c r="C4792" s="114" t="n">
        <x:v>5</x:v>
      </x:c>
      <x:c r="D4792" s="116"/>
    </x:row>
    <x:row r="4793" ht="15" customHeight="1">
      <x:c r="A4793" s="112" t="str">
        <x:v>13</x:v>
      </x:c>
      <x:c r="B4793" s="114" t="str">
        <x:v>P39</x:v>
      </x:c>
      <x:c r="C4793" s="114" t="n">
        <x:v>5</x:v>
      </x:c>
      <x:c r="D4793" s="116"/>
    </x:row>
    <x:row r="4794" ht="15" customHeight="1">
      <x:c r="A4794" s="112" t="str">
        <x:v>13</x:v>
      </x:c>
      <x:c r="B4794" s="114" t="str">
        <x:v>AC39</x:v>
      </x:c>
      <x:c r="C4794" s="114" t="n">
        <x:v>100</x:v>
      </x:c>
      <x:c r="D4794" s="116" t="str">
        <x:v>=IF(AG39="","",IF(COUNT(L39:P39)&lt;5,"",L39/5*20+M39/5*25+N39/5*25+O39/5*15+P39/5*15))</x:v>
      </x:c>
    </x:row>
    <x:row r="4795" ht="15" customHeight="1">
      <x:c r="A4795" s="112" t="str">
        <x:v>13</x:v>
      </x:c>
      <x:c r="B4795" s="114" t="str">
        <x:v>AD39</x:v>
      </x:c>
      <x:c r="C4795" s="114" t="str">
        <x:v>Sangat Baik</x:v>
      </x:c>
      <x:c r="D4795" s="116" t="str">
        <x:v>=IF(AC39="","",IF(AC39&gt;=90,"Sangat Baik",IF(AC39&gt;=80,"Baik",IF(AC39&gt;=70,"Coaching","Underperform"))))</x:v>
      </x:c>
    </x:row>
    <x:row r="4796" ht="15" customHeight="1">
      <x:c r="A4796" s="112" t="str">
        <x:v>13</x:v>
      </x:c>
      <x:c r="B4796" s="114" t="str">
        <x:v>AE39</x:v>
      </x:c>
      <x:c r="C4796" s="114" t="str">
        <x:v>Admin/CS</x:v>
      </x:c>
      <x:c r="D4796" s="116" t="str">
        <x:v>=IF(AG39="","",IF(OR(AG39="INDAH",AG39="ADDEL",AG39="AMEL",AG39="PENTIL",AG39="JIJANG"),"Admin/CS","Fotografer"))</x:v>
      </x:c>
    </x:row>
    <x:row r="4797" ht="15" customHeight="1">
      <x:c r="A4797" s="112" t="str">
        <x:v>13</x:v>
      </x:c>
      <x:c r="B4797" s="114" t="str">
        <x:v>AF39</x:v>
      </x:c>
      <x:c r="C4797" s="114" t="n">
        <x:v>1</x:v>
      </x:c>
      <x:c r="D4797" s="116" t="str">
        <x:v>=IF(OR(AG39="",COUNT(L39:P39)&lt;5),"",1)</x:v>
      </x:c>
    </x:row>
    <x:row r="4798" ht="15" customHeight="1">
      <x:c r="A4798" s="112" t="str">
        <x:v>13</x:v>
      </x:c>
      <x:c r="B4798" s="114" t="str">
        <x:v>AG39</x:v>
      </x:c>
      <x:c r="C4798" s="114" t="str">
        <x:v>INDAH</x:v>
      </x:c>
      <x:c r="D4798" s="116" t="str">
        <x:v>=IFERROR(K39,"")</x:v>
      </x:c>
    </x:row>
    <x:row r="4799" ht="15" customHeight="1">
      <x:c r="A4799" s="112" t="str">
        <x:v>13</x:v>
      </x:c>
      <x:c r="B4799" s="114" t="str">
        <x:v>B40</x:v>
      </x:c>
      <x:c r="C4799" s="114" t="n">
        <x:v>9</x:v>
      </x:c>
      <x:c r="D4799" s="116"/>
    </x:row>
    <x:row r="4800" ht="15" customHeight="1">
      <x:c r="A4800" s="112" t="str">
        <x:v>13</x:v>
      </x:c>
      <x:c r="B4800" s="114" t="str">
        <x:v>K40</x:v>
      </x:c>
      <x:c r="C4800" s="114" t="str">
        <x:v>INDAH</x:v>
      </x:c>
      <x:c r="D4800" s="116" t="str">
        <x:v>=IF(O33="","",O33)</x:v>
      </x:c>
    </x:row>
    <x:row r="4801" ht="15" customHeight="1">
      <x:c r="A4801" s="112" t="str">
        <x:v>13</x:v>
      </x:c>
      <x:c r="B4801" s="114" t="str">
        <x:v>L40</x:v>
      </x:c>
      <x:c r="C4801" s="114" t="n">
        <x:v>5</x:v>
      </x:c>
      <x:c r="D4801" s="116"/>
    </x:row>
    <x:row r="4802" ht="15" customHeight="1">
      <x:c r="A4802" s="112" t="str">
        <x:v>13</x:v>
      </x:c>
      <x:c r="B4802" s="114" t="str">
        <x:v>M40</x:v>
      </x:c>
      <x:c r="C4802" s="114" t="n">
        <x:v>5</x:v>
      </x:c>
      <x:c r="D4802" s="116"/>
    </x:row>
    <x:row r="4803" ht="15" customHeight="1">
      <x:c r="A4803" s="112" t="str">
        <x:v>13</x:v>
      </x:c>
      <x:c r="B4803" s="114" t="str">
        <x:v>N40</x:v>
      </x:c>
      <x:c r="C4803" s="114" t="n">
        <x:v>5</x:v>
      </x:c>
      <x:c r="D4803" s="116"/>
    </x:row>
    <x:row r="4804" ht="15" customHeight="1">
      <x:c r="A4804" s="112" t="str">
        <x:v>13</x:v>
      </x:c>
      <x:c r="B4804" s="114" t="str">
        <x:v>O40</x:v>
      </x:c>
      <x:c r="C4804" s="114" t="n">
        <x:v>5</x:v>
      </x:c>
      <x:c r="D4804" s="116"/>
    </x:row>
    <x:row r="4805" ht="15" customHeight="1">
      <x:c r="A4805" s="112" t="str">
        <x:v>13</x:v>
      </x:c>
      <x:c r="B4805" s="114" t="str">
        <x:v>P40</x:v>
      </x:c>
      <x:c r="C4805" s="114" t="n">
        <x:v>5</x:v>
      </x:c>
      <x:c r="D4805" s="116"/>
    </x:row>
    <x:row r="4806" ht="15" customHeight="1">
      <x:c r="A4806" s="112" t="str">
        <x:v>13</x:v>
      </x:c>
      <x:c r="B4806" s="114" t="str">
        <x:v>AC40</x:v>
      </x:c>
      <x:c r="C4806" s="114" t="n">
        <x:v>100</x:v>
      </x:c>
      <x:c r="D4806" s="116" t="str">
        <x:v>=IF(AG40="","",IF(COUNT(L40:P40)&lt;5,"",L40/5*20+M40/5*25+N40/5*25+O40/5*15+P40/5*15))</x:v>
      </x:c>
    </x:row>
    <x:row r="4807" ht="15" customHeight="1">
      <x:c r="A4807" s="112" t="str">
        <x:v>13</x:v>
      </x:c>
      <x:c r="B4807" s="114" t="str">
        <x:v>AD40</x:v>
      </x:c>
      <x:c r="C4807" s="114" t="str">
        <x:v>Sangat Baik</x:v>
      </x:c>
      <x:c r="D4807" s="116" t="str">
        <x:v>=IF(AC40="","",IF(AC40&gt;=90,"Sangat Baik",IF(AC40&gt;=80,"Baik",IF(AC40&gt;=70,"Coaching","Underperform"))))</x:v>
      </x:c>
    </x:row>
    <x:row r="4808" ht="15" customHeight="1">
      <x:c r="A4808" s="112" t="str">
        <x:v>13</x:v>
      </x:c>
      <x:c r="B4808" s="114" t="str">
        <x:v>AE40</x:v>
      </x:c>
      <x:c r="C4808" s="114" t="str">
        <x:v>Admin/CS</x:v>
      </x:c>
      <x:c r="D4808" s="116" t="str">
        <x:v>=IF(AG40="","",IF(OR(AG40="INDAH",AG40="ADDEL",AG40="AMEL",AG40="PENTIL",AG40="JIJANG"),"Admin/CS","Fotografer"))</x:v>
      </x:c>
    </x:row>
    <x:row r="4809" ht="15" customHeight="1">
      <x:c r="A4809" s="112" t="str">
        <x:v>13</x:v>
      </x:c>
      <x:c r="B4809" s="114" t="str">
        <x:v>AF40</x:v>
      </x:c>
      <x:c r="C4809" s="114" t="n">
        <x:v>1</x:v>
      </x:c>
      <x:c r="D4809" s="116" t="str">
        <x:v>=IF(OR(AG40="",COUNT(L40:P40)&lt;5),"",1)</x:v>
      </x:c>
    </x:row>
    <x:row r="4810" ht="15" customHeight="1">
      <x:c r="A4810" s="112" t="str">
        <x:v>13</x:v>
      </x:c>
      <x:c r="B4810" s="114" t="str">
        <x:v>AG40</x:v>
      </x:c>
      <x:c r="C4810" s="114" t="str">
        <x:v>INDAH</x:v>
      </x:c>
      <x:c r="D4810" s="116" t="str">
        <x:v>=IFERROR(K40,"")</x:v>
      </x:c>
    </x:row>
    <x:row r="4811" ht="15" customHeight="1">
      <x:c r="A4811" s="112" t="str">
        <x:v>13</x:v>
      </x:c>
      <x:c r="B4811" s="114" t="str">
        <x:v>B41</x:v>
      </x:c>
      <x:c r="C4811" s="114" t="n">
        <x:v>10</x:v>
      </x:c>
      <x:c r="D4811" s="116"/>
    </x:row>
    <x:row r="4812" ht="15" customHeight="1">
      <x:c r="A4812" s="112" t="str">
        <x:v>13</x:v>
      </x:c>
      <x:c r="B4812" s="114" t="str">
        <x:v>K41</x:v>
      </x:c>
      <x:c r="C4812" s="114" t="str">
        <x:v>SAKA</x:v>
      </x:c>
      <x:c r="D4812" s="116" t="str">
        <x:v>=IF(O34="","",O34)</x:v>
      </x:c>
    </x:row>
    <x:row r="4813" ht="15" customHeight="1">
      <x:c r="A4813" s="112" t="str">
        <x:v>13</x:v>
      </x:c>
      <x:c r="B4813" s="114" t="str">
        <x:v>L41</x:v>
      </x:c>
      <x:c r="C4813" s="114" t="n">
        <x:v>5</x:v>
      </x:c>
      <x:c r="D4813" s="116"/>
    </x:row>
    <x:row r="4814" ht="15" customHeight="1">
      <x:c r="A4814" s="112" t="str">
        <x:v>13</x:v>
      </x:c>
      <x:c r="B4814" s="114" t="str">
        <x:v>M41</x:v>
      </x:c>
      <x:c r="C4814" s="114" t="n">
        <x:v>5</x:v>
      </x:c>
      <x:c r="D4814" s="116"/>
    </x:row>
    <x:row r="4815" ht="15" customHeight="1">
      <x:c r="A4815" s="112" t="str">
        <x:v>13</x:v>
      </x:c>
      <x:c r="B4815" s="114" t="str">
        <x:v>N41</x:v>
      </x:c>
      <x:c r="C4815" s="114" t="n">
        <x:v>5</x:v>
      </x:c>
      <x:c r="D4815" s="116"/>
    </x:row>
    <x:row r="4816" ht="15" customHeight="1">
      <x:c r="A4816" s="112" t="str">
        <x:v>13</x:v>
      </x:c>
      <x:c r="B4816" s="114" t="str">
        <x:v>O41</x:v>
      </x:c>
      <x:c r="C4816" s="114" t="n">
        <x:v>5</x:v>
      </x:c>
      <x:c r="D4816" s="116"/>
    </x:row>
    <x:row r="4817" ht="15" customHeight="1">
      <x:c r="A4817" s="112" t="str">
        <x:v>13</x:v>
      </x:c>
      <x:c r="B4817" s="114" t="str">
        <x:v>P41</x:v>
      </x:c>
      <x:c r="C4817" s="114" t="n">
        <x:v>5</x:v>
      </x:c>
      <x:c r="D4817" s="116"/>
    </x:row>
    <x:row r="4818" ht="15" customHeight="1">
      <x:c r="A4818" s="112" t="str">
        <x:v>13</x:v>
      </x:c>
      <x:c r="B4818" s="114" t="str">
        <x:v>AC41</x:v>
      </x:c>
      <x:c r="C4818" s="114" t="n">
        <x:v>100</x:v>
      </x:c>
      <x:c r="D4818" s="116" t="str">
        <x:v>=IF(AG41="","",IF(COUNT(L41:P41)&lt;5,"",L41/5*20+M41/5*25+N41/5*25+O41/5*15+P41/5*15))</x:v>
      </x:c>
    </x:row>
    <x:row r="4819" ht="15" customHeight="1">
      <x:c r="A4819" s="112" t="str">
        <x:v>13</x:v>
      </x:c>
      <x:c r="B4819" s="114" t="str">
        <x:v>AD41</x:v>
      </x:c>
      <x:c r="C4819" s="114" t="str">
        <x:v>Sangat Baik</x:v>
      </x:c>
      <x:c r="D4819" s="116" t="str">
        <x:v>=IF(AC41="","",IF(AC41&gt;=90,"Sangat Baik",IF(AC41&gt;=80,"Baik",IF(AC41&gt;=70,"Coaching","Underperform"))))</x:v>
      </x:c>
    </x:row>
    <x:row r="4820" ht="15" customHeight="1">
      <x:c r="A4820" s="112" t="str">
        <x:v>13</x:v>
      </x:c>
      <x:c r="B4820" s="114" t="str">
        <x:v>AE41</x:v>
      </x:c>
      <x:c r="C4820" s="114" t="str">
        <x:v>Fotografer</x:v>
      </x:c>
      <x:c r="D4820" s="116" t="str">
        <x:v>=IF(AG41="","",IF(OR(AG41="INDAH",AG41="ADDEL",AG41="AMEL",AG41="PENTIL",AG41="JIJANG"),"Admin/CS","Fotografer"))</x:v>
      </x:c>
    </x:row>
    <x:row r="4821" ht="15" customHeight="1">
      <x:c r="A4821" s="112" t="str">
        <x:v>13</x:v>
      </x:c>
      <x:c r="B4821" s="114" t="str">
        <x:v>AF41</x:v>
      </x:c>
      <x:c r="C4821" s="114" t="n">
        <x:v>1</x:v>
      </x:c>
      <x:c r="D4821" s="116" t="str">
        <x:v>=IF(OR(AG41="",COUNT(L41:P41)&lt;5),"",1)</x:v>
      </x:c>
    </x:row>
    <x:row r="4822" ht="15" customHeight="1">
      <x:c r="A4822" s="112" t="str">
        <x:v>13</x:v>
      </x:c>
      <x:c r="B4822" s="114" t="str">
        <x:v>AG41</x:v>
      </x:c>
      <x:c r="C4822" s="114" t="str">
        <x:v>SAKA</x:v>
      </x:c>
      <x:c r="D4822" s="116" t="str">
        <x:v>=IFERROR(K41,"")</x:v>
      </x:c>
    </x:row>
    <x:row r="4823" ht="15" customHeight="1">
      <x:c r="A4823" s="112" t="str">
        <x:v>13</x:v>
      </x:c>
      <x:c r="B4823" s="114" t="str">
        <x:v>B42</x:v>
      </x:c>
      <x:c r="C4823" s="114" t="n">
        <x:v>11</x:v>
      </x:c>
      <x:c r="D4823" s="116"/>
    </x:row>
    <x:row r="4824" ht="15" customHeight="1">
      <x:c r="A4824" s="112" t="str">
        <x:v>13</x:v>
      </x:c>
      <x:c r="B4824" s="114" t="str">
        <x:v>K42</x:v>
      </x:c>
      <x:c r="C4824" s="114" t="str">
        <x:v>ADIF</x:v>
      </x:c>
      <x:c r="D4824" s="116" t="str">
        <x:v>=IF(O35="","",O35)</x:v>
      </x:c>
    </x:row>
    <x:row r="4825" ht="15" customHeight="1">
      <x:c r="A4825" s="112" t="str">
        <x:v>13</x:v>
      </x:c>
      <x:c r="B4825" s="114" t="str">
        <x:v>L42</x:v>
      </x:c>
      <x:c r="C4825" s="114" t="n">
        <x:v>5</x:v>
      </x:c>
      <x:c r="D4825" s="116"/>
    </x:row>
    <x:row r="4826" ht="15" customHeight="1">
      <x:c r="A4826" s="112" t="str">
        <x:v>13</x:v>
      </x:c>
      <x:c r="B4826" s="114" t="str">
        <x:v>M42</x:v>
      </x:c>
      <x:c r="C4826" s="114" t="n">
        <x:v>5</x:v>
      </x:c>
      <x:c r="D4826" s="116"/>
    </x:row>
    <x:row r="4827" ht="15" customHeight="1">
      <x:c r="A4827" s="112" t="str">
        <x:v>13</x:v>
      </x:c>
      <x:c r="B4827" s="114" t="str">
        <x:v>N42</x:v>
      </x:c>
      <x:c r="C4827" s="114" t="n">
        <x:v>5</x:v>
      </x:c>
      <x:c r="D4827" s="116"/>
    </x:row>
    <x:row r="4828" ht="15" customHeight="1">
      <x:c r="A4828" s="112" t="str">
        <x:v>13</x:v>
      </x:c>
      <x:c r="B4828" s="114" t="str">
        <x:v>O42</x:v>
      </x:c>
      <x:c r="C4828" s="114" t="n">
        <x:v>5</x:v>
      </x:c>
      <x:c r="D4828" s="116"/>
    </x:row>
    <x:row r="4829" ht="15" customHeight="1">
      <x:c r="A4829" s="112" t="str">
        <x:v>13</x:v>
      </x:c>
      <x:c r="B4829" s="114" t="str">
        <x:v>P42</x:v>
      </x:c>
      <x:c r="C4829" s="114" t="n">
        <x:v>5</x:v>
      </x:c>
      <x:c r="D4829" s="116"/>
    </x:row>
    <x:row r="4830" ht="15" customHeight="1">
      <x:c r="A4830" s="112" t="str">
        <x:v>13</x:v>
      </x:c>
      <x:c r="B4830" s="114" t="str">
        <x:v>AC42</x:v>
      </x:c>
      <x:c r="C4830" s="114" t="n">
        <x:v>100</x:v>
      </x:c>
      <x:c r="D4830" s="116" t="str">
        <x:v>=IF(AG42="","",IF(COUNT(L42:P42)&lt;5,"",L42/5*20+M42/5*25+N42/5*25+O42/5*15+P42/5*15))</x:v>
      </x:c>
    </x:row>
    <x:row r="4831" ht="15" customHeight="1">
      <x:c r="A4831" s="112" t="str">
        <x:v>13</x:v>
      </x:c>
      <x:c r="B4831" s="114" t="str">
        <x:v>AD42</x:v>
      </x:c>
      <x:c r="C4831" s="114" t="str">
        <x:v>Sangat Baik</x:v>
      </x:c>
      <x:c r="D4831" s="116" t="str">
        <x:v>=IF(AC42="","",IF(AC42&gt;=90,"Sangat Baik",IF(AC42&gt;=80,"Baik",IF(AC42&gt;=70,"Coaching","Underperform"))))</x:v>
      </x:c>
    </x:row>
    <x:row r="4832" ht="15" customHeight="1">
      <x:c r="A4832" s="112" t="str">
        <x:v>13</x:v>
      </x:c>
      <x:c r="B4832" s="114" t="str">
        <x:v>AE42</x:v>
      </x:c>
      <x:c r="C4832" s="114" t="str">
        <x:v>Fotografer</x:v>
      </x:c>
      <x:c r="D4832" s="116" t="str">
        <x:v>=IF(AG42="","",IF(OR(AG42="INDAH",AG42="ADDEL",AG42="AMEL",AG42="PENTIL",AG42="JIJANG"),"Admin/CS","Fotografer"))</x:v>
      </x:c>
    </x:row>
    <x:row r="4833" ht="15" customHeight="1">
      <x:c r="A4833" s="112" t="str">
        <x:v>13</x:v>
      </x:c>
      <x:c r="B4833" s="114" t="str">
        <x:v>AF42</x:v>
      </x:c>
      <x:c r="C4833" s="114" t="n">
        <x:v>1</x:v>
      </x:c>
      <x:c r="D4833" s="116" t="str">
        <x:v>=IF(OR(AG42="",COUNT(L42:P42)&lt;5),"",1)</x:v>
      </x:c>
    </x:row>
    <x:row r="4834" ht="15" customHeight="1">
      <x:c r="A4834" s="112" t="str">
        <x:v>13</x:v>
      </x:c>
      <x:c r="B4834" s="114" t="str">
        <x:v>AG42</x:v>
      </x:c>
      <x:c r="C4834" s="114" t="str">
        <x:v>ADIF</x:v>
      </x:c>
      <x:c r="D4834" s="116" t="str">
        <x:v>=IFERROR(K42,"")</x:v>
      </x:c>
    </x:row>
    <x:row r="4835" ht="15" customHeight="1">
      <x:c r="A4835" s="112" t="str">
        <x:v>13</x:v>
      </x:c>
      <x:c r="B4835" s="114" t="str">
        <x:v>D43</x:v>
      </x:c>
      <x:c r="C4835" s="114" t="n">
        <x:v>1205000</x:v>
      </x:c>
      <x:c r="D4835" s="116" t="str">
        <x:v>=SUM(D32:D42)</x:v>
      </x:c>
    </x:row>
    <x:row r="4836" ht="15" customHeight="1">
      <x:c r="A4836" s="112" t="str">
        <x:v>13</x:v>
      </x:c>
      <x:c r="B4836" s="114" t="str">
        <x:v>AC43</x:v>
      </x:c>
      <x:c r="C4836" s="114"/>
      <x:c r="D4836" s="116" t="str">
        <x:v>=IF(AG43="","",IF(COUNT(L43:P43)&lt;5,"",L43/5*20+M43/5*25+N43/5*25+O43/5*15+P43/5*15))</x:v>
      </x:c>
    </x:row>
    <x:row r="4837" ht="15" customHeight="1">
      <x:c r="A4837" s="112" t="str">
        <x:v>13</x:v>
      </x:c>
      <x:c r="B4837" s="114" t="str">
        <x:v>AD43</x:v>
      </x:c>
      <x:c r="C4837" s="114"/>
      <x:c r="D4837" s="116" t="str">
        <x:v>=IF(AC43="","",IF(AC43&gt;=90,"Sangat Baik",IF(AC43&gt;=80,"Baik",IF(AC43&gt;=70,"Coaching","Underperform"))))</x:v>
      </x:c>
    </x:row>
    <x:row r="4838" ht="15" customHeight="1">
      <x:c r="A4838" s="112" t="str">
        <x:v>13</x:v>
      </x:c>
      <x:c r="B4838" s="114" t="str">
        <x:v>AE43</x:v>
      </x:c>
      <x:c r="C4838" s="114"/>
      <x:c r="D4838" s="116" t="str">
        <x:v>=IF(AG43="","",IF(OR(AG43="INDAH",AG43="ADDEL",AG43="AMEL",AG43="PENTIL",AG43="JIJANG"),"Admin/CS","Fotografer"))</x:v>
      </x:c>
    </x:row>
    <x:row r="4839" ht="15" customHeight="1">
      <x:c r="A4839" s="112" t="str">
        <x:v>13</x:v>
      </x:c>
      <x:c r="B4839" s="114" t="str">
        <x:v>AF43</x:v>
      </x:c>
      <x:c r="C4839" s="114"/>
      <x:c r="D4839" s="116" t="str">
        <x:v>=IF(OR(AG43="",COUNT(L43:P43)&lt;5),"",1)</x:v>
      </x:c>
    </x:row>
    <x:row r="4840" ht="15" customHeight="1">
      <x:c r="A4840" s="112" t="str">
        <x:v>13</x:v>
      </x:c>
      <x:c r="B4840" s="114" t="str">
        <x:v>AG43</x:v>
      </x:c>
      <x:c r="C4840" s="114"/>
      <x:c r="D4840" s="116" t="str">
        <x:v>=IFERROR(K43,"")</x:v>
      </x:c>
    </x:row>
    <x:row r="4841" ht="15" customHeight="1">
      <x:c r="A4841" s="112" t="str">
        <x:v>13</x:v>
      </x:c>
      <x:c r="B4841" s="114" t="str">
        <x:v>AC44</x:v>
      </x:c>
      <x:c r="C4841" s="114"/>
      <x:c r="D4841" s="116" t="str">
        <x:v>=IF(AG44="","",IF(COUNT(L44:P44)&lt;5,"",L44/5*20+M44/5*25+N44/5*25+O44/5*15+P44/5*15))</x:v>
      </x:c>
    </x:row>
    <x:row r="4842" ht="15" customHeight="1">
      <x:c r="A4842" s="112" t="str">
        <x:v>13</x:v>
      </x:c>
      <x:c r="B4842" s="114" t="str">
        <x:v>AD44</x:v>
      </x:c>
      <x:c r="C4842" s="114"/>
      <x:c r="D4842" s="116" t="str">
        <x:v>=IF(AC44="","",IF(AC44&gt;=90,"Sangat Baik",IF(AC44&gt;=80,"Baik",IF(AC44&gt;=70,"Coaching","Underperform"))))</x:v>
      </x:c>
    </x:row>
    <x:row r="4843" ht="15" customHeight="1">
      <x:c r="A4843" s="112" t="str">
        <x:v>13</x:v>
      </x:c>
      <x:c r="B4843" s="114" t="str">
        <x:v>AE44</x:v>
      </x:c>
      <x:c r="C4843" s="114"/>
      <x:c r="D4843" s="116" t="str">
        <x:v>=IF(AG44="","",IF(OR(AG44="INDAH",AG44="ADDEL",AG44="AMEL",AG44="PENTIL",AG44="JIJANG"),"Admin/CS","Fotografer"))</x:v>
      </x:c>
    </x:row>
    <x:row r="4844" ht="15" customHeight="1">
      <x:c r="A4844" s="112" t="str">
        <x:v>13</x:v>
      </x:c>
      <x:c r="B4844" s="114" t="str">
        <x:v>AF44</x:v>
      </x:c>
      <x:c r="C4844" s="114"/>
      <x:c r="D4844" s="116" t="str">
        <x:v>=IF(OR(AG44="",COUNT(L44:P44)&lt;5),"",1)</x:v>
      </x:c>
    </x:row>
    <x:row r="4845" ht="15" customHeight="1">
      <x:c r="A4845" s="112" t="str">
        <x:v>13</x:v>
      </x:c>
      <x:c r="B4845" s="114" t="str">
        <x:v>AG44</x:v>
      </x:c>
      <x:c r="C4845" s="114"/>
      <x:c r="D4845" s="116" t="str">
        <x:v>=IFERROR(K44,"")</x:v>
      </x:c>
    </x:row>
    <x:row r="4846" ht="15" customHeight="1">
      <x:c r="A4846" s="112" t="str">
        <x:v>13</x:v>
      </x:c>
      <x:c r="B4846" s="114" t="str">
        <x:v>K45</x:v>
      </x:c>
      <x:c r="C4846" s="114" t="str">
        <x:v>Skala: 1 Sangat Kurang | 2 Kurang | 3 Cukup | 4 Baik | 5 Sangat Baik | Jika Nama kosong, 4 baris pertama otomatis mengikuti urutan Shift</x:v>
      </x:c>
      <x:c r="D4846" s="116"/>
    </x:row>
    <x:row r="4847" ht="15" customHeight="1">
      <x:c r="A4847" s="112" t="str">
        <x:v>13</x:v>
      </x:c>
      <x:c r="B4847" s="114" t="str">
        <x:v>K47</x:v>
      </x:c>
      <x:c r="C4847" s="114" t="str">
        <x:v>ADMIN FOLLOW-UP</x:v>
      </x:c>
      <x:c r="D4847" s="116"/>
    </x:row>
    <x:row r="4848" ht="15" customHeight="1">
      <x:c r="A4848" s="112" t="str">
        <x:v>13</x:v>
      </x:c>
      <x:c r="B4848" s="114" t="str">
        <x:v>K48</x:v>
      </x:c>
      <x:c r="C4848" s="114" t="str">
        <x:v>Admin</x:v>
      </x:c>
      <x:c r="D4848" s="116"/>
    </x:row>
    <x:row r="4849" ht="15" customHeight="1">
      <x:c r="A4849" s="112" t="str">
        <x:v>13</x:v>
      </x:c>
      <x:c r="B4849" s="114" t="str">
        <x:v>L48</x:v>
      </x:c>
      <x:c r="C4849" s="114" t="str">
        <x:v>Saving Contact</x:v>
      </x:c>
      <x:c r="D4849" s="116"/>
    </x:row>
    <x:row r="4850" ht="15" customHeight="1">
      <x:c r="A4850" s="112" t="str">
        <x:v>13</x:v>
      </x:c>
      <x:c r="B4850" s="114" t="str">
        <x:v>M48</x:v>
      </x:c>
      <x:c r="C4850" s="114" t="str">
        <x:v>Reminder</x:v>
      </x:c>
      <x:c r="D4850" s="116"/>
    </x:row>
    <x:row r="4851" ht="15" customHeight="1">
      <x:c r="A4851" s="112" t="str">
        <x:v>13</x:v>
      </x:c>
      <x:c r="B4851" s="114" t="str">
        <x:v>K49</x:v>
      </x:c>
      <x:c r="C4851" s="114" t="str">
        <x:v>INDAH</x:v>
      </x:c>
      <x:c r="D4851" s="116" t="str">
        <x:v>=IF(O32="","",O32)</x:v>
      </x:c>
    </x:row>
    <x:row r="4852" ht="15" customHeight="1">
      <x:c r="A4852" s="112" t="str">
        <x:v>13</x:v>
      </x:c>
      <x:c r="B4852" s="114" t="str">
        <x:v>L49</x:v>
      </x:c>
      <x:c r="C4852" s="114" t="n">
        <x:v>8</x:v>
      </x:c>
      <x:c r="D4852" s="116"/>
    </x:row>
    <x:row r="4853" ht="15" customHeight="1">
      <x:c r="A4853" s="112" t="str">
        <x:v>13</x:v>
      </x:c>
      <x:c r="B4853" s="114" t="str">
        <x:v>M49</x:v>
      </x:c>
      <x:c r="C4853" s="114" t="str">
        <x:v>5R, 16R</x:v>
      </x:c>
      <x:c r="D4853" s="116"/>
    </x:row>
    <x:row r="4854" ht="15" customHeight="1">
      <x:c r="A4854" s="112" t="str">
        <x:v>13</x:v>
      </x:c>
      <x:c r="B4854" s="114" t="str">
        <x:v>K50</x:v>
      </x:c>
      <x:c r="C4854" s="114" t="str">
        <x:v>INDAH</x:v>
      </x:c>
      <x:c r="D4854" s="116" t="str">
        <x:v>=IF(O33="","",O33)</x:v>
      </x:c>
    </x:row>
    <x:row r="4855" ht="15" customHeight="1">
      <x:c r="A4855" s="112" t="str">
        <x:v>13</x:v>
      </x:c>
      <x:c r="B4855" s="114" t="str">
        <x:v>K52</x:v>
      </x:c>
      <x:c r="C4855" s="114" t="str">
        <x:v>TODAY | LEADS &amp; TRANSAKSI</x:v>
      </x:c>
      <x:c r="D4855" s="116"/>
    </x:row>
    <x:row r="4856" ht="15" customHeight="1">
      <x:c r="A4856" s="112" t="str">
        <x:v>13</x:v>
      </x:c>
      <x:c r="B4856" s="114" t="str">
        <x:v>K53</x:v>
      </x:c>
      <x:c r="C4856" s="114" t="str">
        <x:v>Leads</x:v>
      </x:c>
      <x:c r="D4856" s="116"/>
    </x:row>
    <x:row r="4857" ht="15" customHeight="1">
      <x:c r="A4857" s="112" t="str">
        <x:v>13</x:v>
      </x:c>
      <x:c r="B4857" s="114" t="str">
        <x:v>M53</x:v>
      </x:c>
      <x:c r="C4857" s="114" t="n">
        <x:v>35</x:v>
      </x:c>
      <x:c r="D4857" s="116"/>
    </x:row>
    <x:row r="4858" ht="15" customHeight="1">
      <x:c r="A4858" s="112" t="str">
        <x:v>13</x:v>
      </x:c>
      <x:c r="B4858" s="114" t="str">
        <x:v>K54</x:v>
      </x:c>
      <x:c r="C4858" s="114" t="str">
        <x:v>Total DP</x:v>
      </x:c>
      <x:c r="D4858" s="116"/>
    </x:row>
    <x:row r="4859" ht="15" customHeight="1">
      <x:c r="A4859" s="112" t="str">
        <x:v>13</x:v>
      </x:c>
      <x:c r="B4859" s="114" t="str">
        <x:v>M54</x:v>
      </x:c>
      <x:c r="C4859" s="114" t="n">
        <x:v>8</x:v>
      </x:c>
      <x:c r="D4859" s="116" t="str">
        <x:v>=COUNTIF($I$4:$I$30,"DP")</x:v>
      </x:c>
    </x:row>
    <x:row r="4860" ht="15" customHeight="1">
      <x:c r="A4860" s="112" t="str">
        <x:v>13</x:v>
      </x:c>
      <x:c r="B4860" s="114" t="str">
        <x:v>K55</x:v>
      </x:c>
      <x:c r="C4860" s="114" t="str">
        <x:v>Sesi Foto</x:v>
      </x:c>
      <x:c r="D4860" s="116"/>
    </x:row>
    <x:row r="4861" ht="15" customHeight="1">
      <x:c r="A4861" s="112" t="str">
        <x:v>13</x:v>
      </x:c>
      <x:c r="B4861" s="114" t="str">
        <x:v>M55</x:v>
      </x:c>
      <x:c r="C4861" s="114" t="n">
        <x:v>15</x:v>
      </x:c>
      <x:c r="D4861" s="116" t="str">
        <x:v>=COUNTIFS($I$4:$I$30,"&lt;&gt;DP",$I$4:$I$30,"&lt;&gt;")</x:v>
      </x:c>
    </x:row>
    <x:row r="4862" ht="15" customHeight="1">
      <x:c r="A4862" s="112" t="str">
        <x:v>13</x:v>
      </x:c>
      <x:c r="B4862" s="114" t="str">
        <x:v>K56</x:v>
      </x:c>
      <x:c r="C4862" s="114" t="str">
        <x:v>Jumlah Transaksi Harian</x:v>
      </x:c>
      <x:c r="D4862" s="116"/>
    </x:row>
    <x:row r="4863" ht="15" customHeight="1">
      <x:c r="A4863" s="112" t="str">
        <x:v>13</x:v>
      </x:c>
      <x:c r="B4863" s="114" t="str">
        <x:v>M56</x:v>
      </x:c>
      <x:c r="C4863" s="114" t="n">
        <x:v>23</x:v>
      </x:c>
      <x:c r="D4863" s="116" t="str">
        <x:v>=M54+M55</x:v>
      </x:c>
    </x:row>
    <x:row r="4864" ht="15" customHeight="1">
      <x:c r="A4864" s="112" t="str">
        <x:v>13</x:v>
      </x:c>
      <x:c r="B4864" s="114" t="str">
        <x:v>K57</x:v>
      </x:c>
      <x:c r="C4864" s="114" t="str">
        <x:v>Conversion Rate</x:v>
      </x:c>
      <x:c r="D4864" s="116"/>
    </x:row>
    <x:row r="4865" ht="15" customHeight="1">
      <x:c r="A4865" s="112" t="str">
        <x:v>13</x:v>
      </x:c>
      <x:c r="B4865" s="114" t="str">
        <x:v>M57</x:v>
      </x:c>
      <x:c r="C4865" s="114" t="n">
        <x:v>0.2285714286</x:v>
      </x:c>
      <x:c r="D4865" s="116" t="str">
        <x:v>=IF(OR(M53="",M53=0),"",M54/M53)</x:v>
      </x:c>
    </x:row>
    <x:row r="4866" ht="15" customHeight="1">
      <x:c r="A4866" s="112" t="str">
        <x:v>14</x:v>
      </x:c>
      <x:c r="B4866" s="114" t="str">
        <x:v>B2</x:v>
      </x:c>
      <x:c r="C4866" s="114" t="str">
        <x:v>No</x:v>
      </x:c>
      <x:c r="D4866" s="116"/>
    </x:row>
    <x:row r="4867" ht="15" customHeight="1">
      <x:c r="A4867" s="112" t="str">
        <x:v>14</x:v>
      </x:c>
      <x:c r="B4867" s="114" t="str">
        <x:v>C2</x:v>
      </x:c>
      <x:c r="C4867" s="114" t="str">
        <x:v>Nama</x:v>
      </x:c>
      <x:c r="D4867" s="116"/>
    </x:row>
    <x:row r="4868" ht="15" customHeight="1">
      <x:c r="A4868" s="112" t="str">
        <x:v>14</x:v>
      </x:c>
      <x:c r="B4868" s="114" t="str">
        <x:v>D2</x:v>
      </x:c>
      <x:c r="C4868" s="114" t="str">
        <x:v>Paket</x:v>
      </x:c>
      <x:c r="D4868" s="116"/>
    </x:row>
    <x:row r="4869" ht="15" customHeight="1">
      <x:c r="A4869" s="112" t="str">
        <x:v>14</x:v>
      </x:c>
      <x:c r="B4869" s="114" t="str">
        <x:v>E2</x:v>
      </x:c>
      <x:c r="C4869" s="114" t="str">
        <x:v>Q</x:v>
      </x:c>
      <x:c r="D4869" s="116"/>
    </x:row>
    <x:row r="4870" ht="15" customHeight="1">
      <x:c r="A4870" s="112" t="str">
        <x:v>14</x:v>
      </x:c>
      <x:c r="B4870" s="114" t="str">
        <x:v>F2</x:v>
      </x:c>
      <x:c r="C4870" s="114" t="str">
        <x:v>Tanggal Foto</x:v>
      </x:c>
      <x:c r="D4870" s="116"/>
    </x:row>
    <x:row r="4871" ht="15" customHeight="1">
      <x:c r="A4871" s="112" t="str">
        <x:v>14</x:v>
      </x:c>
      <x:c r="B4871" s="114" t="str">
        <x:v>G2</x:v>
      </x:c>
      <x:c r="C4871" s="114" t="str">
        <x:v>Pemasukan</x:v>
      </x:c>
      <x:c r="D4871" s="116"/>
    </x:row>
    <x:row r="4872" ht="15" customHeight="1">
      <x:c r="A4872" s="112" t="str">
        <x:v>14</x:v>
      </x:c>
      <x:c r="B4872" s="114" t="str">
        <x:v>I2</x:v>
      </x:c>
      <x:c r="C4872" s="114" t="str">
        <x:v>Keterangan</x:v>
      </x:c>
      <x:c r="D4872" s="116"/>
    </x:row>
    <x:row r="4873" ht="15" customHeight="1">
      <x:c r="A4873" s="112" t="str">
        <x:v>14</x:v>
      </x:c>
      <x:c r="B4873" s="114" t="str">
        <x:v>L2</x:v>
      </x:c>
      <x:c r="C4873" s="114" t="str">
        <x:v>Admin</x:v>
      </x:c>
      <x:c r="D4873" s="116"/>
    </x:row>
    <x:row r="4874" ht="15" customHeight="1">
      <x:c r="A4874" s="112" t="str">
        <x:v>14</x:v>
      </x:c>
      <x:c r="B4874" s="114" t="str">
        <x:v>M2</x:v>
      </x:c>
      <x:c r="C4874" s="114" t="str">
        <x:v>Fotogarfer</x:v>
      </x:c>
      <x:c r="D4874" s="116"/>
    </x:row>
    <x:row r="4875" ht="15" customHeight="1">
      <x:c r="A4875" s="112" t="str">
        <x:v>14</x:v>
      </x:c>
      <x:c r="B4875" s="114" t="str">
        <x:v>N2</x:v>
      </x:c>
      <x:c r="C4875" s="114" t="str">
        <x:v>Post Prod</x:v>
      </x:c>
      <x:c r="D4875" s="116"/>
    </x:row>
    <x:row r="4876" ht="15" customHeight="1">
      <x:c r="A4876" s="112" t="str">
        <x:v>14</x:v>
      </x:c>
      <x:c r="B4876" s="114" t="str">
        <x:v>G3</x:v>
      </x:c>
      <x:c r="C4876" s="114" t="str">
        <x:v>Cash</x:v>
      </x:c>
      <x:c r="D4876" s="116"/>
    </x:row>
    <x:row r="4877" ht="15" customHeight="1">
      <x:c r="A4877" s="112" t="str">
        <x:v>14</x:v>
      </x:c>
      <x:c r="B4877" s="114" t="str">
        <x:v>H3</x:v>
      </x:c>
      <x:c r="C4877" s="114" t="str">
        <x:v>Transfer</x:v>
      </x:c>
      <x:c r="D4877" s="116"/>
    </x:row>
    <x:row r="4878" ht="15" customHeight="1">
      <x:c r="A4878" s="112" t="str">
        <x:v>14</x:v>
      </x:c>
      <x:c r="B4878" s="114" t="str">
        <x:v>I3</x:v>
      </x:c>
      <x:c r="C4878" s="114" t="str">
        <x:v>Pembayaran</x:v>
      </x:c>
      <x:c r="D4878" s="116"/>
    </x:row>
    <x:row r="4879" ht="15" customHeight="1">
      <x:c r="A4879" s="112" t="str">
        <x:v>14</x:v>
      </x:c>
      <x:c r="B4879" s="114" t="str">
        <x:v>J3</x:v>
      </x:c>
      <x:c r="C4879" s="114" t="str">
        <x:v>All File</x:v>
      </x:c>
      <x:c r="D4879" s="116"/>
    </x:row>
    <x:row r="4880" ht="15" customHeight="1">
      <x:c r="A4880" s="112" t="str">
        <x:v>14</x:v>
      </x:c>
      <x:c r="B4880" s="114" t="str">
        <x:v>K3</x:v>
      </x:c>
      <x:c r="C4880" s="114" t="str">
        <x:v>File Edit </x:v>
      </x:c>
      <x:c r="D4880" s="116"/>
    </x:row>
    <x:row r="4881" ht="15" customHeight="1">
      <x:c r="A4881" s="112" t="str">
        <x:v>14</x:v>
      </x:c>
      <x:c r="B4881" s="114" t="str">
        <x:v>N3</x:v>
      </x:c>
      <x:c r="C4881" s="114" t="str">
        <x:v>Editan/FG</x:v>
      </x:c>
      <x:c r="D4881" s="116"/>
    </x:row>
    <x:row r="4882" ht="15" customHeight="1">
      <x:c r="A4882" s="112" t="str">
        <x:v>14</x:v>
      </x:c>
      <x:c r="B4882" s="114" t="str">
        <x:v>O3</x:v>
      </x:c>
      <x:c r="C4882" s="114" t="str">
        <x:v>Cetakan/Fame</x:v>
      </x:c>
      <x:c r="D4882" s="116"/>
    </x:row>
    <x:row r="4883" ht="15" customHeight="1">
      <x:c r="A4883" s="112" t="str">
        <x:v>14</x:v>
      </x:c>
      <x:c r="B4883" s="114" t="str">
        <x:v>P3</x:v>
      </x:c>
      <x:c r="C4883" s="114" t="str">
        <x:v>Diambil/Date</x:v>
      </x:c>
      <x:c r="D4883" s="116"/>
    </x:row>
    <x:row r="4884" ht="15" customHeight="1">
      <x:c r="A4884" s="112" t="str">
        <x:v>14</x:v>
      </x:c>
      <x:c r="B4884" s="114" t="str">
        <x:v>B4</x:v>
      </x:c>
      <x:c r="C4884" s="114" t="n">
        <x:v>1</x:v>
      </x:c>
      <x:c r="D4884" s="116"/>
    </x:row>
    <x:row r="4885" ht="15" customHeight="1">
      <x:c r="A4885" s="112" t="str">
        <x:v>14</x:v>
      </x:c>
      <x:c r="B4885" s="114" t="str">
        <x:v>C4</x:v>
      </x:c>
      <x:c r="C4885" s="114" t="str">
        <x:v>Della</x:v>
      </x:c>
      <x:c r="D4885" s="116"/>
    </x:row>
    <x:row r="4886" ht="15" customHeight="1">
      <x:c r="A4886" s="112" t="str">
        <x:v>14</x:v>
      </x:c>
      <x:c r="B4886" s="114" t="str">
        <x:v>D4</x:v>
      </x:c>
      <x:c r="C4886" s="114" t="str">
        <x:v>Large Group</x:v>
      </x:c>
      <x:c r="D4886" s="116"/>
    </x:row>
    <x:row r="4887" ht="15" customHeight="1">
      <x:c r="A4887" s="112" t="str">
        <x:v>14</x:v>
      </x:c>
      <x:c r="B4887" s="114" t="str">
        <x:v>F4</x:v>
      </x:c>
      <x:c r="C4887" s="114" t="str">
        <x:v>15 sept</x:v>
      </x:c>
      <x:c r="D4887" s="116"/>
    </x:row>
    <x:row r="4888" ht="15" customHeight="1">
      <x:c r="A4888" s="112" t="str">
        <x:v>14</x:v>
      </x:c>
      <x:c r="B4888" s="114" t="str">
        <x:v>H4</x:v>
      </x:c>
      <x:c r="C4888" s="114" t="n">
        <x:v>100000</x:v>
      </x:c>
      <x:c r="D4888" s="116"/>
    </x:row>
    <x:row r="4889" ht="15" customHeight="1">
      <x:c r="A4889" s="112" t="str">
        <x:v>14</x:v>
      </x:c>
      <x:c r="B4889" s="114" t="str">
        <x:v>I4</x:v>
      </x:c>
      <x:c r="C4889" s="114" t="str">
        <x:v>DP</x:v>
      </x:c>
      <x:c r="D4889" s="116"/>
    </x:row>
    <x:row r="4890" ht="15" customHeight="1">
      <x:c r="A4890" s="112" t="str">
        <x:v>14</x:v>
      </x:c>
      <x:c r="B4890" s="114" t="str">
        <x:v>L4</x:v>
      </x:c>
      <x:c r="C4890" s="114" t="str">
        <x:v>AMEL</x:v>
      </x:c>
      <x:c r="D4890" s="116"/>
    </x:row>
    <x:row r="4891" ht="15" customHeight="1">
      <x:c r="A4891" s="112" t="str">
        <x:v>14</x:v>
      </x:c>
      <x:c r="B4891" s="114" t="str">
        <x:v>B5</x:v>
      </x:c>
      <x:c r="C4891" s="114" t="n">
        <x:v>2</x:v>
      </x:c>
      <x:c r="D4891" s="116"/>
    </x:row>
    <x:row r="4892" ht="15" customHeight="1">
      <x:c r="A4892" s="112" t="str">
        <x:v>14</x:v>
      </x:c>
      <x:c r="B4892" s="114" t="str">
        <x:v>C5</x:v>
      </x:c>
      <x:c r="C4892" s="114" t="str">
        <x:v>Miftah</x:v>
      </x:c>
      <x:c r="D4892" s="116"/>
    </x:row>
    <x:row r="4893" ht="15" customHeight="1">
      <x:c r="A4893" s="112" t="str">
        <x:v>14</x:v>
      </x:c>
      <x:c r="B4893" s="114" t="str">
        <x:v>D5</x:v>
      </x:c>
      <x:c r="C4893" s="114" t="str">
        <x:v>Photofox</x:v>
      </x:c>
      <x:c r="D4893" s="116"/>
    </x:row>
    <x:row r="4894" ht="15" customHeight="1">
      <x:c r="A4894" s="112" t="str">
        <x:v>14</x:v>
      </x:c>
      <x:c r="B4894" s="114" t="str">
        <x:v>F5</x:v>
      </x:c>
      <x:c r="C4894" s="114" t="str">
        <x:v>14 sept</x:v>
      </x:c>
      <x:c r="D4894" s="116"/>
    </x:row>
    <x:row r="4895" ht="15" customHeight="1">
      <x:c r="A4895" s="112" t="str">
        <x:v>14</x:v>
      </x:c>
      <x:c r="B4895" s="114" t="str">
        <x:v>H5</x:v>
      </x:c>
      <x:c r="C4895" s="114" t="n">
        <x:v>100000</x:v>
      </x:c>
      <x:c r="D4895" s="116"/>
    </x:row>
    <x:row r="4896" ht="15" customHeight="1">
      <x:c r="A4896" s="112" t="str">
        <x:v>14</x:v>
      </x:c>
      <x:c r="B4896" s="114" t="str">
        <x:v>I5</x:v>
      </x:c>
      <x:c r="C4896" s="114" t="str">
        <x:v>DP</x:v>
      </x:c>
      <x:c r="D4896" s="116"/>
    </x:row>
    <x:row r="4897" ht="15" customHeight="1">
      <x:c r="A4897" s="112" t="str">
        <x:v>14</x:v>
      </x:c>
      <x:c r="B4897" s="114" t="str">
        <x:v>L5</x:v>
      </x:c>
      <x:c r="C4897" s="114" t="str">
        <x:v>AMEL</x:v>
      </x:c>
      <x:c r="D4897" s="116"/>
    </x:row>
    <x:row r="4898" ht="15" customHeight="1">
      <x:c r="A4898" s="112" t="str">
        <x:v>14</x:v>
      </x:c>
      <x:c r="B4898" s="114" t="str">
        <x:v>B6</x:v>
      </x:c>
      <x:c r="C4898" s="114" t="n">
        <x:v>3</x:v>
      </x:c>
      <x:c r="D4898" s="116"/>
    </x:row>
    <x:row r="4899" ht="15" customHeight="1">
      <x:c r="A4899" s="112" t="str">
        <x:v>14</x:v>
      </x:c>
      <x:c r="B4899" s="114" t="str">
        <x:v>C6</x:v>
      </x:c>
      <x:c r="C4899" s="114" t="str">
        <x:v>Ayu</x:v>
      </x:c>
      <x:c r="D4899" s="116"/>
    </x:row>
    <x:row r="4900" ht="15" customHeight="1">
      <x:c r="A4900" s="112" t="str">
        <x:v>14</x:v>
      </x:c>
      <x:c r="B4900" s="114" t="str">
        <x:v>D6</x:v>
      </x:c>
      <x:c r="C4900" s="114" t="str">
        <x:v>Graduation</x:v>
      </x:c>
      <x:c r="D4900" s="116"/>
    </x:row>
    <x:row r="4901" ht="15" customHeight="1">
      <x:c r="A4901" s="112" t="str">
        <x:v>14</x:v>
      </x:c>
      <x:c r="B4901" s="114" t="str">
        <x:v>F6</x:v>
      </x:c>
      <x:c r="C4901" s="114" t="str">
        <x:v>14 sept</x:v>
      </x:c>
      <x:c r="D4901" s="116"/>
    </x:row>
    <x:row r="4902" ht="15" customHeight="1">
      <x:c r="A4902" s="112" t="str">
        <x:v>14</x:v>
      </x:c>
      <x:c r="B4902" s="114" t="str">
        <x:v>G6</x:v>
      </x:c>
      <x:c r="C4902" s="114" t="n">
        <x:v>350000</x:v>
      </x:c>
      <x:c r="D4902" s="116"/>
    </x:row>
    <x:row r="4903" ht="15" customHeight="1">
      <x:c r="A4903" s="112" t="str">
        <x:v>14</x:v>
      </x:c>
      <x:c r="B4903" s="114" t="str">
        <x:v>I6</x:v>
      </x:c>
      <x:c r="C4903" s="114" t="str">
        <x:v>Lunas</x:v>
      </x:c>
      <x:c r="D4903" s="116"/>
    </x:row>
    <x:row r="4904" ht="15" customHeight="1">
      <x:c r="A4904" s="112" t="str">
        <x:v>14</x:v>
      </x:c>
      <x:c r="B4904" s="114" t="str">
        <x:v>J6</x:v>
      </x:c>
      <x:c r="C4904" s="114" t="str">
        <x:v>Uploaded</x:v>
      </x:c>
      <x:c r="D4904" s="116"/>
    </x:row>
    <x:row r="4905" ht="15" customHeight="1">
      <x:c r="A4905" s="112" t="str">
        <x:v>14</x:v>
      </x:c>
      <x:c r="B4905" s="114" t="str">
        <x:v>K6</x:v>
      </x:c>
      <x:c r="C4905" s="114" t="str">
        <x:v>Uploaded</x:v>
      </x:c>
      <x:c r="D4905" s="116"/>
    </x:row>
    <x:row r="4906" ht="15" customHeight="1">
      <x:c r="A4906" s="112" t="str">
        <x:v>14</x:v>
      </x:c>
      <x:c r="B4906" s="114" t="str">
        <x:v>L6</x:v>
      </x:c>
      <x:c r="C4906" s="114" t="str">
        <x:v>AMEL</x:v>
      </x:c>
      <x:c r="D4906" s="116"/>
    </x:row>
    <x:row r="4907" ht="15" customHeight="1">
      <x:c r="A4907" s="112" t="str">
        <x:v>14</x:v>
      </x:c>
      <x:c r="B4907" s="114" t="str">
        <x:v>M6</x:v>
      </x:c>
      <x:c r="C4907" s="114" t="str">
        <x:v>ADIF</x:v>
      </x:c>
      <x:c r="D4907" s="116"/>
    </x:row>
    <x:row r="4908" ht="15" customHeight="1">
      <x:c r="A4908" s="112" t="str">
        <x:v>14</x:v>
      </x:c>
      <x:c r="B4908" s="114" t="str">
        <x:v>B7</x:v>
      </x:c>
      <x:c r="C4908" s="114" t="n">
        <x:v>4</x:v>
      </x:c>
      <x:c r="D4908" s="116"/>
    </x:row>
    <x:row r="4909" ht="15" customHeight="1">
      <x:c r="A4909" s="112" t="str">
        <x:v>14</x:v>
      </x:c>
      <x:c r="B4909" s="114" t="str">
        <x:v>C7</x:v>
      </x:c>
      <x:c r="C4909" s="114" t="str">
        <x:v>Rara</x:v>
      </x:c>
      <x:c r="D4909" s="116"/>
    </x:row>
    <x:row r="4910" ht="15" customHeight="1">
      <x:c r="A4910" s="112" t="str">
        <x:v>14</x:v>
      </x:c>
      <x:c r="B4910" s="114" t="str">
        <x:v>D7</x:v>
      </x:c>
      <x:c r="C4910" s="114" t="str">
        <x:v>Photofox</x:v>
      </x:c>
      <x:c r="D4910" s="116"/>
    </x:row>
    <x:row r="4911" ht="15" customHeight="1">
      <x:c r="A4911" s="112" t="str">
        <x:v>14</x:v>
      </x:c>
      <x:c r="B4911" s="114" t="str">
        <x:v>F7</x:v>
      </x:c>
      <x:c r="C4911" s="114" t="str">
        <x:v>1 okt</x:v>
      </x:c>
      <x:c r="D4911" s="116"/>
    </x:row>
    <x:row r="4912" ht="15" customHeight="1">
      <x:c r="A4912" s="112" t="str">
        <x:v>14</x:v>
      </x:c>
      <x:c r="B4912" s="114" t="str">
        <x:v>H7</x:v>
      </x:c>
      <x:c r="C4912" s="114" t="n">
        <x:v>100000</x:v>
      </x:c>
      <x:c r="D4912" s="116"/>
    </x:row>
    <x:row r="4913" ht="15" customHeight="1">
      <x:c r="A4913" s="112" t="str">
        <x:v>14</x:v>
      </x:c>
      <x:c r="B4913" s="114" t="str">
        <x:v>I7</x:v>
      </x:c>
      <x:c r="C4913" s="114" t="str">
        <x:v>DP</x:v>
      </x:c>
      <x:c r="D4913" s="116"/>
    </x:row>
    <x:row r="4914" ht="15" customHeight="1">
      <x:c r="A4914" s="112" t="str">
        <x:v>14</x:v>
      </x:c>
      <x:c r="B4914" s="114" t="str">
        <x:v>L7</x:v>
      </x:c>
      <x:c r="C4914" s="114" t="str">
        <x:v>AMEL</x:v>
      </x:c>
      <x:c r="D4914" s="116"/>
    </x:row>
    <x:row r="4915" ht="15" customHeight="1">
      <x:c r="A4915" s="112" t="str">
        <x:v>14</x:v>
      </x:c>
      <x:c r="B4915" s="114" t="str">
        <x:v>B8</x:v>
      </x:c>
      <x:c r="C4915" s="114" t="n">
        <x:v>5</x:v>
      </x:c>
      <x:c r="D4915" s="116"/>
    </x:row>
    <x:row r="4916" ht="15" customHeight="1">
      <x:c r="A4916" s="112" t="str">
        <x:v>14</x:v>
      </x:c>
      <x:c r="B4916" s="114" t="str">
        <x:v>C8</x:v>
      </x:c>
      <x:c r="C4916" s="114" t="str">
        <x:v>Miftah</x:v>
      </x:c>
      <x:c r="D4916" s="116"/>
    </x:row>
    <x:row r="4917" ht="15" customHeight="1">
      <x:c r="A4917" s="112" t="str">
        <x:v>14</x:v>
      </x:c>
      <x:c r="B4917" s="114" t="str">
        <x:v>D8</x:v>
      </x:c>
      <x:c r="C4917" s="114" t="str">
        <x:v>Large Group</x:v>
      </x:c>
      <x:c r="D4917" s="116"/>
    </x:row>
    <x:row r="4918" ht="15" customHeight="1">
      <x:c r="A4918" s="112" t="str">
        <x:v>14</x:v>
      </x:c>
      <x:c r="B4918" s="114" t="str">
        <x:v>F8</x:v>
      </x:c>
      <x:c r="C4918" s="114" t="str">
        <x:v>14 okt</x:v>
      </x:c>
      <x:c r="D4918" s="116"/>
    </x:row>
    <x:row r="4919" ht="15" customHeight="1">
      <x:c r="A4919" s="112" t="str">
        <x:v>14</x:v>
      </x:c>
      <x:c r="B4919" s="114" t="str">
        <x:v>H8</x:v>
      </x:c>
      <x:c r="C4919" s="114" t="n">
        <x:v>75000</x:v>
      </x:c>
      <x:c r="D4919" s="116"/>
    </x:row>
    <x:row r="4920" ht="15" customHeight="1">
      <x:c r="A4920" s="112" t="str">
        <x:v>14</x:v>
      </x:c>
      <x:c r="B4920" s="114" t="str">
        <x:v>I8</x:v>
      </x:c>
      <x:c r="C4920" s="114" t="str">
        <x:v>Lunas</x:v>
      </x:c>
      <x:c r="D4920" s="116"/>
    </x:row>
    <x:row r="4921" ht="15" customHeight="1">
      <x:c r="A4921" s="112" t="str">
        <x:v>14</x:v>
      </x:c>
      <x:c r="B4921" s="114" t="str">
        <x:v>J8</x:v>
      </x:c>
      <x:c r="C4921" s="114" t="str">
        <x:v>Uploaded</x:v>
      </x:c>
      <x:c r="D4921" s="116"/>
    </x:row>
    <x:row r="4922" ht="15" customHeight="1">
      <x:c r="A4922" s="112" t="str">
        <x:v>14</x:v>
      </x:c>
      <x:c r="B4922" s="114" t="str">
        <x:v>K8</x:v>
      </x:c>
      <x:c r="C4922" s="114" t="str">
        <x:v>Pending</x:v>
      </x:c>
      <x:c r="D4922" s="116"/>
    </x:row>
    <x:row r="4923" ht="15" customHeight="1">
      <x:c r="A4923" s="112" t="str">
        <x:v>14</x:v>
      </x:c>
      <x:c r="B4923" s="114" t="str">
        <x:v>L8</x:v>
      </x:c>
      <x:c r="C4923" s="114" t="str">
        <x:v>AMEL</x:v>
      </x:c>
      <x:c r="D4923" s="116"/>
    </x:row>
    <x:row r="4924" ht="15" customHeight="1">
      <x:c r="A4924" s="112" t="str">
        <x:v>14</x:v>
      </x:c>
      <x:c r="B4924" s="114" t="str">
        <x:v>M8</x:v>
      </x:c>
      <x:c r="C4924" s="114" t="str">
        <x:v>ADIF</x:v>
      </x:c>
      <x:c r="D4924" s="116"/>
    </x:row>
    <x:row r="4925" ht="15" customHeight="1">
      <x:c r="A4925" s="112" t="str">
        <x:v>14</x:v>
      </x:c>
      <x:c r="B4925" s="114" t="str">
        <x:v>B9</x:v>
      </x:c>
      <x:c r="C4925" s="114" t="n">
        <x:v>6</x:v>
      </x:c>
      <x:c r="D4925" s="116"/>
    </x:row>
    <x:row r="4926" ht="15" customHeight="1">
      <x:c r="A4926" s="112" t="str">
        <x:v>14</x:v>
      </x:c>
      <x:c r="B4926" s="114" t="str">
        <x:v>C9</x:v>
      </x:c>
      <x:c r="C4926" s="114" t="str">
        <x:v>Bramwidigdyo</x:v>
      </x:c>
      <x:c r="D4926" s="116"/>
    </x:row>
    <x:row r="4927" ht="15" customHeight="1">
      <x:c r="A4927" s="112" t="str">
        <x:v>14</x:v>
      </x:c>
      <x:c r="B4927" s="114" t="str">
        <x:v>D9</x:v>
      </x:c>
      <x:c r="C4927" s="114" t="str">
        <x:v>Pas Foto</x:v>
      </x:c>
      <x:c r="D4927" s="116"/>
    </x:row>
    <x:row r="4928" ht="15" customHeight="1">
      <x:c r="A4928" s="112" t="str">
        <x:v>14</x:v>
      </x:c>
      <x:c r="B4928" s="114" t="str">
        <x:v>E9</x:v>
      </x:c>
      <x:c r="C4928" s="114" t="str">
        <x:v>ots</x:v>
      </x:c>
      <x:c r="D4928" s="116"/>
    </x:row>
    <x:row r="4929" ht="15" customHeight="1">
      <x:c r="A4929" s="112" t="str">
        <x:v>14</x:v>
      </x:c>
      <x:c r="B4929" s="114" t="str">
        <x:v>F9</x:v>
      </x:c>
      <x:c r="C4929" s="114" t="str">
        <x:v>14 sept</x:v>
      </x:c>
      <x:c r="D4929" s="116"/>
    </x:row>
    <x:row r="4930" ht="15" customHeight="1">
      <x:c r="A4930" s="112" t="str">
        <x:v>14</x:v>
      </x:c>
      <x:c r="B4930" s="114" t="str">
        <x:v>H9</x:v>
      </x:c>
      <x:c r="C4930" s="114" t="n">
        <x:v>50000</x:v>
      </x:c>
      <x:c r="D4930" s="116"/>
    </x:row>
    <x:row r="4931" ht="15" customHeight="1">
      <x:c r="A4931" s="112" t="str">
        <x:v>14</x:v>
      </x:c>
      <x:c r="B4931" s="114" t="str">
        <x:v>I9</x:v>
      </x:c>
      <x:c r="C4931" s="114" t="str">
        <x:v>Lunas</x:v>
      </x:c>
      <x:c r="D4931" s="116"/>
    </x:row>
    <x:row r="4932" ht="15" customHeight="1">
      <x:c r="A4932" s="112" t="str">
        <x:v>14</x:v>
      </x:c>
      <x:c r="B4932" s="114" t="str">
        <x:v>J9</x:v>
      </x:c>
      <x:c r="C4932" s="114" t="str">
        <x:v>Uploaded</x:v>
      </x:c>
      <x:c r="D4932" s="116"/>
    </x:row>
    <x:row r="4933" ht="15" customHeight="1">
      <x:c r="A4933" s="112" t="str">
        <x:v>14</x:v>
      </x:c>
      <x:c r="B4933" s="114" t="str">
        <x:v>K9</x:v>
      </x:c>
      <x:c r="C4933" s="114" t="str">
        <x:v>Uploaded</x:v>
      </x:c>
      <x:c r="D4933" s="116"/>
    </x:row>
    <x:row r="4934" ht="15" customHeight="1">
      <x:c r="A4934" s="112" t="str">
        <x:v>14</x:v>
      </x:c>
      <x:c r="B4934" s="114" t="str">
        <x:v>L9</x:v>
      </x:c>
      <x:c r="C4934" s="114" t="str">
        <x:v>AMEL</x:v>
      </x:c>
      <x:c r="D4934" s="116"/>
    </x:row>
    <x:row r="4935" ht="15" customHeight="1">
      <x:c r="A4935" s="112" t="str">
        <x:v>14</x:v>
      </x:c>
      <x:c r="B4935" s="114" t="str">
        <x:v>M9</x:v>
      </x:c>
      <x:c r="C4935" s="114" t="str">
        <x:v>ADIF</x:v>
      </x:c>
      <x:c r="D4935" s="116"/>
    </x:row>
    <x:row r="4936" ht="15" customHeight="1">
      <x:c r="A4936" s="112" t="str">
        <x:v>14</x:v>
      </x:c>
      <x:c r="B4936" s="114" t="str">
        <x:v>B10</x:v>
      </x:c>
      <x:c r="C4936" s="114" t="n">
        <x:v>7</x:v>
      </x:c>
      <x:c r="D4936" s="116"/>
    </x:row>
    <x:row r="4937" ht="15" customHeight="1">
      <x:c r="A4937" s="112" t="str">
        <x:v>14</x:v>
      </x:c>
      <x:c r="B4937" s="114" t="str">
        <x:v>C10</x:v>
      </x:c>
      <x:c r="C4937" s="114" t="str">
        <x:v> Farros Abeel Fabian</x:v>
      </x:c>
      <x:c r="D4937" s="116"/>
    </x:row>
    <x:row r="4938" ht="15" customHeight="1">
      <x:c r="A4938" s="112" t="str">
        <x:v>14</x:v>
      </x:c>
      <x:c r="B4938" s="114" t="str">
        <x:v>D10</x:v>
      </x:c>
      <x:c r="C4938" s="114" t="str">
        <x:v>Pas Foto</x:v>
      </x:c>
      <x:c r="D4938" s="116"/>
    </x:row>
    <x:row r="4939" ht="15" customHeight="1">
      <x:c r="A4939" s="112" t="str">
        <x:v>14</x:v>
      </x:c>
      <x:c r="B4939" s="114" t="str">
        <x:v>F10</x:v>
      </x:c>
      <x:c r="C4939" s="114" t="str">
        <x:v>14 sept</x:v>
      </x:c>
      <x:c r="D4939" s="116"/>
    </x:row>
    <x:row r="4940" ht="15" customHeight="1">
      <x:c r="A4940" s="112" t="str">
        <x:v>14</x:v>
      </x:c>
      <x:c r="B4940" s="114" t="str">
        <x:v>G10</x:v>
      </x:c>
      <x:c r="C4940" s="114" t="n">
        <x:v>65000</x:v>
      </x:c>
      <x:c r="D4940" s="116"/>
    </x:row>
    <x:row r="4941" ht="15" customHeight="1">
      <x:c r="A4941" s="112" t="str">
        <x:v>14</x:v>
      </x:c>
      <x:c r="B4941" s="114" t="str">
        <x:v>I10</x:v>
      </x:c>
      <x:c r="C4941" s="114" t="str">
        <x:v>Lunas</x:v>
      </x:c>
      <x:c r="D4941" s="116"/>
    </x:row>
    <x:row r="4942" ht="15" customHeight="1">
      <x:c r="A4942" s="112" t="str">
        <x:v>14</x:v>
      </x:c>
      <x:c r="B4942" s="114" t="str">
        <x:v>J10</x:v>
      </x:c>
      <x:c r="C4942" s="114" t="str">
        <x:v>Uploaded</x:v>
      </x:c>
      <x:c r="D4942" s="116"/>
    </x:row>
    <x:row r="4943" ht="15" customHeight="1">
      <x:c r="A4943" s="112" t="str">
        <x:v>14</x:v>
      </x:c>
      <x:c r="B4943" s="114" t="str">
        <x:v>K10</x:v>
      </x:c>
      <x:c r="C4943" s="114" t="str">
        <x:v>Uploaded</x:v>
      </x:c>
      <x:c r="D4943" s="116"/>
    </x:row>
    <x:row r="4944" ht="15" customHeight="1">
      <x:c r="A4944" s="112" t="str">
        <x:v>14</x:v>
      </x:c>
      <x:c r="B4944" s="114" t="str">
        <x:v>L10</x:v>
      </x:c>
      <x:c r="C4944" s="114" t="str">
        <x:v>AMEL</x:v>
      </x:c>
      <x:c r="D4944" s="116"/>
    </x:row>
    <x:row r="4945" ht="15" customHeight="1">
      <x:c r="A4945" s="112" t="str">
        <x:v>14</x:v>
      </x:c>
      <x:c r="B4945" s="114" t="str">
        <x:v>M10</x:v>
      </x:c>
      <x:c r="C4945" s="114" t="str">
        <x:v>ADIF</x:v>
      </x:c>
      <x:c r="D4945" s="116"/>
    </x:row>
    <x:row r="4946" ht="15" customHeight="1">
      <x:c r="A4946" s="112" t="str">
        <x:v>14</x:v>
      </x:c>
      <x:c r="B4946" s="114" t="str">
        <x:v>B11</x:v>
      </x:c>
      <x:c r="C4946" s="114" t="n">
        <x:v>8</x:v>
      </x:c>
      <x:c r="D4946" s="116"/>
    </x:row>
    <x:row r="4947" ht="15" customHeight="1">
      <x:c r="A4947" s="112" t="str">
        <x:v>14</x:v>
      </x:c>
      <x:c r="B4947" s="114" t="str">
        <x:v>C11</x:v>
      </x:c>
      <x:c r="C4947" s="114" t="str">
        <x:v>Hanifah Zahidah Zulfa </x:v>
      </x:c>
      <x:c r="D4947" s="116"/>
    </x:row>
    <x:row r="4948" ht="15" customHeight="1">
      <x:c r="A4948" s="112" t="str">
        <x:v>14</x:v>
      </x:c>
      <x:c r="B4948" s="114" t="str">
        <x:v>D11</x:v>
      </x:c>
      <x:c r="C4948" s="114" t="str">
        <x:v>packing</x:v>
      </x:c>
      <x:c r="D4948" s="116"/>
    </x:row>
    <x:row r="4949" ht="15" customHeight="1">
      <x:c r="A4949" s="112" t="str">
        <x:v>14</x:v>
      </x:c>
      <x:c r="B4949" s="114" t="str">
        <x:v>H11</x:v>
      </x:c>
      <x:c r="C4949" s="114" t="n">
        <x:v>20000</x:v>
      </x:c>
      <x:c r="D4949" s="116"/>
    </x:row>
    <x:row r="4950" ht="15" customHeight="1">
      <x:c r="A4950" s="112" t="str">
        <x:v>14</x:v>
      </x:c>
      <x:c r="B4950" s="114" t="str">
        <x:v>I11</x:v>
      </x:c>
      <x:c r="C4950" s="114" t="str">
        <x:v>Lunas</x:v>
      </x:c>
      <x:c r="D4950" s="116"/>
    </x:row>
    <x:row r="4951" ht="15" customHeight="1">
      <x:c r="A4951" s="112" t="str">
        <x:v>14</x:v>
      </x:c>
      <x:c r="B4951" s="114" t="str">
        <x:v>L11</x:v>
      </x:c>
      <x:c r="C4951" s="114" t="str">
        <x:v>AMEL</x:v>
      </x:c>
      <x:c r="D4951" s="116"/>
    </x:row>
    <x:row r="4952" ht="15" customHeight="1">
      <x:c r="A4952" s="112" t="str">
        <x:v>14</x:v>
      </x:c>
      <x:c r="B4952" s="114" t="str">
        <x:v>B12</x:v>
      </x:c>
      <x:c r="C4952" s="114" t="n">
        <x:v>9</x:v>
      </x:c>
      <x:c r="D4952" s="116"/>
    </x:row>
    <x:row r="4953" ht="15" customHeight="1">
      <x:c r="A4953" s="112" t="str">
        <x:v>14</x:v>
      </x:c>
      <x:c r="B4953" s="114" t="str">
        <x:v>C12</x:v>
      </x:c>
      <x:c r="C4953" s="114" t="str">
        <x:v>Anett</x:v>
      </x:c>
      <x:c r="D4953" s="116"/>
    </x:row>
    <x:row r="4954" ht="15" customHeight="1">
      <x:c r="A4954" s="112" t="str">
        <x:v>14</x:v>
      </x:c>
      <x:c r="B4954" s="114" t="str">
        <x:v>D12</x:v>
      </x:c>
      <x:c r="C4954" s="114" t="str">
        <x:v>Photofox</x:v>
      </x:c>
      <x:c r="D4954" s="116"/>
    </x:row>
    <x:row r="4955" ht="15" customHeight="1">
      <x:c r="A4955" s="112" t="str">
        <x:v>14</x:v>
      </x:c>
      <x:c r="B4955" s="114" t="str">
        <x:v>F12</x:v>
      </x:c>
      <x:c r="C4955" s="114" t="str">
        <x:v>16 sept</x:v>
      </x:c>
      <x:c r="D4955" s="116"/>
    </x:row>
    <x:row r="4956" ht="15" customHeight="1">
      <x:c r="A4956" s="112" t="str">
        <x:v>14</x:v>
      </x:c>
      <x:c r="B4956" s="114" t="str">
        <x:v>H12</x:v>
      </x:c>
      <x:c r="C4956" s="114" t="n">
        <x:v>100000</x:v>
      </x:c>
      <x:c r="D4956" s="116"/>
    </x:row>
    <x:row r="4957" ht="15" customHeight="1">
      <x:c r="A4957" s="112" t="str">
        <x:v>14</x:v>
      </x:c>
      <x:c r="B4957" s="114" t="str">
        <x:v>I12</x:v>
      </x:c>
      <x:c r="C4957" s="114" t="str">
        <x:v>DP</x:v>
      </x:c>
      <x:c r="D4957" s="116"/>
    </x:row>
    <x:row r="4958" ht="15" customHeight="1">
      <x:c r="A4958" s="112" t="str">
        <x:v>14</x:v>
      </x:c>
      <x:c r="B4958" s="114" t="str">
        <x:v>L12</x:v>
      </x:c>
      <x:c r="C4958" s="114" t="str">
        <x:v>AMEL</x:v>
      </x:c>
      <x:c r="D4958" s="116"/>
    </x:row>
    <x:row r="4959" ht="15" customHeight="1">
      <x:c r="A4959" s="112" t="str">
        <x:v>14</x:v>
      </x:c>
      <x:c r="B4959" s="114" t="str">
        <x:v>B13</x:v>
      </x:c>
      <x:c r="C4959" s="114" t="n">
        <x:v>10</x:v>
      </x:c>
      <x:c r="D4959" s="116"/>
    </x:row>
    <x:row r="4960" ht="15" customHeight="1">
      <x:c r="A4960" s="112" t="str">
        <x:v>14</x:v>
      </x:c>
      <x:c r="B4960" s="114" t="str">
        <x:v>C13</x:v>
      </x:c>
      <x:c r="C4960" s="114" t="str">
        <x:v>Nafa Aswanda</x:v>
      </x:c>
      <x:c r="D4960" s="116"/>
    </x:row>
    <x:row r="4961" ht="15" customHeight="1">
      <x:c r="A4961" s="112" t="str">
        <x:v>14</x:v>
      </x:c>
      <x:c r="B4961" s="114" t="str">
        <x:v>D13</x:v>
      </x:c>
      <x:c r="C4961" s="114" t="str">
        <x:v>Graduation</x:v>
      </x:c>
      <x:c r="D4961" s="116"/>
    </x:row>
    <x:row r="4962" ht="15" customHeight="1">
      <x:c r="A4962" s="112" t="str">
        <x:v>14</x:v>
      </x:c>
      <x:c r="B4962" s="114" t="str">
        <x:v>F13</x:v>
      </x:c>
      <x:c r="C4962" s="114" t="str">
        <x:v>4 okt</x:v>
      </x:c>
      <x:c r="D4962" s="116"/>
    </x:row>
    <x:row r="4963" ht="15" customHeight="1">
      <x:c r="A4963" s="112" t="str">
        <x:v>14</x:v>
      </x:c>
      <x:c r="B4963" s="114" t="str">
        <x:v>H13</x:v>
      </x:c>
      <x:c r="C4963" s="114" t="n">
        <x:v>100000</x:v>
      </x:c>
      <x:c r="D4963" s="116"/>
    </x:row>
    <x:row r="4964" ht="15" customHeight="1">
      <x:c r="A4964" s="112" t="str">
        <x:v>14</x:v>
      </x:c>
      <x:c r="B4964" s="114" t="str">
        <x:v>I13</x:v>
      </x:c>
      <x:c r="C4964" s="114" t="str">
        <x:v>DP</x:v>
      </x:c>
      <x:c r="D4964" s="116"/>
    </x:row>
    <x:row r="4965" ht="15" customHeight="1">
      <x:c r="A4965" s="112" t="str">
        <x:v>14</x:v>
      </x:c>
      <x:c r="B4965" s="114" t="str">
        <x:v>L13</x:v>
      </x:c>
      <x:c r="C4965" s="114" t="str">
        <x:v>AMEL</x:v>
      </x:c>
      <x:c r="D4965" s="116"/>
    </x:row>
    <x:row r="4966" ht="15" customHeight="1">
      <x:c r="A4966" s="112" t="str">
        <x:v>14</x:v>
      </x:c>
      <x:c r="B4966" s="114" t="str">
        <x:v>B14</x:v>
      </x:c>
      <x:c r="C4966" s="114" t="n">
        <x:v>11</x:v>
      </x:c>
      <x:c r="D4966" s="116"/>
    </x:row>
    <x:row r="4967" ht="15" customHeight="1">
      <x:c r="A4967" s="112" t="str">
        <x:v>14</x:v>
      </x:c>
      <x:c r="B4967" s="114" t="str">
        <x:v>C14</x:v>
      </x:c>
      <x:c r="C4967" s="114" t="str">
        <x:v>Kelas 2b</x:v>
      </x:c>
      <x:c r="D4967" s="116"/>
    </x:row>
    <x:row r="4968" ht="15" customHeight="1">
      <x:c r="A4968" s="112" t="str">
        <x:v>14</x:v>
      </x:c>
      <x:c r="B4968" s="114" t="str">
        <x:v>D14</x:v>
      </x:c>
      <x:c r="C4968" s="114" t="str">
        <x:v>Large Group</x:v>
      </x:c>
      <x:c r="D4968" s="116"/>
    </x:row>
    <x:row r="4969" ht="15" customHeight="1">
      <x:c r="A4969" s="112" t="str">
        <x:v>14</x:v>
      </x:c>
      <x:c r="B4969" s="114" t="str">
        <x:v>F14</x:v>
      </x:c>
      <x:c r="C4969" s="114" t="str">
        <x:v>2026-09-14T00:00:00</x:v>
      </x:c>
      <x:c r="D4969" s="116"/>
    </x:row>
    <x:row r="4970" ht="15" customHeight="1">
      <x:c r="A4970" s="112" t="str">
        <x:v>14</x:v>
      </x:c>
      <x:c r="B4970" s="114" t="str">
        <x:v>G14</x:v>
      </x:c>
      <x:c r="C4970" s="114" t="n">
        <x:v>1050000</x:v>
      </x:c>
      <x:c r="D4970" s="116"/>
    </x:row>
    <x:row r="4971" ht="15" customHeight="1">
      <x:c r="A4971" s="112" t="str">
        <x:v>14</x:v>
      </x:c>
      <x:c r="B4971" s="114" t="str">
        <x:v>I14</x:v>
      </x:c>
      <x:c r="C4971" s="114" t="str">
        <x:v>Lunas</x:v>
      </x:c>
      <x:c r="D4971" s="116"/>
    </x:row>
    <x:row r="4972" ht="15" customHeight="1">
      <x:c r="A4972" s="112" t="str">
        <x:v>14</x:v>
      </x:c>
      <x:c r="B4972" s="114" t="str">
        <x:v>J14</x:v>
      </x:c>
      <x:c r="C4972" s="114" t="str">
        <x:v>Uploaded</x:v>
      </x:c>
      <x:c r="D4972" s="116"/>
    </x:row>
    <x:row r="4973" ht="15" customHeight="1">
      <x:c r="A4973" s="112" t="str">
        <x:v>14</x:v>
      </x:c>
      <x:c r="B4973" s="114" t="str">
        <x:v>K14</x:v>
      </x:c>
      <x:c r="C4973" s="114" t="str">
        <x:v>Uploaded</x:v>
      </x:c>
      <x:c r="D4973" s="116"/>
    </x:row>
    <x:row r="4974" ht="15" customHeight="1">
      <x:c r="A4974" s="112" t="str">
        <x:v>14</x:v>
      </x:c>
      <x:c r="B4974" s="114" t="str">
        <x:v>L14</x:v>
      </x:c>
      <x:c r="C4974" s="114" t="str">
        <x:v>INDAH</x:v>
      </x:c>
      <x:c r="D4974" s="116"/>
    </x:row>
    <x:row r="4975" ht="15" customHeight="1">
      <x:c r="A4975" s="112" t="str">
        <x:v>14</x:v>
      </x:c>
      <x:c r="B4975" s="114" t="str">
        <x:v>M14</x:v>
      </x:c>
      <x:c r="C4975" s="114" t="str">
        <x:v>ADIF</x:v>
      </x:c>
      <x:c r="D4975" s="116"/>
    </x:row>
    <x:row r="4976" ht="15" customHeight="1">
      <x:c r="A4976" s="112" t="str">
        <x:v>14</x:v>
      </x:c>
      <x:c r="B4976" s="114" t="str">
        <x:v>B15</x:v>
      </x:c>
      <x:c r="C4976" s="114" t="n">
        <x:v>12</x:v>
      </x:c>
      <x:c r="D4976" s="116"/>
    </x:row>
    <x:row r="4977" ht="15" customHeight="1">
      <x:c r="A4977" s="112" t="str">
        <x:v>14</x:v>
      </x:c>
      <x:c r="B4977" s="114" t="str">
        <x:v>C15</x:v>
      </x:c>
      <x:c r="C4977" s="114" t="str">
        <x:v>Nayla</x:v>
      </x:c>
      <x:c r="D4977" s="116"/>
    </x:row>
    <x:row r="4978" ht="15" customHeight="1">
      <x:c r="A4978" s="112" t="str">
        <x:v>14</x:v>
      </x:c>
      <x:c r="B4978" s="114" t="str">
        <x:v>D15</x:v>
      </x:c>
      <x:c r="C4978" s="114" t="str">
        <x:v>Large Group</x:v>
      </x:c>
      <x:c r="D4978" s="116"/>
    </x:row>
    <x:row r="4979" ht="15" customHeight="1">
      <x:c r="A4979" s="112" t="str">
        <x:v>14</x:v>
      </x:c>
      <x:c r="B4979" s="114" t="str">
        <x:v>F15</x:v>
      </x:c>
      <x:c r="C4979" s="114" t="str">
        <x:v>2026-09-14T00:00:00</x:v>
      </x:c>
      <x:c r="D4979" s="116"/>
    </x:row>
    <x:row r="4980" ht="15" customHeight="1">
      <x:c r="A4980" s="112" t="str">
        <x:v>14</x:v>
      </x:c>
      <x:c r="B4980" s="114" t="str">
        <x:v>H15</x:v>
      </x:c>
      <x:c r="C4980" s="114" t="n">
        <x:v>100000</x:v>
      </x:c>
      <x:c r="D4980" s="116"/>
    </x:row>
    <x:row r="4981" ht="15" customHeight="1">
      <x:c r="A4981" s="112" t="str">
        <x:v>14</x:v>
      </x:c>
      <x:c r="B4981" s="114" t="str">
        <x:v>I15</x:v>
      </x:c>
      <x:c r="C4981" s="114" t="str">
        <x:v>Lunas</x:v>
      </x:c>
      <x:c r="D4981" s="116"/>
    </x:row>
    <x:row r="4982" ht="15" customHeight="1">
      <x:c r="A4982" s="112" t="str">
        <x:v>14</x:v>
      </x:c>
      <x:c r="B4982" s="114" t="str">
        <x:v>J15</x:v>
      </x:c>
      <x:c r="C4982" s="114" t="str">
        <x:v>Uploaded</x:v>
      </x:c>
      <x:c r="D4982" s="116"/>
    </x:row>
    <x:row r="4983" ht="15" customHeight="1">
      <x:c r="A4983" s="112" t="str">
        <x:v>14</x:v>
      </x:c>
      <x:c r="B4983" s="114" t="str">
        <x:v>K15</x:v>
      </x:c>
      <x:c r="C4983" s="114" t="str">
        <x:v>Uploaded</x:v>
      </x:c>
      <x:c r="D4983" s="116"/>
    </x:row>
    <x:row r="4984" ht="15" customHeight="1">
      <x:c r="A4984" s="112" t="str">
        <x:v>14</x:v>
      </x:c>
      <x:c r="B4984" s="114" t="str">
        <x:v>L15</x:v>
      </x:c>
      <x:c r="C4984" s="114" t="str">
        <x:v>INDAH</x:v>
      </x:c>
      <x:c r="D4984" s="116"/>
    </x:row>
    <x:row r="4985" ht="15" customHeight="1">
      <x:c r="A4985" s="112" t="str">
        <x:v>14</x:v>
      </x:c>
      <x:c r="B4985" s="114" t="str">
        <x:v>M15</x:v>
      </x:c>
      <x:c r="C4985" s="114" t="str">
        <x:v>ADIF</x:v>
      </x:c>
      <x:c r="D4985" s="116"/>
    </x:row>
    <x:row r="4986" ht="15" customHeight="1">
      <x:c r="A4986" s="112" t="str">
        <x:v>14</x:v>
      </x:c>
      <x:c r="B4986" s="114" t="str">
        <x:v>B16</x:v>
      </x:c>
      <x:c r="C4986" s="114" t="n">
        <x:v>13</x:v>
      </x:c>
      <x:c r="D4986" s="116"/>
    </x:row>
    <x:row r="4987" ht="15" customHeight="1">
      <x:c r="A4987" s="112" t="str">
        <x:v>14</x:v>
      </x:c>
      <x:c r="B4987" s="114" t="str">
        <x:v>C16</x:v>
      </x:c>
      <x:c r="C4987" s="114" t="str">
        <x:v>Lisna</x:v>
      </x:c>
      <x:c r="D4987" s="116"/>
    </x:row>
    <x:row r="4988" ht="15" customHeight="1">
      <x:c r="A4988" s="112" t="str">
        <x:v>14</x:v>
      </x:c>
      <x:c r="B4988" s="114" t="str">
        <x:v>D16</x:v>
      </x:c>
      <x:c r="C4988" s="114" t="str">
        <x:v>Couple A</x:v>
      </x:c>
      <x:c r="D4988" s="116"/>
    </x:row>
    <x:row r="4989" ht="15" customHeight="1">
      <x:c r="A4989" s="112" t="str">
        <x:v>14</x:v>
      </x:c>
      <x:c r="B4989" s="114" t="str">
        <x:v>F16</x:v>
      </x:c>
      <x:c r="C4989" s="114" t="str">
        <x:v>2026-09-22T00:00:00</x:v>
      </x:c>
      <x:c r="D4989" s="116"/>
    </x:row>
    <x:row r="4990" ht="15" customHeight="1">
      <x:c r="A4990" s="112" t="str">
        <x:v>14</x:v>
      </x:c>
      <x:c r="B4990" s="114" t="str">
        <x:v>H16</x:v>
      </x:c>
      <x:c r="C4990" s="114" t="n">
        <x:v>100000</x:v>
      </x:c>
      <x:c r="D4990" s="116"/>
    </x:row>
    <x:row r="4991" ht="15" customHeight="1">
      <x:c r="A4991" s="112" t="str">
        <x:v>14</x:v>
      </x:c>
      <x:c r="B4991" s="114" t="str">
        <x:v>I16</x:v>
      </x:c>
      <x:c r="C4991" s="114" t="str">
        <x:v>DP</x:v>
      </x:c>
      <x:c r="D4991" s="116"/>
    </x:row>
    <x:row r="4992" ht="15" customHeight="1">
      <x:c r="A4992" s="112" t="str">
        <x:v>14</x:v>
      </x:c>
      <x:c r="B4992" s="114" t="str">
        <x:v>L16</x:v>
      </x:c>
      <x:c r="C4992" s="114" t="str">
        <x:v>INDAH</x:v>
      </x:c>
      <x:c r="D4992" s="116"/>
    </x:row>
    <x:row r="4993" ht="15" customHeight="1">
      <x:c r="A4993" s="112" t="str">
        <x:v>14</x:v>
      </x:c>
      <x:c r="B4993" s="114" t="str">
        <x:v>B17</x:v>
      </x:c>
      <x:c r="C4993" s="114" t="n">
        <x:v>14</x:v>
      </x:c>
      <x:c r="D4993" s="116"/>
    </x:row>
    <x:row r="4994" ht="15" customHeight="1">
      <x:c r="A4994" s="112" t="str">
        <x:v>14</x:v>
      </x:c>
      <x:c r="B4994" s="114" t="str">
        <x:v>C17</x:v>
      </x:c>
      <x:c r="C4994" s="114" t="str">
        <x:v>Navan Hes a</x:v>
      </x:c>
      <x:c r="D4994" s="116"/>
    </x:row>
    <x:row r="4995" ht="15" customHeight="1">
      <x:c r="A4995" s="112" t="str">
        <x:v>14</x:v>
      </x:c>
      <x:c r="B4995" s="114" t="str">
        <x:v>D17</x:v>
      </x:c>
      <x:c r="C4995" s="114" t="str">
        <x:v>Large Group</x:v>
      </x:c>
      <x:c r="D4995" s="116"/>
    </x:row>
    <x:row r="4996" ht="15" customHeight="1">
      <x:c r="A4996" s="112" t="str">
        <x:v>14</x:v>
      </x:c>
      <x:c r="B4996" s="114" t="str">
        <x:v>F17</x:v>
      </x:c>
      <x:c r="C4996" s="114" t="str">
        <x:v>2026-09-14T00:00:00</x:v>
      </x:c>
      <x:c r="D4996" s="116"/>
    </x:row>
    <x:row r="4997" ht="15" customHeight="1">
      <x:c r="A4997" s="112" t="str">
        <x:v>14</x:v>
      </x:c>
      <x:c r="B4997" s="114" t="str">
        <x:v>G17</x:v>
      </x:c>
      <x:c r="C4997" s="114" t="n">
        <x:v>825000</x:v>
      </x:c>
      <x:c r="D4997" s="116"/>
    </x:row>
    <x:row r="4998" ht="15" customHeight="1">
      <x:c r="A4998" s="112" t="str">
        <x:v>14</x:v>
      </x:c>
      <x:c r="B4998" s="114" t="str">
        <x:v>I17</x:v>
      </x:c>
      <x:c r="C4998" s="114" t="str">
        <x:v>Lunas</x:v>
      </x:c>
      <x:c r="D4998" s="116"/>
    </x:row>
    <x:row r="4999" ht="15" customHeight="1">
      <x:c r="A4999" s="112" t="str">
        <x:v>14</x:v>
      </x:c>
      <x:c r="B4999" s="114" t="str">
        <x:v>J17</x:v>
      </x:c>
      <x:c r="C4999" s="114" t="str">
        <x:v>Uploaded</x:v>
      </x:c>
      <x:c r="D4999" s="116"/>
    </x:row>
    <x:row r="5000" ht="15" customHeight="1">
      <x:c r="A5000" s="112" t="str">
        <x:v>14</x:v>
      </x:c>
      <x:c r="B5000" s="114" t="str">
        <x:v>K17</x:v>
      </x:c>
      <x:c r="C5000" s="114" t="str">
        <x:v>Pending</x:v>
      </x:c>
      <x:c r="D5000" s="116"/>
    </x:row>
    <x:row r="5001" ht="15" customHeight="1">
      <x:c r="A5001" s="112" t="str">
        <x:v>14</x:v>
      </x:c>
      <x:c r="B5001" s="114" t="str">
        <x:v>L17</x:v>
      </x:c>
      <x:c r="C5001" s="114" t="str">
        <x:v>INDAH</x:v>
      </x:c>
      <x:c r="D5001" s="116"/>
    </x:row>
    <x:row r="5002" ht="15" customHeight="1">
      <x:c r="A5002" s="112" t="str">
        <x:v>14</x:v>
      </x:c>
      <x:c r="B5002" s="114" t="str">
        <x:v>M17</x:v>
      </x:c>
      <x:c r="C5002" s="114" t="str">
        <x:v>ADIF</x:v>
      </x:c>
      <x:c r="D5002" s="116"/>
    </x:row>
    <x:row r="5003" ht="15" customHeight="1">
      <x:c r="A5003" s="112" t="str">
        <x:v>14</x:v>
      </x:c>
      <x:c r="B5003" s="114" t="str">
        <x:v>B18</x:v>
      </x:c>
      <x:c r="C5003" s="114" t="n">
        <x:v>15</x:v>
      </x:c>
      <x:c r="D5003" s="116"/>
    </x:row>
    <x:row r="5004" ht="15" customHeight="1">
      <x:c r="A5004" s="112" t="str">
        <x:v>14</x:v>
      </x:c>
      <x:c r="B5004" s="114" t="str">
        <x:v>C18</x:v>
      </x:c>
      <x:c r="C5004" s="114" t="str">
        <x:v>Argha</x:v>
      </x:c>
      <x:c r="D5004" s="116"/>
    </x:row>
    <x:row r="5005" ht="15" customHeight="1">
      <x:c r="A5005" s="112" t="str">
        <x:v>14</x:v>
      </x:c>
      <x:c r="B5005" s="114" t="str">
        <x:v>D18</x:v>
      </x:c>
      <x:c r="C5005" s="114" t="str">
        <x:v>Pas Foto</x:v>
      </x:c>
      <x:c r="D5005" s="116"/>
    </x:row>
    <x:row r="5006" ht="15" customHeight="1">
      <x:c r="A5006" s="112" t="str">
        <x:v>14</x:v>
      </x:c>
      <x:c r="B5006" s="114" t="str">
        <x:v>E18</x:v>
      </x:c>
      <x:c r="C5006" s="114" t="str">
        <x:v>ots</x:v>
      </x:c>
      <x:c r="D5006" s="116"/>
    </x:row>
    <x:row r="5007" ht="15" customHeight="1">
      <x:c r="A5007" s="112" t="str">
        <x:v>14</x:v>
      </x:c>
      <x:c r="B5007" s="114" t="str">
        <x:v>F18</x:v>
      </x:c>
      <x:c r="C5007" s="114" t="str">
        <x:v>2026-09-14T00:00:00</x:v>
      </x:c>
      <x:c r="D5007" s="116"/>
    </x:row>
    <x:row r="5008" ht="15" customHeight="1">
      <x:c r="A5008" s="112" t="str">
        <x:v>14</x:v>
      </x:c>
      <x:c r="B5008" s="114" t="str">
        <x:v>H18</x:v>
      </x:c>
      <x:c r="C5008" s="114" t="n">
        <x:v>50000</x:v>
      </x:c>
      <x:c r="D5008" s="116"/>
    </x:row>
    <x:row r="5009" ht="15" customHeight="1">
      <x:c r="A5009" s="112" t="str">
        <x:v>14</x:v>
      </x:c>
      <x:c r="B5009" s="114" t="str">
        <x:v>I18</x:v>
      </x:c>
      <x:c r="C5009" s="114" t="str">
        <x:v>Lunas</x:v>
      </x:c>
      <x:c r="D5009" s="116"/>
    </x:row>
    <x:row r="5010" ht="15" customHeight="1">
      <x:c r="A5010" s="112" t="str">
        <x:v>14</x:v>
      </x:c>
      <x:c r="B5010" s="114" t="str">
        <x:v>L18</x:v>
      </x:c>
      <x:c r="C5010" s="114" t="str">
        <x:v>INDAH</x:v>
      </x:c>
      <x:c r="D5010" s="116"/>
    </x:row>
    <x:row r="5011" ht="15" customHeight="1">
      <x:c r="A5011" s="112" t="str">
        <x:v>14</x:v>
      </x:c>
      <x:c r="B5011" s="114" t="str">
        <x:v>B19</x:v>
      </x:c>
      <x:c r="C5011" s="114" t="n">
        <x:v>16</x:v>
      </x:c>
      <x:c r="D5011" s="116"/>
    </x:row>
    <x:row r="5012" ht="15" customHeight="1">
      <x:c r="A5012" s="112" t="str">
        <x:v>14</x:v>
      </x:c>
      <x:c r="B5012" s="114" t="str">
        <x:v>C19</x:v>
      </x:c>
      <x:c r="C5012" s="114" t="str">
        <x:v>Azzra</x:v>
      </x:c>
      <x:c r="D5012" s="116"/>
    </x:row>
    <x:row r="5013" ht="15" customHeight="1">
      <x:c r="A5013" s="112" t="str">
        <x:v>14</x:v>
      </x:c>
      <x:c r="B5013" s="114" t="str">
        <x:v>D19</x:v>
      </x:c>
      <x:c r="C5013" s="114" t="str">
        <x:v>Single</x:v>
      </x:c>
      <x:c r="D5013" s="116"/>
    </x:row>
    <x:row r="5014" ht="15" customHeight="1">
      <x:c r="A5014" s="112" t="str">
        <x:v>14</x:v>
      </x:c>
      <x:c r="B5014" s="114" t="str">
        <x:v>E19</x:v>
      </x:c>
      <x:c r="C5014" s="114" t="n">
        <x:v>2</x:v>
      </x:c>
      <x:c r="D5014" s="116"/>
    </x:row>
    <x:row r="5015" ht="15" customHeight="1">
      <x:c r="A5015" s="112" t="str">
        <x:v>14</x:v>
      </x:c>
      <x:c r="B5015" s="114" t="str">
        <x:v>F19</x:v>
      </x:c>
      <x:c r="C5015" s="114" t="str">
        <x:v>2026-09-17T00:00:00</x:v>
      </x:c>
      <x:c r="D5015" s="116"/>
    </x:row>
    <x:row r="5016" ht="15" customHeight="1">
      <x:c r="A5016" s="112" t="str">
        <x:v>14</x:v>
      </x:c>
      <x:c r="B5016" s="114" t="str">
        <x:v>H19</x:v>
      </x:c>
      <x:c r="C5016" s="114" t="n">
        <x:v>100000</x:v>
      </x:c>
      <x:c r="D5016" s="116"/>
    </x:row>
    <x:row r="5017" ht="15" customHeight="1">
      <x:c r="A5017" s="112" t="str">
        <x:v>14</x:v>
      </x:c>
      <x:c r="B5017" s="114" t="str">
        <x:v>I19</x:v>
      </x:c>
      <x:c r="C5017" s="114" t="str">
        <x:v>DP</x:v>
      </x:c>
      <x:c r="D5017" s="116"/>
    </x:row>
    <x:row r="5018" ht="15" customHeight="1">
      <x:c r="A5018" s="112" t="str">
        <x:v>14</x:v>
      </x:c>
      <x:c r="B5018" s="114" t="str">
        <x:v>L19</x:v>
      </x:c>
      <x:c r="C5018" s="114" t="str">
        <x:v>INDAH</x:v>
      </x:c>
      <x:c r="D5018" s="116"/>
    </x:row>
    <x:row r="5019" ht="15" customHeight="1">
      <x:c r="A5019" s="112" t="str">
        <x:v>14</x:v>
      </x:c>
      <x:c r="B5019" s="114" t="str">
        <x:v>B20</x:v>
      </x:c>
      <x:c r="C5019" s="114" t="n">
        <x:v>17</x:v>
      </x:c>
      <x:c r="D5019" s="116"/>
    </x:row>
    <x:row r="5020" ht="15" customHeight="1">
      <x:c r="A5020" s="112" t="str">
        <x:v>14</x:v>
      </x:c>
      <x:c r="B5020" s="114" t="str">
        <x:v>B21</x:v>
      </x:c>
      <x:c r="C5020" s="114" t="n">
        <x:v>18</x:v>
      </x:c>
      <x:c r="D5020" s="116"/>
    </x:row>
    <x:row r="5021" ht="15" customHeight="1">
      <x:c r="A5021" s="112" t="str">
        <x:v>14</x:v>
      </x:c>
      <x:c r="B5021" s="114" t="str">
        <x:v>B22</x:v>
      </x:c>
      <x:c r="C5021" s="114" t="n">
        <x:v>19</x:v>
      </x:c>
      <x:c r="D5021" s="116"/>
    </x:row>
    <x:row r="5022" ht="15" customHeight="1">
      <x:c r="A5022" s="112" t="str">
        <x:v>14</x:v>
      </x:c>
      <x:c r="B5022" s="114" t="str">
        <x:v>B23</x:v>
      </x:c>
      <x:c r="C5022" s="114" t="n">
        <x:v>20</x:v>
      </x:c>
      <x:c r="D5022" s="116"/>
    </x:row>
    <x:row r="5023" ht="15" customHeight="1">
      <x:c r="A5023" s="112" t="str">
        <x:v>14</x:v>
      </x:c>
      <x:c r="B5023" s="114" t="str">
        <x:v>B24</x:v>
      </x:c>
      <x:c r="C5023" s="114" t="n">
        <x:v>21</x:v>
      </x:c>
      <x:c r="D5023" s="116"/>
    </x:row>
    <x:row r="5024" ht="15" customHeight="1">
      <x:c r="A5024" s="112" t="str">
        <x:v>14</x:v>
      </x:c>
      <x:c r="B5024" s="114" t="str">
        <x:v>B25</x:v>
      </x:c>
      <x:c r="C5024" s="114" t="n">
        <x:v>22</x:v>
      </x:c>
      <x:c r="D5024" s="116"/>
    </x:row>
    <x:row r="5025" ht="15" customHeight="1">
      <x:c r="A5025" s="112" t="str">
        <x:v>14</x:v>
      </x:c>
      <x:c r="B5025" s="114" t="str">
        <x:v>G26</x:v>
      </x:c>
      <x:c r="C5025" s="114" t="n">
        <x:v>2290000</x:v>
      </x:c>
      <x:c r="D5025" s="116" t="str">
        <x:v>=SUM(G4:G25)</x:v>
      </x:c>
    </x:row>
    <x:row r="5026" ht="15" customHeight="1">
      <x:c r="A5026" s="112" t="str">
        <x:v>14</x:v>
      </x:c>
      <x:c r="B5026" s="114" t="str">
        <x:v>H26</x:v>
      </x:c>
      <x:c r="C5026" s="114" t="n">
        <x:v>995000</x:v>
      </x:c>
      <x:c r="D5026" s="116" t="str">
        <x:v>=SUM(H4:H25)</x:v>
      </x:c>
    </x:row>
    <x:row r="5027" ht="15" customHeight="1">
      <x:c r="A5027" s="112" t="str">
        <x:v>14</x:v>
      </x:c>
      <x:c r="B5027" s="114" t="str">
        <x:v>B29</x:v>
      </x:c>
      <x:c r="C5027" s="114" t="str">
        <x:v>No</x:v>
      </x:c>
      <x:c r="D5027" s="116"/>
    </x:row>
    <x:row r="5028" ht="15" customHeight="1">
      <x:c r="A5028" s="112" t="str">
        <x:v>14</x:v>
      </x:c>
      <x:c r="B5028" s="114" t="str">
        <x:v>C29</x:v>
      </x:c>
      <x:c r="C5028" s="114" t="str">
        <x:v>Keterangan</x:v>
      </x:c>
      <x:c r="D5028" s="116"/>
    </x:row>
    <x:row r="5029" ht="15" customHeight="1">
      <x:c r="A5029" s="112" t="str">
        <x:v>14</x:v>
      </x:c>
      <x:c r="B5029" s="114" t="str">
        <x:v>D29</x:v>
      </x:c>
      <x:c r="C5029" s="114" t="str">
        <x:v>Nominal</x:v>
      </x:c>
      <x:c r="D5029" s="116"/>
    </x:row>
    <x:row r="5030" ht="15" customHeight="1">
      <x:c r="A5030" s="112" t="str">
        <x:v>14</x:v>
      </x:c>
      <x:c r="B5030" s="114" t="str">
        <x:v>N29</x:v>
      </x:c>
      <x:c r="C5030" s="114" t="str">
        <x:v>Shift</x:v>
      </x:c>
      <x:c r="D5030" s="116"/>
    </x:row>
    <x:row r="5031" ht="15" customHeight="1">
      <x:c r="A5031" s="112" t="str">
        <x:v>14</x:v>
      </x:c>
      <x:c r="B5031" s="114" t="str">
        <x:v>O29</x:v>
      </x:c>
      <x:c r="C5031" s="114" t="str">
        <x:v>Nama</x:v>
      </x:c>
      <x:c r="D5031" s="116"/>
    </x:row>
    <x:row r="5032" ht="15" customHeight="1">
      <x:c r="A5032" s="112" t="str">
        <x:v>14</x:v>
      </x:c>
      <x:c r="B5032" s="114" t="str">
        <x:v>B30</x:v>
      </x:c>
      <x:c r="C5032" s="114" t="n">
        <x:v>1</x:v>
      </x:c>
      <x:c r="D5032" s="116"/>
    </x:row>
    <x:row r="5033" ht="15" customHeight="1">
      <x:c r="A5033" s="112" t="str">
        <x:v>14</x:v>
      </x:c>
      <x:c r="B5033" s="114" t="str">
        <x:v>C30</x:v>
      </x:c>
      <x:c r="C5033" s="114" t="str">
        <x:v>Pendapatan Tunai</x:v>
      </x:c>
      <x:c r="D5033" s="116"/>
    </x:row>
    <x:row r="5034" ht="15" customHeight="1">
      <x:c r="A5034" s="112" t="str">
        <x:v>14</x:v>
      </x:c>
      <x:c r="B5034" s="114" t="str">
        <x:v>D30</x:v>
      </x:c>
      <x:c r="C5034" s="114" t="n">
        <x:v>2290000</x:v>
      </x:c>
      <x:c r="D5034" s="116" t="str">
        <x:v>=SUM(G26)</x:v>
      </x:c>
    </x:row>
    <x:row r="5035" ht="15" customHeight="1">
      <x:c r="A5035" s="112" t="str">
        <x:v>14</x:v>
      </x:c>
      <x:c r="B5035" s="114" t="str">
        <x:v>N30</x:v>
      </x:c>
      <x:c r="C5035" s="114" t="str">
        <x:v>Admin 1</x:v>
      </x:c>
      <x:c r="D5035" s="116"/>
    </x:row>
    <x:row r="5036" ht="15" customHeight="1">
      <x:c r="A5036" s="112" t="str">
        <x:v>14</x:v>
      </x:c>
      <x:c r="B5036" s="114" t="str">
        <x:v>O30</x:v>
      </x:c>
      <x:c r="C5036" s="114" t="str">
        <x:v>AMEL</x:v>
      </x:c>
      <x:c r="D5036" s="116"/>
    </x:row>
    <x:row r="5037" ht="15" customHeight="1">
      <x:c r="A5037" s="112" t="str">
        <x:v>14</x:v>
      </x:c>
      <x:c r="B5037" s="114" t="str">
        <x:v>B31</x:v>
      </x:c>
      <x:c r="C5037" s="114" t="n">
        <x:v>2</x:v>
      </x:c>
      <x:c r="D5037" s="116"/>
    </x:row>
    <x:row r="5038" ht="15" customHeight="1">
      <x:c r="A5038" s="112" t="str">
        <x:v>14</x:v>
      </x:c>
      <x:c r="B5038" s="114" t="str">
        <x:v>C31</x:v>
      </x:c>
      <x:c r="C5038" s="114" t="str">
        <x:v>penthil</x:v>
      </x:c>
      <x:c r="D5038" s="116"/>
    </x:row>
    <x:row r="5039" ht="15" customHeight="1">
      <x:c r="A5039" s="112" t="str">
        <x:v>14</x:v>
      </x:c>
      <x:c r="B5039" s="114" t="str">
        <x:v>D31</x:v>
      </x:c>
      <x:c r="C5039" s="114" t="n">
        <x:v>-50000</x:v>
      </x:c>
      <x:c r="D5039" s="116"/>
    </x:row>
    <x:row r="5040" ht="15" customHeight="1">
      <x:c r="A5040" s="112" t="str">
        <x:v>14</x:v>
      </x:c>
      <x:c r="B5040" s="114" t="str">
        <x:v>N31</x:v>
      </x:c>
      <x:c r="C5040" s="114" t="str">
        <x:v>Admin 2</x:v>
      </x:c>
      <x:c r="D5040" s="116"/>
    </x:row>
    <x:row r="5041" ht="15" customHeight="1">
      <x:c r="A5041" s="112" t="str">
        <x:v>14</x:v>
      </x:c>
      <x:c r="B5041" s="114" t="str">
        <x:v>O31</x:v>
      </x:c>
      <x:c r="C5041" s="114" t="str">
        <x:v>INDAH</x:v>
      </x:c>
      <x:c r="D5041" s="116"/>
    </x:row>
    <x:row r="5042" ht="15" customHeight="1">
      <x:c r="A5042" s="112" t="str">
        <x:v>14</x:v>
      </x:c>
      <x:c r="B5042" s="114" t="str">
        <x:v>B32</x:v>
      </x:c>
      <x:c r="C5042" s="114" t="n">
        <x:v>3</x:v>
      </x:c>
      <x:c r="D5042" s="116"/>
    </x:row>
    <x:row r="5043" ht="15" customHeight="1">
      <x:c r="A5043" s="112" t="str">
        <x:v>14</x:v>
      </x:c>
      <x:c r="B5043" s="114" t="str">
        <x:v>N32</x:v>
      </x:c>
      <x:c r="C5043" s="114" t="str">
        <x:v>Fotografer 1</x:v>
      </x:c>
      <x:c r="D5043" s="116"/>
    </x:row>
    <x:row r="5044" ht="15" customHeight="1">
      <x:c r="A5044" s="112" t="str">
        <x:v>14</x:v>
      </x:c>
      <x:c r="B5044" s="114" t="str">
        <x:v>O32</x:v>
      </x:c>
      <x:c r="C5044" s="114" t="str">
        <x:v>ADIF</x:v>
      </x:c>
      <x:c r="D5044" s="116"/>
    </x:row>
    <x:row r="5045" ht="15" customHeight="1">
      <x:c r="A5045" s="112" t="str">
        <x:v>14</x:v>
      </x:c>
      <x:c r="B5045" s="114" t="str">
        <x:v>B33</x:v>
      </x:c>
      <x:c r="C5045" s="114" t="n">
        <x:v>4</x:v>
      </x:c>
      <x:c r="D5045" s="116"/>
    </x:row>
    <x:row r="5046" ht="15" customHeight="1">
      <x:c r="A5046" s="112" t="str">
        <x:v>14</x:v>
      </x:c>
      <x:c r="B5046" s="114" t="str">
        <x:v>N33</x:v>
      </x:c>
      <x:c r="C5046" s="114" t="str">
        <x:v>Fotografer 2</x:v>
      </x:c>
      <x:c r="D5046" s="116"/>
    </x:row>
    <x:row r="5047" ht="15" customHeight="1">
      <x:c r="A5047" s="112" t="str">
        <x:v>14</x:v>
      </x:c>
      <x:c r="B5047" s="114" t="str">
        <x:v>O33</x:v>
      </x:c>
      <x:c r="C5047" s="114" t="str">
        <x:v>ADIF</x:v>
      </x:c>
      <x:c r="D5047" s="116"/>
    </x:row>
    <x:row r="5048" ht="15" customHeight="1">
      <x:c r="A5048" s="112" t="str">
        <x:v>14</x:v>
      </x:c>
      <x:c r="B5048" s="114" t="str">
        <x:v>B34</x:v>
      </x:c>
      <x:c r="C5048" s="114" t="n">
        <x:v>5</x:v>
      </x:c>
      <x:c r="D5048" s="116"/>
    </x:row>
    <x:row r="5049" ht="15" customHeight="1">
      <x:c r="A5049" s="112" t="str">
        <x:v>14</x:v>
      </x:c>
      <x:c r="B5049" s="114" t="str">
        <x:v>B35</x:v>
      </x:c>
      <x:c r="C5049" s="114" t="n">
        <x:v>6</x:v>
      </x:c>
      <x:c r="D5049" s="116"/>
    </x:row>
    <x:row r="5050" ht="15" customHeight="1">
      <x:c r="A5050" s="112" t="str">
        <x:v>14</x:v>
      </x:c>
      <x:c r="B5050" s="114" t="str">
        <x:v>K35</x:v>
      </x:c>
      <x:c r="C5050" s="114" t="str">
        <x:v>KPI HARIAN | SKALA 1-5</x:v>
      </x:c>
      <x:c r="D5050" s="116"/>
    </x:row>
    <x:row r="5051" ht="15" customHeight="1">
      <x:c r="A5051" s="112" t="str">
        <x:v>14</x:v>
      </x:c>
      <x:c r="B5051" s="114" t="str">
        <x:v>B36</x:v>
      </x:c>
      <x:c r="C5051" s="114" t="n">
        <x:v>7</x:v>
      </x:c>
      <x:c r="D5051" s="116"/>
    </x:row>
    <x:row r="5052" ht="15" customHeight="1">
      <x:c r="A5052" s="112" t="str">
        <x:v>14</x:v>
      </x:c>
      <x:c r="B5052" s="114" t="str">
        <x:v>K36</x:v>
      </x:c>
      <x:c r="C5052" s="114" t="str">
        <x:v>Nama</x:v>
      </x:c>
      <x:c r="D5052" s="116"/>
    </x:row>
    <x:row r="5053" ht="15" customHeight="1">
      <x:c r="A5053" s="112" t="str">
        <x:v>14</x:v>
      </x:c>
      <x:c r="B5053" s="114" t="str">
        <x:v>L36</x:v>
      </x:c>
      <x:c r="C5053" s="114" t="str">
        <x:v>Disiplin</x:v>
      </x:c>
      <x:c r="D5053" s="116"/>
    </x:row>
    <x:row r="5054" ht="15" customHeight="1">
      <x:c r="A5054" s="112" t="str">
        <x:v>14</x:v>
      </x:c>
      <x:c r="B5054" s="114" t="str">
        <x:v>M36</x:v>
      </x:c>
      <x:c r="C5054" s="114" t="str">
        <x:v>Akurasi</x:v>
      </x:c>
      <x:c r="D5054" s="116"/>
    </x:row>
    <x:row r="5055" ht="15" customHeight="1">
      <x:c r="A5055" s="112" t="str">
        <x:v>14</x:v>
      </x:c>
      <x:c r="B5055" s="114" t="str">
        <x:v>N36</x:v>
      </x:c>
      <x:c r="C5055" s="114" t="str">
        <x:v>SOP</x:v>
      </x:c>
      <x:c r="D5055" s="116"/>
    </x:row>
    <x:row r="5056" ht="15" customHeight="1">
      <x:c r="A5056" s="112" t="str">
        <x:v>14</x:v>
      </x:c>
      <x:c r="B5056" s="114" t="str">
        <x:v>O36</x:v>
      </x:c>
      <x:c r="C5056" s="114" t="str">
        <x:v>Client</x:v>
      </x:c>
      <x:c r="D5056" s="116"/>
    </x:row>
    <x:row r="5057" ht="15" customHeight="1">
      <x:c r="A5057" s="112" t="str">
        <x:v>14</x:v>
      </x:c>
      <x:c r="B5057" s="114" t="str">
        <x:v>P36</x:v>
      </x:c>
      <x:c r="C5057" s="114" t="str">
        <x:v>Produktivitas</x:v>
      </x:c>
      <x:c r="D5057" s="116"/>
    </x:row>
    <x:row r="5058" ht="15" customHeight="1">
      <x:c r="A5058" s="112" t="str">
        <x:v>14</x:v>
      </x:c>
      <x:c r="B5058" s="114" t="str">
        <x:v>AC36</x:v>
      </x:c>
      <x:c r="C5058" s="114" t="str">
        <x:v>KPI Score Helper</x:v>
      </x:c>
      <x:c r="D5058" s="116"/>
    </x:row>
    <x:row r="5059" ht="15" customHeight="1">
      <x:c r="A5059" s="112" t="str">
        <x:v>14</x:v>
      </x:c>
      <x:c r="B5059" s="114" t="str">
        <x:v>AD36</x:v>
      </x:c>
      <x:c r="C5059" s="114" t="str">
        <x:v>Status Helper</x:v>
      </x:c>
      <x:c r="D5059" s="116"/>
    </x:row>
    <x:row r="5060" ht="15" customHeight="1">
      <x:c r="A5060" s="112" t="str">
        <x:v>14</x:v>
      </x:c>
      <x:c r="B5060" s="114" t="str">
        <x:v>AE36</x:v>
      </x:c>
      <x:c r="C5060" s="114" t="str">
        <x:v>Role Helper</x:v>
      </x:c>
      <x:c r="D5060" s="116"/>
    </x:row>
    <x:row r="5061" ht="15" customHeight="1">
      <x:c r="A5061" s="112" t="str">
        <x:v>14</x:v>
      </x:c>
      <x:c r="B5061" s="114" t="str">
        <x:v>AF36</x:v>
      </x:c>
      <x:c r="C5061" s="114" t="str">
        <x:v>Evaluated Flag</x:v>
      </x:c>
      <x:c r="D5061" s="116"/>
    </x:row>
    <x:row r="5062" ht="15" customHeight="1">
      <x:c r="A5062" s="112" t="str">
        <x:v>14</x:v>
      </x:c>
      <x:c r="B5062" s="114" t="str">
        <x:v>AG36</x:v>
      </x:c>
      <x:c r="C5062" s="114" t="str">
        <x:v>Effective Name</x:v>
      </x:c>
      <x:c r="D5062" s="116"/>
    </x:row>
    <x:row r="5063" ht="15" customHeight="1">
      <x:c r="A5063" s="112" t="str">
        <x:v>14</x:v>
      </x:c>
      <x:c r="B5063" s="114" t="str">
        <x:v>B37</x:v>
      </x:c>
      <x:c r="C5063" s="114" t="n">
        <x:v>8</x:v>
      </x:c>
      <x:c r="D5063" s="116"/>
    </x:row>
    <x:row r="5064" ht="15" customHeight="1">
      <x:c r="A5064" s="112" t="str">
        <x:v>14</x:v>
      </x:c>
      <x:c r="B5064" s="114" t="str">
        <x:v>K37</x:v>
      </x:c>
      <x:c r="C5064" s="114" t="str">
        <x:v>AMEL</x:v>
      </x:c>
      <x:c r="D5064" s="116" t="str">
        <x:v>=IF(O30="","",O30)</x:v>
      </x:c>
    </x:row>
    <x:row r="5065" ht="15" customHeight="1">
      <x:c r="A5065" s="112" t="str">
        <x:v>14</x:v>
      </x:c>
      <x:c r="B5065" s="114" t="str">
        <x:v>L37</x:v>
      </x:c>
      <x:c r="C5065" s="114" t="n">
        <x:v>5</x:v>
      </x:c>
      <x:c r="D5065" s="116"/>
    </x:row>
    <x:row r="5066" ht="15" customHeight="1">
      <x:c r="A5066" s="112" t="str">
        <x:v>14</x:v>
      </x:c>
      <x:c r="B5066" s="114" t="str">
        <x:v>M37</x:v>
      </x:c>
      <x:c r="C5066" s="114" t="n">
        <x:v>5</x:v>
      </x:c>
      <x:c r="D5066" s="116"/>
    </x:row>
    <x:row r="5067" ht="15" customHeight="1">
      <x:c r="A5067" s="112" t="str">
        <x:v>14</x:v>
      </x:c>
      <x:c r="B5067" s="114" t="str">
        <x:v>N37</x:v>
      </x:c>
      <x:c r="C5067" s="114" t="n">
        <x:v>4</x:v>
      </x:c>
      <x:c r="D5067" s="116"/>
    </x:row>
    <x:row r="5068" ht="15" customHeight="1">
      <x:c r="A5068" s="112" t="str">
        <x:v>14</x:v>
      </x:c>
      <x:c r="B5068" s="114" t="str">
        <x:v>O37</x:v>
      </x:c>
      <x:c r="C5068" s="114" t="n">
        <x:v>5</x:v>
      </x:c>
      <x:c r="D5068" s="116"/>
    </x:row>
    <x:row r="5069" ht="15" customHeight="1">
      <x:c r="A5069" s="112" t="str">
        <x:v>14</x:v>
      </x:c>
      <x:c r="B5069" s="114" t="str">
        <x:v>P37</x:v>
      </x:c>
      <x:c r="C5069" s="114" t="n">
        <x:v>4</x:v>
      </x:c>
      <x:c r="D5069" s="116"/>
    </x:row>
    <x:row r="5070" ht="15" customHeight="1">
      <x:c r="A5070" s="112" t="str">
        <x:v>14</x:v>
      </x:c>
      <x:c r="B5070" s="114" t="str">
        <x:v>AC37</x:v>
      </x:c>
      <x:c r="C5070" s="114" t="n">
        <x:v>92</x:v>
      </x:c>
      <x:c r="D5070" s="116" t="str">
        <x:v>=IF(AG37="","",IF(COUNT(L37:P37)&lt;5,"",L37/5*20+M37/5*25+N37/5*25+O37/5*15+P37/5*15))</x:v>
      </x:c>
    </x:row>
    <x:row r="5071" ht="15" customHeight="1">
      <x:c r="A5071" s="112" t="str">
        <x:v>14</x:v>
      </x:c>
      <x:c r="B5071" s="114" t="str">
        <x:v>AD37</x:v>
      </x:c>
      <x:c r="C5071" s="114" t="str">
        <x:v>Sangat Baik</x:v>
      </x:c>
      <x:c r="D5071" s="116" t="str">
        <x:v>=IF(AC37="","",IF(AC37&gt;=90,"Sangat Baik",IF(AC37&gt;=80,"Baik",IF(AC37&gt;=70,"Coaching","Underperform"))))</x:v>
      </x:c>
    </x:row>
    <x:row r="5072" ht="15" customHeight="1">
      <x:c r="A5072" s="112" t="str">
        <x:v>14</x:v>
      </x:c>
      <x:c r="B5072" s="114" t="str">
        <x:v>AE37</x:v>
      </x:c>
      <x:c r="C5072" s="114" t="str">
        <x:v>Admin/CS</x:v>
      </x:c>
      <x:c r="D5072" s="116" t="str">
        <x:v>=IF(AG37="","",IF(OR(AG37="INDAH",AG37="ADDEL",AG37="AMEL",AG37="PENTIL",AG37="JIJANG"),"Admin/CS","Fotografer"))</x:v>
      </x:c>
    </x:row>
    <x:row r="5073" ht="15" customHeight="1">
      <x:c r="A5073" s="112" t="str">
        <x:v>14</x:v>
      </x:c>
      <x:c r="B5073" s="114" t="str">
        <x:v>AF37</x:v>
      </x:c>
      <x:c r="C5073" s="114" t="n">
        <x:v>1</x:v>
      </x:c>
      <x:c r="D5073" s="116" t="str">
        <x:v>=IF(OR(AG37="",COUNT(L37:P37)&lt;5),"",1)</x:v>
      </x:c>
    </x:row>
    <x:row r="5074" ht="15" customHeight="1">
      <x:c r="A5074" s="112" t="str">
        <x:v>14</x:v>
      </x:c>
      <x:c r="B5074" s="114" t="str">
        <x:v>AG37</x:v>
      </x:c>
      <x:c r="C5074" s="114" t="str">
        <x:v>AMEL</x:v>
      </x:c>
      <x:c r="D5074" s="116" t="str">
        <x:v>=IFERROR(K37,"")</x:v>
      </x:c>
    </x:row>
    <x:row r="5075" ht="15" customHeight="1">
      <x:c r="A5075" s="112" t="str">
        <x:v>14</x:v>
      </x:c>
      <x:c r="B5075" s="114" t="str">
        <x:v>B38</x:v>
      </x:c>
      <x:c r="C5075" s="114" t="n">
        <x:v>9</x:v>
      </x:c>
      <x:c r="D5075" s="116"/>
    </x:row>
    <x:row r="5076" ht="15" customHeight="1">
      <x:c r="A5076" s="112" t="str">
        <x:v>14</x:v>
      </x:c>
      <x:c r="B5076" s="114" t="str">
        <x:v>K38</x:v>
      </x:c>
      <x:c r="C5076" s="114" t="str">
        <x:v>INDAH</x:v>
      </x:c>
      <x:c r="D5076" s="116" t="str">
        <x:v>=IF(O31="","",O31)</x:v>
      </x:c>
    </x:row>
    <x:row r="5077" ht="15" customHeight="1">
      <x:c r="A5077" s="112" t="str">
        <x:v>14</x:v>
      </x:c>
      <x:c r="B5077" s="114" t="str">
        <x:v>L38</x:v>
      </x:c>
      <x:c r="C5077" s="114" t="n">
        <x:v>5</x:v>
      </x:c>
      <x:c r="D5077" s="116"/>
    </x:row>
    <x:row r="5078" ht="15" customHeight="1">
      <x:c r="A5078" s="112" t="str">
        <x:v>14</x:v>
      </x:c>
      <x:c r="B5078" s="114" t="str">
        <x:v>M38</x:v>
      </x:c>
      <x:c r="C5078" s="114" t="n">
        <x:v>5</x:v>
      </x:c>
      <x:c r="D5078" s="116"/>
    </x:row>
    <x:row r="5079" ht="15" customHeight="1">
      <x:c r="A5079" s="112" t="str">
        <x:v>14</x:v>
      </x:c>
      <x:c r="B5079" s="114" t="str">
        <x:v>N38</x:v>
      </x:c>
      <x:c r="C5079" s="114" t="n">
        <x:v>5</x:v>
      </x:c>
      <x:c r="D5079" s="116"/>
    </x:row>
    <x:row r="5080" ht="15" customHeight="1">
      <x:c r="A5080" s="112" t="str">
        <x:v>14</x:v>
      </x:c>
      <x:c r="B5080" s="114" t="str">
        <x:v>O38</x:v>
      </x:c>
      <x:c r="C5080" s="114" t="n">
        <x:v>5</x:v>
      </x:c>
      <x:c r="D5080" s="116"/>
    </x:row>
    <x:row r="5081" ht="15" customHeight="1">
      <x:c r="A5081" s="112" t="str">
        <x:v>14</x:v>
      </x:c>
      <x:c r="B5081" s="114" t="str">
        <x:v>P38</x:v>
      </x:c>
      <x:c r="C5081" s="114" t="n">
        <x:v>5</x:v>
      </x:c>
      <x:c r="D5081" s="116"/>
    </x:row>
    <x:row r="5082" ht="15" customHeight="1">
      <x:c r="A5082" s="112" t="str">
        <x:v>14</x:v>
      </x:c>
      <x:c r="B5082" s="114" t="str">
        <x:v>AC38</x:v>
      </x:c>
      <x:c r="C5082" s="114" t="n">
        <x:v>100</x:v>
      </x:c>
      <x:c r="D5082" s="116" t="str">
        <x:v>=IF(AG38="","",IF(COUNT(L38:P38)&lt;5,"",L38/5*20+M38/5*25+N38/5*25+O38/5*15+P38/5*15))</x:v>
      </x:c>
    </x:row>
    <x:row r="5083" ht="15" customHeight="1">
      <x:c r="A5083" s="112" t="str">
        <x:v>14</x:v>
      </x:c>
      <x:c r="B5083" s="114" t="str">
        <x:v>AD38</x:v>
      </x:c>
      <x:c r="C5083" s="114" t="str">
        <x:v>Sangat Baik</x:v>
      </x:c>
      <x:c r="D5083" s="116" t="str">
        <x:v>=IF(AC38="","",IF(AC38&gt;=90,"Sangat Baik",IF(AC38&gt;=80,"Baik",IF(AC38&gt;=70,"Coaching","Underperform"))))</x:v>
      </x:c>
    </x:row>
    <x:row r="5084" ht="15" customHeight="1">
      <x:c r="A5084" s="112" t="str">
        <x:v>14</x:v>
      </x:c>
      <x:c r="B5084" s="114" t="str">
        <x:v>AE38</x:v>
      </x:c>
      <x:c r="C5084" s="114" t="str">
        <x:v>Admin/CS</x:v>
      </x:c>
      <x:c r="D5084" s="116" t="str">
        <x:v>=IF(AG38="","",IF(OR(AG38="INDAH",AG38="ADDEL",AG38="AMEL",AG38="PENTIL",AG38="JIJANG"),"Admin/CS","Fotografer"))</x:v>
      </x:c>
    </x:row>
    <x:row r="5085" ht="15" customHeight="1">
      <x:c r="A5085" s="112" t="str">
        <x:v>14</x:v>
      </x:c>
      <x:c r="B5085" s="114" t="str">
        <x:v>AF38</x:v>
      </x:c>
      <x:c r="C5085" s="114" t="n">
        <x:v>1</x:v>
      </x:c>
      <x:c r="D5085" s="116" t="str">
        <x:v>=IF(OR(AG38="",COUNT(L38:P38)&lt;5),"",1)</x:v>
      </x:c>
    </x:row>
    <x:row r="5086" ht="15" customHeight="1">
      <x:c r="A5086" s="112" t="str">
        <x:v>14</x:v>
      </x:c>
      <x:c r="B5086" s="114" t="str">
        <x:v>AG38</x:v>
      </x:c>
      <x:c r="C5086" s="114" t="str">
        <x:v>INDAH</x:v>
      </x:c>
      <x:c r="D5086" s="116" t="str">
        <x:v>=IFERROR(K38,"")</x:v>
      </x:c>
    </x:row>
    <x:row r="5087" ht="15" customHeight="1">
      <x:c r="A5087" s="112" t="str">
        <x:v>14</x:v>
      </x:c>
      <x:c r="B5087" s="114" t="str">
        <x:v>B39</x:v>
      </x:c>
      <x:c r="C5087" s="114" t="n">
        <x:v>10</x:v>
      </x:c>
      <x:c r="D5087" s="116"/>
    </x:row>
    <x:row r="5088" ht="15" customHeight="1">
      <x:c r="A5088" s="112" t="str">
        <x:v>14</x:v>
      </x:c>
      <x:c r="B5088" s="114" t="str">
        <x:v>K39</x:v>
      </x:c>
      <x:c r="C5088" s="114" t="str">
        <x:v>ADIF</x:v>
      </x:c>
      <x:c r="D5088" s="116" t="str">
        <x:v>=IF(O32="","",O32)</x:v>
      </x:c>
    </x:row>
    <x:row r="5089" ht="15" customHeight="1">
      <x:c r="A5089" s="112" t="str">
        <x:v>14</x:v>
      </x:c>
      <x:c r="B5089" s="114" t="str">
        <x:v>L39</x:v>
      </x:c>
      <x:c r="C5089" s="114" t="n">
        <x:v>5</x:v>
      </x:c>
      <x:c r="D5089" s="116"/>
    </x:row>
    <x:row r="5090" ht="15" customHeight="1">
      <x:c r="A5090" s="112" t="str">
        <x:v>14</x:v>
      </x:c>
      <x:c r="B5090" s="114" t="str">
        <x:v>M39</x:v>
      </x:c>
      <x:c r="C5090" s="114" t="n">
        <x:v>5</x:v>
      </x:c>
      <x:c r="D5090" s="116"/>
    </x:row>
    <x:row r="5091" ht="15" customHeight="1">
      <x:c r="A5091" s="112" t="str">
        <x:v>14</x:v>
      </x:c>
      <x:c r="B5091" s="114" t="str">
        <x:v>N39</x:v>
      </x:c>
      <x:c r="C5091" s="114" t="n">
        <x:v>5</x:v>
      </x:c>
      <x:c r="D5091" s="116"/>
    </x:row>
    <x:row r="5092" ht="15" customHeight="1">
      <x:c r="A5092" s="112" t="str">
        <x:v>14</x:v>
      </x:c>
      <x:c r="B5092" s="114" t="str">
        <x:v>O39</x:v>
      </x:c>
      <x:c r="C5092" s="114" t="n">
        <x:v>5</x:v>
      </x:c>
      <x:c r="D5092" s="116"/>
    </x:row>
    <x:row r="5093" ht="15" customHeight="1">
      <x:c r="A5093" s="112" t="str">
        <x:v>14</x:v>
      </x:c>
      <x:c r="B5093" s="114" t="str">
        <x:v>P39</x:v>
      </x:c>
      <x:c r="C5093" s="114" t="n">
        <x:v>4</x:v>
      </x:c>
      <x:c r="D5093" s="116"/>
    </x:row>
    <x:row r="5094" ht="15" customHeight="1">
      <x:c r="A5094" s="112" t="str">
        <x:v>14</x:v>
      </x:c>
      <x:c r="B5094" s="114" t="str">
        <x:v>AC39</x:v>
      </x:c>
      <x:c r="C5094" s="114" t="n">
        <x:v>97</x:v>
      </x:c>
      <x:c r="D5094" s="116" t="str">
        <x:v>=IF(AG39="","",IF(COUNT(L39:P39)&lt;5,"",L39/5*20+M39/5*25+N39/5*25+O39/5*15+P39/5*15))</x:v>
      </x:c>
    </x:row>
    <x:row r="5095" ht="15" customHeight="1">
      <x:c r="A5095" s="112" t="str">
        <x:v>14</x:v>
      </x:c>
      <x:c r="B5095" s="114" t="str">
        <x:v>AD39</x:v>
      </x:c>
      <x:c r="C5095" s="114" t="str">
        <x:v>Sangat Baik</x:v>
      </x:c>
      <x:c r="D5095" s="116" t="str">
        <x:v>=IF(AC39="","",IF(AC39&gt;=90,"Sangat Baik",IF(AC39&gt;=80,"Baik",IF(AC39&gt;=70,"Coaching","Underperform"))))</x:v>
      </x:c>
    </x:row>
    <x:row r="5096" ht="15" customHeight="1">
      <x:c r="A5096" s="112" t="str">
        <x:v>14</x:v>
      </x:c>
      <x:c r="B5096" s="114" t="str">
        <x:v>AE39</x:v>
      </x:c>
      <x:c r="C5096" s="114" t="str">
        <x:v>Fotografer</x:v>
      </x:c>
      <x:c r="D5096" s="116" t="str">
        <x:v>=IF(AG39="","",IF(OR(AG39="INDAH",AG39="ADDEL",AG39="AMEL",AG39="PENTIL",AG39="JIJANG"),"Admin/CS","Fotografer"))</x:v>
      </x:c>
    </x:row>
    <x:row r="5097" ht="15" customHeight="1">
      <x:c r="A5097" s="112" t="str">
        <x:v>14</x:v>
      </x:c>
      <x:c r="B5097" s="114" t="str">
        <x:v>AF39</x:v>
      </x:c>
      <x:c r="C5097" s="114" t="n">
        <x:v>1</x:v>
      </x:c>
      <x:c r="D5097" s="116" t="str">
        <x:v>=IF(OR(AG39="",COUNT(L39:P39)&lt;5),"",1)</x:v>
      </x:c>
    </x:row>
    <x:row r="5098" ht="15" customHeight="1">
      <x:c r="A5098" s="112" t="str">
        <x:v>14</x:v>
      </x:c>
      <x:c r="B5098" s="114" t="str">
        <x:v>AG39</x:v>
      </x:c>
      <x:c r="C5098" s="114" t="str">
        <x:v>ADIF</x:v>
      </x:c>
      <x:c r="D5098" s="116" t="str">
        <x:v>=IFERROR(K39,"")</x:v>
      </x:c>
    </x:row>
    <x:row r="5099" ht="15" customHeight="1">
      <x:c r="A5099" s="112" t="str">
        <x:v>14</x:v>
      </x:c>
      <x:c r="B5099" s="114" t="str">
        <x:v>B40</x:v>
      </x:c>
      <x:c r="C5099" s="114" t="n">
        <x:v>11</x:v>
      </x:c>
      <x:c r="D5099" s="116"/>
    </x:row>
    <x:row r="5100" ht="15" customHeight="1">
      <x:c r="A5100" s="112" t="str">
        <x:v>14</x:v>
      </x:c>
      <x:c r="B5100" s="114" t="str">
        <x:v>K40</x:v>
      </x:c>
      <x:c r="C5100" s="114" t="str">
        <x:v>ADIF</x:v>
      </x:c>
      <x:c r="D5100" s="116" t="str">
        <x:v>=IF(O33="","",O33)</x:v>
      </x:c>
    </x:row>
    <x:row r="5101" ht="15" customHeight="1">
      <x:c r="A5101" s="112" t="str">
        <x:v>14</x:v>
      </x:c>
      <x:c r="B5101" s="114" t="str">
        <x:v>L40</x:v>
      </x:c>
      <x:c r="C5101" s="114" t="n">
        <x:v>5</x:v>
      </x:c>
      <x:c r="D5101" s="116"/>
    </x:row>
    <x:row r="5102" ht="15" customHeight="1">
      <x:c r="A5102" s="112" t="str">
        <x:v>14</x:v>
      </x:c>
      <x:c r="B5102" s="114" t="str">
        <x:v>M40</x:v>
      </x:c>
      <x:c r="C5102" s="114" t="n">
        <x:v>5</x:v>
      </x:c>
      <x:c r="D5102" s="116"/>
    </x:row>
    <x:row r="5103" ht="15" customHeight="1">
      <x:c r="A5103" s="112" t="str">
        <x:v>14</x:v>
      </x:c>
      <x:c r="B5103" s="114" t="str">
        <x:v>N40</x:v>
      </x:c>
      <x:c r="C5103" s="114" t="n">
        <x:v>5</x:v>
      </x:c>
      <x:c r="D5103" s="116"/>
    </x:row>
    <x:row r="5104" ht="15" customHeight="1">
      <x:c r="A5104" s="112" t="str">
        <x:v>14</x:v>
      </x:c>
      <x:c r="B5104" s="114" t="str">
        <x:v>O40</x:v>
      </x:c>
      <x:c r="C5104" s="114" t="n">
        <x:v>5</x:v>
      </x:c>
      <x:c r="D5104" s="116"/>
    </x:row>
    <x:row r="5105" ht="15" customHeight="1">
      <x:c r="A5105" s="112" t="str">
        <x:v>14</x:v>
      </x:c>
      <x:c r="B5105" s="114" t="str">
        <x:v>P40</x:v>
      </x:c>
      <x:c r="C5105" s="114" t="n">
        <x:v>4</x:v>
      </x:c>
      <x:c r="D5105" s="116"/>
    </x:row>
    <x:row r="5106" ht="15" customHeight="1">
      <x:c r="A5106" s="112" t="str">
        <x:v>14</x:v>
      </x:c>
      <x:c r="B5106" s="114" t="str">
        <x:v>AC40</x:v>
      </x:c>
      <x:c r="C5106" s="114" t="n">
        <x:v>97</x:v>
      </x:c>
      <x:c r="D5106" s="116" t="str">
        <x:v>=IF(AG40="","",IF(COUNT(L40:P40)&lt;5,"",L40/5*20+M40/5*25+N40/5*25+O40/5*15+P40/5*15))</x:v>
      </x:c>
    </x:row>
    <x:row r="5107" ht="15" customHeight="1">
      <x:c r="A5107" s="112" t="str">
        <x:v>14</x:v>
      </x:c>
      <x:c r="B5107" s="114" t="str">
        <x:v>AD40</x:v>
      </x:c>
      <x:c r="C5107" s="114" t="str">
        <x:v>Sangat Baik</x:v>
      </x:c>
      <x:c r="D5107" s="116" t="str">
        <x:v>=IF(AC40="","",IF(AC40&gt;=90,"Sangat Baik",IF(AC40&gt;=80,"Baik",IF(AC40&gt;=70,"Coaching","Underperform"))))</x:v>
      </x:c>
    </x:row>
    <x:row r="5108" ht="15" customHeight="1">
      <x:c r="A5108" s="112" t="str">
        <x:v>14</x:v>
      </x:c>
      <x:c r="B5108" s="114" t="str">
        <x:v>AE40</x:v>
      </x:c>
      <x:c r="C5108" s="114" t="str">
        <x:v>Fotografer</x:v>
      </x:c>
      <x:c r="D5108" s="116" t="str">
        <x:v>=IF(AG40="","",IF(OR(AG40="INDAH",AG40="ADDEL",AG40="AMEL",AG40="PENTIL",AG40="JIJANG"),"Admin/CS","Fotografer"))</x:v>
      </x:c>
    </x:row>
    <x:row r="5109" ht="15" customHeight="1">
      <x:c r="A5109" s="112" t="str">
        <x:v>14</x:v>
      </x:c>
      <x:c r="B5109" s="114" t="str">
        <x:v>AF40</x:v>
      </x:c>
      <x:c r="C5109" s="114" t="n">
        <x:v>1</x:v>
      </x:c>
      <x:c r="D5109" s="116" t="str">
        <x:v>=IF(OR(AG40="",COUNT(L40:P40)&lt;5),"",1)</x:v>
      </x:c>
    </x:row>
    <x:row r="5110" ht="15" customHeight="1">
      <x:c r="A5110" s="112" t="str">
        <x:v>14</x:v>
      </x:c>
      <x:c r="B5110" s="114" t="str">
        <x:v>AG40</x:v>
      </x:c>
      <x:c r="C5110" s="114" t="str">
        <x:v>ADIF</x:v>
      </x:c>
      <x:c r="D5110" s="116" t="str">
        <x:v>=IFERROR(K40,"")</x:v>
      </x:c>
    </x:row>
    <x:row r="5111" ht="15" customHeight="1">
      <x:c r="A5111" s="112" t="str">
        <x:v>14</x:v>
      </x:c>
      <x:c r="B5111" s="114" t="str">
        <x:v>D41</x:v>
      </x:c>
      <x:c r="C5111" s="114" t="n">
        <x:v>2240000</x:v>
      </x:c>
      <x:c r="D5111" s="116" t="str">
        <x:v>=SUM(D30:D40)</x:v>
      </x:c>
    </x:row>
    <x:row r="5112" ht="15" customHeight="1">
      <x:c r="A5112" s="112" t="str">
        <x:v>14</x:v>
      </x:c>
      <x:c r="B5112" s="114" t="str">
        <x:v>AC41</x:v>
      </x:c>
      <x:c r="C5112" s="114"/>
      <x:c r="D5112" s="116" t="str">
        <x:v>=IF(AG41="","",IF(COUNT(L41:P41)&lt;5,"",L41/5*20+M41/5*25+N41/5*25+O41/5*15+P41/5*15))</x:v>
      </x:c>
    </x:row>
    <x:row r="5113" ht="15" customHeight="1">
      <x:c r="A5113" s="112" t="str">
        <x:v>14</x:v>
      </x:c>
      <x:c r="B5113" s="114" t="str">
        <x:v>AD41</x:v>
      </x:c>
      <x:c r="C5113" s="114"/>
      <x:c r="D5113" s="116" t="str">
        <x:v>=IF(AC41="","",IF(AC41&gt;=90,"Sangat Baik",IF(AC41&gt;=80,"Baik",IF(AC41&gt;=70,"Coaching","Underperform"))))</x:v>
      </x:c>
    </x:row>
    <x:row r="5114" ht="15" customHeight="1">
      <x:c r="A5114" s="112" t="str">
        <x:v>14</x:v>
      </x:c>
      <x:c r="B5114" s="114" t="str">
        <x:v>AE41</x:v>
      </x:c>
      <x:c r="C5114" s="114"/>
      <x:c r="D5114" s="116" t="str">
        <x:v>=IF(AG41="","",IF(OR(AG41="INDAH",AG41="ADDEL",AG41="AMEL",AG41="PENTIL",AG41="JIJANG"),"Admin/CS","Fotografer"))</x:v>
      </x:c>
    </x:row>
    <x:row r="5115" ht="15" customHeight="1">
      <x:c r="A5115" s="112" t="str">
        <x:v>14</x:v>
      </x:c>
      <x:c r="B5115" s="114" t="str">
        <x:v>AF41</x:v>
      </x:c>
      <x:c r="C5115" s="114"/>
      <x:c r="D5115" s="116" t="str">
        <x:v>=IF(OR(AG41="",COUNT(L41:P41)&lt;5),"",1)</x:v>
      </x:c>
    </x:row>
    <x:row r="5116" ht="15" customHeight="1">
      <x:c r="A5116" s="112" t="str">
        <x:v>14</x:v>
      </x:c>
      <x:c r="B5116" s="114" t="str">
        <x:v>AG41</x:v>
      </x:c>
      <x:c r="C5116" s="114"/>
      <x:c r="D5116" s="116" t="str">
        <x:v>=IFERROR(K41,"")</x:v>
      </x:c>
    </x:row>
    <x:row r="5117" ht="15" customHeight="1">
      <x:c r="A5117" s="112" t="str">
        <x:v>14</x:v>
      </x:c>
      <x:c r="B5117" s="114" t="str">
        <x:v>AC42</x:v>
      </x:c>
      <x:c r="C5117" s="114"/>
      <x:c r="D5117" s="116" t="str">
        <x:v>=IF(AG42="","",IF(COUNT(L42:P42)&lt;5,"",L42/5*20+M42/5*25+N42/5*25+O42/5*15+P42/5*15))</x:v>
      </x:c>
    </x:row>
    <x:row r="5118" ht="15" customHeight="1">
      <x:c r="A5118" s="112" t="str">
        <x:v>14</x:v>
      </x:c>
      <x:c r="B5118" s="114" t="str">
        <x:v>AD42</x:v>
      </x:c>
      <x:c r="C5118" s="114"/>
      <x:c r="D5118" s="116" t="str">
        <x:v>=IF(AC42="","",IF(AC42&gt;=90,"Sangat Baik",IF(AC42&gt;=80,"Baik",IF(AC42&gt;=70,"Coaching","Underperform"))))</x:v>
      </x:c>
    </x:row>
    <x:row r="5119" ht="15" customHeight="1">
      <x:c r="A5119" s="112" t="str">
        <x:v>14</x:v>
      </x:c>
      <x:c r="B5119" s="114" t="str">
        <x:v>AE42</x:v>
      </x:c>
      <x:c r="C5119" s="114"/>
      <x:c r="D5119" s="116" t="str">
        <x:v>=IF(AG42="","",IF(OR(AG42="INDAH",AG42="ADDEL",AG42="AMEL",AG42="PENTIL",AG42="JIJANG"),"Admin/CS","Fotografer"))</x:v>
      </x:c>
    </x:row>
    <x:row r="5120" ht="15" customHeight="1">
      <x:c r="A5120" s="112" t="str">
        <x:v>14</x:v>
      </x:c>
      <x:c r="B5120" s="114" t="str">
        <x:v>AF42</x:v>
      </x:c>
      <x:c r="C5120" s="114"/>
      <x:c r="D5120" s="116" t="str">
        <x:v>=IF(OR(AG42="",COUNT(L42:P42)&lt;5),"",1)</x:v>
      </x:c>
    </x:row>
    <x:row r="5121" ht="15" customHeight="1">
      <x:c r="A5121" s="112" t="str">
        <x:v>14</x:v>
      </x:c>
      <x:c r="B5121" s="114" t="str">
        <x:v>AG42</x:v>
      </x:c>
      <x:c r="C5121" s="114"/>
      <x:c r="D5121" s="116" t="str">
        <x:v>=IFERROR(K42,"")</x:v>
      </x:c>
    </x:row>
    <x:row r="5122" ht="15" customHeight="1">
      <x:c r="A5122" s="112" t="str">
        <x:v>14</x:v>
      </x:c>
      <x:c r="B5122" s="114" t="str">
        <x:v>K43</x:v>
      </x:c>
      <x:c r="C5122" s="114" t="str">
        <x:v>Skala: 1 Sangat Kurang | 2 Kurang | 3 Cukup | 4 Baik | 5 Sangat Baik | Jika Nama kosong, 4 baris pertama otomatis mengikuti urutan Shift</x:v>
      </x:c>
      <x:c r="D5122" s="116"/>
    </x:row>
    <x:row r="5123" ht="15" customHeight="1">
      <x:c r="A5123" s="112" t="str">
        <x:v>14</x:v>
      </x:c>
      <x:c r="B5123" s="114" t="str">
        <x:v>K45</x:v>
      </x:c>
      <x:c r="C5123" s="114" t="str">
        <x:v>ADMIN FOLLOW-UP</x:v>
      </x:c>
      <x:c r="D5123" s="116"/>
    </x:row>
    <x:row r="5124" ht="15" customHeight="1">
      <x:c r="A5124" s="112" t="str">
        <x:v>14</x:v>
      </x:c>
      <x:c r="B5124" s="114" t="str">
        <x:v>K46</x:v>
      </x:c>
      <x:c r="C5124" s="114" t="str">
        <x:v>Admin</x:v>
      </x:c>
      <x:c r="D5124" s="116"/>
    </x:row>
    <x:row r="5125" ht="15" customHeight="1">
      <x:c r="A5125" s="112" t="str">
        <x:v>14</x:v>
      </x:c>
      <x:c r="B5125" s="114" t="str">
        <x:v>L46</x:v>
      </x:c>
      <x:c r="C5125" s="114" t="str">
        <x:v>Saving Contact</x:v>
      </x:c>
      <x:c r="D5125" s="116"/>
    </x:row>
    <x:row r="5126" ht="15" customHeight="1">
      <x:c r="A5126" s="112" t="str">
        <x:v>14</x:v>
      </x:c>
      <x:c r="B5126" s="114" t="str">
        <x:v>M46</x:v>
      </x:c>
      <x:c r="C5126" s="114" t="str">
        <x:v>Reminder</x:v>
      </x:c>
      <x:c r="D5126" s="116"/>
    </x:row>
    <x:row r="5127" ht="15" customHeight="1">
      <x:c r="A5127" s="112" t="str">
        <x:v>14</x:v>
      </x:c>
      <x:c r="B5127" s="114" t="str">
        <x:v>K47</x:v>
      </x:c>
      <x:c r="C5127" s="114" t="str">
        <x:v>AMEL</x:v>
      </x:c>
      <x:c r="D5127" s="116" t="str">
        <x:v>=IF(O30="","",O30)</x:v>
      </x:c>
    </x:row>
    <x:row r="5128" ht="15" customHeight="1">
      <x:c r="A5128" s="112" t="str">
        <x:v>14</x:v>
      </x:c>
      <x:c r="B5128" s="114" t="str">
        <x:v>K48</x:v>
      </x:c>
      <x:c r="C5128" s="114" t="str">
        <x:v>INDAH</x:v>
      </x:c>
      <x:c r="D5128" s="116" t="str">
        <x:v>=IF(O31="","",O31)</x:v>
      </x:c>
    </x:row>
    <x:row r="5129" ht="15" customHeight="1">
      <x:c r="A5129" s="112" t="str">
        <x:v>14</x:v>
      </x:c>
      <x:c r="B5129" s="114" t="str">
        <x:v>L48</x:v>
      </x:c>
      <x:c r="C5129" s="114" t="n">
        <x:v>2</x:v>
      </x:c>
      <x:c r="D5129" s="116"/>
    </x:row>
    <x:row r="5130" ht="15" customHeight="1">
      <x:c r="A5130" s="112" t="str">
        <x:v>14</x:v>
      </x:c>
      <x:c r="B5130" s="114" t="str">
        <x:v>M48</x:v>
      </x:c>
      <x:c r="C5130" s="114" t="str">
        <x:v>16R</x:v>
      </x:c>
      <x:c r="D5130" s="116"/>
    </x:row>
    <x:row r="5131" ht="15" customHeight="1">
      <x:c r="A5131" s="112" t="str">
        <x:v>14</x:v>
      </x:c>
      <x:c r="B5131" s="114" t="str">
        <x:v>K50</x:v>
      </x:c>
      <x:c r="C5131" s="114" t="str">
        <x:v>TODAY | LEADS &amp; TRANSAKSI</x:v>
      </x:c>
      <x:c r="D5131" s="116"/>
    </x:row>
    <x:row r="5132" ht="15" customHeight="1">
      <x:c r="A5132" s="112" t="str">
        <x:v>14</x:v>
      </x:c>
      <x:c r="B5132" s="114" t="str">
        <x:v>K51</x:v>
      </x:c>
      <x:c r="C5132" s="114" t="str">
        <x:v>Leads</x:v>
      </x:c>
      <x:c r="D5132" s="116"/>
    </x:row>
    <x:row r="5133" ht="15" customHeight="1">
      <x:c r="A5133" s="112" t="str">
        <x:v>14</x:v>
      </x:c>
      <x:c r="B5133" s="114" t="str">
        <x:v>M51</x:v>
      </x:c>
      <x:c r="C5133" s="114" t="n">
        <x:v>54</x:v>
      </x:c>
      <x:c r="D5133" s="116"/>
    </x:row>
    <x:row r="5134" ht="15" customHeight="1">
      <x:c r="A5134" s="112" t="str">
        <x:v>14</x:v>
      </x:c>
      <x:c r="B5134" s="114" t="str">
        <x:v>K52</x:v>
      </x:c>
      <x:c r="C5134" s="114" t="str">
        <x:v>Total DP</x:v>
      </x:c>
      <x:c r="D5134" s="116"/>
    </x:row>
    <x:row r="5135" ht="15" customHeight="1">
      <x:c r="A5135" s="112" t="str">
        <x:v>14</x:v>
      </x:c>
      <x:c r="B5135" s="114" t="str">
        <x:v>M52</x:v>
      </x:c>
      <x:c r="C5135" s="114" t="n">
        <x:v>7</x:v>
      </x:c>
      <x:c r="D5135" s="116" t="str">
        <x:v>=COUNTIF($I$4:$I$28,"DP")</x:v>
      </x:c>
    </x:row>
    <x:row r="5136" ht="15" customHeight="1">
      <x:c r="A5136" s="112" t="str">
        <x:v>14</x:v>
      </x:c>
      <x:c r="B5136" s="114" t="str">
        <x:v>K53</x:v>
      </x:c>
      <x:c r="C5136" s="114" t="str">
        <x:v>Sesi Foto</x:v>
      </x:c>
      <x:c r="D5136" s="116"/>
    </x:row>
    <x:row r="5137" ht="15" customHeight="1">
      <x:c r="A5137" s="112" t="str">
        <x:v>14</x:v>
      </x:c>
      <x:c r="B5137" s="114" t="str">
        <x:v>M53</x:v>
      </x:c>
      <x:c r="C5137" s="114" t="n">
        <x:v>9</x:v>
      </x:c>
      <x:c r="D5137" s="116" t="str">
        <x:v>=COUNTIFS($I$4:$I$28,"&lt;&gt;DP",$I$4:$I$28,"&lt;&gt;")</x:v>
      </x:c>
    </x:row>
    <x:row r="5138" ht="15" customHeight="1">
      <x:c r="A5138" s="112" t="str">
        <x:v>14</x:v>
      </x:c>
      <x:c r="B5138" s="114" t="str">
        <x:v>K54</x:v>
      </x:c>
      <x:c r="C5138" s="114" t="str">
        <x:v>Jumlah Transaksi Harian</x:v>
      </x:c>
      <x:c r="D5138" s="116"/>
    </x:row>
    <x:row r="5139" ht="15" customHeight="1">
      <x:c r="A5139" s="112" t="str">
        <x:v>14</x:v>
      </x:c>
      <x:c r="B5139" s="114" t="str">
        <x:v>M54</x:v>
      </x:c>
      <x:c r="C5139" s="114" t="n">
        <x:v>16</x:v>
      </x:c>
      <x:c r="D5139" s="116" t="str">
        <x:v>=M52+M53</x:v>
      </x:c>
    </x:row>
    <x:row r="5140" ht="15" customHeight="1">
      <x:c r="A5140" s="112" t="str">
        <x:v>14</x:v>
      </x:c>
      <x:c r="B5140" s="114" t="str">
        <x:v>K55</x:v>
      </x:c>
      <x:c r="C5140" s="114" t="str">
        <x:v>Conversion Rate</x:v>
      </x:c>
      <x:c r="D5140" s="116"/>
    </x:row>
    <x:row r="5141" ht="15" customHeight="1">
      <x:c r="A5141" s="112" t="str">
        <x:v>14</x:v>
      </x:c>
      <x:c r="B5141" s="114" t="str">
        <x:v>M55</x:v>
      </x:c>
      <x:c r="C5141" s="114" t="n">
        <x:v>0.1296296296</x:v>
      </x:c>
      <x:c r="D5141" s="116" t="str">
        <x:v>=IF(OR(M51="",M51=0),"",M52/M51)</x:v>
      </x:c>
    </x:row>
    <x:row r="5142" ht="15" customHeight="1">
      <x:c r="A5142" s="112" t="str">
        <x:v>15</x:v>
      </x:c>
      <x:c r="B5142" s="114" t="str">
        <x:v>B2</x:v>
      </x:c>
      <x:c r="C5142" s="114" t="str">
        <x:v>No</x:v>
      </x:c>
      <x:c r="D5142" s="116"/>
    </x:row>
    <x:row r="5143" ht="15" customHeight="1">
      <x:c r="A5143" s="112" t="str">
        <x:v>15</x:v>
      </x:c>
      <x:c r="B5143" s="114" t="str">
        <x:v>C2</x:v>
      </x:c>
      <x:c r="C5143" s="114" t="str">
        <x:v>Nama</x:v>
      </x:c>
      <x:c r="D5143" s="116"/>
    </x:row>
    <x:row r="5144" ht="15" customHeight="1">
      <x:c r="A5144" s="112" t="str">
        <x:v>15</x:v>
      </x:c>
      <x:c r="B5144" s="114" t="str">
        <x:v>D2</x:v>
      </x:c>
      <x:c r="C5144" s="114" t="str">
        <x:v>Paket</x:v>
      </x:c>
      <x:c r="D5144" s="116"/>
    </x:row>
    <x:row r="5145" ht="15" customHeight="1">
      <x:c r="A5145" s="112" t="str">
        <x:v>15</x:v>
      </x:c>
      <x:c r="B5145" s="114" t="str">
        <x:v>E2</x:v>
      </x:c>
      <x:c r="C5145" s="114" t="str">
        <x:v>Q</x:v>
      </x:c>
      <x:c r="D5145" s="116"/>
    </x:row>
    <x:row r="5146" ht="15" customHeight="1">
      <x:c r="A5146" s="112" t="str">
        <x:v>15</x:v>
      </x:c>
      <x:c r="B5146" s="114" t="str">
        <x:v>F2</x:v>
      </x:c>
      <x:c r="C5146" s="114" t="str">
        <x:v>Tanggal Foto</x:v>
      </x:c>
      <x:c r="D5146" s="116"/>
    </x:row>
    <x:row r="5147" ht="15" customHeight="1">
      <x:c r="A5147" s="112" t="str">
        <x:v>15</x:v>
      </x:c>
      <x:c r="B5147" s="114" t="str">
        <x:v>G2</x:v>
      </x:c>
      <x:c r="C5147" s="114" t="str">
        <x:v>Pemasukan</x:v>
      </x:c>
      <x:c r="D5147" s="116"/>
    </x:row>
    <x:row r="5148" ht="15" customHeight="1">
      <x:c r="A5148" s="112" t="str">
        <x:v>15</x:v>
      </x:c>
      <x:c r="B5148" s="114" t="str">
        <x:v>I2</x:v>
      </x:c>
      <x:c r="C5148" s="114" t="str">
        <x:v>Keterangan</x:v>
      </x:c>
      <x:c r="D5148" s="116"/>
    </x:row>
    <x:row r="5149" ht="15" customHeight="1">
      <x:c r="A5149" s="112" t="str">
        <x:v>15</x:v>
      </x:c>
      <x:c r="B5149" s="114" t="str">
        <x:v>L2</x:v>
      </x:c>
      <x:c r="C5149" s="114" t="str">
        <x:v>Admin</x:v>
      </x:c>
      <x:c r="D5149" s="116"/>
    </x:row>
    <x:row r="5150" ht="15" customHeight="1">
      <x:c r="A5150" s="112" t="str">
        <x:v>15</x:v>
      </x:c>
      <x:c r="B5150" s="114" t="str">
        <x:v>M2</x:v>
      </x:c>
      <x:c r="C5150" s="114" t="str">
        <x:v>Fotogarfer</x:v>
      </x:c>
      <x:c r="D5150" s="116"/>
    </x:row>
    <x:row r="5151" ht="15" customHeight="1">
      <x:c r="A5151" s="112" t="str">
        <x:v>15</x:v>
      </x:c>
      <x:c r="B5151" s="114" t="str">
        <x:v>N2</x:v>
      </x:c>
      <x:c r="C5151" s="114" t="str">
        <x:v>Post Prod</x:v>
      </x:c>
      <x:c r="D5151" s="116"/>
    </x:row>
    <x:row r="5152" ht="15" customHeight="1">
      <x:c r="A5152" s="112" t="str">
        <x:v>15</x:v>
      </x:c>
      <x:c r="B5152" s="114" t="str">
        <x:v>G3</x:v>
      </x:c>
      <x:c r="C5152" s="114" t="str">
        <x:v>Cash</x:v>
      </x:c>
      <x:c r="D5152" s="116"/>
    </x:row>
    <x:row r="5153" ht="15" customHeight="1">
      <x:c r="A5153" s="112" t="str">
        <x:v>15</x:v>
      </x:c>
      <x:c r="B5153" s="114" t="str">
        <x:v>H3</x:v>
      </x:c>
      <x:c r="C5153" s="114" t="str">
        <x:v>Transfer</x:v>
      </x:c>
      <x:c r="D5153" s="116"/>
    </x:row>
    <x:row r="5154" ht="15" customHeight="1">
      <x:c r="A5154" s="112" t="str">
        <x:v>15</x:v>
      </x:c>
      <x:c r="B5154" s="114" t="str">
        <x:v>I3</x:v>
      </x:c>
      <x:c r="C5154" s="114" t="str">
        <x:v>Pembayaran</x:v>
      </x:c>
      <x:c r="D5154" s="116"/>
    </x:row>
    <x:row r="5155" ht="15" customHeight="1">
      <x:c r="A5155" s="112" t="str">
        <x:v>15</x:v>
      </x:c>
      <x:c r="B5155" s="114" t="str">
        <x:v>J3</x:v>
      </x:c>
      <x:c r="C5155" s="114" t="str">
        <x:v>All File</x:v>
      </x:c>
      <x:c r="D5155" s="116"/>
    </x:row>
    <x:row r="5156" ht="15" customHeight="1">
      <x:c r="A5156" s="112" t="str">
        <x:v>15</x:v>
      </x:c>
      <x:c r="B5156" s="114" t="str">
        <x:v>K3</x:v>
      </x:c>
      <x:c r="C5156" s="114" t="str">
        <x:v>File Edit </x:v>
      </x:c>
      <x:c r="D5156" s="116"/>
    </x:row>
    <x:row r="5157" ht="15" customHeight="1">
      <x:c r="A5157" s="112" t="str">
        <x:v>15</x:v>
      </x:c>
      <x:c r="B5157" s="114" t="str">
        <x:v>N3</x:v>
      </x:c>
      <x:c r="C5157" s="114" t="str">
        <x:v>Editan/FG</x:v>
      </x:c>
      <x:c r="D5157" s="116"/>
    </x:row>
    <x:row r="5158" ht="15" customHeight="1">
      <x:c r="A5158" s="112" t="str">
        <x:v>15</x:v>
      </x:c>
      <x:c r="B5158" s="114" t="str">
        <x:v>O3</x:v>
      </x:c>
      <x:c r="C5158" s="114" t="str">
        <x:v>Cetakan/Fame</x:v>
      </x:c>
      <x:c r="D5158" s="116"/>
    </x:row>
    <x:row r="5159" ht="15" customHeight="1">
      <x:c r="A5159" s="112" t="str">
        <x:v>15</x:v>
      </x:c>
      <x:c r="B5159" s="114" t="str">
        <x:v>P3</x:v>
      </x:c>
      <x:c r="C5159" s="114" t="str">
        <x:v>Diambil/Date</x:v>
      </x:c>
      <x:c r="D5159" s="116"/>
    </x:row>
    <x:row r="5160" ht="15" customHeight="1">
      <x:c r="A5160" s="112" t="str">
        <x:v>15</x:v>
      </x:c>
      <x:c r="B5160" s="114" t="str">
        <x:v>B4</x:v>
      </x:c>
      <x:c r="C5160" s="114" t="n">
        <x:v>1</x:v>
      </x:c>
      <x:c r="D5160" s="116"/>
    </x:row>
    <x:row r="5161" ht="15" customHeight="1">
      <x:c r="A5161" s="112" t="str">
        <x:v>15</x:v>
      </x:c>
      <x:c r="B5161" s="114" t="str">
        <x:v>C4</x:v>
      </x:c>
      <x:c r="C5161" s="114" t="str">
        <x:v>Rahes</x:v>
      </x:c>
      <x:c r="D5161" s="116"/>
    </x:row>
    <x:row r="5162" ht="15" customHeight="1">
      <x:c r="A5162" s="112" t="str">
        <x:v>15</x:v>
      </x:c>
      <x:c r="B5162" s="114" t="str">
        <x:v>D4</x:v>
      </x:c>
      <x:c r="C5162" s="114" t="str">
        <x:v>Large Group</x:v>
      </x:c>
      <x:c r="D5162" s="116"/>
    </x:row>
    <x:row r="5163" ht="15" customHeight="1">
      <x:c r="A5163" s="112" t="str">
        <x:v>15</x:v>
      </x:c>
      <x:c r="B5163" s="114" t="str">
        <x:v>F4</x:v>
      </x:c>
      <x:c r="C5163" s="114" t="str">
        <x:v>2026-09-23T00:00:00</x:v>
      </x:c>
      <x:c r="D5163" s="116"/>
    </x:row>
    <x:row r="5164" ht="15" customHeight="1">
      <x:c r="A5164" s="112" t="str">
        <x:v>15</x:v>
      </x:c>
      <x:c r="B5164" s="114" t="str">
        <x:v>H4</x:v>
      </x:c>
      <x:c r="C5164" s="114" t="n">
        <x:v>100000</x:v>
      </x:c>
      <x:c r="D5164" s="116"/>
    </x:row>
    <x:row r="5165" ht="15" customHeight="1">
      <x:c r="A5165" s="112" t="str">
        <x:v>15</x:v>
      </x:c>
      <x:c r="B5165" s="114" t="str">
        <x:v>I4</x:v>
      </x:c>
      <x:c r="C5165" s="114" t="str">
        <x:v>DP</x:v>
      </x:c>
      <x:c r="D5165" s="116"/>
    </x:row>
    <x:row r="5166" ht="15" customHeight="1">
      <x:c r="A5166" s="112" t="str">
        <x:v>15</x:v>
      </x:c>
      <x:c r="B5166" s="114" t="str">
        <x:v>L4</x:v>
      </x:c>
      <x:c r="C5166" s="114" t="str">
        <x:v>INDAH</x:v>
      </x:c>
      <x:c r="D5166" s="116"/>
    </x:row>
    <x:row r="5167" ht="15" customHeight="1">
      <x:c r="A5167" s="112" t="str">
        <x:v>15</x:v>
      </x:c>
      <x:c r="B5167" s="114" t="str">
        <x:v>B5</x:v>
      </x:c>
      <x:c r="C5167" s="114" t="n">
        <x:v>2</x:v>
      </x:c>
      <x:c r="D5167" s="116"/>
    </x:row>
    <x:row r="5168" ht="15" customHeight="1">
      <x:c r="A5168" s="112" t="str">
        <x:v>15</x:v>
      </x:c>
      <x:c r="B5168" s="114" t="str">
        <x:v>C5</x:v>
      </x:c>
      <x:c r="C5168" s="114" t="str">
        <x:v>Kharisma</x:v>
      </x:c>
      <x:c r="D5168" s="116"/>
    </x:row>
    <x:row r="5169" ht="15" customHeight="1">
      <x:c r="A5169" s="112" t="str">
        <x:v>15</x:v>
      </x:c>
      <x:c r="B5169" s="114" t="str">
        <x:v>D5</x:v>
      </x:c>
      <x:c r="C5169" s="114" t="str">
        <x:v>Graduation</x:v>
      </x:c>
      <x:c r="D5169" s="116"/>
    </x:row>
    <x:row r="5170" ht="15" customHeight="1">
      <x:c r="A5170" s="112" t="str">
        <x:v>15</x:v>
      </x:c>
      <x:c r="B5170" s="114" t="str">
        <x:v>F5</x:v>
      </x:c>
      <x:c r="C5170" s="114" t="str">
        <x:v>2026-10-17T00:00:00</x:v>
      </x:c>
      <x:c r="D5170" s="116"/>
    </x:row>
    <x:row r="5171" ht="15" customHeight="1">
      <x:c r="A5171" s="112" t="str">
        <x:v>15</x:v>
      </x:c>
      <x:c r="B5171" s="114" t="str">
        <x:v>H5</x:v>
      </x:c>
      <x:c r="C5171" s="114" t="n">
        <x:v>100000</x:v>
      </x:c>
      <x:c r="D5171" s="116"/>
    </x:row>
    <x:row r="5172" ht="15" customHeight="1">
      <x:c r="A5172" s="112" t="str">
        <x:v>15</x:v>
      </x:c>
      <x:c r="B5172" s="114" t="str">
        <x:v>I5</x:v>
      </x:c>
      <x:c r="C5172" s="114" t="str">
        <x:v>DP</x:v>
      </x:c>
      <x:c r="D5172" s="116"/>
    </x:row>
    <x:row r="5173" ht="15" customHeight="1">
      <x:c r="A5173" s="112" t="str">
        <x:v>15</x:v>
      </x:c>
      <x:c r="B5173" s="114" t="str">
        <x:v>L5</x:v>
      </x:c>
      <x:c r="C5173" s="114" t="str">
        <x:v>INDAH</x:v>
      </x:c>
      <x:c r="D5173" s="116"/>
    </x:row>
    <x:row r="5174" ht="15" customHeight="1">
      <x:c r="A5174" s="112" t="str">
        <x:v>15</x:v>
      </x:c>
      <x:c r="B5174" s="114" t="str">
        <x:v>B6</x:v>
      </x:c>
      <x:c r="C5174" s="114" t="n">
        <x:v>3</x:v>
      </x:c>
      <x:c r="D5174" s="116"/>
    </x:row>
    <x:row r="5175" ht="15" customHeight="1">
      <x:c r="A5175" s="112" t="str">
        <x:v>15</x:v>
      </x:c>
      <x:c r="B5175" s="114" t="str">
        <x:v>C6</x:v>
      </x:c>
      <x:c r="C5175" s="114" t="str">
        <x:v>Nana Tri</x:v>
      </x:c>
      <x:c r="D5175" s="116"/>
    </x:row>
    <x:row r="5176" ht="15" customHeight="1">
      <x:c r="A5176" s="112" t="str">
        <x:v>15</x:v>
      </x:c>
      <x:c r="B5176" s="114" t="str">
        <x:v>D6</x:v>
      </x:c>
      <x:c r="C5176" s="114" t="str">
        <x:v>Graduation</x:v>
      </x:c>
      <x:c r="D5176" s="116"/>
    </x:row>
    <x:row r="5177" ht="15" customHeight="1">
      <x:c r="A5177" s="112" t="str">
        <x:v>15</x:v>
      </x:c>
      <x:c r="B5177" s="114" t="str">
        <x:v>F6</x:v>
      </x:c>
      <x:c r="C5177" s="114" t="str">
        <x:v>2026-09-22T00:00:00</x:v>
      </x:c>
      <x:c r="D5177" s="116"/>
    </x:row>
    <x:row r="5178" ht="15" customHeight="1">
      <x:c r="A5178" s="112" t="str">
        <x:v>15</x:v>
      </x:c>
      <x:c r="B5178" s="114" t="str">
        <x:v>H6</x:v>
      </x:c>
      <x:c r="C5178" s="114" t="n">
        <x:v>100000</x:v>
      </x:c>
      <x:c r="D5178" s="116"/>
    </x:row>
    <x:row r="5179" ht="15" customHeight="1">
      <x:c r="A5179" s="112" t="str">
        <x:v>15</x:v>
      </x:c>
      <x:c r="B5179" s="114" t="str">
        <x:v>I6</x:v>
      </x:c>
      <x:c r="C5179" s="114" t="str">
        <x:v>DP</x:v>
      </x:c>
      <x:c r="D5179" s="116"/>
    </x:row>
    <x:row r="5180" ht="15" customHeight="1">
      <x:c r="A5180" s="112" t="str">
        <x:v>15</x:v>
      </x:c>
      <x:c r="B5180" s="114" t="str">
        <x:v>L6</x:v>
      </x:c>
      <x:c r="C5180" s="114" t="str">
        <x:v>INDAH</x:v>
      </x:c>
      <x:c r="D5180" s="116"/>
    </x:row>
    <x:row r="5181" ht="15" customHeight="1">
      <x:c r="A5181" s="112" t="str">
        <x:v>15</x:v>
      </x:c>
      <x:c r="B5181" s="114" t="str">
        <x:v>B7</x:v>
      </x:c>
      <x:c r="C5181" s="114" t="n">
        <x:v>4</x:v>
      </x:c>
      <x:c r="D5181" s="116"/>
    </x:row>
    <x:row r="5182" ht="15" customHeight="1">
      <x:c r="A5182" s="112" t="str">
        <x:v>15</x:v>
      </x:c>
      <x:c r="B5182" s="114" t="str">
        <x:v>C7</x:v>
      </x:c>
      <x:c r="C5182" s="114" t="str">
        <x:v>Yuza</x:v>
      </x:c>
      <x:c r="D5182" s="116"/>
    </x:row>
    <x:row r="5183" ht="15" customHeight="1">
      <x:c r="A5183" s="112" t="str">
        <x:v>15</x:v>
      </x:c>
      <x:c r="B5183" s="114" t="str">
        <x:v>D7</x:v>
      </x:c>
      <x:c r="C5183" s="114" t="str">
        <x:v>Photofox</x:v>
      </x:c>
      <x:c r="D5183" s="116"/>
    </x:row>
    <x:row r="5184" ht="15" customHeight="1">
      <x:c r="A5184" s="112" t="str">
        <x:v>15</x:v>
      </x:c>
      <x:c r="B5184" s="114" t="str">
        <x:v>F7</x:v>
      </x:c>
      <x:c r="C5184" s="114" t="str">
        <x:v>2026-09-15T00:00:00</x:v>
      </x:c>
      <x:c r="D5184" s="116"/>
    </x:row>
    <x:row r="5185" ht="15" customHeight="1">
      <x:c r="A5185" s="112" t="str">
        <x:v>15</x:v>
      </x:c>
      <x:c r="B5185" s="114" t="str">
        <x:v>H7</x:v>
      </x:c>
      <x:c r="C5185" s="114" t="n">
        <x:v>100000</x:v>
      </x:c>
      <x:c r="D5185" s="116"/>
    </x:row>
    <x:row r="5186" ht="15" customHeight="1">
      <x:c r="A5186" s="112" t="str">
        <x:v>15</x:v>
      </x:c>
      <x:c r="B5186" s="114" t="str">
        <x:v>I7</x:v>
      </x:c>
      <x:c r="C5186" s="114" t="str">
        <x:v>DP</x:v>
      </x:c>
      <x:c r="D5186" s="116"/>
    </x:row>
    <x:row r="5187" ht="15" customHeight="1">
      <x:c r="A5187" s="112" t="str">
        <x:v>15</x:v>
      </x:c>
      <x:c r="B5187" s="114" t="str">
        <x:v>L7</x:v>
      </x:c>
      <x:c r="C5187" s="114" t="str">
        <x:v>INDAH</x:v>
      </x:c>
      <x:c r="D5187" s="116"/>
    </x:row>
    <x:row r="5188" ht="15" customHeight="1">
      <x:c r="A5188" s="112" t="str">
        <x:v>15</x:v>
      </x:c>
      <x:c r="B5188" s="114" t="str">
        <x:v>B8</x:v>
      </x:c>
      <x:c r="C5188" s="114" t="n">
        <x:v>5</x:v>
      </x:c>
      <x:c r="D5188" s="116"/>
    </x:row>
    <x:row r="5189" ht="15" customHeight="1">
      <x:c r="A5189" s="112" t="str">
        <x:v>15</x:v>
      </x:c>
      <x:c r="B5189" s="114" t="str">
        <x:v>C8</x:v>
      </x:c>
      <x:c r="C5189" s="114" t="str">
        <x:v>Marcel</x:v>
      </x:c>
      <x:c r="D5189" s="116"/>
    </x:row>
    <x:row r="5190" ht="15" customHeight="1">
      <x:c r="A5190" s="112" t="str">
        <x:v>15</x:v>
      </x:c>
      <x:c r="B5190" s="114" t="str">
        <x:v>D8</x:v>
      </x:c>
      <x:c r="C5190" s="114" t="str">
        <x:v>Family A</x:v>
      </x:c>
      <x:c r="D5190" s="116"/>
    </x:row>
    <x:row r="5191" ht="15" customHeight="1">
      <x:c r="A5191" s="112" t="str">
        <x:v>15</x:v>
      </x:c>
      <x:c r="B5191" s="114" t="str">
        <x:v>F8</x:v>
      </x:c>
      <x:c r="C5191" s="114" t="str">
        <x:v>2026-09-15T00:00:00</x:v>
      </x:c>
      <x:c r="D5191" s="116"/>
    </x:row>
    <x:row r="5192" ht="15" customHeight="1">
      <x:c r="A5192" s="112" t="str">
        <x:v>15</x:v>
      </x:c>
      <x:c r="B5192" s="114" t="str">
        <x:v>H8</x:v>
      </x:c>
      <x:c r="C5192" s="114" t="n">
        <x:v>100000</x:v>
      </x:c>
      <x:c r="D5192" s="116"/>
    </x:row>
    <x:row r="5193" ht="15" customHeight="1">
      <x:c r="A5193" s="112" t="str">
        <x:v>15</x:v>
      </x:c>
      <x:c r="B5193" s="114" t="str">
        <x:v>I8</x:v>
      </x:c>
      <x:c r="C5193" s="114" t="str">
        <x:v>DP</x:v>
      </x:c>
      <x:c r="D5193" s="116"/>
    </x:row>
    <x:row r="5194" ht="15" customHeight="1">
      <x:c r="A5194" s="112" t="str">
        <x:v>15</x:v>
      </x:c>
      <x:c r="B5194" s="114" t="str">
        <x:v>L8</x:v>
      </x:c>
      <x:c r="C5194" s="114" t="str">
        <x:v>INDAH</x:v>
      </x:c>
      <x:c r="D5194" s="116"/>
    </x:row>
    <x:row r="5195" ht="15" customHeight="1">
      <x:c r="A5195" s="112" t="str">
        <x:v>15</x:v>
      </x:c>
      <x:c r="B5195" s="114" t="str">
        <x:v>B9</x:v>
      </x:c>
      <x:c r="C5195" s="114" t="n">
        <x:v>6</x:v>
      </x:c>
      <x:c r="D5195" s="116"/>
    </x:row>
    <x:row r="5196" ht="15" customHeight="1">
      <x:c r="A5196" s="112" t="str">
        <x:v>15</x:v>
      </x:c>
      <x:c r="B5196" s="114" t="str">
        <x:v>C9</x:v>
      </x:c>
      <x:c r="C5196" s="114" t="str">
        <x:v>Laela</x:v>
      </x:c>
      <x:c r="D5196" s="116"/>
    </x:row>
    <x:row r="5197" ht="15" customHeight="1">
      <x:c r="A5197" s="112" t="str">
        <x:v>15</x:v>
      </x:c>
      <x:c r="B5197" s="114" t="str">
        <x:v>D9</x:v>
      </x:c>
      <x:c r="C5197" s="114" t="str">
        <x:v>Graduation</x:v>
      </x:c>
      <x:c r="D5197" s="116"/>
    </x:row>
    <x:row r="5198" ht="15" customHeight="1">
      <x:c r="A5198" s="112" t="str">
        <x:v>15</x:v>
      </x:c>
      <x:c r="B5198" s="114" t="str">
        <x:v>F9</x:v>
      </x:c>
      <x:c r="C5198" s="114" t="str">
        <x:v>2026-09-22T00:00:00</x:v>
      </x:c>
      <x:c r="D5198" s="116"/>
    </x:row>
    <x:row r="5199" ht="15" customHeight="1">
      <x:c r="A5199" s="112" t="str">
        <x:v>15</x:v>
      </x:c>
      <x:c r="B5199" s="114" t="str">
        <x:v>H9</x:v>
      </x:c>
      <x:c r="C5199" s="114" t="n">
        <x:v>100000</x:v>
      </x:c>
      <x:c r="D5199" s="116"/>
    </x:row>
    <x:row r="5200" ht="15" customHeight="1">
      <x:c r="A5200" s="112" t="str">
        <x:v>15</x:v>
      </x:c>
      <x:c r="B5200" s="114" t="str">
        <x:v>I9</x:v>
      </x:c>
      <x:c r="C5200" s="114" t="str">
        <x:v>DP</x:v>
      </x:c>
      <x:c r="D5200" s="116"/>
    </x:row>
    <x:row r="5201" ht="15" customHeight="1">
      <x:c r="A5201" s="112" t="str">
        <x:v>15</x:v>
      </x:c>
      <x:c r="B5201" s="114" t="str">
        <x:v>L9</x:v>
      </x:c>
      <x:c r="C5201" s="114" t="str">
        <x:v>INDAH</x:v>
      </x:c>
      <x:c r="D5201" s="116"/>
    </x:row>
    <x:row r="5202" ht="15" customHeight="1">
      <x:c r="A5202" s="112" t="str">
        <x:v>15</x:v>
      </x:c>
      <x:c r="B5202" s="114" t="str">
        <x:v>B10</x:v>
      </x:c>
      <x:c r="C5202" s="114" t="n">
        <x:v>7</x:v>
      </x:c>
      <x:c r="D5202" s="116"/>
    </x:row>
    <x:row r="5203" ht="15" customHeight="1">
      <x:c r="A5203" s="112" t="str">
        <x:v>15</x:v>
      </x:c>
      <x:c r="B5203" s="114" t="str">
        <x:v>C10</x:v>
      </x:c>
      <x:c r="C5203" s="114" t="str">
        <x:v>Yohana</x:v>
      </x:c>
      <x:c r="D5203" s="116"/>
    </x:row>
    <x:row r="5204" ht="15" customHeight="1">
      <x:c r="A5204" s="112" t="str">
        <x:v>15</x:v>
      </x:c>
      <x:c r="B5204" s="114" t="str">
        <x:v>D10</x:v>
      </x:c>
      <x:c r="C5204" s="114" t="str">
        <x:v>Graduation Premium</x:v>
      </x:c>
      <x:c r="D5204" s="116"/>
    </x:row>
    <x:row r="5205" ht="15" customHeight="1">
      <x:c r="A5205" s="112" t="str">
        <x:v>15</x:v>
      </x:c>
      <x:c r="B5205" s="114" t="str">
        <x:v>F10</x:v>
      </x:c>
      <x:c r="C5205" s="114" t="str">
        <x:v>2026-09-16T00:00:00</x:v>
      </x:c>
      <x:c r="D5205" s="116"/>
    </x:row>
    <x:row r="5206" ht="15" customHeight="1">
      <x:c r="A5206" s="112" t="str">
        <x:v>15</x:v>
      </x:c>
      <x:c r="B5206" s="114" t="str">
        <x:v>H10</x:v>
      </x:c>
      <x:c r="C5206" s="114" t="n">
        <x:v>100000</x:v>
      </x:c>
      <x:c r="D5206" s="116"/>
    </x:row>
    <x:row r="5207" ht="15" customHeight="1">
      <x:c r="A5207" s="112" t="str">
        <x:v>15</x:v>
      </x:c>
      <x:c r="B5207" s="114" t="str">
        <x:v>I10</x:v>
      </x:c>
      <x:c r="C5207" s="114" t="str">
        <x:v>DP</x:v>
      </x:c>
      <x:c r="D5207" s="116"/>
    </x:row>
    <x:row r="5208" ht="15" customHeight="1">
      <x:c r="A5208" s="112" t="str">
        <x:v>15</x:v>
      </x:c>
      <x:c r="B5208" s="114" t="str">
        <x:v>L10</x:v>
      </x:c>
      <x:c r="C5208" s="114" t="str">
        <x:v>INDAH</x:v>
      </x:c>
      <x:c r="D5208" s="116"/>
    </x:row>
    <x:row r="5209" ht="15" customHeight="1">
      <x:c r="A5209" s="112" t="str">
        <x:v>15</x:v>
      </x:c>
      <x:c r="B5209" s="114" t="str">
        <x:v>B11</x:v>
      </x:c>
      <x:c r="C5209" s="114" t="n">
        <x:v>8</x:v>
      </x:c>
      <x:c r="D5209" s="116"/>
    </x:row>
    <x:row r="5210" ht="15" customHeight="1">
      <x:c r="A5210" s="112" t="str">
        <x:v>15</x:v>
      </x:c>
      <x:c r="B5210" s="114" t="str">
        <x:v>C11</x:v>
      </x:c>
      <x:c r="C5210" s="114" t="str">
        <x:v>Lodaya Sasindo</x:v>
      </x:c>
      <x:c r="D5210" s="116"/>
    </x:row>
    <x:row r="5211" ht="15" customHeight="1">
      <x:c r="A5211" s="112" t="str">
        <x:v>15</x:v>
      </x:c>
      <x:c r="B5211" s="114" t="str">
        <x:v>D11</x:v>
      </x:c>
      <x:c r="C5211" s="114" t="str">
        <x:v>Large Group</x:v>
      </x:c>
      <x:c r="D5211" s="116"/>
    </x:row>
    <x:row r="5212" ht="15" customHeight="1">
      <x:c r="A5212" s="112" t="str">
        <x:v>15</x:v>
      </x:c>
      <x:c r="B5212" s="114" t="str">
        <x:v>F11</x:v>
      </x:c>
      <x:c r="C5212" s="114" t="str">
        <x:v>2026-09-16T00:00:00</x:v>
      </x:c>
      <x:c r="D5212" s="116"/>
    </x:row>
    <x:row r="5213" ht="15" customHeight="1">
      <x:c r="A5213" s="112" t="str">
        <x:v>15</x:v>
      </x:c>
      <x:c r="B5213" s="114" t="str">
        <x:v>H11</x:v>
      </x:c>
      <x:c r="C5213" s="114" t="n">
        <x:v>100000</x:v>
      </x:c>
      <x:c r="D5213" s="116"/>
    </x:row>
    <x:row r="5214" ht="15" customHeight="1">
      <x:c r="A5214" s="112" t="str">
        <x:v>15</x:v>
      </x:c>
      <x:c r="B5214" s="114" t="str">
        <x:v>I11</x:v>
      </x:c>
      <x:c r="C5214" s="114" t="str">
        <x:v>DP</x:v>
      </x:c>
      <x:c r="D5214" s="116"/>
    </x:row>
    <x:row r="5215" ht="15" customHeight="1">
      <x:c r="A5215" s="112" t="str">
        <x:v>15</x:v>
      </x:c>
      <x:c r="B5215" s="114" t="str">
        <x:v>L11</x:v>
      </x:c>
      <x:c r="C5215" s="114" t="str">
        <x:v>INDAH</x:v>
      </x:c>
      <x:c r="D5215" s="116"/>
    </x:row>
    <x:row r="5216" ht="15" customHeight="1">
      <x:c r="A5216" s="112" t="str">
        <x:v>15</x:v>
      </x:c>
      <x:c r="B5216" s="114" t="str">
        <x:v>B12</x:v>
      </x:c>
      <x:c r="C5216" s="114" t="n">
        <x:v>9</x:v>
      </x:c>
      <x:c r="D5216" s="116"/>
    </x:row>
    <x:row r="5217" ht="15" customHeight="1">
      <x:c r="A5217" s="112" t="str">
        <x:v>15</x:v>
      </x:c>
      <x:c r="B5217" s="114" t="str">
        <x:v>C12</x:v>
      </x:c>
      <x:c r="C5217" s="114" t="str">
        <x:v>Mukti Muadzin</x:v>
      </x:c>
      <x:c r="D5217" s="116"/>
    </x:row>
    <x:row r="5218" ht="15" customHeight="1">
      <x:c r="A5218" s="112" t="str">
        <x:v>15</x:v>
      </x:c>
      <x:c r="B5218" s="114" t="str">
        <x:v>D12</x:v>
      </x:c>
      <x:c r="C5218" s="114" t="str">
        <x:v>Graduation</x:v>
      </x:c>
      <x:c r="D5218" s="116"/>
    </x:row>
    <x:row r="5219" ht="15" customHeight="1">
      <x:c r="A5219" s="112" t="str">
        <x:v>15</x:v>
      </x:c>
      <x:c r="B5219" s="114" t="str">
        <x:v>F12</x:v>
      </x:c>
      <x:c r="C5219" s="114" t="str">
        <x:v>2026-10-06T00:00:00</x:v>
      </x:c>
      <x:c r="D5219" s="116"/>
    </x:row>
    <x:row r="5220" ht="15" customHeight="1">
      <x:c r="A5220" s="112" t="str">
        <x:v>15</x:v>
      </x:c>
      <x:c r="B5220" s="114" t="str">
        <x:v>H12</x:v>
      </x:c>
      <x:c r="C5220" s="114" t="n">
        <x:v>100000</x:v>
      </x:c>
      <x:c r="D5220" s="116"/>
    </x:row>
    <x:row r="5221" ht="15" customHeight="1">
      <x:c r="A5221" s="112" t="str">
        <x:v>15</x:v>
      </x:c>
      <x:c r="B5221" s="114" t="str">
        <x:v>I12</x:v>
      </x:c>
      <x:c r="C5221" s="114" t="str">
        <x:v>DP</x:v>
      </x:c>
      <x:c r="D5221" s="116"/>
    </x:row>
    <x:row r="5222" ht="15" customHeight="1">
      <x:c r="A5222" s="112" t="str">
        <x:v>15</x:v>
      </x:c>
      <x:c r="B5222" s="114" t="str">
        <x:v>L12</x:v>
      </x:c>
      <x:c r="C5222" s="114" t="str">
        <x:v>INDAH</x:v>
      </x:c>
      <x:c r="D5222" s="116"/>
    </x:row>
    <x:row r="5223" ht="15" customHeight="1">
      <x:c r="A5223" s="112" t="str">
        <x:v>15</x:v>
      </x:c>
      <x:c r="B5223" s="114" t="str">
        <x:v>B13</x:v>
      </x:c>
      <x:c r="C5223" s="114" t="n">
        <x:v>10</x:v>
      </x:c>
      <x:c r="D5223" s="116"/>
    </x:row>
    <x:row r="5224" ht="15" customHeight="1">
      <x:c r="A5224" s="112" t="str">
        <x:v>15</x:v>
      </x:c>
      <x:c r="B5224" s="114" t="str">
        <x:v>C13</x:v>
      </x:c>
      <x:c r="C5224" s="114" t="str">
        <x:v>Ade Evan</x:v>
      </x:c>
      <x:c r="D5224" s="116"/>
    </x:row>
    <x:row r="5225" ht="15" customHeight="1">
      <x:c r="A5225" s="112" t="str">
        <x:v>15</x:v>
      </x:c>
      <x:c r="B5225" s="114" t="str">
        <x:v>D13</x:v>
      </x:c>
      <x:c r="C5225" s="114" t="str">
        <x:v>Graduation</x:v>
      </x:c>
      <x:c r="D5225" s="116"/>
    </x:row>
    <x:row r="5226" ht="15" customHeight="1">
      <x:c r="A5226" s="112" t="str">
        <x:v>15</x:v>
      </x:c>
      <x:c r="B5226" s="114" t="str">
        <x:v>F13</x:v>
      </x:c>
      <x:c r="C5226" s="114" t="str">
        <x:v>2026-09-15T00:00:00</x:v>
      </x:c>
      <x:c r="D5226" s="116"/>
    </x:row>
    <x:row r="5227" ht="15" customHeight="1">
      <x:c r="A5227" s="112" t="str">
        <x:v>15</x:v>
      </x:c>
      <x:c r="B5227" s="114" t="str">
        <x:v>H13</x:v>
      </x:c>
      <x:c r="C5227" s="114" t="n">
        <x:v>100000</x:v>
      </x:c>
      <x:c r="D5227" s="116"/>
    </x:row>
    <x:row r="5228" ht="15" customHeight="1">
      <x:c r="A5228" s="112" t="str">
        <x:v>15</x:v>
      </x:c>
      <x:c r="B5228" s="114" t="str">
        <x:v>I13</x:v>
      </x:c>
      <x:c r="C5228" s="114" t="str">
        <x:v>DP</x:v>
      </x:c>
      <x:c r="D5228" s="116"/>
    </x:row>
    <x:row r="5229" ht="15" customHeight="1">
      <x:c r="A5229" s="112" t="str">
        <x:v>15</x:v>
      </x:c>
      <x:c r="B5229" s="114" t="str">
        <x:v>L13</x:v>
      </x:c>
      <x:c r="C5229" s="114" t="str">
        <x:v>INDAH</x:v>
      </x:c>
      <x:c r="D5229" s="116"/>
    </x:row>
    <x:row r="5230" ht="15" customHeight="1">
      <x:c r="A5230" s="112" t="str">
        <x:v>15</x:v>
      </x:c>
      <x:c r="B5230" s="114" t="str">
        <x:v>B14</x:v>
      </x:c>
      <x:c r="C5230" s="114" t="n">
        <x:v>11</x:v>
      </x:c>
      <x:c r="D5230" s="116"/>
    </x:row>
    <x:row r="5231" ht="15" customHeight="1">
      <x:c r="A5231" s="112" t="str">
        <x:v>15</x:v>
      </x:c>
      <x:c r="B5231" s="114" t="str">
        <x:v>C14</x:v>
      </x:c>
      <x:c r="C5231" s="114" t="str">
        <x:v>Yuza</x:v>
      </x:c>
      <x:c r="D5231" s="116"/>
    </x:row>
    <x:row r="5232" ht="15" customHeight="1">
      <x:c r="A5232" s="112" t="str">
        <x:v>15</x:v>
      </x:c>
      <x:c r="B5232" s="114" t="str">
        <x:v>D14</x:v>
      </x:c>
      <x:c r="C5232" s="114" t="str">
        <x:v>Photofox</x:v>
      </x:c>
      <x:c r="D5232" s="116"/>
    </x:row>
    <x:row r="5233" ht="15" customHeight="1">
      <x:c r="A5233" s="112" t="str">
        <x:v>15</x:v>
      </x:c>
      <x:c r="B5233" s="114" t="str">
        <x:v>F14</x:v>
      </x:c>
      <x:c r="C5233" s="114" t="str">
        <x:v>15 sept</x:v>
      </x:c>
      <x:c r="D5233" s="116"/>
    </x:row>
    <x:row r="5234" ht="15" customHeight="1">
      <x:c r="A5234" s="112" t="str">
        <x:v>15</x:v>
      </x:c>
      <x:c r="B5234" s="114" t="str">
        <x:v>H14</x:v>
      </x:c>
      <x:c r="C5234" s="114" t="n">
        <x:v>100000</x:v>
      </x:c>
      <x:c r="D5234" s="116"/>
    </x:row>
    <x:row r="5235" ht="15" customHeight="1">
      <x:c r="A5235" s="112" t="str">
        <x:v>15</x:v>
      </x:c>
      <x:c r="B5235" s="114" t="str">
        <x:v>I14</x:v>
      </x:c>
      <x:c r="C5235" s="114" t="str">
        <x:v>Lunas</x:v>
      </x:c>
      <x:c r="D5235" s="116"/>
    </x:row>
    <x:row r="5236" ht="15" customHeight="1">
      <x:c r="A5236" s="112" t="str">
        <x:v>15</x:v>
      </x:c>
      <x:c r="B5236" s="114" t="str">
        <x:v>J14</x:v>
      </x:c>
      <x:c r="C5236" s="114" t="str">
        <x:v>Uploaded</x:v>
      </x:c>
      <x:c r="D5236" s="116"/>
    </x:row>
    <x:row r="5237" ht="15" customHeight="1">
      <x:c r="A5237" s="112" t="str">
        <x:v>15</x:v>
      </x:c>
      <x:c r="B5237" s="114" t="str">
        <x:v>K14</x:v>
      </x:c>
      <x:c r="C5237" s="114" t="str">
        <x:v>-</x:v>
      </x:c>
      <x:c r="D5237" s="116"/>
    </x:row>
    <x:row r="5238" ht="15" customHeight="1">
      <x:c r="A5238" s="112" t="str">
        <x:v>15</x:v>
      </x:c>
      <x:c r="B5238" s="114" t="str">
        <x:v>L14</x:v>
      </x:c>
      <x:c r="C5238" s="114" t="str">
        <x:v>AMEL</x:v>
      </x:c>
      <x:c r="D5238" s="116"/>
    </x:row>
    <x:row r="5239" ht="15" customHeight="1">
      <x:c r="A5239" s="112" t="str">
        <x:v>15</x:v>
      </x:c>
      <x:c r="B5239" s="114" t="str">
        <x:v>M14</x:v>
      </x:c>
      <x:c r="C5239" s="114" t="str">
        <x:v>SAKA</x:v>
      </x:c>
      <x:c r="D5239" s="116"/>
    </x:row>
    <x:row r="5240" ht="15" customHeight="1">
      <x:c r="A5240" s="112" t="str">
        <x:v>15</x:v>
      </x:c>
      <x:c r="B5240" s="114" t="str">
        <x:v>B15</x:v>
      </x:c>
      <x:c r="C5240" s="114" t="n">
        <x:v>12</x:v>
      </x:c>
      <x:c r="D5240" s="116"/>
    </x:row>
    <x:row r="5241" ht="15" customHeight="1">
      <x:c r="A5241" s="112" t="str">
        <x:v>15</x:v>
      </x:c>
      <x:c r="B5241" s="114" t="str">
        <x:v>C15</x:v>
      </x:c>
      <x:c r="C5241" s="114" t="str">
        <x:v>Marcel</x:v>
      </x:c>
      <x:c r="D5241" s="116"/>
    </x:row>
    <x:row r="5242" ht="15" customHeight="1">
      <x:c r="A5242" s="112" t="str">
        <x:v>15</x:v>
      </x:c>
      <x:c r="B5242" s="114" t="str">
        <x:v>D15</x:v>
      </x:c>
      <x:c r="C5242" s="114" t="str">
        <x:v>Family A</x:v>
      </x:c>
      <x:c r="D5242" s="116"/>
    </x:row>
    <x:row r="5243" ht="15" customHeight="1">
      <x:c r="A5243" s="112" t="str">
        <x:v>15</x:v>
      </x:c>
      <x:c r="B5243" s="114" t="str">
        <x:v>F15</x:v>
      </x:c>
      <x:c r="C5243" s="114" t="str">
        <x:v>15 sept</x:v>
      </x:c>
      <x:c r="D5243" s="116"/>
    </x:row>
    <x:row r="5244" ht="15" customHeight="1">
      <x:c r="A5244" s="112" t="str">
        <x:v>15</x:v>
      </x:c>
      <x:c r="B5244" s="114" t="str">
        <x:v>H15</x:v>
      </x:c>
      <x:c r="C5244" s="114" t="n">
        <x:v>250000</x:v>
      </x:c>
      <x:c r="D5244" s="116"/>
    </x:row>
    <x:row r="5245" ht="15" customHeight="1">
      <x:c r="A5245" s="112" t="str">
        <x:v>15</x:v>
      </x:c>
      <x:c r="B5245" s="114" t="str">
        <x:v>I15</x:v>
      </x:c>
      <x:c r="C5245" s="114" t="str">
        <x:v>Lunas</x:v>
      </x:c>
      <x:c r="D5245" s="116"/>
    </x:row>
    <x:row r="5246" ht="15" customHeight="1">
      <x:c r="A5246" s="112" t="str">
        <x:v>15</x:v>
      </x:c>
      <x:c r="B5246" s="114" t="str">
        <x:v>J15</x:v>
      </x:c>
      <x:c r="C5246" s="114" t="str">
        <x:v>Uploaded</x:v>
      </x:c>
      <x:c r="D5246" s="116"/>
    </x:row>
    <x:row r="5247" ht="15" customHeight="1">
      <x:c r="A5247" s="112" t="str">
        <x:v>15</x:v>
      </x:c>
      <x:c r="B5247" s="114" t="str">
        <x:v>K15</x:v>
      </x:c>
      <x:c r="C5247" s="114" t="str">
        <x:v>Pending</x:v>
      </x:c>
      <x:c r="D5247" s="116"/>
    </x:row>
    <x:row r="5248" ht="15" customHeight="1">
      <x:c r="A5248" s="112" t="str">
        <x:v>15</x:v>
      </x:c>
      <x:c r="B5248" s="114" t="str">
        <x:v>L15</x:v>
      </x:c>
      <x:c r="C5248" s="114" t="str">
        <x:v>AMEL</x:v>
      </x:c>
      <x:c r="D5248" s="116"/>
    </x:row>
    <x:row r="5249" ht="15" customHeight="1">
      <x:c r="A5249" s="112" t="str">
        <x:v>15</x:v>
      </x:c>
      <x:c r="B5249" s="114" t="str">
        <x:v>M15</x:v>
      </x:c>
      <x:c r="C5249" s="114" t="str">
        <x:v>SAKA</x:v>
      </x:c>
      <x:c r="D5249" s="116"/>
    </x:row>
    <x:row r="5250" ht="15" customHeight="1">
      <x:c r="A5250" s="112" t="str">
        <x:v>15</x:v>
      </x:c>
      <x:c r="B5250" s="114" t="str">
        <x:v>B16</x:v>
      </x:c>
      <x:c r="C5250" s="114" t="n">
        <x:v>13</x:v>
      </x:c>
      <x:c r="D5250" s="116"/>
    </x:row>
    <x:row r="5251" ht="15" customHeight="1">
      <x:c r="A5251" s="112" t="str">
        <x:v>15</x:v>
      </x:c>
      <x:c r="B5251" s="114" t="str">
        <x:v>C16</x:v>
      </x:c>
      <x:c r="C5251" s="114" t="str">
        <x:v>Suhaimah</x:v>
      </x:c>
      <x:c r="D5251" s="116"/>
    </x:row>
    <x:row r="5252" ht="15" customHeight="1">
      <x:c r="A5252" s="112" t="str">
        <x:v>15</x:v>
      </x:c>
      <x:c r="B5252" s="114" t="str">
        <x:v>D16</x:v>
      </x:c>
      <x:c r="C5252" s="114" t="str">
        <x:v>Large Group</x:v>
      </x:c>
      <x:c r="D5252" s="116"/>
    </x:row>
    <x:row r="5253" ht="15" customHeight="1">
      <x:c r="A5253" s="112" t="str">
        <x:v>15</x:v>
      </x:c>
      <x:c r="B5253" s="114" t="str">
        <x:v>F16</x:v>
      </x:c>
      <x:c r="C5253" s="114" t="str">
        <x:v>18 sept</x:v>
      </x:c>
      <x:c r="D5253" s="116"/>
    </x:row>
    <x:row r="5254" ht="15" customHeight="1">
      <x:c r="A5254" s="112" t="str">
        <x:v>15</x:v>
      </x:c>
      <x:c r="B5254" s="114" t="str">
        <x:v>H16</x:v>
      </x:c>
      <x:c r="C5254" s="114" t="n">
        <x:v>100000</x:v>
      </x:c>
      <x:c r="D5254" s="116"/>
    </x:row>
    <x:row r="5255" ht="15" customHeight="1">
      <x:c r="A5255" s="112" t="str">
        <x:v>15</x:v>
      </x:c>
      <x:c r="B5255" s="114" t="str">
        <x:v>I16</x:v>
      </x:c>
      <x:c r="C5255" s="114" t="str">
        <x:v>DP</x:v>
      </x:c>
      <x:c r="D5255" s="116"/>
    </x:row>
    <x:row r="5256" ht="15" customHeight="1">
      <x:c r="A5256" s="112" t="str">
        <x:v>15</x:v>
      </x:c>
      <x:c r="B5256" s="114" t="str">
        <x:v>L16</x:v>
      </x:c>
      <x:c r="C5256" s="114" t="str">
        <x:v>AMEL</x:v>
      </x:c>
      <x:c r="D5256" s="116"/>
    </x:row>
    <x:row r="5257" ht="15" customHeight="1">
      <x:c r="A5257" s="112" t="str">
        <x:v>15</x:v>
      </x:c>
      <x:c r="B5257" s="114" t="str">
        <x:v>B17</x:v>
      </x:c>
      <x:c r="C5257" s="114" t="n">
        <x:v>14</x:v>
      </x:c>
      <x:c r="D5257" s="116"/>
    </x:row>
    <x:row r="5258" ht="15" customHeight="1">
      <x:c r="A5258" s="112" t="str">
        <x:v>15</x:v>
      </x:c>
      <x:c r="B5258" s="114" t="str">
        <x:v>C17</x:v>
      </x:c>
      <x:c r="C5258" s="114" t="str">
        <x:v>Cia</x:v>
      </x:c>
      <x:c r="D5258" s="116"/>
    </x:row>
    <x:row r="5259" ht="15" customHeight="1">
      <x:c r="A5259" s="112" t="str">
        <x:v>15</x:v>
      </x:c>
      <x:c r="B5259" s="114" t="str">
        <x:v>D17</x:v>
      </x:c>
      <x:c r="C5259" s="114" t="str">
        <x:v>Large Group</x:v>
      </x:c>
      <x:c r="D5259" s="116"/>
    </x:row>
    <x:row r="5260" ht="15" customHeight="1">
      <x:c r="A5260" s="112" t="str">
        <x:v>15</x:v>
      </x:c>
      <x:c r="B5260" s="114" t="str">
        <x:v>F17</x:v>
      </x:c>
      <x:c r="C5260" s="114" t="str">
        <x:v>16 sept</x:v>
      </x:c>
      <x:c r="D5260" s="116"/>
    </x:row>
    <x:row r="5261" ht="15" customHeight="1">
      <x:c r="A5261" s="112" t="str">
        <x:v>15</x:v>
      </x:c>
      <x:c r="B5261" s="114" t="str">
        <x:v>H17</x:v>
      </x:c>
      <x:c r="C5261" s="114" t="n">
        <x:v>100000</x:v>
      </x:c>
      <x:c r="D5261" s="116"/>
    </x:row>
    <x:row r="5262" ht="15" customHeight="1">
      <x:c r="A5262" s="112" t="str">
        <x:v>15</x:v>
      </x:c>
      <x:c r="B5262" s="114" t="str">
        <x:v>I17</x:v>
      </x:c>
      <x:c r="C5262" s="114" t="str">
        <x:v>DP</x:v>
      </x:c>
      <x:c r="D5262" s="116"/>
    </x:row>
    <x:row r="5263" ht="15" customHeight="1">
      <x:c r="A5263" s="112" t="str">
        <x:v>15</x:v>
      </x:c>
      <x:c r="B5263" s="114" t="str">
        <x:v>L17</x:v>
      </x:c>
      <x:c r="C5263" s="114" t="str">
        <x:v>AMEL</x:v>
      </x:c>
      <x:c r="D5263" s="116"/>
    </x:row>
    <x:row r="5264" ht="15" customHeight="1">
      <x:c r="A5264" s="112" t="str">
        <x:v>15</x:v>
      </x:c>
      <x:c r="B5264" s="114" t="str">
        <x:v>B18</x:v>
      </x:c>
      <x:c r="C5264" s="114" t="n">
        <x:v>15</x:v>
      </x:c>
      <x:c r="D5264" s="116"/>
    </x:row>
    <x:row r="5265" ht="15" customHeight="1">
      <x:c r="A5265" s="112" t="str">
        <x:v>15</x:v>
      </x:c>
      <x:c r="B5265" s="114" t="str">
        <x:v>C18</x:v>
      </x:c>
      <x:c r="C5265" s="114" t="str">
        <x:v>Keisha</x:v>
      </x:c>
      <x:c r="D5265" s="116"/>
    </x:row>
    <x:row r="5266" ht="15" customHeight="1">
      <x:c r="A5266" s="112" t="str">
        <x:v>15</x:v>
      </x:c>
      <x:c r="B5266" s="114" t="str">
        <x:v>D18</x:v>
      </x:c>
      <x:c r="C5266" s="114" t="str">
        <x:v>Large Group</x:v>
      </x:c>
      <x:c r="D5266" s="116"/>
    </x:row>
    <x:row r="5267" ht="15" customHeight="1">
      <x:c r="A5267" s="112" t="str">
        <x:v>15</x:v>
      </x:c>
      <x:c r="B5267" s="114" t="str">
        <x:v>F18</x:v>
      </x:c>
      <x:c r="C5267" s="114" t="str">
        <x:v>15 sept</x:v>
      </x:c>
      <x:c r="D5267" s="116"/>
    </x:row>
    <x:row r="5268" ht="15" customHeight="1">
      <x:c r="A5268" s="112" t="str">
        <x:v>15</x:v>
      </x:c>
      <x:c r="B5268" s="114" t="str">
        <x:v>H18</x:v>
      </x:c>
      <x:c r="C5268" s="114" t="n">
        <x:v>525000</x:v>
      </x:c>
      <x:c r="D5268" s="116"/>
    </x:row>
    <x:row r="5269" ht="15" customHeight="1">
      <x:c r="A5269" s="112" t="str">
        <x:v>15</x:v>
      </x:c>
      <x:c r="B5269" s="114" t="str">
        <x:v>I18</x:v>
      </x:c>
      <x:c r="C5269" s="114" t="str">
        <x:v>Lunas</x:v>
      </x:c>
      <x:c r="D5269" s="116"/>
    </x:row>
    <x:row r="5270" ht="15" customHeight="1">
      <x:c r="A5270" s="112" t="str">
        <x:v>15</x:v>
      </x:c>
      <x:c r="B5270" s="114" t="str">
        <x:v>J18</x:v>
      </x:c>
      <x:c r="C5270" s="114" t="str">
        <x:v>Uploaded</x:v>
      </x:c>
      <x:c r="D5270" s="116"/>
    </x:row>
    <x:row r="5271" ht="15" customHeight="1">
      <x:c r="A5271" s="112" t="str">
        <x:v>15</x:v>
      </x:c>
      <x:c r="B5271" s="114" t="str">
        <x:v>K18</x:v>
      </x:c>
      <x:c r="C5271" s="114" t="str">
        <x:v>Uploaded</x:v>
      </x:c>
      <x:c r="D5271" s="116"/>
    </x:row>
    <x:row r="5272" ht="15" customHeight="1">
      <x:c r="A5272" s="112" t="str">
        <x:v>15</x:v>
      </x:c>
      <x:c r="B5272" s="114" t="str">
        <x:v>L18</x:v>
      </x:c>
      <x:c r="C5272" s="114" t="str">
        <x:v>AMEL</x:v>
      </x:c>
      <x:c r="D5272" s="116"/>
    </x:row>
    <x:row r="5273" ht="15" customHeight="1">
      <x:c r="A5273" s="112" t="str">
        <x:v>15</x:v>
      </x:c>
      <x:c r="B5273" s="114" t="str">
        <x:v>M18</x:v>
      </x:c>
      <x:c r="C5273" s="114" t="str">
        <x:v>SAKA</x:v>
      </x:c>
      <x:c r="D5273" s="116"/>
    </x:row>
    <x:row r="5274" ht="15" customHeight="1">
      <x:c r="A5274" s="112" t="str">
        <x:v>15</x:v>
      </x:c>
      <x:c r="B5274" s="114" t="str">
        <x:v>B19</x:v>
      </x:c>
      <x:c r="C5274" s="114" t="n">
        <x:v>16</x:v>
      </x:c>
      <x:c r="D5274" s="116"/>
    </x:row>
    <x:row r="5275" ht="15" customHeight="1">
      <x:c r="A5275" s="112" t="str">
        <x:v>15</x:v>
      </x:c>
      <x:c r="B5275" s="114" t="str">
        <x:v>C19</x:v>
      </x:c>
      <x:c r="C5275" s="114" t="str">
        <x:v>Aisyah</x:v>
      </x:c>
      <x:c r="D5275" s="116"/>
    </x:row>
    <x:row r="5276" ht="15" customHeight="1">
      <x:c r="A5276" s="112" t="str">
        <x:v>15</x:v>
      </x:c>
      <x:c r="B5276" s="114" t="str">
        <x:v>D19</x:v>
      </x:c>
      <x:c r="C5276" s="114" t="str">
        <x:v>Large Group</x:v>
      </x:c>
      <x:c r="D5276" s="116"/>
    </x:row>
    <x:row r="5277" ht="15" customHeight="1">
      <x:c r="A5277" s="112" t="str">
        <x:v>15</x:v>
      </x:c>
      <x:c r="B5277" s="114" t="str">
        <x:v>F19</x:v>
      </x:c>
      <x:c r="C5277" s="114" t="str">
        <x:v>15 sept</x:v>
      </x:c>
      <x:c r="D5277" s="116"/>
    </x:row>
    <x:row r="5278" ht="15" customHeight="1">
      <x:c r="A5278" s="112" t="str">
        <x:v>15</x:v>
      </x:c>
      <x:c r="B5278" s="114" t="str">
        <x:v>G19</x:v>
      </x:c>
      <x:c r="C5278" s="114" t="n">
        <x:v>475000</x:v>
      </x:c>
      <x:c r="D5278" s="116"/>
    </x:row>
    <x:row r="5279" ht="15" customHeight="1">
      <x:c r="A5279" s="112" t="str">
        <x:v>15</x:v>
      </x:c>
      <x:c r="B5279" s="114" t="str">
        <x:v>I19</x:v>
      </x:c>
      <x:c r="C5279" s="114" t="str">
        <x:v>Lunas</x:v>
      </x:c>
      <x:c r="D5279" s="116"/>
    </x:row>
    <x:row r="5280" ht="15" customHeight="1">
      <x:c r="A5280" s="112" t="str">
        <x:v>15</x:v>
      </x:c>
      <x:c r="B5280" s="114" t="str">
        <x:v>J19</x:v>
      </x:c>
      <x:c r="C5280" s="114" t="str">
        <x:v>Uploaded</x:v>
      </x:c>
      <x:c r="D5280" s="116"/>
    </x:row>
    <x:row r="5281" ht="15" customHeight="1">
      <x:c r="A5281" s="112" t="str">
        <x:v>15</x:v>
      </x:c>
      <x:c r="B5281" s="114" t="str">
        <x:v>K19</x:v>
      </x:c>
      <x:c r="C5281" s="114" t="str">
        <x:v>Uploaded</x:v>
      </x:c>
      <x:c r="D5281" s="116"/>
    </x:row>
    <x:row r="5282" ht="15" customHeight="1">
      <x:c r="A5282" s="112" t="str">
        <x:v>15</x:v>
      </x:c>
      <x:c r="B5282" s="114" t="str">
        <x:v>L19</x:v>
      </x:c>
      <x:c r="C5282" s="114" t="str">
        <x:v>AMEL</x:v>
      </x:c>
      <x:c r="D5282" s="116"/>
    </x:row>
    <x:row r="5283" ht="15" customHeight="1">
      <x:c r="A5283" s="112" t="str">
        <x:v>15</x:v>
      </x:c>
      <x:c r="B5283" s="114" t="str">
        <x:v>M19</x:v>
      </x:c>
      <x:c r="C5283" s="114" t="str">
        <x:v>SAKA</x:v>
      </x:c>
      <x:c r="D5283" s="116"/>
    </x:row>
    <x:row r="5284" ht="15" customHeight="1">
      <x:c r="A5284" s="112" t="str">
        <x:v>15</x:v>
      </x:c>
      <x:c r="B5284" s="114" t="str">
        <x:v>B20</x:v>
      </x:c>
      <x:c r="C5284" s="114" t="n">
        <x:v>17</x:v>
      </x:c>
      <x:c r="D5284" s="116"/>
    </x:row>
    <x:row r="5285" ht="15" customHeight="1">
      <x:c r="A5285" s="112" t="str">
        <x:v>15</x:v>
      </x:c>
      <x:c r="B5285" s="114" t="str">
        <x:v>C20</x:v>
      </x:c>
      <x:c r="C5285" s="114" t="str">
        <x:v>Ihsan</x:v>
      </x:c>
      <x:c r="D5285" s="116"/>
    </x:row>
    <x:row r="5286" ht="15" customHeight="1">
      <x:c r="A5286" s="112" t="str">
        <x:v>15</x:v>
      </x:c>
      <x:c r="B5286" s="114" t="str">
        <x:v>D20</x:v>
      </x:c>
      <x:c r="C5286" s="114" t="str">
        <x:v>Large Group</x:v>
      </x:c>
      <x:c r="D5286" s="116"/>
    </x:row>
    <x:row r="5287" ht="15" customHeight="1">
      <x:c r="A5287" s="112" t="str">
        <x:v>15</x:v>
      </x:c>
      <x:c r="B5287" s="114" t="str">
        <x:v>F20</x:v>
      </x:c>
      <x:c r="C5287" s="114" t="str">
        <x:v>15 sept</x:v>
      </x:c>
      <x:c r="D5287" s="116"/>
    </x:row>
    <x:row r="5288" ht="15" customHeight="1">
      <x:c r="A5288" s="112" t="str">
        <x:v>15</x:v>
      </x:c>
      <x:c r="B5288" s="114" t="str">
        <x:v>H20</x:v>
      </x:c>
      <x:c r="C5288" s="114" t="n">
        <x:v>150000</x:v>
      </x:c>
      <x:c r="D5288" s="116"/>
    </x:row>
    <x:row r="5289" ht="15" customHeight="1">
      <x:c r="A5289" s="112" t="str">
        <x:v>15</x:v>
      </x:c>
      <x:c r="B5289" s="114" t="str">
        <x:v>I20</x:v>
      </x:c>
      <x:c r="C5289" s="114" t="str">
        <x:v>Lunas</x:v>
      </x:c>
      <x:c r="D5289" s="116"/>
    </x:row>
    <x:row r="5290" ht="15" customHeight="1">
      <x:c r="A5290" s="112" t="str">
        <x:v>15</x:v>
      </x:c>
      <x:c r="B5290" s="114" t="str">
        <x:v>J20</x:v>
      </x:c>
      <x:c r="C5290" s="114" t="str">
        <x:v>Uploaded</x:v>
      </x:c>
      <x:c r="D5290" s="116"/>
    </x:row>
    <x:row r="5291" ht="15" customHeight="1">
      <x:c r="A5291" s="112" t="str">
        <x:v>15</x:v>
      </x:c>
      <x:c r="B5291" s="114" t="str">
        <x:v>K20</x:v>
      </x:c>
      <x:c r="C5291" s="114" t="str">
        <x:v>Pending</x:v>
      </x:c>
      <x:c r="D5291" s="116"/>
    </x:row>
    <x:row r="5292" ht="15" customHeight="1">
      <x:c r="A5292" s="112" t="str">
        <x:v>15</x:v>
      </x:c>
      <x:c r="B5292" s="114" t="str">
        <x:v>L20</x:v>
      </x:c>
      <x:c r="C5292" s="114" t="str">
        <x:v>AMEL</x:v>
      </x:c>
      <x:c r="D5292" s="116"/>
    </x:row>
    <x:row r="5293" ht="15" customHeight="1">
      <x:c r="A5293" s="112" t="str">
        <x:v>15</x:v>
      </x:c>
      <x:c r="B5293" s="114" t="str">
        <x:v>M20</x:v>
      </x:c>
      <x:c r="C5293" s="114" t="str">
        <x:v>SAKA</x:v>
      </x:c>
      <x:c r="D5293" s="116"/>
    </x:row>
    <x:row r="5294" ht="15" customHeight="1">
      <x:c r="A5294" s="112" t="str">
        <x:v>15</x:v>
      </x:c>
      <x:c r="B5294" s="114" t="str">
        <x:v>B21</x:v>
      </x:c>
      <x:c r="C5294" s="114" t="n">
        <x:v>18</x:v>
      </x:c>
      <x:c r="D5294" s="116"/>
    </x:row>
    <x:row r="5295" ht="15" customHeight="1">
      <x:c r="A5295" s="112" t="str">
        <x:v>15</x:v>
      </x:c>
      <x:c r="B5295" s="114" t="str">
        <x:v>C21</x:v>
      </x:c>
      <x:c r="C5295" s="114" t="str">
        <x:v>Wiwi</x:v>
      </x:c>
      <x:c r="D5295" s="116"/>
    </x:row>
    <x:row r="5296" ht="15" customHeight="1">
      <x:c r="A5296" s="112" t="str">
        <x:v>15</x:v>
      </x:c>
      <x:c r="B5296" s="114" t="str">
        <x:v>D21</x:v>
      </x:c>
      <x:c r="C5296" s="114" t="str">
        <x:v>Graduation Premium</x:v>
      </x:c>
      <x:c r="D5296" s="116"/>
    </x:row>
    <x:row r="5297" ht="15" customHeight="1">
      <x:c r="A5297" s="112" t="str">
        <x:v>15</x:v>
      </x:c>
      <x:c r="B5297" s="114" t="str">
        <x:v>F21</x:v>
      </x:c>
      <x:c r="C5297" s="114" t="str">
        <x:v>17 okt</x:v>
      </x:c>
      <x:c r="D5297" s="116"/>
    </x:row>
    <x:row r="5298" ht="15" customHeight="1">
      <x:c r="A5298" s="112" t="str">
        <x:v>15</x:v>
      </x:c>
      <x:c r="B5298" s="114" t="str">
        <x:v>H21</x:v>
      </x:c>
      <x:c r="C5298" s="114" t="n">
        <x:v>100000</x:v>
      </x:c>
      <x:c r="D5298" s="116"/>
    </x:row>
    <x:row r="5299" ht="15" customHeight="1">
      <x:c r="A5299" s="112" t="str">
        <x:v>15</x:v>
      </x:c>
      <x:c r="B5299" s="114" t="str">
        <x:v>I21</x:v>
      </x:c>
      <x:c r="C5299" s="114" t="str">
        <x:v>Lunas</x:v>
      </x:c>
      <x:c r="D5299" s="116"/>
    </x:row>
    <x:row r="5300" ht="15" customHeight="1">
      <x:c r="A5300" s="112" t="str">
        <x:v>15</x:v>
      </x:c>
      <x:c r="B5300" s="114" t="str">
        <x:v>L21</x:v>
      </x:c>
      <x:c r="C5300" s="114" t="str">
        <x:v>AMEL</x:v>
      </x:c>
      <x:c r="D5300" s="116"/>
    </x:row>
    <x:row r="5301" ht="15" customHeight="1">
      <x:c r="A5301" s="112" t="str">
        <x:v>15</x:v>
      </x:c>
      <x:c r="B5301" s="114" t="str">
        <x:v>B22</x:v>
      </x:c>
      <x:c r="C5301" s="114" t="n">
        <x:v>19</x:v>
      </x:c>
      <x:c r="D5301" s="116"/>
    </x:row>
    <x:row r="5302" ht="15" customHeight="1">
      <x:c r="A5302" s="112" t="str">
        <x:v>15</x:v>
      </x:c>
      <x:c r="B5302" s="114" t="str">
        <x:v>C22</x:v>
      </x:c>
      <x:c r="C5302" s="114" t="str">
        <x:v> Tsany</x:v>
      </x:c>
      <x:c r="D5302" s="116"/>
    </x:row>
    <x:row r="5303" ht="15" customHeight="1">
      <x:c r="A5303" s="112" t="str">
        <x:v>15</x:v>
      </x:c>
      <x:c r="B5303" s="114" t="str">
        <x:v>D22</x:v>
      </x:c>
      <x:c r="C5303" s="114" t="str">
        <x:v>Large Group</x:v>
      </x:c>
      <x:c r="D5303" s="116"/>
    </x:row>
    <x:row r="5304" ht="15" customHeight="1">
      <x:c r="A5304" s="112" t="str">
        <x:v>15</x:v>
      </x:c>
      <x:c r="B5304" s="114" t="str">
        <x:v>F22</x:v>
      </x:c>
      <x:c r="C5304" s="114" t="str">
        <x:v>17 okt</x:v>
      </x:c>
      <x:c r="D5304" s="116"/>
    </x:row>
    <x:row r="5305" ht="15" customHeight="1">
      <x:c r="A5305" s="112" t="str">
        <x:v>15</x:v>
      </x:c>
      <x:c r="B5305" s="114" t="str">
        <x:v>H22</x:v>
      </x:c>
      <x:c r="C5305" s="114" t="n">
        <x:v>100000</x:v>
      </x:c>
      <x:c r="D5305" s="116"/>
    </x:row>
    <x:row r="5306" ht="15" customHeight="1">
      <x:c r="A5306" s="112" t="str">
        <x:v>15</x:v>
      </x:c>
      <x:c r="B5306" s="114" t="str">
        <x:v>I22</x:v>
      </x:c>
      <x:c r="C5306" s="114" t="str">
        <x:v>DP</x:v>
      </x:c>
      <x:c r="D5306" s="116"/>
    </x:row>
    <x:row r="5307" ht="15" customHeight="1">
      <x:c r="A5307" s="112" t="str">
        <x:v>15</x:v>
      </x:c>
      <x:c r="B5307" s="114" t="str">
        <x:v>L22</x:v>
      </x:c>
      <x:c r="C5307" s="114" t="str">
        <x:v>AMEL</x:v>
      </x:c>
      <x:c r="D5307" s="116"/>
    </x:row>
    <x:row r="5308" ht="15" customHeight="1">
      <x:c r="A5308" s="112" t="str">
        <x:v>15</x:v>
      </x:c>
      <x:c r="B5308" s="114" t="str">
        <x:v>B23</x:v>
      </x:c>
      <x:c r="C5308" s="114" t="n">
        <x:v>20</x:v>
      </x:c>
      <x:c r="D5308" s="116"/>
    </x:row>
    <x:row r="5309" ht="15" customHeight="1">
      <x:c r="A5309" s="112" t="str">
        <x:v>15</x:v>
      </x:c>
      <x:c r="B5309" s="114" t="str">
        <x:v>B24</x:v>
      </x:c>
      <x:c r="C5309" s="114" t="n">
        <x:v>21</x:v>
      </x:c>
      <x:c r="D5309" s="116"/>
    </x:row>
    <x:row r="5310" ht="15" customHeight="1">
      <x:c r="A5310" s="112" t="str">
        <x:v>15</x:v>
      </x:c>
      <x:c r="B5310" s="114" t="str">
        <x:v>G25</x:v>
      </x:c>
      <x:c r="C5310" s="114" t="n">
        <x:v>475000</x:v>
      </x:c>
      <x:c r="D5310" s="116" t="str">
        <x:v>=SUM(G4:G24)</x:v>
      </x:c>
    </x:row>
    <x:row r="5311" ht="15" customHeight="1">
      <x:c r="A5311" s="112" t="str">
        <x:v>15</x:v>
      </x:c>
      <x:c r="B5311" s="114" t="str">
        <x:v>H25</x:v>
      </x:c>
      <x:c r="C5311" s="114" t="n">
        <x:v>2425000</x:v>
      </x:c>
      <x:c r="D5311" s="116" t="str">
        <x:v>=SUM(H4:H24)</x:v>
      </x:c>
    </x:row>
    <x:row r="5312" ht="15" customHeight="1">
      <x:c r="A5312" s="112" t="str">
        <x:v>15</x:v>
      </x:c>
      <x:c r="B5312" s="114" t="str">
        <x:v>B28</x:v>
      </x:c>
      <x:c r="C5312" s="114" t="str">
        <x:v>No</x:v>
      </x:c>
      <x:c r="D5312" s="116"/>
    </x:row>
    <x:row r="5313" ht="15" customHeight="1">
      <x:c r="A5313" s="112" t="str">
        <x:v>15</x:v>
      </x:c>
      <x:c r="B5313" s="114" t="str">
        <x:v>C28</x:v>
      </x:c>
      <x:c r="C5313" s="114" t="str">
        <x:v>Keterangan</x:v>
      </x:c>
      <x:c r="D5313" s="116"/>
    </x:row>
    <x:row r="5314" ht="15" customHeight="1">
      <x:c r="A5314" s="112" t="str">
        <x:v>15</x:v>
      </x:c>
      <x:c r="B5314" s="114" t="str">
        <x:v>D28</x:v>
      </x:c>
      <x:c r="C5314" s="114" t="str">
        <x:v>Nominal</x:v>
      </x:c>
      <x:c r="D5314" s="116"/>
    </x:row>
    <x:row r="5315" ht="15" customHeight="1">
      <x:c r="A5315" s="112" t="str">
        <x:v>15</x:v>
      </x:c>
      <x:c r="B5315" s="114" t="str">
        <x:v>N28</x:v>
      </x:c>
      <x:c r="C5315" s="114" t="str">
        <x:v>Shift</x:v>
      </x:c>
      <x:c r="D5315" s="116"/>
    </x:row>
    <x:row r="5316" ht="15" customHeight="1">
      <x:c r="A5316" s="112" t="str">
        <x:v>15</x:v>
      </x:c>
      <x:c r="B5316" s="114" t="str">
        <x:v>O28</x:v>
      </x:c>
      <x:c r="C5316" s="114" t="str">
        <x:v>Nama</x:v>
      </x:c>
      <x:c r="D5316" s="116"/>
    </x:row>
    <x:row r="5317" ht="15" customHeight="1">
      <x:c r="A5317" s="112" t="str">
        <x:v>15</x:v>
      </x:c>
      <x:c r="B5317" s="114" t="str">
        <x:v>B29</x:v>
      </x:c>
      <x:c r="C5317" s="114" t="n">
        <x:v>1</x:v>
      </x:c>
      <x:c r="D5317" s="116"/>
    </x:row>
    <x:row r="5318" ht="15" customHeight="1">
      <x:c r="A5318" s="112" t="str">
        <x:v>15</x:v>
      </x:c>
      <x:c r="B5318" s="114" t="str">
        <x:v>C29</x:v>
      </x:c>
      <x:c r="C5318" s="114" t="str">
        <x:v>Pendapatan Tunai</x:v>
      </x:c>
      <x:c r="D5318" s="116"/>
    </x:row>
    <x:row r="5319" ht="15" customHeight="1">
      <x:c r="A5319" s="112" t="str">
        <x:v>15</x:v>
      </x:c>
      <x:c r="B5319" s="114" t="str">
        <x:v>D29</x:v>
      </x:c>
      <x:c r="C5319" s="114" t="n">
        <x:v>475000</x:v>
      </x:c>
      <x:c r="D5319" s="116" t="str">
        <x:v>=SUM(G25)</x:v>
      </x:c>
    </x:row>
    <x:row r="5320" ht="15" customHeight="1">
      <x:c r="A5320" s="112" t="str">
        <x:v>15</x:v>
      </x:c>
      <x:c r="B5320" s="114" t="str">
        <x:v>N29</x:v>
      </x:c>
      <x:c r="C5320" s="114" t="str">
        <x:v>Admin 1</x:v>
      </x:c>
      <x:c r="D5320" s="116"/>
    </x:row>
    <x:row r="5321" ht="15" customHeight="1">
      <x:c r="A5321" s="112" t="str">
        <x:v>15</x:v>
      </x:c>
      <x:c r="B5321" s="114" t="str">
        <x:v>O29</x:v>
      </x:c>
      <x:c r="C5321" s="114" t="str">
        <x:v>INDAH</x:v>
      </x:c>
      <x:c r="D5321" s="116"/>
    </x:row>
    <x:row r="5322" ht="15" customHeight="1">
      <x:c r="A5322" s="112" t="str">
        <x:v>15</x:v>
      </x:c>
      <x:c r="B5322" s="114" t="str">
        <x:v>B30</x:v>
      </x:c>
      <x:c r="C5322" s="114" t="n">
        <x:v>2</x:v>
      </x:c>
      <x:c r="D5322" s="116"/>
    </x:row>
    <x:row r="5323" ht="15" customHeight="1">
      <x:c r="A5323" s="112" t="str">
        <x:v>15</x:v>
      </x:c>
      <x:c r="B5323" s="114" t="str">
        <x:v>N30</x:v>
      </x:c>
      <x:c r="C5323" s="114" t="str">
        <x:v>Admin 2</x:v>
      </x:c>
      <x:c r="D5323" s="116"/>
    </x:row>
    <x:row r="5324" ht="15" customHeight="1">
      <x:c r="A5324" s="112" t="str">
        <x:v>15</x:v>
      </x:c>
      <x:c r="B5324" s="114" t="str">
        <x:v>O30</x:v>
      </x:c>
      <x:c r="C5324" s="114" t="str">
        <x:v>AMEL</x:v>
      </x:c>
      <x:c r="D5324" s="116"/>
    </x:row>
    <x:row r="5325" ht="15" customHeight="1">
      <x:c r="A5325" s="112" t="str">
        <x:v>15</x:v>
      </x:c>
      <x:c r="B5325" s="114" t="str">
        <x:v>B31</x:v>
      </x:c>
      <x:c r="C5325" s="114" t="n">
        <x:v>3</x:v>
      </x:c>
      <x:c r="D5325" s="116"/>
    </x:row>
    <x:row r="5326" ht="15" customHeight="1">
      <x:c r="A5326" s="112" t="str">
        <x:v>15</x:v>
      </x:c>
      <x:c r="B5326" s="114" t="str">
        <x:v>N31</x:v>
      </x:c>
      <x:c r="C5326" s="114" t="str">
        <x:v>Fotografer 1</x:v>
      </x:c>
      <x:c r="D5326" s="116"/>
    </x:row>
    <x:row r="5327" ht="15" customHeight="1">
      <x:c r="A5327" s="112" t="str">
        <x:v>15</x:v>
      </x:c>
      <x:c r="B5327" s="114" t="str">
        <x:v>O31</x:v>
      </x:c>
      <x:c r="C5327" s="114" t="str">
        <x:v>ADIF</x:v>
      </x:c>
      <x:c r="D5327" s="116"/>
    </x:row>
    <x:row r="5328" ht="15" customHeight="1">
      <x:c r="A5328" s="112" t="str">
        <x:v>15</x:v>
      </x:c>
      <x:c r="B5328" s="114" t="str">
        <x:v>B32</x:v>
      </x:c>
      <x:c r="C5328" s="114" t="n">
        <x:v>4</x:v>
      </x:c>
      <x:c r="D5328" s="116"/>
    </x:row>
    <x:row r="5329" ht="15" customHeight="1">
      <x:c r="A5329" s="112" t="str">
        <x:v>15</x:v>
      </x:c>
      <x:c r="B5329" s="114" t="str">
        <x:v>N32</x:v>
      </x:c>
      <x:c r="C5329" s="114" t="str">
        <x:v>Fotografer 2</x:v>
      </x:c>
      <x:c r="D5329" s="116"/>
    </x:row>
    <x:row r="5330" ht="15" customHeight="1">
      <x:c r="A5330" s="112" t="str">
        <x:v>15</x:v>
      </x:c>
      <x:c r="B5330" s="114" t="str">
        <x:v>O32</x:v>
      </x:c>
      <x:c r="C5330" s="114" t="str">
        <x:v>SAKA</x:v>
      </x:c>
      <x:c r="D5330" s="116"/>
    </x:row>
    <x:row r="5331" ht="15" customHeight="1">
      <x:c r="A5331" s="112" t="str">
        <x:v>15</x:v>
      </x:c>
      <x:c r="B5331" s="114" t="str">
        <x:v>B33</x:v>
      </x:c>
      <x:c r="C5331" s="114" t="n">
        <x:v>5</x:v>
      </x:c>
      <x:c r="D5331" s="116"/>
    </x:row>
    <x:row r="5332" ht="15" customHeight="1">
      <x:c r="A5332" s="112" t="str">
        <x:v>15</x:v>
      </x:c>
      <x:c r="B5332" s="114" t="str">
        <x:v>B34</x:v>
      </x:c>
      <x:c r="C5332" s="114" t="n">
        <x:v>6</x:v>
      </x:c>
      <x:c r="D5332" s="116"/>
    </x:row>
    <x:row r="5333" ht="15" customHeight="1">
      <x:c r="A5333" s="112" t="str">
        <x:v>15</x:v>
      </x:c>
      <x:c r="B5333" s="114" t="str">
        <x:v>K34</x:v>
      </x:c>
      <x:c r="C5333" s="114" t="str">
        <x:v>KPI HARIAN | SKALA 1-5</x:v>
      </x:c>
      <x:c r="D5333" s="116"/>
    </x:row>
    <x:row r="5334" ht="15" customHeight="1">
      <x:c r="A5334" s="112" t="str">
        <x:v>15</x:v>
      </x:c>
      <x:c r="B5334" s="114" t="str">
        <x:v>B35</x:v>
      </x:c>
      <x:c r="C5334" s="114" t="n">
        <x:v>7</x:v>
      </x:c>
      <x:c r="D5334" s="116"/>
    </x:row>
    <x:row r="5335" ht="15" customHeight="1">
      <x:c r="A5335" s="112" t="str">
        <x:v>15</x:v>
      </x:c>
      <x:c r="B5335" s="114" t="str">
        <x:v>K35</x:v>
      </x:c>
      <x:c r="C5335" s="114" t="str">
        <x:v>Nama</x:v>
      </x:c>
      <x:c r="D5335" s="116"/>
    </x:row>
    <x:row r="5336" ht="15" customHeight="1">
      <x:c r="A5336" s="112" t="str">
        <x:v>15</x:v>
      </x:c>
      <x:c r="B5336" s="114" t="str">
        <x:v>L35</x:v>
      </x:c>
      <x:c r="C5336" s="114" t="str">
        <x:v>Disiplin</x:v>
      </x:c>
      <x:c r="D5336" s="116"/>
    </x:row>
    <x:row r="5337" ht="15" customHeight="1">
      <x:c r="A5337" s="112" t="str">
        <x:v>15</x:v>
      </x:c>
      <x:c r="B5337" s="114" t="str">
        <x:v>M35</x:v>
      </x:c>
      <x:c r="C5337" s="114" t="str">
        <x:v>Akurasi</x:v>
      </x:c>
      <x:c r="D5337" s="116"/>
    </x:row>
    <x:row r="5338" ht="15" customHeight="1">
      <x:c r="A5338" s="112" t="str">
        <x:v>15</x:v>
      </x:c>
      <x:c r="B5338" s="114" t="str">
        <x:v>N35</x:v>
      </x:c>
      <x:c r="C5338" s="114" t="str">
        <x:v>SOP</x:v>
      </x:c>
      <x:c r="D5338" s="116"/>
    </x:row>
    <x:row r="5339" ht="15" customHeight="1">
      <x:c r="A5339" s="112" t="str">
        <x:v>15</x:v>
      </x:c>
      <x:c r="B5339" s="114" t="str">
        <x:v>O35</x:v>
      </x:c>
      <x:c r="C5339" s="114" t="str">
        <x:v>Client</x:v>
      </x:c>
      <x:c r="D5339" s="116"/>
    </x:row>
    <x:row r="5340" ht="15" customHeight="1">
      <x:c r="A5340" s="112" t="str">
        <x:v>15</x:v>
      </x:c>
      <x:c r="B5340" s="114" t="str">
        <x:v>P35</x:v>
      </x:c>
      <x:c r="C5340" s="114" t="str">
        <x:v>Produktivitas</x:v>
      </x:c>
      <x:c r="D5340" s="116"/>
    </x:row>
    <x:row r="5341" ht="15" customHeight="1">
      <x:c r="A5341" s="112" t="str">
        <x:v>15</x:v>
      </x:c>
      <x:c r="B5341" s="114" t="str">
        <x:v>AC35</x:v>
      </x:c>
      <x:c r="C5341" s="114" t="str">
        <x:v>KPI Score Helper</x:v>
      </x:c>
      <x:c r="D5341" s="116"/>
    </x:row>
    <x:row r="5342" ht="15" customHeight="1">
      <x:c r="A5342" s="112" t="str">
        <x:v>15</x:v>
      </x:c>
      <x:c r="B5342" s="114" t="str">
        <x:v>AD35</x:v>
      </x:c>
      <x:c r="C5342" s="114" t="str">
        <x:v>Status Helper</x:v>
      </x:c>
      <x:c r="D5342" s="116"/>
    </x:row>
    <x:row r="5343" ht="15" customHeight="1">
      <x:c r="A5343" s="112" t="str">
        <x:v>15</x:v>
      </x:c>
      <x:c r="B5343" s="114" t="str">
        <x:v>AE35</x:v>
      </x:c>
      <x:c r="C5343" s="114" t="str">
        <x:v>Role Helper</x:v>
      </x:c>
      <x:c r="D5343" s="116"/>
    </x:row>
    <x:row r="5344" ht="15" customHeight="1">
      <x:c r="A5344" s="112" t="str">
        <x:v>15</x:v>
      </x:c>
      <x:c r="B5344" s="114" t="str">
        <x:v>AF35</x:v>
      </x:c>
      <x:c r="C5344" s="114" t="str">
        <x:v>Evaluated Flag</x:v>
      </x:c>
      <x:c r="D5344" s="116"/>
    </x:row>
    <x:row r="5345" ht="15" customHeight="1">
      <x:c r="A5345" s="112" t="str">
        <x:v>15</x:v>
      </x:c>
      <x:c r="B5345" s="114" t="str">
        <x:v>AG35</x:v>
      </x:c>
      <x:c r="C5345" s="114" t="str">
        <x:v>Effective Name</x:v>
      </x:c>
      <x:c r="D5345" s="116"/>
    </x:row>
    <x:row r="5346" ht="15" customHeight="1">
      <x:c r="A5346" s="112" t="str">
        <x:v>15</x:v>
      </x:c>
      <x:c r="B5346" s="114" t="str">
        <x:v>B36</x:v>
      </x:c>
      <x:c r="C5346" s="114" t="n">
        <x:v>8</x:v>
      </x:c>
      <x:c r="D5346" s="116"/>
    </x:row>
    <x:row r="5347" ht="15" customHeight="1">
      <x:c r="A5347" s="112" t="str">
        <x:v>15</x:v>
      </x:c>
      <x:c r="B5347" s="114" t="str">
        <x:v>K36</x:v>
      </x:c>
      <x:c r="C5347" s="114" t="str">
        <x:v>INDAH</x:v>
      </x:c>
      <x:c r="D5347" s="116" t="str">
        <x:v>=IF(O29="","",O29)</x:v>
      </x:c>
    </x:row>
    <x:row r="5348" ht="15" customHeight="1">
      <x:c r="A5348" s="112" t="str">
        <x:v>15</x:v>
      </x:c>
      <x:c r="B5348" s="114" t="str">
        <x:v>L36</x:v>
      </x:c>
      <x:c r="C5348" s="114" t="n">
        <x:v>5</x:v>
      </x:c>
      <x:c r="D5348" s="116"/>
    </x:row>
    <x:row r="5349" ht="15" customHeight="1">
      <x:c r="A5349" s="112" t="str">
        <x:v>15</x:v>
      </x:c>
      <x:c r="B5349" s="114" t="str">
        <x:v>M36</x:v>
      </x:c>
      <x:c r="C5349" s="114" t="n">
        <x:v>5</x:v>
      </x:c>
      <x:c r="D5349" s="116"/>
    </x:row>
    <x:row r="5350" ht="15" customHeight="1">
      <x:c r="A5350" s="112" t="str">
        <x:v>15</x:v>
      </x:c>
      <x:c r="B5350" s="114" t="str">
        <x:v>N36</x:v>
      </x:c>
      <x:c r="C5350" s="114" t="n">
        <x:v>5</x:v>
      </x:c>
      <x:c r="D5350" s="116"/>
    </x:row>
    <x:row r="5351" ht="15" customHeight="1">
      <x:c r="A5351" s="112" t="str">
        <x:v>15</x:v>
      </x:c>
      <x:c r="B5351" s="114" t="str">
        <x:v>O36</x:v>
      </x:c>
      <x:c r="C5351" s="114" t="n">
        <x:v>5</x:v>
      </x:c>
      <x:c r="D5351" s="116"/>
    </x:row>
    <x:row r="5352" ht="15" customHeight="1">
      <x:c r="A5352" s="112" t="str">
        <x:v>15</x:v>
      </x:c>
      <x:c r="B5352" s="114" t="str">
        <x:v>P36</x:v>
      </x:c>
      <x:c r="C5352" s="114" t="n">
        <x:v>5</x:v>
      </x:c>
      <x:c r="D5352" s="116"/>
    </x:row>
    <x:row r="5353" ht="15" customHeight="1">
      <x:c r="A5353" s="112" t="str">
        <x:v>15</x:v>
      </x:c>
      <x:c r="B5353" s="114" t="str">
        <x:v>AC36</x:v>
      </x:c>
      <x:c r="C5353" s="114" t="n">
        <x:v>100</x:v>
      </x:c>
      <x:c r="D5353" s="116" t="str">
        <x:v>=IF(AG36="","",IF(COUNT(L36:P36)&lt;5,"",L36/5*20+M36/5*25+N36/5*25+O36/5*15+P36/5*15))</x:v>
      </x:c>
    </x:row>
    <x:row r="5354" ht="15" customHeight="1">
      <x:c r="A5354" s="112" t="str">
        <x:v>15</x:v>
      </x:c>
      <x:c r="B5354" s="114" t="str">
        <x:v>AD36</x:v>
      </x:c>
      <x:c r="C5354" s="114" t="str">
        <x:v>Sangat Baik</x:v>
      </x:c>
      <x:c r="D5354" s="116" t="str">
        <x:v>=IF(AC36="","",IF(AC36&gt;=90,"Sangat Baik",IF(AC36&gt;=80,"Baik",IF(AC36&gt;=70,"Coaching","Underperform"))))</x:v>
      </x:c>
    </x:row>
    <x:row r="5355" ht="15" customHeight="1">
      <x:c r="A5355" s="112" t="str">
        <x:v>15</x:v>
      </x:c>
      <x:c r="B5355" s="114" t="str">
        <x:v>AE36</x:v>
      </x:c>
      <x:c r="C5355" s="114" t="str">
        <x:v>Admin/CS</x:v>
      </x:c>
      <x:c r="D5355" s="116" t="str">
        <x:v>=IF(AG36="","",IF(OR(AG36="INDAH",AG36="ADDEL",AG36="AMEL",AG36="PENTIL",AG36="JIJANG"),"Admin/CS","Fotografer"))</x:v>
      </x:c>
    </x:row>
    <x:row r="5356" ht="15" customHeight="1">
      <x:c r="A5356" s="112" t="str">
        <x:v>15</x:v>
      </x:c>
      <x:c r="B5356" s="114" t="str">
        <x:v>AF36</x:v>
      </x:c>
      <x:c r="C5356" s="114" t="n">
        <x:v>1</x:v>
      </x:c>
      <x:c r="D5356" s="116" t="str">
        <x:v>=IF(OR(AG36="",COUNT(L36:P36)&lt;5),"",1)</x:v>
      </x:c>
    </x:row>
    <x:row r="5357" ht="15" customHeight="1">
      <x:c r="A5357" s="112" t="str">
        <x:v>15</x:v>
      </x:c>
      <x:c r="B5357" s="114" t="str">
        <x:v>AG36</x:v>
      </x:c>
      <x:c r="C5357" s="114" t="str">
        <x:v>INDAH</x:v>
      </x:c>
      <x:c r="D5357" s="116" t="str">
        <x:v>=IFERROR(K36,"")</x:v>
      </x:c>
    </x:row>
    <x:row r="5358" ht="15" customHeight="1">
      <x:c r="A5358" s="112" t="str">
        <x:v>15</x:v>
      </x:c>
      <x:c r="B5358" s="114" t="str">
        <x:v>B37</x:v>
      </x:c>
      <x:c r="C5358" s="114" t="n">
        <x:v>9</x:v>
      </x:c>
      <x:c r="D5358" s="116"/>
    </x:row>
    <x:row r="5359" ht="15" customHeight="1">
      <x:c r="A5359" s="112" t="str">
        <x:v>15</x:v>
      </x:c>
      <x:c r="B5359" s="114" t="str">
        <x:v>K37</x:v>
      </x:c>
      <x:c r="C5359" s="114" t="str">
        <x:v>AMEL</x:v>
      </x:c>
      <x:c r="D5359" s="116" t="str">
        <x:v>=IF(O30="","",O30)</x:v>
      </x:c>
    </x:row>
    <x:row r="5360" ht="15" customHeight="1">
      <x:c r="A5360" s="112" t="str">
        <x:v>15</x:v>
      </x:c>
      <x:c r="B5360" s="114" t="str">
        <x:v>L37</x:v>
      </x:c>
      <x:c r="C5360" s="114" t="n">
        <x:v>5</x:v>
      </x:c>
      <x:c r="D5360" s="116"/>
    </x:row>
    <x:row r="5361" ht="15" customHeight="1">
      <x:c r="A5361" s="112" t="str">
        <x:v>15</x:v>
      </x:c>
      <x:c r="B5361" s="114" t="str">
        <x:v>M37</x:v>
      </x:c>
      <x:c r="C5361" s="114" t="n">
        <x:v>5</x:v>
      </x:c>
      <x:c r="D5361" s="116"/>
    </x:row>
    <x:row r="5362" ht="15" customHeight="1">
      <x:c r="A5362" s="112" t="str">
        <x:v>15</x:v>
      </x:c>
      <x:c r="B5362" s="114" t="str">
        <x:v>N37</x:v>
      </x:c>
      <x:c r="C5362" s="114" t="n">
        <x:v>5</x:v>
      </x:c>
      <x:c r="D5362" s="116"/>
    </x:row>
    <x:row r="5363" ht="15" customHeight="1">
      <x:c r="A5363" s="112" t="str">
        <x:v>15</x:v>
      </x:c>
      <x:c r="B5363" s="114" t="str">
        <x:v>O37</x:v>
      </x:c>
      <x:c r="C5363" s="114" t="n">
        <x:v>5</x:v>
      </x:c>
      <x:c r="D5363" s="116"/>
    </x:row>
    <x:row r="5364" ht="15" customHeight="1">
      <x:c r="A5364" s="112" t="str">
        <x:v>15</x:v>
      </x:c>
      <x:c r="B5364" s="114" t="str">
        <x:v>P37</x:v>
      </x:c>
      <x:c r="C5364" s="114" t="n">
        <x:v>4</x:v>
      </x:c>
      <x:c r="D5364" s="116"/>
    </x:row>
    <x:row r="5365" ht="15" customHeight="1">
      <x:c r="A5365" s="112" t="str">
        <x:v>15</x:v>
      </x:c>
      <x:c r="B5365" s="114" t="str">
        <x:v>AC37</x:v>
      </x:c>
      <x:c r="C5365" s="114" t="n">
        <x:v>97</x:v>
      </x:c>
      <x:c r="D5365" s="116" t="str">
        <x:v>=IF(AG37="","",IF(COUNT(L37:P37)&lt;5,"",L37/5*20+M37/5*25+N37/5*25+O37/5*15+P37/5*15))</x:v>
      </x:c>
    </x:row>
    <x:row r="5366" ht="15" customHeight="1">
      <x:c r="A5366" s="112" t="str">
        <x:v>15</x:v>
      </x:c>
      <x:c r="B5366" s="114" t="str">
        <x:v>AD37</x:v>
      </x:c>
      <x:c r="C5366" s="114" t="str">
        <x:v>Sangat Baik</x:v>
      </x:c>
      <x:c r="D5366" s="116" t="str">
        <x:v>=IF(AC37="","",IF(AC37&gt;=90,"Sangat Baik",IF(AC37&gt;=80,"Baik",IF(AC37&gt;=70,"Coaching","Underperform"))))</x:v>
      </x:c>
    </x:row>
    <x:row r="5367" ht="15" customHeight="1">
      <x:c r="A5367" s="112" t="str">
        <x:v>15</x:v>
      </x:c>
      <x:c r="B5367" s="114" t="str">
        <x:v>AE37</x:v>
      </x:c>
      <x:c r="C5367" s="114" t="str">
        <x:v>Admin/CS</x:v>
      </x:c>
      <x:c r="D5367" s="116" t="str">
        <x:v>=IF(AG37="","",IF(OR(AG37="INDAH",AG37="ADDEL",AG37="AMEL",AG37="PENTIL",AG37="JIJANG"),"Admin/CS","Fotografer"))</x:v>
      </x:c>
    </x:row>
    <x:row r="5368" ht="15" customHeight="1">
      <x:c r="A5368" s="112" t="str">
        <x:v>15</x:v>
      </x:c>
      <x:c r="B5368" s="114" t="str">
        <x:v>AF37</x:v>
      </x:c>
      <x:c r="C5368" s="114" t="n">
        <x:v>1</x:v>
      </x:c>
      <x:c r="D5368" s="116" t="str">
        <x:v>=IF(OR(AG37="",COUNT(L37:P37)&lt;5),"",1)</x:v>
      </x:c>
    </x:row>
    <x:row r="5369" ht="15" customHeight="1">
      <x:c r="A5369" s="112" t="str">
        <x:v>15</x:v>
      </x:c>
      <x:c r="B5369" s="114" t="str">
        <x:v>AG37</x:v>
      </x:c>
      <x:c r="C5369" s="114" t="str">
        <x:v>AMEL</x:v>
      </x:c>
      <x:c r="D5369" s="116" t="str">
        <x:v>=IFERROR(K37,"")</x:v>
      </x:c>
    </x:row>
    <x:row r="5370" ht="15" customHeight="1">
      <x:c r="A5370" s="112" t="str">
        <x:v>15</x:v>
      </x:c>
      <x:c r="B5370" s="114" t="str">
        <x:v>B38</x:v>
      </x:c>
      <x:c r="C5370" s="114" t="n">
        <x:v>10</x:v>
      </x:c>
      <x:c r="D5370" s="116"/>
    </x:row>
    <x:row r="5371" ht="15" customHeight="1">
      <x:c r="A5371" s="112" t="str">
        <x:v>15</x:v>
      </x:c>
      <x:c r="B5371" s="114" t="str">
        <x:v>K38</x:v>
      </x:c>
      <x:c r="C5371" s="114" t="str">
        <x:v>ADIF</x:v>
      </x:c>
      <x:c r="D5371" s="116" t="str">
        <x:v>=IF(O31="","",O31)</x:v>
      </x:c>
    </x:row>
    <x:row r="5372" ht="15" customHeight="1">
      <x:c r="A5372" s="112" t="str">
        <x:v>15</x:v>
      </x:c>
      <x:c r="B5372" s="114" t="str">
        <x:v>L38</x:v>
      </x:c>
      <x:c r="C5372" s="114" t="n">
        <x:v>5</x:v>
      </x:c>
      <x:c r="D5372" s="116"/>
    </x:row>
    <x:row r="5373" ht="15" customHeight="1">
      <x:c r="A5373" s="112" t="str">
        <x:v>15</x:v>
      </x:c>
      <x:c r="B5373" s="114" t="str">
        <x:v>M38</x:v>
      </x:c>
      <x:c r="C5373" s="114" t="n">
        <x:v>5</x:v>
      </x:c>
      <x:c r="D5373" s="116"/>
    </x:row>
    <x:row r="5374" ht="15" customHeight="1">
      <x:c r="A5374" s="112" t="str">
        <x:v>15</x:v>
      </x:c>
      <x:c r="B5374" s="114" t="str">
        <x:v>N38</x:v>
      </x:c>
      <x:c r="C5374" s="114" t="n">
        <x:v>5</x:v>
      </x:c>
      <x:c r="D5374" s="116"/>
    </x:row>
    <x:row r="5375" ht="15" customHeight="1">
      <x:c r="A5375" s="112" t="str">
        <x:v>15</x:v>
      </x:c>
      <x:c r="B5375" s="114" t="str">
        <x:v>O38</x:v>
      </x:c>
      <x:c r="C5375" s="114" t="n">
        <x:v>5</x:v>
      </x:c>
      <x:c r="D5375" s="116"/>
    </x:row>
    <x:row r="5376" ht="15" customHeight="1">
      <x:c r="A5376" s="112" t="str">
        <x:v>15</x:v>
      </x:c>
      <x:c r="B5376" s="114" t="str">
        <x:v>P38</x:v>
      </x:c>
      <x:c r="C5376" s="114" t="n">
        <x:v>5</x:v>
      </x:c>
      <x:c r="D5376" s="116"/>
    </x:row>
    <x:row r="5377" ht="15" customHeight="1">
      <x:c r="A5377" s="112" t="str">
        <x:v>15</x:v>
      </x:c>
      <x:c r="B5377" s="114" t="str">
        <x:v>AC38</x:v>
      </x:c>
      <x:c r="C5377" s="114" t="n">
        <x:v>100</x:v>
      </x:c>
      <x:c r="D5377" s="116" t="str">
        <x:v>=IF(AG38="","",IF(COUNT(L38:P38)&lt;5,"",L38/5*20+M38/5*25+N38/5*25+O38/5*15+P38/5*15))</x:v>
      </x:c>
    </x:row>
    <x:row r="5378" ht="15" customHeight="1">
      <x:c r="A5378" s="112" t="str">
        <x:v>15</x:v>
      </x:c>
      <x:c r="B5378" s="114" t="str">
        <x:v>AD38</x:v>
      </x:c>
      <x:c r="C5378" s="114" t="str">
        <x:v>Sangat Baik</x:v>
      </x:c>
      <x:c r="D5378" s="116" t="str">
        <x:v>=IF(AC38="","",IF(AC38&gt;=90,"Sangat Baik",IF(AC38&gt;=80,"Baik",IF(AC38&gt;=70,"Coaching","Underperform"))))</x:v>
      </x:c>
    </x:row>
    <x:row r="5379" ht="15" customHeight="1">
      <x:c r="A5379" s="112" t="str">
        <x:v>15</x:v>
      </x:c>
      <x:c r="B5379" s="114" t="str">
        <x:v>AE38</x:v>
      </x:c>
      <x:c r="C5379" s="114" t="str">
        <x:v>Fotografer</x:v>
      </x:c>
      <x:c r="D5379" s="116" t="str">
        <x:v>=IF(AG38="","",IF(OR(AG38="INDAH",AG38="ADDEL",AG38="AMEL",AG38="PENTIL",AG38="JIJANG"),"Admin/CS","Fotografer"))</x:v>
      </x:c>
    </x:row>
    <x:row r="5380" ht="15" customHeight="1">
      <x:c r="A5380" s="112" t="str">
        <x:v>15</x:v>
      </x:c>
      <x:c r="B5380" s="114" t="str">
        <x:v>AF38</x:v>
      </x:c>
      <x:c r="C5380" s="114" t="n">
        <x:v>1</x:v>
      </x:c>
      <x:c r="D5380" s="116" t="str">
        <x:v>=IF(OR(AG38="",COUNT(L38:P38)&lt;5),"",1)</x:v>
      </x:c>
    </x:row>
    <x:row r="5381" ht="15" customHeight="1">
      <x:c r="A5381" s="112" t="str">
        <x:v>15</x:v>
      </x:c>
      <x:c r="B5381" s="114" t="str">
        <x:v>AG38</x:v>
      </x:c>
      <x:c r="C5381" s="114" t="str">
        <x:v>ADIF</x:v>
      </x:c>
      <x:c r="D5381" s="116" t="str">
        <x:v>=IFERROR(K38,"")</x:v>
      </x:c>
    </x:row>
    <x:row r="5382" ht="15" customHeight="1">
      <x:c r="A5382" s="112" t="str">
        <x:v>15</x:v>
      </x:c>
      <x:c r="B5382" s="114" t="str">
        <x:v>B39</x:v>
      </x:c>
      <x:c r="C5382" s="114" t="n">
        <x:v>11</x:v>
      </x:c>
      <x:c r="D5382" s="116"/>
    </x:row>
    <x:row r="5383" ht="15" customHeight="1">
      <x:c r="A5383" s="112" t="str">
        <x:v>15</x:v>
      </x:c>
      <x:c r="B5383" s="114" t="str">
        <x:v>K39</x:v>
      </x:c>
      <x:c r="C5383" s="114" t="str">
        <x:v>SAKA</x:v>
      </x:c>
      <x:c r="D5383" s="116" t="str">
        <x:v>=IF(O32="","",O32)</x:v>
      </x:c>
    </x:row>
    <x:row r="5384" ht="15" customHeight="1">
      <x:c r="A5384" s="112" t="str">
        <x:v>15</x:v>
      </x:c>
      <x:c r="B5384" s="114" t="str">
        <x:v>L39</x:v>
      </x:c>
      <x:c r="C5384" s="114" t="n">
        <x:v>5</x:v>
      </x:c>
      <x:c r="D5384" s="116"/>
    </x:row>
    <x:row r="5385" ht="15" customHeight="1">
      <x:c r="A5385" s="112" t="str">
        <x:v>15</x:v>
      </x:c>
      <x:c r="B5385" s="114" t="str">
        <x:v>M39</x:v>
      </x:c>
      <x:c r="C5385" s="114" t="n">
        <x:v>5</x:v>
      </x:c>
      <x:c r="D5385" s="116"/>
    </x:row>
    <x:row r="5386" ht="15" customHeight="1">
      <x:c r="A5386" s="112" t="str">
        <x:v>15</x:v>
      </x:c>
      <x:c r="B5386" s="114" t="str">
        <x:v>N39</x:v>
      </x:c>
      <x:c r="C5386" s="114" t="n">
        <x:v>5</x:v>
      </x:c>
      <x:c r="D5386" s="116"/>
    </x:row>
    <x:row r="5387" ht="15" customHeight="1">
      <x:c r="A5387" s="112" t="str">
        <x:v>15</x:v>
      </x:c>
      <x:c r="B5387" s="114" t="str">
        <x:v>O39</x:v>
      </x:c>
      <x:c r="C5387" s="114" t="n">
        <x:v>5</x:v>
      </x:c>
      <x:c r="D5387" s="116"/>
    </x:row>
    <x:row r="5388" ht="15" customHeight="1">
      <x:c r="A5388" s="112" t="str">
        <x:v>15</x:v>
      </x:c>
      <x:c r="B5388" s="114" t="str">
        <x:v>P39</x:v>
      </x:c>
      <x:c r="C5388" s="114" t="n">
        <x:v>4</x:v>
      </x:c>
      <x:c r="D5388" s="116"/>
    </x:row>
    <x:row r="5389" ht="15" customHeight="1">
      <x:c r="A5389" s="112" t="str">
        <x:v>15</x:v>
      </x:c>
      <x:c r="B5389" s="114" t="str">
        <x:v>AC39</x:v>
      </x:c>
      <x:c r="C5389" s="114" t="n">
        <x:v>97</x:v>
      </x:c>
      <x:c r="D5389" s="116" t="str">
        <x:v>=IF(AG39="","",IF(COUNT(L39:P39)&lt;5,"",L39/5*20+M39/5*25+N39/5*25+O39/5*15+P39/5*15))</x:v>
      </x:c>
    </x:row>
    <x:row r="5390" ht="15" customHeight="1">
      <x:c r="A5390" s="112" t="str">
        <x:v>15</x:v>
      </x:c>
      <x:c r="B5390" s="114" t="str">
        <x:v>AD39</x:v>
      </x:c>
      <x:c r="C5390" s="114" t="str">
        <x:v>Sangat Baik</x:v>
      </x:c>
      <x:c r="D5390" s="116" t="str">
        <x:v>=IF(AC39="","",IF(AC39&gt;=90,"Sangat Baik",IF(AC39&gt;=80,"Baik",IF(AC39&gt;=70,"Coaching","Underperform"))))</x:v>
      </x:c>
    </x:row>
    <x:row r="5391" ht="15" customHeight="1">
      <x:c r="A5391" s="112" t="str">
        <x:v>15</x:v>
      </x:c>
      <x:c r="B5391" s="114" t="str">
        <x:v>AE39</x:v>
      </x:c>
      <x:c r="C5391" s="114" t="str">
        <x:v>Fotografer</x:v>
      </x:c>
      <x:c r="D5391" s="116" t="str">
        <x:v>=IF(AG39="","",IF(OR(AG39="INDAH",AG39="ADDEL",AG39="AMEL",AG39="PENTIL",AG39="JIJANG"),"Admin/CS","Fotografer"))</x:v>
      </x:c>
    </x:row>
    <x:row r="5392" ht="15" customHeight="1">
      <x:c r="A5392" s="112" t="str">
        <x:v>15</x:v>
      </x:c>
      <x:c r="B5392" s="114" t="str">
        <x:v>AF39</x:v>
      </x:c>
      <x:c r="C5392" s="114" t="n">
        <x:v>1</x:v>
      </x:c>
      <x:c r="D5392" s="116" t="str">
        <x:v>=IF(OR(AG39="",COUNT(L39:P39)&lt;5),"",1)</x:v>
      </x:c>
    </x:row>
    <x:row r="5393" ht="15" customHeight="1">
      <x:c r="A5393" s="112" t="str">
        <x:v>15</x:v>
      </x:c>
      <x:c r="B5393" s="114" t="str">
        <x:v>AG39</x:v>
      </x:c>
      <x:c r="C5393" s="114" t="str">
        <x:v>SAKA</x:v>
      </x:c>
      <x:c r="D5393" s="116" t="str">
        <x:v>=IFERROR(K39,"")</x:v>
      </x:c>
    </x:row>
    <x:row r="5394" ht="15" customHeight="1">
      <x:c r="A5394" s="112" t="str">
        <x:v>15</x:v>
      </x:c>
      <x:c r="B5394" s="114" t="str">
        <x:v>D40</x:v>
      </x:c>
      <x:c r="C5394" s="114" t="n">
        <x:v>475000</x:v>
      </x:c>
      <x:c r="D5394" s="116" t="str">
        <x:v>=SUM(D29:D39)</x:v>
      </x:c>
    </x:row>
    <x:row r="5395" ht="15" customHeight="1">
      <x:c r="A5395" s="112" t="str">
        <x:v>15</x:v>
      </x:c>
      <x:c r="B5395" s="114" t="str">
        <x:v>AC40</x:v>
      </x:c>
      <x:c r="C5395" s="114"/>
      <x:c r="D5395" s="116" t="str">
        <x:v>=IF(AG40="","",IF(COUNT(L40:P40)&lt;5,"",L40/5*20+M40/5*25+N40/5*25+O40/5*15+P40/5*15))</x:v>
      </x:c>
    </x:row>
    <x:row r="5396" ht="15" customHeight="1">
      <x:c r="A5396" s="112" t="str">
        <x:v>15</x:v>
      </x:c>
      <x:c r="B5396" s="114" t="str">
        <x:v>AD40</x:v>
      </x:c>
      <x:c r="C5396" s="114"/>
      <x:c r="D5396" s="116" t="str">
        <x:v>=IF(AC40="","",IF(AC40&gt;=90,"Sangat Baik",IF(AC40&gt;=80,"Baik",IF(AC40&gt;=70,"Coaching","Underperform"))))</x:v>
      </x:c>
    </x:row>
    <x:row r="5397" ht="15" customHeight="1">
      <x:c r="A5397" s="112" t="str">
        <x:v>15</x:v>
      </x:c>
      <x:c r="B5397" s="114" t="str">
        <x:v>AE40</x:v>
      </x:c>
      <x:c r="C5397" s="114"/>
      <x:c r="D5397" s="116" t="str">
        <x:v>=IF(AG40="","",IF(OR(AG40="INDAH",AG40="ADDEL",AG40="AMEL",AG40="PENTIL",AG40="JIJANG"),"Admin/CS","Fotografer"))</x:v>
      </x:c>
    </x:row>
    <x:row r="5398" ht="15" customHeight="1">
      <x:c r="A5398" s="112" t="str">
        <x:v>15</x:v>
      </x:c>
      <x:c r="B5398" s="114" t="str">
        <x:v>AF40</x:v>
      </x:c>
      <x:c r="C5398" s="114"/>
      <x:c r="D5398" s="116" t="str">
        <x:v>=IF(OR(AG40="",COUNT(L40:P40)&lt;5),"",1)</x:v>
      </x:c>
    </x:row>
    <x:row r="5399" ht="15" customHeight="1">
      <x:c r="A5399" s="112" t="str">
        <x:v>15</x:v>
      </x:c>
      <x:c r="B5399" s="114" t="str">
        <x:v>AG40</x:v>
      </x:c>
      <x:c r="C5399" s="114"/>
      <x:c r="D5399" s="116" t="str">
        <x:v>=IFERROR(K40,"")</x:v>
      </x:c>
    </x:row>
    <x:row r="5400" ht="15" customHeight="1">
      <x:c r="A5400" s="112" t="str">
        <x:v>15</x:v>
      </x:c>
      <x:c r="B5400" s="114" t="str">
        <x:v>AC41</x:v>
      </x:c>
      <x:c r="C5400" s="114"/>
      <x:c r="D5400" s="116" t="str">
        <x:v>=IF(AG41="","",IF(COUNT(L41:P41)&lt;5,"",L41/5*20+M41/5*25+N41/5*25+O41/5*15+P41/5*15))</x:v>
      </x:c>
    </x:row>
    <x:row r="5401" ht="15" customHeight="1">
      <x:c r="A5401" s="112" t="str">
        <x:v>15</x:v>
      </x:c>
      <x:c r="B5401" s="114" t="str">
        <x:v>AD41</x:v>
      </x:c>
      <x:c r="C5401" s="114"/>
      <x:c r="D5401" s="116" t="str">
        <x:v>=IF(AC41="","",IF(AC41&gt;=90,"Sangat Baik",IF(AC41&gt;=80,"Baik",IF(AC41&gt;=70,"Coaching","Underperform"))))</x:v>
      </x:c>
    </x:row>
    <x:row r="5402" ht="15" customHeight="1">
      <x:c r="A5402" s="112" t="str">
        <x:v>15</x:v>
      </x:c>
      <x:c r="B5402" s="114" t="str">
        <x:v>AE41</x:v>
      </x:c>
      <x:c r="C5402" s="114"/>
      <x:c r="D5402" s="116" t="str">
        <x:v>=IF(AG41="","",IF(OR(AG41="INDAH",AG41="ADDEL",AG41="AMEL",AG41="PENTIL",AG41="JIJANG"),"Admin/CS","Fotografer"))</x:v>
      </x:c>
    </x:row>
    <x:row r="5403" ht="15" customHeight="1">
      <x:c r="A5403" s="112" t="str">
        <x:v>15</x:v>
      </x:c>
      <x:c r="B5403" s="114" t="str">
        <x:v>AF41</x:v>
      </x:c>
      <x:c r="C5403" s="114"/>
      <x:c r="D5403" s="116" t="str">
        <x:v>=IF(OR(AG41="",COUNT(L41:P41)&lt;5),"",1)</x:v>
      </x:c>
    </x:row>
    <x:row r="5404" ht="15" customHeight="1">
      <x:c r="A5404" s="112" t="str">
        <x:v>15</x:v>
      </x:c>
      <x:c r="B5404" s="114" t="str">
        <x:v>AG41</x:v>
      </x:c>
      <x:c r="C5404" s="114"/>
      <x:c r="D5404" s="116" t="str">
        <x:v>=IFERROR(K41,"")</x:v>
      </x:c>
    </x:row>
    <x:row r="5405" ht="15" customHeight="1">
      <x:c r="A5405" s="112" t="str">
        <x:v>15</x:v>
      </x:c>
      <x:c r="B5405" s="114" t="str">
        <x:v>K42</x:v>
      </x:c>
      <x:c r="C5405" s="114" t="str">
        <x:v>Skala: 1 Sangat Kurang | 2 Kurang | 3 Cukup | 4 Baik | 5 Sangat Baik | Jika Nama kosong, 4 baris pertama otomatis mengikuti urutan Shift</x:v>
      </x:c>
      <x:c r="D5405" s="116"/>
    </x:row>
    <x:row r="5406" ht="15" customHeight="1">
      <x:c r="A5406" s="112" t="str">
        <x:v>15</x:v>
      </x:c>
      <x:c r="B5406" s="114" t="str">
        <x:v>K44</x:v>
      </x:c>
      <x:c r="C5406" s="114" t="str">
        <x:v>ADMIN FOLLOW-UP</x:v>
      </x:c>
      <x:c r="D5406" s="116"/>
    </x:row>
    <x:row r="5407" ht="15" customHeight="1">
      <x:c r="A5407" s="112" t="str">
        <x:v>15</x:v>
      </x:c>
      <x:c r="B5407" s="114" t="str">
        <x:v>K45</x:v>
      </x:c>
      <x:c r="C5407" s="114" t="str">
        <x:v>Admin</x:v>
      </x:c>
      <x:c r="D5407" s="116"/>
    </x:row>
    <x:row r="5408" ht="15" customHeight="1">
      <x:c r="A5408" s="112" t="str">
        <x:v>15</x:v>
      </x:c>
      <x:c r="B5408" s="114" t="str">
        <x:v>L45</x:v>
      </x:c>
      <x:c r="C5408" s="114" t="str">
        <x:v>Saving Contact</x:v>
      </x:c>
      <x:c r="D5408" s="116"/>
    </x:row>
    <x:row r="5409" ht="15" customHeight="1">
      <x:c r="A5409" s="112" t="str">
        <x:v>15</x:v>
      </x:c>
      <x:c r="B5409" s="114" t="str">
        <x:v>M45</x:v>
      </x:c>
      <x:c r="C5409" s="114" t="str">
        <x:v>Reminder</x:v>
      </x:c>
      <x:c r="D5409" s="116"/>
    </x:row>
    <x:row r="5410" ht="15" customHeight="1">
      <x:c r="A5410" s="112" t="str">
        <x:v>15</x:v>
      </x:c>
      <x:c r="B5410" s="114" t="str">
        <x:v>N45</x:v>
      </x:c>
      <x:c r="C5410" s="114" t="str">
        <x:v>Direct RO</x:v>
      </x:c>
      <x:c r="D5410" s="116"/>
    </x:row>
    <x:row r="5411" ht="15" customHeight="1">
      <x:c r="A5411" s="112" t="str">
        <x:v>15</x:v>
      </x:c>
      <x:c r="B5411" s="114" t="str">
        <x:v>K46</x:v>
      </x:c>
      <x:c r="C5411" s="114" t="str">
        <x:v>INDAH</x:v>
      </x:c>
      <x:c r="D5411" s="116" t="str">
        <x:v>=IF(O29="","",O29)</x:v>
      </x:c>
    </x:row>
    <x:row r="5412" ht="15" customHeight="1">
      <x:c r="A5412" s="112" t="str">
        <x:v>15</x:v>
      </x:c>
      <x:c r="B5412" s="114" t="str">
        <x:v>L46</x:v>
      </x:c>
      <x:c r="C5412" s="114" t="n">
        <x:v>9</x:v>
      </x:c>
      <x:c r="D5412" s="116"/>
    </x:row>
    <x:row r="5413" ht="15" customHeight="1">
      <x:c r="A5413" s="112" t="str">
        <x:v>15</x:v>
      </x:c>
      <x:c r="B5413" s="114" t="str">
        <x:v>N46</x:v>
      </x:c>
      <x:c r="C5413" s="114" t="n">
        <x:v>30</x:v>
      </x:c>
      <x:c r="D5413" s="116"/>
    </x:row>
    <x:row r="5414" ht="15" customHeight="1">
      <x:c r="A5414" s="112" t="str">
        <x:v>15</x:v>
      </x:c>
      <x:c r="B5414" s="114" t="str">
        <x:v>K47</x:v>
      </x:c>
      <x:c r="C5414" s="114" t="str">
        <x:v>AMEL</x:v>
      </x:c>
      <x:c r="D5414" s="116" t="str">
        <x:v>=IF(O30="","",O30)</x:v>
      </x:c>
    </x:row>
    <x:row r="5415" ht="15" customHeight="1">
      <x:c r="A5415" s="112" t="str">
        <x:v>15</x:v>
      </x:c>
      <x:c r="B5415" s="114" t="str">
        <x:v>L47</x:v>
      </x:c>
      <x:c r="C5415" s="114" t="n">
        <x:v>4</x:v>
      </x:c>
      <x:c r="D5415" s="116"/>
    </x:row>
    <x:row r="5416" ht="15" customHeight="1">
      <x:c r="A5416" s="112" t="str">
        <x:v>15</x:v>
      </x:c>
      <x:c r="B5416" s="114" t="str">
        <x:v>N47</x:v>
      </x:c>
      <x:c r="C5416" s="114" t="n">
        <x:v>31</x:v>
      </x:c>
      <x:c r="D5416" s="116"/>
    </x:row>
    <x:row r="5417" ht="15" customHeight="1">
      <x:c r="A5417" s="112" t="str">
        <x:v>15</x:v>
      </x:c>
      <x:c r="B5417" s="114" t="str">
        <x:v>K49</x:v>
      </x:c>
      <x:c r="C5417" s="114" t="str">
        <x:v>TODAY | LEADS &amp; TRANSAKSI</x:v>
      </x:c>
      <x:c r="D5417" s="116"/>
    </x:row>
    <x:row r="5418" ht="15" customHeight="1">
      <x:c r="A5418" s="112" t="str">
        <x:v>15</x:v>
      </x:c>
      <x:c r="B5418" s="114" t="str">
        <x:v>K50</x:v>
      </x:c>
      <x:c r="C5418" s="114" t="str">
        <x:v>Leads</x:v>
      </x:c>
      <x:c r="D5418" s="116"/>
    </x:row>
    <x:row r="5419" ht="15" customHeight="1">
      <x:c r="A5419" s="112" t="str">
        <x:v>15</x:v>
      </x:c>
      <x:c r="B5419" s="114" t="str">
        <x:v>M50</x:v>
      </x:c>
      <x:c r="C5419" s="114" t="n">
        <x:v>36</x:v>
      </x:c>
      <x:c r="D5419" s="116"/>
    </x:row>
    <x:row r="5420" ht="15" customHeight="1">
      <x:c r="A5420" s="112" t="str">
        <x:v>15</x:v>
      </x:c>
      <x:c r="B5420" s="114" t="str">
        <x:v>K51</x:v>
      </x:c>
      <x:c r="C5420" s="114" t="str">
        <x:v>Total DP</x:v>
      </x:c>
      <x:c r="D5420" s="116"/>
    </x:row>
    <x:row r="5421" ht="15" customHeight="1">
      <x:c r="A5421" s="112" t="str">
        <x:v>15</x:v>
      </x:c>
      <x:c r="B5421" s="114" t="str">
        <x:v>M51</x:v>
      </x:c>
      <x:c r="C5421" s="114" t="n">
        <x:v>13</x:v>
      </x:c>
      <x:c r="D5421" s="116" t="str">
        <x:v>=COUNTIF($I$4:$I$27,"DP")</x:v>
      </x:c>
    </x:row>
    <x:row r="5422" ht="15" customHeight="1">
      <x:c r="A5422" s="112" t="str">
        <x:v>15</x:v>
      </x:c>
      <x:c r="B5422" s="114" t="str">
        <x:v>K52</x:v>
      </x:c>
      <x:c r="C5422" s="114" t="str">
        <x:v>Sesi Foto</x:v>
      </x:c>
      <x:c r="D5422" s="116"/>
    </x:row>
    <x:row r="5423" ht="15" customHeight="1">
      <x:c r="A5423" s="112" t="str">
        <x:v>15</x:v>
      </x:c>
      <x:c r="B5423" s="114" t="str">
        <x:v>M52</x:v>
      </x:c>
      <x:c r="C5423" s="114" t="n">
        <x:v>6</x:v>
      </x:c>
      <x:c r="D5423" s="116" t="str">
        <x:v>=COUNTIFS($I$4:$I$27,"&lt;&gt;DP",$I$4:$I$27,"&lt;&gt;")</x:v>
      </x:c>
    </x:row>
    <x:row r="5424" ht="15" customHeight="1">
      <x:c r="A5424" s="112" t="str">
        <x:v>15</x:v>
      </x:c>
      <x:c r="B5424" s="114" t="str">
        <x:v>K53</x:v>
      </x:c>
      <x:c r="C5424" s="114" t="str">
        <x:v>Jumlah Transaksi Harian</x:v>
      </x:c>
      <x:c r="D5424" s="116"/>
    </x:row>
    <x:row r="5425" ht="15" customHeight="1">
      <x:c r="A5425" s="112" t="str">
        <x:v>15</x:v>
      </x:c>
      <x:c r="B5425" s="114" t="str">
        <x:v>M53</x:v>
      </x:c>
      <x:c r="C5425" s="114" t="n">
        <x:v>19</x:v>
      </x:c>
      <x:c r="D5425" s="116" t="str">
        <x:v>=M51+M52</x:v>
      </x:c>
    </x:row>
    <x:row r="5426" ht="15" customHeight="1">
      <x:c r="A5426" s="112" t="str">
        <x:v>15</x:v>
      </x:c>
      <x:c r="B5426" s="114" t="str">
        <x:v>K54</x:v>
      </x:c>
      <x:c r="C5426" s="114" t="str">
        <x:v>Conversion Rate</x:v>
      </x:c>
      <x:c r="D5426" s="116"/>
    </x:row>
    <x:row r="5427" ht="15" customHeight="1">
      <x:c r="A5427" s="112" t="str">
        <x:v>15</x:v>
      </x:c>
      <x:c r="B5427" s="114" t="str">
        <x:v>M54</x:v>
      </x:c>
      <x:c r="C5427" s="114" t="n">
        <x:v>0.3611111111</x:v>
      </x:c>
      <x:c r="D5427" s="116" t="str">
        <x:v>=IF(OR(M50="",M50=0),"",M51/M50)</x:v>
      </x:c>
    </x:row>
    <x:row r="5428" ht="15" customHeight="1">
      <x:c r="A5428" s="112" t="str">
        <x:v>16</x:v>
      </x:c>
      <x:c r="B5428" s="114" t="str">
        <x:v>B2</x:v>
      </x:c>
      <x:c r="C5428" s="114" t="str">
        <x:v>No</x:v>
      </x:c>
      <x:c r="D5428" s="116"/>
    </x:row>
    <x:row r="5429" ht="15" customHeight="1">
      <x:c r="A5429" s="112" t="str">
        <x:v>16</x:v>
      </x:c>
      <x:c r="B5429" s="114" t="str">
        <x:v>C2</x:v>
      </x:c>
      <x:c r="C5429" s="114" t="str">
        <x:v>Nama</x:v>
      </x:c>
      <x:c r="D5429" s="116"/>
    </x:row>
    <x:row r="5430" ht="15" customHeight="1">
      <x:c r="A5430" s="112" t="str">
        <x:v>16</x:v>
      </x:c>
      <x:c r="B5430" s="114" t="str">
        <x:v>D2</x:v>
      </x:c>
      <x:c r="C5430" s="114" t="str">
        <x:v>Paket</x:v>
      </x:c>
      <x:c r="D5430" s="116"/>
    </x:row>
    <x:row r="5431" ht="15" customHeight="1">
      <x:c r="A5431" s="112" t="str">
        <x:v>16</x:v>
      </x:c>
      <x:c r="B5431" s="114" t="str">
        <x:v>E2</x:v>
      </x:c>
      <x:c r="C5431" s="114" t="str">
        <x:v>Q</x:v>
      </x:c>
      <x:c r="D5431" s="116"/>
    </x:row>
    <x:row r="5432" ht="15" customHeight="1">
      <x:c r="A5432" s="112" t="str">
        <x:v>16</x:v>
      </x:c>
      <x:c r="B5432" s="114" t="str">
        <x:v>F2</x:v>
      </x:c>
      <x:c r="C5432" s="114" t="str">
        <x:v>Tanggal Foto</x:v>
      </x:c>
      <x:c r="D5432" s="116"/>
    </x:row>
    <x:row r="5433" ht="15" customHeight="1">
      <x:c r="A5433" s="112" t="str">
        <x:v>16</x:v>
      </x:c>
      <x:c r="B5433" s="114" t="str">
        <x:v>G2</x:v>
      </x:c>
      <x:c r="C5433" s="114" t="str">
        <x:v>Pemasukan</x:v>
      </x:c>
      <x:c r="D5433" s="116"/>
    </x:row>
    <x:row r="5434" ht="15" customHeight="1">
      <x:c r="A5434" s="112" t="str">
        <x:v>16</x:v>
      </x:c>
      <x:c r="B5434" s="114" t="str">
        <x:v>I2</x:v>
      </x:c>
      <x:c r="C5434" s="114" t="str">
        <x:v>Keterangan</x:v>
      </x:c>
      <x:c r="D5434" s="116"/>
    </x:row>
    <x:row r="5435" ht="15" customHeight="1">
      <x:c r="A5435" s="112" t="str">
        <x:v>16</x:v>
      </x:c>
      <x:c r="B5435" s="114" t="str">
        <x:v>L2</x:v>
      </x:c>
      <x:c r="C5435" s="114" t="str">
        <x:v>Admin</x:v>
      </x:c>
      <x:c r="D5435" s="116"/>
    </x:row>
    <x:row r="5436" ht="15" customHeight="1">
      <x:c r="A5436" s="112" t="str">
        <x:v>16</x:v>
      </x:c>
      <x:c r="B5436" s="114" t="str">
        <x:v>M2</x:v>
      </x:c>
      <x:c r="C5436" s="114" t="str">
        <x:v>Fotogarfer</x:v>
      </x:c>
      <x:c r="D5436" s="116"/>
    </x:row>
    <x:row r="5437" ht="15" customHeight="1">
      <x:c r="A5437" s="112" t="str">
        <x:v>16</x:v>
      </x:c>
      <x:c r="B5437" s="114" t="str">
        <x:v>N2</x:v>
      </x:c>
      <x:c r="C5437" s="114" t="str">
        <x:v>Post Prod</x:v>
      </x:c>
      <x:c r="D5437" s="116"/>
    </x:row>
    <x:row r="5438" ht="15" customHeight="1">
      <x:c r="A5438" s="112" t="str">
        <x:v>16</x:v>
      </x:c>
      <x:c r="B5438" s="114" t="str">
        <x:v>G3</x:v>
      </x:c>
      <x:c r="C5438" s="114" t="str">
        <x:v>Cash</x:v>
      </x:c>
      <x:c r="D5438" s="116"/>
    </x:row>
    <x:row r="5439" ht="15" customHeight="1">
      <x:c r="A5439" s="112" t="str">
        <x:v>16</x:v>
      </x:c>
      <x:c r="B5439" s="114" t="str">
        <x:v>H3</x:v>
      </x:c>
      <x:c r="C5439" s="114" t="str">
        <x:v>Transfer</x:v>
      </x:c>
      <x:c r="D5439" s="116"/>
    </x:row>
    <x:row r="5440" ht="15" customHeight="1">
      <x:c r="A5440" s="112" t="str">
        <x:v>16</x:v>
      </x:c>
      <x:c r="B5440" s="114" t="str">
        <x:v>I3</x:v>
      </x:c>
      <x:c r="C5440" s="114" t="str">
        <x:v>Pembayaran</x:v>
      </x:c>
      <x:c r="D5440" s="116"/>
    </x:row>
    <x:row r="5441" ht="15" customHeight="1">
      <x:c r="A5441" s="112" t="str">
        <x:v>16</x:v>
      </x:c>
      <x:c r="B5441" s="114" t="str">
        <x:v>J3</x:v>
      </x:c>
      <x:c r="C5441" s="114" t="str">
        <x:v>All File</x:v>
      </x:c>
      <x:c r="D5441" s="116"/>
    </x:row>
    <x:row r="5442" ht="15" customHeight="1">
      <x:c r="A5442" s="112" t="str">
        <x:v>16</x:v>
      </x:c>
      <x:c r="B5442" s="114" t="str">
        <x:v>K3</x:v>
      </x:c>
      <x:c r="C5442" s="114" t="str">
        <x:v>File Edit </x:v>
      </x:c>
      <x:c r="D5442" s="116"/>
    </x:row>
    <x:row r="5443" ht="15" customHeight="1">
      <x:c r="A5443" s="112" t="str">
        <x:v>16</x:v>
      </x:c>
      <x:c r="B5443" s="114" t="str">
        <x:v>N3</x:v>
      </x:c>
      <x:c r="C5443" s="114" t="str">
        <x:v>Editan/FG</x:v>
      </x:c>
      <x:c r="D5443" s="116"/>
    </x:row>
    <x:row r="5444" ht="15" customHeight="1">
      <x:c r="A5444" s="112" t="str">
        <x:v>16</x:v>
      </x:c>
      <x:c r="B5444" s="114" t="str">
        <x:v>O3</x:v>
      </x:c>
      <x:c r="C5444" s="114" t="str">
        <x:v>Cetakan/Fame</x:v>
      </x:c>
      <x:c r="D5444" s="116"/>
    </x:row>
    <x:row r="5445" ht="15" customHeight="1">
      <x:c r="A5445" s="112" t="str">
        <x:v>16</x:v>
      </x:c>
      <x:c r="B5445" s="114" t="str">
        <x:v>P3</x:v>
      </x:c>
      <x:c r="C5445" s="114" t="str">
        <x:v>Diambil/Date</x:v>
      </x:c>
      <x:c r="D5445" s="116"/>
    </x:row>
    <x:row r="5446" ht="15" customHeight="1">
      <x:c r="A5446" s="112" t="str">
        <x:v>16</x:v>
      </x:c>
      <x:c r="B5446" s="114" t="str">
        <x:v>B4</x:v>
      </x:c>
      <x:c r="C5446" s="114" t="n">
        <x:v>1</x:v>
      </x:c>
      <x:c r="D5446" s="116"/>
    </x:row>
    <x:row r="5447" ht="15" customHeight="1">
      <x:c r="A5447" s="112" t="str">
        <x:v>16</x:v>
      </x:c>
      <x:c r="B5447" s="114" t="str">
        <x:v>C4</x:v>
      </x:c>
      <x:c r="C5447" s="114" t="str">
        <x:v>Wasis Rifky</x:v>
      </x:c>
      <x:c r="D5447" s="116"/>
    </x:row>
    <x:row r="5448" ht="15" customHeight="1">
      <x:c r="A5448" s="112" t="str">
        <x:v>16</x:v>
      </x:c>
      <x:c r="B5448" s="114" t="str">
        <x:v>D4</x:v>
      </x:c>
      <x:c r="C5448" s="114" t="str">
        <x:v>Graduation</x:v>
      </x:c>
      <x:c r="D5448" s="116"/>
    </x:row>
    <x:row r="5449" ht="15" customHeight="1">
      <x:c r="A5449" s="112" t="str">
        <x:v>16</x:v>
      </x:c>
      <x:c r="B5449" s="114" t="str">
        <x:v>F4</x:v>
      </x:c>
      <x:c r="C5449" s="114" t="str">
        <x:v>2026-09-22T00:00:00</x:v>
      </x:c>
      <x:c r="D5449" s="116"/>
    </x:row>
    <x:row r="5450" ht="15" customHeight="1">
      <x:c r="A5450" s="112" t="str">
        <x:v>16</x:v>
      </x:c>
      <x:c r="B5450" s="114" t="str">
        <x:v>H4</x:v>
      </x:c>
      <x:c r="C5450" s="114" t="n">
        <x:v>100000</x:v>
      </x:c>
      <x:c r="D5450" s="116"/>
    </x:row>
    <x:row r="5451" ht="15" customHeight="1">
      <x:c r="A5451" s="112" t="str">
        <x:v>16</x:v>
      </x:c>
      <x:c r="B5451" s="114" t="str">
        <x:v>I4</x:v>
      </x:c>
      <x:c r="C5451" s="114" t="str">
        <x:v>DP</x:v>
      </x:c>
      <x:c r="D5451" s="116"/>
    </x:row>
    <x:row r="5452" ht="15" customHeight="1">
      <x:c r="A5452" s="112" t="str">
        <x:v>16</x:v>
      </x:c>
      <x:c r="B5452" s="114" t="str">
        <x:v>L4</x:v>
      </x:c>
      <x:c r="C5452" s="114" t="str">
        <x:v>INDAH</x:v>
      </x:c>
      <x:c r="D5452" s="116"/>
    </x:row>
    <x:row r="5453" ht="15" customHeight="1">
      <x:c r="A5453" s="112" t="str">
        <x:v>16</x:v>
      </x:c>
      <x:c r="B5453" s="114" t="str">
        <x:v>B5</x:v>
      </x:c>
      <x:c r="C5453" s="114" t="n">
        <x:v>2</x:v>
      </x:c>
      <x:c r="D5453" s="116"/>
    </x:row>
    <x:row r="5454" ht="15" customHeight="1">
      <x:c r="A5454" s="112" t="str">
        <x:v>16</x:v>
      </x:c>
      <x:c r="B5454" s="114" t="str">
        <x:v>C5</x:v>
      </x:c>
      <x:c r="C5454" s="114" t="str">
        <x:v>Sultan Athar Pasha</x:v>
      </x:c>
      <x:c r="D5454" s="116"/>
    </x:row>
    <x:row r="5455" ht="15" customHeight="1">
      <x:c r="A5455" s="112" t="str">
        <x:v>16</x:v>
      </x:c>
      <x:c r="B5455" s="114" t="str">
        <x:v>D5</x:v>
      </x:c>
      <x:c r="C5455" s="114" t="str">
        <x:v>Large Group</x:v>
      </x:c>
      <x:c r="D5455" s="116"/>
    </x:row>
    <x:row r="5456" ht="15" customHeight="1">
      <x:c r="A5456" s="112" t="str">
        <x:v>16</x:v>
      </x:c>
      <x:c r="B5456" s="114" t="str">
        <x:v>F5</x:v>
      </x:c>
      <x:c r="C5456" s="114" t="str">
        <x:v>2026-09-20T00:00:00</x:v>
      </x:c>
      <x:c r="D5456" s="116"/>
    </x:row>
    <x:row r="5457" ht="15" customHeight="1">
      <x:c r="A5457" s="112" t="str">
        <x:v>16</x:v>
      </x:c>
      <x:c r="B5457" s="114" t="str">
        <x:v>H5</x:v>
      </x:c>
      <x:c r="C5457" s="114" t="n">
        <x:v>100000</x:v>
      </x:c>
      <x:c r="D5457" s="116"/>
    </x:row>
    <x:row r="5458" ht="15" customHeight="1">
      <x:c r="A5458" s="112" t="str">
        <x:v>16</x:v>
      </x:c>
      <x:c r="B5458" s="114" t="str">
        <x:v>I5</x:v>
      </x:c>
      <x:c r="C5458" s="114" t="str">
        <x:v>DP</x:v>
      </x:c>
      <x:c r="D5458" s="116"/>
    </x:row>
    <x:row r="5459" ht="15" customHeight="1">
      <x:c r="A5459" s="112" t="str">
        <x:v>16</x:v>
      </x:c>
      <x:c r="B5459" s="114" t="str">
        <x:v>L5</x:v>
      </x:c>
      <x:c r="C5459" s="114" t="str">
        <x:v>INDAH</x:v>
      </x:c>
      <x:c r="D5459" s="116"/>
    </x:row>
    <x:row r="5460" ht="15" customHeight="1">
      <x:c r="A5460" s="112" t="str">
        <x:v>16</x:v>
      </x:c>
      <x:c r="B5460" s="114" t="str">
        <x:v>B6</x:v>
      </x:c>
      <x:c r="C5460" s="114" t="n">
        <x:v>3</x:v>
      </x:c>
      <x:c r="D5460" s="116"/>
    </x:row>
    <x:row r="5461" ht="15" customHeight="1">
      <x:c r="A5461" s="112" t="str">
        <x:v>16</x:v>
      </x:c>
      <x:c r="B5461" s="114" t="str">
        <x:v>C6</x:v>
      </x:c>
      <x:c r="C5461" s="114" t="str">
        <x:v>Nabilla</x:v>
      </x:c>
      <x:c r="D5461" s="116"/>
    </x:row>
    <x:row r="5462" ht="15" customHeight="1">
      <x:c r="A5462" s="112" t="str">
        <x:v>16</x:v>
      </x:c>
      <x:c r="B5462" s="114" t="str">
        <x:v>D6</x:v>
      </x:c>
      <x:c r="C5462" s="114" t="str">
        <x:v>Graduation</x:v>
      </x:c>
      <x:c r="D5462" s="116"/>
    </x:row>
    <x:row r="5463" ht="15" customHeight="1">
      <x:c r="A5463" s="112" t="str">
        <x:v>16</x:v>
      </x:c>
      <x:c r="B5463" s="114" t="str">
        <x:v>F6</x:v>
      </x:c>
      <x:c r="C5463" s="114" t="str">
        <x:v>2026-10-03T00:00:00</x:v>
      </x:c>
      <x:c r="D5463" s="116"/>
    </x:row>
    <x:row r="5464" ht="15" customHeight="1">
      <x:c r="A5464" s="112" t="str">
        <x:v>16</x:v>
      </x:c>
      <x:c r="B5464" s="114" t="str">
        <x:v>H6</x:v>
      </x:c>
      <x:c r="C5464" s="114" t="n">
        <x:v>100000</x:v>
      </x:c>
      <x:c r="D5464" s="116"/>
    </x:row>
    <x:row r="5465" ht="15" customHeight="1">
      <x:c r="A5465" s="112" t="str">
        <x:v>16</x:v>
      </x:c>
      <x:c r="B5465" s="114" t="str">
        <x:v>I6</x:v>
      </x:c>
      <x:c r="C5465" s="114" t="str">
        <x:v>DP</x:v>
      </x:c>
      <x:c r="D5465" s="116"/>
    </x:row>
    <x:row r="5466" ht="15" customHeight="1">
      <x:c r="A5466" s="112" t="str">
        <x:v>16</x:v>
      </x:c>
      <x:c r="B5466" s="114" t="str">
        <x:v>L6</x:v>
      </x:c>
      <x:c r="C5466" s="114" t="str">
        <x:v>INDAH</x:v>
      </x:c>
      <x:c r="D5466" s="116"/>
    </x:row>
    <x:row r="5467" ht="15" customHeight="1">
      <x:c r="A5467" s="112" t="str">
        <x:v>16</x:v>
      </x:c>
      <x:c r="B5467" s="114" t="str">
        <x:v>B7</x:v>
      </x:c>
      <x:c r="C5467" s="114" t="n">
        <x:v>4</x:v>
      </x:c>
      <x:c r="D5467" s="116"/>
    </x:row>
    <x:row r="5468" ht="15" customHeight="1">
      <x:c r="A5468" s="112" t="str">
        <x:v>16</x:v>
      </x:c>
      <x:c r="B5468" s="114" t="str">
        <x:v>C7</x:v>
      </x:c>
      <x:c r="C5468" s="114" t="str">
        <x:v>ulfa</x:v>
      </x:c>
      <x:c r="D5468" s="116"/>
    </x:row>
    <x:row r="5469" ht="15" customHeight="1">
      <x:c r="A5469" s="112" t="str">
        <x:v>16</x:v>
      </x:c>
      <x:c r="B5469" s="114" t="str">
        <x:v>D7</x:v>
      </x:c>
      <x:c r="C5469" s="114" t="str">
        <x:v>Family A</x:v>
      </x:c>
      <x:c r="D5469" s="116"/>
    </x:row>
    <x:row r="5470" ht="15" customHeight="1">
      <x:c r="A5470" s="112" t="str">
        <x:v>16</x:v>
      </x:c>
      <x:c r="B5470" s="114" t="str">
        <x:v>F7</x:v>
      </x:c>
      <x:c r="C5470" s="114" t="str">
        <x:v>2026-09-27T00:00:00</x:v>
      </x:c>
      <x:c r="D5470" s="116"/>
    </x:row>
    <x:row r="5471" ht="15" customHeight="1">
      <x:c r="A5471" s="112" t="str">
        <x:v>16</x:v>
      </x:c>
      <x:c r="B5471" s="114" t="str">
        <x:v>H7</x:v>
      </x:c>
      <x:c r="C5471" s="114" t="n">
        <x:v>100000</x:v>
      </x:c>
      <x:c r="D5471" s="116"/>
    </x:row>
    <x:row r="5472" ht="15" customHeight="1">
      <x:c r="A5472" s="112" t="str">
        <x:v>16</x:v>
      </x:c>
      <x:c r="B5472" s="114" t="str">
        <x:v>I7</x:v>
      </x:c>
      <x:c r="C5472" s="114" t="str">
        <x:v>DP</x:v>
      </x:c>
      <x:c r="D5472" s="116"/>
    </x:row>
    <x:row r="5473" ht="15" customHeight="1">
      <x:c r="A5473" s="112" t="str">
        <x:v>16</x:v>
      </x:c>
      <x:c r="B5473" s="114" t="str">
        <x:v>L7</x:v>
      </x:c>
      <x:c r="C5473" s="114" t="str">
        <x:v>INDAH</x:v>
      </x:c>
      <x:c r="D5473" s="116"/>
    </x:row>
    <x:row r="5474" ht="15" customHeight="1">
      <x:c r="A5474" s="112" t="str">
        <x:v>16</x:v>
      </x:c>
      <x:c r="B5474" s="114" t="str">
        <x:v>B8</x:v>
      </x:c>
      <x:c r="C5474" s="114" t="n">
        <x:v>5</x:v>
      </x:c>
      <x:c r="D5474" s="116"/>
    </x:row>
    <x:row r="5475" ht="15" customHeight="1">
      <x:c r="A5475" s="112" t="str">
        <x:v>16</x:v>
      </x:c>
      <x:c r="B5475" s="114" t="str">
        <x:v>C8</x:v>
      </x:c>
      <x:c r="C5475" s="114" t="str">
        <x:v>Yohana</x:v>
      </x:c>
      <x:c r="D5475" s="116"/>
    </x:row>
    <x:row r="5476" ht="15" customHeight="1">
      <x:c r="A5476" s="112" t="str">
        <x:v>16</x:v>
      </x:c>
      <x:c r="B5476" s="114" t="str">
        <x:v>D8</x:v>
      </x:c>
      <x:c r="C5476" s="114" t="str">
        <x:v>Graduation Premium</x:v>
      </x:c>
      <x:c r="D5476" s="116"/>
    </x:row>
    <x:row r="5477" ht="15" customHeight="1">
      <x:c r="A5477" s="112" t="str">
        <x:v>16</x:v>
      </x:c>
      <x:c r="B5477" s="114" t="str">
        <x:v>F8</x:v>
      </x:c>
      <x:c r="C5477" s="114" t="str">
        <x:v>2026-09-16T00:00:00</x:v>
      </x:c>
      <x:c r="D5477" s="116"/>
    </x:row>
    <x:row r="5478" ht="15" customHeight="1">
      <x:c r="A5478" s="112" t="str">
        <x:v>16</x:v>
      </x:c>
      <x:c r="B5478" s="114" t="str">
        <x:v>G8</x:v>
      </x:c>
      <x:c r="C5478" s="114" t="n">
        <x:v>300000</x:v>
      </x:c>
      <x:c r="D5478" s="116"/>
    </x:row>
    <x:row r="5479" ht="15" customHeight="1">
      <x:c r="A5479" s="112" t="str">
        <x:v>16</x:v>
      </x:c>
      <x:c r="B5479" s="114" t="str">
        <x:v>I8</x:v>
      </x:c>
      <x:c r="C5479" s="114" t="str">
        <x:v>Lunas</x:v>
      </x:c>
      <x:c r="D5479" s="116"/>
    </x:row>
    <x:row r="5480" ht="15" customHeight="1">
      <x:c r="A5480" s="112" t="str">
        <x:v>16</x:v>
      </x:c>
      <x:c r="B5480" s="114" t="str">
        <x:v>J8</x:v>
      </x:c>
      <x:c r="C5480" s="114" t="str">
        <x:v>Uploaded</x:v>
      </x:c>
      <x:c r="D5480" s="116"/>
    </x:row>
    <x:row r="5481" ht="15" customHeight="1">
      <x:c r="A5481" s="112" t="str">
        <x:v>16</x:v>
      </x:c>
      <x:c r="B5481" s="114" t="str">
        <x:v>K8</x:v>
      </x:c>
      <x:c r="C5481" s="114" t="str">
        <x:v>Pending</x:v>
      </x:c>
      <x:c r="D5481" s="116"/>
    </x:row>
    <x:row r="5482" ht="15" customHeight="1">
      <x:c r="A5482" s="112" t="str">
        <x:v>16</x:v>
      </x:c>
      <x:c r="B5482" s="114" t="str">
        <x:v>L8</x:v>
      </x:c>
      <x:c r="C5482" s="114" t="str">
        <x:v>INDAH</x:v>
      </x:c>
      <x:c r="D5482" s="116"/>
    </x:row>
    <x:row r="5483" ht="15" customHeight="1">
      <x:c r="A5483" s="112" t="str">
        <x:v>16</x:v>
      </x:c>
      <x:c r="B5483" s="114" t="str">
        <x:v>M8</x:v>
      </x:c>
      <x:c r="C5483" s="114" t="str">
        <x:v>SAKA</x:v>
      </x:c>
      <x:c r="D5483" s="116"/>
    </x:row>
    <x:row r="5484" ht="15" customHeight="1">
      <x:c r="A5484" s="112" t="str">
        <x:v>16</x:v>
      </x:c>
      <x:c r="B5484" s="114" t="str">
        <x:v>B9</x:v>
      </x:c>
      <x:c r="C5484" s="114" t="n">
        <x:v>6</x:v>
      </x:c>
      <x:c r="D5484" s="116"/>
    </x:row>
    <x:row r="5485" ht="15" customHeight="1">
      <x:c r="A5485" s="112" t="str">
        <x:v>16</x:v>
      </x:c>
      <x:c r="B5485" s="114" t="str">
        <x:v>C9</x:v>
      </x:c>
      <x:c r="C5485" s="114" t="str">
        <x:v>Lyra</x:v>
      </x:c>
      <x:c r="D5485" s="116"/>
    </x:row>
    <x:row r="5486" ht="15" customHeight="1">
      <x:c r="A5486" s="112" t="str">
        <x:v>16</x:v>
      </x:c>
      <x:c r="B5486" s="114" t="str">
        <x:v>D9</x:v>
      </x:c>
      <x:c r="C5486" s="114" t="str">
        <x:v>Large Group</x:v>
      </x:c>
      <x:c r="D5486" s="116"/>
    </x:row>
    <x:row r="5487" ht="15" customHeight="1">
      <x:c r="A5487" s="112" t="str">
        <x:v>16</x:v>
      </x:c>
      <x:c r="B5487" s="114" t="str">
        <x:v>F9</x:v>
      </x:c>
      <x:c r="C5487" s="114" t="str">
        <x:v>2026-09-21T00:00:00</x:v>
      </x:c>
      <x:c r="D5487" s="116"/>
    </x:row>
    <x:row r="5488" ht="15" customHeight="1">
      <x:c r="A5488" s="112" t="str">
        <x:v>16</x:v>
      </x:c>
      <x:c r="B5488" s="114" t="str">
        <x:v>H9</x:v>
      </x:c>
      <x:c r="C5488" s="114" t="n">
        <x:v>100000</x:v>
      </x:c>
      <x:c r="D5488" s="116"/>
    </x:row>
    <x:row r="5489" ht="15" customHeight="1">
      <x:c r="A5489" s="112" t="str">
        <x:v>16</x:v>
      </x:c>
      <x:c r="B5489" s="114" t="str">
        <x:v>I9</x:v>
      </x:c>
      <x:c r="C5489" s="114" t="str">
        <x:v>DP</x:v>
      </x:c>
      <x:c r="D5489" s="116"/>
    </x:row>
    <x:row r="5490" ht="15" customHeight="1">
      <x:c r="A5490" s="112" t="str">
        <x:v>16</x:v>
      </x:c>
      <x:c r="B5490" s="114" t="str">
        <x:v>L9</x:v>
      </x:c>
      <x:c r="C5490" s="114" t="str">
        <x:v>INDAH</x:v>
      </x:c>
      <x:c r="D5490" s="116"/>
    </x:row>
    <x:row r="5491" ht="15" customHeight="1">
      <x:c r="A5491" s="112" t="str">
        <x:v>16</x:v>
      </x:c>
      <x:c r="B5491" s="114" t="str">
        <x:v>B10</x:v>
      </x:c>
      <x:c r="C5491" s="114" t="n">
        <x:v>7</x:v>
      </x:c>
      <x:c r="D5491" s="116"/>
    </x:row>
    <x:row r="5492" ht="15" customHeight="1">
      <x:c r="A5492" s="112" t="str">
        <x:v>16</x:v>
      </x:c>
      <x:c r="B5492" s="114" t="str">
        <x:v>C10</x:v>
      </x:c>
      <x:c r="C5492" s="114" t="str">
        <x:v>Khofifah Wardah</x:v>
      </x:c>
      <x:c r="D5492" s="116"/>
    </x:row>
    <x:row r="5493" ht="15" customHeight="1">
      <x:c r="A5493" s="112" t="str">
        <x:v>16</x:v>
      </x:c>
      <x:c r="B5493" s="114" t="str">
        <x:v>D10</x:v>
      </x:c>
      <x:c r="C5493" s="114" t="str">
        <x:v>Single</x:v>
      </x:c>
      <x:c r="D5493" s="116"/>
    </x:row>
    <x:row r="5494" ht="15" customHeight="1">
      <x:c r="A5494" s="112" t="str">
        <x:v>16</x:v>
      </x:c>
      <x:c r="B5494" s="114" t="str">
        <x:v>F10</x:v>
      </x:c>
      <x:c r="C5494" s="114" t="str">
        <x:v>2026-09-26T00:00:00</x:v>
      </x:c>
      <x:c r="D5494" s="116"/>
    </x:row>
    <x:row r="5495" ht="15" customHeight="1">
      <x:c r="A5495" s="112" t="str">
        <x:v>16</x:v>
      </x:c>
      <x:c r="B5495" s="114" t="str">
        <x:v>H10</x:v>
      </x:c>
      <x:c r="C5495" s="114" t="n">
        <x:v>100000</x:v>
      </x:c>
      <x:c r="D5495" s="116"/>
    </x:row>
    <x:row r="5496" ht="15" customHeight="1">
      <x:c r="A5496" s="112" t="str">
        <x:v>16</x:v>
      </x:c>
      <x:c r="B5496" s="114" t="str">
        <x:v>I10</x:v>
      </x:c>
      <x:c r="C5496" s="114" t="str">
        <x:v>Lunas</x:v>
      </x:c>
      <x:c r="D5496" s="116"/>
    </x:row>
    <x:row r="5497" ht="15" customHeight="1">
      <x:c r="A5497" s="112" t="str">
        <x:v>16</x:v>
      </x:c>
      <x:c r="B5497" s="114" t="str">
        <x:v>L10</x:v>
      </x:c>
      <x:c r="C5497" s="114" t="str">
        <x:v>INDAH</x:v>
      </x:c>
      <x:c r="D5497" s="116"/>
    </x:row>
    <x:row r="5498" ht="15" customHeight="1">
      <x:c r="A5498" s="112" t="str">
        <x:v>16</x:v>
      </x:c>
      <x:c r="B5498" s="114" t="str">
        <x:v>B11</x:v>
      </x:c>
      <x:c r="C5498" s="114" t="n">
        <x:v>8</x:v>
      </x:c>
      <x:c r="D5498" s="116"/>
    </x:row>
    <x:row r="5499" ht="15" customHeight="1">
      <x:c r="A5499" s="112" t="str">
        <x:v>16</x:v>
      </x:c>
      <x:c r="B5499" s="114" t="str">
        <x:v>C11</x:v>
      </x:c>
      <x:c r="C5499" s="114" t="str">
        <x:v>Andre</x:v>
      </x:c>
      <x:c r="D5499" s="116"/>
    </x:row>
    <x:row r="5500" ht="15" customHeight="1">
      <x:c r="A5500" s="112" t="str">
        <x:v>16</x:v>
      </x:c>
      <x:c r="B5500" s="114" t="str">
        <x:v>D11</x:v>
      </x:c>
      <x:c r="C5500" s="114" t="str">
        <x:v>Packing</x:v>
      </x:c>
      <x:c r="D5500" s="116"/>
    </x:row>
    <x:row r="5501" ht="15" customHeight="1">
      <x:c r="A5501" s="112" t="str">
        <x:v>16</x:v>
      </x:c>
      <x:c r="B5501" s="114" t="str">
        <x:v>F11</x:v>
      </x:c>
      <x:c r="C5501" s="114" t="str">
        <x:v>2026-08-24T00:00:00</x:v>
      </x:c>
      <x:c r="D5501" s="116"/>
    </x:row>
    <x:row r="5502" ht="15" customHeight="1">
      <x:c r="A5502" s="112" t="str">
        <x:v>16</x:v>
      </x:c>
      <x:c r="B5502" s="114" t="str">
        <x:v>H11</x:v>
      </x:c>
      <x:c r="C5502" s="114" t="n">
        <x:v>20000</x:v>
      </x:c>
      <x:c r="D5502" s="116"/>
    </x:row>
    <x:row r="5503" ht="15" customHeight="1">
      <x:c r="A5503" s="112" t="str">
        <x:v>16</x:v>
      </x:c>
      <x:c r="B5503" s="114" t="str">
        <x:v>I11</x:v>
      </x:c>
      <x:c r="C5503" s="114" t="str">
        <x:v>Lunas</x:v>
      </x:c>
      <x:c r="D5503" s="116"/>
    </x:row>
    <x:row r="5504" ht="15" customHeight="1">
      <x:c r="A5504" s="112" t="str">
        <x:v>16</x:v>
      </x:c>
      <x:c r="B5504" s="114" t="str">
        <x:v>L11</x:v>
      </x:c>
      <x:c r="C5504" s="114" t="str">
        <x:v>INDAH</x:v>
      </x:c>
      <x:c r="D5504" s="116"/>
    </x:row>
    <x:row r="5505" ht="15" customHeight="1">
      <x:c r="A5505" s="112" t="str">
        <x:v>16</x:v>
      </x:c>
      <x:c r="B5505" s="114" t="str">
        <x:v>B12</x:v>
      </x:c>
      <x:c r="C5505" s="114" t="n">
        <x:v>9</x:v>
      </x:c>
      <x:c r="D5505" s="116"/>
    </x:row>
    <x:row r="5506" ht="15" customHeight="1">
      <x:c r="A5506" s="112" t="str">
        <x:v>16</x:v>
      </x:c>
      <x:c r="B5506" s="114" t="str">
        <x:v>C12</x:v>
      </x:c>
      <x:c r="C5506" s="114" t="str">
        <x:v>Aya</x:v>
      </x:c>
      <x:c r="D5506" s="116"/>
    </x:row>
    <x:row r="5507" ht="15" customHeight="1">
      <x:c r="A5507" s="112" t="str">
        <x:v>16</x:v>
      </x:c>
      <x:c r="B5507" s="114" t="str">
        <x:v>D12</x:v>
      </x:c>
      <x:c r="C5507" s="114" t="str">
        <x:v>Large Group</x:v>
      </x:c>
      <x:c r="D5507" s="116"/>
    </x:row>
    <x:row r="5508" ht="15" customHeight="1">
      <x:c r="A5508" s="112" t="str">
        <x:v>16</x:v>
      </x:c>
      <x:c r="B5508" s="114" t="str">
        <x:v>F12</x:v>
      </x:c>
      <x:c r="C5508" s="114" t="str">
        <x:v>2026-09-19T00:00:00</x:v>
      </x:c>
      <x:c r="D5508" s="116"/>
    </x:row>
    <x:row r="5509" ht="15" customHeight="1">
      <x:c r="A5509" s="112" t="str">
        <x:v>16</x:v>
      </x:c>
      <x:c r="B5509" s="114" t="str">
        <x:v>H12</x:v>
      </x:c>
      <x:c r="C5509" s="114" t="n">
        <x:v>100000</x:v>
      </x:c>
      <x:c r="D5509" s="116"/>
    </x:row>
    <x:row r="5510" ht="15" customHeight="1">
      <x:c r="A5510" s="112" t="str">
        <x:v>16</x:v>
      </x:c>
      <x:c r="B5510" s="114" t="str">
        <x:v>I12</x:v>
      </x:c>
      <x:c r="C5510" s="114" t="str">
        <x:v>DP</x:v>
      </x:c>
      <x:c r="D5510" s="116"/>
    </x:row>
    <x:row r="5511" ht="15" customHeight="1">
      <x:c r="A5511" s="112" t="str">
        <x:v>16</x:v>
      </x:c>
      <x:c r="B5511" s="114" t="str">
        <x:v>L12</x:v>
      </x:c>
      <x:c r="C5511" s="114" t="str">
        <x:v>INDAH</x:v>
      </x:c>
      <x:c r="D5511" s="116"/>
    </x:row>
    <x:row r="5512" ht="15" customHeight="1">
      <x:c r="A5512" s="112" t="str">
        <x:v>16</x:v>
      </x:c>
      <x:c r="B5512" s="114" t="str">
        <x:v>B13</x:v>
      </x:c>
      <x:c r="C5512" s="114" t="n">
        <x:v>10</x:v>
      </x:c>
      <x:c r="D5512" s="116"/>
    </x:row>
    <x:row r="5513" ht="15" customHeight="1">
      <x:c r="A5513" s="112" t="str">
        <x:v>16</x:v>
      </x:c>
      <x:c r="B5513" s="114" t="str">
        <x:v>C13</x:v>
      </x:c>
      <x:c r="C5513" s="114" t="str">
        <x:v>Dita</x:v>
      </x:c>
      <x:c r="D5513" s="116"/>
    </x:row>
    <x:row r="5514" ht="15" customHeight="1">
      <x:c r="A5514" s="112" t="str">
        <x:v>16</x:v>
      </x:c>
      <x:c r="B5514" s="114" t="str">
        <x:v>D13</x:v>
      </x:c>
      <x:c r="C5514" s="114" t="str">
        <x:v>Graduation</x:v>
      </x:c>
      <x:c r="D5514" s="116"/>
    </x:row>
    <x:row r="5515" ht="15" customHeight="1">
      <x:c r="A5515" s="112" t="str">
        <x:v>16</x:v>
      </x:c>
      <x:c r="B5515" s="114" t="str">
        <x:v>F13</x:v>
      </x:c>
      <x:c r="C5515" s="114" t="str">
        <x:v>2026-10-03T00:00:00</x:v>
      </x:c>
      <x:c r="D5515" s="116"/>
    </x:row>
    <x:row r="5516" ht="15" customHeight="1">
      <x:c r="A5516" s="112" t="str">
        <x:v>16</x:v>
      </x:c>
      <x:c r="B5516" s="114" t="str">
        <x:v>H13</x:v>
      </x:c>
      <x:c r="C5516" s="114" t="n">
        <x:v>100000</x:v>
      </x:c>
      <x:c r="D5516" s="116"/>
    </x:row>
    <x:row r="5517" ht="15" customHeight="1">
      <x:c r="A5517" s="112" t="str">
        <x:v>16</x:v>
      </x:c>
      <x:c r="B5517" s="114" t="str">
        <x:v>I13</x:v>
      </x:c>
      <x:c r="C5517" s="114" t="str">
        <x:v>DP</x:v>
      </x:c>
      <x:c r="D5517" s="116"/>
    </x:row>
    <x:row r="5518" ht="15" customHeight="1">
      <x:c r="A5518" s="112" t="str">
        <x:v>16</x:v>
      </x:c>
      <x:c r="B5518" s="114" t="str">
        <x:v>L13</x:v>
      </x:c>
      <x:c r="C5518" s="114" t="str">
        <x:v>INDAH</x:v>
      </x:c>
      <x:c r="D5518" s="116"/>
    </x:row>
    <x:row r="5519" ht="15" customHeight="1">
      <x:c r="A5519" s="112" t="str">
        <x:v>16</x:v>
      </x:c>
      <x:c r="B5519" s="114" t="str">
        <x:v>B14</x:v>
      </x:c>
      <x:c r="C5519" s="114" t="n">
        <x:v>11</x:v>
      </x:c>
      <x:c r="D5519" s="116"/>
    </x:row>
    <x:row r="5520" ht="15" customHeight="1">
      <x:c r="A5520" s="112" t="str">
        <x:v>16</x:v>
      </x:c>
      <x:c r="B5520" s="114" t="str">
        <x:v>C14</x:v>
      </x:c>
      <x:c r="C5520" s="114" t="str">
        <x:v> Amalia Rosita</x:v>
      </x:c>
      <x:c r="D5520" s="116"/>
    </x:row>
    <x:row r="5521" ht="15" customHeight="1">
      <x:c r="A5521" s="112" t="str">
        <x:v>16</x:v>
      </x:c>
      <x:c r="B5521" s="114" t="str">
        <x:v>D14</x:v>
      </x:c>
      <x:c r="C5521" s="114" t="str">
        <x:v>Graduation</x:v>
      </x:c>
      <x:c r="D5521" s="116"/>
    </x:row>
    <x:row r="5522" ht="15" customHeight="1">
      <x:c r="A5522" s="112" t="str">
        <x:v>16</x:v>
      </x:c>
      <x:c r="B5522" s="114" t="str">
        <x:v>F14</x:v>
      </x:c>
      <x:c r="C5522" s="114" t="str">
        <x:v>2026-09-22T00:00:00</x:v>
      </x:c>
      <x:c r="D5522" s="116"/>
    </x:row>
    <x:row r="5523" ht="15" customHeight="1">
      <x:c r="A5523" s="112" t="str">
        <x:v>16</x:v>
      </x:c>
      <x:c r="B5523" s="114" t="str">
        <x:v>H14</x:v>
      </x:c>
      <x:c r="C5523" s="114" t="n">
        <x:v>100000</x:v>
      </x:c>
      <x:c r="D5523" s="116"/>
    </x:row>
    <x:row r="5524" ht="15" customHeight="1">
      <x:c r="A5524" s="112" t="str">
        <x:v>16</x:v>
      </x:c>
      <x:c r="B5524" s="114" t="str">
        <x:v>I14</x:v>
      </x:c>
      <x:c r="C5524" s="114" t="str">
        <x:v>DP</x:v>
      </x:c>
      <x:c r="D5524" s="116"/>
    </x:row>
    <x:row r="5525" ht="15" customHeight="1">
      <x:c r="A5525" s="112" t="str">
        <x:v>16</x:v>
      </x:c>
      <x:c r="B5525" s="114" t="str">
        <x:v>L14</x:v>
      </x:c>
      <x:c r="C5525" s="114" t="str">
        <x:v>INDAH</x:v>
      </x:c>
      <x:c r="D5525" s="116"/>
    </x:row>
    <x:row r="5526" ht="15" customHeight="1">
      <x:c r="A5526" s="112" t="str">
        <x:v>16</x:v>
      </x:c>
      <x:c r="B5526" s="114" t="str">
        <x:v>B15</x:v>
      </x:c>
      <x:c r="C5526" s="114" t="n">
        <x:v>12</x:v>
      </x:c>
      <x:c r="D5526" s="116"/>
    </x:row>
    <x:row r="5527" ht="15" customHeight="1">
      <x:c r="A5527" s="112" t="str">
        <x:v>16</x:v>
      </x:c>
      <x:c r="B5527" s="114" t="str">
        <x:v>C15</x:v>
      </x:c>
      <x:c r="C5527" s="114" t="str">
        <x:v>Zulfan</x:v>
      </x:c>
      <x:c r="D5527" s="116"/>
    </x:row>
    <x:row r="5528" ht="15" customHeight="1">
      <x:c r="A5528" s="112" t="str">
        <x:v>16</x:v>
      </x:c>
      <x:c r="B5528" s="114" t="str">
        <x:v>D15</x:v>
      </x:c>
      <x:c r="C5528" s="114" t="str">
        <x:v>Packing</x:v>
      </x:c>
      <x:c r="D5528" s="116"/>
    </x:row>
    <x:row r="5529" ht="15" customHeight="1">
      <x:c r="A5529" s="112" t="str">
        <x:v>16</x:v>
      </x:c>
      <x:c r="B5529" s="114" t="str">
        <x:v>F15</x:v>
      </x:c>
      <x:c r="C5529" s="114" t="str">
        <x:v>2026-09-02T00:00:00</x:v>
      </x:c>
      <x:c r="D5529" s="116"/>
    </x:row>
    <x:row r="5530" ht="15" customHeight="1">
      <x:c r="A5530" s="112" t="str">
        <x:v>16</x:v>
      </x:c>
      <x:c r="B5530" s="114" t="str">
        <x:v>H15</x:v>
      </x:c>
      <x:c r="C5530" s="114" t="n">
        <x:v>20000</x:v>
      </x:c>
      <x:c r="D5530" s="116"/>
    </x:row>
    <x:row r="5531" ht="15" customHeight="1">
      <x:c r="A5531" s="112" t="str">
        <x:v>16</x:v>
      </x:c>
      <x:c r="B5531" s="114" t="str">
        <x:v>I15</x:v>
      </x:c>
      <x:c r="C5531" s="114" t="str">
        <x:v>Lunas</x:v>
      </x:c>
      <x:c r="D5531" s="116"/>
    </x:row>
    <x:row r="5532" ht="15" customHeight="1">
      <x:c r="A5532" s="112" t="str">
        <x:v>16</x:v>
      </x:c>
      <x:c r="B5532" s="114" t="str">
        <x:v>L15</x:v>
      </x:c>
      <x:c r="C5532" s="114" t="str">
        <x:v>INDAH</x:v>
      </x:c>
      <x:c r="D5532" s="116"/>
    </x:row>
    <x:row r="5533" ht="15" customHeight="1">
      <x:c r="A5533" s="112" t="str">
        <x:v>16</x:v>
      </x:c>
      <x:c r="B5533" s="114" t="str">
        <x:v>B16</x:v>
      </x:c>
      <x:c r="C5533" s="114" t="n">
        <x:v>13</x:v>
      </x:c>
      <x:c r="D5533" s="116"/>
    </x:row>
    <x:row r="5534" ht="15" customHeight="1">
      <x:c r="A5534" s="112" t="str">
        <x:v>16</x:v>
      </x:c>
      <x:c r="B5534" s="114" t="str">
        <x:v>C16</x:v>
      </x:c>
      <x:c r="C5534" s="114" t="str">
        <x:v>Sifa</x:v>
      </x:c>
      <x:c r="D5534" s="116"/>
    </x:row>
    <x:row r="5535" ht="15" customHeight="1">
      <x:c r="A5535" s="112" t="str">
        <x:v>16</x:v>
      </x:c>
      <x:c r="B5535" s="114" t="str">
        <x:v>D16</x:v>
      </x:c>
      <x:c r="C5535" s="114" t="str">
        <x:v>Graduation</x:v>
      </x:c>
      <x:c r="D5535" s="116"/>
    </x:row>
    <x:row r="5536" ht="15" customHeight="1">
      <x:c r="A5536" s="112" t="str">
        <x:v>16</x:v>
      </x:c>
      <x:c r="B5536" s="114" t="str">
        <x:v>F16</x:v>
      </x:c>
      <x:c r="C5536" s="114" t="str">
        <x:v>2026-10-03T00:00:00</x:v>
      </x:c>
      <x:c r="D5536" s="116"/>
    </x:row>
    <x:row r="5537" ht="15" customHeight="1">
      <x:c r="A5537" s="112" t="str">
        <x:v>16</x:v>
      </x:c>
      <x:c r="B5537" s="114" t="str">
        <x:v>H16</x:v>
      </x:c>
      <x:c r="C5537" s="114" t="n">
        <x:v>100000</x:v>
      </x:c>
      <x:c r="D5537" s="116"/>
    </x:row>
    <x:row r="5538" ht="15" customHeight="1">
      <x:c r="A5538" s="112" t="str">
        <x:v>16</x:v>
      </x:c>
      <x:c r="B5538" s="114" t="str">
        <x:v>I16</x:v>
      </x:c>
      <x:c r="C5538" s="114" t="str">
        <x:v>DP</x:v>
      </x:c>
      <x:c r="D5538" s="116"/>
    </x:row>
    <x:row r="5539" ht="15" customHeight="1">
      <x:c r="A5539" s="112" t="str">
        <x:v>16</x:v>
      </x:c>
      <x:c r="B5539" s="114" t="str">
        <x:v>L16</x:v>
      </x:c>
      <x:c r="C5539" s="114" t="str">
        <x:v>INDAH</x:v>
      </x:c>
      <x:c r="D5539" s="116"/>
    </x:row>
    <x:row r="5540" ht="15" customHeight="1">
      <x:c r="A5540" s="112" t="str">
        <x:v>16</x:v>
      </x:c>
      <x:c r="B5540" s="114" t="str">
        <x:v>B17</x:v>
      </x:c>
      <x:c r="C5540" s="114" t="n">
        <x:v>14</x:v>
      </x:c>
      <x:c r="D5540" s="116"/>
    </x:row>
    <x:row r="5541" ht="15" customHeight="1">
      <x:c r="A5541" s="112" t="str">
        <x:v>16</x:v>
      </x:c>
      <x:c r="B5541" s="114" t="str">
        <x:v>C17</x:v>
      </x:c>
      <x:c r="C5541" s="114" t="str">
        <x:v>Lodya</x:v>
      </x:c>
      <x:c r="D5541" s="116"/>
    </x:row>
    <x:row r="5542" ht="15" customHeight="1">
      <x:c r="A5542" s="112" t="str">
        <x:v>16</x:v>
      </x:c>
      <x:c r="B5542" s="114" t="str">
        <x:v>D17</x:v>
      </x:c>
      <x:c r="C5542" s="114" t="str">
        <x:v>Large Group</x:v>
      </x:c>
      <x:c r="D5542" s="116"/>
    </x:row>
    <x:row r="5543" ht="15" customHeight="1">
      <x:c r="A5543" s="112" t="str">
        <x:v>16</x:v>
      </x:c>
      <x:c r="B5543" s="114" t="str">
        <x:v>F17</x:v>
      </x:c>
      <x:c r="C5543" s="114" t="str">
        <x:v>2026-09-16T00:00:00</x:v>
      </x:c>
      <x:c r="D5543" s="116"/>
    </x:row>
    <x:row r="5544" ht="15" customHeight="1">
      <x:c r="A5544" s="112" t="str">
        <x:v>16</x:v>
      </x:c>
      <x:c r="B5544" s="114" t="str">
        <x:v>G17</x:v>
      </x:c>
      <x:c r="C5544" s="114" t="n">
        <x:v>225000</x:v>
      </x:c>
      <x:c r="D5544" s="116"/>
    </x:row>
    <x:row r="5545" ht="15" customHeight="1">
      <x:c r="A5545" s="112" t="str">
        <x:v>16</x:v>
      </x:c>
      <x:c r="B5545" s="114" t="str">
        <x:v>I17</x:v>
      </x:c>
      <x:c r="C5545" s="114" t="str">
        <x:v>Lunas</x:v>
      </x:c>
      <x:c r="D5545" s="116"/>
    </x:row>
    <x:row r="5546" ht="15" customHeight="1">
      <x:c r="A5546" s="112" t="str">
        <x:v>16</x:v>
      </x:c>
      <x:c r="B5546" s="114" t="str">
        <x:v>J17</x:v>
      </x:c>
      <x:c r="C5546" s="114" t="str">
        <x:v>Uploaded</x:v>
      </x:c>
      <x:c r="D5546" s="116"/>
    </x:row>
    <x:row r="5547" ht="15" customHeight="1">
      <x:c r="A5547" s="112" t="str">
        <x:v>16</x:v>
      </x:c>
      <x:c r="B5547" s="114" t="str">
        <x:v>K17</x:v>
      </x:c>
      <x:c r="C5547" s="114" t="str">
        <x:v>Uploaded</x:v>
      </x:c>
      <x:c r="D5547" s="116"/>
    </x:row>
    <x:row r="5548" ht="15" customHeight="1">
      <x:c r="A5548" s="112" t="str">
        <x:v>16</x:v>
      </x:c>
      <x:c r="B5548" s="114" t="str">
        <x:v>L17</x:v>
      </x:c>
      <x:c r="C5548" s="114" t="str">
        <x:v>INDAH</x:v>
      </x:c>
      <x:c r="D5548" s="116"/>
    </x:row>
    <x:row r="5549" ht="15" customHeight="1">
      <x:c r="A5549" s="112" t="str">
        <x:v>16</x:v>
      </x:c>
      <x:c r="B5549" s="114" t="str">
        <x:v>M17</x:v>
      </x:c>
      <x:c r="C5549" s="114" t="str">
        <x:v>ADIF</x:v>
      </x:c>
      <x:c r="D5549" s="116"/>
    </x:row>
    <x:row r="5550" ht="15" customHeight="1">
      <x:c r="A5550" s="112" t="str">
        <x:v>16</x:v>
      </x:c>
      <x:c r="B5550" s="114" t="str">
        <x:v>B18</x:v>
      </x:c>
      <x:c r="C5550" s="114" t="n">
        <x:v>15</x:v>
      </x:c>
      <x:c r="D5550" s="116"/>
    </x:row>
    <x:row r="5551" ht="15" customHeight="1">
      <x:c r="A5551" s="112" t="str">
        <x:v>16</x:v>
      </x:c>
      <x:c r="B5551" s="114" t="str">
        <x:v>C18</x:v>
      </x:c>
      <x:c r="C5551" s="114" t="str">
        <x:v>Alif</x:v>
      </x:c>
      <x:c r="D5551" s="116"/>
    </x:row>
    <x:row r="5552" ht="15" customHeight="1">
      <x:c r="A5552" s="112" t="str">
        <x:v>16</x:v>
      </x:c>
      <x:c r="B5552" s="114" t="str">
        <x:v>D18</x:v>
      </x:c>
      <x:c r="C5552" s="114" t="str">
        <x:v>Graduation</x:v>
      </x:c>
      <x:c r="D5552" s="116"/>
    </x:row>
    <x:row r="5553" ht="15" customHeight="1">
      <x:c r="A5553" s="112" t="str">
        <x:v>16</x:v>
      </x:c>
      <x:c r="B5553" s="114" t="str">
        <x:v>F18</x:v>
      </x:c>
      <x:c r="C5553" s="114" t="str">
        <x:v>2026-10-04T00:00:00</x:v>
      </x:c>
      <x:c r="D5553" s="116"/>
    </x:row>
    <x:row r="5554" ht="15" customHeight="1">
      <x:c r="A5554" s="112" t="str">
        <x:v>16</x:v>
      </x:c>
      <x:c r="B5554" s="114" t="str">
        <x:v>H18</x:v>
      </x:c>
      <x:c r="C5554" s="114" t="n">
        <x:v>100000</x:v>
      </x:c>
      <x:c r="D5554" s="116"/>
    </x:row>
    <x:row r="5555" ht="15" customHeight="1">
      <x:c r="A5555" s="112" t="str">
        <x:v>16</x:v>
      </x:c>
      <x:c r="B5555" s="114" t="str">
        <x:v>I18</x:v>
      </x:c>
      <x:c r="C5555" s="114" t="str">
        <x:v>DP</x:v>
      </x:c>
      <x:c r="D5555" s="116"/>
    </x:row>
    <x:row r="5556" ht="15" customHeight="1">
      <x:c r="A5556" s="112" t="str">
        <x:v>16</x:v>
      </x:c>
      <x:c r="B5556" s="114" t="str">
        <x:v>L18</x:v>
      </x:c>
      <x:c r="C5556" s="114" t="str">
        <x:v>INDAH</x:v>
      </x:c>
      <x:c r="D5556" s="116"/>
    </x:row>
    <x:row r="5557" ht="15" customHeight="1">
      <x:c r="A5557" s="112" t="str">
        <x:v>16</x:v>
      </x:c>
      <x:c r="B5557" s="114" t="str">
        <x:v>B19</x:v>
      </x:c>
      <x:c r="C5557" s="114" t="n">
        <x:v>16</x:v>
      </x:c>
      <x:c r="D5557" s="116"/>
    </x:row>
    <x:row r="5558" ht="15" customHeight="1">
      <x:c r="A5558" s="112" t="str">
        <x:v>16</x:v>
      </x:c>
      <x:c r="B5558" s="114" t="str">
        <x:v>C19</x:v>
      </x:c>
      <x:c r="C5558" s="114" t="str">
        <x:v>Cia</x:v>
      </x:c>
      <x:c r="D5558" s="116"/>
    </x:row>
    <x:row r="5559" ht="15" customHeight="1">
      <x:c r="A5559" s="112" t="str">
        <x:v>16</x:v>
      </x:c>
      <x:c r="B5559" s="114" t="str">
        <x:v>D19</x:v>
      </x:c>
      <x:c r="C5559" s="114" t="str">
        <x:v>Large Group</x:v>
      </x:c>
      <x:c r="D5559" s="116"/>
    </x:row>
    <x:row r="5560" ht="15" customHeight="1">
      <x:c r="A5560" s="112" t="str">
        <x:v>16</x:v>
      </x:c>
      <x:c r="B5560" s="114" t="str">
        <x:v>F19</x:v>
      </x:c>
      <x:c r="C5560" s="114" t="str">
        <x:v>2026-09-16T00:00:00</x:v>
      </x:c>
      <x:c r="D5560" s="116"/>
    </x:row>
    <x:row r="5561" ht="15" customHeight="1">
      <x:c r="A5561" s="112" t="str">
        <x:v>16</x:v>
      </x:c>
      <x:c r="B5561" s="114" t="str">
        <x:v>H19</x:v>
      </x:c>
      <x:c r="C5561" s="114" t="n">
        <x:v>75000</x:v>
      </x:c>
      <x:c r="D5561" s="116"/>
    </x:row>
    <x:row r="5562" ht="15" customHeight="1">
      <x:c r="A5562" s="112" t="str">
        <x:v>16</x:v>
      </x:c>
      <x:c r="B5562" s="114" t="str">
        <x:v>I19</x:v>
      </x:c>
      <x:c r="C5562" s="114" t="str">
        <x:v>Lunas</x:v>
      </x:c>
      <x:c r="D5562" s="116"/>
    </x:row>
    <x:row r="5563" ht="15" customHeight="1">
      <x:c r="A5563" s="112" t="str">
        <x:v>16</x:v>
      </x:c>
      <x:c r="B5563" s="114" t="str">
        <x:v>J19</x:v>
      </x:c>
      <x:c r="C5563" s="114" t="str">
        <x:v>Uploaded</x:v>
      </x:c>
      <x:c r="D5563" s="116"/>
    </x:row>
    <x:row r="5564" ht="15" customHeight="1">
      <x:c r="A5564" s="112" t="str">
        <x:v>16</x:v>
      </x:c>
      <x:c r="B5564" s="114" t="str">
        <x:v>K19</x:v>
      </x:c>
      <x:c r="C5564" s="114" t="str">
        <x:v>Uploaded</x:v>
      </x:c>
      <x:c r="D5564" s="116"/>
    </x:row>
    <x:row r="5565" ht="15" customHeight="1">
      <x:c r="A5565" s="112" t="str">
        <x:v>16</x:v>
      </x:c>
      <x:c r="B5565" s="114" t="str">
        <x:v>L19</x:v>
      </x:c>
      <x:c r="C5565" s="114" t="str">
        <x:v>INDAH</x:v>
      </x:c>
      <x:c r="D5565" s="116"/>
    </x:row>
    <x:row r="5566" ht="15" customHeight="1">
      <x:c r="A5566" s="112" t="str">
        <x:v>16</x:v>
      </x:c>
      <x:c r="B5566" s="114" t="str">
        <x:v>M19</x:v>
      </x:c>
      <x:c r="C5566" s="114" t="str">
        <x:v>ADIF</x:v>
      </x:c>
      <x:c r="D5566" s="116"/>
    </x:row>
    <x:row r="5567" ht="15" customHeight="1">
      <x:c r="A5567" s="112" t="str">
        <x:v>16</x:v>
      </x:c>
      <x:c r="B5567" s="114" t="str">
        <x:v>C20</x:v>
      </x:c>
      <x:c r="C5567" s="114" t="str">
        <x:v>Adkesma Fikes</x:v>
      </x:c>
      <x:c r="D5567" s="116"/>
    </x:row>
    <x:row r="5568" ht="15" customHeight="1">
      <x:c r="A5568" s="112" t="str">
        <x:v>16</x:v>
      </x:c>
      <x:c r="B5568" s="114" t="str">
        <x:v>D20</x:v>
      </x:c>
      <x:c r="C5568" s="114" t="str">
        <x:v>Large Group</x:v>
      </x:c>
      <x:c r="D5568" s="116"/>
    </x:row>
    <x:row r="5569" ht="15" customHeight="1">
      <x:c r="A5569" s="112" t="str">
        <x:v>16</x:v>
      </x:c>
      <x:c r="B5569" s="114" t="str">
        <x:v>F20</x:v>
      </x:c>
      <x:c r="C5569" s="114" t="str">
        <x:v>2026-09-20T00:00:00</x:v>
      </x:c>
      <x:c r="D5569" s="116"/>
    </x:row>
    <x:row r="5570" ht="15" customHeight="1">
      <x:c r="A5570" s="112" t="str">
        <x:v>16</x:v>
      </x:c>
      <x:c r="B5570" s="114" t="str">
        <x:v>H20</x:v>
      </x:c>
      <x:c r="C5570" s="114" t="n">
        <x:v>100000</x:v>
      </x:c>
      <x:c r="D5570" s="116"/>
    </x:row>
    <x:row r="5571" ht="15" customHeight="1">
      <x:c r="A5571" s="112" t="str">
        <x:v>16</x:v>
      </x:c>
      <x:c r="B5571" s="114" t="str">
        <x:v>I20</x:v>
      </x:c>
      <x:c r="C5571" s="114" t="str">
        <x:v>DP</x:v>
      </x:c>
      <x:c r="D5571" s="116"/>
    </x:row>
    <x:row r="5572" ht="15" customHeight="1">
      <x:c r="A5572" s="112" t="str">
        <x:v>16</x:v>
      </x:c>
      <x:c r="B5572" s="114" t="str">
        <x:v>L20</x:v>
      </x:c>
      <x:c r="C5572" s="114" t="str">
        <x:v>INDAH</x:v>
      </x:c>
      <x:c r="D5572" s="116"/>
    </x:row>
    <x:row r="5573" ht="15" customHeight="1">
      <x:c r="A5573" s="112" t="str">
        <x:v>16</x:v>
      </x:c>
      <x:c r="B5573" s="114" t="str">
        <x:v>C21</x:v>
      </x:c>
      <x:c r="C5573" s="114" t="str">
        <x:v>Anett</x:v>
      </x:c>
      <x:c r="D5573" s="116"/>
    </x:row>
    <x:row r="5574" ht="15" customHeight="1">
      <x:c r="A5574" s="112" t="str">
        <x:v>16</x:v>
      </x:c>
      <x:c r="B5574" s="114" t="str">
        <x:v>D21</x:v>
      </x:c>
      <x:c r="C5574" s="114" t="str">
        <x:v>Photofox</x:v>
      </x:c>
      <x:c r="D5574" s="116"/>
    </x:row>
    <x:row r="5575" ht="15" customHeight="1">
      <x:c r="A5575" s="112" t="str">
        <x:v>16</x:v>
      </x:c>
      <x:c r="B5575" s="114" t="str">
        <x:v>F21</x:v>
      </x:c>
      <x:c r="C5575" s="114" t="str">
        <x:v>2026-09-16T00:00:00</x:v>
      </x:c>
      <x:c r="D5575" s="116"/>
    </x:row>
    <x:row r="5576" ht="15" customHeight="1">
      <x:c r="A5576" s="112" t="str">
        <x:v>16</x:v>
      </x:c>
      <x:c r="B5576" s="114" t="str">
        <x:v>G21</x:v>
      </x:c>
      <x:c r="C5576" s="114" t="n">
        <x:v>125000</x:v>
      </x:c>
      <x:c r="D5576" s="116"/>
    </x:row>
    <x:row r="5577" ht="15" customHeight="1">
      <x:c r="A5577" s="112" t="str">
        <x:v>16</x:v>
      </x:c>
      <x:c r="B5577" s="114" t="str">
        <x:v>I21</x:v>
      </x:c>
      <x:c r="C5577" s="114" t="str">
        <x:v>Lunas</x:v>
      </x:c>
      <x:c r="D5577" s="116"/>
    </x:row>
    <x:row r="5578" ht="15" customHeight="1">
      <x:c r="A5578" s="112" t="str">
        <x:v>16</x:v>
      </x:c>
      <x:c r="B5578" s="114" t="str">
        <x:v>J21</x:v>
      </x:c>
      <x:c r="C5578" s="114" t="str">
        <x:v>Uploaded</x:v>
      </x:c>
      <x:c r="D5578" s="116"/>
    </x:row>
    <x:row r="5579" ht="15" customHeight="1">
      <x:c r="A5579" s="112" t="str">
        <x:v>16</x:v>
      </x:c>
      <x:c r="B5579" s="114" t="str">
        <x:v>K21</x:v>
      </x:c>
      <x:c r="C5579" s="114" t="str">
        <x:v>Uploaded</x:v>
      </x:c>
      <x:c r="D5579" s="116"/>
    </x:row>
    <x:row r="5580" ht="15" customHeight="1">
      <x:c r="A5580" s="112" t="str">
        <x:v>16</x:v>
      </x:c>
      <x:c r="B5580" s="114" t="str">
        <x:v>L21</x:v>
      </x:c>
      <x:c r="C5580" s="114" t="str">
        <x:v>INDAH</x:v>
      </x:c>
      <x:c r="D5580" s="116"/>
    </x:row>
    <x:row r="5581" ht="15" customHeight="1">
      <x:c r="A5581" s="112" t="str">
        <x:v>16</x:v>
      </x:c>
      <x:c r="B5581" s="114" t="str">
        <x:v>M21</x:v>
      </x:c>
      <x:c r="C5581" s="114" t="str">
        <x:v>ADIF</x:v>
      </x:c>
      <x:c r="D5581" s="116"/>
    </x:row>
    <x:row r="5582" ht="15" customHeight="1">
      <x:c r="A5582" s="112" t="str">
        <x:v>16</x:v>
      </x:c>
      <x:c r="B5582" s="114" t="str">
        <x:v>G23</x:v>
      </x:c>
      <x:c r="C5582" s="114" t="n">
        <x:v>650000</x:v>
      </x:c>
      <x:c r="D5582" s="116" t="str">
        <x:v>=SUM(G4:G22)</x:v>
      </x:c>
    </x:row>
    <x:row r="5583" ht="15" customHeight="1">
      <x:c r="A5583" s="112" t="str">
        <x:v>16</x:v>
      </x:c>
      <x:c r="B5583" s="114" t="str">
        <x:v>H23</x:v>
      </x:c>
      <x:c r="C5583" s="114" t="n">
        <x:v>1315000</x:v>
      </x:c>
      <x:c r="D5583" s="116" t="str">
        <x:v>=SUM(H4:H22)</x:v>
      </x:c>
    </x:row>
    <x:row r="5584" ht="15" customHeight="1">
      <x:c r="A5584" s="112" t="str">
        <x:v>16</x:v>
      </x:c>
      <x:c r="B5584" s="114" t="str">
        <x:v>B26</x:v>
      </x:c>
      <x:c r="C5584" s="114" t="str">
        <x:v>No</x:v>
      </x:c>
      <x:c r="D5584" s="116"/>
    </x:row>
    <x:row r="5585" ht="15" customHeight="1">
      <x:c r="A5585" s="112" t="str">
        <x:v>16</x:v>
      </x:c>
      <x:c r="B5585" s="114" t="str">
        <x:v>C26</x:v>
      </x:c>
      <x:c r="C5585" s="114" t="str">
        <x:v>Keterangan</x:v>
      </x:c>
      <x:c r="D5585" s="116"/>
    </x:row>
    <x:row r="5586" ht="15" customHeight="1">
      <x:c r="A5586" s="112" t="str">
        <x:v>16</x:v>
      </x:c>
      <x:c r="B5586" s="114" t="str">
        <x:v>D26</x:v>
      </x:c>
      <x:c r="C5586" s="114" t="str">
        <x:v>Nominal</x:v>
      </x:c>
      <x:c r="D5586" s="116"/>
    </x:row>
    <x:row r="5587" ht="15" customHeight="1">
      <x:c r="A5587" s="112" t="str">
        <x:v>16</x:v>
      </x:c>
      <x:c r="B5587" s="114" t="str">
        <x:v>N26</x:v>
      </x:c>
      <x:c r="C5587" s="114" t="str">
        <x:v>Shift</x:v>
      </x:c>
      <x:c r="D5587" s="116"/>
    </x:row>
    <x:row r="5588" ht="15" customHeight="1">
      <x:c r="A5588" s="112" t="str">
        <x:v>16</x:v>
      </x:c>
      <x:c r="B5588" s="114" t="str">
        <x:v>O26</x:v>
      </x:c>
      <x:c r="C5588" s="114" t="str">
        <x:v>Nama</x:v>
      </x:c>
      <x:c r="D5588" s="116"/>
    </x:row>
    <x:row r="5589" ht="15" customHeight="1">
      <x:c r="A5589" s="112" t="str">
        <x:v>16</x:v>
      </x:c>
      <x:c r="B5589" s="114" t="str">
        <x:v>B27</x:v>
      </x:c>
      <x:c r="C5589" s="114" t="n">
        <x:v>1</x:v>
      </x:c>
      <x:c r="D5589" s="116"/>
    </x:row>
    <x:row r="5590" ht="15" customHeight="1">
      <x:c r="A5590" s="112" t="str">
        <x:v>16</x:v>
      </x:c>
      <x:c r="B5590" s="114" t="str">
        <x:v>C27</x:v>
      </x:c>
      <x:c r="C5590" s="114" t="str">
        <x:v>Pendapatan Tunai</x:v>
      </x:c>
      <x:c r="D5590" s="116"/>
    </x:row>
    <x:row r="5591" ht="15" customHeight="1">
      <x:c r="A5591" s="112" t="str">
        <x:v>16</x:v>
      </x:c>
      <x:c r="B5591" s="114" t="str">
        <x:v>D27</x:v>
      </x:c>
      <x:c r="C5591" s="114" t="n">
        <x:v>650000</x:v>
      </x:c>
      <x:c r="D5591" s="116" t="str">
        <x:v>=SUM(G23)</x:v>
      </x:c>
    </x:row>
    <x:row r="5592" ht="15" customHeight="1">
      <x:c r="A5592" s="112" t="str">
        <x:v>16</x:v>
      </x:c>
      <x:c r="B5592" s="114" t="str">
        <x:v>N27</x:v>
      </x:c>
      <x:c r="C5592" s="114" t="str">
        <x:v>Admin 1</x:v>
      </x:c>
      <x:c r="D5592" s="116"/>
    </x:row>
    <x:row r="5593" ht="15" customHeight="1">
      <x:c r="A5593" s="112" t="str">
        <x:v>16</x:v>
      </x:c>
      <x:c r="B5593" s="114" t="str">
        <x:v>O27</x:v>
      </x:c>
      <x:c r="C5593" s="114" t="str">
        <x:v>INDAH</x:v>
      </x:c>
      <x:c r="D5593" s="116"/>
    </x:row>
    <x:row r="5594" ht="15" customHeight="1">
      <x:c r="A5594" s="112" t="str">
        <x:v>16</x:v>
      </x:c>
      <x:c r="B5594" s="114" t="str">
        <x:v>B28</x:v>
      </x:c>
      <x:c r="C5594" s="114" t="n">
        <x:v>2</x:v>
      </x:c>
      <x:c r="D5594" s="116"/>
    </x:row>
    <x:row r="5595" ht="15" customHeight="1">
      <x:c r="A5595" s="112" t="str">
        <x:v>16</x:v>
      </x:c>
      <x:c r="B5595" s="114" t="str">
        <x:v>C28</x:v>
      </x:c>
      <x:c r="C5595" s="114" t="str">
        <x:v>Galon</x:v>
      </x:c>
      <x:c r="D5595" s="116"/>
    </x:row>
    <x:row r="5596" ht="15" customHeight="1">
      <x:c r="A5596" s="112" t="str">
        <x:v>16</x:v>
      </x:c>
      <x:c r="B5596" s="114" t="str">
        <x:v>D28</x:v>
      </x:c>
      <x:c r="C5596" s="114" t="n">
        <x:v>-16000</x:v>
      </x:c>
      <x:c r="D5596" s="116"/>
    </x:row>
    <x:row r="5597" ht="15" customHeight="1">
      <x:c r="A5597" s="112" t="str">
        <x:v>16</x:v>
      </x:c>
      <x:c r="B5597" s="114" t="str">
        <x:v>N28</x:v>
      </x:c>
      <x:c r="C5597" s="114" t="str">
        <x:v>Admin 2</x:v>
      </x:c>
      <x:c r="D5597" s="116"/>
    </x:row>
    <x:row r="5598" ht="15" customHeight="1">
      <x:c r="A5598" s="112" t="str">
        <x:v>16</x:v>
      </x:c>
      <x:c r="B5598" s="114" t="str">
        <x:v>O28</x:v>
      </x:c>
      <x:c r="C5598" s="114" t="str">
        <x:v>INDAH</x:v>
      </x:c>
      <x:c r="D5598" s="116"/>
    </x:row>
    <x:row r="5599" ht="15" customHeight="1">
      <x:c r="A5599" s="112" t="str">
        <x:v>16</x:v>
      </x:c>
      <x:c r="B5599" s="114" t="str">
        <x:v>B29</x:v>
      </x:c>
      <x:c r="C5599" s="114" t="n">
        <x:v>3</x:v>
      </x:c>
      <x:c r="D5599" s="116"/>
    </x:row>
    <x:row r="5600" ht="15" customHeight="1">
      <x:c r="A5600" s="112" t="str">
        <x:v>16</x:v>
      </x:c>
      <x:c r="B5600" s="114" t="str">
        <x:v>C29</x:v>
      </x:c>
      <x:c r="C5600" s="114" t="str">
        <x:v>Penthil</x:v>
      </x:c>
      <x:c r="D5600" s="116"/>
    </x:row>
    <x:row r="5601" ht="15" customHeight="1">
      <x:c r="A5601" s="112" t="str">
        <x:v>16</x:v>
      </x:c>
      <x:c r="B5601" s="114" t="str">
        <x:v>D29</x:v>
      </x:c>
      <x:c r="C5601" s="114" t="n">
        <x:v>-84000</x:v>
      </x:c>
      <x:c r="D5601" s="116"/>
    </x:row>
    <x:row r="5602" ht="15" customHeight="1">
      <x:c r="A5602" s="112" t="str">
        <x:v>16</x:v>
      </x:c>
      <x:c r="B5602" s="114" t="str">
        <x:v>N29</x:v>
      </x:c>
      <x:c r="C5602" s="114" t="str">
        <x:v>Fotografer 1</x:v>
      </x:c>
      <x:c r="D5602" s="116"/>
    </x:row>
    <x:row r="5603" ht="15" customHeight="1">
      <x:c r="A5603" s="112" t="str">
        <x:v>16</x:v>
      </x:c>
      <x:c r="B5603" s="114" t="str">
        <x:v>O29</x:v>
      </x:c>
      <x:c r="C5603" s="114" t="str">
        <x:v>SAKA</x:v>
      </x:c>
      <x:c r="D5603" s="116"/>
    </x:row>
    <x:row r="5604" ht="15" customHeight="1">
      <x:c r="A5604" s="112" t="str">
        <x:v>16</x:v>
      </x:c>
      <x:c r="B5604" s="114" t="str">
        <x:v>B30</x:v>
      </x:c>
      <x:c r="C5604" s="114" t="n">
        <x:v>4</x:v>
      </x:c>
      <x:c r="D5604" s="116"/>
    </x:row>
    <x:row r="5605" ht="15" customHeight="1">
      <x:c r="A5605" s="112" t="str">
        <x:v>16</x:v>
      </x:c>
      <x:c r="B5605" s="114" t="str">
        <x:v>N30</x:v>
      </x:c>
      <x:c r="C5605" s="114" t="str">
        <x:v>Fotografer 2</x:v>
      </x:c>
      <x:c r="D5605" s="116"/>
    </x:row>
    <x:row r="5606" ht="15" customHeight="1">
      <x:c r="A5606" s="112" t="str">
        <x:v>16</x:v>
      </x:c>
      <x:c r="B5606" s="114" t="str">
        <x:v>O30</x:v>
      </x:c>
      <x:c r="C5606" s="114" t="str">
        <x:v>ADIF</x:v>
      </x:c>
      <x:c r="D5606" s="116"/>
    </x:row>
    <x:row r="5607" ht="15" customHeight="1">
      <x:c r="A5607" s="112" t="str">
        <x:v>16</x:v>
      </x:c>
      <x:c r="B5607" s="114" t="str">
        <x:v>B31</x:v>
      </x:c>
      <x:c r="C5607" s="114" t="n">
        <x:v>5</x:v>
      </x:c>
      <x:c r="D5607" s="116"/>
    </x:row>
    <x:row r="5608" ht="15" customHeight="1">
      <x:c r="A5608" s="112" t="str">
        <x:v>16</x:v>
      </x:c>
      <x:c r="B5608" s="114" t="str">
        <x:v>B32</x:v>
      </x:c>
      <x:c r="C5608" s="114" t="n">
        <x:v>6</x:v>
      </x:c>
      <x:c r="D5608" s="116"/>
    </x:row>
    <x:row r="5609" ht="15" customHeight="1">
      <x:c r="A5609" s="112" t="str">
        <x:v>16</x:v>
      </x:c>
      <x:c r="B5609" s="114" t="str">
        <x:v>K32</x:v>
      </x:c>
      <x:c r="C5609" s="114" t="str">
        <x:v>KPI HARIAN | SKALA 1-5</x:v>
      </x:c>
      <x:c r="D5609" s="116"/>
    </x:row>
    <x:row r="5610" ht="15" customHeight="1">
      <x:c r="A5610" s="112" t="str">
        <x:v>16</x:v>
      </x:c>
      <x:c r="B5610" s="114" t="str">
        <x:v>B33</x:v>
      </x:c>
      <x:c r="C5610" s="114" t="n">
        <x:v>7</x:v>
      </x:c>
      <x:c r="D5610" s="116"/>
    </x:row>
    <x:row r="5611" ht="15" customHeight="1">
      <x:c r="A5611" s="112" t="str">
        <x:v>16</x:v>
      </x:c>
      <x:c r="B5611" s="114" t="str">
        <x:v>K33</x:v>
      </x:c>
      <x:c r="C5611" s="114" t="str">
        <x:v>Nama</x:v>
      </x:c>
      <x:c r="D5611" s="116"/>
    </x:row>
    <x:row r="5612" ht="15" customHeight="1">
      <x:c r="A5612" s="112" t="str">
        <x:v>16</x:v>
      </x:c>
      <x:c r="B5612" s="114" t="str">
        <x:v>L33</x:v>
      </x:c>
      <x:c r="C5612" s="114" t="str">
        <x:v>Disiplin</x:v>
      </x:c>
      <x:c r="D5612" s="116"/>
    </x:row>
    <x:row r="5613" ht="15" customHeight="1">
      <x:c r="A5613" s="112" t="str">
        <x:v>16</x:v>
      </x:c>
      <x:c r="B5613" s="114" t="str">
        <x:v>M33</x:v>
      </x:c>
      <x:c r="C5613" s="114" t="str">
        <x:v>Akurasi</x:v>
      </x:c>
      <x:c r="D5613" s="116"/>
    </x:row>
    <x:row r="5614" ht="15" customHeight="1">
      <x:c r="A5614" s="112" t="str">
        <x:v>16</x:v>
      </x:c>
      <x:c r="B5614" s="114" t="str">
        <x:v>N33</x:v>
      </x:c>
      <x:c r="C5614" s="114" t="str">
        <x:v>SOP</x:v>
      </x:c>
      <x:c r="D5614" s="116"/>
    </x:row>
    <x:row r="5615" ht="15" customHeight="1">
      <x:c r="A5615" s="112" t="str">
        <x:v>16</x:v>
      </x:c>
      <x:c r="B5615" s="114" t="str">
        <x:v>O33</x:v>
      </x:c>
      <x:c r="C5615" s="114" t="str">
        <x:v>Client</x:v>
      </x:c>
      <x:c r="D5615" s="116"/>
    </x:row>
    <x:row r="5616" ht="15" customHeight="1">
      <x:c r="A5616" s="112" t="str">
        <x:v>16</x:v>
      </x:c>
      <x:c r="B5616" s="114" t="str">
        <x:v>P33</x:v>
      </x:c>
      <x:c r="C5616" s="114" t="str">
        <x:v>Produktivitas</x:v>
      </x:c>
      <x:c r="D5616" s="116"/>
    </x:row>
    <x:row r="5617" ht="15" customHeight="1">
      <x:c r="A5617" s="112" t="str">
        <x:v>16</x:v>
      </x:c>
      <x:c r="B5617" s="114" t="str">
        <x:v>AC33</x:v>
      </x:c>
      <x:c r="C5617" s="114" t="str">
        <x:v>KPI Score Helper</x:v>
      </x:c>
      <x:c r="D5617" s="116"/>
    </x:row>
    <x:row r="5618" ht="15" customHeight="1">
      <x:c r="A5618" s="112" t="str">
        <x:v>16</x:v>
      </x:c>
      <x:c r="B5618" s="114" t="str">
        <x:v>AD33</x:v>
      </x:c>
      <x:c r="C5618" s="114" t="str">
        <x:v>Status Helper</x:v>
      </x:c>
      <x:c r="D5618" s="116"/>
    </x:row>
    <x:row r="5619" ht="15" customHeight="1">
      <x:c r="A5619" s="112" t="str">
        <x:v>16</x:v>
      </x:c>
      <x:c r="B5619" s="114" t="str">
        <x:v>AE33</x:v>
      </x:c>
      <x:c r="C5619" s="114" t="str">
        <x:v>Role Helper</x:v>
      </x:c>
      <x:c r="D5619" s="116"/>
    </x:row>
    <x:row r="5620" ht="15" customHeight="1">
      <x:c r="A5620" s="112" t="str">
        <x:v>16</x:v>
      </x:c>
      <x:c r="B5620" s="114" t="str">
        <x:v>AF33</x:v>
      </x:c>
      <x:c r="C5620" s="114" t="str">
        <x:v>Evaluated Flag</x:v>
      </x:c>
      <x:c r="D5620" s="116"/>
    </x:row>
    <x:row r="5621" ht="15" customHeight="1">
      <x:c r="A5621" s="112" t="str">
        <x:v>16</x:v>
      </x:c>
      <x:c r="B5621" s="114" t="str">
        <x:v>AG33</x:v>
      </x:c>
      <x:c r="C5621" s="114" t="str">
        <x:v>Effective Name</x:v>
      </x:c>
      <x:c r="D5621" s="116"/>
    </x:row>
    <x:row r="5622" ht="15" customHeight="1">
      <x:c r="A5622" s="112" t="str">
        <x:v>16</x:v>
      </x:c>
      <x:c r="B5622" s="114" t="str">
        <x:v>B34</x:v>
      </x:c>
      <x:c r="C5622" s="114" t="n">
        <x:v>8</x:v>
      </x:c>
      <x:c r="D5622" s="116"/>
    </x:row>
    <x:row r="5623" ht="15" customHeight="1">
      <x:c r="A5623" s="112" t="str">
        <x:v>16</x:v>
      </x:c>
      <x:c r="B5623" s="114" t="str">
        <x:v>K34</x:v>
      </x:c>
      <x:c r="C5623" s="114" t="str">
        <x:v>INDAH</x:v>
      </x:c>
      <x:c r="D5623" s="116" t="str">
        <x:v>=IF(O27="","",O27)</x:v>
      </x:c>
    </x:row>
    <x:row r="5624" ht="15" customHeight="1">
      <x:c r="A5624" s="112" t="str">
        <x:v>16</x:v>
      </x:c>
      <x:c r="B5624" s="114" t="str">
        <x:v>AC34</x:v>
      </x:c>
      <x:c r="C5624" s="114"/>
      <x:c r="D5624" s="116" t="str">
        <x:v>=IF(AG34="","",IF(COUNT(L34:P34)&lt;5,"",L34/5*20+M34/5*25+N34/5*25+O34/5*15+P34/5*15))</x:v>
      </x:c>
    </x:row>
    <x:row r="5625" ht="15" customHeight="1">
      <x:c r="A5625" s="112" t="str">
        <x:v>16</x:v>
      </x:c>
      <x:c r="B5625" s="114" t="str">
        <x:v>AD34</x:v>
      </x:c>
      <x:c r="C5625" s="114"/>
      <x:c r="D5625" s="116" t="str">
        <x:v>=IF(AC34="","",IF(AC34&gt;=90,"Sangat Baik",IF(AC34&gt;=80,"Baik",IF(AC34&gt;=70,"Coaching","Underperform"))))</x:v>
      </x:c>
    </x:row>
    <x:row r="5626" ht="15" customHeight="1">
      <x:c r="A5626" s="112" t="str">
        <x:v>16</x:v>
      </x:c>
      <x:c r="B5626" s="114" t="str">
        <x:v>AE34</x:v>
      </x:c>
      <x:c r="C5626" s="114" t="str">
        <x:v>Admin/CS</x:v>
      </x:c>
      <x:c r="D5626" s="116" t="str">
        <x:v>=IF(AG34="","",IF(OR(AG34="INDAH",AG34="ADDEL",AG34="AMEL",AG34="PENTIL",AG34="JIJANG"),"Admin/CS","Fotografer"))</x:v>
      </x:c>
    </x:row>
    <x:row r="5627" ht="15" customHeight="1">
      <x:c r="A5627" s="112" t="str">
        <x:v>16</x:v>
      </x:c>
      <x:c r="B5627" s="114" t="str">
        <x:v>AF34</x:v>
      </x:c>
      <x:c r="C5627" s="114"/>
      <x:c r="D5627" s="116" t="str">
        <x:v>=IF(OR(AG34="",COUNT(L34:P34)&lt;5),"",1)</x:v>
      </x:c>
    </x:row>
    <x:row r="5628" ht="15" customHeight="1">
      <x:c r="A5628" s="112" t="str">
        <x:v>16</x:v>
      </x:c>
      <x:c r="B5628" s="114" t="str">
        <x:v>AG34</x:v>
      </x:c>
      <x:c r="C5628" s="114" t="str">
        <x:v>INDAH</x:v>
      </x:c>
      <x:c r="D5628" s="116" t="str">
        <x:v>=IFERROR(K34,"")</x:v>
      </x:c>
    </x:row>
    <x:row r="5629" ht="15" customHeight="1">
      <x:c r="A5629" s="112" t="str">
        <x:v>16</x:v>
      </x:c>
      <x:c r="B5629" s="114" t="str">
        <x:v>B35</x:v>
      </x:c>
      <x:c r="C5629" s="114" t="n">
        <x:v>9</x:v>
      </x:c>
      <x:c r="D5629" s="116"/>
    </x:row>
    <x:row r="5630" ht="15" customHeight="1">
      <x:c r="A5630" s="112" t="str">
        <x:v>16</x:v>
      </x:c>
      <x:c r="B5630" s="114" t="str">
        <x:v>K35</x:v>
      </x:c>
      <x:c r="C5630" s="114" t="str">
        <x:v>INDAH</x:v>
      </x:c>
      <x:c r="D5630" s="116" t="str">
        <x:v>=IF(O28="","",O28)</x:v>
      </x:c>
    </x:row>
    <x:row r="5631" ht="15" customHeight="1">
      <x:c r="A5631" s="112" t="str">
        <x:v>16</x:v>
      </x:c>
      <x:c r="B5631" s="114" t="str">
        <x:v>AC35</x:v>
      </x:c>
      <x:c r="C5631" s="114"/>
      <x:c r="D5631" s="116" t="str">
        <x:v>=IF(AG35="","",IF(COUNT(L35:P35)&lt;5,"",L35/5*20+M35/5*25+N35/5*25+O35/5*15+P35/5*15))</x:v>
      </x:c>
    </x:row>
    <x:row r="5632" ht="15" customHeight="1">
      <x:c r="A5632" s="112" t="str">
        <x:v>16</x:v>
      </x:c>
      <x:c r="B5632" s="114" t="str">
        <x:v>AD35</x:v>
      </x:c>
      <x:c r="C5632" s="114"/>
      <x:c r="D5632" s="116" t="str">
        <x:v>=IF(AC35="","",IF(AC35&gt;=90,"Sangat Baik",IF(AC35&gt;=80,"Baik",IF(AC35&gt;=70,"Coaching","Underperform"))))</x:v>
      </x:c>
    </x:row>
    <x:row r="5633" ht="15" customHeight="1">
      <x:c r="A5633" s="112" t="str">
        <x:v>16</x:v>
      </x:c>
      <x:c r="B5633" s="114" t="str">
        <x:v>AE35</x:v>
      </x:c>
      <x:c r="C5633" s="114" t="str">
        <x:v>Admin/CS</x:v>
      </x:c>
      <x:c r="D5633" s="116" t="str">
        <x:v>=IF(AG35="","",IF(OR(AG35="INDAH",AG35="ADDEL",AG35="AMEL",AG35="PENTIL",AG35="JIJANG"),"Admin/CS","Fotografer"))</x:v>
      </x:c>
    </x:row>
    <x:row r="5634" ht="15" customHeight="1">
      <x:c r="A5634" s="112" t="str">
        <x:v>16</x:v>
      </x:c>
      <x:c r="B5634" s="114" t="str">
        <x:v>AF35</x:v>
      </x:c>
      <x:c r="C5634" s="114"/>
      <x:c r="D5634" s="116" t="str">
        <x:v>=IF(OR(AG35="",COUNT(L35:P35)&lt;5),"",1)</x:v>
      </x:c>
    </x:row>
    <x:row r="5635" ht="15" customHeight="1">
      <x:c r="A5635" s="112" t="str">
        <x:v>16</x:v>
      </x:c>
      <x:c r="B5635" s="114" t="str">
        <x:v>AG35</x:v>
      </x:c>
      <x:c r="C5635" s="114" t="str">
        <x:v>INDAH</x:v>
      </x:c>
      <x:c r="D5635" s="116" t="str">
        <x:v>=IFERROR(K35,"")</x:v>
      </x:c>
    </x:row>
    <x:row r="5636" ht="15" customHeight="1">
      <x:c r="A5636" s="112" t="str">
        <x:v>16</x:v>
      </x:c>
      <x:c r="B5636" s="114" t="str">
        <x:v>B36</x:v>
      </x:c>
      <x:c r="C5636" s="114" t="n">
        <x:v>10</x:v>
      </x:c>
      <x:c r="D5636" s="116"/>
    </x:row>
    <x:row r="5637" ht="15" customHeight="1">
      <x:c r="A5637" s="112" t="str">
        <x:v>16</x:v>
      </x:c>
      <x:c r="B5637" s="114" t="str">
        <x:v>K36</x:v>
      </x:c>
      <x:c r="C5637" s="114" t="str">
        <x:v>SAKA</x:v>
      </x:c>
      <x:c r="D5637" s="116" t="str">
        <x:v>=IF(O29="","",O29)</x:v>
      </x:c>
    </x:row>
    <x:row r="5638" ht="15" customHeight="1">
      <x:c r="A5638" s="112" t="str">
        <x:v>16</x:v>
      </x:c>
      <x:c r="B5638" s="114" t="str">
        <x:v>AC36</x:v>
      </x:c>
      <x:c r="C5638" s="114"/>
      <x:c r="D5638" s="116" t="str">
        <x:v>=IF(AG36="","",IF(COUNT(L36:P36)&lt;5,"",L36/5*20+M36/5*25+N36/5*25+O36/5*15+P36/5*15))</x:v>
      </x:c>
    </x:row>
    <x:row r="5639" ht="15" customHeight="1">
      <x:c r="A5639" s="112" t="str">
        <x:v>16</x:v>
      </x:c>
      <x:c r="B5639" s="114" t="str">
        <x:v>AD36</x:v>
      </x:c>
      <x:c r="C5639" s="114"/>
      <x:c r="D5639" s="116" t="str">
        <x:v>=IF(AC36="","",IF(AC36&gt;=90,"Sangat Baik",IF(AC36&gt;=80,"Baik",IF(AC36&gt;=70,"Coaching","Underperform"))))</x:v>
      </x:c>
    </x:row>
    <x:row r="5640" ht="15" customHeight="1">
      <x:c r="A5640" s="112" t="str">
        <x:v>16</x:v>
      </x:c>
      <x:c r="B5640" s="114" t="str">
        <x:v>AE36</x:v>
      </x:c>
      <x:c r="C5640" s="114" t="str">
        <x:v>Fotografer</x:v>
      </x:c>
      <x:c r="D5640" s="116" t="str">
        <x:v>=IF(AG36="","",IF(OR(AG36="INDAH",AG36="ADDEL",AG36="AMEL",AG36="PENTIL",AG36="JIJANG"),"Admin/CS","Fotografer"))</x:v>
      </x:c>
    </x:row>
    <x:row r="5641" ht="15" customHeight="1">
      <x:c r="A5641" s="112" t="str">
        <x:v>16</x:v>
      </x:c>
      <x:c r="B5641" s="114" t="str">
        <x:v>AF36</x:v>
      </x:c>
      <x:c r="C5641" s="114"/>
      <x:c r="D5641" s="116" t="str">
        <x:v>=IF(OR(AG36="",COUNT(L36:P36)&lt;5),"",1)</x:v>
      </x:c>
    </x:row>
    <x:row r="5642" ht="15" customHeight="1">
      <x:c r="A5642" s="112" t="str">
        <x:v>16</x:v>
      </x:c>
      <x:c r="B5642" s="114" t="str">
        <x:v>AG36</x:v>
      </x:c>
      <x:c r="C5642" s="114" t="str">
        <x:v>SAKA</x:v>
      </x:c>
      <x:c r="D5642" s="116" t="str">
        <x:v>=IFERROR(K36,"")</x:v>
      </x:c>
    </x:row>
    <x:row r="5643" ht="15" customHeight="1">
      <x:c r="A5643" s="112" t="str">
        <x:v>16</x:v>
      </x:c>
      <x:c r="B5643" s="114" t="str">
        <x:v>B37</x:v>
      </x:c>
      <x:c r="C5643" s="114" t="n">
        <x:v>11</x:v>
      </x:c>
      <x:c r="D5643" s="116"/>
    </x:row>
    <x:row r="5644" ht="15" customHeight="1">
      <x:c r="A5644" s="112" t="str">
        <x:v>16</x:v>
      </x:c>
      <x:c r="B5644" s="114" t="str">
        <x:v>K37</x:v>
      </x:c>
      <x:c r="C5644" s="114" t="str">
        <x:v>ADIF</x:v>
      </x:c>
      <x:c r="D5644" s="116" t="str">
        <x:v>=IF(O30="","",O30)</x:v>
      </x:c>
    </x:row>
    <x:row r="5645" ht="15" customHeight="1">
      <x:c r="A5645" s="112" t="str">
        <x:v>16</x:v>
      </x:c>
      <x:c r="B5645" s="114" t="str">
        <x:v>AC37</x:v>
      </x:c>
      <x:c r="C5645" s="114"/>
      <x:c r="D5645" s="116" t="str">
        <x:v>=IF(AG37="","",IF(COUNT(L37:P37)&lt;5,"",L37/5*20+M37/5*25+N37/5*25+O37/5*15+P37/5*15))</x:v>
      </x:c>
    </x:row>
    <x:row r="5646" ht="15" customHeight="1">
      <x:c r="A5646" s="112" t="str">
        <x:v>16</x:v>
      </x:c>
      <x:c r="B5646" s="114" t="str">
        <x:v>AD37</x:v>
      </x:c>
      <x:c r="C5646" s="114"/>
      <x:c r="D5646" s="116" t="str">
        <x:v>=IF(AC37="","",IF(AC37&gt;=90,"Sangat Baik",IF(AC37&gt;=80,"Baik",IF(AC37&gt;=70,"Coaching","Underperform"))))</x:v>
      </x:c>
    </x:row>
    <x:row r="5647" ht="15" customHeight="1">
      <x:c r="A5647" s="112" t="str">
        <x:v>16</x:v>
      </x:c>
      <x:c r="B5647" s="114" t="str">
        <x:v>AE37</x:v>
      </x:c>
      <x:c r="C5647" s="114" t="str">
        <x:v>Fotografer</x:v>
      </x:c>
      <x:c r="D5647" s="116" t="str">
        <x:v>=IF(AG37="","",IF(OR(AG37="INDAH",AG37="ADDEL",AG37="AMEL",AG37="PENTIL",AG37="JIJANG"),"Admin/CS","Fotografer"))</x:v>
      </x:c>
    </x:row>
    <x:row r="5648" ht="15" customHeight="1">
      <x:c r="A5648" s="112" t="str">
        <x:v>16</x:v>
      </x:c>
      <x:c r="B5648" s="114" t="str">
        <x:v>AF37</x:v>
      </x:c>
      <x:c r="C5648" s="114"/>
      <x:c r="D5648" s="116" t="str">
        <x:v>=IF(OR(AG37="",COUNT(L37:P37)&lt;5),"",1)</x:v>
      </x:c>
    </x:row>
    <x:row r="5649" ht="15" customHeight="1">
      <x:c r="A5649" s="112" t="str">
        <x:v>16</x:v>
      </x:c>
      <x:c r="B5649" s="114" t="str">
        <x:v>AG37</x:v>
      </x:c>
      <x:c r="C5649" s="114" t="str">
        <x:v>ADIF</x:v>
      </x:c>
      <x:c r="D5649" s="116" t="str">
        <x:v>=IFERROR(K37,"")</x:v>
      </x:c>
    </x:row>
    <x:row r="5650" ht="15" customHeight="1">
      <x:c r="A5650" s="112" t="str">
        <x:v>16</x:v>
      </x:c>
      <x:c r="B5650" s="114" t="str">
        <x:v>D38</x:v>
      </x:c>
      <x:c r="C5650" s="114" t="n">
        <x:v>550000</x:v>
      </x:c>
      <x:c r="D5650" s="116" t="str">
        <x:v>=SUM(D27:D37)</x:v>
      </x:c>
    </x:row>
    <x:row r="5651" ht="15" customHeight="1">
      <x:c r="A5651" s="112" t="str">
        <x:v>16</x:v>
      </x:c>
      <x:c r="B5651" s="114" t="str">
        <x:v>AC38</x:v>
      </x:c>
      <x:c r="C5651" s="114"/>
      <x:c r="D5651" s="116" t="str">
        <x:v>=IF(AG38="","",IF(COUNT(L38:P38)&lt;5,"",L38/5*20+M38/5*25+N38/5*25+O38/5*15+P38/5*15))</x:v>
      </x:c>
    </x:row>
    <x:row r="5652" ht="15" customHeight="1">
      <x:c r="A5652" s="112" t="str">
        <x:v>16</x:v>
      </x:c>
      <x:c r="B5652" s="114" t="str">
        <x:v>AD38</x:v>
      </x:c>
      <x:c r="C5652" s="114"/>
      <x:c r="D5652" s="116" t="str">
        <x:v>=IF(AC38="","",IF(AC38&gt;=90,"Sangat Baik",IF(AC38&gt;=80,"Baik",IF(AC38&gt;=70,"Coaching","Underperform"))))</x:v>
      </x:c>
    </x:row>
    <x:row r="5653" ht="15" customHeight="1">
      <x:c r="A5653" s="112" t="str">
        <x:v>16</x:v>
      </x:c>
      <x:c r="B5653" s="114" t="str">
        <x:v>AE38</x:v>
      </x:c>
      <x:c r="C5653" s="114"/>
      <x:c r="D5653" s="116" t="str">
        <x:v>=IF(AG38="","",IF(OR(AG38="INDAH",AG38="ADDEL",AG38="AMEL",AG38="PENTIL",AG38="JIJANG"),"Admin/CS","Fotografer"))</x:v>
      </x:c>
    </x:row>
    <x:row r="5654" ht="15" customHeight="1">
      <x:c r="A5654" s="112" t="str">
        <x:v>16</x:v>
      </x:c>
      <x:c r="B5654" s="114" t="str">
        <x:v>AF38</x:v>
      </x:c>
      <x:c r="C5654" s="114"/>
      <x:c r="D5654" s="116" t="str">
        <x:v>=IF(OR(AG38="",COUNT(L38:P38)&lt;5),"",1)</x:v>
      </x:c>
    </x:row>
    <x:row r="5655" ht="15" customHeight="1">
      <x:c r="A5655" s="112" t="str">
        <x:v>16</x:v>
      </x:c>
      <x:c r="B5655" s="114" t="str">
        <x:v>AG38</x:v>
      </x:c>
      <x:c r="C5655" s="114"/>
      <x:c r="D5655" s="116" t="str">
        <x:v>=IFERROR(K38,"")</x:v>
      </x:c>
    </x:row>
    <x:row r="5656" ht="15" customHeight="1">
      <x:c r="A5656" s="112" t="str">
        <x:v>16</x:v>
      </x:c>
      <x:c r="B5656" s="114" t="str">
        <x:v>AC39</x:v>
      </x:c>
      <x:c r="C5656" s="114"/>
      <x:c r="D5656" s="116" t="str">
        <x:v>=IF(AG39="","",IF(COUNT(L39:P39)&lt;5,"",L39/5*20+M39/5*25+N39/5*25+O39/5*15+P39/5*15))</x:v>
      </x:c>
    </x:row>
    <x:row r="5657" ht="15" customHeight="1">
      <x:c r="A5657" s="112" t="str">
        <x:v>16</x:v>
      </x:c>
      <x:c r="B5657" s="114" t="str">
        <x:v>AD39</x:v>
      </x:c>
      <x:c r="C5657" s="114"/>
      <x:c r="D5657" s="116" t="str">
        <x:v>=IF(AC39="","",IF(AC39&gt;=90,"Sangat Baik",IF(AC39&gt;=80,"Baik",IF(AC39&gt;=70,"Coaching","Underperform"))))</x:v>
      </x:c>
    </x:row>
    <x:row r="5658" ht="15" customHeight="1">
      <x:c r="A5658" s="112" t="str">
        <x:v>16</x:v>
      </x:c>
      <x:c r="B5658" s="114" t="str">
        <x:v>AE39</x:v>
      </x:c>
      <x:c r="C5658" s="114"/>
      <x:c r="D5658" s="116" t="str">
        <x:v>=IF(AG39="","",IF(OR(AG39="INDAH",AG39="ADDEL",AG39="AMEL",AG39="PENTIL",AG39="JIJANG"),"Admin/CS","Fotografer"))</x:v>
      </x:c>
    </x:row>
    <x:row r="5659" ht="15" customHeight="1">
      <x:c r="A5659" s="112" t="str">
        <x:v>16</x:v>
      </x:c>
      <x:c r="B5659" s="114" t="str">
        <x:v>AF39</x:v>
      </x:c>
      <x:c r="C5659" s="114"/>
      <x:c r="D5659" s="116" t="str">
        <x:v>=IF(OR(AG39="",COUNT(L39:P39)&lt;5),"",1)</x:v>
      </x:c>
    </x:row>
    <x:row r="5660" ht="15" customHeight="1">
      <x:c r="A5660" s="112" t="str">
        <x:v>16</x:v>
      </x:c>
      <x:c r="B5660" s="114" t="str">
        <x:v>AG39</x:v>
      </x:c>
      <x:c r="C5660" s="114"/>
      <x:c r="D5660" s="116" t="str">
        <x:v>=IFERROR(K39,"")</x:v>
      </x:c>
    </x:row>
    <x:row r="5661" ht="15" customHeight="1">
      <x:c r="A5661" s="112" t="str">
        <x:v>16</x:v>
      </x:c>
      <x:c r="B5661" s="114" t="str">
        <x:v>K40</x:v>
      </x:c>
      <x:c r="C5661" s="114" t="str">
        <x:v>Skala: 1 Sangat Kurang | 2 Kurang | 3 Cukup | 4 Baik | 5 Sangat Baik | Jika Nama kosong, 4 baris pertama otomatis mengikuti urutan Shift</x:v>
      </x:c>
      <x:c r="D5661" s="116"/>
    </x:row>
    <x:row r="5662" ht="15" customHeight="1">
      <x:c r="A5662" s="112" t="str">
        <x:v>16</x:v>
      </x:c>
      <x:c r="B5662" s="114" t="str">
        <x:v>K42</x:v>
      </x:c>
      <x:c r="C5662" s="114" t="str">
        <x:v>ADMIN FOLLOW-UP</x:v>
      </x:c>
      <x:c r="D5662" s="116"/>
    </x:row>
    <x:row r="5663" ht="15" customHeight="1">
      <x:c r="A5663" s="112" t="str">
        <x:v>16</x:v>
      </x:c>
      <x:c r="B5663" s="114" t="str">
        <x:v>K43</x:v>
      </x:c>
      <x:c r="C5663" s="114" t="str">
        <x:v>Admin</x:v>
      </x:c>
      <x:c r="D5663" s="116"/>
    </x:row>
    <x:row r="5664" ht="15" customHeight="1">
      <x:c r="A5664" s="112" t="str">
        <x:v>16</x:v>
      </x:c>
      <x:c r="B5664" s="114" t="str">
        <x:v>L43</x:v>
      </x:c>
      <x:c r="C5664" s="114" t="str">
        <x:v>Saving Contact</x:v>
      </x:c>
      <x:c r="D5664" s="116"/>
    </x:row>
    <x:row r="5665" ht="15" customHeight="1">
      <x:c r="A5665" s="112" t="str">
        <x:v>16</x:v>
      </x:c>
      <x:c r="B5665" s="114" t="str">
        <x:v>M43</x:v>
      </x:c>
      <x:c r="C5665" s="114" t="str">
        <x:v>Reminder</x:v>
      </x:c>
      <x:c r="D5665" s="116"/>
    </x:row>
    <x:row r="5666" ht="15" customHeight="1">
      <x:c r="A5666" s="112" t="str">
        <x:v>16</x:v>
      </x:c>
      <x:c r="B5666" s="114" t="str">
        <x:v>N43</x:v>
      </x:c>
      <x:c r="C5666" s="114" t="str">
        <x:v>Direct RO</x:v>
      </x:c>
      <x:c r="D5666" s="116"/>
    </x:row>
    <x:row r="5667" ht="15" customHeight="1">
      <x:c r="A5667" s="112" t="str">
        <x:v>16</x:v>
      </x:c>
      <x:c r="B5667" s="114" t="str">
        <x:v>K44</x:v>
      </x:c>
      <x:c r="C5667" s="114" t="str">
        <x:v>INDAH</x:v>
      </x:c>
      <x:c r="D5667" s="116"/>
    </x:row>
    <x:row r="5668" ht="15" customHeight="1">
      <x:c r="A5668" s="112" t="str">
        <x:v>16</x:v>
      </x:c>
      <x:c r="B5668" s="114" t="str">
        <x:v>L44</x:v>
      </x:c>
      <x:c r="C5668" s="114" t="n">
        <x:v>13</x:v>
      </x:c>
      <x:c r="D5668" s="116"/>
    </x:row>
    <x:row r="5669" ht="15" customHeight="1">
      <x:c r="A5669" s="112" t="str">
        <x:v>16</x:v>
      </x:c>
      <x:c r="B5669" s="114" t="str">
        <x:v>M44</x:v>
      </x:c>
      <x:c r="C5669" s="114" t="str">
        <x:v>cetakan 14 sep</x:v>
      </x:c>
      <x:c r="D5669" s="116"/>
    </x:row>
    <x:row r="5670" ht="15" customHeight="1">
      <x:c r="A5670" s="112" t="str">
        <x:v>16</x:v>
      </x:c>
      <x:c r="B5670" s="114" t="str">
        <x:v>N44</x:v>
      </x:c>
      <x:c r="C5670" s="114" t="n">
        <x:v>53</x:v>
      </x:c>
      <x:c r="D5670" s="116"/>
    </x:row>
    <x:row r="5671" ht="15" customHeight="1">
      <x:c r="A5671" s="112" t="str">
        <x:v>16</x:v>
      </x:c>
      <x:c r="B5671" s="114" t="str">
        <x:v>K45</x:v>
      </x:c>
      <x:c r="C5671" s="114" t="str">
        <x:v>INDAH</x:v>
      </x:c>
      <x:c r="D5671" s="116"/>
    </x:row>
    <x:row r="5672" ht="15" customHeight="1">
      <x:c r="A5672" s="112" t="str">
        <x:v>16</x:v>
      </x:c>
      <x:c r="B5672" s="114" t="str">
        <x:v>K47</x:v>
      </x:c>
      <x:c r="C5672" s="114" t="str">
        <x:v>TODAY | LEADS &amp; TRANSAKSI</x:v>
      </x:c>
      <x:c r="D5672" s="116"/>
    </x:row>
    <x:row r="5673" ht="15" customHeight="1">
      <x:c r="A5673" s="112" t="str">
        <x:v>16</x:v>
      </x:c>
      <x:c r="B5673" s="114" t="str">
        <x:v>K48</x:v>
      </x:c>
      <x:c r="C5673" s="114" t="str">
        <x:v>Leads</x:v>
      </x:c>
      <x:c r="D5673" s="116"/>
    </x:row>
    <x:row r="5674" ht="15" customHeight="1">
      <x:c r="A5674" s="112" t="str">
        <x:v>16</x:v>
      </x:c>
      <x:c r="B5674" s="114" t="str">
        <x:v>M48</x:v>
      </x:c>
      <x:c r="C5674" s="114" t="n">
        <x:v>39</x:v>
      </x:c>
      <x:c r="D5674" s="116"/>
    </x:row>
    <x:row r="5675" ht="15" customHeight="1">
      <x:c r="A5675" s="112" t="str">
        <x:v>16</x:v>
      </x:c>
      <x:c r="B5675" s="114" t="str">
        <x:v>K49</x:v>
      </x:c>
      <x:c r="C5675" s="114" t="str">
        <x:v>Total DP</x:v>
      </x:c>
      <x:c r="D5675" s="116"/>
    </x:row>
    <x:row r="5676" ht="15" customHeight="1">
      <x:c r="A5676" s="112" t="str">
        <x:v>16</x:v>
      </x:c>
      <x:c r="B5676" s="114" t="str">
        <x:v>M49</x:v>
      </x:c>
      <x:c r="C5676" s="114" t="n">
        <x:v>11</x:v>
      </x:c>
      <x:c r="D5676" s="116" t="str">
        <x:v>=COUNTIF($I$4:$I$25,"DP")</x:v>
      </x:c>
    </x:row>
    <x:row r="5677" ht="15" customHeight="1">
      <x:c r="A5677" s="112" t="str">
        <x:v>16</x:v>
      </x:c>
      <x:c r="B5677" s="114" t="str">
        <x:v>K50</x:v>
      </x:c>
      <x:c r="C5677" s="114" t="str">
        <x:v>Sesi Foto</x:v>
      </x:c>
      <x:c r="D5677" s="116"/>
    </x:row>
    <x:row r="5678" ht="15" customHeight="1">
      <x:c r="A5678" s="112" t="str">
        <x:v>16</x:v>
      </x:c>
      <x:c r="B5678" s="114" t="str">
        <x:v>M50</x:v>
      </x:c>
      <x:c r="C5678" s="114" t="n">
        <x:v>7</x:v>
      </x:c>
      <x:c r="D5678" s="116" t="str">
        <x:v>=COUNTIFS($I$4:$I$25,"&lt;&gt;DP",$I$4:$I$25,"&lt;&gt;")</x:v>
      </x:c>
    </x:row>
    <x:row r="5679" ht="15" customHeight="1">
      <x:c r="A5679" s="112" t="str">
        <x:v>16</x:v>
      </x:c>
      <x:c r="B5679" s="114" t="str">
        <x:v>K51</x:v>
      </x:c>
      <x:c r="C5679" s="114" t="str">
        <x:v>Jumlah Transaksi Harian</x:v>
      </x:c>
      <x:c r="D5679" s="116"/>
    </x:row>
    <x:row r="5680" ht="15" customHeight="1">
      <x:c r="A5680" s="112" t="str">
        <x:v>16</x:v>
      </x:c>
      <x:c r="B5680" s="114" t="str">
        <x:v>M51</x:v>
      </x:c>
      <x:c r="C5680" s="114" t="n">
        <x:v>18</x:v>
      </x:c>
      <x:c r="D5680" s="116" t="str">
        <x:v>=M49+M50</x:v>
      </x:c>
    </x:row>
    <x:row r="5681" ht="15" customHeight="1">
      <x:c r="A5681" s="112" t="str">
        <x:v>16</x:v>
      </x:c>
      <x:c r="B5681" s="114" t="str">
        <x:v>K52</x:v>
      </x:c>
      <x:c r="C5681" s="114" t="str">
        <x:v>Conversion Rate</x:v>
      </x:c>
      <x:c r="D5681" s="116"/>
    </x:row>
    <x:row r="5682" ht="15" customHeight="1">
      <x:c r="A5682" s="112" t="str">
        <x:v>16</x:v>
      </x:c>
      <x:c r="B5682" s="114" t="str">
        <x:v>M52</x:v>
      </x:c>
      <x:c r="C5682" s="114" t="n">
        <x:v>0.2820512821</x:v>
      </x:c>
      <x:c r="D5682" s="116" t="str">
        <x:v>=IF(OR(M48="",M48=0),"",M49/M48)</x:v>
      </x:c>
    </x:row>
    <x:row r="5683" ht="15" customHeight="1">
      <x:c r="A5683" s="112" t="str">
        <x:v>17</x:v>
      </x:c>
      <x:c r="B5683" s="114" t="str">
        <x:v>B2</x:v>
      </x:c>
      <x:c r="C5683" s="114" t="str">
        <x:v>No</x:v>
      </x:c>
      <x:c r="D5683" s="116"/>
    </x:row>
    <x:row r="5684" ht="15" customHeight="1">
      <x:c r="A5684" s="112" t="str">
        <x:v>17</x:v>
      </x:c>
      <x:c r="B5684" s="114" t="str">
        <x:v>C2</x:v>
      </x:c>
      <x:c r="C5684" s="114" t="str">
        <x:v>Nama</x:v>
      </x:c>
      <x:c r="D5684" s="116"/>
    </x:row>
    <x:row r="5685" ht="15" customHeight="1">
      <x:c r="A5685" s="112" t="str">
        <x:v>17</x:v>
      </x:c>
      <x:c r="B5685" s="114" t="str">
        <x:v>D2</x:v>
      </x:c>
      <x:c r="C5685" s="114" t="str">
        <x:v>Paket</x:v>
      </x:c>
      <x:c r="D5685" s="116"/>
    </x:row>
    <x:row r="5686" ht="15" customHeight="1">
      <x:c r="A5686" s="112" t="str">
        <x:v>17</x:v>
      </x:c>
      <x:c r="B5686" s="114" t="str">
        <x:v>E2</x:v>
      </x:c>
      <x:c r="C5686" s="114" t="str">
        <x:v>Q</x:v>
      </x:c>
      <x:c r="D5686" s="116"/>
    </x:row>
    <x:row r="5687" ht="15" customHeight="1">
      <x:c r="A5687" s="112" t="str">
        <x:v>17</x:v>
      </x:c>
      <x:c r="B5687" s="114" t="str">
        <x:v>F2</x:v>
      </x:c>
      <x:c r="C5687" s="114" t="str">
        <x:v>Tanggal Foto</x:v>
      </x:c>
      <x:c r="D5687" s="116"/>
    </x:row>
    <x:row r="5688" ht="15" customHeight="1">
      <x:c r="A5688" s="112" t="str">
        <x:v>17</x:v>
      </x:c>
      <x:c r="B5688" s="114" t="str">
        <x:v>G2</x:v>
      </x:c>
      <x:c r="C5688" s="114" t="str">
        <x:v>Pemasukan</x:v>
      </x:c>
      <x:c r="D5688" s="116"/>
    </x:row>
    <x:row r="5689" ht="15" customHeight="1">
      <x:c r="A5689" s="112" t="str">
        <x:v>17</x:v>
      </x:c>
      <x:c r="B5689" s="114" t="str">
        <x:v>I2</x:v>
      </x:c>
      <x:c r="C5689" s="114" t="str">
        <x:v>Keterangan</x:v>
      </x:c>
      <x:c r="D5689" s="116"/>
    </x:row>
    <x:row r="5690" ht="15" customHeight="1">
      <x:c r="A5690" s="112" t="str">
        <x:v>17</x:v>
      </x:c>
      <x:c r="B5690" s="114" t="str">
        <x:v>L2</x:v>
      </x:c>
      <x:c r="C5690" s="114" t="str">
        <x:v>Admin</x:v>
      </x:c>
      <x:c r="D5690" s="116"/>
    </x:row>
    <x:row r="5691" ht="15" customHeight="1">
      <x:c r="A5691" s="112" t="str">
        <x:v>17</x:v>
      </x:c>
      <x:c r="B5691" s="114" t="str">
        <x:v>M2</x:v>
      </x:c>
      <x:c r="C5691" s="114" t="str">
        <x:v>Fotogarfer</x:v>
      </x:c>
      <x:c r="D5691" s="116"/>
    </x:row>
    <x:row r="5692" ht="15" customHeight="1">
      <x:c r="A5692" s="112" t="str">
        <x:v>17</x:v>
      </x:c>
      <x:c r="B5692" s="114" t="str">
        <x:v>N2</x:v>
      </x:c>
      <x:c r="C5692" s="114" t="str">
        <x:v>Post Prod</x:v>
      </x:c>
      <x:c r="D5692" s="116"/>
    </x:row>
    <x:row r="5693" ht="15" customHeight="1">
      <x:c r="A5693" s="112" t="str">
        <x:v>17</x:v>
      </x:c>
      <x:c r="B5693" s="114" t="str">
        <x:v>G3</x:v>
      </x:c>
      <x:c r="C5693" s="114" t="str">
        <x:v>Cash</x:v>
      </x:c>
      <x:c r="D5693" s="116"/>
    </x:row>
    <x:row r="5694" ht="15" customHeight="1">
      <x:c r="A5694" s="112" t="str">
        <x:v>17</x:v>
      </x:c>
      <x:c r="B5694" s="114" t="str">
        <x:v>H3</x:v>
      </x:c>
      <x:c r="C5694" s="114" t="str">
        <x:v>Transfer</x:v>
      </x:c>
      <x:c r="D5694" s="116"/>
    </x:row>
    <x:row r="5695" ht="15" customHeight="1">
      <x:c r="A5695" s="112" t="str">
        <x:v>17</x:v>
      </x:c>
      <x:c r="B5695" s="114" t="str">
        <x:v>I3</x:v>
      </x:c>
      <x:c r="C5695" s="114" t="str">
        <x:v>Pembayaran</x:v>
      </x:c>
      <x:c r="D5695" s="116"/>
    </x:row>
    <x:row r="5696" ht="15" customHeight="1">
      <x:c r="A5696" s="112" t="str">
        <x:v>17</x:v>
      </x:c>
      <x:c r="B5696" s="114" t="str">
        <x:v>J3</x:v>
      </x:c>
      <x:c r="C5696" s="114" t="str">
        <x:v>All File</x:v>
      </x:c>
      <x:c r="D5696" s="116"/>
    </x:row>
    <x:row r="5697" ht="15" customHeight="1">
      <x:c r="A5697" s="112" t="str">
        <x:v>17</x:v>
      </x:c>
      <x:c r="B5697" s="114" t="str">
        <x:v>K3</x:v>
      </x:c>
      <x:c r="C5697" s="114" t="str">
        <x:v>File Edit </x:v>
      </x:c>
      <x:c r="D5697" s="116"/>
    </x:row>
    <x:row r="5698" ht="15" customHeight="1">
      <x:c r="A5698" s="112" t="str">
        <x:v>17</x:v>
      </x:c>
      <x:c r="B5698" s="114" t="str">
        <x:v>N3</x:v>
      </x:c>
      <x:c r="C5698" s="114" t="str">
        <x:v>Editan/FG</x:v>
      </x:c>
      <x:c r="D5698" s="116"/>
    </x:row>
    <x:row r="5699" ht="15" customHeight="1">
      <x:c r="A5699" s="112" t="str">
        <x:v>17</x:v>
      </x:c>
      <x:c r="B5699" s="114" t="str">
        <x:v>O3</x:v>
      </x:c>
      <x:c r="C5699" s="114" t="str">
        <x:v>Cetakan/Fame</x:v>
      </x:c>
      <x:c r="D5699" s="116"/>
    </x:row>
    <x:row r="5700" ht="15" customHeight="1">
      <x:c r="A5700" s="112" t="str">
        <x:v>17</x:v>
      </x:c>
      <x:c r="B5700" s="114" t="str">
        <x:v>P3</x:v>
      </x:c>
      <x:c r="C5700" s="114" t="str">
        <x:v>Diambil/Date</x:v>
      </x:c>
      <x:c r="D5700" s="116"/>
    </x:row>
    <x:row r="5701" ht="15" customHeight="1">
      <x:c r="A5701" s="112" t="str">
        <x:v>17</x:v>
      </x:c>
      <x:c r="B5701" s="114" t="str">
        <x:v>B4</x:v>
      </x:c>
      <x:c r="C5701" s="114" t="n">
        <x:v>1</x:v>
      </x:c>
      <x:c r="D5701" s="116"/>
    </x:row>
    <x:row r="5702" ht="15" customHeight="1">
      <x:c r="A5702" s="112" t="str">
        <x:v>17</x:v>
      </x:c>
      <x:c r="B5702" s="114" t="str">
        <x:v>C4</x:v>
      </x:c>
      <x:c r="C5702" s="114" t="str">
        <x:v>Adelia</x:v>
      </x:c>
      <x:c r="D5702" s="116"/>
    </x:row>
    <x:row r="5703" ht="15" customHeight="1">
      <x:c r="A5703" s="112" t="str">
        <x:v>17</x:v>
      </x:c>
      <x:c r="B5703" s="114" t="str">
        <x:v>D4</x:v>
      </x:c>
      <x:c r="C5703" s="114" t="str">
        <x:v>Large Group</x:v>
      </x:c>
      <x:c r="D5703" s="116"/>
    </x:row>
    <x:row r="5704" ht="15" customHeight="1">
      <x:c r="A5704" s="112" t="str">
        <x:v>17</x:v>
      </x:c>
      <x:c r="B5704" s="114" t="str">
        <x:v>F4</x:v>
      </x:c>
      <x:c r="C5704" s="114" t="str">
        <x:v>18 sept</x:v>
      </x:c>
      <x:c r="D5704" s="116"/>
    </x:row>
    <x:row r="5705" ht="15" customHeight="1">
      <x:c r="A5705" s="112" t="str">
        <x:v>17</x:v>
      </x:c>
      <x:c r="B5705" s="114" t="str">
        <x:v>H4</x:v>
      </x:c>
      <x:c r="C5705" s="114" t="n">
        <x:v>100000</x:v>
      </x:c>
      <x:c r="D5705" s="116"/>
    </x:row>
    <x:row r="5706" ht="15" customHeight="1">
      <x:c r="A5706" s="112" t="str">
        <x:v>17</x:v>
      </x:c>
      <x:c r="B5706" s="114" t="str">
        <x:v>I4</x:v>
      </x:c>
      <x:c r="C5706" s="114" t="str">
        <x:v>DP</x:v>
      </x:c>
      <x:c r="D5706" s="116"/>
    </x:row>
    <x:row r="5707" ht="15" customHeight="1">
      <x:c r="A5707" s="112" t="str">
        <x:v>17</x:v>
      </x:c>
      <x:c r="B5707" s="114" t="str">
        <x:v>L4</x:v>
      </x:c>
      <x:c r="C5707" s="114" t="str">
        <x:v>AMEL</x:v>
      </x:c>
      <x:c r="D5707" s="116"/>
    </x:row>
    <x:row r="5708" ht="15" customHeight="1">
      <x:c r="A5708" s="112" t="str">
        <x:v>17</x:v>
      </x:c>
      <x:c r="B5708" s="114" t="str">
        <x:v>B5</x:v>
      </x:c>
      <x:c r="C5708" s="114" t="n">
        <x:v>2</x:v>
      </x:c>
      <x:c r="D5708" s="116"/>
    </x:row>
    <x:row r="5709" ht="15" customHeight="1">
      <x:c r="A5709" s="112" t="str">
        <x:v>17</x:v>
      </x:c>
      <x:c r="B5709" s="114" t="str">
        <x:v>C5</x:v>
      </x:c>
      <x:c r="C5709" s="114" t="str">
        <x:v>Fellya</x:v>
      </x:c>
      <x:c r="D5709" s="116"/>
    </x:row>
    <x:row r="5710" ht="15" customHeight="1">
      <x:c r="A5710" s="112" t="str">
        <x:v>17</x:v>
      </x:c>
      <x:c r="B5710" s="114" t="str">
        <x:v>D5</x:v>
      </x:c>
      <x:c r="C5710" s="114" t="str">
        <x:v>Graduation</x:v>
      </x:c>
      <x:c r="D5710" s="116"/>
    </x:row>
    <x:row r="5711" ht="15" customHeight="1">
      <x:c r="A5711" s="112" t="str">
        <x:v>17</x:v>
      </x:c>
      <x:c r="B5711" s="114" t="str">
        <x:v>F5</x:v>
      </x:c>
      <x:c r="C5711" s="114" t="str">
        <x:v>22 sept</x:v>
      </x:c>
      <x:c r="D5711" s="116"/>
    </x:row>
    <x:row r="5712" ht="15" customHeight="1">
      <x:c r="A5712" s="112" t="str">
        <x:v>17</x:v>
      </x:c>
      <x:c r="B5712" s="114" t="str">
        <x:v>H5</x:v>
      </x:c>
      <x:c r="C5712" s="114" t="n">
        <x:v>100000</x:v>
      </x:c>
      <x:c r="D5712" s="116"/>
    </x:row>
    <x:row r="5713" ht="15" customHeight="1">
      <x:c r="A5713" s="112" t="str">
        <x:v>17</x:v>
      </x:c>
      <x:c r="B5713" s="114" t="str">
        <x:v>I5</x:v>
      </x:c>
      <x:c r="C5713" s="114" t="str">
        <x:v>DP</x:v>
      </x:c>
      <x:c r="D5713" s="116"/>
    </x:row>
    <x:row r="5714" ht="15" customHeight="1">
      <x:c r="A5714" s="112" t="str">
        <x:v>17</x:v>
      </x:c>
      <x:c r="B5714" s="114" t="str">
        <x:v>L5</x:v>
      </x:c>
      <x:c r="C5714" s="114" t="str">
        <x:v>AMEL</x:v>
      </x:c>
      <x:c r="D5714" s="116"/>
    </x:row>
    <x:row r="5715" ht="15" customHeight="1">
      <x:c r="A5715" s="112" t="str">
        <x:v>17</x:v>
      </x:c>
      <x:c r="B5715" s="114" t="str">
        <x:v>B6</x:v>
      </x:c>
      <x:c r="C5715" s="114" t="n">
        <x:v>3</x:v>
      </x:c>
      <x:c r="D5715" s="116"/>
    </x:row>
    <x:row r="5716" ht="15" customHeight="1">
      <x:c r="A5716" s="112" t="str">
        <x:v>17</x:v>
      </x:c>
      <x:c r="B5716" s="114" t="str">
        <x:v>C6</x:v>
      </x:c>
      <x:c r="C5716" s="114" t="str">
        <x:v>Echi</x:v>
      </x:c>
      <x:c r="D5716" s="116"/>
    </x:row>
    <x:row r="5717" ht="15" customHeight="1">
      <x:c r="A5717" s="112" t="str">
        <x:v>17</x:v>
      </x:c>
      <x:c r="B5717" s="114" t="str">
        <x:v>D6</x:v>
      </x:c>
      <x:c r="C5717" s="114" t="str">
        <x:v>Graduation</x:v>
      </x:c>
      <x:c r="D5717" s="116"/>
    </x:row>
    <x:row r="5718" ht="15" customHeight="1">
      <x:c r="A5718" s="112" t="str">
        <x:v>17</x:v>
      </x:c>
      <x:c r="B5718" s="114" t="str">
        <x:v>F6</x:v>
      </x:c>
      <x:c r="C5718" s="114" t="str">
        <x:v>4 Okt</x:v>
      </x:c>
      <x:c r="D5718" s="116"/>
    </x:row>
    <x:row r="5719" ht="15" customHeight="1">
      <x:c r="A5719" s="112" t="str">
        <x:v>17</x:v>
      </x:c>
      <x:c r="B5719" s="114" t="str">
        <x:v>H6</x:v>
      </x:c>
      <x:c r="C5719" s="114" t="n">
        <x:v>100000</x:v>
      </x:c>
      <x:c r="D5719" s="116"/>
    </x:row>
    <x:row r="5720" ht="15" customHeight="1">
      <x:c r="A5720" s="112" t="str">
        <x:v>17</x:v>
      </x:c>
      <x:c r="B5720" s="114" t="str">
        <x:v>I6</x:v>
      </x:c>
      <x:c r="C5720" s="114" t="str">
        <x:v>DP</x:v>
      </x:c>
      <x:c r="D5720" s="116"/>
    </x:row>
    <x:row r="5721" ht="15" customHeight="1">
      <x:c r="A5721" s="112" t="str">
        <x:v>17</x:v>
      </x:c>
      <x:c r="B5721" s="114" t="str">
        <x:v>L6</x:v>
      </x:c>
      <x:c r="C5721" s="114" t="str">
        <x:v>AMEL</x:v>
      </x:c>
      <x:c r="D5721" s="116"/>
    </x:row>
    <x:row r="5722" ht="15" customHeight="1">
      <x:c r="A5722" s="112" t="str">
        <x:v>17</x:v>
      </x:c>
      <x:c r="B5722" s="114" t="str">
        <x:v>B7</x:v>
      </x:c>
      <x:c r="C5722" s="114" t="n">
        <x:v>4</x:v>
      </x:c>
      <x:c r="D5722" s="116"/>
    </x:row>
    <x:row r="5723" ht="15" customHeight="1">
      <x:c r="A5723" s="112" t="str">
        <x:v>17</x:v>
      </x:c>
      <x:c r="B5723" s="114" t="str">
        <x:v>C7</x:v>
      </x:c>
      <x:c r="C5723" s="114" t="str">
        <x:v>Mayor Hartadi </x:v>
      </x:c>
      <x:c r="D5723" s="116"/>
    </x:row>
    <x:row r="5724" ht="15" customHeight="1">
      <x:c r="A5724" s="112" t="str">
        <x:v>17</x:v>
      </x:c>
      <x:c r="B5724" s="114" t="str">
        <x:v>D7</x:v>
      </x:c>
      <x:c r="C5724" s="114" t="str">
        <x:v>Large Group</x:v>
      </x:c>
      <x:c r="D5724" s="116"/>
    </x:row>
    <x:row r="5725" ht="15" customHeight="1">
      <x:c r="A5725" s="112" t="str">
        <x:v>17</x:v>
      </x:c>
      <x:c r="B5725" s="114" t="str">
        <x:v>F7</x:v>
      </x:c>
      <x:c r="C5725" s="114" t="str">
        <x:v>25 sept</x:v>
      </x:c>
      <x:c r="D5725" s="116"/>
    </x:row>
    <x:row r="5726" ht="15" customHeight="1">
      <x:c r="A5726" s="112" t="str">
        <x:v>17</x:v>
      </x:c>
      <x:c r="B5726" s="114" t="str">
        <x:v>H7</x:v>
      </x:c>
      <x:c r="C5726" s="114" t="n">
        <x:v>100000</x:v>
      </x:c>
      <x:c r="D5726" s="116"/>
    </x:row>
    <x:row r="5727" ht="15" customHeight="1">
      <x:c r="A5727" s="112" t="str">
        <x:v>17</x:v>
      </x:c>
      <x:c r="B5727" s="114" t="str">
        <x:v>I7</x:v>
      </x:c>
      <x:c r="C5727" s="114" t="str">
        <x:v>DP</x:v>
      </x:c>
      <x:c r="D5727" s="116"/>
    </x:row>
    <x:row r="5728" ht="15" customHeight="1">
      <x:c r="A5728" s="112" t="str">
        <x:v>17</x:v>
      </x:c>
      <x:c r="B5728" s="114" t="str">
        <x:v>L7</x:v>
      </x:c>
      <x:c r="C5728" s="114" t="str">
        <x:v>AMEL</x:v>
      </x:c>
      <x:c r="D5728" s="116"/>
    </x:row>
    <x:row r="5729" ht="15" customHeight="1">
      <x:c r="A5729" s="112" t="str">
        <x:v>17</x:v>
      </x:c>
      <x:c r="B5729" s="114" t="str">
        <x:v>B8</x:v>
      </x:c>
      <x:c r="C5729" s="114" t="n">
        <x:v>5</x:v>
      </x:c>
      <x:c r="D5729" s="116"/>
    </x:row>
    <x:row r="5730" ht="15" customHeight="1">
      <x:c r="A5730" s="112" t="str">
        <x:v>17</x:v>
      </x:c>
      <x:c r="B5730" s="114" t="str">
        <x:v>C8</x:v>
      </x:c>
      <x:c r="C5730" s="114" t="str">
        <x:v>Azra</x:v>
      </x:c>
      <x:c r="D5730" s="116"/>
    </x:row>
    <x:row r="5731" ht="15" customHeight="1">
      <x:c r="A5731" s="112" t="str">
        <x:v>17</x:v>
      </x:c>
      <x:c r="B5731" s="114" t="str">
        <x:v>D8</x:v>
      </x:c>
      <x:c r="C5731" s="114" t="str">
        <x:v>Single</x:v>
      </x:c>
      <x:c r="D5731" s="116"/>
    </x:row>
    <x:row r="5732" ht="15" customHeight="1">
      <x:c r="A5732" s="112" t="str">
        <x:v>17</x:v>
      </x:c>
      <x:c r="B5732" s="114" t="str">
        <x:v>F8</x:v>
      </x:c>
      <x:c r="C5732" s="114" t="str">
        <x:v>17 sept</x:v>
      </x:c>
      <x:c r="D5732" s="116"/>
    </x:row>
    <x:row r="5733" ht="15" customHeight="1">
      <x:c r="A5733" s="112" t="str">
        <x:v>17</x:v>
      </x:c>
      <x:c r="B5733" s="114" t="str">
        <x:v>H8</x:v>
      </x:c>
      <x:c r="C5733" s="114" t="n">
        <x:v>275000</x:v>
      </x:c>
      <x:c r="D5733" s="116"/>
    </x:row>
    <x:row r="5734" ht="15" customHeight="1">
      <x:c r="A5734" s="112" t="str">
        <x:v>17</x:v>
      </x:c>
      <x:c r="B5734" s="114" t="str">
        <x:v>I8</x:v>
      </x:c>
      <x:c r="C5734" s="114" t="str">
        <x:v>Lunas</x:v>
      </x:c>
      <x:c r="D5734" s="116"/>
    </x:row>
    <x:row r="5735" ht="15" customHeight="1">
      <x:c r="A5735" s="112" t="str">
        <x:v>17</x:v>
      </x:c>
      <x:c r="B5735" s="114" t="str">
        <x:v>J8</x:v>
      </x:c>
      <x:c r="C5735" s="114" t="str">
        <x:v>Uploaded</x:v>
      </x:c>
      <x:c r="D5735" s="116"/>
    </x:row>
    <x:row r="5736" ht="15" customHeight="1">
      <x:c r="A5736" s="112" t="str">
        <x:v>17</x:v>
      </x:c>
      <x:c r="B5736" s="114" t="str">
        <x:v>K8</x:v>
      </x:c>
      <x:c r="C5736" s="114" t="str">
        <x:v>Uploaded</x:v>
      </x:c>
      <x:c r="D5736" s="116"/>
    </x:row>
    <x:row r="5737" ht="15" customHeight="1">
      <x:c r="A5737" s="112" t="str">
        <x:v>17</x:v>
      </x:c>
      <x:c r="B5737" s="114" t="str">
        <x:v>L8</x:v>
      </x:c>
      <x:c r="C5737" s="114" t="str">
        <x:v>AMEL</x:v>
      </x:c>
      <x:c r="D5737" s="116"/>
    </x:row>
    <x:row r="5738" ht="15" customHeight="1">
      <x:c r="A5738" s="112" t="str">
        <x:v>17</x:v>
      </x:c>
      <x:c r="B5738" s="114" t="str">
        <x:v>M8</x:v>
      </x:c>
      <x:c r="C5738" s="114" t="str">
        <x:v>SAKA</x:v>
      </x:c>
      <x:c r="D5738" s="116"/>
    </x:row>
    <x:row r="5739" ht="15" customHeight="1">
      <x:c r="A5739" s="112" t="str">
        <x:v>17</x:v>
      </x:c>
      <x:c r="B5739" s="114" t="str">
        <x:v>B9</x:v>
      </x:c>
      <x:c r="C5739" s="114" t="n">
        <x:v>6</x:v>
      </x:c>
      <x:c r="D5739" s="116"/>
    </x:row>
    <x:row r="5740" ht="15" customHeight="1">
      <x:c r="A5740" s="112" t="str">
        <x:v>17</x:v>
      </x:c>
      <x:c r="B5740" s="114" t="str">
        <x:v>C9</x:v>
      </x:c>
      <x:c r="C5740" s="114" t="str">
        <x:v>Nuwa</x:v>
      </x:c>
      <x:c r="D5740" s="116"/>
    </x:row>
    <x:row r="5741" ht="15" customHeight="1">
      <x:c r="A5741" s="112" t="str">
        <x:v>17</x:v>
      </x:c>
      <x:c r="B5741" s="114" t="str">
        <x:v>D9</x:v>
      </x:c>
      <x:c r="C5741" s="114" t="str">
        <x:v>Single</x:v>
      </x:c>
      <x:c r="D5741" s="116"/>
    </x:row>
    <x:row r="5742" ht="15" customHeight="1">
      <x:c r="A5742" s="112" t="str">
        <x:v>17</x:v>
      </x:c>
      <x:c r="B5742" s="114" t="str">
        <x:v>F9</x:v>
      </x:c>
      <x:c r="C5742" s="114" t="str">
        <x:v>17 sept</x:v>
      </x:c>
      <x:c r="D5742" s="116"/>
    </x:row>
    <x:row r="5743" ht="15" customHeight="1">
      <x:c r="A5743" s="112" t="str">
        <x:v>17</x:v>
      </x:c>
      <x:c r="B5743" s="114" t="str">
        <x:v>H9</x:v>
      </x:c>
      <x:c r="C5743" s="114" t="n">
        <x:v>100000</x:v>
      </x:c>
      <x:c r="D5743" s="116"/>
    </x:row>
    <x:row r="5744" ht="15" customHeight="1">
      <x:c r="A5744" s="112" t="str">
        <x:v>17</x:v>
      </x:c>
      <x:c r="B5744" s="114" t="str">
        <x:v>I9</x:v>
      </x:c>
      <x:c r="C5744" s="114" t="str">
        <x:v>Lunas</x:v>
      </x:c>
      <x:c r="D5744" s="116"/>
    </x:row>
    <x:row r="5745" ht="15" customHeight="1">
      <x:c r="A5745" s="112" t="str">
        <x:v>17</x:v>
      </x:c>
      <x:c r="B5745" s="114" t="str">
        <x:v>L9</x:v>
      </x:c>
      <x:c r="C5745" s="114" t="str">
        <x:v>AMEL</x:v>
      </x:c>
      <x:c r="D5745" s="116"/>
    </x:row>
    <x:row r="5746" ht="15" customHeight="1">
      <x:c r="A5746" s="112" t="str">
        <x:v>17</x:v>
      </x:c>
      <x:c r="B5746" s="114" t="str">
        <x:v>B10</x:v>
      </x:c>
      <x:c r="C5746" s="114" t="n">
        <x:v>7</x:v>
      </x:c>
      <x:c r="D5746" s="116"/>
    </x:row>
    <x:row r="5747" ht="15" customHeight="1">
      <x:c r="A5747" s="112" t="str">
        <x:v>17</x:v>
      </x:c>
      <x:c r="B5747" s="114" t="str">
        <x:v>C10</x:v>
      </x:c>
      <x:c r="C5747" s="114" t="str">
        <x:v> Dhabi</x:v>
      </x:c>
      <x:c r="D5747" s="116"/>
    </x:row>
    <x:row r="5748" ht="15" customHeight="1">
      <x:c r="A5748" s="112" t="str">
        <x:v>17</x:v>
      </x:c>
      <x:c r="B5748" s="114" t="str">
        <x:v>D10</x:v>
      </x:c>
      <x:c r="C5748" s="114" t="str">
        <x:v>Graduation</x:v>
      </x:c>
      <x:c r="D5748" s="116"/>
    </x:row>
    <x:row r="5749" ht="15" customHeight="1">
      <x:c r="A5749" s="112" t="str">
        <x:v>17</x:v>
      </x:c>
      <x:c r="B5749" s="114" t="str">
        <x:v>F10</x:v>
      </x:c>
      <x:c r="C5749" s="114" t="str">
        <x:v>4 okt</x:v>
      </x:c>
      <x:c r="D5749" s="116"/>
    </x:row>
    <x:row r="5750" ht="15" customHeight="1">
      <x:c r="A5750" s="112" t="str">
        <x:v>17</x:v>
      </x:c>
      <x:c r="B5750" s="114" t="str">
        <x:v>H10</x:v>
      </x:c>
      <x:c r="C5750" s="114" t="n">
        <x:v>100000</x:v>
      </x:c>
      <x:c r="D5750" s="116"/>
    </x:row>
    <x:row r="5751" ht="15" customHeight="1">
      <x:c r="A5751" s="112" t="str">
        <x:v>17</x:v>
      </x:c>
      <x:c r="B5751" s="114" t="str">
        <x:v>I10</x:v>
      </x:c>
      <x:c r="C5751" s="114" t="str">
        <x:v>DP</x:v>
      </x:c>
      <x:c r="D5751" s="116"/>
    </x:row>
    <x:row r="5752" ht="15" customHeight="1">
      <x:c r="A5752" s="112" t="str">
        <x:v>17</x:v>
      </x:c>
      <x:c r="B5752" s="114" t="str">
        <x:v>L10</x:v>
      </x:c>
      <x:c r="C5752" s="114" t="str">
        <x:v>AMEL</x:v>
      </x:c>
      <x:c r="D5752" s="116"/>
    </x:row>
    <x:row r="5753" ht="15" customHeight="1">
      <x:c r="A5753" s="112" t="str">
        <x:v>17</x:v>
      </x:c>
      <x:c r="B5753" s="114" t="str">
        <x:v>B11</x:v>
      </x:c>
      <x:c r="C5753" s="114" t="n">
        <x:v>8</x:v>
      </x:c>
      <x:c r="D5753" s="116"/>
    </x:row>
    <x:row r="5754" ht="15" customHeight="1">
      <x:c r="A5754" s="112" t="str">
        <x:v>17</x:v>
      </x:c>
      <x:c r="B5754" s="114" t="str">
        <x:v>C11</x:v>
      </x:c>
      <x:c r="C5754" s="114" t="str">
        <x:v>Diana</x:v>
      </x:c>
      <x:c r="D5754" s="116"/>
    </x:row>
    <x:row r="5755" ht="15" customHeight="1">
      <x:c r="A5755" s="112" t="str">
        <x:v>17</x:v>
      </x:c>
      <x:c r="B5755" s="114" t="str">
        <x:v>D11</x:v>
      </x:c>
      <x:c r="C5755" s="114" t="str">
        <x:v>Large Group</x:v>
      </x:c>
      <x:c r="D5755" s="116"/>
    </x:row>
    <x:row r="5756" ht="15" customHeight="1">
      <x:c r="A5756" s="112" t="str">
        <x:v>17</x:v>
      </x:c>
      <x:c r="B5756" s="114" t="str">
        <x:v>F11</x:v>
      </x:c>
      <x:c r="C5756" s="114" t="str">
        <x:v>11 okt</x:v>
      </x:c>
      <x:c r="D5756" s="116"/>
    </x:row>
    <x:row r="5757" ht="15" customHeight="1">
      <x:c r="A5757" s="112" t="str">
        <x:v>17</x:v>
      </x:c>
      <x:c r="B5757" s="114" t="str">
        <x:v>H11</x:v>
      </x:c>
      <x:c r="C5757" s="114" t="n">
        <x:v>100000</x:v>
      </x:c>
      <x:c r="D5757" s="116"/>
    </x:row>
    <x:row r="5758" ht="15" customHeight="1">
      <x:c r="A5758" s="112" t="str">
        <x:v>17</x:v>
      </x:c>
      <x:c r="B5758" s="114" t="str">
        <x:v>I11</x:v>
      </x:c>
      <x:c r="C5758" s="114" t="str">
        <x:v>DP</x:v>
      </x:c>
      <x:c r="D5758" s="116"/>
    </x:row>
    <x:row r="5759" ht="15" customHeight="1">
      <x:c r="A5759" s="112" t="str">
        <x:v>17</x:v>
      </x:c>
      <x:c r="B5759" s="114" t="str">
        <x:v>L11</x:v>
      </x:c>
      <x:c r="C5759" s="114" t="str">
        <x:v>AMEL</x:v>
      </x:c>
      <x:c r="D5759" s="116"/>
    </x:row>
    <x:row r="5760" ht="15" customHeight="1">
      <x:c r="A5760" s="112" t="str">
        <x:v>17</x:v>
      </x:c>
      <x:c r="B5760" s="114" t="str">
        <x:v>B12</x:v>
      </x:c>
      <x:c r="C5760" s="114" t="n">
        <x:v>9</x:v>
      </x:c>
      <x:c r="D5760" s="116"/>
    </x:row>
    <x:row r="5761" ht="15" customHeight="1">
      <x:c r="A5761" s="112" t="str">
        <x:v>17</x:v>
      </x:c>
      <x:c r="B5761" s="114" t="str">
        <x:v>C12</x:v>
      </x:c>
      <x:c r="C5761" s="114" t="str">
        <x:v>Mufti</x:v>
      </x:c>
      <x:c r="D5761" s="116"/>
    </x:row>
    <x:row r="5762" ht="15" customHeight="1">
      <x:c r="A5762" s="112" t="str">
        <x:v>17</x:v>
      </x:c>
      <x:c r="B5762" s="114" t="str">
        <x:v>D12</x:v>
      </x:c>
      <x:c r="C5762" s="114" t="str">
        <x:v>Graduation</x:v>
      </x:c>
      <x:c r="D5762" s="116"/>
    </x:row>
    <x:row r="5763" ht="15" customHeight="1">
      <x:c r="A5763" s="112" t="str">
        <x:v>17</x:v>
      </x:c>
      <x:c r="B5763" s="114" t="str">
        <x:v>F12</x:v>
      </x:c>
      <x:c r="C5763" s="114" t="str">
        <x:v>3 okt</x:v>
      </x:c>
      <x:c r="D5763" s="116"/>
    </x:row>
    <x:row r="5764" ht="15" customHeight="1">
      <x:c r="A5764" s="112" t="str">
        <x:v>17</x:v>
      </x:c>
      <x:c r="B5764" s="114" t="str">
        <x:v>H12</x:v>
      </x:c>
      <x:c r="C5764" s="114" t="n">
        <x:v>100000</x:v>
      </x:c>
      <x:c r="D5764" s="116"/>
    </x:row>
    <x:row r="5765" ht="15" customHeight="1">
      <x:c r="A5765" s="112" t="str">
        <x:v>17</x:v>
      </x:c>
      <x:c r="B5765" s="114" t="str">
        <x:v>I12</x:v>
      </x:c>
      <x:c r="C5765" s="114" t="str">
        <x:v>DP</x:v>
      </x:c>
      <x:c r="D5765" s="116"/>
    </x:row>
    <x:row r="5766" ht="15" customHeight="1">
      <x:c r="A5766" s="112" t="str">
        <x:v>17</x:v>
      </x:c>
      <x:c r="B5766" s="114" t="str">
        <x:v>L12</x:v>
      </x:c>
      <x:c r="C5766" s="114" t="str">
        <x:v>AMEL</x:v>
      </x:c>
      <x:c r="D5766" s="116"/>
    </x:row>
    <x:row r="5767" ht="15" customHeight="1">
      <x:c r="A5767" s="112" t="str">
        <x:v>17</x:v>
      </x:c>
      <x:c r="B5767" s="114" t="str">
        <x:v>B13</x:v>
      </x:c>
      <x:c r="C5767" s="114" t="n">
        <x:v>10</x:v>
      </x:c>
      <x:c r="D5767" s="116"/>
    </x:row>
    <x:row r="5768" ht="15" customHeight="1">
      <x:c r="A5768" s="112" t="str">
        <x:v>17</x:v>
      </x:c>
      <x:c r="B5768" s="114" t="str">
        <x:v>C13</x:v>
      </x:c>
      <x:c r="C5768" s="114" t="str">
        <x:v>susi</x:v>
      </x:c>
      <x:c r="D5768" s="116"/>
    </x:row>
    <x:row r="5769" ht="15" customHeight="1">
      <x:c r="A5769" s="112" t="str">
        <x:v>17</x:v>
      </x:c>
      <x:c r="B5769" s="114" t="str">
        <x:v>D13</x:v>
      </x:c>
      <x:c r="C5769" s="114" t="str">
        <x:v>Large Group</x:v>
      </x:c>
      <x:c r="D5769" s="116"/>
    </x:row>
    <x:row r="5770" ht="15" customHeight="1">
      <x:c r="A5770" s="112" t="str">
        <x:v>17</x:v>
      </x:c>
      <x:c r="B5770" s="114" t="str">
        <x:v>F13</x:v>
      </x:c>
      <x:c r="C5770" s="114" t="str">
        <x:v>18 sept</x:v>
      </x:c>
      <x:c r="D5770" s="116"/>
    </x:row>
    <x:row r="5771" ht="15" customHeight="1">
      <x:c r="A5771" s="112" t="str">
        <x:v>17</x:v>
      </x:c>
      <x:c r="B5771" s="114" t="str">
        <x:v>H13</x:v>
      </x:c>
      <x:c r="C5771" s="114" t="n">
        <x:v>100000</x:v>
      </x:c>
      <x:c r="D5771" s="116"/>
    </x:row>
    <x:row r="5772" ht="15" customHeight="1">
      <x:c r="A5772" s="112" t="str">
        <x:v>17</x:v>
      </x:c>
      <x:c r="B5772" s="114" t="str">
        <x:v>I13</x:v>
      </x:c>
      <x:c r="C5772" s="114" t="str">
        <x:v>DP</x:v>
      </x:c>
      <x:c r="D5772" s="116"/>
    </x:row>
    <x:row r="5773" ht="15" customHeight="1">
      <x:c r="A5773" s="112" t="str">
        <x:v>17</x:v>
      </x:c>
      <x:c r="B5773" s="114" t="str">
        <x:v>L13</x:v>
      </x:c>
      <x:c r="C5773" s="114" t="str">
        <x:v>AMEL</x:v>
      </x:c>
      <x:c r="D5773" s="116"/>
    </x:row>
    <x:row r="5774" ht="15" customHeight="1">
      <x:c r="A5774" s="112" t="str">
        <x:v>17</x:v>
      </x:c>
      <x:c r="B5774" s="114" t="str">
        <x:v>B14</x:v>
      </x:c>
      <x:c r="C5774" s="114" t="n">
        <x:v>11</x:v>
      </x:c>
      <x:c r="D5774" s="116"/>
    </x:row>
    <x:row r="5775" ht="15" customHeight="1">
      <x:c r="A5775" s="112" t="str">
        <x:v>17</x:v>
      </x:c>
      <x:c r="B5775" s="114" t="str">
        <x:v>C14</x:v>
      </x:c>
      <x:c r="C5775" s="114" t="str">
        <x:v>Ayara Amaratya</x:v>
      </x:c>
      <x:c r="D5775" s="116"/>
    </x:row>
    <x:row r="5776" ht="15" customHeight="1">
      <x:c r="A5776" s="112" t="str">
        <x:v>17</x:v>
      </x:c>
      <x:c r="B5776" s="114" t="str">
        <x:v>D14</x:v>
      </x:c>
      <x:c r="C5776" s="114" t="str">
        <x:v>Photofox</x:v>
      </x:c>
      <x:c r="D5776" s="116"/>
    </x:row>
    <x:row r="5777" ht="15" customHeight="1">
      <x:c r="A5777" s="112" t="str">
        <x:v>17</x:v>
      </x:c>
      <x:c r="B5777" s="114" t="str">
        <x:v>F14</x:v>
      </x:c>
      <x:c r="C5777" s="114" t="str">
        <x:v>18 sept</x:v>
      </x:c>
      <x:c r="D5777" s="116"/>
    </x:row>
    <x:row r="5778" ht="15" customHeight="1">
      <x:c r="A5778" s="112" t="str">
        <x:v>17</x:v>
      </x:c>
      <x:c r="B5778" s="114" t="str">
        <x:v>H14</x:v>
      </x:c>
      <x:c r="C5778" s="114" t="n">
        <x:v>100000</x:v>
      </x:c>
      <x:c r="D5778" s="116"/>
    </x:row>
    <x:row r="5779" ht="15" customHeight="1">
      <x:c r="A5779" s="112" t="str">
        <x:v>17</x:v>
      </x:c>
      <x:c r="B5779" s="114" t="str">
        <x:v>I14</x:v>
      </x:c>
      <x:c r="C5779" s="114" t="str">
        <x:v>DP</x:v>
      </x:c>
      <x:c r="D5779" s="116"/>
    </x:row>
    <x:row r="5780" ht="15" customHeight="1">
      <x:c r="A5780" s="112" t="str">
        <x:v>17</x:v>
      </x:c>
      <x:c r="B5780" s="114" t="str">
        <x:v>L14</x:v>
      </x:c>
      <x:c r="C5780" s="114" t="str">
        <x:v>AMEL</x:v>
      </x:c>
      <x:c r="D5780" s="116"/>
    </x:row>
    <x:row r="5781" ht="15" customHeight="1">
      <x:c r="A5781" s="112" t="str">
        <x:v>17</x:v>
      </x:c>
      <x:c r="B5781" s="114" t="str">
        <x:v>B15</x:v>
      </x:c>
      <x:c r="C5781" s="114" t="n">
        <x:v>12</x:v>
      </x:c>
      <x:c r="D5781" s="116"/>
    </x:row>
    <x:row r="5782" ht="15" customHeight="1">
      <x:c r="A5782" s="112" t="str">
        <x:v>17</x:v>
      </x:c>
      <x:c r="B5782" s="114" t="str">
        <x:v>C15</x:v>
      </x:c>
      <x:c r="C5782" s="114" t="str">
        <x:v>inggar evelyn</x:v>
      </x:c>
      <x:c r="D5782" s="116"/>
    </x:row>
    <x:row r="5783" ht="15" customHeight="1">
      <x:c r="A5783" s="112" t="str">
        <x:v>17</x:v>
      </x:c>
      <x:c r="B5783" s="114" t="str">
        <x:v>D15</x:v>
      </x:c>
      <x:c r="C5783" s="114" t="str">
        <x:v>Family A</x:v>
      </x:c>
      <x:c r="D5783" s="116"/>
    </x:row>
    <x:row r="5784" ht="15" customHeight="1">
      <x:c r="A5784" s="112" t="str">
        <x:v>17</x:v>
      </x:c>
      <x:c r="B5784" s="114" t="str">
        <x:v>F15</x:v>
      </x:c>
      <x:c r="C5784" s="114" t="str">
        <x:v>26 sept</x:v>
      </x:c>
      <x:c r="D5784" s="116"/>
    </x:row>
    <x:row r="5785" ht="15" customHeight="1">
      <x:c r="A5785" s="112" t="str">
        <x:v>17</x:v>
      </x:c>
      <x:c r="B5785" s="114" t="str">
        <x:v>H15</x:v>
      </x:c>
      <x:c r="C5785" s="114" t="n">
        <x:v>100000</x:v>
      </x:c>
      <x:c r="D5785" s="116"/>
    </x:row>
    <x:row r="5786" ht="15" customHeight="1">
      <x:c r="A5786" s="112" t="str">
        <x:v>17</x:v>
      </x:c>
      <x:c r="B5786" s="114" t="str">
        <x:v>I15</x:v>
      </x:c>
      <x:c r="C5786" s="114" t="str">
        <x:v>DP</x:v>
      </x:c>
      <x:c r="D5786" s="116"/>
    </x:row>
    <x:row r="5787" ht="15" customHeight="1">
      <x:c r="A5787" s="112" t="str">
        <x:v>17</x:v>
      </x:c>
      <x:c r="B5787" s="114" t="str">
        <x:v>L15</x:v>
      </x:c>
      <x:c r="C5787" s="114" t="str">
        <x:v>AMEL</x:v>
      </x:c>
      <x:c r="D5787" s="116"/>
    </x:row>
    <x:row r="5788" ht="15" customHeight="1">
      <x:c r="A5788" s="112" t="str">
        <x:v>17</x:v>
      </x:c>
      <x:c r="B5788" s="114" t="str">
        <x:v>B16</x:v>
      </x:c>
      <x:c r="C5788" s="114" t="n">
        <x:v>13</x:v>
      </x:c>
      <x:c r="D5788" s="116"/>
    </x:row>
    <x:row r="5789" ht="15" customHeight="1">
      <x:c r="A5789" s="112" t="str">
        <x:v>17</x:v>
      </x:c>
      <x:c r="B5789" s="114" t="str">
        <x:v>C16</x:v>
      </x:c>
      <x:c r="C5789" s="114" t="str">
        <x:v>Tsany</x:v>
      </x:c>
      <x:c r="D5789" s="116"/>
    </x:row>
    <x:row r="5790" ht="15" customHeight="1">
      <x:c r="A5790" s="112" t="str">
        <x:v>17</x:v>
      </x:c>
      <x:c r="B5790" s="114" t="str">
        <x:v>D16</x:v>
      </x:c>
      <x:c r="C5790" s="114" t="str">
        <x:v>Large Group</x:v>
      </x:c>
      <x:c r="D5790" s="116"/>
    </x:row>
    <x:row r="5791" ht="15" customHeight="1">
      <x:c r="A5791" s="112" t="str">
        <x:v>17</x:v>
      </x:c>
      <x:c r="B5791" s="114" t="str">
        <x:v>F16</x:v>
      </x:c>
      <x:c r="C5791" s="114" t="str">
        <x:v>17 sept</x:v>
      </x:c>
      <x:c r="D5791" s="116"/>
    </x:row>
    <x:row r="5792" ht="15" customHeight="1">
      <x:c r="A5792" s="112" t="str">
        <x:v>17</x:v>
      </x:c>
      <x:c r="B5792" s="114" t="str">
        <x:v>H16</x:v>
      </x:c>
      <x:c r="C5792" s="114" t="n">
        <x:v>150000</x:v>
      </x:c>
      <x:c r="D5792" s="116"/>
    </x:row>
    <x:row r="5793" ht="15" customHeight="1">
      <x:c r="A5793" s="112" t="str">
        <x:v>17</x:v>
      </x:c>
      <x:c r="B5793" s="114" t="str">
        <x:v>I16</x:v>
      </x:c>
      <x:c r="C5793" s="114" t="str">
        <x:v>Lunas</x:v>
      </x:c>
      <x:c r="D5793" s="116"/>
    </x:row>
    <x:row r="5794" ht="15" customHeight="1">
      <x:c r="A5794" s="112" t="str">
        <x:v>17</x:v>
      </x:c>
      <x:c r="B5794" s="114" t="str">
        <x:v>J16</x:v>
      </x:c>
      <x:c r="C5794" s="114" t="str">
        <x:v>Uploaded</x:v>
      </x:c>
      <x:c r="D5794" s="116"/>
    </x:row>
    <x:row r="5795" ht="15" customHeight="1">
      <x:c r="A5795" s="112" t="str">
        <x:v>17</x:v>
      </x:c>
      <x:c r="B5795" s="114" t="str">
        <x:v>K16</x:v>
      </x:c>
      <x:c r="C5795" s="114" t="str">
        <x:v>Uploaded</x:v>
      </x:c>
      <x:c r="D5795" s="116"/>
    </x:row>
    <x:row r="5796" ht="15" customHeight="1">
      <x:c r="A5796" s="112" t="str">
        <x:v>17</x:v>
      </x:c>
      <x:c r="B5796" s="114" t="str">
        <x:v>L16</x:v>
      </x:c>
      <x:c r="C5796" s="114" t="str">
        <x:v>AMEL</x:v>
      </x:c>
      <x:c r="D5796" s="116"/>
    </x:row>
    <x:row r="5797" ht="15" customHeight="1">
      <x:c r="A5797" s="112" t="str">
        <x:v>17</x:v>
      </x:c>
      <x:c r="B5797" s="114" t="str">
        <x:v>M16</x:v>
      </x:c>
      <x:c r="C5797" s="114" t="str">
        <x:v>ADIF</x:v>
      </x:c>
      <x:c r="D5797" s="116"/>
    </x:row>
    <x:row r="5798" ht="15" customHeight="1">
      <x:c r="A5798" s="112" t="str">
        <x:v>17</x:v>
      </x:c>
      <x:c r="B5798" s="114" t="str">
        <x:v>B17</x:v>
      </x:c>
      <x:c r="C5798" s="114" t="n">
        <x:v>14</x:v>
      </x:c>
      <x:c r="D5798" s="116"/>
    </x:row>
    <x:row r="5799" ht="15" customHeight="1">
      <x:c r="A5799" s="112" t="str">
        <x:v>17</x:v>
      </x:c>
      <x:c r="B5799" s="114" t="str">
        <x:v>C17</x:v>
      </x:c>
      <x:c r="C5799" s="114" t="str">
        <x:v>CeritaPanerusan</x:v>
      </x:c>
      <x:c r="D5799" s="116"/>
    </x:row>
    <x:row r="5800" ht="15" customHeight="1">
      <x:c r="A5800" s="112" t="str">
        <x:v>17</x:v>
      </x:c>
      <x:c r="B5800" s="114" t="str">
        <x:v>D17</x:v>
      </x:c>
      <x:c r="C5800" s="114" t="str">
        <x:v>Large Group</x:v>
      </x:c>
      <x:c r="D5800" s="116"/>
    </x:row>
    <x:row r="5801" ht="15" customHeight="1">
      <x:c r="A5801" s="112" t="str">
        <x:v>17</x:v>
      </x:c>
      <x:c r="B5801" s="114" t="str">
        <x:v>F17</x:v>
      </x:c>
      <x:c r="C5801" s="114" t="str">
        <x:v>18 SEPT</x:v>
      </x:c>
      <x:c r="D5801" s="116"/>
    </x:row>
    <x:row r="5802" ht="15" customHeight="1">
      <x:c r="A5802" s="112" t="str">
        <x:v>17</x:v>
      </x:c>
      <x:c r="B5802" s="114" t="str">
        <x:v>H17</x:v>
      </x:c>
      <x:c r="C5802" s="114" t="n">
        <x:v>100000</x:v>
      </x:c>
      <x:c r="D5802" s="116"/>
    </x:row>
    <x:row r="5803" ht="15" customHeight="1">
      <x:c r="A5803" s="112" t="str">
        <x:v>17</x:v>
      </x:c>
      <x:c r="B5803" s="114" t="str">
        <x:v>I17</x:v>
      </x:c>
      <x:c r="C5803" s="114" t="str">
        <x:v>DP</x:v>
      </x:c>
      <x:c r="D5803" s="116"/>
    </x:row>
    <x:row r="5804" ht="15" customHeight="1">
      <x:c r="A5804" s="112" t="str">
        <x:v>17</x:v>
      </x:c>
      <x:c r="B5804" s="114" t="str">
        <x:v>L17</x:v>
      </x:c>
      <x:c r="C5804" s="114" t="str">
        <x:v>AMEL</x:v>
      </x:c>
      <x:c r="D5804" s="116"/>
    </x:row>
    <x:row r="5805" ht="15" customHeight="1">
      <x:c r="A5805" s="112" t="str">
        <x:v>17</x:v>
      </x:c>
      <x:c r="B5805" s="114" t="str">
        <x:v>B18</x:v>
      </x:c>
      <x:c r="C5805" s="114" t="n">
        <x:v>16</x:v>
      </x:c>
      <x:c r="D5805" s="116"/>
    </x:row>
    <x:row r="5806" ht="15" customHeight="1">
      <x:c r="A5806" s="112" t="str">
        <x:v>17</x:v>
      </x:c>
      <x:c r="B5806" s="114" t="str">
        <x:v>C18</x:v>
      </x:c>
      <x:c r="C5806" s="114" t="str">
        <x:v>Nuwa</x:v>
      </x:c>
      <x:c r="D5806" s="116"/>
    </x:row>
    <x:row r="5807" ht="15" customHeight="1">
      <x:c r="A5807" s="112" t="str">
        <x:v>17</x:v>
      </x:c>
      <x:c r="B5807" s="114" t="str">
        <x:v>D18</x:v>
      </x:c>
      <x:c r="C5807" s="114" t="str">
        <x:v>Single</x:v>
      </x:c>
      <x:c r="D5807" s="116"/>
    </x:row>
    <x:row r="5808" ht="15" customHeight="1">
      <x:c r="A5808" s="112" t="str">
        <x:v>17</x:v>
      </x:c>
      <x:c r="B5808" s="114" t="str">
        <x:v>F18</x:v>
      </x:c>
      <x:c r="C5808" s="114" t="str">
        <x:v>17 sept</x:v>
      </x:c>
      <x:c r="D5808" s="116"/>
    </x:row>
    <x:row r="5809" ht="15" customHeight="1">
      <x:c r="A5809" s="112" t="str">
        <x:v>17</x:v>
      </x:c>
      <x:c r="B5809" s="114" t="str">
        <x:v>H18</x:v>
      </x:c>
      <x:c r="C5809" s="114" t="n">
        <x:v>50000</x:v>
      </x:c>
      <x:c r="D5809" s="116"/>
    </x:row>
    <x:row r="5810" ht="15" customHeight="1">
      <x:c r="A5810" s="112" t="str">
        <x:v>17</x:v>
      </x:c>
      <x:c r="B5810" s="114" t="str">
        <x:v>I18</x:v>
      </x:c>
      <x:c r="C5810" s="114" t="str">
        <x:v>Lunas</x:v>
      </x:c>
      <x:c r="D5810" s="116"/>
    </x:row>
    <x:row r="5811" ht="15" customHeight="1">
      <x:c r="A5811" s="112" t="str">
        <x:v>17</x:v>
      </x:c>
      <x:c r="B5811" s="114" t="str">
        <x:v>J18</x:v>
      </x:c>
      <x:c r="C5811" s="114" t="str">
        <x:v>Uploaded</x:v>
      </x:c>
      <x:c r="D5811" s="116"/>
    </x:row>
    <x:row r="5812" ht="15" customHeight="1">
      <x:c r="A5812" s="112" t="str">
        <x:v>17</x:v>
      </x:c>
      <x:c r="B5812" s="114" t="str">
        <x:v>L18</x:v>
      </x:c>
      <x:c r="C5812" s="114" t="str">
        <x:v>AMEL</x:v>
      </x:c>
      <x:c r="D5812" s="116"/>
    </x:row>
    <x:row r="5813" ht="15" customHeight="1">
      <x:c r="A5813" s="112" t="str">
        <x:v>17</x:v>
      </x:c>
      <x:c r="B5813" s="114" t="str">
        <x:v>M18</x:v>
      </x:c>
      <x:c r="C5813" s="114" t="str">
        <x:v>ADIF</x:v>
      </x:c>
      <x:c r="D5813" s="116"/>
    </x:row>
    <x:row r="5814" ht="15" customHeight="1">
      <x:c r="A5814" s="112" t="str">
        <x:v>17</x:v>
      </x:c>
      <x:c r="B5814" s="114" t="str">
        <x:v>B19</x:v>
      </x:c>
      <x:c r="C5814" s="114" t="n">
        <x:v>17</x:v>
      </x:c>
      <x:c r="D5814" s="116"/>
    </x:row>
    <x:row r="5815" ht="15" customHeight="1">
      <x:c r="A5815" s="112" t="str">
        <x:v>17</x:v>
      </x:c>
      <x:c r="B5815" s="114" t="str">
        <x:v>B20</x:v>
      </x:c>
      <x:c r="C5815" s="114" t="n">
        <x:v>18</x:v>
      </x:c>
      <x:c r="D5815" s="116"/>
    </x:row>
    <x:row r="5816" ht="15" customHeight="1">
      <x:c r="A5816" s="112" t="str">
        <x:v>17</x:v>
      </x:c>
      <x:c r="B5816" s="114" t="str">
        <x:v>B21</x:v>
      </x:c>
      <x:c r="C5816" s="114" t="n">
        <x:v>19</x:v>
      </x:c>
      <x:c r="D5816" s="116"/>
    </x:row>
    <x:row r="5817" ht="15" customHeight="1">
      <x:c r="A5817" s="112" t="str">
        <x:v>17</x:v>
      </x:c>
      <x:c r="B5817" s="114" t="str">
        <x:v>B22</x:v>
      </x:c>
      <x:c r="C5817" s="114" t="n">
        <x:v>20</x:v>
      </x:c>
      <x:c r="D5817" s="116"/>
    </x:row>
    <x:row r="5818" ht="15" customHeight="1">
      <x:c r="A5818" s="112" t="str">
        <x:v>17</x:v>
      </x:c>
      <x:c r="B5818" s="114" t="str">
        <x:v>B23</x:v>
      </x:c>
      <x:c r="C5818" s="114" t="n">
        <x:v>21</x:v>
      </x:c>
      <x:c r="D5818" s="116"/>
    </x:row>
    <x:row r="5819" ht="15" customHeight="1">
      <x:c r="A5819" s="112" t="str">
        <x:v>17</x:v>
      </x:c>
      <x:c r="B5819" s="114" t="str">
        <x:v>B24</x:v>
      </x:c>
      <x:c r="C5819" s="114" t="n">
        <x:v>22</x:v>
      </x:c>
      <x:c r="D5819" s="116"/>
    </x:row>
    <x:row r="5820" ht="15" customHeight="1">
      <x:c r="A5820" s="112" t="str">
        <x:v>17</x:v>
      </x:c>
      <x:c r="B5820" s="114" t="str">
        <x:v>B25</x:v>
      </x:c>
      <x:c r="C5820" s="114" t="n">
        <x:v>23</x:v>
      </x:c>
      <x:c r="D5820" s="116"/>
    </x:row>
    <x:row r="5821" ht="15" customHeight="1">
      <x:c r="A5821" s="112" t="str">
        <x:v>17</x:v>
      </x:c>
      <x:c r="B5821" s="114" t="str">
        <x:v>G26</x:v>
      </x:c>
      <x:c r="C5821" s="114" t="n">
        <x:v>0</x:v>
      </x:c>
      <x:c r="D5821" s="116" t="str">
        <x:v>=SUM(G4:G25)</x:v>
      </x:c>
    </x:row>
    <x:row r="5822" ht="15" customHeight="1">
      <x:c r="A5822" s="112" t="str">
        <x:v>17</x:v>
      </x:c>
      <x:c r="B5822" s="114" t="str">
        <x:v>H26</x:v>
      </x:c>
      <x:c r="C5822" s="114" t="n">
        <x:v>1675000</x:v>
      </x:c>
      <x:c r="D5822" s="116" t="str">
        <x:v>=SUM(H4:H25)</x:v>
      </x:c>
    </x:row>
    <x:row r="5823" ht="15" customHeight="1">
      <x:c r="A5823" s="112" t="str">
        <x:v>17</x:v>
      </x:c>
      <x:c r="B5823" s="114" t="str">
        <x:v>B29</x:v>
      </x:c>
      <x:c r="C5823" s="114" t="str">
        <x:v>No</x:v>
      </x:c>
      <x:c r="D5823" s="116"/>
    </x:row>
    <x:row r="5824" ht="15" customHeight="1">
      <x:c r="A5824" s="112" t="str">
        <x:v>17</x:v>
      </x:c>
      <x:c r="B5824" s="114" t="str">
        <x:v>C29</x:v>
      </x:c>
      <x:c r="C5824" s="114" t="str">
        <x:v>Keterangan</x:v>
      </x:c>
      <x:c r="D5824" s="116"/>
    </x:row>
    <x:row r="5825" ht="15" customHeight="1">
      <x:c r="A5825" s="112" t="str">
        <x:v>17</x:v>
      </x:c>
      <x:c r="B5825" s="114" t="str">
        <x:v>D29</x:v>
      </x:c>
      <x:c r="C5825" s="114" t="str">
        <x:v>Nominal</x:v>
      </x:c>
      <x:c r="D5825" s="116"/>
    </x:row>
    <x:row r="5826" ht="15" customHeight="1">
      <x:c r="A5826" s="112" t="str">
        <x:v>17</x:v>
      </x:c>
      <x:c r="B5826" s="114" t="str">
        <x:v>N29</x:v>
      </x:c>
      <x:c r="C5826" s="114" t="str">
        <x:v>Shift</x:v>
      </x:c>
      <x:c r="D5826" s="116"/>
    </x:row>
    <x:row r="5827" ht="15" customHeight="1">
      <x:c r="A5827" s="112" t="str">
        <x:v>17</x:v>
      </x:c>
      <x:c r="B5827" s="114" t="str">
        <x:v>O29</x:v>
      </x:c>
      <x:c r="C5827" s="114" t="str">
        <x:v>Nama</x:v>
      </x:c>
      <x:c r="D5827" s="116"/>
    </x:row>
    <x:row r="5828" ht="15" customHeight="1">
      <x:c r="A5828" s="112" t="str">
        <x:v>17</x:v>
      </x:c>
      <x:c r="B5828" s="114" t="str">
        <x:v>B30</x:v>
      </x:c>
      <x:c r="C5828" s="114" t="n">
        <x:v>1</x:v>
      </x:c>
      <x:c r="D5828" s="116"/>
    </x:row>
    <x:row r="5829" ht="15" customHeight="1">
      <x:c r="A5829" s="112" t="str">
        <x:v>17</x:v>
      </x:c>
      <x:c r="B5829" s="114" t="str">
        <x:v>C30</x:v>
      </x:c>
      <x:c r="C5829" s="114" t="str">
        <x:v>Pendapatan Tunai</x:v>
      </x:c>
      <x:c r="D5829" s="116"/>
    </x:row>
    <x:row r="5830" ht="15" customHeight="1">
      <x:c r="A5830" s="112" t="str">
        <x:v>17</x:v>
      </x:c>
      <x:c r="B5830" s="114" t="str">
        <x:v>D30</x:v>
      </x:c>
      <x:c r="C5830" s="114" t="n">
        <x:v>0</x:v>
      </x:c>
      <x:c r="D5830" s="116" t="str">
        <x:v>=SUM(G26)</x:v>
      </x:c>
    </x:row>
    <x:row r="5831" ht="15" customHeight="1">
      <x:c r="A5831" s="112" t="str">
        <x:v>17</x:v>
      </x:c>
      <x:c r="B5831" s="114" t="str">
        <x:v>N30</x:v>
      </x:c>
      <x:c r="C5831" s="114" t="str">
        <x:v>Admin 1</x:v>
      </x:c>
      <x:c r="D5831" s="116"/>
    </x:row>
    <x:row r="5832" ht="15" customHeight="1">
      <x:c r="A5832" s="112" t="str">
        <x:v>17</x:v>
      </x:c>
      <x:c r="B5832" s="114" t="str">
        <x:v>O30</x:v>
      </x:c>
      <x:c r="C5832" s="114" t="str">
        <x:v>AMEL</x:v>
      </x:c>
      <x:c r="D5832" s="116"/>
    </x:row>
    <x:row r="5833" ht="15" customHeight="1">
      <x:c r="A5833" s="112" t="str">
        <x:v>17</x:v>
      </x:c>
      <x:c r="B5833" s="114" t="str">
        <x:v>B31</x:v>
      </x:c>
      <x:c r="C5833" s="114" t="n">
        <x:v>2</x:v>
      </x:c>
      <x:c r="D5833" s="116"/>
    </x:row>
    <x:row r="5834" ht="15" customHeight="1">
      <x:c r="A5834" s="112" t="str">
        <x:v>17</x:v>
      </x:c>
      <x:c r="B5834" s="114" t="str">
        <x:v>N31</x:v>
      </x:c>
      <x:c r="C5834" s="114" t="str">
        <x:v>Admin 2</x:v>
      </x:c>
      <x:c r="D5834" s="116"/>
    </x:row>
    <x:row r="5835" ht="15" customHeight="1">
      <x:c r="A5835" s="112" t="str">
        <x:v>17</x:v>
      </x:c>
      <x:c r="B5835" s="114" t="str">
        <x:v>O31</x:v>
      </x:c>
      <x:c r="C5835" s="114" t="str">
        <x:v>AMEL</x:v>
      </x:c>
      <x:c r="D5835" s="116"/>
    </x:row>
    <x:row r="5836" ht="15" customHeight="1">
      <x:c r="A5836" s="112" t="str">
        <x:v>17</x:v>
      </x:c>
      <x:c r="B5836" s="114" t="str">
        <x:v>B32</x:v>
      </x:c>
      <x:c r="C5836" s="114" t="n">
        <x:v>3</x:v>
      </x:c>
      <x:c r="D5836" s="116"/>
    </x:row>
    <x:row r="5837" ht="15" customHeight="1">
      <x:c r="A5837" s="112" t="str">
        <x:v>17</x:v>
      </x:c>
      <x:c r="B5837" s="114" t="str">
        <x:v>N32</x:v>
      </x:c>
      <x:c r="C5837" s="114" t="str">
        <x:v>Fotografer 1</x:v>
      </x:c>
      <x:c r="D5837" s="116"/>
    </x:row>
    <x:row r="5838" ht="15" customHeight="1">
      <x:c r="A5838" s="112" t="str">
        <x:v>17</x:v>
      </x:c>
      <x:c r="B5838" s="114" t="str">
        <x:v>O32</x:v>
      </x:c>
      <x:c r="C5838" s="114" t="str">
        <x:v>SAKA</x:v>
      </x:c>
      <x:c r="D5838" s="116"/>
    </x:row>
    <x:row r="5839" ht="15" customHeight="1">
      <x:c r="A5839" s="112" t="str">
        <x:v>17</x:v>
      </x:c>
      <x:c r="B5839" s="114" t="str">
        <x:v>B33</x:v>
      </x:c>
      <x:c r="C5839" s="114" t="n">
        <x:v>4</x:v>
      </x:c>
      <x:c r="D5839" s="116"/>
    </x:row>
    <x:row r="5840" ht="15" customHeight="1">
      <x:c r="A5840" s="112" t="str">
        <x:v>17</x:v>
      </x:c>
      <x:c r="B5840" s="114" t="str">
        <x:v>N33</x:v>
      </x:c>
      <x:c r="C5840" s="114" t="str">
        <x:v>Fotografer 2</x:v>
      </x:c>
      <x:c r="D5840" s="116"/>
    </x:row>
    <x:row r="5841" ht="15" customHeight="1">
      <x:c r="A5841" s="112" t="str">
        <x:v>17</x:v>
      </x:c>
      <x:c r="B5841" s="114" t="str">
        <x:v>O33</x:v>
      </x:c>
      <x:c r="C5841" s="114" t="str">
        <x:v>ADIF</x:v>
      </x:c>
      <x:c r="D5841" s="116"/>
    </x:row>
    <x:row r="5842" ht="15" customHeight="1">
      <x:c r="A5842" s="112" t="str">
        <x:v>17</x:v>
      </x:c>
      <x:c r="B5842" s="114" t="str">
        <x:v>B34</x:v>
      </x:c>
      <x:c r="C5842" s="114" t="n">
        <x:v>5</x:v>
      </x:c>
      <x:c r="D5842" s="116"/>
    </x:row>
    <x:row r="5843" ht="15" customHeight="1">
      <x:c r="A5843" s="112" t="str">
        <x:v>17</x:v>
      </x:c>
      <x:c r="B5843" s="114" t="str">
        <x:v>B35</x:v>
      </x:c>
      <x:c r="C5843" s="114" t="n">
        <x:v>6</x:v>
      </x:c>
      <x:c r="D5843" s="116"/>
    </x:row>
    <x:row r="5844" ht="15" customHeight="1">
      <x:c r="A5844" s="112" t="str">
        <x:v>17</x:v>
      </x:c>
      <x:c r="B5844" s="114" t="str">
        <x:v>K35</x:v>
      </x:c>
      <x:c r="C5844" s="114" t="str">
        <x:v>KPI HARIAN | SKALA 1-5</x:v>
      </x:c>
      <x:c r="D5844" s="116"/>
    </x:row>
    <x:row r="5845" ht="15" customHeight="1">
      <x:c r="A5845" s="112" t="str">
        <x:v>17</x:v>
      </x:c>
      <x:c r="B5845" s="114" t="str">
        <x:v>B36</x:v>
      </x:c>
      <x:c r="C5845" s="114" t="n">
        <x:v>7</x:v>
      </x:c>
      <x:c r="D5845" s="116"/>
    </x:row>
    <x:row r="5846" ht="15" customHeight="1">
      <x:c r="A5846" s="112" t="str">
        <x:v>17</x:v>
      </x:c>
      <x:c r="B5846" s="114" t="str">
        <x:v>K36</x:v>
      </x:c>
      <x:c r="C5846" s="114" t="str">
        <x:v>Nama</x:v>
      </x:c>
      <x:c r="D5846" s="116"/>
    </x:row>
    <x:row r="5847" ht="15" customHeight="1">
      <x:c r="A5847" s="112" t="str">
        <x:v>17</x:v>
      </x:c>
      <x:c r="B5847" s="114" t="str">
        <x:v>L36</x:v>
      </x:c>
      <x:c r="C5847" s="114" t="str">
        <x:v>Disiplin</x:v>
      </x:c>
      <x:c r="D5847" s="116"/>
    </x:row>
    <x:row r="5848" ht="15" customHeight="1">
      <x:c r="A5848" s="112" t="str">
        <x:v>17</x:v>
      </x:c>
      <x:c r="B5848" s="114" t="str">
        <x:v>M36</x:v>
      </x:c>
      <x:c r="C5848" s="114" t="str">
        <x:v>Akurasi</x:v>
      </x:c>
      <x:c r="D5848" s="116"/>
    </x:row>
    <x:row r="5849" ht="15" customHeight="1">
      <x:c r="A5849" s="112" t="str">
        <x:v>17</x:v>
      </x:c>
      <x:c r="B5849" s="114" t="str">
        <x:v>N36</x:v>
      </x:c>
      <x:c r="C5849" s="114" t="str">
        <x:v>SOP</x:v>
      </x:c>
      <x:c r="D5849" s="116"/>
    </x:row>
    <x:row r="5850" ht="15" customHeight="1">
      <x:c r="A5850" s="112" t="str">
        <x:v>17</x:v>
      </x:c>
      <x:c r="B5850" s="114" t="str">
        <x:v>O36</x:v>
      </x:c>
      <x:c r="C5850" s="114" t="str">
        <x:v>Client</x:v>
      </x:c>
      <x:c r="D5850" s="116"/>
    </x:row>
    <x:row r="5851" ht="15" customHeight="1">
      <x:c r="A5851" s="112" t="str">
        <x:v>17</x:v>
      </x:c>
      <x:c r="B5851" s="114" t="str">
        <x:v>P36</x:v>
      </x:c>
      <x:c r="C5851" s="114" t="str">
        <x:v>Produktivitas</x:v>
      </x:c>
      <x:c r="D5851" s="116"/>
    </x:row>
    <x:row r="5852" ht="15" customHeight="1">
      <x:c r="A5852" s="112" t="str">
        <x:v>17</x:v>
      </x:c>
      <x:c r="B5852" s="114" t="str">
        <x:v>AC36</x:v>
      </x:c>
      <x:c r="C5852" s="114" t="str">
        <x:v>KPI Score Helper</x:v>
      </x:c>
      <x:c r="D5852" s="116"/>
    </x:row>
    <x:row r="5853" ht="15" customHeight="1">
      <x:c r="A5853" s="112" t="str">
        <x:v>17</x:v>
      </x:c>
      <x:c r="B5853" s="114" t="str">
        <x:v>AD36</x:v>
      </x:c>
      <x:c r="C5853" s="114" t="str">
        <x:v>Status Helper</x:v>
      </x:c>
      <x:c r="D5853" s="116"/>
    </x:row>
    <x:row r="5854" ht="15" customHeight="1">
      <x:c r="A5854" s="112" t="str">
        <x:v>17</x:v>
      </x:c>
      <x:c r="B5854" s="114" t="str">
        <x:v>AE36</x:v>
      </x:c>
      <x:c r="C5854" s="114" t="str">
        <x:v>Role Helper</x:v>
      </x:c>
      <x:c r="D5854" s="116"/>
    </x:row>
    <x:row r="5855" ht="15" customHeight="1">
      <x:c r="A5855" s="112" t="str">
        <x:v>17</x:v>
      </x:c>
      <x:c r="B5855" s="114" t="str">
        <x:v>AF36</x:v>
      </x:c>
      <x:c r="C5855" s="114" t="str">
        <x:v>Evaluated Flag</x:v>
      </x:c>
      <x:c r="D5855" s="116"/>
    </x:row>
    <x:row r="5856" ht="15" customHeight="1">
      <x:c r="A5856" s="112" t="str">
        <x:v>17</x:v>
      </x:c>
      <x:c r="B5856" s="114" t="str">
        <x:v>AG36</x:v>
      </x:c>
      <x:c r="C5856" s="114" t="str">
        <x:v>Effective Name</x:v>
      </x:c>
      <x:c r="D5856" s="116"/>
    </x:row>
    <x:row r="5857" ht="15" customHeight="1">
      <x:c r="A5857" s="112" t="str">
        <x:v>17</x:v>
      </x:c>
      <x:c r="B5857" s="114" t="str">
        <x:v>B37</x:v>
      </x:c>
      <x:c r="C5857" s="114" t="n">
        <x:v>8</x:v>
      </x:c>
      <x:c r="D5857" s="116"/>
    </x:row>
    <x:row r="5858" ht="15" customHeight="1">
      <x:c r="A5858" s="112" t="str">
        <x:v>17</x:v>
      </x:c>
      <x:c r="B5858" s="114" t="str">
        <x:v>K37</x:v>
      </x:c>
      <x:c r="C5858" s="114" t="str">
        <x:v>AMEL</x:v>
      </x:c>
      <x:c r="D5858" s="116" t="str">
        <x:v>=IF(O30="","",O30)</x:v>
      </x:c>
    </x:row>
    <x:row r="5859" ht="15" customHeight="1">
      <x:c r="A5859" s="112" t="str">
        <x:v>17</x:v>
      </x:c>
      <x:c r="B5859" s="114" t="str">
        <x:v>AC37</x:v>
      </x:c>
      <x:c r="C5859" s="114"/>
      <x:c r="D5859" s="116" t="str">
        <x:v>=IF(AG37="","",IF(COUNT(L37:P37)&lt;5,"",L37/5*20+M37/5*25+N37/5*25+O37/5*15+P37/5*15))</x:v>
      </x:c>
    </x:row>
    <x:row r="5860" ht="15" customHeight="1">
      <x:c r="A5860" s="112" t="str">
        <x:v>17</x:v>
      </x:c>
      <x:c r="B5860" s="114" t="str">
        <x:v>AD37</x:v>
      </x:c>
      <x:c r="C5860" s="114"/>
      <x:c r="D5860" s="116" t="str">
        <x:v>=IF(AC37="","",IF(AC37&gt;=90,"Sangat Baik",IF(AC37&gt;=80,"Baik",IF(AC37&gt;=70,"Coaching","Underperform"))))</x:v>
      </x:c>
    </x:row>
    <x:row r="5861" ht="15" customHeight="1">
      <x:c r="A5861" s="112" t="str">
        <x:v>17</x:v>
      </x:c>
      <x:c r="B5861" s="114" t="str">
        <x:v>AE37</x:v>
      </x:c>
      <x:c r="C5861" s="114" t="str">
        <x:v>Admin/CS</x:v>
      </x:c>
      <x:c r="D5861" s="116" t="str">
        <x:v>=IF(AG37="","",IF(OR(AG37="INDAH",AG37="ADDEL",AG37="AMEL",AG37="PENTIL",AG37="JIJANG"),"Admin/CS","Fotografer"))</x:v>
      </x:c>
    </x:row>
    <x:row r="5862" ht="15" customHeight="1">
      <x:c r="A5862" s="112" t="str">
        <x:v>17</x:v>
      </x:c>
      <x:c r="B5862" s="114" t="str">
        <x:v>AF37</x:v>
      </x:c>
      <x:c r="C5862" s="114"/>
      <x:c r="D5862" s="116" t="str">
        <x:v>=IF(OR(AG37="",COUNT(L37:P37)&lt;5),"",1)</x:v>
      </x:c>
    </x:row>
    <x:row r="5863" ht="15" customHeight="1">
      <x:c r="A5863" s="112" t="str">
        <x:v>17</x:v>
      </x:c>
      <x:c r="B5863" s="114" t="str">
        <x:v>AG37</x:v>
      </x:c>
      <x:c r="C5863" s="114" t="str">
        <x:v>AMEL</x:v>
      </x:c>
      <x:c r="D5863" s="116" t="str">
        <x:v>=IFERROR(K37,"")</x:v>
      </x:c>
    </x:row>
    <x:row r="5864" ht="15" customHeight="1">
      <x:c r="A5864" s="112" t="str">
        <x:v>17</x:v>
      </x:c>
      <x:c r="B5864" s="114" t="str">
        <x:v>B38</x:v>
      </x:c>
      <x:c r="C5864" s="114" t="n">
        <x:v>9</x:v>
      </x:c>
      <x:c r="D5864" s="116"/>
    </x:row>
    <x:row r="5865" ht="15" customHeight="1">
      <x:c r="A5865" s="112" t="str">
        <x:v>17</x:v>
      </x:c>
      <x:c r="B5865" s="114" t="str">
        <x:v>K38</x:v>
      </x:c>
      <x:c r="C5865" s="114" t="str">
        <x:v>AMEL</x:v>
      </x:c>
      <x:c r="D5865" s="116" t="str">
        <x:v>=IF(O31="","",O31)</x:v>
      </x:c>
    </x:row>
    <x:row r="5866" ht="15" customHeight="1">
      <x:c r="A5866" s="112" t="str">
        <x:v>17</x:v>
      </x:c>
      <x:c r="B5866" s="114" t="str">
        <x:v>L38</x:v>
      </x:c>
      <x:c r="C5866" s="114" t="n">
        <x:v>5</x:v>
      </x:c>
      <x:c r="D5866" s="116"/>
    </x:row>
    <x:row r="5867" ht="15" customHeight="1">
      <x:c r="A5867" s="112" t="str">
        <x:v>17</x:v>
      </x:c>
      <x:c r="B5867" s="114" t="str">
        <x:v>M38</x:v>
      </x:c>
      <x:c r="C5867" s="114" t="n">
        <x:v>5</x:v>
      </x:c>
      <x:c r="D5867" s="116"/>
    </x:row>
    <x:row r="5868" ht="15" customHeight="1">
      <x:c r="A5868" s="112" t="str">
        <x:v>17</x:v>
      </x:c>
      <x:c r="B5868" s="114" t="str">
        <x:v>N38</x:v>
      </x:c>
      <x:c r="C5868" s="114" t="n">
        <x:v>5</x:v>
      </x:c>
      <x:c r="D5868" s="116"/>
    </x:row>
    <x:row r="5869" ht="15" customHeight="1">
      <x:c r="A5869" s="112" t="str">
        <x:v>17</x:v>
      </x:c>
      <x:c r="B5869" s="114" t="str">
        <x:v>O38</x:v>
      </x:c>
      <x:c r="C5869" s="114" t="n">
        <x:v>5</x:v>
      </x:c>
      <x:c r="D5869" s="116"/>
    </x:row>
    <x:row r="5870" ht="15" customHeight="1">
      <x:c r="A5870" s="112" t="str">
        <x:v>17</x:v>
      </x:c>
      <x:c r="B5870" s="114" t="str">
        <x:v>P38</x:v>
      </x:c>
      <x:c r="C5870" s="114" t="n">
        <x:v>5</x:v>
      </x:c>
      <x:c r="D5870" s="116"/>
    </x:row>
    <x:row r="5871" ht="15" customHeight="1">
      <x:c r="A5871" s="112" t="str">
        <x:v>17</x:v>
      </x:c>
      <x:c r="B5871" s="114" t="str">
        <x:v>AC38</x:v>
      </x:c>
      <x:c r="C5871" s="114" t="n">
        <x:v>100</x:v>
      </x:c>
      <x:c r="D5871" s="116" t="str">
        <x:v>=IF(AG38="","",IF(COUNT(L38:P38)&lt;5,"",L38/5*20+M38/5*25+N38/5*25+O38/5*15+P38/5*15))</x:v>
      </x:c>
    </x:row>
    <x:row r="5872" ht="15" customHeight="1">
      <x:c r="A5872" s="112" t="str">
        <x:v>17</x:v>
      </x:c>
      <x:c r="B5872" s="114" t="str">
        <x:v>AD38</x:v>
      </x:c>
      <x:c r="C5872" s="114" t="str">
        <x:v>Sangat Baik</x:v>
      </x:c>
      <x:c r="D5872" s="116" t="str">
        <x:v>=IF(AC38="","",IF(AC38&gt;=90,"Sangat Baik",IF(AC38&gt;=80,"Baik",IF(AC38&gt;=70,"Coaching","Underperform"))))</x:v>
      </x:c>
    </x:row>
    <x:row r="5873" ht="15" customHeight="1">
      <x:c r="A5873" s="112" t="str">
        <x:v>17</x:v>
      </x:c>
      <x:c r="B5873" s="114" t="str">
        <x:v>AE38</x:v>
      </x:c>
      <x:c r="C5873" s="114" t="str">
        <x:v>Admin/CS</x:v>
      </x:c>
      <x:c r="D5873" s="116" t="str">
        <x:v>=IF(AG38="","",IF(OR(AG38="INDAH",AG38="ADDEL",AG38="AMEL",AG38="PENTIL",AG38="JIJANG"),"Admin/CS","Fotografer"))</x:v>
      </x:c>
    </x:row>
    <x:row r="5874" ht="15" customHeight="1">
      <x:c r="A5874" s="112" t="str">
        <x:v>17</x:v>
      </x:c>
      <x:c r="B5874" s="114" t="str">
        <x:v>AF38</x:v>
      </x:c>
      <x:c r="C5874" s="114" t="n">
        <x:v>1</x:v>
      </x:c>
      <x:c r="D5874" s="116" t="str">
        <x:v>=IF(OR(AG38="",COUNT(L38:P38)&lt;5),"",1)</x:v>
      </x:c>
    </x:row>
    <x:row r="5875" ht="15" customHeight="1">
      <x:c r="A5875" s="112" t="str">
        <x:v>17</x:v>
      </x:c>
      <x:c r="B5875" s="114" t="str">
        <x:v>AG38</x:v>
      </x:c>
      <x:c r="C5875" s="114" t="str">
        <x:v>AMEL</x:v>
      </x:c>
      <x:c r="D5875" s="116" t="str">
        <x:v>=IFERROR(K38,"")</x:v>
      </x:c>
    </x:row>
    <x:row r="5876" ht="15" customHeight="1">
      <x:c r="A5876" s="112" t="str">
        <x:v>17</x:v>
      </x:c>
      <x:c r="B5876" s="114" t="str">
        <x:v>B39</x:v>
      </x:c>
      <x:c r="C5876" s="114" t="n">
        <x:v>10</x:v>
      </x:c>
      <x:c r="D5876" s="116"/>
    </x:row>
    <x:row r="5877" ht="15" customHeight="1">
      <x:c r="A5877" s="112" t="str">
        <x:v>17</x:v>
      </x:c>
      <x:c r="B5877" s="114" t="str">
        <x:v>K39</x:v>
      </x:c>
      <x:c r="C5877" s="114" t="str">
        <x:v>SAKA</x:v>
      </x:c>
      <x:c r="D5877" s="116" t="str">
        <x:v>=IF(O32="","",O32)</x:v>
      </x:c>
    </x:row>
    <x:row r="5878" ht="15" customHeight="1">
      <x:c r="A5878" s="112" t="str">
        <x:v>17</x:v>
      </x:c>
      <x:c r="B5878" s="114" t="str">
        <x:v>AC39</x:v>
      </x:c>
      <x:c r="C5878" s="114"/>
      <x:c r="D5878" s="116" t="str">
        <x:v>=IF(AG39="","",IF(COUNT(L39:P39)&lt;5,"",L39/5*20+M39/5*25+N39/5*25+O39/5*15+P39/5*15))</x:v>
      </x:c>
    </x:row>
    <x:row r="5879" ht="15" customHeight="1">
      <x:c r="A5879" s="112" t="str">
        <x:v>17</x:v>
      </x:c>
      <x:c r="B5879" s="114" t="str">
        <x:v>AD39</x:v>
      </x:c>
      <x:c r="C5879" s="114"/>
      <x:c r="D5879" s="116" t="str">
        <x:v>=IF(AC39="","",IF(AC39&gt;=90,"Sangat Baik",IF(AC39&gt;=80,"Baik",IF(AC39&gt;=70,"Coaching","Underperform"))))</x:v>
      </x:c>
    </x:row>
    <x:row r="5880" ht="15" customHeight="1">
      <x:c r="A5880" s="112" t="str">
        <x:v>17</x:v>
      </x:c>
      <x:c r="B5880" s="114" t="str">
        <x:v>AE39</x:v>
      </x:c>
      <x:c r="C5880" s="114" t="str">
        <x:v>Fotografer</x:v>
      </x:c>
      <x:c r="D5880" s="116" t="str">
        <x:v>=IF(AG39="","",IF(OR(AG39="INDAH",AG39="ADDEL",AG39="AMEL",AG39="PENTIL",AG39="JIJANG"),"Admin/CS","Fotografer"))</x:v>
      </x:c>
    </x:row>
    <x:row r="5881" ht="15" customHeight="1">
      <x:c r="A5881" s="112" t="str">
        <x:v>17</x:v>
      </x:c>
      <x:c r="B5881" s="114" t="str">
        <x:v>AF39</x:v>
      </x:c>
      <x:c r="C5881" s="114"/>
      <x:c r="D5881" s="116" t="str">
        <x:v>=IF(OR(AG39="",COUNT(L39:P39)&lt;5),"",1)</x:v>
      </x:c>
    </x:row>
    <x:row r="5882" ht="15" customHeight="1">
      <x:c r="A5882" s="112" t="str">
        <x:v>17</x:v>
      </x:c>
      <x:c r="B5882" s="114" t="str">
        <x:v>AG39</x:v>
      </x:c>
      <x:c r="C5882" s="114" t="str">
        <x:v>SAKA</x:v>
      </x:c>
      <x:c r="D5882" s="116" t="str">
        <x:v>=IFERROR(K39,"")</x:v>
      </x:c>
    </x:row>
    <x:row r="5883" ht="15" customHeight="1">
      <x:c r="A5883" s="112" t="str">
        <x:v>17</x:v>
      </x:c>
      <x:c r="B5883" s="114" t="str">
        <x:v>B40</x:v>
      </x:c>
      <x:c r="C5883" s="114" t="n">
        <x:v>11</x:v>
      </x:c>
      <x:c r="D5883" s="116"/>
    </x:row>
    <x:row r="5884" ht="15" customHeight="1">
      <x:c r="A5884" s="112" t="str">
        <x:v>17</x:v>
      </x:c>
      <x:c r="B5884" s="114" t="str">
        <x:v>K40</x:v>
      </x:c>
      <x:c r="C5884" s="114" t="str">
        <x:v>ADIF</x:v>
      </x:c>
      <x:c r="D5884" s="116" t="str">
        <x:v>=IF(O33="","",O33)</x:v>
      </x:c>
    </x:row>
    <x:row r="5885" ht="15" customHeight="1">
      <x:c r="A5885" s="112" t="str">
        <x:v>17</x:v>
      </x:c>
      <x:c r="B5885" s="114" t="str">
        <x:v>L40</x:v>
      </x:c>
      <x:c r="C5885" s="114" t="n">
        <x:v>5</x:v>
      </x:c>
      <x:c r="D5885" s="116"/>
    </x:row>
    <x:row r="5886" ht="15" customHeight="1">
      <x:c r="A5886" s="112" t="str">
        <x:v>17</x:v>
      </x:c>
      <x:c r="B5886" s="114" t="str">
        <x:v>M40</x:v>
      </x:c>
      <x:c r="C5886" s="114" t="n">
        <x:v>5</x:v>
      </x:c>
      <x:c r="D5886" s="116"/>
    </x:row>
    <x:row r="5887" ht="15" customHeight="1">
      <x:c r="A5887" s="112" t="str">
        <x:v>17</x:v>
      </x:c>
      <x:c r="B5887" s="114" t="str">
        <x:v>N40</x:v>
      </x:c>
      <x:c r="C5887" s="114" t="n">
        <x:v>5</x:v>
      </x:c>
      <x:c r="D5887" s="116"/>
    </x:row>
    <x:row r="5888" ht="15" customHeight="1">
      <x:c r="A5888" s="112" t="str">
        <x:v>17</x:v>
      </x:c>
      <x:c r="B5888" s="114" t="str">
        <x:v>O40</x:v>
      </x:c>
      <x:c r="C5888" s="114" t="n">
        <x:v>5</x:v>
      </x:c>
      <x:c r="D5888" s="116"/>
    </x:row>
    <x:row r="5889" ht="15" customHeight="1">
      <x:c r="A5889" s="112" t="str">
        <x:v>17</x:v>
      </x:c>
      <x:c r="B5889" s="114" t="str">
        <x:v>P40</x:v>
      </x:c>
      <x:c r="C5889" s="114" t="n">
        <x:v>5</x:v>
      </x:c>
      <x:c r="D5889" s="116"/>
    </x:row>
    <x:row r="5890" ht="15" customHeight="1">
      <x:c r="A5890" s="112" t="str">
        <x:v>17</x:v>
      </x:c>
      <x:c r="B5890" s="114" t="str">
        <x:v>AC40</x:v>
      </x:c>
      <x:c r="C5890" s="114" t="n">
        <x:v>100</x:v>
      </x:c>
      <x:c r="D5890" s="116" t="str">
        <x:v>=IF(AG40="","",IF(COUNT(L40:P40)&lt;5,"",L40/5*20+M40/5*25+N40/5*25+O40/5*15+P40/5*15))</x:v>
      </x:c>
    </x:row>
    <x:row r="5891" ht="15" customHeight="1">
      <x:c r="A5891" s="112" t="str">
        <x:v>17</x:v>
      </x:c>
      <x:c r="B5891" s="114" t="str">
        <x:v>AD40</x:v>
      </x:c>
      <x:c r="C5891" s="114" t="str">
        <x:v>Sangat Baik</x:v>
      </x:c>
      <x:c r="D5891" s="116" t="str">
        <x:v>=IF(AC40="","",IF(AC40&gt;=90,"Sangat Baik",IF(AC40&gt;=80,"Baik",IF(AC40&gt;=70,"Coaching","Underperform"))))</x:v>
      </x:c>
    </x:row>
    <x:row r="5892" ht="15" customHeight="1">
      <x:c r="A5892" s="112" t="str">
        <x:v>17</x:v>
      </x:c>
      <x:c r="B5892" s="114" t="str">
        <x:v>AE40</x:v>
      </x:c>
      <x:c r="C5892" s="114" t="str">
        <x:v>Fotografer</x:v>
      </x:c>
      <x:c r="D5892" s="116" t="str">
        <x:v>=IF(AG40="","",IF(OR(AG40="INDAH",AG40="ADDEL",AG40="AMEL",AG40="PENTIL",AG40="JIJANG"),"Admin/CS","Fotografer"))</x:v>
      </x:c>
    </x:row>
    <x:row r="5893" ht="15" customHeight="1">
      <x:c r="A5893" s="112" t="str">
        <x:v>17</x:v>
      </x:c>
      <x:c r="B5893" s="114" t="str">
        <x:v>AF40</x:v>
      </x:c>
      <x:c r="C5893" s="114" t="n">
        <x:v>1</x:v>
      </x:c>
      <x:c r="D5893" s="116" t="str">
        <x:v>=IF(OR(AG40="",COUNT(L40:P40)&lt;5),"",1)</x:v>
      </x:c>
    </x:row>
    <x:row r="5894" ht="15" customHeight="1">
      <x:c r="A5894" s="112" t="str">
        <x:v>17</x:v>
      </x:c>
      <x:c r="B5894" s="114" t="str">
        <x:v>AG40</x:v>
      </x:c>
      <x:c r="C5894" s="114" t="str">
        <x:v>ADIF</x:v>
      </x:c>
      <x:c r="D5894" s="116" t="str">
        <x:v>=IFERROR(K40,"")</x:v>
      </x:c>
    </x:row>
    <x:row r="5895" ht="15" customHeight="1">
      <x:c r="A5895" s="112" t="str">
        <x:v>17</x:v>
      </x:c>
      <x:c r="B5895" s="114" t="str">
        <x:v>D41</x:v>
      </x:c>
      <x:c r="C5895" s="114" t="n">
        <x:v>0</x:v>
      </x:c>
      <x:c r="D5895" s="116" t="str">
        <x:v>=SUM(D30:D40)</x:v>
      </x:c>
    </x:row>
    <x:row r="5896" ht="15" customHeight="1">
      <x:c r="A5896" s="112" t="str">
        <x:v>17</x:v>
      </x:c>
      <x:c r="B5896" s="114" t="str">
        <x:v>AC41</x:v>
      </x:c>
      <x:c r="C5896" s="114"/>
      <x:c r="D5896" s="116" t="str">
        <x:v>=IF(AG41="","",IF(COUNT(L41:P41)&lt;5,"",L41/5*20+M41/5*25+N41/5*25+O41/5*15+P41/5*15))</x:v>
      </x:c>
    </x:row>
    <x:row r="5897" ht="15" customHeight="1">
      <x:c r="A5897" s="112" t="str">
        <x:v>17</x:v>
      </x:c>
      <x:c r="B5897" s="114" t="str">
        <x:v>AD41</x:v>
      </x:c>
      <x:c r="C5897" s="114"/>
      <x:c r="D5897" s="116" t="str">
        <x:v>=IF(AC41="","",IF(AC41&gt;=90,"Sangat Baik",IF(AC41&gt;=80,"Baik",IF(AC41&gt;=70,"Coaching","Underperform"))))</x:v>
      </x:c>
    </x:row>
    <x:row r="5898" ht="15" customHeight="1">
      <x:c r="A5898" s="112" t="str">
        <x:v>17</x:v>
      </x:c>
      <x:c r="B5898" s="114" t="str">
        <x:v>AE41</x:v>
      </x:c>
      <x:c r="C5898" s="114"/>
      <x:c r="D5898" s="116" t="str">
        <x:v>=IF(AG41="","",IF(OR(AG41="INDAH",AG41="ADDEL",AG41="AMEL",AG41="PENTIL",AG41="JIJANG"),"Admin/CS","Fotografer"))</x:v>
      </x:c>
    </x:row>
    <x:row r="5899" ht="15" customHeight="1">
      <x:c r="A5899" s="112" t="str">
        <x:v>17</x:v>
      </x:c>
      <x:c r="B5899" s="114" t="str">
        <x:v>AF41</x:v>
      </x:c>
      <x:c r="C5899" s="114"/>
      <x:c r="D5899" s="116" t="str">
        <x:v>=IF(OR(AG41="",COUNT(L41:P41)&lt;5),"",1)</x:v>
      </x:c>
    </x:row>
    <x:row r="5900" ht="15" customHeight="1">
      <x:c r="A5900" s="112" t="str">
        <x:v>17</x:v>
      </x:c>
      <x:c r="B5900" s="114" t="str">
        <x:v>AG41</x:v>
      </x:c>
      <x:c r="C5900" s="114"/>
      <x:c r="D5900" s="116" t="str">
        <x:v>=IFERROR(K41,"")</x:v>
      </x:c>
    </x:row>
    <x:row r="5901" ht="15" customHeight="1">
      <x:c r="A5901" s="112" t="str">
        <x:v>17</x:v>
      </x:c>
      <x:c r="B5901" s="114" t="str">
        <x:v>AC42</x:v>
      </x:c>
      <x:c r="C5901" s="114"/>
      <x:c r="D5901" s="116" t="str">
        <x:v>=IF(AG42="","",IF(COUNT(L42:P42)&lt;5,"",L42/5*20+M42/5*25+N42/5*25+O42/5*15+P42/5*15))</x:v>
      </x:c>
    </x:row>
    <x:row r="5902" ht="15" customHeight="1">
      <x:c r="A5902" s="112" t="str">
        <x:v>17</x:v>
      </x:c>
      <x:c r="B5902" s="114" t="str">
        <x:v>AD42</x:v>
      </x:c>
      <x:c r="C5902" s="114"/>
      <x:c r="D5902" s="116" t="str">
        <x:v>=IF(AC42="","",IF(AC42&gt;=90,"Sangat Baik",IF(AC42&gt;=80,"Baik",IF(AC42&gt;=70,"Coaching","Underperform"))))</x:v>
      </x:c>
    </x:row>
    <x:row r="5903" ht="15" customHeight="1">
      <x:c r="A5903" s="112" t="str">
        <x:v>17</x:v>
      </x:c>
      <x:c r="B5903" s="114" t="str">
        <x:v>AE42</x:v>
      </x:c>
      <x:c r="C5903" s="114"/>
      <x:c r="D5903" s="116" t="str">
        <x:v>=IF(AG42="","",IF(OR(AG42="INDAH",AG42="ADDEL",AG42="AMEL",AG42="PENTIL",AG42="JIJANG"),"Admin/CS","Fotografer"))</x:v>
      </x:c>
    </x:row>
    <x:row r="5904" ht="15" customHeight="1">
      <x:c r="A5904" s="112" t="str">
        <x:v>17</x:v>
      </x:c>
      <x:c r="B5904" s="114" t="str">
        <x:v>AF42</x:v>
      </x:c>
      <x:c r="C5904" s="114"/>
      <x:c r="D5904" s="116" t="str">
        <x:v>=IF(OR(AG42="",COUNT(L42:P42)&lt;5),"",1)</x:v>
      </x:c>
    </x:row>
    <x:row r="5905" ht="15" customHeight="1">
      <x:c r="A5905" s="112" t="str">
        <x:v>17</x:v>
      </x:c>
      <x:c r="B5905" s="114" t="str">
        <x:v>AG42</x:v>
      </x:c>
      <x:c r="C5905" s="114"/>
      <x:c r="D5905" s="116" t="str">
        <x:v>=IFERROR(K42,"")</x:v>
      </x:c>
    </x:row>
    <x:row r="5906" ht="15" customHeight="1">
      <x:c r="A5906" s="112" t="str">
        <x:v>17</x:v>
      </x:c>
      <x:c r="B5906" s="114" t="str">
        <x:v>K43</x:v>
      </x:c>
      <x:c r="C5906" s="114" t="str">
        <x:v>Skala: 1 Sangat Kurang | 2 Kurang | 3 Cukup | 4 Baik | 5 Sangat Baik | Jika Nama kosong, 4 baris pertama otomatis mengikuti urutan Shift</x:v>
      </x:c>
      <x:c r="D5906" s="116"/>
    </x:row>
    <x:row r="5907" ht="15" customHeight="1">
      <x:c r="A5907" s="112" t="str">
        <x:v>17</x:v>
      </x:c>
      <x:c r="B5907" s="114" t="str">
        <x:v>K45</x:v>
      </x:c>
      <x:c r="C5907" s="114" t="str">
        <x:v>ADMIN FOLLOW-UP</x:v>
      </x:c>
      <x:c r="D5907" s="116"/>
    </x:row>
    <x:row r="5908" ht="15" customHeight="1">
      <x:c r="A5908" s="112" t="str">
        <x:v>17</x:v>
      </x:c>
      <x:c r="B5908" s="114" t="str">
        <x:v>K46</x:v>
      </x:c>
      <x:c r="C5908" s="114" t="str">
        <x:v>Admin</x:v>
      </x:c>
      <x:c r="D5908" s="116"/>
    </x:row>
    <x:row r="5909" ht="15" customHeight="1">
      <x:c r="A5909" s="112" t="str">
        <x:v>17</x:v>
      </x:c>
      <x:c r="B5909" s="114" t="str">
        <x:v>L46</x:v>
      </x:c>
      <x:c r="C5909" s="114" t="str">
        <x:v>Saving Contact</x:v>
      </x:c>
      <x:c r="D5909" s="116"/>
    </x:row>
    <x:row r="5910" ht="15" customHeight="1">
      <x:c r="A5910" s="112" t="str">
        <x:v>17</x:v>
      </x:c>
      <x:c r="B5910" s="114" t="str">
        <x:v>M46</x:v>
      </x:c>
      <x:c r="C5910" s="114" t="str">
        <x:v>Reminder</x:v>
      </x:c>
      <x:c r="D5910" s="116"/>
    </x:row>
    <x:row r="5911" ht="15" customHeight="1">
      <x:c r="A5911" s="112" t="str">
        <x:v>17</x:v>
      </x:c>
      <x:c r="B5911" s="114" t="str">
        <x:v>N46</x:v>
      </x:c>
      <x:c r="C5911" s="114" t="str">
        <x:v>Direct RO</x:v>
      </x:c>
      <x:c r="D5911" s="116"/>
    </x:row>
    <x:row r="5912" ht="15" customHeight="1">
      <x:c r="A5912" s="112" t="str">
        <x:v>17</x:v>
      </x:c>
      <x:c r="B5912" s="114" t="str">
        <x:v>K47</x:v>
      </x:c>
      <x:c r="C5912" s="114" t="str">
        <x:v>AMEL</x:v>
      </x:c>
      <x:c r="D5912" s="116" t="str">
        <x:v>=IF(O30="","",O30)</x:v>
      </x:c>
    </x:row>
    <x:row r="5913" ht="15" customHeight="1">
      <x:c r="A5913" s="112" t="str">
        <x:v>17</x:v>
      </x:c>
      <x:c r="B5913" s="114" t="str">
        <x:v>L47</x:v>
      </x:c>
      <x:c r="C5913" s="114" t="n">
        <x:v>11</x:v>
      </x:c>
      <x:c r="D5913" s="116"/>
    </x:row>
    <x:row r="5914" ht="15" customHeight="1">
      <x:c r="A5914" s="112" t="str">
        <x:v>17</x:v>
      </x:c>
      <x:c r="B5914" s="114" t="str">
        <x:v>N47</x:v>
      </x:c>
      <x:c r="C5914" s="114" t="n">
        <x:v>55</x:v>
      </x:c>
      <x:c r="D5914" s="116"/>
    </x:row>
    <x:row r="5915" ht="15" customHeight="1">
      <x:c r="A5915" s="112" t="str">
        <x:v>17</x:v>
      </x:c>
      <x:c r="B5915" s="114" t="str">
        <x:v>K48</x:v>
      </x:c>
      <x:c r="C5915" s="114" t="str">
        <x:v>AMEL</x:v>
      </x:c>
      <x:c r="D5915" s="116" t="str">
        <x:v>=IF(O31="","",O31)</x:v>
      </x:c>
    </x:row>
    <x:row r="5916" ht="15" customHeight="1">
      <x:c r="A5916" s="112" t="str">
        <x:v>17</x:v>
      </x:c>
      <x:c r="B5916" s="114" t="str">
        <x:v>K50</x:v>
      </x:c>
      <x:c r="C5916" s="114" t="str">
        <x:v>TODAY | LEADS &amp; TRANSAKSI</x:v>
      </x:c>
      <x:c r="D5916" s="116"/>
    </x:row>
    <x:row r="5917" ht="15" customHeight="1">
      <x:c r="A5917" s="112" t="str">
        <x:v>17</x:v>
      </x:c>
      <x:c r="B5917" s="114" t="str">
        <x:v>K51</x:v>
      </x:c>
      <x:c r="C5917" s="114" t="str">
        <x:v>Leads</x:v>
      </x:c>
      <x:c r="D5917" s="116"/>
    </x:row>
    <x:row r="5918" ht="15" customHeight="1">
      <x:c r="A5918" s="112" t="str">
        <x:v>17</x:v>
      </x:c>
      <x:c r="B5918" s="114" t="str">
        <x:v>M51</x:v>
      </x:c>
      <x:c r="C5918" s="114" t="n">
        <x:v>42</x:v>
      </x:c>
      <x:c r="D5918" s="116"/>
    </x:row>
    <x:row r="5919" ht="15" customHeight="1">
      <x:c r="A5919" s="112" t="str">
        <x:v>17</x:v>
      </x:c>
      <x:c r="B5919" s="114" t="str">
        <x:v>K52</x:v>
      </x:c>
      <x:c r="C5919" s="114" t="str">
        <x:v>Total DP</x:v>
      </x:c>
      <x:c r="D5919" s="116"/>
    </x:row>
    <x:row r="5920" ht="15" customHeight="1">
      <x:c r="A5920" s="112" t="str">
        <x:v>17</x:v>
      </x:c>
      <x:c r="B5920" s="114" t="str">
        <x:v>M52</x:v>
      </x:c>
      <x:c r="C5920" s="114" t="n">
        <x:v>11</x:v>
      </x:c>
      <x:c r="D5920" s="116" t="str">
        <x:v>=COUNTIF($I$4:$I$28,"DP")</x:v>
      </x:c>
    </x:row>
    <x:row r="5921" ht="15" customHeight="1">
      <x:c r="A5921" s="112" t="str">
        <x:v>17</x:v>
      </x:c>
      <x:c r="B5921" s="114" t="str">
        <x:v>K53</x:v>
      </x:c>
      <x:c r="C5921" s="114" t="str">
        <x:v>Sesi Foto</x:v>
      </x:c>
      <x:c r="D5921" s="116"/>
    </x:row>
    <x:row r="5922" ht="15" customHeight="1">
      <x:c r="A5922" s="112" t="str">
        <x:v>17</x:v>
      </x:c>
      <x:c r="B5922" s="114" t="str">
        <x:v>M53</x:v>
      </x:c>
      <x:c r="C5922" s="114" t="n">
        <x:v>4</x:v>
      </x:c>
      <x:c r="D5922" s="116" t="str">
        <x:v>=COUNTIFS($I$4:$I$28,"&lt;&gt;DP",$I$4:$I$28,"&lt;&gt;")</x:v>
      </x:c>
    </x:row>
    <x:row r="5923" ht="15" customHeight="1">
      <x:c r="A5923" s="112" t="str">
        <x:v>17</x:v>
      </x:c>
      <x:c r="B5923" s="114" t="str">
        <x:v>K54</x:v>
      </x:c>
      <x:c r="C5923" s="114" t="str">
        <x:v>Jumlah Transaksi Harian</x:v>
      </x:c>
      <x:c r="D5923" s="116"/>
    </x:row>
    <x:row r="5924" ht="15" customHeight="1">
      <x:c r="A5924" s="112" t="str">
        <x:v>17</x:v>
      </x:c>
      <x:c r="B5924" s="114" t="str">
        <x:v>M54</x:v>
      </x:c>
      <x:c r="C5924" s="114" t="n">
        <x:v>15</x:v>
      </x:c>
      <x:c r="D5924" s="116" t="str">
        <x:v>=M52+M53</x:v>
      </x:c>
    </x:row>
    <x:row r="5925" ht="15" customHeight="1">
      <x:c r="A5925" s="112" t="str">
        <x:v>17</x:v>
      </x:c>
      <x:c r="B5925" s="114" t="str">
        <x:v>K55</x:v>
      </x:c>
      <x:c r="C5925" s="114" t="str">
        <x:v>Conversion Rate</x:v>
      </x:c>
      <x:c r="D5925" s="116"/>
    </x:row>
    <x:row r="5926" ht="15" customHeight="1">
      <x:c r="A5926" s="112" t="str">
        <x:v>17</x:v>
      </x:c>
      <x:c r="B5926" s="114" t="str">
        <x:v>M55</x:v>
      </x:c>
      <x:c r="C5926" s="114" t="n">
        <x:v>0.2619047619</x:v>
      </x:c>
      <x:c r="D5926" s="116" t="str">
        <x:v>=IF(OR(M51="",M51=0),"",M52/M51)</x:v>
      </x:c>
    </x:row>
    <x:row r="5927" ht="15" customHeight="1">
      <x:c r="A5927" s="112" t="str">
        <x:v>18</x:v>
      </x:c>
      <x:c r="B5927" s="114" t="str">
        <x:v>B2</x:v>
      </x:c>
      <x:c r="C5927" s="114" t="str">
        <x:v>No</x:v>
      </x:c>
      <x:c r="D5927" s="116"/>
    </x:row>
    <x:row r="5928" ht="15" customHeight="1">
      <x:c r="A5928" s="112" t="str">
        <x:v>18</x:v>
      </x:c>
      <x:c r="B5928" s="114" t="str">
        <x:v>C2</x:v>
      </x:c>
      <x:c r="C5928" s="114" t="str">
        <x:v>Nama</x:v>
      </x:c>
      <x:c r="D5928" s="116"/>
    </x:row>
    <x:row r="5929" ht="15" customHeight="1">
      <x:c r="A5929" s="112" t="str">
        <x:v>18</x:v>
      </x:c>
      <x:c r="B5929" s="114" t="str">
        <x:v>D2</x:v>
      </x:c>
      <x:c r="C5929" s="114" t="str">
        <x:v>Paket</x:v>
      </x:c>
      <x:c r="D5929" s="116"/>
    </x:row>
    <x:row r="5930" ht="15" customHeight="1">
      <x:c r="A5930" s="112" t="str">
        <x:v>18</x:v>
      </x:c>
      <x:c r="B5930" s="114" t="str">
        <x:v>E2</x:v>
      </x:c>
      <x:c r="C5930" s="114" t="str">
        <x:v>Q</x:v>
      </x:c>
      <x:c r="D5930" s="116"/>
    </x:row>
    <x:row r="5931" ht="15" customHeight="1">
      <x:c r="A5931" s="112" t="str">
        <x:v>18</x:v>
      </x:c>
      <x:c r="B5931" s="114" t="str">
        <x:v>F2</x:v>
      </x:c>
      <x:c r="C5931" s="114" t="str">
        <x:v>Tanggal Foto</x:v>
      </x:c>
      <x:c r="D5931" s="116"/>
    </x:row>
    <x:row r="5932" ht="15" customHeight="1">
      <x:c r="A5932" s="112" t="str">
        <x:v>18</x:v>
      </x:c>
      <x:c r="B5932" s="114" t="str">
        <x:v>G2</x:v>
      </x:c>
      <x:c r="C5932" s="114" t="str">
        <x:v>Pemasukan</x:v>
      </x:c>
      <x:c r="D5932" s="116"/>
    </x:row>
    <x:row r="5933" ht="15" customHeight="1">
      <x:c r="A5933" s="112" t="str">
        <x:v>18</x:v>
      </x:c>
      <x:c r="B5933" s="114" t="str">
        <x:v>I2</x:v>
      </x:c>
      <x:c r="C5933" s="114" t="str">
        <x:v>Keterangan</x:v>
      </x:c>
      <x:c r="D5933" s="116"/>
    </x:row>
    <x:row r="5934" ht="15" customHeight="1">
      <x:c r="A5934" s="112" t="str">
        <x:v>18</x:v>
      </x:c>
      <x:c r="B5934" s="114" t="str">
        <x:v>L2</x:v>
      </x:c>
      <x:c r="C5934" s="114" t="str">
        <x:v>Admin</x:v>
      </x:c>
      <x:c r="D5934" s="116"/>
    </x:row>
    <x:row r="5935" ht="15" customHeight="1">
      <x:c r="A5935" s="112" t="str">
        <x:v>18</x:v>
      </x:c>
      <x:c r="B5935" s="114" t="str">
        <x:v>M2</x:v>
      </x:c>
      <x:c r="C5935" s="114" t="str">
        <x:v>Fotogarfer</x:v>
      </x:c>
      <x:c r="D5935" s="116"/>
    </x:row>
    <x:row r="5936" ht="15" customHeight="1">
      <x:c r="A5936" s="112" t="str">
        <x:v>18</x:v>
      </x:c>
      <x:c r="B5936" s="114" t="str">
        <x:v>N2</x:v>
      </x:c>
      <x:c r="C5936" s="114" t="str">
        <x:v>Post Prod</x:v>
      </x:c>
      <x:c r="D5936" s="116"/>
    </x:row>
    <x:row r="5937" ht="15" customHeight="1">
      <x:c r="A5937" s="112" t="str">
        <x:v>18</x:v>
      </x:c>
      <x:c r="B5937" s="114" t="str">
        <x:v>G3</x:v>
      </x:c>
      <x:c r="C5937" s="114" t="str">
        <x:v>Cash</x:v>
      </x:c>
      <x:c r="D5937" s="116"/>
    </x:row>
    <x:row r="5938" ht="15" customHeight="1">
      <x:c r="A5938" s="112" t="str">
        <x:v>18</x:v>
      </x:c>
      <x:c r="B5938" s="114" t="str">
        <x:v>H3</x:v>
      </x:c>
      <x:c r="C5938" s="114" t="str">
        <x:v>Transfer</x:v>
      </x:c>
      <x:c r="D5938" s="116"/>
    </x:row>
    <x:row r="5939" ht="15" customHeight="1">
      <x:c r="A5939" s="112" t="str">
        <x:v>18</x:v>
      </x:c>
      <x:c r="B5939" s="114" t="str">
        <x:v>I3</x:v>
      </x:c>
      <x:c r="C5939" s="114" t="str">
        <x:v>Pembayaran</x:v>
      </x:c>
      <x:c r="D5939" s="116"/>
    </x:row>
    <x:row r="5940" ht="15" customHeight="1">
      <x:c r="A5940" s="112" t="str">
        <x:v>18</x:v>
      </x:c>
      <x:c r="B5940" s="114" t="str">
        <x:v>J3</x:v>
      </x:c>
      <x:c r="C5940" s="114" t="str">
        <x:v>All File</x:v>
      </x:c>
      <x:c r="D5940" s="116"/>
    </x:row>
    <x:row r="5941" ht="15" customHeight="1">
      <x:c r="A5941" s="112" t="str">
        <x:v>18</x:v>
      </x:c>
      <x:c r="B5941" s="114" t="str">
        <x:v>K3</x:v>
      </x:c>
      <x:c r="C5941" s="114" t="str">
        <x:v>File Edit </x:v>
      </x:c>
      <x:c r="D5941" s="116"/>
    </x:row>
    <x:row r="5942" ht="15" customHeight="1">
      <x:c r="A5942" s="112" t="str">
        <x:v>18</x:v>
      </x:c>
      <x:c r="B5942" s="114" t="str">
        <x:v>N3</x:v>
      </x:c>
      <x:c r="C5942" s="114" t="str">
        <x:v>Editan/FG</x:v>
      </x:c>
      <x:c r="D5942" s="116"/>
    </x:row>
    <x:row r="5943" ht="15" customHeight="1">
      <x:c r="A5943" s="112" t="str">
        <x:v>18</x:v>
      </x:c>
      <x:c r="B5943" s="114" t="str">
        <x:v>O3</x:v>
      </x:c>
      <x:c r="C5943" s="114" t="str">
        <x:v>Cetakan/Fame</x:v>
      </x:c>
      <x:c r="D5943" s="116"/>
    </x:row>
    <x:row r="5944" ht="15" customHeight="1">
      <x:c r="A5944" s="112" t="str">
        <x:v>18</x:v>
      </x:c>
      <x:c r="B5944" s="114" t="str">
        <x:v>P3</x:v>
      </x:c>
      <x:c r="C5944" s="114" t="str">
        <x:v>Diambil/Date</x:v>
      </x:c>
      <x:c r="D5944" s="116"/>
    </x:row>
    <x:row r="5945" ht="15" customHeight="1">
      <x:c r="A5945" s="112" t="str">
        <x:v>18</x:v>
      </x:c>
      <x:c r="B5945" s="114" t="str">
        <x:v>B4</x:v>
      </x:c>
      <x:c r="C5945" s="114" t="n">
        <x:v>1</x:v>
      </x:c>
      <x:c r="D5945" s="116"/>
    </x:row>
    <x:row r="5946" ht="15" customHeight="1">
      <x:c r="A5946" s="112" t="str">
        <x:v>18</x:v>
      </x:c>
      <x:c r="B5946" s="114" t="str">
        <x:v>C4</x:v>
      </x:c>
      <x:c r="C5946" s="114" t="str">
        <x:v>Satria</x:v>
      </x:c>
      <x:c r="D5946" s="116"/>
    </x:row>
    <x:row r="5947" ht="15" customHeight="1">
      <x:c r="A5947" s="112" t="str">
        <x:v>18</x:v>
      </x:c>
      <x:c r="B5947" s="114" t="str">
        <x:v>D4</x:v>
      </x:c>
      <x:c r="C5947" s="114" t="str">
        <x:v>Family A</x:v>
      </x:c>
      <x:c r="D5947" s="116"/>
    </x:row>
    <x:row r="5948" ht="15" customHeight="1">
      <x:c r="A5948" s="112" t="str">
        <x:v>18</x:v>
      </x:c>
      <x:c r="B5948" s="114" t="str">
        <x:v>F4</x:v>
      </x:c>
      <x:c r="C5948" s="114" t="str">
        <x:v>20 sept</x:v>
      </x:c>
      <x:c r="D5948" s="116"/>
    </x:row>
    <x:row r="5949" ht="15" customHeight="1">
      <x:c r="A5949" s="112" t="str">
        <x:v>18</x:v>
      </x:c>
      <x:c r="B5949" s="114" t="str">
        <x:v>H4</x:v>
      </x:c>
      <x:c r="C5949" s="114" t="n">
        <x:v>100000</x:v>
      </x:c>
      <x:c r="D5949" s="116"/>
    </x:row>
    <x:row r="5950" ht="15" customHeight="1">
      <x:c r="A5950" s="112" t="str">
        <x:v>18</x:v>
      </x:c>
      <x:c r="B5950" s="114" t="str">
        <x:v>I4</x:v>
      </x:c>
      <x:c r="C5950" s="114" t="str">
        <x:v>DP</x:v>
      </x:c>
      <x:c r="D5950" s="116"/>
    </x:row>
    <x:row r="5951" ht="15" customHeight="1">
      <x:c r="A5951" s="112" t="str">
        <x:v>18</x:v>
      </x:c>
      <x:c r="B5951" s="114" t="str">
        <x:v>L4</x:v>
      </x:c>
      <x:c r="C5951" s="114" t="str">
        <x:v>AMEL</x:v>
      </x:c>
      <x:c r="D5951" s="116"/>
    </x:row>
    <x:row r="5952" ht="15" customHeight="1">
      <x:c r="A5952" s="112" t="str">
        <x:v>18</x:v>
      </x:c>
      <x:c r="B5952" s="114" t="str">
        <x:v>B5</x:v>
      </x:c>
      <x:c r="C5952" s="114" t="n">
        <x:v>2</x:v>
      </x:c>
      <x:c r="D5952" s="116"/>
    </x:row>
    <x:row r="5953" ht="15" customHeight="1">
      <x:c r="A5953" s="112" t="str">
        <x:v>18</x:v>
      </x:c>
      <x:c r="B5953" s="114" t="str">
        <x:v>C5</x:v>
      </x:c>
      <x:c r="C5953" s="114" t="str">
        <x:v>Sema</x:v>
      </x:c>
      <x:c r="D5953" s="116"/>
    </x:row>
    <x:row r="5954" ht="15" customHeight="1">
      <x:c r="A5954" s="112" t="str">
        <x:v>18</x:v>
      </x:c>
      <x:c r="B5954" s="114" t="str">
        <x:v>D5</x:v>
      </x:c>
      <x:c r="C5954" s="114" t="str">
        <x:v>Large Group</x:v>
      </x:c>
      <x:c r="D5954" s="116"/>
    </x:row>
    <x:row r="5955" ht="15" customHeight="1">
      <x:c r="A5955" s="112" t="str">
        <x:v>18</x:v>
      </x:c>
      <x:c r="B5955" s="114" t="str">
        <x:v>F5</x:v>
      </x:c>
      <x:c r="C5955" s="114" t="str">
        <x:v>23 sept</x:v>
      </x:c>
      <x:c r="D5955" s="116"/>
    </x:row>
    <x:row r="5956" ht="15" customHeight="1">
      <x:c r="A5956" s="112" t="str">
        <x:v>18</x:v>
      </x:c>
      <x:c r="B5956" s="114" t="str">
        <x:v>H5</x:v>
      </x:c>
      <x:c r="C5956" s="114" t="n">
        <x:v>100000</x:v>
      </x:c>
      <x:c r="D5956" s="116"/>
    </x:row>
    <x:row r="5957" ht="15" customHeight="1">
      <x:c r="A5957" s="112" t="str">
        <x:v>18</x:v>
      </x:c>
      <x:c r="B5957" s="114" t="str">
        <x:v>I5</x:v>
      </x:c>
      <x:c r="C5957" s="114" t="str">
        <x:v>DP</x:v>
      </x:c>
      <x:c r="D5957" s="116"/>
    </x:row>
    <x:row r="5958" ht="15" customHeight="1">
      <x:c r="A5958" s="112" t="str">
        <x:v>18</x:v>
      </x:c>
      <x:c r="B5958" s="114" t="str">
        <x:v>L5</x:v>
      </x:c>
      <x:c r="C5958" s="114" t="str">
        <x:v>AMEL</x:v>
      </x:c>
      <x:c r="D5958" s="116"/>
    </x:row>
    <x:row r="5959" ht="15" customHeight="1">
      <x:c r="A5959" s="112" t="str">
        <x:v>18</x:v>
      </x:c>
      <x:c r="B5959" s="114" t="str">
        <x:v>B6</x:v>
      </x:c>
      <x:c r="C5959" s="114" t="n">
        <x:v>3</x:v>
      </x:c>
      <x:c r="D5959" s="116"/>
    </x:row>
    <x:row r="5960" ht="15" customHeight="1">
      <x:c r="A5960" s="112" t="str">
        <x:v>18</x:v>
      </x:c>
      <x:c r="B5960" s="114" t="str">
        <x:v>C6</x:v>
      </x:c>
      <x:c r="C5960" s="114" t="str">
        <x:v>MIK UMP</x:v>
      </x:c>
      <x:c r="D5960" s="116"/>
    </x:row>
    <x:row r="5961" ht="15" customHeight="1">
      <x:c r="A5961" s="112" t="str">
        <x:v>18</x:v>
      </x:c>
      <x:c r="B5961" s="114" t="str">
        <x:v>D6</x:v>
      </x:c>
      <x:c r="C5961" s="114" t="str">
        <x:v>Large Group</x:v>
      </x:c>
      <x:c r="D5961" s="116"/>
    </x:row>
    <x:row r="5962" ht="15" customHeight="1">
      <x:c r="A5962" s="112" t="str">
        <x:v>18</x:v>
      </x:c>
      <x:c r="B5962" s="114" t="str">
        <x:v>F6</x:v>
      </x:c>
      <x:c r="C5962" s="114" t="str">
        <x:v>19 sept</x:v>
      </x:c>
      <x:c r="D5962" s="116"/>
    </x:row>
    <x:row r="5963" ht="15" customHeight="1">
      <x:c r="A5963" s="112" t="str">
        <x:v>18</x:v>
      </x:c>
      <x:c r="B5963" s="114" t="str">
        <x:v>H6</x:v>
      </x:c>
      <x:c r="C5963" s="114" t="n">
        <x:v>100000</x:v>
      </x:c>
      <x:c r="D5963" s="116"/>
    </x:row>
    <x:row r="5964" ht="15" customHeight="1">
      <x:c r="A5964" s="112" t="str">
        <x:v>18</x:v>
      </x:c>
      <x:c r="B5964" s="114" t="str">
        <x:v>I6</x:v>
      </x:c>
      <x:c r="C5964" s="114" t="str">
        <x:v>DP</x:v>
      </x:c>
      <x:c r="D5964" s="116"/>
    </x:row>
    <x:row r="5965" ht="15" customHeight="1">
      <x:c r="A5965" s="112" t="str">
        <x:v>18</x:v>
      </x:c>
      <x:c r="B5965" s="114" t="str">
        <x:v>L6</x:v>
      </x:c>
      <x:c r="C5965" s="114" t="str">
        <x:v>AMEL</x:v>
      </x:c>
      <x:c r="D5965" s="116"/>
    </x:row>
    <x:row r="5966" ht="15" customHeight="1">
      <x:c r="A5966" s="112" t="str">
        <x:v>18</x:v>
      </x:c>
      <x:c r="B5966" s="114" t="str">
        <x:v>B7</x:v>
      </x:c>
      <x:c r="C5966" s="114" t="n">
        <x:v>4</x:v>
      </x:c>
      <x:c r="D5966" s="116"/>
    </x:row>
    <x:row r="5967" ht="15" customHeight="1">
      <x:c r="A5967" s="112" t="str">
        <x:v>18</x:v>
      </x:c>
      <x:c r="B5967" s="114" t="str">
        <x:v>C7</x:v>
      </x:c>
      <x:c r="C5967" s="114" t="str">
        <x:v>Afita Khoerunnisa</x:v>
      </x:c>
      <x:c r="D5967" s="116"/>
    </x:row>
    <x:row r="5968" ht="15" customHeight="1">
      <x:c r="A5968" s="112" t="str">
        <x:v>18</x:v>
      </x:c>
      <x:c r="B5968" s="114" t="str">
        <x:v>D7</x:v>
      </x:c>
      <x:c r="C5968" s="114" t="str">
        <x:v>Graduation</x:v>
      </x:c>
      <x:c r="D5968" s="116"/>
    </x:row>
    <x:row r="5969" ht="15" customHeight="1">
      <x:c r="A5969" s="112" t="str">
        <x:v>18</x:v>
      </x:c>
      <x:c r="B5969" s="114" t="str">
        <x:v>F7</x:v>
      </x:c>
      <x:c r="C5969" s="114" t="str">
        <x:v>3 okt</x:v>
      </x:c>
      <x:c r="D5969" s="116"/>
    </x:row>
    <x:row r="5970" ht="15" customHeight="1">
      <x:c r="A5970" s="112" t="str">
        <x:v>18</x:v>
      </x:c>
      <x:c r="B5970" s="114" t="str">
        <x:v>H7</x:v>
      </x:c>
      <x:c r="C5970" s="114" t="n">
        <x:v>100000</x:v>
      </x:c>
      <x:c r="D5970" s="116"/>
    </x:row>
    <x:row r="5971" ht="15" customHeight="1">
      <x:c r="A5971" s="112" t="str">
        <x:v>18</x:v>
      </x:c>
      <x:c r="B5971" s="114" t="str">
        <x:v>I7</x:v>
      </x:c>
      <x:c r="C5971" s="114" t="str">
        <x:v>DP</x:v>
      </x:c>
      <x:c r="D5971" s="116"/>
    </x:row>
    <x:row r="5972" ht="15" customHeight="1">
      <x:c r="A5972" s="112" t="str">
        <x:v>18</x:v>
      </x:c>
      <x:c r="B5972" s="114" t="str">
        <x:v>L7</x:v>
      </x:c>
      <x:c r="C5972" s="114" t="str">
        <x:v>AMEL</x:v>
      </x:c>
      <x:c r="D5972" s="116"/>
    </x:row>
    <x:row r="5973" ht="15" customHeight="1">
      <x:c r="A5973" s="112" t="str">
        <x:v>18</x:v>
      </x:c>
      <x:c r="B5973" s="114" t="str">
        <x:v>B8</x:v>
      </x:c>
      <x:c r="C5973" s="114" t="n">
        <x:v>5</x:v>
      </x:c>
      <x:c r="D5973" s="116"/>
    </x:row>
    <x:row r="5974" ht="15" customHeight="1">
      <x:c r="A5974" s="112" t="str">
        <x:v>18</x:v>
      </x:c>
      <x:c r="B5974" s="114" t="str">
        <x:v>C8</x:v>
      </x:c>
      <x:c r="C5974" s="114" t="str">
        <x:v>Icca Lestari (Kelas RPL Kep S1 UMP)</x:v>
      </x:c>
      <x:c r="D5974" s="116"/>
    </x:row>
    <x:row r="5975" ht="15" customHeight="1">
      <x:c r="A5975" s="112" t="str">
        <x:v>18</x:v>
      </x:c>
      <x:c r="B5975" s="114" t="str">
        <x:v>D8</x:v>
      </x:c>
      <x:c r="C5975" s="114" t="str">
        <x:v>Large Group</x:v>
      </x:c>
      <x:c r="D5975" s="116"/>
    </x:row>
    <x:row r="5976" ht="15" customHeight="1">
      <x:c r="A5976" s="112" t="str">
        <x:v>18</x:v>
      </x:c>
      <x:c r="B5976" s="114" t="str">
        <x:v>F8</x:v>
      </x:c>
      <x:c r="C5976" s="114" t="str">
        <x:v>18 sept</x:v>
      </x:c>
      <x:c r="D5976" s="116"/>
    </x:row>
    <x:row r="5977" ht="15" customHeight="1">
      <x:c r="A5977" s="112" t="str">
        <x:v>18</x:v>
      </x:c>
      <x:c r="B5977" s="114" t="str">
        <x:v>H8</x:v>
      </x:c>
      <x:c r="C5977" s="114" t="n">
        <x:v>750000</x:v>
      </x:c>
      <x:c r="D5977" s="116"/>
    </x:row>
    <x:row r="5978" ht="15" customHeight="1">
      <x:c r="A5978" s="112" t="str">
        <x:v>18</x:v>
      </x:c>
      <x:c r="B5978" s="114" t="str">
        <x:v>I8</x:v>
      </x:c>
      <x:c r="C5978" s="114" t="str">
        <x:v>Lunas</x:v>
      </x:c>
      <x:c r="D5978" s="116"/>
    </x:row>
    <x:row r="5979" ht="15" customHeight="1">
      <x:c r="A5979" s="112" t="str">
        <x:v>18</x:v>
      </x:c>
      <x:c r="B5979" s="114" t="str">
        <x:v>J8</x:v>
      </x:c>
      <x:c r="C5979" s="114" t="str">
        <x:v>Uploaded</x:v>
      </x:c>
      <x:c r="D5979" s="116"/>
    </x:row>
    <x:row r="5980" ht="15" customHeight="1">
      <x:c r="A5980" s="112" t="str">
        <x:v>18</x:v>
      </x:c>
      <x:c r="B5980" s="114" t="str">
        <x:v>K8</x:v>
      </x:c>
      <x:c r="C5980" s="114" t="str">
        <x:v>Pending</x:v>
      </x:c>
      <x:c r="D5980" s="116"/>
    </x:row>
    <x:row r="5981" ht="15" customHeight="1">
      <x:c r="A5981" s="112" t="str">
        <x:v>18</x:v>
      </x:c>
      <x:c r="B5981" s="114" t="str">
        <x:v>L8</x:v>
      </x:c>
      <x:c r="C5981" s="114" t="str">
        <x:v>AMEL</x:v>
      </x:c>
      <x:c r="D5981" s="116"/>
    </x:row>
    <x:row r="5982" ht="15" customHeight="1">
      <x:c r="A5982" s="112" t="str">
        <x:v>18</x:v>
      </x:c>
      <x:c r="B5982" s="114" t="str">
        <x:v>M8</x:v>
      </x:c>
      <x:c r="C5982" s="114" t="str">
        <x:v>SAKA</x:v>
      </x:c>
      <x:c r="D5982" s="116"/>
    </x:row>
    <x:row r="5983" ht="15" customHeight="1">
      <x:c r="A5983" s="112" t="str">
        <x:v>18</x:v>
      </x:c>
      <x:c r="B5983" s="114" t="str">
        <x:v>B9</x:v>
      </x:c>
      <x:c r="C5983" s="114" t="n">
        <x:v>6</x:v>
      </x:c>
      <x:c r="D5983" s="116"/>
    </x:row>
    <x:row r="5984" ht="15" customHeight="1">
      <x:c r="A5984" s="112" t="str">
        <x:v>18</x:v>
      </x:c>
      <x:c r="B5984" s="114" t="str">
        <x:v>C9</x:v>
      </x:c>
      <x:c r="C5984" s="114" t="str">
        <x:v>Adelia</x:v>
      </x:c>
      <x:c r="D5984" s="116"/>
    </x:row>
    <x:row r="5985" ht="15" customHeight="1">
      <x:c r="A5985" s="112" t="str">
        <x:v>18</x:v>
      </x:c>
      <x:c r="B5985" s="114" t="str">
        <x:v>D9</x:v>
      </x:c>
      <x:c r="C5985" s="114" t="str">
        <x:v>Large Group</x:v>
      </x:c>
      <x:c r="D5985" s="116"/>
    </x:row>
    <x:row r="5986" ht="15" customHeight="1">
      <x:c r="A5986" s="112" t="str">
        <x:v>18</x:v>
      </x:c>
      <x:c r="B5986" s="114" t="str">
        <x:v>F9</x:v>
      </x:c>
      <x:c r="C5986" s="114" t="str">
        <x:v>2026-09-18T00:00:00</x:v>
      </x:c>
      <x:c r="D5986" s="116"/>
    </x:row>
    <x:row r="5987" ht="15" customHeight="1">
      <x:c r="A5987" s="112" t="str">
        <x:v>18</x:v>
      </x:c>
      <x:c r="B5987" s="114" t="str">
        <x:v>H9</x:v>
      </x:c>
      <x:c r="C5987" s="114" t="n">
        <x:v>125000</x:v>
      </x:c>
      <x:c r="D5987" s="116"/>
    </x:row>
    <x:row r="5988" ht="15" customHeight="1">
      <x:c r="A5988" s="112" t="str">
        <x:v>18</x:v>
      </x:c>
      <x:c r="B5988" s="114" t="str">
        <x:v>I9</x:v>
      </x:c>
      <x:c r="C5988" s="114" t="str">
        <x:v>Lunas</x:v>
      </x:c>
      <x:c r="D5988" s="116"/>
    </x:row>
    <x:row r="5989" ht="15" customHeight="1">
      <x:c r="A5989" s="112" t="str">
        <x:v>18</x:v>
      </x:c>
      <x:c r="B5989" s="114" t="str">
        <x:v>J9</x:v>
      </x:c>
      <x:c r="C5989" s="114" t="str">
        <x:v>Uploaded</x:v>
      </x:c>
      <x:c r="D5989" s="116"/>
    </x:row>
    <x:row r="5990" ht="15" customHeight="1">
      <x:c r="A5990" s="112" t="str">
        <x:v>18</x:v>
      </x:c>
      <x:c r="B5990" s="114" t="str">
        <x:v>K9</x:v>
      </x:c>
      <x:c r="C5990" s="114" t="str">
        <x:v>Uploaded</x:v>
      </x:c>
      <x:c r="D5990" s="116"/>
    </x:row>
    <x:row r="5991" ht="15" customHeight="1">
      <x:c r="A5991" s="112" t="str">
        <x:v>18</x:v>
      </x:c>
      <x:c r="B5991" s="114" t="str">
        <x:v>L9</x:v>
      </x:c>
      <x:c r="C5991" s="114" t="str">
        <x:v>INDAH</x:v>
      </x:c>
      <x:c r="D5991" s="116"/>
    </x:row>
    <x:row r="5992" ht="15" customHeight="1">
      <x:c r="A5992" s="112" t="str">
        <x:v>18</x:v>
      </x:c>
      <x:c r="B5992" s="114" t="str">
        <x:v>M9</x:v>
      </x:c>
      <x:c r="C5992" s="114" t="str">
        <x:v>SAKA</x:v>
      </x:c>
      <x:c r="D5992" s="116"/>
    </x:row>
    <x:row r="5993" ht="15" customHeight="1">
      <x:c r="A5993" s="112" t="str">
        <x:v>18</x:v>
      </x:c>
      <x:c r="B5993" s="114" t="str">
        <x:v>B10</x:v>
      </x:c>
      <x:c r="C5993" s="114" t="n">
        <x:v>7</x:v>
      </x:c>
      <x:c r="D5993" s="116"/>
    </x:row>
    <x:row r="5994" ht="15" customHeight="1">
      <x:c r="A5994" s="112" t="str">
        <x:v>18</x:v>
      </x:c>
      <x:c r="B5994" s="114" t="str">
        <x:v>C10</x:v>
      </x:c>
      <x:c r="C5994" s="114" t="str">
        <x:v>Dwi </x:v>
      </x:c>
      <x:c r="D5994" s="116"/>
    </x:row>
    <x:row r="5995" ht="15" customHeight="1">
      <x:c r="A5995" s="112" t="str">
        <x:v>18</x:v>
      </x:c>
      <x:c r="B5995" s="114" t="str">
        <x:v>D10</x:v>
      </x:c>
      <x:c r="C5995" s="114" t="str">
        <x:v>Large Group</x:v>
      </x:c>
      <x:c r="D5995" s="116"/>
    </x:row>
    <x:row r="5996" ht="15" customHeight="1">
      <x:c r="A5996" s="112" t="str">
        <x:v>18</x:v>
      </x:c>
      <x:c r="B5996" s="114" t="str">
        <x:v>F10</x:v>
      </x:c>
      <x:c r="C5996" s="114" t="str">
        <x:v>2026-09-20T00:00:00</x:v>
      </x:c>
      <x:c r="D5996" s="116"/>
    </x:row>
    <x:row r="5997" ht="15" customHeight="1">
      <x:c r="A5997" s="112" t="str">
        <x:v>18</x:v>
      </x:c>
      <x:c r="B5997" s="114" t="str">
        <x:v>H10</x:v>
      </x:c>
      <x:c r="C5997" s="114" t="n">
        <x:v>100000</x:v>
      </x:c>
      <x:c r="D5997" s="116"/>
    </x:row>
    <x:row r="5998" ht="15" customHeight="1">
      <x:c r="A5998" s="112" t="str">
        <x:v>18</x:v>
      </x:c>
      <x:c r="B5998" s="114" t="str">
        <x:v>I10</x:v>
      </x:c>
      <x:c r="C5998" s="114" t="str">
        <x:v>DP</x:v>
      </x:c>
      <x:c r="D5998" s="116"/>
    </x:row>
    <x:row r="5999" ht="15" customHeight="1">
      <x:c r="A5999" s="112" t="str">
        <x:v>18</x:v>
      </x:c>
      <x:c r="B5999" s="114" t="str">
        <x:v>L10</x:v>
      </x:c>
      <x:c r="C5999" s="114" t="str">
        <x:v>INDAH</x:v>
      </x:c>
      <x:c r="D5999" s="116"/>
    </x:row>
    <x:row r="6000" ht="15" customHeight="1">
      <x:c r="A6000" s="112" t="str">
        <x:v>18</x:v>
      </x:c>
      <x:c r="B6000" s="114" t="str">
        <x:v>B11</x:v>
      </x:c>
      <x:c r="C6000" s="114" t="n">
        <x:v>8</x:v>
      </x:c>
      <x:c r="D6000" s="116"/>
    </x:row>
    <x:row r="6001" ht="15" customHeight="1">
      <x:c r="A6001" s="112" t="str">
        <x:v>18</x:v>
      </x:c>
      <x:c r="B6001" s="114" t="str">
        <x:v>C11</x:v>
      </x:c>
      <x:c r="C6001" s="114" t="str">
        <x:v>Ayara</x:v>
      </x:c>
      <x:c r="D6001" s="116"/>
    </x:row>
    <x:row r="6002" ht="15" customHeight="1">
      <x:c r="A6002" s="112" t="str">
        <x:v>18</x:v>
      </x:c>
      <x:c r="B6002" s="114" t="str">
        <x:v>D11</x:v>
      </x:c>
      <x:c r="C6002" s="114" t="str">
        <x:v>Photofox</x:v>
      </x:c>
      <x:c r="D6002" s="116"/>
    </x:row>
    <x:row r="6003" ht="15" customHeight="1">
      <x:c r="A6003" s="112" t="str">
        <x:v>18</x:v>
      </x:c>
      <x:c r="B6003" s="114" t="str">
        <x:v>F11</x:v>
      </x:c>
      <x:c r="C6003" s="114" t="str">
        <x:v>2026-09-18T00:00:00</x:v>
      </x:c>
      <x:c r="D6003" s="116"/>
    </x:row>
    <x:row r="6004" ht="15" customHeight="1">
      <x:c r="A6004" s="112" t="str">
        <x:v>18</x:v>
      </x:c>
      <x:c r="B6004" s="114" t="str">
        <x:v>H11</x:v>
      </x:c>
      <x:c r="C6004" s="114" t="n">
        <x:v>100000</x:v>
      </x:c>
      <x:c r="D6004" s="116"/>
    </x:row>
    <x:row r="6005" ht="15" customHeight="1">
      <x:c r="A6005" s="112" t="str">
        <x:v>18</x:v>
      </x:c>
      <x:c r="B6005" s="114" t="str">
        <x:v>I11</x:v>
      </x:c>
      <x:c r="C6005" s="114" t="str">
        <x:v>Lunas</x:v>
      </x:c>
      <x:c r="D6005" s="116"/>
    </x:row>
    <x:row r="6006" ht="15" customHeight="1">
      <x:c r="A6006" s="112" t="str">
        <x:v>18</x:v>
      </x:c>
      <x:c r="B6006" s="114" t="str">
        <x:v>J11</x:v>
      </x:c>
      <x:c r="C6006" s="114" t="str">
        <x:v>Uploaded</x:v>
      </x:c>
      <x:c r="D6006" s="116"/>
    </x:row>
    <x:row r="6007" ht="15" customHeight="1">
      <x:c r="A6007" s="112" t="str">
        <x:v>18</x:v>
      </x:c>
      <x:c r="B6007" s="114" t="str">
        <x:v>K11</x:v>
      </x:c>
      <x:c r="C6007" s="114" t="str">
        <x:v>Uploaded</x:v>
      </x:c>
      <x:c r="D6007" s="116"/>
    </x:row>
    <x:row r="6008" ht="15" customHeight="1">
      <x:c r="A6008" s="112" t="str">
        <x:v>18</x:v>
      </x:c>
      <x:c r="B6008" s="114" t="str">
        <x:v>L11</x:v>
      </x:c>
      <x:c r="C6008" s="114" t="str">
        <x:v>INDAH</x:v>
      </x:c>
      <x:c r="D6008" s="116"/>
    </x:row>
    <x:row r="6009" ht="15" customHeight="1">
      <x:c r="A6009" s="112" t="str">
        <x:v>18</x:v>
      </x:c>
      <x:c r="B6009" s="114" t="str">
        <x:v>M11</x:v>
      </x:c>
      <x:c r="C6009" s="114" t="str">
        <x:v>SAKA</x:v>
      </x:c>
      <x:c r="D6009" s="116"/>
    </x:row>
    <x:row r="6010" ht="15" customHeight="1">
      <x:c r="A6010" s="112" t="str">
        <x:v>18</x:v>
      </x:c>
      <x:c r="B6010" s="114" t="str">
        <x:v>B12</x:v>
      </x:c>
      <x:c r="C6010" s="114" t="n">
        <x:v>9</x:v>
      </x:c>
      <x:c r="D6010" s="116"/>
    </x:row>
    <x:row r="6011" ht="15" customHeight="1">
      <x:c r="A6011" s="112" t="str">
        <x:v>18</x:v>
      </x:c>
      <x:c r="B6011" s="114" t="str">
        <x:v>C12</x:v>
      </x:c>
      <x:c r="C6011" s="114" t="str">
        <x:v>Difa Ruci</x:v>
      </x:c>
      <x:c r="D6011" s="116"/>
    </x:row>
    <x:row r="6012" ht="15" customHeight="1">
      <x:c r="A6012" s="112" t="str">
        <x:v>18</x:v>
      </x:c>
      <x:c r="B6012" s="114" t="str">
        <x:v>D12</x:v>
      </x:c>
      <x:c r="C6012" s="114" t="str">
        <x:v>Graduation</x:v>
      </x:c>
      <x:c r="D6012" s="116"/>
    </x:row>
    <x:row r="6013" ht="15" customHeight="1">
      <x:c r="A6013" s="112" t="str">
        <x:v>18</x:v>
      </x:c>
      <x:c r="B6013" s="114" t="str">
        <x:v>F12</x:v>
      </x:c>
      <x:c r="C6013" s="114" t="str">
        <x:v>2026-09-19T00:00:00</x:v>
      </x:c>
      <x:c r="D6013" s="116"/>
    </x:row>
    <x:row r="6014" ht="15" customHeight="1">
      <x:c r="A6014" s="112" t="str">
        <x:v>18</x:v>
      </x:c>
      <x:c r="B6014" s="114" t="str">
        <x:v>H12</x:v>
      </x:c>
      <x:c r="C6014" s="114" t="n">
        <x:v>100000</x:v>
      </x:c>
      <x:c r="D6014" s="116"/>
    </x:row>
    <x:row r="6015" ht="15" customHeight="1">
      <x:c r="A6015" s="112" t="str">
        <x:v>18</x:v>
      </x:c>
      <x:c r="B6015" s="114" t="str">
        <x:v>I12</x:v>
      </x:c>
      <x:c r="C6015" s="114" t="str">
        <x:v>DP</x:v>
      </x:c>
      <x:c r="D6015" s="116"/>
    </x:row>
    <x:row r="6016" ht="15" customHeight="1">
      <x:c r="A6016" s="112" t="str">
        <x:v>18</x:v>
      </x:c>
      <x:c r="B6016" s="114" t="str">
        <x:v>L12</x:v>
      </x:c>
      <x:c r="C6016" s="114" t="str">
        <x:v>INDAH</x:v>
      </x:c>
      <x:c r="D6016" s="116"/>
    </x:row>
    <x:row r="6017" ht="15" customHeight="1">
      <x:c r="A6017" s="112" t="str">
        <x:v>18</x:v>
      </x:c>
      <x:c r="B6017" s="114" t="str">
        <x:v>B13</x:v>
      </x:c>
      <x:c r="C6017" s="114" t="n">
        <x:v>10</x:v>
      </x:c>
      <x:c r="D6017" s="116"/>
    </x:row>
    <x:row r="6018" ht="15" customHeight="1">
      <x:c r="A6018" s="112" t="str">
        <x:v>18</x:v>
      </x:c>
      <x:c r="B6018" s="114" t="str">
        <x:v>C13</x:v>
      </x:c>
      <x:c r="C6018" s="114" t="str">
        <x:v>Naura</x:v>
      </x:c>
      <x:c r="D6018" s="116"/>
    </x:row>
    <x:row r="6019" ht="15" customHeight="1">
      <x:c r="A6019" s="112" t="str">
        <x:v>18</x:v>
      </x:c>
      <x:c r="B6019" s="114" t="str">
        <x:v>D13</x:v>
      </x:c>
      <x:c r="C6019" s="114" t="str">
        <x:v>Large Group</x:v>
      </x:c>
      <x:c r="D6019" s="116"/>
    </x:row>
    <x:row r="6020" ht="15" customHeight="1">
      <x:c r="A6020" s="112" t="str">
        <x:v>18</x:v>
      </x:c>
      <x:c r="B6020" s="114" t="str">
        <x:v>F13</x:v>
      </x:c>
      <x:c r="C6020" s="114" t="str">
        <x:v>2026-09-18T00:00:00</x:v>
      </x:c>
      <x:c r="D6020" s="116"/>
    </x:row>
    <x:row r="6021" ht="15" customHeight="1">
      <x:c r="A6021" s="112" t="str">
        <x:v>18</x:v>
      </x:c>
      <x:c r="B6021" s="114" t="str">
        <x:v>H13</x:v>
      </x:c>
      <x:c r="C6021" s="114" t="n">
        <x:v>100000</x:v>
      </x:c>
      <x:c r="D6021" s="116"/>
    </x:row>
    <x:row r="6022" ht="15" customHeight="1">
      <x:c r="A6022" s="112" t="str">
        <x:v>18</x:v>
      </x:c>
      <x:c r="B6022" s="114" t="str">
        <x:v>I13</x:v>
      </x:c>
      <x:c r="C6022" s="114" t="str">
        <x:v>DP</x:v>
      </x:c>
      <x:c r="D6022" s="116"/>
    </x:row>
    <x:row r="6023" ht="15" customHeight="1">
      <x:c r="A6023" s="112" t="str">
        <x:v>18</x:v>
      </x:c>
      <x:c r="B6023" s="114" t="str">
        <x:v>L13</x:v>
      </x:c>
      <x:c r="C6023" s="114" t="str">
        <x:v>INDAH</x:v>
      </x:c>
      <x:c r="D6023" s="116"/>
    </x:row>
    <x:row r="6024" ht="15" customHeight="1">
      <x:c r="A6024" s="112" t="str">
        <x:v>18</x:v>
      </x:c>
      <x:c r="B6024" s="114" t="str">
        <x:v>B14</x:v>
      </x:c>
      <x:c r="C6024" s="114" t="n">
        <x:v>11</x:v>
      </x:c>
      <x:c r="D6024" s="116"/>
    </x:row>
    <x:row r="6025" ht="15" customHeight="1">
      <x:c r="A6025" s="112" t="str">
        <x:v>18</x:v>
      </x:c>
      <x:c r="B6025" s="114" t="str">
        <x:v>C14</x:v>
      </x:c>
      <x:c r="C6025" s="114" t="str">
        <x:v>sabna lutfika</x:v>
      </x:c>
      <x:c r="D6025" s="116"/>
    </x:row>
    <x:row r="6026" ht="15" customHeight="1">
      <x:c r="A6026" s="112" t="str">
        <x:v>18</x:v>
      </x:c>
      <x:c r="B6026" s="114" t="str">
        <x:v>D14</x:v>
      </x:c>
      <x:c r="C6026" s="114" t="str">
        <x:v>Graduation</x:v>
      </x:c>
      <x:c r="D6026" s="116"/>
    </x:row>
    <x:row r="6027" ht="15" customHeight="1">
      <x:c r="A6027" s="112" t="str">
        <x:v>18</x:v>
      </x:c>
      <x:c r="B6027" s="114" t="str">
        <x:v>F14</x:v>
      </x:c>
      <x:c r="C6027" s="114" t="str">
        <x:v>2026-09-22T00:00:00</x:v>
      </x:c>
      <x:c r="D6027" s="116"/>
    </x:row>
    <x:row r="6028" ht="15" customHeight="1">
      <x:c r="A6028" s="112" t="str">
        <x:v>18</x:v>
      </x:c>
      <x:c r="B6028" s="114" t="str">
        <x:v>H14</x:v>
      </x:c>
      <x:c r="C6028" s="114" t="n">
        <x:v>100000</x:v>
      </x:c>
      <x:c r="D6028" s="116"/>
    </x:row>
    <x:row r="6029" ht="15" customHeight="1">
      <x:c r="A6029" s="112" t="str">
        <x:v>18</x:v>
      </x:c>
      <x:c r="B6029" s="114" t="str">
        <x:v>I14</x:v>
      </x:c>
      <x:c r="C6029" s="114" t="str">
        <x:v>DP</x:v>
      </x:c>
      <x:c r="D6029" s="116"/>
    </x:row>
    <x:row r="6030" ht="15" customHeight="1">
      <x:c r="A6030" s="112" t="str">
        <x:v>18</x:v>
      </x:c>
      <x:c r="B6030" s="114" t="str">
        <x:v>L14</x:v>
      </x:c>
      <x:c r="C6030" s="114" t="str">
        <x:v>INDAH</x:v>
      </x:c>
      <x:c r="D6030" s="116"/>
    </x:row>
    <x:row r="6031" ht="15" customHeight="1">
      <x:c r="A6031" s="112" t="str">
        <x:v>18</x:v>
      </x:c>
      <x:c r="B6031" s="114" t="str">
        <x:v>B15</x:v>
      </x:c>
      <x:c r="C6031" s="114" t="n">
        <x:v>12</x:v>
      </x:c>
      <x:c r="D6031" s="116"/>
    </x:row>
    <x:row r="6032" ht="15" customHeight="1">
      <x:c r="A6032" s="112" t="str">
        <x:v>18</x:v>
      </x:c>
      <x:c r="B6032" s="114" t="str">
        <x:v>C15</x:v>
      </x:c>
      <x:c r="C6032" s="114" t="str">
        <x:v>Susi</x:v>
      </x:c>
      <x:c r="D6032" s="116"/>
    </x:row>
    <x:row r="6033" ht="15" customHeight="1">
      <x:c r="A6033" s="112" t="str">
        <x:v>18</x:v>
      </x:c>
      <x:c r="B6033" s="114" t="str">
        <x:v>D15</x:v>
      </x:c>
      <x:c r="C6033" s="114" t="str">
        <x:v>Large Group</x:v>
      </x:c>
      <x:c r="D6033" s="116"/>
    </x:row>
    <x:row r="6034" ht="15" customHeight="1">
      <x:c r="A6034" s="112" t="str">
        <x:v>18</x:v>
      </x:c>
      <x:c r="B6034" s="114" t="str">
        <x:v>F15</x:v>
      </x:c>
      <x:c r="C6034" s="114" t="str">
        <x:v>2026-09-18T00:00:00</x:v>
      </x:c>
      <x:c r="D6034" s="116"/>
    </x:row>
    <x:row r="6035" ht="15" customHeight="1">
      <x:c r="A6035" s="112" t="str">
        <x:v>18</x:v>
      </x:c>
      <x:c r="B6035" s="114" t="str">
        <x:v>G15</x:v>
      </x:c>
      <x:c r="C6035" s="114" t="n">
        <x:v>100000</x:v>
      </x:c>
      <x:c r="D6035" s="116"/>
    </x:row>
    <x:row r="6036" ht="15" customHeight="1">
      <x:c r="A6036" s="112" t="str">
        <x:v>18</x:v>
      </x:c>
      <x:c r="B6036" s="114" t="str">
        <x:v>I15</x:v>
      </x:c>
      <x:c r="C6036" s="114" t="str">
        <x:v>Lunas</x:v>
      </x:c>
      <x:c r="D6036" s="116"/>
    </x:row>
    <x:row r="6037" ht="15" customHeight="1">
      <x:c r="A6037" s="112" t="str">
        <x:v>18</x:v>
      </x:c>
      <x:c r="B6037" s="114" t="str">
        <x:v>J15</x:v>
      </x:c>
      <x:c r="C6037" s="114" t="str">
        <x:v>Uploaded</x:v>
      </x:c>
      <x:c r="D6037" s="116"/>
    </x:row>
    <x:row r="6038" ht="15" customHeight="1">
      <x:c r="A6038" s="112" t="str">
        <x:v>18</x:v>
      </x:c>
      <x:c r="B6038" s="114" t="str">
        <x:v>K15</x:v>
      </x:c>
      <x:c r="C6038" s="114" t="str">
        <x:v>Pending</x:v>
      </x:c>
      <x:c r="D6038" s="116"/>
    </x:row>
    <x:row r="6039" ht="15" customHeight="1">
      <x:c r="A6039" s="112" t="str">
        <x:v>18</x:v>
      </x:c>
      <x:c r="B6039" s="114" t="str">
        <x:v>L15</x:v>
      </x:c>
      <x:c r="C6039" s="114" t="str">
        <x:v>INDAH</x:v>
      </x:c>
      <x:c r="D6039" s="116"/>
    </x:row>
    <x:row r="6040" ht="15" customHeight="1">
      <x:c r="A6040" s="112" t="str">
        <x:v>18</x:v>
      </x:c>
      <x:c r="B6040" s="114" t="str">
        <x:v>M15</x:v>
      </x:c>
      <x:c r="C6040" s="114" t="str">
        <x:v>SAKA</x:v>
      </x:c>
      <x:c r="D6040" s="116"/>
    </x:row>
    <x:row r="6041" ht="15" customHeight="1">
      <x:c r="A6041" s="112" t="str">
        <x:v>18</x:v>
      </x:c>
      <x:c r="B6041" s="114" t="str">
        <x:v>B16</x:v>
      </x:c>
      <x:c r="C6041" s="114" t="n">
        <x:v>13</x:v>
      </x:c>
      <x:c r="D6041" s="116"/>
    </x:row>
    <x:row r="6042" ht="15" customHeight="1">
      <x:c r="A6042" s="112" t="str">
        <x:v>18</x:v>
      </x:c>
      <x:c r="B6042" s="114" t="str">
        <x:v>C16</x:v>
      </x:c>
      <x:c r="C6042" s="114" t="str">
        <x:v>Cerita Panerusan</x:v>
      </x:c>
      <x:c r="D6042" s="116"/>
    </x:row>
    <x:row r="6043" ht="15" customHeight="1">
      <x:c r="A6043" s="112" t="str">
        <x:v>18</x:v>
      </x:c>
      <x:c r="B6043" s="114" t="str">
        <x:v>D16</x:v>
      </x:c>
      <x:c r="C6043" s="114" t="str">
        <x:v>Large Group</x:v>
      </x:c>
      <x:c r="D6043" s="116"/>
    </x:row>
    <x:row r="6044" ht="15" customHeight="1">
      <x:c r="A6044" s="112" t="str">
        <x:v>18</x:v>
      </x:c>
      <x:c r="B6044" s="114" t="str">
        <x:v>F16</x:v>
      </x:c>
      <x:c r="C6044" s="114" t="str">
        <x:v>2026-09-18T00:00:00</x:v>
      </x:c>
      <x:c r="D6044" s="116"/>
    </x:row>
    <x:row r="6045" ht="15" customHeight="1">
      <x:c r="A6045" s="112" t="str">
        <x:v>18</x:v>
      </x:c>
      <x:c r="B6045" s="114" t="str">
        <x:v>H16</x:v>
      </x:c>
      <x:c r="C6045" s="114" t="n">
        <x:v>175000</x:v>
      </x:c>
      <x:c r="D6045" s="116"/>
    </x:row>
    <x:row r="6046" ht="15" customHeight="1">
      <x:c r="A6046" s="112" t="str">
        <x:v>18</x:v>
      </x:c>
      <x:c r="B6046" s="114" t="str">
        <x:v>I16</x:v>
      </x:c>
      <x:c r="C6046" s="114" t="str">
        <x:v>Lunas</x:v>
      </x:c>
      <x:c r="D6046" s="116"/>
    </x:row>
    <x:row r="6047" ht="15" customHeight="1">
      <x:c r="A6047" s="112" t="str">
        <x:v>18</x:v>
      </x:c>
      <x:c r="B6047" s="114" t="str">
        <x:v>J16</x:v>
      </x:c>
      <x:c r="C6047" s="114" t="str">
        <x:v>Uploaded</x:v>
      </x:c>
      <x:c r="D6047" s="116"/>
    </x:row>
    <x:row r="6048" ht="15" customHeight="1">
      <x:c r="A6048" s="112" t="str">
        <x:v>18</x:v>
      </x:c>
      <x:c r="B6048" s="114" t="str">
        <x:v>K16</x:v>
      </x:c>
      <x:c r="C6048" s="114" t="str">
        <x:v>Pending</x:v>
      </x:c>
      <x:c r="D6048" s="116"/>
    </x:row>
    <x:row r="6049" ht="15" customHeight="1">
      <x:c r="A6049" s="112" t="str">
        <x:v>18</x:v>
      </x:c>
      <x:c r="B6049" s="114" t="str">
        <x:v>L16</x:v>
      </x:c>
      <x:c r="C6049" s="114" t="str">
        <x:v>INDAH</x:v>
      </x:c>
      <x:c r="D6049" s="116"/>
    </x:row>
    <x:row r="6050" ht="15" customHeight="1">
      <x:c r="A6050" s="112" t="str">
        <x:v>18</x:v>
      </x:c>
      <x:c r="B6050" s="114" t="str">
        <x:v>M16</x:v>
      </x:c>
      <x:c r="C6050" s="114" t="str">
        <x:v>SAKA</x:v>
      </x:c>
      <x:c r="D6050" s="116"/>
    </x:row>
    <x:row r="6051" ht="15" customHeight="1">
      <x:c r="A6051" s="112" t="str">
        <x:v>18</x:v>
      </x:c>
      <x:c r="B6051" s="114" t="str">
        <x:v>B17</x:v>
      </x:c>
      <x:c r="C6051" s="114" t="n">
        <x:v>14</x:v>
      </x:c>
      <x:c r="D6051" s="116"/>
    </x:row>
    <x:row r="6052" ht="15" customHeight="1">
      <x:c r="A6052" s="112" t="str">
        <x:v>18</x:v>
      </x:c>
      <x:c r="B6052" s="114" t="str">
        <x:v>C17</x:v>
      </x:c>
      <x:c r="C6052" s="114" t="str">
        <x:v>Naura</x:v>
      </x:c>
      <x:c r="D6052" s="116"/>
    </x:row>
    <x:row r="6053" ht="15" customHeight="1">
      <x:c r="A6053" s="112" t="str">
        <x:v>18</x:v>
      </x:c>
      <x:c r="B6053" s="114" t="str">
        <x:v>D17</x:v>
      </x:c>
      <x:c r="C6053" s="114" t="str">
        <x:v>Large Group</x:v>
      </x:c>
      <x:c r="D6053" s="116"/>
    </x:row>
    <x:row r="6054" ht="15" customHeight="1">
      <x:c r="A6054" s="112" t="str">
        <x:v>18</x:v>
      </x:c>
      <x:c r="B6054" s="114" t="str">
        <x:v>F17</x:v>
      </x:c>
      <x:c r="C6054" s="114" t="str">
        <x:v>2026-09-18T00:00:00</x:v>
      </x:c>
      <x:c r="D6054" s="116"/>
    </x:row>
    <x:row r="6055" ht="15" customHeight="1">
      <x:c r="A6055" s="112" t="str">
        <x:v>18</x:v>
      </x:c>
      <x:c r="B6055" s="114" t="str">
        <x:v>H17</x:v>
      </x:c>
      <x:c r="C6055" s="114" t="n">
        <x:v>75000</x:v>
      </x:c>
      <x:c r="D6055" s="116"/>
    </x:row>
    <x:row r="6056" ht="15" customHeight="1">
      <x:c r="A6056" s="112" t="str">
        <x:v>18</x:v>
      </x:c>
      <x:c r="B6056" s="114" t="str">
        <x:v>I17</x:v>
      </x:c>
      <x:c r="C6056" s="114" t="str">
        <x:v>Lunas</x:v>
      </x:c>
      <x:c r="D6056" s="116"/>
    </x:row>
    <x:row r="6057" ht="15" customHeight="1">
      <x:c r="A6057" s="112" t="str">
        <x:v>18</x:v>
      </x:c>
      <x:c r="B6057" s="114" t="str">
        <x:v>J17</x:v>
      </x:c>
      <x:c r="C6057" s="114" t="str">
        <x:v>Uploaded</x:v>
      </x:c>
      <x:c r="D6057" s="116"/>
    </x:row>
    <x:row r="6058" ht="15" customHeight="1">
      <x:c r="A6058" s="112" t="str">
        <x:v>18</x:v>
      </x:c>
      <x:c r="B6058" s="114" t="str">
        <x:v>K17</x:v>
      </x:c>
      <x:c r="C6058" s="114" t="str">
        <x:v>Pending</x:v>
      </x:c>
      <x:c r="D6058" s="116"/>
    </x:row>
    <x:row r="6059" ht="15" customHeight="1">
      <x:c r="A6059" s="112" t="str">
        <x:v>18</x:v>
      </x:c>
      <x:c r="B6059" s="114" t="str">
        <x:v>L17</x:v>
      </x:c>
      <x:c r="C6059" s="114" t="str">
        <x:v>INDAH</x:v>
      </x:c>
      <x:c r="D6059" s="116"/>
    </x:row>
    <x:row r="6060" ht="15" customHeight="1">
      <x:c r="A6060" s="112" t="str">
        <x:v>18</x:v>
      </x:c>
      <x:c r="B6060" s="114" t="str">
        <x:v>M17</x:v>
      </x:c>
      <x:c r="C6060" s="114" t="str">
        <x:v>SAKA</x:v>
      </x:c>
      <x:c r="D6060" s="116"/>
    </x:row>
    <x:row r="6061" ht="15" customHeight="1">
      <x:c r="A6061" s="112" t="str">
        <x:v>18</x:v>
      </x:c>
      <x:c r="B6061" s="114" t="str">
        <x:v>B18</x:v>
      </x:c>
      <x:c r="C6061" s="114" t="n">
        <x:v>15</x:v>
      </x:c>
      <x:c r="D6061" s="116"/>
    </x:row>
    <x:row r="6062" ht="15" customHeight="1">
      <x:c r="A6062" s="112" t="str">
        <x:v>18</x:v>
      </x:c>
      <x:c r="B6062" s="114" t="str">
        <x:v>C18</x:v>
      </x:c>
      <x:c r="C6062" s="114" t="str">
        <x:v>Vivi</x:v>
      </x:c>
      <x:c r="D6062" s="116"/>
    </x:row>
    <x:row r="6063" ht="15" customHeight="1">
      <x:c r="A6063" s="112" t="str">
        <x:v>18</x:v>
      </x:c>
      <x:c r="B6063" s="114" t="str">
        <x:v>D18</x:v>
      </x:c>
      <x:c r="C6063" s="114" t="str">
        <x:v>Large Group</x:v>
      </x:c>
      <x:c r="D6063" s="116"/>
    </x:row>
    <x:row r="6064" ht="15" customHeight="1">
      <x:c r="A6064" s="112" t="str">
        <x:v>18</x:v>
      </x:c>
      <x:c r="B6064" s="114" t="str">
        <x:v>F18</x:v>
      </x:c>
      <x:c r="C6064" s="114" t="str">
        <x:v>2026-09-19T00:00:00</x:v>
      </x:c>
      <x:c r="D6064" s="116"/>
    </x:row>
    <x:row r="6065" ht="15" customHeight="1">
      <x:c r="A6065" s="112" t="str">
        <x:v>18</x:v>
      </x:c>
      <x:c r="B6065" s="114" t="str">
        <x:v>H18</x:v>
      </x:c>
      <x:c r="C6065" s="114" t="n">
        <x:v>100000</x:v>
      </x:c>
      <x:c r="D6065" s="116"/>
    </x:row>
    <x:row r="6066" ht="15" customHeight="1">
      <x:c r="A6066" s="112" t="str">
        <x:v>18</x:v>
      </x:c>
      <x:c r="B6066" s="114" t="str">
        <x:v>I18</x:v>
      </x:c>
      <x:c r="C6066" s="114" t="str">
        <x:v>DP</x:v>
      </x:c>
      <x:c r="D6066" s="116"/>
    </x:row>
    <x:row r="6067" ht="15" customHeight="1">
      <x:c r="A6067" s="112" t="str">
        <x:v>18</x:v>
      </x:c>
      <x:c r="B6067" s="114" t="str">
        <x:v>L18</x:v>
      </x:c>
      <x:c r="C6067" s="114" t="str">
        <x:v>INDAH</x:v>
      </x:c>
      <x:c r="D6067" s="116"/>
    </x:row>
    <x:row r="6068" ht="15" customHeight="1">
      <x:c r="A6068" s="112" t="str">
        <x:v>18</x:v>
      </x:c>
      <x:c r="B6068" s="114" t="str">
        <x:v>B19</x:v>
      </x:c>
      <x:c r="C6068" s="114" t="n">
        <x:v>16</x:v>
      </x:c>
      <x:c r="D6068" s="116"/>
    </x:row>
    <x:row r="6069" ht="15" customHeight="1">
      <x:c r="A6069" s="112" t="str">
        <x:v>18</x:v>
      </x:c>
      <x:c r="B6069" s="114" t="str">
        <x:v>C19</x:v>
      </x:c>
      <x:c r="C6069" s="114" t="str">
        <x:v>KKN 100</x:v>
      </x:c>
      <x:c r="D6069" s="116"/>
    </x:row>
    <x:row r="6070" ht="15" customHeight="1">
      <x:c r="A6070" s="112" t="str">
        <x:v>18</x:v>
      </x:c>
      <x:c r="B6070" s="114" t="str">
        <x:v>D19</x:v>
      </x:c>
      <x:c r="C6070" s="114" t="str">
        <x:v>Large Group</x:v>
      </x:c>
      <x:c r="D6070" s="116"/>
    </x:row>
    <x:row r="6071" ht="15" customHeight="1">
      <x:c r="A6071" s="112" t="str">
        <x:v>18</x:v>
      </x:c>
      <x:c r="B6071" s="114" t="str">
        <x:v>F19</x:v>
      </x:c>
      <x:c r="C6071" s="114" t="str">
        <x:v>2026-09-18T00:00:00</x:v>
      </x:c>
      <x:c r="D6071" s="116"/>
    </x:row>
    <x:row r="6072" ht="15" customHeight="1">
      <x:c r="A6072" s="112" t="str">
        <x:v>18</x:v>
      </x:c>
      <x:c r="B6072" s="114" t="str">
        <x:v>G19</x:v>
      </x:c>
      <x:c r="C6072" s="114" t="n">
        <x:v>150000</x:v>
      </x:c>
      <x:c r="D6072" s="116"/>
    </x:row>
    <x:row r="6073" ht="15" customHeight="1">
      <x:c r="A6073" s="112" t="str">
        <x:v>18</x:v>
      </x:c>
      <x:c r="B6073" s="114" t="str">
        <x:v>I19</x:v>
      </x:c>
      <x:c r="C6073" s="114" t="str">
        <x:v>Lunas</x:v>
      </x:c>
      <x:c r="D6073" s="116"/>
    </x:row>
    <x:row r="6074" ht="15" customHeight="1">
      <x:c r="A6074" s="112" t="str">
        <x:v>18</x:v>
      </x:c>
      <x:c r="B6074" s="114" t="str">
        <x:v>J19</x:v>
      </x:c>
      <x:c r="C6074" s="114" t="str">
        <x:v>Uploaded</x:v>
      </x:c>
      <x:c r="D6074" s="116"/>
    </x:row>
    <x:row r="6075" ht="15" customHeight="1">
      <x:c r="A6075" s="112" t="str">
        <x:v>18</x:v>
      </x:c>
      <x:c r="B6075" s="114" t="str">
        <x:v>K19</x:v>
      </x:c>
      <x:c r="C6075" s="114" t="str">
        <x:v>Pending</x:v>
      </x:c>
      <x:c r="D6075" s="116"/>
    </x:row>
    <x:row r="6076" ht="15" customHeight="1">
      <x:c r="A6076" s="112" t="str">
        <x:v>18</x:v>
      </x:c>
      <x:c r="B6076" s="114" t="str">
        <x:v>L19</x:v>
      </x:c>
      <x:c r="C6076" s="114" t="str">
        <x:v>INDAH</x:v>
      </x:c>
      <x:c r="D6076" s="116"/>
    </x:row>
    <x:row r="6077" ht="15" customHeight="1">
      <x:c r="A6077" s="112" t="str">
        <x:v>18</x:v>
      </x:c>
      <x:c r="B6077" s="114" t="str">
        <x:v>M19</x:v>
      </x:c>
      <x:c r="C6077" s="114" t="str">
        <x:v>SAKA</x:v>
      </x:c>
      <x:c r="D6077" s="116"/>
    </x:row>
    <x:row r="6078" ht="15" customHeight="1">
      <x:c r="A6078" s="112" t="str">
        <x:v>18</x:v>
      </x:c>
      <x:c r="B6078" s="114" t="str">
        <x:v>B20</x:v>
      </x:c>
      <x:c r="C6078" s="114" t="n">
        <x:v>17</x:v>
      </x:c>
      <x:c r="D6078" s="116"/>
    </x:row>
    <x:row r="6079" ht="15" customHeight="1">
      <x:c r="A6079" s="112" t="str">
        <x:v>18</x:v>
      </x:c>
      <x:c r="B6079" s="114" t="str">
        <x:v>C20</x:v>
      </x:c>
      <x:c r="C6079" s="114" t="str">
        <x:v>Suhaimah</x:v>
      </x:c>
      <x:c r="D6079" s="116"/>
    </x:row>
    <x:row r="6080" ht="15" customHeight="1">
      <x:c r="A6080" s="112" t="str">
        <x:v>18</x:v>
      </x:c>
      <x:c r="B6080" s="114" t="str">
        <x:v>D20</x:v>
      </x:c>
      <x:c r="C6080" s="114" t="str">
        <x:v>Large Group</x:v>
      </x:c>
      <x:c r="D6080" s="116"/>
    </x:row>
    <x:row r="6081" ht="15" customHeight="1">
      <x:c r="A6081" s="112" t="str">
        <x:v>18</x:v>
      </x:c>
      <x:c r="B6081" s="114" t="str">
        <x:v>F20</x:v>
      </x:c>
      <x:c r="C6081" s="114" t="str">
        <x:v>2026-09-18T00:00:00</x:v>
      </x:c>
      <x:c r="D6081" s="116"/>
    </x:row>
    <x:row r="6082" ht="15" customHeight="1">
      <x:c r="A6082" s="112" t="str">
        <x:v>18</x:v>
      </x:c>
      <x:c r="B6082" s="114" t="str">
        <x:v>G20</x:v>
      </x:c>
      <x:c r="C6082" s="114" t="n">
        <x:v>150000</x:v>
      </x:c>
      <x:c r="D6082" s="116"/>
    </x:row>
    <x:row r="6083" ht="15" customHeight="1">
      <x:c r="A6083" s="112" t="str">
        <x:v>18</x:v>
      </x:c>
      <x:c r="B6083" s="114" t="str">
        <x:v>I20</x:v>
      </x:c>
      <x:c r="C6083" s="114" t="str">
        <x:v>Lunas</x:v>
      </x:c>
      <x:c r="D6083" s="116"/>
    </x:row>
    <x:row r="6084" ht="15" customHeight="1">
      <x:c r="A6084" s="112" t="str">
        <x:v>18</x:v>
      </x:c>
      <x:c r="B6084" s="114" t="str">
        <x:v>J20</x:v>
      </x:c>
      <x:c r="C6084" s="114" t="str">
        <x:v>Uploaded</x:v>
      </x:c>
      <x:c r="D6084" s="116"/>
    </x:row>
    <x:row r="6085" ht="15" customHeight="1">
      <x:c r="A6085" s="112" t="str">
        <x:v>18</x:v>
      </x:c>
      <x:c r="B6085" s="114" t="str">
        <x:v>K20</x:v>
      </x:c>
      <x:c r="C6085" s="114" t="str">
        <x:v>Pending</x:v>
      </x:c>
      <x:c r="D6085" s="116"/>
    </x:row>
    <x:row r="6086" ht="15" customHeight="1">
      <x:c r="A6086" s="112" t="str">
        <x:v>18</x:v>
      </x:c>
      <x:c r="B6086" s="114" t="str">
        <x:v>L20</x:v>
      </x:c>
      <x:c r="C6086" s="114" t="str">
        <x:v>INDAH</x:v>
      </x:c>
      <x:c r="D6086" s="116"/>
    </x:row>
    <x:row r="6087" ht="15" customHeight="1">
      <x:c r="A6087" s="112" t="str">
        <x:v>18</x:v>
      </x:c>
      <x:c r="B6087" s="114" t="str">
        <x:v>M20</x:v>
      </x:c>
      <x:c r="C6087" s="114" t="str">
        <x:v>SAKA</x:v>
      </x:c>
      <x:c r="D6087" s="116"/>
    </x:row>
    <x:row r="6088" ht="15" customHeight="1">
      <x:c r="A6088" s="112" t="str">
        <x:v>18</x:v>
      </x:c>
      <x:c r="B6088" s="114" t="str">
        <x:v>B21</x:v>
      </x:c>
      <x:c r="C6088" s="114" t="n">
        <x:v>18</x:v>
      </x:c>
      <x:c r="D6088" s="116"/>
    </x:row>
    <x:row r="6089" ht="15" customHeight="1">
      <x:c r="A6089" s="112" t="str">
        <x:v>18</x:v>
      </x:c>
      <x:c r="B6089" s="114" t="str">
        <x:v>B22</x:v>
      </x:c>
      <x:c r="C6089" s="114" t="n">
        <x:v>19</x:v>
      </x:c>
      <x:c r="D6089" s="116"/>
    </x:row>
    <x:row r="6090" ht="15" customHeight="1">
      <x:c r="A6090" s="112" t="str">
        <x:v>18</x:v>
      </x:c>
      <x:c r="B6090" s="114" t="str">
        <x:v>B23</x:v>
      </x:c>
      <x:c r="C6090" s="114" t="n">
        <x:v>20</x:v>
      </x:c>
      <x:c r="D6090" s="116"/>
    </x:row>
    <x:row r="6091" ht="15" customHeight="1">
      <x:c r="A6091" s="112" t="str">
        <x:v>18</x:v>
      </x:c>
      <x:c r="B6091" s="114" t="str">
        <x:v>B24</x:v>
      </x:c>
      <x:c r="C6091" s="114" t="n">
        <x:v>21</x:v>
      </x:c>
      <x:c r="D6091" s="116"/>
    </x:row>
    <x:row r="6092" ht="15" customHeight="1">
      <x:c r="A6092" s="112" t="str">
        <x:v>18</x:v>
      </x:c>
      <x:c r="B6092" s="114" t="str">
        <x:v>B25</x:v>
      </x:c>
      <x:c r="C6092" s="114" t="n">
        <x:v>22</x:v>
      </x:c>
      <x:c r="D6092" s="116"/>
    </x:row>
    <x:row r="6093" ht="15" customHeight="1">
      <x:c r="A6093" s="112" t="str">
        <x:v>18</x:v>
      </x:c>
      <x:c r="B6093" s="114" t="str">
        <x:v>G26</x:v>
      </x:c>
      <x:c r="C6093" s="114" t="n">
        <x:v>400000</x:v>
      </x:c>
      <x:c r="D6093" s="116" t="str">
        <x:v>=SUM(G4:G25)</x:v>
      </x:c>
    </x:row>
    <x:row r="6094" ht="15" customHeight="1">
      <x:c r="A6094" s="112" t="str">
        <x:v>18</x:v>
      </x:c>
      <x:c r="B6094" s="114" t="str">
        <x:v>H26</x:v>
      </x:c>
      <x:c r="C6094" s="114" t="n">
        <x:v>2125000</x:v>
      </x:c>
      <x:c r="D6094" s="116" t="str">
        <x:v>=SUM(H4:H25)</x:v>
      </x:c>
    </x:row>
    <x:row r="6095" ht="15" customHeight="1">
      <x:c r="A6095" s="112" t="str">
        <x:v>18</x:v>
      </x:c>
      <x:c r="B6095" s="114" t="str">
        <x:v>B29</x:v>
      </x:c>
      <x:c r="C6095" s="114" t="str">
        <x:v>No</x:v>
      </x:c>
      <x:c r="D6095" s="116"/>
    </x:row>
    <x:row r="6096" ht="15" customHeight="1">
      <x:c r="A6096" s="112" t="str">
        <x:v>18</x:v>
      </x:c>
      <x:c r="B6096" s="114" t="str">
        <x:v>C29</x:v>
      </x:c>
      <x:c r="C6096" s="114" t="str">
        <x:v>Keterangan</x:v>
      </x:c>
      <x:c r="D6096" s="116"/>
    </x:row>
    <x:row r="6097" ht="15" customHeight="1">
      <x:c r="A6097" s="112" t="str">
        <x:v>18</x:v>
      </x:c>
      <x:c r="B6097" s="114" t="str">
        <x:v>D29</x:v>
      </x:c>
      <x:c r="C6097" s="114" t="str">
        <x:v>Nominal</x:v>
      </x:c>
      <x:c r="D6097" s="116"/>
    </x:row>
    <x:row r="6098" ht="15" customHeight="1">
      <x:c r="A6098" s="112" t="str">
        <x:v>18</x:v>
      </x:c>
      <x:c r="B6098" s="114" t="str">
        <x:v>N29</x:v>
      </x:c>
      <x:c r="C6098" s="114" t="str">
        <x:v>Shift</x:v>
      </x:c>
      <x:c r="D6098" s="116"/>
    </x:row>
    <x:row r="6099" ht="15" customHeight="1">
      <x:c r="A6099" s="112" t="str">
        <x:v>18</x:v>
      </x:c>
      <x:c r="B6099" s="114" t="str">
        <x:v>O29</x:v>
      </x:c>
      <x:c r="C6099" s="114" t="str">
        <x:v>Nama</x:v>
      </x:c>
      <x:c r="D6099" s="116"/>
    </x:row>
    <x:row r="6100" ht="15" customHeight="1">
      <x:c r="A6100" s="112" t="str">
        <x:v>18</x:v>
      </x:c>
      <x:c r="B6100" s="114" t="str">
        <x:v>B30</x:v>
      </x:c>
      <x:c r="C6100" s="114" t="n">
        <x:v>1</x:v>
      </x:c>
      <x:c r="D6100" s="116"/>
    </x:row>
    <x:row r="6101" ht="15" customHeight="1">
      <x:c r="A6101" s="112" t="str">
        <x:v>18</x:v>
      </x:c>
      <x:c r="B6101" s="114" t="str">
        <x:v>C30</x:v>
      </x:c>
      <x:c r="C6101" s="114" t="str">
        <x:v>Pendapatan Tunai</x:v>
      </x:c>
      <x:c r="D6101" s="116"/>
    </x:row>
    <x:row r="6102" ht="15" customHeight="1">
      <x:c r="A6102" s="112" t="str">
        <x:v>18</x:v>
      </x:c>
      <x:c r="B6102" s="114" t="str">
        <x:v>D30</x:v>
      </x:c>
      <x:c r="C6102" s="114" t="n">
        <x:v>400000</x:v>
      </x:c>
      <x:c r="D6102" s="116" t="str">
        <x:v>=SUM(G26)</x:v>
      </x:c>
    </x:row>
    <x:row r="6103" ht="15" customHeight="1">
      <x:c r="A6103" s="112" t="str">
        <x:v>18</x:v>
      </x:c>
      <x:c r="B6103" s="114" t="str">
        <x:v>N30</x:v>
      </x:c>
      <x:c r="C6103" s="114" t="str">
        <x:v>Admin 1</x:v>
      </x:c>
      <x:c r="D6103" s="116"/>
    </x:row>
    <x:row r="6104" ht="15" customHeight="1">
      <x:c r="A6104" s="112" t="str">
        <x:v>18</x:v>
      </x:c>
      <x:c r="B6104" s="114" t="str">
        <x:v>O30</x:v>
      </x:c>
      <x:c r="C6104" s="114" t="str">
        <x:v>AMEL</x:v>
      </x:c>
      <x:c r="D6104" s="116"/>
    </x:row>
    <x:row r="6105" ht="15" customHeight="1">
      <x:c r="A6105" s="112" t="str">
        <x:v>18</x:v>
      </x:c>
      <x:c r="B6105" s="114" t="str">
        <x:v>B31</x:v>
      </x:c>
      <x:c r="C6105" s="114" t="n">
        <x:v>2</x:v>
      </x:c>
      <x:c r="D6105" s="116"/>
    </x:row>
    <x:row r="6106" ht="15" customHeight="1">
      <x:c r="A6106" s="112" t="str">
        <x:v>18</x:v>
      </x:c>
      <x:c r="B6106" s="114" t="str">
        <x:v>N31</x:v>
      </x:c>
      <x:c r="C6106" s="114" t="str">
        <x:v>Admin 2</x:v>
      </x:c>
      <x:c r="D6106" s="116"/>
    </x:row>
    <x:row r="6107" ht="15" customHeight="1">
      <x:c r="A6107" s="112" t="str">
        <x:v>18</x:v>
      </x:c>
      <x:c r="B6107" s="114" t="str">
        <x:v>O31</x:v>
      </x:c>
      <x:c r="C6107" s="114" t="str">
        <x:v>INDAH</x:v>
      </x:c>
      <x:c r="D6107" s="116"/>
    </x:row>
    <x:row r="6108" ht="15" customHeight="1">
      <x:c r="A6108" s="112" t="str">
        <x:v>18</x:v>
      </x:c>
      <x:c r="B6108" s="114" t="str">
        <x:v>B32</x:v>
      </x:c>
      <x:c r="C6108" s="114" t="n">
        <x:v>3</x:v>
      </x:c>
      <x:c r="D6108" s="116"/>
    </x:row>
    <x:row r="6109" ht="15" customHeight="1">
      <x:c r="A6109" s="112" t="str">
        <x:v>18</x:v>
      </x:c>
      <x:c r="B6109" s="114" t="str">
        <x:v>N32</x:v>
      </x:c>
      <x:c r="C6109" s="114" t="str">
        <x:v>Fotografer 1</x:v>
      </x:c>
      <x:c r="D6109" s="116"/>
    </x:row>
    <x:row r="6110" ht="15" customHeight="1">
      <x:c r="A6110" s="112" t="str">
        <x:v>18</x:v>
      </x:c>
      <x:c r="B6110" s="114" t="str">
        <x:v>O32</x:v>
      </x:c>
      <x:c r="C6110" s="114" t="str">
        <x:v>SAKA</x:v>
      </x:c>
      <x:c r="D6110" s="116"/>
    </x:row>
    <x:row r="6111" ht="15" customHeight="1">
      <x:c r="A6111" s="112" t="str">
        <x:v>18</x:v>
      </x:c>
      <x:c r="B6111" s="114" t="str">
        <x:v>B33</x:v>
      </x:c>
      <x:c r="C6111" s="114" t="n">
        <x:v>4</x:v>
      </x:c>
      <x:c r="D6111" s="116"/>
    </x:row>
    <x:row r="6112" ht="15" customHeight="1">
      <x:c r="A6112" s="112" t="str">
        <x:v>18</x:v>
      </x:c>
      <x:c r="B6112" s="114" t="str">
        <x:v>N33</x:v>
      </x:c>
      <x:c r="C6112" s="114" t="str">
        <x:v>Fotografer 2</x:v>
      </x:c>
      <x:c r="D6112" s="116"/>
    </x:row>
    <x:row r="6113" ht="15" customHeight="1">
      <x:c r="A6113" s="112" t="str">
        <x:v>18</x:v>
      </x:c>
      <x:c r="B6113" s="114" t="str">
        <x:v>O33</x:v>
      </x:c>
      <x:c r="C6113" s="114" t="str">
        <x:v>SAKA</x:v>
      </x:c>
      <x:c r="D6113" s="116"/>
    </x:row>
    <x:row r="6114" ht="15" customHeight="1">
      <x:c r="A6114" s="112" t="str">
        <x:v>18</x:v>
      </x:c>
      <x:c r="B6114" s="114" t="str">
        <x:v>B34</x:v>
      </x:c>
      <x:c r="C6114" s="114" t="n">
        <x:v>5</x:v>
      </x:c>
      <x:c r="D6114" s="116"/>
    </x:row>
    <x:row r="6115" ht="15" customHeight="1">
      <x:c r="A6115" s="112" t="str">
        <x:v>18</x:v>
      </x:c>
      <x:c r="B6115" s="114" t="str">
        <x:v>B35</x:v>
      </x:c>
      <x:c r="C6115" s="114" t="n">
        <x:v>6</x:v>
      </x:c>
      <x:c r="D6115" s="116"/>
    </x:row>
    <x:row r="6116" ht="15" customHeight="1">
      <x:c r="A6116" s="112" t="str">
        <x:v>18</x:v>
      </x:c>
      <x:c r="B6116" s="114" t="str">
        <x:v>K35</x:v>
      </x:c>
      <x:c r="C6116" s="114" t="str">
        <x:v>KPI HARIAN | SKALA 1-5</x:v>
      </x:c>
      <x:c r="D6116" s="116"/>
    </x:row>
    <x:row r="6117" ht="15" customHeight="1">
      <x:c r="A6117" s="112" t="str">
        <x:v>18</x:v>
      </x:c>
      <x:c r="B6117" s="114" t="str">
        <x:v>B36</x:v>
      </x:c>
      <x:c r="C6117" s="114" t="n">
        <x:v>7</x:v>
      </x:c>
      <x:c r="D6117" s="116"/>
    </x:row>
    <x:row r="6118" ht="15" customHeight="1">
      <x:c r="A6118" s="112" t="str">
        <x:v>18</x:v>
      </x:c>
      <x:c r="B6118" s="114" t="str">
        <x:v>K36</x:v>
      </x:c>
      <x:c r="C6118" s="114" t="str">
        <x:v>Nama</x:v>
      </x:c>
      <x:c r="D6118" s="116"/>
    </x:row>
    <x:row r="6119" ht="15" customHeight="1">
      <x:c r="A6119" s="112" t="str">
        <x:v>18</x:v>
      </x:c>
      <x:c r="B6119" s="114" t="str">
        <x:v>L36</x:v>
      </x:c>
      <x:c r="C6119" s="114" t="str">
        <x:v>Disiplin</x:v>
      </x:c>
      <x:c r="D6119" s="116"/>
    </x:row>
    <x:row r="6120" ht="15" customHeight="1">
      <x:c r="A6120" s="112" t="str">
        <x:v>18</x:v>
      </x:c>
      <x:c r="B6120" s="114" t="str">
        <x:v>M36</x:v>
      </x:c>
      <x:c r="C6120" s="114" t="str">
        <x:v>Akurasi</x:v>
      </x:c>
      <x:c r="D6120" s="116"/>
    </x:row>
    <x:row r="6121" ht="15" customHeight="1">
      <x:c r="A6121" s="112" t="str">
        <x:v>18</x:v>
      </x:c>
      <x:c r="B6121" s="114" t="str">
        <x:v>N36</x:v>
      </x:c>
      <x:c r="C6121" s="114" t="str">
        <x:v>SOP</x:v>
      </x:c>
      <x:c r="D6121" s="116"/>
    </x:row>
    <x:row r="6122" ht="15" customHeight="1">
      <x:c r="A6122" s="112" t="str">
        <x:v>18</x:v>
      </x:c>
      <x:c r="B6122" s="114" t="str">
        <x:v>O36</x:v>
      </x:c>
      <x:c r="C6122" s="114" t="str">
        <x:v>Client</x:v>
      </x:c>
      <x:c r="D6122" s="116"/>
    </x:row>
    <x:row r="6123" ht="15" customHeight="1">
      <x:c r="A6123" s="112" t="str">
        <x:v>18</x:v>
      </x:c>
      <x:c r="B6123" s="114" t="str">
        <x:v>P36</x:v>
      </x:c>
      <x:c r="C6123" s="114" t="str">
        <x:v>Produktivitas</x:v>
      </x:c>
      <x:c r="D6123" s="116"/>
    </x:row>
    <x:row r="6124" ht="15" customHeight="1">
      <x:c r="A6124" s="112" t="str">
        <x:v>18</x:v>
      </x:c>
      <x:c r="B6124" s="114" t="str">
        <x:v>AC36</x:v>
      </x:c>
      <x:c r="C6124" s="114" t="str">
        <x:v>KPI Score Helper</x:v>
      </x:c>
      <x:c r="D6124" s="116"/>
    </x:row>
    <x:row r="6125" ht="15" customHeight="1">
      <x:c r="A6125" s="112" t="str">
        <x:v>18</x:v>
      </x:c>
      <x:c r="B6125" s="114" t="str">
        <x:v>AD36</x:v>
      </x:c>
      <x:c r="C6125" s="114" t="str">
        <x:v>Status Helper</x:v>
      </x:c>
      <x:c r="D6125" s="116"/>
    </x:row>
    <x:row r="6126" ht="15" customHeight="1">
      <x:c r="A6126" s="112" t="str">
        <x:v>18</x:v>
      </x:c>
      <x:c r="B6126" s="114" t="str">
        <x:v>AE36</x:v>
      </x:c>
      <x:c r="C6126" s="114" t="str">
        <x:v>Role Helper</x:v>
      </x:c>
      <x:c r="D6126" s="116"/>
    </x:row>
    <x:row r="6127" ht="15" customHeight="1">
      <x:c r="A6127" s="112" t="str">
        <x:v>18</x:v>
      </x:c>
      <x:c r="B6127" s="114" t="str">
        <x:v>AF36</x:v>
      </x:c>
      <x:c r="C6127" s="114" t="str">
        <x:v>Evaluated Flag</x:v>
      </x:c>
      <x:c r="D6127" s="116"/>
    </x:row>
    <x:row r="6128" ht="15" customHeight="1">
      <x:c r="A6128" s="112" t="str">
        <x:v>18</x:v>
      </x:c>
      <x:c r="B6128" s="114" t="str">
        <x:v>AG36</x:v>
      </x:c>
      <x:c r="C6128" s="114" t="str">
        <x:v>Effective Name</x:v>
      </x:c>
      <x:c r="D6128" s="116"/>
    </x:row>
    <x:row r="6129" ht="15" customHeight="1">
      <x:c r="A6129" s="112" t="str">
        <x:v>18</x:v>
      </x:c>
      <x:c r="B6129" s="114" t="str">
        <x:v>B37</x:v>
      </x:c>
      <x:c r="C6129" s="114" t="n">
        <x:v>8</x:v>
      </x:c>
      <x:c r="D6129" s="116"/>
    </x:row>
    <x:row r="6130" ht="15" customHeight="1">
      <x:c r="A6130" s="112" t="str">
        <x:v>18</x:v>
      </x:c>
      <x:c r="B6130" s="114" t="str">
        <x:v>K37</x:v>
      </x:c>
      <x:c r="C6130" s="114" t="str">
        <x:v>AMEL</x:v>
      </x:c>
      <x:c r="D6130" s="116" t="str">
        <x:v>=IF(O30="","",O30)</x:v>
      </x:c>
    </x:row>
    <x:row r="6131" ht="15" customHeight="1">
      <x:c r="A6131" s="112" t="str">
        <x:v>18</x:v>
      </x:c>
      <x:c r="B6131" s="114" t="str">
        <x:v>AC37</x:v>
      </x:c>
      <x:c r="C6131" s="114"/>
      <x:c r="D6131" s="116" t="str">
        <x:v>=IF(AG37="","",IF(COUNT(L37:P37)&lt;5,"",L37/5*20+M37/5*25+N37/5*25+O37/5*15+P37/5*15))</x:v>
      </x:c>
    </x:row>
    <x:row r="6132" ht="15" customHeight="1">
      <x:c r="A6132" s="112" t="str">
        <x:v>18</x:v>
      </x:c>
      <x:c r="B6132" s="114" t="str">
        <x:v>AD37</x:v>
      </x:c>
      <x:c r="C6132" s="114"/>
      <x:c r="D6132" s="116" t="str">
        <x:v>=IF(AC37="","",IF(AC37&gt;=90,"Sangat Baik",IF(AC37&gt;=80,"Baik",IF(AC37&gt;=70,"Coaching","Underperform"))))</x:v>
      </x:c>
    </x:row>
    <x:row r="6133" ht="15" customHeight="1">
      <x:c r="A6133" s="112" t="str">
        <x:v>18</x:v>
      </x:c>
      <x:c r="B6133" s="114" t="str">
        <x:v>AE37</x:v>
      </x:c>
      <x:c r="C6133" s="114" t="str">
        <x:v>Admin/CS</x:v>
      </x:c>
      <x:c r="D6133" s="116" t="str">
        <x:v>=IF(AG37="","",IF(OR(AG37="INDAH",AG37="ADDEL",AG37="AMEL",AG37="PENTIL",AG37="JIJANG"),"Admin/CS","Fotografer"))</x:v>
      </x:c>
    </x:row>
    <x:row r="6134" ht="15" customHeight="1">
      <x:c r="A6134" s="112" t="str">
        <x:v>18</x:v>
      </x:c>
      <x:c r="B6134" s="114" t="str">
        <x:v>AF37</x:v>
      </x:c>
      <x:c r="C6134" s="114"/>
      <x:c r="D6134" s="116" t="str">
        <x:v>=IF(OR(AG37="",COUNT(L37:P37)&lt;5),"",1)</x:v>
      </x:c>
    </x:row>
    <x:row r="6135" ht="15" customHeight="1">
      <x:c r="A6135" s="112" t="str">
        <x:v>18</x:v>
      </x:c>
      <x:c r="B6135" s="114" t="str">
        <x:v>AG37</x:v>
      </x:c>
      <x:c r="C6135" s="114" t="str">
        <x:v>AMEL</x:v>
      </x:c>
      <x:c r="D6135" s="116" t="str">
        <x:v>=IFERROR(K37,"")</x:v>
      </x:c>
    </x:row>
    <x:row r="6136" ht="15" customHeight="1">
      <x:c r="A6136" s="112" t="str">
        <x:v>18</x:v>
      </x:c>
      <x:c r="B6136" s="114" t="str">
        <x:v>B38</x:v>
      </x:c>
      <x:c r="C6136" s="114" t="n">
        <x:v>9</x:v>
      </x:c>
      <x:c r="D6136" s="116"/>
    </x:row>
    <x:row r="6137" ht="15" customHeight="1">
      <x:c r="A6137" s="112" t="str">
        <x:v>18</x:v>
      </x:c>
      <x:c r="B6137" s="114" t="str">
        <x:v>K38</x:v>
      </x:c>
      <x:c r="C6137" s="114" t="str">
        <x:v>INDAH</x:v>
      </x:c>
      <x:c r="D6137" s="116" t="str">
        <x:v>=IF(O31="","",O31)</x:v>
      </x:c>
    </x:row>
    <x:row r="6138" ht="15" customHeight="1">
      <x:c r="A6138" s="112" t="str">
        <x:v>18</x:v>
      </x:c>
      <x:c r="B6138" s="114" t="str">
        <x:v>L38</x:v>
      </x:c>
      <x:c r="C6138" s="114" t="n">
        <x:v>5</x:v>
      </x:c>
      <x:c r="D6138" s="116"/>
    </x:row>
    <x:row r="6139" ht="15" customHeight="1">
      <x:c r="A6139" s="112" t="str">
        <x:v>18</x:v>
      </x:c>
      <x:c r="B6139" s="114" t="str">
        <x:v>M38</x:v>
      </x:c>
      <x:c r="C6139" s="114" t="n">
        <x:v>5</x:v>
      </x:c>
      <x:c r="D6139" s="116"/>
    </x:row>
    <x:row r="6140" ht="15" customHeight="1">
      <x:c r="A6140" s="112" t="str">
        <x:v>18</x:v>
      </x:c>
      <x:c r="B6140" s="114" t="str">
        <x:v>N38</x:v>
      </x:c>
      <x:c r="C6140" s="114" t="n">
        <x:v>5</x:v>
      </x:c>
      <x:c r="D6140" s="116"/>
    </x:row>
    <x:row r="6141" ht="15" customHeight="1">
      <x:c r="A6141" s="112" t="str">
        <x:v>18</x:v>
      </x:c>
      <x:c r="B6141" s="114" t="str">
        <x:v>O38</x:v>
      </x:c>
      <x:c r="C6141" s="114" t="n">
        <x:v>5</x:v>
      </x:c>
      <x:c r="D6141" s="116"/>
    </x:row>
    <x:row r="6142" ht="15" customHeight="1">
      <x:c r="A6142" s="112" t="str">
        <x:v>18</x:v>
      </x:c>
      <x:c r="B6142" s="114" t="str">
        <x:v>P38</x:v>
      </x:c>
      <x:c r="C6142" s="114" t="n">
        <x:v>5</x:v>
      </x:c>
      <x:c r="D6142" s="116"/>
    </x:row>
    <x:row r="6143" ht="15" customHeight="1">
      <x:c r="A6143" s="112" t="str">
        <x:v>18</x:v>
      </x:c>
      <x:c r="B6143" s="114" t="str">
        <x:v>AC38</x:v>
      </x:c>
      <x:c r="C6143" s="114" t="n">
        <x:v>100</x:v>
      </x:c>
      <x:c r="D6143" s="116" t="str">
        <x:v>=IF(AG38="","",IF(COUNT(L38:P38)&lt;5,"",L38/5*20+M38/5*25+N38/5*25+O38/5*15+P38/5*15))</x:v>
      </x:c>
    </x:row>
    <x:row r="6144" ht="15" customHeight="1">
      <x:c r="A6144" s="112" t="str">
        <x:v>18</x:v>
      </x:c>
      <x:c r="B6144" s="114" t="str">
        <x:v>AD38</x:v>
      </x:c>
      <x:c r="C6144" s="114" t="str">
        <x:v>Sangat Baik</x:v>
      </x:c>
      <x:c r="D6144" s="116" t="str">
        <x:v>=IF(AC38="","",IF(AC38&gt;=90,"Sangat Baik",IF(AC38&gt;=80,"Baik",IF(AC38&gt;=70,"Coaching","Underperform"))))</x:v>
      </x:c>
    </x:row>
    <x:row r="6145" ht="15" customHeight="1">
      <x:c r="A6145" s="112" t="str">
        <x:v>18</x:v>
      </x:c>
      <x:c r="B6145" s="114" t="str">
        <x:v>AE38</x:v>
      </x:c>
      <x:c r="C6145" s="114" t="str">
        <x:v>Admin/CS</x:v>
      </x:c>
      <x:c r="D6145" s="116" t="str">
        <x:v>=IF(AG38="","",IF(OR(AG38="INDAH",AG38="ADDEL",AG38="AMEL",AG38="PENTIL",AG38="JIJANG"),"Admin/CS","Fotografer"))</x:v>
      </x:c>
    </x:row>
    <x:row r="6146" ht="15" customHeight="1">
      <x:c r="A6146" s="112" t="str">
        <x:v>18</x:v>
      </x:c>
      <x:c r="B6146" s="114" t="str">
        <x:v>AF38</x:v>
      </x:c>
      <x:c r="C6146" s="114" t="n">
        <x:v>1</x:v>
      </x:c>
      <x:c r="D6146" s="116" t="str">
        <x:v>=IF(OR(AG38="",COUNT(L38:P38)&lt;5),"",1)</x:v>
      </x:c>
    </x:row>
    <x:row r="6147" ht="15" customHeight="1">
      <x:c r="A6147" s="112" t="str">
        <x:v>18</x:v>
      </x:c>
      <x:c r="B6147" s="114" t="str">
        <x:v>AG38</x:v>
      </x:c>
      <x:c r="C6147" s="114" t="str">
        <x:v>INDAH</x:v>
      </x:c>
      <x:c r="D6147" s="116" t="str">
        <x:v>=IFERROR(K38,"")</x:v>
      </x:c>
    </x:row>
    <x:row r="6148" ht="15" customHeight="1">
      <x:c r="A6148" s="112" t="str">
        <x:v>18</x:v>
      </x:c>
      <x:c r="B6148" s="114" t="str">
        <x:v>B39</x:v>
      </x:c>
      <x:c r="C6148" s="114" t="n">
        <x:v>10</x:v>
      </x:c>
      <x:c r="D6148" s="116"/>
    </x:row>
    <x:row r="6149" ht="15" customHeight="1">
      <x:c r="A6149" s="112" t="str">
        <x:v>18</x:v>
      </x:c>
      <x:c r="B6149" s="114" t="str">
        <x:v>K39</x:v>
      </x:c>
      <x:c r="C6149" s="114" t="str">
        <x:v>SAKA</x:v>
      </x:c>
      <x:c r="D6149" s="116" t="str">
        <x:v>=IF(O32="","",O32)</x:v>
      </x:c>
    </x:row>
    <x:row r="6150" ht="15" customHeight="1">
      <x:c r="A6150" s="112" t="str">
        <x:v>18</x:v>
      </x:c>
      <x:c r="B6150" s="114" t="str">
        <x:v>AC39</x:v>
      </x:c>
      <x:c r="C6150" s="114"/>
      <x:c r="D6150" s="116" t="str">
        <x:v>=IF(AG39="","",IF(COUNT(L39:P39)&lt;5,"",L39/5*20+M39/5*25+N39/5*25+O39/5*15+P39/5*15))</x:v>
      </x:c>
    </x:row>
    <x:row r="6151" ht="15" customHeight="1">
      <x:c r="A6151" s="112" t="str">
        <x:v>18</x:v>
      </x:c>
      <x:c r="B6151" s="114" t="str">
        <x:v>AD39</x:v>
      </x:c>
      <x:c r="C6151" s="114"/>
      <x:c r="D6151" s="116" t="str">
        <x:v>=IF(AC39="","",IF(AC39&gt;=90,"Sangat Baik",IF(AC39&gt;=80,"Baik",IF(AC39&gt;=70,"Coaching","Underperform"))))</x:v>
      </x:c>
    </x:row>
    <x:row r="6152" ht="15" customHeight="1">
      <x:c r="A6152" s="112" t="str">
        <x:v>18</x:v>
      </x:c>
      <x:c r="B6152" s="114" t="str">
        <x:v>AE39</x:v>
      </x:c>
      <x:c r="C6152" s="114" t="str">
        <x:v>Fotografer</x:v>
      </x:c>
      <x:c r="D6152" s="116" t="str">
        <x:v>=IF(AG39="","",IF(OR(AG39="INDAH",AG39="ADDEL",AG39="AMEL",AG39="PENTIL",AG39="JIJANG"),"Admin/CS","Fotografer"))</x:v>
      </x:c>
    </x:row>
    <x:row r="6153" ht="15" customHeight="1">
      <x:c r="A6153" s="112" t="str">
        <x:v>18</x:v>
      </x:c>
      <x:c r="B6153" s="114" t="str">
        <x:v>AF39</x:v>
      </x:c>
      <x:c r="C6153" s="114"/>
      <x:c r="D6153" s="116" t="str">
        <x:v>=IF(OR(AG39="",COUNT(L39:P39)&lt;5),"",1)</x:v>
      </x:c>
    </x:row>
    <x:row r="6154" ht="15" customHeight="1">
      <x:c r="A6154" s="112" t="str">
        <x:v>18</x:v>
      </x:c>
      <x:c r="B6154" s="114" t="str">
        <x:v>AG39</x:v>
      </x:c>
      <x:c r="C6154" s="114" t="str">
        <x:v>SAKA</x:v>
      </x:c>
      <x:c r="D6154" s="116" t="str">
        <x:v>=IFERROR(K39,"")</x:v>
      </x:c>
    </x:row>
    <x:row r="6155" ht="15" customHeight="1">
      <x:c r="A6155" s="112" t="str">
        <x:v>18</x:v>
      </x:c>
      <x:c r="B6155" s="114" t="str">
        <x:v>B40</x:v>
      </x:c>
      <x:c r="C6155" s="114" t="n">
        <x:v>11</x:v>
      </x:c>
      <x:c r="D6155" s="116"/>
    </x:row>
    <x:row r="6156" ht="15" customHeight="1">
      <x:c r="A6156" s="112" t="str">
        <x:v>18</x:v>
      </x:c>
      <x:c r="B6156" s="114" t="str">
        <x:v>K40</x:v>
      </x:c>
      <x:c r="C6156" s="114" t="str">
        <x:v>SAKA</x:v>
      </x:c>
      <x:c r="D6156" s="116" t="str">
        <x:v>=IF(O33="","",O33)</x:v>
      </x:c>
    </x:row>
    <x:row r="6157" ht="15" customHeight="1">
      <x:c r="A6157" s="112" t="str">
        <x:v>18</x:v>
      </x:c>
      <x:c r="B6157" s="114" t="str">
        <x:v>L40</x:v>
      </x:c>
      <x:c r="C6157" s="114" t="n">
        <x:v>5</x:v>
      </x:c>
      <x:c r="D6157" s="116"/>
    </x:row>
    <x:row r="6158" ht="15" customHeight="1">
      <x:c r="A6158" s="112" t="str">
        <x:v>18</x:v>
      </x:c>
      <x:c r="B6158" s="114" t="str">
        <x:v>M40</x:v>
      </x:c>
      <x:c r="C6158" s="114" t="n">
        <x:v>5</x:v>
      </x:c>
      <x:c r="D6158" s="116"/>
    </x:row>
    <x:row r="6159" ht="15" customHeight="1">
      <x:c r="A6159" s="112" t="str">
        <x:v>18</x:v>
      </x:c>
      <x:c r="B6159" s="114" t="str">
        <x:v>N40</x:v>
      </x:c>
      <x:c r="C6159" s="114" t="n">
        <x:v>5</x:v>
      </x:c>
      <x:c r="D6159" s="116"/>
    </x:row>
    <x:row r="6160" ht="15" customHeight="1">
      <x:c r="A6160" s="112" t="str">
        <x:v>18</x:v>
      </x:c>
      <x:c r="B6160" s="114" t="str">
        <x:v>O40</x:v>
      </x:c>
      <x:c r="C6160" s="114" t="n">
        <x:v>5</x:v>
      </x:c>
      <x:c r="D6160" s="116"/>
    </x:row>
    <x:row r="6161" ht="15" customHeight="1">
      <x:c r="A6161" s="112" t="str">
        <x:v>18</x:v>
      </x:c>
      <x:c r="B6161" s="114" t="str">
        <x:v>P40</x:v>
      </x:c>
      <x:c r="C6161" s="114" t="n">
        <x:v>5</x:v>
      </x:c>
      <x:c r="D6161" s="116"/>
    </x:row>
    <x:row r="6162" ht="15" customHeight="1">
      <x:c r="A6162" s="112" t="str">
        <x:v>18</x:v>
      </x:c>
      <x:c r="B6162" s="114" t="str">
        <x:v>AC40</x:v>
      </x:c>
      <x:c r="C6162" s="114" t="n">
        <x:v>100</x:v>
      </x:c>
      <x:c r="D6162" s="116" t="str">
        <x:v>=IF(AG40="","",IF(COUNT(L40:P40)&lt;5,"",L40/5*20+M40/5*25+N40/5*25+O40/5*15+P40/5*15))</x:v>
      </x:c>
    </x:row>
    <x:row r="6163" ht="15" customHeight="1">
      <x:c r="A6163" s="112" t="str">
        <x:v>18</x:v>
      </x:c>
      <x:c r="B6163" s="114" t="str">
        <x:v>AD40</x:v>
      </x:c>
      <x:c r="C6163" s="114" t="str">
        <x:v>Sangat Baik</x:v>
      </x:c>
      <x:c r="D6163" s="116" t="str">
        <x:v>=IF(AC40="","",IF(AC40&gt;=90,"Sangat Baik",IF(AC40&gt;=80,"Baik",IF(AC40&gt;=70,"Coaching","Underperform"))))</x:v>
      </x:c>
    </x:row>
    <x:row r="6164" ht="15" customHeight="1">
      <x:c r="A6164" s="112" t="str">
        <x:v>18</x:v>
      </x:c>
      <x:c r="B6164" s="114" t="str">
        <x:v>AE40</x:v>
      </x:c>
      <x:c r="C6164" s="114" t="str">
        <x:v>Fotografer</x:v>
      </x:c>
      <x:c r="D6164" s="116" t="str">
        <x:v>=IF(AG40="","",IF(OR(AG40="INDAH",AG40="ADDEL",AG40="AMEL",AG40="PENTIL",AG40="JIJANG"),"Admin/CS","Fotografer"))</x:v>
      </x:c>
    </x:row>
    <x:row r="6165" ht="15" customHeight="1">
      <x:c r="A6165" s="112" t="str">
        <x:v>18</x:v>
      </x:c>
      <x:c r="B6165" s="114" t="str">
        <x:v>AF40</x:v>
      </x:c>
      <x:c r="C6165" s="114" t="n">
        <x:v>1</x:v>
      </x:c>
      <x:c r="D6165" s="116" t="str">
        <x:v>=IF(OR(AG40="",COUNT(L40:P40)&lt;5),"",1)</x:v>
      </x:c>
    </x:row>
    <x:row r="6166" ht="15" customHeight="1">
      <x:c r="A6166" s="112" t="str">
        <x:v>18</x:v>
      </x:c>
      <x:c r="B6166" s="114" t="str">
        <x:v>AG40</x:v>
      </x:c>
      <x:c r="C6166" s="114" t="str">
        <x:v>SAKA</x:v>
      </x:c>
      <x:c r="D6166" s="116" t="str">
        <x:v>=IFERROR(K40,"")</x:v>
      </x:c>
    </x:row>
    <x:row r="6167" ht="15" customHeight="1">
      <x:c r="A6167" s="112" t="str">
        <x:v>18</x:v>
      </x:c>
      <x:c r="B6167" s="114" t="str">
        <x:v>D41</x:v>
      </x:c>
      <x:c r="C6167" s="114" t="n">
        <x:v>400000</x:v>
      </x:c>
      <x:c r="D6167" s="116" t="str">
        <x:v>=SUM(D30:D40)</x:v>
      </x:c>
    </x:row>
    <x:row r="6168" ht="15" customHeight="1">
      <x:c r="A6168" s="112" t="str">
        <x:v>18</x:v>
      </x:c>
      <x:c r="B6168" s="114" t="str">
        <x:v>AC41</x:v>
      </x:c>
      <x:c r="C6168" s="114"/>
      <x:c r="D6168" s="116" t="str">
        <x:v>=IF(AG41="","",IF(COUNT(L41:P41)&lt;5,"",L41/5*20+M41/5*25+N41/5*25+O41/5*15+P41/5*15))</x:v>
      </x:c>
    </x:row>
    <x:row r="6169" ht="15" customHeight="1">
      <x:c r="A6169" s="112" t="str">
        <x:v>18</x:v>
      </x:c>
      <x:c r="B6169" s="114" t="str">
        <x:v>AD41</x:v>
      </x:c>
      <x:c r="C6169" s="114"/>
      <x:c r="D6169" s="116" t="str">
        <x:v>=IF(AC41="","",IF(AC41&gt;=90,"Sangat Baik",IF(AC41&gt;=80,"Baik",IF(AC41&gt;=70,"Coaching","Underperform"))))</x:v>
      </x:c>
    </x:row>
    <x:row r="6170" ht="15" customHeight="1">
      <x:c r="A6170" s="112" t="str">
        <x:v>18</x:v>
      </x:c>
      <x:c r="B6170" s="114" t="str">
        <x:v>AE41</x:v>
      </x:c>
      <x:c r="C6170" s="114"/>
      <x:c r="D6170" s="116" t="str">
        <x:v>=IF(AG41="","",IF(OR(AG41="INDAH",AG41="ADDEL",AG41="AMEL",AG41="PENTIL",AG41="JIJANG"),"Admin/CS","Fotografer"))</x:v>
      </x:c>
    </x:row>
    <x:row r="6171" ht="15" customHeight="1">
      <x:c r="A6171" s="112" t="str">
        <x:v>18</x:v>
      </x:c>
      <x:c r="B6171" s="114" t="str">
        <x:v>AF41</x:v>
      </x:c>
      <x:c r="C6171" s="114"/>
      <x:c r="D6171" s="116" t="str">
        <x:v>=IF(OR(AG41="",COUNT(L41:P41)&lt;5),"",1)</x:v>
      </x:c>
    </x:row>
    <x:row r="6172" ht="15" customHeight="1">
      <x:c r="A6172" s="112" t="str">
        <x:v>18</x:v>
      </x:c>
      <x:c r="B6172" s="114" t="str">
        <x:v>AG41</x:v>
      </x:c>
      <x:c r="C6172" s="114"/>
      <x:c r="D6172" s="116" t="str">
        <x:v>=IFERROR(K41,"")</x:v>
      </x:c>
    </x:row>
    <x:row r="6173" ht="15" customHeight="1">
      <x:c r="A6173" s="112" t="str">
        <x:v>18</x:v>
      </x:c>
      <x:c r="B6173" s="114" t="str">
        <x:v>AC42</x:v>
      </x:c>
      <x:c r="C6173" s="114"/>
      <x:c r="D6173" s="116" t="str">
        <x:v>=IF(AG42="","",IF(COUNT(L42:P42)&lt;5,"",L42/5*20+M42/5*25+N42/5*25+O42/5*15+P42/5*15))</x:v>
      </x:c>
    </x:row>
    <x:row r="6174" ht="15" customHeight="1">
      <x:c r="A6174" s="112" t="str">
        <x:v>18</x:v>
      </x:c>
      <x:c r="B6174" s="114" t="str">
        <x:v>AD42</x:v>
      </x:c>
      <x:c r="C6174" s="114"/>
      <x:c r="D6174" s="116" t="str">
        <x:v>=IF(AC42="","",IF(AC42&gt;=90,"Sangat Baik",IF(AC42&gt;=80,"Baik",IF(AC42&gt;=70,"Coaching","Underperform"))))</x:v>
      </x:c>
    </x:row>
    <x:row r="6175" ht="15" customHeight="1">
      <x:c r="A6175" s="112" t="str">
        <x:v>18</x:v>
      </x:c>
      <x:c r="B6175" s="114" t="str">
        <x:v>AE42</x:v>
      </x:c>
      <x:c r="C6175" s="114"/>
      <x:c r="D6175" s="116" t="str">
        <x:v>=IF(AG42="","",IF(OR(AG42="INDAH",AG42="ADDEL",AG42="AMEL",AG42="PENTIL",AG42="JIJANG"),"Admin/CS","Fotografer"))</x:v>
      </x:c>
    </x:row>
    <x:row r="6176" ht="15" customHeight="1">
      <x:c r="A6176" s="112" t="str">
        <x:v>18</x:v>
      </x:c>
      <x:c r="B6176" s="114" t="str">
        <x:v>AF42</x:v>
      </x:c>
      <x:c r="C6176" s="114"/>
      <x:c r="D6176" s="116" t="str">
        <x:v>=IF(OR(AG42="",COUNT(L42:P42)&lt;5),"",1)</x:v>
      </x:c>
    </x:row>
    <x:row r="6177" ht="15" customHeight="1">
      <x:c r="A6177" s="112" t="str">
        <x:v>18</x:v>
      </x:c>
      <x:c r="B6177" s="114" t="str">
        <x:v>AG42</x:v>
      </x:c>
      <x:c r="C6177" s="114"/>
      <x:c r="D6177" s="116" t="str">
        <x:v>=IFERROR(K42,"")</x:v>
      </x:c>
    </x:row>
    <x:row r="6178" ht="15" customHeight="1">
      <x:c r="A6178" s="112" t="str">
        <x:v>18</x:v>
      </x:c>
      <x:c r="B6178" s="114" t="str">
        <x:v>K43</x:v>
      </x:c>
      <x:c r="C6178" s="114" t="str">
        <x:v>Skala: 1 Sangat Kurang | 2 Kurang | 3 Cukup | 4 Baik | 5 Sangat Baik | Jika Nama kosong, 4 baris pertama otomatis mengikuti urutan Shift</x:v>
      </x:c>
      <x:c r="D6178" s="116"/>
    </x:row>
    <x:row r="6179" ht="15" customHeight="1">
      <x:c r="A6179" s="112" t="str">
        <x:v>18</x:v>
      </x:c>
      <x:c r="B6179" s="114" t="str">
        <x:v>K45</x:v>
      </x:c>
      <x:c r="C6179" s="114" t="str">
        <x:v>ADMIN FOLLOW-UP</x:v>
      </x:c>
      <x:c r="D6179" s="116"/>
    </x:row>
    <x:row r="6180" ht="15" customHeight="1">
      <x:c r="A6180" s="112" t="str">
        <x:v>18</x:v>
      </x:c>
      <x:c r="B6180" s="114" t="str">
        <x:v>K46</x:v>
      </x:c>
      <x:c r="C6180" s="114" t="str">
        <x:v>Admin</x:v>
      </x:c>
      <x:c r="D6180" s="116"/>
    </x:row>
    <x:row r="6181" ht="15" customHeight="1">
      <x:c r="A6181" s="112" t="str">
        <x:v>18</x:v>
      </x:c>
      <x:c r="B6181" s="114" t="str">
        <x:v>L46</x:v>
      </x:c>
      <x:c r="C6181" s="114" t="str">
        <x:v>Saving Contact</x:v>
      </x:c>
      <x:c r="D6181" s="116"/>
    </x:row>
    <x:row r="6182" ht="15" customHeight="1">
      <x:c r="A6182" s="112" t="str">
        <x:v>18</x:v>
      </x:c>
      <x:c r="B6182" s="114" t="str">
        <x:v>M46</x:v>
      </x:c>
      <x:c r="C6182" s="114" t="str">
        <x:v>Reminder</x:v>
      </x:c>
      <x:c r="D6182" s="116"/>
    </x:row>
    <x:row r="6183" ht="15" customHeight="1">
      <x:c r="A6183" s="112" t="str">
        <x:v>18</x:v>
      </x:c>
      <x:c r="B6183" s="114" t="str">
        <x:v>K47</x:v>
      </x:c>
      <x:c r="C6183" s="114" t="str">
        <x:v>AMEL</x:v>
      </x:c>
      <x:c r="D6183" s="116" t="str">
        <x:v>=IF(O30="","",O30)</x:v>
      </x:c>
    </x:row>
    <x:row r="6184" ht="15" customHeight="1">
      <x:c r="A6184" s="112" t="str">
        <x:v>18</x:v>
      </x:c>
      <x:c r="B6184" s="114" t="str">
        <x:v>K48</x:v>
      </x:c>
      <x:c r="C6184" s="114" t="str">
        <x:v>INDAH</x:v>
      </x:c>
      <x:c r="D6184" s="116" t="str">
        <x:v>=IF(O31="","",O31)</x:v>
      </x:c>
    </x:row>
    <x:row r="6185" ht="15" customHeight="1">
      <x:c r="A6185" s="112" t="str">
        <x:v>18</x:v>
      </x:c>
      <x:c r="B6185" s="114" t="str">
        <x:v>L48</x:v>
      </x:c>
      <x:c r="C6185" s="114" t="n">
        <x:v>5</x:v>
      </x:c>
      <x:c r="D6185" s="116"/>
    </x:row>
    <x:row r="6186" ht="15" customHeight="1">
      <x:c r="A6186" s="112" t="str">
        <x:v>18</x:v>
      </x:c>
      <x:c r="B6186" s="114" t="str">
        <x:v>K50</x:v>
      </x:c>
      <x:c r="C6186" s="114" t="str">
        <x:v>TODAY | LEADS &amp; TRANSAKSI</x:v>
      </x:c>
      <x:c r="D6186" s="116"/>
    </x:row>
    <x:row r="6187" ht="15" customHeight="1">
      <x:c r="A6187" s="112" t="str">
        <x:v>18</x:v>
      </x:c>
      <x:c r="B6187" s="114" t="str">
        <x:v>K51</x:v>
      </x:c>
      <x:c r="C6187" s="114" t="str">
        <x:v>Leads</x:v>
      </x:c>
      <x:c r="D6187" s="116"/>
    </x:row>
    <x:row r="6188" ht="15" customHeight="1">
      <x:c r="A6188" s="112" t="str">
        <x:v>18</x:v>
      </x:c>
      <x:c r="B6188" s="114" t="str">
        <x:v>M51</x:v>
      </x:c>
      <x:c r="C6188" s="114" t="n">
        <x:v>54</x:v>
      </x:c>
      <x:c r="D6188" s="116"/>
    </x:row>
    <x:row r="6189" ht="15" customHeight="1">
      <x:c r="A6189" s="112" t="str">
        <x:v>18</x:v>
      </x:c>
      <x:c r="B6189" s="114" t="str">
        <x:v>K52</x:v>
      </x:c>
      <x:c r="C6189" s="114" t="str">
        <x:v>Total DP</x:v>
      </x:c>
      <x:c r="D6189" s="116"/>
    </x:row>
    <x:row r="6190" ht="15" customHeight="1">
      <x:c r="A6190" s="112" t="str">
        <x:v>18</x:v>
      </x:c>
      <x:c r="B6190" s="114" t="str">
        <x:v>M52</x:v>
      </x:c>
      <x:c r="C6190" s="114" t="n">
        <x:v>9</x:v>
      </x:c>
      <x:c r="D6190" s="116" t="str">
        <x:v>=COUNTIF($I$4:$I$28,"DP")</x:v>
      </x:c>
    </x:row>
    <x:row r="6191" ht="15" customHeight="1">
      <x:c r="A6191" s="112" t="str">
        <x:v>18</x:v>
      </x:c>
      <x:c r="B6191" s="114" t="str">
        <x:v>K53</x:v>
      </x:c>
      <x:c r="C6191" s="114" t="str">
        <x:v>Sesi Foto</x:v>
      </x:c>
      <x:c r="D6191" s="116"/>
    </x:row>
    <x:row r="6192" ht="15" customHeight="1">
      <x:c r="A6192" s="112" t="str">
        <x:v>18</x:v>
      </x:c>
      <x:c r="B6192" s="114" t="str">
        <x:v>M53</x:v>
      </x:c>
      <x:c r="C6192" s="114" t="n">
        <x:v>8</x:v>
      </x:c>
      <x:c r="D6192" s="116" t="str">
        <x:v>=COUNTIFS($I$4:$I$28,"&lt;&gt;DP",$I$4:$I$28,"&lt;&gt;")</x:v>
      </x:c>
    </x:row>
    <x:row r="6193" ht="15" customHeight="1">
      <x:c r="A6193" s="112" t="str">
        <x:v>18</x:v>
      </x:c>
      <x:c r="B6193" s="114" t="str">
        <x:v>K54</x:v>
      </x:c>
      <x:c r="C6193" s="114" t="str">
        <x:v>Jumlah Transaksi Harian</x:v>
      </x:c>
      <x:c r="D6193" s="116"/>
    </x:row>
    <x:row r="6194" ht="15" customHeight="1">
      <x:c r="A6194" s="112" t="str">
        <x:v>18</x:v>
      </x:c>
      <x:c r="B6194" s="114" t="str">
        <x:v>M54</x:v>
      </x:c>
      <x:c r="C6194" s="114" t="n">
        <x:v>17</x:v>
      </x:c>
      <x:c r="D6194" s="116" t="str">
        <x:v>=M52+M53</x:v>
      </x:c>
    </x:row>
    <x:row r="6195" ht="15" customHeight="1">
      <x:c r="A6195" s="112" t="str">
        <x:v>18</x:v>
      </x:c>
      <x:c r="B6195" s="114" t="str">
        <x:v>K55</x:v>
      </x:c>
      <x:c r="C6195" s="114" t="str">
        <x:v>Conversion Rate</x:v>
      </x:c>
      <x:c r="D6195" s="116"/>
    </x:row>
    <x:row r="6196" ht="15" customHeight="1">
      <x:c r="A6196" s="112" t="str">
        <x:v>18</x:v>
      </x:c>
      <x:c r="B6196" s="114" t="str">
        <x:v>M55</x:v>
      </x:c>
      <x:c r="C6196" s="114" t="n">
        <x:v>0.1666666667</x:v>
      </x:c>
      <x:c r="D6196" s="116" t="str">
        <x:v>=IF(OR(M51="",M51=0),"",M52/M51)</x:v>
      </x:c>
    </x:row>
    <x:row r="6197" ht="15" customHeight="1">
      <x:c r="A6197" s="112" t="str">
        <x:v>19</x:v>
      </x:c>
      <x:c r="B6197" s="114" t="str">
        <x:v>B2</x:v>
      </x:c>
      <x:c r="C6197" s="114" t="str">
        <x:v>No</x:v>
      </x:c>
      <x:c r="D6197" s="116"/>
    </x:row>
    <x:row r="6198" ht="15" customHeight="1">
      <x:c r="A6198" s="112" t="str">
        <x:v>19</x:v>
      </x:c>
      <x:c r="B6198" s="114" t="str">
        <x:v>C2</x:v>
      </x:c>
      <x:c r="C6198" s="114" t="str">
        <x:v>Nama</x:v>
      </x:c>
      <x:c r="D6198" s="116"/>
    </x:row>
    <x:row r="6199" ht="15" customHeight="1">
      <x:c r="A6199" s="112" t="str">
        <x:v>19</x:v>
      </x:c>
      <x:c r="B6199" s="114" t="str">
        <x:v>D2</x:v>
      </x:c>
      <x:c r="C6199" s="114" t="str">
        <x:v>Paket</x:v>
      </x:c>
      <x:c r="D6199" s="116"/>
    </x:row>
    <x:row r="6200" ht="15" customHeight="1">
      <x:c r="A6200" s="112" t="str">
        <x:v>19</x:v>
      </x:c>
      <x:c r="B6200" s="114" t="str">
        <x:v>E2</x:v>
      </x:c>
      <x:c r="C6200" s="114" t="str">
        <x:v>Q</x:v>
      </x:c>
      <x:c r="D6200" s="116"/>
    </x:row>
    <x:row r="6201" ht="15" customHeight="1">
      <x:c r="A6201" s="112" t="str">
        <x:v>19</x:v>
      </x:c>
      <x:c r="B6201" s="114" t="str">
        <x:v>F2</x:v>
      </x:c>
      <x:c r="C6201" s="114" t="str">
        <x:v>Tanggal Foto</x:v>
      </x:c>
      <x:c r="D6201" s="116"/>
    </x:row>
    <x:row r="6202" ht="15" customHeight="1">
      <x:c r="A6202" s="112" t="str">
        <x:v>19</x:v>
      </x:c>
      <x:c r="B6202" s="114" t="str">
        <x:v>G2</x:v>
      </x:c>
      <x:c r="C6202" s="114" t="str">
        <x:v>Pemasukan</x:v>
      </x:c>
      <x:c r="D6202" s="116"/>
    </x:row>
    <x:row r="6203" ht="15" customHeight="1">
      <x:c r="A6203" s="112" t="str">
        <x:v>19</x:v>
      </x:c>
      <x:c r="B6203" s="114" t="str">
        <x:v>I2</x:v>
      </x:c>
      <x:c r="C6203" s="114" t="str">
        <x:v>Keterangan</x:v>
      </x:c>
      <x:c r="D6203" s="116"/>
    </x:row>
    <x:row r="6204" ht="15" customHeight="1">
      <x:c r="A6204" s="112" t="str">
        <x:v>19</x:v>
      </x:c>
      <x:c r="B6204" s="114" t="str">
        <x:v>L2</x:v>
      </x:c>
      <x:c r="C6204" s="114" t="str">
        <x:v>Admin</x:v>
      </x:c>
      <x:c r="D6204" s="116"/>
    </x:row>
    <x:row r="6205" ht="15" customHeight="1">
      <x:c r="A6205" s="112" t="str">
        <x:v>19</x:v>
      </x:c>
      <x:c r="B6205" s="114" t="str">
        <x:v>M2</x:v>
      </x:c>
      <x:c r="C6205" s="114" t="str">
        <x:v>Fotogarfer</x:v>
      </x:c>
      <x:c r="D6205" s="116"/>
    </x:row>
    <x:row r="6206" ht="15" customHeight="1">
      <x:c r="A6206" s="112" t="str">
        <x:v>19</x:v>
      </x:c>
      <x:c r="B6206" s="114" t="str">
        <x:v>N2</x:v>
      </x:c>
      <x:c r="C6206" s="114" t="str">
        <x:v>Post Prod</x:v>
      </x:c>
      <x:c r="D6206" s="116"/>
    </x:row>
    <x:row r="6207" ht="15" customHeight="1">
      <x:c r="A6207" s="112" t="str">
        <x:v>19</x:v>
      </x:c>
      <x:c r="B6207" s="114" t="str">
        <x:v>G3</x:v>
      </x:c>
      <x:c r="C6207" s="114" t="str">
        <x:v>Cash</x:v>
      </x:c>
      <x:c r="D6207" s="116"/>
    </x:row>
    <x:row r="6208" ht="15" customHeight="1">
      <x:c r="A6208" s="112" t="str">
        <x:v>19</x:v>
      </x:c>
      <x:c r="B6208" s="114" t="str">
        <x:v>H3</x:v>
      </x:c>
      <x:c r="C6208" s="114" t="str">
        <x:v>Transfer</x:v>
      </x:c>
      <x:c r="D6208" s="116"/>
    </x:row>
    <x:row r="6209" ht="15" customHeight="1">
      <x:c r="A6209" s="112" t="str">
        <x:v>19</x:v>
      </x:c>
      <x:c r="B6209" s="114" t="str">
        <x:v>I3</x:v>
      </x:c>
      <x:c r="C6209" s="114" t="str">
        <x:v>Pembayaran</x:v>
      </x:c>
      <x:c r="D6209" s="116"/>
    </x:row>
    <x:row r="6210" ht="15" customHeight="1">
      <x:c r="A6210" s="112" t="str">
        <x:v>19</x:v>
      </x:c>
      <x:c r="B6210" s="114" t="str">
        <x:v>J3</x:v>
      </x:c>
      <x:c r="C6210" s="114" t="str">
        <x:v>All File</x:v>
      </x:c>
      <x:c r="D6210" s="116"/>
    </x:row>
    <x:row r="6211" ht="15" customHeight="1">
      <x:c r="A6211" s="112" t="str">
        <x:v>19</x:v>
      </x:c>
      <x:c r="B6211" s="114" t="str">
        <x:v>K3</x:v>
      </x:c>
      <x:c r="C6211" s="114" t="str">
        <x:v>File Edit </x:v>
      </x:c>
      <x:c r="D6211" s="116"/>
    </x:row>
    <x:row r="6212" ht="15" customHeight="1">
      <x:c r="A6212" s="112" t="str">
        <x:v>19</x:v>
      </x:c>
      <x:c r="B6212" s="114" t="str">
        <x:v>N3</x:v>
      </x:c>
      <x:c r="C6212" s="114" t="str">
        <x:v>Editan/FG</x:v>
      </x:c>
      <x:c r="D6212" s="116"/>
    </x:row>
    <x:row r="6213" ht="15" customHeight="1">
      <x:c r="A6213" s="112" t="str">
        <x:v>19</x:v>
      </x:c>
      <x:c r="B6213" s="114" t="str">
        <x:v>O3</x:v>
      </x:c>
      <x:c r="C6213" s="114" t="str">
        <x:v>Cetakan/Fame</x:v>
      </x:c>
      <x:c r="D6213" s="116"/>
    </x:row>
    <x:row r="6214" ht="15" customHeight="1">
      <x:c r="A6214" s="112" t="str">
        <x:v>19</x:v>
      </x:c>
      <x:c r="B6214" s="114" t="str">
        <x:v>P3</x:v>
      </x:c>
      <x:c r="C6214" s="114" t="str">
        <x:v>Diambil/Date</x:v>
      </x:c>
      <x:c r="D6214" s="116"/>
    </x:row>
    <x:row r="6215" ht="15" customHeight="1">
      <x:c r="A6215" s="112" t="str">
        <x:v>19</x:v>
      </x:c>
      <x:c r="B6215" s="114" t="str">
        <x:v>B4</x:v>
      </x:c>
      <x:c r="C6215" s="114" t="n">
        <x:v>1</x:v>
      </x:c>
      <x:c r="D6215" s="116"/>
    </x:row>
    <x:row r="6216" ht="15" customHeight="1">
      <x:c r="A6216" s="112" t="str">
        <x:v>19</x:v>
      </x:c>
      <x:c r="B6216" s="114" t="str">
        <x:v>C4</x:v>
      </x:c>
      <x:c r="C6216" s="114" t="str">
        <x:v>Celestia</x:v>
      </x:c>
      <x:c r="D6216" s="116"/>
    </x:row>
    <x:row r="6217" ht="15" customHeight="1">
      <x:c r="A6217" s="112" t="str">
        <x:v>19</x:v>
      </x:c>
      <x:c r="B6217" s="114" t="str">
        <x:v>D4</x:v>
      </x:c>
      <x:c r="C6217" s="114" t="str">
        <x:v>Large Group</x:v>
      </x:c>
      <x:c r="D6217" s="116"/>
    </x:row>
    <x:row r="6218" ht="15" customHeight="1">
      <x:c r="A6218" s="112" t="str">
        <x:v>19</x:v>
      </x:c>
      <x:c r="B6218" s="114" t="str">
        <x:v>F4</x:v>
      </x:c>
      <x:c r="C6218" s="114" t="str">
        <x:v>2026-09-22T00:00:00</x:v>
      </x:c>
      <x:c r="D6218" s="116"/>
    </x:row>
    <x:row r="6219" ht="15" customHeight="1">
      <x:c r="A6219" s="112" t="str">
        <x:v>19</x:v>
      </x:c>
      <x:c r="B6219" s="114" t="str">
        <x:v>H4</x:v>
      </x:c>
      <x:c r="C6219" s="114" t="n">
        <x:v>100000</x:v>
      </x:c>
      <x:c r="D6219" s="116"/>
    </x:row>
    <x:row r="6220" ht="15" customHeight="1">
      <x:c r="A6220" s="112" t="str">
        <x:v>19</x:v>
      </x:c>
      <x:c r="B6220" s="114" t="str">
        <x:v>I4</x:v>
      </x:c>
      <x:c r="C6220" s="114" t="str">
        <x:v>DP</x:v>
      </x:c>
      <x:c r="D6220" s="116"/>
    </x:row>
    <x:row r="6221" ht="15" customHeight="1">
      <x:c r="A6221" s="112" t="str">
        <x:v>19</x:v>
      </x:c>
      <x:c r="B6221" s="114" t="str">
        <x:v>L4</x:v>
      </x:c>
      <x:c r="C6221" s="114" t="str">
        <x:v>INDAH</x:v>
      </x:c>
      <x:c r="D6221" s="116"/>
    </x:row>
    <x:row r="6222" ht="15" customHeight="1">
      <x:c r="A6222" s="112" t="str">
        <x:v>19</x:v>
      </x:c>
      <x:c r="B6222" s="114" t="str">
        <x:v>B5</x:v>
      </x:c>
      <x:c r="C6222" s="114" t="n">
        <x:v>2</x:v>
      </x:c>
      <x:c r="D6222" s="116"/>
    </x:row>
    <x:row r="6223" ht="15" customHeight="1">
      <x:c r="A6223" s="112" t="str">
        <x:v>19</x:v>
      </x:c>
      <x:c r="B6223" s="114" t="str">
        <x:v>C5</x:v>
      </x:c>
      <x:c r="C6223" s="114" t="str">
        <x:v>Aya</x:v>
      </x:c>
      <x:c r="D6223" s="116"/>
    </x:row>
    <x:row r="6224" ht="15" customHeight="1">
      <x:c r="A6224" s="112" t="str">
        <x:v>19</x:v>
      </x:c>
      <x:c r="B6224" s="114" t="str">
        <x:v>D5</x:v>
      </x:c>
      <x:c r="C6224" s="114" t="str">
        <x:v>Large Group</x:v>
      </x:c>
      <x:c r="D6224" s="116"/>
    </x:row>
    <x:row r="6225" ht="15" customHeight="1">
      <x:c r="A6225" s="112" t="str">
        <x:v>19</x:v>
      </x:c>
      <x:c r="B6225" s="114" t="str">
        <x:v>F5</x:v>
      </x:c>
      <x:c r="C6225" s="114" t="str">
        <x:v>2026-09-19T00:00:00</x:v>
      </x:c>
      <x:c r="D6225" s="116"/>
    </x:row>
    <x:row r="6226" ht="15" customHeight="1">
      <x:c r="A6226" s="112" t="str">
        <x:v>19</x:v>
      </x:c>
      <x:c r="B6226" s="114" t="str">
        <x:v>G5</x:v>
      </x:c>
      <x:c r="C6226" s="114" t="n">
        <x:v>75000</x:v>
      </x:c>
      <x:c r="D6226" s="116"/>
    </x:row>
    <x:row r="6227" ht="15" customHeight="1">
      <x:c r="A6227" s="112" t="str">
        <x:v>19</x:v>
      </x:c>
      <x:c r="B6227" s="114" t="str">
        <x:v>I5</x:v>
      </x:c>
      <x:c r="C6227" s="114" t="str">
        <x:v>Lunas</x:v>
      </x:c>
      <x:c r="D6227" s="116"/>
    </x:row>
    <x:row r="6228" ht="15" customHeight="1">
      <x:c r="A6228" s="112" t="str">
        <x:v>19</x:v>
      </x:c>
      <x:c r="B6228" s="114" t="str">
        <x:v>J5</x:v>
      </x:c>
      <x:c r="C6228" s="114" t="str">
        <x:v>Uploaded</x:v>
      </x:c>
      <x:c r="D6228" s="116"/>
    </x:row>
    <x:row r="6229" ht="15" customHeight="1">
      <x:c r="A6229" s="112" t="str">
        <x:v>19</x:v>
      </x:c>
      <x:c r="B6229" s="114" t="str">
        <x:v>K5</x:v>
      </x:c>
      <x:c r="C6229" s="114" t="str">
        <x:v>Uploaded</x:v>
      </x:c>
      <x:c r="D6229" s="116"/>
    </x:row>
    <x:row r="6230" ht="15" customHeight="1">
      <x:c r="A6230" s="112" t="str">
        <x:v>19</x:v>
      </x:c>
      <x:c r="B6230" s="114" t="str">
        <x:v>L5</x:v>
      </x:c>
      <x:c r="C6230" s="114" t="str">
        <x:v>INDAH</x:v>
      </x:c>
      <x:c r="D6230" s="116"/>
    </x:row>
    <x:row r="6231" ht="15" customHeight="1">
      <x:c r="A6231" s="112" t="str">
        <x:v>19</x:v>
      </x:c>
      <x:c r="B6231" s="114" t="str">
        <x:v>M5</x:v>
      </x:c>
      <x:c r="C6231" s="114" t="str">
        <x:v>ADIF</x:v>
      </x:c>
      <x:c r="D6231" s="116"/>
    </x:row>
    <x:row r="6232" ht="15" customHeight="1">
      <x:c r="A6232" s="112" t="str">
        <x:v>19</x:v>
      </x:c>
      <x:c r="B6232" s="114" t="str">
        <x:v>B6</x:v>
      </x:c>
      <x:c r="C6232" s="114" t="n">
        <x:v>3</x:v>
      </x:c>
      <x:c r="D6232" s="116"/>
    </x:row>
    <x:row r="6233" ht="15" customHeight="1">
      <x:c r="A6233" s="112" t="str">
        <x:v>19</x:v>
      </x:c>
      <x:c r="B6233" s="114" t="str">
        <x:v>C6</x:v>
      </x:c>
      <x:c r="C6233" s="114" t="str">
        <x:v>princes</x:v>
      </x:c>
      <x:c r="D6233" s="116"/>
    </x:row>
    <x:row r="6234" ht="15" customHeight="1">
      <x:c r="A6234" s="112" t="str">
        <x:v>19</x:v>
      </x:c>
      <x:c r="B6234" s="114" t="str">
        <x:v>D6</x:v>
      </x:c>
      <x:c r="C6234" s="114" t="str">
        <x:v>Family B</x:v>
      </x:c>
      <x:c r="D6234" s="116"/>
    </x:row>
    <x:row r="6235" ht="15" customHeight="1">
      <x:c r="A6235" s="112" t="str">
        <x:v>19</x:v>
      </x:c>
      <x:c r="B6235" s="114" t="str">
        <x:v>F6</x:v>
      </x:c>
      <x:c r="C6235" s="114" t="str">
        <x:v>2026-09-19T00:00:00</x:v>
      </x:c>
      <x:c r="D6235" s="116"/>
    </x:row>
    <x:row r="6236" ht="15" customHeight="1">
      <x:c r="A6236" s="112" t="str">
        <x:v>19</x:v>
      </x:c>
      <x:c r="B6236" s="114" t="str">
        <x:v>H6</x:v>
      </x:c>
      <x:c r="C6236" s="114" t="n">
        <x:v>100000</x:v>
      </x:c>
      <x:c r="D6236" s="116"/>
    </x:row>
    <x:row r="6237" ht="15" customHeight="1">
      <x:c r="A6237" s="112" t="str">
        <x:v>19</x:v>
      </x:c>
      <x:c r="B6237" s="114" t="str">
        <x:v>I6</x:v>
      </x:c>
      <x:c r="C6237" s="114" t="str">
        <x:v>DP</x:v>
      </x:c>
      <x:c r="D6237" s="116"/>
    </x:row>
    <x:row r="6238" ht="15" customHeight="1">
      <x:c r="A6238" s="112" t="str">
        <x:v>19</x:v>
      </x:c>
      <x:c r="B6238" s="114" t="str">
        <x:v>L6</x:v>
      </x:c>
      <x:c r="C6238" s="114" t="str">
        <x:v>INDAH</x:v>
      </x:c>
      <x:c r="D6238" s="116"/>
    </x:row>
    <x:row r="6239" ht="15" customHeight="1">
      <x:c r="A6239" s="112" t="str">
        <x:v>19</x:v>
      </x:c>
      <x:c r="B6239" s="114" t="str">
        <x:v>B7</x:v>
      </x:c>
      <x:c r="C6239" s="114" t="n">
        <x:v>4</x:v>
      </x:c>
      <x:c r="D6239" s="116"/>
    </x:row>
    <x:row r="6240" ht="15" customHeight="1">
      <x:c r="A6240" s="112" t="str">
        <x:v>19</x:v>
      </x:c>
      <x:c r="B6240" s="114" t="str">
        <x:v>C7</x:v>
      </x:c>
      <x:c r="C6240" s="114" t="str">
        <x:v>Frista</x:v>
      </x:c>
      <x:c r="D6240" s="116"/>
    </x:row>
    <x:row r="6241" ht="15" customHeight="1">
      <x:c r="A6241" s="112" t="str">
        <x:v>19</x:v>
      </x:c>
      <x:c r="B6241" s="114" t="str">
        <x:v>D7</x:v>
      </x:c>
      <x:c r="C6241" s="114" t="str">
        <x:v>Family A</x:v>
      </x:c>
      <x:c r="D6241" s="116"/>
    </x:row>
    <x:row r="6242" ht="15" customHeight="1">
      <x:c r="A6242" s="112" t="str">
        <x:v>19</x:v>
      </x:c>
      <x:c r="B6242" s="114" t="str">
        <x:v>F7</x:v>
      </x:c>
      <x:c r="C6242" s="114" t="str">
        <x:v>2026-09-19T00:00:00</x:v>
      </x:c>
      <x:c r="D6242" s="116"/>
    </x:row>
    <x:row r="6243" ht="15" customHeight="1">
      <x:c r="A6243" s="112" t="str">
        <x:v>19</x:v>
      </x:c>
      <x:c r="B6243" s="114" t="str">
        <x:v>G7</x:v>
      </x:c>
      <x:c r="C6243" s="114" t="n">
        <x:v>250000</x:v>
      </x:c>
      <x:c r="D6243" s="116"/>
    </x:row>
    <x:row r="6244" ht="15" customHeight="1">
      <x:c r="A6244" s="112" t="str">
        <x:v>19</x:v>
      </x:c>
      <x:c r="B6244" s="114" t="str">
        <x:v>I7</x:v>
      </x:c>
      <x:c r="C6244" s="114" t="str">
        <x:v>Lunas</x:v>
      </x:c>
      <x:c r="D6244" s="116"/>
    </x:row>
    <x:row r="6245" ht="15" customHeight="1">
      <x:c r="A6245" s="112" t="str">
        <x:v>19</x:v>
      </x:c>
      <x:c r="B6245" s="114" t="str">
        <x:v>J7</x:v>
      </x:c>
      <x:c r="C6245" s="114" t="str">
        <x:v>Uploaded</x:v>
      </x:c>
      <x:c r="D6245" s="116"/>
    </x:row>
    <x:row r="6246" ht="15" customHeight="1">
      <x:c r="A6246" s="112" t="str">
        <x:v>19</x:v>
      </x:c>
      <x:c r="B6246" s="114" t="str">
        <x:v>K7</x:v>
      </x:c>
      <x:c r="C6246" s="114" t="str">
        <x:v>Pending</x:v>
      </x:c>
      <x:c r="D6246" s="116"/>
    </x:row>
    <x:row r="6247" ht="15" customHeight="1">
      <x:c r="A6247" s="112" t="str">
        <x:v>19</x:v>
      </x:c>
      <x:c r="B6247" s="114" t="str">
        <x:v>L7</x:v>
      </x:c>
      <x:c r="C6247" s="114" t="str">
        <x:v>INDAH</x:v>
      </x:c>
      <x:c r="D6247" s="116"/>
    </x:row>
    <x:row r="6248" ht="15" customHeight="1">
      <x:c r="A6248" s="112" t="str">
        <x:v>19</x:v>
      </x:c>
      <x:c r="B6248" s="114" t="str">
        <x:v>M7</x:v>
      </x:c>
      <x:c r="C6248" s="114" t="str">
        <x:v>ADIF</x:v>
      </x:c>
      <x:c r="D6248" s="116"/>
    </x:row>
    <x:row r="6249" ht="15" customHeight="1">
      <x:c r="A6249" s="112" t="str">
        <x:v>19</x:v>
      </x:c>
      <x:c r="B6249" s="114" t="str">
        <x:v>B8</x:v>
      </x:c>
      <x:c r="C6249" s="114" t="n">
        <x:v>5</x:v>
      </x:c>
      <x:c r="D6249" s="116"/>
    </x:row>
    <x:row r="6250" ht="15" customHeight="1">
      <x:c r="A6250" s="112" t="str">
        <x:v>19</x:v>
      </x:c>
      <x:c r="B6250" s="114" t="str">
        <x:v>C8</x:v>
      </x:c>
      <x:c r="C6250" s="114" t="str">
        <x:v>Aliya</x:v>
      </x:c>
      <x:c r="D6250" s="116"/>
    </x:row>
    <x:row r="6251" ht="15" customHeight="1">
      <x:c r="A6251" s="112" t="str">
        <x:v>19</x:v>
      </x:c>
      <x:c r="B6251" s="114" t="str">
        <x:v>D8</x:v>
      </x:c>
      <x:c r="C6251" s="114" t="str">
        <x:v>Graduation</x:v>
      </x:c>
      <x:c r="D6251" s="116"/>
    </x:row>
    <x:row r="6252" ht="15" customHeight="1">
      <x:c r="A6252" s="112" t="str">
        <x:v>19</x:v>
      </x:c>
      <x:c r="B6252" s="114" t="str">
        <x:v>F8</x:v>
      </x:c>
      <x:c r="C6252" s="114" t="str">
        <x:v>2026-09-19T00:00:00</x:v>
      </x:c>
      <x:c r="D6252" s="116"/>
    </x:row>
    <x:row r="6253" ht="15" customHeight="1">
      <x:c r="A6253" s="112" t="str">
        <x:v>19</x:v>
      </x:c>
      <x:c r="B6253" s="114" t="str">
        <x:v>G8</x:v>
      </x:c>
      <x:c r="C6253" s="114" t="n">
        <x:v>410000</x:v>
      </x:c>
      <x:c r="D6253" s="116"/>
    </x:row>
    <x:row r="6254" ht="15" customHeight="1">
      <x:c r="A6254" s="112" t="str">
        <x:v>19</x:v>
      </x:c>
      <x:c r="B6254" s="114" t="str">
        <x:v>I8</x:v>
      </x:c>
      <x:c r="C6254" s="114" t="str">
        <x:v>Lunas</x:v>
      </x:c>
      <x:c r="D6254" s="116"/>
    </x:row>
    <x:row r="6255" ht="15" customHeight="1">
      <x:c r="A6255" s="112" t="str">
        <x:v>19</x:v>
      </x:c>
      <x:c r="B6255" s="114" t="str">
        <x:v>J8</x:v>
      </x:c>
      <x:c r="C6255" s="114" t="str">
        <x:v>Uploaded</x:v>
      </x:c>
      <x:c r="D6255" s="116"/>
    </x:row>
    <x:row r="6256" ht="15" customHeight="1">
      <x:c r="A6256" s="112" t="str">
        <x:v>19</x:v>
      </x:c>
      <x:c r="B6256" s="114" t="str">
        <x:v>K8</x:v>
      </x:c>
      <x:c r="C6256" s="114" t="str">
        <x:v>Pending</x:v>
      </x:c>
      <x:c r="D6256" s="116"/>
    </x:row>
    <x:row r="6257" ht="15" customHeight="1">
      <x:c r="A6257" s="112" t="str">
        <x:v>19</x:v>
      </x:c>
      <x:c r="B6257" s="114" t="str">
        <x:v>L8</x:v>
      </x:c>
      <x:c r="C6257" s="114" t="str">
        <x:v>INDAH</x:v>
      </x:c>
      <x:c r="D6257" s="116"/>
    </x:row>
    <x:row r="6258" ht="15" customHeight="1">
      <x:c r="A6258" s="112" t="str">
        <x:v>19</x:v>
      </x:c>
      <x:c r="B6258" s="114" t="str">
        <x:v>M8</x:v>
      </x:c>
      <x:c r="C6258" s="114" t="str">
        <x:v>ADIF</x:v>
      </x:c>
      <x:c r="D6258" s="116"/>
    </x:row>
    <x:row r="6259" ht="15" customHeight="1">
      <x:c r="A6259" s="112" t="str">
        <x:v>19</x:v>
      </x:c>
      <x:c r="B6259" s="114" t="str">
        <x:v>B9</x:v>
      </x:c>
      <x:c r="C6259" s="114" t="n">
        <x:v>6</x:v>
      </x:c>
      <x:c r="D6259" s="116"/>
    </x:row>
    <x:row r="6260" ht="15" customHeight="1">
      <x:c r="A6260" s="112" t="str">
        <x:v>19</x:v>
      </x:c>
      <x:c r="B6260" s="114" t="str">
        <x:v>C9</x:v>
      </x:c>
      <x:c r="C6260" s="114" t="str">
        <x:v>Neneng</x:v>
      </x:c>
      <x:c r="D6260" s="116"/>
    </x:row>
    <x:row r="6261" ht="15" customHeight="1">
      <x:c r="A6261" s="112" t="str">
        <x:v>19</x:v>
      </x:c>
      <x:c r="B6261" s="114" t="str">
        <x:v>D9</x:v>
      </x:c>
      <x:c r="C6261" s="114" t="str">
        <x:v>Graduation</x:v>
      </x:c>
      <x:c r="D6261" s="116"/>
    </x:row>
    <x:row r="6262" ht="15" customHeight="1">
      <x:c r="A6262" s="112" t="str">
        <x:v>19</x:v>
      </x:c>
      <x:c r="B6262" s="114" t="str">
        <x:v>F9</x:v>
      </x:c>
      <x:c r="C6262" s="114" t="str">
        <x:v>2026-09-19T00:00:00</x:v>
      </x:c>
      <x:c r="D6262" s="116"/>
    </x:row>
    <x:row r="6263" ht="15" customHeight="1">
      <x:c r="A6263" s="112" t="str">
        <x:v>19</x:v>
      </x:c>
      <x:c r="B6263" s="114" t="str">
        <x:v>H9</x:v>
      </x:c>
      <x:c r="C6263" s="114" t="n">
        <x:v>400000</x:v>
      </x:c>
      <x:c r="D6263" s="116"/>
    </x:row>
    <x:row r="6264" ht="15" customHeight="1">
      <x:c r="A6264" s="112" t="str">
        <x:v>19</x:v>
      </x:c>
      <x:c r="B6264" s="114" t="str">
        <x:v>I9</x:v>
      </x:c>
      <x:c r="C6264" s="114" t="str">
        <x:v>Lunas</x:v>
      </x:c>
      <x:c r="D6264" s="116"/>
    </x:row>
    <x:row r="6265" ht="15" customHeight="1">
      <x:c r="A6265" s="112" t="str">
        <x:v>19</x:v>
      </x:c>
      <x:c r="B6265" s="114" t="str">
        <x:v>J9</x:v>
      </x:c>
      <x:c r="C6265" s="114" t="str">
        <x:v>Uploaded</x:v>
      </x:c>
      <x:c r="D6265" s="116"/>
    </x:row>
    <x:row r="6266" ht="15" customHeight="1">
      <x:c r="A6266" s="112" t="str">
        <x:v>19</x:v>
      </x:c>
      <x:c r="B6266" s="114" t="str">
        <x:v>K9</x:v>
      </x:c>
      <x:c r="C6266" s="114" t="str">
        <x:v>Pending</x:v>
      </x:c>
      <x:c r="D6266" s="116"/>
    </x:row>
    <x:row r="6267" ht="15" customHeight="1">
      <x:c r="A6267" s="112" t="str">
        <x:v>19</x:v>
      </x:c>
      <x:c r="B6267" s="114" t="str">
        <x:v>L9</x:v>
      </x:c>
      <x:c r="C6267" s="114" t="str">
        <x:v>INDAH</x:v>
      </x:c>
      <x:c r="D6267" s="116"/>
    </x:row>
    <x:row r="6268" ht="15" customHeight="1">
      <x:c r="A6268" s="112" t="str">
        <x:v>19</x:v>
      </x:c>
      <x:c r="B6268" s="114" t="str">
        <x:v>M9</x:v>
      </x:c>
      <x:c r="C6268" s="114" t="str">
        <x:v>SAKA</x:v>
      </x:c>
      <x:c r="D6268" s="116"/>
    </x:row>
    <x:row r="6269" ht="15" customHeight="1">
      <x:c r="A6269" s="112" t="str">
        <x:v>19</x:v>
      </x:c>
      <x:c r="B6269" s="114" t="str">
        <x:v>B10</x:v>
      </x:c>
      <x:c r="C6269" s="114" t="n">
        <x:v>7</x:v>
      </x:c>
      <x:c r="D6269" s="116"/>
    </x:row>
    <x:row r="6270" ht="15" customHeight="1">
      <x:c r="A6270" s="112" t="str">
        <x:v>19</x:v>
      </x:c>
      <x:c r="B6270" s="114" t="str">
        <x:v>C10</x:v>
      </x:c>
      <x:c r="C6270" s="114" t="str">
        <x:v>Lu'lu</x:v>
      </x:c>
      <x:c r="D6270" s="116"/>
    </x:row>
    <x:row r="6271" ht="15" customHeight="1">
      <x:c r="A6271" s="112" t="str">
        <x:v>19</x:v>
      </x:c>
      <x:c r="B6271" s="114" t="str">
        <x:v>D10</x:v>
      </x:c>
      <x:c r="C6271" s="114" t="str">
        <x:v>Graduation</x:v>
      </x:c>
      <x:c r="D6271" s="116"/>
    </x:row>
    <x:row r="6272" ht="15" customHeight="1">
      <x:c r="A6272" s="112" t="str">
        <x:v>19</x:v>
      </x:c>
      <x:c r="B6272" s="114" t="str">
        <x:v>F10</x:v>
      </x:c>
      <x:c r="C6272" s="114" t="str">
        <x:v>2026-09-19T00:00:00</x:v>
      </x:c>
      <x:c r="D6272" s="116"/>
    </x:row>
    <x:row r="6273" ht="15" customHeight="1">
      <x:c r="A6273" s="112" t="str">
        <x:v>19</x:v>
      </x:c>
      <x:c r="B6273" s="114" t="str">
        <x:v>H10</x:v>
      </x:c>
      <x:c r="C6273" s="114" t="n">
        <x:v>250000</x:v>
      </x:c>
      <x:c r="D6273" s="116"/>
    </x:row>
    <x:row r="6274" ht="15" customHeight="1">
      <x:c r="A6274" s="112" t="str">
        <x:v>19</x:v>
      </x:c>
      <x:c r="B6274" s="114" t="str">
        <x:v>I10</x:v>
      </x:c>
      <x:c r="C6274" s="114" t="str">
        <x:v>Lunas</x:v>
      </x:c>
      <x:c r="D6274" s="116"/>
    </x:row>
    <x:row r="6275" ht="15" customHeight="1">
      <x:c r="A6275" s="112" t="str">
        <x:v>19</x:v>
      </x:c>
      <x:c r="B6275" s="114" t="str">
        <x:v>J10</x:v>
      </x:c>
      <x:c r="C6275" s="114" t="str">
        <x:v>Uploaded</x:v>
      </x:c>
      <x:c r="D6275" s="116"/>
    </x:row>
    <x:row r="6276" ht="15" customHeight="1">
      <x:c r="A6276" s="112" t="str">
        <x:v>19</x:v>
      </x:c>
      <x:c r="B6276" s="114" t="str">
        <x:v>K10</x:v>
      </x:c>
      <x:c r="C6276" s="114" t="str">
        <x:v>Pending</x:v>
      </x:c>
      <x:c r="D6276" s="116"/>
    </x:row>
    <x:row r="6277" ht="15" customHeight="1">
      <x:c r="A6277" s="112" t="str">
        <x:v>19</x:v>
      </x:c>
      <x:c r="B6277" s="114" t="str">
        <x:v>L10</x:v>
      </x:c>
      <x:c r="C6277" s="114" t="str">
        <x:v>INDAH</x:v>
      </x:c>
      <x:c r="D6277" s="116"/>
    </x:row>
    <x:row r="6278" ht="15" customHeight="1">
      <x:c r="A6278" s="112" t="str">
        <x:v>19</x:v>
      </x:c>
      <x:c r="B6278" s="114" t="str">
        <x:v>M10</x:v>
      </x:c>
      <x:c r="C6278" s="114" t="str">
        <x:v>SAKA</x:v>
      </x:c>
      <x:c r="D6278" s="116"/>
    </x:row>
    <x:row r="6279" ht="15" customHeight="1">
      <x:c r="A6279" s="112" t="str">
        <x:v>19</x:v>
      </x:c>
      <x:c r="B6279" s="114" t="str">
        <x:v>B11</x:v>
      </x:c>
      <x:c r="C6279" s="114" t="n">
        <x:v>8</x:v>
      </x:c>
      <x:c r="D6279" s="116"/>
    </x:row>
    <x:row r="6280" ht="15" customHeight="1">
      <x:c r="A6280" s="112" t="str">
        <x:v>19</x:v>
      </x:c>
      <x:c r="B6280" s="114" t="str">
        <x:v>C11</x:v>
      </x:c>
      <x:c r="C6280" s="114" t="str">
        <x:v>aulia</x:v>
      </x:c>
      <x:c r="D6280" s="116"/>
    </x:row>
    <x:row r="6281" ht="15" customHeight="1">
      <x:c r="A6281" s="112" t="str">
        <x:v>19</x:v>
      </x:c>
      <x:c r="B6281" s="114" t="str">
        <x:v>D11</x:v>
      </x:c>
      <x:c r="C6281" s="114" t="str">
        <x:v>Photofox</x:v>
      </x:c>
      <x:c r="D6281" s="116"/>
    </x:row>
    <x:row r="6282" ht="15" customHeight="1">
      <x:c r="A6282" s="112" t="str">
        <x:v>19</x:v>
      </x:c>
      <x:c r="B6282" s="114" t="str">
        <x:v>F11</x:v>
      </x:c>
      <x:c r="C6282" s="114" t="str">
        <x:v>2026-09-20T00:00:00</x:v>
      </x:c>
      <x:c r="D6282" s="116"/>
    </x:row>
    <x:row r="6283" ht="15" customHeight="1">
      <x:c r="A6283" s="112" t="str">
        <x:v>19</x:v>
      </x:c>
      <x:c r="B6283" s="114" t="str">
        <x:v>H11</x:v>
      </x:c>
      <x:c r="C6283" s="114" t="n">
        <x:v>100000</x:v>
      </x:c>
      <x:c r="D6283" s="116"/>
    </x:row>
    <x:row r="6284" ht="15" customHeight="1">
      <x:c r="A6284" s="112" t="str">
        <x:v>19</x:v>
      </x:c>
      <x:c r="B6284" s="114" t="str">
        <x:v>I11</x:v>
      </x:c>
      <x:c r="C6284" s="114" t="str">
        <x:v>DP</x:v>
      </x:c>
      <x:c r="D6284" s="116"/>
    </x:row>
    <x:row r="6285" ht="15" customHeight="1">
      <x:c r="A6285" s="112" t="str">
        <x:v>19</x:v>
      </x:c>
      <x:c r="B6285" s="114" t="str">
        <x:v>L11</x:v>
      </x:c>
      <x:c r="C6285" s="114" t="str">
        <x:v>INDAH</x:v>
      </x:c>
      <x:c r="D6285" s="116"/>
    </x:row>
    <x:row r="6286" ht="15" customHeight="1">
      <x:c r="A6286" s="112" t="str">
        <x:v>19</x:v>
      </x:c>
      <x:c r="B6286" s="114" t="str">
        <x:v>B12</x:v>
      </x:c>
      <x:c r="C6286" s="114" t="n">
        <x:v>9</x:v>
      </x:c>
      <x:c r="D6286" s="116"/>
    </x:row>
    <x:row r="6287" ht="15" customHeight="1">
      <x:c r="A6287" s="112" t="str">
        <x:v>19</x:v>
      </x:c>
      <x:c r="B6287" s="114" t="str">
        <x:v>C12</x:v>
      </x:c>
      <x:c r="C6287" s="114" t="str">
        <x:v>Rizki</x:v>
      </x:c>
      <x:c r="D6287" s="116"/>
    </x:row>
    <x:row r="6288" ht="15" customHeight="1">
      <x:c r="A6288" s="112" t="str">
        <x:v>19</x:v>
      </x:c>
      <x:c r="B6288" s="114" t="str">
        <x:v>D12</x:v>
      </x:c>
      <x:c r="C6288" s="114" t="str">
        <x:v>Graduation</x:v>
      </x:c>
      <x:c r="D6288" s="116"/>
    </x:row>
    <x:row r="6289" ht="15" customHeight="1">
      <x:c r="A6289" s="112" t="str">
        <x:v>19</x:v>
      </x:c>
      <x:c r="B6289" s="114" t="str">
        <x:v>F12</x:v>
      </x:c>
      <x:c r="C6289" s="114" t="str">
        <x:v>2026-09-19T00:00:00</x:v>
      </x:c>
      <x:c r="D6289" s="116"/>
    </x:row>
    <x:row r="6290" ht="15" customHeight="1">
      <x:c r="A6290" s="112" t="str">
        <x:v>19</x:v>
      </x:c>
      <x:c r="B6290" s="114" t="str">
        <x:v>H12</x:v>
      </x:c>
      <x:c r="C6290" s="114" t="n">
        <x:v>270000</x:v>
      </x:c>
      <x:c r="D6290" s="116"/>
    </x:row>
    <x:row r="6291" ht="15" customHeight="1">
      <x:c r="A6291" s="112" t="str">
        <x:v>19</x:v>
      </x:c>
      <x:c r="B6291" s="114" t="str">
        <x:v>I12</x:v>
      </x:c>
      <x:c r="C6291" s="114" t="str">
        <x:v>Lunas</x:v>
      </x:c>
      <x:c r="D6291" s="116"/>
    </x:row>
    <x:row r="6292" ht="15" customHeight="1">
      <x:c r="A6292" s="112" t="str">
        <x:v>19</x:v>
      </x:c>
      <x:c r="B6292" s="114" t="str">
        <x:v>J12</x:v>
      </x:c>
      <x:c r="C6292" s="114" t="str">
        <x:v>Uploaded</x:v>
      </x:c>
      <x:c r="D6292" s="116"/>
    </x:row>
    <x:row r="6293" ht="15" customHeight="1">
      <x:c r="A6293" s="112" t="str">
        <x:v>19</x:v>
      </x:c>
      <x:c r="B6293" s="114" t="str">
        <x:v>K12</x:v>
      </x:c>
      <x:c r="C6293" s="114" t="str">
        <x:v>Pending</x:v>
      </x:c>
      <x:c r="D6293" s="116"/>
    </x:row>
    <x:row r="6294" ht="15" customHeight="1">
      <x:c r="A6294" s="112" t="str">
        <x:v>19</x:v>
      </x:c>
      <x:c r="B6294" s="114" t="str">
        <x:v>L12</x:v>
      </x:c>
      <x:c r="C6294" s="114" t="str">
        <x:v>INDAH</x:v>
      </x:c>
      <x:c r="D6294" s="116"/>
    </x:row>
    <x:row r="6295" ht="15" customHeight="1">
      <x:c r="A6295" s="112" t="str">
        <x:v>19</x:v>
      </x:c>
      <x:c r="B6295" s="114" t="str">
        <x:v>M12</x:v>
      </x:c>
      <x:c r="C6295" s="114" t="str">
        <x:v>SAKA</x:v>
      </x:c>
      <x:c r="D6295" s="116"/>
    </x:row>
    <x:row r="6296" ht="15" customHeight="1">
      <x:c r="A6296" s="112" t="str">
        <x:v>19</x:v>
      </x:c>
      <x:c r="B6296" s="114" t="str">
        <x:v>B13</x:v>
      </x:c>
      <x:c r="C6296" s="114" t="n">
        <x:v>10</x:v>
      </x:c>
      <x:c r="D6296" s="116"/>
    </x:row>
    <x:row r="6297" ht="15" customHeight="1">
      <x:c r="A6297" s="112" t="str">
        <x:v>19</x:v>
      </x:c>
      <x:c r="B6297" s="114" t="str">
        <x:v>C13</x:v>
      </x:c>
      <x:c r="C6297" s="114" t="str">
        <x:v>Arneta</x:v>
      </x:c>
      <x:c r="D6297" s="116"/>
    </x:row>
    <x:row r="6298" ht="15" customHeight="1">
      <x:c r="A6298" s="112" t="str">
        <x:v>19</x:v>
      </x:c>
      <x:c r="B6298" s="114" t="str">
        <x:v>D13</x:v>
      </x:c>
      <x:c r="C6298" s="114" t="str">
        <x:v>Graduation Premium</x:v>
      </x:c>
      <x:c r="D6298" s="116"/>
    </x:row>
    <x:row r="6299" ht="15" customHeight="1">
      <x:c r="A6299" s="112" t="str">
        <x:v>19</x:v>
      </x:c>
      <x:c r="B6299" s="114" t="str">
        <x:v>F13</x:v>
      </x:c>
      <x:c r="C6299" s="114" t="str">
        <x:v>2026-09-19T00:00:00</x:v>
      </x:c>
      <x:c r="D6299" s="116"/>
    </x:row>
    <x:row r="6300" ht="15" customHeight="1">
      <x:c r="A6300" s="112" t="str">
        <x:v>19</x:v>
      </x:c>
      <x:c r="B6300" s="114" t="str">
        <x:v>G13</x:v>
      </x:c>
      <x:c r="C6300" s="114" t="n">
        <x:v>400000</x:v>
      </x:c>
      <x:c r="D6300" s="116"/>
    </x:row>
    <x:row r="6301" ht="15" customHeight="1">
      <x:c r="A6301" s="112" t="str">
        <x:v>19</x:v>
      </x:c>
      <x:c r="B6301" s="114" t="str">
        <x:v>I13</x:v>
      </x:c>
      <x:c r="C6301" s="114" t="str">
        <x:v>Lunas</x:v>
      </x:c>
      <x:c r="D6301" s="116"/>
    </x:row>
    <x:row r="6302" ht="15" customHeight="1">
      <x:c r="A6302" s="112" t="str">
        <x:v>19</x:v>
      </x:c>
      <x:c r="B6302" s="114" t="str">
        <x:v>J13</x:v>
      </x:c>
      <x:c r="C6302" s="114" t="str">
        <x:v>Uploaded</x:v>
      </x:c>
      <x:c r="D6302" s="116"/>
    </x:row>
    <x:row r="6303" ht="15" customHeight="1">
      <x:c r="A6303" s="112" t="str">
        <x:v>19</x:v>
      </x:c>
      <x:c r="B6303" s="114" t="str">
        <x:v>K13</x:v>
      </x:c>
      <x:c r="C6303" s="114" t="str">
        <x:v>Pending</x:v>
      </x:c>
      <x:c r="D6303" s="116"/>
    </x:row>
    <x:row r="6304" ht="15" customHeight="1">
      <x:c r="A6304" s="112" t="str">
        <x:v>19</x:v>
      </x:c>
      <x:c r="B6304" s="114" t="str">
        <x:v>L13</x:v>
      </x:c>
      <x:c r="C6304" s="114" t="str">
        <x:v>INDAH</x:v>
      </x:c>
      <x:c r="D6304" s="116"/>
    </x:row>
    <x:row r="6305" ht="15" customHeight="1">
      <x:c r="A6305" s="112" t="str">
        <x:v>19</x:v>
      </x:c>
      <x:c r="B6305" s="114" t="str">
        <x:v>M13</x:v>
      </x:c>
      <x:c r="C6305" s="114" t="str">
        <x:v>ADIF</x:v>
      </x:c>
      <x:c r="D6305" s="116"/>
    </x:row>
    <x:row r="6306" ht="15" customHeight="1">
      <x:c r="A6306" s="112" t="str">
        <x:v>19</x:v>
      </x:c>
      <x:c r="B6306" s="114" t="str">
        <x:v>B14</x:v>
      </x:c>
      <x:c r="C6306" s="114" t="n">
        <x:v>11</x:v>
      </x:c>
      <x:c r="D6306" s="116"/>
    </x:row>
    <x:row r="6307" ht="15" customHeight="1">
      <x:c r="A6307" s="112" t="str">
        <x:v>19</x:v>
      </x:c>
      <x:c r="B6307" s="114" t="str">
        <x:v>C14</x:v>
      </x:c>
      <x:c r="C6307" s="114" t="str">
        <x:v>cipan</x:v>
      </x:c>
      <x:c r="D6307" s="116"/>
    </x:row>
    <x:row r="6308" ht="15" customHeight="1">
      <x:c r="A6308" s="112" t="str">
        <x:v>19</x:v>
      </x:c>
      <x:c r="B6308" s="114" t="str">
        <x:v>D14</x:v>
      </x:c>
      <x:c r="C6308" s="114" t="str">
        <x:v>Couple A</x:v>
      </x:c>
      <x:c r="D6308" s="116"/>
    </x:row>
    <x:row r="6309" ht="15" customHeight="1">
      <x:c r="A6309" s="112" t="str">
        <x:v>19</x:v>
      </x:c>
      <x:c r="B6309" s="114" t="str">
        <x:v>F14</x:v>
      </x:c>
      <x:c r="C6309" s="114" t="str">
        <x:v>2026-09-23T00:00:00</x:v>
      </x:c>
      <x:c r="D6309" s="116"/>
    </x:row>
    <x:row r="6310" ht="15" customHeight="1">
      <x:c r="A6310" s="112" t="str">
        <x:v>19</x:v>
      </x:c>
      <x:c r="B6310" s="114" t="str">
        <x:v>H14</x:v>
      </x:c>
      <x:c r="C6310" s="114" t="n">
        <x:v>100000</x:v>
      </x:c>
      <x:c r="D6310" s="116"/>
    </x:row>
    <x:row r="6311" ht="15" customHeight="1">
      <x:c r="A6311" s="112" t="str">
        <x:v>19</x:v>
      </x:c>
      <x:c r="B6311" s="114" t="str">
        <x:v>I14</x:v>
      </x:c>
      <x:c r="C6311" s="114" t="str">
        <x:v>DP</x:v>
      </x:c>
      <x:c r="D6311" s="116"/>
    </x:row>
    <x:row r="6312" ht="15" customHeight="1">
      <x:c r="A6312" s="112" t="str">
        <x:v>19</x:v>
      </x:c>
      <x:c r="B6312" s="114" t="str">
        <x:v>L14</x:v>
      </x:c>
      <x:c r="C6312" s="114" t="str">
        <x:v>INDAH</x:v>
      </x:c>
      <x:c r="D6312" s="116"/>
    </x:row>
    <x:row r="6313" ht="15" customHeight="1">
      <x:c r="A6313" s="112" t="str">
        <x:v>19</x:v>
      </x:c>
      <x:c r="B6313" s="114" t="str">
        <x:v>B15</x:v>
      </x:c>
      <x:c r="C6313" s="114" t="n">
        <x:v>12</x:v>
      </x:c>
      <x:c r="D6313" s="116"/>
    </x:row>
    <x:row r="6314" ht="15" customHeight="1">
      <x:c r="A6314" s="112" t="str">
        <x:v>19</x:v>
      </x:c>
      <x:c r="B6314" s="114" t="str">
        <x:v>C15</x:v>
      </x:c>
      <x:c r="C6314" s="114" t="str">
        <x:v>Ilham</x:v>
      </x:c>
      <x:c r="D6314" s="116"/>
    </x:row>
    <x:row r="6315" ht="15" customHeight="1">
      <x:c r="A6315" s="112" t="str">
        <x:v>19</x:v>
      </x:c>
      <x:c r="B6315" s="114" t="str">
        <x:v>D15</x:v>
      </x:c>
      <x:c r="C6315" s="114" t="str">
        <x:v>Graduation</x:v>
      </x:c>
      <x:c r="D6315" s="116"/>
    </x:row>
    <x:row r="6316" ht="15" customHeight="1">
      <x:c r="A6316" s="112" t="str">
        <x:v>19</x:v>
      </x:c>
      <x:c r="B6316" s="114" t="str">
        <x:v>F15</x:v>
      </x:c>
      <x:c r="C6316" s="114" t="str">
        <x:v>19 sept</x:v>
      </x:c>
      <x:c r="D6316" s="116"/>
    </x:row>
    <x:row r="6317" ht="15" customHeight="1">
      <x:c r="A6317" s="112" t="str">
        <x:v>19</x:v>
      </x:c>
      <x:c r="B6317" s="114" t="str">
        <x:v>G15</x:v>
      </x:c>
      <x:c r="C6317" s="114" t="n">
        <x:v>250000</x:v>
      </x:c>
      <x:c r="D6317" s="116"/>
    </x:row>
    <x:row r="6318" ht="15" customHeight="1">
      <x:c r="A6318" s="112" t="str">
        <x:v>19</x:v>
      </x:c>
      <x:c r="B6318" s="114" t="str">
        <x:v>I15</x:v>
      </x:c>
      <x:c r="C6318" s="114" t="str">
        <x:v>Lunas</x:v>
      </x:c>
      <x:c r="D6318" s="116"/>
    </x:row>
    <x:row r="6319" ht="15" customHeight="1">
      <x:c r="A6319" s="112" t="str">
        <x:v>19</x:v>
      </x:c>
      <x:c r="B6319" s="114" t="str">
        <x:v>J15</x:v>
      </x:c>
      <x:c r="C6319" s="114" t="str">
        <x:v>Uploaded</x:v>
      </x:c>
      <x:c r="D6319" s="116"/>
    </x:row>
    <x:row r="6320" ht="15" customHeight="1">
      <x:c r="A6320" s="112" t="str">
        <x:v>19</x:v>
      </x:c>
      <x:c r="B6320" s="114" t="str">
        <x:v>K15</x:v>
      </x:c>
      <x:c r="C6320" s="114" t="str">
        <x:v>Pending</x:v>
      </x:c>
      <x:c r="D6320" s="116"/>
    </x:row>
    <x:row r="6321" ht="15" customHeight="1">
      <x:c r="A6321" s="112" t="str">
        <x:v>19</x:v>
      </x:c>
      <x:c r="B6321" s="114" t="str">
        <x:v>L15</x:v>
      </x:c>
      <x:c r="C6321" s="114" t="str">
        <x:v>AMEL</x:v>
      </x:c>
      <x:c r="D6321" s="116"/>
    </x:row>
    <x:row r="6322" ht="15" customHeight="1">
      <x:c r="A6322" s="112" t="str">
        <x:v>19</x:v>
      </x:c>
      <x:c r="B6322" s="114" t="str">
        <x:v>M15</x:v>
      </x:c>
      <x:c r="C6322" s="114" t="str">
        <x:v>SAKA</x:v>
      </x:c>
      <x:c r="D6322" s="116"/>
    </x:row>
    <x:row r="6323" ht="15" customHeight="1">
      <x:c r="A6323" s="112" t="str">
        <x:v>19</x:v>
      </x:c>
      <x:c r="B6323" s="114" t="str">
        <x:v>B16</x:v>
      </x:c>
      <x:c r="C6323" s="114" t="n">
        <x:v>13</x:v>
      </x:c>
      <x:c r="D6323" s="116"/>
    </x:row>
    <x:row r="6324" ht="15" customHeight="1">
      <x:c r="A6324" s="112" t="str">
        <x:v>19</x:v>
      </x:c>
      <x:c r="B6324" s="114" t="str">
        <x:v>C16</x:v>
      </x:c>
      <x:c r="C6324" s="114" t="str">
        <x:v>Difa Ruci</x:v>
      </x:c>
      <x:c r="D6324" s="116"/>
    </x:row>
    <x:row r="6325" ht="15" customHeight="1">
      <x:c r="A6325" s="112" t="str">
        <x:v>19</x:v>
      </x:c>
      <x:c r="B6325" s="114" t="str">
        <x:v>D16</x:v>
      </x:c>
      <x:c r="C6325" s="114" t="str">
        <x:v>Graduation</x:v>
      </x:c>
      <x:c r="D6325" s="116"/>
    </x:row>
    <x:row r="6326" ht="15" customHeight="1">
      <x:c r="A6326" s="112" t="str">
        <x:v>19</x:v>
      </x:c>
      <x:c r="B6326" s="114" t="str">
        <x:v>F16</x:v>
      </x:c>
      <x:c r="C6326" s="114" t="str">
        <x:v>19 sept</x:v>
      </x:c>
      <x:c r="D6326" s="116"/>
    </x:row>
    <x:row r="6327" ht="15" customHeight="1">
      <x:c r="A6327" s="112" t="str">
        <x:v>19</x:v>
      </x:c>
      <x:c r="B6327" s="114" t="str">
        <x:v>G16</x:v>
      </x:c>
      <x:c r="C6327" s="114" t="n">
        <x:v>250000</x:v>
      </x:c>
      <x:c r="D6327" s="116"/>
    </x:row>
    <x:row r="6328" ht="15" customHeight="1">
      <x:c r="A6328" s="112" t="str">
        <x:v>19</x:v>
      </x:c>
      <x:c r="B6328" s="114" t="str">
        <x:v>I16</x:v>
      </x:c>
      <x:c r="C6328" s="114" t="str">
        <x:v>Lunas</x:v>
      </x:c>
      <x:c r="D6328" s="116"/>
    </x:row>
    <x:row r="6329" ht="15" customHeight="1">
      <x:c r="A6329" s="112" t="str">
        <x:v>19</x:v>
      </x:c>
      <x:c r="B6329" s="114" t="str">
        <x:v>J16</x:v>
      </x:c>
      <x:c r="C6329" s="114" t="str">
        <x:v>Uploaded</x:v>
      </x:c>
      <x:c r="D6329" s="116"/>
    </x:row>
    <x:row r="6330" ht="15" customHeight="1">
      <x:c r="A6330" s="112" t="str">
        <x:v>19</x:v>
      </x:c>
      <x:c r="B6330" s="114" t="str">
        <x:v>K16</x:v>
      </x:c>
      <x:c r="C6330" s="114" t="str">
        <x:v>Pending</x:v>
      </x:c>
      <x:c r="D6330" s="116"/>
    </x:row>
    <x:row r="6331" ht="15" customHeight="1">
      <x:c r="A6331" s="112" t="str">
        <x:v>19</x:v>
      </x:c>
      <x:c r="B6331" s="114" t="str">
        <x:v>L16</x:v>
      </x:c>
      <x:c r="C6331" s="114" t="str">
        <x:v>AMEL</x:v>
      </x:c>
      <x:c r="D6331" s="116"/>
    </x:row>
    <x:row r="6332" ht="15" customHeight="1">
      <x:c r="A6332" s="112" t="str">
        <x:v>19</x:v>
      </x:c>
      <x:c r="B6332" s="114" t="str">
        <x:v>M16</x:v>
      </x:c>
      <x:c r="C6332" s="114" t="str">
        <x:v>ADIF</x:v>
      </x:c>
      <x:c r="D6332" s="116"/>
    </x:row>
    <x:row r="6333" ht="15" customHeight="1">
      <x:c r="A6333" s="112" t="str">
        <x:v>19</x:v>
      </x:c>
      <x:c r="B6333" s="114" t="str">
        <x:v>B17</x:v>
      </x:c>
      <x:c r="C6333" s="114" t="n">
        <x:v>14</x:v>
      </x:c>
      <x:c r="D6333" s="116"/>
    </x:row>
    <x:row r="6334" ht="15" customHeight="1">
      <x:c r="A6334" s="112" t="str">
        <x:v>19</x:v>
      </x:c>
      <x:c r="B6334" s="114" t="str">
        <x:v>C17</x:v>
      </x:c>
      <x:c r="C6334" s="114" t="str">
        <x:v>Delfi</x:v>
      </x:c>
      <x:c r="D6334" s="116"/>
    </x:row>
    <x:row r="6335" ht="15" customHeight="1">
      <x:c r="A6335" s="112" t="str">
        <x:v>19</x:v>
      </x:c>
      <x:c r="B6335" s="114" t="str">
        <x:v>D17</x:v>
      </x:c>
      <x:c r="C6335" s="114" t="str">
        <x:v>Graduation</x:v>
      </x:c>
      <x:c r="D6335" s="116"/>
    </x:row>
    <x:row r="6336" ht="15" customHeight="1">
      <x:c r="A6336" s="112" t="str">
        <x:v>19</x:v>
      </x:c>
      <x:c r="B6336" s="114" t="str">
        <x:v>F17</x:v>
      </x:c>
      <x:c r="C6336" s="114" t="str">
        <x:v>19 sept</x:v>
      </x:c>
      <x:c r="D6336" s="116"/>
    </x:row>
    <x:row r="6337" ht="15" customHeight="1">
      <x:c r="A6337" s="112" t="str">
        <x:v>19</x:v>
      </x:c>
      <x:c r="B6337" s="114" t="str">
        <x:v>G17</x:v>
      </x:c>
      <x:c r="C6337" s="114" t="n">
        <x:v>250000</x:v>
      </x:c>
      <x:c r="D6337" s="116"/>
    </x:row>
    <x:row r="6338" ht="15" customHeight="1">
      <x:c r="A6338" s="112" t="str">
        <x:v>19</x:v>
      </x:c>
      <x:c r="B6338" s="114" t="str">
        <x:v>I17</x:v>
      </x:c>
      <x:c r="C6338" s="114" t="str">
        <x:v>Lunas</x:v>
      </x:c>
      <x:c r="D6338" s="116"/>
    </x:row>
    <x:row r="6339" ht="15" customHeight="1">
      <x:c r="A6339" s="112" t="str">
        <x:v>19</x:v>
      </x:c>
      <x:c r="B6339" s="114" t="str">
        <x:v>J17</x:v>
      </x:c>
      <x:c r="C6339" s="114" t="str">
        <x:v>Uploaded</x:v>
      </x:c>
      <x:c r="D6339" s="116"/>
    </x:row>
    <x:row r="6340" ht="15" customHeight="1">
      <x:c r="A6340" s="112" t="str">
        <x:v>19</x:v>
      </x:c>
      <x:c r="B6340" s="114" t="str">
        <x:v>K17</x:v>
      </x:c>
      <x:c r="C6340" s="114" t="str">
        <x:v>Pending</x:v>
      </x:c>
      <x:c r="D6340" s="116"/>
    </x:row>
    <x:row r="6341" ht="15" customHeight="1">
      <x:c r="A6341" s="112" t="str">
        <x:v>19</x:v>
      </x:c>
      <x:c r="B6341" s="114" t="str">
        <x:v>L17</x:v>
      </x:c>
      <x:c r="C6341" s="114" t="str">
        <x:v>AMEL</x:v>
      </x:c>
      <x:c r="D6341" s="116"/>
    </x:row>
    <x:row r="6342" ht="15" customHeight="1">
      <x:c r="A6342" s="112" t="str">
        <x:v>19</x:v>
      </x:c>
      <x:c r="B6342" s="114" t="str">
        <x:v>M17</x:v>
      </x:c>
      <x:c r="C6342" s="114" t="str">
        <x:v>SAKA</x:v>
      </x:c>
      <x:c r="D6342" s="116"/>
    </x:row>
    <x:row r="6343" ht="15" customHeight="1">
      <x:c r="A6343" s="112" t="str">
        <x:v>19</x:v>
      </x:c>
      <x:c r="B6343" s="114" t="str">
        <x:v>B18</x:v>
      </x:c>
      <x:c r="C6343" s="114" t="n">
        <x:v>15</x:v>
      </x:c>
      <x:c r="D6343" s="116"/>
    </x:row>
    <x:row r="6344" ht="15" customHeight="1">
      <x:c r="A6344" s="112" t="str">
        <x:v>19</x:v>
      </x:c>
      <x:c r="B6344" s="114" t="str">
        <x:v>C18</x:v>
      </x:c>
      <x:c r="C6344" s="114" t="str">
        <x:v>Akhmad binangun</x:v>
      </x:c>
      <x:c r="D6344" s="116"/>
    </x:row>
    <x:row r="6345" ht="15" customHeight="1">
      <x:c r="A6345" s="112" t="str">
        <x:v>19</x:v>
      </x:c>
      <x:c r="B6345" s="114" t="str">
        <x:v>D18</x:v>
      </x:c>
      <x:c r="C6345" s="114" t="str">
        <x:v>Graduation</x:v>
      </x:c>
      <x:c r="D6345" s="116"/>
    </x:row>
    <x:row r="6346" ht="15" customHeight="1">
      <x:c r="A6346" s="112" t="str">
        <x:v>19</x:v>
      </x:c>
      <x:c r="B6346" s="114" t="str">
        <x:v>F18</x:v>
      </x:c>
      <x:c r="C6346" s="114" t="str">
        <x:v>3 okt</x:v>
      </x:c>
      <x:c r="D6346" s="116"/>
    </x:row>
    <x:row r="6347" ht="15" customHeight="1">
      <x:c r="A6347" s="112" t="str">
        <x:v>19</x:v>
      </x:c>
      <x:c r="B6347" s="114" t="str">
        <x:v>H18</x:v>
      </x:c>
      <x:c r="C6347" s="114" t="n">
        <x:v>100000</x:v>
      </x:c>
      <x:c r="D6347" s="116"/>
    </x:row>
    <x:row r="6348" ht="15" customHeight="1">
      <x:c r="A6348" s="112" t="str">
        <x:v>19</x:v>
      </x:c>
      <x:c r="B6348" s="114" t="str">
        <x:v>I18</x:v>
      </x:c>
      <x:c r="C6348" s="114" t="str">
        <x:v>DP</x:v>
      </x:c>
      <x:c r="D6348" s="116"/>
    </x:row>
    <x:row r="6349" ht="15" customHeight="1">
      <x:c r="A6349" s="112" t="str">
        <x:v>19</x:v>
      </x:c>
      <x:c r="B6349" s="114" t="str">
        <x:v>L18</x:v>
      </x:c>
      <x:c r="C6349" s="114" t="str">
        <x:v>AMEL</x:v>
      </x:c>
      <x:c r="D6349" s="116"/>
    </x:row>
    <x:row r="6350" ht="15" customHeight="1">
      <x:c r="A6350" s="112" t="str">
        <x:v>19</x:v>
      </x:c>
      <x:c r="B6350" s="114" t="str">
        <x:v>B19</x:v>
      </x:c>
      <x:c r="C6350" s="114" t="n">
        <x:v>16</x:v>
      </x:c>
      <x:c r="D6350" s="116"/>
    </x:row>
    <x:row r="6351" ht="15" customHeight="1">
      <x:c r="A6351" s="112" t="str">
        <x:v>19</x:v>
      </x:c>
      <x:c r="B6351" s="114" t="str">
        <x:v>B20</x:v>
      </x:c>
      <x:c r="C6351" s="114" t="n">
        <x:v>17</x:v>
      </x:c>
      <x:c r="D6351" s="116"/>
    </x:row>
    <x:row r="6352" ht="15" customHeight="1">
      <x:c r="A6352" s="112" t="str">
        <x:v>19</x:v>
      </x:c>
      <x:c r="B6352" s="114" t="str">
        <x:v>B21</x:v>
      </x:c>
      <x:c r="C6352" s="114" t="n">
        <x:v>18</x:v>
      </x:c>
      <x:c r="D6352" s="116"/>
    </x:row>
    <x:row r="6353" ht="15" customHeight="1">
      <x:c r="A6353" s="112" t="str">
        <x:v>19</x:v>
      </x:c>
      <x:c r="B6353" s="114" t="str">
        <x:v>B22</x:v>
      </x:c>
      <x:c r="C6353" s="114" t="n">
        <x:v>19</x:v>
      </x:c>
      <x:c r="D6353" s="116"/>
    </x:row>
    <x:row r="6354" ht="15" customHeight="1">
      <x:c r="A6354" s="112" t="str">
        <x:v>19</x:v>
      </x:c>
      <x:c r="B6354" s="114" t="str">
        <x:v>B23</x:v>
      </x:c>
      <x:c r="C6354" s="114" t="n">
        <x:v>20</x:v>
      </x:c>
      <x:c r="D6354" s="116"/>
    </x:row>
    <x:row r="6355" ht="15" customHeight="1">
      <x:c r="A6355" s="112" t="str">
        <x:v>19</x:v>
      </x:c>
      <x:c r="B6355" s="114" t="str">
        <x:v>B24</x:v>
      </x:c>
      <x:c r="C6355" s="114" t="n">
        <x:v>21</x:v>
      </x:c>
      <x:c r="D6355" s="116"/>
    </x:row>
    <x:row r="6356" ht="15" customHeight="1">
      <x:c r="A6356" s="112" t="str">
        <x:v>19</x:v>
      </x:c>
      <x:c r="B6356" s="114" t="str">
        <x:v>B25</x:v>
      </x:c>
      <x:c r="C6356" s="114" t="n">
        <x:v>22</x:v>
      </x:c>
      <x:c r="D6356" s="116"/>
    </x:row>
    <x:row r="6357" ht="15" customHeight="1">
      <x:c r="A6357" s="112" t="str">
        <x:v>19</x:v>
      </x:c>
      <x:c r="B6357" s="114" t="str">
        <x:v>B26</x:v>
      </x:c>
      <x:c r="C6357" s="114" t="n">
        <x:v>23</x:v>
      </x:c>
      <x:c r="D6357" s="116"/>
    </x:row>
    <x:row r="6358" ht="15" customHeight="1">
      <x:c r="A6358" s="112" t="str">
        <x:v>19</x:v>
      </x:c>
      <x:c r="B6358" s="114" t="str">
        <x:v>G27</x:v>
      </x:c>
      <x:c r="C6358" s="114" t="n">
        <x:v>1885000</x:v>
      </x:c>
      <x:c r="D6358" s="116" t="str">
        <x:v>=SUM(G4:G26)</x:v>
      </x:c>
    </x:row>
    <x:row r="6359" ht="15" customHeight="1">
      <x:c r="A6359" s="112" t="str">
        <x:v>19</x:v>
      </x:c>
      <x:c r="B6359" s="114" t="str">
        <x:v>H27</x:v>
      </x:c>
      <x:c r="C6359" s="114" t="n">
        <x:v>1420000</x:v>
      </x:c>
      <x:c r="D6359" s="116" t="str">
        <x:v>=SUM(H4:H26)</x:v>
      </x:c>
    </x:row>
    <x:row r="6360" ht="15" customHeight="1">
      <x:c r="A6360" s="112" t="str">
        <x:v>19</x:v>
      </x:c>
      <x:c r="B6360" s="114" t="str">
        <x:v>B30</x:v>
      </x:c>
      <x:c r="C6360" s="114" t="str">
        <x:v>No</x:v>
      </x:c>
      <x:c r="D6360" s="116"/>
    </x:row>
    <x:row r="6361" ht="15" customHeight="1">
      <x:c r="A6361" s="112" t="str">
        <x:v>19</x:v>
      </x:c>
      <x:c r="B6361" s="114" t="str">
        <x:v>C30</x:v>
      </x:c>
      <x:c r="C6361" s="114" t="str">
        <x:v>Keterangan</x:v>
      </x:c>
      <x:c r="D6361" s="116"/>
    </x:row>
    <x:row r="6362" ht="15" customHeight="1">
      <x:c r="A6362" s="112" t="str">
        <x:v>19</x:v>
      </x:c>
      <x:c r="B6362" s="114" t="str">
        <x:v>D30</x:v>
      </x:c>
      <x:c r="C6362" s="114" t="str">
        <x:v>Nominal</x:v>
      </x:c>
      <x:c r="D6362" s="116"/>
    </x:row>
    <x:row r="6363" ht="15" customHeight="1">
      <x:c r="A6363" s="112" t="str">
        <x:v>19</x:v>
      </x:c>
      <x:c r="B6363" s="114" t="str">
        <x:v>N30</x:v>
      </x:c>
      <x:c r="C6363" s="114" t="str">
        <x:v>Shift</x:v>
      </x:c>
      <x:c r="D6363" s="116"/>
    </x:row>
    <x:row r="6364" ht="15" customHeight="1">
      <x:c r="A6364" s="112" t="str">
        <x:v>19</x:v>
      </x:c>
      <x:c r="B6364" s="114" t="str">
        <x:v>O30</x:v>
      </x:c>
      <x:c r="C6364" s="114" t="str">
        <x:v>Nama</x:v>
      </x:c>
      <x:c r="D6364" s="116"/>
    </x:row>
    <x:row r="6365" ht="15" customHeight="1">
      <x:c r="A6365" s="112" t="str">
        <x:v>19</x:v>
      </x:c>
      <x:c r="B6365" s="114" t="str">
        <x:v>B31</x:v>
      </x:c>
      <x:c r="C6365" s="114" t="n">
        <x:v>1</x:v>
      </x:c>
      <x:c r="D6365" s="116"/>
    </x:row>
    <x:row r="6366" ht="15" customHeight="1">
      <x:c r="A6366" s="112" t="str">
        <x:v>19</x:v>
      </x:c>
      <x:c r="B6366" s="114" t="str">
        <x:v>C31</x:v>
      </x:c>
      <x:c r="C6366" s="114" t="str">
        <x:v>Pendapatan Tunai</x:v>
      </x:c>
      <x:c r="D6366" s="116"/>
    </x:row>
    <x:row r="6367" ht="15" customHeight="1">
      <x:c r="A6367" s="112" t="str">
        <x:v>19</x:v>
      </x:c>
      <x:c r="B6367" s="114" t="str">
        <x:v>D31</x:v>
      </x:c>
      <x:c r="C6367" s="114" t="n">
        <x:v>1885000</x:v>
      </x:c>
      <x:c r="D6367" s="116" t="str">
        <x:v>=SUM(G27)</x:v>
      </x:c>
    </x:row>
    <x:row r="6368" ht="15" customHeight="1">
      <x:c r="A6368" s="112" t="str">
        <x:v>19</x:v>
      </x:c>
      <x:c r="B6368" s="114" t="str">
        <x:v>N31</x:v>
      </x:c>
      <x:c r="C6368" s="114" t="str">
        <x:v>Admin 1</x:v>
      </x:c>
      <x:c r="D6368" s="116"/>
    </x:row>
    <x:row r="6369" ht="15" customHeight="1">
      <x:c r="A6369" s="112" t="str">
        <x:v>19</x:v>
      </x:c>
      <x:c r="B6369" s="114" t="str">
        <x:v>O31</x:v>
      </x:c>
      <x:c r="C6369" s="114" t="str">
        <x:v>INDAH</x:v>
      </x:c>
      <x:c r="D6369" s="116"/>
    </x:row>
    <x:row r="6370" ht="15" customHeight="1">
      <x:c r="A6370" s="112" t="str">
        <x:v>19</x:v>
      </x:c>
      <x:c r="B6370" s="114" t="str">
        <x:v>B32</x:v>
      </x:c>
      <x:c r="C6370" s="114" t="n">
        <x:v>2</x:v>
      </x:c>
      <x:c r="D6370" s="116"/>
    </x:row>
    <x:row r="6371" ht="15" customHeight="1">
      <x:c r="A6371" s="112" t="str">
        <x:v>19</x:v>
      </x:c>
      <x:c r="B6371" s="114" t="str">
        <x:v>M32</x:v>
      </x:c>
      <x:c r="C6371" s="114" t="str">
        <x:v>indah amel</x:v>
      </x:c>
      <x:c r="D6371" s="116"/>
    </x:row>
    <x:row r="6372" ht="15" customHeight="1">
      <x:c r="A6372" s="112" t="str">
        <x:v>19</x:v>
      </x:c>
      <x:c r="B6372" s="114" t="str">
        <x:v>N32</x:v>
      </x:c>
      <x:c r="C6372" s="114" t="str">
        <x:v>Admin 2</x:v>
      </x:c>
      <x:c r="D6372" s="116"/>
    </x:row>
    <x:row r="6373" ht="15" customHeight="1">
      <x:c r="A6373" s="112" t="str">
        <x:v>19</x:v>
      </x:c>
      <x:c r="B6373" s="114" t="str">
        <x:v>O32</x:v>
      </x:c>
      <x:c r="C6373" s="114" t="str">
        <x:v>AMEL</x:v>
      </x:c>
      <x:c r="D6373" s="116"/>
    </x:row>
    <x:row r="6374" ht="15" customHeight="1">
      <x:c r="A6374" s="112" t="str">
        <x:v>19</x:v>
      </x:c>
      <x:c r="B6374" s="114" t="str">
        <x:v>B33</x:v>
      </x:c>
      <x:c r="C6374" s="114" t="n">
        <x:v>3</x:v>
      </x:c>
      <x:c r="D6374" s="116"/>
    </x:row>
    <x:row r="6375" ht="15" customHeight="1">
      <x:c r="A6375" s="112" t="str">
        <x:v>19</x:v>
      </x:c>
      <x:c r="B6375" s="114" t="str">
        <x:v>M33</x:v>
      </x:c>
      <x:c r="C6375" s="114" t="str">
        <x:v>adif saka</x:v>
      </x:c>
      <x:c r="D6375" s="116"/>
    </x:row>
    <x:row r="6376" ht="15" customHeight="1">
      <x:c r="A6376" s="112" t="str">
        <x:v>19</x:v>
      </x:c>
      <x:c r="B6376" s="114" t="str">
        <x:v>N33</x:v>
      </x:c>
      <x:c r="C6376" s="114" t="str">
        <x:v>Fotografer 1</x:v>
      </x:c>
      <x:c r="D6376" s="116"/>
    </x:row>
    <x:row r="6377" ht="15" customHeight="1">
      <x:c r="A6377" s="112" t="str">
        <x:v>19</x:v>
      </x:c>
      <x:c r="B6377" s="114" t="str">
        <x:v>O33</x:v>
      </x:c>
      <x:c r="C6377" s="114" t="str">
        <x:v>ADIF</x:v>
      </x:c>
      <x:c r="D6377" s="116"/>
    </x:row>
    <x:row r="6378" ht="15" customHeight="1">
      <x:c r="A6378" s="112" t="str">
        <x:v>19</x:v>
      </x:c>
      <x:c r="B6378" s="114" t="str">
        <x:v>B34</x:v>
      </x:c>
      <x:c r="C6378" s="114" t="n">
        <x:v>4</x:v>
      </x:c>
      <x:c r="D6378" s="116"/>
    </x:row>
    <x:row r="6379" ht="15" customHeight="1">
      <x:c r="A6379" s="112" t="str">
        <x:v>19</x:v>
      </x:c>
      <x:c r="B6379" s="114" t="str">
        <x:v>N34</x:v>
      </x:c>
      <x:c r="C6379" s="114" t="str">
        <x:v>Fotografer 2</x:v>
      </x:c>
      <x:c r="D6379" s="116"/>
    </x:row>
    <x:row r="6380" ht="15" customHeight="1">
      <x:c r="A6380" s="112" t="str">
        <x:v>19</x:v>
      </x:c>
      <x:c r="B6380" s="114" t="str">
        <x:v>O34</x:v>
      </x:c>
      <x:c r="C6380" s="114" t="str">
        <x:v>SAKA</x:v>
      </x:c>
      <x:c r="D6380" s="116"/>
    </x:row>
    <x:row r="6381" ht="15" customHeight="1">
      <x:c r="A6381" s="112" t="str">
        <x:v>19</x:v>
      </x:c>
      <x:c r="B6381" s="114" t="str">
        <x:v>B35</x:v>
      </x:c>
      <x:c r="C6381" s="114" t="n">
        <x:v>5</x:v>
      </x:c>
      <x:c r="D6381" s="116"/>
    </x:row>
    <x:row r="6382" ht="15" customHeight="1">
      <x:c r="A6382" s="112" t="str">
        <x:v>19</x:v>
      </x:c>
      <x:c r="B6382" s="114" t="str">
        <x:v>B36</x:v>
      </x:c>
      <x:c r="C6382" s="114" t="n">
        <x:v>6</x:v>
      </x:c>
      <x:c r="D6382" s="116"/>
    </x:row>
    <x:row r="6383" ht="15" customHeight="1">
      <x:c r="A6383" s="112" t="str">
        <x:v>19</x:v>
      </x:c>
      <x:c r="B6383" s="114" t="str">
        <x:v>K36</x:v>
      </x:c>
      <x:c r="C6383" s="114" t="str">
        <x:v>KPI HARIAN | SKALA 1-5</x:v>
      </x:c>
      <x:c r="D6383" s="116"/>
    </x:row>
    <x:row r="6384" ht="15" customHeight="1">
      <x:c r="A6384" s="112" t="str">
        <x:v>19</x:v>
      </x:c>
      <x:c r="B6384" s="114" t="str">
        <x:v>B37</x:v>
      </x:c>
      <x:c r="C6384" s="114" t="n">
        <x:v>7</x:v>
      </x:c>
      <x:c r="D6384" s="116"/>
    </x:row>
    <x:row r="6385" ht="15" customHeight="1">
      <x:c r="A6385" s="112" t="str">
        <x:v>19</x:v>
      </x:c>
      <x:c r="B6385" s="114" t="str">
        <x:v>K37</x:v>
      </x:c>
      <x:c r="C6385" s="114" t="str">
        <x:v>Nama</x:v>
      </x:c>
      <x:c r="D6385" s="116"/>
    </x:row>
    <x:row r="6386" ht="15" customHeight="1">
      <x:c r="A6386" s="112" t="str">
        <x:v>19</x:v>
      </x:c>
      <x:c r="B6386" s="114" t="str">
        <x:v>L37</x:v>
      </x:c>
      <x:c r="C6386" s="114" t="str">
        <x:v>Disiplin</x:v>
      </x:c>
      <x:c r="D6386" s="116"/>
    </x:row>
    <x:row r="6387" ht="15" customHeight="1">
      <x:c r="A6387" s="112" t="str">
        <x:v>19</x:v>
      </x:c>
      <x:c r="B6387" s="114" t="str">
        <x:v>M37</x:v>
      </x:c>
      <x:c r="C6387" s="114" t="str">
        <x:v>Akurasi</x:v>
      </x:c>
      <x:c r="D6387" s="116"/>
    </x:row>
    <x:row r="6388" ht="15" customHeight="1">
      <x:c r="A6388" s="112" t="str">
        <x:v>19</x:v>
      </x:c>
      <x:c r="B6388" s="114" t="str">
        <x:v>N37</x:v>
      </x:c>
      <x:c r="C6388" s="114" t="str">
        <x:v>SOP</x:v>
      </x:c>
      <x:c r="D6388" s="116"/>
    </x:row>
    <x:row r="6389" ht="15" customHeight="1">
      <x:c r="A6389" s="112" t="str">
        <x:v>19</x:v>
      </x:c>
      <x:c r="B6389" s="114" t="str">
        <x:v>O37</x:v>
      </x:c>
      <x:c r="C6389" s="114" t="str">
        <x:v>Client</x:v>
      </x:c>
      <x:c r="D6389" s="116"/>
    </x:row>
    <x:row r="6390" ht="15" customHeight="1">
      <x:c r="A6390" s="112" t="str">
        <x:v>19</x:v>
      </x:c>
      <x:c r="B6390" s="114" t="str">
        <x:v>P37</x:v>
      </x:c>
      <x:c r="C6390" s="114" t="str">
        <x:v>Produktivitas</x:v>
      </x:c>
      <x:c r="D6390" s="116"/>
    </x:row>
    <x:row r="6391" ht="15" customHeight="1">
      <x:c r="A6391" s="112" t="str">
        <x:v>19</x:v>
      </x:c>
      <x:c r="B6391" s="114" t="str">
        <x:v>AC37</x:v>
      </x:c>
      <x:c r="C6391" s="114" t="str">
        <x:v>KPI Score Helper</x:v>
      </x:c>
      <x:c r="D6391" s="116"/>
    </x:row>
    <x:row r="6392" ht="15" customHeight="1">
      <x:c r="A6392" s="112" t="str">
        <x:v>19</x:v>
      </x:c>
      <x:c r="B6392" s="114" t="str">
        <x:v>AD37</x:v>
      </x:c>
      <x:c r="C6392" s="114" t="str">
        <x:v>Status Helper</x:v>
      </x:c>
      <x:c r="D6392" s="116"/>
    </x:row>
    <x:row r="6393" ht="15" customHeight="1">
      <x:c r="A6393" s="112" t="str">
        <x:v>19</x:v>
      </x:c>
      <x:c r="B6393" s="114" t="str">
        <x:v>AE37</x:v>
      </x:c>
      <x:c r="C6393" s="114" t="str">
        <x:v>Role Helper</x:v>
      </x:c>
      <x:c r="D6393" s="116"/>
    </x:row>
    <x:row r="6394" ht="15" customHeight="1">
      <x:c r="A6394" s="112" t="str">
        <x:v>19</x:v>
      </x:c>
      <x:c r="B6394" s="114" t="str">
        <x:v>AF37</x:v>
      </x:c>
      <x:c r="C6394" s="114" t="str">
        <x:v>Evaluated Flag</x:v>
      </x:c>
      <x:c r="D6394" s="116"/>
    </x:row>
    <x:row r="6395" ht="15" customHeight="1">
      <x:c r="A6395" s="112" t="str">
        <x:v>19</x:v>
      </x:c>
      <x:c r="B6395" s="114" t="str">
        <x:v>AG37</x:v>
      </x:c>
      <x:c r="C6395" s="114" t="str">
        <x:v>Effective Name</x:v>
      </x:c>
      <x:c r="D6395" s="116"/>
    </x:row>
    <x:row r="6396" ht="15" customHeight="1">
      <x:c r="A6396" s="112" t="str">
        <x:v>19</x:v>
      </x:c>
      <x:c r="B6396" s="114" t="str">
        <x:v>B38</x:v>
      </x:c>
      <x:c r="C6396" s="114" t="n">
        <x:v>8</x:v>
      </x:c>
      <x:c r="D6396" s="116"/>
    </x:row>
    <x:row r="6397" ht="15" customHeight="1">
      <x:c r="A6397" s="112" t="str">
        <x:v>19</x:v>
      </x:c>
      <x:c r="B6397" s="114" t="str">
        <x:v>K38</x:v>
      </x:c>
      <x:c r="C6397" s="114" t="str">
        <x:v>INDAH</x:v>
      </x:c>
      <x:c r="D6397" s="116" t="str">
        <x:v>=IF(O31="","",O31)</x:v>
      </x:c>
    </x:row>
    <x:row r="6398" ht="15" customHeight="1">
      <x:c r="A6398" s="112" t="str">
        <x:v>19</x:v>
      </x:c>
      <x:c r="B6398" s="114" t="str">
        <x:v>AC38</x:v>
      </x:c>
      <x:c r="C6398" s="114"/>
      <x:c r="D6398" s="116" t="str">
        <x:v>=IF(AG38="","",IF(COUNT(L38:P38)&lt;5,"",L38/5*20+M38/5*25+N38/5*25+O38/5*15+P38/5*15))</x:v>
      </x:c>
    </x:row>
    <x:row r="6399" ht="15" customHeight="1">
      <x:c r="A6399" s="112" t="str">
        <x:v>19</x:v>
      </x:c>
      <x:c r="B6399" s="114" t="str">
        <x:v>AD38</x:v>
      </x:c>
      <x:c r="C6399" s="114"/>
      <x:c r="D6399" s="116" t="str">
        <x:v>=IF(AC38="","",IF(AC38&gt;=90,"Sangat Baik",IF(AC38&gt;=80,"Baik",IF(AC38&gt;=70,"Coaching","Underperform"))))</x:v>
      </x:c>
    </x:row>
    <x:row r="6400" ht="15" customHeight="1">
      <x:c r="A6400" s="112" t="str">
        <x:v>19</x:v>
      </x:c>
      <x:c r="B6400" s="114" t="str">
        <x:v>AE38</x:v>
      </x:c>
      <x:c r="C6400" s="114" t="str">
        <x:v>Admin/CS</x:v>
      </x:c>
      <x:c r="D6400" s="116" t="str">
        <x:v>=IF(AG38="","",IF(OR(AG38="INDAH",AG38="ADDEL",AG38="AMEL",AG38="PENTIL",AG38="JIJANG"),"Admin/CS","Fotografer"))</x:v>
      </x:c>
    </x:row>
    <x:row r="6401" ht="15" customHeight="1">
      <x:c r="A6401" s="112" t="str">
        <x:v>19</x:v>
      </x:c>
      <x:c r="B6401" s="114" t="str">
        <x:v>AF38</x:v>
      </x:c>
      <x:c r="C6401" s="114"/>
      <x:c r="D6401" s="116" t="str">
        <x:v>=IF(OR(AG38="",COUNT(L38:P38)&lt;5),"",1)</x:v>
      </x:c>
    </x:row>
    <x:row r="6402" ht="15" customHeight="1">
      <x:c r="A6402" s="112" t="str">
        <x:v>19</x:v>
      </x:c>
      <x:c r="B6402" s="114" t="str">
        <x:v>AG38</x:v>
      </x:c>
      <x:c r="C6402" s="114" t="str">
        <x:v>INDAH</x:v>
      </x:c>
      <x:c r="D6402" s="116" t="str">
        <x:v>=IFERROR(K38,"")</x:v>
      </x:c>
    </x:row>
    <x:row r="6403" ht="15" customHeight="1">
      <x:c r="A6403" s="112" t="str">
        <x:v>19</x:v>
      </x:c>
      <x:c r="B6403" s="114" t="str">
        <x:v>B39</x:v>
      </x:c>
      <x:c r="C6403" s="114" t="n">
        <x:v>9</x:v>
      </x:c>
      <x:c r="D6403" s="116"/>
    </x:row>
    <x:row r="6404" ht="15" customHeight="1">
      <x:c r="A6404" s="112" t="str">
        <x:v>19</x:v>
      </x:c>
      <x:c r="B6404" s="114" t="str">
        <x:v>K39</x:v>
      </x:c>
      <x:c r="C6404" s="114" t="str">
        <x:v>AMEL</x:v>
      </x:c>
      <x:c r="D6404" s="116" t="str">
        <x:v>=IF(O32="","",O32)</x:v>
      </x:c>
    </x:row>
    <x:row r="6405" ht="15" customHeight="1">
      <x:c r="A6405" s="112" t="str">
        <x:v>19</x:v>
      </x:c>
      <x:c r="B6405" s="114" t="str">
        <x:v>AC39</x:v>
      </x:c>
      <x:c r="C6405" s="114"/>
      <x:c r="D6405" s="116" t="str">
        <x:v>=IF(AG39="","",IF(COUNT(L39:P39)&lt;5,"",L39/5*20+M39/5*25+N39/5*25+O39/5*15+P39/5*15))</x:v>
      </x:c>
    </x:row>
    <x:row r="6406" ht="15" customHeight="1">
      <x:c r="A6406" s="112" t="str">
        <x:v>19</x:v>
      </x:c>
      <x:c r="B6406" s="114" t="str">
        <x:v>AD39</x:v>
      </x:c>
      <x:c r="C6406" s="114"/>
      <x:c r="D6406" s="116" t="str">
        <x:v>=IF(AC39="","",IF(AC39&gt;=90,"Sangat Baik",IF(AC39&gt;=80,"Baik",IF(AC39&gt;=70,"Coaching","Underperform"))))</x:v>
      </x:c>
    </x:row>
    <x:row r="6407" ht="15" customHeight="1">
      <x:c r="A6407" s="112" t="str">
        <x:v>19</x:v>
      </x:c>
      <x:c r="B6407" s="114" t="str">
        <x:v>AE39</x:v>
      </x:c>
      <x:c r="C6407" s="114" t="str">
        <x:v>Admin/CS</x:v>
      </x:c>
      <x:c r="D6407" s="116" t="str">
        <x:v>=IF(AG39="","",IF(OR(AG39="INDAH",AG39="ADDEL",AG39="AMEL",AG39="PENTIL",AG39="JIJANG"),"Admin/CS","Fotografer"))</x:v>
      </x:c>
    </x:row>
    <x:row r="6408" ht="15" customHeight="1">
      <x:c r="A6408" s="112" t="str">
        <x:v>19</x:v>
      </x:c>
      <x:c r="B6408" s="114" t="str">
        <x:v>AF39</x:v>
      </x:c>
      <x:c r="C6408" s="114"/>
      <x:c r="D6408" s="116" t="str">
        <x:v>=IF(OR(AG39="",COUNT(L39:P39)&lt;5),"",1)</x:v>
      </x:c>
    </x:row>
    <x:row r="6409" ht="15" customHeight="1">
      <x:c r="A6409" s="112" t="str">
        <x:v>19</x:v>
      </x:c>
      <x:c r="B6409" s="114" t="str">
        <x:v>AG39</x:v>
      </x:c>
      <x:c r="C6409" s="114" t="str">
        <x:v>AMEL</x:v>
      </x:c>
      <x:c r="D6409" s="116" t="str">
        <x:v>=IFERROR(K39,"")</x:v>
      </x:c>
    </x:row>
    <x:row r="6410" ht="15" customHeight="1">
      <x:c r="A6410" s="112" t="str">
        <x:v>19</x:v>
      </x:c>
      <x:c r="B6410" s="114" t="str">
        <x:v>B40</x:v>
      </x:c>
      <x:c r="C6410" s="114" t="n">
        <x:v>10</x:v>
      </x:c>
      <x:c r="D6410" s="116"/>
    </x:row>
    <x:row r="6411" ht="15" customHeight="1">
      <x:c r="A6411" s="112" t="str">
        <x:v>19</x:v>
      </x:c>
      <x:c r="B6411" s="114" t="str">
        <x:v>K40</x:v>
      </x:c>
      <x:c r="C6411" s="114" t="str">
        <x:v>ADIF</x:v>
      </x:c>
      <x:c r="D6411" s="116" t="str">
        <x:v>=IF(O33="","",O33)</x:v>
      </x:c>
    </x:row>
    <x:row r="6412" ht="15" customHeight="1">
      <x:c r="A6412" s="112" t="str">
        <x:v>19</x:v>
      </x:c>
      <x:c r="B6412" s="114" t="str">
        <x:v>AC40</x:v>
      </x:c>
      <x:c r="C6412" s="114"/>
      <x:c r="D6412" s="116" t="str">
        <x:v>=IF(AG40="","",IF(COUNT(L40:P40)&lt;5,"",L40/5*20+M40/5*25+N40/5*25+O40/5*15+P40/5*15))</x:v>
      </x:c>
    </x:row>
    <x:row r="6413" ht="15" customHeight="1">
      <x:c r="A6413" s="112" t="str">
        <x:v>19</x:v>
      </x:c>
      <x:c r="B6413" s="114" t="str">
        <x:v>AD40</x:v>
      </x:c>
      <x:c r="C6413" s="114"/>
      <x:c r="D6413" s="116" t="str">
        <x:v>=IF(AC40="","",IF(AC40&gt;=90,"Sangat Baik",IF(AC40&gt;=80,"Baik",IF(AC40&gt;=70,"Coaching","Underperform"))))</x:v>
      </x:c>
    </x:row>
    <x:row r="6414" ht="15" customHeight="1">
      <x:c r="A6414" s="112" t="str">
        <x:v>19</x:v>
      </x:c>
      <x:c r="B6414" s="114" t="str">
        <x:v>AE40</x:v>
      </x:c>
      <x:c r="C6414" s="114" t="str">
        <x:v>Fotografer</x:v>
      </x:c>
      <x:c r="D6414" s="116" t="str">
        <x:v>=IF(AG40="","",IF(OR(AG40="INDAH",AG40="ADDEL",AG40="AMEL",AG40="PENTIL",AG40="JIJANG"),"Admin/CS","Fotografer"))</x:v>
      </x:c>
    </x:row>
    <x:row r="6415" ht="15" customHeight="1">
      <x:c r="A6415" s="112" t="str">
        <x:v>19</x:v>
      </x:c>
      <x:c r="B6415" s="114" t="str">
        <x:v>AF40</x:v>
      </x:c>
      <x:c r="C6415" s="114"/>
      <x:c r="D6415" s="116" t="str">
        <x:v>=IF(OR(AG40="",COUNT(L40:P40)&lt;5),"",1)</x:v>
      </x:c>
    </x:row>
    <x:row r="6416" ht="15" customHeight="1">
      <x:c r="A6416" s="112" t="str">
        <x:v>19</x:v>
      </x:c>
      <x:c r="B6416" s="114" t="str">
        <x:v>AG40</x:v>
      </x:c>
      <x:c r="C6416" s="114" t="str">
        <x:v>ADIF</x:v>
      </x:c>
      <x:c r="D6416" s="116" t="str">
        <x:v>=IFERROR(K40,"")</x:v>
      </x:c>
    </x:row>
    <x:row r="6417" ht="15" customHeight="1">
      <x:c r="A6417" s="112" t="str">
        <x:v>19</x:v>
      </x:c>
      <x:c r="B6417" s="114" t="str">
        <x:v>B41</x:v>
      </x:c>
      <x:c r="C6417" s="114" t="n">
        <x:v>11</x:v>
      </x:c>
      <x:c r="D6417" s="116"/>
    </x:row>
    <x:row r="6418" ht="15" customHeight="1">
      <x:c r="A6418" s="112" t="str">
        <x:v>19</x:v>
      </x:c>
      <x:c r="B6418" s="114" t="str">
        <x:v>K41</x:v>
      </x:c>
      <x:c r="C6418" s="114" t="str">
        <x:v>SAKA</x:v>
      </x:c>
      <x:c r="D6418" s="116" t="str">
        <x:v>=IF(O34="","",O34)</x:v>
      </x:c>
    </x:row>
    <x:row r="6419" ht="15" customHeight="1">
      <x:c r="A6419" s="112" t="str">
        <x:v>19</x:v>
      </x:c>
      <x:c r="B6419" s="114" t="str">
        <x:v>AC41</x:v>
      </x:c>
      <x:c r="C6419" s="114"/>
      <x:c r="D6419" s="116" t="str">
        <x:v>=IF(AG41="","",IF(COUNT(L41:P41)&lt;5,"",L41/5*20+M41/5*25+N41/5*25+O41/5*15+P41/5*15))</x:v>
      </x:c>
    </x:row>
    <x:row r="6420" ht="15" customHeight="1">
      <x:c r="A6420" s="112" t="str">
        <x:v>19</x:v>
      </x:c>
      <x:c r="B6420" s="114" t="str">
        <x:v>AD41</x:v>
      </x:c>
      <x:c r="C6420" s="114"/>
      <x:c r="D6420" s="116" t="str">
        <x:v>=IF(AC41="","",IF(AC41&gt;=90,"Sangat Baik",IF(AC41&gt;=80,"Baik",IF(AC41&gt;=70,"Coaching","Underperform"))))</x:v>
      </x:c>
    </x:row>
    <x:row r="6421" ht="15" customHeight="1">
      <x:c r="A6421" s="112" t="str">
        <x:v>19</x:v>
      </x:c>
      <x:c r="B6421" s="114" t="str">
        <x:v>AE41</x:v>
      </x:c>
      <x:c r="C6421" s="114" t="str">
        <x:v>Fotografer</x:v>
      </x:c>
      <x:c r="D6421" s="116" t="str">
        <x:v>=IF(AG41="","",IF(OR(AG41="INDAH",AG41="ADDEL",AG41="AMEL",AG41="PENTIL",AG41="JIJANG"),"Admin/CS","Fotografer"))</x:v>
      </x:c>
    </x:row>
    <x:row r="6422" ht="15" customHeight="1">
      <x:c r="A6422" s="112" t="str">
        <x:v>19</x:v>
      </x:c>
      <x:c r="B6422" s="114" t="str">
        <x:v>AF41</x:v>
      </x:c>
      <x:c r="C6422" s="114"/>
      <x:c r="D6422" s="116" t="str">
        <x:v>=IF(OR(AG41="",COUNT(L41:P41)&lt;5),"",1)</x:v>
      </x:c>
    </x:row>
    <x:row r="6423" ht="15" customHeight="1">
      <x:c r="A6423" s="112" t="str">
        <x:v>19</x:v>
      </x:c>
      <x:c r="B6423" s="114" t="str">
        <x:v>AG41</x:v>
      </x:c>
      <x:c r="C6423" s="114" t="str">
        <x:v>SAKA</x:v>
      </x:c>
      <x:c r="D6423" s="116" t="str">
        <x:v>=IFERROR(K41,"")</x:v>
      </x:c>
    </x:row>
    <x:row r="6424" ht="15" customHeight="1">
      <x:c r="A6424" s="112" t="str">
        <x:v>19</x:v>
      </x:c>
      <x:c r="B6424" s="114" t="str">
        <x:v>D42</x:v>
      </x:c>
      <x:c r="C6424" s="114" t="n">
        <x:v>1885000</x:v>
      </x:c>
      <x:c r="D6424" s="116" t="str">
        <x:v>=SUM(D31:D41)</x:v>
      </x:c>
    </x:row>
    <x:row r="6425" ht="15" customHeight="1">
      <x:c r="A6425" s="112" t="str">
        <x:v>19</x:v>
      </x:c>
      <x:c r="B6425" s="114" t="str">
        <x:v>AC42</x:v>
      </x:c>
      <x:c r="C6425" s="114"/>
      <x:c r="D6425" s="116" t="str">
        <x:v>=IF(AG42="","",IF(COUNT(L42:P42)&lt;5,"",L42/5*20+M42/5*25+N42/5*25+O42/5*15+P42/5*15))</x:v>
      </x:c>
    </x:row>
    <x:row r="6426" ht="15" customHeight="1">
      <x:c r="A6426" s="112" t="str">
        <x:v>19</x:v>
      </x:c>
      <x:c r="B6426" s="114" t="str">
        <x:v>AD42</x:v>
      </x:c>
      <x:c r="C6426" s="114"/>
      <x:c r="D6426" s="116" t="str">
        <x:v>=IF(AC42="","",IF(AC42&gt;=90,"Sangat Baik",IF(AC42&gt;=80,"Baik",IF(AC42&gt;=70,"Coaching","Underperform"))))</x:v>
      </x:c>
    </x:row>
    <x:row r="6427" ht="15" customHeight="1">
      <x:c r="A6427" s="112" t="str">
        <x:v>19</x:v>
      </x:c>
      <x:c r="B6427" s="114" t="str">
        <x:v>AE42</x:v>
      </x:c>
      <x:c r="C6427" s="114"/>
      <x:c r="D6427" s="116" t="str">
        <x:v>=IF(AG42="","",IF(OR(AG42="INDAH",AG42="ADDEL",AG42="AMEL",AG42="PENTIL",AG42="JIJANG"),"Admin/CS","Fotografer"))</x:v>
      </x:c>
    </x:row>
    <x:row r="6428" ht="15" customHeight="1">
      <x:c r="A6428" s="112" t="str">
        <x:v>19</x:v>
      </x:c>
      <x:c r="B6428" s="114" t="str">
        <x:v>AF42</x:v>
      </x:c>
      <x:c r="C6428" s="114"/>
      <x:c r="D6428" s="116" t="str">
        <x:v>=IF(OR(AG42="",COUNT(L42:P42)&lt;5),"",1)</x:v>
      </x:c>
    </x:row>
    <x:row r="6429" ht="15" customHeight="1">
      <x:c r="A6429" s="112" t="str">
        <x:v>19</x:v>
      </x:c>
      <x:c r="B6429" s="114" t="str">
        <x:v>AG42</x:v>
      </x:c>
      <x:c r="C6429" s="114"/>
      <x:c r="D6429" s="116" t="str">
        <x:v>=IFERROR(K42,"")</x:v>
      </x:c>
    </x:row>
    <x:row r="6430" ht="15" customHeight="1">
      <x:c r="A6430" s="112" t="str">
        <x:v>19</x:v>
      </x:c>
      <x:c r="B6430" s="114" t="str">
        <x:v>AC43</x:v>
      </x:c>
      <x:c r="C6430" s="114"/>
      <x:c r="D6430" s="116" t="str">
        <x:v>=IF(AG43="","",IF(COUNT(L43:P43)&lt;5,"",L43/5*20+M43/5*25+N43/5*25+O43/5*15+P43/5*15))</x:v>
      </x:c>
    </x:row>
    <x:row r="6431" ht="15" customHeight="1">
      <x:c r="A6431" s="112" t="str">
        <x:v>19</x:v>
      </x:c>
      <x:c r="B6431" s="114" t="str">
        <x:v>AD43</x:v>
      </x:c>
      <x:c r="C6431" s="114"/>
      <x:c r="D6431" s="116" t="str">
        <x:v>=IF(AC43="","",IF(AC43&gt;=90,"Sangat Baik",IF(AC43&gt;=80,"Baik",IF(AC43&gt;=70,"Coaching","Underperform"))))</x:v>
      </x:c>
    </x:row>
    <x:row r="6432" ht="15" customHeight="1">
      <x:c r="A6432" s="112" t="str">
        <x:v>19</x:v>
      </x:c>
      <x:c r="B6432" s="114" t="str">
        <x:v>AE43</x:v>
      </x:c>
      <x:c r="C6432" s="114"/>
      <x:c r="D6432" s="116" t="str">
        <x:v>=IF(AG43="","",IF(OR(AG43="INDAH",AG43="ADDEL",AG43="AMEL",AG43="PENTIL",AG43="JIJANG"),"Admin/CS","Fotografer"))</x:v>
      </x:c>
    </x:row>
    <x:row r="6433" ht="15" customHeight="1">
      <x:c r="A6433" s="112" t="str">
        <x:v>19</x:v>
      </x:c>
      <x:c r="B6433" s="114" t="str">
        <x:v>AF43</x:v>
      </x:c>
      <x:c r="C6433" s="114"/>
      <x:c r="D6433" s="116" t="str">
        <x:v>=IF(OR(AG43="",COUNT(L43:P43)&lt;5),"",1)</x:v>
      </x:c>
    </x:row>
    <x:row r="6434" ht="15" customHeight="1">
      <x:c r="A6434" s="112" t="str">
        <x:v>19</x:v>
      </x:c>
      <x:c r="B6434" s="114" t="str">
        <x:v>AG43</x:v>
      </x:c>
      <x:c r="C6434" s="114"/>
      <x:c r="D6434" s="116" t="str">
        <x:v>=IFERROR(K43,"")</x:v>
      </x:c>
    </x:row>
    <x:row r="6435" ht="15" customHeight="1">
      <x:c r="A6435" s="112" t="str">
        <x:v>19</x:v>
      </x:c>
      <x:c r="B6435" s="114" t="str">
        <x:v>K44</x:v>
      </x:c>
      <x:c r="C6435" s="114" t="str">
        <x:v>Skala: 1 Sangat Kurang | 2 Kurang | 3 Cukup | 4 Baik | 5 Sangat Baik | Jika Nama kosong, 4 baris pertama otomatis mengikuti urutan Shift</x:v>
      </x:c>
      <x:c r="D6435" s="116"/>
    </x:row>
    <x:row r="6436" ht="15" customHeight="1">
      <x:c r="A6436" s="112" t="str">
        <x:v>19</x:v>
      </x:c>
      <x:c r="B6436" s="114" t="str">
        <x:v>K46</x:v>
      </x:c>
      <x:c r="C6436" s="114" t="str">
        <x:v>ADMIN FOLLOW-UP</x:v>
      </x:c>
      <x:c r="D6436" s="116"/>
    </x:row>
    <x:row r="6437" ht="15" customHeight="1">
      <x:c r="A6437" s="112" t="str">
        <x:v>19</x:v>
      </x:c>
      <x:c r="B6437" s="114" t="str">
        <x:v>K47</x:v>
      </x:c>
      <x:c r="C6437" s="114" t="str">
        <x:v>Admin</x:v>
      </x:c>
      <x:c r="D6437" s="116"/>
    </x:row>
    <x:row r="6438" ht="15" customHeight="1">
      <x:c r="A6438" s="112" t="str">
        <x:v>19</x:v>
      </x:c>
      <x:c r="B6438" s="114" t="str">
        <x:v>L47</x:v>
      </x:c>
      <x:c r="C6438" s="114" t="str">
        <x:v>Saving Contact</x:v>
      </x:c>
      <x:c r="D6438" s="116"/>
    </x:row>
    <x:row r="6439" ht="15" customHeight="1">
      <x:c r="A6439" s="112" t="str">
        <x:v>19</x:v>
      </x:c>
      <x:c r="B6439" s="114" t="str">
        <x:v>M47</x:v>
      </x:c>
      <x:c r="C6439" s="114" t="str">
        <x:v>Reminder</x:v>
      </x:c>
      <x:c r="D6439" s="116"/>
    </x:row>
    <x:row r="6440" ht="15" customHeight="1">
      <x:c r="A6440" s="112" t="str">
        <x:v>19</x:v>
      </x:c>
      <x:c r="B6440" s="114" t="str">
        <x:v>K48</x:v>
      </x:c>
      <x:c r="C6440" s="114" t="str">
        <x:v>INDAH</x:v>
      </x:c>
      <x:c r="D6440" s="116" t="str">
        <x:v>=IF(O31="","",O31)</x:v>
      </x:c>
    </x:row>
    <x:row r="6441" ht="15" customHeight="1">
      <x:c r="A6441" s="112" t="str">
        <x:v>19</x:v>
      </x:c>
      <x:c r="B6441" s="114" t="str">
        <x:v>L48</x:v>
      </x:c>
      <x:c r="C6441" s="114" t="n">
        <x:v>4</x:v>
      </x:c>
      <x:c r="D6441" s="116"/>
    </x:row>
    <x:row r="6442" ht="15" customHeight="1">
      <x:c r="A6442" s="112" t="str">
        <x:v>19</x:v>
      </x:c>
      <x:c r="B6442" s="114" t="str">
        <x:v>M48</x:v>
      </x:c>
      <x:c r="C6442" s="114" t="str">
        <x:v>5R</x:v>
      </x:c>
      <x:c r="D6442" s="116"/>
    </x:row>
    <x:row r="6443" ht="15" customHeight="1">
      <x:c r="A6443" s="112" t="str">
        <x:v>19</x:v>
      </x:c>
      <x:c r="B6443" s="114" t="str">
        <x:v>K49</x:v>
      </x:c>
      <x:c r="C6443" s="114" t="str">
        <x:v>AMEL</x:v>
      </x:c>
      <x:c r="D6443" s="116" t="str">
        <x:v>=IF(O32="","",O32)</x:v>
      </x:c>
    </x:row>
    <x:row r="6444" ht="15" customHeight="1">
      <x:c r="A6444" s="112" t="str">
        <x:v>19</x:v>
      </x:c>
      <x:c r="B6444" s="114" t="str">
        <x:v>K51</x:v>
      </x:c>
      <x:c r="C6444" s="114" t="str">
        <x:v>TODAY | LEADS &amp; TRANSAKSI</x:v>
      </x:c>
      <x:c r="D6444" s="116"/>
    </x:row>
    <x:row r="6445" ht="15" customHeight="1">
      <x:c r="A6445" s="112" t="str">
        <x:v>19</x:v>
      </x:c>
      <x:c r="B6445" s="114" t="str">
        <x:v>K52</x:v>
      </x:c>
      <x:c r="C6445" s="114" t="str">
        <x:v>Leads</x:v>
      </x:c>
      <x:c r="D6445" s="116"/>
    </x:row>
    <x:row r="6446" ht="15" customHeight="1">
      <x:c r="A6446" s="112" t="str">
        <x:v>19</x:v>
      </x:c>
      <x:c r="B6446" s="114" t="str">
        <x:v>K53</x:v>
      </x:c>
      <x:c r="C6446" s="114" t="str">
        <x:v>Total DP</x:v>
      </x:c>
      <x:c r="D6446" s="116"/>
    </x:row>
    <x:row r="6447" ht="15" customHeight="1">
      <x:c r="A6447" s="112" t="str">
        <x:v>19</x:v>
      </x:c>
      <x:c r="B6447" s="114" t="str">
        <x:v>M53</x:v>
      </x:c>
      <x:c r="C6447" s="114" t="n">
        <x:v>5</x:v>
      </x:c>
      <x:c r="D6447" s="116" t="str">
        <x:v>=COUNTIF($I$4:$I$29,"DP")</x:v>
      </x:c>
    </x:row>
    <x:row r="6448" ht="15" customHeight="1">
      <x:c r="A6448" s="112" t="str">
        <x:v>19</x:v>
      </x:c>
      <x:c r="B6448" s="114" t="str">
        <x:v>K54</x:v>
      </x:c>
      <x:c r="C6448" s="114" t="str">
        <x:v>Sesi Foto</x:v>
      </x:c>
      <x:c r="D6448" s="116"/>
    </x:row>
    <x:row r="6449" ht="15" customHeight="1">
      <x:c r="A6449" s="112" t="str">
        <x:v>19</x:v>
      </x:c>
      <x:c r="B6449" s="114" t="str">
        <x:v>M54</x:v>
      </x:c>
      <x:c r="C6449" s="114" t="n">
        <x:v>10</x:v>
      </x:c>
      <x:c r="D6449" s="116" t="str">
        <x:v>=COUNTIFS($I$4:$I$29,"&lt;&gt;DP",$I$4:$I$29,"&lt;&gt;")</x:v>
      </x:c>
    </x:row>
    <x:row r="6450" ht="15" customHeight="1">
      <x:c r="A6450" s="112" t="str">
        <x:v>19</x:v>
      </x:c>
      <x:c r="B6450" s="114" t="str">
        <x:v>K55</x:v>
      </x:c>
      <x:c r="C6450" s="114" t="str">
        <x:v>Jumlah Transaksi Harian</x:v>
      </x:c>
      <x:c r="D6450" s="116"/>
    </x:row>
    <x:row r="6451" ht="15" customHeight="1">
      <x:c r="A6451" s="112" t="str">
        <x:v>19</x:v>
      </x:c>
      <x:c r="B6451" s="114" t="str">
        <x:v>M55</x:v>
      </x:c>
      <x:c r="C6451" s="114" t="n">
        <x:v>15</x:v>
      </x:c>
      <x:c r="D6451" s="116" t="str">
        <x:v>=M53+M54</x:v>
      </x:c>
    </x:row>
    <x:row r="6452" ht="15" customHeight="1">
      <x:c r="A6452" s="112" t="str">
        <x:v>19</x:v>
      </x:c>
      <x:c r="B6452" s="114" t="str">
        <x:v>K56</x:v>
      </x:c>
      <x:c r="C6452" s="114" t="str">
        <x:v>Conversion Rate</x:v>
      </x:c>
      <x:c r="D6452" s="116"/>
    </x:row>
    <x:row r="6453" ht="15" customHeight="1">
      <x:c r="A6453" s="112" t="str">
        <x:v>19</x:v>
      </x:c>
      <x:c r="B6453" s="114" t="str">
        <x:v>M56</x:v>
      </x:c>
      <x:c r="C6453" s="114"/>
      <x:c r="D6453" s="116" t="str">
        <x:v>=IF(OR(M52="",M52=0),"",M53/M52)</x:v>
      </x:c>
    </x:row>
    <x:row r="6454" ht="15" customHeight="1">
      <x:c r="A6454" s="112" t="str">
        <x:v>20</x:v>
      </x:c>
      <x:c r="B6454" s="114" t="str">
        <x:v>B2</x:v>
      </x:c>
      <x:c r="C6454" s="114" t="str">
        <x:v>No</x:v>
      </x:c>
      <x:c r="D6454" s="116"/>
    </x:row>
    <x:row r="6455" ht="15" customHeight="1">
      <x:c r="A6455" s="112" t="str">
        <x:v>20</x:v>
      </x:c>
      <x:c r="B6455" s="114" t="str">
        <x:v>C2</x:v>
      </x:c>
      <x:c r="C6455" s="114" t="str">
        <x:v>Nama</x:v>
      </x:c>
      <x:c r="D6455" s="116"/>
    </x:row>
    <x:row r="6456" ht="15" customHeight="1">
      <x:c r="A6456" s="112" t="str">
        <x:v>20</x:v>
      </x:c>
      <x:c r="B6456" s="114" t="str">
        <x:v>D2</x:v>
      </x:c>
      <x:c r="C6456" s="114" t="str">
        <x:v>Paket</x:v>
      </x:c>
      <x:c r="D6456" s="116"/>
    </x:row>
    <x:row r="6457" ht="15" customHeight="1">
      <x:c r="A6457" s="112" t="str">
        <x:v>20</x:v>
      </x:c>
      <x:c r="B6457" s="114" t="str">
        <x:v>E2</x:v>
      </x:c>
      <x:c r="C6457" s="114" t="str">
        <x:v>Q</x:v>
      </x:c>
      <x:c r="D6457" s="116"/>
    </x:row>
    <x:row r="6458" ht="15" customHeight="1">
      <x:c r="A6458" s="112" t="str">
        <x:v>20</x:v>
      </x:c>
      <x:c r="B6458" s="114" t="str">
        <x:v>F2</x:v>
      </x:c>
      <x:c r="C6458" s="114" t="str">
        <x:v>Tanggal Foto</x:v>
      </x:c>
      <x:c r="D6458" s="116"/>
    </x:row>
    <x:row r="6459" ht="15" customHeight="1">
      <x:c r="A6459" s="112" t="str">
        <x:v>20</x:v>
      </x:c>
      <x:c r="B6459" s="114" t="str">
        <x:v>G2</x:v>
      </x:c>
      <x:c r="C6459" s="114" t="str">
        <x:v>Pemasukan</x:v>
      </x:c>
      <x:c r="D6459" s="116"/>
    </x:row>
    <x:row r="6460" ht="15" customHeight="1">
      <x:c r="A6460" s="112" t="str">
        <x:v>20</x:v>
      </x:c>
      <x:c r="B6460" s="114" t="str">
        <x:v>I2</x:v>
      </x:c>
      <x:c r="C6460" s="114" t="str">
        <x:v>Keterangan</x:v>
      </x:c>
      <x:c r="D6460" s="116"/>
    </x:row>
    <x:row r="6461" ht="15" customHeight="1">
      <x:c r="A6461" s="112" t="str">
        <x:v>20</x:v>
      </x:c>
      <x:c r="B6461" s="114" t="str">
        <x:v>L2</x:v>
      </x:c>
      <x:c r="C6461" s="114" t="str">
        <x:v>Admin</x:v>
      </x:c>
      <x:c r="D6461" s="116"/>
    </x:row>
    <x:row r="6462" ht="15" customHeight="1">
      <x:c r="A6462" s="112" t="str">
        <x:v>20</x:v>
      </x:c>
      <x:c r="B6462" s="114" t="str">
        <x:v>M2</x:v>
      </x:c>
      <x:c r="C6462" s="114" t="str">
        <x:v>Fotogarfer</x:v>
      </x:c>
      <x:c r="D6462" s="116"/>
    </x:row>
    <x:row r="6463" ht="15" customHeight="1">
      <x:c r="A6463" s="112" t="str">
        <x:v>20</x:v>
      </x:c>
      <x:c r="B6463" s="114" t="str">
        <x:v>N2</x:v>
      </x:c>
      <x:c r="C6463" s="114" t="str">
        <x:v>Post Prod</x:v>
      </x:c>
      <x:c r="D6463" s="116"/>
    </x:row>
    <x:row r="6464" ht="15" customHeight="1">
      <x:c r="A6464" s="112" t="str">
        <x:v>20</x:v>
      </x:c>
      <x:c r="B6464" s="114" t="str">
        <x:v>G3</x:v>
      </x:c>
      <x:c r="C6464" s="114" t="str">
        <x:v>Cash</x:v>
      </x:c>
      <x:c r="D6464" s="116"/>
    </x:row>
    <x:row r="6465" ht="15" customHeight="1">
      <x:c r="A6465" s="112" t="str">
        <x:v>20</x:v>
      </x:c>
      <x:c r="B6465" s="114" t="str">
        <x:v>H3</x:v>
      </x:c>
      <x:c r="C6465" s="114" t="str">
        <x:v>Transfer</x:v>
      </x:c>
      <x:c r="D6465" s="116"/>
    </x:row>
    <x:row r="6466" ht="15" customHeight="1">
      <x:c r="A6466" s="112" t="str">
        <x:v>20</x:v>
      </x:c>
      <x:c r="B6466" s="114" t="str">
        <x:v>I3</x:v>
      </x:c>
      <x:c r="C6466" s="114" t="str">
        <x:v>Pembayaran</x:v>
      </x:c>
      <x:c r="D6466" s="116"/>
    </x:row>
    <x:row r="6467" ht="15" customHeight="1">
      <x:c r="A6467" s="112" t="str">
        <x:v>20</x:v>
      </x:c>
      <x:c r="B6467" s="114" t="str">
        <x:v>J3</x:v>
      </x:c>
      <x:c r="C6467" s="114" t="str">
        <x:v>All File</x:v>
      </x:c>
      <x:c r="D6467" s="116"/>
    </x:row>
    <x:row r="6468" ht="15" customHeight="1">
      <x:c r="A6468" s="112" t="str">
        <x:v>20</x:v>
      </x:c>
      <x:c r="B6468" s="114" t="str">
        <x:v>K3</x:v>
      </x:c>
      <x:c r="C6468" s="114" t="str">
        <x:v>File Edit </x:v>
      </x:c>
      <x:c r="D6468" s="116"/>
    </x:row>
    <x:row r="6469" ht="15" customHeight="1">
      <x:c r="A6469" s="112" t="str">
        <x:v>20</x:v>
      </x:c>
      <x:c r="B6469" s="114" t="str">
        <x:v>N3</x:v>
      </x:c>
      <x:c r="C6469" s="114" t="str">
        <x:v>Editan/FG</x:v>
      </x:c>
      <x:c r="D6469" s="116"/>
    </x:row>
    <x:row r="6470" ht="15" customHeight="1">
      <x:c r="A6470" s="112" t="str">
        <x:v>20</x:v>
      </x:c>
      <x:c r="B6470" s="114" t="str">
        <x:v>O3</x:v>
      </x:c>
      <x:c r="C6470" s="114" t="str">
        <x:v>Cetakan/Fame</x:v>
      </x:c>
      <x:c r="D6470" s="116"/>
    </x:row>
    <x:row r="6471" ht="15" customHeight="1">
      <x:c r="A6471" s="112" t="str">
        <x:v>20</x:v>
      </x:c>
      <x:c r="B6471" s="114" t="str">
        <x:v>P3</x:v>
      </x:c>
      <x:c r="C6471" s="114" t="str">
        <x:v>Diambil/Date</x:v>
      </x:c>
      <x:c r="D6471" s="116"/>
    </x:row>
    <x:row r="6472" ht="15" customHeight="1">
      <x:c r="A6472" s="112" t="str">
        <x:v>20</x:v>
      </x:c>
      <x:c r="B6472" s="114" t="str">
        <x:v>B4</x:v>
      </x:c>
      <x:c r="C6472" s="114" t="n">
        <x:v>1</x:v>
      </x:c>
      <x:c r="D6472" s="116"/>
    </x:row>
    <x:row r="6473" ht="15" customHeight="1">
      <x:c r="A6473" s="112" t="str">
        <x:v>20</x:v>
      </x:c>
      <x:c r="B6473" s="114" t="str">
        <x:v>L4</x:v>
      </x:c>
      <x:c r="C6473" s="114" t="str">
        <x:v>INDAH</x:v>
      </x:c>
      <x:c r="D6473" s="116"/>
    </x:row>
    <x:row r="6474" ht="15" customHeight="1">
      <x:c r="A6474" s="112" t="str">
        <x:v>20</x:v>
      </x:c>
      <x:c r="B6474" s="114" t="str">
        <x:v>B5</x:v>
      </x:c>
      <x:c r="C6474" s="114" t="n">
        <x:v>2</x:v>
      </x:c>
      <x:c r="D6474" s="116"/>
    </x:row>
    <x:row r="6475" ht="15" customHeight="1">
      <x:c r="A6475" s="112" t="str">
        <x:v>20</x:v>
      </x:c>
      <x:c r="B6475" s="114" t="str">
        <x:v>L5</x:v>
      </x:c>
      <x:c r="C6475" s="114" t="str">
        <x:v>INDAH</x:v>
      </x:c>
      <x:c r="D6475" s="116"/>
    </x:row>
    <x:row r="6476" ht="15" customHeight="1">
      <x:c r="A6476" s="112" t="str">
        <x:v>20</x:v>
      </x:c>
      <x:c r="B6476" s="114" t="str">
        <x:v>B6</x:v>
      </x:c>
      <x:c r="C6476" s="114" t="n">
        <x:v>3</x:v>
      </x:c>
      <x:c r="D6476" s="116"/>
    </x:row>
    <x:row r="6477" ht="15" customHeight="1">
      <x:c r="A6477" s="112" t="str">
        <x:v>20</x:v>
      </x:c>
      <x:c r="B6477" s="114" t="str">
        <x:v>L6</x:v>
      </x:c>
      <x:c r="C6477" s="114" t="str">
        <x:v>INDAH</x:v>
      </x:c>
      <x:c r="D6477" s="116"/>
    </x:row>
    <x:row r="6478" ht="15" customHeight="1">
      <x:c r="A6478" s="112" t="str">
        <x:v>20</x:v>
      </x:c>
      <x:c r="B6478" s="114" t="str">
        <x:v>B7</x:v>
      </x:c>
      <x:c r="C6478" s="114" t="n">
        <x:v>4</x:v>
      </x:c>
      <x:c r="D6478" s="116"/>
    </x:row>
    <x:row r="6479" ht="15" customHeight="1">
      <x:c r="A6479" s="112" t="str">
        <x:v>20</x:v>
      </x:c>
      <x:c r="B6479" s="114" t="str">
        <x:v>L7</x:v>
      </x:c>
      <x:c r="C6479" s="114" t="str">
        <x:v>INDAH</x:v>
      </x:c>
      <x:c r="D6479" s="116"/>
    </x:row>
    <x:row r="6480" ht="15" customHeight="1">
      <x:c r="A6480" s="112" t="str">
        <x:v>20</x:v>
      </x:c>
      <x:c r="B6480" s="114" t="str">
        <x:v>M7</x:v>
      </x:c>
      <x:c r="C6480" s="114" t="str">
        <x:v>ADIF</x:v>
      </x:c>
      <x:c r="D6480" s="116"/>
    </x:row>
    <x:row r="6481" ht="15" customHeight="1">
      <x:c r="A6481" s="112" t="str">
        <x:v>20</x:v>
      </x:c>
      <x:c r="B6481" s="114" t="str">
        <x:v>B8</x:v>
      </x:c>
      <x:c r="C6481" s="114" t="n">
        <x:v>5</x:v>
      </x:c>
      <x:c r="D6481" s="116"/>
    </x:row>
    <x:row r="6482" ht="15" customHeight="1">
      <x:c r="A6482" s="112" t="str">
        <x:v>20</x:v>
      </x:c>
      <x:c r="B6482" s="114" t="str">
        <x:v>L8</x:v>
      </x:c>
      <x:c r="C6482" s="114" t="str">
        <x:v>INDAH</x:v>
      </x:c>
      <x:c r="D6482" s="116"/>
    </x:row>
    <x:row r="6483" ht="15" customHeight="1">
      <x:c r="A6483" s="112" t="str">
        <x:v>20</x:v>
      </x:c>
      <x:c r="B6483" s="114" t="str">
        <x:v>B9</x:v>
      </x:c>
      <x:c r="C6483" s="114" t="n">
        <x:v>6</x:v>
      </x:c>
      <x:c r="D6483" s="116"/>
    </x:row>
    <x:row r="6484" ht="15" customHeight="1">
      <x:c r="A6484" s="112" t="str">
        <x:v>20</x:v>
      </x:c>
      <x:c r="B6484" s="114" t="str">
        <x:v>L9</x:v>
      </x:c>
      <x:c r="C6484" s="114" t="str">
        <x:v>INDAH</x:v>
      </x:c>
      <x:c r="D6484" s="116"/>
    </x:row>
    <x:row r="6485" ht="15" customHeight="1">
      <x:c r="A6485" s="112" t="str">
        <x:v>20</x:v>
      </x:c>
      <x:c r="B6485" s="114" t="str">
        <x:v>B10</x:v>
      </x:c>
      <x:c r="C6485" s="114" t="n">
        <x:v>7</x:v>
      </x:c>
      <x:c r="D6485" s="116"/>
    </x:row>
    <x:row r="6486" ht="15" customHeight="1">
      <x:c r="A6486" s="112" t="str">
        <x:v>20</x:v>
      </x:c>
      <x:c r="B6486" s="114" t="str">
        <x:v>L10</x:v>
      </x:c>
      <x:c r="C6486" s="114" t="str">
        <x:v>INDAH</x:v>
      </x:c>
      <x:c r="D6486" s="116"/>
    </x:row>
    <x:row r="6487" ht="15" customHeight="1">
      <x:c r="A6487" s="112" t="str">
        <x:v>20</x:v>
      </x:c>
      <x:c r="B6487" s="114" t="str">
        <x:v>B11</x:v>
      </x:c>
      <x:c r="C6487" s="114" t="n">
        <x:v>8</x:v>
      </x:c>
      <x:c r="D6487" s="116"/>
    </x:row>
    <x:row r="6488" ht="15" customHeight="1">
      <x:c r="A6488" s="112" t="str">
        <x:v>20</x:v>
      </x:c>
      <x:c r="B6488" s="114" t="str">
        <x:v>L11</x:v>
      </x:c>
      <x:c r="C6488" s="114" t="str">
        <x:v>INDAH</x:v>
      </x:c>
      <x:c r="D6488" s="116"/>
    </x:row>
    <x:row r="6489" ht="15" customHeight="1">
      <x:c r="A6489" s="112" t="str">
        <x:v>20</x:v>
      </x:c>
      <x:c r="B6489" s="114" t="str">
        <x:v>B12</x:v>
      </x:c>
      <x:c r="C6489" s="114" t="n">
        <x:v>9</x:v>
      </x:c>
      <x:c r="D6489" s="116"/>
    </x:row>
    <x:row r="6490" ht="15" customHeight="1">
      <x:c r="A6490" s="112" t="str">
        <x:v>20</x:v>
      </x:c>
      <x:c r="B6490" s="114" t="str">
        <x:v>L12</x:v>
      </x:c>
      <x:c r="C6490" s="114" t="str">
        <x:v>INDAH</x:v>
      </x:c>
      <x:c r="D6490" s="116"/>
    </x:row>
    <x:row r="6491" ht="15" customHeight="1">
      <x:c r="A6491" s="112" t="str">
        <x:v>20</x:v>
      </x:c>
      <x:c r="B6491" s="114" t="str">
        <x:v>B13</x:v>
      </x:c>
      <x:c r="C6491" s="114" t="n">
        <x:v>10</x:v>
      </x:c>
      <x:c r="D6491" s="116"/>
    </x:row>
    <x:row r="6492" ht="15" customHeight="1">
      <x:c r="A6492" s="112" t="str">
        <x:v>20</x:v>
      </x:c>
      <x:c r="B6492" s="114" t="str">
        <x:v>L13</x:v>
      </x:c>
      <x:c r="C6492" s="114" t="str">
        <x:v>INDAH</x:v>
      </x:c>
      <x:c r="D6492" s="116"/>
    </x:row>
    <x:row r="6493" ht="15" customHeight="1">
      <x:c r="A6493" s="112" t="str">
        <x:v>20</x:v>
      </x:c>
      <x:c r="B6493" s="114" t="str">
        <x:v>B14</x:v>
      </x:c>
      <x:c r="C6493" s="114" t="n">
        <x:v>11</x:v>
      </x:c>
      <x:c r="D6493" s="116"/>
    </x:row>
    <x:row r="6494" ht="15" customHeight="1">
      <x:c r="A6494" s="112" t="str">
        <x:v>20</x:v>
      </x:c>
      <x:c r="B6494" s="114" t="str">
        <x:v>L14</x:v>
      </x:c>
      <x:c r="C6494" s="114" t="str">
        <x:v>INDAH</x:v>
      </x:c>
      <x:c r="D6494" s="116"/>
    </x:row>
    <x:row r="6495" ht="15" customHeight="1">
      <x:c r="A6495" s="112" t="str">
        <x:v>20</x:v>
      </x:c>
      <x:c r="B6495" s="114" t="str">
        <x:v>M14</x:v>
      </x:c>
      <x:c r="C6495" s="114" t="str">
        <x:v>ADIF</x:v>
      </x:c>
      <x:c r="D6495" s="116"/>
    </x:row>
    <x:row r="6496" ht="15" customHeight="1">
      <x:c r="A6496" s="112" t="str">
        <x:v>20</x:v>
      </x:c>
      <x:c r="B6496" s="114" t="str">
        <x:v>B15</x:v>
      </x:c>
      <x:c r="C6496" s="114" t="n">
        <x:v>12</x:v>
      </x:c>
      <x:c r="D6496" s="116"/>
    </x:row>
    <x:row r="6497" ht="15" customHeight="1">
      <x:c r="A6497" s="112" t="str">
        <x:v>20</x:v>
      </x:c>
      <x:c r="B6497" s="114" t="str">
        <x:v>L15</x:v>
      </x:c>
      <x:c r="C6497" s="114" t="str">
        <x:v>INDAH</x:v>
      </x:c>
      <x:c r="D6497" s="116"/>
    </x:row>
    <x:row r="6498" ht="15" customHeight="1">
      <x:c r="A6498" s="112" t="str">
        <x:v>20</x:v>
      </x:c>
      <x:c r="B6498" s="114" t="str">
        <x:v>M15</x:v>
      </x:c>
      <x:c r="C6498" s="114" t="str">
        <x:v>ADIF</x:v>
      </x:c>
      <x:c r="D6498" s="116"/>
    </x:row>
    <x:row r="6499" ht="15" customHeight="1">
      <x:c r="A6499" s="112" t="str">
        <x:v>20</x:v>
      </x:c>
      <x:c r="B6499" s="114" t="str">
        <x:v>B16</x:v>
      </x:c>
      <x:c r="C6499" s="114" t="n">
        <x:v>13</x:v>
      </x:c>
      <x:c r="D6499" s="116"/>
    </x:row>
    <x:row r="6500" ht="15" customHeight="1">
      <x:c r="A6500" s="112" t="str">
        <x:v>20</x:v>
      </x:c>
      <x:c r="B6500" s="114" t="str">
        <x:v>L16</x:v>
      </x:c>
      <x:c r="C6500" s="114" t="str">
        <x:v>AMEL</x:v>
      </x:c>
      <x:c r="D6500" s="116"/>
    </x:row>
    <x:row r="6501" ht="15" customHeight="1">
      <x:c r="A6501" s="112" t="str">
        <x:v>20</x:v>
      </x:c>
      <x:c r="B6501" s="114" t="str">
        <x:v>B17</x:v>
      </x:c>
      <x:c r="C6501" s="114" t="n">
        <x:v>14</x:v>
      </x:c>
      <x:c r="D6501" s="116"/>
    </x:row>
    <x:row r="6502" ht="15" customHeight="1">
      <x:c r="A6502" s="112" t="str">
        <x:v>20</x:v>
      </x:c>
      <x:c r="B6502" s="114" t="str">
        <x:v>L17</x:v>
      </x:c>
      <x:c r="C6502" s="114" t="str">
        <x:v>AMEL</x:v>
      </x:c>
      <x:c r="D6502" s="116"/>
    </x:row>
    <x:row r="6503" ht="15" customHeight="1">
      <x:c r="A6503" s="112" t="str">
        <x:v>20</x:v>
      </x:c>
      <x:c r="B6503" s="114" t="str">
        <x:v>M17</x:v>
      </x:c>
      <x:c r="C6503" s="114" t="str">
        <x:v>SAKA</x:v>
      </x:c>
      <x:c r="D6503" s="116"/>
    </x:row>
    <x:row r="6504" ht="15" customHeight="1">
      <x:c r="A6504" s="112" t="str">
        <x:v>20</x:v>
      </x:c>
      <x:c r="B6504" s="114" t="str">
        <x:v>B18</x:v>
      </x:c>
      <x:c r="C6504" s="114" t="n">
        <x:v>15</x:v>
      </x:c>
      <x:c r="D6504" s="116"/>
    </x:row>
    <x:row r="6505" ht="15" customHeight="1">
      <x:c r="A6505" s="112" t="str">
        <x:v>20</x:v>
      </x:c>
      <x:c r="B6505" s="114" t="str">
        <x:v>L18</x:v>
      </x:c>
      <x:c r="C6505" s="114" t="str">
        <x:v>AMEL</x:v>
      </x:c>
      <x:c r="D6505" s="116"/>
    </x:row>
    <x:row r="6506" ht="15" customHeight="1">
      <x:c r="A6506" s="112" t="str">
        <x:v>20</x:v>
      </x:c>
      <x:c r="B6506" s="114" t="str">
        <x:v>M18</x:v>
      </x:c>
      <x:c r="C6506" s="114" t="str">
        <x:v>SAKA</x:v>
      </x:c>
      <x:c r="D6506" s="116"/>
    </x:row>
    <x:row r="6507" ht="15" customHeight="1">
      <x:c r="A6507" s="112" t="str">
        <x:v>20</x:v>
      </x:c>
      <x:c r="B6507" s="114" t="str">
        <x:v>B19</x:v>
      </x:c>
      <x:c r="C6507" s="114" t="n">
        <x:v>16</x:v>
      </x:c>
      <x:c r="D6507" s="116"/>
    </x:row>
    <x:row r="6508" ht="15" customHeight="1">
      <x:c r="A6508" s="112" t="str">
        <x:v>20</x:v>
      </x:c>
      <x:c r="B6508" s="114" t="str">
        <x:v>L19</x:v>
      </x:c>
      <x:c r="C6508" s="114" t="str">
        <x:v>AMEL</x:v>
      </x:c>
      <x:c r="D6508" s="116"/>
    </x:row>
    <x:row r="6509" ht="15" customHeight="1">
      <x:c r="A6509" s="112" t="str">
        <x:v>20</x:v>
      </x:c>
      <x:c r="B6509" s="114" t="str">
        <x:v>B20</x:v>
      </x:c>
      <x:c r="C6509" s="114" t="n">
        <x:v>17</x:v>
      </x:c>
      <x:c r="D6509" s="116"/>
    </x:row>
    <x:row r="6510" ht="15" customHeight="1">
      <x:c r="A6510" s="112" t="str">
        <x:v>20</x:v>
      </x:c>
      <x:c r="B6510" s="114" t="str">
        <x:v>L20</x:v>
      </x:c>
      <x:c r="C6510" s="114" t="str">
        <x:v>AMEL</x:v>
      </x:c>
      <x:c r="D6510" s="116"/>
    </x:row>
    <x:row r="6511" ht="15" customHeight="1">
      <x:c r="A6511" s="112" t="str">
        <x:v>20</x:v>
      </x:c>
      <x:c r="B6511" s="114" t="str">
        <x:v>B21</x:v>
      </x:c>
      <x:c r="C6511" s="114" t="n">
        <x:v>18</x:v>
      </x:c>
      <x:c r="D6511" s="116"/>
    </x:row>
    <x:row r="6512" ht="15" customHeight="1">
      <x:c r="A6512" s="112" t="str">
        <x:v>20</x:v>
      </x:c>
      <x:c r="B6512" s="114" t="str">
        <x:v>L21</x:v>
      </x:c>
      <x:c r="C6512" s="114" t="str">
        <x:v>AMEL</x:v>
      </x:c>
      <x:c r="D6512" s="116"/>
    </x:row>
    <x:row r="6513" ht="15" customHeight="1">
      <x:c r="A6513" s="112" t="str">
        <x:v>20</x:v>
      </x:c>
      <x:c r="B6513" s="114" t="str">
        <x:v>M21</x:v>
      </x:c>
      <x:c r="C6513" s="114" t="str">
        <x:v>SAKA</x:v>
      </x:c>
      <x:c r="D6513" s="116"/>
    </x:row>
    <x:row r="6514" ht="15" customHeight="1">
      <x:c r="A6514" s="112" t="str">
        <x:v>20</x:v>
      </x:c>
      <x:c r="B6514" s="114" t="str">
        <x:v>B22</x:v>
      </x:c>
      <x:c r="C6514" s="114" t="n">
        <x:v>19</x:v>
      </x:c>
      <x:c r="D6514" s="116"/>
    </x:row>
    <x:row r="6515" ht="15" customHeight="1">
      <x:c r="A6515" s="112" t="str">
        <x:v>20</x:v>
      </x:c>
      <x:c r="B6515" s="114" t="str">
        <x:v>B23</x:v>
      </x:c>
      <x:c r="C6515" s="114" t="n">
        <x:v>20</x:v>
      </x:c>
      <x:c r="D6515" s="116"/>
    </x:row>
    <x:row r="6516" ht="15" customHeight="1">
      <x:c r="A6516" s="112" t="str">
        <x:v>20</x:v>
      </x:c>
      <x:c r="B6516" s="114" t="str">
        <x:v>G24</x:v>
      </x:c>
      <x:c r="C6516" s="114" t="n">
        <x:v>0</x:v>
      </x:c>
      <x:c r="D6516" s="116" t="str">
        <x:v>=SUM(G4:G23)</x:v>
      </x:c>
    </x:row>
    <x:row r="6517" ht="15" customHeight="1">
      <x:c r="A6517" s="112" t="str">
        <x:v>20</x:v>
      </x:c>
      <x:c r="B6517" s="114" t="str">
        <x:v>H24</x:v>
      </x:c>
      <x:c r="C6517" s="114" t="n">
        <x:v>0</x:v>
      </x:c>
      <x:c r="D6517" s="116" t="str">
        <x:v>=SUM(H4:H23)</x:v>
      </x:c>
    </x:row>
    <x:row r="6518" ht="15" customHeight="1">
      <x:c r="A6518" s="112" t="str">
        <x:v>20</x:v>
      </x:c>
      <x:c r="B6518" s="114" t="str">
        <x:v>B27</x:v>
      </x:c>
      <x:c r="C6518" s="114" t="str">
        <x:v>No</x:v>
      </x:c>
      <x:c r="D6518" s="116"/>
    </x:row>
    <x:row r="6519" ht="15" customHeight="1">
      <x:c r="A6519" s="112" t="str">
        <x:v>20</x:v>
      </x:c>
      <x:c r="B6519" s="114" t="str">
        <x:v>C27</x:v>
      </x:c>
      <x:c r="C6519" s="114" t="str">
        <x:v>Keterangan</x:v>
      </x:c>
      <x:c r="D6519" s="116"/>
    </x:row>
    <x:row r="6520" ht="15" customHeight="1">
      <x:c r="A6520" s="112" t="str">
        <x:v>20</x:v>
      </x:c>
      <x:c r="B6520" s="114" t="str">
        <x:v>D27</x:v>
      </x:c>
      <x:c r="C6520" s="114" t="str">
        <x:v>Nominal</x:v>
      </x:c>
      <x:c r="D6520" s="116"/>
    </x:row>
    <x:row r="6521" ht="15" customHeight="1">
      <x:c r="A6521" s="112" t="str">
        <x:v>20</x:v>
      </x:c>
      <x:c r="B6521" s="114" t="str">
        <x:v>N27</x:v>
      </x:c>
      <x:c r="C6521" s="114" t="str">
        <x:v>Shift</x:v>
      </x:c>
      <x:c r="D6521" s="116"/>
    </x:row>
    <x:row r="6522" ht="15" customHeight="1">
      <x:c r="A6522" s="112" t="str">
        <x:v>20</x:v>
      </x:c>
      <x:c r="B6522" s="114" t="str">
        <x:v>O27</x:v>
      </x:c>
      <x:c r="C6522" s="114" t="str">
        <x:v>Nama</x:v>
      </x:c>
      <x:c r="D6522" s="116"/>
    </x:row>
    <x:row r="6523" ht="15" customHeight="1">
      <x:c r="A6523" s="112" t="str">
        <x:v>20</x:v>
      </x:c>
      <x:c r="B6523" s="114" t="str">
        <x:v>B28</x:v>
      </x:c>
      <x:c r="C6523" s="114" t="n">
        <x:v>1</x:v>
      </x:c>
      <x:c r="D6523" s="116"/>
    </x:row>
    <x:row r="6524" ht="15" customHeight="1">
      <x:c r="A6524" s="112" t="str">
        <x:v>20</x:v>
      </x:c>
      <x:c r="B6524" s="114" t="str">
        <x:v>C28</x:v>
      </x:c>
      <x:c r="C6524" s="114" t="str">
        <x:v>Pendapatan Tunai</x:v>
      </x:c>
      <x:c r="D6524" s="116"/>
    </x:row>
    <x:row r="6525" ht="15" customHeight="1">
      <x:c r="A6525" s="112" t="str">
        <x:v>20</x:v>
      </x:c>
      <x:c r="B6525" s="114" t="str">
        <x:v>D28</x:v>
      </x:c>
      <x:c r="C6525" s="114" t="n">
        <x:v>0</x:v>
      </x:c>
      <x:c r="D6525" s="116" t="str">
        <x:v>=SUM(G24)</x:v>
      </x:c>
    </x:row>
    <x:row r="6526" ht="15" customHeight="1">
      <x:c r="A6526" s="112" t="str">
        <x:v>20</x:v>
      </x:c>
      <x:c r="B6526" s="114" t="str">
        <x:v>N28</x:v>
      </x:c>
      <x:c r="C6526" s="114" t="str">
        <x:v>Admin 1</x:v>
      </x:c>
      <x:c r="D6526" s="116"/>
    </x:row>
    <x:row r="6527" ht="15" customHeight="1">
      <x:c r="A6527" s="112" t="str">
        <x:v>20</x:v>
      </x:c>
      <x:c r="B6527" s="114" t="str">
        <x:v>B29</x:v>
      </x:c>
      <x:c r="C6527" s="114" t="n">
        <x:v>2</x:v>
      </x:c>
      <x:c r="D6527" s="116"/>
    </x:row>
    <x:row r="6528" ht="15" customHeight="1">
      <x:c r="A6528" s="112" t="str">
        <x:v>20</x:v>
      </x:c>
      <x:c r="B6528" s="114" t="str">
        <x:v>N29</x:v>
      </x:c>
      <x:c r="C6528" s="114" t="str">
        <x:v>Admin 2</x:v>
      </x:c>
      <x:c r="D6528" s="116"/>
    </x:row>
    <x:row r="6529" ht="15" customHeight="1">
      <x:c r="A6529" s="112" t="str">
        <x:v>20</x:v>
      </x:c>
      <x:c r="B6529" s="114" t="str">
        <x:v>B30</x:v>
      </x:c>
      <x:c r="C6529" s="114" t="n">
        <x:v>3</x:v>
      </x:c>
      <x:c r="D6529" s="116"/>
    </x:row>
    <x:row r="6530" ht="15" customHeight="1">
      <x:c r="A6530" s="112" t="str">
        <x:v>20</x:v>
      </x:c>
      <x:c r="B6530" s="114" t="str">
        <x:v>N30</x:v>
      </x:c>
      <x:c r="C6530" s="114" t="str">
        <x:v>Fotografer 1</x:v>
      </x:c>
      <x:c r="D6530" s="116"/>
    </x:row>
    <x:row r="6531" ht="15" customHeight="1">
      <x:c r="A6531" s="112" t="str">
        <x:v>20</x:v>
      </x:c>
      <x:c r="B6531" s="114" t="str">
        <x:v>B31</x:v>
      </x:c>
      <x:c r="C6531" s="114" t="n">
        <x:v>4</x:v>
      </x:c>
      <x:c r="D6531" s="116"/>
    </x:row>
    <x:row r="6532" ht="15" customHeight="1">
      <x:c r="A6532" s="112" t="str">
        <x:v>20</x:v>
      </x:c>
      <x:c r="B6532" s="114" t="str">
        <x:v>N31</x:v>
      </x:c>
      <x:c r="C6532" s="114" t="str">
        <x:v>Fotografer 2</x:v>
      </x:c>
      <x:c r="D6532" s="116"/>
    </x:row>
    <x:row r="6533" ht="15" customHeight="1">
      <x:c r="A6533" s="112" t="str">
        <x:v>20</x:v>
      </x:c>
      <x:c r="B6533" s="114" t="str">
        <x:v>B32</x:v>
      </x:c>
      <x:c r="C6533" s="114" t="n">
        <x:v>5</x:v>
      </x:c>
      <x:c r="D6533" s="116"/>
    </x:row>
    <x:row r="6534" ht="15" customHeight="1">
      <x:c r="A6534" s="112" t="str">
        <x:v>20</x:v>
      </x:c>
      <x:c r="B6534" s="114" t="str">
        <x:v>B33</x:v>
      </x:c>
      <x:c r="C6534" s="114" t="n">
        <x:v>6</x:v>
      </x:c>
      <x:c r="D6534" s="116"/>
    </x:row>
    <x:row r="6535" ht="15" customHeight="1">
      <x:c r="A6535" s="112" t="str">
        <x:v>20</x:v>
      </x:c>
      <x:c r="B6535" s="114" t="str">
        <x:v>K33</x:v>
      </x:c>
      <x:c r="C6535" s="114" t="str">
        <x:v>KPI HARIAN | SKALA 1-5</x:v>
      </x:c>
      <x:c r="D6535" s="116"/>
    </x:row>
    <x:row r="6536" ht="15" customHeight="1">
      <x:c r="A6536" s="112" t="str">
        <x:v>20</x:v>
      </x:c>
      <x:c r="B6536" s="114" t="str">
        <x:v>B34</x:v>
      </x:c>
      <x:c r="C6536" s="114" t="n">
        <x:v>7</x:v>
      </x:c>
      <x:c r="D6536" s="116"/>
    </x:row>
    <x:row r="6537" ht="15" customHeight="1">
      <x:c r="A6537" s="112" t="str">
        <x:v>20</x:v>
      </x:c>
      <x:c r="B6537" s="114" t="str">
        <x:v>K34</x:v>
      </x:c>
      <x:c r="C6537" s="114" t="str">
        <x:v>Nama</x:v>
      </x:c>
      <x:c r="D6537" s="116"/>
    </x:row>
    <x:row r="6538" ht="15" customHeight="1">
      <x:c r="A6538" s="112" t="str">
        <x:v>20</x:v>
      </x:c>
      <x:c r="B6538" s="114" t="str">
        <x:v>L34</x:v>
      </x:c>
      <x:c r="C6538" s="114" t="str">
        <x:v>Disiplin</x:v>
      </x:c>
      <x:c r="D6538" s="116"/>
    </x:row>
    <x:row r="6539" ht="15" customHeight="1">
      <x:c r="A6539" s="112" t="str">
        <x:v>20</x:v>
      </x:c>
      <x:c r="B6539" s="114" t="str">
        <x:v>M34</x:v>
      </x:c>
      <x:c r="C6539" s="114" t="str">
        <x:v>Akurasi</x:v>
      </x:c>
      <x:c r="D6539" s="116"/>
    </x:row>
    <x:row r="6540" ht="15" customHeight="1">
      <x:c r="A6540" s="112" t="str">
        <x:v>20</x:v>
      </x:c>
      <x:c r="B6540" s="114" t="str">
        <x:v>N34</x:v>
      </x:c>
      <x:c r="C6540" s="114" t="str">
        <x:v>SOP</x:v>
      </x:c>
      <x:c r="D6540" s="116"/>
    </x:row>
    <x:row r="6541" ht="15" customHeight="1">
      <x:c r="A6541" s="112" t="str">
        <x:v>20</x:v>
      </x:c>
      <x:c r="B6541" s="114" t="str">
        <x:v>O34</x:v>
      </x:c>
      <x:c r="C6541" s="114" t="str">
        <x:v>Client</x:v>
      </x:c>
      <x:c r="D6541" s="116"/>
    </x:row>
    <x:row r="6542" ht="15" customHeight="1">
      <x:c r="A6542" s="112" t="str">
        <x:v>20</x:v>
      </x:c>
      <x:c r="B6542" s="114" t="str">
        <x:v>P34</x:v>
      </x:c>
      <x:c r="C6542" s="114" t="str">
        <x:v>Produktivitas</x:v>
      </x:c>
      <x:c r="D6542" s="116"/>
    </x:row>
    <x:row r="6543" ht="15" customHeight="1">
      <x:c r="A6543" s="112" t="str">
        <x:v>20</x:v>
      </x:c>
      <x:c r="B6543" s="114" t="str">
        <x:v>AC34</x:v>
      </x:c>
      <x:c r="C6543" s="114" t="str">
        <x:v>KPI Score Helper</x:v>
      </x:c>
      <x:c r="D6543" s="116"/>
    </x:row>
    <x:row r="6544" ht="15" customHeight="1">
      <x:c r="A6544" s="112" t="str">
        <x:v>20</x:v>
      </x:c>
      <x:c r="B6544" s="114" t="str">
        <x:v>AD34</x:v>
      </x:c>
      <x:c r="C6544" s="114" t="str">
        <x:v>Status Helper</x:v>
      </x:c>
      <x:c r="D6544" s="116"/>
    </x:row>
    <x:row r="6545" ht="15" customHeight="1">
      <x:c r="A6545" s="112" t="str">
        <x:v>20</x:v>
      </x:c>
      <x:c r="B6545" s="114" t="str">
        <x:v>AE34</x:v>
      </x:c>
      <x:c r="C6545" s="114" t="str">
        <x:v>Role Helper</x:v>
      </x:c>
      <x:c r="D6545" s="116"/>
    </x:row>
    <x:row r="6546" ht="15" customHeight="1">
      <x:c r="A6546" s="112" t="str">
        <x:v>20</x:v>
      </x:c>
      <x:c r="B6546" s="114" t="str">
        <x:v>AF34</x:v>
      </x:c>
      <x:c r="C6546" s="114" t="str">
        <x:v>Evaluated Flag</x:v>
      </x:c>
      <x:c r="D6546" s="116"/>
    </x:row>
    <x:row r="6547" ht="15" customHeight="1">
      <x:c r="A6547" s="112" t="str">
        <x:v>20</x:v>
      </x:c>
      <x:c r="B6547" s="114" t="str">
        <x:v>AG34</x:v>
      </x:c>
      <x:c r="C6547" s="114" t="str">
        <x:v>Effective Name</x:v>
      </x:c>
      <x:c r="D6547" s="116"/>
    </x:row>
    <x:row r="6548" ht="15" customHeight="1">
      <x:c r="A6548" s="112" t="str">
        <x:v>20</x:v>
      </x:c>
      <x:c r="B6548" s="114" t="str">
        <x:v>B35</x:v>
      </x:c>
      <x:c r="C6548" s="114" t="n">
        <x:v>8</x:v>
      </x:c>
      <x:c r="D6548" s="116"/>
    </x:row>
    <x:row r="6549" ht="15" customHeight="1">
      <x:c r="A6549" s="112" t="str">
        <x:v>20</x:v>
      </x:c>
      <x:c r="B6549" s="114" t="str">
        <x:v>K35</x:v>
      </x:c>
      <x:c r="C6549" s="114"/>
      <x:c r="D6549" s="116" t="str">
        <x:v>=IF(O28="","",O28)</x:v>
      </x:c>
    </x:row>
    <x:row r="6550" ht="15" customHeight="1">
      <x:c r="A6550" s="112" t="str">
        <x:v>20</x:v>
      </x:c>
      <x:c r="B6550" s="114" t="str">
        <x:v>AC35</x:v>
      </x:c>
      <x:c r="C6550" s="114"/>
      <x:c r="D6550" s="116" t="str">
        <x:v>=IF(AG35="","",IF(COUNT(L35:P35)&lt;5,"",L35/5*20+M35/5*25+N35/5*25+O35/5*15+P35/5*15))</x:v>
      </x:c>
    </x:row>
    <x:row r="6551" ht="15" customHeight="1">
      <x:c r="A6551" s="112" t="str">
        <x:v>20</x:v>
      </x:c>
      <x:c r="B6551" s="114" t="str">
        <x:v>AD35</x:v>
      </x:c>
      <x:c r="C6551" s="114"/>
      <x:c r="D6551" s="116" t="str">
        <x:v>=IF(AC35="","",IF(AC35&gt;=90,"Sangat Baik",IF(AC35&gt;=80,"Baik",IF(AC35&gt;=70,"Coaching","Underperform"))))</x:v>
      </x:c>
    </x:row>
    <x:row r="6552" ht="15" customHeight="1">
      <x:c r="A6552" s="112" t="str">
        <x:v>20</x:v>
      </x:c>
      <x:c r="B6552" s="114" t="str">
        <x:v>AE35</x:v>
      </x:c>
      <x:c r="C6552" s="114"/>
      <x:c r="D6552" s="116" t="str">
        <x:v>=IF(AG35="","",IF(OR(AG35="INDAH",AG35="ADDEL",AG35="AMEL",AG35="PENTIL",AG35="JIJANG"),"Admin/CS","Fotografer"))</x:v>
      </x:c>
    </x:row>
    <x:row r="6553" ht="15" customHeight="1">
      <x:c r="A6553" s="112" t="str">
        <x:v>20</x:v>
      </x:c>
      <x:c r="B6553" s="114" t="str">
        <x:v>AF35</x:v>
      </x:c>
      <x:c r="C6553" s="114"/>
      <x:c r="D6553" s="116" t="str">
        <x:v>=IF(OR(AG35="",COUNT(L35:P35)&lt;5),"",1)</x:v>
      </x:c>
    </x:row>
    <x:row r="6554" ht="15" customHeight="1">
      <x:c r="A6554" s="112" t="str">
        <x:v>20</x:v>
      </x:c>
      <x:c r="B6554" s="114" t="str">
        <x:v>AG35</x:v>
      </x:c>
      <x:c r="C6554" s="114"/>
      <x:c r="D6554" s="116" t="str">
        <x:v>=IFERROR(K35,"")</x:v>
      </x:c>
    </x:row>
    <x:row r="6555" ht="15" customHeight="1">
      <x:c r="A6555" s="112" t="str">
        <x:v>20</x:v>
      </x:c>
      <x:c r="B6555" s="114" t="str">
        <x:v>B36</x:v>
      </x:c>
      <x:c r="C6555" s="114" t="n">
        <x:v>9</x:v>
      </x:c>
      <x:c r="D6555" s="116"/>
    </x:row>
    <x:row r="6556" ht="15" customHeight="1">
      <x:c r="A6556" s="112" t="str">
        <x:v>20</x:v>
      </x:c>
      <x:c r="B6556" s="114" t="str">
        <x:v>K36</x:v>
      </x:c>
      <x:c r="C6556" s="114"/>
      <x:c r="D6556" s="116" t="str">
        <x:v>=IF(O29="","",O29)</x:v>
      </x:c>
    </x:row>
    <x:row r="6557" ht="15" customHeight="1">
      <x:c r="A6557" s="112" t="str">
        <x:v>20</x:v>
      </x:c>
      <x:c r="B6557" s="114" t="str">
        <x:v>AC36</x:v>
      </x:c>
      <x:c r="C6557" s="114"/>
      <x:c r="D6557" s="116" t="str">
        <x:v>=IF(AG36="","",IF(COUNT(L36:P36)&lt;5,"",L36/5*20+M36/5*25+N36/5*25+O36/5*15+P36/5*15))</x:v>
      </x:c>
    </x:row>
    <x:row r="6558" ht="15" customHeight="1">
      <x:c r="A6558" s="112" t="str">
        <x:v>20</x:v>
      </x:c>
      <x:c r="B6558" s="114" t="str">
        <x:v>AD36</x:v>
      </x:c>
      <x:c r="C6558" s="114"/>
      <x:c r="D6558" s="116" t="str">
        <x:v>=IF(AC36="","",IF(AC36&gt;=90,"Sangat Baik",IF(AC36&gt;=80,"Baik",IF(AC36&gt;=70,"Coaching","Underperform"))))</x:v>
      </x:c>
    </x:row>
    <x:row r="6559" ht="15" customHeight="1">
      <x:c r="A6559" s="112" t="str">
        <x:v>20</x:v>
      </x:c>
      <x:c r="B6559" s="114" t="str">
        <x:v>AE36</x:v>
      </x:c>
      <x:c r="C6559" s="114"/>
      <x:c r="D6559" s="116" t="str">
        <x:v>=IF(AG36="","",IF(OR(AG36="INDAH",AG36="ADDEL",AG36="AMEL",AG36="PENTIL",AG36="JIJANG"),"Admin/CS","Fotografer"))</x:v>
      </x:c>
    </x:row>
    <x:row r="6560" ht="15" customHeight="1">
      <x:c r="A6560" s="112" t="str">
        <x:v>20</x:v>
      </x:c>
      <x:c r="B6560" s="114" t="str">
        <x:v>AF36</x:v>
      </x:c>
      <x:c r="C6560" s="114"/>
      <x:c r="D6560" s="116" t="str">
        <x:v>=IF(OR(AG36="",COUNT(L36:P36)&lt;5),"",1)</x:v>
      </x:c>
    </x:row>
    <x:row r="6561" ht="15" customHeight="1">
      <x:c r="A6561" s="112" t="str">
        <x:v>20</x:v>
      </x:c>
      <x:c r="B6561" s="114" t="str">
        <x:v>AG36</x:v>
      </x:c>
      <x:c r="C6561" s="114"/>
      <x:c r="D6561" s="116" t="str">
        <x:v>=IFERROR(K36,"")</x:v>
      </x:c>
    </x:row>
    <x:row r="6562" ht="15" customHeight="1">
      <x:c r="A6562" s="112" t="str">
        <x:v>20</x:v>
      </x:c>
      <x:c r="B6562" s="114" t="str">
        <x:v>B37</x:v>
      </x:c>
      <x:c r="C6562" s="114" t="n">
        <x:v>10</x:v>
      </x:c>
      <x:c r="D6562" s="116"/>
    </x:row>
    <x:row r="6563" ht="15" customHeight="1">
      <x:c r="A6563" s="112" t="str">
        <x:v>20</x:v>
      </x:c>
      <x:c r="B6563" s="114" t="str">
        <x:v>K37</x:v>
      </x:c>
      <x:c r="C6563" s="114"/>
      <x:c r="D6563" s="116" t="str">
        <x:v>=IF(O30="","",O30)</x:v>
      </x:c>
    </x:row>
    <x:row r="6564" ht="15" customHeight="1">
      <x:c r="A6564" s="112" t="str">
        <x:v>20</x:v>
      </x:c>
      <x:c r="B6564" s="114" t="str">
        <x:v>AC37</x:v>
      </x:c>
      <x:c r="C6564" s="114"/>
      <x:c r="D6564" s="116" t="str">
        <x:v>=IF(AG37="","",IF(COUNT(L37:P37)&lt;5,"",L37/5*20+M37/5*25+N37/5*25+O37/5*15+P37/5*15))</x:v>
      </x:c>
    </x:row>
    <x:row r="6565" ht="15" customHeight="1">
      <x:c r="A6565" s="112" t="str">
        <x:v>20</x:v>
      </x:c>
      <x:c r="B6565" s="114" t="str">
        <x:v>AD37</x:v>
      </x:c>
      <x:c r="C6565" s="114"/>
      <x:c r="D6565" s="116" t="str">
        <x:v>=IF(AC37="","",IF(AC37&gt;=90,"Sangat Baik",IF(AC37&gt;=80,"Baik",IF(AC37&gt;=70,"Coaching","Underperform"))))</x:v>
      </x:c>
    </x:row>
    <x:row r="6566" ht="15" customHeight="1">
      <x:c r="A6566" s="112" t="str">
        <x:v>20</x:v>
      </x:c>
      <x:c r="B6566" s="114" t="str">
        <x:v>AE37</x:v>
      </x:c>
      <x:c r="C6566" s="114"/>
      <x:c r="D6566" s="116" t="str">
        <x:v>=IF(AG37="","",IF(OR(AG37="INDAH",AG37="ADDEL",AG37="AMEL",AG37="PENTIL",AG37="JIJANG"),"Admin/CS","Fotografer"))</x:v>
      </x:c>
    </x:row>
    <x:row r="6567" ht="15" customHeight="1">
      <x:c r="A6567" s="112" t="str">
        <x:v>20</x:v>
      </x:c>
      <x:c r="B6567" s="114" t="str">
        <x:v>AF37</x:v>
      </x:c>
      <x:c r="C6567" s="114"/>
      <x:c r="D6567" s="116" t="str">
        <x:v>=IF(OR(AG37="",COUNT(L37:P37)&lt;5),"",1)</x:v>
      </x:c>
    </x:row>
    <x:row r="6568" ht="15" customHeight="1">
      <x:c r="A6568" s="112" t="str">
        <x:v>20</x:v>
      </x:c>
      <x:c r="B6568" s="114" t="str">
        <x:v>AG37</x:v>
      </x:c>
      <x:c r="C6568" s="114"/>
      <x:c r="D6568" s="116" t="str">
        <x:v>=IFERROR(K37,"")</x:v>
      </x:c>
    </x:row>
    <x:row r="6569" ht="15" customHeight="1">
      <x:c r="A6569" s="112" t="str">
        <x:v>20</x:v>
      </x:c>
      <x:c r="B6569" s="114" t="str">
        <x:v>B38</x:v>
      </x:c>
      <x:c r="C6569" s="114" t="n">
        <x:v>11</x:v>
      </x:c>
      <x:c r="D6569" s="116"/>
    </x:row>
    <x:row r="6570" ht="15" customHeight="1">
      <x:c r="A6570" s="112" t="str">
        <x:v>20</x:v>
      </x:c>
      <x:c r="B6570" s="114" t="str">
        <x:v>K38</x:v>
      </x:c>
      <x:c r="C6570" s="114"/>
      <x:c r="D6570" s="116" t="str">
        <x:v>=IF(O31="","",O31)</x:v>
      </x:c>
    </x:row>
    <x:row r="6571" ht="15" customHeight="1">
      <x:c r="A6571" s="112" t="str">
        <x:v>20</x:v>
      </x:c>
      <x:c r="B6571" s="114" t="str">
        <x:v>AC38</x:v>
      </x:c>
      <x:c r="C6571" s="114"/>
      <x:c r="D6571" s="116" t="str">
        <x:v>=IF(AG38="","",IF(COUNT(L38:P38)&lt;5,"",L38/5*20+M38/5*25+N38/5*25+O38/5*15+P38/5*15))</x:v>
      </x:c>
    </x:row>
    <x:row r="6572" ht="15" customHeight="1">
      <x:c r="A6572" s="112" t="str">
        <x:v>20</x:v>
      </x:c>
      <x:c r="B6572" s="114" t="str">
        <x:v>AD38</x:v>
      </x:c>
      <x:c r="C6572" s="114"/>
      <x:c r="D6572" s="116" t="str">
        <x:v>=IF(AC38="","",IF(AC38&gt;=90,"Sangat Baik",IF(AC38&gt;=80,"Baik",IF(AC38&gt;=70,"Coaching","Underperform"))))</x:v>
      </x:c>
    </x:row>
    <x:row r="6573" ht="15" customHeight="1">
      <x:c r="A6573" s="112" t="str">
        <x:v>20</x:v>
      </x:c>
      <x:c r="B6573" s="114" t="str">
        <x:v>AE38</x:v>
      </x:c>
      <x:c r="C6573" s="114"/>
      <x:c r="D6573" s="116" t="str">
        <x:v>=IF(AG38="","",IF(OR(AG38="INDAH",AG38="ADDEL",AG38="AMEL",AG38="PENTIL",AG38="JIJANG"),"Admin/CS","Fotografer"))</x:v>
      </x:c>
    </x:row>
    <x:row r="6574" ht="15" customHeight="1">
      <x:c r="A6574" s="112" t="str">
        <x:v>20</x:v>
      </x:c>
      <x:c r="B6574" s="114" t="str">
        <x:v>AF38</x:v>
      </x:c>
      <x:c r="C6574" s="114"/>
      <x:c r="D6574" s="116" t="str">
        <x:v>=IF(OR(AG38="",COUNT(L38:P38)&lt;5),"",1)</x:v>
      </x:c>
    </x:row>
    <x:row r="6575" ht="15" customHeight="1">
      <x:c r="A6575" s="112" t="str">
        <x:v>20</x:v>
      </x:c>
      <x:c r="B6575" s="114" t="str">
        <x:v>AG38</x:v>
      </x:c>
      <x:c r="C6575" s="114"/>
      <x:c r="D6575" s="116" t="str">
        <x:v>=IFERROR(K38,"")</x:v>
      </x:c>
    </x:row>
    <x:row r="6576" ht="15" customHeight="1">
      <x:c r="A6576" s="112" t="str">
        <x:v>20</x:v>
      </x:c>
      <x:c r="B6576" s="114" t="str">
        <x:v>D39</x:v>
      </x:c>
      <x:c r="C6576" s="114" t="n">
        <x:v>0</x:v>
      </x:c>
      <x:c r="D6576" s="116" t="str">
        <x:v>=SUM(D28:D38)</x:v>
      </x:c>
    </x:row>
    <x:row r="6577" ht="15" customHeight="1">
      <x:c r="A6577" s="112" t="str">
        <x:v>20</x:v>
      </x:c>
      <x:c r="B6577" s="114" t="str">
        <x:v>AC39</x:v>
      </x:c>
      <x:c r="C6577" s="114"/>
      <x:c r="D6577" s="116" t="str">
        <x:v>=IF(AG39="","",IF(COUNT(L39:P39)&lt;5,"",L39/5*20+M39/5*25+N39/5*25+O39/5*15+P39/5*15))</x:v>
      </x:c>
    </x:row>
    <x:row r="6578" ht="15" customHeight="1">
      <x:c r="A6578" s="112" t="str">
        <x:v>20</x:v>
      </x:c>
      <x:c r="B6578" s="114" t="str">
        <x:v>AD39</x:v>
      </x:c>
      <x:c r="C6578" s="114"/>
      <x:c r="D6578" s="116" t="str">
        <x:v>=IF(AC39="","",IF(AC39&gt;=90,"Sangat Baik",IF(AC39&gt;=80,"Baik",IF(AC39&gt;=70,"Coaching","Underperform"))))</x:v>
      </x:c>
    </x:row>
    <x:row r="6579" ht="15" customHeight="1">
      <x:c r="A6579" s="112" t="str">
        <x:v>20</x:v>
      </x:c>
      <x:c r="B6579" s="114" t="str">
        <x:v>AE39</x:v>
      </x:c>
      <x:c r="C6579" s="114"/>
      <x:c r="D6579" s="116" t="str">
        <x:v>=IF(AG39="","",IF(OR(AG39="INDAH",AG39="ADDEL",AG39="AMEL",AG39="PENTIL",AG39="JIJANG"),"Admin/CS","Fotografer"))</x:v>
      </x:c>
    </x:row>
    <x:row r="6580" ht="15" customHeight="1">
      <x:c r="A6580" s="112" t="str">
        <x:v>20</x:v>
      </x:c>
      <x:c r="B6580" s="114" t="str">
        <x:v>AF39</x:v>
      </x:c>
      <x:c r="C6580" s="114"/>
      <x:c r="D6580" s="116" t="str">
        <x:v>=IF(OR(AG39="",COUNT(L39:P39)&lt;5),"",1)</x:v>
      </x:c>
    </x:row>
    <x:row r="6581" ht="15" customHeight="1">
      <x:c r="A6581" s="112" t="str">
        <x:v>20</x:v>
      </x:c>
      <x:c r="B6581" s="114" t="str">
        <x:v>AG39</x:v>
      </x:c>
      <x:c r="C6581" s="114"/>
      <x:c r="D6581" s="116" t="str">
        <x:v>=IFERROR(K39,"")</x:v>
      </x:c>
    </x:row>
    <x:row r="6582" ht="15" customHeight="1">
      <x:c r="A6582" s="112" t="str">
        <x:v>20</x:v>
      </x:c>
      <x:c r="B6582" s="114" t="str">
        <x:v>AC40</x:v>
      </x:c>
      <x:c r="C6582" s="114"/>
      <x:c r="D6582" s="116" t="str">
        <x:v>=IF(AG40="","",IF(COUNT(L40:P40)&lt;5,"",L40/5*20+M40/5*25+N40/5*25+O40/5*15+P40/5*15))</x:v>
      </x:c>
    </x:row>
    <x:row r="6583" ht="15" customHeight="1">
      <x:c r="A6583" s="112" t="str">
        <x:v>20</x:v>
      </x:c>
      <x:c r="B6583" s="114" t="str">
        <x:v>AD40</x:v>
      </x:c>
      <x:c r="C6583" s="114"/>
      <x:c r="D6583" s="116" t="str">
        <x:v>=IF(AC40="","",IF(AC40&gt;=90,"Sangat Baik",IF(AC40&gt;=80,"Baik",IF(AC40&gt;=70,"Coaching","Underperform"))))</x:v>
      </x:c>
    </x:row>
    <x:row r="6584" ht="15" customHeight="1">
      <x:c r="A6584" s="112" t="str">
        <x:v>20</x:v>
      </x:c>
      <x:c r="B6584" s="114" t="str">
        <x:v>AE40</x:v>
      </x:c>
      <x:c r="C6584" s="114"/>
      <x:c r="D6584" s="116" t="str">
        <x:v>=IF(AG40="","",IF(OR(AG40="INDAH",AG40="ADDEL",AG40="AMEL",AG40="PENTIL",AG40="JIJANG"),"Admin/CS","Fotografer"))</x:v>
      </x:c>
    </x:row>
    <x:row r="6585" ht="15" customHeight="1">
      <x:c r="A6585" s="112" t="str">
        <x:v>20</x:v>
      </x:c>
      <x:c r="B6585" s="114" t="str">
        <x:v>AF40</x:v>
      </x:c>
      <x:c r="C6585" s="114"/>
      <x:c r="D6585" s="116" t="str">
        <x:v>=IF(OR(AG40="",COUNT(L40:P40)&lt;5),"",1)</x:v>
      </x:c>
    </x:row>
    <x:row r="6586" ht="15" customHeight="1">
      <x:c r="A6586" s="112" t="str">
        <x:v>20</x:v>
      </x:c>
      <x:c r="B6586" s="114" t="str">
        <x:v>AG40</x:v>
      </x:c>
      <x:c r="C6586" s="114"/>
      <x:c r="D6586" s="116" t="str">
        <x:v>=IFERROR(K40,"")</x:v>
      </x:c>
    </x:row>
    <x:row r="6587" ht="15" customHeight="1">
      <x:c r="A6587" s="112" t="str">
        <x:v>20</x:v>
      </x:c>
      <x:c r="B6587" s="114" t="str">
        <x:v>K41</x:v>
      </x:c>
      <x:c r="C6587" s="114" t="str">
        <x:v>Skala: 1 Sangat Kurang | 2 Kurang | 3 Cukup | 4 Baik | 5 Sangat Baik | Jika Nama kosong, 4 baris pertama otomatis mengikuti urutan Shift</x:v>
      </x:c>
      <x:c r="D6587" s="116"/>
    </x:row>
    <x:row r="6588" ht="15" customHeight="1">
      <x:c r="A6588" s="112" t="str">
        <x:v>20</x:v>
      </x:c>
      <x:c r="B6588" s="114" t="str">
        <x:v>K43</x:v>
      </x:c>
      <x:c r="C6588" s="114" t="str">
        <x:v>ADMIN FOLLOW-UP</x:v>
      </x:c>
      <x:c r="D6588" s="116"/>
    </x:row>
    <x:row r="6589" ht="15" customHeight="1">
      <x:c r="A6589" s="112" t="str">
        <x:v>20</x:v>
      </x:c>
      <x:c r="B6589" s="114" t="str">
        <x:v>K44</x:v>
      </x:c>
      <x:c r="C6589" s="114" t="str">
        <x:v>Admin</x:v>
      </x:c>
      <x:c r="D6589" s="116"/>
    </x:row>
    <x:row r="6590" ht="15" customHeight="1">
      <x:c r="A6590" s="112" t="str">
        <x:v>20</x:v>
      </x:c>
      <x:c r="B6590" s="114" t="str">
        <x:v>L44</x:v>
      </x:c>
      <x:c r="C6590" s="114" t="str">
        <x:v>Saving Contact</x:v>
      </x:c>
      <x:c r="D6590" s="116"/>
    </x:row>
    <x:row r="6591" ht="15" customHeight="1">
      <x:c r="A6591" s="112" t="str">
        <x:v>20</x:v>
      </x:c>
      <x:c r="B6591" s="114" t="str">
        <x:v>M44</x:v>
      </x:c>
      <x:c r="C6591" s="114" t="str">
        <x:v>Reminder</x:v>
      </x:c>
      <x:c r="D6591" s="116"/>
    </x:row>
    <x:row r="6592" ht="15" customHeight="1">
      <x:c r="A6592" s="112" t="str">
        <x:v>20</x:v>
      </x:c>
      <x:c r="B6592" s="114" t="str">
        <x:v>N44</x:v>
      </x:c>
      <x:c r="C6592" s="114" t="str">
        <x:v>Direct RO</x:v>
      </x:c>
      <x:c r="D6592" s="116"/>
    </x:row>
    <x:row r="6593" ht="15" customHeight="1">
      <x:c r="A6593" s="112" t="str">
        <x:v>20</x:v>
      </x:c>
      <x:c r="B6593" s="114" t="str">
        <x:v>K45</x:v>
      </x:c>
      <x:c r="C6593" s="114"/>
      <x:c r="D6593" s="116" t="str">
        <x:v>=IF(O28="","",O28)</x:v>
      </x:c>
    </x:row>
    <x:row r="6594" ht="15" customHeight="1">
      <x:c r="A6594" s="112" t="str">
        <x:v>20</x:v>
      </x:c>
      <x:c r="B6594" s="114" t="str">
        <x:v>K46</x:v>
      </x:c>
      <x:c r="C6594" s="114"/>
      <x:c r="D6594" s="116" t="str">
        <x:v>=IF(O29="","",O29)</x:v>
      </x:c>
    </x:row>
    <x:row r="6595" ht="15" customHeight="1">
      <x:c r="A6595" s="112" t="str">
        <x:v>20</x:v>
      </x:c>
      <x:c r="B6595" s="114" t="str">
        <x:v>K48</x:v>
      </x:c>
      <x:c r="C6595" s="114" t="str">
        <x:v>TODAY | LEADS &amp; TRANSAKSI</x:v>
      </x:c>
      <x:c r="D6595" s="116"/>
    </x:row>
    <x:row r="6596" ht="15" customHeight="1">
      <x:c r="A6596" s="112" t="str">
        <x:v>20</x:v>
      </x:c>
      <x:c r="B6596" s="114" t="str">
        <x:v>K49</x:v>
      </x:c>
      <x:c r="C6596" s="114" t="str">
        <x:v>Leads</x:v>
      </x:c>
      <x:c r="D6596" s="116"/>
    </x:row>
    <x:row r="6597" ht="15" customHeight="1">
      <x:c r="A6597" s="112" t="str">
        <x:v>20</x:v>
      </x:c>
      <x:c r="B6597" s="114" t="str">
        <x:v>K50</x:v>
      </x:c>
      <x:c r="C6597" s="114" t="str">
        <x:v>Total DP</x:v>
      </x:c>
      <x:c r="D6597" s="116"/>
    </x:row>
    <x:row r="6598" ht="15" customHeight="1">
      <x:c r="A6598" s="112" t="str">
        <x:v>20</x:v>
      </x:c>
      <x:c r="B6598" s="114" t="str">
        <x:v>M50</x:v>
      </x:c>
      <x:c r="C6598" s="114" t="n">
        <x:v>0</x:v>
      </x:c>
      <x:c r="D6598" s="116" t="str">
        <x:v>=COUNTIF($I$4:$I$26,"DP")</x:v>
      </x:c>
    </x:row>
    <x:row r="6599" ht="15" customHeight="1">
      <x:c r="A6599" s="112" t="str">
        <x:v>20</x:v>
      </x:c>
      <x:c r="B6599" s="114" t="str">
        <x:v>K51</x:v>
      </x:c>
      <x:c r="C6599" s="114" t="str">
        <x:v>Sesi Foto</x:v>
      </x:c>
      <x:c r="D6599" s="116"/>
    </x:row>
    <x:row r="6600" ht="15" customHeight="1">
      <x:c r="A6600" s="112" t="str">
        <x:v>20</x:v>
      </x:c>
      <x:c r="B6600" s="114" t="str">
        <x:v>M51</x:v>
      </x:c>
      <x:c r="C6600" s="114" t="n">
        <x:v>0</x:v>
      </x:c>
      <x:c r="D6600" s="116" t="str">
        <x:v>=COUNTIFS($I$4:$I$26,"&lt;&gt;DP",$I$4:$I$26,"&lt;&gt;")</x:v>
      </x:c>
    </x:row>
    <x:row r="6601" ht="15" customHeight="1">
      <x:c r="A6601" s="112" t="str">
        <x:v>20</x:v>
      </x:c>
      <x:c r="B6601" s="114" t="str">
        <x:v>K52</x:v>
      </x:c>
      <x:c r="C6601" s="114" t="str">
        <x:v>Jumlah Transaksi Harian</x:v>
      </x:c>
      <x:c r="D6601" s="116"/>
    </x:row>
    <x:row r="6602" ht="15" customHeight="1">
      <x:c r="A6602" s="112" t="str">
        <x:v>20</x:v>
      </x:c>
      <x:c r="B6602" s="114" t="str">
        <x:v>M52</x:v>
      </x:c>
      <x:c r="C6602" s="114" t="n">
        <x:v>0</x:v>
      </x:c>
      <x:c r="D6602" s="116" t="str">
        <x:v>=M50+M51</x:v>
      </x:c>
    </x:row>
    <x:row r="6603" ht="15" customHeight="1">
      <x:c r="A6603" s="112" t="str">
        <x:v>20</x:v>
      </x:c>
      <x:c r="B6603" s="114" t="str">
        <x:v>K53</x:v>
      </x:c>
      <x:c r="C6603" s="114" t="str">
        <x:v>Conversion Rate</x:v>
      </x:c>
      <x:c r="D6603" s="116"/>
    </x:row>
    <x:row r="6604" ht="15" customHeight="1">
      <x:c r="A6604" s="112" t="str">
        <x:v>20</x:v>
      </x:c>
      <x:c r="B6604" s="114" t="str">
        <x:v>M53</x:v>
      </x:c>
      <x:c r="C6604" s="114"/>
      <x:c r="D6604" s="116" t="str">
        <x:v>=IF(OR(M49="",M49=0),"",M50/M49)</x:v>
      </x:c>
    </x:row>
    <x:row r="6605" ht="15" customHeight="1">
      <x:c r="A6605" s="112" t="str">
        <x:v>21</x:v>
      </x:c>
      <x:c r="B6605" s="114" t="str">
        <x:v>B2</x:v>
      </x:c>
      <x:c r="C6605" s="114" t="str">
        <x:v>No</x:v>
      </x:c>
      <x:c r="D6605" s="116"/>
    </x:row>
    <x:row r="6606" ht="15" customHeight="1">
      <x:c r="A6606" s="112" t="str">
        <x:v>21</x:v>
      </x:c>
      <x:c r="B6606" s="114" t="str">
        <x:v>C2</x:v>
      </x:c>
      <x:c r="C6606" s="114" t="str">
        <x:v>Nama</x:v>
      </x:c>
      <x:c r="D6606" s="116"/>
    </x:row>
    <x:row r="6607" ht="15" customHeight="1">
      <x:c r="A6607" s="112" t="str">
        <x:v>21</x:v>
      </x:c>
      <x:c r="B6607" s="114" t="str">
        <x:v>D2</x:v>
      </x:c>
      <x:c r="C6607" s="114" t="str">
        <x:v>Paket</x:v>
      </x:c>
      <x:c r="D6607" s="116"/>
    </x:row>
    <x:row r="6608" ht="15" customHeight="1">
      <x:c r="A6608" s="112" t="str">
        <x:v>21</x:v>
      </x:c>
      <x:c r="B6608" s="114" t="str">
        <x:v>E2</x:v>
      </x:c>
      <x:c r="C6608" s="114" t="str">
        <x:v>Q</x:v>
      </x:c>
      <x:c r="D6608" s="116"/>
    </x:row>
    <x:row r="6609" ht="15" customHeight="1">
      <x:c r="A6609" s="112" t="str">
        <x:v>21</x:v>
      </x:c>
      <x:c r="B6609" s="114" t="str">
        <x:v>F2</x:v>
      </x:c>
      <x:c r="C6609" s="114" t="str">
        <x:v>Tanggal Foto</x:v>
      </x:c>
      <x:c r="D6609" s="116"/>
    </x:row>
    <x:row r="6610" ht="15" customHeight="1">
      <x:c r="A6610" s="112" t="str">
        <x:v>21</x:v>
      </x:c>
      <x:c r="B6610" s="114" t="str">
        <x:v>G2</x:v>
      </x:c>
      <x:c r="C6610" s="114" t="str">
        <x:v>Pemasukan</x:v>
      </x:c>
      <x:c r="D6610" s="116"/>
    </x:row>
    <x:row r="6611" ht="15" customHeight="1">
      <x:c r="A6611" s="112" t="str">
        <x:v>21</x:v>
      </x:c>
      <x:c r="B6611" s="114" t="str">
        <x:v>I2</x:v>
      </x:c>
      <x:c r="C6611" s="114" t="str">
        <x:v>Keterangan</x:v>
      </x:c>
      <x:c r="D6611" s="116"/>
    </x:row>
    <x:row r="6612" ht="15" customHeight="1">
      <x:c r="A6612" s="112" t="str">
        <x:v>21</x:v>
      </x:c>
      <x:c r="B6612" s="114" t="str">
        <x:v>L2</x:v>
      </x:c>
      <x:c r="C6612" s="114" t="str">
        <x:v>Admin</x:v>
      </x:c>
      <x:c r="D6612" s="116"/>
    </x:row>
    <x:row r="6613" ht="15" customHeight="1">
      <x:c r="A6613" s="112" t="str">
        <x:v>21</x:v>
      </x:c>
      <x:c r="B6613" s="114" t="str">
        <x:v>M2</x:v>
      </x:c>
      <x:c r="C6613" s="114" t="str">
        <x:v>Fotogarfer</x:v>
      </x:c>
      <x:c r="D6613" s="116"/>
    </x:row>
    <x:row r="6614" ht="15" customHeight="1">
      <x:c r="A6614" s="112" t="str">
        <x:v>21</x:v>
      </x:c>
      <x:c r="B6614" s="114" t="str">
        <x:v>N2</x:v>
      </x:c>
      <x:c r="C6614" s="114" t="str">
        <x:v>Post Prod</x:v>
      </x:c>
      <x:c r="D6614" s="116"/>
    </x:row>
    <x:row r="6615" ht="15" customHeight="1">
      <x:c r="A6615" s="112" t="str">
        <x:v>21</x:v>
      </x:c>
      <x:c r="B6615" s="114" t="str">
        <x:v>G3</x:v>
      </x:c>
      <x:c r="C6615" s="114" t="str">
        <x:v>Cash</x:v>
      </x:c>
      <x:c r="D6615" s="116"/>
    </x:row>
    <x:row r="6616" ht="15" customHeight="1">
      <x:c r="A6616" s="112" t="str">
        <x:v>21</x:v>
      </x:c>
      <x:c r="B6616" s="114" t="str">
        <x:v>H3</x:v>
      </x:c>
      <x:c r="C6616" s="114" t="str">
        <x:v>Transfer</x:v>
      </x:c>
      <x:c r="D6616" s="116"/>
    </x:row>
    <x:row r="6617" ht="15" customHeight="1">
      <x:c r="A6617" s="112" t="str">
        <x:v>21</x:v>
      </x:c>
      <x:c r="B6617" s="114" t="str">
        <x:v>I3</x:v>
      </x:c>
      <x:c r="C6617" s="114" t="str">
        <x:v>Pembayaran</x:v>
      </x:c>
      <x:c r="D6617" s="116"/>
    </x:row>
    <x:row r="6618" ht="15" customHeight="1">
      <x:c r="A6618" s="112" t="str">
        <x:v>21</x:v>
      </x:c>
      <x:c r="B6618" s="114" t="str">
        <x:v>J3</x:v>
      </x:c>
      <x:c r="C6618" s="114" t="str">
        <x:v>All File</x:v>
      </x:c>
      <x:c r="D6618" s="116"/>
    </x:row>
    <x:row r="6619" ht="15" customHeight="1">
      <x:c r="A6619" s="112" t="str">
        <x:v>21</x:v>
      </x:c>
      <x:c r="B6619" s="114" t="str">
        <x:v>K3</x:v>
      </x:c>
      <x:c r="C6619" s="114" t="str">
        <x:v>File Edit </x:v>
      </x:c>
      <x:c r="D6619" s="116"/>
    </x:row>
    <x:row r="6620" ht="15" customHeight="1">
      <x:c r="A6620" s="112" t="str">
        <x:v>21</x:v>
      </x:c>
      <x:c r="B6620" s="114" t="str">
        <x:v>N3</x:v>
      </x:c>
      <x:c r="C6620" s="114" t="str">
        <x:v>Editan/FG</x:v>
      </x:c>
      <x:c r="D6620" s="116"/>
    </x:row>
    <x:row r="6621" ht="15" customHeight="1">
      <x:c r="A6621" s="112" t="str">
        <x:v>21</x:v>
      </x:c>
      <x:c r="B6621" s="114" t="str">
        <x:v>O3</x:v>
      </x:c>
      <x:c r="C6621" s="114" t="str">
        <x:v>Cetakan/Fame</x:v>
      </x:c>
      <x:c r="D6621" s="116"/>
    </x:row>
    <x:row r="6622" ht="15" customHeight="1">
      <x:c r="A6622" s="112" t="str">
        <x:v>21</x:v>
      </x:c>
      <x:c r="B6622" s="114" t="str">
        <x:v>P3</x:v>
      </x:c>
      <x:c r="C6622" s="114" t="str">
        <x:v>Diambil/Date</x:v>
      </x:c>
      <x:c r="D6622" s="116"/>
    </x:row>
    <x:row r="6623" ht="15" customHeight="1">
      <x:c r="A6623" s="112" t="str">
        <x:v>21</x:v>
      </x:c>
      <x:c r="B6623" s="114" t="str">
        <x:v>B4</x:v>
      </x:c>
      <x:c r="C6623" s="114" t="n">
        <x:v>1</x:v>
      </x:c>
      <x:c r="D6623" s="116"/>
    </x:row>
    <x:row r="6624" ht="15" customHeight="1">
      <x:c r="A6624" s="112" t="str">
        <x:v>21</x:v>
      </x:c>
      <x:c r="B6624" s="114" t="str">
        <x:v>B5</x:v>
      </x:c>
      <x:c r="C6624" s="114" t="n">
        <x:v>2</x:v>
      </x:c>
      <x:c r="D6624" s="116"/>
    </x:row>
    <x:row r="6625" ht="15" customHeight="1">
      <x:c r="A6625" s="112" t="str">
        <x:v>21</x:v>
      </x:c>
      <x:c r="B6625" s="114" t="str">
        <x:v>B6</x:v>
      </x:c>
      <x:c r="C6625" s="114" t="n">
        <x:v>3</x:v>
      </x:c>
      <x:c r="D6625" s="116"/>
    </x:row>
    <x:row r="6626" ht="15" customHeight="1">
      <x:c r="A6626" s="112" t="str">
        <x:v>21</x:v>
      </x:c>
      <x:c r="B6626" s="114" t="str">
        <x:v>B7</x:v>
      </x:c>
      <x:c r="C6626" s="114" t="n">
        <x:v>4</x:v>
      </x:c>
      <x:c r="D6626" s="116"/>
    </x:row>
    <x:row r="6627" ht="15" customHeight="1">
      <x:c r="A6627" s="112" t="str">
        <x:v>21</x:v>
      </x:c>
      <x:c r="B6627" s="114" t="str">
        <x:v>B8</x:v>
      </x:c>
      <x:c r="C6627" s="114" t="n">
        <x:v>5</x:v>
      </x:c>
      <x:c r="D6627" s="116"/>
    </x:row>
    <x:row r="6628" ht="15" customHeight="1">
      <x:c r="A6628" s="112" t="str">
        <x:v>21</x:v>
      </x:c>
      <x:c r="B6628" s="114" t="str">
        <x:v>B9</x:v>
      </x:c>
      <x:c r="C6628" s="114" t="n">
        <x:v>6</x:v>
      </x:c>
      <x:c r="D6628" s="116"/>
    </x:row>
    <x:row r="6629" ht="15" customHeight="1">
      <x:c r="A6629" s="112" t="str">
        <x:v>21</x:v>
      </x:c>
      <x:c r="B6629" s="114" t="str">
        <x:v>B10</x:v>
      </x:c>
      <x:c r="C6629" s="114" t="n">
        <x:v>7</x:v>
      </x:c>
      <x:c r="D6629" s="116"/>
    </x:row>
    <x:row r="6630" ht="15" customHeight="1">
      <x:c r="A6630" s="112" t="str">
        <x:v>21</x:v>
      </x:c>
      <x:c r="B6630" s="114" t="str">
        <x:v>B11</x:v>
      </x:c>
      <x:c r="C6630" s="114" t="n">
        <x:v>8</x:v>
      </x:c>
      <x:c r="D6630" s="116"/>
    </x:row>
    <x:row r="6631" ht="15" customHeight="1">
      <x:c r="A6631" s="112" t="str">
        <x:v>21</x:v>
      </x:c>
      <x:c r="B6631" s="114" t="str">
        <x:v>B12</x:v>
      </x:c>
      <x:c r="C6631" s="114" t="n">
        <x:v>9</x:v>
      </x:c>
      <x:c r="D6631" s="116"/>
    </x:row>
    <x:row r="6632" ht="15" customHeight="1">
      <x:c r="A6632" s="112" t="str">
        <x:v>21</x:v>
      </x:c>
      <x:c r="B6632" s="114" t="str">
        <x:v>B13</x:v>
      </x:c>
      <x:c r="C6632" s="114" t="n">
        <x:v>10</x:v>
      </x:c>
      <x:c r="D6632" s="116"/>
    </x:row>
    <x:row r="6633" ht="15" customHeight="1">
      <x:c r="A6633" s="112" t="str">
        <x:v>21</x:v>
      </x:c>
      <x:c r="B6633" s="114" t="str">
        <x:v>B14</x:v>
      </x:c>
      <x:c r="C6633" s="114" t="n">
        <x:v>11</x:v>
      </x:c>
      <x:c r="D6633" s="116"/>
    </x:row>
    <x:row r="6634" ht="15" customHeight="1">
      <x:c r="A6634" s="112" t="str">
        <x:v>21</x:v>
      </x:c>
      <x:c r="B6634" s="114" t="str">
        <x:v>B15</x:v>
      </x:c>
      <x:c r="C6634" s="114" t="n">
        <x:v>12</x:v>
      </x:c>
      <x:c r="D6634" s="116"/>
    </x:row>
    <x:row r="6635" ht="15" customHeight="1">
      <x:c r="A6635" s="112" t="str">
        <x:v>21</x:v>
      </x:c>
      <x:c r="B6635" s="114" t="str">
        <x:v>B16</x:v>
      </x:c>
      <x:c r="C6635" s="114" t="n">
        <x:v>13</x:v>
      </x:c>
      <x:c r="D6635" s="116"/>
    </x:row>
    <x:row r="6636" ht="15" customHeight="1">
      <x:c r="A6636" s="112" t="str">
        <x:v>21</x:v>
      </x:c>
      <x:c r="B6636" s="114" t="str">
        <x:v>B17</x:v>
      </x:c>
      <x:c r="C6636" s="114" t="n">
        <x:v>14</x:v>
      </x:c>
      <x:c r="D6636" s="116"/>
    </x:row>
    <x:row r="6637" ht="15" customHeight="1">
      <x:c r="A6637" s="112" t="str">
        <x:v>21</x:v>
      </x:c>
      <x:c r="B6637" s="114" t="str">
        <x:v>B18</x:v>
      </x:c>
      <x:c r="C6637" s="114" t="n">
        <x:v>15</x:v>
      </x:c>
      <x:c r="D6637" s="116"/>
    </x:row>
    <x:row r="6638" ht="15" customHeight="1">
      <x:c r="A6638" s="112" t="str">
        <x:v>21</x:v>
      </x:c>
      <x:c r="B6638" s="114" t="str">
        <x:v>G19</x:v>
      </x:c>
      <x:c r="C6638" s="114" t="n">
        <x:v>0</x:v>
      </x:c>
      <x:c r="D6638" s="116" t="str">
        <x:v>=SUM(G4:G18)</x:v>
      </x:c>
    </x:row>
    <x:row r="6639" ht="15" customHeight="1">
      <x:c r="A6639" s="112" t="str">
        <x:v>21</x:v>
      </x:c>
      <x:c r="B6639" s="114" t="str">
        <x:v>H19</x:v>
      </x:c>
      <x:c r="C6639" s="114" t="n">
        <x:v>0</x:v>
      </x:c>
      <x:c r="D6639" s="116" t="str">
        <x:v>=SUM(H4:H18)</x:v>
      </x:c>
    </x:row>
    <x:row r="6640" ht="15" customHeight="1">
      <x:c r="A6640" s="112" t="str">
        <x:v>21</x:v>
      </x:c>
      <x:c r="B6640" s="114" t="str">
        <x:v>B22</x:v>
      </x:c>
      <x:c r="C6640" s="114" t="str">
        <x:v>No</x:v>
      </x:c>
      <x:c r="D6640" s="116"/>
    </x:row>
    <x:row r="6641" ht="15" customHeight="1">
      <x:c r="A6641" s="112" t="str">
        <x:v>21</x:v>
      </x:c>
      <x:c r="B6641" s="114" t="str">
        <x:v>C22</x:v>
      </x:c>
      <x:c r="C6641" s="114" t="str">
        <x:v>Keterangan</x:v>
      </x:c>
      <x:c r="D6641" s="116"/>
    </x:row>
    <x:row r="6642" ht="15" customHeight="1">
      <x:c r="A6642" s="112" t="str">
        <x:v>21</x:v>
      </x:c>
      <x:c r="B6642" s="114" t="str">
        <x:v>D22</x:v>
      </x:c>
      <x:c r="C6642" s="114" t="str">
        <x:v>Nominal</x:v>
      </x:c>
      <x:c r="D6642" s="116"/>
    </x:row>
    <x:row r="6643" ht="15" customHeight="1">
      <x:c r="A6643" s="112" t="str">
        <x:v>21</x:v>
      </x:c>
      <x:c r="B6643" s="114" t="str">
        <x:v>N22</x:v>
      </x:c>
      <x:c r="C6643" s="114" t="str">
        <x:v>Shift</x:v>
      </x:c>
      <x:c r="D6643" s="116"/>
    </x:row>
    <x:row r="6644" ht="15" customHeight="1">
      <x:c r="A6644" s="112" t="str">
        <x:v>21</x:v>
      </x:c>
      <x:c r="B6644" s="114" t="str">
        <x:v>O22</x:v>
      </x:c>
      <x:c r="C6644" s="114" t="str">
        <x:v>Nama</x:v>
      </x:c>
      <x:c r="D6644" s="116"/>
    </x:row>
    <x:row r="6645" ht="15" customHeight="1">
      <x:c r="A6645" s="112" t="str">
        <x:v>21</x:v>
      </x:c>
      <x:c r="B6645" s="114" t="str">
        <x:v>B23</x:v>
      </x:c>
      <x:c r="C6645" s="114" t="n">
        <x:v>1</x:v>
      </x:c>
      <x:c r="D6645" s="116"/>
    </x:row>
    <x:row r="6646" ht="15" customHeight="1">
      <x:c r="A6646" s="112" t="str">
        <x:v>21</x:v>
      </x:c>
      <x:c r="B6646" s="114" t="str">
        <x:v>C23</x:v>
      </x:c>
      <x:c r="C6646" s="114" t="str">
        <x:v>Pendapatan Tunai</x:v>
      </x:c>
      <x:c r="D6646" s="116"/>
    </x:row>
    <x:row r="6647" ht="15" customHeight="1">
      <x:c r="A6647" s="112" t="str">
        <x:v>21</x:v>
      </x:c>
      <x:c r="B6647" s="114" t="str">
        <x:v>D23</x:v>
      </x:c>
      <x:c r="C6647" s="114" t="n">
        <x:v>0</x:v>
      </x:c>
      <x:c r="D6647" s="116" t="str">
        <x:v>=SUM(G19)</x:v>
      </x:c>
    </x:row>
    <x:row r="6648" ht="15" customHeight="1">
      <x:c r="A6648" s="112" t="str">
        <x:v>21</x:v>
      </x:c>
      <x:c r="B6648" s="114" t="str">
        <x:v>N23</x:v>
      </x:c>
      <x:c r="C6648" s="114" t="str">
        <x:v>Admin 1</x:v>
      </x:c>
      <x:c r="D6648" s="116"/>
    </x:row>
    <x:row r="6649" ht="15" customHeight="1">
      <x:c r="A6649" s="112" t="str">
        <x:v>21</x:v>
      </x:c>
      <x:c r="B6649" s="114" t="str">
        <x:v>B24</x:v>
      </x:c>
      <x:c r="C6649" s="114" t="n">
        <x:v>2</x:v>
      </x:c>
      <x:c r="D6649" s="116"/>
    </x:row>
    <x:row r="6650" ht="15" customHeight="1">
      <x:c r="A6650" s="112" t="str">
        <x:v>21</x:v>
      </x:c>
      <x:c r="B6650" s="114" t="str">
        <x:v>N24</x:v>
      </x:c>
      <x:c r="C6650" s="114" t="str">
        <x:v>Admin 2</x:v>
      </x:c>
      <x:c r="D6650" s="116"/>
    </x:row>
    <x:row r="6651" ht="15" customHeight="1">
      <x:c r="A6651" s="112" t="str">
        <x:v>21</x:v>
      </x:c>
      <x:c r="B6651" s="114" t="str">
        <x:v>B25</x:v>
      </x:c>
      <x:c r="C6651" s="114" t="n">
        <x:v>3</x:v>
      </x:c>
      <x:c r="D6651" s="116"/>
    </x:row>
    <x:row r="6652" ht="15" customHeight="1">
      <x:c r="A6652" s="112" t="str">
        <x:v>21</x:v>
      </x:c>
      <x:c r="B6652" s="114" t="str">
        <x:v>N25</x:v>
      </x:c>
      <x:c r="C6652" s="114" t="str">
        <x:v>Fotografer 1</x:v>
      </x:c>
      <x:c r="D6652" s="116"/>
    </x:row>
    <x:row r="6653" ht="15" customHeight="1">
      <x:c r="A6653" s="112" t="str">
        <x:v>21</x:v>
      </x:c>
      <x:c r="B6653" s="114" t="str">
        <x:v>B26</x:v>
      </x:c>
      <x:c r="C6653" s="114" t="n">
        <x:v>4</x:v>
      </x:c>
      <x:c r="D6653" s="116"/>
    </x:row>
    <x:row r="6654" ht="15" customHeight="1">
      <x:c r="A6654" s="112" t="str">
        <x:v>21</x:v>
      </x:c>
      <x:c r="B6654" s="114" t="str">
        <x:v>N26</x:v>
      </x:c>
      <x:c r="C6654" s="114" t="str">
        <x:v>Fotografer 2</x:v>
      </x:c>
      <x:c r="D6654" s="116"/>
    </x:row>
    <x:row r="6655" ht="15" customHeight="1">
      <x:c r="A6655" s="112" t="str">
        <x:v>21</x:v>
      </x:c>
      <x:c r="B6655" s="114" t="str">
        <x:v>B27</x:v>
      </x:c>
      <x:c r="C6655" s="114" t="n">
        <x:v>5</x:v>
      </x:c>
      <x:c r="D6655" s="116"/>
    </x:row>
    <x:row r="6656" ht="15" customHeight="1">
      <x:c r="A6656" s="112" t="str">
        <x:v>21</x:v>
      </x:c>
      <x:c r="B6656" s="114" t="str">
        <x:v>B28</x:v>
      </x:c>
      <x:c r="C6656" s="114" t="n">
        <x:v>6</x:v>
      </x:c>
      <x:c r="D6656" s="116"/>
    </x:row>
    <x:row r="6657" ht="15" customHeight="1">
      <x:c r="A6657" s="112" t="str">
        <x:v>21</x:v>
      </x:c>
      <x:c r="B6657" s="114" t="str">
        <x:v>K28</x:v>
      </x:c>
      <x:c r="C6657" s="114" t="str">
        <x:v>KPI HARIAN | SKALA 1-5</x:v>
      </x:c>
      <x:c r="D6657" s="116"/>
    </x:row>
    <x:row r="6658" ht="15" customHeight="1">
      <x:c r="A6658" s="112" t="str">
        <x:v>21</x:v>
      </x:c>
      <x:c r="B6658" s="114" t="str">
        <x:v>B29</x:v>
      </x:c>
      <x:c r="C6658" s="114" t="n">
        <x:v>7</x:v>
      </x:c>
      <x:c r="D6658" s="116"/>
    </x:row>
    <x:row r="6659" ht="15" customHeight="1">
      <x:c r="A6659" s="112" t="str">
        <x:v>21</x:v>
      </x:c>
      <x:c r="B6659" s="114" t="str">
        <x:v>K29</x:v>
      </x:c>
      <x:c r="C6659" s="114" t="str">
        <x:v>Nama</x:v>
      </x:c>
      <x:c r="D6659" s="116"/>
    </x:row>
    <x:row r="6660" ht="15" customHeight="1">
      <x:c r="A6660" s="112" t="str">
        <x:v>21</x:v>
      </x:c>
      <x:c r="B6660" s="114" t="str">
        <x:v>L29</x:v>
      </x:c>
      <x:c r="C6660" s="114" t="str">
        <x:v>Disiplin</x:v>
      </x:c>
      <x:c r="D6660" s="116"/>
    </x:row>
    <x:row r="6661" ht="15" customHeight="1">
      <x:c r="A6661" s="112" t="str">
        <x:v>21</x:v>
      </x:c>
      <x:c r="B6661" s="114" t="str">
        <x:v>M29</x:v>
      </x:c>
      <x:c r="C6661" s="114" t="str">
        <x:v>Akurasi</x:v>
      </x:c>
      <x:c r="D6661" s="116"/>
    </x:row>
    <x:row r="6662" ht="15" customHeight="1">
      <x:c r="A6662" s="112" t="str">
        <x:v>21</x:v>
      </x:c>
      <x:c r="B6662" s="114" t="str">
        <x:v>N29</x:v>
      </x:c>
      <x:c r="C6662" s="114" t="str">
        <x:v>SOP</x:v>
      </x:c>
      <x:c r="D6662" s="116"/>
    </x:row>
    <x:row r="6663" ht="15" customHeight="1">
      <x:c r="A6663" s="112" t="str">
        <x:v>21</x:v>
      </x:c>
      <x:c r="B6663" s="114" t="str">
        <x:v>O29</x:v>
      </x:c>
      <x:c r="C6663" s="114" t="str">
        <x:v>Client</x:v>
      </x:c>
      <x:c r="D6663" s="116"/>
    </x:row>
    <x:row r="6664" ht="15" customHeight="1">
      <x:c r="A6664" s="112" t="str">
        <x:v>21</x:v>
      </x:c>
      <x:c r="B6664" s="114" t="str">
        <x:v>P29</x:v>
      </x:c>
      <x:c r="C6664" s="114" t="str">
        <x:v>Produktivitas</x:v>
      </x:c>
      <x:c r="D6664" s="116"/>
    </x:row>
    <x:row r="6665" ht="15" customHeight="1">
      <x:c r="A6665" s="112" t="str">
        <x:v>21</x:v>
      </x:c>
      <x:c r="B6665" s="114" t="str">
        <x:v>AC29</x:v>
      </x:c>
      <x:c r="C6665" s="114" t="str">
        <x:v>KPI Score Helper</x:v>
      </x:c>
      <x:c r="D6665" s="116"/>
    </x:row>
    <x:row r="6666" ht="15" customHeight="1">
      <x:c r="A6666" s="112" t="str">
        <x:v>21</x:v>
      </x:c>
      <x:c r="B6666" s="114" t="str">
        <x:v>AD29</x:v>
      </x:c>
      <x:c r="C6666" s="114" t="str">
        <x:v>Status Helper</x:v>
      </x:c>
      <x:c r="D6666" s="116"/>
    </x:row>
    <x:row r="6667" ht="15" customHeight="1">
      <x:c r="A6667" s="112" t="str">
        <x:v>21</x:v>
      </x:c>
      <x:c r="B6667" s="114" t="str">
        <x:v>AE29</x:v>
      </x:c>
      <x:c r="C6667" s="114" t="str">
        <x:v>Role Helper</x:v>
      </x:c>
      <x:c r="D6667" s="116"/>
    </x:row>
    <x:row r="6668" ht="15" customHeight="1">
      <x:c r="A6668" s="112" t="str">
        <x:v>21</x:v>
      </x:c>
      <x:c r="B6668" s="114" t="str">
        <x:v>AF29</x:v>
      </x:c>
      <x:c r="C6668" s="114" t="str">
        <x:v>Evaluated Flag</x:v>
      </x:c>
      <x:c r="D6668" s="116"/>
    </x:row>
    <x:row r="6669" ht="15" customHeight="1">
      <x:c r="A6669" s="112" t="str">
        <x:v>21</x:v>
      </x:c>
      <x:c r="B6669" s="114" t="str">
        <x:v>AG29</x:v>
      </x:c>
      <x:c r="C6669" s="114" t="str">
        <x:v>Effective Name</x:v>
      </x:c>
      <x:c r="D6669" s="116"/>
    </x:row>
    <x:row r="6670" ht="15" customHeight="1">
      <x:c r="A6670" s="112" t="str">
        <x:v>21</x:v>
      </x:c>
      <x:c r="B6670" s="114" t="str">
        <x:v>B30</x:v>
      </x:c>
      <x:c r="C6670" s="114" t="n">
        <x:v>8</x:v>
      </x:c>
      <x:c r="D6670" s="116"/>
    </x:row>
    <x:row r="6671" ht="15" customHeight="1">
      <x:c r="A6671" s="112" t="str">
        <x:v>21</x:v>
      </x:c>
      <x:c r="B6671" s="114" t="str">
        <x:v>K30</x:v>
      </x:c>
      <x:c r="C6671" s="114"/>
      <x:c r="D6671" s="116" t="str">
        <x:v>=IF(O23="","",O23)</x:v>
      </x:c>
    </x:row>
    <x:row r="6672" ht="15" customHeight="1">
      <x:c r="A6672" s="112" t="str">
        <x:v>21</x:v>
      </x:c>
      <x:c r="B6672" s="114" t="str">
        <x:v>AC30</x:v>
      </x:c>
      <x:c r="C6672" s="114"/>
      <x:c r="D6672" s="116" t="str">
        <x:v>=IF(AG30="","",IF(COUNT(L30:P30)&lt;5,"",L30/5*20+M30/5*25+N30/5*25+O30/5*15+P30/5*15))</x:v>
      </x:c>
    </x:row>
    <x:row r="6673" ht="15" customHeight="1">
      <x:c r="A6673" s="112" t="str">
        <x:v>21</x:v>
      </x:c>
      <x:c r="B6673" s="114" t="str">
        <x:v>AD30</x:v>
      </x:c>
      <x:c r="C6673" s="114"/>
      <x:c r="D6673" s="116" t="str">
        <x:v>=IF(AC30="","",IF(AC30&gt;=90,"Sangat Baik",IF(AC30&gt;=80,"Baik",IF(AC30&gt;=70,"Coaching","Underperform"))))</x:v>
      </x:c>
    </x:row>
    <x:row r="6674" ht="15" customHeight="1">
      <x:c r="A6674" s="112" t="str">
        <x:v>21</x:v>
      </x:c>
      <x:c r="B6674" s="114" t="str">
        <x:v>AE30</x:v>
      </x:c>
      <x:c r="C6674" s="114"/>
      <x:c r="D6674" s="116" t="str">
        <x:v>=IF(AG30="","",IF(OR(AG30="INDAH",AG30="ADDEL",AG30="AMEL",AG30="PENTIL",AG30="JIJANG"),"Admin/CS","Fotografer"))</x:v>
      </x:c>
    </x:row>
    <x:row r="6675" ht="15" customHeight="1">
      <x:c r="A6675" s="112" t="str">
        <x:v>21</x:v>
      </x:c>
      <x:c r="B6675" s="114" t="str">
        <x:v>AF30</x:v>
      </x:c>
      <x:c r="C6675" s="114"/>
      <x:c r="D6675" s="116" t="str">
        <x:v>=IF(OR(AG30="",COUNT(L30:P30)&lt;5),"",1)</x:v>
      </x:c>
    </x:row>
    <x:row r="6676" ht="15" customHeight="1">
      <x:c r="A6676" s="112" t="str">
        <x:v>21</x:v>
      </x:c>
      <x:c r="B6676" s="114" t="str">
        <x:v>AG30</x:v>
      </x:c>
      <x:c r="C6676" s="114"/>
      <x:c r="D6676" s="116" t="str">
        <x:v>=IFERROR(K30,"")</x:v>
      </x:c>
    </x:row>
    <x:row r="6677" ht="15" customHeight="1">
      <x:c r="A6677" s="112" t="str">
        <x:v>21</x:v>
      </x:c>
      <x:c r="B6677" s="114" t="str">
        <x:v>B31</x:v>
      </x:c>
      <x:c r="C6677" s="114" t="n">
        <x:v>9</x:v>
      </x:c>
      <x:c r="D6677" s="116"/>
    </x:row>
    <x:row r="6678" ht="15" customHeight="1">
      <x:c r="A6678" s="112" t="str">
        <x:v>21</x:v>
      </x:c>
      <x:c r="B6678" s="114" t="str">
        <x:v>K31</x:v>
      </x:c>
      <x:c r="C6678" s="114"/>
      <x:c r="D6678" s="116" t="str">
        <x:v>=IF(O24="","",O24)</x:v>
      </x:c>
    </x:row>
    <x:row r="6679" ht="15" customHeight="1">
      <x:c r="A6679" s="112" t="str">
        <x:v>21</x:v>
      </x:c>
      <x:c r="B6679" s="114" t="str">
        <x:v>AC31</x:v>
      </x:c>
      <x:c r="C6679" s="114"/>
      <x:c r="D6679" s="116" t="str">
        <x:v>=IF(AG31="","",IF(COUNT(L31:P31)&lt;5,"",L31/5*20+M31/5*25+N31/5*25+O31/5*15+P31/5*15))</x:v>
      </x:c>
    </x:row>
    <x:row r="6680" ht="15" customHeight="1">
      <x:c r="A6680" s="112" t="str">
        <x:v>21</x:v>
      </x:c>
      <x:c r="B6680" s="114" t="str">
        <x:v>AD31</x:v>
      </x:c>
      <x:c r="C6680" s="114"/>
      <x:c r="D6680" s="116" t="str">
        <x:v>=IF(AC31="","",IF(AC31&gt;=90,"Sangat Baik",IF(AC31&gt;=80,"Baik",IF(AC31&gt;=70,"Coaching","Underperform"))))</x:v>
      </x:c>
    </x:row>
    <x:row r="6681" ht="15" customHeight="1">
      <x:c r="A6681" s="112" t="str">
        <x:v>21</x:v>
      </x:c>
      <x:c r="B6681" s="114" t="str">
        <x:v>AE31</x:v>
      </x:c>
      <x:c r="C6681" s="114"/>
      <x:c r="D6681" s="116" t="str">
        <x:v>=IF(AG31="","",IF(OR(AG31="INDAH",AG31="ADDEL",AG31="AMEL",AG31="PENTIL",AG31="JIJANG"),"Admin/CS","Fotografer"))</x:v>
      </x:c>
    </x:row>
    <x:row r="6682" ht="15" customHeight="1">
      <x:c r="A6682" s="112" t="str">
        <x:v>21</x:v>
      </x:c>
      <x:c r="B6682" s="114" t="str">
        <x:v>AF31</x:v>
      </x:c>
      <x:c r="C6682" s="114"/>
      <x:c r="D6682" s="116" t="str">
        <x:v>=IF(OR(AG31="",COUNT(L31:P31)&lt;5),"",1)</x:v>
      </x:c>
    </x:row>
    <x:row r="6683" ht="15" customHeight="1">
      <x:c r="A6683" s="112" t="str">
        <x:v>21</x:v>
      </x:c>
      <x:c r="B6683" s="114" t="str">
        <x:v>AG31</x:v>
      </x:c>
      <x:c r="C6683" s="114"/>
      <x:c r="D6683" s="116" t="str">
        <x:v>=IFERROR(K31,"")</x:v>
      </x:c>
    </x:row>
    <x:row r="6684" ht="15" customHeight="1">
      <x:c r="A6684" s="112" t="str">
        <x:v>21</x:v>
      </x:c>
      <x:c r="B6684" s="114" t="str">
        <x:v>B32</x:v>
      </x:c>
      <x:c r="C6684" s="114" t="n">
        <x:v>10</x:v>
      </x:c>
      <x:c r="D6684" s="116"/>
    </x:row>
    <x:row r="6685" ht="15" customHeight="1">
      <x:c r="A6685" s="112" t="str">
        <x:v>21</x:v>
      </x:c>
      <x:c r="B6685" s="114" t="str">
        <x:v>K32</x:v>
      </x:c>
      <x:c r="C6685" s="114"/>
      <x:c r="D6685" s="116" t="str">
        <x:v>=IF(O25="","",O25)</x:v>
      </x:c>
    </x:row>
    <x:row r="6686" ht="15" customHeight="1">
      <x:c r="A6686" s="112" t="str">
        <x:v>21</x:v>
      </x:c>
      <x:c r="B6686" s="114" t="str">
        <x:v>AC32</x:v>
      </x:c>
      <x:c r="C6686" s="114"/>
      <x:c r="D6686" s="116" t="str">
        <x:v>=IF(AG32="","",IF(COUNT(L32:P32)&lt;5,"",L32/5*20+M32/5*25+N32/5*25+O32/5*15+P32/5*15))</x:v>
      </x:c>
    </x:row>
    <x:row r="6687" ht="15" customHeight="1">
      <x:c r="A6687" s="112" t="str">
        <x:v>21</x:v>
      </x:c>
      <x:c r="B6687" s="114" t="str">
        <x:v>AD32</x:v>
      </x:c>
      <x:c r="C6687" s="114"/>
      <x:c r="D6687" s="116" t="str">
        <x:v>=IF(AC32="","",IF(AC32&gt;=90,"Sangat Baik",IF(AC32&gt;=80,"Baik",IF(AC32&gt;=70,"Coaching","Underperform"))))</x:v>
      </x:c>
    </x:row>
    <x:row r="6688" ht="15" customHeight="1">
      <x:c r="A6688" s="112" t="str">
        <x:v>21</x:v>
      </x:c>
      <x:c r="B6688" s="114" t="str">
        <x:v>AE32</x:v>
      </x:c>
      <x:c r="C6688" s="114"/>
      <x:c r="D6688" s="116" t="str">
        <x:v>=IF(AG32="","",IF(OR(AG32="INDAH",AG32="ADDEL",AG32="AMEL",AG32="PENTIL",AG32="JIJANG"),"Admin/CS","Fotografer"))</x:v>
      </x:c>
    </x:row>
    <x:row r="6689" ht="15" customHeight="1">
      <x:c r="A6689" s="112" t="str">
        <x:v>21</x:v>
      </x:c>
      <x:c r="B6689" s="114" t="str">
        <x:v>AF32</x:v>
      </x:c>
      <x:c r="C6689" s="114"/>
      <x:c r="D6689" s="116" t="str">
        <x:v>=IF(OR(AG32="",COUNT(L32:P32)&lt;5),"",1)</x:v>
      </x:c>
    </x:row>
    <x:row r="6690" ht="15" customHeight="1">
      <x:c r="A6690" s="112" t="str">
        <x:v>21</x:v>
      </x:c>
      <x:c r="B6690" s="114" t="str">
        <x:v>AG32</x:v>
      </x:c>
      <x:c r="C6690" s="114"/>
      <x:c r="D6690" s="116" t="str">
        <x:v>=IFERROR(K32,"")</x:v>
      </x:c>
    </x:row>
    <x:row r="6691" ht="15" customHeight="1">
      <x:c r="A6691" s="112" t="str">
        <x:v>21</x:v>
      </x:c>
      <x:c r="B6691" s="114" t="str">
        <x:v>B33</x:v>
      </x:c>
      <x:c r="C6691" s="114" t="n">
        <x:v>11</x:v>
      </x:c>
      <x:c r="D6691" s="116"/>
    </x:row>
    <x:row r="6692" ht="15" customHeight="1">
      <x:c r="A6692" s="112" t="str">
        <x:v>21</x:v>
      </x:c>
      <x:c r="B6692" s="114" t="str">
        <x:v>K33</x:v>
      </x:c>
      <x:c r="C6692" s="114"/>
      <x:c r="D6692" s="116" t="str">
        <x:v>=IF(O26="","",O26)</x:v>
      </x:c>
    </x:row>
    <x:row r="6693" ht="15" customHeight="1">
      <x:c r="A6693" s="112" t="str">
        <x:v>21</x:v>
      </x:c>
      <x:c r="B6693" s="114" t="str">
        <x:v>AC33</x:v>
      </x:c>
      <x:c r="C6693" s="114"/>
      <x:c r="D6693" s="116" t="str">
        <x:v>=IF(AG33="","",IF(COUNT(L33:P33)&lt;5,"",L33/5*20+M33/5*25+N33/5*25+O33/5*15+P33/5*15))</x:v>
      </x:c>
    </x:row>
    <x:row r="6694" ht="15" customHeight="1">
      <x:c r="A6694" s="112" t="str">
        <x:v>21</x:v>
      </x:c>
      <x:c r="B6694" s="114" t="str">
        <x:v>AD33</x:v>
      </x:c>
      <x:c r="C6694" s="114"/>
      <x:c r="D6694" s="116" t="str">
        <x:v>=IF(AC33="","",IF(AC33&gt;=90,"Sangat Baik",IF(AC33&gt;=80,"Baik",IF(AC33&gt;=70,"Coaching","Underperform"))))</x:v>
      </x:c>
    </x:row>
    <x:row r="6695" ht="15" customHeight="1">
      <x:c r="A6695" s="112" t="str">
        <x:v>21</x:v>
      </x:c>
      <x:c r="B6695" s="114" t="str">
        <x:v>AE33</x:v>
      </x:c>
      <x:c r="C6695" s="114"/>
      <x:c r="D6695" s="116" t="str">
        <x:v>=IF(AG33="","",IF(OR(AG33="INDAH",AG33="ADDEL",AG33="AMEL",AG33="PENTIL",AG33="JIJANG"),"Admin/CS","Fotografer"))</x:v>
      </x:c>
    </x:row>
    <x:row r="6696" ht="15" customHeight="1">
      <x:c r="A6696" s="112" t="str">
        <x:v>21</x:v>
      </x:c>
      <x:c r="B6696" s="114" t="str">
        <x:v>AF33</x:v>
      </x:c>
      <x:c r="C6696" s="114"/>
      <x:c r="D6696" s="116" t="str">
        <x:v>=IF(OR(AG33="",COUNT(L33:P33)&lt;5),"",1)</x:v>
      </x:c>
    </x:row>
    <x:row r="6697" ht="15" customHeight="1">
      <x:c r="A6697" s="112" t="str">
        <x:v>21</x:v>
      </x:c>
      <x:c r="B6697" s="114" t="str">
        <x:v>AG33</x:v>
      </x:c>
      <x:c r="C6697" s="114"/>
      <x:c r="D6697" s="116" t="str">
        <x:v>=IFERROR(K33,"")</x:v>
      </x:c>
    </x:row>
    <x:row r="6698" ht="15" customHeight="1">
      <x:c r="A6698" s="112" t="str">
        <x:v>21</x:v>
      </x:c>
      <x:c r="B6698" s="114" t="str">
        <x:v>D34</x:v>
      </x:c>
      <x:c r="C6698" s="114" t="n">
        <x:v>0</x:v>
      </x:c>
      <x:c r="D6698" s="116" t="str">
        <x:v>=SUM(D23:D33)</x:v>
      </x:c>
    </x:row>
    <x:row r="6699" ht="15" customHeight="1">
      <x:c r="A6699" s="112" t="str">
        <x:v>21</x:v>
      </x:c>
      <x:c r="B6699" s="114" t="str">
        <x:v>AC34</x:v>
      </x:c>
      <x:c r="C6699" s="114"/>
      <x:c r="D6699" s="116" t="str">
        <x:v>=IF(AG34="","",IF(COUNT(L34:P34)&lt;5,"",L34/5*20+M34/5*25+N34/5*25+O34/5*15+P34/5*15))</x:v>
      </x:c>
    </x:row>
    <x:row r="6700" ht="15" customHeight="1">
      <x:c r="A6700" s="112" t="str">
        <x:v>21</x:v>
      </x:c>
      <x:c r="B6700" s="114" t="str">
        <x:v>AD34</x:v>
      </x:c>
      <x:c r="C6700" s="114"/>
      <x:c r="D6700" s="116" t="str">
        <x:v>=IF(AC34="","",IF(AC34&gt;=90,"Sangat Baik",IF(AC34&gt;=80,"Baik",IF(AC34&gt;=70,"Coaching","Underperform"))))</x:v>
      </x:c>
    </x:row>
    <x:row r="6701" ht="15" customHeight="1">
      <x:c r="A6701" s="112" t="str">
        <x:v>21</x:v>
      </x:c>
      <x:c r="B6701" s="114" t="str">
        <x:v>AE34</x:v>
      </x:c>
      <x:c r="C6701" s="114"/>
      <x:c r="D6701" s="116" t="str">
        <x:v>=IF(AG34="","",IF(OR(AG34="INDAH",AG34="ADDEL",AG34="AMEL",AG34="PENTIL",AG34="JIJANG"),"Admin/CS","Fotografer"))</x:v>
      </x:c>
    </x:row>
    <x:row r="6702" ht="15" customHeight="1">
      <x:c r="A6702" s="112" t="str">
        <x:v>21</x:v>
      </x:c>
      <x:c r="B6702" s="114" t="str">
        <x:v>AF34</x:v>
      </x:c>
      <x:c r="C6702" s="114"/>
      <x:c r="D6702" s="116" t="str">
        <x:v>=IF(OR(AG34="",COUNT(L34:P34)&lt;5),"",1)</x:v>
      </x:c>
    </x:row>
    <x:row r="6703" ht="15" customHeight="1">
      <x:c r="A6703" s="112" t="str">
        <x:v>21</x:v>
      </x:c>
      <x:c r="B6703" s="114" t="str">
        <x:v>AG34</x:v>
      </x:c>
      <x:c r="C6703" s="114"/>
      <x:c r="D6703" s="116" t="str">
        <x:v>=IFERROR(K34,"")</x:v>
      </x:c>
    </x:row>
    <x:row r="6704" ht="15" customHeight="1">
      <x:c r="A6704" s="112" t="str">
        <x:v>21</x:v>
      </x:c>
      <x:c r="B6704" s="114" t="str">
        <x:v>AC35</x:v>
      </x:c>
      <x:c r="C6704" s="114"/>
      <x:c r="D6704" s="116" t="str">
        <x:v>=IF(AG35="","",IF(COUNT(L35:P35)&lt;5,"",L35/5*20+M35/5*25+N35/5*25+O35/5*15+P35/5*15))</x:v>
      </x:c>
    </x:row>
    <x:row r="6705" ht="15" customHeight="1">
      <x:c r="A6705" s="112" t="str">
        <x:v>21</x:v>
      </x:c>
      <x:c r="B6705" s="114" t="str">
        <x:v>AD35</x:v>
      </x:c>
      <x:c r="C6705" s="114"/>
      <x:c r="D6705" s="116" t="str">
        <x:v>=IF(AC35="","",IF(AC35&gt;=90,"Sangat Baik",IF(AC35&gt;=80,"Baik",IF(AC35&gt;=70,"Coaching","Underperform"))))</x:v>
      </x:c>
    </x:row>
    <x:row r="6706" ht="15" customHeight="1">
      <x:c r="A6706" s="112" t="str">
        <x:v>21</x:v>
      </x:c>
      <x:c r="B6706" s="114" t="str">
        <x:v>AE35</x:v>
      </x:c>
      <x:c r="C6706" s="114"/>
      <x:c r="D6706" s="116" t="str">
        <x:v>=IF(AG35="","",IF(OR(AG35="INDAH",AG35="ADDEL",AG35="AMEL",AG35="PENTIL",AG35="JIJANG"),"Admin/CS","Fotografer"))</x:v>
      </x:c>
    </x:row>
    <x:row r="6707" ht="15" customHeight="1">
      <x:c r="A6707" s="112" t="str">
        <x:v>21</x:v>
      </x:c>
      <x:c r="B6707" s="114" t="str">
        <x:v>AF35</x:v>
      </x:c>
      <x:c r="C6707" s="114"/>
      <x:c r="D6707" s="116" t="str">
        <x:v>=IF(OR(AG35="",COUNT(L35:P35)&lt;5),"",1)</x:v>
      </x:c>
    </x:row>
    <x:row r="6708" ht="15" customHeight="1">
      <x:c r="A6708" s="112" t="str">
        <x:v>21</x:v>
      </x:c>
      <x:c r="B6708" s="114" t="str">
        <x:v>AG35</x:v>
      </x:c>
      <x:c r="C6708" s="114"/>
      <x:c r="D6708" s="116" t="str">
        <x:v>=IFERROR(K35,"")</x:v>
      </x:c>
    </x:row>
    <x:row r="6709" ht="15" customHeight="1">
      <x:c r="A6709" s="112" t="str">
        <x:v>21</x:v>
      </x:c>
      <x:c r="B6709" s="114" t="str">
        <x:v>K36</x:v>
      </x:c>
      <x:c r="C6709" s="114" t="str">
        <x:v>Skala: 1 Sangat Kurang | 2 Kurang | 3 Cukup | 4 Baik | 5 Sangat Baik | Jika Nama kosong, 4 baris pertama otomatis mengikuti urutan Shift</x:v>
      </x:c>
      <x:c r="D6709" s="116"/>
    </x:row>
    <x:row r="6710" ht="15" customHeight="1">
      <x:c r="A6710" s="112" t="str">
        <x:v>21</x:v>
      </x:c>
      <x:c r="B6710" s="114" t="str">
        <x:v>K38</x:v>
      </x:c>
      <x:c r="C6710" s="114" t="str">
        <x:v>ADMIN FOLLOW-UP</x:v>
      </x:c>
      <x:c r="D6710" s="116"/>
    </x:row>
    <x:row r="6711" ht="15" customHeight="1">
      <x:c r="A6711" s="112" t="str">
        <x:v>21</x:v>
      </x:c>
      <x:c r="B6711" s="114" t="str">
        <x:v>K39</x:v>
      </x:c>
      <x:c r="C6711" s="114" t="str">
        <x:v>Admin</x:v>
      </x:c>
      <x:c r="D6711" s="116"/>
    </x:row>
    <x:row r="6712" ht="15" customHeight="1">
      <x:c r="A6712" s="112" t="str">
        <x:v>21</x:v>
      </x:c>
      <x:c r="B6712" s="114" t="str">
        <x:v>L39</x:v>
      </x:c>
      <x:c r="C6712" s="114" t="str">
        <x:v>Saving Contact</x:v>
      </x:c>
      <x:c r="D6712" s="116"/>
    </x:row>
    <x:row r="6713" ht="15" customHeight="1">
      <x:c r="A6713" s="112" t="str">
        <x:v>21</x:v>
      </x:c>
      <x:c r="B6713" s="114" t="str">
        <x:v>M39</x:v>
      </x:c>
      <x:c r="C6713" s="114" t="str">
        <x:v>Reminder</x:v>
      </x:c>
      <x:c r="D6713" s="116"/>
    </x:row>
    <x:row r="6714" ht="15" customHeight="1">
      <x:c r="A6714" s="112" t="str">
        <x:v>21</x:v>
      </x:c>
      <x:c r="B6714" s="114" t="str">
        <x:v>N39</x:v>
      </x:c>
      <x:c r="C6714" s="114" t="str">
        <x:v>Direct RO</x:v>
      </x:c>
      <x:c r="D6714" s="116"/>
    </x:row>
    <x:row r="6715" ht="15" customHeight="1">
      <x:c r="A6715" s="112" t="str">
        <x:v>21</x:v>
      </x:c>
      <x:c r="B6715" s="114" t="str">
        <x:v>K40</x:v>
      </x:c>
      <x:c r="C6715" s="114"/>
      <x:c r="D6715" s="116" t="str">
        <x:v>=IF(O23="","",O23)</x:v>
      </x:c>
    </x:row>
    <x:row r="6716" ht="15" customHeight="1">
      <x:c r="A6716" s="112" t="str">
        <x:v>21</x:v>
      </x:c>
      <x:c r="B6716" s="114" t="str">
        <x:v>K41</x:v>
      </x:c>
      <x:c r="C6716" s="114"/>
      <x:c r="D6716" s="116" t="str">
        <x:v>=IF(O24="","",O24)</x:v>
      </x:c>
    </x:row>
    <x:row r="6717" ht="15" customHeight="1">
      <x:c r="A6717" s="112" t="str">
        <x:v>21</x:v>
      </x:c>
      <x:c r="B6717" s="114" t="str">
        <x:v>K43</x:v>
      </x:c>
      <x:c r="C6717" s="114" t="str">
        <x:v>TODAY | LEADS &amp; TRANSAKSI</x:v>
      </x:c>
      <x:c r="D6717" s="116"/>
    </x:row>
    <x:row r="6718" ht="15" customHeight="1">
      <x:c r="A6718" s="112" t="str">
        <x:v>21</x:v>
      </x:c>
      <x:c r="B6718" s="114" t="str">
        <x:v>K44</x:v>
      </x:c>
      <x:c r="C6718" s="114" t="str">
        <x:v>Leads</x:v>
      </x:c>
      <x:c r="D6718" s="116"/>
    </x:row>
    <x:row r="6719" ht="15" customHeight="1">
      <x:c r="A6719" s="112" t="str">
        <x:v>21</x:v>
      </x:c>
      <x:c r="B6719" s="114" t="str">
        <x:v>K45</x:v>
      </x:c>
      <x:c r="C6719" s="114" t="str">
        <x:v>Total DP</x:v>
      </x:c>
      <x:c r="D6719" s="116"/>
    </x:row>
    <x:row r="6720" ht="15" customHeight="1">
      <x:c r="A6720" s="112" t="str">
        <x:v>21</x:v>
      </x:c>
      <x:c r="B6720" s="114" t="str">
        <x:v>M45</x:v>
      </x:c>
      <x:c r="C6720" s="114" t="n">
        <x:v>0</x:v>
      </x:c>
      <x:c r="D6720" s="116" t="str">
        <x:v>=COUNTIF($I$4:$I$21,"DP")</x:v>
      </x:c>
    </x:row>
    <x:row r="6721" ht="15" customHeight="1">
      <x:c r="A6721" s="112" t="str">
        <x:v>21</x:v>
      </x:c>
      <x:c r="B6721" s="114" t="str">
        <x:v>K46</x:v>
      </x:c>
      <x:c r="C6721" s="114" t="str">
        <x:v>Sesi Foto</x:v>
      </x:c>
      <x:c r="D6721" s="116"/>
    </x:row>
    <x:row r="6722" ht="15" customHeight="1">
      <x:c r="A6722" s="112" t="str">
        <x:v>21</x:v>
      </x:c>
      <x:c r="B6722" s="114" t="str">
        <x:v>M46</x:v>
      </x:c>
      <x:c r="C6722" s="114" t="n">
        <x:v>0</x:v>
      </x:c>
      <x:c r="D6722" s="116" t="str">
        <x:v>=COUNTIFS($I$4:$I$21,"&lt;&gt;DP",$I$4:$I$21,"&lt;&gt;")</x:v>
      </x:c>
    </x:row>
    <x:row r="6723" ht="15" customHeight="1">
      <x:c r="A6723" s="112" t="str">
        <x:v>21</x:v>
      </x:c>
      <x:c r="B6723" s="114" t="str">
        <x:v>K47</x:v>
      </x:c>
      <x:c r="C6723" s="114" t="str">
        <x:v>Jumlah Transaksi Harian</x:v>
      </x:c>
      <x:c r="D6723" s="116"/>
    </x:row>
    <x:row r="6724" ht="15" customHeight="1">
      <x:c r="A6724" s="112" t="str">
        <x:v>21</x:v>
      </x:c>
      <x:c r="B6724" s="114" t="str">
        <x:v>M47</x:v>
      </x:c>
      <x:c r="C6724" s="114" t="n">
        <x:v>0</x:v>
      </x:c>
      <x:c r="D6724" s="116" t="str">
        <x:v>=M45+M46</x:v>
      </x:c>
    </x:row>
    <x:row r="6725" ht="15" customHeight="1">
      <x:c r="A6725" s="112" t="str">
        <x:v>21</x:v>
      </x:c>
      <x:c r="B6725" s="114" t="str">
        <x:v>K48</x:v>
      </x:c>
      <x:c r="C6725" s="114" t="str">
        <x:v>Conversion Rate</x:v>
      </x:c>
      <x:c r="D6725" s="116"/>
    </x:row>
    <x:row r="6726" ht="15" customHeight="1">
      <x:c r="A6726" s="112" t="str">
        <x:v>21</x:v>
      </x:c>
      <x:c r="B6726" s="114" t="str">
        <x:v>M48</x:v>
      </x:c>
      <x:c r="C6726" s="114"/>
      <x:c r="D6726" s="116" t="str">
        <x:v>=IF(OR(M44="",M44=0),"",M45/M44)</x:v>
      </x:c>
    </x:row>
    <x:row r="6727" ht="15" customHeight="1">
      <x:c r="A6727" s="112" t="str">
        <x:v>22</x:v>
      </x:c>
      <x:c r="B6727" s="114" t="str">
        <x:v>B2</x:v>
      </x:c>
      <x:c r="C6727" s="114" t="str">
        <x:v>No</x:v>
      </x:c>
      <x:c r="D6727" s="116"/>
    </x:row>
    <x:row r="6728" ht="15" customHeight="1">
      <x:c r="A6728" s="112" t="str">
        <x:v>22</x:v>
      </x:c>
      <x:c r="B6728" s="114" t="str">
        <x:v>C2</x:v>
      </x:c>
      <x:c r="C6728" s="114" t="str">
        <x:v>Nama</x:v>
      </x:c>
      <x:c r="D6728" s="116"/>
    </x:row>
    <x:row r="6729" ht="15" customHeight="1">
      <x:c r="A6729" s="112" t="str">
        <x:v>22</x:v>
      </x:c>
      <x:c r="B6729" s="114" t="str">
        <x:v>D2</x:v>
      </x:c>
      <x:c r="C6729" s="114" t="str">
        <x:v>Paket</x:v>
      </x:c>
      <x:c r="D6729" s="116"/>
    </x:row>
    <x:row r="6730" ht="15" customHeight="1">
      <x:c r="A6730" s="112" t="str">
        <x:v>22</x:v>
      </x:c>
      <x:c r="B6730" s="114" t="str">
        <x:v>E2</x:v>
      </x:c>
      <x:c r="C6730" s="114" t="str">
        <x:v>Q</x:v>
      </x:c>
      <x:c r="D6730" s="116"/>
    </x:row>
    <x:row r="6731" ht="15" customHeight="1">
      <x:c r="A6731" s="112" t="str">
        <x:v>22</x:v>
      </x:c>
      <x:c r="B6731" s="114" t="str">
        <x:v>F2</x:v>
      </x:c>
      <x:c r="C6731" s="114" t="str">
        <x:v>Tanggal Foto</x:v>
      </x:c>
      <x:c r="D6731" s="116"/>
    </x:row>
    <x:row r="6732" ht="15" customHeight="1">
      <x:c r="A6732" s="112" t="str">
        <x:v>22</x:v>
      </x:c>
      <x:c r="B6732" s="114" t="str">
        <x:v>G2</x:v>
      </x:c>
      <x:c r="C6732" s="114" t="str">
        <x:v>Pemasukan</x:v>
      </x:c>
      <x:c r="D6732" s="116"/>
    </x:row>
    <x:row r="6733" ht="15" customHeight="1">
      <x:c r="A6733" s="112" t="str">
        <x:v>22</x:v>
      </x:c>
      <x:c r="B6733" s="114" t="str">
        <x:v>I2</x:v>
      </x:c>
      <x:c r="C6733" s="114" t="str">
        <x:v>Keterangan</x:v>
      </x:c>
      <x:c r="D6733" s="116"/>
    </x:row>
    <x:row r="6734" ht="15" customHeight="1">
      <x:c r="A6734" s="112" t="str">
        <x:v>22</x:v>
      </x:c>
      <x:c r="B6734" s="114" t="str">
        <x:v>L2</x:v>
      </x:c>
      <x:c r="C6734" s="114" t="str">
        <x:v>Admin</x:v>
      </x:c>
      <x:c r="D6734" s="116"/>
    </x:row>
    <x:row r="6735" ht="15" customHeight="1">
      <x:c r="A6735" s="112" t="str">
        <x:v>22</x:v>
      </x:c>
      <x:c r="B6735" s="114" t="str">
        <x:v>M2</x:v>
      </x:c>
      <x:c r="C6735" s="114" t="str">
        <x:v>Fotogarfer</x:v>
      </x:c>
      <x:c r="D6735" s="116"/>
    </x:row>
    <x:row r="6736" ht="15" customHeight="1">
      <x:c r="A6736" s="112" t="str">
        <x:v>22</x:v>
      </x:c>
      <x:c r="B6736" s="114" t="str">
        <x:v>N2</x:v>
      </x:c>
      <x:c r="C6736" s="114" t="str">
        <x:v>Post Prod</x:v>
      </x:c>
      <x:c r="D6736" s="116"/>
    </x:row>
    <x:row r="6737" ht="15" customHeight="1">
      <x:c r="A6737" s="112" t="str">
        <x:v>22</x:v>
      </x:c>
      <x:c r="B6737" s="114" t="str">
        <x:v>G3</x:v>
      </x:c>
      <x:c r="C6737" s="114" t="str">
        <x:v>Cash</x:v>
      </x:c>
      <x:c r="D6737" s="116"/>
    </x:row>
    <x:row r="6738" ht="15" customHeight="1">
      <x:c r="A6738" s="112" t="str">
        <x:v>22</x:v>
      </x:c>
      <x:c r="B6738" s="114" t="str">
        <x:v>H3</x:v>
      </x:c>
      <x:c r="C6738" s="114" t="str">
        <x:v>Transfer</x:v>
      </x:c>
      <x:c r="D6738" s="116"/>
    </x:row>
    <x:row r="6739" ht="15" customHeight="1">
      <x:c r="A6739" s="112" t="str">
        <x:v>22</x:v>
      </x:c>
      <x:c r="B6739" s="114" t="str">
        <x:v>I3</x:v>
      </x:c>
      <x:c r="C6739" s="114" t="str">
        <x:v>Pembayaran</x:v>
      </x:c>
      <x:c r="D6739" s="116"/>
    </x:row>
    <x:row r="6740" ht="15" customHeight="1">
      <x:c r="A6740" s="112" t="str">
        <x:v>22</x:v>
      </x:c>
      <x:c r="B6740" s="114" t="str">
        <x:v>J3</x:v>
      </x:c>
      <x:c r="C6740" s="114" t="str">
        <x:v>All File</x:v>
      </x:c>
      <x:c r="D6740" s="116"/>
    </x:row>
    <x:row r="6741" ht="15" customHeight="1">
      <x:c r="A6741" s="112" t="str">
        <x:v>22</x:v>
      </x:c>
      <x:c r="B6741" s="114" t="str">
        <x:v>K3</x:v>
      </x:c>
      <x:c r="C6741" s="114" t="str">
        <x:v>File Edit </x:v>
      </x:c>
      <x:c r="D6741" s="116"/>
    </x:row>
    <x:row r="6742" ht="15" customHeight="1">
      <x:c r="A6742" s="112" t="str">
        <x:v>22</x:v>
      </x:c>
      <x:c r="B6742" s="114" t="str">
        <x:v>N3</x:v>
      </x:c>
      <x:c r="C6742" s="114" t="str">
        <x:v>Editan/FG</x:v>
      </x:c>
      <x:c r="D6742" s="116"/>
    </x:row>
    <x:row r="6743" ht="15" customHeight="1">
      <x:c r="A6743" s="112" t="str">
        <x:v>22</x:v>
      </x:c>
      <x:c r="B6743" s="114" t="str">
        <x:v>O3</x:v>
      </x:c>
      <x:c r="C6743" s="114" t="str">
        <x:v>Cetakan/Fame</x:v>
      </x:c>
      <x:c r="D6743" s="116"/>
    </x:row>
    <x:row r="6744" ht="15" customHeight="1">
      <x:c r="A6744" s="112" t="str">
        <x:v>22</x:v>
      </x:c>
      <x:c r="B6744" s="114" t="str">
        <x:v>P3</x:v>
      </x:c>
      <x:c r="C6744" s="114" t="str">
        <x:v>Diambil/Date</x:v>
      </x:c>
      <x:c r="D6744" s="116"/>
    </x:row>
    <x:row r="6745" ht="15" customHeight="1">
      <x:c r="A6745" s="112" t="str">
        <x:v>22</x:v>
      </x:c>
      <x:c r="B6745" s="114" t="str">
        <x:v>B4</x:v>
      </x:c>
      <x:c r="C6745" s="114" t="n">
        <x:v>1</x:v>
      </x:c>
      <x:c r="D6745" s="116"/>
    </x:row>
    <x:row r="6746" ht="15" customHeight="1">
      <x:c r="A6746" s="112" t="str">
        <x:v>22</x:v>
      </x:c>
      <x:c r="B6746" s="114" t="str">
        <x:v>B5</x:v>
      </x:c>
      <x:c r="C6746" s="114" t="n">
        <x:v>2</x:v>
      </x:c>
      <x:c r="D6746" s="116"/>
    </x:row>
    <x:row r="6747" ht="15" customHeight="1">
      <x:c r="A6747" s="112" t="str">
        <x:v>22</x:v>
      </x:c>
      <x:c r="B6747" s="114" t="str">
        <x:v>B6</x:v>
      </x:c>
      <x:c r="C6747" s="114" t="n">
        <x:v>3</x:v>
      </x:c>
      <x:c r="D6747" s="116"/>
    </x:row>
    <x:row r="6748" ht="15" customHeight="1">
      <x:c r="A6748" s="112" t="str">
        <x:v>22</x:v>
      </x:c>
      <x:c r="B6748" s="114" t="str">
        <x:v>B7</x:v>
      </x:c>
      <x:c r="C6748" s="114" t="n">
        <x:v>4</x:v>
      </x:c>
      <x:c r="D6748" s="116"/>
    </x:row>
    <x:row r="6749" ht="15" customHeight="1">
      <x:c r="A6749" s="112" t="str">
        <x:v>22</x:v>
      </x:c>
      <x:c r="B6749" s="114" t="str">
        <x:v>B8</x:v>
      </x:c>
      <x:c r="C6749" s="114" t="n">
        <x:v>5</x:v>
      </x:c>
      <x:c r="D6749" s="116"/>
    </x:row>
    <x:row r="6750" ht="15" customHeight="1">
      <x:c r="A6750" s="112" t="str">
        <x:v>22</x:v>
      </x:c>
      <x:c r="B6750" s="114" t="str">
        <x:v>B9</x:v>
      </x:c>
      <x:c r="C6750" s="114" t="n">
        <x:v>6</x:v>
      </x:c>
      <x:c r="D6750" s="116"/>
    </x:row>
    <x:row r="6751" ht="15" customHeight="1">
      <x:c r="A6751" s="112" t="str">
        <x:v>22</x:v>
      </x:c>
      <x:c r="B6751" s="114" t="str">
        <x:v>B10</x:v>
      </x:c>
      <x:c r="C6751" s="114" t="n">
        <x:v>7</x:v>
      </x:c>
      <x:c r="D6751" s="116"/>
    </x:row>
    <x:row r="6752" ht="15" customHeight="1">
      <x:c r="A6752" s="112" t="str">
        <x:v>22</x:v>
      </x:c>
      <x:c r="B6752" s="114" t="str">
        <x:v>B11</x:v>
      </x:c>
      <x:c r="C6752" s="114" t="n">
        <x:v>8</x:v>
      </x:c>
      <x:c r="D6752" s="116"/>
    </x:row>
    <x:row r="6753" ht="15" customHeight="1">
      <x:c r="A6753" s="112" t="str">
        <x:v>22</x:v>
      </x:c>
      <x:c r="B6753" s="114" t="str">
        <x:v>B12</x:v>
      </x:c>
      <x:c r="C6753" s="114" t="n">
        <x:v>9</x:v>
      </x:c>
      <x:c r="D6753" s="116"/>
    </x:row>
    <x:row r="6754" ht="15" customHeight="1">
      <x:c r="A6754" s="112" t="str">
        <x:v>22</x:v>
      </x:c>
      <x:c r="B6754" s="114" t="str">
        <x:v>B13</x:v>
      </x:c>
      <x:c r="C6754" s="114" t="n">
        <x:v>10</x:v>
      </x:c>
      <x:c r="D6754" s="116"/>
    </x:row>
    <x:row r="6755" ht="15" customHeight="1">
      <x:c r="A6755" s="112" t="str">
        <x:v>22</x:v>
      </x:c>
      <x:c r="B6755" s="114" t="str">
        <x:v>B14</x:v>
      </x:c>
      <x:c r="C6755" s="114" t="n">
        <x:v>11</x:v>
      </x:c>
      <x:c r="D6755" s="116"/>
    </x:row>
    <x:row r="6756" ht="15" customHeight="1">
      <x:c r="A6756" s="112" t="str">
        <x:v>22</x:v>
      </x:c>
      <x:c r="B6756" s="114" t="str">
        <x:v>B15</x:v>
      </x:c>
      <x:c r="C6756" s="114" t="n">
        <x:v>12</x:v>
      </x:c>
      <x:c r="D6756" s="116"/>
    </x:row>
    <x:row r="6757" ht="15" customHeight="1">
      <x:c r="A6757" s="112" t="str">
        <x:v>22</x:v>
      </x:c>
      <x:c r="B6757" s="114" t="str">
        <x:v>B16</x:v>
      </x:c>
      <x:c r="C6757" s="114" t="n">
        <x:v>13</x:v>
      </x:c>
      <x:c r="D6757" s="116"/>
    </x:row>
    <x:row r="6758" ht="15" customHeight="1">
      <x:c r="A6758" s="112" t="str">
        <x:v>22</x:v>
      </x:c>
      <x:c r="B6758" s="114" t="str">
        <x:v>B17</x:v>
      </x:c>
      <x:c r="C6758" s="114" t="n">
        <x:v>14</x:v>
      </x:c>
      <x:c r="D6758" s="116"/>
    </x:row>
    <x:row r="6759" ht="15" customHeight="1">
      <x:c r="A6759" s="112" t="str">
        <x:v>22</x:v>
      </x:c>
      <x:c r="B6759" s="114" t="str">
        <x:v>B18</x:v>
      </x:c>
      <x:c r="C6759" s="114" t="n">
        <x:v>15</x:v>
      </x:c>
      <x:c r="D6759" s="116"/>
    </x:row>
    <x:row r="6760" ht="15" customHeight="1">
      <x:c r="A6760" s="112" t="str">
        <x:v>22</x:v>
      </x:c>
      <x:c r="B6760" s="114" t="str">
        <x:v>B19</x:v>
      </x:c>
      <x:c r="C6760" s="114" t="n">
        <x:v>16</x:v>
      </x:c>
      <x:c r="D6760" s="116"/>
    </x:row>
    <x:row r="6761" ht="15" customHeight="1">
      <x:c r="A6761" s="112" t="str">
        <x:v>22</x:v>
      </x:c>
      <x:c r="B6761" s="114" t="str">
        <x:v>B20</x:v>
      </x:c>
      <x:c r="C6761" s="114" t="n">
        <x:v>17</x:v>
      </x:c>
      <x:c r="D6761" s="116"/>
    </x:row>
    <x:row r="6762" ht="15" customHeight="1">
      <x:c r="A6762" s="112" t="str">
        <x:v>22</x:v>
      </x:c>
      <x:c r="B6762" s="114" t="str">
        <x:v>B21</x:v>
      </x:c>
      <x:c r="C6762" s="114" t="n">
        <x:v>18</x:v>
      </x:c>
      <x:c r="D6762" s="116"/>
    </x:row>
    <x:row r="6763" ht="15" customHeight="1">
      <x:c r="A6763" s="112" t="str">
        <x:v>22</x:v>
      </x:c>
      <x:c r="B6763" s="114" t="str">
        <x:v>B22</x:v>
      </x:c>
      <x:c r="C6763" s="114" t="n">
        <x:v>19</x:v>
      </x:c>
      <x:c r="D6763" s="116"/>
    </x:row>
    <x:row r="6764" ht="15" customHeight="1">
      <x:c r="A6764" s="112" t="str">
        <x:v>22</x:v>
      </x:c>
      <x:c r="B6764" s="114" t="str">
        <x:v>B23</x:v>
      </x:c>
      <x:c r="C6764" s="114" t="n">
        <x:v>20</x:v>
      </x:c>
      <x:c r="D6764" s="116"/>
    </x:row>
    <x:row r="6765" ht="15" customHeight="1">
      <x:c r="A6765" s="112" t="str">
        <x:v>22</x:v>
      </x:c>
      <x:c r="B6765" s="114" t="str">
        <x:v>B24</x:v>
      </x:c>
      <x:c r="C6765" s="114" t="n">
        <x:v>21</x:v>
      </x:c>
      <x:c r="D6765" s="116"/>
    </x:row>
    <x:row r="6766" ht="15" customHeight="1">
      <x:c r="A6766" s="112" t="str">
        <x:v>22</x:v>
      </x:c>
      <x:c r="B6766" s="114" t="str">
        <x:v>G25</x:v>
      </x:c>
      <x:c r="C6766" s="114" t="n">
        <x:v>0</x:v>
      </x:c>
      <x:c r="D6766" s="116" t="str">
        <x:v>=SUM(G4:G24)</x:v>
      </x:c>
    </x:row>
    <x:row r="6767" ht="15" customHeight="1">
      <x:c r="A6767" s="112" t="str">
        <x:v>22</x:v>
      </x:c>
      <x:c r="B6767" s="114" t="str">
        <x:v>H25</x:v>
      </x:c>
      <x:c r="C6767" s="114" t="n">
        <x:v>0</x:v>
      </x:c>
      <x:c r="D6767" s="116" t="str">
        <x:v>=SUM(H4:H24)</x:v>
      </x:c>
    </x:row>
    <x:row r="6768" ht="15" customHeight="1">
      <x:c r="A6768" s="112" t="str">
        <x:v>22</x:v>
      </x:c>
      <x:c r="B6768" s="114" t="str">
        <x:v>B28</x:v>
      </x:c>
      <x:c r="C6768" s="114" t="str">
        <x:v>No</x:v>
      </x:c>
      <x:c r="D6768" s="116"/>
    </x:row>
    <x:row r="6769" ht="15" customHeight="1">
      <x:c r="A6769" s="112" t="str">
        <x:v>22</x:v>
      </x:c>
      <x:c r="B6769" s="114" t="str">
        <x:v>C28</x:v>
      </x:c>
      <x:c r="C6769" s="114" t="str">
        <x:v>Keterangan</x:v>
      </x:c>
      <x:c r="D6769" s="116"/>
    </x:row>
    <x:row r="6770" ht="15" customHeight="1">
      <x:c r="A6770" s="112" t="str">
        <x:v>22</x:v>
      </x:c>
      <x:c r="B6770" s="114" t="str">
        <x:v>D28</x:v>
      </x:c>
      <x:c r="C6770" s="114" t="str">
        <x:v>Nominal</x:v>
      </x:c>
      <x:c r="D6770" s="116"/>
    </x:row>
    <x:row r="6771" ht="15" customHeight="1">
      <x:c r="A6771" s="112" t="str">
        <x:v>22</x:v>
      </x:c>
      <x:c r="B6771" s="114" t="str">
        <x:v>N28</x:v>
      </x:c>
      <x:c r="C6771" s="114" t="str">
        <x:v>Shift</x:v>
      </x:c>
      <x:c r="D6771" s="116"/>
    </x:row>
    <x:row r="6772" ht="15" customHeight="1">
      <x:c r="A6772" s="112" t="str">
        <x:v>22</x:v>
      </x:c>
      <x:c r="B6772" s="114" t="str">
        <x:v>O28</x:v>
      </x:c>
      <x:c r="C6772" s="114" t="str">
        <x:v>Nama</x:v>
      </x:c>
      <x:c r="D6772" s="116"/>
    </x:row>
    <x:row r="6773" ht="15" customHeight="1">
      <x:c r="A6773" s="112" t="str">
        <x:v>22</x:v>
      </x:c>
      <x:c r="B6773" s="114" t="str">
        <x:v>B29</x:v>
      </x:c>
      <x:c r="C6773" s="114" t="n">
        <x:v>1</x:v>
      </x:c>
      <x:c r="D6773" s="116"/>
    </x:row>
    <x:row r="6774" ht="15" customHeight="1">
      <x:c r="A6774" s="112" t="str">
        <x:v>22</x:v>
      </x:c>
      <x:c r="B6774" s="114" t="str">
        <x:v>C29</x:v>
      </x:c>
      <x:c r="C6774" s="114" t="str">
        <x:v>Pendapatan Tunai</x:v>
      </x:c>
      <x:c r="D6774" s="116"/>
    </x:row>
    <x:row r="6775" ht="15" customHeight="1">
      <x:c r="A6775" s="112" t="str">
        <x:v>22</x:v>
      </x:c>
      <x:c r="B6775" s="114" t="str">
        <x:v>D29</x:v>
      </x:c>
      <x:c r="C6775" s="114" t="n">
        <x:v>0</x:v>
      </x:c>
      <x:c r="D6775" s="116" t="str">
        <x:v>=SUM(G25)</x:v>
      </x:c>
    </x:row>
    <x:row r="6776" ht="15" customHeight="1">
      <x:c r="A6776" s="112" t="str">
        <x:v>22</x:v>
      </x:c>
      <x:c r="B6776" s="114" t="str">
        <x:v>N29</x:v>
      </x:c>
      <x:c r="C6776" s="114" t="str">
        <x:v>Admin 1</x:v>
      </x:c>
      <x:c r="D6776" s="116"/>
    </x:row>
    <x:row r="6777" ht="15" customHeight="1">
      <x:c r="A6777" s="112" t="str">
        <x:v>22</x:v>
      </x:c>
      <x:c r="B6777" s="114" t="str">
        <x:v>B30</x:v>
      </x:c>
      <x:c r="C6777" s="114" t="n">
        <x:v>2</x:v>
      </x:c>
      <x:c r="D6777" s="116"/>
    </x:row>
    <x:row r="6778" ht="15" customHeight="1">
      <x:c r="A6778" s="112" t="str">
        <x:v>22</x:v>
      </x:c>
      <x:c r="B6778" s="114" t="str">
        <x:v>N30</x:v>
      </x:c>
      <x:c r="C6778" s="114" t="str">
        <x:v>Admin 2</x:v>
      </x:c>
      <x:c r="D6778" s="116"/>
    </x:row>
    <x:row r="6779" ht="15" customHeight="1">
      <x:c r="A6779" s="112" t="str">
        <x:v>22</x:v>
      </x:c>
      <x:c r="B6779" s="114" t="str">
        <x:v>B31</x:v>
      </x:c>
      <x:c r="C6779" s="114" t="n">
        <x:v>3</x:v>
      </x:c>
      <x:c r="D6779" s="116"/>
    </x:row>
    <x:row r="6780" ht="15" customHeight="1">
      <x:c r="A6780" s="112" t="str">
        <x:v>22</x:v>
      </x:c>
      <x:c r="B6780" s="114" t="str">
        <x:v>N31</x:v>
      </x:c>
      <x:c r="C6780" s="114" t="str">
        <x:v>Fotografer 1</x:v>
      </x:c>
      <x:c r="D6780" s="116"/>
    </x:row>
    <x:row r="6781" ht="15" customHeight="1">
      <x:c r="A6781" s="112" t="str">
        <x:v>22</x:v>
      </x:c>
      <x:c r="B6781" s="114" t="str">
        <x:v>B32</x:v>
      </x:c>
      <x:c r="C6781" s="114" t="n">
        <x:v>4</x:v>
      </x:c>
      <x:c r="D6781" s="116"/>
    </x:row>
    <x:row r="6782" ht="15" customHeight="1">
      <x:c r="A6782" s="112" t="str">
        <x:v>22</x:v>
      </x:c>
      <x:c r="B6782" s="114" t="str">
        <x:v>N32</x:v>
      </x:c>
      <x:c r="C6782" s="114" t="str">
        <x:v>Fotografer 2</x:v>
      </x:c>
      <x:c r="D6782" s="116"/>
    </x:row>
    <x:row r="6783" ht="15" customHeight="1">
      <x:c r="A6783" s="112" t="str">
        <x:v>22</x:v>
      </x:c>
      <x:c r="B6783" s="114" t="str">
        <x:v>B33</x:v>
      </x:c>
      <x:c r="C6783" s="114" t="n">
        <x:v>5</x:v>
      </x:c>
      <x:c r="D6783" s="116"/>
    </x:row>
    <x:row r="6784" ht="15" customHeight="1">
      <x:c r="A6784" s="112" t="str">
        <x:v>22</x:v>
      </x:c>
      <x:c r="B6784" s="114" t="str">
        <x:v>B34</x:v>
      </x:c>
      <x:c r="C6784" s="114" t="n">
        <x:v>6</x:v>
      </x:c>
      <x:c r="D6784" s="116"/>
    </x:row>
    <x:row r="6785" ht="15" customHeight="1">
      <x:c r="A6785" s="112" t="str">
        <x:v>22</x:v>
      </x:c>
      <x:c r="B6785" s="114" t="str">
        <x:v>K34</x:v>
      </x:c>
      <x:c r="C6785" s="114" t="str">
        <x:v>KPI HARIAN | SKALA 1-5</x:v>
      </x:c>
      <x:c r="D6785" s="116"/>
    </x:row>
    <x:row r="6786" ht="15" customHeight="1">
      <x:c r="A6786" s="112" t="str">
        <x:v>22</x:v>
      </x:c>
      <x:c r="B6786" s="114" t="str">
        <x:v>B35</x:v>
      </x:c>
      <x:c r="C6786" s="114" t="n">
        <x:v>7</x:v>
      </x:c>
      <x:c r="D6786" s="116"/>
    </x:row>
    <x:row r="6787" ht="15" customHeight="1">
      <x:c r="A6787" s="112" t="str">
        <x:v>22</x:v>
      </x:c>
      <x:c r="B6787" s="114" t="str">
        <x:v>K35</x:v>
      </x:c>
      <x:c r="C6787" s="114" t="str">
        <x:v>Nama</x:v>
      </x:c>
      <x:c r="D6787" s="116"/>
    </x:row>
    <x:row r="6788" ht="15" customHeight="1">
      <x:c r="A6788" s="112" t="str">
        <x:v>22</x:v>
      </x:c>
      <x:c r="B6788" s="114" t="str">
        <x:v>L35</x:v>
      </x:c>
      <x:c r="C6788" s="114" t="str">
        <x:v>Disiplin</x:v>
      </x:c>
      <x:c r="D6788" s="116"/>
    </x:row>
    <x:row r="6789" ht="15" customHeight="1">
      <x:c r="A6789" s="112" t="str">
        <x:v>22</x:v>
      </x:c>
      <x:c r="B6789" s="114" t="str">
        <x:v>M35</x:v>
      </x:c>
      <x:c r="C6789" s="114" t="str">
        <x:v>Akurasi</x:v>
      </x:c>
      <x:c r="D6789" s="116"/>
    </x:row>
    <x:row r="6790" ht="15" customHeight="1">
      <x:c r="A6790" s="112" t="str">
        <x:v>22</x:v>
      </x:c>
      <x:c r="B6790" s="114" t="str">
        <x:v>N35</x:v>
      </x:c>
      <x:c r="C6790" s="114" t="str">
        <x:v>SOP</x:v>
      </x:c>
      <x:c r="D6790" s="116"/>
    </x:row>
    <x:row r="6791" ht="15" customHeight="1">
      <x:c r="A6791" s="112" t="str">
        <x:v>22</x:v>
      </x:c>
      <x:c r="B6791" s="114" t="str">
        <x:v>O35</x:v>
      </x:c>
      <x:c r="C6791" s="114" t="str">
        <x:v>Client</x:v>
      </x:c>
      <x:c r="D6791" s="116"/>
    </x:row>
    <x:row r="6792" ht="15" customHeight="1">
      <x:c r="A6792" s="112" t="str">
        <x:v>22</x:v>
      </x:c>
      <x:c r="B6792" s="114" t="str">
        <x:v>P35</x:v>
      </x:c>
      <x:c r="C6792" s="114" t="str">
        <x:v>Produktivitas</x:v>
      </x:c>
      <x:c r="D6792" s="116"/>
    </x:row>
    <x:row r="6793" ht="15" customHeight="1">
      <x:c r="A6793" s="112" t="str">
        <x:v>22</x:v>
      </x:c>
      <x:c r="B6793" s="114" t="str">
        <x:v>AC35</x:v>
      </x:c>
      <x:c r="C6793" s="114" t="str">
        <x:v>KPI Score Helper</x:v>
      </x:c>
      <x:c r="D6793" s="116"/>
    </x:row>
    <x:row r="6794" ht="15" customHeight="1">
      <x:c r="A6794" s="112" t="str">
        <x:v>22</x:v>
      </x:c>
      <x:c r="B6794" s="114" t="str">
        <x:v>AD35</x:v>
      </x:c>
      <x:c r="C6794" s="114" t="str">
        <x:v>Status Helper</x:v>
      </x:c>
      <x:c r="D6794" s="116"/>
    </x:row>
    <x:row r="6795" ht="15" customHeight="1">
      <x:c r="A6795" s="112" t="str">
        <x:v>22</x:v>
      </x:c>
      <x:c r="B6795" s="114" t="str">
        <x:v>AE35</x:v>
      </x:c>
      <x:c r="C6795" s="114" t="str">
        <x:v>Role Helper</x:v>
      </x:c>
      <x:c r="D6795" s="116"/>
    </x:row>
    <x:row r="6796" ht="15" customHeight="1">
      <x:c r="A6796" s="112" t="str">
        <x:v>22</x:v>
      </x:c>
      <x:c r="B6796" s="114" t="str">
        <x:v>AF35</x:v>
      </x:c>
      <x:c r="C6796" s="114" t="str">
        <x:v>Evaluated Flag</x:v>
      </x:c>
      <x:c r="D6796" s="116"/>
    </x:row>
    <x:row r="6797" ht="15" customHeight="1">
      <x:c r="A6797" s="112" t="str">
        <x:v>22</x:v>
      </x:c>
      <x:c r="B6797" s="114" t="str">
        <x:v>AG35</x:v>
      </x:c>
      <x:c r="C6797" s="114" t="str">
        <x:v>Effective Name</x:v>
      </x:c>
      <x:c r="D6797" s="116"/>
    </x:row>
    <x:row r="6798" ht="15" customHeight="1">
      <x:c r="A6798" s="112" t="str">
        <x:v>22</x:v>
      </x:c>
      <x:c r="B6798" s="114" t="str">
        <x:v>B36</x:v>
      </x:c>
      <x:c r="C6798" s="114" t="n">
        <x:v>8</x:v>
      </x:c>
      <x:c r="D6798" s="116"/>
    </x:row>
    <x:row r="6799" ht="15" customHeight="1">
      <x:c r="A6799" s="112" t="str">
        <x:v>22</x:v>
      </x:c>
      <x:c r="B6799" s="114" t="str">
        <x:v>K36</x:v>
      </x:c>
      <x:c r="C6799" s="114"/>
      <x:c r="D6799" s="116" t="str">
        <x:v>=IF(O29="","",O29)</x:v>
      </x:c>
    </x:row>
    <x:row r="6800" ht="15" customHeight="1">
      <x:c r="A6800" s="112" t="str">
        <x:v>22</x:v>
      </x:c>
      <x:c r="B6800" s="114" t="str">
        <x:v>AC36</x:v>
      </x:c>
      <x:c r="C6800" s="114"/>
      <x:c r="D6800" s="116" t="str">
        <x:v>=IF(AG36="","",IF(COUNT(L36:P36)&lt;5,"",L36/5*20+M36/5*25+N36/5*25+O36/5*15+P36/5*15))</x:v>
      </x:c>
    </x:row>
    <x:row r="6801" ht="15" customHeight="1">
      <x:c r="A6801" s="112" t="str">
        <x:v>22</x:v>
      </x:c>
      <x:c r="B6801" s="114" t="str">
        <x:v>AD36</x:v>
      </x:c>
      <x:c r="C6801" s="114"/>
      <x:c r="D6801" s="116" t="str">
        <x:v>=IF(AC36="","",IF(AC36&gt;=90,"Sangat Baik",IF(AC36&gt;=80,"Baik",IF(AC36&gt;=70,"Coaching","Underperform"))))</x:v>
      </x:c>
    </x:row>
    <x:row r="6802" ht="15" customHeight="1">
      <x:c r="A6802" s="112" t="str">
        <x:v>22</x:v>
      </x:c>
      <x:c r="B6802" s="114" t="str">
        <x:v>AE36</x:v>
      </x:c>
      <x:c r="C6802" s="114"/>
      <x:c r="D6802" s="116" t="str">
        <x:v>=IF(AG36="","",IF(OR(AG36="INDAH",AG36="ADDEL",AG36="AMEL",AG36="PENTIL",AG36="JIJANG"),"Admin/CS","Fotografer"))</x:v>
      </x:c>
    </x:row>
    <x:row r="6803" ht="15" customHeight="1">
      <x:c r="A6803" s="112" t="str">
        <x:v>22</x:v>
      </x:c>
      <x:c r="B6803" s="114" t="str">
        <x:v>AF36</x:v>
      </x:c>
      <x:c r="C6803" s="114"/>
      <x:c r="D6803" s="116" t="str">
        <x:v>=IF(OR(AG36="",COUNT(L36:P36)&lt;5),"",1)</x:v>
      </x:c>
    </x:row>
    <x:row r="6804" ht="15" customHeight="1">
      <x:c r="A6804" s="112" t="str">
        <x:v>22</x:v>
      </x:c>
      <x:c r="B6804" s="114" t="str">
        <x:v>AG36</x:v>
      </x:c>
      <x:c r="C6804" s="114"/>
      <x:c r="D6804" s="116" t="str">
        <x:v>=IFERROR(K36,"")</x:v>
      </x:c>
    </x:row>
    <x:row r="6805" ht="15" customHeight="1">
      <x:c r="A6805" s="112" t="str">
        <x:v>22</x:v>
      </x:c>
      <x:c r="B6805" s="114" t="str">
        <x:v>B37</x:v>
      </x:c>
      <x:c r="C6805" s="114" t="n">
        <x:v>9</x:v>
      </x:c>
      <x:c r="D6805" s="116"/>
    </x:row>
    <x:row r="6806" ht="15" customHeight="1">
      <x:c r="A6806" s="112" t="str">
        <x:v>22</x:v>
      </x:c>
      <x:c r="B6806" s="114" t="str">
        <x:v>K37</x:v>
      </x:c>
      <x:c r="C6806" s="114"/>
      <x:c r="D6806" s="116" t="str">
        <x:v>=IF(O30="","",O30)</x:v>
      </x:c>
    </x:row>
    <x:row r="6807" ht="15" customHeight="1">
      <x:c r="A6807" s="112" t="str">
        <x:v>22</x:v>
      </x:c>
      <x:c r="B6807" s="114" t="str">
        <x:v>AC37</x:v>
      </x:c>
      <x:c r="C6807" s="114"/>
      <x:c r="D6807" s="116" t="str">
        <x:v>=IF(AG37="","",IF(COUNT(L37:P37)&lt;5,"",L37/5*20+M37/5*25+N37/5*25+O37/5*15+P37/5*15))</x:v>
      </x:c>
    </x:row>
    <x:row r="6808" ht="15" customHeight="1">
      <x:c r="A6808" s="112" t="str">
        <x:v>22</x:v>
      </x:c>
      <x:c r="B6808" s="114" t="str">
        <x:v>AD37</x:v>
      </x:c>
      <x:c r="C6808" s="114"/>
      <x:c r="D6808" s="116" t="str">
        <x:v>=IF(AC37="","",IF(AC37&gt;=90,"Sangat Baik",IF(AC37&gt;=80,"Baik",IF(AC37&gt;=70,"Coaching","Underperform"))))</x:v>
      </x:c>
    </x:row>
    <x:row r="6809" ht="15" customHeight="1">
      <x:c r="A6809" s="112" t="str">
        <x:v>22</x:v>
      </x:c>
      <x:c r="B6809" s="114" t="str">
        <x:v>AE37</x:v>
      </x:c>
      <x:c r="C6809" s="114"/>
      <x:c r="D6809" s="116" t="str">
        <x:v>=IF(AG37="","",IF(OR(AG37="INDAH",AG37="ADDEL",AG37="AMEL",AG37="PENTIL",AG37="JIJANG"),"Admin/CS","Fotografer"))</x:v>
      </x:c>
    </x:row>
    <x:row r="6810" ht="15" customHeight="1">
      <x:c r="A6810" s="112" t="str">
        <x:v>22</x:v>
      </x:c>
      <x:c r="B6810" s="114" t="str">
        <x:v>AF37</x:v>
      </x:c>
      <x:c r="C6810" s="114"/>
      <x:c r="D6810" s="116" t="str">
        <x:v>=IF(OR(AG37="",COUNT(L37:P37)&lt;5),"",1)</x:v>
      </x:c>
    </x:row>
    <x:row r="6811" ht="15" customHeight="1">
      <x:c r="A6811" s="112" t="str">
        <x:v>22</x:v>
      </x:c>
      <x:c r="B6811" s="114" t="str">
        <x:v>AG37</x:v>
      </x:c>
      <x:c r="C6811" s="114"/>
      <x:c r="D6811" s="116" t="str">
        <x:v>=IFERROR(K37,"")</x:v>
      </x:c>
    </x:row>
    <x:row r="6812" ht="15" customHeight="1">
      <x:c r="A6812" s="112" t="str">
        <x:v>22</x:v>
      </x:c>
      <x:c r="B6812" s="114" t="str">
        <x:v>B38</x:v>
      </x:c>
      <x:c r="C6812" s="114" t="n">
        <x:v>10</x:v>
      </x:c>
      <x:c r="D6812" s="116"/>
    </x:row>
    <x:row r="6813" ht="15" customHeight="1">
      <x:c r="A6813" s="112" t="str">
        <x:v>22</x:v>
      </x:c>
      <x:c r="B6813" s="114" t="str">
        <x:v>K38</x:v>
      </x:c>
      <x:c r="C6813" s="114"/>
      <x:c r="D6813" s="116" t="str">
        <x:v>=IF(O31="","",O31)</x:v>
      </x:c>
    </x:row>
    <x:row r="6814" ht="15" customHeight="1">
      <x:c r="A6814" s="112" t="str">
        <x:v>22</x:v>
      </x:c>
      <x:c r="B6814" s="114" t="str">
        <x:v>AC38</x:v>
      </x:c>
      <x:c r="C6814" s="114"/>
      <x:c r="D6814" s="116" t="str">
        <x:v>=IF(AG38="","",IF(COUNT(L38:P38)&lt;5,"",L38/5*20+M38/5*25+N38/5*25+O38/5*15+P38/5*15))</x:v>
      </x:c>
    </x:row>
    <x:row r="6815" ht="15" customHeight="1">
      <x:c r="A6815" s="112" t="str">
        <x:v>22</x:v>
      </x:c>
      <x:c r="B6815" s="114" t="str">
        <x:v>AD38</x:v>
      </x:c>
      <x:c r="C6815" s="114"/>
      <x:c r="D6815" s="116" t="str">
        <x:v>=IF(AC38="","",IF(AC38&gt;=90,"Sangat Baik",IF(AC38&gt;=80,"Baik",IF(AC38&gt;=70,"Coaching","Underperform"))))</x:v>
      </x:c>
    </x:row>
    <x:row r="6816" ht="15" customHeight="1">
      <x:c r="A6816" s="112" t="str">
        <x:v>22</x:v>
      </x:c>
      <x:c r="B6816" s="114" t="str">
        <x:v>AE38</x:v>
      </x:c>
      <x:c r="C6816" s="114"/>
      <x:c r="D6816" s="116" t="str">
        <x:v>=IF(AG38="","",IF(OR(AG38="INDAH",AG38="ADDEL",AG38="AMEL",AG38="PENTIL",AG38="JIJANG"),"Admin/CS","Fotografer"))</x:v>
      </x:c>
    </x:row>
    <x:row r="6817" ht="15" customHeight="1">
      <x:c r="A6817" s="112" t="str">
        <x:v>22</x:v>
      </x:c>
      <x:c r="B6817" s="114" t="str">
        <x:v>AF38</x:v>
      </x:c>
      <x:c r="C6817" s="114"/>
      <x:c r="D6817" s="116" t="str">
        <x:v>=IF(OR(AG38="",COUNT(L38:P38)&lt;5),"",1)</x:v>
      </x:c>
    </x:row>
    <x:row r="6818" ht="15" customHeight="1">
      <x:c r="A6818" s="112" t="str">
        <x:v>22</x:v>
      </x:c>
      <x:c r="B6818" s="114" t="str">
        <x:v>AG38</x:v>
      </x:c>
      <x:c r="C6818" s="114"/>
      <x:c r="D6818" s="116" t="str">
        <x:v>=IFERROR(K38,"")</x:v>
      </x:c>
    </x:row>
    <x:row r="6819" ht="15" customHeight="1">
      <x:c r="A6819" s="112" t="str">
        <x:v>22</x:v>
      </x:c>
      <x:c r="B6819" s="114" t="str">
        <x:v>B39</x:v>
      </x:c>
      <x:c r="C6819" s="114" t="n">
        <x:v>11</x:v>
      </x:c>
      <x:c r="D6819" s="116"/>
    </x:row>
    <x:row r="6820" ht="15" customHeight="1">
      <x:c r="A6820" s="112" t="str">
        <x:v>22</x:v>
      </x:c>
      <x:c r="B6820" s="114" t="str">
        <x:v>K39</x:v>
      </x:c>
      <x:c r="C6820" s="114"/>
      <x:c r="D6820" s="116" t="str">
        <x:v>=IF(O32="","",O32)</x:v>
      </x:c>
    </x:row>
    <x:row r="6821" ht="15" customHeight="1">
      <x:c r="A6821" s="112" t="str">
        <x:v>22</x:v>
      </x:c>
      <x:c r="B6821" s="114" t="str">
        <x:v>AC39</x:v>
      </x:c>
      <x:c r="C6821" s="114"/>
      <x:c r="D6821" s="116" t="str">
        <x:v>=IF(AG39="","",IF(COUNT(L39:P39)&lt;5,"",L39/5*20+M39/5*25+N39/5*25+O39/5*15+P39/5*15))</x:v>
      </x:c>
    </x:row>
    <x:row r="6822" ht="15" customHeight="1">
      <x:c r="A6822" s="112" t="str">
        <x:v>22</x:v>
      </x:c>
      <x:c r="B6822" s="114" t="str">
        <x:v>AD39</x:v>
      </x:c>
      <x:c r="C6822" s="114"/>
      <x:c r="D6822" s="116" t="str">
        <x:v>=IF(AC39="","",IF(AC39&gt;=90,"Sangat Baik",IF(AC39&gt;=80,"Baik",IF(AC39&gt;=70,"Coaching","Underperform"))))</x:v>
      </x:c>
    </x:row>
    <x:row r="6823" ht="15" customHeight="1">
      <x:c r="A6823" s="112" t="str">
        <x:v>22</x:v>
      </x:c>
      <x:c r="B6823" s="114" t="str">
        <x:v>AE39</x:v>
      </x:c>
      <x:c r="C6823" s="114"/>
      <x:c r="D6823" s="116" t="str">
        <x:v>=IF(AG39="","",IF(OR(AG39="INDAH",AG39="ADDEL",AG39="AMEL",AG39="PENTIL",AG39="JIJANG"),"Admin/CS","Fotografer"))</x:v>
      </x:c>
    </x:row>
    <x:row r="6824" ht="15" customHeight="1">
      <x:c r="A6824" s="112" t="str">
        <x:v>22</x:v>
      </x:c>
      <x:c r="B6824" s="114" t="str">
        <x:v>AF39</x:v>
      </x:c>
      <x:c r="C6824" s="114"/>
      <x:c r="D6824" s="116" t="str">
        <x:v>=IF(OR(AG39="",COUNT(L39:P39)&lt;5),"",1)</x:v>
      </x:c>
    </x:row>
    <x:row r="6825" ht="15" customHeight="1">
      <x:c r="A6825" s="112" t="str">
        <x:v>22</x:v>
      </x:c>
      <x:c r="B6825" s="114" t="str">
        <x:v>AG39</x:v>
      </x:c>
      <x:c r="C6825" s="114"/>
      <x:c r="D6825" s="116" t="str">
        <x:v>=IFERROR(K39,"")</x:v>
      </x:c>
    </x:row>
    <x:row r="6826" ht="15" customHeight="1">
      <x:c r="A6826" s="112" t="str">
        <x:v>22</x:v>
      </x:c>
      <x:c r="B6826" s="114" t="str">
        <x:v>D40</x:v>
      </x:c>
      <x:c r="C6826" s="114" t="n">
        <x:v>0</x:v>
      </x:c>
      <x:c r="D6826" s="116" t="str">
        <x:v>=SUM(D29:D39)</x:v>
      </x:c>
    </x:row>
    <x:row r="6827" ht="15" customHeight="1">
      <x:c r="A6827" s="112" t="str">
        <x:v>22</x:v>
      </x:c>
      <x:c r="B6827" s="114" t="str">
        <x:v>AC40</x:v>
      </x:c>
      <x:c r="C6827" s="114"/>
      <x:c r="D6827" s="116" t="str">
        <x:v>=IF(AG40="","",IF(COUNT(L40:P40)&lt;5,"",L40/5*20+M40/5*25+N40/5*25+O40/5*15+P40/5*15))</x:v>
      </x:c>
    </x:row>
    <x:row r="6828" ht="15" customHeight="1">
      <x:c r="A6828" s="112" t="str">
        <x:v>22</x:v>
      </x:c>
      <x:c r="B6828" s="114" t="str">
        <x:v>AD40</x:v>
      </x:c>
      <x:c r="C6828" s="114"/>
      <x:c r="D6828" s="116" t="str">
        <x:v>=IF(AC40="","",IF(AC40&gt;=90,"Sangat Baik",IF(AC40&gt;=80,"Baik",IF(AC40&gt;=70,"Coaching","Underperform"))))</x:v>
      </x:c>
    </x:row>
    <x:row r="6829" ht="15" customHeight="1">
      <x:c r="A6829" s="112" t="str">
        <x:v>22</x:v>
      </x:c>
      <x:c r="B6829" s="114" t="str">
        <x:v>AE40</x:v>
      </x:c>
      <x:c r="C6829" s="114"/>
      <x:c r="D6829" s="116" t="str">
        <x:v>=IF(AG40="","",IF(OR(AG40="INDAH",AG40="ADDEL",AG40="AMEL",AG40="PENTIL",AG40="JIJANG"),"Admin/CS","Fotografer"))</x:v>
      </x:c>
    </x:row>
    <x:row r="6830" ht="15" customHeight="1">
      <x:c r="A6830" s="112" t="str">
        <x:v>22</x:v>
      </x:c>
      <x:c r="B6830" s="114" t="str">
        <x:v>AF40</x:v>
      </x:c>
      <x:c r="C6830" s="114"/>
      <x:c r="D6830" s="116" t="str">
        <x:v>=IF(OR(AG40="",COUNT(L40:P40)&lt;5),"",1)</x:v>
      </x:c>
    </x:row>
    <x:row r="6831" ht="15" customHeight="1">
      <x:c r="A6831" s="112" t="str">
        <x:v>22</x:v>
      </x:c>
      <x:c r="B6831" s="114" t="str">
        <x:v>AG40</x:v>
      </x:c>
      <x:c r="C6831" s="114"/>
      <x:c r="D6831" s="116" t="str">
        <x:v>=IFERROR(K40,"")</x:v>
      </x:c>
    </x:row>
    <x:row r="6832" ht="15" customHeight="1">
      <x:c r="A6832" s="112" t="str">
        <x:v>22</x:v>
      </x:c>
      <x:c r="B6832" s="114" t="str">
        <x:v>AC41</x:v>
      </x:c>
      <x:c r="C6832" s="114"/>
      <x:c r="D6832" s="116" t="str">
        <x:v>=IF(AG41="","",IF(COUNT(L41:P41)&lt;5,"",L41/5*20+M41/5*25+N41/5*25+O41/5*15+P41/5*15))</x:v>
      </x:c>
    </x:row>
    <x:row r="6833" ht="15" customHeight="1">
      <x:c r="A6833" s="112" t="str">
        <x:v>22</x:v>
      </x:c>
      <x:c r="B6833" s="114" t="str">
        <x:v>AD41</x:v>
      </x:c>
      <x:c r="C6833" s="114"/>
      <x:c r="D6833" s="116" t="str">
        <x:v>=IF(AC41="","",IF(AC41&gt;=90,"Sangat Baik",IF(AC41&gt;=80,"Baik",IF(AC41&gt;=70,"Coaching","Underperform"))))</x:v>
      </x:c>
    </x:row>
    <x:row r="6834" ht="15" customHeight="1">
      <x:c r="A6834" s="112" t="str">
        <x:v>22</x:v>
      </x:c>
      <x:c r="B6834" s="114" t="str">
        <x:v>AE41</x:v>
      </x:c>
      <x:c r="C6834" s="114"/>
      <x:c r="D6834" s="116" t="str">
        <x:v>=IF(AG41="","",IF(OR(AG41="INDAH",AG41="ADDEL",AG41="AMEL",AG41="PENTIL",AG41="JIJANG"),"Admin/CS","Fotografer"))</x:v>
      </x:c>
    </x:row>
    <x:row r="6835" ht="15" customHeight="1">
      <x:c r="A6835" s="112" t="str">
        <x:v>22</x:v>
      </x:c>
      <x:c r="B6835" s="114" t="str">
        <x:v>AF41</x:v>
      </x:c>
      <x:c r="C6835" s="114"/>
      <x:c r="D6835" s="116" t="str">
        <x:v>=IF(OR(AG41="",COUNT(L41:P41)&lt;5),"",1)</x:v>
      </x:c>
    </x:row>
    <x:row r="6836" ht="15" customHeight="1">
      <x:c r="A6836" s="112" t="str">
        <x:v>22</x:v>
      </x:c>
      <x:c r="B6836" s="114" t="str">
        <x:v>AG41</x:v>
      </x:c>
      <x:c r="C6836" s="114"/>
      <x:c r="D6836" s="116" t="str">
        <x:v>=IFERROR(K41,"")</x:v>
      </x:c>
    </x:row>
    <x:row r="6837" ht="15" customHeight="1">
      <x:c r="A6837" s="112" t="str">
        <x:v>22</x:v>
      </x:c>
      <x:c r="B6837" s="114" t="str">
        <x:v>K42</x:v>
      </x:c>
      <x:c r="C6837" s="114" t="str">
        <x:v>Skala: 1 Sangat Kurang | 2 Kurang | 3 Cukup | 4 Baik | 5 Sangat Baik | Jika Nama kosong, 4 baris pertama otomatis mengikuti urutan Shift</x:v>
      </x:c>
      <x:c r="D6837" s="116"/>
    </x:row>
    <x:row r="6838" ht="15" customHeight="1">
      <x:c r="A6838" s="112" t="str">
        <x:v>22</x:v>
      </x:c>
      <x:c r="B6838" s="114" t="str">
        <x:v>K44</x:v>
      </x:c>
      <x:c r="C6838" s="114" t="str">
        <x:v>ADMIN FOLLOW-UP</x:v>
      </x:c>
      <x:c r="D6838" s="116"/>
    </x:row>
    <x:row r="6839" ht="15" customHeight="1">
      <x:c r="A6839" s="112" t="str">
        <x:v>22</x:v>
      </x:c>
      <x:c r="B6839" s="114" t="str">
        <x:v>K45</x:v>
      </x:c>
      <x:c r="C6839" s="114" t="str">
        <x:v>Admin</x:v>
      </x:c>
      <x:c r="D6839" s="116"/>
    </x:row>
    <x:row r="6840" ht="15" customHeight="1">
      <x:c r="A6840" s="112" t="str">
        <x:v>22</x:v>
      </x:c>
      <x:c r="B6840" s="114" t="str">
        <x:v>L45</x:v>
      </x:c>
      <x:c r="C6840" s="114" t="str">
        <x:v>Saving Contact</x:v>
      </x:c>
      <x:c r="D6840" s="116"/>
    </x:row>
    <x:row r="6841" ht="15" customHeight="1">
      <x:c r="A6841" s="112" t="str">
        <x:v>22</x:v>
      </x:c>
      <x:c r="B6841" s="114" t="str">
        <x:v>M45</x:v>
      </x:c>
      <x:c r="C6841" s="114" t="str">
        <x:v>Reminder</x:v>
      </x:c>
      <x:c r="D6841" s="116"/>
    </x:row>
    <x:row r="6842" ht="15" customHeight="1">
      <x:c r="A6842" s="112" t="str">
        <x:v>22</x:v>
      </x:c>
      <x:c r="B6842" s="114" t="str">
        <x:v>N45</x:v>
      </x:c>
      <x:c r="C6842" s="114" t="str">
        <x:v>Direct RO</x:v>
      </x:c>
      <x:c r="D6842" s="116"/>
    </x:row>
    <x:row r="6843" ht="15" customHeight="1">
      <x:c r="A6843" s="112" t="str">
        <x:v>22</x:v>
      </x:c>
      <x:c r="B6843" s="114" t="str">
        <x:v>K46</x:v>
      </x:c>
      <x:c r="C6843" s="114"/>
      <x:c r="D6843" s="116" t="str">
        <x:v>=IF(O29="","",O29)</x:v>
      </x:c>
    </x:row>
    <x:row r="6844" ht="15" customHeight="1">
      <x:c r="A6844" s="112" t="str">
        <x:v>22</x:v>
      </x:c>
      <x:c r="B6844" s="114" t="str">
        <x:v>K47</x:v>
      </x:c>
      <x:c r="C6844" s="114"/>
      <x:c r="D6844" s="116" t="str">
        <x:v>=IF(O30="","",O30)</x:v>
      </x:c>
    </x:row>
    <x:row r="6845" ht="15" customHeight="1">
      <x:c r="A6845" s="112" t="str">
        <x:v>22</x:v>
      </x:c>
      <x:c r="B6845" s="114" t="str">
        <x:v>K49</x:v>
      </x:c>
      <x:c r="C6845" s="114" t="str">
        <x:v>TODAY | LEADS &amp; TRANSAKSI</x:v>
      </x:c>
      <x:c r="D6845" s="116"/>
    </x:row>
    <x:row r="6846" ht="15" customHeight="1">
      <x:c r="A6846" s="112" t="str">
        <x:v>22</x:v>
      </x:c>
      <x:c r="B6846" s="114" t="str">
        <x:v>K50</x:v>
      </x:c>
      <x:c r="C6846" s="114" t="str">
        <x:v>Leads</x:v>
      </x:c>
      <x:c r="D6846" s="116"/>
    </x:row>
    <x:row r="6847" ht="15" customHeight="1">
      <x:c r="A6847" s="112" t="str">
        <x:v>22</x:v>
      </x:c>
      <x:c r="B6847" s="114" t="str">
        <x:v>K51</x:v>
      </x:c>
      <x:c r="C6847" s="114" t="str">
        <x:v>Total DP</x:v>
      </x:c>
      <x:c r="D6847" s="116"/>
    </x:row>
    <x:row r="6848" ht="15" customHeight="1">
      <x:c r="A6848" s="112" t="str">
        <x:v>22</x:v>
      </x:c>
      <x:c r="B6848" s="114" t="str">
        <x:v>M51</x:v>
      </x:c>
      <x:c r="C6848" s="114" t="n">
        <x:v>0</x:v>
      </x:c>
      <x:c r="D6848" s="116" t="str">
        <x:v>=COUNTIF($I$4:$I$27,"DP")</x:v>
      </x:c>
    </x:row>
    <x:row r="6849" ht="15" customHeight="1">
      <x:c r="A6849" s="112" t="str">
        <x:v>22</x:v>
      </x:c>
      <x:c r="B6849" s="114" t="str">
        <x:v>K52</x:v>
      </x:c>
      <x:c r="C6849" s="114" t="str">
        <x:v>Sesi Foto</x:v>
      </x:c>
      <x:c r="D6849" s="116"/>
    </x:row>
    <x:row r="6850" ht="15" customHeight="1">
      <x:c r="A6850" s="112" t="str">
        <x:v>22</x:v>
      </x:c>
      <x:c r="B6850" s="114" t="str">
        <x:v>M52</x:v>
      </x:c>
      <x:c r="C6850" s="114" t="n">
        <x:v>0</x:v>
      </x:c>
      <x:c r="D6850" s="116" t="str">
        <x:v>=COUNTIFS($I$4:$I$27,"&lt;&gt;DP",$I$4:$I$27,"&lt;&gt;")</x:v>
      </x:c>
    </x:row>
    <x:row r="6851" ht="15" customHeight="1">
      <x:c r="A6851" s="112" t="str">
        <x:v>22</x:v>
      </x:c>
      <x:c r="B6851" s="114" t="str">
        <x:v>K53</x:v>
      </x:c>
      <x:c r="C6851" s="114" t="str">
        <x:v>Jumlah Transaksi Harian</x:v>
      </x:c>
      <x:c r="D6851" s="116"/>
    </x:row>
    <x:row r="6852" ht="15" customHeight="1">
      <x:c r="A6852" s="112" t="str">
        <x:v>22</x:v>
      </x:c>
      <x:c r="B6852" s="114" t="str">
        <x:v>M53</x:v>
      </x:c>
      <x:c r="C6852" s="114" t="n">
        <x:v>0</x:v>
      </x:c>
      <x:c r="D6852" s="116" t="str">
        <x:v>=M51+M52</x:v>
      </x:c>
    </x:row>
    <x:row r="6853" ht="15" customHeight="1">
      <x:c r="A6853" s="112" t="str">
        <x:v>22</x:v>
      </x:c>
      <x:c r="B6853" s="114" t="str">
        <x:v>K54</x:v>
      </x:c>
      <x:c r="C6853" s="114" t="str">
        <x:v>Conversion Rate</x:v>
      </x:c>
      <x:c r="D6853" s="116"/>
    </x:row>
    <x:row r="6854" ht="15" customHeight="1">
      <x:c r="A6854" s="112" t="str">
        <x:v>22</x:v>
      </x:c>
      <x:c r="B6854" s="114" t="str">
        <x:v>M54</x:v>
      </x:c>
      <x:c r="C6854" s="114"/>
      <x:c r="D6854" s="116" t="str">
        <x:v>=IF(OR(M50="",M50=0),"",M51/M50)</x:v>
      </x:c>
    </x:row>
    <x:row r="6855" ht="15" customHeight="1">
      <x:c r="A6855" s="112" t="str">
        <x:v>23</x:v>
      </x:c>
      <x:c r="B6855" s="114" t="str">
        <x:v>A1</x:v>
      </x:c>
      <x:c r="C6855" s="114" t="n">
        <x:v>2</x:v>
      </x:c>
      <x:c r="D6855" s="116"/>
    </x:row>
    <x:row r="6856" ht="15" customHeight="1">
      <x:c r="A6856" s="112" t="str">
        <x:v>23</x:v>
      </x:c>
      <x:c r="B6856" s="114" t="str">
        <x:v>B2</x:v>
      </x:c>
      <x:c r="C6856" s="114" t="str">
        <x:v>No</x:v>
      </x:c>
      <x:c r="D6856" s="116"/>
    </x:row>
    <x:row r="6857" ht="15" customHeight="1">
      <x:c r="A6857" s="112" t="str">
        <x:v>23</x:v>
      </x:c>
      <x:c r="B6857" s="114" t="str">
        <x:v>C2</x:v>
      </x:c>
      <x:c r="C6857" s="114" t="str">
        <x:v>Nama</x:v>
      </x:c>
      <x:c r="D6857" s="116"/>
    </x:row>
    <x:row r="6858" ht="15" customHeight="1">
      <x:c r="A6858" s="112" t="str">
        <x:v>23</x:v>
      </x:c>
      <x:c r="B6858" s="114" t="str">
        <x:v>D2</x:v>
      </x:c>
      <x:c r="C6858" s="114" t="str">
        <x:v>Paket</x:v>
      </x:c>
      <x:c r="D6858" s="116"/>
    </x:row>
    <x:row r="6859" ht="15" customHeight="1">
      <x:c r="A6859" s="112" t="str">
        <x:v>23</x:v>
      </x:c>
      <x:c r="B6859" s="114" t="str">
        <x:v>E2</x:v>
      </x:c>
      <x:c r="C6859" s="114" t="str">
        <x:v>Q</x:v>
      </x:c>
      <x:c r="D6859" s="116"/>
    </x:row>
    <x:row r="6860" ht="15" customHeight="1">
      <x:c r="A6860" s="112" t="str">
        <x:v>23</x:v>
      </x:c>
      <x:c r="B6860" s="114" t="str">
        <x:v>F2</x:v>
      </x:c>
      <x:c r="C6860" s="114" t="str">
        <x:v>Tanggal Foto</x:v>
      </x:c>
      <x:c r="D6860" s="116"/>
    </x:row>
    <x:row r="6861" ht="15" customHeight="1">
      <x:c r="A6861" s="112" t="str">
        <x:v>23</x:v>
      </x:c>
      <x:c r="B6861" s="114" t="str">
        <x:v>G2</x:v>
      </x:c>
      <x:c r="C6861" s="114" t="str">
        <x:v>Pemasukan</x:v>
      </x:c>
      <x:c r="D6861" s="116"/>
    </x:row>
    <x:row r="6862" ht="15" customHeight="1">
      <x:c r="A6862" s="112" t="str">
        <x:v>23</x:v>
      </x:c>
      <x:c r="B6862" s="114" t="str">
        <x:v>I2</x:v>
      </x:c>
      <x:c r="C6862" s="114" t="str">
        <x:v>Keterangan</x:v>
      </x:c>
      <x:c r="D6862" s="116"/>
    </x:row>
    <x:row r="6863" ht="15" customHeight="1">
      <x:c r="A6863" s="112" t="str">
        <x:v>23</x:v>
      </x:c>
      <x:c r="B6863" s="114" t="str">
        <x:v>L2</x:v>
      </x:c>
      <x:c r="C6863" s="114" t="str">
        <x:v>Admin</x:v>
      </x:c>
      <x:c r="D6863" s="116"/>
    </x:row>
    <x:row r="6864" ht="15" customHeight="1">
      <x:c r="A6864" s="112" t="str">
        <x:v>23</x:v>
      </x:c>
      <x:c r="B6864" s="114" t="str">
        <x:v>M2</x:v>
      </x:c>
      <x:c r="C6864" s="114" t="str">
        <x:v>Fotogarfer</x:v>
      </x:c>
      <x:c r="D6864" s="116"/>
    </x:row>
    <x:row r="6865" ht="15" customHeight="1">
      <x:c r="A6865" s="112" t="str">
        <x:v>23</x:v>
      </x:c>
      <x:c r="B6865" s="114" t="str">
        <x:v>N2</x:v>
      </x:c>
      <x:c r="C6865" s="114" t="str">
        <x:v>Post Prod</x:v>
      </x:c>
      <x:c r="D6865" s="116"/>
    </x:row>
    <x:row r="6866" ht="15" customHeight="1">
      <x:c r="A6866" s="112" t="str">
        <x:v>23</x:v>
      </x:c>
      <x:c r="B6866" s="114" t="str">
        <x:v>G3</x:v>
      </x:c>
      <x:c r="C6866" s="114" t="str">
        <x:v>Cash</x:v>
      </x:c>
      <x:c r="D6866" s="116"/>
    </x:row>
    <x:row r="6867" ht="15" customHeight="1">
      <x:c r="A6867" s="112" t="str">
        <x:v>23</x:v>
      </x:c>
      <x:c r="B6867" s="114" t="str">
        <x:v>H3</x:v>
      </x:c>
      <x:c r="C6867" s="114" t="str">
        <x:v>Transfer</x:v>
      </x:c>
      <x:c r="D6867" s="116"/>
    </x:row>
    <x:row r="6868" ht="15" customHeight="1">
      <x:c r="A6868" s="112" t="str">
        <x:v>23</x:v>
      </x:c>
      <x:c r="B6868" s="114" t="str">
        <x:v>I3</x:v>
      </x:c>
      <x:c r="C6868" s="114" t="str">
        <x:v>Pembayaran</x:v>
      </x:c>
      <x:c r="D6868" s="116"/>
    </x:row>
    <x:row r="6869" ht="15" customHeight="1">
      <x:c r="A6869" s="112" t="str">
        <x:v>23</x:v>
      </x:c>
      <x:c r="B6869" s="114" t="str">
        <x:v>J3</x:v>
      </x:c>
      <x:c r="C6869" s="114" t="str">
        <x:v>All File</x:v>
      </x:c>
      <x:c r="D6869" s="116"/>
    </x:row>
    <x:row r="6870" ht="15" customHeight="1">
      <x:c r="A6870" s="112" t="str">
        <x:v>23</x:v>
      </x:c>
      <x:c r="B6870" s="114" t="str">
        <x:v>K3</x:v>
      </x:c>
      <x:c r="C6870" s="114" t="str">
        <x:v>File Edit </x:v>
      </x:c>
      <x:c r="D6870" s="116"/>
    </x:row>
    <x:row r="6871" ht="15" customHeight="1">
      <x:c r="A6871" s="112" t="str">
        <x:v>23</x:v>
      </x:c>
      <x:c r="B6871" s="114" t="str">
        <x:v>N3</x:v>
      </x:c>
      <x:c r="C6871" s="114" t="str">
        <x:v>Editan/FG</x:v>
      </x:c>
      <x:c r="D6871" s="116"/>
    </x:row>
    <x:row r="6872" ht="15" customHeight="1">
      <x:c r="A6872" s="112" t="str">
        <x:v>23</x:v>
      </x:c>
      <x:c r="B6872" s="114" t="str">
        <x:v>O3</x:v>
      </x:c>
      <x:c r="C6872" s="114" t="str">
        <x:v>Cetakan/Fame</x:v>
      </x:c>
      <x:c r="D6872" s="116"/>
    </x:row>
    <x:row r="6873" ht="15" customHeight="1">
      <x:c r="A6873" s="112" t="str">
        <x:v>23</x:v>
      </x:c>
      <x:c r="B6873" s="114" t="str">
        <x:v>P3</x:v>
      </x:c>
      <x:c r="C6873" s="114" t="str">
        <x:v>Diambil/Date</x:v>
      </x:c>
      <x:c r="D6873" s="116"/>
    </x:row>
    <x:row r="6874" ht="15" customHeight="1">
      <x:c r="A6874" s="112" t="str">
        <x:v>23</x:v>
      </x:c>
      <x:c r="B6874" s="114" t="str">
        <x:v>B4</x:v>
      </x:c>
      <x:c r="C6874" s="114" t="n">
        <x:v>1</x:v>
      </x:c>
      <x:c r="D6874" s="116"/>
    </x:row>
    <x:row r="6875" ht="15" customHeight="1">
      <x:c r="A6875" s="112" t="str">
        <x:v>23</x:v>
      </x:c>
      <x:c r="B6875" s="114" t="str">
        <x:v>B5</x:v>
      </x:c>
      <x:c r="C6875" s="114" t="n">
        <x:v>2</x:v>
      </x:c>
      <x:c r="D6875" s="116"/>
    </x:row>
    <x:row r="6876" ht="15" customHeight="1">
      <x:c r="A6876" s="112" t="str">
        <x:v>23</x:v>
      </x:c>
      <x:c r="B6876" s="114" t="str">
        <x:v>B6</x:v>
      </x:c>
      <x:c r="C6876" s="114" t="n">
        <x:v>3</x:v>
      </x:c>
      <x:c r="D6876" s="116"/>
    </x:row>
    <x:row r="6877" ht="15" customHeight="1">
      <x:c r="A6877" s="112" t="str">
        <x:v>23</x:v>
      </x:c>
      <x:c r="B6877" s="114" t="str">
        <x:v>B7</x:v>
      </x:c>
      <x:c r="C6877" s="114" t="n">
        <x:v>4</x:v>
      </x:c>
      <x:c r="D6877" s="116"/>
    </x:row>
    <x:row r="6878" ht="15" customHeight="1">
      <x:c r="A6878" s="112" t="str">
        <x:v>23</x:v>
      </x:c>
      <x:c r="B6878" s="114" t="str">
        <x:v>B8</x:v>
      </x:c>
      <x:c r="C6878" s="114" t="n">
        <x:v>5</x:v>
      </x:c>
      <x:c r="D6878" s="116"/>
    </x:row>
    <x:row r="6879" ht="15" customHeight="1">
      <x:c r="A6879" s="112" t="str">
        <x:v>23</x:v>
      </x:c>
      <x:c r="B6879" s="114" t="str">
        <x:v>B9</x:v>
      </x:c>
      <x:c r="C6879" s="114" t="n">
        <x:v>6</x:v>
      </x:c>
      <x:c r="D6879" s="116"/>
    </x:row>
    <x:row r="6880" ht="15" customHeight="1">
      <x:c r="A6880" s="112" t="str">
        <x:v>23</x:v>
      </x:c>
      <x:c r="B6880" s="114" t="str">
        <x:v>B10</x:v>
      </x:c>
      <x:c r="C6880" s="114" t="n">
        <x:v>7</x:v>
      </x:c>
      <x:c r="D6880" s="116"/>
    </x:row>
    <x:row r="6881" ht="15" customHeight="1">
      <x:c r="A6881" s="112" t="str">
        <x:v>23</x:v>
      </x:c>
      <x:c r="B6881" s="114" t="str">
        <x:v>B11</x:v>
      </x:c>
      <x:c r="C6881" s="114" t="n">
        <x:v>8</x:v>
      </x:c>
      <x:c r="D6881" s="116"/>
    </x:row>
    <x:row r="6882" ht="15" customHeight="1">
      <x:c r="A6882" s="112" t="str">
        <x:v>23</x:v>
      </x:c>
      <x:c r="B6882" s="114" t="str">
        <x:v>B12</x:v>
      </x:c>
      <x:c r="C6882" s="114" t="n">
        <x:v>9</x:v>
      </x:c>
      <x:c r="D6882" s="116"/>
    </x:row>
    <x:row r="6883" ht="15" customHeight="1">
      <x:c r="A6883" s="112" t="str">
        <x:v>23</x:v>
      </x:c>
      <x:c r="B6883" s="114" t="str">
        <x:v>B13</x:v>
      </x:c>
      <x:c r="C6883" s="114" t="n">
        <x:v>10</x:v>
      </x:c>
      <x:c r="D6883" s="116"/>
    </x:row>
    <x:row r="6884" ht="15" customHeight="1">
      <x:c r="A6884" s="112" t="str">
        <x:v>23</x:v>
      </x:c>
      <x:c r="B6884" s="114" t="str">
        <x:v>B14</x:v>
      </x:c>
      <x:c r="C6884" s="114" t="n">
        <x:v>11</x:v>
      </x:c>
      <x:c r="D6884" s="116"/>
    </x:row>
    <x:row r="6885" ht="15" customHeight="1">
      <x:c r="A6885" s="112" t="str">
        <x:v>23</x:v>
      </x:c>
      <x:c r="B6885" s="114" t="str">
        <x:v>B15</x:v>
      </x:c>
      <x:c r="C6885" s="114" t="n">
        <x:v>12</x:v>
      </x:c>
      <x:c r="D6885" s="116"/>
    </x:row>
    <x:row r="6886" ht="15" customHeight="1">
      <x:c r="A6886" s="112" t="str">
        <x:v>23</x:v>
      </x:c>
      <x:c r="B6886" s="114" t="str">
        <x:v>B16</x:v>
      </x:c>
      <x:c r="C6886" s="114" t="n">
        <x:v>13</x:v>
      </x:c>
      <x:c r="D6886" s="116"/>
    </x:row>
    <x:row r="6887" ht="15" customHeight="1">
      <x:c r="A6887" s="112" t="str">
        <x:v>23</x:v>
      </x:c>
      <x:c r="B6887" s="114" t="str">
        <x:v>B17</x:v>
      </x:c>
      <x:c r="C6887" s="114" t="n">
        <x:v>14</x:v>
      </x:c>
      <x:c r="D6887" s="116"/>
    </x:row>
    <x:row r="6888" ht="15" customHeight="1">
      <x:c r="A6888" s="112" t="str">
        <x:v>23</x:v>
      </x:c>
      <x:c r="B6888" s="114" t="str">
        <x:v>B18</x:v>
      </x:c>
      <x:c r="C6888" s="114" t="n">
        <x:v>15</x:v>
      </x:c>
      <x:c r="D6888" s="116"/>
    </x:row>
    <x:row r="6889" ht="15" customHeight="1">
      <x:c r="A6889" s="112" t="str">
        <x:v>23</x:v>
      </x:c>
      <x:c r="B6889" s="114" t="str">
        <x:v>B19</x:v>
      </x:c>
      <x:c r="C6889" s="114" t="n">
        <x:v>16</x:v>
      </x:c>
      <x:c r="D6889" s="116"/>
    </x:row>
    <x:row r="6890" ht="15" customHeight="1">
      <x:c r="A6890" s="112" t="str">
        <x:v>23</x:v>
      </x:c>
      <x:c r="B6890" s="114" t="str">
        <x:v>B20</x:v>
      </x:c>
      <x:c r="C6890" s="114" t="n">
        <x:v>17</x:v>
      </x:c>
      <x:c r="D6890" s="116"/>
    </x:row>
    <x:row r="6891" ht="15" customHeight="1">
      <x:c r="A6891" s="112" t="str">
        <x:v>23</x:v>
      </x:c>
      <x:c r="B6891" s="114" t="str">
        <x:v>B21</x:v>
      </x:c>
      <x:c r="C6891" s="114" t="n">
        <x:v>18</x:v>
      </x:c>
      <x:c r="D6891" s="116"/>
    </x:row>
    <x:row r="6892" ht="15" customHeight="1">
      <x:c r="A6892" s="112" t="str">
        <x:v>23</x:v>
      </x:c>
      <x:c r="B6892" s="114" t="str">
        <x:v>B22</x:v>
      </x:c>
      <x:c r="C6892" s="114" t="n">
        <x:v>19</x:v>
      </x:c>
      <x:c r="D6892" s="116"/>
    </x:row>
    <x:row r="6893" ht="15" customHeight="1">
      <x:c r="A6893" s="112" t="str">
        <x:v>23</x:v>
      </x:c>
      <x:c r="B6893" s="114" t="str">
        <x:v>B23</x:v>
      </x:c>
      <x:c r="C6893" s="114" t="n">
        <x:v>20</x:v>
      </x:c>
      <x:c r="D6893" s="116"/>
    </x:row>
    <x:row r="6894" ht="15" customHeight="1">
      <x:c r="A6894" s="112" t="str">
        <x:v>23</x:v>
      </x:c>
      <x:c r="B6894" s="114" t="str">
        <x:v>B24</x:v>
      </x:c>
      <x:c r="C6894" s="114" t="n">
        <x:v>21</x:v>
      </x:c>
      <x:c r="D6894" s="116"/>
    </x:row>
    <x:row r="6895" ht="15" customHeight="1">
      <x:c r="A6895" s="112" t="str">
        <x:v>23</x:v>
      </x:c>
      <x:c r="B6895" s="114" t="str">
        <x:v>B25</x:v>
      </x:c>
      <x:c r="C6895" s="114" t="n">
        <x:v>22</x:v>
      </x:c>
      <x:c r="D6895" s="116"/>
    </x:row>
    <x:row r="6896" ht="15" customHeight="1">
      <x:c r="A6896" s="112" t="str">
        <x:v>23</x:v>
      </x:c>
      <x:c r="B6896" s="114" t="str">
        <x:v>B26</x:v>
      </x:c>
      <x:c r="C6896" s="114" t="n">
        <x:v>23</x:v>
      </x:c>
      <x:c r="D6896" s="116"/>
    </x:row>
    <x:row r="6897" ht="15" customHeight="1">
      <x:c r="A6897" s="112" t="str">
        <x:v>23</x:v>
      </x:c>
      <x:c r="B6897" s="114" t="str">
        <x:v>B27</x:v>
      </x:c>
      <x:c r="C6897" s="114" t="n">
        <x:v>24</x:v>
      </x:c>
      <x:c r="D6897" s="116"/>
    </x:row>
    <x:row r="6898" ht="15" customHeight="1">
      <x:c r="A6898" s="112" t="str">
        <x:v>23</x:v>
      </x:c>
      <x:c r="B6898" s="114" t="str">
        <x:v>B28</x:v>
      </x:c>
      <x:c r="C6898" s="114" t="n">
        <x:v>25</x:v>
      </x:c>
      <x:c r="D6898" s="116"/>
    </x:row>
    <x:row r="6899" ht="15" customHeight="1">
      <x:c r="A6899" s="112" t="str">
        <x:v>23</x:v>
      </x:c>
      <x:c r="B6899" s="114" t="str">
        <x:v>B29</x:v>
      </x:c>
      <x:c r="C6899" s="114" t="n">
        <x:v>26</x:v>
      </x:c>
      <x:c r="D6899" s="116"/>
    </x:row>
    <x:row r="6900" ht="15" customHeight="1">
      <x:c r="A6900" s="112" t="str">
        <x:v>23</x:v>
      </x:c>
      <x:c r="B6900" s="114" t="str">
        <x:v>B30</x:v>
      </x:c>
      <x:c r="C6900" s="114" t="n">
        <x:v>27</x:v>
      </x:c>
      <x:c r="D6900" s="116"/>
    </x:row>
    <x:row r="6901" ht="15" customHeight="1">
      <x:c r="A6901" s="112" t="str">
        <x:v>23</x:v>
      </x:c>
      <x:c r="B6901" s="114" t="str">
        <x:v>B31</x:v>
      </x:c>
      <x:c r="C6901" s="114" t="n">
        <x:v>28</x:v>
      </x:c>
      <x:c r="D6901" s="116"/>
    </x:row>
    <x:row r="6902" ht="15" customHeight="1">
      <x:c r="A6902" s="112" t="str">
        <x:v>23</x:v>
      </x:c>
      <x:c r="B6902" s="114" t="str">
        <x:v>B32</x:v>
      </x:c>
      <x:c r="C6902" s="114" t="n">
        <x:v>29</x:v>
      </x:c>
      <x:c r="D6902" s="116"/>
    </x:row>
    <x:row r="6903" ht="15" customHeight="1">
      <x:c r="A6903" s="112" t="str">
        <x:v>23</x:v>
      </x:c>
      <x:c r="B6903" s="114" t="str">
        <x:v>B33</x:v>
      </x:c>
      <x:c r="C6903" s="114" t="n">
        <x:v>30</x:v>
      </x:c>
      <x:c r="D6903" s="116"/>
    </x:row>
    <x:row r="6904" ht="15" customHeight="1">
      <x:c r="A6904" s="112" t="str">
        <x:v>23</x:v>
      </x:c>
      <x:c r="B6904" s="114" t="str">
        <x:v>B34</x:v>
      </x:c>
      <x:c r="C6904" s="114" t="n">
        <x:v>31</x:v>
      </x:c>
      <x:c r="D6904" s="116"/>
    </x:row>
    <x:row r="6905" ht="15" customHeight="1">
      <x:c r="A6905" s="112" t="str">
        <x:v>23</x:v>
      </x:c>
      <x:c r="B6905" s="114" t="str">
        <x:v>G35</x:v>
      </x:c>
      <x:c r="C6905" s="114" t="n">
        <x:v>0</x:v>
      </x:c>
      <x:c r="D6905" s="116" t="str">
        <x:v>=SUM(G4:G34)</x:v>
      </x:c>
    </x:row>
    <x:row r="6906" ht="15" customHeight="1">
      <x:c r="A6906" s="112" t="str">
        <x:v>23</x:v>
      </x:c>
      <x:c r="B6906" s="114" t="str">
        <x:v>H35</x:v>
      </x:c>
      <x:c r="C6906" s="114" t="n">
        <x:v>0</x:v>
      </x:c>
      <x:c r="D6906" s="116" t="str">
        <x:v>=SUM(H4:H34)</x:v>
      </x:c>
    </x:row>
    <x:row r="6907" ht="15" customHeight="1">
      <x:c r="A6907" s="112" t="str">
        <x:v>23</x:v>
      </x:c>
      <x:c r="B6907" s="114" t="str">
        <x:v>B38</x:v>
      </x:c>
      <x:c r="C6907" s="114" t="str">
        <x:v>No</x:v>
      </x:c>
      <x:c r="D6907" s="116"/>
    </x:row>
    <x:row r="6908" ht="15" customHeight="1">
      <x:c r="A6908" s="112" t="str">
        <x:v>23</x:v>
      </x:c>
      <x:c r="B6908" s="114" t="str">
        <x:v>C38</x:v>
      </x:c>
      <x:c r="C6908" s="114" t="str">
        <x:v>Keterangan</x:v>
      </x:c>
      <x:c r="D6908" s="116"/>
    </x:row>
    <x:row r="6909" ht="15" customHeight="1">
      <x:c r="A6909" s="112" t="str">
        <x:v>23</x:v>
      </x:c>
      <x:c r="B6909" s="114" t="str">
        <x:v>D38</x:v>
      </x:c>
      <x:c r="C6909" s="114" t="str">
        <x:v>Nominal</x:v>
      </x:c>
      <x:c r="D6909" s="116"/>
    </x:row>
    <x:row r="6910" ht="15" customHeight="1">
      <x:c r="A6910" s="112" t="str">
        <x:v>23</x:v>
      </x:c>
      <x:c r="B6910" s="114" t="str">
        <x:v>N38</x:v>
      </x:c>
      <x:c r="C6910" s="114" t="str">
        <x:v>Shift</x:v>
      </x:c>
      <x:c r="D6910" s="116"/>
    </x:row>
    <x:row r="6911" ht="15" customHeight="1">
      <x:c r="A6911" s="112" t="str">
        <x:v>23</x:v>
      </x:c>
      <x:c r="B6911" s="114" t="str">
        <x:v>O38</x:v>
      </x:c>
      <x:c r="C6911" s="114" t="str">
        <x:v>Nama</x:v>
      </x:c>
      <x:c r="D6911" s="116"/>
    </x:row>
    <x:row r="6912" ht="15" customHeight="1">
      <x:c r="A6912" s="112" t="str">
        <x:v>23</x:v>
      </x:c>
      <x:c r="B6912" s="114" t="str">
        <x:v>B39</x:v>
      </x:c>
      <x:c r="C6912" s="114" t="n">
        <x:v>1</x:v>
      </x:c>
      <x:c r="D6912" s="116"/>
    </x:row>
    <x:row r="6913" ht="15" customHeight="1">
      <x:c r="A6913" s="112" t="str">
        <x:v>23</x:v>
      </x:c>
      <x:c r="B6913" s="114" t="str">
        <x:v>C39</x:v>
      </x:c>
      <x:c r="C6913" s="114" t="str">
        <x:v>Pendapatan Tunai</x:v>
      </x:c>
      <x:c r="D6913" s="116"/>
    </x:row>
    <x:row r="6914" ht="15" customHeight="1">
      <x:c r="A6914" s="112" t="str">
        <x:v>23</x:v>
      </x:c>
      <x:c r="B6914" s="114" t="str">
        <x:v>D39</x:v>
      </x:c>
      <x:c r="C6914" s="114" t="n">
        <x:v>0</x:v>
      </x:c>
      <x:c r="D6914" s="116" t="str">
        <x:v>=SUM(G35)</x:v>
      </x:c>
    </x:row>
    <x:row r="6915" ht="15" customHeight="1">
      <x:c r="A6915" s="112" t="str">
        <x:v>23</x:v>
      </x:c>
      <x:c r="B6915" s="114" t="str">
        <x:v>N39</x:v>
      </x:c>
      <x:c r="C6915" s="114" t="str">
        <x:v>Admin 1</x:v>
      </x:c>
      <x:c r="D6915" s="116"/>
    </x:row>
    <x:row r="6916" ht="15" customHeight="1">
      <x:c r="A6916" s="112" t="str">
        <x:v>23</x:v>
      </x:c>
      <x:c r="B6916" s="114" t="str">
        <x:v>O39</x:v>
      </x:c>
      <x:c r="C6916" s="114" t="str">
        <x:v>AMEL</x:v>
      </x:c>
      <x:c r="D6916" s="116"/>
    </x:row>
    <x:row r="6917" ht="15" customHeight="1">
      <x:c r="A6917" s="112" t="str">
        <x:v>23</x:v>
      </x:c>
      <x:c r="B6917" s="114" t="str">
        <x:v>B40</x:v>
      </x:c>
      <x:c r="C6917" s="114" t="n">
        <x:v>2</x:v>
      </x:c>
      <x:c r="D6917" s="116"/>
    </x:row>
    <x:row r="6918" ht="15" customHeight="1">
      <x:c r="A6918" s="112" t="str">
        <x:v>23</x:v>
      </x:c>
      <x:c r="B6918" s="114" t="str">
        <x:v>N40</x:v>
      </x:c>
      <x:c r="C6918" s="114" t="str">
        <x:v>Admin 2</x:v>
      </x:c>
      <x:c r="D6918" s="116"/>
    </x:row>
    <x:row r="6919" ht="15" customHeight="1">
      <x:c r="A6919" s="112" t="str">
        <x:v>23</x:v>
      </x:c>
      <x:c r="B6919" s="114" t="str">
        <x:v>O40</x:v>
      </x:c>
      <x:c r="C6919" s="114" t="str">
        <x:v>AMEL</x:v>
      </x:c>
      <x:c r="D6919" s="116"/>
    </x:row>
    <x:row r="6920" ht="15" customHeight="1">
      <x:c r="A6920" s="112" t="str">
        <x:v>23</x:v>
      </x:c>
      <x:c r="B6920" s="114" t="str">
        <x:v>B41</x:v>
      </x:c>
      <x:c r="C6920" s="114" t="n">
        <x:v>3</x:v>
      </x:c>
      <x:c r="D6920" s="116"/>
    </x:row>
    <x:row r="6921" ht="15" customHeight="1">
      <x:c r="A6921" s="112" t="str">
        <x:v>23</x:v>
      </x:c>
      <x:c r="B6921" s="114" t="str">
        <x:v>N41</x:v>
      </x:c>
      <x:c r="C6921" s="114" t="str">
        <x:v>Fotografer 1</x:v>
      </x:c>
      <x:c r="D6921" s="116"/>
    </x:row>
    <x:row r="6922" ht="15" customHeight="1">
      <x:c r="A6922" s="112" t="str">
        <x:v>23</x:v>
      </x:c>
      <x:c r="B6922" s="114" t="str">
        <x:v>O41</x:v>
      </x:c>
      <x:c r="C6922" s="114" t="str">
        <x:v>SAKA</x:v>
      </x:c>
      <x:c r="D6922" s="116"/>
    </x:row>
    <x:row r="6923" ht="15" customHeight="1">
      <x:c r="A6923" s="112" t="str">
        <x:v>23</x:v>
      </x:c>
      <x:c r="B6923" s="114" t="str">
        <x:v>B42</x:v>
      </x:c>
      <x:c r="C6923" s="114" t="n">
        <x:v>4</x:v>
      </x:c>
      <x:c r="D6923" s="116"/>
    </x:row>
    <x:row r="6924" ht="15" customHeight="1">
      <x:c r="A6924" s="112" t="str">
        <x:v>23</x:v>
      </x:c>
      <x:c r="B6924" s="114" t="str">
        <x:v>N42</x:v>
      </x:c>
      <x:c r="C6924" s="114" t="str">
        <x:v>Fotografer 2</x:v>
      </x:c>
      <x:c r="D6924" s="116"/>
    </x:row>
    <x:row r="6925" ht="15" customHeight="1">
      <x:c r="A6925" s="112" t="str">
        <x:v>23</x:v>
      </x:c>
      <x:c r="B6925" s="114" t="str">
        <x:v>O42</x:v>
      </x:c>
      <x:c r="C6925" s="114" t="str">
        <x:v>ADIF</x:v>
      </x:c>
      <x:c r="D6925" s="116"/>
    </x:row>
    <x:row r="6926" ht="15" customHeight="1">
      <x:c r="A6926" s="112" t="str">
        <x:v>23</x:v>
      </x:c>
      <x:c r="B6926" s="114" t="str">
        <x:v>B43</x:v>
      </x:c>
      <x:c r="C6926" s="114" t="n">
        <x:v>5</x:v>
      </x:c>
      <x:c r="D6926" s="116"/>
    </x:row>
    <x:row r="6927" ht="15" customHeight="1">
      <x:c r="A6927" s="112" t="str">
        <x:v>23</x:v>
      </x:c>
      <x:c r="B6927" s="114" t="str">
        <x:v>B44</x:v>
      </x:c>
      <x:c r="C6927" s="114" t="n">
        <x:v>6</x:v>
      </x:c>
      <x:c r="D6927" s="116"/>
    </x:row>
    <x:row r="6928" ht="15" customHeight="1">
      <x:c r="A6928" s="112" t="str">
        <x:v>23</x:v>
      </x:c>
      <x:c r="B6928" s="114" t="str">
        <x:v>K44</x:v>
      </x:c>
      <x:c r="C6928" s="114" t="str">
        <x:v>KPI HARIAN | SKALA 1-5</x:v>
      </x:c>
      <x:c r="D6928" s="116"/>
    </x:row>
    <x:row r="6929" ht="15" customHeight="1">
      <x:c r="A6929" s="112" t="str">
        <x:v>23</x:v>
      </x:c>
      <x:c r="B6929" s="114" t="str">
        <x:v>B45</x:v>
      </x:c>
      <x:c r="C6929" s="114" t="n">
        <x:v>7</x:v>
      </x:c>
      <x:c r="D6929" s="116"/>
    </x:row>
    <x:row r="6930" ht="15" customHeight="1">
      <x:c r="A6930" s="112" t="str">
        <x:v>23</x:v>
      </x:c>
      <x:c r="B6930" s="114" t="str">
        <x:v>K45</x:v>
      </x:c>
      <x:c r="C6930" s="114" t="str">
        <x:v>Nama</x:v>
      </x:c>
      <x:c r="D6930" s="116"/>
    </x:row>
    <x:row r="6931" ht="15" customHeight="1">
      <x:c r="A6931" s="112" t="str">
        <x:v>23</x:v>
      </x:c>
      <x:c r="B6931" s="114" t="str">
        <x:v>L45</x:v>
      </x:c>
      <x:c r="C6931" s="114" t="str">
        <x:v>Disiplin</x:v>
      </x:c>
      <x:c r="D6931" s="116"/>
    </x:row>
    <x:row r="6932" ht="15" customHeight="1">
      <x:c r="A6932" s="112" t="str">
        <x:v>23</x:v>
      </x:c>
      <x:c r="B6932" s="114" t="str">
        <x:v>M45</x:v>
      </x:c>
      <x:c r="C6932" s="114" t="str">
        <x:v>Akurasi</x:v>
      </x:c>
      <x:c r="D6932" s="116"/>
    </x:row>
    <x:row r="6933" ht="15" customHeight="1">
      <x:c r="A6933" s="112" t="str">
        <x:v>23</x:v>
      </x:c>
      <x:c r="B6933" s="114" t="str">
        <x:v>N45</x:v>
      </x:c>
      <x:c r="C6933" s="114" t="str">
        <x:v>SOP</x:v>
      </x:c>
      <x:c r="D6933" s="116"/>
    </x:row>
    <x:row r="6934" ht="15" customHeight="1">
      <x:c r="A6934" s="112" t="str">
        <x:v>23</x:v>
      </x:c>
      <x:c r="B6934" s="114" t="str">
        <x:v>O45</x:v>
      </x:c>
      <x:c r="C6934" s="114" t="str">
        <x:v>Client</x:v>
      </x:c>
      <x:c r="D6934" s="116"/>
    </x:row>
    <x:row r="6935" ht="15" customHeight="1">
      <x:c r="A6935" s="112" t="str">
        <x:v>23</x:v>
      </x:c>
      <x:c r="B6935" s="114" t="str">
        <x:v>P45</x:v>
      </x:c>
      <x:c r="C6935" s="114" t="str">
        <x:v>Produktivitas</x:v>
      </x:c>
      <x:c r="D6935" s="116"/>
    </x:row>
    <x:row r="6936" ht="15" customHeight="1">
      <x:c r="A6936" s="112" t="str">
        <x:v>23</x:v>
      </x:c>
      <x:c r="B6936" s="114" t="str">
        <x:v>AC45</x:v>
      </x:c>
      <x:c r="C6936" s="114" t="str">
        <x:v>KPI Score Helper</x:v>
      </x:c>
      <x:c r="D6936" s="116"/>
    </x:row>
    <x:row r="6937" ht="15" customHeight="1">
      <x:c r="A6937" s="112" t="str">
        <x:v>23</x:v>
      </x:c>
      <x:c r="B6937" s="114" t="str">
        <x:v>AD45</x:v>
      </x:c>
      <x:c r="C6937" s="114" t="str">
        <x:v>Status Helper</x:v>
      </x:c>
      <x:c r="D6937" s="116"/>
    </x:row>
    <x:row r="6938" ht="15" customHeight="1">
      <x:c r="A6938" s="112" t="str">
        <x:v>23</x:v>
      </x:c>
      <x:c r="B6938" s="114" t="str">
        <x:v>AE45</x:v>
      </x:c>
      <x:c r="C6938" s="114" t="str">
        <x:v>Role Helper</x:v>
      </x:c>
      <x:c r="D6938" s="116"/>
    </x:row>
    <x:row r="6939" ht="15" customHeight="1">
      <x:c r="A6939" s="112" t="str">
        <x:v>23</x:v>
      </x:c>
      <x:c r="B6939" s="114" t="str">
        <x:v>AF45</x:v>
      </x:c>
      <x:c r="C6939" s="114" t="str">
        <x:v>Evaluated Flag</x:v>
      </x:c>
      <x:c r="D6939" s="116"/>
    </x:row>
    <x:row r="6940" ht="15" customHeight="1">
      <x:c r="A6940" s="112" t="str">
        <x:v>23</x:v>
      </x:c>
      <x:c r="B6940" s="114" t="str">
        <x:v>AG45</x:v>
      </x:c>
      <x:c r="C6940" s="114" t="str">
        <x:v>Effective Name</x:v>
      </x:c>
      <x:c r="D6940" s="116"/>
    </x:row>
    <x:row r="6941" ht="15" customHeight="1">
      <x:c r="A6941" s="112" t="str">
        <x:v>23</x:v>
      </x:c>
      <x:c r="B6941" s="114" t="str">
        <x:v>B46</x:v>
      </x:c>
      <x:c r="C6941" s="114" t="n">
        <x:v>8</x:v>
      </x:c>
      <x:c r="D6941" s="116"/>
    </x:row>
    <x:row r="6942" ht="15" customHeight="1">
      <x:c r="A6942" s="112" t="str">
        <x:v>23</x:v>
      </x:c>
      <x:c r="B6942" s="114" t="str">
        <x:v>K46</x:v>
      </x:c>
      <x:c r="C6942" s="114" t="str">
        <x:v>AMEL</x:v>
      </x:c>
      <x:c r="D6942" s="116" t="str">
        <x:v>=IF(O39="","",O39)</x:v>
      </x:c>
    </x:row>
    <x:row r="6943" ht="15" customHeight="1">
      <x:c r="A6943" s="112" t="str">
        <x:v>23</x:v>
      </x:c>
      <x:c r="B6943" s="114" t="str">
        <x:v>AC46</x:v>
      </x:c>
      <x:c r="C6943" s="114"/>
      <x:c r="D6943" s="116" t="str">
        <x:v>=IF(AG46="","",IF(COUNT(L46:P46)&lt;5,"",L46/5*20+M46/5*25+N46/5*25+O46/5*15+P46/5*15))</x:v>
      </x:c>
    </x:row>
    <x:row r="6944" ht="15" customHeight="1">
      <x:c r="A6944" s="112" t="str">
        <x:v>23</x:v>
      </x:c>
      <x:c r="B6944" s="114" t="str">
        <x:v>AD46</x:v>
      </x:c>
      <x:c r="C6944" s="114"/>
      <x:c r="D6944" s="116" t="str">
        <x:v>=IF(AC46="","",IF(AC46&gt;=90,"Sangat Baik",IF(AC46&gt;=80,"Baik",IF(AC46&gt;=70,"Coaching","Underperform"))))</x:v>
      </x:c>
    </x:row>
    <x:row r="6945" ht="15" customHeight="1">
      <x:c r="A6945" s="112" t="str">
        <x:v>23</x:v>
      </x:c>
      <x:c r="B6945" s="114" t="str">
        <x:v>AE46</x:v>
      </x:c>
      <x:c r="C6945" s="114" t="str">
        <x:v>Admin/CS</x:v>
      </x:c>
      <x:c r="D6945" s="116" t="str">
        <x:v>=IF(AG46="","",IF(OR(AG46="INDAH",AG46="ADDEL",AG46="AMEL",AG46="PENTIL",AG46="JIJANG"),"Admin/CS","Fotografer"))</x:v>
      </x:c>
    </x:row>
    <x:row r="6946" ht="15" customHeight="1">
      <x:c r="A6946" s="112" t="str">
        <x:v>23</x:v>
      </x:c>
      <x:c r="B6946" s="114" t="str">
        <x:v>AF46</x:v>
      </x:c>
      <x:c r="C6946" s="114"/>
      <x:c r="D6946" s="116" t="str">
        <x:v>=IF(OR(AG46="",COUNT(L46:P46)&lt;5),"",1)</x:v>
      </x:c>
    </x:row>
    <x:row r="6947" ht="15" customHeight="1">
      <x:c r="A6947" s="112" t="str">
        <x:v>23</x:v>
      </x:c>
      <x:c r="B6947" s="114" t="str">
        <x:v>AG46</x:v>
      </x:c>
      <x:c r="C6947" s="114" t="str">
        <x:v>AMEL</x:v>
      </x:c>
      <x:c r="D6947" s="116" t="str">
        <x:v>=IFERROR(K46,"")</x:v>
      </x:c>
    </x:row>
    <x:row r="6948" ht="15" customHeight="1">
      <x:c r="A6948" s="112" t="str">
        <x:v>23</x:v>
      </x:c>
      <x:c r="B6948" s="114" t="str">
        <x:v>B47</x:v>
      </x:c>
      <x:c r="C6948" s="114" t="n">
        <x:v>9</x:v>
      </x:c>
      <x:c r="D6948" s="116"/>
    </x:row>
    <x:row r="6949" ht="15" customHeight="1">
      <x:c r="A6949" s="112" t="str">
        <x:v>23</x:v>
      </x:c>
      <x:c r="B6949" s="114" t="str">
        <x:v>K47</x:v>
      </x:c>
      <x:c r="C6949" s="114" t="str">
        <x:v>AMEL</x:v>
      </x:c>
      <x:c r="D6949" s="116" t="str">
        <x:v>=IF(O40="","",O40)</x:v>
      </x:c>
    </x:row>
    <x:row r="6950" ht="15" customHeight="1">
      <x:c r="A6950" s="112" t="str">
        <x:v>23</x:v>
      </x:c>
      <x:c r="B6950" s="114" t="str">
        <x:v>AC47</x:v>
      </x:c>
      <x:c r="C6950" s="114"/>
      <x:c r="D6950" s="116" t="str">
        <x:v>=IF(AG47="","",IF(COUNT(L47:P47)&lt;5,"",L47/5*20+M47/5*25+N47/5*25+O47/5*15+P47/5*15))</x:v>
      </x:c>
    </x:row>
    <x:row r="6951" ht="15" customHeight="1">
      <x:c r="A6951" s="112" t="str">
        <x:v>23</x:v>
      </x:c>
      <x:c r="B6951" s="114" t="str">
        <x:v>AD47</x:v>
      </x:c>
      <x:c r="C6951" s="114"/>
      <x:c r="D6951" s="116" t="str">
        <x:v>=IF(AC47="","",IF(AC47&gt;=90,"Sangat Baik",IF(AC47&gt;=80,"Baik",IF(AC47&gt;=70,"Coaching","Underperform"))))</x:v>
      </x:c>
    </x:row>
    <x:row r="6952" ht="15" customHeight="1">
      <x:c r="A6952" s="112" t="str">
        <x:v>23</x:v>
      </x:c>
      <x:c r="B6952" s="114" t="str">
        <x:v>AE47</x:v>
      </x:c>
      <x:c r="C6952" s="114" t="str">
        <x:v>Admin/CS</x:v>
      </x:c>
      <x:c r="D6952" s="116" t="str">
        <x:v>=IF(AG47="","",IF(OR(AG47="INDAH",AG47="ADDEL",AG47="AMEL",AG47="PENTIL",AG47="JIJANG"),"Admin/CS","Fotografer"))</x:v>
      </x:c>
    </x:row>
    <x:row r="6953" ht="15" customHeight="1">
      <x:c r="A6953" s="112" t="str">
        <x:v>23</x:v>
      </x:c>
      <x:c r="B6953" s="114" t="str">
        <x:v>AF47</x:v>
      </x:c>
      <x:c r="C6953" s="114"/>
      <x:c r="D6953" s="116" t="str">
        <x:v>=IF(OR(AG47="",COUNT(L47:P47)&lt;5),"",1)</x:v>
      </x:c>
    </x:row>
    <x:row r="6954" ht="15" customHeight="1">
      <x:c r="A6954" s="112" t="str">
        <x:v>23</x:v>
      </x:c>
      <x:c r="B6954" s="114" t="str">
        <x:v>AG47</x:v>
      </x:c>
      <x:c r="C6954" s="114" t="str">
        <x:v>AMEL</x:v>
      </x:c>
      <x:c r="D6954" s="116" t="str">
        <x:v>=IFERROR(K47,"")</x:v>
      </x:c>
    </x:row>
    <x:row r="6955" ht="15" customHeight="1">
      <x:c r="A6955" s="112" t="str">
        <x:v>23</x:v>
      </x:c>
      <x:c r="B6955" s="114" t="str">
        <x:v>B48</x:v>
      </x:c>
      <x:c r="C6955" s="114" t="n">
        <x:v>10</x:v>
      </x:c>
      <x:c r="D6955" s="116"/>
    </x:row>
    <x:row r="6956" ht="15" customHeight="1">
      <x:c r="A6956" s="112" t="str">
        <x:v>23</x:v>
      </x:c>
      <x:c r="B6956" s="114" t="str">
        <x:v>K48</x:v>
      </x:c>
      <x:c r="C6956" s="114" t="str">
        <x:v>SAKA</x:v>
      </x:c>
      <x:c r="D6956" s="116" t="str">
        <x:v>=IF(O41="","",O41)</x:v>
      </x:c>
    </x:row>
    <x:row r="6957" ht="15" customHeight="1">
      <x:c r="A6957" s="112" t="str">
        <x:v>23</x:v>
      </x:c>
      <x:c r="B6957" s="114" t="str">
        <x:v>AC48</x:v>
      </x:c>
      <x:c r="C6957" s="114"/>
      <x:c r="D6957" s="116" t="str">
        <x:v>=IF(AG48="","",IF(COUNT(L48:P48)&lt;5,"",L48/5*20+M48/5*25+N48/5*25+O48/5*15+P48/5*15))</x:v>
      </x:c>
    </x:row>
    <x:row r="6958" ht="15" customHeight="1">
      <x:c r="A6958" s="112" t="str">
        <x:v>23</x:v>
      </x:c>
      <x:c r="B6958" s="114" t="str">
        <x:v>AD48</x:v>
      </x:c>
      <x:c r="C6958" s="114"/>
      <x:c r="D6958" s="116" t="str">
        <x:v>=IF(AC48="","",IF(AC48&gt;=90,"Sangat Baik",IF(AC48&gt;=80,"Baik",IF(AC48&gt;=70,"Coaching","Underperform"))))</x:v>
      </x:c>
    </x:row>
    <x:row r="6959" ht="15" customHeight="1">
      <x:c r="A6959" s="112" t="str">
        <x:v>23</x:v>
      </x:c>
      <x:c r="B6959" s="114" t="str">
        <x:v>AE48</x:v>
      </x:c>
      <x:c r="C6959" s="114" t="str">
        <x:v>Fotografer</x:v>
      </x:c>
      <x:c r="D6959" s="116" t="str">
        <x:v>=IF(AG48="","",IF(OR(AG48="INDAH",AG48="ADDEL",AG48="AMEL",AG48="PENTIL",AG48="JIJANG"),"Admin/CS","Fotografer"))</x:v>
      </x:c>
    </x:row>
    <x:row r="6960" ht="15" customHeight="1">
      <x:c r="A6960" s="112" t="str">
        <x:v>23</x:v>
      </x:c>
      <x:c r="B6960" s="114" t="str">
        <x:v>AF48</x:v>
      </x:c>
      <x:c r="C6960" s="114"/>
      <x:c r="D6960" s="116" t="str">
        <x:v>=IF(OR(AG48="",COUNT(L48:P48)&lt;5),"",1)</x:v>
      </x:c>
    </x:row>
    <x:row r="6961" ht="15" customHeight="1">
      <x:c r="A6961" s="112" t="str">
        <x:v>23</x:v>
      </x:c>
      <x:c r="B6961" s="114" t="str">
        <x:v>AG48</x:v>
      </x:c>
      <x:c r="C6961" s="114" t="str">
        <x:v>SAKA</x:v>
      </x:c>
      <x:c r="D6961" s="116" t="str">
        <x:v>=IFERROR(K48,"")</x:v>
      </x:c>
    </x:row>
    <x:row r="6962" ht="15" customHeight="1">
      <x:c r="A6962" s="112" t="str">
        <x:v>23</x:v>
      </x:c>
      <x:c r="B6962" s="114" t="str">
        <x:v>B49</x:v>
      </x:c>
      <x:c r="C6962" s="114" t="n">
        <x:v>11</x:v>
      </x:c>
      <x:c r="D6962" s="116"/>
    </x:row>
    <x:row r="6963" ht="15" customHeight="1">
      <x:c r="A6963" s="112" t="str">
        <x:v>23</x:v>
      </x:c>
      <x:c r="B6963" s="114" t="str">
        <x:v>K49</x:v>
      </x:c>
      <x:c r="C6963" s="114" t="str">
        <x:v>ADIF</x:v>
      </x:c>
      <x:c r="D6963" s="116" t="str">
        <x:v>=IF(O42="","",O42)</x:v>
      </x:c>
    </x:row>
    <x:row r="6964" ht="15" customHeight="1">
      <x:c r="A6964" s="112" t="str">
        <x:v>23</x:v>
      </x:c>
      <x:c r="B6964" s="114" t="str">
        <x:v>AC49</x:v>
      </x:c>
      <x:c r="C6964" s="114"/>
      <x:c r="D6964" s="116" t="str">
        <x:v>=IF(AG49="","",IF(COUNT(L49:P49)&lt;5,"",L49/5*20+M49/5*25+N49/5*25+O49/5*15+P49/5*15))</x:v>
      </x:c>
    </x:row>
    <x:row r="6965" ht="15" customHeight="1">
      <x:c r="A6965" s="112" t="str">
        <x:v>23</x:v>
      </x:c>
      <x:c r="B6965" s="114" t="str">
        <x:v>AD49</x:v>
      </x:c>
      <x:c r="C6965" s="114"/>
      <x:c r="D6965" s="116" t="str">
        <x:v>=IF(AC49="","",IF(AC49&gt;=90,"Sangat Baik",IF(AC49&gt;=80,"Baik",IF(AC49&gt;=70,"Coaching","Underperform"))))</x:v>
      </x:c>
    </x:row>
    <x:row r="6966" ht="15" customHeight="1">
      <x:c r="A6966" s="112" t="str">
        <x:v>23</x:v>
      </x:c>
      <x:c r="B6966" s="114" t="str">
        <x:v>AE49</x:v>
      </x:c>
      <x:c r="C6966" s="114" t="str">
        <x:v>Fotografer</x:v>
      </x:c>
      <x:c r="D6966" s="116" t="str">
        <x:v>=IF(AG49="","",IF(OR(AG49="INDAH",AG49="ADDEL",AG49="AMEL",AG49="PENTIL",AG49="JIJANG"),"Admin/CS","Fotografer"))</x:v>
      </x:c>
    </x:row>
    <x:row r="6967" ht="15" customHeight="1">
      <x:c r="A6967" s="112" t="str">
        <x:v>23</x:v>
      </x:c>
      <x:c r="B6967" s="114" t="str">
        <x:v>AF49</x:v>
      </x:c>
      <x:c r="C6967" s="114"/>
      <x:c r="D6967" s="116" t="str">
        <x:v>=IF(OR(AG49="",COUNT(L49:P49)&lt;5),"",1)</x:v>
      </x:c>
    </x:row>
    <x:row r="6968" ht="15" customHeight="1">
      <x:c r="A6968" s="112" t="str">
        <x:v>23</x:v>
      </x:c>
      <x:c r="B6968" s="114" t="str">
        <x:v>AG49</x:v>
      </x:c>
      <x:c r="C6968" s="114" t="str">
        <x:v>ADIF</x:v>
      </x:c>
      <x:c r="D6968" s="116" t="str">
        <x:v>=IFERROR(K49,"")</x:v>
      </x:c>
    </x:row>
    <x:row r="6969" ht="15" customHeight="1">
      <x:c r="A6969" s="112" t="str">
        <x:v>23</x:v>
      </x:c>
      <x:c r="B6969" s="114" t="str">
        <x:v>D50</x:v>
      </x:c>
      <x:c r="C6969" s="114" t="n">
        <x:v>0</x:v>
      </x:c>
      <x:c r="D6969" s="116" t="str">
        <x:v>=SUM(D39:D49)</x:v>
      </x:c>
    </x:row>
    <x:row r="6970" ht="15" customHeight="1">
      <x:c r="A6970" s="112" t="str">
        <x:v>23</x:v>
      </x:c>
      <x:c r="B6970" s="114" t="str">
        <x:v>AC50</x:v>
      </x:c>
      <x:c r="C6970" s="114"/>
      <x:c r="D6970" s="116" t="str">
        <x:v>=IF(AG50="","",IF(COUNT(L50:P50)&lt;5,"",L50/5*20+M50/5*25+N50/5*25+O50/5*15+P50/5*15))</x:v>
      </x:c>
    </x:row>
    <x:row r="6971" ht="15" customHeight="1">
      <x:c r="A6971" s="112" t="str">
        <x:v>23</x:v>
      </x:c>
      <x:c r="B6971" s="114" t="str">
        <x:v>AD50</x:v>
      </x:c>
      <x:c r="C6971" s="114"/>
      <x:c r="D6971" s="116" t="str">
        <x:v>=IF(AC50="","",IF(AC50&gt;=90,"Sangat Baik",IF(AC50&gt;=80,"Baik",IF(AC50&gt;=70,"Coaching","Underperform"))))</x:v>
      </x:c>
    </x:row>
    <x:row r="6972" ht="15" customHeight="1">
      <x:c r="A6972" s="112" t="str">
        <x:v>23</x:v>
      </x:c>
      <x:c r="B6972" s="114" t="str">
        <x:v>AE50</x:v>
      </x:c>
      <x:c r="C6972" s="114"/>
      <x:c r="D6972" s="116" t="str">
        <x:v>=IF(AG50="","",IF(OR(AG50="INDAH",AG50="ADDEL",AG50="AMEL",AG50="PENTIL",AG50="JIJANG"),"Admin/CS","Fotografer"))</x:v>
      </x:c>
    </x:row>
    <x:row r="6973" ht="15" customHeight="1">
      <x:c r="A6973" s="112" t="str">
        <x:v>23</x:v>
      </x:c>
      <x:c r="B6973" s="114" t="str">
        <x:v>AF50</x:v>
      </x:c>
      <x:c r="C6973" s="114"/>
      <x:c r="D6973" s="116" t="str">
        <x:v>=IF(OR(AG50="",COUNT(L50:P50)&lt;5),"",1)</x:v>
      </x:c>
    </x:row>
    <x:row r="6974" ht="15" customHeight="1">
      <x:c r="A6974" s="112" t="str">
        <x:v>23</x:v>
      </x:c>
      <x:c r="B6974" s="114" t="str">
        <x:v>AG50</x:v>
      </x:c>
      <x:c r="C6974" s="114"/>
      <x:c r="D6974" s="116" t="str">
        <x:v>=IFERROR(K50,"")</x:v>
      </x:c>
    </x:row>
    <x:row r="6975" ht="15" customHeight="1">
      <x:c r="A6975" s="112" t="str">
        <x:v>23</x:v>
      </x:c>
      <x:c r="B6975" s="114" t="str">
        <x:v>AC51</x:v>
      </x:c>
      <x:c r="C6975" s="114"/>
      <x:c r="D6975" s="116" t="str">
        <x:v>=IF(AG51="","",IF(COUNT(L51:P51)&lt;5,"",L51/5*20+M51/5*25+N51/5*25+O51/5*15+P51/5*15))</x:v>
      </x:c>
    </x:row>
    <x:row r="6976" ht="15" customHeight="1">
      <x:c r="A6976" s="112" t="str">
        <x:v>23</x:v>
      </x:c>
      <x:c r="B6976" s="114" t="str">
        <x:v>AD51</x:v>
      </x:c>
      <x:c r="C6976" s="114"/>
      <x:c r="D6976" s="116" t="str">
        <x:v>=IF(AC51="","",IF(AC51&gt;=90,"Sangat Baik",IF(AC51&gt;=80,"Baik",IF(AC51&gt;=70,"Coaching","Underperform"))))</x:v>
      </x:c>
    </x:row>
    <x:row r="6977" ht="15" customHeight="1">
      <x:c r="A6977" s="112" t="str">
        <x:v>23</x:v>
      </x:c>
      <x:c r="B6977" s="114" t="str">
        <x:v>AE51</x:v>
      </x:c>
      <x:c r="C6977" s="114"/>
      <x:c r="D6977" s="116" t="str">
        <x:v>=IF(AG51="","",IF(OR(AG51="INDAH",AG51="ADDEL",AG51="AMEL",AG51="PENTIL",AG51="JIJANG"),"Admin/CS","Fotografer"))</x:v>
      </x:c>
    </x:row>
    <x:row r="6978" ht="15" customHeight="1">
      <x:c r="A6978" s="112" t="str">
        <x:v>23</x:v>
      </x:c>
      <x:c r="B6978" s="114" t="str">
        <x:v>AF51</x:v>
      </x:c>
      <x:c r="C6978" s="114"/>
      <x:c r="D6978" s="116" t="str">
        <x:v>=IF(OR(AG51="",COUNT(L51:P51)&lt;5),"",1)</x:v>
      </x:c>
    </x:row>
    <x:row r="6979" ht="15" customHeight="1">
      <x:c r="A6979" s="112" t="str">
        <x:v>23</x:v>
      </x:c>
      <x:c r="B6979" s="114" t="str">
        <x:v>AG51</x:v>
      </x:c>
      <x:c r="C6979" s="114"/>
      <x:c r="D6979" s="116" t="str">
        <x:v>=IFERROR(K51,"")</x:v>
      </x:c>
    </x:row>
    <x:row r="6980" ht="15" customHeight="1">
      <x:c r="A6980" s="112" t="str">
        <x:v>23</x:v>
      </x:c>
      <x:c r="B6980" s="114" t="str">
        <x:v>K52</x:v>
      </x:c>
      <x:c r="C6980" s="114" t="str">
        <x:v>Skala: 1 Sangat Kurang | 2 Kurang | 3 Cukup | 4 Baik | 5 Sangat Baik | Jika Nama kosong, 4 baris pertama otomatis mengikuti urutan Shift</x:v>
      </x:c>
      <x:c r="D6980" s="116"/>
    </x:row>
    <x:row r="6981" ht="15" customHeight="1">
      <x:c r="A6981" s="112" t="str">
        <x:v>23</x:v>
      </x:c>
      <x:c r="B6981" s="114" t="str">
        <x:v>K54</x:v>
      </x:c>
      <x:c r="C6981" s="114" t="str">
        <x:v>ADMIN FOLLOW-UP</x:v>
      </x:c>
      <x:c r="D6981" s="116"/>
    </x:row>
    <x:row r="6982" ht="15" customHeight="1">
      <x:c r="A6982" s="112" t="str">
        <x:v>23</x:v>
      </x:c>
      <x:c r="B6982" s="114" t="str">
        <x:v>K55</x:v>
      </x:c>
      <x:c r="C6982" s="114" t="str">
        <x:v>Admin</x:v>
      </x:c>
      <x:c r="D6982" s="116"/>
    </x:row>
    <x:row r="6983" ht="15" customHeight="1">
      <x:c r="A6983" s="112" t="str">
        <x:v>23</x:v>
      </x:c>
      <x:c r="B6983" s="114" t="str">
        <x:v>L55</x:v>
      </x:c>
      <x:c r="C6983" s="114" t="str">
        <x:v>Saving Contact</x:v>
      </x:c>
      <x:c r="D6983" s="116"/>
    </x:row>
    <x:row r="6984" ht="15" customHeight="1">
      <x:c r="A6984" s="112" t="str">
        <x:v>23</x:v>
      </x:c>
      <x:c r="B6984" s="114" t="str">
        <x:v>M55</x:v>
      </x:c>
      <x:c r="C6984" s="114" t="str">
        <x:v>Reminder</x:v>
      </x:c>
      <x:c r="D6984" s="116"/>
    </x:row>
    <x:row r="6985" ht="15" customHeight="1">
      <x:c r="A6985" s="112" t="str">
        <x:v>23</x:v>
      </x:c>
      <x:c r="B6985" s="114" t="str">
        <x:v>K56</x:v>
      </x:c>
      <x:c r="C6985" s="114" t="str">
        <x:v>AMEL</x:v>
      </x:c>
      <x:c r="D6985" s="116" t="str">
        <x:v>=IF(O39="","",O39)</x:v>
      </x:c>
    </x:row>
    <x:row r="6986" ht="15" customHeight="1">
      <x:c r="A6986" s="112" t="str">
        <x:v>23</x:v>
      </x:c>
      <x:c r="B6986" s="114" t="str">
        <x:v>K57</x:v>
      </x:c>
      <x:c r="C6986" s="114" t="str">
        <x:v>AMEL</x:v>
      </x:c>
      <x:c r="D6986" s="116" t="str">
        <x:v>=IF(O40="","",O40)</x:v>
      </x:c>
    </x:row>
    <x:row r="6987" ht="15" customHeight="1">
      <x:c r="A6987" s="112" t="str">
        <x:v>23</x:v>
      </x:c>
      <x:c r="B6987" s="114" t="str">
        <x:v>K59</x:v>
      </x:c>
      <x:c r="C6987" s="114" t="str">
        <x:v>TODAY | LEADS &amp; TRANSAKSI</x:v>
      </x:c>
      <x:c r="D6987" s="116"/>
    </x:row>
    <x:row r="6988" ht="15" customHeight="1">
      <x:c r="A6988" s="112" t="str">
        <x:v>23</x:v>
      </x:c>
      <x:c r="B6988" s="114" t="str">
        <x:v>K60</x:v>
      </x:c>
      <x:c r="C6988" s="114" t="str">
        <x:v>Leads</x:v>
      </x:c>
      <x:c r="D6988" s="116"/>
    </x:row>
    <x:row r="6989" ht="15" customHeight="1">
      <x:c r="A6989" s="112" t="str">
        <x:v>23</x:v>
      </x:c>
      <x:c r="B6989" s="114" t="str">
        <x:v>K61</x:v>
      </x:c>
      <x:c r="C6989" s="114" t="str">
        <x:v>Total DP</x:v>
      </x:c>
      <x:c r="D6989" s="116"/>
    </x:row>
    <x:row r="6990" ht="15" customHeight="1">
      <x:c r="A6990" s="112" t="str">
        <x:v>23</x:v>
      </x:c>
      <x:c r="B6990" s="114" t="str">
        <x:v>M61</x:v>
      </x:c>
      <x:c r="C6990" s="114" t="n">
        <x:v>0</x:v>
      </x:c>
      <x:c r="D6990" s="116" t="str">
        <x:v>=COUNTIF($I$4:$I$37,"DP")</x:v>
      </x:c>
    </x:row>
    <x:row r="6991" ht="15" customHeight="1">
      <x:c r="A6991" s="112" t="str">
        <x:v>23</x:v>
      </x:c>
      <x:c r="B6991" s="114" t="str">
        <x:v>K62</x:v>
      </x:c>
      <x:c r="C6991" s="114" t="str">
        <x:v>Sesi Foto</x:v>
      </x:c>
      <x:c r="D6991" s="116"/>
    </x:row>
    <x:row r="6992" ht="15" customHeight="1">
      <x:c r="A6992" s="112" t="str">
        <x:v>23</x:v>
      </x:c>
      <x:c r="B6992" s="114" t="str">
        <x:v>M62</x:v>
      </x:c>
      <x:c r="C6992" s="114" t="n">
        <x:v>0</x:v>
      </x:c>
      <x:c r="D6992" s="116" t="str">
        <x:v>=COUNTIFS($I$4:$I$37,"&lt;&gt;DP",$I$4:$I$37,"&lt;&gt;")</x:v>
      </x:c>
    </x:row>
    <x:row r="6993" ht="15" customHeight="1">
      <x:c r="A6993" s="112" t="str">
        <x:v>23</x:v>
      </x:c>
      <x:c r="B6993" s="114" t="str">
        <x:v>K63</x:v>
      </x:c>
      <x:c r="C6993" s="114" t="str">
        <x:v>Jumlah Transaksi Harian</x:v>
      </x:c>
      <x:c r="D6993" s="116"/>
    </x:row>
    <x:row r="6994" ht="15" customHeight="1">
      <x:c r="A6994" s="112" t="str">
        <x:v>23</x:v>
      </x:c>
      <x:c r="B6994" s="114" t="str">
        <x:v>M63</x:v>
      </x:c>
      <x:c r="C6994" s="114" t="n">
        <x:v>0</x:v>
      </x:c>
      <x:c r="D6994" s="116" t="str">
        <x:v>=M61+M62</x:v>
      </x:c>
    </x:row>
    <x:row r="6995" ht="15" customHeight="1">
      <x:c r="A6995" s="112" t="str">
        <x:v>23</x:v>
      </x:c>
      <x:c r="B6995" s="114" t="str">
        <x:v>K64</x:v>
      </x:c>
      <x:c r="C6995" s="114" t="str">
        <x:v>Conversion Rate</x:v>
      </x:c>
      <x:c r="D6995" s="116"/>
    </x:row>
    <x:row r="6996" ht="15" customHeight="1">
      <x:c r="A6996" s="112" t="str">
        <x:v>23</x:v>
      </x:c>
      <x:c r="B6996" s="114" t="str">
        <x:v>M64</x:v>
      </x:c>
      <x:c r="C6996" s="114"/>
      <x:c r="D6996" s="116" t="str">
        <x:v>=IF(OR(M60="",M60=0),"",M61/M60)</x:v>
      </x:c>
    </x:row>
    <x:row r="6997" ht="15" customHeight="1">
      <x:c r="A6997" s="112" t="str">
        <x:v>24</x:v>
      </x:c>
      <x:c r="B6997" s="114" t="str">
        <x:v>A1</x:v>
      </x:c>
      <x:c r="C6997" s="114" t="n">
        <x:v>2</x:v>
      </x:c>
      <x:c r="D6997" s="116"/>
    </x:row>
    <x:row r="6998" ht="15" customHeight="1">
      <x:c r="A6998" s="112" t="str">
        <x:v>24</x:v>
      </x:c>
      <x:c r="B6998" s="114" t="str">
        <x:v>B2</x:v>
      </x:c>
      <x:c r="C6998" s="114" t="str">
        <x:v>No</x:v>
      </x:c>
      <x:c r="D6998" s="116"/>
    </x:row>
    <x:row r="6999" ht="15" customHeight="1">
      <x:c r="A6999" s="112" t="str">
        <x:v>24</x:v>
      </x:c>
      <x:c r="B6999" s="114" t="str">
        <x:v>C2</x:v>
      </x:c>
      <x:c r="C6999" s="114" t="str">
        <x:v>Nama</x:v>
      </x:c>
      <x:c r="D6999" s="116"/>
    </x:row>
    <x:row r="7000" ht="15" customHeight="1">
      <x:c r="A7000" s="112" t="str">
        <x:v>24</x:v>
      </x:c>
      <x:c r="B7000" s="114" t="str">
        <x:v>D2</x:v>
      </x:c>
      <x:c r="C7000" s="114" t="str">
        <x:v>Paket</x:v>
      </x:c>
      <x:c r="D7000" s="116"/>
    </x:row>
    <x:row r="7001" ht="15" customHeight="1">
      <x:c r="A7001" s="112" t="str">
        <x:v>24</x:v>
      </x:c>
      <x:c r="B7001" s="114" t="str">
        <x:v>E2</x:v>
      </x:c>
      <x:c r="C7001" s="114" t="str">
        <x:v>Q</x:v>
      </x:c>
      <x:c r="D7001" s="116"/>
    </x:row>
    <x:row r="7002" ht="15" customHeight="1">
      <x:c r="A7002" s="112" t="str">
        <x:v>24</x:v>
      </x:c>
      <x:c r="B7002" s="114" t="str">
        <x:v>F2</x:v>
      </x:c>
      <x:c r="C7002" s="114" t="str">
        <x:v>Tanggal Foto</x:v>
      </x:c>
      <x:c r="D7002" s="116"/>
    </x:row>
    <x:row r="7003" ht="15" customHeight="1">
      <x:c r="A7003" s="112" t="str">
        <x:v>24</x:v>
      </x:c>
      <x:c r="B7003" s="114" t="str">
        <x:v>G2</x:v>
      </x:c>
      <x:c r="C7003" s="114" t="str">
        <x:v>Pemasukan</x:v>
      </x:c>
      <x:c r="D7003" s="116"/>
    </x:row>
    <x:row r="7004" ht="15" customHeight="1">
      <x:c r="A7004" s="112" t="str">
        <x:v>24</x:v>
      </x:c>
      <x:c r="B7004" s="114" t="str">
        <x:v>I2</x:v>
      </x:c>
      <x:c r="C7004" s="114" t="str">
        <x:v>Keterangan</x:v>
      </x:c>
      <x:c r="D7004" s="116"/>
    </x:row>
    <x:row r="7005" ht="15" customHeight="1">
      <x:c r="A7005" s="112" t="str">
        <x:v>24</x:v>
      </x:c>
      <x:c r="B7005" s="114" t="str">
        <x:v>L2</x:v>
      </x:c>
      <x:c r="C7005" s="114" t="str">
        <x:v>Admin</x:v>
      </x:c>
      <x:c r="D7005" s="116"/>
    </x:row>
    <x:row r="7006" ht="15" customHeight="1">
      <x:c r="A7006" s="112" t="str">
        <x:v>24</x:v>
      </x:c>
      <x:c r="B7006" s="114" t="str">
        <x:v>M2</x:v>
      </x:c>
      <x:c r="C7006" s="114" t="str">
        <x:v>Fotogarfer</x:v>
      </x:c>
      <x:c r="D7006" s="116"/>
    </x:row>
    <x:row r="7007" ht="15" customHeight="1">
      <x:c r="A7007" s="112" t="str">
        <x:v>24</x:v>
      </x:c>
      <x:c r="B7007" s="114" t="str">
        <x:v>N2</x:v>
      </x:c>
      <x:c r="C7007" s="114" t="str">
        <x:v>Post Prod</x:v>
      </x:c>
      <x:c r="D7007" s="116"/>
    </x:row>
    <x:row r="7008" ht="15" customHeight="1">
      <x:c r="A7008" s="112" t="str">
        <x:v>24</x:v>
      </x:c>
      <x:c r="B7008" s="114" t="str">
        <x:v>G3</x:v>
      </x:c>
      <x:c r="C7008" s="114" t="str">
        <x:v>Cash</x:v>
      </x:c>
      <x:c r="D7008" s="116"/>
    </x:row>
    <x:row r="7009" ht="15" customHeight="1">
      <x:c r="A7009" s="112" t="str">
        <x:v>24</x:v>
      </x:c>
      <x:c r="B7009" s="114" t="str">
        <x:v>H3</x:v>
      </x:c>
      <x:c r="C7009" s="114" t="str">
        <x:v>Transfer</x:v>
      </x:c>
      <x:c r="D7009" s="116"/>
    </x:row>
    <x:row r="7010" ht="15" customHeight="1">
      <x:c r="A7010" s="112" t="str">
        <x:v>24</x:v>
      </x:c>
      <x:c r="B7010" s="114" t="str">
        <x:v>I3</x:v>
      </x:c>
      <x:c r="C7010" s="114" t="str">
        <x:v>Pembayaran</x:v>
      </x:c>
      <x:c r="D7010" s="116"/>
    </x:row>
    <x:row r="7011" ht="15" customHeight="1">
      <x:c r="A7011" s="112" t="str">
        <x:v>24</x:v>
      </x:c>
      <x:c r="B7011" s="114" t="str">
        <x:v>J3</x:v>
      </x:c>
      <x:c r="C7011" s="114" t="str">
        <x:v>All File</x:v>
      </x:c>
      <x:c r="D7011" s="116"/>
    </x:row>
    <x:row r="7012" ht="15" customHeight="1">
      <x:c r="A7012" s="112" t="str">
        <x:v>24</x:v>
      </x:c>
      <x:c r="B7012" s="114" t="str">
        <x:v>K3</x:v>
      </x:c>
      <x:c r="C7012" s="114" t="str">
        <x:v>File Edit </x:v>
      </x:c>
      <x:c r="D7012" s="116"/>
    </x:row>
    <x:row r="7013" ht="15" customHeight="1">
      <x:c r="A7013" s="112" t="str">
        <x:v>24</x:v>
      </x:c>
      <x:c r="B7013" s="114" t="str">
        <x:v>N3</x:v>
      </x:c>
      <x:c r="C7013" s="114" t="str">
        <x:v>Editan/FG</x:v>
      </x:c>
      <x:c r="D7013" s="116"/>
    </x:row>
    <x:row r="7014" ht="15" customHeight="1">
      <x:c r="A7014" s="112" t="str">
        <x:v>24</x:v>
      </x:c>
      <x:c r="B7014" s="114" t="str">
        <x:v>O3</x:v>
      </x:c>
      <x:c r="C7014" s="114" t="str">
        <x:v>Cetakan/Fame</x:v>
      </x:c>
      <x:c r="D7014" s="116"/>
    </x:row>
    <x:row r="7015" ht="15" customHeight="1">
      <x:c r="A7015" s="112" t="str">
        <x:v>24</x:v>
      </x:c>
      <x:c r="B7015" s="114" t="str">
        <x:v>P3</x:v>
      </x:c>
      <x:c r="C7015" s="114" t="str">
        <x:v>Diambil/Date</x:v>
      </x:c>
      <x:c r="D7015" s="116"/>
    </x:row>
    <x:row r="7016" ht="15" customHeight="1">
      <x:c r="A7016" s="112" t="str">
        <x:v>24</x:v>
      </x:c>
      <x:c r="B7016" s="114" t="str">
        <x:v>B4</x:v>
      </x:c>
      <x:c r="C7016" s="114" t="n">
        <x:v>1</x:v>
      </x:c>
      <x:c r="D7016" s="116"/>
    </x:row>
    <x:row r="7017" ht="15" customHeight="1">
      <x:c r="A7017" s="112" t="str">
        <x:v>24</x:v>
      </x:c>
      <x:c r="B7017" s="114" t="str">
        <x:v>B5</x:v>
      </x:c>
      <x:c r="C7017" s="114" t="n">
        <x:v>2</x:v>
      </x:c>
      <x:c r="D7017" s="116"/>
    </x:row>
    <x:row r="7018" ht="15" customHeight="1">
      <x:c r="A7018" s="112" t="str">
        <x:v>24</x:v>
      </x:c>
      <x:c r="B7018" s="114" t="str">
        <x:v>B6</x:v>
      </x:c>
      <x:c r="C7018" s="114" t="n">
        <x:v>3</x:v>
      </x:c>
      <x:c r="D7018" s="116"/>
    </x:row>
    <x:row r="7019" ht="15" customHeight="1">
      <x:c r="A7019" s="112" t="str">
        <x:v>24</x:v>
      </x:c>
      <x:c r="B7019" s="114" t="str">
        <x:v>B7</x:v>
      </x:c>
      <x:c r="C7019" s="114" t="n">
        <x:v>4</x:v>
      </x:c>
      <x:c r="D7019" s="116"/>
    </x:row>
    <x:row r="7020" ht="15" customHeight="1">
      <x:c r="A7020" s="112" t="str">
        <x:v>24</x:v>
      </x:c>
      <x:c r="B7020" s="114" t="str">
        <x:v>B8</x:v>
      </x:c>
      <x:c r="C7020" s="114" t="n">
        <x:v>5</x:v>
      </x:c>
      <x:c r="D7020" s="116"/>
    </x:row>
    <x:row r="7021" ht="15" customHeight="1">
      <x:c r="A7021" s="112" t="str">
        <x:v>24</x:v>
      </x:c>
      <x:c r="B7021" s="114" t="str">
        <x:v>B9</x:v>
      </x:c>
      <x:c r="C7021" s="114" t="n">
        <x:v>6</x:v>
      </x:c>
      <x:c r="D7021" s="116"/>
    </x:row>
    <x:row r="7022" ht="15" customHeight="1">
      <x:c r="A7022" s="112" t="str">
        <x:v>24</x:v>
      </x:c>
      <x:c r="B7022" s="114" t="str">
        <x:v>B10</x:v>
      </x:c>
      <x:c r="C7022" s="114" t="n">
        <x:v>7</x:v>
      </x:c>
      <x:c r="D7022" s="116"/>
    </x:row>
    <x:row r="7023" ht="15" customHeight="1">
      <x:c r="A7023" s="112" t="str">
        <x:v>24</x:v>
      </x:c>
      <x:c r="B7023" s="114" t="str">
        <x:v>B11</x:v>
      </x:c>
      <x:c r="C7023" s="114" t="n">
        <x:v>8</x:v>
      </x:c>
      <x:c r="D7023" s="116"/>
    </x:row>
    <x:row r="7024" ht="15" customHeight="1">
      <x:c r="A7024" s="112" t="str">
        <x:v>24</x:v>
      </x:c>
      <x:c r="B7024" s="114" t="str">
        <x:v>B12</x:v>
      </x:c>
      <x:c r="C7024" s="114" t="n">
        <x:v>9</x:v>
      </x:c>
      <x:c r="D7024" s="116"/>
    </x:row>
    <x:row r="7025" ht="15" customHeight="1">
      <x:c r="A7025" s="112" t="str">
        <x:v>24</x:v>
      </x:c>
      <x:c r="B7025" s="114" t="str">
        <x:v>B13</x:v>
      </x:c>
      <x:c r="C7025" s="114" t="n">
        <x:v>10</x:v>
      </x:c>
      <x:c r="D7025" s="116"/>
    </x:row>
    <x:row r="7026" ht="15" customHeight="1">
      <x:c r="A7026" s="112" t="str">
        <x:v>24</x:v>
      </x:c>
      <x:c r="B7026" s="114" t="str">
        <x:v>B14</x:v>
      </x:c>
      <x:c r="C7026" s="114" t="n">
        <x:v>11</x:v>
      </x:c>
      <x:c r="D7026" s="116"/>
    </x:row>
    <x:row r="7027" ht="15" customHeight="1">
      <x:c r="A7027" s="112" t="str">
        <x:v>24</x:v>
      </x:c>
      <x:c r="B7027" s="114" t="str">
        <x:v>B15</x:v>
      </x:c>
      <x:c r="C7027" s="114" t="n">
        <x:v>12</x:v>
      </x:c>
      <x:c r="D7027" s="116"/>
    </x:row>
    <x:row r="7028" ht="15" customHeight="1">
      <x:c r="A7028" s="112" t="str">
        <x:v>24</x:v>
      </x:c>
      <x:c r="B7028" s="114" t="str">
        <x:v>B16</x:v>
      </x:c>
      <x:c r="C7028" s="114" t="n">
        <x:v>13</x:v>
      </x:c>
      <x:c r="D7028" s="116"/>
    </x:row>
    <x:row r="7029" ht="15" customHeight="1">
      <x:c r="A7029" s="112" t="str">
        <x:v>24</x:v>
      </x:c>
      <x:c r="B7029" s="114" t="str">
        <x:v>B17</x:v>
      </x:c>
      <x:c r="C7029" s="114" t="n">
        <x:v>14</x:v>
      </x:c>
      <x:c r="D7029" s="116"/>
    </x:row>
    <x:row r="7030" ht="15" customHeight="1">
      <x:c r="A7030" s="112" t="str">
        <x:v>24</x:v>
      </x:c>
      <x:c r="B7030" s="114" t="str">
        <x:v>B18</x:v>
      </x:c>
      <x:c r="C7030" s="114" t="n">
        <x:v>15</x:v>
      </x:c>
      <x:c r="D7030" s="116"/>
    </x:row>
    <x:row r="7031" ht="15" customHeight="1">
      <x:c r="A7031" s="112" t="str">
        <x:v>24</x:v>
      </x:c>
      <x:c r="B7031" s="114" t="str">
        <x:v>B19</x:v>
      </x:c>
      <x:c r="C7031" s="114" t="n">
        <x:v>16</x:v>
      </x:c>
      <x:c r="D7031" s="116"/>
    </x:row>
    <x:row r="7032" ht="15" customHeight="1">
      <x:c r="A7032" s="112" t="str">
        <x:v>24</x:v>
      </x:c>
      <x:c r="B7032" s="114" t="str">
        <x:v>B20</x:v>
      </x:c>
      <x:c r="C7032" s="114" t="n">
        <x:v>17</x:v>
      </x:c>
      <x:c r="D7032" s="116"/>
    </x:row>
    <x:row r="7033" ht="15" customHeight="1">
      <x:c r="A7033" s="112" t="str">
        <x:v>24</x:v>
      </x:c>
      <x:c r="B7033" s="114" t="str">
        <x:v>B21</x:v>
      </x:c>
      <x:c r="C7033" s="114" t="n">
        <x:v>18</x:v>
      </x:c>
      <x:c r="D7033" s="116"/>
    </x:row>
    <x:row r="7034" ht="15" customHeight="1">
      <x:c r="A7034" s="112" t="str">
        <x:v>24</x:v>
      </x:c>
      <x:c r="B7034" s="114" t="str">
        <x:v>B22</x:v>
      </x:c>
      <x:c r="C7034" s="114" t="n">
        <x:v>19</x:v>
      </x:c>
      <x:c r="D7034" s="116"/>
    </x:row>
    <x:row r="7035" ht="15" customHeight="1">
      <x:c r="A7035" s="112" t="str">
        <x:v>24</x:v>
      </x:c>
      <x:c r="B7035" s="114" t="str">
        <x:v>B23</x:v>
      </x:c>
      <x:c r="C7035" s="114" t="n">
        <x:v>20</x:v>
      </x:c>
      <x:c r="D7035" s="116"/>
    </x:row>
    <x:row r="7036" ht="15" customHeight="1">
      <x:c r="A7036" s="112" t="str">
        <x:v>24</x:v>
      </x:c>
      <x:c r="B7036" s="114" t="str">
        <x:v>B24</x:v>
      </x:c>
      <x:c r="C7036" s="114" t="n">
        <x:v>21</x:v>
      </x:c>
      <x:c r="D7036" s="116"/>
    </x:row>
    <x:row r="7037" ht="15" customHeight="1">
      <x:c r="A7037" s="112" t="str">
        <x:v>24</x:v>
      </x:c>
      <x:c r="B7037" s="114" t="str">
        <x:v>B25</x:v>
      </x:c>
      <x:c r="C7037" s="114" t="n">
        <x:v>22</x:v>
      </x:c>
      <x:c r="D7037" s="116"/>
    </x:row>
    <x:row r="7038" ht="15" customHeight="1">
      <x:c r="A7038" s="112" t="str">
        <x:v>24</x:v>
      </x:c>
      <x:c r="B7038" s="114" t="str">
        <x:v>B26</x:v>
      </x:c>
      <x:c r="C7038" s="114" t="n">
        <x:v>23</x:v>
      </x:c>
      <x:c r="D7038" s="116"/>
    </x:row>
    <x:row r="7039" ht="15" customHeight="1">
      <x:c r="A7039" s="112" t="str">
        <x:v>24</x:v>
      </x:c>
      <x:c r="B7039" s="114" t="str">
        <x:v>B27</x:v>
      </x:c>
      <x:c r="C7039" s="114" t="n">
        <x:v>24</x:v>
      </x:c>
      <x:c r="D7039" s="116"/>
    </x:row>
    <x:row r="7040" ht="15" customHeight="1">
      <x:c r="A7040" s="112" t="str">
        <x:v>24</x:v>
      </x:c>
      <x:c r="B7040" s="114" t="str">
        <x:v>G28</x:v>
      </x:c>
      <x:c r="C7040" s="114" t="n">
        <x:v>0</x:v>
      </x:c>
      <x:c r="D7040" s="116" t="str">
        <x:v>=SUM(G4:G27)</x:v>
      </x:c>
    </x:row>
    <x:row r="7041" ht="15" customHeight="1">
      <x:c r="A7041" s="112" t="str">
        <x:v>24</x:v>
      </x:c>
      <x:c r="B7041" s="114" t="str">
        <x:v>H28</x:v>
      </x:c>
      <x:c r="C7041" s="114" t="n">
        <x:v>0</x:v>
      </x:c>
      <x:c r="D7041" s="116" t="str">
        <x:v>=SUM(H4:H27)</x:v>
      </x:c>
    </x:row>
    <x:row r="7042" ht="15" customHeight="1">
      <x:c r="A7042" s="112" t="str">
        <x:v>24</x:v>
      </x:c>
      <x:c r="B7042" s="114" t="str">
        <x:v>B31</x:v>
      </x:c>
      <x:c r="C7042" s="114" t="str">
        <x:v>No</x:v>
      </x:c>
      <x:c r="D7042" s="116"/>
    </x:row>
    <x:row r="7043" ht="15" customHeight="1">
      <x:c r="A7043" s="112" t="str">
        <x:v>24</x:v>
      </x:c>
      <x:c r="B7043" s="114" t="str">
        <x:v>C31</x:v>
      </x:c>
      <x:c r="C7043" s="114" t="str">
        <x:v>Keterangan</x:v>
      </x:c>
      <x:c r="D7043" s="116"/>
    </x:row>
    <x:row r="7044" ht="15" customHeight="1">
      <x:c r="A7044" s="112" t="str">
        <x:v>24</x:v>
      </x:c>
      <x:c r="B7044" s="114" t="str">
        <x:v>D31</x:v>
      </x:c>
      <x:c r="C7044" s="114" t="str">
        <x:v>Nominal</x:v>
      </x:c>
      <x:c r="D7044" s="116"/>
    </x:row>
    <x:row r="7045" ht="15" customHeight="1">
      <x:c r="A7045" s="112" t="str">
        <x:v>24</x:v>
      </x:c>
      <x:c r="B7045" s="114" t="str">
        <x:v>N31</x:v>
      </x:c>
      <x:c r="C7045" s="114" t="str">
        <x:v>Shift</x:v>
      </x:c>
      <x:c r="D7045" s="116"/>
    </x:row>
    <x:row r="7046" ht="15" customHeight="1">
      <x:c r="A7046" s="112" t="str">
        <x:v>24</x:v>
      </x:c>
      <x:c r="B7046" s="114" t="str">
        <x:v>O31</x:v>
      </x:c>
      <x:c r="C7046" s="114" t="str">
        <x:v>Nama</x:v>
      </x:c>
      <x:c r="D7046" s="116"/>
    </x:row>
    <x:row r="7047" ht="15" customHeight="1">
      <x:c r="A7047" s="112" t="str">
        <x:v>24</x:v>
      </x:c>
      <x:c r="B7047" s="114" t="str">
        <x:v>B32</x:v>
      </x:c>
      <x:c r="C7047" s="114" t="n">
        <x:v>1</x:v>
      </x:c>
      <x:c r="D7047" s="116"/>
    </x:row>
    <x:row r="7048" ht="15" customHeight="1">
      <x:c r="A7048" s="112" t="str">
        <x:v>24</x:v>
      </x:c>
      <x:c r="B7048" s="114" t="str">
        <x:v>C32</x:v>
      </x:c>
      <x:c r="C7048" s="114" t="str">
        <x:v>Pendapatan Tunai</x:v>
      </x:c>
      <x:c r="D7048" s="116"/>
    </x:row>
    <x:row r="7049" ht="15" customHeight="1">
      <x:c r="A7049" s="112" t="str">
        <x:v>24</x:v>
      </x:c>
      <x:c r="B7049" s="114" t="str">
        <x:v>D32</x:v>
      </x:c>
      <x:c r="C7049" s="114" t="n">
        <x:v>0</x:v>
      </x:c>
      <x:c r="D7049" s="116" t="str">
        <x:v>=SUM(G28)</x:v>
      </x:c>
    </x:row>
    <x:row r="7050" ht="15" customHeight="1">
      <x:c r="A7050" s="112" t="str">
        <x:v>24</x:v>
      </x:c>
      <x:c r="B7050" s="114" t="str">
        <x:v>N32</x:v>
      </x:c>
      <x:c r="C7050" s="114" t="str">
        <x:v>Admin 1</x:v>
      </x:c>
      <x:c r="D7050" s="116"/>
    </x:row>
    <x:row r="7051" ht="15" customHeight="1">
      <x:c r="A7051" s="112" t="str">
        <x:v>24</x:v>
      </x:c>
      <x:c r="B7051" s="114" t="str">
        <x:v>B33</x:v>
      </x:c>
      <x:c r="C7051" s="114" t="n">
        <x:v>2</x:v>
      </x:c>
      <x:c r="D7051" s="116"/>
    </x:row>
    <x:row r="7052" ht="15" customHeight="1">
      <x:c r="A7052" s="112" t="str">
        <x:v>24</x:v>
      </x:c>
      <x:c r="B7052" s="114" t="str">
        <x:v>N33</x:v>
      </x:c>
      <x:c r="C7052" s="114" t="str">
        <x:v>Admin 2</x:v>
      </x:c>
      <x:c r="D7052" s="116"/>
    </x:row>
    <x:row r="7053" ht="15" customHeight="1">
      <x:c r="A7053" s="112" t="str">
        <x:v>24</x:v>
      </x:c>
      <x:c r="B7053" s="114" t="str">
        <x:v>B34</x:v>
      </x:c>
      <x:c r="C7053" s="114" t="n">
        <x:v>3</x:v>
      </x:c>
      <x:c r="D7053" s="116"/>
    </x:row>
    <x:row r="7054" ht="15" customHeight="1">
      <x:c r="A7054" s="112" t="str">
        <x:v>24</x:v>
      </x:c>
      <x:c r="B7054" s="114" t="str">
        <x:v>N34</x:v>
      </x:c>
      <x:c r="C7054" s="114" t="str">
        <x:v>Fotografer 1</x:v>
      </x:c>
      <x:c r="D7054" s="116"/>
    </x:row>
    <x:row r="7055" ht="15" customHeight="1">
      <x:c r="A7055" s="112" t="str">
        <x:v>24</x:v>
      </x:c>
      <x:c r="B7055" s="114" t="str">
        <x:v>B35</x:v>
      </x:c>
      <x:c r="C7055" s="114" t="n">
        <x:v>4</x:v>
      </x:c>
      <x:c r="D7055" s="116"/>
    </x:row>
    <x:row r="7056" ht="15" customHeight="1">
      <x:c r="A7056" s="112" t="str">
        <x:v>24</x:v>
      </x:c>
      <x:c r="B7056" s="114" t="str">
        <x:v>N35</x:v>
      </x:c>
      <x:c r="C7056" s="114" t="str">
        <x:v>Fotografer 2</x:v>
      </x:c>
      <x:c r="D7056" s="116"/>
    </x:row>
    <x:row r="7057" ht="15" customHeight="1">
      <x:c r="A7057" s="112" t="str">
        <x:v>24</x:v>
      </x:c>
      <x:c r="B7057" s="114" t="str">
        <x:v>B36</x:v>
      </x:c>
      <x:c r="C7057" s="114" t="n">
        <x:v>5</x:v>
      </x:c>
      <x:c r="D7057" s="116"/>
    </x:row>
    <x:row r="7058" ht="15" customHeight="1">
      <x:c r="A7058" s="112" t="str">
        <x:v>24</x:v>
      </x:c>
      <x:c r="B7058" s="114" t="str">
        <x:v>B37</x:v>
      </x:c>
      <x:c r="C7058" s="114" t="n">
        <x:v>6</x:v>
      </x:c>
      <x:c r="D7058" s="116"/>
    </x:row>
    <x:row r="7059" ht="15" customHeight="1">
      <x:c r="A7059" s="112" t="str">
        <x:v>24</x:v>
      </x:c>
      <x:c r="B7059" s="114" t="str">
        <x:v>K37</x:v>
      </x:c>
      <x:c r="C7059" s="114" t="str">
        <x:v>KPI HARIAN | SKALA 1-5</x:v>
      </x:c>
      <x:c r="D7059" s="116"/>
    </x:row>
    <x:row r="7060" ht="15" customHeight="1">
      <x:c r="A7060" s="112" t="str">
        <x:v>24</x:v>
      </x:c>
      <x:c r="B7060" s="114" t="str">
        <x:v>B38</x:v>
      </x:c>
      <x:c r="C7060" s="114" t="n">
        <x:v>7</x:v>
      </x:c>
      <x:c r="D7060" s="116"/>
    </x:row>
    <x:row r="7061" ht="15" customHeight="1">
      <x:c r="A7061" s="112" t="str">
        <x:v>24</x:v>
      </x:c>
      <x:c r="B7061" s="114" t="str">
        <x:v>K38</x:v>
      </x:c>
      <x:c r="C7061" s="114" t="str">
        <x:v>Nama</x:v>
      </x:c>
      <x:c r="D7061" s="116"/>
    </x:row>
    <x:row r="7062" ht="15" customHeight="1">
      <x:c r="A7062" s="112" t="str">
        <x:v>24</x:v>
      </x:c>
      <x:c r="B7062" s="114" t="str">
        <x:v>L38</x:v>
      </x:c>
      <x:c r="C7062" s="114" t="str">
        <x:v>Disiplin</x:v>
      </x:c>
      <x:c r="D7062" s="116"/>
    </x:row>
    <x:row r="7063" ht="15" customHeight="1">
      <x:c r="A7063" s="112" t="str">
        <x:v>24</x:v>
      </x:c>
      <x:c r="B7063" s="114" t="str">
        <x:v>M38</x:v>
      </x:c>
      <x:c r="C7063" s="114" t="str">
        <x:v>Akurasi</x:v>
      </x:c>
      <x:c r="D7063" s="116"/>
    </x:row>
    <x:row r="7064" ht="15" customHeight="1">
      <x:c r="A7064" s="112" t="str">
        <x:v>24</x:v>
      </x:c>
      <x:c r="B7064" s="114" t="str">
        <x:v>N38</x:v>
      </x:c>
      <x:c r="C7064" s="114" t="str">
        <x:v>SOP</x:v>
      </x:c>
      <x:c r="D7064" s="116"/>
    </x:row>
    <x:row r="7065" ht="15" customHeight="1">
      <x:c r="A7065" s="112" t="str">
        <x:v>24</x:v>
      </x:c>
      <x:c r="B7065" s="114" t="str">
        <x:v>O38</x:v>
      </x:c>
      <x:c r="C7065" s="114" t="str">
        <x:v>Client</x:v>
      </x:c>
      <x:c r="D7065" s="116"/>
    </x:row>
    <x:row r="7066" ht="15" customHeight="1">
      <x:c r="A7066" s="112" t="str">
        <x:v>24</x:v>
      </x:c>
      <x:c r="B7066" s="114" t="str">
        <x:v>P38</x:v>
      </x:c>
      <x:c r="C7066" s="114" t="str">
        <x:v>Produktivitas</x:v>
      </x:c>
      <x:c r="D7066" s="116"/>
    </x:row>
    <x:row r="7067" ht="15" customHeight="1">
      <x:c r="A7067" s="112" t="str">
        <x:v>24</x:v>
      </x:c>
      <x:c r="B7067" s="114" t="str">
        <x:v>AC38</x:v>
      </x:c>
      <x:c r="C7067" s="114" t="str">
        <x:v>KPI Score Helper</x:v>
      </x:c>
      <x:c r="D7067" s="116"/>
    </x:row>
    <x:row r="7068" ht="15" customHeight="1">
      <x:c r="A7068" s="112" t="str">
        <x:v>24</x:v>
      </x:c>
      <x:c r="B7068" s="114" t="str">
        <x:v>AD38</x:v>
      </x:c>
      <x:c r="C7068" s="114" t="str">
        <x:v>Status Helper</x:v>
      </x:c>
      <x:c r="D7068" s="116"/>
    </x:row>
    <x:row r="7069" ht="15" customHeight="1">
      <x:c r="A7069" s="112" t="str">
        <x:v>24</x:v>
      </x:c>
      <x:c r="B7069" s="114" t="str">
        <x:v>AE38</x:v>
      </x:c>
      <x:c r="C7069" s="114" t="str">
        <x:v>Role Helper</x:v>
      </x:c>
      <x:c r="D7069" s="116"/>
    </x:row>
    <x:row r="7070" ht="15" customHeight="1">
      <x:c r="A7070" s="112" t="str">
        <x:v>24</x:v>
      </x:c>
      <x:c r="B7070" s="114" t="str">
        <x:v>AF38</x:v>
      </x:c>
      <x:c r="C7070" s="114" t="str">
        <x:v>Evaluated Flag</x:v>
      </x:c>
      <x:c r="D7070" s="116"/>
    </x:row>
    <x:row r="7071" ht="15" customHeight="1">
      <x:c r="A7071" s="112" t="str">
        <x:v>24</x:v>
      </x:c>
      <x:c r="B7071" s="114" t="str">
        <x:v>AG38</x:v>
      </x:c>
      <x:c r="C7071" s="114" t="str">
        <x:v>Effective Name</x:v>
      </x:c>
      <x:c r="D7071" s="116"/>
    </x:row>
    <x:row r="7072" ht="15" customHeight="1">
      <x:c r="A7072" s="112" t="str">
        <x:v>24</x:v>
      </x:c>
      <x:c r="B7072" s="114" t="str">
        <x:v>B39</x:v>
      </x:c>
      <x:c r="C7072" s="114" t="n">
        <x:v>8</x:v>
      </x:c>
      <x:c r="D7072" s="116"/>
    </x:row>
    <x:row r="7073" ht="15" customHeight="1">
      <x:c r="A7073" s="112" t="str">
        <x:v>24</x:v>
      </x:c>
      <x:c r="B7073" s="114" t="str">
        <x:v>K39</x:v>
      </x:c>
      <x:c r="C7073" s="114"/>
      <x:c r="D7073" s="116" t="str">
        <x:v>=IF(O32="","",O32)</x:v>
      </x:c>
    </x:row>
    <x:row r="7074" ht="15" customHeight="1">
      <x:c r="A7074" s="112" t="str">
        <x:v>24</x:v>
      </x:c>
      <x:c r="B7074" s="114" t="str">
        <x:v>AC39</x:v>
      </x:c>
      <x:c r="C7074" s="114"/>
      <x:c r="D7074" s="116" t="str">
        <x:v>=IF(AG39="","",IF(COUNT(L39:P39)&lt;5,"",L39/5*20+M39/5*25+N39/5*25+O39/5*15+P39/5*15))</x:v>
      </x:c>
    </x:row>
    <x:row r="7075" ht="15" customHeight="1">
      <x:c r="A7075" s="112" t="str">
        <x:v>24</x:v>
      </x:c>
      <x:c r="B7075" s="114" t="str">
        <x:v>AD39</x:v>
      </x:c>
      <x:c r="C7075" s="114"/>
      <x:c r="D7075" s="116" t="str">
        <x:v>=IF(AC39="","",IF(AC39&gt;=90,"Sangat Baik",IF(AC39&gt;=80,"Baik",IF(AC39&gt;=70,"Coaching","Underperform"))))</x:v>
      </x:c>
    </x:row>
    <x:row r="7076" ht="15" customHeight="1">
      <x:c r="A7076" s="112" t="str">
        <x:v>24</x:v>
      </x:c>
      <x:c r="B7076" s="114" t="str">
        <x:v>AE39</x:v>
      </x:c>
      <x:c r="C7076" s="114"/>
      <x:c r="D7076" s="116" t="str">
        <x:v>=IF(AG39="","",IF(OR(AG39="INDAH",AG39="ADDEL",AG39="AMEL",AG39="PENTIL",AG39="JIJANG"),"Admin/CS","Fotografer"))</x:v>
      </x:c>
    </x:row>
    <x:row r="7077" ht="15" customHeight="1">
      <x:c r="A7077" s="112" t="str">
        <x:v>24</x:v>
      </x:c>
      <x:c r="B7077" s="114" t="str">
        <x:v>AF39</x:v>
      </x:c>
      <x:c r="C7077" s="114"/>
      <x:c r="D7077" s="116" t="str">
        <x:v>=IF(OR(AG39="",COUNT(L39:P39)&lt;5),"",1)</x:v>
      </x:c>
    </x:row>
    <x:row r="7078" ht="15" customHeight="1">
      <x:c r="A7078" s="112" t="str">
        <x:v>24</x:v>
      </x:c>
      <x:c r="B7078" s="114" t="str">
        <x:v>AG39</x:v>
      </x:c>
      <x:c r="C7078" s="114"/>
      <x:c r="D7078" s="116" t="str">
        <x:v>=IFERROR(K39,"")</x:v>
      </x:c>
    </x:row>
    <x:row r="7079" ht="15" customHeight="1">
      <x:c r="A7079" s="112" t="str">
        <x:v>24</x:v>
      </x:c>
      <x:c r="B7079" s="114" t="str">
        <x:v>B40</x:v>
      </x:c>
      <x:c r="C7079" s="114" t="n">
        <x:v>9</x:v>
      </x:c>
      <x:c r="D7079" s="116"/>
    </x:row>
    <x:row r="7080" ht="15" customHeight="1">
      <x:c r="A7080" s="112" t="str">
        <x:v>24</x:v>
      </x:c>
      <x:c r="B7080" s="114" t="str">
        <x:v>K40</x:v>
      </x:c>
      <x:c r="C7080" s="114"/>
      <x:c r="D7080" s="116" t="str">
        <x:v>=IF(O33="","",O33)</x:v>
      </x:c>
    </x:row>
    <x:row r="7081" ht="15" customHeight="1">
      <x:c r="A7081" s="112" t="str">
        <x:v>24</x:v>
      </x:c>
      <x:c r="B7081" s="114" t="str">
        <x:v>AC40</x:v>
      </x:c>
      <x:c r="C7081" s="114"/>
      <x:c r="D7081" s="116" t="str">
        <x:v>=IF(AG40="","",IF(COUNT(L40:P40)&lt;5,"",L40/5*20+M40/5*25+N40/5*25+O40/5*15+P40/5*15))</x:v>
      </x:c>
    </x:row>
    <x:row r="7082" ht="15" customHeight="1">
      <x:c r="A7082" s="112" t="str">
        <x:v>24</x:v>
      </x:c>
      <x:c r="B7082" s="114" t="str">
        <x:v>AD40</x:v>
      </x:c>
      <x:c r="C7082" s="114"/>
      <x:c r="D7082" s="116" t="str">
        <x:v>=IF(AC40="","",IF(AC40&gt;=90,"Sangat Baik",IF(AC40&gt;=80,"Baik",IF(AC40&gt;=70,"Coaching","Underperform"))))</x:v>
      </x:c>
    </x:row>
    <x:row r="7083" ht="15" customHeight="1">
      <x:c r="A7083" s="112" t="str">
        <x:v>24</x:v>
      </x:c>
      <x:c r="B7083" s="114" t="str">
        <x:v>AE40</x:v>
      </x:c>
      <x:c r="C7083" s="114"/>
      <x:c r="D7083" s="116" t="str">
        <x:v>=IF(AG40="","",IF(OR(AG40="INDAH",AG40="ADDEL",AG40="AMEL",AG40="PENTIL",AG40="JIJANG"),"Admin/CS","Fotografer"))</x:v>
      </x:c>
    </x:row>
    <x:row r="7084" ht="15" customHeight="1">
      <x:c r="A7084" s="112" t="str">
        <x:v>24</x:v>
      </x:c>
      <x:c r="B7084" s="114" t="str">
        <x:v>AF40</x:v>
      </x:c>
      <x:c r="C7084" s="114"/>
      <x:c r="D7084" s="116" t="str">
        <x:v>=IF(OR(AG40="",COUNT(L40:P40)&lt;5),"",1)</x:v>
      </x:c>
    </x:row>
    <x:row r="7085" ht="15" customHeight="1">
      <x:c r="A7085" s="112" t="str">
        <x:v>24</x:v>
      </x:c>
      <x:c r="B7085" s="114" t="str">
        <x:v>AG40</x:v>
      </x:c>
      <x:c r="C7085" s="114"/>
      <x:c r="D7085" s="116" t="str">
        <x:v>=IFERROR(K40,"")</x:v>
      </x:c>
    </x:row>
    <x:row r="7086" ht="15" customHeight="1">
      <x:c r="A7086" s="112" t="str">
        <x:v>24</x:v>
      </x:c>
      <x:c r="B7086" s="114" t="str">
        <x:v>B41</x:v>
      </x:c>
      <x:c r="C7086" s="114" t="n">
        <x:v>10</x:v>
      </x:c>
      <x:c r="D7086" s="116"/>
    </x:row>
    <x:row r="7087" ht="15" customHeight="1">
      <x:c r="A7087" s="112" t="str">
        <x:v>24</x:v>
      </x:c>
      <x:c r="B7087" s="114" t="str">
        <x:v>K41</x:v>
      </x:c>
      <x:c r="C7087" s="114"/>
      <x:c r="D7087" s="116" t="str">
        <x:v>=IF(O34="","",O34)</x:v>
      </x:c>
    </x:row>
    <x:row r="7088" ht="15" customHeight="1">
      <x:c r="A7088" s="112" t="str">
        <x:v>24</x:v>
      </x:c>
      <x:c r="B7088" s="114" t="str">
        <x:v>AC41</x:v>
      </x:c>
      <x:c r="C7088" s="114"/>
      <x:c r="D7088" s="116" t="str">
        <x:v>=IF(AG41="","",IF(COUNT(L41:P41)&lt;5,"",L41/5*20+M41/5*25+N41/5*25+O41/5*15+P41/5*15))</x:v>
      </x:c>
    </x:row>
    <x:row r="7089" ht="15" customHeight="1">
      <x:c r="A7089" s="112" t="str">
        <x:v>24</x:v>
      </x:c>
      <x:c r="B7089" s="114" t="str">
        <x:v>AD41</x:v>
      </x:c>
      <x:c r="C7089" s="114"/>
      <x:c r="D7089" s="116" t="str">
        <x:v>=IF(AC41="","",IF(AC41&gt;=90,"Sangat Baik",IF(AC41&gt;=80,"Baik",IF(AC41&gt;=70,"Coaching","Underperform"))))</x:v>
      </x:c>
    </x:row>
    <x:row r="7090" ht="15" customHeight="1">
      <x:c r="A7090" s="112" t="str">
        <x:v>24</x:v>
      </x:c>
      <x:c r="B7090" s="114" t="str">
        <x:v>AE41</x:v>
      </x:c>
      <x:c r="C7090" s="114"/>
      <x:c r="D7090" s="116" t="str">
        <x:v>=IF(AG41="","",IF(OR(AG41="INDAH",AG41="ADDEL",AG41="AMEL",AG41="PENTIL",AG41="JIJANG"),"Admin/CS","Fotografer"))</x:v>
      </x:c>
    </x:row>
    <x:row r="7091" ht="15" customHeight="1">
      <x:c r="A7091" s="112" t="str">
        <x:v>24</x:v>
      </x:c>
      <x:c r="B7091" s="114" t="str">
        <x:v>AF41</x:v>
      </x:c>
      <x:c r="C7091" s="114"/>
      <x:c r="D7091" s="116" t="str">
        <x:v>=IF(OR(AG41="",COUNT(L41:P41)&lt;5),"",1)</x:v>
      </x:c>
    </x:row>
    <x:row r="7092" ht="15" customHeight="1">
      <x:c r="A7092" s="112" t="str">
        <x:v>24</x:v>
      </x:c>
      <x:c r="B7092" s="114" t="str">
        <x:v>AG41</x:v>
      </x:c>
      <x:c r="C7092" s="114"/>
      <x:c r="D7092" s="116" t="str">
        <x:v>=IFERROR(K41,"")</x:v>
      </x:c>
    </x:row>
    <x:row r="7093" ht="15" customHeight="1">
      <x:c r="A7093" s="112" t="str">
        <x:v>24</x:v>
      </x:c>
      <x:c r="B7093" s="114" t="str">
        <x:v>B42</x:v>
      </x:c>
      <x:c r="C7093" s="114" t="n">
        <x:v>11</x:v>
      </x:c>
      <x:c r="D7093" s="116"/>
    </x:row>
    <x:row r="7094" ht="15" customHeight="1">
      <x:c r="A7094" s="112" t="str">
        <x:v>24</x:v>
      </x:c>
      <x:c r="B7094" s="114" t="str">
        <x:v>K42</x:v>
      </x:c>
      <x:c r="C7094" s="114"/>
      <x:c r="D7094" s="116" t="str">
        <x:v>=IF(O35="","",O35)</x:v>
      </x:c>
    </x:row>
    <x:row r="7095" ht="15" customHeight="1">
      <x:c r="A7095" s="112" t="str">
        <x:v>24</x:v>
      </x:c>
      <x:c r="B7095" s="114" t="str">
        <x:v>AC42</x:v>
      </x:c>
      <x:c r="C7095" s="114"/>
      <x:c r="D7095" s="116" t="str">
        <x:v>=IF(AG42="","",IF(COUNT(L42:P42)&lt;5,"",L42/5*20+M42/5*25+N42/5*25+O42/5*15+P42/5*15))</x:v>
      </x:c>
    </x:row>
    <x:row r="7096" ht="15" customHeight="1">
      <x:c r="A7096" s="112" t="str">
        <x:v>24</x:v>
      </x:c>
      <x:c r="B7096" s="114" t="str">
        <x:v>AD42</x:v>
      </x:c>
      <x:c r="C7096" s="114"/>
      <x:c r="D7096" s="116" t="str">
        <x:v>=IF(AC42="","",IF(AC42&gt;=90,"Sangat Baik",IF(AC42&gt;=80,"Baik",IF(AC42&gt;=70,"Coaching","Underperform"))))</x:v>
      </x:c>
    </x:row>
    <x:row r="7097" ht="15" customHeight="1">
      <x:c r="A7097" s="112" t="str">
        <x:v>24</x:v>
      </x:c>
      <x:c r="B7097" s="114" t="str">
        <x:v>AE42</x:v>
      </x:c>
      <x:c r="C7097" s="114"/>
      <x:c r="D7097" s="116" t="str">
        <x:v>=IF(AG42="","",IF(OR(AG42="INDAH",AG42="ADDEL",AG42="AMEL",AG42="PENTIL",AG42="JIJANG"),"Admin/CS","Fotografer"))</x:v>
      </x:c>
    </x:row>
    <x:row r="7098" ht="15" customHeight="1">
      <x:c r="A7098" s="112" t="str">
        <x:v>24</x:v>
      </x:c>
      <x:c r="B7098" s="114" t="str">
        <x:v>AF42</x:v>
      </x:c>
      <x:c r="C7098" s="114"/>
      <x:c r="D7098" s="116" t="str">
        <x:v>=IF(OR(AG42="",COUNT(L42:P42)&lt;5),"",1)</x:v>
      </x:c>
    </x:row>
    <x:row r="7099" ht="15" customHeight="1">
      <x:c r="A7099" s="112" t="str">
        <x:v>24</x:v>
      </x:c>
      <x:c r="B7099" s="114" t="str">
        <x:v>AG42</x:v>
      </x:c>
      <x:c r="C7099" s="114"/>
      <x:c r="D7099" s="116" t="str">
        <x:v>=IFERROR(K42,"")</x:v>
      </x:c>
    </x:row>
    <x:row r="7100" ht="15" customHeight="1">
      <x:c r="A7100" s="112" t="str">
        <x:v>24</x:v>
      </x:c>
      <x:c r="B7100" s="114" t="str">
        <x:v>D43</x:v>
      </x:c>
      <x:c r="C7100" s="114" t="n">
        <x:v>0</x:v>
      </x:c>
      <x:c r="D7100" s="116" t="str">
        <x:v>=SUM(D32:D42)</x:v>
      </x:c>
    </x:row>
    <x:row r="7101" ht="15" customHeight="1">
      <x:c r="A7101" s="112" t="str">
        <x:v>24</x:v>
      </x:c>
      <x:c r="B7101" s="114" t="str">
        <x:v>AC43</x:v>
      </x:c>
      <x:c r="C7101" s="114"/>
      <x:c r="D7101" s="116" t="str">
        <x:v>=IF(AG43="","",IF(COUNT(L43:P43)&lt;5,"",L43/5*20+M43/5*25+N43/5*25+O43/5*15+P43/5*15))</x:v>
      </x:c>
    </x:row>
    <x:row r="7102" ht="15" customHeight="1">
      <x:c r="A7102" s="112" t="str">
        <x:v>24</x:v>
      </x:c>
      <x:c r="B7102" s="114" t="str">
        <x:v>AD43</x:v>
      </x:c>
      <x:c r="C7102" s="114"/>
      <x:c r="D7102" s="116" t="str">
        <x:v>=IF(AC43="","",IF(AC43&gt;=90,"Sangat Baik",IF(AC43&gt;=80,"Baik",IF(AC43&gt;=70,"Coaching","Underperform"))))</x:v>
      </x:c>
    </x:row>
    <x:row r="7103" ht="15" customHeight="1">
      <x:c r="A7103" s="112" t="str">
        <x:v>24</x:v>
      </x:c>
      <x:c r="B7103" s="114" t="str">
        <x:v>AE43</x:v>
      </x:c>
      <x:c r="C7103" s="114"/>
      <x:c r="D7103" s="116" t="str">
        <x:v>=IF(AG43="","",IF(OR(AG43="INDAH",AG43="ADDEL",AG43="AMEL",AG43="PENTIL",AG43="JIJANG"),"Admin/CS","Fotografer"))</x:v>
      </x:c>
    </x:row>
    <x:row r="7104" ht="15" customHeight="1">
      <x:c r="A7104" s="112" t="str">
        <x:v>24</x:v>
      </x:c>
      <x:c r="B7104" s="114" t="str">
        <x:v>AF43</x:v>
      </x:c>
      <x:c r="C7104" s="114"/>
      <x:c r="D7104" s="116" t="str">
        <x:v>=IF(OR(AG43="",COUNT(L43:P43)&lt;5),"",1)</x:v>
      </x:c>
    </x:row>
    <x:row r="7105" ht="15" customHeight="1">
      <x:c r="A7105" s="112" t="str">
        <x:v>24</x:v>
      </x:c>
      <x:c r="B7105" s="114" t="str">
        <x:v>AG43</x:v>
      </x:c>
      <x:c r="C7105" s="114"/>
      <x:c r="D7105" s="116" t="str">
        <x:v>=IFERROR(K43,"")</x:v>
      </x:c>
    </x:row>
    <x:row r="7106" ht="15" customHeight="1">
      <x:c r="A7106" s="112" t="str">
        <x:v>24</x:v>
      </x:c>
      <x:c r="B7106" s="114" t="str">
        <x:v>AC44</x:v>
      </x:c>
      <x:c r="C7106" s="114"/>
      <x:c r="D7106" s="116" t="str">
        <x:v>=IF(AG44="","",IF(COUNT(L44:P44)&lt;5,"",L44/5*20+M44/5*25+N44/5*25+O44/5*15+P44/5*15))</x:v>
      </x:c>
    </x:row>
    <x:row r="7107" ht="15" customHeight="1">
      <x:c r="A7107" s="112" t="str">
        <x:v>24</x:v>
      </x:c>
      <x:c r="B7107" s="114" t="str">
        <x:v>AD44</x:v>
      </x:c>
      <x:c r="C7107" s="114"/>
      <x:c r="D7107" s="116" t="str">
        <x:v>=IF(AC44="","",IF(AC44&gt;=90,"Sangat Baik",IF(AC44&gt;=80,"Baik",IF(AC44&gt;=70,"Coaching","Underperform"))))</x:v>
      </x:c>
    </x:row>
    <x:row r="7108" ht="15" customHeight="1">
      <x:c r="A7108" s="112" t="str">
        <x:v>24</x:v>
      </x:c>
      <x:c r="B7108" s="114" t="str">
        <x:v>AE44</x:v>
      </x:c>
      <x:c r="C7108" s="114"/>
      <x:c r="D7108" s="116" t="str">
        <x:v>=IF(AG44="","",IF(OR(AG44="INDAH",AG44="ADDEL",AG44="AMEL",AG44="PENTIL",AG44="JIJANG"),"Admin/CS","Fotografer"))</x:v>
      </x:c>
    </x:row>
    <x:row r="7109" ht="15" customHeight="1">
      <x:c r="A7109" s="112" t="str">
        <x:v>24</x:v>
      </x:c>
      <x:c r="B7109" s="114" t="str">
        <x:v>AF44</x:v>
      </x:c>
      <x:c r="C7109" s="114"/>
      <x:c r="D7109" s="116" t="str">
        <x:v>=IF(OR(AG44="",COUNT(L44:P44)&lt;5),"",1)</x:v>
      </x:c>
    </x:row>
    <x:row r="7110" ht="15" customHeight="1">
      <x:c r="A7110" s="112" t="str">
        <x:v>24</x:v>
      </x:c>
      <x:c r="B7110" s="114" t="str">
        <x:v>AG44</x:v>
      </x:c>
      <x:c r="C7110" s="114"/>
      <x:c r="D7110" s="116" t="str">
        <x:v>=IFERROR(K44,"")</x:v>
      </x:c>
    </x:row>
    <x:row r="7111" ht="15" customHeight="1">
      <x:c r="A7111" s="112" t="str">
        <x:v>24</x:v>
      </x:c>
      <x:c r="B7111" s="114" t="str">
        <x:v>K45</x:v>
      </x:c>
      <x:c r="C7111" s="114" t="str">
        <x:v>Skala: 1 Sangat Kurang | 2 Kurang | 3 Cukup | 4 Baik | 5 Sangat Baik | Jika Nama kosong, 4 baris pertama otomatis mengikuti urutan Shift</x:v>
      </x:c>
      <x:c r="D7111" s="116"/>
    </x:row>
    <x:row r="7112" ht="15" customHeight="1">
      <x:c r="A7112" s="112" t="str">
        <x:v>24</x:v>
      </x:c>
      <x:c r="B7112" s="114" t="str">
        <x:v>K47</x:v>
      </x:c>
      <x:c r="C7112" s="114" t="str">
        <x:v>ADMIN FOLLOW-UP</x:v>
      </x:c>
      <x:c r="D7112" s="116"/>
    </x:row>
    <x:row r="7113" ht="15" customHeight="1">
      <x:c r="A7113" s="112" t="str">
        <x:v>24</x:v>
      </x:c>
      <x:c r="B7113" s="114" t="str">
        <x:v>K48</x:v>
      </x:c>
      <x:c r="C7113" s="114" t="str">
        <x:v>Admin</x:v>
      </x:c>
      <x:c r="D7113" s="116"/>
    </x:row>
    <x:row r="7114" ht="15" customHeight="1">
      <x:c r="A7114" s="112" t="str">
        <x:v>24</x:v>
      </x:c>
      <x:c r="B7114" s="114" t="str">
        <x:v>L48</x:v>
      </x:c>
      <x:c r="C7114" s="114" t="str">
        <x:v>Saving Contact</x:v>
      </x:c>
      <x:c r="D7114" s="116"/>
    </x:row>
    <x:row r="7115" ht="15" customHeight="1">
      <x:c r="A7115" s="112" t="str">
        <x:v>24</x:v>
      </x:c>
      <x:c r="B7115" s="114" t="str">
        <x:v>M48</x:v>
      </x:c>
      <x:c r="C7115" s="114" t="str">
        <x:v>Reminder</x:v>
      </x:c>
      <x:c r="D7115" s="116"/>
    </x:row>
    <x:row r="7116" ht="15" customHeight="1">
      <x:c r="A7116" s="112" t="str">
        <x:v>24</x:v>
      </x:c>
      <x:c r="B7116" s="114" t="str">
        <x:v>K49</x:v>
      </x:c>
      <x:c r="C7116" s="114"/>
      <x:c r="D7116" s="116" t="str">
        <x:v>=IF(O32="","",O32)</x:v>
      </x:c>
    </x:row>
    <x:row r="7117" ht="15" customHeight="1">
      <x:c r="A7117" s="112" t="str">
        <x:v>24</x:v>
      </x:c>
      <x:c r="B7117" s="114" t="str">
        <x:v>K50</x:v>
      </x:c>
      <x:c r="C7117" s="114"/>
      <x:c r="D7117" s="116" t="str">
        <x:v>=IF(O33="","",O33)</x:v>
      </x:c>
    </x:row>
    <x:row r="7118" ht="15" customHeight="1">
      <x:c r="A7118" s="112" t="str">
        <x:v>24</x:v>
      </x:c>
      <x:c r="B7118" s="114" t="str">
        <x:v>K52</x:v>
      </x:c>
      <x:c r="C7118" s="114" t="str">
        <x:v>TODAY | LEADS &amp; TRANSAKSI</x:v>
      </x:c>
      <x:c r="D7118" s="116"/>
    </x:row>
    <x:row r="7119" ht="15" customHeight="1">
      <x:c r="A7119" s="112" t="str">
        <x:v>24</x:v>
      </x:c>
      <x:c r="B7119" s="114" t="str">
        <x:v>K53</x:v>
      </x:c>
      <x:c r="C7119" s="114" t="str">
        <x:v>Leads</x:v>
      </x:c>
      <x:c r="D7119" s="116"/>
    </x:row>
    <x:row r="7120" ht="15" customHeight="1">
      <x:c r="A7120" s="112" t="str">
        <x:v>24</x:v>
      </x:c>
      <x:c r="B7120" s="114" t="str">
        <x:v>K54</x:v>
      </x:c>
      <x:c r="C7120" s="114" t="str">
        <x:v>Total DP</x:v>
      </x:c>
      <x:c r="D7120" s="116"/>
    </x:row>
    <x:row r="7121" ht="15" customHeight="1">
      <x:c r="A7121" s="112" t="str">
        <x:v>24</x:v>
      </x:c>
      <x:c r="B7121" s="114" t="str">
        <x:v>M54</x:v>
      </x:c>
      <x:c r="C7121" s="114" t="n">
        <x:v>0</x:v>
      </x:c>
      <x:c r="D7121" s="116" t="str">
        <x:v>=COUNTIF($I$4:$I$30,"DP")</x:v>
      </x:c>
    </x:row>
    <x:row r="7122" ht="15" customHeight="1">
      <x:c r="A7122" s="112" t="str">
        <x:v>24</x:v>
      </x:c>
      <x:c r="B7122" s="114" t="str">
        <x:v>K55</x:v>
      </x:c>
      <x:c r="C7122" s="114" t="str">
        <x:v>Sesi Foto</x:v>
      </x:c>
      <x:c r="D7122" s="116"/>
    </x:row>
    <x:row r="7123" ht="15" customHeight="1">
      <x:c r="A7123" s="112" t="str">
        <x:v>24</x:v>
      </x:c>
      <x:c r="B7123" s="114" t="str">
        <x:v>M55</x:v>
      </x:c>
      <x:c r="C7123" s="114" t="n">
        <x:v>0</x:v>
      </x:c>
      <x:c r="D7123" s="116" t="str">
        <x:v>=COUNTIFS($I$4:$I$30,"&lt;&gt;DP",$I$4:$I$30,"&lt;&gt;")</x:v>
      </x:c>
    </x:row>
    <x:row r="7124" ht="15" customHeight="1">
      <x:c r="A7124" s="112" t="str">
        <x:v>24</x:v>
      </x:c>
      <x:c r="B7124" s="114" t="str">
        <x:v>K56</x:v>
      </x:c>
      <x:c r="C7124" s="114" t="str">
        <x:v>Jumlah Transaksi Harian</x:v>
      </x:c>
      <x:c r="D7124" s="116"/>
    </x:row>
    <x:row r="7125" ht="15" customHeight="1">
      <x:c r="A7125" s="112" t="str">
        <x:v>24</x:v>
      </x:c>
      <x:c r="B7125" s="114" t="str">
        <x:v>M56</x:v>
      </x:c>
      <x:c r="C7125" s="114" t="n">
        <x:v>0</x:v>
      </x:c>
      <x:c r="D7125" s="116" t="str">
        <x:v>=M54+M55</x:v>
      </x:c>
    </x:row>
    <x:row r="7126" ht="15" customHeight="1">
      <x:c r="A7126" s="112" t="str">
        <x:v>24</x:v>
      </x:c>
      <x:c r="B7126" s="114" t="str">
        <x:v>K57</x:v>
      </x:c>
      <x:c r="C7126" s="114" t="str">
        <x:v>Conversion Rate</x:v>
      </x:c>
      <x:c r="D7126" s="116"/>
    </x:row>
    <x:row r="7127" ht="15" customHeight="1">
      <x:c r="A7127" s="112" t="str">
        <x:v>24</x:v>
      </x:c>
      <x:c r="B7127" s="114" t="str">
        <x:v>M57</x:v>
      </x:c>
      <x:c r="C7127" s="114"/>
      <x:c r="D7127" s="116" t="str">
        <x:v>=IF(OR(M53="",M53=0),"",M54/M53)</x:v>
      </x:c>
    </x:row>
    <x:row r="7128" ht="15" customHeight="1">
      <x:c r="A7128" s="112" t="str">
        <x:v>25</x:v>
      </x:c>
      <x:c r="B7128" s="114" t="str">
        <x:v>B2</x:v>
      </x:c>
      <x:c r="C7128" s="114" t="str">
        <x:v>No</x:v>
      </x:c>
      <x:c r="D7128" s="116"/>
    </x:row>
    <x:row r="7129" ht="15" customHeight="1">
      <x:c r="A7129" s="112" t="str">
        <x:v>25</x:v>
      </x:c>
      <x:c r="B7129" s="114" t="str">
        <x:v>C2</x:v>
      </x:c>
      <x:c r="C7129" s="114" t="str">
        <x:v>Nama</x:v>
      </x:c>
      <x:c r="D7129" s="116"/>
    </x:row>
    <x:row r="7130" ht="15" customHeight="1">
      <x:c r="A7130" s="112" t="str">
        <x:v>25</x:v>
      </x:c>
      <x:c r="B7130" s="114" t="str">
        <x:v>D2</x:v>
      </x:c>
      <x:c r="C7130" s="114" t="str">
        <x:v>Paket</x:v>
      </x:c>
      <x:c r="D7130" s="116"/>
    </x:row>
    <x:row r="7131" ht="15" customHeight="1">
      <x:c r="A7131" s="112" t="str">
        <x:v>25</x:v>
      </x:c>
      <x:c r="B7131" s="114" t="str">
        <x:v>E2</x:v>
      </x:c>
      <x:c r="C7131" s="114" t="str">
        <x:v>Q</x:v>
      </x:c>
      <x:c r="D7131" s="116"/>
    </x:row>
    <x:row r="7132" ht="15" customHeight="1">
      <x:c r="A7132" s="112" t="str">
        <x:v>25</x:v>
      </x:c>
      <x:c r="B7132" s="114" t="str">
        <x:v>F2</x:v>
      </x:c>
      <x:c r="C7132" s="114" t="str">
        <x:v>Tanggal Foto</x:v>
      </x:c>
      <x:c r="D7132" s="116"/>
    </x:row>
    <x:row r="7133" ht="15" customHeight="1">
      <x:c r="A7133" s="112" t="str">
        <x:v>25</x:v>
      </x:c>
      <x:c r="B7133" s="114" t="str">
        <x:v>G2</x:v>
      </x:c>
      <x:c r="C7133" s="114" t="str">
        <x:v>Pemasukan</x:v>
      </x:c>
      <x:c r="D7133" s="116"/>
    </x:row>
    <x:row r="7134" ht="15" customHeight="1">
      <x:c r="A7134" s="112" t="str">
        <x:v>25</x:v>
      </x:c>
      <x:c r="B7134" s="114" t="str">
        <x:v>I2</x:v>
      </x:c>
      <x:c r="C7134" s="114" t="str">
        <x:v>Keterangan</x:v>
      </x:c>
      <x:c r="D7134" s="116"/>
    </x:row>
    <x:row r="7135" ht="15" customHeight="1">
      <x:c r="A7135" s="112" t="str">
        <x:v>25</x:v>
      </x:c>
      <x:c r="B7135" s="114" t="str">
        <x:v>L2</x:v>
      </x:c>
      <x:c r="C7135" s="114" t="str">
        <x:v>Admin</x:v>
      </x:c>
      <x:c r="D7135" s="116"/>
    </x:row>
    <x:row r="7136" ht="15" customHeight="1">
      <x:c r="A7136" s="112" t="str">
        <x:v>25</x:v>
      </x:c>
      <x:c r="B7136" s="114" t="str">
        <x:v>M2</x:v>
      </x:c>
      <x:c r="C7136" s="114" t="str">
        <x:v>Fotogarfer</x:v>
      </x:c>
      <x:c r="D7136" s="116"/>
    </x:row>
    <x:row r="7137" ht="15" customHeight="1">
      <x:c r="A7137" s="112" t="str">
        <x:v>25</x:v>
      </x:c>
      <x:c r="B7137" s="114" t="str">
        <x:v>N2</x:v>
      </x:c>
      <x:c r="C7137" s="114" t="str">
        <x:v>Post Prod</x:v>
      </x:c>
      <x:c r="D7137" s="116"/>
    </x:row>
    <x:row r="7138" ht="15" customHeight="1">
      <x:c r="A7138" s="112" t="str">
        <x:v>25</x:v>
      </x:c>
      <x:c r="B7138" s="114" t="str">
        <x:v>G3</x:v>
      </x:c>
      <x:c r="C7138" s="114" t="str">
        <x:v>Cash</x:v>
      </x:c>
      <x:c r="D7138" s="116"/>
    </x:row>
    <x:row r="7139" ht="15" customHeight="1">
      <x:c r="A7139" s="112" t="str">
        <x:v>25</x:v>
      </x:c>
      <x:c r="B7139" s="114" t="str">
        <x:v>H3</x:v>
      </x:c>
      <x:c r="C7139" s="114" t="str">
        <x:v>Transfer</x:v>
      </x:c>
      <x:c r="D7139" s="116"/>
    </x:row>
    <x:row r="7140" ht="15" customHeight="1">
      <x:c r="A7140" s="112" t="str">
        <x:v>25</x:v>
      </x:c>
      <x:c r="B7140" s="114" t="str">
        <x:v>I3</x:v>
      </x:c>
      <x:c r="C7140" s="114" t="str">
        <x:v>Pembayaran</x:v>
      </x:c>
      <x:c r="D7140" s="116"/>
    </x:row>
    <x:row r="7141" ht="15" customHeight="1">
      <x:c r="A7141" s="112" t="str">
        <x:v>25</x:v>
      </x:c>
      <x:c r="B7141" s="114" t="str">
        <x:v>J3</x:v>
      </x:c>
      <x:c r="C7141" s="114" t="str">
        <x:v>All File</x:v>
      </x:c>
      <x:c r="D7141" s="116"/>
    </x:row>
    <x:row r="7142" ht="15" customHeight="1">
      <x:c r="A7142" s="112" t="str">
        <x:v>25</x:v>
      </x:c>
      <x:c r="B7142" s="114" t="str">
        <x:v>K3</x:v>
      </x:c>
      <x:c r="C7142" s="114" t="str">
        <x:v>File Edit </x:v>
      </x:c>
      <x:c r="D7142" s="116"/>
    </x:row>
    <x:row r="7143" ht="15" customHeight="1">
      <x:c r="A7143" s="112" t="str">
        <x:v>25</x:v>
      </x:c>
      <x:c r="B7143" s="114" t="str">
        <x:v>N3</x:v>
      </x:c>
      <x:c r="C7143" s="114" t="str">
        <x:v>Editan/FG</x:v>
      </x:c>
      <x:c r="D7143" s="116"/>
    </x:row>
    <x:row r="7144" ht="15" customHeight="1">
      <x:c r="A7144" s="112" t="str">
        <x:v>25</x:v>
      </x:c>
      <x:c r="B7144" s="114" t="str">
        <x:v>O3</x:v>
      </x:c>
      <x:c r="C7144" s="114" t="str">
        <x:v>Cetakan/Fame</x:v>
      </x:c>
      <x:c r="D7144" s="116"/>
    </x:row>
    <x:row r="7145" ht="15" customHeight="1">
      <x:c r="A7145" s="112" t="str">
        <x:v>25</x:v>
      </x:c>
      <x:c r="B7145" s="114" t="str">
        <x:v>P3</x:v>
      </x:c>
      <x:c r="C7145" s="114" t="str">
        <x:v>Diambil/Date</x:v>
      </x:c>
      <x:c r="D7145" s="116"/>
    </x:row>
    <x:row r="7146" ht="15" customHeight="1">
      <x:c r="A7146" s="112" t="str">
        <x:v>25</x:v>
      </x:c>
      <x:c r="B7146" s="114" t="str">
        <x:v>B4</x:v>
      </x:c>
      <x:c r="C7146" s="114" t="n">
        <x:v>1</x:v>
      </x:c>
      <x:c r="D7146" s="116"/>
    </x:row>
    <x:row r="7147" ht="15" customHeight="1">
      <x:c r="A7147" s="112" t="str">
        <x:v>25</x:v>
      </x:c>
      <x:c r="B7147" s="114" t="str">
        <x:v>B5</x:v>
      </x:c>
      <x:c r="C7147" s="114" t="n">
        <x:v>2</x:v>
      </x:c>
      <x:c r="D7147" s="116"/>
    </x:row>
    <x:row r="7148" ht="15" customHeight="1">
      <x:c r="A7148" s="112" t="str">
        <x:v>25</x:v>
      </x:c>
      <x:c r="B7148" s="114" t="str">
        <x:v>B6</x:v>
      </x:c>
      <x:c r="C7148" s="114" t="n">
        <x:v>3</x:v>
      </x:c>
      <x:c r="D7148" s="116"/>
    </x:row>
    <x:row r="7149" ht="15" customHeight="1">
      <x:c r="A7149" s="112" t="str">
        <x:v>25</x:v>
      </x:c>
      <x:c r="B7149" s="114" t="str">
        <x:v>B7</x:v>
      </x:c>
      <x:c r="C7149" s="114" t="n">
        <x:v>4</x:v>
      </x:c>
      <x:c r="D7149" s="116"/>
    </x:row>
    <x:row r="7150" ht="15" customHeight="1">
      <x:c r="A7150" s="112" t="str">
        <x:v>25</x:v>
      </x:c>
      <x:c r="B7150" s="114" t="str">
        <x:v>B8</x:v>
      </x:c>
      <x:c r="C7150" s="114" t="n">
        <x:v>5</x:v>
      </x:c>
      <x:c r="D7150" s="116"/>
    </x:row>
    <x:row r="7151" ht="15" customHeight="1">
      <x:c r="A7151" s="112" t="str">
        <x:v>25</x:v>
      </x:c>
      <x:c r="B7151" s="114" t="str">
        <x:v>B9</x:v>
      </x:c>
      <x:c r="C7151" s="114" t="n">
        <x:v>6</x:v>
      </x:c>
      <x:c r="D7151" s="116"/>
    </x:row>
    <x:row r="7152" ht="15" customHeight="1">
      <x:c r="A7152" s="112" t="str">
        <x:v>25</x:v>
      </x:c>
      <x:c r="B7152" s="114" t="str">
        <x:v>B10</x:v>
      </x:c>
      <x:c r="C7152" s="114" t="n">
        <x:v>7</x:v>
      </x:c>
      <x:c r="D7152" s="116"/>
    </x:row>
    <x:row r="7153" ht="15" customHeight="1">
      <x:c r="A7153" s="112" t="str">
        <x:v>25</x:v>
      </x:c>
      <x:c r="B7153" s="114" t="str">
        <x:v>B11</x:v>
      </x:c>
      <x:c r="C7153" s="114" t="n">
        <x:v>8</x:v>
      </x:c>
      <x:c r="D7153" s="116"/>
    </x:row>
    <x:row r="7154" ht="15" customHeight="1">
      <x:c r="A7154" s="112" t="str">
        <x:v>25</x:v>
      </x:c>
      <x:c r="B7154" s="114" t="str">
        <x:v>B12</x:v>
      </x:c>
      <x:c r="C7154" s="114" t="n">
        <x:v>9</x:v>
      </x:c>
      <x:c r="D7154" s="116"/>
    </x:row>
    <x:row r="7155" ht="15" customHeight="1">
      <x:c r="A7155" s="112" t="str">
        <x:v>25</x:v>
      </x:c>
      <x:c r="B7155" s="114" t="str">
        <x:v>B13</x:v>
      </x:c>
      <x:c r="C7155" s="114" t="n">
        <x:v>10</x:v>
      </x:c>
      <x:c r="D7155" s="116"/>
    </x:row>
    <x:row r="7156" ht="15" customHeight="1">
      <x:c r="A7156" s="112" t="str">
        <x:v>25</x:v>
      </x:c>
      <x:c r="B7156" s="114" t="str">
        <x:v>B14</x:v>
      </x:c>
      <x:c r="C7156" s="114" t="n">
        <x:v>11</x:v>
      </x:c>
      <x:c r="D7156" s="116"/>
    </x:row>
    <x:row r="7157" ht="15" customHeight="1">
      <x:c r="A7157" s="112" t="str">
        <x:v>25</x:v>
      </x:c>
      <x:c r="B7157" s="114" t="str">
        <x:v>B15</x:v>
      </x:c>
      <x:c r="C7157" s="114" t="n">
        <x:v>12</x:v>
      </x:c>
      <x:c r="D7157" s="116"/>
    </x:row>
    <x:row r="7158" ht="15" customHeight="1">
      <x:c r="A7158" s="112" t="str">
        <x:v>25</x:v>
      </x:c>
      <x:c r="B7158" s="114" t="str">
        <x:v>B16</x:v>
      </x:c>
      <x:c r="C7158" s="114" t="n">
        <x:v>13</x:v>
      </x:c>
      <x:c r="D7158" s="116"/>
    </x:row>
    <x:row r="7159" ht="15" customHeight="1">
      <x:c r="A7159" s="112" t="str">
        <x:v>25</x:v>
      </x:c>
      <x:c r="B7159" s="114" t="str">
        <x:v>B17</x:v>
      </x:c>
      <x:c r="C7159" s="114" t="n">
        <x:v>14</x:v>
      </x:c>
      <x:c r="D7159" s="116"/>
    </x:row>
    <x:row r="7160" ht="15" customHeight="1">
      <x:c r="A7160" s="112" t="str">
        <x:v>25</x:v>
      </x:c>
      <x:c r="B7160" s="114" t="str">
        <x:v>B18</x:v>
      </x:c>
      <x:c r="C7160" s="114" t="n">
        <x:v>15</x:v>
      </x:c>
      <x:c r="D7160" s="116"/>
    </x:row>
    <x:row r="7161" ht="15" customHeight="1">
      <x:c r="A7161" s="112" t="str">
        <x:v>25</x:v>
      </x:c>
      <x:c r="B7161" s="114" t="str">
        <x:v>B19</x:v>
      </x:c>
      <x:c r="C7161" s="114" t="n">
        <x:v>16</x:v>
      </x:c>
      <x:c r="D7161" s="116"/>
    </x:row>
    <x:row r="7162" ht="15" customHeight="1">
      <x:c r="A7162" s="112" t="str">
        <x:v>25</x:v>
      </x:c>
      <x:c r="B7162" s="114" t="str">
        <x:v>B20</x:v>
      </x:c>
      <x:c r="C7162" s="114" t="n">
        <x:v>17</x:v>
      </x:c>
      <x:c r="D7162" s="116"/>
    </x:row>
    <x:row r="7163" ht="15" customHeight="1">
      <x:c r="A7163" s="112" t="str">
        <x:v>25</x:v>
      </x:c>
      <x:c r="B7163" s="114" t="str">
        <x:v>B21</x:v>
      </x:c>
      <x:c r="C7163" s="114" t="n">
        <x:v>18</x:v>
      </x:c>
      <x:c r="D7163" s="116"/>
    </x:row>
    <x:row r="7164" ht="15" customHeight="1">
      <x:c r="A7164" s="112" t="str">
        <x:v>25</x:v>
      </x:c>
      <x:c r="B7164" s="114" t="str">
        <x:v>G22</x:v>
      </x:c>
      <x:c r="C7164" s="114" t="n">
        <x:v>0</x:v>
      </x:c>
      <x:c r="D7164" s="116" t="str">
        <x:v>=SUM(G4:G21)</x:v>
      </x:c>
    </x:row>
    <x:row r="7165" ht="15" customHeight="1">
      <x:c r="A7165" s="112" t="str">
        <x:v>25</x:v>
      </x:c>
      <x:c r="B7165" s="114" t="str">
        <x:v>H22</x:v>
      </x:c>
      <x:c r="C7165" s="114" t="n">
        <x:v>0</x:v>
      </x:c>
      <x:c r="D7165" s="116" t="str">
        <x:v>=SUM(H4:H21)</x:v>
      </x:c>
    </x:row>
    <x:row r="7166" ht="15" customHeight="1">
      <x:c r="A7166" s="112" t="str">
        <x:v>25</x:v>
      </x:c>
      <x:c r="B7166" s="114" t="str">
        <x:v>B25</x:v>
      </x:c>
      <x:c r="C7166" s="114" t="str">
        <x:v>No</x:v>
      </x:c>
      <x:c r="D7166" s="116"/>
    </x:row>
    <x:row r="7167" ht="15" customHeight="1">
      <x:c r="A7167" s="112" t="str">
        <x:v>25</x:v>
      </x:c>
      <x:c r="B7167" s="114" t="str">
        <x:v>C25</x:v>
      </x:c>
      <x:c r="C7167" s="114" t="str">
        <x:v>Keterangan</x:v>
      </x:c>
      <x:c r="D7167" s="116"/>
    </x:row>
    <x:row r="7168" ht="15" customHeight="1">
      <x:c r="A7168" s="112" t="str">
        <x:v>25</x:v>
      </x:c>
      <x:c r="B7168" s="114" t="str">
        <x:v>D25</x:v>
      </x:c>
      <x:c r="C7168" s="114" t="str">
        <x:v>Nominal</x:v>
      </x:c>
      <x:c r="D7168" s="116"/>
    </x:row>
    <x:row r="7169" ht="15" customHeight="1">
      <x:c r="A7169" s="112" t="str">
        <x:v>25</x:v>
      </x:c>
      <x:c r="B7169" s="114" t="str">
        <x:v>N25</x:v>
      </x:c>
      <x:c r="C7169" s="114" t="str">
        <x:v>Shift</x:v>
      </x:c>
      <x:c r="D7169" s="116"/>
    </x:row>
    <x:row r="7170" ht="15" customHeight="1">
      <x:c r="A7170" s="112" t="str">
        <x:v>25</x:v>
      </x:c>
      <x:c r="B7170" s="114" t="str">
        <x:v>O25</x:v>
      </x:c>
      <x:c r="C7170" s="114" t="str">
        <x:v>Nama</x:v>
      </x:c>
      <x:c r="D7170" s="116"/>
    </x:row>
    <x:row r="7171" ht="15" customHeight="1">
      <x:c r="A7171" s="112" t="str">
        <x:v>25</x:v>
      </x:c>
      <x:c r="B7171" s="114" t="str">
        <x:v>B26</x:v>
      </x:c>
      <x:c r="C7171" s="114" t="n">
        <x:v>1</x:v>
      </x:c>
      <x:c r="D7171" s="116"/>
    </x:row>
    <x:row r="7172" ht="15" customHeight="1">
      <x:c r="A7172" s="112" t="str">
        <x:v>25</x:v>
      </x:c>
      <x:c r="B7172" s="114" t="str">
        <x:v>C26</x:v>
      </x:c>
      <x:c r="C7172" s="114" t="str">
        <x:v>Pendapatan Tunai</x:v>
      </x:c>
      <x:c r="D7172" s="116"/>
    </x:row>
    <x:row r="7173" ht="15" customHeight="1">
      <x:c r="A7173" s="112" t="str">
        <x:v>25</x:v>
      </x:c>
      <x:c r="B7173" s="114" t="str">
        <x:v>D26</x:v>
      </x:c>
      <x:c r="C7173" s="114" t="n">
        <x:v>0</x:v>
      </x:c>
      <x:c r="D7173" s="116" t="str">
        <x:v>=SUM(G22)</x:v>
      </x:c>
    </x:row>
    <x:row r="7174" ht="15" customHeight="1">
      <x:c r="A7174" s="112" t="str">
        <x:v>25</x:v>
      </x:c>
      <x:c r="B7174" s="114" t="str">
        <x:v>N26</x:v>
      </x:c>
      <x:c r="C7174" s="114" t="str">
        <x:v>Admin 1</x:v>
      </x:c>
      <x:c r="D7174" s="116"/>
    </x:row>
    <x:row r="7175" ht="15" customHeight="1">
      <x:c r="A7175" s="112" t="str">
        <x:v>25</x:v>
      </x:c>
      <x:c r="B7175" s="114" t="str">
        <x:v>B27</x:v>
      </x:c>
      <x:c r="C7175" s="114" t="n">
        <x:v>2</x:v>
      </x:c>
      <x:c r="D7175" s="116"/>
    </x:row>
    <x:row r="7176" ht="15" customHeight="1">
      <x:c r="A7176" s="112" t="str">
        <x:v>25</x:v>
      </x:c>
      <x:c r="B7176" s="114" t="str">
        <x:v>C27</x:v>
      </x:c>
      <x:c r="C7176" s="114" t="str">
        <x:v>Fadel</x:v>
      </x:c>
      <x:c r="D7176" s="116"/>
    </x:row>
    <x:row r="7177" ht="15" customHeight="1">
      <x:c r="A7177" s="112" t="str">
        <x:v>25</x:v>
      </x:c>
      <x:c r="B7177" s="114" t="str">
        <x:v>N27</x:v>
      </x:c>
      <x:c r="C7177" s="114" t="str">
        <x:v>Admin 2</x:v>
      </x:c>
      <x:c r="D7177" s="116"/>
    </x:row>
    <x:row r="7178" ht="15" customHeight="1">
      <x:c r="A7178" s="112" t="str">
        <x:v>25</x:v>
      </x:c>
      <x:c r="B7178" s="114" t="str">
        <x:v>B28</x:v>
      </x:c>
      <x:c r="C7178" s="114" t="n">
        <x:v>3</x:v>
      </x:c>
      <x:c r="D7178" s="116"/>
    </x:row>
    <x:row r="7179" ht="15" customHeight="1">
      <x:c r="A7179" s="112" t="str">
        <x:v>25</x:v>
      </x:c>
      <x:c r="B7179" s="114" t="str">
        <x:v>C28</x:v>
      </x:c>
      <x:c r="C7179" s="114" t="str">
        <x:v>Saka</x:v>
      </x:c>
      <x:c r="D7179" s="116"/>
    </x:row>
    <x:row r="7180" ht="15" customHeight="1">
      <x:c r="A7180" s="112" t="str">
        <x:v>25</x:v>
      </x:c>
      <x:c r="B7180" s="114" t="str">
        <x:v>N28</x:v>
      </x:c>
      <x:c r="C7180" s="114" t="str">
        <x:v>Fotografer 1</x:v>
      </x:c>
      <x:c r="D7180" s="116"/>
    </x:row>
    <x:row r="7181" ht="15" customHeight="1">
      <x:c r="A7181" s="112" t="str">
        <x:v>25</x:v>
      </x:c>
      <x:c r="B7181" s="114" t="str">
        <x:v>B29</x:v>
      </x:c>
      <x:c r="C7181" s="114" t="n">
        <x:v>4</x:v>
      </x:c>
      <x:c r="D7181" s="116"/>
    </x:row>
    <x:row r="7182" ht="15" customHeight="1">
      <x:c r="A7182" s="112" t="str">
        <x:v>25</x:v>
      </x:c>
      <x:c r="B7182" s="114" t="str">
        <x:v>N29</x:v>
      </x:c>
      <x:c r="C7182" s="114" t="str">
        <x:v>Fotografer 2</x:v>
      </x:c>
      <x:c r="D7182" s="116"/>
    </x:row>
    <x:row r="7183" ht="15" customHeight="1">
      <x:c r="A7183" s="112" t="str">
        <x:v>25</x:v>
      </x:c>
      <x:c r="B7183" s="114" t="str">
        <x:v>B30</x:v>
      </x:c>
      <x:c r="C7183" s="114" t="n">
        <x:v>5</x:v>
      </x:c>
      <x:c r="D7183" s="116"/>
    </x:row>
    <x:row r="7184" ht="15" customHeight="1">
      <x:c r="A7184" s="112" t="str">
        <x:v>25</x:v>
      </x:c>
      <x:c r="B7184" s="114" t="str">
        <x:v>B31</x:v>
      </x:c>
      <x:c r="C7184" s="114" t="n">
        <x:v>6</x:v>
      </x:c>
      <x:c r="D7184" s="116"/>
    </x:row>
    <x:row r="7185" ht="15" customHeight="1">
      <x:c r="A7185" s="112" t="str">
        <x:v>25</x:v>
      </x:c>
      <x:c r="B7185" s="114" t="str">
        <x:v>K31</x:v>
      </x:c>
      <x:c r="C7185" s="114" t="str">
        <x:v>KPI HARIAN | SKALA 1-5</x:v>
      </x:c>
      <x:c r="D7185" s="116"/>
    </x:row>
    <x:row r="7186" ht="15" customHeight="1">
      <x:c r="A7186" s="112" t="str">
        <x:v>25</x:v>
      </x:c>
      <x:c r="B7186" s="114" t="str">
        <x:v>B32</x:v>
      </x:c>
      <x:c r="C7186" s="114" t="n">
        <x:v>7</x:v>
      </x:c>
      <x:c r="D7186" s="116"/>
    </x:row>
    <x:row r="7187" ht="15" customHeight="1">
      <x:c r="A7187" s="112" t="str">
        <x:v>25</x:v>
      </x:c>
      <x:c r="B7187" s="114" t="str">
        <x:v>K32</x:v>
      </x:c>
      <x:c r="C7187" s="114" t="str">
        <x:v>Nama</x:v>
      </x:c>
      <x:c r="D7187" s="116"/>
    </x:row>
    <x:row r="7188" ht="15" customHeight="1">
      <x:c r="A7188" s="112" t="str">
        <x:v>25</x:v>
      </x:c>
      <x:c r="B7188" s="114" t="str">
        <x:v>L32</x:v>
      </x:c>
      <x:c r="C7188" s="114" t="str">
        <x:v>Disiplin</x:v>
      </x:c>
      <x:c r="D7188" s="116"/>
    </x:row>
    <x:row r="7189" ht="15" customHeight="1">
      <x:c r="A7189" s="112" t="str">
        <x:v>25</x:v>
      </x:c>
      <x:c r="B7189" s="114" t="str">
        <x:v>M32</x:v>
      </x:c>
      <x:c r="C7189" s="114" t="str">
        <x:v>Akurasi</x:v>
      </x:c>
      <x:c r="D7189" s="116"/>
    </x:row>
    <x:row r="7190" ht="15" customHeight="1">
      <x:c r="A7190" s="112" t="str">
        <x:v>25</x:v>
      </x:c>
      <x:c r="B7190" s="114" t="str">
        <x:v>N32</x:v>
      </x:c>
      <x:c r="C7190" s="114" t="str">
        <x:v>SOP</x:v>
      </x:c>
      <x:c r="D7190" s="116"/>
    </x:row>
    <x:row r="7191" ht="15" customHeight="1">
      <x:c r="A7191" s="112" t="str">
        <x:v>25</x:v>
      </x:c>
      <x:c r="B7191" s="114" t="str">
        <x:v>O32</x:v>
      </x:c>
      <x:c r="C7191" s="114" t="str">
        <x:v>Client</x:v>
      </x:c>
      <x:c r="D7191" s="116"/>
    </x:row>
    <x:row r="7192" ht="15" customHeight="1">
      <x:c r="A7192" s="112" t="str">
        <x:v>25</x:v>
      </x:c>
      <x:c r="B7192" s="114" t="str">
        <x:v>P32</x:v>
      </x:c>
      <x:c r="C7192" s="114" t="str">
        <x:v>Produktivitas</x:v>
      </x:c>
      <x:c r="D7192" s="116"/>
    </x:row>
    <x:row r="7193" ht="15" customHeight="1">
      <x:c r="A7193" s="112" t="str">
        <x:v>25</x:v>
      </x:c>
      <x:c r="B7193" s="114" t="str">
        <x:v>AC32</x:v>
      </x:c>
      <x:c r="C7193" s="114" t="str">
        <x:v>KPI Score Helper</x:v>
      </x:c>
      <x:c r="D7193" s="116"/>
    </x:row>
    <x:row r="7194" ht="15" customHeight="1">
      <x:c r="A7194" s="112" t="str">
        <x:v>25</x:v>
      </x:c>
      <x:c r="B7194" s="114" t="str">
        <x:v>AD32</x:v>
      </x:c>
      <x:c r="C7194" s="114" t="str">
        <x:v>Status Helper</x:v>
      </x:c>
      <x:c r="D7194" s="116"/>
    </x:row>
    <x:row r="7195" ht="15" customHeight="1">
      <x:c r="A7195" s="112" t="str">
        <x:v>25</x:v>
      </x:c>
      <x:c r="B7195" s="114" t="str">
        <x:v>AE32</x:v>
      </x:c>
      <x:c r="C7195" s="114" t="str">
        <x:v>Role Helper</x:v>
      </x:c>
      <x:c r="D7195" s="116"/>
    </x:row>
    <x:row r="7196" ht="15" customHeight="1">
      <x:c r="A7196" s="112" t="str">
        <x:v>25</x:v>
      </x:c>
      <x:c r="B7196" s="114" t="str">
        <x:v>AF32</x:v>
      </x:c>
      <x:c r="C7196" s="114" t="str">
        <x:v>Evaluated Flag</x:v>
      </x:c>
      <x:c r="D7196" s="116"/>
    </x:row>
    <x:row r="7197" ht="15" customHeight="1">
      <x:c r="A7197" s="112" t="str">
        <x:v>25</x:v>
      </x:c>
      <x:c r="B7197" s="114" t="str">
        <x:v>AG32</x:v>
      </x:c>
      <x:c r="C7197" s="114" t="str">
        <x:v>Effective Name</x:v>
      </x:c>
      <x:c r="D7197" s="116"/>
    </x:row>
    <x:row r="7198" ht="15" customHeight="1">
      <x:c r="A7198" s="112" t="str">
        <x:v>25</x:v>
      </x:c>
      <x:c r="B7198" s="114" t="str">
        <x:v>B33</x:v>
      </x:c>
      <x:c r="C7198" s="114" t="n">
        <x:v>8</x:v>
      </x:c>
      <x:c r="D7198" s="116"/>
    </x:row>
    <x:row r="7199" ht="15" customHeight="1">
      <x:c r="A7199" s="112" t="str">
        <x:v>25</x:v>
      </x:c>
      <x:c r="B7199" s="114" t="str">
        <x:v>K33</x:v>
      </x:c>
      <x:c r="C7199" s="114"/>
      <x:c r="D7199" s="116" t="str">
        <x:v>=IF(O26="","",O26)</x:v>
      </x:c>
    </x:row>
    <x:row r="7200" ht="15" customHeight="1">
      <x:c r="A7200" s="112" t="str">
        <x:v>25</x:v>
      </x:c>
      <x:c r="B7200" s="114" t="str">
        <x:v>AC33</x:v>
      </x:c>
      <x:c r="C7200" s="114"/>
      <x:c r="D7200" s="116" t="str">
        <x:v>=IF(AG33="","",IF(COUNT(L33:P33)&lt;5,"",L33/5*20+M33/5*25+N33/5*25+O33/5*15+P33/5*15))</x:v>
      </x:c>
    </x:row>
    <x:row r="7201" ht="15" customHeight="1">
      <x:c r="A7201" s="112" t="str">
        <x:v>25</x:v>
      </x:c>
      <x:c r="B7201" s="114" t="str">
        <x:v>AD33</x:v>
      </x:c>
      <x:c r="C7201" s="114"/>
      <x:c r="D7201" s="116" t="str">
        <x:v>=IF(AC33="","",IF(AC33&gt;=90,"Sangat Baik",IF(AC33&gt;=80,"Baik",IF(AC33&gt;=70,"Coaching","Underperform"))))</x:v>
      </x:c>
    </x:row>
    <x:row r="7202" ht="15" customHeight="1">
      <x:c r="A7202" s="112" t="str">
        <x:v>25</x:v>
      </x:c>
      <x:c r="B7202" s="114" t="str">
        <x:v>AE33</x:v>
      </x:c>
      <x:c r="C7202" s="114"/>
      <x:c r="D7202" s="116" t="str">
        <x:v>=IF(AG33="","",IF(OR(AG33="INDAH",AG33="ADDEL",AG33="AMEL",AG33="PENTIL",AG33="JIJANG"),"Admin/CS","Fotografer"))</x:v>
      </x:c>
    </x:row>
    <x:row r="7203" ht="15" customHeight="1">
      <x:c r="A7203" s="112" t="str">
        <x:v>25</x:v>
      </x:c>
      <x:c r="B7203" s="114" t="str">
        <x:v>AF33</x:v>
      </x:c>
      <x:c r="C7203" s="114"/>
      <x:c r="D7203" s="116" t="str">
        <x:v>=IF(OR(AG33="",COUNT(L33:P33)&lt;5),"",1)</x:v>
      </x:c>
    </x:row>
    <x:row r="7204" ht="15" customHeight="1">
      <x:c r="A7204" s="112" t="str">
        <x:v>25</x:v>
      </x:c>
      <x:c r="B7204" s="114" t="str">
        <x:v>AG33</x:v>
      </x:c>
      <x:c r="C7204" s="114"/>
      <x:c r="D7204" s="116" t="str">
        <x:v>=IFERROR(K33,"")</x:v>
      </x:c>
    </x:row>
    <x:row r="7205" ht="15" customHeight="1">
      <x:c r="A7205" s="112" t="str">
        <x:v>25</x:v>
      </x:c>
      <x:c r="B7205" s="114" t="str">
        <x:v>B34</x:v>
      </x:c>
      <x:c r="C7205" s="114" t="n">
        <x:v>9</x:v>
      </x:c>
      <x:c r="D7205" s="116"/>
    </x:row>
    <x:row r="7206" ht="15" customHeight="1">
      <x:c r="A7206" s="112" t="str">
        <x:v>25</x:v>
      </x:c>
      <x:c r="B7206" s="114" t="str">
        <x:v>K34</x:v>
      </x:c>
      <x:c r="C7206" s="114"/>
      <x:c r="D7206" s="116" t="str">
        <x:v>=IF(O27="","",O27)</x:v>
      </x:c>
    </x:row>
    <x:row r="7207" ht="15" customHeight="1">
      <x:c r="A7207" s="112" t="str">
        <x:v>25</x:v>
      </x:c>
      <x:c r="B7207" s="114" t="str">
        <x:v>AC34</x:v>
      </x:c>
      <x:c r="C7207" s="114"/>
      <x:c r="D7207" s="116" t="str">
        <x:v>=IF(AG34="","",IF(COUNT(L34:P34)&lt;5,"",L34/5*20+M34/5*25+N34/5*25+O34/5*15+P34/5*15))</x:v>
      </x:c>
    </x:row>
    <x:row r="7208" ht="15" customHeight="1">
      <x:c r="A7208" s="112" t="str">
        <x:v>25</x:v>
      </x:c>
      <x:c r="B7208" s="114" t="str">
        <x:v>AD34</x:v>
      </x:c>
      <x:c r="C7208" s="114"/>
      <x:c r="D7208" s="116" t="str">
        <x:v>=IF(AC34="","",IF(AC34&gt;=90,"Sangat Baik",IF(AC34&gt;=80,"Baik",IF(AC34&gt;=70,"Coaching","Underperform"))))</x:v>
      </x:c>
    </x:row>
    <x:row r="7209" ht="15" customHeight="1">
      <x:c r="A7209" s="112" t="str">
        <x:v>25</x:v>
      </x:c>
      <x:c r="B7209" s="114" t="str">
        <x:v>AE34</x:v>
      </x:c>
      <x:c r="C7209" s="114"/>
      <x:c r="D7209" s="116" t="str">
        <x:v>=IF(AG34="","",IF(OR(AG34="INDAH",AG34="ADDEL",AG34="AMEL",AG34="PENTIL",AG34="JIJANG"),"Admin/CS","Fotografer"))</x:v>
      </x:c>
    </x:row>
    <x:row r="7210" ht="15" customHeight="1">
      <x:c r="A7210" s="112" t="str">
        <x:v>25</x:v>
      </x:c>
      <x:c r="B7210" s="114" t="str">
        <x:v>AF34</x:v>
      </x:c>
      <x:c r="C7210" s="114"/>
      <x:c r="D7210" s="116" t="str">
        <x:v>=IF(OR(AG34="",COUNT(L34:P34)&lt;5),"",1)</x:v>
      </x:c>
    </x:row>
    <x:row r="7211" ht="15" customHeight="1">
      <x:c r="A7211" s="112" t="str">
        <x:v>25</x:v>
      </x:c>
      <x:c r="B7211" s="114" t="str">
        <x:v>AG34</x:v>
      </x:c>
      <x:c r="C7211" s="114"/>
      <x:c r="D7211" s="116" t="str">
        <x:v>=IFERROR(K34,"")</x:v>
      </x:c>
    </x:row>
    <x:row r="7212" ht="15" customHeight="1">
      <x:c r="A7212" s="112" t="str">
        <x:v>25</x:v>
      </x:c>
      <x:c r="B7212" s="114" t="str">
        <x:v>B35</x:v>
      </x:c>
      <x:c r="C7212" s="114" t="n">
        <x:v>10</x:v>
      </x:c>
      <x:c r="D7212" s="116"/>
    </x:row>
    <x:row r="7213" ht="15" customHeight="1">
      <x:c r="A7213" s="112" t="str">
        <x:v>25</x:v>
      </x:c>
      <x:c r="B7213" s="114" t="str">
        <x:v>K35</x:v>
      </x:c>
      <x:c r="C7213" s="114"/>
      <x:c r="D7213" s="116" t="str">
        <x:v>=IF(O28="","",O28)</x:v>
      </x:c>
    </x:row>
    <x:row r="7214" ht="15" customHeight="1">
      <x:c r="A7214" s="112" t="str">
        <x:v>25</x:v>
      </x:c>
      <x:c r="B7214" s="114" t="str">
        <x:v>AC35</x:v>
      </x:c>
      <x:c r="C7214" s="114"/>
      <x:c r="D7214" s="116" t="str">
        <x:v>=IF(AG35="","",IF(COUNT(L35:P35)&lt;5,"",L35/5*20+M35/5*25+N35/5*25+O35/5*15+P35/5*15))</x:v>
      </x:c>
    </x:row>
    <x:row r="7215" ht="15" customHeight="1">
      <x:c r="A7215" s="112" t="str">
        <x:v>25</x:v>
      </x:c>
      <x:c r="B7215" s="114" t="str">
        <x:v>AD35</x:v>
      </x:c>
      <x:c r="C7215" s="114"/>
      <x:c r="D7215" s="116" t="str">
        <x:v>=IF(AC35="","",IF(AC35&gt;=90,"Sangat Baik",IF(AC35&gt;=80,"Baik",IF(AC35&gt;=70,"Coaching","Underperform"))))</x:v>
      </x:c>
    </x:row>
    <x:row r="7216" ht="15" customHeight="1">
      <x:c r="A7216" s="112" t="str">
        <x:v>25</x:v>
      </x:c>
      <x:c r="B7216" s="114" t="str">
        <x:v>AE35</x:v>
      </x:c>
      <x:c r="C7216" s="114"/>
      <x:c r="D7216" s="116" t="str">
        <x:v>=IF(AG35="","",IF(OR(AG35="INDAH",AG35="ADDEL",AG35="AMEL",AG35="PENTIL",AG35="JIJANG"),"Admin/CS","Fotografer"))</x:v>
      </x:c>
    </x:row>
    <x:row r="7217" ht="15" customHeight="1">
      <x:c r="A7217" s="112" t="str">
        <x:v>25</x:v>
      </x:c>
      <x:c r="B7217" s="114" t="str">
        <x:v>AF35</x:v>
      </x:c>
      <x:c r="C7217" s="114"/>
      <x:c r="D7217" s="116" t="str">
        <x:v>=IF(OR(AG35="",COUNT(L35:P35)&lt;5),"",1)</x:v>
      </x:c>
    </x:row>
    <x:row r="7218" ht="15" customHeight="1">
      <x:c r="A7218" s="112" t="str">
        <x:v>25</x:v>
      </x:c>
      <x:c r="B7218" s="114" t="str">
        <x:v>AG35</x:v>
      </x:c>
      <x:c r="C7218" s="114"/>
      <x:c r="D7218" s="116" t="str">
        <x:v>=IFERROR(K35,"")</x:v>
      </x:c>
    </x:row>
    <x:row r="7219" ht="15" customHeight="1">
      <x:c r="A7219" s="112" t="str">
        <x:v>25</x:v>
      </x:c>
      <x:c r="B7219" s="114" t="str">
        <x:v>B36</x:v>
      </x:c>
      <x:c r="C7219" s="114" t="n">
        <x:v>11</x:v>
      </x:c>
      <x:c r="D7219" s="116"/>
    </x:row>
    <x:row r="7220" ht="15" customHeight="1">
      <x:c r="A7220" s="112" t="str">
        <x:v>25</x:v>
      </x:c>
      <x:c r="B7220" s="114" t="str">
        <x:v>K36</x:v>
      </x:c>
      <x:c r="C7220" s="114"/>
      <x:c r="D7220" s="116" t="str">
        <x:v>=IF(O29="","",O29)</x:v>
      </x:c>
    </x:row>
    <x:row r="7221" ht="15" customHeight="1">
      <x:c r="A7221" s="112" t="str">
        <x:v>25</x:v>
      </x:c>
      <x:c r="B7221" s="114" t="str">
        <x:v>AC36</x:v>
      </x:c>
      <x:c r="C7221" s="114"/>
      <x:c r="D7221" s="116" t="str">
        <x:v>=IF(AG36="","",IF(COUNT(L36:P36)&lt;5,"",L36/5*20+M36/5*25+N36/5*25+O36/5*15+P36/5*15))</x:v>
      </x:c>
    </x:row>
    <x:row r="7222" ht="15" customHeight="1">
      <x:c r="A7222" s="112" t="str">
        <x:v>25</x:v>
      </x:c>
      <x:c r="B7222" s="114" t="str">
        <x:v>AD36</x:v>
      </x:c>
      <x:c r="C7222" s="114"/>
      <x:c r="D7222" s="116" t="str">
        <x:v>=IF(AC36="","",IF(AC36&gt;=90,"Sangat Baik",IF(AC36&gt;=80,"Baik",IF(AC36&gt;=70,"Coaching","Underperform"))))</x:v>
      </x:c>
    </x:row>
    <x:row r="7223" ht="15" customHeight="1">
      <x:c r="A7223" s="112" t="str">
        <x:v>25</x:v>
      </x:c>
      <x:c r="B7223" s="114" t="str">
        <x:v>AE36</x:v>
      </x:c>
      <x:c r="C7223" s="114"/>
      <x:c r="D7223" s="116" t="str">
        <x:v>=IF(AG36="","",IF(OR(AG36="INDAH",AG36="ADDEL",AG36="AMEL",AG36="PENTIL",AG36="JIJANG"),"Admin/CS","Fotografer"))</x:v>
      </x:c>
    </x:row>
    <x:row r="7224" ht="15" customHeight="1">
      <x:c r="A7224" s="112" t="str">
        <x:v>25</x:v>
      </x:c>
      <x:c r="B7224" s="114" t="str">
        <x:v>AF36</x:v>
      </x:c>
      <x:c r="C7224" s="114"/>
      <x:c r="D7224" s="116" t="str">
        <x:v>=IF(OR(AG36="",COUNT(L36:P36)&lt;5),"",1)</x:v>
      </x:c>
    </x:row>
    <x:row r="7225" ht="15" customHeight="1">
      <x:c r="A7225" s="112" t="str">
        <x:v>25</x:v>
      </x:c>
      <x:c r="B7225" s="114" t="str">
        <x:v>AG36</x:v>
      </x:c>
      <x:c r="C7225" s="114"/>
      <x:c r="D7225" s="116" t="str">
        <x:v>=IFERROR(K36,"")</x:v>
      </x:c>
    </x:row>
    <x:row r="7226" ht="15" customHeight="1">
      <x:c r="A7226" s="112" t="str">
        <x:v>25</x:v>
      </x:c>
      <x:c r="B7226" s="114" t="str">
        <x:v>D37</x:v>
      </x:c>
      <x:c r="C7226" s="114" t="n">
        <x:v>0</x:v>
      </x:c>
      <x:c r="D7226" s="116" t="str">
        <x:v>=SUM(D26:D36)</x:v>
      </x:c>
    </x:row>
    <x:row r="7227" ht="15" customHeight="1">
      <x:c r="A7227" s="112" t="str">
        <x:v>25</x:v>
      </x:c>
      <x:c r="B7227" s="114" t="str">
        <x:v>AC37</x:v>
      </x:c>
      <x:c r="C7227" s="114"/>
      <x:c r="D7227" s="116" t="str">
        <x:v>=IF(AG37="","",IF(COUNT(L37:P37)&lt;5,"",L37/5*20+M37/5*25+N37/5*25+O37/5*15+P37/5*15))</x:v>
      </x:c>
    </x:row>
    <x:row r="7228" ht="15" customHeight="1">
      <x:c r="A7228" s="112" t="str">
        <x:v>25</x:v>
      </x:c>
      <x:c r="B7228" s="114" t="str">
        <x:v>AD37</x:v>
      </x:c>
      <x:c r="C7228" s="114"/>
      <x:c r="D7228" s="116" t="str">
        <x:v>=IF(AC37="","",IF(AC37&gt;=90,"Sangat Baik",IF(AC37&gt;=80,"Baik",IF(AC37&gt;=70,"Coaching","Underperform"))))</x:v>
      </x:c>
    </x:row>
    <x:row r="7229" ht="15" customHeight="1">
      <x:c r="A7229" s="112" t="str">
        <x:v>25</x:v>
      </x:c>
      <x:c r="B7229" s="114" t="str">
        <x:v>AE37</x:v>
      </x:c>
      <x:c r="C7229" s="114"/>
      <x:c r="D7229" s="116" t="str">
        <x:v>=IF(AG37="","",IF(OR(AG37="INDAH",AG37="ADDEL",AG37="AMEL",AG37="PENTIL",AG37="JIJANG"),"Admin/CS","Fotografer"))</x:v>
      </x:c>
    </x:row>
    <x:row r="7230" ht="15" customHeight="1">
      <x:c r="A7230" s="112" t="str">
        <x:v>25</x:v>
      </x:c>
      <x:c r="B7230" s="114" t="str">
        <x:v>AF37</x:v>
      </x:c>
      <x:c r="C7230" s="114"/>
      <x:c r="D7230" s="116" t="str">
        <x:v>=IF(OR(AG37="",COUNT(L37:P37)&lt;5),"",1)</x:v>
      </x:c>
    </x:row>
    <x:row r="7231" ht="15" customHeight="1">
      <x:c r="A7231" s="112" t="str">
        <x:v>25</x:v>
      </x:c>
      <x:c r="B7231" s="114" t="str">
        <x:v>AG37</x:v>
      </x:c>
      <x:c r="C7231" s="114"/>
      <x:c r="D7231" s="116" t="str">
        <x:v>=IFERROR(K37,"")</x:v>
      </x:c>
    </x:row>
    <x:row r="7232" ht="15" customHeight="1">
      <x:c r="A7232" s="112" t="str">
        <x:v>25</x:v>
      </x:c>
      <x:c r="B7232" s="114" t="str">
        <x:v>AC38</x:v>
      </x:c>
      <x:c r="C7232" s="114"/>
      <x:c r="D7232" s="116" t="str">
        <x:v>=IF(AG38="","",IF(COUNT(L38:P38)&lt;5,"",L38/5*20+M38/5*25+N38/5*25+O38/5*15+P38/5*15))</x:v>
      </x:c>
    </x:row>
    <x:row r="7233" ht="15" customHeight="1">
      <x:c r="A7233" s="112" t="str">
        <x:v>25</x:v>
      </x:c>
      <x:c r="B7233" s="114" t="str">
        <x:v>AD38</x:v>
      </x:c>
      <x:c r="C7233" s="114"/>
      <x:c r="D7233" s="116" t="str">
        <x:v>=IF(AC38="","",IF(AC38&gt;=90,"Sangat Baik",IF(AC38&gt;=80,"Baik",IF(AC38&gt;=70,"Coaching","Underperform"))))</x:v>
      </x:c>
    </x:row>
    <x:row r="7234" ht="15" customHeight="1">
      <x:c r="A7234" s="112" t="str">
        <x:v>25</x:v>
      </x:c>
      <x:c r="B7234" s="114" t="str">
        <x:v>AE38</x:v>
      </x:c>
      <x:c r="C7234" s="114"/>
      <x:c r="D7234" s="116" t="str">
        <x:v>=IF(AG38="","",IF(OR(AG38="INDAH",AG38="ADDEL",AG38="AMEL",AG38="PENTIL",AG38="JIJANG"),"Admin/CS","Fotografer"))</x:v>
      </x:c>
    </x:row>
    <x:row r="7235" ht="15" customHeight="1">
      <x:c r="A7235" s="112" t="str">
        <x:v>25</x:v>
      </x:c>
      <x:c r="B7235" s="114" t="str">
        <x:v>AF38</x:v>
      </x:c>
      <x:c r="C7235" s="114"/>
      <x:c r="D7235" s="116" t="str">
        <x:v>=IF(OR(AG38="",COUNT(L38:P38)&lt;5),"",1)</x:v>
      </x:c>
    </x:row>
    <x:row r="7236" ht="15" customHeight="1">
      <x:c r="A7236" s="112" t="str">
        <x:v>25</x:v>
      </x:c>
      <x:c r="B7236" s="114" t="str">
        <x:v>AG38</x:v>
      </x:c>
      <x:c r="C7236" s="114"/>
      <x:c r="D7236" s="116" t="str">
        <x:v>=IFERROR(K38,"")</x:v>
      </x:c>
    </x:row>
    <x:row r="7237" ht="15" customHeight="1">
      <x:c r="A7237" s="112" t="str">
        <x:v>25</x:v>
      </x:c>
      <x:c r="B7237" s="114" t="str">
        <x:v>K39</x:v>
      </x:c>
      <x:c r="C7237" s="114" t="str">
        <x:v>Skala: 1 Sangat Kurang | 2 Kurang | 3 Cukup | 4 Baik | 5 Sangat Baik | Jika Nama kosong, 4 baris pertama otomatis mengikuti urutan Shift</x:v>
      </x:c>
      <x:c r="D7237" s="116"/>
    </x:row>
    <x:row r="7238" ht="15" customHeight="1">
      <x:c r="A7238" s="112" t="str">
        <x:v>25</x:v>
      </x:c>
      <x:c r="B7238" s="114" t="str">
        <x:v>K41</x:v>
      </x:c>
      <x:c r="C7238" s="114" t="str">
        <x:v>ADMIN FOLLOW-UP</x:v>
      </x:c>
      <x:c r="D7238" s="116"/>
    </x:row>
    <x:row r="7239" ht="15" customHeight="1">
      <x:c r="A7239" s="112" t="str">
        <x:v>25</x:v>
      </x:c>
      <x:c r="B7239" s="114" t="str">
        <x:v>K42</x:v>
      </x:c>
      <x:c r="C7239" s="114" t="str">
        <x:v>Admin</x:v>
      </x:c>
      <x:c r="D7239" s="116"/>
    </x:row>
    <x:row r="7240" ht="15" customHeight="1">
      <x:c r="A7240" s="112" t="str">
        <x:v>25</x:v>
      </x:c>
      <x:c r="B7240" s="114" t="str">
        <x:v>L42</x:v>
      </x:c>
      <x:c r="C7240" s="114" t="str">
        <x:v>Saving Contact</x:v>
      </x:c>
      <x:c r="D7240" s="116"/>
    </x:row>
    <x:row r="7241" ht="15" customHeight="1">
      <x:c r="A7241" s="112" t="str">
        <x:v>25</x:v>
      </x:c>
      <x:c r="B7241" s="114" t="str">
        <x:v>M42</x:v>
      </x:c>
      <x:c r="C7241" s="114" t="str">
        <x:v>Reminder</x:v>
      </x:c>
      <x:c r="D7241" s="116"/>
    </x:row>
    <x:row r="7242" ht="15" customHeight="1">
      <x:c r="A7242" s="112" t="str">
        <x:v>25</x:v>
      </x:c>
      <x:c r="B7242" s="114" t="str">
        <x:v>K43</x:v>
      </x:c>
      <x:c r="C7242" s="114"/>
      <x:c r="D7242" s="116" t="str">
        <x:v>=IF(O26="","",O26)</x:v>
      </x:c>
    </x:row>
    <x:row r="7243" ht="15" customHeight="1">
      <x:c r="A7243" s="112" t="str">
        <x:v>25</x:v>
      </x:c>
      <x:c r="B7243" s="114" t="str">
        <x:v>K44</x:v>
      </x:c>
      <x:c r="C7243" s="114"/>
      <x:c r="D7243" s="116" t="str">
        <x:v>=IF(O27="","",O27)</x:v>
      </x:c>
    </x:row>
    <x:row r="7244" ht="15" customHeight="1">
      <x:c r="A7244" s="112" t="str">
        <x:v>25</x:v>
      </x:c>
      <x:c r="B7244" s="114" t="str">
        <x:v>K46</x:v>
      </x:c>
      <x:c r="C7244" s="114" t="str">
        <x:v>TODAY | LEADS &amp; TRANSAKSI</x:v>
      </x:c>
      <x:c r="D7244" s="116"/>
    </x:row>
    <x:row r="7245" ht="15" customHeight="1">
      <x:c r="A7245" s="112" t="str">
        <x:v>25</x:v>
      </x:c>
      <x:c r="B7245" s="114" t="str">
        <x:v>K47</x:v>
      </x:c>
      <x:c r="C7245" s="114" t="str">
        <x:v>Leads</x:v>
      </x:c>
      <x:c r="D7245" s="116"/>
    </x:row>
    <x:row r="7246" ht="15" customHeight="1">
      <x:c r="A7246" s="112" t="str">
        <x:v>25</x:v>
      </x:c>
      <x:c r="B7246" s="114" t="str">
        <x:v>K48</x:v>
      </x:c>
      <x:c r="C7246" s="114" t="str">
        <x:v>Total DP</x:v>
      </x:c>
      <x:c r="D7246" s="116"/>
    </x:row>
    <x:row r="7247" ht="15" customHeight="1">
      <x:c r="A7247" s="112" t="str">
        <x:v>25</x:v>
      </x:c>
      <x:c r="B7247" s="114" t="str">
        <x:v>M48</x:v>
      </x:c>
      <x:c r="C7247" s="114" t="n">
        <x:v>0</x:v>
      </x:c>
      <x:c r="D7247" s="116" t="str">
        <x:v>=COUNTIF($I$4:$I$24,"DP")</x:v>
      </x:c>
    </x:row>
    <x:row r="7248" ht="15" customHeight="1">
      <x:c r="A7248" s="112" t="str">
        <x:v>25</x:v>
      </x:c>
      <x:c r="B7248" s="114" t="str">
        <x:v>K49</x:v>
      </x:c>
      <x:c r="C7248" s="114" t="str">
        <x:v>Sesi Foto</x:v>
      </x:c>
      <x:c r="D7248" s="116"/>
    </x:row>
    <x:row r="7249" ht="15" customHeight="1">
      <x:c r="A7249" s="112" t="str">
        <x:v>25</x:v>
      </x:c>
      <x:c r="B7249" s="114" t="str">
        <x:v>M49</x:v>
      </x:c>
      <x:c r="C7249" s="114" t="n">
        <x:v>0</x:v>
      </x:c>
      <x:c r="D7249" s="116" t="str">
        <x:v>=COUNTIFS($I$4:$I$24,"&lt;&gt;DP",$I$4:$I$24,"&lt;&gt;")</x:v>
      </x:c>
    </x:row>
    <x:row r="7250" ht="15" customHeight="1">
      <x:c r="A7250" s="112" t="str">
        <x:v>25</x:v>
      </x:c>
      <x:c r="B7250" s="114" t="str">
        <x:v>K50</x:v>
      </x:c>
      <x:c r="C7250" s="114" t="str">
        <x:v>Jumlah Transaksi Harian</x:v>
      </x:c>
      <x:c r="D7250" s="116"/>
    </x:row>
    <x:row r="7251" ht="15" customHeight="1">
      <x:c r="A7251" s="112" t="str">
        <x:v>25</x:v>
      </x:c>
      <x:c r="B7251" s="114" t="str">
        <x:v>M50</x:v>
      </x:c>
      <x:c r="C7251" s="114" t="n">
        <x:v>0</x:v>
      </x:c>
      <x:c r="D7251" s="116" t="str">
        <x:v>=M48+M49</x:v>
      </x:c>
    </x:row>
    <x:row r="7252" ht="15" customHeight="1">
      <x:c r="A7252" s="112" t="str">
        <x:v>25</x:v>
      </x:c>
      <x:c r="B7252" s="114" t="str">
        <x:v>K51</x:v>
      </x:c>
      <x:c r="C7252" s="114" t="str">
        <x:v>Conversion Rate</x:v>
      </x:c>
      <x:c r="D7252" s="116"/>
    </x:row>
    <x:row r="7253" ht="15" customHeight="1">
      <x:c r="A7253" s="112" t="str">
        <x:v>25</x:v>
      </x:c>
      <x:c r="B7253" s="114" t="str">
        <x:v>M51</x:v>
      </x:c>
      <x:c r="C7253" s="114"/>
      <x:c r="D7253" s="116" t="str">
        <x:v>=IF(OR(M47="",M47=0),"",M48/M47)</x:v>
      </x:c>
    </x:row>
    <x:row r="7254" ht="15" customHeight="1">
      <x:c r="A7254" s="112" t="str">
        <x:v>26</x:v>
      </x:c>
      <x:c r="B7254" s="114" t="str">
        <x:v>A1</x:v>
      </x:c>
      <x:c r="C7254" s="114" t="n">
        <x:v>2</x:v>
      </x:c>
      <x:c r="D7254" s="116"/>
    </x:row>
    <x:row r="7255" ht="15" customHeight="1">
      <x:c r="A7255" s="112" t="str">
        <x:v>26</x:v>
      </x:c>
      <x:c r="B7255" s="114" t="str">
        <x:v>B2</x:v>
      </x:c>
      <x:c r="C7255" s="114" t="str">
        <x:v>No</x:v>
      </x:c>
      <x:c r="D7255" s="116"/>
    </x:row>
    <x:row r="7256" ht="15" customHeight="1">
      <x:c r="A7256" s="112" t="str">
        <x:v>26</x:v>
      </x:c>
      <x:c r="B7256" s="114" t="str">
        <x:v>C2</x:v>
      </x:c>
      <x:c r="C7256" s="114" t="str">
        <x:v>Nama</x:v>
      </x:c>
      <x:c r="D7256" s="116"/>
    </x:row>
    <x:row r="7257" ht="15" customHeight="1">
      <x:c r="A7257" s="112" t="str">
        <x:v>26</x:v>
      </x:c>
      <x:c r="B7257" s="114" t="str">
        <x:v>D2</x:v>
      </x:c>
      <x:c r="C7257" s="114" t="str">
        <x:v>Paket</x:v>
      </x:c>
      <x:c r="D7257" s="116"/>
    </x:row>
    <x:row r="7258" ht="15" customHeight="1">
      <x:c r="A7258" s="112" t="str">
        <x:v>26</x:v>
      </x:c>
      <x:c r="B7258" s="114" t="str">
        <x:v>E2</x:v>
      </x:c>
      <x:c r="C7258" s="114" t="str">
        <x:v>Q</x:v>
      </x:c>
      <x:c r="D7258" s="116"/>
    </x:row>
    <x:row r="7259" ht="15" customHeight="1">
      <x:c r="A7259" s="112" t="str">
        <x:v>26</x:v>
      </x:c>
      <x:c r="B7259" s="114" t="str">
        <x:v>F2</x:v>
      </x:c>
      <x:c r="C7259" s="114" t="str">
        <x:v>Tanggal Foto</x:v>
      </x:c>
      <x:c r="D7259" s="116"/>
    </x:row>
    <x:row r="7260" ht="15" customHeight="1">
      <x:c r="A7260" s="112" t="str">
        <x:v>26</x:v>
      </x:c>
      <x:c r="B7260" s="114" t="str">
        <x:v>G2</x:v>
      </x:c>
      <x:c r="C7260" s="114" t="str">
        <x:v>Pemasukan</x:v>
      </x:c>
      <x:c r="D7260" s="116"/>
    </x:row>
    <x:row r="7261" ht="15" customHeight="1">
      <x:c r="A7261" s="112" t="str">
        <x:v>26</x:v>
      </x:c>
      <x:c r="B7261" s="114" t="str">
        <x:v>I2</x:v>
      </x:c>
      <x:c r="C7261" s="114" t="str">
        <x:v>Keterangan</x:v>
      </x:c>
      <x:c r="D7261" s="116"/>
    </x:row>
    <x:row r="7262" ht="15" customHeight="1">
      <x:c r="A7262" s="112" t="str">
        <x:v>26</x:v>
      </x:c>
      <x:c r="B7262" s="114" t="str">
        <x:v>L2</x:v>
      </x:c>
      <x:c r="C7262" s="114" t="str">
        <x:v>Admin</x:v>
      </x:c>
      <x:c r="D7262" s="116"/>
    </x:row>
    <x:row r="7263" ht="15" customHeight="1">
      <x:c r="A7263" s="112" t="str">
        <x:v>26</x:v>
      </x:c>
      <x:c r="B7263" s="114" t="str">
        <x:v>M2</x:v>
      </x:c>
      <x:c r="C7263" s="114" t="str">
        <x:v>Fotogarfer</x:v>
      </x:c>
      <x:c r="D7263" s="116"/>
    </x:row>
    <x:row r="7264" ht="15" customHeight="1">
      <x:c r="A7264" s="112" t="str">
        <x:v>26</x:v>
      </x:c>
      <x:c r="B7264" s="114" t="str">
        <x:v>N2</x:v>
      </x:c>
      <x:c r="C7264" s="114" t="str">
        <x:v>Post Prod</x:v>
      </x:c>
      <x:c r="D7264" s="116"/>
    </x:row>
    <x:row r="7265" ht="15" customHeight="1">
      <x:c r="A7265" s="112" t="str">
        <x:v>26</x:v>
      </x:c>
      <x:c r="B7265" s="114" t="str">
        <x:v>G3</x:v>
      </x:c>
      <x:c r="C7265" s="114" t="str">
        <x:v>Cash</x:v>
      </x:c>
      <x:c r="D7265" s="116"/>
    </x:row>
    <x:row r="7266" ht="15" customHeight="1">
      <x:c r="A7266" s="112" t="str">
        <x:v>26</x:v>
      </x:c>
      <x:c r="B7266" s="114" t="str">
        <x:v>H3</x:v>
      </x:c>
      <x:c r="C7266" s="114" t="str">
        <x:v>Transfer</x:v>
      </x:c>
      <x:c r="D7266" s="116"/>
    </x:row>
    <x:row r="7267" ht="15" customHeight="1">
      <x:c r="A7267" s="112" t="str">
        <x:v>26</x:v>
      </x:c>
      <x:c r="B7267" s="114" t="str">
        <x:v>I3</x:v>
      </x:c>
      <x:c r="C7267" s="114" t="str">
        <x:v>Pembayaran</x:v>
      </x:c>
      <x:c r="D7267" s="116"/>
    </x:row>
    <x:row r="7268" ht="15" customHeight="1">
      <x:c r="A7268" s="112" t="str">
        <x:v>26</x:v>
      </x:c>
      <x:c r="B7268" s="114" t="str">
        <x:v>J3</x:v>
      </x:c>
      <x:c r="C7268" s="114" t="str">
        <x:v>All File</x:v>
      </x:c>
      <x:c r="D7268" s="116"/>
    </x:row>
    <x:row r="7269" ht="15" customHeight="1">
      <x:c r="A7269" s="112" t="str">
        <x:v>26</x:v>
      </x:c>
      <x:c r="B7269" s="114" t="str">
        <x:v>K3</x:v>
      </x:c>
      <x:c r="C7269" s="114" t="str">
        <x:v>File Edit </x:v>
      </x:c>
      <x:c r="D7269" s="116"/>
    </x:row>
    <x:row r="7270" ht="15" customHeight="1">
      <x:c r="A7270" s="112" t="str">
        <x:v>26</x:v>
      </x:c>
      <x:c r="B7270" s="114" t="str">
        <x:v>N3</x:v>
      </x:c>
      <x:c r="C7270" s="114" t="str">
        <x:v>Editan/FG</x:v>
      </x:c>
      <x:c r="D7270" s="116"/>
    </x:row>
    <x:row r="7271" ht="15" customHeight="1">
      <x:c r="A7271" s="112" t="str">
        <x:v>26</x:v>
      </x:c>
      <x:c r="B7271" s="114" t="str">
        <x:v>O3</x:v>
      </x:c>
      <x:c r="C7271" s="114" t="str">
        <x:v>Cetakan/Fame</x:v>
      </x:c>
      <x:c r="D7271" s="116"/>
    </x:row>
    <x:row r="7272" ht="15" customHeight="1">
      <x:c r="A7272" s="112" t="str">
        <x:v>26</x:v>
      </x:c>
      <x:c r="B7272" s="114" t="str">
        <x:v>P3</x:v>
      </x:c>
      <x:c r="C7272" s="114" t="str">
        <x:v>Diambil/Date</x:v>
      </x:c>
      <x:c r="D7272" s="116"/>
    </x:row>
    <x:row r="7273" ht="15" customHeight="1">
      <x:c r="A7273" s="112" t="str">
        <x:v>26</x:v>
      </x:c>
      <x:c r="B7273" s="114" t="str">
        <x:v>B4</x:v>
      </x:c>
      <x:c r="C7273" s="114" t="n">
        <x:v>1</x:v>
      </x:c>
      <x:c r="D7273" s="116"/>
    </x:row>
    <x:row r="7274" ht="15" customHeight="1">
      <x:c r="A7274" s="112" t="str">
        <x:v>26</x:v>
      </x:c>
      <x:c r="B7274" s="114" t="str">
        <x:v>B5</x:v>
      </x:c>
      <x:c r="C7274" s="114" t="n">
        <x:v>2</x:v>
      </x:c>
      <x:c r="D7274" s="116"/>
    </x:row>
    <x:row r="7275" ht="15" customHeight="1">
      <x:c r="A7275" s="112" t="str">
        <x:v>26</x:v>
      </x:c>
      <x:c r="B7275" s="114" t="str">
        <x:v>B6</x:v>
      </x:c>
      <x:c r="C7275" s="114" t="n">
        <x:v>3</x:v>
      </x:c>
      <x:c r="D7275" s="116"/>
    </x:row>
    <x:row r="7276" ht="15" customHeight="1">
      <x:c r="A7276" s="112" t="str">
        <x:v>26</x:v>
      </x:c>
      <x:c r="B7276" s="114" t="str">
        <x:v>B7</x:v>
      </x:c>
      <x:c r="C7276" s="114" t="n">
        <x:v>4</x:v>
      </x:c>
      <x:c r="D7276" s="116"/>
    </x:row>
    <x:row r="7277" ht="15" customHeight="1">
      <x:c r="A7277" s="112" t="str">
        <x:v>26</x:v>
      </x:c>
      <x:c r="B7277" s="114" t="str">
        <x:v>B8</x:v>
      </x:c>
      <x:c r="C7277" s="114" t="n">
        <x:v>5</x:v>
      </x:c>
      <x:c r="D7277" s="116"/>
    </x:row>
    <x:row r="7278" ht="15" customHeight="1">
      <x:c r="A7278" s="112" t="str">
        <x:v>26</x:v>
      </x:c>
      <x:c r="B7278" s="114" t="str">
        <x:v>B9</x:v>
      </x:c>
      <x:c r="C7278" s="114" t="n">
        <x:v>6</x:v>
      </x:c>
      <x:c r="D7278" s="116"/>
    </x:row>
    <x:row r="7279" ht="15" customHeight="1">
      <x:c r="A7279" s="112" t="str">
        <x:v>26</x:v>
      </x:c>
      <x:c r="B7279" s="114" t="str">
        <x:v>B10</x:v>
      </x:c>
      <x:c r="C7279" s="114" t="n">
        <x:v>7</x:v>
      </x:c>
      <x:c r="D7279" s="116"/>
    </x:row>
    <x:row r="7280" ht="15" customHeight="1">
      <x:c r="A7280" s="112" t="str">
        <x:v>26</x:v>
      </x:c>
      <x:c r="B7280" s="114" t="str">
        <x:v>B11</x:v>
      </x:c>
      <x:c r="C7280" s="114" t="n">
        <x:v>8</x:v>
      </x:c>
      <x:c r="D7280" s="116"/>
    </x:row>
    <x:row r="7281" ht="15" customHeight="1">
      <x:c r="A7281" s="112" t="str">
        <x:v>26</x:v>
      </x:c>
      <x:c r="B7281" s="114" t="str">
        <x:v>B12</x:v>
      </x:c>
      <x:c r="C7281" s="114" t="n">
        <x:v>9</x:v>
      </x:c>
      <x:c r="D7281" s="116"/>
    </x:row>
    <x:row r="7282" ht="15" customHeight="1">
      <x:c r="A7282" s="112" t="str">
        <x:v>26</x:v>
      </x:c>
      <x:c r="B7282" s="114" t="str">
        <x:v>B13</x:v>
      </x:c>
      <x:c r="C7282" s="114" t="n">
        <x:v>10</x:v>
      </x:c>
      <x:c r="D7282" s="116"/>
    </x:row>
    <x:row r="7283" ht="15" customHeight="1">
      <x:c r="A7283" s="112" t="str">
        <x:v>26</x:v>
      </x:c>
      <x:c r="B7283" s="114" t="str">
        <x:v>B14</x:v>
      </x:c>
      <x:c r="C7283" s="114" t="n">
        <x:v>11</x:v>
      </x:c>
      <x:c r="D7283" s="116"/>
    </x:row>
    <x:row r="7284" ht="15" customHeight="1">
      <x:c r="A7284" s="112" t="str">
        <x:v>26</x:v>
      </x:c>
      <x:c r="B7284" s="114" t="str">
        <x:v>B15</x:v>
      </x:c>
      <x:c r="C7284" s="114" t="n">
        <x:v>12</x:v>
      </x:c>
      <x:c r="D7284" s="116"/>
    </x:row>
    <x:row r="7285" ht="15" customHeight="1">
      <x:c r="A7285" s="112" t="str">
        <x:v>26</x:v>
      </x:c>
      <x:c r="B7285" s="114" t="str">
        <x:v>B16</x:v>
      </x:c>
      <x:c r="C7285" s="114" t="n">
        <x:v>13</x:v>
      </x:c>
      <x:c r="D7285" s="116"/>
    </x:row>
    <x:row r="7286" ht="15" customHeight="1">
      <x:c r="A7286" s="112" t="str">
        <x:v>26</x:v>
      </x:c>
      <x:c r="B7286" s="114" t="str">
        <x:v>B17</x:v>
      </x:c>
      <x:c r="C7286" s="114" t="n">
        <x:v>14</x:v>
      </x:c>
      <x:c r="D7286" s="116"/>
    </x:row>
    <x:row r="7287" ht="15" customHeight="1">
      <x:c r="A7287" s="112" t="str">
        <x:v>26</x:v>
      </x:c>
      <x:c r="B7287" s="114" t="str">
        <x:v>B18</x:v>
      </x:c>
      <x:c r="C7287" s="114" t="n">
        <x:v>15</x:v>
      </x:c>
      <x:c r="D7287" s="116"/>
    </x:row>
    <x:row r="7288" ht="15" customHeight="1">
      <x:c r="A7288" s="112" t="str">
        <x:v>26</x:v>
      </x:c>
      <x:c r="B7288" s="114" t="str">
        <x:v>B19</x:v>
      </x:c>
      <x:c r="C7288" s="114" t="n">
        <x:v>16</x:v>
      </x:c>
      <x:c r="D7288" s="116"/>
    </x:row>
    <x:row r="7289" ht="15" customHeight="1">
      <x:c r="A7289" s="112" t="str">
        <x:v>26</x:v>
      </x:c>
      <x:c r="B7289" s="114" t="str">
        <x:v>B20</x:v>
      </x:c>
      <x:c r="C7289" s="114" t="n">
        <x:v>17</x:v>
      </x:c>
      <x:c r="D7289" s="116"/>
    </x:row>
    <x:row r="7290" ht="15" customHeight="1">
      <x:c r="A7290" s="112" t="str">
        <x:v>26</x:v>
      </x:c>
      <x:c r="B7290" s="114" t="str">
        <x:v>B21</x:v>
      </x:c>
      <x:c r="C7290" s="114" t="n">
        <x:v>18</x:v>
      </x:c>
      <x:c r="D7290" s="116"/>
    </x:row>
    <x:row r="7291" ht="15" customHeight="1">
      <x:c r="A7291" s="112" t="str">
        <x:v>26</x:v>
      </x:c>
      <x:c r="B7291" s="114" t="str">
        <x:v>B22</x:v>
      </x:c>
      <x:c r="C7291" s="114" t="n">
        <x:v>19</x:v>
      </x:c>
      <x:c r="D7291" s="116"/>
    </x:row>
    <x:row r="7292" ht="15" customHeight="1">
      <x:c r="A7292" s="112" t="str">
        <x:v>26</x:v>
      </x:c>
      <x:c r="B7292" s="114" t="str">
        <x:v>B23</x:v>
      </x:c>
      <x:c r="C7292" s="114" t="n">
        <x:v>20</x:v>
      </x:c>
      <x:c r="D7292" s="116"/>
    </x:row>
    <x:row r="7293" ht="15" customHeight="1">
      <x:c r="A7293" s="112" t="str">
        <x:v>26</x:v>
      </x:c>
      <x:c r="B7293" s="114" t="str">
        <x:v>B24</x:v>
      </x:c>
      <x:c r="C7293" s="114" t="n">
        <x:v>21</x:v>
      </x:c>
      <x:c r="D7293" s="116"/>
    </x:row>
    <x:row r="7294" ht="15" customHeight="1">
      <x:c r="A7294" s="112" t="str">
        <x:v>26</x:v>
      </x:c>
      <x:c r="B7294" s="114" t="str">
        <x:v>B25</x:v>
      </x:c>
      <x:c r="C7294" s="114" t="n">
        <x:v>22</x:v>
      </x:c>
      <x:c r="D7294" s="116"/>
    </x:row>
    <x:row r="7295" ht="15" customHeight="1">
      <x:c r="A7295" s="112" t="str">
        <x:v>26</x:v>
      </x:c>
      <x:c r="B7295" s="114" t="str">
        <x:v>G26</x:v>
      </x:c>
      <x:c r="C7295" s="114" t="n">
        <x:v>0</x:v>
      </x:c>
      <x:c r="D7295" s="116" t="str">
        <x:v>=SUM(G4:G25)</x:v>
      </x:c>
    </x:row>
    <x:row r="7296" ht="15" customHeight="1">
      <x:c r="A7296" s="112" t="str">
        <x:v>26</x:v>
      </x:c>
      <x:c r="B7296" s="114" t="str">
        <x:v>H26</x:v>
      </x:c>
      <x:c r="C7296" s="114" t="n">
        <x:v>0</x:v>
      </x:c>
      <x:c r="D7296" s="116" t="str">
        <x:v>=SUM(H4:H25)</x:v>
      </x:c>
    </x:row>
    <x:row r="7297" ht="15" customHeight="1">
      <x:c r="A7297" s="112" t="str">
        <x:v>26</x:v>
      </x:c>
      <x:c r="B7297" s="114" t="str">
        <x:v>B29</x:v>
      </x:c>
      <x:c r="C7297" s="114" t="str">
        <x:v>No</x:v>
      </x:c>
      <x:c r="D7297" s="116"/>
    </x:row>
    <x:row r="7298" ht="15" customHeight="1">
      <x:c r="A7298" s="112" t="str">
        <x:v>26</x:v>
      </x:c>
      <x:c r="B7298" s="114" t="str">
        <x:v>C29</x:v>
      </x:c>
      <x:c r="C7298" s="114" t="str">
        <x:v>Keterangan</x:v>
      </x:c>
      <x:c r="D7298" s="116"/>
    </x:row>
    <x:row r="7299" ht="15" customHeight="1">
      <x:c r="A7299" s="112" t="str">
        <x:v>26</x:v>
      </x:c>
      <x:c r="B7299" s="114" t="str">
        <x:v>D29</x:v>
      </x:c>
      <x:c r="C7299" s="114" t="str">
        <x:v>Nominal</x:v>
      </x:c>
      <x:c r="D7299" s="116"/>
    </x:row>
    <x:row r="7300" ht="15" customHeight="1">
      <x:c r="A7300" s="112" t="str">
        <x:v>26</x:v>
      </x:c>
      <x:c r="B7300" s="114" t="str">
        <x:v>N29</x:v>
      </x:c>
      <x:c r="C7300" s="114" t="str">
        <x:v>Shift</x:v>
      </x:c>
      <x:c r="D7300" s="116"/>
    </x:row>
    <x:row r="7301" ht="15" customHeight="1">
      <x:c r="A7301" s="112" t="str">
        <x:v>26</x:v>
      </x:c>
      <x:c r="B7301" s="114" t="str">
        <x:v>O29</x:v>
      </x:c>
      <x:c r="C7301" s="114" t="str">
        <x:v>Nama</x:v>
      </x:c>
      <x:c r="D7301" s="116"/>
    </x:row>
    <x:row r="7302" ht="15" customHeight="1">
      <x:c r="A7302" s="112" t="str">
        <x:v>26</x:v>
      </x:c>
      <x:c r="B7302" s="114" t="str">
        <x:v>B30</x:v>
      </x:c>
      <x:c r="C7302" s="114" t="n">
        <x:v>1</x:v>
      </x:c>
      <x:c r="D7302" s="116"/>
    </x:row>
    <x:row r="7303" ht="15" customHeight="1">
      <x:c r="A7303" s="112" t="str">
        <x:v>26</x:v>
      </x:c>
      <x:c r="B7303" s="114" t="str">
        <x:v>C30</x:v>
      </x:c>
      <x:c r="C7303" s="114" t="str">
        <x:v>Pendapatan Tunai</x:v>
      </x:c>
      <x:c r="D7303" s="116"/>
    </x:row>
    <x:row r="7304" ht="15" customHeight="1">
      <x:c r="A7304" s="112" t="str">
        <x:v>26</x:v>
      </x:c>
      <x:c r="B7304" s="114" t="str">
        <x:v>D30</x:v>
      </x:c>
      <x:c r="C7304" s="114" t="n">
        <x:v>0</x:v>
      </x:c>
      <x:c r="D7304" s="116" t="str">
        <x:v>=SUM(G26)</x:v>
      </x:c>
    </x:row>
    <x:row r="7305" ht="15" customHeight="1">
      <x:c r="A7305" s="112" t="str">
        <x:v>26</x:v>
      </x:c>
      <x:c r="B7305" s="114" t="str">
        <x:v>N30</x:v>
      </x:c>
      <x:c r="C7305" s="114" t="str">
        <x:v>Admin 1</x:v>
      </x:c>
      <x:c r="D7305" s="116"/>
    </x:row>
    <x:row r="7306" ht="15" customHeight="1">
      <x:c r="A7306" s="112" t="str">
        <x:v>26</x:v>
      </x:c>
      <x:c r="B7306" s="114" t="str">
        <x:v>B31</x:v>
      </x:c>
      <x:c r="C7306" s="114" t="n">
        <x:v>2</x:v>
      </x:c>
      <x:c r="D7306" s="116"/>
    </x:row>
    <x:row r="7307" ht="15" customHeight="1">
      <x:c r="A7307" s="112" t="str">
        <x:v>26</x:v>
      </x:c>
      <x:c r="B7307" s="114" t="str">
        <x:v>N31</x:v>
      </x:c>
      <x:c r="C7307" s="114" t="str">
        <x:v>Admin 2</x:v>
      </x:c>
      <x:c r="D7307" s="116"/>
    </x:row>
    <x:row r="7308" ht="15" customHeight="1">
      <x:c r="A7308" s="112" t="str">
        <x:v>26</x:v>
      </x:c>
      <x:c r="B7308" s="114" t="str">
        <x:v>B32</x:v>
      </x:c>
      <x:c r="C7308" s="114" t="n">
        <x:v>3</x:v>
      </x:c>
      <x:c r="D7308" s="116"/>
    </x:row>
    <x:row r="7309" ht="15" customHeight="1">
      <x:c r="A7309" s="112" t="str">
        <x:v>26</x:v>
      </x:c>
      <x:c r="B7309" s="114" t="str">
        <x:v>N32</x:v>
      </x:c>
      <x:c r="C7309" s="114" t="str">
        <x:v>Fotografer 1</x:v>
      </x:c>
      <x:c r="D7309" s="116"/>
    </x:row>
    <x:row r="7310" ht="15" customHeight="1">
      <x:c r="A7310" s="112" t="str">
        <x:v>26</x:v>
      </x:c>
      <x:c r="B7310" s="114" t="str">
        <x:v>B33</x:v>
      </x:c>
      <x:c r="C7310" s="114" t="n">
        <x:v>4</x:v>
      </x:c>
      <x:c r="D7310" s="116"/>
    </x:row>
    <x:row r="7311" ht="15" customHeight="1">
      <x:c r="A7311" s="112" t="str">
        <x:v>26</x:v>
      </x:c>
      <x:c r="B7311" s="114" t="str">
        <x:v>N33</x:v>
      </x:c>
      <x:c r="C7311" s="114" t="str">
        <x:v>Fotografer 2</x:v>
      </x:c>
      <x:c r="D7311" s="116"/>
    </x:row>
    <x:row r="7312" ht="15" customHeight="1">
      <x:c r="A7312" s="112" t="str">
        <x:v>26</x:v>
      </x:c>
      <x:c r="B7312" s="114" t="str">
        <x:v>B34</x:v>
      </x:c>
      <x:c r="C7312" s="114" t="n">
        <x:v>5</x:v>
      </x:c>
      <x:c r="D7312" s="116"/>
    </x:row>
    <x:row r="7313" ht="15" customHeight="1">
      <x:c r="A7313" s="112" t="str">
        <x:v>26</x:v>
      </x:c>
      <x:c r="B7313" s="114" t="str">
        <x:v>B35</x:v>
      </x:c>
      <x:c r="C7313" s="114" t="n">
        <x:v>6</x:v>
      </x:c>
      <x:c r="D7313" s="116"/>
    </x:row>
    <x:row r="7314" ht="15" customHeight="1">
      <x:c r="A7314" s="112" t="str">
        <x:v>26</x:v>
      </x:c>
      <x:c r="B7314" s="114" t="str">
        <x:v>K35</x:v>
      </x:c>
      <x:c r="C7314" s="114" t="str">
        <x:v>KPI HARIAN | SKALA 1-5</x:v>
      </x:c>
      <x:c r="D7314" s="116"/>
    </x:row>
    <x:row r="7315" ht="15" customHeight="1">
      <x:c r="A7315" s="112" t="str">
        <x:v>26</x:v>
      </x:c>
      <x:c r="B7315" s="114" t="str">
        <x:v>B36</x:v>
      </x:c>
      <x:c r="C7315" s="114" t="n">
        <x:v>7</x:v>
      </x:c>
      <x:c r="D7315" s="116"/>
    </x:row>
    <x:row r="7316" ht="15" customHeight="1">
      <x:c r="A7316" s="112" t="str">
        <x:v>26</x:v>
      </x:c>
      <x:c r="B7316" s="114" t="str">
        <x:v>K36</x:v>
      </x:c>
      <x:c r="C7316" s="114" t="str">
        <x:v>Nama</x:v>
      </x:c>
      <x:c r="D7316" s="116"/>
    </x:row>
    <x:row r="7317" ht="15" customHeight="1">
      <x:c r="A7317" s="112" t="str">
        <x:v>26</x:v>
      </x:c>
      <x:c r="B7317" s="114" t="str">
        <x:v>L36</x:v>
      </x:c>
      <x:c r="C7317" s="114" t="str">
        <x:v>Disiplin</x:v>
      </x:c>
      <x:c r="D7317" s="116"/>
    </x:row>
    <x:row r="7318" ht="15" customHeight="1">
      <x:c r="A7318" s="112" t="str">
        <x:v>26</x:v>
      </x:c>
      <x:c r="B7318" s="114" t="str">
        <x:v>M36</x:v>
      </x:c>
      <x:c r="C7318" s="114" t="str">
        <x:v>Akurasi</x:v>
      </x:c>
      <x:c r="D7318" s="116"/>
    </x:row>
    <x:row r="7319" ht="15" customHeight="1">
      <x:c r="A7319" s="112" t="str">
        <x:v>26</x:v>
      </x:c>
      <x:c r="B7319" s="114" t="str">
        <x:v>N36</x:v>
      </x:c>
      <x:c r="C7319" s="114" t="str">
        <x:v>SOP</x:v>
      </x:c>
      <x:c r="D7319" s="116"/>
    </x:row>
    <x:row r="7320" ht="15" customHeight="1">
      <x:c r="A7320" s="112" t="str">
        <x:v>26</x:v>
      </x:c>
      <x:c r="B7320" s="114" t="str">
        <x:v>O36</x:v>
      </x:c>
      <x:c r="C7320" s="114" t="str">
        <x:v>Client</x:v>
      </x:c>
      <x:c r="D7320" s="116"/>
    </x:row>
    <x:row r="7321" ht="15" customHeight="1">
      <x:c r="A7321" s="112" t="str">
        <x:v>26</x:v>
      </x:c>
      <x:c r="B7321" s="114" t="str">
        <x:v>P36</x:v>
      </x:c>
      <x:c r="C7321" s="114" t="str">
        <x:v>Produktivitas</x:v>
      </x:c>
      <x:c r="D7321" s="116"/>
    </x:row>
    <x:row r="7322" ht="15" customHeight="1">
      <x:c r="A7322" s="112" t="str">
        <x:v>26</x:v>
      </x:c>
      <x:c r="B7322" s="114" t="str">
        <x:v>AC36</x:v>
      </x:c>
      <x:c r="C7322" s="114" t="str">
        <x:v>KPI Score Helper</x:v>
      </x:c>
      <x:c r="D7322" s="116"/>
    </x:row>
    <x:row r="7323" ht="15" customHeight="1">
      <x:c r="A7323" s="112" t="str">
        <x:v>26</x:v>
      </x:c>
      <x:c r="B7323" s="114" t="str">
        <x:v>AD36</x:v>
      </x:c>
      <x:c r="C7323" s="114" t="str">
        <x:v>Status Helper</x:v>
      </x:c>
      <x:c r="D7323" s="116"/>
    </x:row>
    <x:row r="7324" ht="15" customHeight="1">
      <x:c r="A7324" s="112" t="str">
        <x:v>26</x:v>
      </x:c>
      <x:c r="B7324" s="114" t="str">
        <x:v>AE36</x:v>
      </x:c>
      <x:c r="C7324" s="114" t="str">
        <x:v>Role Helper</x:v>
      </x:c>
      <x:c r="D7324" s="116"/>
    </x:row>
    <x:row r="7325" ht="15" customHeight="1">
      <x:c r="A7325" s="112" t="str">
        <x:v>26</x:v>
      </x:c>
      <x:c r="B7325" s="114" t="str">
        <x:v>AF36</x:v>
      </x:c>
      <x:c r="C7325" s="114" t="str">
        <x:v>Evaluated Flag</x:v>
      </x:c>
      <x:c r="D7325" s="116"/>
    </x:row>
    <x:row r="7326" ht="15" customHeight="1">
      <x:c r="A7326" s="112" t="str">
        <x:v>26</x:v>
      </x:c>
      <x:c r="B7326" s="114" t="str">
        <x:v>AG36</x:v>
      </x:c>
      <x:c r="C7326" s="114" t="str">
        <x:v>Effective Name</x:v>
      </x:c>
      <x:c r="D7326" s="116"/>
    </x:row>
    <x:row r="7327" ht="15" customHeight="1">
      <x:c r="A7327" s="112" t="str">
        <x:v>26</x:v>
      </x:c>
      <x:c r="B7327" s="114" t="str">
        <x:v>B37</x:v>
      </x:c>
      <x:c r="C7327" s="114" t="n">
        <x:v>8</x:v>
      </x:c>
      <x:c r="D7327" s="116"/>
    </x:row>
    <x:row r="7328" ht="15" customHeight="1">
      <x:c r="A7328" s="112" t="str">
        <x:v>26</x:v>
      </x:c>
      <x:c r="B7328" s="114" t="str">
        <x:v>K37</x:v>
      </x:c>
      <x:c r="C7328" s="114"/>
      <x:c r="D7328" s="116" t="str">
        <x:v>=IF(O30="","",O30)</x:v>
      </x:c>
    </x:row>
    <x:row r="7329" ht="15" customHeight="1">
      <x:c r="A7329" s="112" t="str">
        <x:v>26</x:v>
      </x:c>
      <x:c r="B7329" s="114" t="str">
        <x:v>AC37</x:v>
      </x:c>
      <x:c r="C7329" s="114"/>
      <x:c r="D7329" s="116" t="str">
        <x:v>=IF(AG37="","",IF(COUNT(L37:P37)&lt;5,"",L37/5*20+M37/5*25+N37/5*25+O37/5*15+P37/5*15))</x:v>
      </x:c>
    </x:row>
    <x:row r="7330" ht="15" customHeight="1">
      <x:c r="A7330" s="112" t="str">
        <x:v>26</x:v>
      </x:c>
      <x:c r="B7330" s="114" t="str">
        <x:v>AD37</x:v>
      </x:c>
      <x:c r="C7330" s="114"/>
      <x:c r="D7330" s="116" t="str">
        <x:v>=IF(AC37="","",IF(AC37&gt;=90,"Sangat Baik",IF(AC37&gt;=80,"Baik",IF(AC37&gt;=70,"Coaching","Underperform"))))</x:v>
      </x:c>
    </x:row>
    <x:row r="7331" ht="15" customHeight="1">
      <x:c r="A7331" s="112" t="str">
        <x:v>26</x:v>
      </x:c>
      <x:c r="B7331" s="114" t="str">
        <x:v>AE37</x:v>
      </x:c>
      <x:c r="C7331" s="114"/>
      <x:c r="D7331" s="116" t="str">
        <x:v>=IF(AG37="","",IF(OR(AG37="INDAH",AG37="ADDEL",AG37="AMEL",AG37="PENTIL",AG37="JIJANG"),"Admin/CS","Fotografer"))</x:v>
      </x:c>
    </x:row>
    <x:row r="7332" ht="15" customHeight="1">
      <x:c r="A7332" s="112" t="str">
        <x:v>26</x:v>
      </x:c>
      <x:c r="B7332" s="114" t="str">
        <x:v>AF37</x:v>
      </x:c>
      <x:c r="C7332" s="114"/>
      <x:c r="D7332" s="116" t="str">
        <x:v>=IF(OR(AG37="",COUNT(L37:P37)&lt;5),"",1)</x:v>
      </x:c>
    </x:row>
    <x:row r="7333" ht="15" customHeight="1">
      <x:c r="A7333" s="112" t="str">
        <x:v>26</x:v>
      </x:c>
      <x:c r="B7333" s="114" t="str">
        <x:v>AG37</x:v>
      </x:c>
      <x:c r="C7333" s="114"/>
      <x:c r="D7333" s="116" t="str">
        <x:v>=IFERROR(K37,"")</x:v>
      </x:c>
    </x:row>
    <x:row r="7334" ht="15" customHeight="1">
      <x:c r="A7334" s="112" t="str">
        <x:v>26</x:v>
      </x:c>
      <x:c r="B7334" s="114" t="str">
        <x:v>B38</x:v>
      </x:c>
      <x:c r="C7334" s="114" t="n">
        <x:v>9</x:v>
      </x:c>
      <x:c r="D7334" s="116"/>
    </x:row>
    <x:row r="7335" ht="15" customHeight="1">
      <x:c r="A7335" s="112" t="str">
        <x:v>26</x:v>
      </x:c>
      <x:c r="B7335" s="114" t="str">
        <x:v>K38</x:v>
      </x:c>
      <x:c r="C7335" s="114"/>
      <x:c r="D7335" s="116" t="str">
        <x:v>=IF(O31="","",O31)</x:v>
      </x:c>
    </x:row>
    <x:row r="7336" ht="15" customHeight="1">
      <x:c r="A7336" s="112" t="str">
        <x:v>26</x:v>
      </x:c>
      <x:c r="B7336" s="114" t="str">
        <x:v>AC38</x:v>
      </x:c>
      <x:c r="C7336" s="114"/>
      <x:c r="D7336" s="116" t="str">
        <x:v>=IF(AG38="","",IF(COUNT(L38:P38)&lt;5,"",L38/5*20+M38/5*25+N38/5*25+O38/5*15+P38/5*15))</x:v>
      </x:c>
    </x:row>
    <x:row r="7337" ht="15" customHeight="1">
      <x:c r="A7337" s="112" t="str">
        <x:v>26</x:v>
      </x:c>
      <x:c r="B7337" s="114" t="str">
        <x:v>AD38</x:v>
      </x:c>
      <x:c r="C7337" s="114"/>
      <x:c r="D7337" s="116" t="str">
        <x:v>=IF(AC38="","",IF(AC38&gt;=90,"Sangat Baik",IF(AC38&gt;=80,"Baik",IF(AC38&gt;=70,"Coaching","Underperform"))))</x:v>
      </x:c>
    </x:row>
    <x:row r="7338" ht="15" customHeight="1">
      <x:c r="A7338" s="112" t="str">
        <x:v>26</x:v>
      </x:c>
      <x:c r="B7338" s="114" t="str">
        <x:v>AE38</x:v>
      </x:c>
      <x:c r="C7338" s="114"/>
      <x:c r="D7338" s="116" t="str">
        <x:v>=IF(AG38="","",IF(OR(AG38="INDAH",AG38="ADDEL",AG38="AMEL",AG38="PENTIL",AG38="JIJANG"),"Admin/CS","Fotografer"))</x:v>
      </x:c>
    </x:row>
    <x:row r="7339" ht="15" customHeight="1">
      <x:c r="A7339" s="112" t="str">
        <x:v>26</x:v>
      </x:c>
      <x:c r="B7339" s="114" t="str">
        <x:v>AF38</x:v>
      </x:c>
      <x:c r="C7339" s="114"/>
      <x:c r="D7339" s="116" t="str">
        <x:v>=IF(OR(AG38="",COUNT(L38:P38)&lt;5),"",1)</x:v>
      </x:c>
    </x:row>
    <x:row r="7340" ht="15" customHeight="1">
      <x:c r="A7340" s="112" t="str">
        <x:v>26</x:v>
      </x:c>
      <x:c r="B7340" s="114" t="str">
        <x:v>AG38</x:v>
      </x:c>
      <x:c r="C7340" s="114"/>
      <x:c r="D7340" s="116" t="str">
        <x:v>=IFERROR(K38,"")</x:v>
      </x:c>
    </x:row>
    <x:row r="7341" ht="15" customHeight="1">
      <x:c r="A7341" s="112" t="str">
        <x:v>26</x:v>
      </x:c>
      <x:c r="B7341" s="114" t="str">
        <x:v>B39</x:v>
      </x:c>
      <x:c r="C7341" s="114" t="n">
        <x:v>10</x:v>
      </x:c>
      <x:c r="D7341" s="116"/>
    </x:row>
    <x:row r="7342" ht="15" customHeight="1">
      <x:c r="A7342" s="112" t="str">
        <x:v>26</x:v>
      </x:c>
      <x:c r="B7342" s="114" t="str">
        <x:v>K39</x:v>
      </x:c>
      <x:c r="C7342" s="114"/>
      <x:c r="D7342" s="116" t="str">
        <x:v>=IF(O32="","",O32)</x:v>
      </x:c>
    </x:row>
    <x:row r="7343" ht="15" customHeight="1">
      <x:c r="A7343" s="112" t="str">
        <x:v>26</x:v>
      </x:c>
      <x:c r="B7343" s="114" t="str">
        <x:v>AC39</x:v>
      </x:c>
      <x:c r="C7343" s="114"/>
      <x:c r="D7343" s="116" t="str">
        <x:v>=IF(AG39="","",IF(COUNT(L39:P39)&lt;5,"",L39/5*20+M39/5*25+N39/5*25+O39/5*15+P39/5*15))</x:v>
      </x:c>
    </x:row>
    <x:row r="7344" ht="15" customHeight="1">
      <x:c r="A7344" s="112" t="str">
        <x:v>26</x:v>
      </x:c>
      <x:c r="B7344" s="114" t="str">
        <x:v>AD39</x:v>
      </x:c>
      <x:c r="C7344" s="114"/>
      <x:c r="D7344" s="116" t="str">
        <x:v>=IF(AC39="","",IF(AC39&gt;=90,"Sangat Baik",IF(AC39&gt;=80,"Baik",IF(AC39&gt;=70,"Coaching","Underperform"))))</x:v>
      </x:c>
    </x:row>
    <x:row r="7345" ht="15" customHeight="1">
      <x:c r="A7345" s="112" t="str">
        <x:v>26</x:v>
      </x:c>
      <x:c r="B7345" s="114" t="str">
        <x:v>AE39</x:v>
      </x:c>
      <x:c r="C7345" s="114"/>
      <x:c r="D7345" s="116" t="str">
        <x:v>=IF(AG39="","",IF(OR(AG39="INDAH",AG39="ADDEL",AG39="AMEL",AG39="PENTIL",AG39="JIJANG"),"Admin/CS","Fotografer"))</x:v>
      </x:c>
    </x:row>
    <x:row r="7346" ht="15" customHeight="1">
      <x:c r="A7346" s="112" t="str">
        <x:v>26</x:v>
      </x:c>
      <x:c r="B7346" s="114" t="str">
        <x:v>AF39</x:v>
      </x:c>
      <x:c r="C7346" s="114"/>
      <x:c r="D7346" s="116" t="str">
        <x:v>=IF(OR(AG39="",COUNT(L39:P39)&lt;5),"",1)</x:v>
      </x:c>
    </x:row>
    <x:row r="7347" ht="15" customHeight="1">
      <x:c r="A7347" s="112" t="str">
        <x:v>26</x:v>
      </x:c>
      <x:c r="B7347" s="114" t="str">
        <x:v>AG39</x:v>
      </x:c>
      <x:c r="C7347" s="114"/>
      <x:c r="D7347" s="116" t="str">
        <x:v>=IFERROR(K39,"")</x:v>
      </x:c>
    </x:row>
    <x:row r="7348" ht="15" customHeight="1">
      <x:c r="A7348" s="112" t="str">
        <x:v>26</x:v>
      </x:c>
      <x:c r="B7348" s="114" t="str">
        <x:v>B40</x:v>
      </x:c>
      <x:c r="C7348" s="114" t="n">
        <x:v>11</x:v>
      </x:c>
      <x:c r="D7348" s="116"/>
    </x:row>
    <x:row r="7349" ht="15" customHeight="1">
      <x:c r="A7349" s="112" t="str">
        <x:v>26</x:v>
      </x:c>
      <x:c r="B7349" s="114" t="str">
        <x:v>K40</x:v>
      </x:c>
      <x:c r="C7349" s="114"/>
      <x:c r="D7349" s="116" t="str">
        <x:v>=IF(O33="","",O33)</x:v>
      </x:c>
    </x:row>
    <x:row r="7350" ht="15" customHeight="1">
      <x:c r="A7350" s="112" t="str">
        <x:v>26</x:v>
      </x:c>
      <x:c r="B7350" s="114" t="str">
        <x:v>AC40</x:v>
      </x:c>
      <x:c r="C7350" s="114"/>
      <x:c r="D7350" s="116" t="str">
        <x:v>=IF(AG40="","",IF(COUNT(L40:P40)&lt;5,"",L40/5*20+M40/5*25+N40/5*25+O40/5*15+P40/5*15))</x:v>
      </x:c>
    </x:row>
    <x:row r="7351" ht="15" customHeight="1">
      <x:c r="A7351" s="112" t="str">
        <x:v>26</x:v>
      </x:c>
      <x:c r="B7351" s="114" t="str">
        <x:v>AD40</x:v>
      </x:c>
      <x:c r="C7351" s="114"/>
      <x:c r="D7351" s="116" t="str">
        <x:v>=IF(AC40="","",IF(AC40&gt;=90,"Sangat Baik",IF(AC40&gt;=80,"Baik",IF(AC40&gt;=70,"Coaching","Underperform"))))</x:v>
      </x:c>
    </x:row>
    <x:row r="7352" ht="15" customHeight="1">
      <x:c r="A7352" s="112" t="str">
        <x:v>26</x:v>
      </x:c>
      <x:c r="B7352" s="114" t="str">
        <x:v>AE40</x:v>
      </x:c>
      <x:c r="C7352" s="114"/>
      <x:c r="D7352" s="116" t="str">
        <x:v>=IF(AG40="","",IF(OR(AG40="INDAH",AG40="ADDEL",AG40="AMEL",AG40="PENTIL",AG40="JIJANG"),"Admin/CS","Fotografer"))</x:v>
      </x:c>
    </x:row>
    <x:row r="7353" ht="15" customHeight="1">
      <x:c r="A7353" s="112" t="str">
        <x:v>26</x:v>
      </x:c>
      <x:c r="B7353" s="114" t="str">
        <x:v>AF40</x:v>
      </x:c>
      <x:c r="C7353" s="114"/>
      <x:c r="D7353" s="116" t="str">
        <x:v>=IF(OR(AG40="",COUNT(L40:P40)&lt;5),"",1)</x:v>
      </x:c>
    </x:row>
    <x:row r="7354" ht="15" customHeight="1">
      <x:c r="A7354" s="112" t="str">
        <x:v>26</x:v>
      </x:c>
      <x:c r="B7354" s="114" t="str">
        <x:v>AG40</x:v>
      </x:c>
      <x:c r="C7354" s="114"/>
      <x:c r="D7354" s="116" t="str">
        <x:v>=IFERROR(K40,"")</x:v>
      </x:c>
    </x:row>
    <x:row r="7355" ht="15" customHeight="1">
      <x:c r="A7355" s="112" t="str">
        <x:v>26</x:v>
      </x:c>
      <x:c r="B7355" s="114" t="str">
        <x:v>D41</x:v>
      </x:c>
      <x:c r="C7355" s="114" t="n">
        <x:v>0</x:v>
      </x:c>
      <x:c r="D7355" s="116" t="str">
        <x:v>=SUM(D30:D40)</x:v>
      </x:c>
    </x:row>
    <x:row r="7356" ht="15" customHeight="1">
      <x:c r="A7356" s="112" t="str">
        <x:v>26</x:v>
      </x:c>
      <x:c r="B7356" s="114" t="str">
        <x:v>AC41</x:v>
      </x:c>
      <x:c r="C7356" s="114"/>
      <x:c r="D7356" s="116" t="str">
        <x:v>=IF(AG41="","",IF(COUNT(L41:P41)&lt;5,"",L41/5*20+M41/5*25+N41/5*25+O41/5*15+P41/5*15))</x:v>
      </x:c>
    </x:row>
    <x:row r="7357" ht="15" customHeight="1">
      <x:c r="A7357" s="112" t="str">
        <x:v>26</x:v>
      </x:c>
      <x:c r="B7357" s="114" t="str">
        <x:v>AD41</x:v>
      </x:c>
      <x:c r="C7357" s="114"/>
      <x:c r="D7357" s="116" t="str">
        <x:v>=IF(AC41="","",IF(AC41&gt;=90,"Sangat Baik",IF(AC41&gt;=80,"Baik",IF(AC41&gt;=70,"Coaching","Underperform"))))</x:v>
      </x:c>
    </x:row>
    <x:row r="7358" ht="15" customHeight="1">
      <x:c r="A7358" s="112" t="str">
        <x:v>26</x:v>
      </x:c>
      <x:c r="B7358" s="114" t="str">
        <x:v>AE41</x:v>
      </x:c>
      <x:c r="C7358" s="114"/>
      <x:c r="D7358" s="116" t="str">
        <x:v>=IF(AG41="","",IF(OR(AG41="INDAH",AG41="ADDEL",AG41="AMEL",AG41="PENTIL",AG41="JIJANG"),"Admin/CS","Fotografer"))</x:v>
      </x:c>
    </x:row>
    <x:row r="7359" ht="15" customHeight="1">
      <x:c r="A7359" s="112" t="str">
        <x:v>26</x:v>
      </x:c>
      <x:c r="B7359" s="114" t="str">
        <x:v>AF41</x:v>
      </x:c>
      <x:c r="C7359" s="114"/>
      <x:c r="D7359" s="116" t="str">
        <x:v>=IF(OR(AG41="",COUNT(L41:P41)&lt;5),"",1)</x:v>
      </x:c>
    </x:row>
    <x:row r="7360" ht="15" customHeight="1">
      <x:c r="A7360" s="112" t="str">
        <x:v>26</x:v>
      </x:c>
      <x:c r="B7360" s="114" t="str">
        <x:v>AG41</x:v>
      </x:c>
      <x:c r="C7360" s="114"/>
      <x:c r="D7360" s="116" t="str">
        <x:v>=IFERROR(K41,"")</x:v>
      </x:c>
    </x:row>
    <x:row r="7361" ht="15" customHeight="1">
      <x:c r="A7361" s="112" t="str">
        <x:v>26</x:v>
      </x:c>
      <x:c r="B7361" s="114" t="str">
        <x:v>AC42</x:v>
      </x:c>
      <x:c r="C7361" s="114"/>
      <x:c r="D7361" s="116" t="str">
        <x:v>=IF(AG42="","",IF(COUNT(L42:P42)&lt;5,"",L42/5*20+M42/5*25+N42/5*25+O42/5*15+P42/5*15))</x:v>
      </x:c>
    </x:row>
    <x:row r="7362" ht="15" customHeight="1">
      <x:c r="A7362" s="112" t="str">
        <x:v>26</x:v>
      </x:c>
      <x:c r="B7362" s="114" t="str">
        <x:v>AD42</x:v>
      </x:c>
      <x:c r="C7362" s="114"/>
      <x:c r="D7362" s="116" t="str">
        <x:v>=IF(AC42="","",IF(AC42&gt;=90,"Sangat Baik",IF(AC42&gt;=80,"Baik",IF(AC42&gt;=70,"Coaching","Underperform"))))</x:v>
      </x:c>
    </x:row>
    <x:row r="7363" ht="15" customHeight="1">
      <x:c r="A7363" s="112" t="str">
        <x:v>26</x:v>
      </x:c>
      <x:c r="B7363" s="114" t="str">
        <x:v>AE42</x:v>
      </x:c>
      <x:c r="C7363" s="114"/>
      <x:c r="D7363" s="116" t="str">
        <x:v>=IF(AG42="","",IF(OR(AG42="INDAH",AG42="ADDEL",AG42="AMEL",AG42="PENTIL",AG42="JIJANG"),"Admin/CS","Fotografer"))</x:v>
      </x:c>
    </x:row>
    <x:row r="7364" ht="15" customHeight="1">
      <x:c r="A7364" s="112" t="str">
        <x:v>26</x:v>
      </x:c>
      <x:c r="B7364" s="114" t="str">
        <x:v>AF42</x:v>
      </x:c>
      <x:c r="C7364" s="114"/>
      <x:c r="D7364" s="116" t="str">
        <x:v>=IF(OR(AG42="",COUNT(L42:P42)&lt;5),"",1)</x:v>
      </x:c>
    </x:row>
    <x:row r="7365" ht="15" customHeight="1">
      <x:c r="A7365" s="112" t="str">
        <x:v>26</x:v>
      </x:c>
      <x:c r="B7365" s="114" t="str">
        <x:v>AG42</x:v>
      </x:c>
      <x:c r="C7365" s="114"/>
      <x:c r="D7365" s="116" t="str">
        <x:v>=IFERROR(K42,"")</x:v>
      </x:c>
    </x:row>
    <x:row r="7366" ht="15" customHeight="1">
      <x:c r="A7366" s="112" t="str">
        <x:v>26</x:v>
      </x:c>
      <x:c r="B7366" s="114" t="str">
        <x:v>K43</x:v>
      </x:c>
      <x:c r="C7366" s="114" t="str">
        <x:v>Skala: 1 Sangat Kurang | 2 Kurang | 3 Cukup | 4 Baik | 5 Sangat Baik | Jika Nama kosong, 4 baris pertama otomatis mengikuti urutan Shift</x:v>
      </x:c>
      <x:c r="D7366" s="116"/>
    </x:row>
    <x:row r="7367" ht="15" customHeight="1">
      <x:c r="A7367" s="112" t="str">
        <x:v>26</x:v>
      </x:c>
      <x:c r="B7367" s="114" t="str">
        <x:v>K45</x:v>
      </x:c>
      <x:c r="C7367" s="114" t="str">
        <x:v>ADMIN FOLLOW-UP</x:v>
      </x:c>
      <x:c r="D7367" s="116"/>
    </x:row>
    <x:row r="7368" ht="15" customHeight="1">
      <x:c r="A7368" s="112" t="str">
        <x:v>26</x:v>
      </x:c>
      <x:c r="B7368" s="114" t="str">
        <x:v>K46</x:v>
      </x:c>
      <x:c r="C7368" s="114" t="str">
        <x:v>Admin</x:v>
      </x:c>
      <x:c r="D7368" s="116"/>
    </x:row>
    <x:row r="7369" ht="15" customHeight="1">
      <x:c r="A7369" s="112" t="str">
        <x:v>26</x:v>
      </x:c>
      <x:c r="B7369" s="114" t="str">
        <x:v>L46</x:v>
      </x:c>
      <x:c r="C7369" s="114" t="str">
        <x:v>Saving Contact</x:v>
      </x:c>
      <x:c r="D7369" s="116"/>
    </x:row>
    <x:row r="7370" ht="15" customHeight="1">
      <x:c r="A7370" s="112" t="str">
        <x:v>26</x:v>
      </x:c>
      <x:c r="B7370" s="114" t="str">
        <x:v>M46</x:v>
      </x:c>
      <x:c r="C7370" s="114" t="str">
        <x:v>Reminder</x:v>
      </x:c>
      <x:c r="D7370" s="116"/>
    </x:row>
    <x:row r="7371" ht="15" customHeight="1">
      <x:c r="A7371" s="112" t="str">
        <x:v>26</x:v>
      </x:c>
      <x:c r="B7371" s="114" t="str">
        <x:v>K47</x:v>
      </x:c>
      <x:c r="C7371" s="114"/>
      <x:c r="D7371" s="116" t="str">
        <x:v>=IF(O30="","",O30)</x:v>
      </x:c>
    </x:row>
    <x:row r="7372" ht="15" customHeight="1">
      <x:c r="A7372" s="112" t="str">
        <x:v>26</x:v>
      </x:c>
      <x:c r="B7372" s="114" t="str">
        <x:v>K48</x:v>
      </x:c>
      <x:c r="C7372" s="114"/>
      <x:c r="D7372" s="116" t="str">
        <x:v>=IF(O31="","",O31)</x:v>
      </x:c>
    </x:row>
    <x:row r="7373" ht="15" customHeight="1">
      <x:c r="A7373" s="112" t="str">
        <x:v>26</x:v>
      </x:c>
      <x:c r="B7373" s="114" t="str">
        <x:v>K50</x:v>
      </x:c>
      <x:c r="C7373" s="114" t="str">
        <x:v>TODAY | LEADS &amp; TRANSAKSI</x:v>
      </x:c>
      <x:c r="D7373" s="116"/>
    </x:row>
    <x:row r="7374" ht="15" customHeight="1">
      <x:c r="A7374" s="112" t="str">
        <x:v>26</x:v>
      </x:c>
      <x:c r="B7374" s="114" t="str">
        <x:v>K51</x:v>
      </x:c>
      <x:c r="C7374" s="114" t="str">
        <x:v>Leads</x:v>
      </x:c>
      <x:c r="D7374" s="116"/>
    </x:row>
    <x:row r="7375" ht="15" customHeight="1">
      <x:c r="A7375" s="112" t="str">
        <x:v>26</x:v>
      </x:c>
      <x:c r="B7375" s="114" t="str">
        <x:v>K52</x:v>
      </x:c>
      <x:c r="C7375" s="114" t="str">
        <x:v>Total DP</x:v>
      </x:c>
      <x:c r="D7375" s="116"/>
    </x:row>
    <x:row r="7376" ht="15" customHeight="1">
      <x:c r="A7376" s="206" t="str">
        <x:v>26</x:v>
      </x:c>
      <x:c r="B7376" s="199" t="str">
        <x:v>M52</x:v>
      </x:c>
      <x:c r="C7376" s="199" t="n">
        <x:v>0</x:v>
      </x:c>
      <x:c r="D7376" s="201" t="str">
        <x:v>=COUNTIF($I$4:$I$28,"DP")</x:v>
      </x:c>
    </x:row>
    <x:row r="7377" ht="15" customHeight="1">
      <x:c r="A7377" s="206" t="str">
        <x:v>26</x:v>
      </x:c>
      <x:c r="B7377" s="199" t="str">
        <x:v>K53</x:v>
      </x:c>
      <x:c r="C7377" s="199" t="str">
        <x:v>Sesi Foto</x:v>
      </x:c>
      <x:c r="D7377" s="201"/>
    </x:row>
    <x:row r="7378" ht="15" customHeight="1">
      <x:c r="A7378" s="206" t="str">
        <x:v>26</x:v>
      </x:c>
      <x:c r="B7378" s="199" t="str">
        <x:v>M53</x:v>
      </x:c>
      <x:c r="C7378" s="199" t="n">
        <x:v>0</x:v>
      </x:c>
      <x:c r="D7378" s="201" t="str">
        <x:v>=COUNTIFS($I$4:$I$28,"&lt;&gt;DP",$I$4:$I$28,"&lt;&gt;")</x:v>
      </x:c>
    </x:row>
    <x:row r="7379" ht="15" customHeight="1">
      <x:c r="A7379" s="206" t="str">
        <x:v>26</x:v>
      </x:c>
      <x:c r="B7379" s="199" t="str">
        <x:v>K54</x:v>
      </x:c>
      <x:c r="C7379" s="199" t="str">
        <x:v>Jumlah Transaksi Harian</x:v>
      </x:c>
      <x:c r="D7379" s="201"/>
    </x:row>
    <x:row r="7380" ht="15" customHeight="1">
      <x:c r="A7380" s="206" t="str">
        <x:v>26</x:v>
      </x:c>
      <x:c r="B7380" s="199" t="str">
        <x:v>M54</x:v>
      </x:c>
      <x:c r="C7380" s="199" t="n">
        <x:v>0</x:v>
      </x:c>
      <x:c r="D7380" s="201" t="str">
        <x:v>=M52+M53</x:v>
      </x:c>
    </x:row>
    <x:row r="7381" ht="15" customHeight="1">
      <x:c r="A7381" s="206" t="str">
        <x:v>26</x:v>
      </x:c>
      <x:c r="B7381" s="199" t="str">
        <x:v>K55</x:v>
      </x:c>
      <x:c r="C7381" s="199" t="str">
        <x:v>Conversion Rate</x:v>
      </x:c>
      <x:c r="D7381" s="201"/>
    </x:row>
    <x:row r="7382" ht="15" customHeight="1">
      <x:c r="A7382" s="206" t="str">
        <x:v>26</x:v>
      </x:c>
      <x:c r="B7382" s="199" t="str">
        <x:v>M55</x:v>
      </x:c>
      <x:c r="C7382" s="199"/>
      <x:c r="D7382" s="201" t="str">
        <x:v>=IF(OR(M51="",M51=0),"",M52/M51)</x:v>
      </x:c>
    </x:row>
    <x:row r="7383" ht="15" customHeight="1">
      <x:c r="A7383" s="206" t="str">
        <x:v>27</x:v>
      </x:c>
      <x:c r="B7383" s="199" t="str">
        <x:v>A1</x:v>
      </x:c>
      <x:c r="C7383" s="199" t="n">
        <x:v>2</x:v>
      </x:c>
      <x:c r="D7383" s="201"/>
    </x:row>
    <x:row r="7384" ht="15" customHeight="1">
      <x:c r="A7384" s="206" t="str">
        <x:v>27</x:v>
      </x:c>
      <x:c r="B7384" s="199" t="str">
        <x:v>B2</x:v>
      </x:c>
      <x:c r="C7384" s="199" t="str">
        <x:v>No</x:v>
      </x:c>
      <x:c r="D7384" s="201"/>
    </x:row>
    <x:row r="7385" ht="15" customHeight="1">
      <x:c r="A7385" s="206" t="str">
        <x:v>27</x:v>
      </x:c>
      <x:c r="B7385" s="199" t="str">
        <x:v>C2</x:v>
      </x:c>
      <x:c r="C7385" s="199" t="str">
        <x:v>Nama</x:v>
      </x:c>
      <x:c r="D7385" s="201"/>
    </x:row>
    <x:row r="7386" ht="15" customHeight="1">
      <x:c r="A7386" s="206" t="str">
        <x:v>27</x:v>
      </x:c>
      <x:c r="B7386" s="199" t="str">
        <x:v>D2</x:v>
      </x:c>
      <x:c r="C7386" s="199" t="str">
        <x:v>Paket</x:v>
      </x:c>
      <x:c r="D7386" s="201"/>
    </x:row>
    <x:row r="7387" ht="15" customHeight="1">
      <x:c r="A7387" s="206" t="str">
        <x:v>27</x:v>
      </x:c>
      <x:c r="B7387" s="199" t="str">
        <x:v>E2</x:v>
      </x:c>
      <x:c r="C7387" s="199" t="str">
        <x:v>Q</x:v>
      </x:c>
      <x:c r="D7387" s="201"/>
    </x:row>
    <x:row r="7388" ht="15" customHeight="1">
      <x:c r="A7388" s="206" t="str">
        <x:v>27</x:v>
      </x:c>
      <x:c r="B7388" s="199" t="str">
        <x:v>F2</x:v>
      </x:c>
      <x:c r="C7388" s="199" t="str">
        <x:v>Tanggal Foto</x:v>
      </x:c>
      <x:c r="D7388" s="201"/>
    </x:row>
    <x:row r="7389" ht="15" customHeight="1">
      <x:c r="A7389" s="206" t="str">
        <x:v>27</x:v>
      </x:c>
      <x:c r="B7389" s="199" t="str">
        <x:v>G2</x:v>
      </x:c>
      <x:c r="C7389" s="199" t="str">
        <x:v>Pemasukan</x:v>
      </x:c>
      <x:c r="D7389" s="201"/>
    </x:row>
    <x:row r="7390" ht="15" customHeight="1">
      <x:c r="A7390" s="206" t="str">
        <x:v>27</x:v>
      </x:c>
      <x:c r="B7390" s="199" t="str">
        <x:v>I2</x:v>
      </x:c>
      <x:c r="C7390" s="199" t="str">
        <x:v>Keterangan</x:v>
      </x:c>
      <x:c r="D7390" s="201"/>
    </x:row>
    <x:row r="7391" ht="15" customHeight="1">
      <x:c r="A7391" s="206" t="str">
        <x:v>27</x:v>
      </x:c>
      <x:c r="B7391" s="199" t="str">
        <x:v>L2</x:v>
      </x:c>
      <x:c r="C7391" s="199" t="str">
        <x:v>Admin</x:v>
      </x:c>
      <x:c r="D7391" s="201"/>
    </x:row>
    <x:row r="7392" ht="15" customHeight="1">
      <x:c r="A7392" s="206" t="str">
        <x:v>27</x:v>
      </x:c>
      <x:c r="B7392" s="199" t="str">
        <x:v>M2</x:v>
      </x:c>
      <x:c r="C7392" s="199" t="str">
        <x:v>Fotogarfer</x:v>
      </x:c>
      <x:c r="D7392" s="201"/>
    </x:row>
    <x:row r="7393" ht="15" customHeight="1">
      <x:c r="A7393" s="206" t="str">
        <x:v>27</x:v>
      </x:c>
      <x:c r="B7393" s="199" t="str">
        <x:v>N2</x:v>
      </x:c>
      <x:c r="C7393" s="199" t="str">
        <x:v>Post Prod</x:v>
      </x:c>
      <x:c r="D7393" s="201"/>
    </x:row>
    <x:row r="7394" ht="15" customHeight="1">
      <x:c r="A7394" s="206" t="str">
        <x:v>27</x:v>
      </x:c>
      <x:c r="B7394" s="199" t="str">
        <x:v>G3</x:v>
      </x:c>
      <x:c r="C7394" s="199" t="str">
        <x:v>Cash</x:v>
      </x:c>
      <x:c r="D7394" s="201"/>
    </x:row>
    <x:row r="7395" ht="15" customHeight="1">
      <x:c r="A7395" s="206" t="str">
        <x:v>27</x:v>
      </x:c>
      <x:c r="B7395" s="199" t="str">
        <x:v>H3</x:v>
      </x:c>
      <x:c r="C7395" s="199" t="str">
        <x:v>Transfer</x:v>
      </x:c>
      <x:c r="D7395" s="201"/>
    </x:row>
    <x:row r="7396" ht="15" customHeight="1">
      <x:c r="A7396" s="206" t="str">
        <x:v>27</x:v>
      </x:c>
      <x:c r="B7396" s="199" t="str">
        <x:v>I3</x:v>
      </x:c>
      <x:c r="C7396" s="199" t="str">
        <x:v>Pembayaran</x:v>
      </x:c>
      <x:c r="D7396" s="201"/>
    </x:row>
    <x:row r="7397" ht="15" customHeight="1">
      <x:c r="A7397" s="206" t="str">
        <x:v>27</x:v>
      </x:c>
      <x:c r="B7397" s="199" t="str">
        <x:v>J3</x:v>
      </x:c>
      <x:c r="C7397" s="199" t="str">
        <x:v>All File</x:v>
      </x:c>
      <x:c r="D7397" s="201"/>
    </x:row>
    <x:row r="7398" ht="15" customHeight="1">
      <x:c r="A7398" s="206" t="str">
        <x:v>27</x:v>
      </x:c>
      <x:c r="B7398" s="199" t="str">
        <x:v>K3</x:v>
      </x:c>
      <x:c r="C7398" s="199" t="str">
        <x:v>File Edit </x:v>
      </x:c>
      <x:c r="D7398" s="201"/>
    </x:row>
    <x:row r="7399" ht="15" customHeight="1">
      <x:c r="A7399" s="206" t="str">
        <x:v>27</x:v>
      </x:c>
      <x:c r="B7399" s="199" t="str">
        <x:v>N3</x:v>
      </x:c>
      <x:c r="C7399" s="199" t="str">
        <x:v>Editan/FG</x:v>
      </x:c>
      <x:c r="D7399" s="201"/>
    </x:row>
    <x:row r="7400" ht="15" customHeight="1">
      <x:c r="A7400" s="206" t="str">
        <x:v>27</x:v>
      </x:c>
      <x:c r="B7400" s="199" t="str">
        <x:v>O3</x:v>
      </x:c>
      <x:c r="C7400" s="199" t="str">
        <x:v>Cetakan/Fame</x:v>
      </x:c>
      <x:c r="D7400" s="201"/>
    </x:row>
    <x:row r="7401" ht="15" customHeight="1">
      <x:c r="A7401" s="206" t="str">
        <x:v>27</x:v>
      </x:c>
      <x:c r="B7401" s="199" t="str">
        <x:v>P3</x:v>
      </x:c>
      <x:c r="C7401" s="199" t="str">
        <x:v>Diambil/Date</x:v>
      </x:c>
      <x:c r="D7401" s="201"/>
    </x:row>
    <x:row r="7402" ht="15" customHeight="1">
      <x:c r="A7402" s="206" t="str">
        <x:v>27</x:v>
      </x:c>
      <x:c r="B7402" s="199" t="str">
        <x:v>B4</x:v>
      </x:c>
      <x:c r="C7402" s="199" t="n">
        <x:v>1</x:v>
      </x:c>
      <x:c r="D7402" s="201"/>
    </x:row>
    <x:row r="7403" ht="15" customHeight="1">
      <x:c r="A7403" s="206" t="str">
        <x:v>27</x:v>
      </x:c>
      <x:c r="B7403" s="199" t="str">
        <x:v>B5</x:v>
      </x:c>
      <x:c r="C7403" s="199" t="n">
        <x:v>2</x:v>
      </x:c>
      <x:c r="D7403" s="201"/>
    </x:row>
    <x:row r="7404" ht="15" customHeight="1">
      <x:c r="A7404" s="206" t="str">
        <x:v>27</x:v>
      </x:c>
      <x:c r="B7404" s="199" t="str">
        <x:v>B6</x:v>
      </x:c>
      <x:c r="C7404" s="199" t="n">
        <x:v>3</x:v>
      </x:c>
      <x:c r="D7404" s="201"/>
    </x:row>
    <x:row r="7405" ht="15" customHeight="1">
      <x:c r="A7405" s="206" t="str">
        <x:v>27</x:v>
      </x:c>
      <x:c r="B7405" s="199" t="str">
        <x:v>B7</x:v>
      </x:c>
      <x:c r="C7405" s="199" t="n">
        <x:v>4</x:v>
      </x:c>
      <x:c r="D7405" s="201"/>
    </x:row>
    <x:row r="7406" ht="15" customHeight="1">
      <x:c r="A7406" s="206" t="str">
        <x:v>27</x:v>
      </x:c>
      <x:c r="B7406" s="199" t="str">
        <x:v>B8</x:v>
      </x:c>
      <x:c r="C7406" s="199" t="n">
        <x:v>5</x:v>
      </x:c>
      <x:c r="D7406" s="201"/>
    </x:row>
    <x:row r="7407" ht="15" customHeight="1">
      <x:c r="A7407" s="206" t="str">
        <x:v>27</x:v>
      </x:c>
      <x:c r="B7407" s="199" t="str">
        <x:v>B9</x:v>
      </x:c>
      <x:c r="C7407" s="199" t="n">
        <x:v>6</x:v>
      </x:c>
      <x:c r="D7407" s="201"/>
    </x:row>
    <x:row r="7408" ht="15" customHeight="1">
      <x:c r="A7408" s="206" t="str">
        <x:v>27</x:v>
      </x:c>
      <x:c r="B7408" s="199" t="str">
        <x:v>B10</x:v>
      </x:c>
      <x:c r="C7408" s="199" t="n">
        <x:v>7</x:v>
      </x:c>
      <x:c r="D7408" s="201"/>
    </x:row>
    <x:row r="7409" ht="15" customHeight="1">
      <x:c r="A7409" s="206" t="str">
        <x:v>27</x:v>
      </x:c>
      <x:c r="B7409" s="199" t="str">
        <x:v>B11</x:v>
      </x:c>
      <x:c r="C7409" s="199" t="n">
        <x:v>8</x:v>
      </x:c>
      <x:c r="D7409" s="201"/>
    </x:row>
    <x:row r="7410" ht="15" customHeight="1">
      <x:c r="A7410" s="206" t="str">
        <x:v>27</x:v>
      </x:c>
      <x:c r="B7410" s="199" t="str">
        <x:v>B12</x:v>
      </x:c>
      <x:c r="C7410" s="199" t="n">
        <x:v>9</x:v>
      </x:c>
      <x:c r="D7410" s="201"/>
    </x:row>
    <x:row r="7411" ht="15" customHeight="1">
      <x:c r="A7411" s="206" t="str">
        <x:v>27</x:v>
      </x:c>
      <x:c r="B7411" s="199" t="str">
        <x:v>B13</x:v>
      </x:c>
      <x:c r="C7411" s="199" t="n">
        <x:v>10</x:v>
      </x:c>
      <x:c r="D7411" s="201"/>
    </x:row>
    <x:row r="7412" ht="15" customHeight="1">
      <x:c r="A7412" s="206" t="str">
        <x:v>27</x:v>
      </x:c>
      <x:c r="B7412" s="199" t="str">
        <x:v>B14</x:v>
      </x:c>
      <x:c r="C7412" s="199" t="n">
        <x:v>11</x:v>
      </x:c>
      <x:c r="D7412" s="201"/>
    </x:row>
    <x:row r="7413" ht="15" customHeight="1">
      <x:c r="A7413" s="206" t="str">
        <x:v>27</x:v>
      </x:c>
      <x:c r="B7413" s="199" t="str">
        <x:v>B15</x:v>
      </x:c>
      <x:c r="C7413" s="199" t="n">
        <x:v>12</x:v>
      </x:c>
      <x:c r="D7413" s="201"/>
    </x:row>
    <x:row r="7414" ht="15" customHeight="1">
      <x:c r="A7414" s="206" t="str">
        <x:v>27</x:v>
      </x:c>
      <x:c r="B7414" s="199" t="str">
        <x:v>B16</x:v>
      </x:c>
      <x:c r="C7414" s="199" t="n">
        <x:v>13</x:v>
      </x:c>
      <x:c r="D7414" s="201"/>
    </x:row>
    <x:row r="7415" ht="15" customHeight="1">
      <x:c r="A7415" s="206" t="str">
        <x:v>27</x:v>
      </x:c>
      <x:c r="B7415" s="199" t="str">
        <x:v>B17</x:v>
      </x:c>
      <x:c r="C7415" s="199" t="n">
        <x:v>14</x:v>
      </x:c>
      <x:c r="D7415" s="201"/>
    </x:row>
    <x:row r="7416" ht="15" customHeight="1">
      <x:c r="A7416" s="206" t="str">
        <x:v>27</x:v>
      </x:c>
      <x:c r="B7416" s="199" t="str">
        <x:v>B18</x:v>
      </x:c>
      <x:c r="C7416" s="199" t="n">
        <x:v>15</x:v>
      </x:c>
      <x:c r="D7416" s="201"/>
    </x:row>
    <x:row r="7417" ht="15" customHeight="1">
      <x:c r="A7417" s="206" t="str">
        <x:v>27</x:v>
      </x:c>
      <x:c r="B7417" s="199" t="str">
        <x:v>B19</x:v>
      </x:c>
      <x:c r="C7417" s="199" t="n">
        <x:v>16</x:v>
      </x:c>
      <x:c r="D7417" s="201"/>
    </x:row>
    <x:row r="7418" ht="15" customHeight="1">
      <x:c r="A7418" s="206" t="str">
        <x:v>27</x:v>
      </x:c>
      <x:c r="B7418" s="199" t="str">
        <x:v>B20</x:v>
      </x:c>
      <x:c r="C7418" s="199" t="n">
        <x:v>17</x:v>
      </x:c>
      <x:c r="D7418" s="201"/>
    </x:row>
    <x:row r="7419" ht="15" customHeight="1">
      <x:c r="A7419" s="206" t="str">
        <x:v>27</x:v>
      </x:c>
      <x:c r="B7419" s="199" t="str">
        <x:v>B21</x:v>
      </x:c>
      <x:c r="C7419" s="199" t="n">
        <x:v>18</x:v>
      </x:c>
      <x:c r="D7419" s="201"/>
    </x:row>
    <x:row r="7420" ht="15" customHeight="1">
      <x:c r="A7420" s="206" t="str">
        <x:v>27</x:v>
      </x:c>
      <x:c r="B7420" s="199" t="str">
        <x:v>B22</x:v>
      </x:c>
      <x:c r="C7420" s="199" t="n">
        <x:v>19</x:v>
      </x:c>
      <x:c r="D7420" s="201"/>
    </x:row>
    <x:row r="7421" ht="15" customHeight="1">
      <x:c r="A7421" s="206" t="str">
        <x:v>27</x:v>
      </x:c>
      <x:c r="B7421" s="199" t="str">
        <x:v>B23</x:v>
      </x:c>
      <x:c r="C7421" s="199" t="n">
        <x:v>20</x:v>
      </x:c>
      <x:c r="D7421" s="201"/>
    </x:row>
    <x:row r="7422" ht="15" customHeight="1">
      <x:c r="A7422" s="206" t="str">
        <x:v>27</x:v>
      </x:c>
      <x:c r="B7422" s="199" t="str">
        <x:v>B24</x:v>
      </x:c>
      <x:c r="C7422" s="199" t="n">
        <x:v>21</x:v>
      </x:c>
      <x:c r="D7422" s="201"/>
    </x:row>
    <x:row r="7423" ht="15" customHeight="1">
      <x:c r="A7423" s="206" t="str">
        <x:v>27</x:v>
      </x:c>
      <x:c r="B7423" s="199" t="str">
        <x:v>B25</x:v>
      </x:c>
      <x:c r="C7423" s="199" t="n">
        <x:v>22</x:v>
      </x:c>
      <x:c r="D7423" s="201"/>
    </x:row>
    <x:row r="7424" ht="15" customHeight="1">
      <x:c r="A7424" s="206" t="str">
        <x:v>27</x:v>
      </x:c>
      <x:c r="B7424" s="199" t="str">
        <x:v>B26</x:v>
      </x:c>
      <x:c r="C7424" s="199" t="n">
        <x:v>23</x:v>
      </x:c>
      <x:c r="D7424" s="201"/>
    </x:row>
    <x:row r="7425" ht="15" customHeight="1">
      <x:c r="A7425" s="206" t="str">
        <x:v>27</x:v>
      </x:c>
      <x:c r="B7425" s="199" t="str">
        <x:v>B27</x:v>
      </x:c>
      <x:c r="C7425" s="199" t="n">
        <x:v>24</x:v>
      </x:c>
      <x:c r="D7425" s="201"/>
    </x:row>
    <x:row r="7426" ht="15" customHeight="1">
      <x:c r="A7426" s="206" t="str">
        <x:v>27</x:v>
      </x:c>
      <x:c r="B7426" s="199" t="str">
        <x:v>B28</x:v>
      </x:c>
      <x:c r="C7426" s="199" t="n">
        <x:v>25</x:v>
      </x:c>
      <x:c r="D7426" s="201"/>
    </x:row>
    <x:row r="7427" ht="15" customHeight="1">
      <x:c r="A7427" s="206" t="str">
        <x:v>27</x:v>
      </x:c>
      <x:c r="B7427" s="199" t="str">
        <x:v>B29</x:v>
      </x:c>
      <x:c r="C7427" s="199" t="n">
        <x:v>25</x:v>
      </x:c>
      <x:c r="D7427" s="201"/>
    </x:row>
    <x:row r="7428" ht="15" customHeight="1">
      <x:c r="A7428" s="206" t="str">
        <x:v>27</x:v>
      </x:c>
      <x:c r="B7428" s="199" t="str">
        <x:v>B30</x:v>
      </x:c>
      <x:c r="C7428" s="199" t="n">
        <x:v>25</x:v>
      </x:c>
      <x:c r="D7428" s="201"/>
    </x:row>
    <x:row r="7429" ht="15" customHeight="1">
      <x:c r="A7429" s="206" t="str">
        <x:v>27</x:v>
      </x:c>
      <x:c r="B7429" s="199" t="str">
        <x:v>G31</x:v>
      </x:c>
      <x:c r="C7429" s="199" t="n">
        <x:v>0</x:v>
      </x:c>
      <x:c r="D7429" s="201" t="str">
        <x:v>=SUM(G4:G30)</x:v>
      </x:c>
    </x:row>
    <x:row r="7430" ht="15" customHeight="1">
      <x:c r="A7430" s="206" t="str">
        <x:v>27</x:v>
      </x:c>
      <x:c r="B7430" s="199" t="str">
        <x:v>H31</x:v>
      </x:c>
      <x:c r="C7430" s="199" t="n">
        <x:v>0</x:v>
      </x:c>
      <x:c r="D7430" s="201" t="str">
        <x:v>=SUM(H4:H30)</x:v>
      </x:c>
    </x:row>
    <x:row r="7431" ht="15" customHeight="1">
      <x:c r="A7431" s="206" t="str">
        <x:v>27</x:v>
      </x:c>
      <x:c r="B7431" s="199" t="str">
        <x:v>B34</x:v>
      </x:c>
      <x:c r="C7431" s="199" t="str">
        <x:v>No</x:v>
      </x:c>
      <x:c r="D7431" s="201"/>
    </x:row>
    <x:row r="7432" ht="15" customHeight="1">
      <x:c r="A7432" s="206" t="str">
        <x:v>27</x:v>
      </x:c>
      <x:c r="B7432" s="199" t="str">
        <x:v>C34</x:v>
      </x:c>
      <x:c r="C7432" s="199" t="str">
        <x:v>Keterangan</x:v>
      </x:c>
      <x:c r="D7432" s="201"/>
    </x:row>
    <x:row r="7433" ht="15" customHeight="1">
      <x:c r="A7433" s="206" t="str">
        <x:v>27</x:v>
      </x:c>
      <x:c r="B7433" s="199" t="str">
        <x:v>D34</x:v>
      </x:c>
      <x:c r="C7433" s="199" t="str">
        <x:v>Nominal</x:v>
      </x:c>
      <x:c r="D7433" s="201"/>
    </x:row>
    <x:row r="7434" ht="15" customHeight="1">
      <x:c r="A7434" s="206" t="str">
        <x:v>27</x:v>
      </x:c>
      <x:c r="B7434" s="199" t="str">
        <x:v>N34</x:v>
      </x:c>
      <x:c r="C7434" s="199" t="str">
        <x:v>Shift</x:v>
      </x:c>
      <x:c r="D7434" s="201"/>
    </x:row>
    <x:row r="7435" ht="15" customHeight="1">
      <x:c r="A7435" s="206" t="str">
        <x:v>27</x:v>
      </x:c>
      <x:c r="B7435" s="199" t="str">
        <x:v>O34</x:v>
      </x:c>
      <x:c r="C7435" s="199" t="str">
        <x:v>Nama</x:v>
      </x:c>
      <x:c r="D7435" s="201"/>
    </x:row>
    <x:row r="7436" ht="15" customHeight="1">
      <x:c r="A7436" s="206" t="str">
        <x:v>27</x:v>
      </x:c>
      <x:c r="B7436" s="199" t="str">
        <x:v>B35</x:v>
      </x:c>
      <x:c r="C7436" s="199" t="n">
        <x:v>1</x:v>
      </x:c>
      <x:c r="D7436" s="201"/>
    </x:row>
    <x:row r="7437" ht="15" customHeight="1">
      <x:c r="A7437" s="206" t="str">
        <x:v>27</x:v>
      </x:c>
      <x:c r="B7437" s="199" t="str">
        <x:v>C35</x:v>
      </x:c>
      <x:c r="C7437" s="199" t="str">
        <x:v>Pendapatan Tunai</x:v>
      </x:c>
      <x:c r="D7437" s="201"/>
    </x:row>
    <x:row r="7438" ht="15" customHeight="1">
      <x:c r="A7438" s="206" t="str">
        <x:v>27</x:v>
      </x:c>
      <x:c r="B7438" s="199" t="str">
        <x:v>D35</x:v>
      </x:c>
      <x:c r="C7438" s="199" t="n">
        <x:v>0</x:v>
      </x:c>
      <x:c r="D7438" s="201" t="str">
        <x:v>=SUM(G31)</x:v>
      </x:c>
    </x:row>
    <x:row r="7439" ht="15" customHeight="1">
      <x:c r="A7439" s="206" t="str">
        <x:v>27</x:v>
      </x:c>
      <x:c r="B7439" s="199" t="str">
        <x:v>N35</x:v>
      </x:c>
      <x:c r="C7439" s="199" t="str">
        <x:v>Admin 1</x:v>
      </x:c>
      <x:c r="D7439" s="201"/>
    </x:row>
    <x:row r="7440" ht="15" customHeight="1">
      <x:c r="A7440" s="206" t="str">
        <x:v>27</x:v>
      </x:c>
      <x:c r="B7440" s="199" t="str">
        <x:v>B36</x:v>
      </x:c>
      <x:c r="C7440" s="199" t="n">
        <x:v>2</x:v>
      </x:c>
      <x:c r="D7440" s="201"/>
    </x:row>
    <x:row r="7441" ht="15" customHeight="1">
      <x:c r="A7441" s="206" t="str">
        <x:v>27</x:v>
      </x:c>
      <x:c r="B7441" s="199" t="str">
        <x:v>N36</x:v>
      </x:c>
      <x:c r="C7441" s="199" t="str">
        <x:v>Admin 2</x:v>
      </x:c>
      <x:c r="D7441" s="201"/>
    </x:row>
    <x:row r="7442" ht="15" customHeight="1">
      <x:c r="A7442" s="206" t="str">
        <x:v>27</x:v>
      </x:c>
      <x:c r="B7442" s="199" t="str">
        <x:v>B37</x:v>
      </x:c>
      <x:c r="C7442" s="199" t="n">
        <x:v>3</x:v>
      </x:c>
      <x:c r="D7442" s="201"/>
    </x:row>
    <x:row r="7443" ht="15" customHeight="1">
      <x:c r="A7443" s="206" t="str">
        <x:v>27</x:v>
      </x:c>
      <x:c r="B7443" s="199" t="str">
        <x:v>N37</x:v>
      </x:c>
      <x:c r="C7443" s="199" t="str">
        <x:v>Fotografer 1</x:v>
      </x:c>
      <x:c r="D7443" s="201"/>
    </x:row>
    <x:row r="7444" ht="15" customHeight="1">
      <x:c r="A7444" s="206" t="str">
        <x:v>27</x:v>
      </x:c>
      <x:c r="B7444" s="199" t="str">
        <x:v>B38</x:v>
      </x:c>
      <x:c r="C7444" s="199" t="n">
        <x:v>4</x:v>
      </x:c>
      <x:c r="D7444" s="201"/>
    </x:row>
    <x:row r="7445" ht="15" customHeight="1">
      <x:c r="A7445" s="206" t="str">
        <x:v>27</x:v>
      </x:c>
      <x:c r="B7445" s="199" t="str">
        <x:v>N38</x:v>
      </x:c>
      <x:c r="C7445" s="199" t="str">
        <x:v>Fotografer 2</x:v>
      </x:c>
      <x:c r="D7445" s="201"/>
    </x:row>
    <x:row r="7446" ht="15" customHeight="1">
      <x:c r="A7446" s="206" t="str">
        <x:v>27</x:v>
      </x:c>
      <x:c r="B7446" s="199" t="str">
        <x:v>B39</x:v>
      </x:c>
      <x:c r="C7446" s="199" t="n">
        <x:v>5</x:v>
      </x:c>
      <x:c r="D7446" s="201"/>
    </x:row>
    <x:row r="7447" ht="15" customHeight="1">
      <x:c r="A7447" s="206" t="str">
        <x:v>27</x:v>
      </x:c>
      <x:c r="B7447" s="199" t="str">
        <x:v>B40</x:v>
      </x:c>
      <x:c r="C7447" s="199" t="n">
        <x:v>6</x:v>
      </x:c>
      <x:c r="D7447" s="201"/>
    </x:row>
    <x:row r="7448" ht="15" customHeight="1">
      <x:c r="A7448" s="206" t="str">
        <x:v>27</x:v>
      </x:c>
      <x:c r="B7448" s="199" t="str">
        <x:v>K40</x:v>
      </x:c>
      <x:c r="C7448" s="199" t="str">
        <x:v>KPI HARIAN | SKALA 1-5</x:v>
      </x:c>
      <x:c r="D7448" s="201"/>
    </x:row>
    <x:row r="7449" ht="15" customHeight="1">
      <x:c r="A7449" s="206" t="str">
        <x:v>27</x:v>
      </x:c>
      <x:c r="B7449" s="199" t="str">
        <x:v>B41</x:v>
      </x:c>
      <x:c r="C7449" s="199" t="n">
        <x:v>7</x:v>
      </x:c>
      <x:c r="D7449" s="201"/>
    </x:row>
    <x:row r="7450" ht="15" customHeight="1">
      <x:c r="A7450" s="206" t="str">
        <x:v>27</x:v>
      </x:c>
      <x:c r="B7450" s="199" t="str">
        <x:v>K41</x:v>
      </x:c>
      <x:c r="C7450" s="199" t="str">
        <x:v>Nama</x:v>
      </x:c>
      <x:c r="D7450" s="201"/>
    </x:row>
    <x:row r="7451" ht="15" customHeight="1">
      <x:c r="A7451" s="206" t="str">
        <x:v>27</x:v>
      </x:c>
      <x:c r="B7451" s="199" t="str">
        <x:v>L41</x:v>
      </x:c>
      <x:c r="C7451" s="199" t="str">
        <x:v>Disiplin</x:v>
      </x:c>
      <x:c r="D7451" s="201"/>
    </x:row>
    <x:row r="7452" ht="15" customHeight="1">
      <x:c r="A7452" s="206" t="str">
        <x:v>27</x:v>
      </x:c>
      <x:c r="B7452" s="199" t="str">
        <x:v>M41</x:v>
      </x:c>
      <x:c r="C7452" s="199" t="str">
        <x:v>Akurasi</x:v>
      </x:c>
      <x:c r="D7452" s="201"/>
    </x:row>
    <x:row r="7453" ht="15" customHeight="1">
      <x:c r="A7453" s="206" t="str">
        <x:v>27</x:v>
      </x:c>
      <x:c r="B7453" s="199" t="str">
        <x:v>N41</x:v>
      </x:c>
      <x:c r="C7453" s="199" t="str">
        <x:v>SOP</x:v>
      </x:c>
      <x:c r="D7453" s="201"/>
    </x:row>
    <x:row r="7454" ht="15" customHeight="1">
      <x:c r="A7454" s="206" t="str">
        <x:v>27</x:v>
      </x:c>
      <x:c r="B7454" s="199" t="str">
        <x:v>O41</x:v>
      </x:c>
      <x:c r="C7454" s="199" t="str">
        <x:v>Client</x:v>
      </x:c>
      <x:c r="D7454" s="201"/>
    </x:row>
    <x:row r="7455" ht="15" customHeight="1">
      <x:c r="A7455" s="206" t="str">
        <x:v>27</x:v>
      </x:c>
      <x:c r="B7455" s="199" t="str">
        <x:v>P41</x:v>
      </x:c>
      <x:c r="C7455" s="199" t="str">
        <x:v>Produktivitas</x:v>
      </x:c>
      <x:c r="D7455" s="201"/>
    </x:row>
    <x:row r="7456" ht="15" customHeight="1">
      <x:c r="A7456" s="206" t="str">
        <x:v>27</x:v>
      </x:c>
      <x:c r="B7456" s="199" t="str">
        <x:v>AC41</x:v>
      </x:c>
      <x:c r="C7456" s="199" t="str">
        <x:v>KPI Score Helper</x:v>
      </x:c>
      <x:c r="D7456" s="201"/>
    </x:row>
    <x:row r="7457" ht="15" customHeight="1">
      <x:c r="A7457" s="206" t="str">
        <x:v>27</x:v>
      </x:c>
      <x:c r="B7457" s="199" t="str">
        <x:v>AD41</x:v>
      </x:c>
      <x:c r="C7457" s="199" t="str">
        <x:v>Status Helper</x:v>
      </x:c>
      <x:c r="D7457" s="201"/>
    </x:row>
    <x:row r="7458" ht="15" customHeight="1">
      <x:c r="A7458" s="206" t="str">
        <x:v>27</x:v>
      </x:c>
      <x:c r="B7458" s="199" t="str">
        <x:v>AE41</x:v>
      </x:c>
      <x:c r="C7458" s="199" t="str">
        <x:v>Role Helper</x:v>
      </x:c>
      <x:c r="D7458" s="201"/>
    </x:row>
    <x:row r="7459" ht="15" customHeight="1">
      <x:c r="A7459" s="206" t="str">
        <x:v>27</x:v>
      </x:c>
      <x:c r="B7459" s="199" t="str">
        <x:v>AF41</x:v>
      </x:c>
      <x:c r="C7459" s="199" t="str">
        <x:v>Evaluated Flag</x:v>
      </x:c>
      <x:c r="D7459" s="201"/>
    </x:row>
    <x:row r="7460" ht="15" customHeight="1">
      <x:c r="A7460" s="206" t="str">
        <x:v>27</x:v>
      </x:c>
      <x:c r="B7460" s="199" t="str">
        <x:v>AG41</x:v>
      </x:c>
      <x:c r="C7460" s="199" t="str">
        <x:v>Effective Name</x:v>
      </x:c>
      <x:c r="D7460" s="201"/>
    </x:row>
    <x:row r="7461" ht="15" customHeight="1">
      <x:c r="A7461" s="206" t="str">
        <x:v>27</x:v>
      </x:c>
      <x:c r="B7461" s="199" t="str">
        <x:v>B42</x:v>
      </x:c>
      <x:c r="C7461" s="199" t="n">
        <x:v>8</x:v>
      </x:c>
      <x:c r="D7461" s="201"/>
    </x:row>
    <x:row r="7462" ht="15" customHeight="1">
      <x:c r="A7462" s="206" t="str">
        <x:v>27</x:v>
      </x:c>
      <x:c r="B7462" s="199" t="str">
        <x:v>K42</x:v>
      </x:c>
      <x:c r="C7462" s="199"/>
      <x:c r="D7462" s="201" t="str">
        <x:v>=IF(O35="","",O35)</x:v>
      </x:c>
    </x:row>
    <x:row r="7463" ht="15" customHeight="1">
      <x:c r="A7463" s="206" t="str">
        <x:v>27</x:v>
      </x:c>
      <x:c r="B7463" s="199" t="str">
        <x:v>AC42</x:v>
      </x:c>
      <x:c r="C7463" s="199"/>
      <x:c r="D7463" s="201" t="str">
        <x:v>=IF(AG42="","",IF(COUNT(L42:P42)&lt;5,"",L42/5*20+M42/5*25+N42/5*25+O42/5*15+P42/5*15))</x:v>
      </x:c>
    </x:row>
    <x:row r="7464" ht="15" customHeight="1">
      <x:c r="A7464" s="206" t="str">
        <x:v>27</x:v>
      </x:c>
      <x:c r="B7464" s="199" t="str">
        <x:v>AD42</x:v>
      </x:c>
      <x:c r="C7464" s="199"/>
      <x:c r="D7464" s="201" t="str">
        <x:v>=IF(AC42="","",IF(AC42&gt;=90,"Sangat Baik",IF(AC42&gt;=80,"Baik",IF(AC42&gt;=70,"Coaching","Underperform"))))</x:v>
      </x:c>
    </x:row>
    <x:row r="7465" ht="15" customHeight="1">
      <x:c r="A7465" s="206" t="str">
        <x:v>27</x:v>
      </x:c>
      <x:c r="B7465" s="199" t="str">
        <x:v>AE42</x:v>
      </x:c>
      <x:c r="C7465" s="199"/>
      <x:c r="D7465" s="201" t="str">
        <x:v>=IF(AG42="","",IF(OR(AG42="INDAH",AG42="ADDEL",AG42="AMEL",AG42="PENTIL",AG42="JIJANG"),"Admin/CS","Fotografer"))</x:v>
      </x:c>
    </x:row>
    <x:row r="7466" ht="15" customHeight="1">
      <x:c r="A7466" s="206" t="str">
        <x:v>27</x:v>
      </x:c>
      <x:c r="B7466" s="199" t="str">
        <x:v>AF42</x:v>
      </x:c>
      <x:c r="C7466" s="199"/>
      <x:c r="D7466" s="201" t="str">
        <x:v>=IF(OR(AG42="",COUNT(L42:P42)&lt;5),"",1)</x:v>
      </x:c>
    </x:row>
    <x:row r="7467" ht="15" customHeight="1">
      <x:c r="A7467" s="206" t="str">
        <x:v>27</x:v>
      </x:c>
      <x:c r="B7467" s="199" t="str">
        <x:v>AG42</x:v>
      </x:c>
      <x:c r="C7467" s="199"/>
      <x:c r="D7467" s="201" t="str">
        <x:v>=IFERROR(K42,"")</x:v>
      </x:c>
    </x:row>
    <x:row r="7468" ht="15" customHeight="1">
      <x:c r="A7468" s="206" t="str">
        <x:v>27</x:v>
      </x:c>
      <x:c r="B7468" s="199" t="str">
        <x:v>B43</x:v>
      </x:c>
      <x:c r="C7468" s="199" t="n">
        <x:v>9</x:v>
      </x:c>
      <x:c r="D7468" s="201"/>
    </x:row>
    <x:row r="7469" ht="15" customHeight="1">
      <x:c r="A7469" s="206" t="str">
        <x:v>27</x:v>
      </x:c>
      <x:c r="B7469" s="199" t="str">
        <x:v>K43</x:v>
      </x:c>
      <x:c r="C7469" s="199"/>
      <x:c r="D7469" s="201" t="str">
        <x:v>=IF(O36="","",O36)</x:v>
      </x:c>
    </x:row>
    <x:row r="7470" ht="15" customHeight="1">
      <x:c r="A7470" s="206" t="str">
        <x:v>27</x:v>
      </x:c>
      <x:c r="B7470" s="199" t="str">
        <x:v>AC43</x:v>
      </x:c>
      <x:c r="C7470" s="199"/>
      <x:c r="D7470" s="201" t="str">
        <x:v>=IF(AG43="","",IF(COUNT(L43:P43)&lt;5,"",L43/5*20+M43/5*25+N43/5*25+O43/5*15+P43/5*15))</x:v>
      </x:c>
    </x:row>
    <x:row r="7471" ht="15" customHeight="1">
      <x:c r="A7471" s="206" t="str">
        <x:v>27</x:v>
      </x:c>
      <x:c r="B7471" s="199" t="str">
        <x:v>AD43</x:v>
      </x:c>
      <x:c r="C7471" s="199"/>
      <x:c r="D7471" s="201" t="str">
        <x:v>=IF(AC43="","",IF(AC43&gt;=90,"Sangat Baik",IF(AC43&gt;=80,"Baik",IF(AC43&gt;=70,"Coaching","Underperform"))))</x:v>
      </x:c>
    </x:row>
    <x:row r="7472" ht="15" customHeight="1">
      <x:c r="A7472" s="206" t="str">
        <x:v>27</x:v>
      </x:c>
      <x:c r="B7472" s="199" t="str">
        <x:v>AE43</x:v>
      </x:c>
      <x:c r="C7472" s="199"/>
      <x:c r="D7472" s="201" t="str">
        <x:v>=IF(AG43="","",IF(OR(AG43="INDAH",AG43="ADDEL",AG43="AMEL",AG43="PENTIL",AG43="JIJANG"),"Admin/CS","Fotografer"))</x:v>
      </x:c>
    </x:row>
    <x:row r="7473" ht="15" customHeight="1">
      <x:c r="A7473" s="206" t="str">
        <x:v>27</x:v>
      </x:c>
      <x:c r="B7473" s="199" t="str">
        <x:v>AF43</x:v>
      </x:c>
      <x:c r="C7473" s="199"/>
      <x:c r="D7473" s="201" t="str">
        <x:v>=IF(OR(AG43="",COUNT(L43:P43)&lt;5),"",1)</x:v>
      </x:c>
    </x:row>
    <x:row r="7474" ht="15" customHeight="1">
      <x:c r="A7474" s="206" t="str">
        <x:v>27</x:v>
      </x:c>
      <x:c r="B7474" s="199" t="str">
        <x:v>AG43</x:v>
      </x:c>
      <x:c r="C7474" s="199"/>
      <x:c r="D7474" s="201" t="str">
        <x:v>=IFERROR(K43,"")</x:v>
      </x:c>
    </x:row>
    <x:row r="7475" ht="15" customHeight="1">
      <x:c r="A7475" s="206" t="str">
        <x:v>27</x:v>
      </x:c>
      <x:c r="B7475" s="199" t="str">
        <x:v>B44</x:v>
      </x:c>
      <x:c r="C7475" s="199" t="n">
        <x:v>10</x:v>
      </x:c>
      <x:c r="D7475" s="201"/>
    </x:row>
    <x:row r="7476" ht="15" customHeight="1">
      <x:c r="A7476" s="206" t="str">
        <x:v>27</x:v>
      </x:c>
      <x:c r="B7476" s="199" t="str">
        <x:v>K44</x:v>
      </x:c>
      <x:c r="C7476" s="199"/>
      <x:c r="D7476" s="201" t="str">
        <x:v>=IF(O37="","",O37)</x:v>
      </x:c>
    </x:row>
    <x:row r="7477" ht="15" customHeight="1">
      <x:c r="A7477" s="206" t="str">
        <x:v>27</x:v>
      </x:c>
      <x:c r="B7477" s="199" t="str">
        <x:v>AC44</x:v>
      </x:c>
      <x:c r="C7477" s="199"/>
      <x:c r="D7477" s="201" t="str">
        <x:v>=IF(AG44="","",IF(COUNT(L44:P44)&lt;5,"",L44/5*20+M44/5*25+N44/5*25+O44/5*15+P44/5*15))</x:v>
      </x:c>
    </x:row>
    <x:row r="7478" ht="15" customHeight="1">
      <x:c r="A7478" s="206" t="str">
        <x:v>27</x:v>
      </x:c>
      <x:c r="B7478" s="199" t="str">
        <x:v>AD44</x:v>
      </x:c>
      <x:c r="C7478" s="199"/>
      <x:c r="D7478" s="201" t="str">
        <x:v>=IF(AC44="","",IF(AC44&gt;=90,"Sangat Baik",IF(AC44&gt;=80,"Baik",IF(AC44&gt;=70,"Coaching","Underperform"))))</x:v>
      </x:c>
    </x:row>
    <x:row r="7479" ht="15" customHeight="1">
      <x:c r="A7479" s="206" t="str">
        <x:v>27</x:v>
      </x:c>
      <x:c r="B7479" s="199" t="str">
        <x:v>AE44</x:v>
      </x:c>
      <x:c r="C7479" s="199"/>
      <x:c r="D7479" s="201" t="str">
        <x:v>=IF(AG44="","",IF(OR(AG44="INDAH",AG44="ADDEL",AG44="AMEL",AG44="PENTIL",AG44="JIJANG"),"Admin/CS","Fotografer"))</x:v>
      </x:c>
    </x:row>
    <x:row r="7480" ht="15" customHeight="1">
      <x:c r="A7480" s="206" t="str">
        <x:v>27</x:v>
      </x:c>
      <x:c r="B7480" s="199" t="str">
        <x:v>AF44</x:v>
      </x:c>
      <x:c r="C7480" s="199"/>
      <x:c r="D7480" s="201" t="str">
        <x:v>=IF(OR(AG44="",COUNT(L44:P44)&lt;5),"",1)</x:v>
      </x:c>
    </x:row>
    <x:row r="7481" ht="15" customHeight="1">
      <x:c r="A7481" s="206" t="str">
        <x:v>27</x:v>
      </x:c>
      <x:c r="B7481" s="199" t="str">
        <x:v>AG44</x:v>
      </x:c>
      <x:c r="C7481" s="199"/>
      <x:c r="D7481" s="201" t="str">
        <x:v>=IFERROR(K44,"")</x:v>
      </x:c>
    </x:row>
    <x:row r="7482" ht="15" customHeight="1">
      <x:c r="A7482" s="206" t="str">
        <x:v>27</x:v>
      </x:c>
      <x:c r="B7482" s="199" t="str">
        <x:v>B45</x:v>
      </x:c>
      <x:c r="C7482" s="199" t="n">
        <x:v>11</x:v>
      </x:c>
      <x:c r="D7482" s="201"/>
    </x:row>
    <x:row r="7483" ht="15" customHeight="1">
      <x:c r="A7483" s="206" t="str">
        <x:v>27</x:v>
      </x:c>
      <x:c r="B7483" s="199" t="str">
        <x:v>K45</x:v>
      </x:c>
      <x:c r="C7483" s="199"/>
      <x:c r="D7483" s="201" t="str">
        <x:v>=IF(O38="","",O38)</x:v>
      </x:c>
    </x:row>
    <x:row r="7484" ht="15" customHeight="1">
      <x:c r="A7484" s="206" t="str">
        <x:v>27</x:v>
      </x:c>
      <x:c r="B7484" s="199" t="str">
        <x:v>AC45</x:v>
      </x:c>
      <x:c r="C7484" s="199"/>
      <x:c r="D7484" s="201" t="str">
        <x:v>=IF(AG45="","",IF(COUNT(L45:P45)&lt;5,"",L45/5*20+M45/5*25+N45/5*25+O45/5*15+P45/5*15))</x:v>
      </x:c>
    </x:row>
    <x:row r="7485" ht="15" customHeight="1">
      <x:c r="A7485" s="206" t="str">
        <x:v>27</x:v>
      </x:c>
      <x:c r="B7485" s="199" t="str">
        <x:v>AD45</x:v>
      </x:c>
      <x:c r="C7485" s="199"/>
      <x:c r="D7485" s="201" t="str">
        <x:v>=IF(AC45="","",IF(AC45&gt;=90,"Sangat Baik",IF(AC45&gt;=80,"Baik",IF(AC45&gt;=70,"Coaching","Underperform"))))</x:v>
      </x:c>
    </x:row>
    <x:row r="7486" ht="15" customHeight="1">
      <x:c r="A7486" s="206" t="str">
        <x:v>27</x:v>
      </x:c>
      <x:c r="B7486" s="199" t="str">
        <x:v>AE45</x:v>
      </x:c>
      <x:c r="C7486" s="199"/>
      <x:c r="D7486" s="201" t="str">
        <x:v>=IF(AG45="","",IF(OR(AG45="INDAH",AG45="ADDEL",AG45="AMEL",AG45="PENTIL",AG45="JIJANG"),"Admin/CS","Fotografer"))</x:v>
      </x:c>
    </x:row>
    <x:row r="7487" ht="15" customHeight="1">
      <x:c r="A7487" s="206" t="str">
        <x:v>27</x:v>
      </x:c>
      <x:c r="B7487" s="199" t="str">
        <x:v>AF45</x:v>
      </x:c>
      <x:c r="C7487" s="199"/>
      <x:c r="D7487" s="201" t="str">
        <x:v>=IF(OR(AG45="",COUNT(L45:P45)&lt;5),"",1)</x:v>
      </x:c>
    </x:row>
    <x:row r="7488" ht="15" customHeight="1">
      <x:c r="A7488" s="206" t="str">
        <x:v>27</x:v>
      </x:c>
      <x:c r="B7488" s="199" t="str">
        <x:v>AG45</x:v>
      </x:c>
      <x:c r="C7488" s="199"/>
      <x:c r="D7488" s="201" t="str">
        <x:v>=IFERROR(K45,"")</x:v>
      </x:c>
    </x:row>
    <x:row r="7489" ht="15" customHeight="1">
      <x:c r="A7489" s="206" t="str">
        <x:v>27</x:v>
      </x:c>
      <x:c r="B7489" s="199" t="str">
        <x:v>D46</x:v>
      </x:c>
      <x:c r="C7489" s="199" t="n">
        <x:v>0</x:v>
      </x:c>
      <x:c r="D7489" s="201" t="str">
        <x:v>=SUM(D35:D45)</x:v>
      </x:c>
    </x:row>
    <x:row r="7490" ht="15" customHeight="1">
      <x:c r="A7490" s="206" t="str">
        <x:v>27</x:v>
      </x:c>
      <x:c r="B7490" s="199" t="str">
        <x:v>AC46</x:v>
      </x:c>
      <x:c r="C7490" s="199"/>
      <x:c r="D7490" s="201" t="str">
        <x:v>=IF(AG46="","",IF(COUNT(L46:P46)&lt;5,"",L46/5*20+M46/5*25+N46/5*25+O46/5*15+P46/5*15))</x:v>
      </x:c>
    </x:row>
    <x:row r="7491" ht="15" customHeight="1">
      <x:c r="A7491" s="206" t="str">
        <x:v>27</x:v>
      </x:c>
      <x:c r="B7491" s="199" t="str">
        <x:v>AD46</x:v>
      </x:c>
      <x:c r="C7491" s="199"/>
      <x:c r="D7491" s="201" t="str">
        <x:v>=IF(AC46="","",IF(AC46&gt;=90,"Sangat Baik",IF(AC46&gt;=80,"Baik",IF(AC46&gt;=70,"Coaching","Underperform"))))</x:v>
      </x:c>
    </x:row>
    <x:row r="7492" ht="15" customHeight="1">
      <x:c r="A7492" s="206" t="str">
        <x:v>27</x:v>
      </x:c>
      <x:c r="B7492" s="199" t="str">
        <x:v>AE46</x:v>
      </x:c>
      <x:c r="C7492" s="199"/>
      <x:c r="D7492" s="201" t="str">
        <x:v>=IF(AG46="","",IF(OR(AG46="INDAH",AG46="ADDEL",AG46="AMEL",AG46="PENTIL",AG46="JIJANG"),"Admin/CS","Fotografer"))</x:v>
      </x:c>
    </x:row>
    <x:row r="7493" ht="15" customHeight="1">
      <x:c r="A7493" s="206" t="str">
        <x:v>27</x:v>
      </x:c>
      <x:c r="B7493" s="199" t="str">
        <x:v>AF46</x:v>
      </x:c>
      <x:c r="C7493" s="199"/>
      <x:c r="D7493" s="201" t="str">
        <x:v>=IF(OR(AG46="",COUNT(L46:P46)&lt;5),"",1)</x:v>
      </x:c>
    </x:row>
    <x:row r="7494" ht="15" customHeight="1">
      <x:c r="A7494" s="206" t="str">
        <x:v>27</x:v>
      </x:c>
      <x:c r="B7494" s="199" t="str">
        <x:v>AG46</x:v>
      </x:c>
      <x:c r="C7494" s="199"/>
      <x:c r="D7494" s="201" t="str">
        <x:v>=IFERROR(K46,"")</x:v>
      </x:c>
    </x:row>
    <x:row r="7495" ht="15" customHeight="1">
      <x:c r="A7495" s="206" t="str">
        <x:v>27</x:v>
      </x:c>
      <x:c r="B7495" s="199" t="str">
        <x:v>AC47</x:v>
      </x:c>
      <x:c r="C7495" s="199"/>
      <x:c r="D7495" s="201" t="str">
        <x:v>=IF(AG47="","",IF(COUNT(L47:P47)&lt;5,"",L47/5*20+M47/5*25+N47/5*25+O47/5*15+P47/5*15))</x:v>
      </x:c>
    </x:row>
    <x:row r="7496" ht="15" customHeight="1">
      <x:c r="A7496" s="206" t="str">
        <x:v>27</x:v>
      </x:c>
      <x:c r="B7496" s="199" t="str">
        <x:v>AD47</x:v>
      </x:c>
      <x:c r="C7496" s="199"/>
      <x:c r="D7496" s="201" t="str">
        <x:v>=IF(AC47="","",IF(AC47&gt;=90,"Sangat Baik",IF(AC47&gt;=80,"Baik",IF(AC47&gt;=70,"Coaching","Underperform"))))</x:v>
      </x:c>
    </x:row>
    <x:row r="7497" ht="15" customHeight="1">
      <x:c r="A7497" s="206" t="str">
        <x:v>27</x:v>
      </x:c>
      <x:c r="B7497" s="199" t="str">
        <x:v>AE47</x:v>
      </x:c>
      <x:c r="C7497" s="199"/>
      <x:c r="D7497" s="201" t="str">
        <x:v>=IF(AG47="","",IF(OR(AG47="INDAH",AG47="ADDEL",AG47="AMEL",AG47="PENTIL",AG47="JIJANG"),"Admin/CS","Fotografer"))</x:v>
      </x:c>
    </x:row>
    <x:row r="7498" ht="15" customHeight="1">
      <x:c r="A7498" s="206" t="str">
        <x:v>27</x:v>
      </x:c>
      <x:c r="B7498" s="199" t="str">
        <x:v>AF47</x:v>
      </x:c>
      <x:c r="C7498" s="199"/>
      <x:c r="D7498" s="201" t="str">
        <x:v>=IF(OR(AG47="",COUNT(L47:P47)&lt;5),"",1)</x:v>
      </x:c>
    </x:row>
    <x:row r="7499" ht="15" customHeight="1">
      <x:c r="A7499" s="206" t="str">
        <x:v>27</x:v>
      </x:c>
      <x:c r="B7499" s="199" t="str">
        <x:v>AG47</x:v>
      </x:c>
      <x:c r="C7499" s="199"/>
      <x:c r="D7499" s="201" t="str">
        <x:v>=IFERROR(K47,"")</x:v>
      </x:c>
    </x:row>
    <x:row r="7500" ht="15" customHeight="1">
      <x:c r="A7500" s="206" t="str">
        <x:v>27</x:v>
      </x:c>
      <x:c r="B7500" s="199" t="str">
        <x:v>K48</x:v>
      </x:c>
      <x:c r="C7500" s="199" t="str">
        <x:v>Skala: 1 Sangat Kurang | 2 Kurang | 3 Cukup | 4 Baik | 5 Sangat Baik | Jika Nama kosong, 4 baris pertama otomatis mengikuti urutan Shift</x:v>
      </x:c>
      <x:c r="D7500" s="201"/>
    </x:row>
    <x:row r="7501" ht="15" customHeight="1">
      <x:c r="A7501" s="206" t="str">
        <x:v>27</x:v>
      </x:c>
      <x:c r="B7501" s="199" t="str">
        <x:v>K50</x:v>
      </x:c>
      <x:c r="C7501" s="199" t="str">
        <x:v>ADMIN FOLLOW-UP</x:v>
      </x:c>
      <x:c r="D7501" s="201"/>
    </x:row>
    <x:row r="7502" ht="15" customHeight="1">
      <x:c r="A7502" s="206" t="str">
        <x:v>27</x:v>
      </x:c>
      <x:c r="B7502" s="199" t="str">
        <x:v>K51</x:v>
      </x:c>
      <x:c r="C7502" s="199" t="str">
        <x:v>Admin</x:v>
      </x:c>
      <x:c r="D7502" s="201"/>
    </x:row>
    <x:row r="7503" ht="15" customHeight="1">
      <x:c r="A7503" s="206" t="str">
        <x:v>27</x:v>
      </x:c>
      <x:c r="B7503" s="199" t="str">
        <x:v>L51</x:v>
      </x:c>
      <x:c r="C7503" s="199" t="str">
        <x:v>Saving Contact</x:v>
      </x:c>
      <x:c r="D7503" s="201"/>
    </x:row>
    <x:row r="7504" ht="15" customHeight="1">
      <x:c r="A7504" s="206" t="str">
        <x:v>27</x:v>
      </x:c>
      <x:c r="B7504" s="199" t="str">
        <x:v>M51</x:v>
      </x:c>
      <x:c r="C7504" s="199" t="str">
        <x:v>Reminder</x:v>
      </x:c>
      <x:c r="D7504" s="201"/>
    </x:row>
    <x:row r="7505" ht="15" customHeight="1">
      <x:c r="A7505" s="206" t="str">
        <x:v>27</x:v>
      </x:c>
      <x:c r="B7505" s="199" t="str">
        <x:v>K52</x:v>
      </x:c>
      <x:c r="C7505" s="199"/>
      <x:c r="D7505" s="201" t="str">
        <x:v>=IF(O35="","",O35)</x:v>
      </x:c>
    </x:row>
    <x:row r="7506" ht="15" customHeight="1">
      <x:c r="A7506" s="206" t="str">
        <x:v>27</x:v>
      </x:c>
      <x:c r="B7506" s="199" t="str">
        <x:v>K53</x:v>
      </x:c>
      <x:c r="C7506" s="199"/>
      <x:c r="D7506" s="201" t="str">
        <x:v>=IF(O36="","",O36)</x:v>
      </x:c>
    </x:row>
    <x:row r="7507" ht="15" customHeight="1">
      <x:c r="A7507" s="206" t="str">
        <x:v>27</x:v>
      </x:c>
      <x:c r="B7507" s="199" t="str">
        <x:v>K55</x:v>
      </x:c>
      <x:c r="C7507" s="199" t="str">
        <x:v>TODAY | LEADS &amp; TRANSAKSI</x:v>
      </x:c>
      <x:c r="D7507" s="201"/>
    </x:row>
    <x:row r="7508" ht="15" customHeight="1">
      <x:c r="A7508" s="206" t="str">
        <x:v>27</x:v>
      </x:c>
      <x:c r="B7508" s="199" t="str">
        <x:v>K56</x:v>
      </x:c>
      <x:c r="C7508" s="199" t="str">
        <x:v>Leads</x:v>
      </x:c>
      <x:c r="D7508" s="201"/>
    </x:row>
    <x:row r="7509" ht="15" customHeight="1">
      <x:c r="A7509" s="206" t="str">
        <x:v>27</x:v>
      </x:c>
      <x:c r="B7509" s="199" t="str">
        <x:v>K57</x:v>
      </x:c>
      <x:c r="C7509" s="199" t="str">
        <x:v>Total DP</x:v>
      </x:c>
      <x:c r="D7509" s="201"/>
    </x:row>
    <x:row r="7510" ht="15" customHeight="1">
      <x:c r="A7510" s="206" t="str">
        <x:v>27</x:v>
      </x:c>
      <x:c r="B7510" s="199" t="str">
        <x:v>M57</x:v>
      </x:c>
      <x:c r="C7510" s="199" t="n">
        <x:v>0</x:v>
      </x:c>
      <x:c r="D7510" s="201" t="str">
        <x:v>=COUNTIF($I$4:$I$33,"DP")</x:v>
      </x:c>
    </x:row>
    <x:row r="7511" ht="15" customHeight="1">
      <x:c r="A7511" s="206" t="str">
        <x:v>27</x:v>
      </x:c>
      <x:c r="B7511" s="199" t="str">
        <x:v>K58</x:v>
      </x:c>
      <x:c r="C7511" s="199" t="str">
        <x:v>Sesi Foto</x:v>
      </x:c>
      <x:c r="D7511" s="201"/>
    </x:row>
    <x:row r="7512" ht="15" customHeight="1">
      <x:c r="A7512" s="206" t="str">
        <x:v>27</x:v>
      </x:c>
      <x:c r="B7512" s="199" t="str">
        <x:v>M58</x:v>
      </x:c>
      <x:c r="C7512" s="199" t="n">
        <x:v>0</x:v>
      </x:c>
      <x:c r="D7512" s="201" t="str">
        <x:v>=COUNTIFS($I$4:$I$33,"&lt;&gt;DP",$I$4:$I$33,"&lt;&gt;")</x:v>
      </x:c>
    </x:row>
    <x:row r="7513" ht="15" customHeight="1">
      <x:c r="A7513" s="206" t="str">
        <x:v>27</x:v>
      </x:c>
      <x:c r="B7513" s="199" t="str">
        <x:v>K59</x:v>
      </x:c>
      <x:c r="C7513" s="199" t="str">
        <x:v>Jumlah Transaksi Harian</x:v>
      </x:c>
      <x:c r="D7513" s="201"/>
    </x:row>
    <x:row r="7514" ht="15" customHeight="1">
      <x:c r="A7514" s="206" t="str">
        <x:v>27</x:v>
      </x:c>
      <x:c r="B7514" s="199" t="str">
        <x:v>M59</x:v>
      </x:c>
      <x:c r="C7514" s="199" t="n">
        <x:v>0</x:v>
      </x:c>
      <x:c r="D7514" s="201" t="str">
        <x:v>=M57+M58</x:v>
      </x:c>
    </x:row>
    <x:row r="7515" ht="15" customHeight="1">
      <x:c r="A7515" s="206" t="str">
        <x:v>27</x:v>
      </x:c>
      <x:c r="B7515" s="199" t="str">
        <x:v>K60</x:v>
      </x:c>
      <x:c r="C7515" s="199" t="str">
        <x:v>Conversion Rate</x:v>
      </x:c>
      <x:c r="D7515" s="201"/>
    </x:row>
    <x:row r="7516" ht="15" customHeight="1">
      <x:c r="A7516" s="206" t="str">
        <x:v>27</x:v>
      </x:c>
      <x:c r="B7516" s="199" t="str">
        <x:v>M60</x:v>
      </x:c>
      <x:c r="C7516" s="199"/>
      <x:c r="D7516" s="201" t="str">
        <x:v>=IF(OR(M56="",M56=0),"",M57/M56)</x:v>
      </x:c>
    </x:row>
    <x:row r="7517" ht="15" customHeight="1">
      <x:c r="A7517" s="206" t="str">
        <x:v>28</x:v>
      </x:c>
      <x:c r="B7517" s="199" t="str">
        <x:v>A1</x:v>
      </x:c>
      <x:c r="C7517" s="199" t="n">
        <x:v>2</x:v>
      </x:c>
      <x:c r="D7517" s="201"/>
    </x:row>
    <x:row r="7518" ht="15" customHeight="1">
      <x:c r="A7518" s="206" t="str">
        <x:v>28</x:v>
      </x:c>
      <x:c r="B7518" s="199" t="str">
        <x:v>B2</x:v>
      </x:c>
      <x:c r="C7518" s="199" t="str">
        <x:v>No</x:v>
      </x:c>
      <x:c r="D7518" s="201"/>
    </x:row>
    <x:row r="7519" ht="15" customHeight="1">
      <x:c r="A7519" s="206" t="str">
        <x:v>28</x:v>
      </x:c>
      <x:c r="B7519" s="199" t="str">
        <x:v>C2</x:v>
      </x:c>
      <x:c r="C7519" s="199" t="str">
        <x:v>Nama</x:v>
      </x:c>
      <x:c r="D7519" s="201"/>
    </x:row>
    <x:row r="7520" ht="15" customHeight="1">
      <x:c r="A7520" s="206" t="str">
        <x:v>28</x:v>
      </x:c>
      <x:c r="B7520" s="199" t="str">
        <x:v>D2</x:v>
      </x:c>
      <x:c r="C7520" s="199" t="str">
        <x:v>Paket</x:v>
      </x:c>
      <x:c r="D7520" s="201"/>
    </x:row>
    <x:row r="7521" ht="15" customHeight="1">
      <x:c r="A7521" s="206" t="str">
        <x:v>28</x:v>
      </x:c>
      <x:c r="B7521" s="199" t="str">
        <x:v>E2</x:v>
      </x:c>
      <x:c r="C7521" s="199" t="str">
        <x:v>Q</x:v>
      </x:c>
      <x:c r="D7521" s="201"/>
    </x:row>
    <x:row r="7522" ht="15" customHeight="1">
      <x:c r="A7522" s="206" t="str">
        <x:v>28</x:v>
      </x:c>
      <x:c r="B7522" s="199" t="str">
        <x:v>F2</x:v>
      </x:c>
      <x:c r="C7522" s="199" t="str">
        <x:v>Tanggal Foto</x:v>
      </x:c>
      <x:c r="D7522" s="201"/>
    </x:row>
    <x:row r="7523" ht="15" customHeight="1">
      <x:c r="A7523" s="206" t="str">
        <x:v>28</x:v>
      </x:c>
      <x:c r="B7523" s="199" t="str">
        <x:v>G2</x:v>
      </x:c>
      <x:c r="C7523" s="199" t="str">
        <x:v>Pemasukan</x:v>
      </x:c>
      <x:c r="D7523" s="201"/>
    </x:row>
    <x:row r="7524" ht="15" customHeight="1">
      <x:c r="A7524" s="206" t="str">
        <x:v>28</x:v>
      </x:c>
      <x:c r="B7524" s="199" t="str">
        <x:v>I2</x:v>
      </x:c>
      <x:c r="C7524" s="199" t="str">
        <x:v>Keterangan</x:v>
      </x:c>
      <x:c r="D7524" s="201"/>
    </x:row>
    <x:row r="7525" ht="15" customHeight="1">
      <x:c r="A7525" s="206" t="str">
        <x:v>28</x:v>
      </x:c>
      <x:c r="B7525" s="199" t="str">
        <x:v>L2</x:v>
      </x:c>
      <x:c r="C7525" s="199" t="str">
        <x:v>Admin</x:v>
      </x:c>
      <x:c r="D7525" s="201"/>
    </x:row>
    <x:row r="7526" ht="15" customHeight="1">
      <x:c r="A7526" s="206" t="str">
        <x:v>28</x:v>
      </x:c>
      <x:c r="B7526" s="199" t="str">
        <x:v>M2</x:v>
      </x:c>
      <x:c r="C7526" s="199" t="str">
        <x:v>Fotogarfer</x:v>
      </x:c>
      <x:c r="D7526" s="201"/>
    </x:row>
    <x:row r="7527" ht="15" customHeight="1">
      <x:c r="A7527" s="206" t="str">
        <x:v>28</x:v>
      </x:c>
      <x:c r="B7527" s="199" t="str">
        <x:v>N2</x:v>
      </x:c>
      <x:c r="C7527" s="199" t="str">
        <x:v>Post Prod</x:v>
      </x:c>
      <x:c r="D7527" s="201"/>
    </x:row>
    <x:row r="7528" ht="15" customHeight="1">
      <x:c r="A7528" s="206" t="str">
        <x:v>28</x:v>
      </x:c>
      <x:c r="B7528" s="199" t="str">
        <x:v>G3</x:v>
      </x:c>
      <x:c r="C7528" s="199" t="str">
        <x:v>Cash</x:v>
      </x:c>
      <x:c r="D7528" s="201"/>
    </x:row>
    <x:row r="7529" ht="15" customHeight="1">
      <x:c r="A7529" s="206" t="str">
        <x:v>28</x:v>
      </x:c>
      <x:c r="B7529" s="199" t="str">
        <x:v>H3</x:v>
      </x:c>
      <x:c r="C7529" s="199" t="str">
        <x:v>Transfer</x:v>
      </x:c>
      <x:c r="D7529" s="201"/>
    </x:row>
    <x:row r="7530" ht="15" customHeight="1">
      <x:c r="A7530" s="206" t="str">
        <x:v>28</x:v>
      </x:c>
      <x:c r="B7530" s="199" t="str">
        <x:v>I3</x:v>
      </x:c>
      <x:c r="C7530" s="199" t="str">
        <x:v>Pembayaran</x:v>
      </x:c>
      <x:c r="D7530" s="201"/>
    </x:row>
    <x:row r="7531" ht="15" customHeight="1">
      <x:c r="A7531" s="206" t="str">
        <x:v>28</x:v>
      </x:c>
      <x:c r="B7531" s="199" t="str">
        <x:v>J3</x:v>
      </x:c>
      <x:c r="C7531" s="199" t="str">
        <x:v>All File</x:v>
      </x:c>
      <x:c r="D7531" s="201"/>
    </x:row>
    <x:row r="7532" ht="15" customHeight="1">
      <x:c r="A7532" s="206" t="str">
        <x:v>28</x:v>
      </x:c>
      <x:c r="B7532" s="199" t="str">
        <x:v>K3</x:v>
      </x:c>
      <x:c r="C7532" s="199" t="str">
        <x:v>File Edit </x:v>
      </x:c>
      <x:c r="D7532" s="201"/>
    </x:row>
    <x:row r="7533" ht="15" customHeight="1">
      <x:c r="A7533" s="206" t="str">
        <x:v>28</x:v>
      </x:c>
      <x:c r="B7533" s="199" t="str">
        <x:v>N3</x:v>
      </x:c>
      <x:c r="C7533" s="199" t="str">
        <x:v>Editan/FG</x:v>
      </x:c>
      <x:c r="D7533" s="201"/>
    </x:row>
    <x:row r="7534" ht="15" customHeight="1">
      <x:c r="A7534" s="206" t="str">
        <x:v>28</x:v>
      </x:c>
      <x:c r="B7534" s="199" t="str">
        <x:v>O3</x:v>
      </x:c>
      <x:c r="C7534" s="199" t="str">
        <x:v>Cetakan/Fame</x:v>
      </x:c>
      <x:c r="D7534" s="201"/>
    </x:row>
    <x:row r="7535" ht="15" customHeight="1">
      <x:c r="A7535" s="206" t="str">
        <x:v>28</x:v>
      </x:c>
      <x:c r="B7535" s="199" t="str">
        <x:v>P3</x:v>
      </x:c>
      <x:c r="C7535" s="199" t="str">
        <x:v>Diambil/Date</x:v>
      </x:c>
      <x:c r="D7535" s="201"/>
    </x:row>
    <x:row r="7536" ht="15" customHeight="1">
      <x:c r="A7536" s="206" t="str">
        <x:v>28</x:v>
      </x:c>
      <x:c r="B7536" s="199" t="str">
        <x:v>B4</x:v>
      </x:c>
      <x:c r="C7536" s="199" t="n">
        <x:v>1</x:v>
      </x:c>
      <x:c r="D7536" s="201"/>
    </x:row>
    <x:row r="7537" ht="15" customHeight="1">
      <x:c r="A7537" s="206" t="str">
        <x:v>28</x:v>
      </x:c>
      <x:c r="B7537" s="199" t="str">
        <x:v>B5</x:v>
      </x:c>
      <x:c r="C7537" s="199" t="n">
        <x:v>2</x:v>
      </x:c>
      <x:c r="D7537" s="201"/>
    </x:row>
    <x:row r="7538" ht="15" customHeight="1">
      <x:c r="A7538" s="206" t="str">
        <x:v>28</x:v>
      </x:c>
      <x:c r="B7538" s="199" t="str">
        <x:v>B6</x:v>
      </x:c>
      <x:c r="C7538" s="199" t="n">
        <x:v>3</x:v>
      </x:c>
      <x:c r="D7538" s="201"/>
    </x:row>
    <x:row r="7539" ht="15" customHeight="1">
      <x:c r="A7539" s="206" t="str">
        <x:v>28</x:v>
      </x:c>
      <x:c r="B7539" s="199" t="str">
        <x:v>B7</x:v>
      </x:c>
      <x:c r="C7539" s="199" t="n">
        <x:v>4</x:v>
      </x:c>
      <x:c r="D7539" s="201"/>
    </x:row>
    <x:row r="7540" ht="15" customHeight="1">
      <x:c r="A7540" s="206" t="str">
        <x:v>28</x:v>
      </x:c>
      <x:c r="B7540" s="199" t="str">
        <x:v>B8</x:v>
      </x:c>
      <x:c r="C7540" s="199" t="n">
        <x:v>5</x:v>
      </x:c>
      <x:c r="D7540" s="201"/>
    </x:row>
    <x:row r="7541" ht="15" customHeight="1">
      <x:c r="A7541" s="206" t="str">
        <x:v>28</x:v>
      </x:c>
      <x:c r="B7541" s="199" t="str">
        <x:v>B9</x:v>
      </x:c>
      <x:c r="C7541" s="199" t="n">
        <x:v>6</x:v>
      </x:c>
      <x:c r="D7541" s="201"/>
    </x:row>
    <x:row r="7542" ht="15" customHeight="1">
      <x:c r="A7542" s="206" t="str">
        <x:v>28</x:v>
      </x:c>
      <x:c r="B7542" s="199" t="str">
        <x:v>B10</x:v>
      </x:c>
      <x:c r="C7542" s="199" t="n">
        <x:v>7</x:v>
      </x:c>
      <x:c r="D7542" s="201"/>
    </x:row>
    <x:row r="7543" ht="15" customHeight="1">
      <x:c r="A7543" s="206" t="str">
        <x:v>28</x:v>
      </x:c>
      <x:c r="B7543" s="199" t="str">
        <x:v>B11</x:v>
      </x:c>
      <x:c r="C7543" s="199" t="n">
        <x:v>8</x:v>
      </x:c>
      <x:c r="D7543" s="201"/>
    </x:row>
    <x:row r="7544" ht="15" customHeight="1">
      <x:c r="A7544" s="206" t="str">
        <x:v>28</x:v>
      </x:c>
      <x:c r="B7544" s="199" t="str">
        <x:v>B12</x:v>
      </x:c>
      <x:c r="C7544" s="199" t="n">
        <x:v>9</x:v>
      </x:c>
      <x:c r="D7544" s="201"/>
    </x:row>
    <x:row r="7545" ht="15" customHeight="1">
      <x:c r="A7545" s="206" t="str">
        <x:v>28</x:v>
      </x:c>
      <x:c r="B7545" s="199" t="str">
        <x:v>B13</x:v>
      </x:c>
      <x:c r="C7545" s="199" t="n">
        <x:v>10</x:v>
      </x:c>
      <x:c r="D7545" s="201"/>
    </x:row>
    <x:row r="7546" ht="15" customHeight="1">
      <x:c r="A7546" s="206" t="str">
        <x:v>28</x:v>
      </x:c>
      <x:c r="B7546" s="199" t="str">
        <x:v>B14</x:v>
      </x:c>
      <x:c r="C7546" s="199" t="n">
        <x:v>11</x:v>
      </x:c>
      <x:c r="D7546" s="201"/>
    </x:row>
    <x:row r="7547" ht="15" customHeight="1">
      <x:c r="A7547" s="206" t="str">
        <x:v>28</x:v>
      </x:c>
      <x:c r="B7547" s="199" t="str">
        <x:v>B15</x:v>
      </x:c>
      <x:c r="C7547" s="199" t="n">
        <x:v>12</x:v>
      </x:c>
      <x:c r="D7547" s="201"/>
    </x:row>
    <x:row r="7548" ht="15" customHeight="1">
      <x:c r="A7548" s="206" t="str">
        <x:v>28</x:v>
      </x:c>
      <x:c r="B7548" s="199" t="str">
        <x:v>B16</x:v>
      </x:c>
      <x:c r="C7548" s="199" t="n">
        <x:v>13</x:v>
      </x:c>
      <x:c r="D7548" s="201"/>
    </x:row>
    <x:row r="7549" ht="15" customHeight="1">
      <x:c r="A7549" s="207" t="str">
        <x:v>28</x:v>
      </x:c>
      <x:c r="B7549" s="203" t="str">
        <x:v>B17</x:v>
      </x:c>
      <x:c r="C7549" s="203" t="n">
        <x:v>14</x:v>
      </x:c>
      <x:c r="D7549" s="205"/>
    </x:row>
    <x:row r="7550">
      <x:c r="A7550" t="str">
        <x:v>28</x:v>
      </x:c>
      <x:c r="B7550" t="str">
        <x:v>B18</x:v>
      </x:c>
      <x:c r="C7550" t="n">
        <x:v>15</x:v>
      </x:c>
      <x:c r="D7550"/>
    </x:row>
    <x:row r="7551">
      <x:c r="A7551" t="str">
        <x:v>28</x:v>
      </x:c>
      <x:c r="B7551" t="str">
        <x:v>B19</x:v>
      </x:c>
      <x:c r="C7551" t="n">
        <x:v>16</x:v>
      </x:c>
      <x:c r="D7551"/>
    </x:row>
    <x:row r="7552">
      <x:c r="A7552" t="str">
        <x:v>28</x:v>
      </x:c>
      <x:c r="B7552" t="str">
        <x:v>B20</x:v>
      </x:c>
      <x:c r="C7552" t="n">
        <x:v>17</x:v>
      </x:c>
      <x:c r="D7552"/>
    </x:row>
    <x:row r="7553">
      <x:c r="A7553" t="str">
        <x:v>28</x:v>
      </x:c>
      <x:c r="B7553" t="str">
        <x:v>B21</x:v>
      </x:c>
      <x:c r="C7553" t="n">
        <x:v>18</x:v>
      </x:c>
      <x:c r="D7553"/>
    </x:row>
    <x:row r="7554">
      <x:c r="A7554" t="str">
        <x:v>28</x:v>
      </x:c>
      <x:c r="B7554" t="str">
        <x:v>B22</x:v>
      </x:c>
      <x:c r="C7554" t="n">
        <x:v>19</x:v>
      </x:c>
      <x:c r="D7554"/>
    </x:row>
    <x:row r="7555">
      <x:c r="A7555" t="str">
        <x:v>28</x:v>
      </x:c>
      <x:c r="B7555" t="str">
        <x:v>B23</x:v>
      </x:c>
      <x:c r="C7555" t="n">
        <x:v>20</x:v>
      </x:c>
      <x:c r="D7555"/>
    </x:row>
    <x:row r="7556">
      <x:c r="A7556" t="str">
        <x:v>28</x:v>
      </x:c>
      <x:c r="B7556" t="str">
        <x:v>B24</x:v>
      </x:c>
      <x:c r="C7556" t="n">
        <x:v>21</x:v>
      </x:c>
      <x:c r="D7556"/>
    </x:row>
    <x:row r="7557">
      <x:c r="A7557" t="str">
        <x:v>28</x:v>
      </x:c>
      <x:c r="B7557" t="str">
        <x:v>B25</x:v>
      </x:c>
      <x:c r="C7557" t="n">
        <x:v>22</x:v>
      </x:c>
      <x:c r="D7557"/>
    </x:row>
    <x:row r="7558">
      <x:c r="A7558" t="str">
        <x:v>28</x:v>
      </x:c>
      <x:c r="B7558" t="str">
        <x:v>G26</x:v>
      </x:c>
      <x:c r="C7558" t="n">
        <x:v>0</x:v>
      </x:c>
      <x:c r="D7558" t="str">
        <x:v>=SUM(G4:G25)</x:v>
      </x:c>
    </x:row>
    <x:row r="7559">
      <x:c r="A7559" t="str">
        <x:v>28</x:v>
      </x:c>
      <x:c r="B7559" t="str">
        <x:v>H26</x:v>
      </x:c>
      <x:c r="C7559" t="n">
        <x:v>0</x:v>
      </x:c>
      <x:c r="D7559" t="str">
        <x:v>=SUM(H4:H25)</x:v>
      </x:c>
    </x:row>
    <x:row r="7560">
      <x:c r="A7560" t="str">
        <x:v>28</x:v>
      </x:c>
      <x:c r="B7560" t="str">
        <x:v>B29</x:v>
      </x:c>
      <x:c r="C7560" t="str">
        <x:v>No</x:v>
      </x:c>
      <x:c r="D7560"/>
    </x:row>
    <x:row r="7561">
      <x:c r="A7561" t="str">
        <x:v>28</x:v>
      </x:c>
      <x:c r="B7561" t="str">
        <x:v>C29</x:v>
      </x:c>
      <x:c r="C7561" t="str">
        <x:v>Keterangan</x:v>
      </x:c>
      <x:c r="D7561"/>
    </x:row>
    <x:row r="7562">
      <x:c r="A7562" t="str">
        <x:v>28</x:v>
      </x:c>
      <x:c r="B7562" t="str">
        <x:v>D29</x:v>
      </x:c>
      <x:c r="C7562" t="str">
        <x:v>Nominal</x:v>
      </x:c>
      <x:c r="D7562"/>
    </x:row>
    <x:row r="7563">
      <x:c r="A7563" t="str">
        <x:v>28</x:v>
      </x:c>
      <x:c r="B7563" t="str">
        <x:v>N29</x:v>
      </x:c>
      <x:c r="C7563" t="str">
        <x:v>Shift</x:v>
      </x:c>
      <x:c r="D7563"/>
    </x:row>
    <x:row r="7564">
      <x:c r="A7564" t="str">
        <x:v>28</x:v>
      </x:c>
      <x:c r="B7564" t="str">
        <x:v>O29</x:v>
      </x:c>
      <x:c r="C7564" t="str">
        <x:v>Nama</x:v>
      </x:c>
      <x:c r="D7564"/>
    </x:row>
    <x:row r="7565">
      <x:c r="A7565" t="str">
        <x:v>28</x:v>
      </x:c>
      <x:c r="B7565" t="str">
        <x:v>B30</x:v>
      </x:c>
      <x:c r="C7565" t="n">
        <x:v>1</x:v>
      </x:c>
      <x:c r="D7565"/>
    </x:row>
    <x:row r="7566">
      <x:c r="A7566" t="str">
        <x:v>28</x:v>
      </x:c>
      <x:c r="B7566" t="str">
        <x:v>C30</x:v>
      </x:c>
      <x:c r="C7566" t="str">
        <x:v>Pendapatan Tunai</x:v>
      </x:c>
      <x:c r="D7566"/>
    </x:row>
    <x:row r="7567">
      <x:c r="A7567" t="str">
        <x:v>28</x:v>
      </x:c>
      <x:c r="B7567" t="str">
        <x:v>D30</x:v>
      </x:c>
      <x:c r="C7567" t="n">
        <x:v>0</x:v>
      </x:c>
      <x:c r="D7567" t="str">
        <x:v>=SUM(G26)</x:v>
      </x:c>
    </x:row>
    <x:row r="7568">
      <x:c r="A7568" t="str">
        <x:v>28</x:v>
      </x:c>
      <x:c r="B7568" t="str">
        <x:v>N30</x:v>
      </x:c>
      <x:c r="C7568" t="str">
        <x:v>Admin 1</x:v>
      </x:c>
      <x:c r="D7568"/>
    </x:row>
    <x:row r="7569">
      <x:c r="A7569" t="str">
        <x:v>28</x:v>
      </x:c>
      <x:c r="B7569" t="str">
        <x:v>B31</x:v>
      </x:c>
      <x:c r="C7569" t="n">
        <x:v>2</x:v>
      </x:c>
      <x:c r="D7569"/>
    </x:row>
    <x:row r="7570">
      <x:c r="A7570" t="str">
        <x:v>28</x:v>
      </x:c>
      <x:c r="B7570" t="str">
        <x:v>N31</x:v>
      </x:c>
      <x:c r="C7570" t="str">
        <x:v>Admin 2</x:v>
      </x:c>
      <x:c r="D7570"/>
    </x:row>
    <x:row r="7571">
      <x:c r="A7571" t="str">
        <x:v>28</x:v>
      </x:c>
      <x:c r="B7571" t="str">
        <x:v>B32</x:v>
      </x:c>
      <x:c r="C7571" t="n">
        <x:v>3</x:v>
      </x:c>
      <x:c r="D7571"/>
    </x:row>
    <x:row r="7572">
      <x:c r="A7572" t="str">
        <x:v>28</x:v>
      </x:c>
      <x:c r="B7572" t="str">
        <x:v>N32</x:v>
      </x:c>
      <x:c r="C7572" t="str">
        <x:v>Fotografer 1</x:v>
      </x:c>
      <x:c r="D7572"/>
    </x:row>
    <x:row r="7573">
      <x:c r="A7573" t="str">
        <x:v>28</x:v>
      </x:c>
      <x:c r="B7573" t="str">
        <x:v>B33</x:v>
      </x:c>
      <x:c r="C7573" t="n">
        <x:v>4</x:v>
      </x:c>
      <x:c r="D7573"/>
    </x:row>
    <x:row r="7574">
      <x:c r="A7574" s="199" t="str">
        <x:v>28</x:v>
      </x:c>
      <x:c r="B7574" s="199" t="str">
        <x:v>N33</x:v>
      </x:c>
      <x:c r="C7574" s="199" t="str">
        <x:v>Fotografer 2</x:v>
      </x:c>
      <x:c r="D7574" s="199"/>
    </x:row>
    <x:row r="7575">
      <x:c r="A7575" s="199" t="str">
        <x:v>28</x:v>
      </x:c>
      <x:c r="B7575" s="199" t="str">
        <x:v>B34</x:v>
      </x:c>
      <x:c r="C7575" s="199" t="n">
        <x:v>5</x:v>
      </x:c>
      <x:c r="D7575" s="199"/>
    </x:row>
    <x:row r="7576">
      <x:c r="A7576" s="199" t="str">
        <x:v>28</x:v>
      </x:c>
      <x:c r="B7576" s="199" t="str">
        <x:v>B35</x:v>
      </x:c>
      <x:c r="C7576" s="199" t="n">
        <x:v>6</x:v>
      </x:c>
      <x:c r="D7576" s="199"/>
    </x:row>
    <x:row r="7577">
      <x:c r="A7577" s="199" t="str">
        <x:v>28</x:v>
      </x:c>
      <x:c r="B7577" s="199" t="str">
        <x:v>K35</x:v>
      </x:c>
      <x:c r="C7577" s="199" t="str">
        <x:v>KPI HARIAN | SKALA 1-5</x:v>
      </x:c>
      <x:c r="D7577" s="199"/>
    </x:row>
    <x:row r="7578">
      <x:c r="A7578" s="199" t="str">
        <x:v>28</x:v>
      </x:c>
      <x:c r="B7578" s="199" t="str">
        <x:v>B36</x:v>
      </x:c>
      <x:c r="C7578" s="199" t="n">
        <x:v>7</x:v>
      </x:c>
      <x:c r="D7578" s="199"/>
    </x:row>
    <x:row r="7579">
      <x:c r="A7579" s="199" t="str">
        <x:v>28</x:v>
      </x:c>
      <x:c r="B7579" s="199" t="str">
        <x:v>K36</x:v>
      </x:c>
      <x:c r="C7579" s="199" t="str">
        <x:v>Nama</x:v>
      </x:c>
      <x:c r="D7579" s="199"/>
    </x:row>
    <x:row r="7580">
      <x:c r="A7580" s="199" t="str">
        <x:v>28</x:v>
      </x:c>
      <x:c r="B7580" s="199" t="str">
        <x:v>L36</x:v>
      </x:c>
      <x:c r="C7580" s="199" t="str">
        <x:v>Disiplin</x:v>
      </x:c>
      <x:c r="D7580" s="199"/>
    </x:row>
    <x:row r="7581">
      <x:c r="A7581" s="199" t="str">
        <x:v>28</x:v>
      </x:c>
      <x:c r="B7581" s="199" t="str">
        <x:v>M36</x:v>
      </x:c>
      <x:c r="C7581" s="199" t="str">
        <x:v>Akurasi</x:v>
      </x:c>
      <x:c r="D7581" s="199"/>
    </x:row>
    <x:row r="7582">
      <x:c r="A7582" s="199" t="str">
        <x:v>28</x:v>
      </x:c>
      <x:c r="B7582" s="199" t="str">
        <x:v>N36</x:v>
      </x:c>
      <x:c r="C7582" s="199" t="str">
        <x:v>SOP</x:v>
      </x:c>
      <x:c r="D7582" s="199"/>
    </x:row>
    <x:row r="7583">
      <x:c r="A7583" s="199" t="str">
        <x:v>28</x:v>
      </x:c>
      <x:c r="B7583" s="199" t="str">
        <x:v>O36</x:v>
      </x:c>
      <x:c r="C7583" s="199" t="str">
        <x:v>Client</x:v>
      </x:c>
      <x:c r="D7583" s="199"/>
    </x:row>
    <x:row r="7584">
      <x:c r="A7584" s="199" t="str">
        <x:v>28</x:v>
      </x:c>
      <x:c r="B7584" s="199" t="str">
        <x:v>P36</x:v>
      </x:c>
      <x:c r="C7584" s="199" t="str">
        <x:v>Produktivitas</x:v>
      </x:c>
      <x:c r="D7584" s="199"/>
    </x:row>
    <x:row r="7585">
      <x:c r="A7585" s="199" t="str">
        <x:v>28</x:v>
      </x:c>
      <x:c r="B7585" s="199" t="str">
        <x:v>AC36</x:v>
      </x:c>
      <x:c r="C7585" s="199" t="str">
        <x:v>KPI Score Helper</x:v>
      </x:c>
      <x:c r="D7585" s="199"/>
    </x:row>
    <x:row r="7586">
      <x:c r="A7586" s="199" t="str">
        <x:v>28</x:v>
      </x:c>
      <x:c r="B7586" s="199" t="str">
        <x:v>AD36</x:v>
      </x:c>
      <x:c r="C7586" s="199" t="str">
        <x:v>Status Helper</x:v>
      </x:c>
      <x:c r="D7586" s="199"/>
    </x:row>
    <x:row r="7587">
      <x:c r="A7587" s="199" t="str">
        <x:v>28</x:v>
      </x:c>
      <x:c r="B7587" s="199" t="str">
        <x:v>AE36</x:v>
      </x:c>
      <x:c r="C7587" s="199" t="str">
        <x:v>Role Helper</x:v>
      </x:c>
      <x:c r="D7587" s="199"/>
    </x:row>
    <x:row r="7588">
      <x:c r="A7588" s="199" t="str">
        <x:v>28</x:v>
      </x:c>
      <x:c r="B7588" s="199" t="str">
        <x:v>AF36</x:v>
      </x:c>
      <x:c r="C7588" s="199" t="str">
        <x:v>Evaluated Flag</x:v>
      </x:c>
      <x:c r="D7588" s="199"/>
    </x:row>
    <x:row r="7589">
      <x:c r="A7589" s="199" t="str">
        <x:v>28</x:v>
      </x:c>
      <x:c r="B7589" s="199" t="str">
        <x:v>AG36</x:v>
      </x:c>
      <x:c r="C7589" s="199" t="str">
        <x:v>Effective Name</x:v>
      </x:c>
      <x:c r="D7589" s="199"/>
    </x:row>
    <x:row r="7590">
      <x:c r="A7590" s="199" t="str">
        <x:v>28</x:v>
      </x:c>
      <x:c r="B7590" s="199" t="str">
        <x:v>B37</x:v>
      </x:c>
      <x:c r="C7590" s="199" t="n">
        <x:v>8</x:v>
      </x:c>
      <x:c r="D7590" s="199"/>
    </x:row>
    <x:row r="7591">
      <x:c r="A7591" s="199" t="str">
        <x:v>28</x:v>
      </x:c>
      <x:c r="B7591" s="199" t="str">
        <x:v>K37</x:v>
      </x:c>
      <x:c r="C7591" s="199"/>
      <x:c r="D7591" s="199" t="str">
        <x:v>=IF(O30="","",O30)</x:v>
      </x:c>
    </x:row>
    <x:row r="7592">
      <x:c r="A7592" s="199" t="str">
        <x:v>28</x:v>
      </x:c>
      <x:c r="B7592" s="199" t="str">
        <x:v>AC37</x:v>
      </x:c>
      <x:c r="C7592" s="199"/>
      <x:c r="D7592" s="199" t="str">
        <x:v>=IF(AG37="","",IF(COUNT(L37:P37)&lt;5,"",L37/5*20+M37/5*25+N37/5*25+O37/5*15+P37/5*15))</x:v>
      </x:c>
    </x:row>
    <x:row r="7593">
      <x:c r="A7593" s="199" t="str">
        <x:v>28</x:v>
      </x:c>
      <x:c r="B7593" s="199" t="str">
        <x:v>AD37</x:v>
      </x:c>
      <x:c r="C7593" s="199"/>
      <x:c r="D7593" s="199" t="str">
        <x:v>=IF(AC37="","",IF(AC37&gt;=90,"Sangat Baik",IF(AC37&gt;=80,"Baik",IF(AC37&gt;=70,"Coaching","Underperform"))))</x:v>
      </x:c>
    </x:row>
    <x:row r="7594">
      <x:c r="A7594" s="199" t="str">
        <x:v>28</x:v>
      </x:c>
      <x:c r="B7594" s="199" t="str">
        <x:v>AE37</x:v>
      </x:c>
      <x:c r="C7594" s="199"/>
      <x:c r="D7594" s="199" t="str">
        <x:v>=IF(AG37="","",IF(OR(AG37="INDAH",AG37="ADDEL",AG37="AMEL",AG37="PENTIL",AG37="JIJANG"),"Admin/CS","Fotografer"))</x:v>
      </x:c>
    </x:row>
    <x:row r="7595">
      <x:c r="A7595" s="199" t="str">
        <x:v>28</x:v>
      </x:c>
      <x:c r="B7595" s="199" t="str">
        <x:v>AF37</x:v>
      </x:c>
      <x:c r="C7595" s="199"/>
      <x:c r="D7595" s="199" t="str">
        <x:v>=IF(OR(AG37="",COUNT(L37:P37)&lt;5),"",1)</x:v>
      </x:c>
    </x:row>
    <x:row r="7596">
      <x:c r="A7596" s="199" t="str">
        <x:v>28</x:v>
      </x:c>
      <x:c r="B7596" s="199" t="str">
        <x:v>AG37</x:v>
      </x:c>
      <x:c r="C7596" s="199"/>
      <x:c r="D7596" s="199" t="str">
        <x:v>=IFERROR(K37,"")</x:v>
      </x:c>
    </x:row>
    <x:row r="7597">
      <x:c r="A7597" s="199" t="str">
        <x:v>28</x:v>
      </x:c>
      <x:c r="B7597" s="199" t="str">
        <x:v>B38</x:v>
      </x:c>
      <x:c r="C7597" s="199" t="n">
        <x:v>9</x:v>
      </x:c>
      <x:c r="D7597" s="199"/>
    </x:row>
    <x:row r="7598">
      <x:c r="A7598" s="199" t="str">
        <x:v>28</x:v>
      </x:c>
      <x:c r="B7598" s="199" t="str">
        <x:v>K38</x:v>
      </x:c>
      <x:c r="C7598" s="199"/>
      <x:c r="D7598" s="199" t="str">
        <x:v>=IF(O31="","",O31)</x:v>
      </x:c>
    </x:row>
    <x:row r="7599">
      <x:c r="A7599" s="199" t="str">
        <x:v>28</x:v>
      </x:c>
      <x:c r="B7599" s="199" t="str">
        <x:v>AC38</x:v>
      </x:c>
      <x:c r="C7599" s="199"/>
      <x:c r="D7599" s="199" t="str">
        <x:v>=IF(AG38="","",IF(COUNT(L38:P38)&lt;5,"",L38/5*20+M38/5*25+N38/5*25+O38/5*15+P38/5*15))</x:v>
      </x:c>
    </x:row>
    <x:row r="7600">
      <x:c r="A7600" s="199" t="str">
        <x:v>28</x:v>
      </x:c>
      <x:c r="B7600" s="199" t="str">
        <x:v>AD38</x:v>
      </x:c>
      <x:c r="C7600" s="199"/>
      <x:c r="D7600" s="199" t="str">
        <x:v>=IF(AC38="","",IF(AC38&gt;=90,"Sangat Baik",IF(AC38&gt;=80,"Baik",IF(AC38&gt;=70,"Coaching","Underperform"))))</x:v>
      </x:c>
    </x:row>
    <x:row r="7601">
      <x:c r="A7601" s="199" t="str">
        <x:v>28</x:v>
      </x:c>
      <x:c r="B7601" s="199" t="str">
        <x:v>AE38</x:v>
      </x:c>
      <x:c r="C7601" s="199"/>
      <x:c r="D7601" s="199" t="str">
        <x:v>=IF(AG38="","",IF(OR(AG38="INDAH",AG38="ADDEL",AG38="AMEL",AG38="PENTIL",AG38="JIJANG"),"Admin/CS","Fotografer"))</x:v>
      </x:c>
    </x:row>
    <x:row r="7602">
      <x:c r="A7602" s="199" t="str">
        <x:v>28</x:v>
      </x:c>
      <x:c r="B7602" s="199" t="str">
        <x:v>AF38</x:v>
      </x:c>
      <x:c r="C7602" s="199"/>
      <x:c r="D7602" s="199" t="str">
        <x:v>=IF(OR(AG38="",COUNT(L38:P38)&lt;5),"",1)</x:v>
      </x:c>
    </x:row>
    <x:row r="7603">
      <x:c r="A7603" s="199" t="str">
        <x:v>28</x:v>
      </x:c>
      <x:c r="B7603" s="199" t="str">
        <x:v>AG38</x:v>
      </x:c>
      <x:c r="C7603" s="199"/>
      <x:c r="D7603" s="199" t="str">
        <x:v>=IFERROR(K38,"")</x:v>
      </x:c>
    </x:row>
    <x:row r="7604">
      <x:c r="A7604" s="199" t="str">
        <x:v>28</x:v>
      </x:c>
      <x:c r="B7604" s="199" t="str">
        <x:v>B39</x:v>
      </x:c>
      <x:c r="C7604" s="199" t="n">
        <x:v>10</x:v>
      </x:c>
      <x:c r="D7604" s="199"/>
    </x:row>
    <x:row r="7605">
      <x:c r="A7605" s="199" t="str">
        <x:v>28</x:v>
      </x:c>
      <x:c r="B7605" s="199" t="str">
        <x:v>K39</x:v>
      </x:c>
      <x:c r="C7605" s="199"/>
      <x:c r="D7605" s="199" t="str">
        <x:v>=IF(O32="","",O32)</x:v>
      </x:c>
    </x:row>
    <x:row r="7606">
      <x:c r="A7606" s="199" t="str">
        <x:v>28</x:v>
      </x:c>
      <x:c r="B7606" s="199" t="str">
        <x:v>AC39</x:v>
      </x:c>
      <x:c r="C7606" s="199"/>
      <x:c r="D7606" s="199" t="str">
        <x:v>=IF(AG39="","",IF(COUNT(L39:P39)&lt;5,"",L39/5*20+M39/5*25+N39/5*25+O39/5*15+P39/5*15))</x:v>
      </x:c>
    </x:row>
    <x:row r="7607">
      <x:c r="A7607" s="199" t="str">
        <x:v>28</x:v>
      </x:c>
      <x:c r="B7607" s="199" t="str">
        <x:v>AD39</x:v>
      </x:c>
      <x:c r="C7607" s="199"/>
      <x:c r="D7607" s="199" t="str">
        <x:v>=IF(AC39="","",IF(AC39&gt;=90,"Sangat Baik",IF(AC39&gt;=80,"Baik",IF(AC39&gt;=70,"Coaching","Underperform"))))</x:v>
      </x:c>
    </x:row>
    <x:row r="7608">
      <x:c r="A7608" s="199" t="str">
        <x:v>28</x:v>
      </x:c>
      <x:c r="B7608" s="199" t="str">
        <x:v>AE39</x:v>
      </x:c>
      <x:c r="C7608" s="199"/>
      <x:c r="D7608" s="199" t="str">
        <x:v>=IF(AG39="","",IF(OR(AG39="INDAH",AG39="ADDEL",AG39="AMEL",AG39="PENTIL",AG39="JIJANG"),"Admin/CS","Fotografer"))</x:v>
      </x:c>
    </x:row>
    <x:row r="7609">
      <x:c r="A7609" s="199" t="str">
        <x:v>28</x:v>
      </x:c>
      <x:c r="B7609" s="199" t="str">
        <x:v>AF39</x:v>
      </x:c>
      <x:c r="C7609" s="199"/>
      <x:c r="D7609" s="199" t="str">
        <x:v>=IF(OR(AG39="",COUNT(L39:P39)&lt;5),"",1)</x:v>
      </x:c>
    </x:row>
    <x:row r="7610">
      <x:c r="A7610" s="199" t="str">
        <x:v>28</x:v>
      </x:c>
      <x:c r="B7610" s="199" t="str">
        <x:v>AG39</x:v>
      </x:c>
      <x:c r="C7610" s="199"/>
      <x:c r="D7610" s="199" t="str">
        <x:v>=IFERROR(K39,"")</x:v>
      </x:c>
    </x:row>
    <x:row r="7611">
      <x:c r="A7611" s="199" t="str">
        <x:v>28</x:v>
      </x:c>
      <x:c r="B7611" s="199" t="str">
        <x:v>B40</x:v>
      </x:c>
      <x:c r="C7611" s="199" t="n">
        <x:v>11</x:v>
      </x:c>
      <x:c r="D7611" s="199"/>
    </x:row>
    <x:row r="7612">
      <x:c r="A7612" s="199" t="str">
        <x:v>28</x:v>
      </x:c>
      <x:c r="B7612" s="199" t="str">
        <x:v>K40</x:v>
      </x:c>
      <x:c r="C7612" s="199"/>
      <x:c r="D7612" s="199" t="str">
        <x:v>=IF(O33="","",O33)</x:v>
      </x:c>
    </x:row>
    <x:row r="7613">
      <x:c r="A7613" s="199" t="str">
        <x:v>28</x:v>
      </x:c>
      <x:c r="B7613" s="199" t="str">
        <x:v>AC40</x:v>
      </x:c>
      <x:c r="C7613" s="199"/>
      <x:c r="D7613" s="199" t="str">
        <x:v>=IF(AG40="","",IF(COUNT(L40:P40)&lt;5,"",L40/5*20+M40/5*25+N40/5*25+O40/5*15+P40/5*15))</x:v>
      </x:c>
    </x:row>
    <x:row r="7614">
      <x:c r="A7614" s="199" t="str">
        <x:v>28</x:v>
      </x:c>
      <x:c r="B7614" s="199" t="str">
        <x:v>AD40</x:v>
      </x:c>
      <x:c r="C7614" s="199"/>
      <x:c r="D7614" s="199" t="str">
        <x:v>=IF(AC40="","",IF(AC40&gt;=90,"Sangat Baik",IF(AC40&gt;=80,"Baik",IF(AC40&gt;=70,"Coaching","Underperform"))))</x:v>
      </x:c>
    </x:row>
    <x:row r="7615">
      <x:c r="A7615" s="199" t="str">
        <x:v>28</x:v>
      </x:c>
      <x:c r="B7615" s="199" t="str">
        <x:v>AE40</x:v>
      </x:c>
      <x:c r="C7615" s="199"/>
      <x:c r="D7615" s="199" t="str">
        <x:v>=IF(AG40="","",IF(OR(AG40="INDAH",AG40="ADDEL",AG40="AMEL",AG40="PENTIL",AG40="JIJANG"),"Admin/CS","Fotografer"))</x:v>
      </x:c>
    </x:row>
    <x:row r="7616">
      <x:c r="A7616" s="199" t="str">
        <x:v>28</x:v>
      </x:c>
      <x:c r="B7616" s="199" t="str">
        <x:v>AF40</x:v>
      </x:c>
      <x:c r="C7616" s="199"/>
      <x:c r="D7616" s="199" t="str">
        <x:v>=IF(OR(AG40="",COUNT(L40:P40)&lt;5),"",1)</x:v>
      </x:c>
    </x:row>
    <x:row r="7617">
      <x:c r="A7617" s="199" t="str">
        <x:v>28</x:v>
      </x:c>
      <x:c r="B7617" s="199" t="str">
        <x:v>AG40</x:v>
      </x:c>
      <x:c r="C7617" s="199"/>
      <x:c r="D7617" s="199" t="str">
        <x:v>=IFERROR(K40,"")</x:v>
      </x:c>
    </x:row>
    <x:row r="7618">
      <x:c r="A7618" s="199" t="str">
        <x:v>28</x:v>
      </x:c>
      <x:c r="B7618" s="199" t="str">
        <x:v>D41</x:v>
      </x:c>
      <x:c r="C7618" s="199" t="n">
        <x:v>0</x:v>
      </x:c>
      <x:c r="D7618" s="199" t="str">
        <x:v>=SUM(D30:D40)</x:v>
      </x:c>
    </x:row>
    <x:row r="7619">
      <x:c r="A7619" s="199" t="str">
        <x:v>28</x:v>
      </x:c>
      <x:c r="B7619" s="199" t="str">
        <x:v>AC41</x:v>
      </x:c>
      <x:c r="C7619" s="199"/>
      <x:c r="D7619" s="199" t="str">
        <x:v>=IF(AG41="","",IF(COUNT(L41:P41)&lt;5,"",L41/5*20+M41/5*25+N41/5*25+O41/5*15+P41/5*15))</x:v>
      </x:c>
    </x:row>
    <x:row r="7620">
      <x:c r="A7620" s="199" t="str">
        <x:v>28</x:v>
      </x:c>
      <x:c r="B7620" s="199" t="str">
        <x:v>AD41</x:v>
      </x:c>
      <x:c r="C7620" s="199"/>
      <x:c r="D7620" s="199" t="str">
        <x:v>=IF(AC41="","",IF(AC41&gt;=90,"Sangat Baik",IF(AC41&gt;=80,"Baik",IF(AC41&gt;=70,"Coaching","Underperform"))))</x:v>
      </x:c>
    </x:row>
    <x:row r="7621">
      <x:c r="A7621" s="199" t="str">
        <x:v>28</x:v>
      </x:c>
      <x:c r="B7621" s="199" t="str">
        <x:v>AE41</x:v>
      </x:c>
      <x:c r="C7621" s="199"/>
      <x:c r="D7621" s="199" t="str">
        <x:v>=IF(AG41="","",IF(OR(AG41="INDAH",AG41="ADDEL",AG41="AMEL",AG41="PENTIL",AG41="JIJANG"),"Admin/CS","Fotografer"))</x:v>
      </x:c>
    </x:row>
    <x:row r="7622">
      <x:c r="A7622" s="199" t="str">
        <x:v>28</x:v>
      </x:c>
      <x:c r="B7622" s="199" t="str">
        <x:v>AF41</x:v>
      </x:c>
      <x:c r="C7622" s="199"/>
      <x:c r="D7622" s="199" t="str">
        <x:v>=IF(OR(AG41="",COUNT(L41:P41)&lt;5),"",1)</x:v>
      </x:c>
    </x:row>
    <x:row r="7623">
      <x:c r="A7623" s="199" t="str">
        <x:v>28</x:v>
      </x:c>
      <x:c r="B7623" s="199" t="str">
        <x:v>AG41</x:v>
      </x:c>
      <x:c r="C7623" s="199"/>
      <x:c r="D7623" s="199" t="str">
        <x:v>=IFERROR(K41,"")</x:v>
      </x:c>
    </x:row>
    <x:row r="7624">
      <x:c r="A7624" s="199" t="str">
        <x:v>28</x:v>
      </x:c>
      <x:c r="B7624" s="199" t="str">
        <x:v>AC42</x:v>
      </x:c>
      <x:c r="C7624" s="199"/>
      <x:c r="D7624" s="199" t="str">
        <x:v>=IF(AG42="","",IF(COUNT(L42:P42)&lt;5,"",L42/5*20+M42/5*25+N42/5*25+O42/5*15+P42/5*15))</x:v>
      </x:c>
    </x:row>
    <x:row r="7625">
      <x:c r="A7625" s="199" t="str">
        <x:v>28</x:v>
      </x:c>
      <x:c r="B7625" s="199" t="str">
        <x:v>AD42</x:v>
      </x:c>
      <x:c r="C7625" s="199"/>
      <x:c r="D7625" s="199" t="str">
        <x:v>=IF(AC42="","",IF(AC42&gt;=90,"Sangat Baik",IF(AC42&gt;=80,"Baik",IF(AC42&gt;=70,"Coaching","Underperform"))))</x:v>
      </x:c>
    </x:row>
    <x:row r="7626">
      <x:c r="A7626" s="199" t="str">
        <x:v>28</x:v>
      </x:c>
      <x:c r="B7626" s="199" t="str">
        <x:v>AE42</x:v>
      </x:c>
      <x:c r="C7626" s="199"/>
      <x:c r="D7626" s="199" t="str">
        <x:v>=IF(AG42="","",IF(OR(AG42="INDAH",AG42="ADDEL",AG42="AMEL",AG42="PENTIL",AG42="JIJANG"),"Admin/CS","Fotografer"))</x:v>
      </x:c>
    </x:row>
    <x:row r="7627">
      <x:c r="A7627" s="199" t="str">
        <x:v>28</x:v>
      </x:c>
      <x:c r="B7627" s="199" t="str">
        <x:v>AF42</x:v>
      </x:c>
      <x:c r="C7627" s="199"/>
      <x:c r="D7627" s="199" t="str">
        <x:v>=IF(OR(AG42="",COUNT(L42:P42)&lt;5),"",1)</x:v>
      </x:c>
    </x:row>
    <x:row r="7628">
      <x:c r="A7628" s="199" t="str">
        <x:v>28</x:v>
      </x:c>
      <x:c r="B7628" s="199" t="str">
        <x:v>AG42</x:v>
      </x:c>
      <x:c r="C7628" s="199"/>
      <x:c r="D7628" s="199" t="str">
        <x:v>=IFERROR(K42,"")</x:v>
      </x:c>
    </x:row>
    <x:row r="7629">
      <x:c r="A7629" s="199" t="str">
        <x:v>28</x:v>
      </x:c>
      <x:c r="B7629" s="199" t="str">
        <x:v>K43</x:v>
      </x:c>
      <x:c r="C7629" s="199" t="str">
        <x:v>Skala: 1 Sangat Kurang | 2 Kurang | 3 Cukup | 4 Baik | 5 Sangat Baik | Jika Nama kosong, 4 baris pertama otomatis mengikuti urutan Shift</x:v>
      </x:c>
      <x:c r="D7629" s="199"/>
    </x:row>
    <x:row r="7630">
      <x:c r="A7630" s="199" t="str">
        <x:v>28</x:v>
      </x:c>
      <x:c r="B7630" s="199" t="str">
        <x:v>K45</x:v>
      </x:c>
      <x:c r="C7630" s="199" t="str">
        <x:v>ADMIN FOLLOW-UP</x:v>
      </x:c>
      <x:c r="D7630" s="199"/>
    </x:row>
    <x:row r="7631">
      <x:c r="A7631" s="199" t="str">
        <x:v>28</x:v>
      </x:c>
      <x:c r="B7631" s="199" t="str">
        <x:v>K46</x:v>
      </x:c>
      <x:c r="C7631" s="199" t="str">
        <x:v>Admin</x:v>
      </x:c>
      <x:c r="D7631" s="199"/>
    </x:row>
    <x:row r="7632">
      <x:c r="A7632" s="199" t="str">
        <x:v>28</x:v>
      </x:c>
      <x:c r="B7632" s="199" t="str">
        <x:v>L46</x:v>
      </x:c>
      <x:c r="C7632" s="199" t="str">
        <x:v>Saving Contact</x:v>
      </x:c>
      <x:c r="D7632" s="199"/>
    </x:row>
    <x:row r="7633">
      <x:c r="A7633" s="199" t="str">
        <x:v>28</x:v>
      </x:c>
      <x:c r="B7633" s="199" t="str">
        <x:v>M46</x:v>
      </x:c>
      <x:c r="C7633" s="199" t="str">
        <x:v>Reminder</x:v>
      </x:c>
      <x:c r="D7633" s="199"/>
    </x:row>
    <x:row r="7634">
      <x:c r="A7634" s="199" t="str">
        <x:v>28</x:v>
      </x:c>
      <x:c r="B7634" s="199" t="str">
        <x:v>K47</x:v>
      </x:c>
      <x:c r="C7634" s="199"/>
      <x:c r="D7634" s="199" t="str">
        <x:v>=IF(O30="","",O30)</x:v>
      </x:c>
    </x:row>
    <x:row r="7635">
      <x:c r="A7635" s="199" t="str">
        <x:v>28</x:v>
      </x:c>
      <x:c r="B7635" s="199" t="str">
        <x:v>K48</x:v>
      </x:c>
      <x:c r="C7635" s="199"/>
      <x:c r="D7635" s="199" t="str">
        <x:v>=IF(O31="","",O31)</x:v>
      </x:c>
    </x:row>
    <x:row r="7636">
      <x:c r="A7636" s="199" t="str">
        <x:v>28</x:v>
      </x:c>
      <x:c r="B7636" s="199" t="str">
        <x:v>K50</x:v>
      </x:c>
      <x:c r="C7636" s="199" t="str">
        <x:v>TODAY | LEADS &amp; TRANSAKSI</x:v>
      </x:c>
      <x:c r="D7636" s="199"/>
    </x:row>
    <x:row r="7637">
      <x:c r="A7637" s="199" t="str">
        <x:v>28</x:v>
      </x:c>
      <x:c r="B7637" s="199" t="str">
        <x:v>K51</x:v>
      </x:c>
      <x:c r="C7637" s="199" t="str">
        <x:v>Leads</x:v>
      </x:c>
      <x:c r="D7637" s="199"/>
    </x:row>
    <x:row r="7638">
      <x:c r="A7638" s="199" t="str">
        <x:v>28</x:v>
      </x:c>
      <x:c r="B7638" s="199" t="str">
        <x:v>K52</x:v>
      </x:c>
      <x:c r="C7638" s="199" t="str">
        <x:v>Total DP</x:v>
      </x:c>
      <x:c r="D7638" s="199"/>
    </x:row>
    <x:row r="7639">
      <x:c r="A7639" s="199" t="str">
        <x:v>28</x:v>
      </x:c>
      <x:c r="B7639" s="199" t="str">
        <x:v>M52</x:v>
      </x:c>
      <x:c r="C7639" s="199" t="n">
        <x:v>0</x:v>
      </x:c>
      <x:c r="D7639" s="199" t="str">
        <x:v>=COUNTIF($I$4:$I$28,"DP")</x:v>
      </x:c>
    </x:row>
    <x:row r="7640">
      <x:c r="A7640" s="199" t="str">
        <x:v>28</x:v>
      </x:c>
      <x:c r="B7640" s="199" t="str">
        <x:v>K53</x:v>
      </x:c>
      <x:c r="C7640" s="199" t="str">
        <x:v>Sesi Foto</x:v>
      </x:c>
      <x:c r="D7640" s="199"/>
    </x:row>
    <x:row r="7641">
      <x:c r="A7641" s="199" t="str">
        <x:v>28</x:v>
      </x:c>
      <x:c r="B7641" s="199" t="str">
        <x:v>M53</x:v>
      </x:c>
      <x:c r="C7641" s="199" t="n">
        <x:v>0</x:v>
      </x:c>
      <x:c r="D7641" s="199" t="str">
        <x:v>=COUNTIFS($I$4:$I$28,"&lt;&gt;DP",$I$4:$I$28,"&lt;&gt;")</x:v>
      </x:c>
    </x:row>
    <x:row r="7642">
      <x:c r="A7642" s="199" t="str">
        <x:v>28</x:v>
      </x:c>
      <x:c r="B7642" s="199" t="str">
        <x:v>K54</x:v>
      </x:c>
      <x:c r="C7642" s="199" t="str">
        <x:v>Jumlah Transaksi Harian</x:v>
      </x:c>
      <x:c r="D7642" s="199"/>
    </x:row>
    <x:row r="7643">
      <x:c r="A7643" s="199" t="str">
        <x:v>28</x:v>
      </x:c>
      <x:c r="B7643" s="199" t="str">
        <x:v>M54</x:v>
      </x:c>
      <x:c r="C7643" s="199" t="n">
        <x:v>0</x:v>
      </x:c>
      <x:c r="D7643" s="199" t="str">
        <x:v>=M52+M53</x:v>
      </x:c>
    </x:row>
    <x:row r="7644">
      <x:c r="A7644" s="199" t="str">
        <x:v>28</x:v>
      </x:c>
      <x:c r="B7644" s="199" t="str">
        <x:v>K55</x:v>
      </x:c>
      <x:c r="C7644" s="199" t="str">
        <x:v>Conversion Rate</x:v>
      </x:c>
      <x:c r="D7644" s="199"/>
    </x:row>
    <x:row r="7645">
      <x:c r="A7645" s="199" t="str">
        <x:v>28</x:v>
      </x:c>
      <x:c r="B7645" s="199" t="str">
        <x:v>M55</x:v>
      </x:c>
      <x:c r="C7645" s="199"/>
      <x:c r="D7645" s="199" t="str">
        <x:v>=IF(OR(M51="",M51=0),"",M52/M51)</x:v>
      </x:c>
    </x:row>
    <x:row r="7646">
      <x:c r="A7646" s="199" t="str">
        <x:v>29</x:v>
      </x:c>
      <x:c r="B7646" s="199" t="str">
        <x:v>A1</x:v>
      </x:c>
      <x:c r="C7646" s="199" t="n">
        <x:v>67</x:v>
      </x:c>
      <x:c r="D7646" s="199"/>
    </x:row>
    <x:row r="7647">
      <x:c r="A7647" s="199" t="str">
        <x:v>29</x:v>
      </x:c>
      <x:c r="B7647" s="199" t="str">
        <x:v>B2</x:v>
      </x:c>
      <x:c r="C7647" s="199" t="str">
        <x:v>No</x:v>
      </x:c>
      <x:c r="D7647" s="199"/>
    </x:row>
    <x:row r="7648">
      <x:c r="A7648" s="199" t="str">
        <x:v>29</x:v>
      </x:c>
      <x:c r="B7648" s="199" t="str">
        <x:v>C2</x:v>
      </x:c>
      <x:c r="C7648" s="199" t="str">
        <x:v>Nama</x:v>
      </x:c>
      <x:c r="D7648" s="199"/>
    </x:row>
    <x:row r="7649">
      <x:c r="A7649" s="199" t="str">
        <x:v>29</x:v>
      </x:c>
      <x:c r="B7649" s="199" t="str">
        <x:v>D2</x:v>
      </x:c>
      <x:c r="C7649" s="199" t="str">
        <x:v>Paket</x:v>
      </x:c>
      <x:c r="D7649" s="199"/>
    </x:row>
    <x:row r="7650">
      <x:c r="A7650" s="199" t="str">
        <x:v>29</x:v>
      </x:c>
      <x:c r="B7650" s="199" t="str">
        <x:v>E2</x:v>
      </x:c>
      <x:c r="C7650" s="199" t="str">
        <x:v>Q</x:v>
      </x:c>
      <x:c r="D7650" s="199"/>
    </x:row>
    <x:row r="7651">
      <x:c r="A7651" s="199" t="str">
        <x:v>29</x:v>
      </x:c>
      <x:c r="B7651" s="199" t="str">
        <x:v>F2</x:v>
      </x:c>
      <x:c r="C7651" s="199" t="str">
        <x:v>Tanggal Foto</x:v>
      </x:c>
      <x:c r="D7651" s="199"/>
    </x:row>
    <x:row r="7652">
      <x:c r="A7652" s="199" t="str">
        <x:v>29</x:v>
      </x:c>
      <x:c r="B7652" s="199" t="str">
        <x:v>G2</x:v>
      </x:c>
      <x:c r="C7652" s="199" t="str">
        <x:v>Pemasukan</x:v>
      </x:c>
      <x:c r="D7652" s="199"/>
    </x:row>
    <x:row r="7653">
      <x:c r="A7653" s="199" t="str">
        <x:v>29</x:v>
      </x:c>
      <x:c r="B7653" s="199" t="str">
        <x:v>I2</x:v>
      </x:c>
      <x:c r="C7653" s="199" t="str">
        <x:v>Keterangan</x:v>
      </x:c>
      <x:c r="D7653" s="199"/>
    </x:row>
    <x:row r="7654">
      <x:c r="A7654" s="199" t="str">
        <x:v>29</x:v>
      </x:c>
      <x:c r="B7654" s="199" t="str">
        <x:v>L2</x:v>
      </x:c>
      <x:c r="C7654" s="199" t="str">
        <x:v>Admin</x:v>
      </x:c>
      <x:c r="D7654" s="199"/>
    </x:row>
    <x:row r="7655">
      <x:c r="A7655" s="199" t="str">
        <x:v>29</x:v>
      </x:c>
      <x:c r="B7655" s="199" t="str">
        <x:v>M2</x:v>
      </x:c>
      <x:c r="C7655" s="199" t="str">
        <x:v>Fotogarfer</x:v>
      </x:c>
      <x:c r="D7655" s="199"/>
    </x:row>
    <x:row r="7656">
      <x:c r="A7656" s="199" t="str">
        <x:v>29</x:v>
      </x:c>
      <x:c r="B7656" s="199" t="str">
        <x:v>N2</x:v>
      </x:c>
      <x:c r="C7656" s="199" t="str">
        <x:v>Post Prod</x:v>
      </x:c>
      <x:c r="D7656" s="199"/>
    </x:row>
    <x:row r="7657">
      <x:c r="A7657" s="199" t="str">
        <x:v>29</x:v>
      </x:c>
      <x:c r="B7657" s="199" t="str">
        <x:v>G3</x:v>
      </x:c>
      <x:c r="C7657" s="199" t="str">
        <x:v>Cash</x:v>
      </x:c>
      <x:c r="D7657" s="199"/>
    </x:row>
    <x:row r="7658">
      <x:c r="A7658" s="199" t="str">
        <x:v>29</x:v>
      </x:c>
      <x:c r="B7658" s="199" t="str">
        <x:v>H3</x:v>
      </x:c>
      <x:c r="C7658" s="199" t="str">
        <x:v>Transfer</x:v>
      </x:c>
      <x:c r="D7658" s="199"/>
    </x:row>
    <x:row r="7659">
      <x:c r="A7659" s="199" t="str">
        <x:v>29</x:v>
      </x:c>
      <x:c r="B7659" s="199" t="str">
        <x:v>I3</x:v>
      </x:c>
      <x:c r="C7659" s="199" t="str">
        <x:v>Pembayaran</x:v>
      </x:c>
      <x:c r="D7659" s="199"/>
    </x:row>
    <x:row r="7660">
      <x:c r="A7660" s="199" t="str">
        <x:v>29</x:v>
      </x:c>
      <x:c r="B7660" s="199" t="str">
        <x:v>J3</x:v>
      </x:c>
      <x:c r="C7660" s="199" t="str">
        <x:v>All File</x:v>
      </x:c>
      <x:c r="D7660" s="199"/>
    </x:row>
    <x:row r="7661">
      <x:c r="A7661" s="199" t="str">
        <x:v>29</x:v>
      </x:c>
      <x:c r="B7661" s="199" t="str">
        <x:v>K3</x:v>
      </x:c>
      <x:c r="C7661" s="199" t="str">
        <x:v>File Edit </x:v>
      </x:c>
      <x:c r="D7661" s="199"/>
    </x:row>
    <x:row r="7662">
      <x:c r="A7662" s="199" t="str">
        <x:v>29</x:v>
      </x:c>
      <x:c r="B7662" s="199" t="str">
        <x:v>N3</x:v>
      </x:c>
      <x:c r="C7662" s="199" t="str">
        <x:v>Editan/FG</x:v>
      </x:c>
      <x:c r="D7662" s="199"/>
    </x:row>
    <x:row r="7663">
      <x:c r="A7663" s="199" t="str">
        <x:v>29</x:v>
      </x:c>
      <x:c r="B7663" s="199" t="str">
        <x:v>O3</x:v>
      </x:c>
      <x:c r="C7663" s="199" t="str">
        <x:v>Cetakan/Fame</x:v>
      </x:c>
      <x:c r="D7663" s="199"/>
    </x:row>
    <x:row r="7664">
      <x:c r="A7664" s="199" t="str">
        <x:v>29</x:v>
      </x:c>
      <x:c r="B7664" s="199" t="str">
        <x:v>P3</x:v>
      </x:c>
      <x:c r="C7664" s="199" t="str">
        <x:v>Diambil/Date</x:v>
      </x:c>
      <x:c r="D7664" s="199"/>
    </x:row>
    <x:row r="7665">
      <x:c r="A7665" s="199" t="str">
        <x:v>29</x:v>
      </x:c>
      <x:c r="B7665" s="199" t="str">
        <x:v>B4</x:v>
      </x:c>
      <x:c r="C7665" s="199" t="n">
        <x:v>1</x:v>
      </x:c>
      <x:c r="D7665" s="199"/>
    </x:row>
    <x:row r="7666">
      <x:c r="A7666" s="199" t="str">
        <x:v>29</x:v>
      </x:c>
      <x:c r="B7666" s="199" t="str">
        <x:v>B5</x:v>
      </x:c>
      <x:c r="C7666" s="199" t="n">
        <x:v>2</x:v>
      </x:c>
      <x:c r="D7666" s="199"/>
    </x:row>
    <x:row r="7667">
      <x:c r="A7667" s="199" t="str">
        <x:v>29</x:v>
      </x:c>
      <x:c r="B7667" s="199" t="str">
        <x:v>B6</x:v>
      </x:c>
      <x:c r="C7667" s="199" t="n">
        <x:v>3</x:v>
      </x:c>
      <x:c r="D7667" s="199"/>
    </x:row>
    <x:row r="7668">
      <x:c r="A7668" s="199" t="str">
        <x:v>29</x:v>
      </x:c>
      <x:c r="B7668" s="199" t="str">
        <x:v>B7</x:v>
      </x:c>
      <x:c r="C7668" s="199" t="n">
        <x:v>4</x:v>
      </x:c>
      <x:c r="D7668" s="199"/>
    </x:row>
    <x:row r="7669">
      <x:c r="A7669" s="199" t="str">
        <x:v>29</x:v>
      </x:c>
      <x:c r="B7669" s="199" t="str">
        <x:v>B8</x:v>
      </x:c>
      <x:c r="C7669" s="199" t="n">
        <x:v>5</x:v>
      </x:c>
      <x:c r="D7669" s="199"/>
    </x:row>
    <x:row r="7670">
      <x:c r="A7670" s="199" t="str">
        <x:v>29</x:v>
      </x:c>
      <x:c r="B7670" s="199" t="str">
        <x:v>B9</x:v>
      </x:c>
      <x:c r="C7670" s="199" t="n">
        <x:v>6</x:v>
      </x:c>
      <x:c r="D7670" s="199"/>
    </x:row>
    <x:row r="7671">
      <x:c r="A7671" s="199" t="str">
        <x:v>29</x:v>
      </x:c>
      <x:c r="B7671" s="199" t="str">
        <x:v>B10</x:v>
      </x:c>
      <x:c r="C7671" s="199" t="n">
        <x:v>7</x:v>
      </x:c>
      <x:c r="D7671" s="199"/>
    </x:row>
    <x:row r="7672">
      <x:c r="A7672" s="199" t="str">
        <x:v>29</x:v>
      </x:c>
      <x:c r="B7672" s="199" t="str">
        <x:v>B11</x:v>
      </x:c>
      <x:c r="C7672" s="199" t="n">
        <x:v>8</x:v>
      </x:c>
      <x:c r="D7672" s="199"/>
    </x:row>
    <x:row r="7673">
      <x:c r="A7673" s="199" t="str">
        <x:v>29</x:v>
      </x:c>
      <x:c r="B7673" s="199" t="str">
        <x:v>B12</x:v>
      </x:c>
      <x:c r="C7673" s="199" t="n">
        <x:v>9</x:v>
      </x:c>
      <x:c r="D7673" s="199"/>
    </x:row>
    <x:row r="7674">
      <x:c r="A7674" s="199" t="str">
        <x:v>29</x:v>
      </x:c>
      <x:c r="B7674" s="199" t="str">
        <x:v>B13</x:v>
      </x:c>
      <x:c r="C7674" s="199" t="n">
        <x:v>0</x:v>
      </x:c>
      <x:c r="D7674" s="199"/>
    </x:row>
    <x:row r="7675">
      <x:c r="A7675" s="199" t="str">
        <x:v>29</x:v>
      </x:c>
      <x:c r="B7675" s="199" t="str">
        <x:v>B14</x:v>
      </x:c>
      <x:c r="C7675" s="199" t="n">
        <x:v>11</x:v>
      </x:c>
      <x:c r="D7675" s="199"/>
    </x:row>
    <x:row r="7676">
      <x:c r="A7676" s="199" t="str">
        <x:v>29</x:v>
      </x:c>
      <x:c r="B7676" s="199" t="str">
        <x:v>B15</x:v>
      </x:c>
      <x:c r="C7676" s="199" t="n">
        <x:v>12</x:v>
      </x:c>
      <x:c r="D7676" s="199"/>
    </x:row>
    <x:row r="7677">
      <x:c r="A7677" s="199" t="str">
        <x:v>29</x:v>
      </x:c>
      <x:c r="B7677" s="199" t="str">
        <x:v>B16</x:v>
      </x:c>
      <x:c r="C7677" s="199" t="n">
        <x:v>13</x:v>
      </x:c>
      <x:c r="D7677" s="199"/>
    </x:row>
    <x:row r="7678">
      <x:c r="A7678" s="199" t="str">
        <x:v>29</x:v>
      </x:c>
      <x:c r="B7678" s="199" t="str">
        <x:v>B17</x:v>
      </x:c>
      <x:c r="C7678" s="199" t="n">
        <x:v>14</x:v>
      </x:c>
      <x:c r="D7678" s="199"/>
    </x:row>
    <x:row r="7679">
      <x:c r="A7679" s="199" t="str">
        <x:v>29</x:v>
      </x:c>
      <x:c r="B7679" s="199" t="str">
        <x:v>B18</x:v>
      </x:c>
      <x:c r="C7679" s="199" t="n">
        <x:v>15</x:v>
      </x:c>
      <x:c r="D7679" s="199"/>
    </x:row>
    <x:row r="7680">
      <x:c r="A7680" s="199" t="str">
        <x:v>29</x:v>
      </x:c>
      <x:c r="B7680" s="199" t="str">
        <x:v>B19</x:v>
      </x:c>
      <x:c r="C7680" s="199" t="n">
        <x:v>16</x:v>
      </x:c>
      <x:c r="D7680" s="199"/>
    </x:row>
    <x:row r="7681">
      <x:c r="A7681" s="199" t="str">
        <x:v>29</x:v>
      </x:c>
      <x:c r="B7681" s="199" t="str">
        <x:v>B20</x:v>
      </x:c>
      <x:c r="C7681" s="199" t="n">
        <x:v>17</x:v>
      </x:c>
      <x:c r="D7681" s="199"/>
    </x:row>
    <x:row r="7682">
      <x:c r="A7682" s="199" t="str">
        <x:v>29</x:v>
      </x:c>
      <x:c r="B7682" s="199" t="str">
        <x:v>B21</x:v>
      </x:c>
      <x:c r="C7682" s="199" t="n">
        <x:v>18</x:v>
      </x:c>
      <x:c r="D7682" s="199"/>
    </x:row>
    <x:row r="7683">
      <x:c r="A7683" s="199" t="str">
        <x:v>29</x:v>
      </x:c>
      <x:c r="B7683" s="199" t="str">
        <x:v>B22</x:v>
      </x:c>
      <x:c r="C7683" s="199" t="n">
        <x:v>19</x:v>
      </x:c>
      <x:c r="D7683" s="199"/>
    </x:row>
    <x:row r="7684">
      <x:c r="A7684" s="199" t="str">
        <x:v>29</x:v>
      </x:c>
      <x:c r="B7684" s="199" t="str">
        <x:v>B23</x:v>
      </x:c>
      <x:c r="C7684" s="199" t="n">
        <x:v>20</x:v>
      </x:c>
      <x:c r="D7684" s="199"/>
    </x:row>
    <x:row r="7685">
      <x:c r="A7685" s="199" t="str">
        <x:v>29</x:v>
      </x:c>
      <x:c r="B7685" s="199" t="str">
        <x:v>B24</x:v>
      </x:c>
      <x:c r="C7685" s="199" t="n">
        <x:v>21</x:v>
      </x:c>
      <x:c r="D7685" s="199"/>
    </x:row>
    <x:row r="7686">
      <x:c r="A7686" s="199" t="str">
        <x:v>29</x:v>
      </x:c>
      <x:c r="B7686" s="199" t="str">
        <x:v>B25</x:v>
      </x:c>
      <x:c r="C7686" s="199" t="n">
        <x:v>22</x:v>
      </x:c>
      <x:c r="D7686" s="199"/>
    </x:row>
    <x:row r="7687">
      <x:c r="A7687" s="199" t="str">
        <x:v>29</x:v>
      </x:c>
      <x:c r="B7687" s="199" t="str">
        <x:v>B26</x:v>
      </x:c>
      <x:c r="C7687" s="199" t="n">
        <x:v>23</x:v>
      </x:c>
      <x:c r="D7687" s="199"/>
    </x:row>
    <x:row r="7688">
      <x:c r="A7688" s="199" t="str">
        <x:v>29</x:v>
      </x:c>
      <x:c r="B7688" s="199" t="str">
        <x:v>B27</x:v>
      </x:c>
      <x:c r="C7688" s="199" t="n">
        <x:v>24</x:v>
      </x:c>
      <x:c r="D7688" s="199"/>
    </x:row>
    <x:row r="7689">
      <x:c r="A7689" s="199" t="str">
        <x:v>29</x:v>
      </x:c>
      <x:c r="B7689" s="199" t="str">
        <x:v>B28</x:v>
      </x:c>
      <x:c r="C7689" s="199" t="n">
        <x:v>25</x:v>
      </x:c>
      <x:c r="D7689" s="199"/>
    </x:row>
    <x:row r="7690">
      <x:c r="A7690" s="199" t="str">
        <x:v>29</x:v>
      </x:c>
      <x:c r="B7690" s="199" t="str">
        <x:v>B29</x:v>
      </x:c>
      <x:c r="C7690" s="199" t="n">
        <x:v>26</x:v>
      </x:c>
      <x:c r="D7690" s="199"/>
    </x:row>
    <x:row r="7691">
      <x:c r="A7691" s="199" t="str">
        <x:v>29</x:v>
      </x:c>
      <x:c r="B7691" s="199" t="str">
        <x:v>G30</x:v>
      </x:c>
      <x:c r="C7691" s="199" t="n">
        <x:v>0</x:v>
      </x:c>
      <x:c r="D7691" s="199" t="str">
        <x:v>=SUM(G4:G29)</x:v>
      </x:c>
    </x:row>
    <x:row r="7692">
      <x:c r="A7692" s="199" t="str">
        <x:v>29</x:v>
      </x:c>
      <x:c r="B7692" s="199" t="str">
        <x:v>H30</x:v>
      </x:c>
      <x:c r="C7692" s="199" t="n">
        <x:v>0</x:v>
      </x:c>
      <x:c r="D7692" s="199" t="str">
        <x:v>=SUM(H4:H29)</x:v>
      </x:c>
    </x:row>
    <x:row r="7693">
      <x:c r="A7693" s="199" t="str">
        <x:v>29</x:v>
      </x:c>
      <x:c r="B7693" s="199" t="str">
        <x:v>B33</x:v>
      </x:c>
      <x:c r="C7693" s="199" t="str">
        <x:v>No</x:v>
      </x:c>
      <x:c r="D7693" s="199"/>
    </x:row>
    <x:row r="7694">
      <x:c r="A7694" s="199" t="str">
        <x:v>29</x:v>
      </x:c>
      <x:c r="B7694" s="199" t="str">
        <x:v>C33</x:v>
      </x:c>
      <x:c r="C7694" s="199" t="str">
        <x:v>Keterangan</x:v>
      </x:c>
      <x:c r="D7694" s="199"/>
    </x:row>
    <x:row r="7695">
      <x:c r="A7695" s="199" t="str">
        <x:v>29</x:v>
      </x:c>
      <x:c r="B7695" s="199" t="str">
        <x:v>D33</x:v>
      </x:c>
      <x:c r="C7695" s="199" t="str">
        <x:v>Nominal</x:v>
      </x:c>
      <x:c r="D7695" s="199"/>
    </x:row>
    <x:row r="7696">
      <x:c r="A7696" s="199" t="str">
        <x:v>29</x:v>
      </x:c>
      <x:c r="B7696" s="199" t="str">
        <x:v>N33</x:v>
      </x:c>
      <x:c r="C7696" s="199" t="str">
        <x:v>Shift</x:v>
      </x:c>
      <x:c r="D7696" s="199"/>
    </x:row>
    <x:row r="7697">
      <x:c r="A7697" s="199" t="str">
        <x:v>29</x:v>
      </x:c>
      <x:c r="B7697" s="199" t="str">
        <x:v>O33</x:v>
      </x:c>
      <x:c r="C7697" s="199" t="str">
        <x:v>Nama</x:v>
      </x:c>
      <x:c r="D7697" s="199"/>
    </x:row>
    <x:row r="7698">
      <x:c r="A7698" s="199" t="str">
        <x:v>29</x:v>
      </x:c>
      <x:c r="B7698" s="199" t="str">
        <x:v>B34</x:v>
      </x:c>
      <x:c r="C7698" s="199" t="n">
        <x:v>1</x:v>
      </x:c>
      <x:c r="D7698" s="199"/>
    </x:row>
    <x:row r="7699">
      <x:c r="A7699" s="199" t="str">
        <x:v>29</x:v>
      </x:c>
      <x:c r="B7699" s="199" t="str">
        <x:v>C34</x:v>
      </x:c>
      <x:c r="C7699" s="199" t="str">
        <x:v>Pendapatan Tunai</x:v>
      </x:c>
      <x:c r="D7699" s="199"/>
    </x:row>
    <x:row r="7700">
      <x:c r="A7700" s="199" t="str">
        <x:v>29</x:v>
      </x:c>
      <x:c r="B7700" s="199" t="str">
        <x:v>D34</x:v>
      </x:c>
      <x:c r="C7700" s="199" t="n">
        <x:v>0</x:v>
      </x:c>
      <x:c r="D7700" s="199" t="str">
        <x:v>=SUM(G30)</x:v>
      </x:c>
    </x:row>
    <x:row r="7701">
      <x:c r="A7701" s="199" t="str">
        <x:v>29</x:v>
      </x:c>
      <x:c r="B7701" s="199" t="str">
        <x:v>N34</x:v>
      </x:c>
      <x:c r="C7701" s="199" t="str">
        <x:v>Admin 1</x:v>
      </x:c>
      <x:c r="D7701" s="199"/>
    </x:row>
    <x:row r="7702">
      <x:c r="A7702" s="199" t="str">
        <x:v>29</x:v>
      </x:c>
      <x:c r="B7702" s="199" t="str">
        <x:v>B35</x:v>
      </x:c>
      <x:c r="C7702" s="199" t="n">
        <x:v>2</x:v>
      </x:c>
      <x:c r="D7702" s="199"/>
    </x:row>
    <x:row r="7703">
      <x:c r="A7703" s="199" t="str">
        <x:v>29</x:v>
      </x:c>
      <x:c r="B7703" s="199" t="str">
        <x:v>N35</x:v>
      </x:c>
      <x:c r="C7703" s="199" t="str">
        <x:v>Admin 2</x:v>
      </x:c>
      <x:c r="D7703" s="199"/>
    </x:row>
    <x:row r="7704">
      <x:c r="A7704" s="199" t="str">
        <x:v>29</x:v>
      </x:c>
      <x:c r="B7704" s="199" t="str">
        <x:v>B36</x:v>
      </x:c>
      <x:c r="C7704" s="199" t="n">
        <x:v>3</x:v>
      </x:c>
      <x:c r="D7704" s="199"/>
    </x:row>
    <x:row r="7705">
      <x:c r="A7705" s="199" t="str">
        <x:v>29</x:v>
      </x:c>
      <x:c r="B7705" s="199" t="str">
        <x:v>N36</x:v>
      </x:c>
      <x:c r="C7705" s="199" t="str">
        <x:v>Fotografer 1</x:v>
      </x:c>
      <x:c r="D7705" s="199"/>
    </x:row>
    <x:row r="7706">
      <x:c r="A7706" s="199" t="str">
        <x:v>29</x:v>
      </x:c>
      <x:c r="B7706" s="199" t="str">
        <x:v>B37</x:v>
      </x:c>
      <x:c r="C7706" s="199" t="n">
        <x:v>4</x:v>
      </x:c>
      <x:c r="D7706" s="199"/>
    </x:row>
    <x:row r="7707">
      <x:c r="A7707" s="199" t="str">
        <x:v>29</x:v>
      </x:c>
      <x:c r="B7707" s="199" t="str">
        <x:v>N37</x:v>
      </x:c>
      <x:c r="C7707" s="199" t="str">
        <x:v>Fotografer 2</x:v>
      </x:c>
      <x:c r="D7707" s="199"/>
    </x:row>
    <x:row r="7708">
      <x:c r="A7708" s="199" t="str">
        <x:v>29</x:v>
      </x:c>
      <x:c r="B7708" s="199" t="str">
        <x:v>B38</x:v>
      </x:c>
      <x:c r="C7708" s="199" t="n">
        <x:v>5</x:v>
      </x:c>
      <x:c r="D7708" s="199"/>
    </x:row>
    <x:row r="7709">
      <x:c r="A7709" s="199" t="str">
        <x:v>29</x:v>
      </x:c>
      <x:c r="B7709" s="199" t="str">
        <x:v>B39</x:v>
      </x:c>
      <x:c r="C7709" s="199" t="n">
        <x:v>6</x:v>
      </x:c>
      <x:c r="D7709" s="199"/>
    </x:row>
    <x:row r="7710">
      <x:c r="A7710" s="199" t="str">
        <x:v>29</x:v>
      </x:c>
      <x:c r="B7710" s="199" t="str">
        <x:v>K39</x:v>
      </x:c>
      <x:c r="C7710" s="199" t="str">
        <x:v>KPI HARIAN | SKALA 1-5</x:v>
      </x:c>
      <x:c r="D7710" s="199"/>
    </x:row>
    <x:row r="7711">
      <x:c r="A7711" s="199" t="str">
        <x:v>29</x:v>
      </x:c>
      <x:c r="B7711" s="199" t="str">
        <x:v>B40</x:v>
      </x:c>
      <x:c r="C7711" s="199" t="n">
        <x:v>7</x:v>
      </x:c>
      <x:c r="D7711" s="199"/>
    </x:row>
    <x:row r="7712">
      <x:c r="A7712" s="199" t="str">
        <x:v>29</x:v>
      </x:c>
      <x:c r="B7712" s="199" t="str">
        <x:v>K40</x:v>
      </x:c>
      <x:c r="C7712" s="199" t="str">
        <x:v>Nama</x:v>
      </x:c>
      <x:c r="D7712" s="199"/>
    </x:row>
    <x:row r="7713">
      <x:c r="A7713" s="199" t="str">
        <x:v>29</x:v>
      </x:c>
      <x:c r="B7713" s="199" t="str">
        <x:v>L40</x:v>
      </x:c>
      <x:c r="C7713" s="199" t="str">
        <x:v>Disiplin</x:v>
      </x:c>
      <x:c r="D7713" s="199"/>
    </x:row>
    <x:row r="7714">
      <x:c r="A7714" s="199" t="str">
        <x:v>29</x:v>
      </x:c>
      <x:c r="B7714" s="199" t="str">
        <x:v>M40</x:v>
      </x:c>
      <x:c r="C7714" s="199" t="str">
        <x:v>Akurasi</x:v>
      </x:c>
      <x:c r="D7714" s="199"/>
    </x:row>
    <x:row r="7715">
      <x:c r="A7715" s="199" t="str">
        <x:v>29</x:v>
      </x:c>
      <x:c r="B7715" s="199" t="str">
        <x:v>N40</x:v>
      </x:c>
      <x:c r="C7715" s="199" t="str">
        <x:v>SOP</x:v>
      </x:c>
      <x:c r="D7715" s="199"/>
    </x:row>
    <x:row r="7716">
      <x:c r="A7716" s="199" t="str">
        <x:v>29</x:v>
      </x:c>
      <x:c r="B7716" s="199" t="str">
        <x:v>O40</x:v>
      </x:c>
      <x:c r="C7716" s="199" t="str">
        <x:v>Client</x:v>
      </x:c>
      <x:c r="D7716" s="199"/>
    </x:row>
    <x:row r="7717">
      <x:c r="A7717" s="199" t="str">
        <x:v>29</x:v>
      </x:c>
      <x:c r="B7717" s="199" t="str">
        <x:v>P40</x:v>
      </x:c>
      <x:c r="C7717" s="199" t="str">
        <x:v>Produktivitas</x:v>
      </x:c>
      <x:c r="D7717" s="199"/>
    </x:row>
    <x:row r="7718">
      <x:c r="A7718" s="199" t="str">
        <x:v>29</x:v>
      </x:c>
      <x:c r="B7718" s="199" t="str">
        <x:v>AC40</x:v>
      </x:c>
      <x:c r="C7718" s="199" t="str">
        <x:v>KPI Score Helper</x:v>
      </x:c>
      <x:c r="D7718" s="199"/>
    </x:row>
    <x:row r="7719">
      <x:c r="A7719" s="199" t="str">
        <x:v>29</x:v>
      </x:c>
      <x:c r="B7719" s="199" t="str">
        <x:v>AD40</x:v>
      </x:c>
      <x:c r="C7719" s="199" t="str">
        <x:v>Status Helper</x:v>
      </x:c>
      <x:c r="D7719" s="199"/>
    </x:row>
    <x:row r="7720">
      <x:c r="A7720" s="199" t="str">
        <x:v>29</x:v>
      </x:c>
      <x:c r="B7720" s="199" t="str">
        <x:v>AE40</x:v>
      </x:c>
      <x:c r="C7720" s="199" t="str">
        <x:v>Role Helper</x:v>
      </x:c>
      <x:c r="D7720" s="199"/>
    </x:row>
    <x:row r="7721">
      <x:c r="A7721" s="199" t="str">
        <x:v>29</x:v>
      </x:c>
      <x:c r="B7721" s="199" t="str">
        <x:v>AF40</x:v>
      </x:c>
      <x:c r="C7721" s="199" t="str">
        <x:v>Evaluated Flag</x:v>
      </x:c>
      <x:c r="D7721" s="199"/>
    </x:row>
    <x:row r="7722">
      <x:c r="A7722" s="199" t="str">
        <x:v>29</x:v>
      </x:c>
      <x:c r="B7722" s="199" t="str">
        <x:v>AG40</x:v>
      </x:c>
      <x:c r="C7722" s="199" t="str">
        <x:v>Effective Name</x:v>
      </x:c>
      <x:c r="D7722" s="199"/>
    </x:row>
    <x:row r="7723">
      <x:c r="A7723" s="199" t="str">
        <x:v>29</x:v>
      </x:c>
      <x:c r="B7723" s="199" t="str">
        <x:v>B41</x:v>
      </x:c>
      <x:c r="C7723" s="199" t="n">
        <x:v>8</x:v>
      </x:c>
      <x:c r="D7723" s="199"/>
    </x:row>
    <x:row r="7724">
      <x:c r="A7724" s="199" t="str">
        <x:v>29</x:v>
      </x:c>
      <x:c r="B7724" s="199" t="str">
        <x:v>K41</x:v>
      </x:c>
      <x:c r="C7724" s="199"/>
      <x:c r="D7724" s="199" t="str">
        <x:v>=IF(O34="","",O34)</x:v>
      </x:c>
    </x:row>
    <x:row r="7725">
      <x:c r="A7725" s="199" t="str">
        <x:v>29</x:v>
      </x:c>
      <x:c r="B7725" s="199" t="str">
        <x:v>AC41</x:v>
      </x:c>
      <x:c r="C7725" s="199"/>
      <x:c r="D7725" s="199" t="str">
        <x:v>=IF(AG41="","",IF(COUNT(L41:P41)&lt;5,"",L41/5*20+M41/5*25+N41/5*25+O41/5*15+P41/5*15))</x:v>
      </x:c>
    </x:row>
    <x:row r="7726">
      <x:c r="A7726" s="199" t="str">
        <x:v>29</x:v>
      </x:c>
      <x:c r="B7726" s="199" t="str">
        <x:v>AD41</x:v>
      </x:c>
      <x:c r="C7726" s="199"/>
      <x:c r="D7726" s="199" t="str">
        <x:v>=IF(AC41="","",IF(AC41&gt;=90,"Sangat Baik",IF(AC41&gt;=80,"Baik",IF(AC41&gt;=70,"Coaching","Underperform"))))</x:v>
      </x:c>
    </x:row>
    <x:row r="7727">
      <x:c r="A7727" s="199" t="str">
        <x:v>29</x:v>
      </x:c>
      <x:c r="B7727" s="199" t="str">
        <x:v>AE41</x:v>
      </x:c>
      <x:c r="C7727" s="199"/>
      <x:c r="D7727" s="199" t="str">
        <x:v>=IF(AG41="","",IF(OR(AG41="INDAH",AG41="ADDEL",AG41="AMEL",AG41="PENTIL",AG41="JIJANG"),"Admin/CS","Fotografer"))</x:v>
      </x:c>
    </x:row>
    <x:row r="7728">
      <x:c r="A7728" s="199" t="str">
        <x:v>29</x:v>
      </x:c>
      <x:c r="B7728" s="199" t="str">
        <x:v>AF41</x:v>
      </x:c>
      <x:c r="C7728" s="199"/>
      <x:c r="D7728" s="199" t="str">
        <x:v>=IF(OR(AG41="",COUNT(L41:P41)&lt;5),"",1)</x:v>
      </x:c>
    </x:row>
    <x:row r="7729">
      <x:c r="A7729" s="199" t="str">
        <x:v>29</x:v>
      </x:c>
      <x:c r="B7729" s="199" t="str">
        <x:v>AG41</x:v>
      </x:c>
      <x:c r="C7729" s="199"/>
      <x:c r="D7729" s="199" t="str">
        <x:v>=IFERROR(K41,"")</x:v>
      </x:c>
    </x:row>
    <x:row r="7730">
      <x:c r="A7730" s="199" t="str">
        <x:v>29</x:v>
      </x:c>
      <x:c r="B7730" s="199" t="str">
        <x:v>B42</x:v>
      </x:c>
      <x:c r="C7730" s="199" t="n">
        <x:v>9</x:v>
      </x:c>
      <x:c r="D7730" s="199"/>
    </x:row>
    <x:row r="7731">
      <x:c r="A7731" s="199" t="str">
        <x:v>29</x:v>
      </x:c>
      <x:c r="B7731" s="199" t="str">
        <x:v>K42</x:v>
      </x:c>
      <x:c r="C7731" s="199"/>
      <x:c r="D7731" s="199" t="str">
        <x:v>=IF(O35="","",O35)</x:v>
      </x:c>
    </x:row>
    <x:row r="7732">
      <x:c r="A7732" s="199" t="str">
        <x:v>29</x:v>
      </x:c>
      <x:c r="B7732" s="199" t="str">
        <x:v>AC42</x:v>
      </x:c>
      <x:c r="C7732" s="199"/>
      <x:c r="D7732" s="199" t="str">
        <x:v>=IF(AG42="","",IF(COUNT(L42:P42)&lt;5,"",L42/5*20+M42/5*25+N42/5*25+O42/5*15+P42/5*15))</x:v>
      </x:c>
    </x:row>
    <x:row r="7733">
      <x:c r="A7733" s="199" t="str">
        <x:v>29</x:v>
      </x:c>
      <x:c r="B7733" s="199" t="str">
        <x:v>AD42</x:v>
      </x:c>
      <x:c r="C7733" s="199"/>
      <x:c r="D7733" s="199" t="str">
        <x:v>=IF(AC42="","",IF(AC42&gt;=90,"Sangat Baik",IF(AC42&gt;=80,"Baik",IF(AC42&gt;=70,"Coaching","Underperform"))))</x:v>
      </x:c>
    </x:row>
    <x:row r="7734">
      <x:c r="A7734" s="199" t="str">
        <x:v>29</x:v>
      </x:c>
      <x:c r="B7734" s="199" t="str">
        <x:v>AE42</x:v>
      </x:c>
      <x:c r="C7734" s="199"/>
      <x:c r="D7734" s="199" t="str">
        <x:v>=IF(AG42="","",IF(OR(AG42="INDAH",AG42="ADDEL",AG42="AMEL",AG42="PENTIL",AG42="JIJANG"),"Admin/CS","Fotografer"))</x:v>
      </x:c>
    </x:row>
    <x:row r="7735">
      <x:c r="A7735" s="199" t="str">
        <x:v>29</x:v>
      </x:c>
      <x:c r="B7735" s="199" t="str">
        <x:v>AF42</x:v>
      </x:c>
      <x:c r="C7735" s="199"/>
      <x:c r="D7735" s="199" t="str">
        <x:v>=IF(OR(AG42="",COUNT(L42:P42)&lt;5),"",1)</x:v>
      </x:c>
    </x:row>
    <x:row r="7736">
      <x:c r="A7736" s="199" t="str">
        <x:v>29</x:v>
      </x:c>
      <x:c r="B7736" s="199" t="str">
        <x:v>AG42</x:v>
      </x:c>
      <x:c r="C7736" s="199"/>
      <x:c r="D7736" s="199" t="str">
        <x:v>=IFERROR(K42,"")</x:v>
      </x:c>
    </x:row>
    <x:row r="7737">
      <x:c r="A7737" s="199" t="str">
        <x:v>29</x:v>
      </x:c>
      <x:c r="B7737" s="199" t="str">
        <x:v>B43</x:v>
      </x:c>
      <x:c r="C7737" s="199" t="n">
        <x:v>10</x:v>
      </x:c>
      <x:c r="D7737" s="199"/>
    </x:row>
    <x:row r="7738">
      <x:c r="A7738" t="str">
        <x:v>29</x:v>
      </x:c>
      <x:c r="B7738" t="str">
        <x:v>K43</x:v>
      </x:c>
      <x:c r="C7738"/>
      <x:c r="D7738" t="str">
        <x:v>=IF(O36="","",O36)</x:v>
      </x:c>
    </x:row>
    <x:row r="7739">
      <x:c r="A7739" t="str">
        <x:v>29</x:v>
      </x:c>
      <x:c r="B7739" t="str">
        <x:v>AC43</x:v>
      </x:c>
      <x:c r="C7739"/>
      <x:c r="D7739" t="str">
        <x:v>=IF(AG43="","",IF(COUNT(L43:P43)&lt;5,"",L43/5*20+M43/5*25+N43/5*25+O43/5*15+P43/5*15))</x:v>
      </x:c>
    </x:row>
    <x:row r="7740">
      <x:c r="A7740" t="str">
        <x:v>29</x:v>
      </x:c>
      <x:c r="B7740" t="str">
        <x:v>AD43</x:v>
      </x:c>
      <x:c r="C7740"/>
      <x:c r="D7740" t="str">
        <x:v>=IF(AC43="","",IF(AC43&gt;=90,"Sangat Baik",IF(AC43&gt;=80,"Baik",IF(AC43&gt;=70,"Coaching","Underperform"))))</x:v>
      </x:c>
    </x:row>
    <x:row r="7741">
      <x:c r="A7741" t="str">
        <x:v>29</x:v>
      </x:c>
      <x:c r="B7741" t="str">
        <x:v>AE43</x:v>
      </x:c>
      <x:c r="C7741"/>
      <x:c r="D7741" t="str">
        <x:v>=IF(AG43="","",IF(OR(AG43="INDAH",AG43="ADDEL",AG43="AMEL",AG43="PENTIL",AG43="JIJANG"),"Admin/CS","Fotografer"))</x:v>
      </x:c>
    </x:row>
    <x:row r="7742">
      <x:c r="A7742" t="str">
        <x:v>29</x:v>
      </x:c>
      <x:c r="B7742" t="str">
        <x:v>AF43</x:v>
      </x:c>
      <x:c r="C7742"/>
      <x:c r="D7742" t="str">
        <x:v>=IF(OR(AG43="",COUNT(L43:P43)&lt;5),"",1)</x:v>
      </x:c>
    </x:row>
    <x:row r="7743">
      <x:c r="A7743" t="str">
        <x:v>29</x:v>
      </x:c>
      <x:c r="B7743" t="str">
        <x:v>AG43</x:v>
      </x:c>
      <x:c r="C7743"/>
      <x:c r="D7743" t="str">
        <x:v>=IFERROR(K43,"")</x:v>
      </x:c>
    </x:row>
    <x:row r="7744">
      <x:c r="A7744" t="str">
        <x:v>29</x:v>
      </x:c>
      <x:c r="B7744" t="str">
        <x:v>B44</x:v>
      </x:c>
      <x:c r="C7744" t="n">
        <x:v>11</x:v>
      </x:c>
      <x:c r="D7744"/>
    </x:row>
    <x:row r="7745">
      <x:c r="A7745" t="str">
        <x:v>29</x:v>
      </x:c>
      <x:c r="B7745" t="str">
        <x:v>K44</x:v>
      </x:c>
      <x:c r="C7745"/>
      <x:c r="D7745" t="str">
        <x:v>=IF(O37="","",O37)</x:v>
      </x:c>
    </x:row>
    <x:row r="7746">
      <x:c r="A7746" t="str">
        <x:v>29</x:v>
      </x:c>
      <x:c r="B7746" t="str">
        <x:v>AC44</x:v>
      </x:c>
      <x:c r="C7746"/>
      <x:c r="D7746" t="str">
        <x:v>=IF(AG44="","",IF(COUNT(L44:P44)&lt;5,"",L44/5*20+M44/5*25+N44/5*25+O44/5*15+P44/5*15))</x:v>
      </x:c>
    </x:row>
    <x:row r="7747">
      <x:c r="A7747" t="str">
        <x:v>29</x:v>
      </x:c>
      <x:c r="B7747" t="str">
        <x:v>AD44</x:v>
      </x:c>
      <x:c r="C7747"/>
      <x:c r="D7747" t="str">
        <x:v>=IF(AC44="","",IF(AC44&gt;=90,"Sangat Baik",IF(AC44&gt;=80,"Baik",IF(AC44&gt;=70,"Coaching","Underperform"))))</x:v>
      </x:c>
    </x:row>
    <x:row r="7748">
      <x:c r="A7748" t="str">
        <x:v>29</x:v>
      </x:c>
      <x:c r="B7748" t="str">
        <x:v>AE44</x:v>
      </x:c>
      <x:c r="C7748"/>
      <x:c r="D7748" t="str">
        <x:v>=IF(AG44="","",IF(OR(AG44="INDAH",AG44="ADDEL",AG44="AMEL",AG44="PENTIL",AG44="JIJANG"),"Admin/CS","Fotografer"))</x:v>
      </x:c>
    </x:row>
    <x:row r="7749">
      <x:c r="A7749" t="str">
        <x:v>29</x:v>
      </x:c>
      <x:c r="B7749" t="str">
        <x:v>AF44</x:v>
      </x:c>
      <x:c r="C7749"/>
      <x:c r="D7749" t="str">
        <x:v>=IF(OR(AG44="",COUNT(L44:P44)&lt;5),"",1)</x:v>
      </x:c>
    </x:row>
    <x:row r="7750">
      <x:c r="A7750" t="str">
        <x:v>29</x:v>
      </x:c>
      <x:c r="B7750" t="str">
        <x:v>AG44</x:v>
      </x:c>
      <x:c r="C7750"/>
      <x:c r="D7750" t="str">
        <x:v>=IFERROR(K44,"")</x:v>
      </x:c>
    </x:row>
    <x:row r="7751">
      <x:c r="A7751" t="str">
        <x:v>29</x:v>
      </x:c>
      <x:c r="B7751" t="str">
        <x:v>D45</x:v>
      </x:c>
      <x:c r="C7751" t="n">
        <x:v>0</x:v>
      </x:c>
      <x:c r="D7751" t="str">
        <x:v>=SUM(D34:D44)</x:v>
      </x:c>
    </x:row>
    <x:row r="7752">
      <x:c r="A7752" t="str">
        <x:v>29</x:v>
      </x:c>
      <x:c r="B7752" t="str">
        <x:v>AC45</x:v>
      </x:c>
      <x:c r="C7752"/>
      <x:c r="D7752" t="str">
        <x:v>=IF(AG45="","",IF(COUNT(L45:P45)&lt;5,"",L45/5*20+M45/5*25+N45/5*25+O45/5*15+P45/5*15))</x:v>
      </x:c>
    </x:row>
    <x:row r="7753">
      <x:c r="A7753" t="str">
        <x:v>29</x:v>
      </x:c>
      <x:c r="B7753" t="str">
        <x:v>AD45</x:v>
      </x:c>
      <x:c r="C7753"/>
      <x:c r="D7753" t="str">
        <x:v>=IF(AC45="","",IF(AC45&gt;=90,"Sangat Baik",IF(AC45&gt;=80,"Baik",IF(AC45&gt;=70,"Coaching","Underperform"))))</x:v>
      </x:c>
    </x:row>
    <x:row r="7754">
      <x:c r="A7754" t="str">
        <x:v>29</x:v>
      </x:c>
      <x:c r="B7754" t="str">
        <x:v>AE45</x:v>
      </x:c>
      <x:c r="C7754"/>
      <x:c r="D7754" t="str">
        <x:v>=IF(AG45="","",IF(OR(AG45="INDAH",AG45="ADDEL",AG45="AMEL",AG45="PENTIL",AG45="JIJANG"),"Admin/CS","Fotografer"))</x:v>
      </x:c>
    </x:row>
    <x:row r="7755">
      <x:c r="A7755" t="str">
        <x:v>29</x:v>
      </x:c>
      <x:c r="B7755" t="str">
        <x:v>AF45</x:v>
      </x:c>
      <x:c r="C7755"/>
      <x:c r="D7755" t="str">
        <x:v>=IF(OR(AG45="",COUNT(L45:P45)&lt;5),"",1)</x:v>
      </x:c>
    </x:row>
    <x:row r="7756">
      <x:c r="A7756" t="str">
        <x:v>29</x:v>
      </x:c>
      <x:c r="B7756" t="str">
        <x:v>AG45</x:v>
      </x:c>
      <x:c r="C7756"/>
      <x:c r="D7756" t="str">
        <x:v>=IFERROR(K45,"")</x:v>
      </x:c>
    </x:row>
    <x:row r="7757">
      <x:c r="A7757" t="str">
        <x:v>29</x:v>
      </x:c>
      <x:c r="B7757" t="str">
        <x:v>AC46</x:v>
      </x:c>
      <x:c r="C7757"/>
      <x:c r="D7757" t="str">
        <x:v>=IF(AG46="","",IF(COUNT(L46:P46)&lt;5,"",L46/5*20+M46/5*25+N46/5*25+O46/5*15+P46/5*15))</x:v>
      </x:c>
    </x:row>
    <x:row r="7758">
      <x:c r="A7758" t="str">
        <x:v>29</x:v>
      </x:c>
      <x:c r="B7758" t="str">
        <x:v>AD46</x:v>
      </x:c>
      <x:c r="C7758"/>
      <x:c r="D7758" t="str">
        <x:v>=IF(AC46="","",IF(AC46&gt;=90,"Sangat Baik",IF(AC46&gt;=80,"Baik",IF(AC46&gt;=70,"Coaching","Underperform"))))</x:v>
      </x:c>
    </x:row>
    <x:row r="7759">
      <x:c r="A7759" t="str">
        <x:v>29</x:v>
      </x:c>
      <x:c r="B7759" t="str">
        <x:v>AE46</x:v>
      </x:c>
      <x:c r="C7759"/>
      <x:c r="D7759" t="str">
        <x:v>=IF(AG46="","",IF(OR(AG46="INDAH",AG46="ADDEL",AG46="AMEL",AG46="PENTIL",AG46="JIJANG"),"Admin/CS","Fotografer"))</x:v>
      </x:c>
    </x:row>
    <x:row r="7760">
      <x:c r="A7760" t="str">
        <x:v>29</x:v>
      </x:c>
      <x:c r="B7760" t="str">
        <x:v>AF46</x:v>
      </x:c>
      <x:c r="C7760"/>
      <x:c r="D7760" t="str">
        <x:v>=IF(OR(AG46="",COUNT(L46:P46)&lt;5),"",1)</x:v>
      </x:c>
    </x:row>
    <x:row r="7761">
      <x:c r="A7761" t="str">
        <x:v>29</x:v>
      </x:c>
      <x:c r="B7761" t="str">
        <x:v>AG46</x:v>
      </x:c>
      <x:c r="C7761"/>
      <x:c r="D7761" t="str">
        <x:v>=IFERROR(K46,"")</x:v>
      </x:c>
    </x:row>
    <x:row r="7762">
      <x:c r="A7762" t="str">
        <x:v>29</x:v>
      </x:c>
      <x:c r="B7762" t="str">
        <x:v>K47</x:v>
      </x:c>
      <x:c r="C7762" t="str">
        <x:v>Skala: 1 Sangat Kurang | 2 Kurang | 3 Cukup | 4 Baik | 5 Sangat Baik | Jika Nama kosong, 4 baris pertama otomatis mengikuti urutan Shift</x:v>
      </x:c>
      <x:c r="D7762"/>
    </x:row>
    <x:row r="7763">
      <x:c r="A7763" t="str">
        <x:v>29</x:v>
      </x:c>
      <x:c r="B7763" t="str">
        <x:v>K49</x:v>
      </x:c>
      <x:c r="C7763" t="str">
        <x:v>ADMIN FOLLOW-UP</x:v>
      </x:c>
      <x:c r="D7763"/>
    </x:row>
    <x:row r="7764">
      <x:c r="A7764" t="str">
        <x:v>29</x:v>
      </x:c>
      <x:c r="B7764" t="str">
        <x:v>K50</x:v>
      </x:c>
      <x:c r="C7764" t="str">
        <x:v>Admin</x:v>
      </x:c>
      <x:c r="D7764"/>
    </x:row>
    <x:row r="7765">
      <x:c r="A7765" t="str">
        <x:v>29</x:v>
      </x:c>
      <x:c r="B7765" t="str">
        <x:v>L50</x:v>
      </x:c>
      <x:c r="C7765" t="str">
        <x:v>Saving Contact</x:v>
      </x:c>
      <x:c r="D7765"/>
    </x:row>
    <x:row r="7766">
      <x:c r="A7766" t="str">
        <x:v>29</x:v>
      </x:c>
      <x:c r="B7766" t="str">
        <x:v>M50</x:v>
      </x:c>
      <x:c r="C7766" t="str">
        <x:v>Reminder</x:v>
      </x:c>
      <x:c r="D7766"/>
    </x:row>
    <x:row r="7767">
      <x:c r="A7767" t="str">
        <x:v>29</x:v>
      </x:c>
      <x:c r="B7767" t="str">
        <x:v>K51</x:v>
      </x:c>
      <x:c r="C7767"/>
      <x:c r="D7767" t="str">
        <x:v>=IF(O34="","",O34)</x:v>
      </x:c>
    </x:row>
    <x:row r="7768">
      <x:c r="A7768" t="str">
        <x:v>29</x:v>
      </x:c>
      <x:c r="B7768" t="str">
        <x:v>K52</x:v>
      </x:c>
      <x:c r="C7768"/>
      <x:c r="D7768" t="str">
        <x:v>=IF(O35="","",O35)</x:v>
      </x:c>
    </x:row>
    <x:row r="7769">
      <x:c r="A7769" t="str">
        <x:v>29</x:v>
      </x:c>
      <x:c r="B7769" t="str">
        <x:v>K54</x:v>
      </x:c>
      <x:c r="C7769" t="str">
        <x:v>TODAY | LEADS &amp; TRANSAKSI</x:v>
      </x:c>
      <x:c r="D7769"/>
    </x:row>
    <x:row r="7770">
      <x:c r="A7770" t="str">
        <x:v>29</x:v>
      </x:c>
      <x:c r="B7770" t="str">
        <x:v>K55</x:v>
      </x:c>
      <x:c r="C7770" t="str">
        <x:v>Leads</x:v>
      </x:c>
      <x:c r="D7770"/>
    </x:row>
    <x:row r="7771">
      <x:c r="A7771" t="str">
        <x:v>29</x:v>
      </x:c>
      <x:c r="B7771" t="str">
        <x:v>K56</x:v>
      </x:c>
      <x:c r="C7771" t="str">
        <x:v>Total DP</x:v>
      </x:c>
      <x:c r="D7771"/>
    </x:row>
    <x:row r="7772">
      <x:c r="A7772" t="str">
        <x:v>29</x:v>
      </x:c>
      <x:c r="B7772" t="str">
        <x:v>M56</x:v>
      </x:c>
      <x:c r="C7772" t="n">
        <x:v>0</x:v>
      </x:c>
      <x:c r="D7772" t="str">
        <x:v>=COUNTIF($I$4:$I$32,"DP")</x:v>
      </x:c>
    </x:row>
    <x:row r="7773">
      <x:c r="A7773" t="str">
        <x:v>29</x:v>
      </x:c>
      <x:c r="B7773" t="str">
        <x:v>K57</x:v>
      </x:c>
      <x:c r="C7773" t="str">
        <x:v>Sesi Foto</x:v>
      </x:c>
      <x:c r="D7773"/>
    </x:row>
    <x:row r="7774">
      <x:c r="A7774" t="str">
        <x:v>29</x:v>
      </x:c>
      <x:c r="B7774" t="str">
        <x:v>M57</x:v>
      </x:c>
      <x:c r="C7774" t="n">
        <x:v>0</x:v>
      </x:c>
      <x:c r="D7774" t="str">
        <x:v>=COUNTIFS($I$4:$I$32,"&lt;&gt;DP",$I$4:$I$32,"&lt;&gt;")</x:v>
      </x:c>
    </x:row>
    <x:row r="7775">
      <x:c r="A7775" t="str">
        <x:v>29</x:v>
      </x:c>
      <x:c r="B7775" t="str">
        <x:v>K58</x:v>
      </x:c>
      <x:c r="C7775" t="str">
        <x:v>Jumlah Transaksi Harian</x:v>
      </x:c>
      <x:c r="D7775"/>
    </x:row>
    <x:row r="7776">
      <x:c r="A7776" t="str">
        <x:v>29</x:v>
      </x:c>
      <x:c r="B7776" t="str">
        <x:v>M58</x:v>
      </x:c>
      <x:c r="C7776" t="n">
        <x:v>0</x:v>
      </x:c>
      <x:c r="D7776" t="str">
        <x:v>=M56+M57</x:v>
      </x:c>
    </x:row>
    <x:row r="7777">
      <x:c r="A7777" t="str">
        <x:v>29</x:v>
      </x:c>
      <x:c r="B7777" t="str">
        <x:v>K59</x:v>
      </x:c>
      <x:c r="C7777" t="str">
        <x:v>Conversion Rate</x:v>
      </x:c>
      <x:c r="D7777"/>
    </x:row>
    <x:row r="7778">
      <x:c r="A7778" t="str">
        <x:v>29</x:v>
      </x:c>
      <x:c r="B7778" t="str">
        <x:v>M59</x:v>
      </x:c>
      <x:c r="C7778"/>
      <x:c r="D7778" t="str">
        <x:v>=IF(OR(M55="",M55=0),"",M56/M55)</x:v>
      </x:c>
    </x:row>
    <x:row r="7779">
      <x:c r="A7779" t="str">
        <x:v>30</x:v>
      </x:c>
      <x:c r="B7779" t="str">
        <x:v>A1</x:v>
      </x:c>
      <x:c r="C7779" t="n">
        <x:v>2</x:v>
      </x:c>
      <x:c r="D7779"/>
    </x:row>
    <x:row r="7780">
      <x:c r="A7780" t="str">
        <x:v>30</x:v>
      </x:c>
      <x:c r="B7780" t="str">
        <x:v>B2</x:v>
      </x:c>
      <x:c r="C7780" t="str">
        <x:v>No</x:v>
      </x:c>
      <x:c r="D7780"/>
    </x:row>
    <x:row r="7781">
      <x:c r="A7781" t="str">
        <x:v>30</x:v>
      </x:c>
      <x:c r="B7781" t="str">
        <x:v>C2</x:v>
      </x:c>
      <x:c r="C7781" t="str">
        <x:v>Nama</x:v>
      </x:c>
      <x:c r="D7781"/>
    </x:row>
    <x:row r="7782">
      <x:c r="A7782" t="str">
        <x:v>30</x:v>
      </x:c>
      <x:c r="B7782" t="str">
        <x:v>D2</x:v>
      </x:c>
      <x:c r="C7782" t="str">
        <x:v>Paket</x:v>
      </x:c>
      <x:c r="D7782"/>
    </x:row>
    <x:row r="7783">
      <x:c r="A7783" t="str">
        <x:v>30</x:v>
      </x:c>
      <x:c r="B7783" t="str">
        <x:v>E2</x:v>
      </x:c>
      <x:c r="C7783" t="str">
        <x:v>Q</x:v>
      </x:c>
      <x:c r="D7783"/>
    </x:row>
    <x:row r="7784">
      <x:c r="A7784" t="str">
        <x:v>30</x:v>
      </x:c>
      <x:c r="B7784" t="str">
        <x:v>F2</x:v>
      </x:c>
      <x:c r="C7784" t="str">
        <x:v>Tanggal Foto</x:v>
      </x:c>
      <x:c r="D7784"/>
    </x:row>
    <x:row r="7785">
      <x:c r="A7785" t="str">
        <x:v>30</x:v>
      </x:c>
      <x:c r="B7785" t="str">
        <x:v>G2</x:v>
      </x:c>
      <x:c r="C7785" t="str">
        <x:v>Pemasukan</x:v>
      </x:c>
      <x:c r="D7785"/>
    </x:row>
    <x:row r="7786">
      <x:c r="A7786" t="str">
        <x:v>30</x:v>
      </x:c>
      <x:c r="B7786" t="str">
        <x:v>I2</x:v>
      </x:c>
      <x:c r="C7786" t="str">
        <x:v>Keterangan</x:v>
      </x:c>
      <x:c r="D7786"/>
    </x:row>
    <x:row r="7787">
      <x:c r="A7787" t="str">
        <x:v>30</x:v>
      </x:c>
      <x:c r="B7787" t="str">
        <x:v>L2</x:v>
      </x:c>
      <x:c r="C7787" t="str">
        <x:v>Admin</x:v>
      </x:c>
      <x:c r="D7787"/>
    </x:row>
    <x:row r="7788">
      <x:c r="A7788" t="str">
        <x:v>30</x:v>
      </x:c>
      <x:c r="B7788" t="str">
        <x:v>M2</x:v>
      </x:c>
      <x:c r="C7788" t="str">
        <x:v>Fotogarfer</x:v>
      </x:c>
      <x:c r="D7788"/>
    </x:row>
    <x:row r="7789">
      <x:c r="A7789" t="str">
        <x:v>30</x:v>
      </x:c>
      <x:c r="B7789" t="str">
        <x:v>N2</x:v>
      </x:c>
      <x:c r="C7789" t="str">
        <x:v>Post Prod</x:v>
      </x:c>
      <x:c r="D7789"/>
    </x:row>
    <x:row r="7790">
      <x:c r="A7790" t="str">
        <x:v>30</x:v>
      </x:c>
      <x:c r="B7790" t="str">
        <x:v>G3</x:v>
      </x:c>
      <x:c r="C7790" t="str">
        <x:v>Cash</x:v>
      </x:c>
      <x:c r="D7790"/>
    </x:row>
    <x:row r="7791">
      <x:c r="A7791" t="str">
        <x:v>30</x:v>
      </x:c>
      <x:c r="B7791" t="str">
        <x:v>H3</x:v>
      </x:c>
      <x:c r="C7791" t="str">
        <x:v>Transfer</x:v>
      </x:c>
      <x:c r="D7791"/>
    </x:row>
    <x:row r="7792">
      <x:c r="A7792" t="str">
        <x:v>30</x:v>
      </x:c>
      <x:c r="B7792" t="str">
        <x:v>I3</x:v>
      </x:c>
      <x:c r="C7792" t="str">
        <x:v>Pembayaran</x:v>
      </x:c>
      <x:c r="D7792"/>
    </x:row>
    <x:row r="7793">
      <x:c r="A7793" t="str">
        <x:v>30</x:v>
      </x:c>
      <x:c r="B7793" t="str">
        <x:v>J3</x:v>
      </x:c>
      <x:c r="C7793" t="str">
        <x:v>All File</x:v>
      </x:c>
      <x:c r="D7793"/>
    </x:row>
    <x:row r="7794">
      <x:c r="A7794" t="str">
        <x:v>30</x:v>
      </x:c>
      <x:c r="B7794" t="str">
        <x:v>K3</x:v>
      </x:c>
      <x:c r="C7794" t="str">
        <x:v>File Edit </x:v>
      </x:c>
      <x:c r="D7794"/>
    </x:row>
    <x:row r="7795">
      <x:c r="A7795" t="str">
        <x:v>30</x:v>
      </x:c>
      <x:c r="B7795" t="str">
        <x:v>N3</x:v>
      </x:c>
      <x:c r="C7795" t="str">
        <x:v>Editan/FG</x:v>
      </x:c>
      <x:c r="D7795"/>
    </x:row>
    <x:row r="7796">
      <x:c r="A7796" t="str">
        <x:v>30</x:v>
      </x:c>
      <x:c r="B7796" t="str">
        <x:v>O3</x:v>
      </x:c>
      <x:c r="C7796" t="str">
        <x:v>Cetakan/Fame</x:v>
      </x:c>
      <x:c r="D7796"/>
    </x:row>
    <x:row r="7797">
      <x:c r="A7797" t="str">
        <x:v>30</x:v>
      </x:c>
      <x:c r="B7797" t="str">
        <x:v>P3</x:v>
      </x:c>
      <x:c r="C7797" t="str">
        <x:v>Diambil/Date</x:v>
      </x:c>
      <x:c r="D7797"/>
    </x:row>
    <x:row r="7798">
      <x:c r="A7798" t="str">
        <x:v>30</x:v>
      </x:c>
      <x:c r="B7798" t="str">
        <x:v>B4</x:v>
      </x:c>
      <x:c r="C7798" t="n">
        <x:v>1</x:v>
      </x:c>
      <x:c r="D7798"/>
    </x:row>
    <x:row r="7799">
      <x:c r="A7799" t="str">
        <x:v>30</x:v>
      </x:c>
      <x:c r="B7799" t="str">
        <x:v>B5</x:v>
      </x:c>
      <x:c r="C7799" t="n">
        <x:v>2</x:v>
      </x:c>
      <x:c r="D7799"/>
    </x:row>
    <x:row r="7800">
      <x:c r="A7800" t="str">
        <x:v>30</x:v>
      </x:c>
      <x:c r="B7800" t="str">
        <x:v>B6</x:v>
      </x:c>
      <x:c r="C7800" t="n">
        <x:v>3</x:v>
      </x:c>
      <x:c r="D7800"/>
    </x:row>
    <x:row r="7801">
      <x:c r="A7801" t="str">
        <x:v>30</x:v>
      </x:c>
      <x:c r="B7801" t="str">
        <x:v>B7</x:v>
      </x:c>
      <x:c r="C7801" t="n">
        <x:v>4</x:v>
      </x:c>
      <x:c r="D7801"/>
    </x:row>
    <x:row r="7802">
      <x:c r="A7802" t="str">
        <x:v>30</x:v>
      </x:c>
      <x:c r="B7802" t="str">
        <x:v>B8</x:v>
      </x:c>
      <x:c r="C7802" t="n">
        <x:v>5</x:v>
      </x:c>
      <x:c r="D7802"/>
    </x:row>
    <x:row r="7803">
      <x:c r="A7803" t="str">
        <x:v>30</x:v>
      </x:c>
      <x:c r="B7803" t="str">
        <x:v>B9</x:v>
      </x:c>
      <x:c r="C7803" t="n">
        <x:v>6</x:v>
      </x:c>
      <x:c r="D7803"/>
    </x:row>
    <x:row r="7804">
      <x:c r="A7804" t="str">
        <x:v>30</x:v>
      </x:c>
      <x:c r="B7804" t="str">
        <x:v>B10</x:v>
      </x:c>
      <x:c r="C7804" t="n">
        <x:v>7</x:v>
      </x:c>
      <x:c r="D7804"/>
    </x:row>
    <x:row r="7805">
      <x:c r="A7805" t="str">
        <x:v>30</x:v>
      </x:c>
      <x:c r="B7805" t="str">
        <x:v>B11</x:v>
      </x:c>
      <x:c r="C7805" t="n">
        <x:v>8</x:v>
      </x:c>
      <x:c r="D7805"/>
    </x:row>
    <x:row r="7806">
      <x:c r="A7806" t="str">
        <x:v>30</x:v>
      </x:c>
      <x:c r="B7806" t="str">
        <x:v>B12</x:v>
      </x:c>
      <x:c r="C7806" t="n">
        <x:v>9</x:v>
      </x:c>
      <x:c r="D7806"/>
    </x:row>
    <x:row r="7807">
      <x:c r="A7807" t="str">
        <x:v>30</x:v>
      </x:c>
      <x:c r="B7807" t="str">
        <x:v>B13</x:v>
      </x:c>
      <x:c r="C7807" t="n">
        <x:v>10</x:v>
      </x:c>
      <x:c r="D7807"/>
    </x:row>
    <x:row r="7808">
      <x:c r="A7808" t="str">
        <x:v>30</x:v>
      </x:c>
      <x:c r="B7808" t="str">
        <x:v>B14</x:v>
      </x:c>
      <x:c r="C7808" t="n">
        <x:v>11</x:v>
      </x:c>
      <x:c r="D7808"/>
    </x:row>
    <x:row r="7809">
      <x:c r="A7809" t="str">
        <x:v>30</x:v>
      </x:c>
      <x:c r="B7809" t="str">
        <x:v>B15</x:v>
      </x:c>
      <x:c r="C7809" t="n">
        <x:v>12</x:v>
      </x:c>
      <x:c r="D7809"/>
    </x:row>
    <x:row r="7810">
      <x:c r="A7810" t="str">
        <x:v>30</x:v>
      </x:c>
      <x:c r="B7810" t="str">
        <x:v>B16</x:v>
      </x:c>
      <x:c r="C7810" t="n">
        <x:v>13</x:v>
      </x:c>
      <x:c r="D7810"/>
    </x:row>
    <x:row r="7811">
      <x:c r="A7811" t="str">
        <x:v>30</x:v>
      </x:c>
      <x:c r="B7811" t="str">
        <x:v>B17</x:v>
      </x:c>
      <x:c r="C7811" t="n">
        <x:v>14</x:v>
      </x:c>
      <x:c r="D7811"/>
    </x:row>
    <x:row r="7812">
      <x:c r="A7812" t="str">
        <x:v>30</x:v>
      </x:c>
      <x:c r="B7812" t="str">
        <x:v>B18</x:v>
      </x:c>
      <x:c r="C7812" t="n">
        <x:v>15</x:v>
      </x:c>
      <x:c r="D7812"/>
    </x:row>
    <x:row r="7813">
      <x:c r="A7813" t="str">
        <x:v>30</x:v>
      </x:c>
      <x:c r="B7813" t="str">
        <x:v>B19</x:v>
      </x:c>
      <x:c r="C7813" t="n">
        <x:v>16</x:v>
      </x:c>
      <x:c r="D7813"/>
    </x:row>
    <x:row r="7814">
      <x:c r="A7814" t="str">
        <x:v>30</x:v>
      </x:c>
      <x:c r="B7814" t="str">
        <x:v>G22</x:v>
      </x:c>
      <x:c r="C7814" t="n">
        <x:v>0</x:v>
      </x:c>
      <x:c r="D7814" t="str">
        <x:v>=SUM(G4:G21)</x:v>
      </x:c>
    </x:row>
    <x:row r="7815">
      <x:c r="A7815" t="str">
        <x:v>30</x:v>
      </x:c>
      <x:c r="B7815" t="str">
        <x:v>H22</x:v>
      </x:c>
      <x:c r="C7815" t="n">
        <x:v>0</x:v>
      </x:c>
      <x:c r="D7815" t="str">
        <x:v>=SUM(H4:H21)</x:v>
      </x:c>
    </x:row>
    <x:row r="7816">
      <x:c r="A7816" t="str">
        <x:v>30</x:v>
      </x:c>
      <x:c r="B7816" t="str">
        <x:v>B25</x:v>
      </x:c>
      <x:c r="C7816" t="str">
        <x:v>No</x:v>
      </x:c>
      <x:c r="D7816"/>
    </x:row>
    <x:row r="7817">
      <x:c r="A7817" t="str">
        <x:v>30</x:v>
      </x:c>
      <x:c r="B7817" t="str">
        <x:v>C25</x:v>
      </x:c>
      <x:c r="C7817" t="str">
        <x:v>Keterangan</x:v>
      </x:c>
      <x:c r="D7817"/>
    </x:row>
    <x:row r="7818">
      <x:c r="A7818" t="str">
        <x:v>30</x:v>
      </x:c>
      <x:c r="B7818" t="str">
        <x:v>D25</x:v>
      </x:c>
      <x:c r="C7818" t="str">
        <x:v>Nominal</x:v>
      </x:c>
      <x:c r="D7818"/>
    </x:row>
    <x:row r="7819">
      <x:c r="A7819" t="str">
        <x:v>30</x:v>
      </x:c>
      <x:c r="B7819" t="str">
        <x:v>N25</x:v>
      </x:c>
      <x:c r="C7819" t="str">
        <x:v>Shift</x:v>
      </x:c>
      <x:c r="D7819"/>
    </x:row>
    <x:row r="7820">
      <x:c r="A7820" t="str">
        <x:v>30</x:v>
      </x:c>
      <x:c r="B7820" t="str">
        <x:v>O25</x:v>
      </x:c>
      <x:c r="C7820" t="str">
        <x:v>Nama</x:v>
      </x:c>
      <x:c r="D7820"/>
    </x:row>
    <x:row r="7821">
      <x:c r="A7821" t="str">
        <x:v>30</x:v>
      </x:c>
      <x:c r="B7821" t="str">
        <x:v>B26</x:v>
      </x:c>
      <x:c r="C7821" t="n">
        <x:v>1</x:v>
      </x:c>
      <x:c r="D7821"/>
    </x:row>
    <x:row r="7822">
      <x:c r="A7822" t="str">
        <x:v>30</x:v>
      </x:c>
      <x:c r="B7822" t="str">
        <x:v>C26</x:v>
      </x:c>
      <x:c r="C7822" t="str">
        <x:v>Pendapatan Tunai</x:v>
      </x:c>
      <x:c r="D7822"/>
    </x:row>
    <x:row r="7823">
      <x:c r="A7823" t="str">
        <x:v>30</x:v>
      </x:c>
      <x:c r="B7823" t="str">
        <x:v>D26</x:v>
      </x:c>
      <x:c r="C7823" t="n">
        <x:v>0</x:v>
      </x:c>
      <x:c r="D7823" t="str">
        <x:v>=SUM(G22)</x:v>
      </x:c>
    </x:row>
    <x:row r="7824">
      <x:c r="A7824" t="str">
        <x:v>30</x:v>
      </x:c>
      <x:c r="B7824" t="str">
        <x:v>N26</x:v>
      </x:c>
      <x:c r="C7824" t="str">
        <x:v>Admin 1</x:v>
      </x:c>
      <x:c r="D7824"/>
    </x:row>
    <x:row r="7825">
      <x:c r="A7825" t="str">
        <x:v>30</x:v>
      </x:c>
      <x:c r="B7825" t="str">
        <x:v>B27</x:v>
      </x:c>
      <x:c r="C7825" t="n">
        <x:v>2</x:v>
      </x:c>
      <x:c r="D7825"/>
    </x:row>
    <x:row r="7826">
      <x:c r="A7826" t="str">
        <x:v>30</x:v>
      </x:c>
      <x:c r="B7826" t="str">
        <x:v>N27</x:v>
      </x:c>
      <x:c r="C7826" t="str">
        <x:v>Admin 2</x:v>
      </x:c>
      <x:c r="D7826"/>
    </x:row>
    <x:row r="7827">
      <x:c r="A7827" t="str">
        <x:v>30</x:v>
      </x:c>
      <x:c r="B7827" t="str">
        <x:v>B28</x:v>
      </x:c>
      <x:c r="C7827" t="n">
        <x:v>3</x:v>
      </x:c>
      <x:c r="D7827"/>
    </x:row>
    <x:row r="7828">
      <x:c r="A7828" t="str">
        <x:v>30</x:v>
      </x:c>
      <x:c r="B7828" t="str">
        <x:v>N28</x:v>
      </x:c>
      <x:c r="C7828" t="str">
        <x:v>Fotografer 1</x:v>
      </x:c>
      <x:c r="D7828"/>
    </x:row>
    <x:row r="7829">
      <x:c r="A7829" t="str">
        <x:v>30</x:v>
      </x:c>
      <x:c r="B7829" t="str">
        <x:v>B29</x:v>
      </x:c>
      <x:c r="C7829" t="n">
        <x:v>4</x:v>
      </x:c>
      <x:c r="D7829"/>
    </x:row>
    <x:row r="7830">
      <x:c r="A7830" t="str">
        <x:v>30</x:v>
      </x:c>
      <x:c r="B7830" t="str">
        <x:v>N29</x:v>
      </x:c>
      <x:c r="C7830" t="str">
        <x:v>Fotografer 2</x:v>
      </x:c>
      <x:c r="D7830"/>
    </x:row>
    <x:row r="7831">
      <x:c r="A7831" t="str">
        <x:v>30</x:v>
      </x:c>
      <x:c r="B7831" t="str">
        <x:v>B30</x:v>
      </x:c>
      <x:c r="C7831" t="n">
        <x:v>5</x:v>
      </x:c>
      <x:c r="D7831"/>
    </x:row>
    <x:row r="7832">
      <x:c r="A7832" t="str">
        <x:v>30</x:v>
      </x:c>
      <x:c r="B7832" t="str">
        <x:v>B31</x:v>
      </x:c>
      <x:c r="C7832" t="n">
        <x:v>6</x:v>
      </x:c>
      <x:c r="D7832"/>
    </x:row>
    <x:row r="7833">
      <x:c r="A7833" t="str">
        <x:v>30</x:v>
      </x:c>
      <x:c r="B7833" t="str">
        <x:v>K31</x:v>
      </x:c>
      <x:c r="C7833" t="str">
        <x:v>KPI HARIAN | SKALA 1-5</x:v>
      </x:c>
      <x:c r="D7833"/>
    </x:row>
    <x:row r="7834">
      <x:c r="A7834" t="str">
        <x:v>30</x:v>
      </x:c>
      <x:c r="B7834" t="str">
        <x:v>B32</x:v>
      </x:c>
      <x:c r="C7834" t="n">
        <x:v>7</x:v>
      </x:c>
      <x:c r="D7834"/>
    </x:row>
    <x:row r="7835">
      <x:c r="A7835" t="str">
        <x:v>30</x:v>
      </x:c>
      <x:c r="B7835" t="str">
        <x:v>K32</x:v>
      </x:c>
      <x:c r="C7835" t="str">
        <x:v>Nama</x:v>
      </x:c>
      <x:c r="D7835"/>
    </x:row>
    <x:row r="7836">
      <x:c r="A7836" t="str">
        <x:v>30</x:v>
      </x:c>
      <x:c r="B7836" t="str">
        <x:v>L32</x:v>
      </x:c>
      <x:c r="C7836" t="str">
        <x:v>Disiplin</x:v>
      </x:c>
      <x:c r="D7836"/>
    </x:row>
    <x:row r="7837">
      <x:c r="A7837" t="str">
        <x:v>30</x:v>
      </x:c>
      <x:c r="B7837" t="str">
        <x:v>M32</x:v>
      </x:c>
      <x:c r="C7837" t="str">
        <x:v>Akurasi</x:v>
      </x:c>
      <x:c r="D7837"/>
    </x:row>
    <x:row r="7838">
      <x:c r="A7838" t="str">
        <x:v>30</x:v>
      </x:c>
      <x:c r="B7838" t="str">
        <x:v>N32</x:v>
      </x:c>
      <x:c r="C7838" t="str">
        <x:v>SOP</x:v>
      </x:c>
      <x:c r="D7838"/>
    </x:row>
    <x:row r="7839">
      <x:c r="A7839" t="str">
        <x:v>30</x:v>
      </x:c>
      <x:c r="B7839" t="str">
        <x:v>O32</x:v>
      </x:c>
      <x:c r="C7839" t="str">
        <x:v>Client</x:v>
      </x:c>
      <x:c r="D7839"/>
    </x:row>
    <x:row r="7840">
      <x:c r="A7840" t="str">
        <x:v>30</x:v>
      </x:c>
      <x:c r="B7840" t="str">
        <x:v>P32</x:v>
      </x:c>
      <x:c r="C7840" t="str">
        <x:v>Produktivitas</x:v>
      </x:c>
      <x:c r="D7840"/>
    </x:row>
    <x:row r="7841">
      <x:c r="A7841" t="str">
        <x:v>30</x:v>
      </x:c>
      <x:c r="B7841" t="str">
        <x:v>AC32</x:v>
      </x:c>
      <x:c r="C7841" t="str">
        <x:v>KPI Score Helper</x:v>
      </x:c>
      <x:c r="D7841"/>
    </x:row>
    <x:row r="7842">
      <x:c r="A7842" t="str">
        <x:v>30</x:v>
      </x:c>
      <x:c r="B7842" t="str">
        <x:v>AD32</x:v>
      </x:c>
      <x:c r="C7842" t="str">
        <x:v>Status Helper</x:v>
      </x:c>
      <x:c r="D7842"/>
    </x:row>
    <x:row r="7843">
      <x:c r="A7843" t="str">
        <x:v>30</x:v>
      </x:c>
      <x:c r="B7843" t="str">
        <x:v>AE32</x:v>
      </x:c>
      <x:c r="C7843" t="str">
        <x:v>Role Helper</x:v>
      </x:c>
      <x:c r="D7843"/>
    </x:row>
    <x:row r="7844">
      <x:c r="A7844" t="str">
        <x:v>30</x:v>
      </x:c>
      <x:c r="B7844" t="str">
        <x:v>AF32</x:v>
      </x:c>
      <x:c r="C7844" t="str">
        <x:v>Evaluated Flag</x:v>
      </x:c>
      <x:c r="D7844"/>
    </x:row>
    <x:row r="7845">
      <x:c r="A7845" t="str">
        <x:v>30</x:v>
      </x:c>
      <x:c r="B7845" t="str">
        <x:v>AG32</x:v>
      </x:c>
      <x:c r="C7845" t="str">
        <x:v>Effective Name</x:v>
      </x:c>
      <x:c r="D7845"/>
    </x:row>
    <x:row r="7846">
      <x:c r="A7846" t="str">
        <x:v>30</x:v>
      </x:c>
      <x:c r="B7846" t="str">
        <x:v>B33</x:v>
      </x:c>
      <x:c r="C7846" t="n">
        <x:v>8</x:v>
      </x:c>
      <x:c r="D7846"/>
    </x:row>
    <x:row r="7847">
      <x:c r="A7847" t="str">
        <x:v>30</x:v>
      </x:c>
      <x:c r="B7847" t="str">
        <x:v>K33</x:v>
      </x:c>
      <x:c r="C7847"/>
      <x:c r="D7847" t="str">
        <x:v>=IF(O26="","",O26)</x:v>
      </x:c>
    </x:row>
    <x:row r="7848">
      <x:c r="A7848" t="str">
        <x:v>30</x:v>
      </x:c>
      <x:c r="B7848" t="str">
        <x:v>AC33</x:v>
      </x:c>
      <x:c r="C7848"/>
      <x:c r="D7848" t="str">
        <x:v>=IF(AG33="","",IF(COUNT(L33:P33)&lt;5,"",L33/5*20+M33/5*25+N33/5*25+O33/5*15+P33/5*15))</x:v>
      </x:c>
    </x:row>
    <x:row r="7849">
      <x:c r="A7849" t="str">
        <x:v>30</x:v>
      </x:c>
      <x:c r="B7849" t="str">
        <x:v>AD33</x:v>
      </x:c>
      <x:c r="C7849"/>
      <x:c r="D7849" t="str">
        <x:v>=IF(AC33="","",IF(AC33&gt;=90,"Sangat Baik",IF(AC33&gt;=80,"Baik",IF(AC33&gt;=70,"Coaching","Underperform"))))</x:v>
      </x:c>
    </x:row>
    <x:row r="7850">
      <x:c r="A7850" t="str">
        <x:v>30</x:v>
      </x:c>
      <x:c r="B7850" t="str">
        <x:v>AE33</x:v>
      </x:c>
      <x:c r="C7850"/>
      <x:c r="D7850" t="str">
        <x:v>=IF(AG33="","",IF(OR(AG33="INDAH",AG33="ADDEL",AG33="AMEL",AG33="PENTIL",AG33="JIJANG"),"Admin/CS","Fotografer"))</x:v>
      </x:c>
    </x:row>
    <x:row r="7851">
      <x:c r="A7851" t="str">
        <x:v>30</x:v>
      </x:c>
      <x:c r="B7851" t="str">
        <x:v>AF33</x:v>
      </x:c>
      <x:c r="C7851"/>
      <x:c r="D7851" t="str">
        <x:v>=IF(OR(AG33="",COUNT(L33:P33)&lt;5),"",1)</x:v>
      </x:c>
    </x:row>
    <x:row r="7852">
      <x:c r="A7852" t="str">
        <x:v>30</x:v>
      </x:c>
      <x:c r="B7852" t="str">
        <x:v>AG33</x:v>
      </x:c>
      <x:c r="C7852"/>
      <x:c r="D7852" t="str">
        <x:v>=IFERROR(K33,"")</x:v>
      </x:c>
    </x:row>
    <x:row r="7853">
      <x:c r="A7853" t="str">
        <x:v>30</x:v>
      </x:c>
      <x:c r="B7853" t="str">
        <x:v>B34</x:v>
      </x:c>
      <x:c r="C7853" t="n">
        <x:v>9</x:v>
      </x:c>
      <x:c r="D7853"/>
    </x:row>
    <x:row r="7854">
      <x:c r="A7854" t="str">
        <x:v>30</x:v>
      </x:c>
      <x:c r="B7854" t="str">
        <x:v>K34</x:v>
      </x:c>
      <x:c r="C7854"/>
      <x:c r="D7854" t="str">
        <x:v>=IF(O27="","",O27)</x:v>
      </x:c>
    </x:row>
    <x:row r="7855">
      <x:c r="A7855" t="str">
        <x:v>30</x:v>
      </x:c>
      <x:c r="B7855" t="str">
        <x:v>AC34</x:v>
      </x:c>
      <x:c r="C7855"/>
      <x:c r="D7855" t="str">
        <x:v>=IF(AG34="","",IF(COUNT(L34:P34)&lt;5,"",L34/5*20+M34/5*25+N34/5*25+O34/5*15+P34/5*15))</x:v>
      </x:c>
    </x:row>
    <x:row r="7856">
      <x:c r="A7856" t="str">
        <x:v>30</x:v>
      </x:c>
      <x:c r="B7856" t="str">
        <x:v>AD34</x:v>
      </x:c>
      <x:c r="C7856"/>
      <x:c r="D7856" t="str">
        <x:v>=IF(AC34="","",IF(AC34&gt;=90,"Sangat Baik",IF(AC34&gt;=80,"Baik",IF(AC34&gt;=70,"Coaching","Underperform"))))</x:v>
      </x:c>
    </x:row>
    <x:row r="7857">
      <x:c r="A7857" t="str">
        <x:v>30</x:v>
      </x:c>
      <x:c r="B7857" t="str">
        <x:v>AE34</x:v>
      </x:c>
      <x:c r="C7857"/>
      <x:c r="D7857" t="str">
        <x:v>=IF(AG34="","",IF(OR(AG34="INDAH",AG34="ADDEL",AG34="AMEL",AG34="PENTIL",AG34="JIJANG"),"Admin/CS","Fotografer"))</x:v>
      </x:c>
    </x:row>
    <x:row r="7858">
      <x:c r="A7858" t="str">
        <x:v>30</x:v>
      </x:c>
      <x:c r="B7858" t="str">
        <x:v>AF34</x:v>
      </x:c>
      <x:c r="C7858"/>
      <x:c r="D7858" t="str">
        <x:v>=IF(OR(AG34="",COUNT(L34:P34)&lt;5),"",1)</x:v>
      </x:c>
    </x:row>
    <x:row r="7859">
      <x:c r="A7859" t="str">
        <x:v>30</x:v>
      </x:c>
      <x:c r="B7859" t="str">
        <x:v>AG34</x:v>
      </x:c>
      <x:c r="C7859"/>
      <x:c r="D7859" t="str">
        <x:v>=IFERROR(K34,"")</x:v>
      </x:c>
    </x:row>
    <x:row r="7860">
      <x:c r="A7860" t="str">
        <x:v>30</x:v>
      </x:c>
      <x:c r="B7860" t="str">
        <x:v>B35</x:v>
      </x:c>
      <x:c r="C7860" t="n">
        <x:v>10</x:v>
      </x:c>
      <x:c r="D7860"/>
    </x:row>
    <x:row r="7861">
      <x:c r="A7861" t="str">
        <x:v>30</x:v>
      </x:c>
      <x:c r="B7861" t="str">
        <x:v>K35</x:v>
      </x:c>
      <x:c r="C7861"/>
      <x:c r="D7861" t="str">
        <x:v>=IF(O28="","",O28)</x:v>
      </x:c>
    </x:row>
    <x:row r="7862">
      <x:c r="A7862" t="str">
        <x:v>30</x:v>
      </x:c>
      <x:c r="B7862" t="str">
        <x:v>AC35</x:v>
      </x:c>
      <x:c r="C7862"/>
      <x:c r="D7862" t="str">
        <x:v>=IF(AG35="","",IF(COUNT(L35:P35)&lt;5,"",L35/5*20+M35/5*25+N35/5*25+O35/5*15+P35/5*15))</x:v>
      </x:c>
    </x:row>
    <x:row r="7863">
      <x:c r="A7863" t="str">
        <x:v>30</x:v>
      </x:c>
      <x:c r="B7863" t="str">
        <x:v>AD35</x:v>
      </x:c>
      <x:c r="C7863"/>
      <x:c r="D7863" t="str">
        <x:v>=IF(AC35="","",IF(AC35&gt;=90,"Sangat Baik",IF(AC35&gt;=80,"Baik",IF(AC35&gt;=70,"Coaching","Underperform"))))</x:v>
      </x:c>
    </x:row>
    <x:row r="7864">
      <x:c r="A7864" t="str">
        <x:v>30</x:v>
      </x:c>
      <x:c r="B7864" t="str">
        <x:v>AE35</x:v>
      </x:c>
      <x:c r="C7864"/>
      <x:c r="D7864" t="str">
        <x:v>=IF(AG35="","",IF(OR(AG35="INDAH",AG35="ADDEL",AG35="AMEL",AG35="PENTIL",AG35="JIJANG"),"Admin/CS","Fotografer"))</x:v>
      </x:c>
    </x:row>
    <x:row r="7865">
      <x:c r="A7865" t="str">
        <x:v>30</x:v>
      </x:c>
      <x:c r="B7865" t="str">
        <x:v>AF35</x:v>
      </x:c>
      <x:c r="C7865"/>
      <x:c r="D7865" t="str">
        <x:v>=IF(OR(AG35="",COUNT(L35:P35)&lt;5),"",1)</x:v>
      </x:c>
    </x:row>
    <x:row r="7866">
      <x:c r="A7866" t="str">
        <x:v>30</x:v>
      </x:c>
      <x:c r="B7866" t="str">
        <x:v>AG35</x:v>
      </x:c>
      <x:c r="C7866"/>
      <x:c r="D7866" t="str">
        <x:v>=IFERROR(K35,"")</x:v>
      </x:c>
    </x:row>
    <x:row r="7867">
      <x:c r="A7867" t="str">
        <x:v>30</x:v>
      </x:c>
      <x:c r="B7867" t="str">
        <x:v>B36</x:v>
      </x:c>
      <x:c r="C7867" t="n">
        <x:v>11</x:v>
      </x:c>
      <x:c r="D7867"/>
    </x:row>
    <x:row r="7868">
      <x:c r="A7868" t="str">
        <x:v>30</x:v>
      </x:c>
      <x:c r="B7868" t="str">
        <x:v>K36</x:v>
      </x:c>
      <x:c r="C7868"/>
      <x:c r="D7868" t="str">
        <x:v>=IF(O29="","",O29)</x:v>
      </x:c>
    </x:row>
    <x:row r="7869">
      <x:c r="A7869" t="str">
        <x:v>30</x:v>
      </x:c>
      <x:c r="B7869" t="str">
        <x:v>AC36</x:v>
      </x:c>
      <x:c r="C7869"/>
      <x:c r="D7869" t="str">
        <x:v>=IF(AG36="","",IF(COUNT(L36:P36)&lt;5,"",L36/5*20+M36/5*25+N36/5*25+O36/5*15+P36/5*15))</x:v>
      </x:c>
    </x:row>
    <x:row r="7870">
      <x:c r="A7870" t="str">
        <x:v>30</x:v>
      </x:c>
      <x:c r="B7870" t="str">
        <x:v>AD36</x:v>
      </x:c>
      <x:c r="C7870"/>
      <x:c r="D7870" t="str">
        <x:v>=IF(AC36="","",IF(AC36&gt;=90,"Sangat Baik",IF(AC36&gt;=80,"Baik",IF(AC36&gt;=70,"Coaching","Underperform"))))</x:v>
      </x:c>
    </x:row>
    <x:row r="7871">
      <x:c r="A7871" t="str">
        <x:v>30</x:v>
      </x:c>
      <x:c r="B7871" t="str">
        <x:v>AE36</x:v>
      </x:c>
      <x:c r="C7871"/>
      <x:c r="D7871" t="str">
        <x:v>=IF(AG36="","",IF(OR(AG36="INDAH",AG36="ADDEL",AG36="AMEL",AG36="PENTIL",AG36="JIJANG"),"Admin/CS","Fotografer"))</x:v>
      </x:c>
    </x:row>
    <x:row r="7872">
      <x:c r="A7872" t="str">
        <x:v>30</x:v>
      </x:c>
      <x:c r="B7872" t="str">
        <x:v>AF36</x:v>
      </x:c>
      <x:c r="C7872"/>
      <x:c r="D7872" t="str">
        <x:v>=IF(OR(AG36="",COUNT(L36:P36)&lt;5),"",1)</x:v>
      </x:c>
    </x:row>
    <x:row r="7873">
      <x:c r="A7873" t="str">
        <x:v>30</x:v>
      </x:c>
      <x:c r="B7873" t="str">
        <x:v>AG36</x:v>
      </x:c>
      <x:c r="C7873"/>
      <x:c r="D7873" t="str">
        <x:v>=IFERROR(K36,"")</x:v>
      </x:c>
    </x:row>
    <x:row r="7874">
      <x:c r="A7874" t="str">
        <x:v>30</x:v>
      </x:c>
      <x:c r="B7874" t="str">
        <x:v>D37</x:v>
      </x:c>
      <x:c r="C7874" t="n">
        <x:v>0</x:v>
      </x:c>
      <x:c r="D7874" t="str">
        <x:v>=SUM(D26:D36)</x:v>
      </x:c>
    </x:row>
    <x:row r="7875">
      <x:c r="A7875" t="str">
        <x:v>30</x:v>
      </x:c>
      <x:c r="B7875" t="str">
        <x:v>AC37</x:v>
      </x:c>
      <x:c r="C7875"/>
      <x:c r="D7875" t="str">
        <x:v>=IF(AG37="","",IF(COUNT(L37:P37)&lt;5,"",L37/5*20+M37/5*25+N37/5*25+O37/5*15+P37/5*15))</x:v>
      </x:c>
    </x:row>
    <x:row r="7876">
      <x:c r="A7876" t="str">
        <x:v>30</x:v>
      </x:c>
      <x:c r="B7876" t="str">
        <x:v>AD37</x:v>
      </x:c>
      <x:c r="C7876"/>
      <x:c r="D7876" t="str">
        <x:v>=IF(AC37="","",IF(AC37&gt;=90,"Sangat Baik",IF(AC37&gt;=80,"Baik",IF(AC37&gt;=70,"Coaching","Underperform"))))</x:v>
      </x:c>
    </x:row>
    <x:row r="7877">
      <x:c r="A7877" t="str">
        <x:v>30</x:v>
      </x:c>
      <x:c r="B7877" t="str">
        <x:v>AE37</x:v>
      </x:c>
      <x:c r="C7877"/>
      <x:c r="D7877" t="str">
        <x:v>=IF(AG37="","",IF(OR(AG37="INDAH",AG37="ADDEL",AG37="AMEL",AG37="PENTIL",AG37="JIJANG"),"Admin/CS","Fotografer"))</x:v>
      </x:c>
    </x:row>
    <x:row r="7878">
      <x:c r="A7878" t="str">
        <x:v>30</x:v>
      </x:c>
      <x:c r="B7878" t="str">
        <x:v>AF37</x:v>
      </x:c>
      <x:c r="C7878"/>
      <x:c r="D7878" t="str">
        <x:v>=IF(OR(AG37="",COUNT(L37:P37)&lt;5),"",1)</x:v>
      </x:c>
    </x:row>
    <x:row r="7879">
      <x:c r="A7879" t="str">
        <x:v>30</x:v>
      </x:c>
      <x:c r="B7879" t="str">
        <x:v>AG37</x:v>
      </x:c>
      <x:c r="C7879"/>
      <x:c r="D7879" t="str">
        <x:v>=IFERROR(K37,"")</x:v>
      </x:c>
    </x:row>
    <x:row r="7880">
      <x:c r="A7880" t="str">
        <x:v>30</x:v>
      </x:c>
      <x:c r="B7880" t="str">
        <x:v>AC38</x:v>
      </x:c>
      <x:c r="C7880"/>
      <x:c r="D7880" t="str">
        <x:v>=IF(AG38="","",IF(COUNT(L38:P38)&lt;5,"",L38/5*20+M38/5*25+N38/5*25+O38/5*15+P38/5*15))</x:v>
      </x:c>
    </x:row>
    <x:row r="7881">
      <x:c r="A7881" t="str">
        <x:v>30</x:v>
      </x:c>
      <x:c r="B7881" t="str">
        <x:v>AD38</x:v>
      </x:c>
      <x:c r="C7881"/>
      <x:c r="D7881" t="str">
        <x:v>=IF(AC38="","",IF(AC38&gt;=90,"Sangat Baik",IF(AC38&gt;=80,"Baik",IF(AC38&gt;=70,"Coaching","Underperform"))))</x:v>
      </x:c>
    </x:row>
    <x:row r="7882">
      <x:c r="A7882" t="str">
        <x:v>30</x:v>
      </x:c>
      <x:c r="B7882" t="str">
        <x:v>AE38</x:v>
      </x:c>
      <x:c r="C7882"/>
      <x:c r="D7882" t="str">
        <x:v>=IF(AG38="","",IF(OR(AG38="INDAH",AG38="ADDEL",AG38="AMEL",AG38="PENTIL",AG38="JIJANG"),"Admin/CS","Fotografer"))</x:v>
      </x:c>
    </x:row>
    <x:row r="7883">
      <x:c r="A7883" t="str">
        <x:v>30</x:v>
      </x:c>
      <x:c r="B7883" t="str">
        <x:v>AF38</x:v>
      </x:c>
      <x:c r="C7883"/>
      <x:c r="D7883" t="str">
        <x:v>=IF(OR(AG38="",COUNT(L38:P38)&lt;5),"",1)</x:v>
      </x:c>
    </x:row>
    <x:row r="7884">
      <x:c r="A7884" t="str">
        <x:v>30</x:v>
      </x:c>
      <x:c r="B7884" t="str">
        <x:v>AG38</x:v>
      </x:c>
      <x:c r="C7884"/>
      <x:c r="D7884" t="str">
        <x:v>=IFERROR(K38,"")</x:v>
      </x:c>
    </x:row>
    <x:row r="7885">
      <x:c r="A7885" t="str">
        <x:v>30</x:v>
      </x:c>
      <x:c r="B7885" t="str">
        <x:v>K39</x:v>
      </x:c>
      <x:c r="C7885" t="str">
        <x:v>Skala: 1 Sangat Kurang | 2 Kurang | 3 Cukup | 4 Baik | 5 Sangat Baik | Jika Nama kosong, 4 baris pertama otomatis mengikuti urutan Shift</x:v>
      </x:c>
      <x:c r="D7885"/>
    </x:row>
    <x:row r="7886">
      <x:c r="A7886" t="str">
        <x:v>30</x:v>
      </x:c>
      <x:c r="B7886" t="str">
        <x:v>K41</x:v>
      </x:c>
      <x:c r="C7886" t="str">
        <x:v>ADMIN FOLLOW-UP</x:v>
      </x:c>
      <x:c r="D7886"/>
    </x:row>
    <x:row r="7887">
      <x:c r="A7887" t="str">
        <x:v>30</x:v>
      </x:c>
      <x:c r="B7887" t="str">
        <x:v>K42</x:v>
      </x:c>
      <x:c r="C7887" t="str">
        <x:v>Admin</x:v>
      </x:c>
      <x:c r="D7887"/>
    </x:row>
    <x:row r="7888">
      <x:c r="A7888" t="str">
        <x:v>30</x:v>
      </x:c>
      <x:c r="B7888" t="str">
        <x:v>L42</x:v>
      </x:c>
      <x:c r="C7888" t="str">
        <x:v>Saving Contact</x:v>
      </x:c>
      <x:c r="D7888"/>
    </x:row>
    <x:row r="7889">
      <x:c r="A7889" t="str">
        <x:v>30</x:v>
      </x:c>
      <x:c r="B7889" t="str">
        <x:v>M42</x:v>
      </x:c>
      <x:c r="C7889" t="str">
        <x:v>Reminder</x:v>
      </x:c>
      <x:c r="D7889"/>
    </x:row>
    <x:row r="7890">
      <x:c r="A7890" t="str">
        <x:v>30</x:v>
      </x:c>
      <x:c r="B7890" t="str">
        <x:v>K43</x:v>
      </x:c>
      <x:c r="C7890"/>
      <x:c r="D7890" t="str">
        <x:v>=IF(O26="","",O26)</x:v>
      </x:c>
    </x:row>
    <x:row r="7891">
      <x:c r="A7891" t="str">
        <x:v>30</x:v>
      </x:c>
      <x:c r="B7891" t="str">
        <x:v>K44</x:v>
      </x:c>
      <x:c r="C7891"/>
      <x:c r="D7891" t="str">
        <x:v>=IF(O27="","",O27)</x:v>
      </x:c>
    </x:row>
    <x:row r="7892">
      <x:c r="A7892" t="str">
        <x:v>30</x:v>
      </x:c>
      <x:c r="B7892" t="str">
        <x:v>K46</x:v>
      </x:c>
      <x:c r="C7892" t="str">
        <x:v>TODAY | LEADS &amp; TRANSAKSI</x:v>
      </x:c>
      <x:c r="D7892"/>
    </x:row>
    <x:row r="7893">
      <x:c r="A7893" t="str">
        <x:v>30</x:v>
      </x:c>
      <x:c r="B7893" t="str">
        <x:v>K47</x:v>
      </x:c>
      <x:c r="C7893" t="str">
        <x:v>Leads</x:v>
      </x:c>
      <x:c r="D7893"/>
    </x:row>
    <x:row r="7894">
      <x:c r="A7894" t="str">
        <x:v>30</x:v>
      </x:c>
      <x:c r="B7894" t="str">
        <x:v>K48</x:v>
      </x:c>
      <x:c r="C7894" t="str">
        <x:v>Total DP</x:v>
      </x:c>
      <x:c r="D7894"/>
    </x:row>
    <x:row r="7895">
      <x:c r="A7895" t="str">
        <x:v>30</x:v>
      </x:c>
      <x:c r="B7895" t="str">
        <x:v>M48</x:v>
      </x:c>
      <x:c r="C7895" t="n">
        <x:v>0</x:v>
      </x:c>
      <x:c r="D7895" t="str">
        <x:v>=COUNTIF($I$4:$I$24,"DP")</x:v>
      </x:c>
    </x:row>
    <x:row r="7896">
      <x:c r="A7896" t="str">
        <x:v>30</x:v>
      </x:c>
      <x:c r="B7896" t="str">
        <x:v>K49</x:v>
      </x:c>
      <x:c r="C7896" t="str">
        <x:v>Sesi Foto</x:v>
      </x:c>
      <x:c r="D7896"/>
    </x:row>
    <x:row r="7897">
      <x:c r="A7897" t="str">
        <x:v>30</x:v>
      </x:c>
      <x:c r="B7897" t="str">
        <x:v>M49</x:v>
      </x:c>
      <x:c r="C7897" t="n">
        <x:v>0</x:v>
      </x:c>
      <x:c r="D7897" t="str">
        <x:v>=COUNTIFS($I$4:$I$24,"&lt;&gt;DP",$I$4:$I$24,"&lt;&gt;")</x:v>
      </x:c>
    </x:row>
    <x:row r="7898">
      <x:c r="A7898" t="str">
        <x:v>30</x:v>
      </x:c>
      <x:c r="B7898" t="str">
        <x:v>K50</x:v>
      </x:c>
      <x:c r="C7898" t="str">
        <x:v>Jumlah Transaksi Harian</x:v>
      </x:c>
      <x:c r="D7898"/>
    </x:row>
    <x:row r="7899">
      <x:c r="A7899" t="str">
        <x:v>30</x:v>
      </x:c>
      <x:c r="B7899" t="str">
        <x:v>M50</x:v>
      </x:c>
      <x:c r="C7899" t="n">
        <x:v>0</x:v>
      </x:c>
      <x:c r="D7899" t="str">
        <x:v>=M48+M49</x:v>
      </x:c>
    </x:row>
    <x:row r="7900">
      <x:c r="A7900" t="str">
        <x:v>30</x:v>
      </x:c>
      <x:c r="B7900" t="str">
        <x:v>K51</x:v>
      </x:c>
      <x:c r="C7900" t="str">
        <x:v>Conversion Rate</x:v>
      </x:c>
      <x:c r="D7900"/>
    </x:row>
    <x:row r="7901">
      <x:c r="A7901" t="str">
        <x:v>30</x:v>
      </x:c>
      <x:c r="B7901" t="str">
        <x:v>M51</x:v>
      </x:c>
      <x:c r="C7901"/>
      <x:c r="D7901" t="str">
        <x:v>=IF(OR(M47="",M47=0),"",M48/M47)</x:v>
      </x:c>
    </x:row>
    <x:row r="7902">
      <x:c r="A7902" t="str">
        <x:v>31</x:v>
      </x:c>
      <x:c r="B7902" t="str">
        <x:v>B2</x:v>
      </x:c>
      <x:c r="C7902" t="str">
        <x:v>No</x:v>
      </x:c>
      <x:c r="D7902"/>
    </x:row>
    <x:row r="7903">
      <x:c r="A7903" t="str">
        <x:v>31</x:v>
      </x:c>
      <x:c r="B7903" t="str">
        <x:v>C2</x:v>
      </x:c>
      <x:c r="C7903" t="str">
        <x:v>Nama</x:v>
      </x:c>
      <x:c r="D7903"/>
    </x:row>
    <x:row r="7904">
      <x:c r="A7904" t="str">
        <x:v>31</x:v>
      </x:c>
      <x:c r="B7904" t="str">
        <x:v>D2</x:v>
      </x:c>
      <x:c r="C7904" t="str">
        <x:v>Paket</x:v>
      </x:c>
      <x:c r="D7904"/>
    </x:row>
    <x:row r="7905">
      <x:c r="A7905" t="str">
        <x:v>31</x:v>
      </x:c>
      <x:c r="B7905" t="str">
        <x:v>E2</x:v>
      </x:c>
      <x:c r="C7905" t="str">
        <x:v>Q</x:v>
      </x:c>
      <x:c r="D7905"/>
    </x:row>
    <x:row r="7906">
      <x:c r="A7906" t="str">
        <x:v>31</x:v>
      </x:c>
      <x:c r="B7906" t="str">
        <x:v>F2</x:v>
      </x:c>
      <x:c r="C7906" t="str">
        <x:v>Tanggal Foto</x:v>
      </x:c>
      <x:c r="D7906"/>
    </x:row>
    <x:row r="7907">
      <x:c r="A7907" t="str">
        <x:v>31</x:v>
      </x:c>
      <x:c r="B7907" t="str">
        <x:v>G2</x:v>
      </x:c>
      <x:c r="C7907" t="str">
        <x:v>Pemasukan</x:v>
      </x:c>
      <x:c r="D7907"/>
    </x:row>
    <x:row r="7908">
      <x:c r="A7908" t="str">
        <x:v>31</x:v>
      </x:c>
      <x:c r="B7908" t="str">
        <x:v>I2</x:v>
      </x:c>
      <x:c r="C7908" t="str">
        <x:v>Keterangan</x:v>
      </x:c>
      <x:c r="D7908"/>
    </x:row>
    <x:row r="7909">
      <x:c r="A7909" t="str">
        <x:v>31</x:v>
      </x:c>
      <x:c r="B7909" t="str">
        <x:v>L2</x:v>
      </x:c>
      <x:c r="C7909" t="str">
        <x:v>Admin</x:v>
      </x:c>
      <x:c r="D7909"/>
    </x:row>
    <x:row r="7910">
      <x:c r="A7910" t="str">
        <x:v>31</x:v>
      </x:c>
      <x:c r="B7910" t="str">
        <x:v>M2</x:v>
      </x:c>
      <x:c r="C7910" t="str">
        <x:v>Fotogarfer</x:v>
      </x:c>
      <x:c r="D7910"/>
    </x:row>
    <x:row r="7911">
      <x:c r="A7911" t="str">
        <x:v>31</x:v>
      </x:c>
      <x:c r="B7911" t="str">
        <x:v>N2</x:v>
      </x:c>
      <x:c r="C7911" t="str">
        <x:v>Post Prod</x:v>
      </x:c>
      <x:c r="D7911"/>
    </x:row>
    <x:row r="7912">
      <x:c r="A7912" t="str">
        <x:v>31</x:v>
      </x:c>
      <x:c r="B7912" t="str">
        <x:v>G3</x:v>
      </x:c>
      <x:c r="C7912" t="str">
        <x:v>Cash</x:v>
      </x:c>
      <x:c r="D7912"/>
    </x:row>
    <x:row r="7913">
      <x:c r="A7913" t="str">
        <x:v>31</x:v>
      </x:c>
      <x:c r="B7913" t="str">
        <x:v>H3</x:v>
      </x:c>
      <x:c r="C7913" t="str">
        <x:v>Transfer</x:v>
      </x:c>
      <x:c r="D7913"/>
    </x:row>
    <x:row r="7914">
      <x:c r="A7914" t="str">
        <x:v>31</x:v>
      </x:c>
      <x:c r="B7914" t="str">
        <x:v>I3</x:v>
      </x:c>
      <x:c r="C7914" t="str">
        <x:v>Pembayaran</x:v>
      </x:c>
      <x:c r="D7914"/>
    </x:row>
    <x:row r="7915">
      <x:c r="A7915" t="str">
        <x:v>31</x:v>
      </x:c>
      <x:c r="B7915" t="str">
        <x:v>J3</x:v>
      </x:c>
      <x:c r="C7915" t="str">
        <x:v>All File</x:v>
      </x:c>
      <x:c r="D7915"/>
    </x:row>
    <x:row r="7916">
      <x:c r="A7916" t="str">
        <x:v>31</x:v>
      </x:c>
      <x:c r="B7916" t="str">
        <x:v>K3</x:v>
      </x:c>
      <x:c r="C7916" t="str">
        <x:v>File Edit </x:v>
      </x:c>
      <x:c r="D7916"/>
    </x:row>
    <x:row r="7917">
      <x:c r="A7917" t="str">
        <x:v>31</x:v>
      </x:c>
      <x:c r="B7917" t="str">
        <x:v>N3</x:v>
      </x:c>
      <x:c r="C7917" t="str">
        <x:v>Editan/FG</x:v>
      </x:c>
      <x:c r="D7917"/>
    </x:row>
    <x:row r="7918">
      <x:c r="A7918" t="str">
        <x:v>31</x:v>
      </x:c>
      <x:c r="B7918" t="str">
        <x:v>O3</x:v>
      </x:c>
      <x:c r="C7918" t="str">
        <x:v>Cetakan/Fame</x:v>
      </x:c>
      <x:c r="D7918"/>
    </x:row>
    <x:row r="7919">
      <x:c r="A7919" t="str">
        <x:v>31</x:v>
      </x:c>
      <x:c r="B7919" t="str">
        <x:v>P3</x:v>
      </x:c>
      <x:c r="C7919" t="str">
        <x:v>Diambil/Date</x:v>
      </x:c>
      <x:c r="D7919"/>
    </x:row>
    <x:row r="7920">
      <x:c r="A7920" t="str">
        <x:v>31</x:v>
      </x:c>
      <x:c r="B7920" t="str">
        <x:v>B4</x:v>
      </x:c>
      <x:c r="C7920" t="n">
        <x:v>1</x:v>
      </x:c>
      <x:c r="D7920"/>
    </x:row>
    <x:row r="7921">
      <x:c r="A7921" t="str">
        <x:v>31</x:v>
      </x:c>
      <x:c r="B7921" t="str">
        <x:v>C4</x:v>
      </x:c>
      <x:c r="C7921" t="str">
        <x:v>Dian Meinarni</x:v>
      </x:c>
      <x:c r="D7921"/>
    </x:row>
    <x:row r="7922">
      <x:c r="A7922" t="str">
        <x:v>31</x:v>
      </x:c>
      <x:c r="B7922" t="str">
        <x:v>D4</x:v>
      </x:c>
      <x:c r="C7922" t="str">
        <x:v>Graduation</x:v>
      </x:c>
      <x:c r="D7922"/>
    </x:row>
    <x:row r="7923">
      <x:c r="A7923" t="str">
        <x:v>31</x:v>
      </x:c>
      <x:c r="B7923" t="str">
        <x:v>F4</x:v>
      </x:c>
      <x:c r="C7923" t="str">
        <x:v>2026-09-01T00:00:00</x:v>
      </x:c>
      <x:c r="D7923"/>
    </x:row>
    <x:row r="7924">
      <x:c r="A7924" t="str">
        <x:v>31</x:v>
      </x:c>
      <x:c r="B7924" t="str">
        <x:v>H4</x:v>
      </x:c>
      <x:c r="C7924" t="n">
        <x:v>100000</x:v>
      </x:c>
      <x:c r="D7924"/>
    </x:row>
    <x:row r="7925">
      <x:c r="A7925" t="str">
        <x:v>31</x:v>
      </x:c>
      <x:c r="B7925" t="str">
        <x:v>I4</x:v>
      </x:c>
      <x:c r="C7925" t="str">
        <x:v>DP</x:v>
      </x:c>
      <x:c r="D7925"/>
    </x:row>
    <x:row r="7926">
      <x:c r="A7926" t="str">
        <x:v>31</x:v>
      </x:c>
      <x:c r="B7926" t="str">
        <x:v>L4</x:v>
      </x:c>
      <x:c r="C7926" t="str">
        <x:v>INDAH</x:v>
      </x:c>
      <x:c r="D7926"/>
    </x:row>
    <x:row r="7927">
      <x:c r="A7927" t="str">
        <x:v>31</x:v>
      </x:c>
      <x:c r="B7927" t="str">
        <x:v>B5</x:v>
      </x:c>
      <x:c r="C7927" t="n">
        <x:v>2</x:v>
      </x:c>
      <x:c r="D7927"/>
    </x:row>
    <x:row r="7928">
      <x:c r="A7928" t="str">
        <x:v>31</x:v>
      </x:c>
      <x:c r="B7928" t="str">
        <x:v>C5</x:v>
      </x:c>
      <x:c r="C7928" t="str">
        <x:v>Karlina</x:v>
      </x:c>
      <x:c r="D7928"/>
    </x:row>
    <x:row r="7929">
      <x:c r="A7929" t="str">
        <x:v>31</x:v>
      </x:c>
      <x:c r="B7929" t="str">
        <x:v>D5</x:v>
      </x:c>
      <x:c r="C7929" t="str">
        <x:v>Graduation</x:v>
      </x:c>
      <x:c r="D7929"/>
    </x:row>
    <x:row r="7930">
      <x:c r="A7930" t="str">
        <x:v>31</x:v>
      </x:c>
      <x:c r="B7930" t="str">
        <x:v>F5</x:v>
      </x:c>
      <x:c r="C7930" t="str">
        <x:v>2026-10-03T00:00:00</x:v>
      </x:c>
      <x:c r="D7930"/>
    </x:row>
    <x:row r="7931">
      <x:c r="A7931" t="str">
        <x:v>31</x:v>
      </x:c>
      <x:c r="B7931" t="str">
        <x:v>H5</x:v>
      </x:c>
      <x:c r="C7931" t="n">
        <x:v>100000</x:v>
      </x:c>
      <x:c r="D7931"/>
    </x:row>
    <x:row r="7932">
      <x:c r="A7932" t="str">
        <x:v>31</x:v>
      </x:c>
      <x:c r="B7932" t="str">
        <x:v>I5</x:v>
      </x:c>
      <x:c r="C7932" t="str">
        <x:v>DP</x:v>
      </x:c>
      <x:c r="D7932"/>
    </x:row>
    <x:row r="7933">
      <x:c r="A7933" t="str">
        <x:v>31</x:v>
      </x:c>
      <x:c r="B7933" t="str">
        <x:v>L5</x:v>
      </x:c>
      <x:c r="C7933" t="str">
        <x:v>INDAH</x:v>
      </x:c>
      <x:c r="D7933"/>
    </x:row>
    <x:row r="7934">
      <x:c r="A7934" t="str">
        <x:v>31</x:v>
      </x:c>
      <x:c r="B7934" t="str">
        <x:v>B6</x:v>
      </x:c>
      <x:c r="C7934" t="n">
        <x:v>3</x:v>
      </x:c>
      <x:c r="D7934"/>
    </x:row>
    <x:row r="7935">
      <x:c r="A7935" t="str">
        <x:v>31</x:v>
      </x:c>
      <x:c r="B7935" t="str">
        <x:v>C6</x:v>
      </x:c>
      <x:c r="C7935" t="str">
        <x:v>umi fatmah</x:v>
      </x:c>
      <x:c r="D7935"/>
    </x:row>
    <x:row r="7936">
      <x:c r="A7936" t="str">
        <x:v>31</x:v>
      </x:c>
      <x:c r="B7936" t="str">
        <x:v>D6</x:v>
      </x:c>
      <x:c r="C7936" t="str">
        <x:v>Graduation Premium</x:v>
      </x:c>
      <x:c r="D7936"/>
    </x:row>
    <x:row r="7937">
      <x:c r="A7937" t="str">
        <x:v>31</x:v>
      </x:c>
      <x:c r="B7937" t="str">
        <x:v>F6</x:v>
      </x:c>
      <x:c r="C7937" t="str">
        <x:v>2026-09-26T00:00:00</x:v>
      </x:c>
      <x:c r="D7937"/>
    </x:row>
    <x:row r="7938">
      <x:c r="A7938" t="str">
        <x:v>31</x:v>
      </x:c>
      <x:c r="B7938" t="str">
        <x:v>H6</x:v>
      </x:c>
      <x:c r="C7938" t="n">
        <x:v>100000</x:v>
      </x:c>
      <x:c r="D7938"/>
    </x:row>
    <x:row r="7939">
      <x:c r="A7939" t="str">
        <x:v>31</x:v>
      </x:c>
      <x:c r="B7939" t="str">
        <x:v>I6</x:v>
      </x:c>
      <x:c r="C7939" t="str">
        <x:v>DP</x:v>
      </x:c>
      <x:c r="D7939"/>
    </x:row>
    <x:row r="7940">
      <x:c r="A7940" t="str">
        <x:v>31</x:v>
      </x:c>
      <x:c r="B7940" t="str">
        <x:v>L6</x:v>
      </x:c>
      <x:c r="C7940" t="str">
        <x:v>INDAH</x:v>
      </x:c>
      <x:c r="D7940"/>
    </x:row>
    <x:row r="7941">
      <x:c r="A7941" t="str">
        <x:v>31</x:v>
      </x:c>
      <x:c r="B7941" t="str">
        <x:v>B7</x:v>
      </x:c>
      <x:c r="C7941" t="n">
        <x:v>4</x:v>
      </x:c>
      <x:c r="D7941"/>
    </x:row>
    <x:row r="7942">
      <x:c r="A7942" t="str">
        <x:v>31</x:v>
      </x:c>
      <x:c r="B7942" t="str">
        <x:v>C7</x:v>
      </x:c>
      <x:c r="C7942" t="str">
        <x:v>Dymas Angga Agustir</x:v>
      </x:c>
      <x:c r="D7942"/>
    </x:row>
    <x:row r="7943">
      <x:c r="A7943" t="str">
        <x:v>31</x:v>
      </x:c>
      <x:c r="B7943" t="str">
        <x:v>D7</x:v>
      </x:c>
      <x:c r="C7943" t="str">
        <x:v>Graduation</x:v>
      </x:c>
      <x:c r="D7943"/>
    </x:row>
    <x:row r="7944">
      <x:c r="A7944" t="str">
        <x:v>31</x:v>
      </x:c>
      <x:c r="B7944" t="str">
        <x:v>F7</x:v>
      </x:c>
      <x:c r="C7944" t="str">
        <x:v>1 sept</x:v>
      </x:c>
      <x:c r="D7944"/>
    </x:row>
    <x:row r="7945">
      <x:c r="A7945" t="str">
        <x:v>31</x:v>
      </x:c>
      <x:c r="B7945" t="str">
        <x:v>H7</x:v>
      </x:c>
      <x:c r="C7945" t="n">
        <x:v>350000</x:v>
      </x:c>
      <x:c r="D7945"/>
    </x:row>
    <x:row r="7946">
      <x:c r="A7946" t="str">
        <x:v>31</x:v>
      </x:c>
      <x:c r="B7946" t="str">
        <x:v>I7</x:v>
      </x:c>
      <x:c r="C7946" t="str">
        <x:v>Lunas</x:v>
      </x:c>
      <x:c r="D7946"/>
    </x:row>
    <x:row r="7947">
      <x:c r="A7947" t="str">
        <x:v>31</x:v>
      </x:c>
      <x:c r="B7947" t="str">
        <x:v>L7</x:v>
      </x:c>
      <x:c r="C7947" t="str">
        <x:v>INDAH</x:v>
      </x:c>
      <x:c r="D7947"/>
    </x:row>
    <x:row r="7948">
      <x:c r="A7948" t="str">
        <x:v>31</x:v>
      </x:c>
      <x:c r="B7948" t="str">
        <x:v>B8</x:v>
      </x:c>
      <x:c r="C7948" t="n">
        <x:v>5</x:v>
      </x:c>
      <x:c r="D7948"/>
    </x:row>
    <x:row r="7949">
      <x:c r="A7949" t="str">
        <x:v>31</x:v>
      </x:c>
      <x:c r="B7949" t="str">
        <x:v>C8</x:v>
      </x:c>
      <x:c r="C7949" t="str">
        <x:v>Runi</x:v>
      </x:c>
      <x:c r="D7949"/>
    </x:row>
    <x:row r="7950">
      <x:c r="A7950" t="str">
        <x:v>31</x:v>
      </x:c>
      <x:c r="B7950" t="str">
        <x:v>D8</x:v>
      </x:c>
      <x:c r="C7950" t="str">
        <x:v>Photo Product</x:v>
      </x:c>
      <x:c r="D7950"/>
    </x:row>
    <x:row r="7951">
      <x:c r="A7951" t="str">
        <x:v>31</x:v>
      </x:c>
      <x:c r="B7951" t="str">
        <x:v>F8</x:v>
      </x:c>
      <x:c r="C7951" t="str">
        <x:v>2026-09-03T00:00:00</x:v>
      </x:c>
      <x:c r="D7951"/>
    </x:row>
    <x:row r="7952">
      <x:c r="A7952" t="str">
        <x:v>31</x:v>
      </x:c>
      <x:c r="B7952" t="str">
        <x:v>H8</x:v>
      </x:c>
      <x:c r="C7952" t="n">
        <x:v>100000</x:v>
      </x:c>
      <x:c r="D7952"/>
    </x:row>
    <x:row r="7953">
      <x:c r="A7953" t="str">
        <x:v>31</x:v>
      </x:c>
      <x:c r="B7953" t="str">
        <x:v>I8</x:v>
      </x:c>
      <x:c r="C7953" t="str">
        <x:v>DP</x:v>
      </x:c>
      <x:c r="D7953"/>
    </x:row>
    <x:row r="7954">
      <x:c r="A7954" t="str">
        <x:v>31</x:v>
      </x:c>
      <x:c r="B7954" t="str">
        <x:v>L8</x:v>
      </x:c>
      <x:c r="C7954" t="str">
        <x:v>INDAH</x:v>
      </x:c>
      <x:c r="D7954"/>
    </x:row>
    <x:row r="7955">
      <x:c r="A7955" t="str">
        <x:v>31</x:v>
      </x:c>
      <x:c r="B7955" t="str">
        <x:v>B9</x:v>
      </x:c>
      <x:c r="C7955" t="n">
        <x:v>6</x:v>
      </x:c>
      <x:c r="D7955"/>
    </x:row>
    <x:row r="7956">
      <x:c r="A7956" t="str">
        <x:v>31</x:v>
      </x:c>
      <x:c r="B7956" t="str">
        <x:v>C9</x:v>
      </x:c>
      <x:c r="C7956" t="str">
        <x:v>Jessica Enjelita</x:v>
      </x:c>
      <x:c r="D7956"/>
    </x:row>
    <x:row r="7957">
      <x:c r="A7957" t="str">
        <x:v>31</x:v>
      </x:c>
      <x:c r="B7957" t="str">
        <x:v>D9</x:v>
      </x:c>
      <x:c r="C7957" t="str">
        <x:v>Large Group</x:v>
      </x:c>
      <x:c r="D7957"/>
    </x:row>
    <x:row r="7958">
      <x:c r="A7958" t="str">
        <x:v>31</x:v>
      </x:c>
      <x:c r="B7958" t="str">
        <x:v>F9</x:v>
      </x:c>
      <x:c r="C7958" t="str">
        <x:v>2026-09-02T00:00:00</x:v>
      </x:c>
      <x:c r="D7958"/>
    </x:row>
    <x:row r="7959">
      <x:c r="A7959" t="str">
        <x:v>31</x:v>
      </x:c>
      <x:c r="B7959" t="str">
        <x:v>H9</x:v>
      </x:c>
      <x:c r="C7959" t="n">
        <x:v>100000</x:v>
      </x:c>
      <x:c r="D7959"/>
    </x:row>
    <x:row r="7960">
      <x:c r="A7960" t="str">
        <x:v>31</x:v>
      </x:c>
      <x:c r="B7960" t="str">
        <x:v>I9</x:v>
      </x:c>
      <x:c r="C7960" t="str">
        <x:v>DP</x:v>
      </x:c>
      <x:c r="D7960"/>
    </x:row>
    <x:row r="7961">
      <x:c r="A7961" t="str">
        <x:v>31</x:v>
      </x:c>
      <x:c r="B7961" t="str">
        <x:v>L9</x:v>
      </x:c>
      <x:c r="C7961" t="str">
        <x:v>INDAH</x:v>
      </x:c>
      <x:c r="D7961"/>
    </x:row>
    <x:row r="7962">
      <x:c r="A7962" t="str">
        <x:v>31</x:v>
      </x:c>
      <x:c r="B7962" t="str">
        <x:v>B10</x:v>
      </x:c>
      <x:c r="C7962" t="n">
        <x:v>7</x:v>
      </x:c>
      <x:c r="D7962"/>
    </x:row>
    <x:row r="7963">
      <x:c r="A7963" t="str">
        <x:v>31</x:v>
      </x:c>
      <x:c r="B7963" t="str">
        <x:v>C10</x:v>
      </x:c>
      <x:c r="C7963" t="str">
        <x:v>Revo</x:v>
      </x:c>
      <x:c r="D7963"/>
    </x:row>
    <x:row r="7964">
      <x:c r="A7964" t="str">
        <x:v>31</x:v>
      </x:c>
      <x:c r="B7964" t="str">
        <x:v>D10</x:v>
      </x:c>
      <x:c r="C7964" t="str">
        <x:v>Large Group</x:v>
      </x:c>
      <x:c r="D7964"/>
    </x:row>
    <x:row r="7965">
      <x:c r="A7965" t="str">
        <x:v>31</x:v>
      </x:c>
      <x:c r="B7965" t="str">
        <x:v>F10</x:v>
      </x:c>
      <x:c r="C7965" t="str">
        <x:v>2026-08-31T00:00:00</x:v>
      </x:c>
      <x:c r="D7965"/>
    </x:row>
    <x:row r="7966">
      <x:c r="A7966" t="str">
        <x:v>31</x:v>
      </x:c>
      <x:c r="B7966" t="str">
        <x:v>G10</x:v>
      </x:c>
      <x:c r="C7966" t="n">
        <x:v>125000</x:v>
      </x:c>
      <x:c r="D7966"/>
    </x:row>
    <x:row r="7967">
      <x:c r="A7967" t="str">
        <x:v>31</x:v>
      </x:c>
      <x:c r="B7967" t="str">
        <x:v>I10</x:v>
      </x:c>
      <x:c r="C7967" t="str">
        <x:v>Lunas</x:v>
      </x:c>
      <x:c r="D7967"/>
    </x:row>
    <x:row r="7968">
      <x:c r="A7968" t="str">
        <x:v>31</x:v>
      </x:c>
      <x:c r="B7968" t="str">
        <x:v>J10</x:v>
      </x:c>
      <x:c r="C7968" t="str">
        <x:v>Uploaded</x:v>
      </x:c>
      <x:c r="D7968"/>
    </x:row>
    <x:row r="7969">
      <x:c r="A7969" t="str">
        <x:v>31</x:v>
      </x:c>
      <x:c r="B7969" t="str">
        <x:v>K10</x:v>
      </x:c>
      <x:c r="C7969" t="str">
        <x:v>Pending</x:v>
      </x:c>
      <x:c r="D7969"/>
    </x:row>
    <x:row r="7970">
      <x:c r="A7970" t="str">
        <x:v>31</x:v>
      </x:c>
      <x:c r="B7970" t="str">
        <x:v>L10</x:v>
      </x:c>
      <x:c r="C7970" t="str">
        <x:v>INDAH</x:v>
      </x:c>
      <x:c r="D7970"/>
    </x:row>
    <x:row r="7971">
      <x:c r="A7971" t="str">
        <x:v>31</x:v>
      </x:c>
      <x:c r="B7971" t="str">
        <x:v>M10</x:v>
      </x:c>
      <x:c r="C7971" t="str">
        <x:v>SAKA</x:v>
      </x:c>
      <x:c r="D7971"/>
    </x:row>
    <x:row r="7972">
      <x:c r="A7972" t="str">
        <x:v>31</x:v>
      </x:c>
      <x:c r="B7972" t="str">
        <x:v>B11</x:v>
      </x:c>
      <x:c r="C7972" t="n">
        <x:v>8</x:v>
      </x:c>
      <x:c r="D7972"/>
    </x:row>
    <x:row r="7973">
      <x:c r="A7973" t="str">
        <x:v>31</x:v>
      </x:c>
      <x:c r="B7973" t="str">
        <x:v>C11</x:v>
      </x:c>
      <x:c r="C7973" t="str">
        <x:v>Lesty Meitika</x:v>
      </x:c>
      <x:c r="D7973"/>
    </x:row>
    <x:row r="7974">
      <x:c r="A7974" t="str">
        <x:v>31</x:v>
      </x:c>
      <x:c r="B7974" t="str">
        <x:v>D11</x:v>
      </x:c>
      <x:c r="C7974" t="str">
        <x:v>Family A</x:v>
      </x:c>
      <x:c r="D7974"/>
    </x:row>
    <x:row r="7975">
      <x:c r="A7975" t="str">
        <x:v>31</x:v>
      </x:c>
      <x:c r="B7975" t="str">
        <x:v>F11</x:v>
      </x:c>
      <x:c r="C7975" t="str">
        <x:v>2026-09-06T00:00:00</x:v>
      </x:c>
      <x:c r="D7975"/>
    </x:row>
    <x:row r="7976">
      <x:c r="A7976" t="str">
        <x:v>31</x:v>
      </x:c>
      <x:c r="B7976" t="str">
        <x:v>H11</x:v>
      </x:c>
      <x:c r="C7976" t="n">
        <x:v>100000</x:v>
      </x:c>
      <x:c r="D7976"/>
    </x:row>
    <x:row r="7977">
      <x:c r="A7977" t="str">
        <x:v>31</x:v>
      </x:c>
      <x:c r="B7977" t="str">
        <x:v>I11</x:v>
      </x:c>
      <x:c r="C7977" t="str">
        <x:v>DP</x:v>
      </x:c>
      <x:c r="D7977"/>
    </x:row>
    <x:row r="7978">
      <x:c r="A7978" t="str">
        <x:v>31</x:v>
      </x:c>
      <x:c r="B7978" t="str">
        <x:v>L11</x:v>
      </x:c>
      <x:c r="C7978" t="str">
        <x:v>INDAH</x:v>
      </x:c>
      <x:c r="D7978"/>
    </x:row>
    <x:row r="7979">
      <x:c r="A7979" t="str">
        <x:v>31</x:v>
      </x:c>
      <x:c r="B7979" t="str">
        <x:v>B12</x:v>
      </x:c>
      <x:c r="C7979" t="n">
        <x:v>9</x:v>
      </x:c>
      <x:c r="D7979"/>
    </x:row>
    <x:row r="7980">
      <x:c r="A7980" t="str">
        <x:v>31</x:v>
      </x:c>
      <x:c r="B7980" t="str">
        <x:v>C12</x:v>
      </x:c>
      <x:c r="C7980" t="str">
        <x:v>Farhan</x:v>
      </x:c>
      <x:c r="D7980"/>
    </x:row>
    <x:row r="7981">
      <x:c r="A7981" t="str">
        <x:v>31</x:v>
      </x:c>
      <x:c r="B7981" t="str">
        <x:v>D12</x:v>
      </x:c>
      <x:c r="C7981" t="str">
        <x:v>Large Group</x:v>
      </x:c>
      <x:c r="D7981"/>
    </x:row>
    <x:row r="7982">
      <x:c r="A7982" t="str">
        <x:v>31</x:v>
      </x:c>
      <x:c r="B7982" t="str">
        <x:v>F12</x:v>
      </x:c>
      <x:c r="C7982" t="str">
        <x:v>2026-09-03T00:00:00</x:v>
      </x:c>
      <x:c r="D7982"/>
    </x:row>
    <x:row r="7983">
      <x:c r="A7983" t="str">
        <x:v>31</x:v>
      </x:c>
      <x:c r="B7983" t="str">
        <x:v>H12</x:v>
      </x:c>
      <x:c r="C7983" t="n">
        <x:v>100000</x:v>
      </x:c>
      <x:c r="D7983"/>
    </x:row>
    <x:row r="7984">
      <x:c r="A7984" t="str">
        <x:v>31</x:v>
      </x:c>
      <x:c r="B7984" t="str">
        <x:v>I12</x:v>
      </x:c>
      <x:c r="C7984" t="str">
        <x:v>DP</x:v>
      </x:c>
      <x:c r="D7984"/>
    </x:row>
    <x:row r="7985">
      <x:c r="A7985" t="str">
        <x:v>31</x:v>
      </x:c>
      <x:c r="B7985" t="str">
        <x:v>L12</x:v>
      </x:c>
      <x:c r="C7985" t="str">
        <x:v>INDAH</x:v>
      </x:c>
      <x:c r="D7985"/>
    </x:row>
    <x:row r="7986">
      <x:c r="A7986" t="str">
        <x:v>31</x:v>
      </x:c>
      <x:c r="B7986" t="str">
        <x:v>B13</x:v>
      </x:c>
      <x:c r="C7986" t="n">
        <x:v>10</x:v>
      </x:c>
      <x:c r="D7986"/>
    </x:row>
    <x:row r="7987">
      <x:c r="A7987" t="str">
        <x:v>31</x:v>
      </x:c>
      <x:c r="B7987" t="str">
        <x:v>C13</x:v>
      </x:c>
      <x:c r="C7987" t="str">
        <x:v>Sasongko</x:v>
      </x:c>
      <x:c r="D7987"/>
    </x:row>
    <x:row r="7988">
      <x:c r="A7988" t="str">
        <x:v>31</x:v>
      </x:c>
      <x:c r="B7988" t="str">
        <x:v>D13</x:v>
      </x:c>
      <x:c r="C7988" t="str">
        <x:v>Family A</x:v>
      </x:c>
      <x:c r="D7988"/>
    </x:row>
    <x:row r="7989">
      <x:c r="A7989" t="str">
        <x:v>31</x:v>
      </x:c>
      <x:c r="B7989" t="str">
        <x:v>F13</x:v>
      </x:c>
      <x:c r="C7989" t="str">
        <x:v>2026-08-31T00:00:00</x:v>
      </x:c>
      <x:c r="D7989"/>
    </x:row>
    <x:row r="7990">
      <x:c r="A7990" t="str">
        <x:v>31</x:v>
      </x:c>
      <x:c r="B7990" t="str">
        <x:v>G13</x:v>
      </x:c>
      <x:c r="C7990" t="n">
        <x:v>0</x:v>
      </x:c>
      <x:c r="D7990"/>
    </x:row>
    <x:row r="7991">
      <x:c r="A7991" t="str">
        <x:v>31</x:v>
      </x:c>
      <x:c r="B7991" t="str">
        <x:v>H13</x:v>
      </x:c>
      <x:c r="C7991" t="n">
        <x:v>0</x:v>
      </x:c>
      <x:c r="D7991"/>
    </x:row>
    <x:row r="7992">
      <x:c r="A7992" t="str">
        <x:v>31</x:v>
      </x:c>
      <x:c r="B7992" t="str">
        <x:v>I13</x:v>
      </x:c>
      <x:c r="C7992" t="str">
        <x:v>Lunas</x:v>
      </x:c>
      <x:c r="D7992"/>
    </x:row>
    <x:row r="7993">
      <x:c r="A7993" t="str">
        <x:v>31</x:v>
      </x:c>
      <x:c r="B7993" t="str">
        <x:v>J13</x:v>
      </x:c>
      <x:c r="C7993" t="str">
        <x:v>Uploaded</x:v>
      </x:c>
      <x:c r="D7993"/>
    </x:row>
    <x:row r="7994">
      <x:c r="A7994" t="str">
        <x:v>31</x:v>
      </x:c>
      <x:c r="B7994" t="str">
        <x:v>K13</x:v>
      </x:c>
      <x:c r="C7994" t="str">
        <x:v>Pending</x:v>
      </x:c>
      <x:c r="D7994"/>
    </x:row>
    <x:row r="7995">
      <x:c r="A7995" t="str">
        <x:v>31</x:v>
      </x:c>
      <x:c r="B7995" t="str">
        <x:v>L13</x:v>
      </x:c>
      <x:c r="C7995" t="str">
        <x:v>INDAH</x:v>
      </x:c>
      <x:c r="D7995"/>
    </x:row>
    <x:row r="7996">
      <x:c r="A7996" t="str">
        <x:v>31</x:v>
      </x:c>
      <x:c r="B7996" t="str">
        <x:v>M13</x:v>
      </x:c>
      <x:c r="C7996" t="str">
        <x:v>SAKA</x:v>
      </x:c>
      <x:c r="D7996"/>
    </x:row>
    <x:row r="7997">
      <x:c r="A7997" t="str">
        <x:v>31</x:v>
      </x:c>
      <x:c r="B7997" t="str">
        <x:v>B14</x:v>
      </x:c>
      <x:c r="C7997" t="n">
        <x:v>11</x:v>
      </x:c>
      <x:c r="D7997"/>
    </x:row>
    <x:row r="7998">
      <x:c r="A7998" t="str">
        <x:v>31</x:v>
      </x:c>
      <x:c r="B7998" t="str">
        <x:v>C14</x:v>
      </x:c>
      <x:c r="C7998" t="str">
        <x:v>Kelasmodeling.id purwokerto</x:v>
      </x:c>
      <x:c r="D7998"/>
    </x:row>
    <x:row r="7999">
      <x:c r="A7999" t="str">
        <x:v>31</x:v>
      </x:c>
      <x:c r="B7999" t="str">
        <x:v>D14</x:v>
      </x:c>
      <x:c r="C7999" t="str">
        <x:v>Single</x:v>
      </x:c>
      <x:c r="D7999"/>
    </x:row>
    <x:row r="8000">
      <x:c r="A8000" t="str">
        <x:v>31</x:v>
      </x:c>
      <x:c r="B8000" t="str">
        <x:v>E14</x:v>
      </x:c>
      <x:c r="C8000" t="n">
        <x:v>5</x:v>
      </x:c>
      <x:c r="D8000"/>
    </x:row>
    <x:row r="8001">
      <x:c r="A8001" t="str">
        <x:v>31</x:v>
      </x:c>
      <x:c r="B8001" t="str">
        <x:v>F14</x:v>
      </x:c>
      <x:c r="C8001" t="str">
        <x:v>2026-09-06T00:00:00</x:v>
      </x:c>
      <x:c r="D8001"/>
    </x:row>
    <x:row r="8002">
      <x:c r="A8002" t="str">
        <x:v>31</x:v>
      </x:c>
      <x:c r="B8002" t="str">
        <x:v>H14</x:v>
      </x:c>
      <x:c r="C8002" t="n">
        <x:v>500000</x:v>
      </x:c>
      <x:c r="D8002"/>
    </x:row>
    <x:row r="8003">
      <x:c r="A8003" t="str">
        <x:v>31</x:v>
      </x:c>
      <x:c r="B8003" t="str">
        <x:v>I14</x:v>
      </x:c>
      <x:c r="C8003" t="str">
        <x:v>Lunas</x:v>
      </x:c>
      <x:c r="D8003"/>
    </x:row>
    <x:row r="8004">
      <x:c r="A8004" t="str">
        <x:v>31</x:v>
      </x:c>
      <x:c r="B8004" t="str">
        <x:v>L14</x:v>
      </x:c>
      <x:c r="C8004" t="str">
        <x:v>INDAH</x:v>
      </x:c>
      <x:c r="D8004"/>
    </x:row>
    <x:row r="8005">
      <x:c r="A8005" t="str">
        <x:v>31</x:v>
      </x:c>
      <x:c r="B8005" t="str">
        <x:v>B15</x:v>
      </x:c>
      <x:c r="C8005" t="n">
        <x:v>12</x:v>
      </x:c>
      <x:c r="D8005"/>
    </x:row>
    <x:row r="8006">
      <x:c r="A8006" t="str">
        <x:v>31</x:v>
      </x:c>
      <x:c r="B8006" t="str">
        <x:v>C15</x:v>
      </x:c>
      <x:c r="C8006" t="str">
        <x:v>elni</x:v>
      </x:c>
      <x:c r="D8006"/>
    </x:row>
    <x:row r="8007">
      <x:c r="A8007" t="str">
        <x:v>31</x:v>
      </x:c>
      <x:c r="B8007" t="str">
        <x:v>D15</x:v>
      </x:c>
      <x:c r="C8007" t="str">
        <x:v>Graduation</x:v>
      </x:c>
      <x:c r="D8007"/>
    </x:row>
    <x:row r="8008">
      <x:c r="A8008" t="str">
        <x:v>31</x:v>
      </x:c>
      <x:c r="B8008" t="str">
        <x:v>F15</x:v>
      </x:c>
      <x:c r="C8008" t="str">
        <x:v>2026-10-03T00:00:00</x:v>
      </x:c>
      <x:c r="D8008"/>
    </x:row>
    <x:row r="8009">
      <x:c r="A8009" t="str">
        <x:v>31</x:v>
      </x:c>
      <x:c r="B8009" t="str">
        <x:v>H15</x:v>
      </x:c>
      <x:c r="C8009" t="n">
        <x:v>100000</x:v>
      </x:c>
      <x:c r="D8009"/>
    </x:row>
    <x:row r="8010">
      <x:c r="A8010" t="str">
        <x:v>31</x:v>
      </x:c>
      <x:c r="B8010" t="str">
        <x:v>I15</x:v>
      </x:c>
      <x:c r="C8010" t="str">
        <x:v>DP</x:v>
      </x:c>
      <x:c r="D8010"/>
    </x:row>
    <x:row r="8011">
      <x:c r="A8011" t="str">
        <x:v>31</x:v>
      </x:c>
      <x:c r="B8011" t="str">
        <x:v>L15</x:v>
      </x:c>
      <x:c r="C8011" t="str">
        <x:v>INDAH</x:v>
      </x:c>
      <x:c r="D8011"/>
    </x:row>
    <x:row r="8012">
      <x:c r="A8012" t="str">
        <x:v>31</x:v>
      </x:c>
      <x:c r="B8012" t="str">
        <x:v>B16</x:v>
      </x:c>
      <x:c r="C8012" t="n">
        <x:v>13</x:v>
      </x:c>
      <x:c r="D8012"/>
    </x:row>
    <x:row r="8013">
      <x:c r="A8013" t="str">
        <x:v>31</x:v>
      </x:c>
      <x:c r="B8013" t="str">
        <x:v>C16</x:v>
      </x:c>
      <x:c r="C8013" t="str">
        <x:v>Rizka</x:v>
      </x:c>
      <x:c r="D8013"/>
    </x:row>
    <x:row r="8014">
      <x:c r="A8014" t="str">
        <x:v>31</x:v>
      </x:c>
      <x:c r="B8014" t="str">
        <x:v>D16</x:v>
      </x:c>
      <x:c r="C8014" t="str">
        <x:v>Large Group</x:v>
      </x:c>
      <x:c r="D8014"/>
    </x:row>
    <x:row r="8015">
      <x:c r="A8015" t="str">
        <x:v>31</x:v>
      </x:c>
      <x:c r="B8015" t="str">
        <x:v>F16</x:v>
      </x:c>
      <x:c r="C8015" t="str">
        <x:v>2026-08-31T00:00:00</x:v>
      </x:c>
      <x:c r="D8015"/>
    </x:row>
    <x:row r="8016">
      <x:c r="A8016" t="str">
        <x:v>31</x:v>
      </x:c>
      <x:c r="B8016" t="str">
        <x:v>G16</x:v>
      </x:c>
      <x:c r="C8016" t="n">
        <x:v>0</x:v>
      </x:c>
      <x:c r="D8016"/>
    </x:row>
    <x:row r="8017">
      <x:c r="A8017" t="str">
        <x:v>31</x:v>
      </x:c>
      <x:c r="B8017" t="str">
        <x:v>H16</x:v>
      </x:c>
      <x:c r="C8017" t="n">
        <x:v>0</x:v>
      </x:c>
      <x:c r="D8017"/>
    </x:row>
    <x:row r="8018">
      <x:c r="A8018" t="str">
        <x:v>31</x:v>
      </x:c>
      <x:c r="B8018" t="str">
        <x:v>I16</x:v>
      </x:c>
      <x:c r="C8018" t="str">
        <x:v>Lunas</x:v>
      </x:c>
      <x:c r="D8018"/>
    </x:row>
    <x:row r="8019">
      <x:c r="A8019" t="str">
        <x:v>31</x:v>
      </x:c>
      <x:c r="B8019" t="str">
        <x:v>J16</x:v>
      </x:c>
      <x:c r="C8019" t="str">
        <x:v>Uploaded</x:v>
      </x:c>
      <x:c r="D8019"/>
    </x:row>
    <x:row r="8020">
      <x:c r="A8020" t="str">
        <x:v>31</x:v>
      </x:c>
      <x:c r="B8020" t="str">
        <x:v>K16</x:v>
      </x:c>
      <x:c r="C8020" t="str">
        <x:v>Pending</x:v>
      </x:c>
      <x:c r="D8020"/>
    </x:row>
    <x:row r="8021">
      <x:c r="A8021" t="str">
        <x:v>31</x:v>
      </x:c>
      <x:c r="B8021" t="str">
        <x:v>L16</x:v>
      </x:c>
      <x:c r="C8021" t="str">
        <x:v>INDAH</x:v>
      </x:c>
      <x:c r="D8021"/>
    </x:row>
    <x:row r="8022">
      <x:c r="A8022" t="str">
        <x:v>31</x:v>
      </x:c>
      <x:c r="B8022" t="str">
        <x:v>M16</x:v>
      </x:c>
      <x:c r="C8022" t="str">
        <x:v>SAKA</x:v>
      </x:c>
      <x:c r="D8022"/>
    </x:row>
    <x:row r="8023">
      <x:c r="A8023" t="str">
        <x:v>31</x:v>
      </x:c>
      <x:c r="B8023" t="str">
        <x:v>B17</x:v>
      </x:c>
      <x:c r="C8023" t="n">
        <x:v>14</x:v>
      </x:c>
      <x:c r="D8023"/>
    </x:row>
    <x:row r="8024">
      <x:c r="A8024" t="str">
        <x:v>31</x:v>
      </x:c>
      <x:c r="B8024" t="str">
        <x:v>C17</x:v>
      </x:c>
      <x:c r="C8024" t="str">
        <x:v>Amin</x:v>
      </x:c>
      <x:c r="D8024"/>
    </x:row>
    <x:row r="8025">
      <x:c r="A8025" t="str">
        <x:v>31</x:v>
      </x:c>
      <x:c r="B8025" t="str">
        <x:v>D17</x:v>
      </x:c>
      <x:c r="C8025" t="str">
        <x:v>Couple A</x:v>
      </x:c>
      <x:c r="D8025"/>
    </x:row>
    <x:row r="8026">
      <x:c r="A8026" t="str">
        <x:v>31</x:v>
      </x:c>
      <x:c r="B8026" t="str">
        <x:v>F17</x:v>
      </x:c>
      <x:c r="C8026" t="str">
        <x:v>31 agustus</x:v>
      </x:c>
      <x:c r="D8026"/>
    </x:row>
    <x:row r="8027">
      <x:c r="A8027" t="str">
        <x:v>31</x:v>
      </x:c>
      <x:c r="B8027" t="str">
        <x:v>H17</x:v>
      </x:c>
      <x:c r="C8027" t="n">
        <x:v>50000</x:v>
      </x:c>
      <x:c r="D8027"/>
    </x:row>
    <x:row r="8028">
      <x:c r="A8028" t="str">
        <x:v>31</x:v>
      </x:c>
      <x:c r="B8028" t="str">
        <x:v>I17</x:v>
      </x:c>
      <x:c r="C8028" t="str">
        <x:v>Lunas</x:v>
      </x:c>
      <x:c r="D8028"/>
    </x:row>
    <x:row r="8029">
      <x:c r="A8029" t="str">
        <x:v>31</x:v>
      </x:c>
      <x:c r="B8029" t="str">
        <x:v>J17</x:v>
      </x:c>
      <x:c r="C8029" t="str">
        <x:v>Uploaded</x:v>
      </x:c>
      <x:c r="D8029"/>
    </x:row>
    <x:row r="8030">
      <x:c r="A8030" t="str">
        <x:v>31</x:v>
      </x:c>
      <x:c r="B8030" t="str">
        <x:v>K17</x:v>
      </x:c>
      <x:c r="C8030" t="str">
        <x:v>Pending</x:v>
      </x:c>
      <x:c r="D8030"/>
    </x:row>
    <x:row r="8031">
      <x:c r="A8031" t="str">
        <x:v>31</x:v>
      </x:c>
      <x:c r="B8031" t="str">
        <x:v>L17</x:v>
      </x:c>
      <x:c r="C8031" t="str">
        <x:v>AMEL</x:v>
      </x:c>
      <x:c r="D8031"/>
    </x:row>
    <x:row r="8032">
      <x:c r="A8032" t="str">
        <x:v>31</x:v>
      </x:c>
      <x:c r="B8032" t="str">
        <x:v>M17</x:v>
      </x:c>
      <x:c r="C8032" t="str">
        <x:v>SAKA</x:v>
      </x:c>
      <x:c r="D8032"/>
    </x:row>
    <x:row r="8033">
      <x:c r="A8033" t="str">
        <x:v>31</x:v>
      </x:c>
      <x:c r="B8033" t="str">
        <x:v>B18</x:v>
      </x:c>
      <x:c r="C8033" t="n">
        <x:v>15</x:v>
      </x:c>
      <x:c r="D8033"/>
    </x:row>
    <x:row r="8034">
      <x:c r="A8034" t="str">
        <x:v>31</x:v>
      </x:c>
      <x:c r="B8034" t="str">
        <x:v>C18</x:v>
      </x:c>
      <x:c r="C8034" t="str">
        <x:v>Agung</x:v>
      </x:c>
      <x:c r="D8034"/>
    </x:row>
    <x:row r="8035">
      <x:c r="A8035" t="str">
        <x:v>31</x:v>
      </x:c>
      <x:c r="B8035" t="str">
        <x:v>D18</x:v>
      </x:c>
      <x:c r="C8035" t="str">
        <x:v>Single</x:v>
      </x:c>
      <x:c r="D8035"/>
    </x:row>
    <x:row r="8036">
      <x:c r="A8036" t="str">
        <x:v>31</x:v>
      </x:c>
      <x:c r="B8036" t="str">
        <x:v>F18</x:v>
      </x:c>
      <x:c r="C8036" t="str">
        <x:v>31 Oktober</x:v>
      </x:c>
      <x:c r="D8036"/>
    </x:row>
    <x:row r="8037">
      <x:c r="A8037" t="str">
        <x:v>31</x:v>
      </x:c>
      <x:c r="B8037" t="str">
        <x:v>H18</x:v>
      </x:c>
      <x:c r="C8037" t="n">
        <x:v>150000</x:v>
      </x:c>
      <x:c r="D8037"/>
    </x:row>
    <x:row r="8038">
      <x:c r="A8038" t="str">
        <x:v>31</x:v>
      </x:c>
      <x:c r="B8038" t="str">
        <x:v>I18</x:v>
      </x:c>
      <x:c r="C8038" t="str">
        <x:v>Lunas</x:v>
      </x:c>
      <x:c r="D8038"/>
    </x:row>
    <x:row r="8039">
      <x:c r="A8039" t="str">
        <x:v>31</x:v>
      </x:c>
      <x:c r="B8039" t="str">
        <x:v>J18</x:v>
      </x:c>
      <x:c r="C8039" t="str">
        <x:v>Uploaded</x:v>
      </x:c>
      <x:c r="D8039"/>
    </x:row>
    <x:row r="8040">
      <x:c r="A8040" t="str">
        <x:v>31</x:v>
      </x:c>
      <x:c r="B8040" t="str">
        <x:v>K18</x:v>
      </x:c>
      <x:c r="C8040" t="str">
        <x:v>Uploaded</x:v>
      </x:c>
      <x:c r="D8040"/>
    </x:row>
    <x:row r="8041">
      <x:c r="A8041" t="str">
        <x:v>31</x:v>
      </x:c>
      <x:c r="B8041" t="str">
        <x:v>L18</x:v>
      </x:c>
      <x:c r="C8041" t="str">
        <x:v>AMEL</x:v>
      </x:c>
      <x:c r="D8041"/>
    </x:row>
    <x:row r="8042">
      <x:c r="A8042" t="str">
        <x:v>31</x:v>
      </x:c>
      <x:c r="B8042" t="str">
        <x:v>M18</x:v>
      </x:c>
      <x:c r="C8042" t="str">
        <x:v>ADIF</x:v>
      </x:c>
      <x:c r="D8042"/>
    </x:row>
    <x:row r="8043">
      <x:c r="A8043" t="str">
        <x:v>31</x:v>
      </x:c>
      <x:c r="B8043" t="str">
        <x:v>B19</x:v>
      </x:c>
      <x:c r="C8043" t="n">
        <x:v>16</x:v>
      </x:c>
      <x:c r="D8043"/>
    </x:row>
    <x:row r="8044">
      <x:c r="A8044" t="str">
        <x:v>31</x:v>
      </x:c>
      <x:c r="B8044" t="str">
        <x:v>C19</x:v>
      </x:c>
      <x:c r="C8044" t="str">
        <x:v>Amel</x:v>
      </x:c>
      <x:c r="D8044"/>
    </x:row>
    <x:row r="8045">
      <x:c r="A8045" t="str">
        <x:v>31</x:v>
      </x:c>
      <x:c r="B8045" t="str">
        <x:v>D19</x:v>
      </x:c>
      <x:c r="C8045" t="str">
        <x:v>Photofox</x:v>
      </x:c>
      <x:c r="D8045"/>
    </x:row>
    <x:row r="8046">
      <x:c r="A8046" t="str">
        <x:v>31</x:v>
      </x:c>
      <x:c r="B8046" t="str">
        <x:v>F19</x:v>
      </x:c>
      <x:c r="C8046" t="str">
        <x:v>31 oktober</x:v>
      </x:c>
      <x:c r="D8046"/>
    </x:row>
    <x:row r="8047">
      <x:c r="A8047" t="str">
        <x:v>31</x:v>
      </x:c>
      <x:c r="B8047" t="str">
        <x:v>H19</x:v>
      </x:c>
      <x:c r="C8047" t="n">
        <x:v>100000</x:v>
      </x:c>
      <x:c r="D8047"/>
    </x:row>
    <x:row r="8048">
      <x:c r="A8048" t="str">
        <x:v>31</x:v>
      </x:c>
      <x:c r="B8048" t="str">
        <x:v>I19</x:v>
      </x:c>
      <x:c r="C8048" t="str">
        <x:v>Lunas</x:v>
      </x:c>
      <x:c r="D8048"/>
    </x:row>
    <x:row r="8049">
      <x:c r="A8049" t="str">
        <x:v>31</x:v>
      </x:c>
      <x:c r="B8049" t="str">
        <x:v>J19</x:v>
      </x:c>
      <x:c r="C8049" t="str">
        <x:v>Uploaded</x:v>
      </x:c>
      <x:c r="D8049"/>
    </x:row>
    <x:row r="8050">
      <x:c r="A8050" t="str">
        <x:v>31</x:v>
      </x:c>
      <x:c r="B8050" t="str">
        <x:v>K19</x:v>
      </x:c>
      <x:c r="C8050" t="str">
        <x:v>-</x:v>
      </x:c>
      <x:c r="D8050"/>
    </x:row>
    <x:row r="8051">
      <x:c r="A8051" t="str">
        <x:v>31</x:v>
      </x:c>
      <x:c r="B8051" t="str">
        <x:v>L19</x:v>
      </x:c>
      <x:c r="C8051" t="str">
        <x:v>AMEL</x:v>
      </x:c>
      <x:c r="D8051"/>
    </x:row>
    <x:row r="8052">
      <x:c r="A8052" t="str">
        <x:v>31</x:v>
      </x:c>
      <x:c r="B8052" t="str">
        <x:v>M19</x:v>
      </x:c>
      <x:c r="C8052" t="str">
        <x:v>ADIF</x:v>
      </x:c>
      <x:c r="D8052"/>
    </x:row>
    <x:row r="8053">
      <x:c r="A8053" t="str">
        <x:v>31</x:v>
      </x:c>
      <x:c r="B8053" t="str">
        <x:v>B20</x:v>
      </x:c>
      <x:c r="C8053" t="n">
        <x:v>17</x:v>
      </x:c>
      <x:c r="D8053"/>
    </x:row>
    <x:row r="8054">
      <x:c r="A8054" t="str">
        <x:v>31</x:v>
      </x:c>
      <x:c r="B8054" t="str">
        <x:v>C20</x:v>
      </x:c>
      <x:c r="C8054" t="str">
        <x:v>Sabiq Muhammad</x:v>
      </x:c>
      <x:c r="D8054"/>
    </x:row>
    <x:row r="8055">
      <x:c r="A8055" t="str">
        <x:v>31</x:v>
      </x:c>
      <x:c r="B8055" t="str">
        <x:v>D20</x:v>
      </x:c>
      <x:c r="C8055" t="str">
        <x:v>Graduation</x:v>
      </x:c>
      <x:c r="D8055"/>
    </x:row>
    <x:row r="8056">
      <x:c r="A8056" t="str">
        <x:v>31</x:v>
      </x:c>
      <x:c r="B8056" t="str">
        <x:v>F20</x:v>
      </x:c>
      <x:c r="C8056" t="str">
        <x:v>2026-09-08T00:00:00</x:v>
      </x:c>
      <x:c r="D8056"/>
    </x:row>
    <x:row r="8057">
      <x:c r="A8057" t="str">
        <x:v>31</x:v>
      </x:c>
      <x:c r="B8057" t="str">
        <x:v>H20</x:v>
      </x:c>
      <x:c r="C8057" t="n">
        <x:v>100000</x:v>
      </x:c>
      <x:c r="D8057"/>
    </x:row>
    <x:row r="8058">
      <x:c r="A8058" t="str">
        <x:v>31</x:v>
      </x:c>
      <x:c r="B8058" t="str">
        <x:v>I20</x:v>
      </x:c>
      <x:c r="C8058" t="str">
        <x:v>DP</x:v>
      </x:c>
      <x:c r="D8058"/>
    </x:row>
    <x:row r="8059">
      <x:c r="A8059" t="str">
        <x:v>31</x:v>
      </x:c>
      <x:c r="B8059" t="str">
        <x:v>L20</x:v>
      </x:c>
      <x:c r="C8059" t="str">
        <x:v>AMEL</x:v>
      </x:c>
      <x:c r="D8059"/>
    </x:row>
    <x:row r="8060">
      <x:c r="A8060" t="str">
        <x:v>31</x:v>
      </x:c>
      <x:c r="B8060" t="str">
        <x:v>B21</x:v>
      </x:c>
      <x:c r="C8060" t="n">
        <x:v>18</x:v>
      </x:c>
      <x:c r="D8060"/>
    </x:row>
    <x:row r="8061">
      <x:c r="A8061" t="str">
        <x:v>31</x:v>
      </x:c>
      <x:c r="B8061" t="str">
        <x:v>C21</x:v>
      </x:c>
      <x:c r="C8061" t="str">
        <x:v>Tiara</x:v>
      </x:c>
      <x:c r="D8061"/>
    </x:row>
    <x:row r="8062">
      <x:c r="A8062" t="str">
        <x:v>31</x:v>
      </x:c>
      <x:c r="B8062" t="str">
        <x:v>D21</x:v>
      </x:c>
      <x:c r="C8062" t="str">
        <x:v>Graduation</x:v>
      </x:c>
      <x:c r="D8062"/>
    </x:row>
    <x:row r="8063">
      <x:c r="A8063" t="str">
        <x:v>31</x:v>
      </x:c>
      <x:c r="B8063" t="str">
        <x:v>F21</x:v>
      </x:c>
      <x:c r="C8063" t="str">
        <x:v>2026-09-08T00:00:00</x:v>
      </x:c>
      <x:c r="D8063"/>
    </x:row>
    <x:row r="8064">
      <x:c r="A8064" t="str">
        <x:v>31</x:v>
      </x:c>
      <x:c r="B8064" t="str">
        <x:v>H21</x:v>
      </x:c>
      <x:c r="C8064" t="n">
        <x:v>100000</x:v>
      </x:c>
      <x:c r="D8064"/>
    </x:row>
    <x:row r="8065">
      <x:c r="A8065" t="str">
        <x:v>31</x:v>
      </x:c>
      <x:c r="B8065" t="str">
        <x:v>I21</x:v>
      </x:c>
      <x:c r="C8065" t="str">
        <x:v>DP</x:v>
      </x:c>
      <x:c r="D8065"/>
    </x:row>
    <x:row r="8066">
      <x:c r="A8066" t="str">
        <x:v>31</x:v>
      </x:c>
      <x:c r="B8066" t="str">
        <x:v>L21</x:v>
      </x:c>
      <x:c r="C8066" t="str">
        <x:v>AMEL</x:v>
      </x:c>
      <x:c r="D8066"/>
    </x:row>
    <x:row r="8067">
      <x:c r="A8067" t="str">
        <x:v>31</x:v>
      </x:c>
      <x:c r="B8067" t="str">
        <x:v>B22</x:v>
      </x:c>
      <x:c r="C8067" t="n">
        <x:v>19</x:v>
      </x:c>
      <x:c r="D8067"/>
    </x:row>
    <x:row r="8068">
      <x:c r="A8068" t="str">
        <x:v>31</x:v>
      </x:c>
      <x:c r="B8068" t="str">
        <x:v>C22</x:v>
      </x:c>
      <x:c r="C8068" t="str">
        <x:v>Farah Mirza</x:v>
      </x:c>
      <x:c r="D8068"/>
    </x:row>
    <x:row r="8069">
      <x:c r="A8069" t="str">
        <x:v>31</x:v>
      </x:c>
      <x:c r="B8069" t="str">
        <x:v>D22</x:v>
      </x:c>
      <x:c r="C8069" t="str">
        <x:v>Graduation</x:v>
      </x:c>
      <x:c r="D8069"/>
    </x:row>
    <x:row r="8070">
      <x:c r="A8070" t="str">
        <x:v>31</x:v>
      </x:c>
      <x:c r="B8070" t="str">
        <x:v>F22</x:v>
      </x:c>
      <x:c r="C8070" t="str">
        <x:v>2026-09-01T00:00:00</x:v>
      </x:c>
      <x:c r="D8070"/>
    </x:row>
    <x:row r="8071">
      <x:c r="A8071" t="str">
        <x:v>31</x:v>
      </x:c>
      <x:c r="B8071" t="str">
        <x:v>H22</x:v>
      </x:c>
      <x:c r="C8071" t="n">
        <x:v>100000</x:v>
      </x:c>
      <x:c r="D8071"/>
    </x:row>
    <x:row r="8072">
      <x:c r="A8072" t="str">
        <x:v>31</x:v>
      </x:c>
      <x:c r="B8072" t="str">
        <x:v>I22</x:v>
      </x:c>
      <x:c r="C8072" t="str">
        <x:v>DP</x:v>
      </x:c>
      <x:c r="D8072"/>
    </x:row>
    <x:row r="8073">
      <x:c r="A8073" t="str">
        <x:v>31</x:v>
      </x:c>
      <x:c r="B8073" t="str">
        <x:v>L22</x:v>
      </x:c>
      <x:c r="C8073" t="str">
        <x:v>AMEL</x:v>
      </x:c>
      <x:c r="D8073"/>
    </x:row>
    <x:row r="8074">
      <x:c r="A8074" t="str">
        <x:v>31</x:v>
      </x:c>
      <x:c r="B8074" t="str">
        <x:v>B23</x:v>
      </x:c>
      <x:c r="C8074" t="n">
        <x:v>20</x:v>
      </x:c>
      <x:c r="D8074"/>
    </x:row>
    <x:row r="8075">
      <x:c r="A8075" t="str">
        <x:v>31</x:v>
      </x:c>
      <x:c r="B8075" t="str">
        <x:v>C23</x:v>
      </x:c>
      <x:c r="C8075" t="str">
        <x:v> sasy aml</x:v>
      </x:c>
      <x:c r="D8075"/>
    </x:row>
    <x:row r="8076">
      <x:c r="A8076" t="str">
        <x:v>31</x:v>
      </x:c>
      <x:c r="B8076" t="str">
        <x:v>D23</x:v>
      </x:c>
      <x:c r="C8076" t="str">
        <x:v>Graduation</x:v>
      </x:c>
      <x:c r="D8076"/>
    </x:row>
    <x:row r="8077">
      <x:c r="A8077" t="str">
        <x:v>31</x:v>
      </x:c>
      <x:c r="B8077" t="str">
        <x:v>F23</x:v>
      </x:c>
      <x:c r="C8077" t="str">
        <x:v>2026-09-09T00:00:00</x:v>
      </x:c>
      <x:c r="D8077"/>
    </x:row>
    <x:row r="8078">
      <x:c r="A8078" t="str">
        <x:v>31</x:v>
      </x:c>
      <x:c r="B8078" t="str">
        <x:v>H23</x:v>
      </x:c>
      <x:c r="C8078" t="n">
        <x:v>100000</x:v>
      </x:c>
      <x:c r="D8078"/>
    </x:row>
    <x:row r="8079">
      <x:c r="A8079" t="str">
        <x:v>31</x:v>
      </x:c>
      <x:c r="B8079" t="str">
        <x:v>I23</x:v>
      </x:c>
      <x:c r="C8079" t="str">
        <x:v>DP</x:v>
      </x:c>
      <x:c r="D8079"/>
    </x:row>
    <x:row r="8080">
      <x:c r="A8080" t="str">
        <x:v>31</x:v>
      </x:c>
      <x:c r="B8080" t="str">
        <x:v>L23</x:v>
      </x:c>
      <x:c r="C8080" t="str">
        <x:v>AMEL</x:v>
      </x:c>
      <x:c r="D8080"/>
    </x:row>
    <x:row r="8081">
      <x:c r="A8081" t="str">
        <x:v>31</x:v>
      </x:c>
      <x:c r="B8081" t="str">
        <x:v>B24</x:v>
      </x:c>
      <x:c r="C8081" t="n">
        <x:v>21</x:v>
      </x:c>
      <x:c r="D8081"/>
    </x:row>
    <x:row r="8082">
      <x:c r="A8082" t="str">
        <x:v>31</x:v>
      </x:c>
      <x:c r="B8082" t="str">
        <x:v>C24</x:v>
      </x:c>
      <x:c r="C8082" t="str">
        <x:v>Devi Nawang</x:v>
      </x:c>
      <x:c r="D8082"/>
    </x:row>
    <x:row r="8083">
      <x:c r="A8083" t="str">
        <x:v>31</x:v>
      </x:c>
      <x:c r="B8083" t="str">
        <x:v>D24</x:v>
      </x:c>
      <x:c r="C8083" t="str">
        <x:v>Graduation</x:v>
      </x:c>
      <x:c r="D8083"/>
    </x:row>
    <x:row r="8084">
      <x:c r="A8084" t="str">
        <x:v>31</x:v>
      </x:c>
      <x:c r="B8084" t="str">
        <x:v>F24</x:v>
      </x:c>
      <x:c r="C8084" t="str">
        <x:v>2026-09-08T00:00:00</x:v>
      </x:c>
      <x:c r="D8084"/>
    </x:row>
    <x:row r="8085">
      <x:c r="A8085" t="str">
        <x:v>31</x:v>
      </x:c>
      <x:c r="B8085" t="str">
        <x:v>H24</x:v>
      </x:c>
      <x:c r="C8085" t="n">
        <x:v>100000</x:v>
      </x:c>
      <x:c r="D8085"/>
    </x:row>
    <x:row r="8086">
      <x:c r="A8086" t="str">
        <x:v>31</x:v>
      </x:c>
      <x:c r="B8086" t="str">
        <x:v>I24</x:v>
      </x:c>
      <x:c r="C8086" t="str">
        <x:v>DP</x:v>
      </x:c>
      <x:c r="D8086"/>
    </x:row>
    <x:row r="8087">
      <x:c r="A8087" t="str">
        <x:v>31</x:v>
      </x:c>
      <x:c r="B8087" t="str">
        <x:v>L24</x:v>
      </x:c>
      <x:c r="C8087" t="str">
        <x:v>AMEL</x:v>
      </x:c>
      <x:c r="D8087"/>
    </x:row>
    <x:row r="8088">
      <x:c r="A8088" t="str">
        <x:v>31</x:v>
      </x:c>
      <x:c r="B8088" t="str">
        <x:v>B25</x:v>
      </x:c>
      <x:c r="C8088" t="n">
        <x:v>22</x:v>
      </x:c>
      <x:c r="D8088"/>
    </x:row>
    <x:row r="8089">
      <x:c r="A8089" t="str">
        <x:v>31</x:v>
      </x:c>
      <x:c r="B8089" t="str">
        <x:v>C25</x:v>
      </x:c>
      <x:c r="C8089" t="str">
        <x:v> Diana Putri</x:v>
      </x:c>
      <x:c r="D8089"/>
    </x:row>
    <x:row r="8090">
      <x:c r="A8090" t="str">
        <x:v>31</x:v>
      </x:c>
      <x:c r="B8090" t="str">
        <x:v>D25</x:v>
      </x:c>
      <x:c r="C8090" t="str">
        <x:v>Graduation</x:v>
      </x:c>
      <x:c r="D8090"/>
    </x:row>
    <x:row r="8091">
      <x:c r="A8091" t="str">
        <x:v>31</x:v>
      </x:c>
      <x:c r="B8091" t="str">
        <x:v>F25</x:v>
      </x:c>
      <x:c r="C8091" t="str">
        <x:v>2026-09-08T00:00:00</x:v>
      </x:c>
      <x:c r="D8091"/>
    </x:row>
    <x:row r="8092">
      <x:c r="A8092" t="str">
        <x:v>31</x:v>
      </x:c>
      <x:c r="B8092" t="str">
        <x:v>H25</x:v>
      </x:c>
      <x:c r="C8092" t="n">
        <x:v>100000</x:v>
      </x:c>
      <x:c r="D8092"/>
    </x:row>
    <x:row r="8093">
      <x:c r="A8093" t="str">
        <x:v>31</x:v>
      </x:c>
      <x:c r="B8093" t="str">
        <x:v>I25</x:v>
      </x:c>
      <x:c r="C8093" t="str">
        <x:v>DP</x:v>
      </x:c>
      <x:c r="D8093"/>
    </x:row>
    <x:row r="8094">
      <x:c r="A8094" t="str">
        <x:v>31</x:v>
      </x:c>
      <x:c r="B8094" t="str">
        <x:v>L25</x:v>
      </x:c>
      <x:c r="C8094" t="str">
        <x:v>AMEL</x:v>
      </x:c>
      <x:c r="D8094"/>
    </x:row>
    <x:row r="8095">
      <x:c r="A8095" t="str">
        <x:v>31</x:v>
      </x:c>
      <x:c r="B8095" t="str">
        <x:v>B26</x:v>
      </x:c>
      <x:c r="C8095" t="n">
        <x:v>23</x:v>
      </x:c>
      <x:c r="D8095"/>
    </x:row>
    <x:row r="8096">
      <x:c r="A8096" t="str">
        <x:v>31</x:v>
      </x:c>
      <x:c r="B8096" t="str">
        <x:v>C26</x:v>
      </x:c>
      <x:c r="C8096" t="str">
        <x:v>Dhiya</x:v>
      </x:c>
      <x:c r="D8096"/>
    </x:row>
    <x:row r="8097">
      <x:c r="A8097" t="str">
        <x:v>31</x:v>
      </x:c>
      <x:c r="B8097" t="str">
        <x:v>D26</x:v>
      </x:c>
      <x:c r="C8097" t="str">
        <x:v>Graduation</x:v>
      </x:c>
      <x:c r="D8097"/>
    </x:row>
    <x:row r="8098">
      <x:c r="A8098" t="str">
        <x:v>31</x:v>
      </x:c>
      <x:c r="B8098" t="str">
        <x:v>F26</x:v>
      </x:c>
      <x:c r="C8098" t="str">
        <x:v>2026-09-08T00:00:00</x:v>
      </x:c>
      <x:c r="D8098"/>
    </x:row>
    <x:row r="8099">
      <x:c r="A8099" t="str">
        <x:v>31</x:v>
      </x:c>
      <x:c r="B8099" t="str">
        <x:v>H26</x:v>
      </x:c>
      <x:c r="C8099" t="n">
        <x:v>100000</x:v>
      </x:c>
      <x:c r="D8099"/>
    </x:row>
    <x:row r="8100">
      <x:c r="A8100" t="str">
        <x:v>31</x:v>
      </x:c>
      <x:c r="B8100" t="str">
        <x:v>I26</x:v>
      </x:c>
      <x:c r="C8100" t="str">
        <x:v>DP</x:v>
      </x:c>
      <x:c r="D8100"/>
    </x:row>
    <x:row r="8101">
      <x:c r="A8101" t="str">
        <x:v>31</x:v>
      </x:c>
      <x:c r="B8101" t="str">
        <x:v>L26</x:v>
      </x:c>
      <x:c r="C8101" t="str">
        <x:v>AMEL</x:v>
      </x:c>
      <x:c r="D8101"/>
    </x:row>
    <x:row r="8102">
      <x:c r="A8102" t="str">
        <x:v>31</x:v>
      </x:c>
      <x:c r="B8102" t="str">
        <x:v>B27</x:v>
      </x:c>
      <x:c r="C8102" t="n">
        <x:v>24</x:v>
      </x:c>
      <x:c r="D8102"/>
    </x:row>
    <x:row r="8103">
      <x:c r="A8103" t="str">
        <x:v>31</x:v>
      </x:c>
      <x:c r="B8103" t="str">
        <x:v>C27</x:v>
      </x:c>
      <x:c r="C8103" t="str">
        <x:v>tania</x:v>
      </x:c>
      <x:c r="D8103"/>
    </x:row>
    <x:row r="8104">
      <x:c r="A8104" t="str">
        <x:v>31</x:v>
      </x:c>
      <x:c r="B8104" t="str">
        <x:v>D27</x:v>
      </x:c>
      <x:c r="C8104" t="str">
        <x:v>Graduation</x:v>
      </x:c>
      <x:c r="D8104"/>
    </x:row>
    <x:row r="8105">
      <x:c r="A8105" t="str">
        <x:v>31</x:v>
      </x:c>
      <x:c r="B8105" t="str">
        <x:v>F27</x:v>
      </x:c>
      <x:c r="C8105" t="str">
        <x:v>2026-09-09T00:00:00</x:v>
      </x:c>
      <x:c r="D8105"/>
    </x:row>
    <x:row r="8106">
      <x:c r="A8106" t="str">
        <x:v>31</x:v>
      </x:c>
      <x:c r="B8106" t="str">
        <x:v>H27</x:v>
      </x:c>
      <x:c r="C8106" t="n">
        <x:v>100000</x:v>
      </x:c>
      <x:c r="D8106"/>
    </x:row>
    <x:row r="8107">
      <x:c r="A8107" t="str">
        <x:v>31</x:v>
      </x:c>
      <x:c r="B8107" t="str">
        <x:v>I27</x:v>
      </x:c>
      <x:c r="C8107" t="str">
        <x:v>DP</x:v>
      </x:c>
      <x:c r="D8107"/>
    </x:row>
    <x:row r="8108">
      <x:c r="A8108" t="str">
        <x:v>31</x:v>
      </x:c>
      <x:c r="B8108" t="str">
        <x:v>L27</x:v>
      </x:c>
      <x:c r="C8108" t="str">
        <x:v>AMEL</x:v>
      </x:c>
      <x:c r="D8108"/>
    </x:row>
    <x:row r="8109">
      <x:c r="A8109" t="str">
        <x:v>31</x:v>
      </x:c>
      <x:c r="B8109" t="str">
        <x:v>B28</x:v>
      </x:c>
      <x:c r="C8109" t="n">
        <x:v>25</x:v>
      </x:c>
      <x:c r="D8109"/>
    </x:row>
    <x:row r="8110">
      <x:c r="A8110" t="str">
        <x:v>31</x:v>
      </x:c>
      <x:c r="B8110" t="str">
        <x:v>C28</x:v>
      </x:c>
      <x:c r="C8110" t="str">
        <x:v>Lisha</x:v>
      </x:c>
      <x:c r="D8110"/>
    </x:row>
    <x:row r="8111">
      <x:c r="A8111" t="str">
        <x:v>31</x:v>
      </x:c>
      <x:c r="B8111" t="str">
        <x:v>D28</x:v>
      </x:c>
      <x:c r="C8111" t="str">
        <x:v>Large Group</x:v>
      </x:c>
      <x:c r="D8111"/>
    </x:row>
    <x:row r="8112">
      <x:c r="A8112" t="str">
        <x:v>31</x:v>
      </x:c>
      <x:c r="B8112" t="str">
        <x:v>F28</x:v>
      </x:c>
      <x:c r="C8112" t="str">
        <x:v>2026-09-11T00:00:00</x:v>
      </x:c>
      <x:c r="D8112"/>
    </x:row>
    <x:row r="8113">
      <x:c r="A8113" t="str">
        <x:v>31</x:v>
      </x:c>
      <x:c r="B8113" t="str">
        <x:v>H28</x:v>
      </x:c>
      <x:c r="C8113" t="n">
        <x:v>200000</x:v>
      </x:c>
      <x:c r="D8113"/>
    </x:row>
    <x:row r="8114">
      <x:c r="A8114" t="str">
        <x:v>31</x:v>
      </x:c>
      <x:c r="B8114" t="str">
        <x:v>I28</x:v>
      </x:c>
      <x:c r="C8114" t="str">
        <x:v>DP</x:v>
      </x:c>
      <x:c r="D8114"/>
    </x:row>
    <x:row r="8115">
      <x:c r="A8115" t="str">
        <x:v>31</x:v>
      </x:c>
      <x:c r="B8115" t="str">
        <x:v>L28</x:v>
      </x:c>
      <x:c r="C8115" t="str">
        <x:v>AMEL</x:v>
      </x:c>
      <x:c r="D8115"/>
    </x:row>
    <x:row r="8116">
      <x:c r="A8116" t="str">
        <x:v>31</x:v>
      </x:c>
      <x:c r="B8116" t="str">
        <x:v>B29</x:v>
      </x:c>
      <x:c r="C8116" t="n">
        <x:v>26</x:v>
      </x:c>
      <x:c r="D8116"/>
    </x:row>
    <x:row r="8117">
      <x:c r="A8117" t="str">
        <x:v>31</x:v>
      </x:c>
      <x:c r="B8117" t="str">
        <x:v>C29</x:v>
      </x:c>
      <x:c r="C8117" t="str">
        <x:v> Sekar</x:v>
      </x:c>
      <x:c r="D8117"/>
    </x:row>
    <x:row r="8118">
      <x:c r="A8118" t="str">
        <x:v>31</x:v>
      </x:c>
      <x:c r="B8118" t="str">
        <x:v>D29</x:v>
      </x:c>
      <x:c r="C8118" t="str">
        <x:v>Graduation</x:v>
      </x:c>
      <x:c r="D8118"/>
    </x:row>
    <x:row r="8119">
      <x:c r="A8119" t="str">
        <x:v>31</x:v>
      </x:c>
      <x:c r="B8119" t="str">
        <x:v>F29</x:v>
      </x:c>
      <x:c r="C8119" t="str">
        <x:v>2026-09-09T00:00:00</x:v>
      </x:c>
      <x:c r="D8119"/>
    </x:row>
    <x:row r="8120">
      <x:c r="A8120" t="str">
        <x:v>31</x:v>
      </x:c>
      <x:c r="B8120" t="str">
        <x:v>H29</x:v>
      </x:c>
      <x:c r="C8120" t="n">
        <x:v>100000</x:v>
      </x:c>
      <x:c r="D8120"/>
    </x:row>
    <x:row r="8121">
      <x:c r="A8121" t="str">
        <x:v>31</x:v>
      </x:c>
      <x:c r="B8121" t="str">
        <x:v>I29</x:v>
      </x:c>
      <x:c r="C8121" t="str">
        <x:v>DP</x:v>
      </x:c>
      <x:c r="D8121"/>
    </x:row>
    <x:row r="8122">
      <x:c r="A8122" t="str">
        <x:v>31</x:v>
      </x:c>
      <x:c r="B8122" t="str">
        <x:v>L29</x:v>
      </x:c>
      <x:c r="C8122" t="str">
        <x:v>AMEL</x:v>
      </x:c>
      <x:c r="D8122"/>
    </x:row>
    <x:row r="8123">
      <x:c r="A8123" t="str">
        <x:v>31</x:v>
      </x:c>
      <x:c r="B8123" t="str">
        <x:v>B30</x:v>
      </x:c>
      <x:c r="C8123" t="n">
        <x:v>27</x:v>
      </x:c>
      <x:c r="D8123"/>
    </x:row>
    <x:row r="8124">
      <x:c r="A8124" t="str">
        <x:v>31</x:v>
      </x:c>
      <x:c r="B8124" t="str">
        <x:v>C30</x:v>
      </x:c>
      <x:c r="C8124" t="str">
        <x:v> Hermas Mauludin</x:v>
      </x:c>
      <x:c r="D8124"/>
    </x:row>
    <x:row r="8125">
      <x:c r="A8125" t="str">
        <x:v>31</x:v>
      </x:c>
      <x:c r="B8125" t="str">
        <x:v>D30</x:v>
      </x:c>
      <x:c r="C8125" t="str">
        <x:v>Graduation</x:v>
      </x:c>
      <x:c r="D8125"/>
    </x:row>
    <x:row r="8126">
      <x:c r="A8126" t="str">
        <x:v>31</x:v>
      </x:c>
      <x:c r="B8126" t="str">
        <x:v>F30</x:v>
      </x:c>
      <x:c r="C8126" t="str">
        <x:v>2026-09-09T00:00:00</x:v>
      </x:c>
      <x:c r="D8126"/>
    </x:row>
    <x:row r="8127">
      <x:c r="A8127" t="str">
        <x:v>31</x:v>
      </x:c>
      <x:c r="B8127" t="str">
        <x:v>H30</x:v>
      </x:c>
      <x:c r="C8127" t="n">
        <x:v>100000</x:v>
      </x:c>
      <x:c r="D8127"/>
    </x:row>
    <x:row r="8128">
      <x:c r="A8128" t="str">
        <x:v>31</x:v>
      </x:c>
      <x:c r="B8128" t="str">
        <x:v>I30</x:v>
      </x:c>
      <x:c r="C8128" t="str">
        <x:v>DP</x:v>
      </x:c>
      <x:c r="D8128"/>
    </x:row>
    <x:row r="8129">
      <x:c r="A8129" t="str">
        <x:v>31</x:v>
      </x:c>
      <x:c r="B8129" t="str">
        <x:v>L30</x:v>
      </x:c>
      <x:c r="C8129" t="str">
        <x:v>AMEL</x:v>
      </x:c>
      <x:c r="D8129"/>
    </x:row>
    <x:row r="8130">
      <x:c r="A8130" t="str">
        <x:v>31</x:v>
      </x:c>
      <x:c r="B8130" t="str">
        <x:v>B31</x:v>
      </x:c>
      <x:c r="C8130" t="n">
        <x:v>28</x:v>
      </x:c>
      <x:c r="D8130"/>
    </x:row>
    <x:row r="8131">
      <x:c r="A8131" t="str">
        <x:v>31</x:v>
      </x:c>
      <x:c r="B8131" t="str">
        <x:v>C31</x:v>
      </x:c>
      <x:c r="C8131" t="str">
        <x:v>Rita</x:v>
      </x:c>
      <x:c r="D8131"/>
    </x:row>
    <x:row r="8132">
      <x:c r="A8132" t="str">
        <x:v>31</x:v>
      </x:c>
      <x:c r="B8132" t="str">
        <x:v>D31</x:v>
      </x:c>
      <x:c r="C8132" t="str">
        <x:v>Graduation</x:v>
      </x:c>
      <x:c r="D8132"/>
    </x:row>
    <x:row r="8133">
      <x:c r="A8133" t="str">
        <x:v>31</x:v>
      </x:c>
      <x:c r="B8133" t="str">
        <x:v>F31</x:v>
      </x:c>
      <x:c r="C8133" t="str">
        <x:v>2026-09-08T00:00:00</x:v>
      </x:c>
      <x:c r="D8133"/>
    </x:row>
    <x:row r="8134">
      <x:c r="A8134" t="str">
        <x:v>31</x:v>
      </x:c>
      <x:c r="B8134" t="str">
        <x:v>H31</x:v>
      </x:c>
      <x:c r="C8134" t="n">
        <x:v>100000</x:v>
      </x:c>
      <x:c r="D8134"/>
    </x:row>
    <x:row r="8135">
      <x:c r="A8135" t="str">
        <x:v>31</x:v>
      </x:c>
      <x:c r="B8135" t="str">
        <x:v>I31</x:v>
      </x:c>
      <x:c r="C8135" t="str">
        <x:v>DP</x:v>
      </x:c>
      <x:c r="D8135"/>
    </x:row>
    <x:row r="8136">
      <x:c r="A8136" t="str">
        <x:v>31</x:v>
      </x:c>
      <x:c r="B8136" t="str">
        <x:v>L31</x:v>
      </x:c>
      <x:c r="C8136" t="str">
        <x:v>AMEL</x:v>
      </x:c>
      <x:c r="D8136"/>
    </x:row>
    <x:row r="8137">
      <x:c r="A8137" t="str">
        <x:v>31</x:v>
      </x:c>
      <x:c r="B8137" t="str">
        <x:v>B32</x:v>
      </x:c>
      <x:c r="C8137" t="n">
        <x:v>29</x:v>
      </x:c>
      <x:c r="D8137"/>
    </x:row>
    <x:row r="8138">
      <x:c r="A8138" t="str">
        <x:v>31</x:v>
      </x:c>
      <x:c r="B8138" t="str">
        <x:v>C32</x:v>
      </x:c>
      <x:c r="C8138" t="str">
        <x:v>Danta</x:v>
      </x:c>
      <x:c r="D8138"/>
    </x:row>
    <x:row r="8139">
      <x:c r="A8139" t="str">
        <x:v>31</x:v>
      </x:c>
      <x:c r="B8139" t="str">
        <x:v>D32</x:v>
      </x:c>
      <x:c r="C8139" t="str">
        <x:v>Graduation</x:v>
      </x:c>
      <x:c r="D8139"/>
    </x:row>
    <x:row r="8140">
      <x:c r="A8140" t="str">
        <x:v>31</x:v>
      </x:c>
      <x:c r="B8140" t="str">
        <x:v>F32</x:v>
      </x:c>
      <x:c r="C8140" t="str">
        <x:v>2026-09-08T00:00:00</x:v>
      </x:c>
      <x:c r="D8140"/>
    </x:row>
    <x:row r="8141">
      <x:c r="A8141" t="str">
        <x:v>31</x:v>
      </x:c>
      <x:c r="B8141" t="str">
        <x:v>H32</x:v>
      </x:c>
      <x:c r="C8141" t="n">
        <x:v>100000</x:v>
      </x:c>
      <x:c r="D8141"/>
    </x:row>
    <x:row r="8142">
      <x:c r="A8142" t="str">
        <x:v>31</x:v>
      </x:c>
      <x:c r="B8142" t="str">
        <x:v>I32</x:v>
      </x:c>
      <x:c r="C8142" t="str">
        <x:v>DP</x:v>
      </x:c>
      <x:c r="D8142"/>
    </x:row>
    <x:row r="8143">
      <x:c r="A8143" t="str">
        <x:v>31</x:v>
      </x:c>
      <x:c r="B8143" t="str">
        <x:v>L32</x:v>
      </x:c>
      <x:c r="C8143" t="str">
        <x:v>AMEL</x:v>
      </x:c>
      <x:c r="D8143"/>
    </x:row>
    <x:row r="8144">
      <x:c r="A8144" t="str">
        <x:v>31</x:v>
      </x:c>
      <x:c r="B8144" t="str">
        <x:v>B33</x:v>
      </x:c>
      <x:c r="C8144" t="n">
        <x:v>30</x:v>
      </x:c>
      <x:c r="D8144"/>
    </x:row>
    <x:row r="8145">
      <x:c r="A8145" t="str">
        <x:v>31</x:v>
      </x:c>
      <x:c r="B8145" t="str">
        <x:v>C33</x:v>
      </x:c>
      <x:c r="C8145" t="str">
        <x:v>Kim</x:v>
      </x:c>
      <x:c r="D8145"/>
    </x:row>
    <x:row r="8146">
      <x:c r="A8146" t="str">
        <x:v>31</x:v>
      </x:c>
      <x:c r="B8146" t="str">
        <x:v>D33</x:v>
      </x:c>
      <x:c r="C8146" t="str">
        <x:v>Single</x:v>
      </x:c>
      <x:c r="D8146"/>
    </x:row>
    <x:row r="8147">
      <x:c r="A8147" t="str">
        <x:v>31</x:v>
      </x:c>
      <x:c r="B8147" t="str">
        <x:v>F33</x:v>
      </x:c>
      <x:c r="C8147" t="str">
        <x:v>2026-09-05T00:00:00</x:v>
      </x:c>
      <x:c r="D8147"/>
    </x:row>
    <x:row r="8148">
      <x:c r="A8148" t="str">
        <x:v>31</x:v>
      </x:c>
      <x:c r="B8148" t="str">
        <x:v>H33</x:v>
      </x:c>
      <x:c r="C8148" t="n">
        <x:v>100000</x:v>
      </x:c>
      <x:c r="D8148"/>
    </x:row>
    <x:row r="8149">
      <x:c r="A8149" t="str">
        <x:v>31</x:v>
      </x:c>
      <x:c r="B8149" t="str">
        <x:v>I33</x:v>
      </x:c>
      <x:c r="C8149" t="str">
        <x:v>DP</x:v>
      </x:c>
      <x:c r="D8149"/>
    </x:row>
    <x:row r="8150">
      <x:c r="A8150" t="str">
        <x:v>31</x:v>
      </x:c>
      <x:c r="B8150" t="str">
        <x:v>L33</x:v>
      </x:c>
      <x:c r="C8150" t="str">
        <x:v>AMEL</x:v>
      </x:c>
      <x:c r="D8150"/>
    </x:row>
    <x:row r="8151">
      <x:c r="A8151" t="str">
        <x:v>31</x:v>
      </x:c>
      <x:c r="B8151" t="str">
        <x:v>B34</x:v>
      </x:c>
      <x:c r="C8151" t="n">
        <x:v>31</x:v>
      </x:c>
      <x:c r="D8151"/>
    </x:row>
    <x:row r="8152">
      <x:c r="A8152" t="str">
        <x:v>31</x:v>
      </x:c>
      <x:c r="B8152" t="str">
        <x:v>C34</x:v>
      </x:c>
      <x:c r="C8152" t="str">
        <x:v>Zaki</x:v>
      </x:c>
      <x:c r="D8152"/>
    </x:row>
    <x:row r="8153">
      <x:c r="A8153" t="str">
        <x:v>31</x:v>
      </x:c>
      <x:c r="B8153" t="str">
        <x:v>D34</x:v>
      </x:c>
      <x:c r="C8153" t="str">
        <x:v>Graduation</x:v>
      </x:c>
      <x:c r="D8153"/>
    </x:row>
    <x:row r="8154">
      <x:c r="A8154" t="str">
        <x:v>31</x:v>
      </x:c>
      <x:c r="B8154" t="str">
        <x:v>F34</x:v>
      </x:c>
      <x:c r="C8154" t="str">
        <x:v>2026-09-08T00:00:00</x:v>
      </x:c>
      <x:c r="D8154"/>
    </x:row>
    <x:row r="8155">
      <x:c r="A8155" t="str">
        <x:v>31</x:v>
      </x:c>
      <x:c r="B8155" t="str">
        <x:v>H34</x:v>
      </x:c>
      <x:c r="C8155" t="n">
        <x:v>100000</x:v>
      </x:c>
      <x:c r="D8155"/>
    </x:row>
    <x:row r="8156">
      <x:c r="A8156" t="str">
        <x:v>31</x:v>
      </x:c>
      <x:c r="B8156" t="str">
        <x:v>I34</x:v>
      </x:c>
      <x:c r="C8156" t="str">
        <x:v>DP</x:v>
      </x:c>
      <x:c r="D8156"/>
    </x:row>
    <x:row r="8157">
      <x:c r="A8157" t="str">
        <x:v>31</x:v>
      </x:c>
      <x:c r="B8157" t="str">
        <x:v>L34</x:v>
      </x:c>
      <x:c r="C8157" t="str">
        <x:v>AMEL</x:v>
      </x:c>
      <x:c r="D8157"/>
    </x:row>
    <x:row r="8158">
      <x:c r="A8158" t="str">
        <x:v>31</x:v>
      </x:c>
      <x:c r="B8158" t="str">
        <x:v>B35</x:v>
      </x:c>
      <x:c r="C8158" t="n">
        <x:v>32</x:v>
      </x:c>
      <x:c r="D8158"/>
    </x:row>
    <x:row r="8159">
      <x:c r="A8159" t="str">
        <x:v>31</x:v>
      </x:c>
      <x:c r="B8159" t="str">
        <x:v>C35</x:v>
      </x:c>
      <x:c r="C8159" t="str">
        <x:v>Ika Siti Rokhana</x:v>
      </x:c>
      <x:c r="D8159"/>
    </x:row>
    <x:row r="8160">
      <x:c r="A8160" t="str">
        <x:v>31</x:v>
      </x:c>
      <x:c r="B8160" t="str">
        <x:v>D35</x:v>
      </x:c>
      <x:c r="C8160" t="str">
        <x:v>Graduation</x:v>
      </x:c>
      <x:c r="D8160"/>
    </x:row>
    <x:row r="8161">
      <x:c r="A8161" t="str">
        <x:v>31</x:v>
      </x:c>
      <x:c r="B8161" t="str">
        <x:v>F35</x:v>
      </x:c>
      <x:c r="C8161" t="str">
        <x:v>2026-09-09T00:00:00</x:v>
      </x:c>
      <x:c r="D8161"/>
    </x:row>
    <x:row r="8162">
      <x:c r="A8162" t="str">
        <x:v>31</x:v>
      </x:c>
      <x:c r="B8162" t="str">
        <x:v>H35</x:v>
      </x:c>
      <x:c r="C8162" t="n">
        <x:v>100000</x:v>
      </x:c>
      <x:c r="D8162"/>
    </x:row>
    <x:row r="8163">
      <x:c r="A8163" t="str">
        <x:v>31</x:v>
      </x:c>
      <x:c r="B8163" t="str">
        <x:v>I35</x:v>
      </x:c>
      <x:c r="C8163" t="str">
        <x:v>DP</x:v>
      </x:c>
      <x:c r="D8163"/>
    </x:row>
    <x:row r="8164">
      <x:c r="A8164" t="str">
        <x:v>31</x:v>
      </x:c>
      <x:c r="B8164" t="str">
        <x:v>L35</x:v>
      </x:c>
      <x:c r="C8164" t="str">
        <x:v>AMEL</x:v>
      </x:c>
      <x:c r="D8164"/>
    </x:row>
    <x:row r="8165">
      <x:c r="A8165" t="str">
        <x:v>31</x:v>
      </x:c>
      <x:c r="B8165" t="str">
        <x:v>B36</x:v>
      </x:c>
      <x:c r="C8165" t="n">
        <x:v>33</x:v>
      </x:c>
      <x:c r="D8165"/>
    </x:row>
    <x:row r="8166">
      <x:c r="A8166" t="str">
        <x:v>31</x:v>
      </x:c>
      <x:c r="B8166" t="str">
        <x:v>C36</x:v>
      </x:c>
      <x:c r="C8166" t="str">
        <x:v> Nadya Miko Azhara</x:v>
      </x:c>
      <x:c r="D8166"/>
    </x:row>
    <x:row r="8167">
      <x:c r="A8167" t="str">
        <x:v>31</x:v>
      </x:c>
      <x:c r="B8167" t="str">
        <x:v>D36</x:v>
      </x:c>
      <x:c r="C8167" t="str">
        <x:v>Graduation</x:v>
      </x:c>
      <x:c r="D8167"/>
    </x:row>
    <x:row r="8168">
      <x:c r="A8168" t="str">
        <x:v>31</x:v>
      </x:c>
      <x:c r="B8168" t="str">
        <x:v>F36</x:v>
      </x:c>
      <x:c r="C8168" t="str">
        <x:v>2026-09-08T00:00:00</x:v>
      </x:c>
      <x:c r="D8168"/>
    </x:row>
    <x:row r="8169">
      <x:c r="A8169" t="str">
        <x:v>31</x:v>
      </x:c>
      <x:c r="B8169" t="str">
        <x:v>H36</x:v>
      </x:c>
      <x:c r="C8169" t="n">
        <x:v>100000</x:v>
      </x:c>
      <x:c r="D8169"/>
    </x:row>
    <x:row r="8170">
      <x:c r="A8170" t="str">
        <x:v>31</x:v>
      </x:c>
      <x:c r="B8170" t="str">
        <x:v>I36</x:v>
      </x:c>
      <x:c r="C8170" t="str">
        <x:v>DP</x:v>
      </x:c>
      <x:c r="D8170"/>
    </x:row>
    <x:row r="8171">
      <x:c r="A8171" t="str">
        <x:v>31</x:v>
      </x:c>
      <x:c r="B8171" t="str">
        <x:v>L36</x:v>
      </x:c>
      <x:c r="C8171" t="str">
        <x:v>AMEL</x:v>
      </x:c>
      <x:c r="D8171"/>
    </x:row>
    <x:row r="8172">
      <x:c r="A8172" t="str">
        <x:v>31</x:v>
      </x:c>
      <x:c r="B8172" t="str">
        <x:v>B37</x:v>
      </x:c>
      <x:c r="C8172" t="n">
        <x:v>34</x:v>
      </x:c>
      <x:c r="D8172"/>
    </x:row>
    <x:row r="8173">
      <x:c r="A8173" t="str">
        <x:v>31</x:v>
      </x:c>
      <x:c r="B8173" t="str">
        <x:v>C37</x:v>
      </x:c>
      <x:c r="C8173" t="str">
        <x:v>Widika Aden Agatha</x:v>
      </x:c>
      <x:c r="D8173"/>
    </x:row>
    <x:row r="8174">
      <x:c r="A8174" t="str">
        <x:v>31</x:v>
      </x:c>
      <x:c r="B8174" t="str">
        <x:v>D37</x:v>
      </x:c>
      <x:c r="C8174" t="str">
        <x:v>Graduation</x:v>
      </x:c>
      <x:c r="D8174"/>
    </x:row>
    <x:row r="8175">
      <x:c r="A8175" t="str">
        <x:v>31</x:v>
      </x:c>
      <x:c r="B8175" t="str">
        <x:v>F37</x:v>
      </x:c>
      <x:c r="C8175" t="str">
        <x:v>4 oktober</x:v>
      </x:c>
      <x:c r="D8175"/>
    </x:row>
    <x:row r="8176">
      <x:c r="A8176" t="str">
        <x:v>31</x:v>
      </x:c>
      <x:c r="B8176" t="str">
        <x:v>H37</x:v>
      </x:c>
      <x:c r="C8176" t="n">
        <x:v>100000</x:v>
      </x:c>
      <x:c r="D8176"/>
    </x:row>
    <x:row r="8177">
      <x:c r="A8177" t="str">
        <x:v>31</x:v>
      </x:c>
      <x:c r="B8177" t="str">
        <x:v>I37</x:v>
      </x:c>
      <x:c r="C8177" t="str">
        <x:v>DP</x:v>
      </x:c>
      <x:c r="D8177"/>
    </x:row>
    <x:row r="8178">
      <x:c r="A8178" t="str">
        <x:v>31</x:v>
      </x:c>
      <x:c r="B8178" t="str">
        <x:v>L37</x:v>
      </x:c>
      <x:c r="C8178" t="str">
        <x:v>AMEL</x:v>
      </x:c>
      <x:c r="D8178"/>
    </x:row>
    <x:row r="8179">
      <x:c r="A8179" t="str">
        <x:v>31</x:v>
      </x:c>
      <x:c r="B8179" t="str">
        <x:v>B38</x:v>
      </x:c>
      <x:c r="C8179" t="n">
        <x:v>35</x:v>
      </x:c>
      <x:c r="D8179"/>
    </x:row>
    <x:row r="8180">
      <x:c r="A8180" t="str">
        <x:v>31</x:v>
      </x:c>
      <x:c r="B8180" t="str">
        <x:v>C38</x:v>
      </x:c>
      <x:c r="C8180" t="str">
        <x:v>Runduma</x:v>
      </x:c>
      <x:c r="D8180"/>
    </x:row>
    <x:row r="8181">
      <x:c r="A8181" t="str">
        <x:v>31</x:v>
      </x:c>
      <x:c r="B8181" t="str">
        <x:v>D38</x:v>
      </x:c>
      <x:c r="C8181" t="str">
        <x:v>Large Group</x:v>
      </x:c>
      <x:c r="D8181"/>
    </x:row>
    <x:row r="8182">
      <x:c r="A8182" t="str">
        <x:v>31</x:v>
      </x:c>
      <x:c r="B8182" t="str">
        <x:v>F38</x:v>
      </x:c>
      <x:c r="C8182" t="str">
        <x:v>2026-09-03T00:00:00</x:v>
      </x:c>
      <x:c r="D8182"/>
    </x:row>
    <x:row r="8183">
      <x:c r="A8183" t="str">
        <x:v>31</x:v>
      </x:c>
      <x:c r="B8183" t="str">
        <x:v>H38</x:v>
      </x:c>
      <x:c r="C8183" t="n">
        <x:v>100000</x:v>
      </x:c>
      <x:c r="D8183"/>
    </x:row>
    <x:row r="8184">
      <x:c r="A8184" t="str">
        <x:v>31</x:v>
      </x:c>
      <x:c r="B8184" t="str">
        <x:v>I38</x:v>
      </x:c>
      <x:c r="C8184" t="str">
        <x:v>DP</x:v>
      </x:c>
      <x:c r="D8184"/>
    </x:row>
    <x:row r="8185">
      <x:c r="A8185" t="str">
        <x:v>31</x:v>
      </x:c>
      <x:c r="B8185" t="str">
        <x:v>L38</x:v>
      </x:c>
      <x:c r="C8185" t="str">
        <x:v>AMEL</x:v>
      </x:c>
      <x:c r="D8185"/>
    </x:row>
    <x:row r="8186">
      <x:c r="A8186" t="str">
        <x:v>31</x:v>
      </x:c>
      <x:c r="B8186" t="str">
        <x:v>B39</x:v>
      </x:c>
      <x:c r="C8186" t="n">
        <x:v>36</x:v>
      </x:c>
      <x:c r="D8186"/>
    </x:row>
    <x:row r="8187">
      <x:c r="A8187" t="str">
        <x:v>31</x:v>
      </x:c>
      <x:c r="B8187" t="str">
        <x:v>C39</x:v>
      </x:c>
      <x:c r="C8187" t="str">
        <x:v>Yumna</x:v>
      </x:c>
      <x:c r="D8187"/>
    </x:row>
    <x:row r="8188">
      <x:c r="A8188" t="str">
        <x:v>31</x:v>
      </x:c>
      <x:c r="B8188" t="str">
        <x:v>D39</x:v>
      </x:c>
      <x:c r="C8188" t="str">
        <x:v>Graduation</x:v>
      </x:c>
      <x:c r="D8188"/>
    </x:row>
    <x:row r="8189">
      <x:c r="A8189" t="str">
        <x:v>31</x:v>
      </x:c>
      <x:c r="B8189" t="str">
        <x:v>F39</x:v>
      </x:c>
      <x:c r="C8189" t="str">
        <x:v>2026-09-09T00:00:00</x:v>
      </x:c>
      <x:c r="D8189"/>
    </x:row>
    <x:row r="8190">
      <x:c r="A8190" t="str">
        <x:v>31</x:v>
      </x:c>
      <x:c r="B8190" t="str">
        <x:v>H39</x:v>
      </x:c>
      <x:c r="C8190" t="n">
        <x:v>100000</x:v>
      </x:c>
      <x:c r="D8190"/>
    </x:row>
    <x:row r="8191">
      <x:c r="A8191" t="str">
        <x:v>31</x:v>
      </x:c>
      <x:c r="B8191" t="str">
        <x:v>I39</x:v>
      </x:c>
      <x:c r="C8191" t="str">
        <x:v>DP</x:v>
      </x:c>
      <x:c r="D8191"/>
    </x:row>
    <x:row r="8192">
      <x:c r="A8192" t="str">
        <x:v>31</x:v>
      </x:c>
      <x:c r="B8192" t="str">
        <x:v>L39</x:v>
      </x:c>
      <x:c r="C8192" t="str">
        <x:v>AMEL</x:v>
      </x:c>
      <x:c r="D8192"/>
    </x:row>
    <x:row r="8193">
      <x:c r="A8193" t="str">
        <x:v>31</x:v>
      </x:c>
      <x:c r="B8193" t="str">
        <x:v>B40</x:v>
      </x:c>
      <x:c r="C8193" t="n">
        <x:v>37</x:v>
      </x:c>
      <x:c r="D8193"/>
    </x:row>
    <x:row r="8194">
      <x:c r="A8194" t="str">
        <x:v>31</x:v>
      </x:c>
      <x:c r="B8194" t="str">
        <x:v>C40</x:v>
      </x:c>
      <x:c r="C8194" t="str">
        <x:v>Jany</x:v>
      </x:c>
      <x:c r="D8194"/>
    </x:row>
    <x:row r="8195">
      <x:c r="A8195" t="str">
        <x:v>31</x:v>
      </x:c>
      <x:c r="B8195" t="str">
        <x:v>D40</x:v>
      </x:c>
      <x:c r="C8195" t="str">
        <x:v>Graduation</x:v>
      </x:c>
      <x:c r="D8195"/>
    </x:row>
    <x:row r="8196">
      <x:c r="A8196" t="str">
        <x:v>31</x:v>
      </x:c>
      <x:c r="B8196" t="str">
        <x:v>F40</x:v>
      </x:c>
      <x:c r="C8196" t="str">
        <x:v>2026-09-09T00:00:00</x:v>
      </x:c>
      <x:c r="D8196"/>
    </x:row>
    <x:row r="8197">
      <x:c r="A8197" t="str">
        <x:v>31</x:v>
      </x:c>
      <x:c r="B8197" t="str">
        <x:v>H40</x:v>
      </x:c>
      <x:c r="C8197" t="n">
        <x:v>100000</x:v>
      </x:c>
      <x:c r="D8197"/>
    </x:row>
    <x:row r="8198">
      <x:c r="A8198" t="str">
        <x:v>31</x:v>
      </x:c>
      <x:c r="B8198" t="str">
        <x:v>I40</x:v>
      </x:c>
      <x:c r="C8198" t="str">
        <x:v>DP</x:v>
      </x:c>
      <x:c r="D8198"/>
    </x:row>
    <x:row r="8199">
      <x:c r="A8199" t="str">
        <x:v>31</x:v>
      </x:c>
      <x:c r="B8199" t="str">
        <x:v>L40</x:v>
      </x:c>
      <x:c r="C8199" t="str">
        <x:v>AMEL</x:v>
      </x:c>
      <x:c r="D8199"/>
    </x:row>
    <x:row r="8200">
      <x:c r="A8200" t="str">
        <x:v>31</x:v>
      </x:c>
      <x:c r="B8200" t="str">
        <x:v>B41</x:v>
      </x:c>
      <x:c r="C8200" t="n">
        <x:v>38</x:v>
      </x:c>
      <x:c r="D8200"/>
    </x:row>
    <x:row r="8201">
      <x:c r="A8201" t="str">
        <x:v>31</x:v>
      </x:c>
      <x:c r="B8201" t="str">
        <x:v>G42</x:v>
      </x:c>
      <x:c r="C8201" t="n">
        <x:v>125000</x:v>
      </x:c>
      <x:c r="D8201" t="str">
        <x:v>=SUM(G4:G41)</x:v>
      </x:c>
    </x:row>
    <x:row r="8202">
      <x:c r="A8202" t="str">
        <x:v>31</x:v>
      </x:c>
      <x:c r="B8202" t="str">
        <x:v>H42</x:v>
      </x:c>
      <x:c r="C8202" t="n">
        <x:v>4150000</x:v>
      </x:c>
      <x:c r="D8202" t="str">
        <x:v>=SUM(H4:H41)</x:v>
      </x:c>
    </x:row>
    <x:row r="8203">
      <x:c r="A8203" t="str">
        <x:v>31</x:v>
      </x:c>
      <x:c r="B8203" t="str">
        <x:v>B46</x:v>
      </x:c>
      <x:c r="C8203" t="str">
        <x:v>No</x:v>
      </x:c>
      <x:c r="D8203"/>
    </x:row>
    <x:row r="8204">
      <x:c r="A8204" t="str">
        <x:v>31</x:v>
      </x:c>
      <x:c r="B8204" t="str">
        <x:v>C46</x:v>
      </x:c>
      <x:c r="C8204" t="str">
        <x:v>Keterangan</x:v>
      </x:c>
      <x:c r="D8204"/>
    </x:row>
    <x:row r="8205">
      <x:c r="A8205" t="str">
        <x:v>31</x:v>
      </x:c>
      <x:c r="B8205" t="str">
        <x:v>D46</x:v>
      </x:c>
      <x:c r="C8205" t="str">
        <x:v>Nominal</x:v>
      </x:c>
      <x:c r="D8205"/>
    </x:row>
    <x:row r="8206">
      <x:c r="A8206" t="str">
        <x:v>31</x:v>
      </x:c>
      <x:c r="B8206" t="str">
        <x:v>N46</x:v>
      </x:c>
      <x:c r="C8206" t="str">
        <x:v>Shift</x:v>
      </x:c>
      <x:c r="D8206"/>
    </x:row>
    <x:row r="8207">
      <x:c r="A8207" t="str">
        <x:v>31</x:v>
      </x:c>
      <x:c r="B8207" t="str">
        <x:v>O46</x:v>
      </x:c>
      <x:c r="C8207" t="str">
        <x:v>Nama</x:v>
      </x:c>
      <x:c r="D8207"/>
    </x:row>
    <x:row r="8208">
      <x:c r="A8208" t="str">
        <x:v>31</x:v>
      </x:c>
      <x:c r="B8208" t="str">
        <x:v>B47</x:v>
      </x:c>
      <x:c r="C8208" t="n">
        <x:v>1</x:v>
      </x:c>
      <x:c r="D8208"/>
    </x:row>
    <x:row r="8209">
      <x:c r="A8209" t="str">
        <x:v>31</x:v>
      </x:c>
      <x:c r="B8209" t="str">
        <x:v>C47</x:v>
      </x:c>
      <x:c r="C8209" t="str">
        <x:v>Pendapatan Tunai</x:v>
      </x:c>
      <x:c r="D8209"/>
    </x:row>
    <x:row r="8210">
      <x:c r="A8210" t="str">
        <x:v>31</x:v>
      </x:c>
      <x:c r="B8210" t="str">
        <x:v>D47</x:v>
      </x:c>
      <x:c r="C8210" t="n">
        <x:v>125000</x:v>
      </x:c>
      <x:c r="D8210" t="str">
        <x:v>=SUM(G42)</x:v>
      </x:c>
    </x:row>
    <x:row r="8211">
      <x:c r="A8211" t="str">
        <x:v>31</x:v>
      </x:c>
      <x:c r="B8211" t="str">
        <x:v>N47</x:v>
      </x:c>
      <x:c r="C8211" t="str">
        <x:v>Admin 1</x:v>
      </x:c>
      <x:c r="D8211"/>
    </x:row>
    <x:row r="8212">
      <x:c r="A8212" t="str">
        <x:v>31</x:v>
      </x:c>
      <x:c r="B8212" t="str">
        <x:v>O47</x:v>
      </x:c>
      <x:c r="C8212" t="str">
        <x:v>INDAH</x:v>
      </x:c>
      <x:c r="D8212"/>
    </x:row>
    <x:row r="8213">
      <x:c r="A8213" t="str">
        <x:v>31</x:v>
      </x:c>
      <x:c r="B8213" t="str">
        <x:v>B48</x:v>
      </x:c>
      <x:c r="C8213" t="n">
        <x:v>2</x:v>
      </x:c>
      <x:c r="D8213"/>
    </x:row>
    <x:row r="8214">
      <x:c r="A8214" t="str">
        <x:v>31</x:v>
      </x:c>
      <x:c r="B8214" t="str">
        <x:v>C48</x:v>
      </x:c>
      <x:c r="C8214" t="str">
        <x:v>penthil</x:v>
      </x:c>
      <x:c r="D8214"/>
    </x:row>
    <x:row r="8215">
      <x:c r="A8215" t="str">
        <x:v>31</x:v>
      </x:c>
      <x:c r="B8215" t="str">
        <x:v>D48</x:v>
      </x:c>
      <x:c r="C8215" t="n">
        <x:v>-50000</x:v>
      </x:c>
      <x:c r="D8215"/>
    </x:row>
    <x:row r="8216">
      <x:c r="A8216" t="str">
        <x:v>31</x:v>
      </x:c>
      <x:c r="B8216" t="str">
        <x:v>N48</x:v>
      </x:c>
      <x:c r="C8216" t="str">
        <x:v>Admin 2</x:v>
      </x:c>
      <x:c r="D8216"/>
    </x:row>
    <x:row r="8217">
      <x:c r="A8217" t="str">
        <x:v>31</x:v>
      </x:c>
      <x:c r="B8217" t="str">
        <x:v>O48</x:v>
      </x:c>
      <x:c r="C8217" t="str">
        <x:v>AMEL</x:v>
      </x:c>
      <x:c r="D8217"/>
    </x:row>
    <x:row r="8218">
      <x:c r="A8218" t="str">
        <x:v>31</x:v>
      </x:c>
      <x:c r="B8218" t="str">
        <x:v>B49</x:v>
      </x:c>
      <x:c r="C8218" t="n">
        <x:v>3</x:v>
      </x:c>
      <x:c r="D8218"/>
    </x:row>
    <x:row r="8219">
      <x:c r="A8219" t="str">
        <x:v>31</x:v>
      </x:c>
      <x:c r="B8219" t="str">
        <x:v>C49</x:v>
      </x:c>
      <x:c r="C8219" t="str">
        <x:v>Adif</x:v>
      </x:c>
      <x:c r="D8219"/>
    </x:row>
    <x:row r="8220">
      <x:c r="A8220" t="str">
        <x:v>31</x:v>
      </x:c>
      <x:c r="B8220" t="str">
        <x:v>D49</x:v>
      </x:c>
      <x:c r="C8220" t="n">
        <x:v>-25000</x:v>
      </x:c>
      <x:c r="D8220"/>
    </x:row>
    <x:row r="8221">
      <x:c r="A8221" t="str">
        <x:v>31</x:v>
      </x:c>
      <x:c r="B8221" t="str">
        <x:v>N49</x:v>
      </x:c>
      <x:c r="C8221" t="str">
        <x:v>Fotografer 1</x:v>
      </x:c>
      <x:c r="D8221"/>
    </x:row>
    <x:row r="8222">
      <x:c r="A8222" t="str">
        <x:v>31</x:v>
      </x:c>
      <x:c r="B8222" t="str">
        <x:v>O49</x:v>
      </x:c>
      <x:c r="C8222" t="str">
        <x:v>SAKA</x:v>
      </x:c>
      <x:c r="D8222"/>
    </x:row>
    <x:row r="8223">
      <x:c r="A8223" t="str">
        <x:v>31</x:v>
      </x:c>
      <x:c r="B8223" t="str">
        <x:v>B50</x:v>
      </x:c>
      <x:c r="C8223" t="n">
        <x:v>4</x:v>
      </x:c>
      <x:c r="D8223"/>
    </x:row>
    <x:row r="8224">
      <x:c r="A8224" t="str">
        <x:v>31</x:v>
      </x:c>
      <x:c r="B8224" t="str">
        <x:v>C50</x:v>
      </x:c>
      <x:c r="C8224" t="str">
        <x:v>baterai alkaline </x:v>
      </x:c>
      <x:c r="D8224"/>
    </x:row>
    <x:row r="8225">
      <x:c r="A8225" t="str">
        <x:v>31</x:v>
      </x:c>
      <x:c r="B8225" t="str">
        <x:v>D50</x:v>
      </x:c>
      <x:c r="C8225" t="n">
        <x:v>-39000</x:v>
      </x:c>
      <x:c r="D8225"/>
    </x:row>
    <x:row r="8226">
      <x:c r="A8226" t="str">
        <x:v>31</x:v>
      </x:c>
      <x:c r="B8226" t="str">
        <x:v>N50</x:v>
      </x:c>
      <x:c r="C8226" t="str">
        <x:v>Fotografer 2</x:v>
      </x:c>
      <x:c r="D8226"/>
    </x:row>
    <x:row r="8227">
      <x:c r="A8227" t="str">
        <x:v>31</x:v>
      </x:c>
      <x:c r="B8227" t="str">
        <x:v>O50</x:v>
      </x:c>
      <x:c r="C8227" t="str">
        <x:v>ADIF</x:v>
      </x:c>
      <x:c r="D8227"/>
    </x:row>
    <x:row r="8228">
      <x:c r="A8228" t="str">
        <x:v>31</x:v>
      </x:c>
      <x:c r="B8228" t="str">
        <x:v>B51</x:v>
      </x:c>
      <x:c r="C8228" t="n">
        <x:v>5</x:v>
      </x:c>
      <x:c r="D8228"/>
    </x:row>
    <x:row r="8229">
      <x:c r="A8229" t="str">
        <x:v>31</x:v>
      </x:c>
      <x:c r="B8229" t="str">
        <x:v>B52</x:v>
      </x:c>
      <x:c r="C8229" t="n">
        <x:v>6</x:v>
      </x:c>
      <x:c r="D8229"/>
    </x:row>
    <x:row r="8230">
      <x:c r="A8230" t="str">
        <x:v>31</x:v>
      </x:c>
      <x:c r="B8230" t="str">
        <x:v>B53</x:v>
      </x:c>
      <x:c r="C8230" t="n">
        <x:v>7</x:v>
      </x:c>
      <x:c r="D8230"/>
    </x:row>
    <x:row r="8231">
      <x:c r="A8231" t="str">
        <x:v>31</x:v>
      </x:c>
      <x:c r="B8231" t="str">
        <x:v>B54</x:v>
      </x:c>
      <x:c r="C8231" t="n">
        <x:v>8</x:v>
      </x:c>
      <x:c r="D8231"/>
    </x:row>
    <x:row r="8232">
      <x:c r="A8232" t="str">
        <x:v>31</x:v>
      </x:c>
      <x:c r="B8232" t="str">
        <x:v>K54</x:v>
      </x:c>
      <x:c r="C8232" t="str">
        <x:v>KPI HARIAN | SKALA 1-5</x:v>
      </x:c>
      <x:c r="D8232"/>
    </x:row>
    <x:row r="8233">
      <x:c r="A8233" t="str">
        <x:v>31</x:v>
      </x:c>
      <x:c r="B8233" t="str">
        <x:v>B55</x:v>
      </x:c>
      <x:c r="C8233" t="n">
        <x:v>9</x:v>
      </x:c>
      <x:c r="D8233"/>
    </x:row>
    <x:row r="8234">
      <x:c r="A8234" t="str">
        <x:v>31</x:v>
      </x:c>
      <x:c r="B8234" t="str">
        <x:v>K55</x:v>
      </x:c>
      <x:c r="C8234" t="str">
        <x:v>Nama</x:v>
      </x:c>
      <x:c r="D8234"/>
    </x:row>
    <x:row r="8235">
      <x:c r="A8235" t="str">
        <x:v>31</x:v>
      </x:c>
      <x:c r="B8235" t="str">
        <x:v>L55</x:v>
      </x:c>
      <x:c r="C8235" t="str">
        <x:v>Disiplin</x:v>
      </x:c>
      <x:c r="D8235"/>
    </x:row>
    <x:row r="8236">
      <x:c r="A8236" t="str">
        <x:v>31</x:v>
      </x:c>
      <x:c r="B8236" t="str">
        <x:v>M55</x:v>
      </x:c>
      <x:c r="C8236" t="str">
        <x:v>Akurasi</x:v>
      </x:c>
      <x:c r="D8236"/>
    </x:row>
    <x:row r="8237">
      <x:c r="A8237" t="str">
        <x:v>31</x:v>
      </x:c>
      <x:c r="B8237" t="str">
        <x:v>N55</x:v>
      </x:c>
      <x:c r="C8237" t="str">
        <x:v>SOP</x:v>
      </x:c>
      <x:c r="D8237"/>
    </x:row>
    <x:row r="8238">
      <x:c r="A8238" t="str">
        <x:v>31</x:v>
      </x:c>
      <x:c r="B8238" t="str">
        <x:v>O55</x:v>
      </x:c>
      <x:c r="C8238" t="str">
        <x:v>Client</x:v>
      </x:c>
      <x:c r="D8238"/>
    </x:row>
    <x:row r="8239">
      <x:c r="A8239" t="str">
        <x:v>31</x:v>
      </x:c>
      <x:c r="B8239" t="str">
        <x:v>P55</x:v>
      </x:c>
      <x:c r="C8239" t="str">
        <x:v>Produktivitas</x:v>
      </x:c>
      <x:c r="D8239"/>
    </x:row>
    <x:row r="8240">
      <x:c r="A8240" t="str">
        <x:v>31</x:v>
      </x:c>
      <x:c r="B8240" t="str">
        <x:v>AC55</x:v>
      </x:c>
      <x:c r="C8240" t="str">
        <x:v>KPI Score Helper</x:v>
      </x:c>
      <x:c r="D8240"/>
    </x:row>
    <x:row r="8241">
      <x:c r="A8241" t="str">
        <x:v>31</x:v>
      </x:c>
      <x:c r="B8241" t="str">
        <x:v>AD55</x:v>
      </x:c>
      <x:c r="C8241" t="str">
        <x:v>Status Helper</x:v>
      </x:c>
      <x:c r="D8241"/>
    </x:row>
    <x:row r="8242">
      <x:c r="A8242" t="str">
        <x:v>31</x:v>
      </x:c>
      <x:c r="B8242" t="str">
        <x:v>AE55</x:v>
      </x:c>
      <x:c r="C8242" t="str">
        <x:v>Role Helper</x:v>
      </x:c>
      <x:c r="D8242"/>
    </x:row>
    <x:row r="8243">
      <x:c r="A8243" t="str">
        <x:v>31</x:v>
      </x:c>
      <x:c r="B8243" t="str">
        <x:v>AF55</x:v>
      </x:c>
      <x:c r="C8243" t="str">
        <x:v>Evaluated Flag</x:v>
      </x:c>
      <x:c r="D8243"/>
    </x:row>
    <x:row r="8244">
      <x:c r="A8244" t="str">
        <x:v>31</x:v>
      </x:c>
      <x:c r="B8244" t="str">
        <x:v>AG55</x:v>
      </x:c>
      <x:c r="C8244" t="str">
        <x:v>Effective Name</x:v>
      </x:c>
      <x:c r="D8244"/>
    </x:row>
    <x:row r="8245">
      <x:c r="A8245" t="str">
        <x:v>31</x:v>
      </x:c>
      <x:c r="B8245" t="str">
        <x:v>B56</x:v>
      </x:c>
      <x:c r="C8245" t="n">
        <x:v>10</x:v>
      </x:c>
      <x:c r="D8245"/>
    </x:row>
    <x:row r="8246">
      <x:c r="A8246" t="str">
        <x:v>31</x:v>
      </x:c>
      <x:c r="B8246" t="str">
        <x:v>K56</x:v>
      </x:c>
      <x:c r="C8246" t="str">
        <x:v>INDAH</x:v>
      </x:c>
      <x:c r="D8246" t="str">
        <x:v>=IF(O47="","",O47)</x:v>
      </x:c>
    </x:row>
    <x:row r="8247">
      <x:c r="A8247" t="str">
        <x:v>31</x:v>
      </x:c>
      <x:c r="B8247" t="str">
        <x:v>L56</x:v>
      </x:c>
      <x:c r="C8247" t="n">
        <x:v>5</x:v>
      </x:c>
      <x:c r="D8247"/>
    </x:row>
    <x:row r="8248">
      <x:c r="A8248" t="str">
        <x:v>31</x:v>
      </x:c>
      <x:c r="B8248" t="str">
        <x:v>M56</x:v>
      </x:c>
      <x:c r="C8248" t="n">
        <x:v>5</x:v>
      </x:c>
      <x:c r="D8248"/>
    </x:row>
    <x:row r="8249">
      <x:c r="A8249" t="str">
        <x:v>31</x:v>
      </x:c>
      <x:c r="B8249" t="str">
        <x:v>N56</x:v>
      </x:c>
      <x:c r="C8249" t="n">
        <x:v>5</x:v>
      </x:c>
      <x:c r="D8249"/>
    </x:row>
    <x:row r="8250">
      <x:c r="A8250" t="str">
        <x:v>31</x:v>
      </x:c>
      <x:c r="B8250" t="str">
        <x:v>O56</x:v>
      </x:c>
      <x:c r="C8250" t="n">
        <x:v>5</x:v>
      </x:c>
      <x:c r="D8250"/>
    </x:row>
    <x:row r="8251">
      <x:c r="A8251" t="str">
        <x:v>31</x:v>
      </x:c>
      <x:c r="B8251" t="str">
        <x:v>P56</x:v>
      </x:c>
      <x:c r="C8251" t="n">
        <x:v>5</x:v>
      </x:c>
      <x:c r="D8251"/>
    </x:row>
    <x:row r="8252">
      <x:c r="A8252" t="str">
        <x:v>31</x:v>
      </x:c>
      <x:c r="B8252" t="str">
        <x:v>AC56</x:v>
      </x:c>
      <x:c r="C8252" t="n">
        <x:v>100</x:v>
      </x:c>
      <x:c r="D8252" t="str">
        <x:v>=IF(AG56="","",IF(COUNT(L56:P56)&lt;5,"",L56/5*20+M56/5*25+N56/5*25+O56/5*15+P56/5*15))</x:v>
      </x:c>
    </x:row>
    <x:row r="8253">
      <x:c r="A8253" t="str">
        <x:v>31</x:v>
      </x:c>
      <x:c r="B8253" t="str">
        <x:v>AD56</x:v>
      </x:c>
      <x:c r="C8253" t="str">
        <x:v>Sangat Baik</x:v>
      </x:c>
      <x:c r="D8253" t="str">
        <x:v>=IF(AC56="","",IF(AC56&gt;=90,"Sangat Baik",IF(AC56&gt;=80,"Baik",IF(AC56&gt;=70,"Coaching","Underperform"))))</x:v>
      </x:c>
    </x:row>
    <x:row r="8254">
      <x:c r="A8254" t="str">
        <x:v>31</x:v>
      </x:c>
      <x:c r="B8254" t="str">
        <x:v>AE56</x:v>
      </x:c>
      <x:c r="C8254" t="str">
        <x:v>Admin/CS</x:v>
      </x:c>
      <x:c r="D8254" t="str">
        <x:v>=IF(AG56="","",IF(OR(AG56="INDAH",AG56="ADDEL",AG56="AMEL",AG56="PENTIL",AG56="JIJANG"),"Admin/CS","Fotografer"))</x:v>
      </x:c>
    </x:row>
    <x:row r="8255">
      <x:c r="A8255" t="str">
        <x:v>31</x:v>
      </x:c>
      <x:c r="B8255" t="str">
        <x:v>AF56</x:v>
      </x:c>
      <x:c r="C8255" t="n">
        <x:v>1</x:v>
      </x:c>
      <x:c r="D8255" t="str">
        <x:v>=IF(OR(AG56="",COUNT(L56:P56)&lt;5),"",1)</x:v>
      </x:c>
    </x:row>
    <x:row r="8256">
      <x:c r="A8256" t="str">
        <x:v>31</x:v>
      </x:c>
      <x:c r="B8256" t="str">
        <x:v>AG56</x:v>
      </x:c>
      <x:c r="C8256" t="str">
        <x:v>INDAH</x:v>
      </x:c>
      <x:c r="D8256" t="str">
        <x:v>=IFERROR(K56,"")</x:v>
      </x:c>
    </x:row>
    <x:row r="8257">
      <x:c r="A8257" t="str">
        <x:v>31</x:v>
      </x:c>
      <x:c r="B8257" t="str">
        <x:v>B57</x:v>
      </x:c>
      <x:c r="C8257" t="n">
        <x:v>11</x:v>
      </x:c>
      <x:c r="D8257"/>
    </x:row>
    <x:row r="8258">
      <x:c r="A8258" t="str">
        <x:v>31</x:v>
      </x:c>
      <x:c r="B8258" t="str">
        <x:v>K57</x:v>
      </x:c>
      <x:c r="C8258" t="str">
        <x:v>AMEL</x:v>
      </x:c>
      <x:c r="D8258" t="str">
        <x:v>=IF(O48="","",O48)</x:v>
      </x:c>
    </x:row>
    <x:row r="8259">
      <x:c r="A8259" t="str">
        <x:v>31</x:v>
      </x:c>
      <x:c r="B8259" t="str">
        <x:v>L57</x:v>
      </x:c>
      <x:c r="C8259" t="n">
        <x:v>5</x:v>
      </x:c>
      <x:c r="D8259"/>
    </x:row>
    <x:row r="8260">
      <x:c r="A8260" t="str">
        <x:v>31</x:v>
      </x:c>
      <x:c r="B8260" t="str">
        <x:v>M57</x:v>
      </x:c>
      <x:c r="C8260" t="n">
        <x:v>5</x:v>
      </x:c>
      <x:c r="D8260"/>
    </x:row>
    <x:row r="8261">
      <x:c r="A8261" t="str">
        <x:v>31</x:v>
      </x:c>
      <x:c r="B8261" t="str">
        <x:v>N57</x:v>
      </x:c>
      <x:c r="C8261" t="n">
        <x:v>5</x:v>
      </x:c>
      <x:c r="D8261"/>
    </x:row>
    <x:row r="8262">
      <x:c r="A8262" t="str">
        <x:v>31</x:v>
      </x:c>
      <x:c r="B8262" t="str">
        <x:v>O57</x:v>
      </x:c>
      <x:c r="C8262" t="n">
        <x:v>5</x:v>
      </x:c>
      <x:c r="D8262"/>
    </x:row>
    <x:row r="8263">
      <x:c r="A8263" t="str">
        <x:v>31</x:v>
      </x:c>
      <x:c r="B8263" t="str">
        <x:v>P57</x:v>
      </x:c>
      <x:c r="C8263" t="n">
        <x:v>5</x:v>
      </x:c>
      <x:c r="D8263"/>
    </x:row>
    <x:row r="8264">
      <x:c r="A8264" t="str">
        <x:v>31</x:v>
      </x:c>
      <x:c r="B8264" t="str">
        <x:v>AC57</x:v>
      </x:c>
      <x:c r="C8264" t="n">
        <x:v>100</x:v>
      </x:c>
      <x:c r="D8264" t="str">
        <x:v>=IF(AG57="","",IF(COUNT(L57:P57)&lt;5,"",L57/5*20+M57/5*25+N57/5*25+O57/5*15+P57/5*15))</x:v>
      </x:c>
    </x:row>
    <x:row r="8265">
      <x:c r="A8265" t="str">
        <x:v>31</x:v>
      </x:c>
      <x:c r="B8265" t="str">
        <x:v>AD57</x:v>
      </x:c>
      <x:c r="C8265" t="str">
        <x:v>Sangat Baik</x:v>
      </x:c>
      <x:c r="D8265" t="str">
        <x:v>=IF(AC57="","",IF(AC57&gt;=90,"Sangat Baik",IF(AC57&gt;=80,"Baik",IF(AC57&gt;=70,"Coaching","Underperform"))))</x:v>
      </x:c>
    </x:row>
    <x:row r="8266">
      <x:c r="A8266" t="str">
        <x:v>31</x:v>
      </x:c>
      <x:c r="B8266" t="str">
        <x:v>AE57</x:v>
      </x:c>
      <x:c r="C8266" t="str">
        <x:v>Admin/CS</x:v>
      </x:c>
      <x:c r="D8266" t="str">
        <x:v>=IF(AG57="","",IF(OR(AG57="INDAH",AG57="ADDEL",AG57="AMEL",AG57="PENTIL",AG57="JIJANG"),"Admin/CS","Fotografer"))</x:v>
      </x:c>
    </x:row>
    <x:row r="8267">
      <x:c r="A8267" t="str">
        <x:v>31</x:v>
      </x:c>
      <x:c r="B8267" t="str">
        <x:v>AF57</x:v>
      </x:c>
      <x:c r="C8267" t="n">
        <x:v>1</x:v>
      </x:c>
      <x:c r="D8267" t="str">
        <x:v>=IF(OR(AG57="",COUNT(L57:P57)&lt;5),"",1)</x:v>
      </x:c>
    </x:row>
    <x:row r="8268">
      <x:c r="A8268" t="str">
        <x:v>31</x:v>
      </x:c>
      <x:c r="B8268" t="str">
        <x:v>AG57</x:v>
      </x:c>
      <x:c r="C8268" t="str">
        <x:v>AMEL</x:v>
      </x:c>
      <x:c r="D8268" t="str">
        <x:v>=IFERROR(K57,"")</x:v>
      </x:c>
    </x:row>
    <x:row r="8269">
      <x:c r="A8269" t="str">
        <x:v>31</x:v>
      </x:c>
      <x:c r="B8269" t="str">
        <x:v>D58</x:v>
      </x:c>
      <x:c r="C8269" t="n">
        <x:v>11000</x:v>
      </x:c>
      <x:c r="D8269" t="str">
        <x:v>=SUM(D47:D57)</x:v>
      </x:c>
    </x:row>
    <x:row r="8270">
      <x:c r="A8270" t="str">
        <x:v>31</x:v>
      </x:c>
      <x:c r="B8270" t="str">
        <x:v>K58</x:v>
      </x:c>
      <x:c r="C8270" t="str">
        <x:v>SAKA</x:v>
      </x:c>
      <x:c r="D8270" t="str">
        <x:v>=IF(O49="","",O49)</x:v>
      </x:c>
    </x:row>
    <x:row r="8271">
      <x:c r="A8271" t="str">
        <x:v>31</x:v>
      </x:c>
      <x:c r="B8271" t="str">
        <x:v>L58</x:v>
      </x:c>
      <x:c r="C8271" t="n">
        <x:v>5</x:v>
      </x:c>
      <x:c r="D8271"/>
    </x:row>
    <x:row r="8272">
      <x:c r="A8272" t="str">
        <x:v>31</x:v>
      </x:c>
      <x:c r="B8272" t="str">
        <x:v>M58</x:v>
      </x:c>
      <x:c r="C8272" t="n">
        <x:v>5</x:v>
      </x:c>
      <x:c r="D8272"/>
    </x:row>
    <x:row r="8273">
      <x:c r="A8273" t="str">
        <x:v>31</x:v>
      </x:c>
      <x:c r="B8273" t="str">
        <x:v>N58</x:v>
      </x:c>
      <x:c r="C8273" t="n">
        <x:v>4</x:v>
      </x:c>
      <x:c r="D8273"/>
    </x:row>
    <x:row r="8274">
      <x:c r="A8274" t="str">
        <x:v>31</x:v>
      </x:c>
      <x:c r="B8274" t="str">
        <x:v>O58</x:v>
      </x:c>
      <x:c r="C8274" t="n">
        <x:v>5</x:v>
      </x:c>
      <x:c r="D8274"/>
    </x:row>
    <x:row r="8275">
      <x:c r="A8275" t="str">
        <x:v>31</x:v>
      </x:c>
      <x:c r="B8275" t="str">
        <x:v>P58</x:v>
      </x:c>
      <x:c r="C8275" t="n">
        <x:v>5</x:v>
      </x:c>
      <x:c r="D8275"/>
    </x:row>
    <x:row r="8276">
      <x:c r="A8276" t="str">
        <x:v>31</x:v>
      </x:c>
      <x:c r="B8276" t="str">
        <x:v>AC58</x:v>
      </x:c>
      <x:c r="C8276" t="n">
        <x:v>95</x:v>
      </x:c>
      <x:c r="D8276" t="str">
        <x:v>=IF(AG58="","",IF(COUNT(L58:P58)&lt;5,"",L58/5*20+M58/5*25+N58/5*25+O58/5*15+P58/5*15))</x:v>
      </x:c>
    </x:row>
    <x:row r="8277">
      <x:c r="A8277" t="str">
        <x:v>31</x:v>
      </x:c>
      <x:c r="B8277" t="str">
        <x:v>AD58</x:v>
      </x:c>
      <x:c r="C8277" t="str">
        <x:v>Sangat Baik</x:v>
      </x:c>
      <x:c r="D8277" t="str">
        <x:v>=IF(AC58="","",IF(AC58&gt;=90,"Sangat Baik",IF(AC58&gt;=80,"Baik",IF(AC58&gt;=70,"Coaching","Underperform"))))</x:v>
      </x:c>
    </x:row>
    <x:row r="8278">
      <x:c r="A8278" t="str">
        <x:v>31</x:v>
      </x:c>
      <x:c r="B8278" t="str">
        <x:v>AE58</x:v>
      </x:c>
      <x:c r="C8278" t="str">
        <x:v>Fotografer</x:v>
      </x:c>
      <x:c r="D8278" t="str">
        <x:v>=IF(AG58="","",IF(OR(AG58="INDAH",AG58="ADDEL",AG58="AMEL",AG58="PENTIL",AG58="JIJANG"),"Admin/CS","Fotografer"))</x:v>
      </x:c>
    </x:row>
    <x:row r="8279">
      <x:c r="A8279" t="str">
        <x:v>31</x:v>
      </x:c>
      <x:c r="B8279" t="str">
        <x:v>AF58</x:v>
      </x:c>
      <x:c r="C8279" t="n">
        <x:v>1</x:v>
      </x:c>
      <x:c r="D8279" t="str">
        <x:v>=IF(OR(AG58="",COUNT(L58:P58)&lt;5),"",1)</x:v>
      </x:c>
    </x:row>
    <x:row r="8280">
      <x:c r="A8280" t="str">
        <x:v>31</x:v>
      </x:c>
      <x:c r="B8280" t="str">
        <x:v>AG58</x:v>
      </x:c>
      <x:c r="C8280" t="str">
        <x:v>SAKA</x:v>
      </x:c>
      <x:c r="D8280" t="str">
        <x:v>=IFERROR(K58,"")</x:v>
      </x:c>
    </x:row>
    <x:row r="8281">
      <x:c r="A8281" t="str">
        <x:v>31</x:v>
      </x:c>
      <x:c r="B8281" t="str">
        <x:v>K59</x:v>
      </x:c>
      <x:c r="C8281" t="str">
        <x:v>ADIF</x:v>
      </x:c>
      <x:c r="D8281" t="str">
        <x:v>=IF(O50="","",O50)</x:v>
      </x:c>
    </x:row>
    <x:row r="8282">
      <x:c r="A8282" t="str">
        <x:v>31</x:v>
      </x:c>
      <x:c r="B8282" t="str">
        <x:v>L59</x:v>
      </x:c>
      <x:c r="C8282" t="n">
        <x:v>5</x:v>
      </x:c>
      <x:c r="D8282"/>
    </x:row>
    <x:row r="8283">
      <x:c r="A8283" t="str">
        <x:v>31</x:v>
      </x:c>
      <x:c r="B8283" t="str">
        <x:v>M59</x:v>
      </x:c>
      <x:c r="C8283" t="n">
        <x:v>5</x:v>
      </x:c>
      <x:c r="D8283"/>
    </x:row>
    <x:row r="8284">
      <x:c r="A8284" t="str">
        <x:v>31</x:v>
      </x:c>
      <x:c r="B8284" t="str">
        <x:v>N59</x:v>
      </x:c>
      <x:c r="C8284" t="n">
        <x:v>5</x:v>
      </x:c>
      <x:c r="D8284"/>
    </x:row>
    <x:row r="8285">
      <x:c r="A8285" t="str">
        <x:v>31</x:v>
      </x:c>
      <x:c r="B8285" t="str">
        <x:v>O59</x:v>
      </x:c>
      <x:c r="C8285" t="n">
        <x:v>5</x:v>
      </x:c>
      <x:c r="D8285"/>
    </x:row>
    <x:row r="8286">
      <x:c r="A8286" t="str">
        <x:v>31</x:v>
      </x:c>
      <x:c r="B8286" t="str">
        <x:v>P59</x:v>
      </x:c>
      <x:c r="C8286" t="n">
        <x:v>5</x:v>
      </x:c>
      <x:c r="D8286"/>
    </x:row>
    <x:row r="8287">
      <x:c r="A8287" t="str">
        <x:v>31</x:v>
      </x:c>
      <x:c r="B8287" t="str">
        <x:v>AC59</x:v>
      </x:c>
      <x:c r="C8287" t="n">
        <x:v>100</x:v>
      </x:c>
      <x:c r="D8287" t="str">
        <x:v>=IF(AG59="","",IF(COUNT(L59:P59)&lt;5,"",L59/5*20+M59/5*25+N59/5*25+O59/5*15+P59/5*15))</x:v>
      </x:c>
    </x:row>
    <x:row r="8288">
      <x:c r="A8288" t="str">
        <x:v>31</x:v>
      </x:c>
      <x:c r="B8288" t="str">
        <x:v>AD59</x:v>
      </x:c>
      <x:c r="C8288" t="str">
        <x:v>Sangat Baik</x:v>
      </x:c>
      <x:c r="D8288" t="str">
        <x:v>=IF(AC59="","",IF(AC59&gt;=90,"Sangat Baik",IF(AC59&gt;=80,"Baik",IF(AC59&gt;=70,"Coaching","Underperform"))))</x:v>
      </x:c>
    </x:row>
    <x:row r="8289">
      <x:c r="A8289" t="str">
        <x:v>31</x:v>
      </x:c>
      <x:c r="B8289" t="str">
        <x:v>AE59</x:v>
      </x:c>
      <x:c r="C8289" t="str">
        <x:v>Fotografer</x:v>
      </x:c>
      <x:c r="D8289" t="str">
        <x:v>=IF(AG59="","",IF(OR(AG59="INDAH",AG59="ADDEL",AG59="AMEL",AG59="PENTIL",AG59="JIJANG"),"Admin/CS","Fotografer"))</x:v>
      </x:c>
    </x:row>
    <x:row r="8290">
      <x:c r="A8290" t="str">
        <x:v>31</x:v>
      </x:c>
      <x:c r="B8290" t="str">
        <x:v>AF59</x:v>
      </x:c>
      <x:c r="C8290" t="n">
        <x:v>1</x:v>
      </x:c>
      <x:c r="D8290" t="str">
        <x:v>=IF(OR(AG59="",COUNT(L59:P59)&lt;5),"",1)</x:v>
      </x:c>
    </x:row>
    <x:row r="8291">
      <x:c r="A8291" t="str">
        <x:v>31</x:v>
      </x:c>
      <x:c r="B8291" t="str">
        <x:v>AG59</x:v>
      </x:c>
      <x:c r="C8291" t="str">
        <x:v>ADIF</x:v>
      </x:c>
      <x:c r="D8291" t="str">
        <x:v>=IFERROR(K59,"")</x:v>
      </x:c>
    </x:row>
    <x:row r="8292">
      <x:c r="A8292" t="str">
        <x:v>31</x:v>
      </x:c>
      <x:c r="B8292" t="str">
        <x:v>AC60</x:v>
      </x:c>
      <x:c r="C8292"/>
      <x:c r="D8292" t="str">
        <x:v>=IF(AG60="","",IF(COUNT(L60:P60)&lt;5,"",L60/5*20+M60/5*25+N60/5*25+O60/5*15+P60/5*15))</x:v>
      </x:c>
    </x:row>
    <x:row r="8293">
      <x:c r="A8293" t="str">
        <x:v>31</x:v>
      </x:c>
      <x:c r="B8293" t="str">
        <x:v>AD60</x:v>
      </x:c>
      <x:c r="C8293"/>
      <x:c r="D8293" t="str">
        <x:v>=IF(AC60="","",IF(AC60&gt;=90,"Sangat Baik",IF(AC60&gt;=80,"Baik",IF(AC60&gt;=70,"Coaching","Underperform"))))</x:v>
      </x:c>
    </x:row>
    <x:row r="8294">
      <x:c r="A8294" t="str">
        <x:v>31</x:v>
      </x:c>
      <x:c r="B8294" t="str">
        <x:v>AE60</x:v>
      </x:c>
      <x:c r="C8294"/>
      <x:c r="D8294" t="str">
        <x:v>=IF(AG60="","",IF(OR(AG60="INDAH",AG60="ADDEL",AG60="AMEL",AG60="PENTIL",AG60="JIJANG"),"Admin/CS","Fotografer"))</x:v>
      </x:c>
    </x:row>
    <x:row r="8295">
      <x:c r="A8295" t="str">
        <x:v>31</x:v>
      </x:c>
      <x:c r="B8295" t="str">
        <x:v>AF60</x:v>
      </x:c>
      <x:c r="C8295"/>
      <x:c r="D8295" t="str">
        <x:v>=IF(OR(AG60="",COUNT(L60:P60)&lt;5),"",1)</x:v>
      </x:c>
    </x:row>
    <x:row r="8296">
      <x:c r="A8296" t="str">
        <x:v>31</x:v>
      </x:c>
      <x:c r="B8296" t="str">
        <x:v>AG60</x:v>
      </x:c>
      <x:c r="C8296"/>
      <x:c r="D8296" t="str">
        <x:v>=IFERROR(K60,"")</x:v>
      </x:c>
    </x:row>
    <x:row r="8297">
      <x:c r="A8297" t="str">
        <x:v>31</x:v>
      </x:c>
      <x:c r="B8297" t="str">
        <x:v>AC61</x:v>
      </x:c>
      <x:c r="C8297"/>
      <x:c r="D8297" t="str">
        <x:v>=IF(AG61="","",IF(COUNT(L61:P61)&lt;5,"",L61/5*20+M61/5*25+N61/5*25+O61/5*15+P61/5*15))</x:v>
      </x:c>
    </x:row>
    <x:row r="8298">
      <x:c r="A8298" t="str">
        <x:v>31</x:v>
      </x:c>
      <x:c r="B8298" t="str">
        <x:v>AD61</x:v>
      </x:c>
      <x:c r="C8298"/>
      <x:c r="D8298" t="str">
        <x:v>=IF(AC61="","",IF(AC61&gt;=90,"Sangat Baik",IF(AC61&gt;=80,"Baik",IF(AC61&gt;=70,"Coaching","Underperform"))))</x:v>
      </x:c>
    </x:row>
    <x:row r="8299">
      <x:c r="A8299" t="str">
        <x:v>31</x:v>
      </x:c>
      <x:c r="B8299" t="str">
        <x:v>AE61</x:v>
      </x:c>
      <x:c r="C8299"/>
      <x:c r="D8299" t="str">
        <x:v>=IF(AG61="","",IF(OR(AG61="INDAH",AG61="ADDEL",AG61="AMEL",AG61="PENTIL",AG61="JIJANG"),"Admin/CS","Fotografer"))</x:v>
      </x:c>
    </x:row>
    <x:row r="8300">
      <x:c r="A8300" t="str">
        <x:v>31</x:v>
      </x:c>
      <x:c r="B8300" t="str">
        <x:v>AF61</x:v>
      </x:c>
      <x:c r="C8300"/>
      <x:c r="D8300" t="str">
        <x:v>=IF(OR(AG61="",COUNT(L61:P61)&lt;5),"",1)</x:v>
      </x:c>
    </x:row>
    <x:row r="8301">
      <x:c r="A8301" t="str">
        <x:v>31</x:v>
      </x:c>
      <x:c r="B8301" t="str">
        <x:v>AG61</x:v>
      </x:c>
      <x:c r="C8301"/>
      <x:c r="D8301" t="str">
        <x:v>=IFERROR(K61,"")</x:v>
      </x:c>
    </x:row>
    <x:row r="8302">
      <x:c r="A8302" t="str">
        <x:v>31</x:v>
      </x:c>
      <x:c r="B8302" t="str">
        <x:v>K62</x:v>
      </x:c>
      <x:c r="C8302" t="str">
        <x:v>Skala: 1 Sangat Kurang | 2 Kurang | 3 Cukup | 4 Baik | 5 Sangat Baik | Jika Nama kosong, 4 baris pertama otomatis mengikuti urutan Shift</x:v>
      </x:c>
      <x:c r="D8302"/>
    </x:row>
    <x:row r="8303">
      <x:c r="A8303" t="str">
        <x:v>31</x:v>
      </x:c>
      <x:c r="B8303" t="str">
        <x:v>K64</x:v>
      </x:c>
      <x:c r="C8303" t="str">
        <x:v>ADMIN FOLLOW-UP</x:v>
      </x:c>
      <x:c r="D8303"/>
    </x:row>
    <x:row r="8304">
      <x:c r="A8304" t="str">
        <x:v>31</x:v>
      </x:c>
      <x:c r="B8304" t="str">
        <x:v>K65</x:v>
      </x:c>
      <x:c r="C8304" t="str">
        <x:v>Admin</x:v>
      </x:c>
      <x:c r="D8304"/>
    </x:row>
    <x:row r="8305">
      <x:c r="A8305" t="str">
        <x:v>31</x:v>
      </x:c>
      <x:c r="B8305" t="str">
        <x:v>L65</x:v>
      </x:c>
      <x:c r="C8305" t="str">
        <x:v>Saving Contact</x:v>
      </x:c>
      <x:c r="D8305"/>
    </x:row>
    <x:row r="8306">
      <x:c r="A8306" t="str">
        <x:v>31</x:v>
      </x:c>
      <x:c r="B8306" t="str">
        <x:v>M65</x:v>
      </x:c>
      <x:c r="C8306" t="str">
        <x:v>Reminder</x:v>
      </x:c>
      <x:c r="D8306"/>
    </x:row>
    <x:row r="8307">
      <x:c r="A8307" t="str">
        <x:v>31</x:v>
      </x:c>
      <x:c r="B8307" t="str">
        <x:v>K66</x:v>
      </x:c>
      <x:c r="C8307" t="str">
        <x:v>INDAH</x:v>
      </x:c>
      <x:c r="D8307" t="str">
        <x:v>=IF(O47="","",O47)</x:v>
      </x:c>
    </x:row>
    <x:row r="8308">
      <x:c r="A8308" t="str">
        <x:v>31</x:v>
      </x:c>
      <x:c r="B8308" t="str">
        <x:v>L66</x:v>
      </x:c>
      <x:c r="C8308" t="n">
        <x:v>8</x:v>
      </x:c>
      <x:c r="D8308"/>
    </x:row>
    <x:row r="8309">
      <x:c r="A8309" t="str">
        <x:v>31</x:v>
      </x:c>
      <x:c r="B8309" t="str">
        <x:v>K67</x:v>
      </x:c>
      <x:c r="C8309" t="str">
        <x:v>AMEL</x:v>
      </x:c>
      <x:c r="D8309" t="str">
        <x:v>=IF(O48="","",O48)</x:v>
      </x:c>
    </x:row>
    <x:row r="8310">
      <x:c r="A8310" t="str">
        <x:v>31</x:v>
      </x:c>
      <x:c r="B8310" t="str">
        <x:v>L67</x:v>
      </x:c>
      <x:c r="C8310" t="n">
        <x:v>22</x:v>
      </x:c>
      <x:c r="D8310"/>
    </x:row>
    <x:row r="8311">
      <x:c r="A8311" t="str">
        <x:v>31</x:v>
      </x:c>
      <x:c r="B8311" t="str">
        <x:v>K69</x:v>
      </x:c>
      <x:c r="C8311" t="str">
        <x:v>TODAY | LEADS &amp; TRANSAKSI</x:v>
      </x:c>
      <x:c r="D8311"/>
    </x:row>
    <x:row r="8312">
      <x:c r="A8312" t="str">
        <x:v>31</x:v>
      </x:c>
      <x:c r="B8312" t="str">
        <x:v>K70</x:v>
      </x:c>
      <x:c r="C8312" t="str">
        <x:v>Leads</x:v>
      </x:c>
      <x:c r="D8312"/>
    </x:row>
    <x:row r="8313">
      <x:c r="A8313" t="str">
        <x:v>31</x:v>
      </x:c>
      <x:c r="B8313" t="str">
        <x:v>M70</x:v>
      </x:c>
      <x:c r="C8313" t="n">
        <x:v>74</x:v>
      </x:c>
      <x:c r="D8313"/>
    </x:row>
    <x:row r="8314">
      <x:c r="A8314" t="str">
        <x:v>31</x:v>
      </x:c>
      <x:c r="B8314" t="str">
        <x:v>K71</x:v>
      </x:c>
      <x:c r="C8314" t="str">
        <x:v>Total DP</x:v>
      </x:c>
      <x:c r="D8314"/>
    </x:row>
    <x:row r="8315">
      <x:c r="A8315" t="str">
        <x:v>31</x:v>
      </x:c>
      <x:c r="B8315" t="str">
        <x:v>M71</x:v>
      </x:c>
      <x:c r="C8315" t="n">
        <x:v>29</x:v>
      </x:c>
      <x:c r="D8315" t="str">
        <x:v>=COUNTIF($I$4:$I$45,"DP")</x:v>
      </x:c>
    </x:row>
    <x:row r="8316">
      <x:c r="A8316" t="str">
        <x:v>31</x:v>
      </x:c>
      <x:c r="B8316" t="str">
        <x:v>K72</x:v>
      </x:c>
      <x:c r="C8316" t="str">
        <x:v>Sesi Foto</x:v>
      </x:c>
      <x:c r="D8316"/>
    </x:row>
    <x:row r="8317">
      <x:c r="A8317" t="str">
        <x:v>31</x:v>
      </x:c>
      <x:c r="B8317" t="str">
        <x:v>M72</x:v>
      </x:c>
      <x:c r="C8317" t="n">
        <x:v>8</x:v>
      </x:c>
      <x:c r="D8317" t="str">
        <x:v>=COUNTIFS($I$4:$I$45,"&lt;&gt;DP",$I$4:$I$45,"&lt;&gt;")</x:v>
      </x:c>
    </x:row>
    <x:row r="8318">
      <x:c r="A8318" t="str">
        <x:v>31</x:v>
      </x:c>
      <x:c r="B8318" t="str">
        <x:v>K73</x:v>
      </x:c>
      <x:c r="C8318" t="str">
        <x:v>Jumlah Transaksi Harian</x:v>
      </x:c>
      <x:c r="D8318"/>
    </x:row>
    <x:row r="8319">
      <x:c r="A8319" t="str">
        <x:v>31</x:v>
      </x:c>
      <x:c r="B8319" t="str">
        <x:v>M73</x:v>
      </x:c>
      <x:c r="C8319" t="n">
        <x:v>37</x:v>
      </x:c>
      <x:c r="D8319" t="str">
        <x:v>=M71+M72</x:v>
      </x:c>
    </x:row>
    <x:row r="8320">
      <x:c r="A8320" t="str">
        <x:v>31</x:v>
      </x:c>
      <x:c r="B8320" t="str">
        <x:v>K74</x:v>
      </x:c>
      <x:c r="C8320" t="str">
        <x:v>Conversion Rate</x:v>
      </x:c>
      <x:c r="D8320"/>
    </x:row>
    <x:row r="8321">
      <x:c r="A8321" t="str">
        <x:v>31</x:v>
      </x:c>
      <x:c r="B8321" t="str">
        <x:v>M74</x:v>
      </x:c>
      <x:c r="C8321" t="n">
        <x:v>0.3918918919</x:v>
      </x:c>
      <x:c r="D8321" t="str">
        <x:v>=IF(OR(M70="",M70=0),"",M71/M70)</x:v>
      </x:c>
    </x:row>
    <x:row r="8322">
      <x:c r="A8322" t="str">
        <x:v>31</x:v>
      </x:c>
      <x:c r="B8322" t="str">
        <x:v>A75</x:v>
      </x:c>
      <x:c r="C8322" t="str">
        <x:v>DASHBOARD KPI BULANAN | PILIH PERIODE</x:v>
      </x:c>
      <x:c r="D8322" t="str">
        <x:v>=IF(OR('Resume Karyawan KPI'!$O$2="",'Resume Karyawan KPI'!$O$3=""),"DASHBOARD KPI BULANAN | PILIH PERIODE","DASHBOARD KPI BULANAN | "&amp;UPPER(TEXT(DATE('Resume Karyawan KPI'!$O$3,'Resume Karyawan KPI'!$O$2,1),"mmmm yyyy")))</x:v>
      </x:c>
    </x:row>
    <x:row r="8323">
      <x:c r="A8323" t="str">
        <x:v>31</x:v>
      </x:c>
      <x:c r="B8323" t="str">
        <x:v>A77</x:v>
      </x:c>
      <x:c r="C8323" t="str">
        <x:v>KPI TEAM</x:v>
      </x:c>
      <x:c r="D8323"/>
    </x:row>
    <x:row r="8324">
      <x:c r="A8324" t="str">
        <x:v>31</x:v>
      </x:c>
      <x:c r="B8324" t="str">
        <x:v>E77</x:v>
      </x:c>
      <x:c r="C8324" t="str">
        <x:v>ADMIN / CS</x:v>
      </x:c>
      <x:c r="D8324"/>
    </x:row>
    <x:row r="8325">
      <x:c r="A8325" t="str">
        <x:v>31</x:v>
      </x:c>
      <x:c r="B8325" t="str">
        <x:v>I77</x:v>
      </x:c>
      <x:c r="C8325" t="str">
        <x:v>FOTOGRAFER</x:v>
      </x:c>
      <x:c r="D8325"/>
    </x:row>
    <x:row r="8326">
      <x:c r="A8326" t="str">
        <x:v>31</x:v>
      </x:c>
      <x:c r="B8326" t="str">
        <x:v>M77</x:v>
      </x:c>
      <x:c r="C8326" t="str">
        <x:v>EDITOR</x:v>
      </x:c>
      <x:c r="D8326"/>
    </x:row>
    <x:row r="8327">
      <x:c r="A8327" t="str">
        <x:v>31</x:v>
      </x:c>
      <x:c r="B8327" t="str">
        <x:v>A78</x:v>
      </x:c>
      <x:c r="C8327" t="n">
        <x:v>98.9620098</x:v>
      </x:c>
      <x:c r="D8327" t="str">
        <x:v>=IFERROR(SUMIFS($D$84:$D$96,$C$84:$C$96,"&gt;0")/COUNTIFS($C$84:$C$96,"&gt;0"),0)</x:v>
      </x:c>
    </x:row>
    <x:row r="8328">
      <x:c r="A8328" t="str">
        <x:v>31</x:v>
      </x:c>
      <x:c r="B8328" t="str">
        <x:v>E78</x:v>
      </x:c>
      <x:c r="C8328" t="n">
        <x:v>98.88235294</x:v>
      </x:c>
      <x:c r="D8328" t="str">
        <x:v>=IFERROR(SUMIFS($D$84:$D$96,$B$84:$B$96,"Admin/CS",$C$84:$C$96,"&gt;0")/COUNTIFS($B$84:$B$96,"Admin/CS",$C$84:$C$96,"&gt;0"),0)</x:v>
      </x:c>
    </x:row>
    <x:row r="8329">
      <x:c r="A8329" t="str">
        <x:v>31</x:v>
      </x:c>
      <x:c r="B8329" t="str">
        <x:v>I78</x:v>
      </x:c>
      <x:c r="C8329" t="n">
        <x:v>99.04166667</x:v>
      </x:c>
      <x:c r="D8329" t="str">
        <x:v>=IFERROR(SUMIFS($D$84:$D$96,$B$84:$B$96,"Fotografer",$C$84:$C$96,"&gt;0")/COUNTIFS($B$84:$B$96,"Fotografer",$C$84:$C$96,"&gt;0"),0)</x:v>
      </x:c>
    </x:row>
    <x:row r="8330">
      <x:c r="A8330" t="str">
        <x:v>31</x:v>
      </x:c>
      <x:c r="B8330" t="str">
        <x:v>M78</x:v>
      </x:c>
      <x:c r="C8330" t="n">
        <x:v>0</x:v>
      </x:c>
      <x:c r="D8330" t="str">
        <x:v>=IFERROR(SUMIFS($D$84:$D$96,$B$84:$B$96,"Editor",$C$84:$C$96,"&gt;0")/COUNTIFS($B$84:$B$96,"Editor",$C$84:$C$96,"&gt;0"),0)</x:v>
      </x:c>
    </x:row>
    <x:row r="8331">
      <x:c r="A8331" t="str">
        <x:v>31</x:v>
      </x:c>
      <x:c r="B8331" t="str">
        <x:v>A83</x:v>
      </x:c>
      <x:c r="C8331" t="str">
        <x:v>Nama</x:v>
      </x:c>
      <x:c r="D8331"/>
    </x:row>
    <x:row r="8332">
      <x:c r="A8332" t="str">
        <x:v>31</x:v>
      </x:c>
      <x:c r="B8332" t="str">
        <x:v>B83</x:v>
      </x:c>
      <x:c r="C8332" t="str">
        <x:v>Posisi</x:v>
      </x:c>
      <x:c r="D8332"/>
    </x:row>
    <x:row r="8333">
      <x:c r="A8333" t="str">
        <x:v>31</x:v>
      </x:c>
      <x:c r="B8333" t="str">
        <x:v>C83</x:v>
      </x:c>
      <x:c r="C8333" t="str">
        <x:v>Hari Dinilai</x:v>
      </x:c>
      <x:c r="D8333"/>
    </x:row>
    <x:row r="8334">
      <x:c r="A8334" t="str">
        <x:v>31</x:v>
      </x:c>
      <x:c r="B8334" t="str">
        <x:v>D83</x:v>
      </x:c>
      <x:c r="C8334" t="str">
        <x:v>KPI Bulanan</x:v>
      </x:c>
      <x:c r="D8334"/>
    </x:row>
    <x:row r="8335">
      <x:c r="A8335" t="str">
        <x:v>31</x:v>
      </x:c>
      <x:c r="B8335" t="str">
        <x:v>E83</x:v>
      </x:c>
      <x:c r="C8335" t="str">
        <x:v>Hari Underperform</x:v>
      </x:c>
      <x:c r="D8335"/>
    </x:row>
    <x:row r="8336">
      <x:c r="A8336" t="str">
        <x:v>31</x:v>
      </x:c>
      <x:c r="B8336" t="str">
        <x:v>F83</x:v>
      </x:c>
      <x:c r="C8336" t="str">
        <x:v>Status Akhir</x:v>
      </x:c>
      <x:c r="D8336"/>
    </x:row>
    <x:row r="8337">
      <x:c r="A8337" t="str">
        <x:v>31</x:v>
      </x:c>
      <x:c r="B8337" t="str">
        <x:v>G83</x:v>
      </x:c>
      <x:c r="C8337" t="str">
        <x:v>Catatan Manager</x:v>
      </x:c>
      <x:c r="D8337"/>
    </x:row>
    <x:row r="8338">
      <x:c r="A8338" t="str">
        <x:v>31</x:v>
      </x:c>
      <x:c r="B8338" t="str">
        <x:v>A84</x:v>
      </x:c>
      <x:c r="C8338" t="str">
        <x:v>INDAH</x:v>
      </x:c>
      <x:c r="D8338" t="str">
        <x:v>=IF($A$106="","",$A$106)</x:v>
      </x:c>
    </x:row>
    <x:row r="8339">
      <x:c r="A8339" t="str">
        <x:v>31</x:v>
      </x:c>
      <x:c r="B8339" t="str">
        <x:v>B84</x:v>
      </x:c>
      <x:c r="C8339" t="str">
        <x:v>Admin/CS</x:v>
      </x:c>
      <x:c r="D8339" t="str">
        <x:v>=IF(A84="","",$B$106)</x:v>
      </x:c>
    </x:row>
    <x:row r="8340">
      <x:c r="A8340" t="str">
        <x:v>31</x:v>
      </x:c>
      <x:c r="B8340" t="str">
        <x:v>C84</x:v>
      </x:c>
      <x:c r="C8340" t="n">
        <x:v>17</x:v>
      </x:c>
      <x:c r="D8340"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$39:$AG$44,A84,'13'!$AF$39:$AF$44)+SUMIF('14'!$AG$37:$AG$42,A84,'14'!$AF$37:$AF$42)+SUMIF('15'!$AG$36:$AG$41,A84,'15'!$AF$36:$AF$41)+SUMIF('16'!$AG$34:$AG$39,A84,'16'!$AF$34:$AF$39)+SUMIF('17'!$AG$37:$AG$42,A84,'17'!$AF$37:$AF$42)+SUMIF('18'!$AG$37:$AG$42,A84,'18'!$AF$37:$AF$42)+SUMIF('19'!$AG$38:$AG$43,A84,'19'!$AF$38:$AF$43)+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row>
    <x:row r="8341">
      <x:c r="A8341" t="str">
        <x:v>31</x:v>
      </x:c>
      <x:c r="B8341" t="str">
        <x:v>D84</x:v>
      </x:c>
      <x:c r="C8341" t="n">
        <x:v>99.82352941</x:v>
      </x:c>
      <x:c r="D8341"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$39:$AG$44,A84,'13'!$AC$39:$AC$44)+SUMIF('14'!$AG$37:$AG$42,A84,'14'!$AC$37:$AC$42)+SUMIF('15'!$AG$36:$AG$41,A84,'15'!$AC$36:$AC$41)+SUMIF('16'!$AG$34:$AG$39,A84,'16'!$AC$34:$AC$39)+SUMIF('17'!$AG$37:$AG$42,A84,'17'!$AC$37:$AC$42)+SUMIF('18'!$AG$37:$AG$42,A84,'18'!$AC$37:$AC$42)+SUMIF('19'!$AG$38:$AG$43,A84,'19'!$AC$38:$AC$43)+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row>
    <x:row r="8342">
      <x:c r="A8342" t="str">
        <x:v>31</x:v>
      </x:c>
      <x:c r="B8342" t="str">
        <x:v>E84</x:v>
      </x:c>
      <x:c r="C8342" t="n">
        <x:v>0</x:v>
      </x:c>
      <x:c r="D8342"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$39:$AG$44,A84,'13'!$AD$39:$AD$44,"Underperform")+COUNTIFS('14'!$AG$37:$AG$42,A84,'14'!$AD$37:$AD$42,"Underperform")+COUNTIFS('15'!$AG$36:$AG$41,A84,'15'!$AD$36:$AD$41,"Underperform")+COUNTIFS('16'!$AG$34:$AG$39,A84,'16'!$AD$34:$AD$39,"Underperform")+COUNTIFS('17'!$AG$37:$AG$42,A84,'17'!$AD$37:$AD$42,"Underperform")+COUNTIFS('18'!$AG$37:$AG$42,A84,'18'!$AD$37:$AD$42,"Underperform")+COUNTIFS('19'!$AG$38:$AG$43,A84,'19'!$AD$38:$AD$43,"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row>
    <x:row r="8343">
      <x:c r="A8343" t="str">
        <x:v>31</x:v>
      </x:c>
      <x:c r="B8343" t="str">
        <x:v>F84</x:v>
      </x:c>
      <x:c r="C8343" t="str">
        <x:v>Sangat Baik</x:v>
      </x:c>
      <x:c r="D8343" t="str">
        <x:v>=IF(D84="","",IF(D84&gt;=90,"Sangat Baik",IF(D84&gt;=80,"Baik",IF(D84&gt;=70,"Coaching","Underperform"))))</x:v>
      </x:c>
    </x:row>
    <x:row r="8344">
      <x:c r="A8344" t="str">
        <x:v>31</x:v>
      </x:c>
      <x:c r="B8344" t="str">
        <x:v>A85</x:v>
      </x:c>
      <x:c r="C8344" t="str">
        <x:v>ADDEL</x:v>
      </x:c>
      <x:c r="D8344" t="str">
        <x:v>=IF($A$107="","",$A$107)</x:v>
      </x:c>
    </x:row>
    <x:row r="8345">
      <x:c r="A8345" t="str">
        <x:v>31</x:v>
      </x:c>
      <x:c r="B8345" t="str">
        <x:v>B85</x:v>
      </x:c>
      <x:c r="C8345" t="str">
        <x:v>Admin/CS</x:v>
      </x:c>
      <x:c r="D8345" t="str">
        <x:v>=IF(A85="","",$B$107)</x:v>
      </x:c>
    </x:row>
    <x:row r="8346">
      <x:c r="A8346" t="str">
        <x:v>31</x:v>
      </x:c>
      <x:c r="B8346" t="str">
        <x:v>C85</x:v>
      </x:c>
      <x:c r="C8346" t="n">
        <x:v>0</x:v>
      </x:c>
      <x:c r="D8346"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$39:$AG$44,A85,'13'!$AF$39:$AF$44)+SUMIF('14'!$AG$37:$AG$42,A85,'14'!$AF$37:$AF$42)+SUMIF('15'!$AG$36:$AG$41,A85,'15'!$AF$36:$AF$41)+SUMIF('16'!$AG$34:$AG$39,A85,'16'!$AF$34:$AF$39)+SUMIF('17'!$AG$37:$AG$42,A85,'17'!$AF$37:$AF$42)+SUMIF('18'!$AG$37:$AG$42,A85,'18'!$AF$37:$AF$42)+SUMIF('19'!$AG$38:$AG$43,A85,'19'!$AF$38:$AF$43)+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row>
    <x:row r="8347">
      <x:c r="A8347" t="str">
        <x:v>31</x:v>
      </x:c>
      <x:c r="B8347" t="str">
        <x:v>D85</x:v>
      </x:c>
      <x:c r="C8347"/>
      <x:c r="D8347"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$39:$AG$44,A85,'13'!$AC$39:$AC$44)+SUMIF('14'!$AG$37:$AG$42,A85,'14'!$AC$37:$AC$42)+SUMIF('15'!$AG$36:$AG$41,A85,'15'!$AC$36:$AC$41)+SUMIF('16'!$AG$34:$AG$39,A85,'16'!$AC$34:$AC$39)+SUMIF('17'!$AG$37:$AG$42,A85,'17'!$AC$37:$AC$42)+SUMIF('18'!$AG$37:$AG$42,A85,'18'!$AC$37:$AC$42)+SUMIF('19'!$AG$38:$AG$43,A85,'19'!$AC$38:$AC$43)+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row>
    <x:row r="8348">
      <x:c r="A8348" t="str">
        <x:v>31</x:v>
      </x:c>
      <x:c r="B8348" t="str">
        <x:v>E85</x:v>
      </x:c>
      <x:c r="C8348" t="n">
        <x:v>0</x:v>
      </x:c>
      <x:c r="D834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$39:$AG$44,A85,'13'!$AD$39:$AD$44,"Underperform")+COUNTIFS('14'!$AG$37:$AG$42,A85,'14'!$AD$37:$AD$42,"Underperform")+COUNTIFS('15'!$AG$36:$AG$41,A85,'15'!$AD$36:$AD$41,"Underperform")+COUNTIFS('16'!$AG$34:$AG$39,A85,'16'!$AD$34:$AD$39,"Underperform")+COUNTIFS('17'!$AG$37:$AG$42,A85,'17'!$AD$37:$AD$42,"Underperform")+COUNTIFS('18'!$AG$37:$AG$42,A85,'18'!$AD$37:$AD$42,"Underperform")+COUNTIFS('19'!$AG$38:$AG$43,A85,'19'!$AD$38:$AD$43,"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row>
    <x:row r="8349">
      <x:c r="A8349" t="str">
        <x:v>31</x:v>
      </x:c>
      <x:c r="B8349" t="str">
        <x:v>F85</x:v>
      </x:c>
      <x:c r="C8349"/>
      <x:c r="D8349" t="str">
        <x:v>=IF(D85="","",IF(D85&gt;=90,"Sangat Baik",IF(D85&gt;=80,"Baik",IF(D85&gt;=70,"Coaching","Underperform"))))</x:v>
      </x:c>
    </x:row>
    <x:row r="8350">
      <x:c r="A8350" t="str">
        <x:v>31</x:v>
      </x:c>
      <x:c r="B8350" t="str">
        <x:v>A86</x:v>
      </x:c>
      <x:c r="C8350" t="str">
        <x:v>AMEL</x:v>
      </x:c>
      <x:c r="D8350" t="str">
        <x:v>=IF($A$108="","",$A$108)</x:v>
      </x:c>
    </x:row>
    <x:row r="8351">
      <x:c r="A8351" t="str">
        <x:v>31</x:v>
      </x:c>
      <x:c r="B8351" t="str">
        <x:v>B86</x:v>
      </x:c>
      <x:c r="C8351" t="str">
        <x:v>Admin/CS</x:v>
      </x:c>
      <x:c r="D8351" t="str">
        <x:v>=IF(A86="","",$B$108)</x:v>
      </x:c>
    </x:row>
    <x:row r="8352">
      <x:c r="A8352" t="str">
        <x:v>31</x:v>
      </x:c>
      <x:c r="B8352" t="str">
        <x:v>C86</x:v>
      </x:c>
      <x:c r="C8352" t="n">
        <x:v>17</x:v>
      </x:c>
      <x:c r="D8352"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$39:$AG$44,A86,'13'!$AF$39:$AF$44)+SUMIF('14'!$AG$37:$AG$42,A86,'14'!$AF$37:$AF$42)+SUMIF('15'!$AG$36:$AG$41,A86,'15'!$AF$36:$AF$41)+SUMIF('16'!$AG$34:$AG$39,A86,'16'!$AF$34:$AF$39)+SUMIF('17'!$AG$37:$AG$42,A86,'17'!$AF$37:$AF$42)+SUMIF('18'!$AG$37:$AG$42,A86,'18'!$AF$37:$AF$42)+SUMIF('19'!$AG$38:$AG$43,A86,'19'!$AF$38:$AF$43)+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row>
    <x:row r="8353">
      <x:c r="A8353" t="str">
        <x:v>31</x:v>
      </x:c>
      <x:c r="B8353" t="str">
        <x:v>D86</x:v>
      </x:c>
      <x:c r="C8353" t="n">
        <x:v>97.94117647</x:v>
      </x:c>
      <x:c r="D8353"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$39:$AG$44,A86,'13'!$AC$39:$AC$44)+SUMIF('14'!$AG$37:$AG$42,A86,'14'!$AC$37:$AC$42)+SUMIF('15'!$AG$36:$AG$41,A86,'15'!$AC$36:$AC$41)+SUMIF('16'!$AG$34:$AG$39,A86,'16'!$AC$34:$AC$39)+SUMIF('17'!$AG$37:$AG$42,A86,'17'!$AC$37:$AC$42)+SUMIF('18'!$AG$37:$AG$42,A86,'18'!$AC$37:$AC$42)+SUMIF('19'!$AG$38:$AG$43,A86,'19'!$AC$38:$AC$43)+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row>
    <x:row r="8354">
      <x:c r="A8354" t="str">
        <x:v>31</x:v>
      </x:c>
      <x:c r="B8354" t="str">
        <x:v>E86</x:v>
      </x:c>
      <x:c r="C8354" t="n">
        <x:v>0</x:v>
      </x:c>
      <x:c r="D8354"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$39:$AG$44,A86,'13'!$AD$39:$AD$44,"Underperform")+COUNTIFS('14'!$AG$37:$AG$42,A86,'14'!$AD$37:$AD$42,"Underperform")+COUNTIFS('15'!$AG$36:$AG$41,A86,'15'!$AD$36:$AD$41,"Underperform")+COUNTIFS('16'!$AG$34:$AG$39,A86,'16'!$AD$34:$AD$39,"Underperform")+COUNTIFS('17'!$AG$37:$AG$42,A86,'17'!$AD$37:$AD$42,"Underperform")+COUNTIFS('18'!$AG$37:$AG$42,A86,'18'!$AD$37:$AD$42,"Underperform")+COUNTIFS('19'!$AG$38:$AG$43,A86,'19'!$AD$38:$AD$43,"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row>
    <x:row r="8355">
      <x:c r="A8355" t="str">
        <x:v>31</x:v>
      </x:c>
      <x:c r="B8355" t="str">
        <x:v>F86</x:v>
      </x:c>
      <x:c r="C8355" t="str">
        <x:v>Sangat Baik</x:v>
      </x:c>
      <x:c r="D8355" t="str">
        <x:v>=IF(D86="","",IF(D86&gt;=90,"Sangat Baik",IF(D86&gt;=80,"Baik",IF(D86&gt;=70,"Coaching","Underperform"))))</x:v>
      </x:c>
    </x:row>
    <x:row r="8356">
      <x:c r="A8356" t="str">
        <x:v>31</x:v>
      </x:c>
      <x:c r="B8356" t="str">
        <x:v>A87</x:v>
      </x:c>
      <x:c r="C8356" t="str">
        <x:v>PENTIL</x:v>
      </x:c>
      <x:c r="D8356" t="str">
        <x:v>=IF($A$109="","",$A$109)</x:v>
      </x:c>
    </x:row>
    <x:row r="8357">
      <x:c r="A8357" t="str">
        <x:v>31</x:v>
      </x:c>
      <x:c r="B8357" t="str">
        <x:v>B87</x:v>
      </x:c>
      <x:c r="C8357" t="str">
        <x:v>Admin/CS</x:v>
      </x:c>
      <x:c r="D8357" t="str">
        <x:v>=IF(A87="","",$B$109)</x:v>
      </x:c>
    </x:row>
    <x:row r="8358">
      <x:c r="A8358" t="str">
        <x:v>31</x:v>
      </x:c>
      <x:c r="B8358" t="str">
        <x:v>C87</x:v>
      </x:c>
      <x:c r="C8358" t="n">
        <x:v>0</x:v>
      </x:c>
      <x:c r="D835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$39:$AG$44,A87,'13'!$AF$39:$AF$44)+SUMIF('14'!$AG$37:$AG$42,A87,'14'!$AF$37:$AF$42)+SUMIF('15'!$AG$36:$AG$41,A87,'15'!$AF$36:$AF$41)+SUMIF('16'!$AG$34:$AG$39,A87,'16'!$AF$34:$AF$39)+SUMIF('17'!$AG$37:$AG$42,A87,'17'!$AF$37:$AF$42)+SUMIF('18'!$AG$37:$AG$42,A87,'18'!$AF$37:$AF$42)+SUMIF('19'!$AG$38:$AG$43,A87,'19'!$AF$38:$AF$43)+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row>
    <x:row r="8359">
      <x:c r="A8359" t="str">
        <x:v>31</x:v>
      </x:c>
      <x:c r="B8359" t="str">
        <x:v>D87</x:v>
      </x:c>
      <x:c r="C8359"/>
      <x:c r="D8359"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$39:$AG$44,A87,'13'!$AC$39:$AC$44)+SUMIF('14'!$AG$37:$AG$42,A87,'14'!$AC$37:$AC$42)+SUMIF('15'!$AG$36:$AG$41,A87,'15'!$AC$36:$AC$41)+SUMIF('16'!$AG$34:$AG$39,A87,'16'!$AC$34:$AC$39)+SUMIF('17'!$AG$37:$AG$42,A87,'17'!$AC$37:$AC$42)+SUMIF('18'!$AG$37:$AG$42,A87,'18'!$AC$37:$AC$42)+SUMIF('19'!$AG$38:$AG$43,A87,'19'!$AC$38:$AC$43)+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row>
    <x:row r="8360">
      <x:c r="A8360" t="str">
        <x:v>31</x:v>
      </x:c>
      <x:c r="B8360" t="str">
        <x:v>E87</x:v>
      </x:c>
      <x:c r="C8360" t="n">
        <x:v>0</x:v>
      </x:c>
      <x:c r="D8360"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$39:$AG$44,A87,'13'!$AD$39:$AD$44,"Underperform")+COUNTIFS('14'!$AG$37:$AG$42,A87,'14'!$AD$37:$AD$42,"Underperform")+COUNTIFS('15'!$AG$36:$AG$41,A87,'15'!$AD$36:$AD$41,"Underperform")+COUNTIFS('16'!$AG$34:$AG$39,A87,'16'!$AD$34:$AD$39,"Underperform")+COUNTIFS('17'!$AG$37:$AG$42,A87,'17'!$AD$37:$AD$42,"Underperform")+COUNTIFS('18'!$AG$37:$AG$42,A87,'18'!$AD$37:$AD$42,"Underperform")+COUNTIFS('19'!$AG$38:$AG$43,A87,'19'!$AD$38:$AD$43,"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row>
    <x:row r="8361">
      <x:c r="A8361" t="str">
        <x:v>31</x:v>
      </x:c>
      <x:c r="B8361" t="str">
        <x:v>F87</x:v>
      </x:c>
      <x:c r="C8361"/>
      <x:c r="D8361" t="str">
        <x:v>=IF(D87="","",IF(D87&gt;=90,"Sangat Baik",IF(D87&gt;=80,"Baik",IF(D87&gt;=70,"Coaching","Underperform"))))</x:v>
      </x:c>
    </x:row>
    <x:row r="8362">
      <x:c r="A8362" t="str">
        <x:v>31</x:v>
      </x:c>
      <x:c r="B8362" t="str">
        <x:v>A88</x:v>
      </x:c>
      <x:c r="C8362" t="str">
        <x:v>JIJANG</x:v>
      </x:c>
      <x:c r="D8362" t="str">
        <x:v>=IF($A$110="","",$A$110)</x:v>
      </x:c>
    </x:row>
    <x:row r="8363">
      <x:c r="A8363" t="str">
        <x:v>31</x:v>
      </x:c>
      <x:c r="B8363" t="str">
        <x:v>B88</x:v>
      </x:c>
      <x:c r="C8363" t="str">
        <x:v>Admin/CS</x:v>
      </x:c>
      <x:c r="D8363" t="str">
        <x:v>=IF(A88="","",$B$110)</x:v>
      </x:c>
    </x:row>
    <x:row r="8364">
      <x:c r="A8364" t="str">
        <x:v>31</x:v>
      </x:c>
      <x:c r="B8364" t="str">
        <x:v>C88</x:v>
      </x:c>
      <x:c r="C8364" t="n">
        <x:v>0</x:v>
      </x:c>
      <x:c r="D8364"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$39:$AG$44,A88,'13'!$AF$39:$AF$44)+SUMIF('14'!$AG$37:$AG$42,A88,'14'!$AF$37:$AF$42)+SUMIF('15'!$AG$36:$AG$41,A88,'15'!$AF$36:$AF$41)+SUMIF('16'!$AG$34:$AG$39,A88,'16'!$AF$34:$AF$39)+SUMIF('17'!$AG$37:$AG$42,A88,'17'!$AF$37:$AF$42)+SUMIF('18'!$AG$37:$AG$42,A88,'18'!$AF$37:$AF$42)+SUMIF('19'!$AG$38:$AG$43,A88,'19'!$AF$38:$AF$43)+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row>
    <x:row r="8365">
      <x:c r="A8365" t="str">
        <x:v>31</x:v>
      </x:c>
      <x:c r="B8365" t="str">
        <x:v>D88</x:v>
      </x:c>
      <x:c r="C8365"/>
      <x:c r="D8365"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$39:$AG$44,A88,'13'!$AC$39:$AC$44)+SUMIF('14'!$AG$37:$AG$42,A88,'14'!$AC$37:$AC$42)+SUMIF('15'!$AG$36:$AG$41,A88,'15'!$AC$36:$AC$41)+SUMIF('16'!$AG$34:$AG$39,A88,'16'!$AC$34:$AC$39)+SUMIF('17'!$AG$37:$AG$42,A88,'17'!$AC$37:$AC$42)+SUMIF('18'!$AG$37:$AG$42,A88,'18'!$AC$37:$AC$42)+SUMIF('19'!$AG$38:$AG$43,A88,'19'!$AC$38:$AC$43)+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row>
    <x:row r="8366">
      <x:c r="A8366" t="str">
        <x:v>31</x:v>
      </x:c>
      <x:c r="B8366" t="str">
        <x:v>E88</x:v>
      </x:c>
      <x:c r="C8366" t="n">
        <x:v>0</x:v>
      </x:c>
      <x:c r="D8366"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$39:$AG$44,A88,'13'!$AD$39:$AD$44,"Underperform")+COUNTIFS('14'!$AG$37:$AG$42,A88,'14'!$AD$37:$AD$42,"Underperform")+COUNTIFS('15'!$AG$36:$AG$41,A88,'15'!$AD$36:$AD$41,"Underperform")+COUNTIFS('16'!$AG$34:$AG$39,A88,'16'!$AD$34:$AD$39,"Underperform")+COUNTIFS('17'!$AG$37:$AG$42,A88,'17'!$AD$37:$AD$42,"Underperform")+COUNTIFS('18'!$AG$37:$AG$42,A88,'18'!$AD$37:$AD$42,"Underperform")+COUNTIFS('19'!$AG$38:$AG$43,A88,'19'!$AD$38:$AD$43,"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row>
    <x:row r="8367">
      <x:c r="A8367" t="str">
        <x:v>31</x:v>
      </x:c>
      <x:c r="B8367" t="str">
        <x:v>F88</x:v>
      </x:c>
      <x:c r="C8367"/>
      <x:c r="D8367" t="str">
        <x:v>=IF(D88="","",IF(D88&gt;=90,"Sangat Baik",IF(D88&gt;=80,"Baik",IF(D88&gt;=70,"Coaching","Underperform"))))</x:v>
      </x:c>
    </x:row>
    <x:row r="8368">
      <x:c r="A8368" t="str">
        <x:v>31</x:v>
      </x:c>
      <x:c r="B8368" t="str">
        <x:v>A89</x:v>
      </x:c>
      <x:c r="C8368" t="str">
        <x:v>HANIF</x:v>
      </x:c>
      <x:c r="D8368" t="str">
        <x:v>=IF($A$111="","",$A$111)</x:v>
      </x:c>
    </x:row>
    <x:row r="8369">
      <x:c r="A8369" t="str">
        <x:v>31</x:v>
      </x:c>
      <x:c r="B8369" t="str">
        <x:v>B89</x:v>
      </x:c>
      <x:c r="C8369" t="str">
        <x:v>Fotografer</x:v>
      </x:c>
      <x:c r="D8369" t="str">
        <x:v>=IF(A89="","",$B$111)</x:v>
      </x:c>
    </x:row>
    <x:row r="8370">
      <x:c r="A8370" t="str">
        <x:v>31</x:v>
      </x:c>
      <x:c r="B8370" t="str">
        <x:v>C89</x:v>
      </x:c>
      <x:c r="C8370" t="n">
        <x:v>0</x:v>
      </x:c>
      <x:c r="D8370"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$39:$AG$44,A89,'13'!$AF$39:$AF$44)+SUMIF('14'!$AG$37:$AG$42,A89,'14'!$AF$37:$AF$42)+SUMIF('15'!$AG$36:$AG$41,A89,'15'!$AF$36:$AF$41)+SUMIF('16'!$AG$34:$AG$39,A89,'16'!$AF$34:$AF$39)+SUMIF('17'!$AG$37:$AG$42,A89,'17'!$AF$37:$AF$42)+SUMIF('18'!$AG$37:$AG$42,A89,'18'!$AF$37:$AF$42)+SUMIF('19'!$AG$38:$AG$43,A89,'19'!$AF$38:$AF$43)+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row>
    <x:row r="8371">
      <x:c r="A8371" t="str">
        <x:v>31</x:v>
      </x:c>
      <x:c r="B8371" t="str">
        <x:v>D89</x:v>
      </x:c>
      <x:c r="C8371"/>
      <x:c r="D8371"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$39:$AG$44,A89,'13'!$AC$39:$AC$44)+SUMIF('14'!$AG$37:$AG$42,A89,'14'!$AC$37:$AC$42)+SUMIF('15'!$AG$36:$AG$41,A89,'15'!$AC$36:$AC$41)+SUMIF('16'!$AG$34:$AG$39,A89,'16'!$AC$34:$AC$39)+SUMIF('17'!$AG$37:$AG$42,A89,'17'!$AC$37:$AC$42)+SUMIF('18'!$AG$37:$AG$42,A89,'18'!$AC$37:$AC$42)+SUMIF('19'!$AG$38:$AG$43,A89,'19'!$AC$38:$AC$43)+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row>
    <x:row r="8372">
      <x:c r="A8372" t="str">
        <x:v>31</x:v>
      </x:c>
      <x:c r="B8372" t="str">
        <x:v>E89</x:v>
      </x:c>
      <x:c r="C8372" t="n">
        <x:v>0</x:v>
      </x:c>
      <x:c r="D8372"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$39:$AG$44,A89,'13'!$AD$39:$AD$44,"Underperform")+COUNTIFS('14'!$AG$37:$AG$42,A89,'14'!$AD$37:$AD$42,"Underperform")+COUNTIFS('15'!$AG$36:$AG$41,A89,'15'!$AD$36:$AD$41,"Underperform")+COUNTIFS('16'!$AG$34:$AG$39,A89,'16'!$AD$34:$AD$39,"Underperform")+COUNTIFS('17'!$AG$37:$AG$42,A89,'17'!$AD$37:$AD$42,"Underperform")+COUNTIFS('18'!$AG$37:$AG$42,A89,'18'!$AD$37:$AD$42,"Underperform")+COUNTIFS('19'!$AG$38:$AG$43,A89,'19'!$AD$38:$AD$43,"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row>
    <x:row r="8373">
      <x:c r="A8373" t="str">
        <x:v>31</x:v>
      </x:c>
      <x:c r="B8373" t="str">
        <x:v>F89</x:v>
      </x:c>
      <x:c r="C8373"/>
      <x:c r="D8373" t="str">
        <x:v>=IF(D89="","",IF(D89&gt;=90,"Sangat Baik",IF(D89&gt;=80,"Baik",IF(D89&gt;=70,"Coaching","Underperform"))))</x:v>
      </x:c>
    </x:row>
    <x:row r="8374">
      <x:c r="A8374" t="str">
        <x:v>31</x:v>
      </x:c>
      <x:c r="B8374" t="str">
        <x:v>A90</x:v>
      </x:c>
      <x:c r="C8374" t="str">
        <x:v>FAHME</x:v>
      </x:c>
      <x:c r="D8374" t="str">
        <x:v>=IF($A$112="","",$A$112)</x:v>
      </x:c>
    </x:row>
    <x:row r="8375">
      <x:c r="A8375" t="str">
        <x:v>31</x:v>
      </x:c>
      <x:c r="B8375" t="str">
        <x:v>B90</x:v>
      </x:c>
      <x:c r="C8375" t="str">
        <x:v>Fotografer</x:v>
      </x:c>
      <x:c r="D8375" t="str">
        <x:v>=IF(A90="","",$B$112)</x:v>
      </x:c>
    </x:row>
    <x:row r="8376">
      <x:c r="A8376" t="str">
        <x:v>31</x:v>
      </x:c>
      <x:c r="B8376" t="str">
        <x:v>C90</x:v>
      </x:c>
      <x:c r="C8376" t="n">
        <x:v>0</x:v>
      </x:c>
      <x:c r="D8376"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$39:$AG$44,A90,'13'!$AF$39:$AF$44)+SUMIF('14'!$AG$37:$AG$42,A90,'14'!$AF$37:$AF$42)+SUMIF('15'!$AG$36:$AG$41,A90,'15'!$AF$36:$AF$41)+SUMIF('16'!$AG$34:$AG$39,A90,'16'!$AF$34:$AF$39)+SUMIF('17'!$AG$37:$AG$42,A90,'17'!$AF$37:$AF$42)+SUMIF('18'!$AG$37:$AG$42,A90,'18'!$AF$37:$AF$42)+SUMIF('19'!$AG$38:$AG$43,A90,'19'!$AF$38:$AF$43)+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row>
    <x:row r="8377">
      <x:c r="A8377" t="str">
        <x:v>31</x:v>
      </x:c>
      <x:c r="B8377" t="str">
        <x:v>D90</x:v>
      </x:c>
      <x:c r="C8377"/>
      <x:c r="D8377"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$39:$AG$44,A90,'13'!$AC$39:$AC$44)+SUMIF('14'!$AG$37:$AG$42,A90,'14'!$AC$37:$AC$42)+SUMIF('15'!$AG$36:$AG$41,A90,'15'!$AC$36:$AC$41)+SUMIF('16'!$AG$34:$AG$39,A90,'16'!$AC$34:$AC$39)+SUMIF('17'!$AG$37:$AG$42,A90,'17'!$AC$37:$AC$42)+SUMIF('18'!$AG$37:$AG$42,A90,'18'!$AC$37:$AC$42)+SUMIF('19'!$AG$38:$AG$43,A90,'19'!$AC$38:$AC$43)+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row>
    <x:row r="8378">
      <x:c r="A8378" t="str">
        <x:v>31</x:v>
      </x:c>
      <x:c r="B8378" t="str">
        <x:v>E90</x:v>
      </x:c>
      <x:c r="C8378" t="n">
        <x:v>0</x:v>
      </x:c>
      <x:c r="D837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$39:$AG$44,A90,'13'!$AD$39:$AD$44,"Underperform")+COUNTIFS('14'!$AG$37:$AG$42,A90,'14'!$AD$37:$AD$42,"Underperform")+COUNTIFS('15'!$AG$36:$AG$41,A90,'15'!$AD$36:$AD$41,"Underperform")+COUNTIFS('16'!$AG$34:$AG$39,A90,'16'!$AD$34:$AD$39,"Underperform")+COUNTIFS('17'!$AG$37:$AG$42,A90,'17'!$AD$37:$AD$42,"Underperform")+COUNTIFS('18'!$AG$37:$AG$42,A90,'18'!$AD$37:$AD$42,"Underperform")+COUNTIFS('19'!$AG$38:$AG$43,A90,'19'!$AD$38:$AD$43,"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row>
    <x:row r="8379">
      <x:c r="A8379" t="str">
        <x:v>31</x:v>
      </x:c>
      <x:c r="B8379" t="str">
        <x:v>F90</x:v>
      </x:c>
      <x:c r="C8379"/>
      <x:c r="D8379" t="str">
        <x:v>=IF(D90="","",IF(D90&gt;=90,"Sangat Baik",IF(D90&gt;=80,"Baik",IF(D90&gt;=70,"Coaching","Underperform"))))</x:v>
      </x:c>
    </x:row>
    <x:row r="8380">
      <x:c r="A8380" t="str">
        <x:v>31</x:v>
      </x:c>
      <x:c r="B8380" t="str">
        <x:v>A91</x:v>
      </x:c>
      <x:c r="C8380" t="str">
        <x:v>ADIF</x:v>
      </x:c>
      <x:c r="D8380" t="str">
        <x:v>=IF($A$113="","",$A$113)</x:v>
      </x:c>
    </x:row>
    <x:row r="8381">
      <x:c r="A8381" t="str">
        <x:v>31</x:v>
      </x:c>
      <x:c r="B8381" t="str">
        <x:v>B91</x:v>
      </x:c>
      <x:c r="C8381" t="str">
        <x:v>Fotografer</x:v>
      </x:c>
      <x:c r="D8381" t="str">
        <x:v>=IF(A91="","",$B$113)</x:v>
      </x:c>
    </x:row>
    <x:row r="8382">
      <x:c r="A8382" t="str">
        <x:v>31</x:v>
      </x:c>
      <x:c r="B8382" t="str">
        <x:v>C91</x:v>
      </x:c>
      <x:c r="C8382" t="n">
        <x:v>18</x:v>
      </x:c>
      <x:c r="D8382"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$39:$AG$44,A91,'13'!$AF$39:$AF$44)+SUMIF('14'!$AG$37:$AG$42,A91,'14'!$AF$37:$AF$42)+SUMIF('15'!$AG$36:$AG$41,A91,'15'!$AF$36:$AF$41)+SUMIF('16'!$AG$34:$AG$39,A91,'16'!$AF$34:$AF$39)+SUMIF('17'!$AG$37:$AG$42,A91,'17'!$AF$37:$AF$42)+SUMIF('18'!$AG$37:$AG$42,A91,'18'!$AF$37:$AF$42)+SUMIF('19'!$AG$38:$AG$43,A91,'19'!$AF$38:$AF$43)+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row>
    <x:row r="8383">
      <x:c r="A8383" t="str">
        <x:v>31</x:v>
      </x:c>
      <x:c r="B8383" t="str">
        <x:v>D91</x:v>
      </x:c>
      <x:c r="C8383" t="n">
        <x:v>99.33333333</x:v>
      </x:c>
      <x:c r="D8383"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$39:$AG$44,A91,'13'!$AC$39:$AC$44)+SUMIF('14'!$AG$37:$AG$42,A91,'14'!$AC$37:$AC$42)+SUMIF('15'!$AG$36:$AG$41,A91,'15'!$AC$36:$AC$41)+SUMIF('16'!$AG$34:$AG$39,A91,'16'!$AC$34:$AC$39)+SUMIF('17'!$AG$37:$AG$42,A91,'17'!$AC$37:$AC$42)+SUMIF('18'!$AG$37:$AG$42,A91,'18'!$AC$37:$AC$42)+SUMIF('19'!$AG$38:$AG$43,A91,'19'!$AC$38:$AC$43)+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row>
    <x:row r="8384">
      <x:c r="A8384" t="str">
        <x:v>31</x:v>
      </x:c>
      <x:c r="B8384" t="str">
        <x:v>E91</x:v>
      </x:c>
      <x:c r="C8384" t="n">
        <x:v>0</x:v>
      </x:c>
      <x:c r="D8384"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$39:$AG$44,A91,'13'!$AD$39:$AD$44,"Underperform")+COUNTIFS('14'!$AG$37:$AG$42,A91,'14'!$AD$37:$AD$42,"Underperform")+COUNTIFS('15'!$AG$36:$AG$41,A91,'15'!$AD$36:$AD$41,"Underperform")+COUNTIFS('16'!$AG$34:$AG$39,A91,'16'!$AD$34:$AD$39,"Underperform")+COUNTIFS('17'!$AG$37:$AG$42,A91,'17'!$AD$37:$AD$42,"Underperform")+COUNTIFS('18'!$AG$37:$AG$42,A91,'18'!$AD$37:$AD$42,"Underperform")+COUNTIFS('19'!$AG$38:$AG$43,A91,'19'!$AD$38:$AD$43,"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row>
    <x:row r="8385">
      <x:c r="A8385" t="str">
        <x:v>31</x:v>
      </x:c>
      <x:c r="B8385" t="str">
        <x:v>F91</x:v>
      </x:c>
      <x:c r="C8385" t="str">
        <x:v>Sangat Baik</x:v>
      </x:c>
      <x:c r="D8385" t="str">
        <x:v>=IF(D91="","",IF(D91&gt;=90,"Sangat Baik",IF(D91&gt;=80,"Baik",IF(D91&gt;=70,"Coaching","Underperform"))))</x:v>
      </x:c>
    </x:row>
    <x:row r="8386">
      <x:c r="A8386" t="str">
        <x:v>31</x:v>
      </x:c>
      <x:c r="B8386" t="str">
        <x:v>A92</x:v>
      </x:c>
      <x:c r="C8386" t="str">
        <x:v>ABROR</x:v>
      </x:c>
      <x:c r="D8386" t="str">
        <x:v>=IF($A$114="","",$A$114)</x:v>
      </x:c>
    </x:row>
    <x:row r="8387">
      <x:c r="A8387" t="str">
        <x:v>31</x:v>
      </x:c>
      <x:c r="B8387" t="str">
        <x:v>B92</x:v>
      </x:c>
      <x:c r="C8387" t="str">
        <x:v>Fotografer</x:v>
      </x:c>
      <x:c r="D8387" t="str">
        <x:v>=IF(A92="","",$B$114)</x:v>
      </x:c>
    </x:row>
    <x:row r="8388">
      <x:c r="A8388" t="str">
        <x:v>31</x:v>
      </x:c>
      <x:c r="B8388" t="str">
        <x:v>C92</x:v>
      </x:c>
      <x:c r="C8388" t="n">
        <x:v>0</x:v>
      </x:c>
      <x:c r="D838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$39:$AG$44,A92,'13'!$AF$39:$AF$44)+SUMIF('14'!$AG$37:$AG$42,A92,'14'!$AF$37:$AF$42)+SUMIF('15'!$AG$36:$AG$41,A92,'15'!$AF$36:$AF$41)+SUMIF('16'!$AG$34:$AG$39,A92,'16'!$AF$34:$AF$39)+SUMIF('17'!$AG$37:$AG$42,A92,'17'!$AF$37:$AF$42)+SUMIF('18'!$AG$37:$AG$42,A92,'18'!$AF$37:$AF$42)+SUMIF('19'!$AG$38:$AG$43,A92,'19'!$AF$38:$AF$43)+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row>
    <x:row r="8389">
      <x:c r="A8389" t="str">
        <x:v>31</x:v>
      </x:c>
      <x:c r="B8389" t="str">
        <x:v>D92</x:v>
      </x:c>
      <x:c r="C8389"/>
      <x:c r="D8389"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$39:$AG$44,A92,'13'!$AC$39:$AC$44)+SUMIF('14'!$AG$37:$AG$42,A92,'14'!$AC$37:$AC$42)+SUMIF('15'!$AG$36:$AG$41,A92,'15'!$AC$36:$AC$41)+SUMIF('16'!$AG$34:$AG$39,A92,'16'!$AC$34:$AC$39)+SUMIF('17'!$AG$37:$AG$42,A92,'17'!$AC$37:$AC$42)+SUMIF('18'!$AG$37:$AG$42,A92,'18'!$AC$37:$AC$42)+SUMIF('19'!$AG$38:$AG$43,A92,'19'!$AC$38:$AC$43)+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row>
    <x:row r="8390">
      <x:c r="A8390" t="str">
        <x:v>31</x:v>
      </x:c>
      <x:c r="B8390" t="str">
        <x:v>E92</x:v>
      </x:c>
      <x:c r="C8390" t="n">
        <x:v>0</x:v>
      </x:c>
      <x:c r="D8390"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$39:$AG$44,A92,'13'!$AD$39:$AD$44,"Underperform")+COUNTIFS('14'!$AG$37:$AG$42,A92,'14'!$AD$37:$AD$42,"Underperform")+COUNTIFS('15'!$AG$36:$AG$41,A92,'15'!$AD$36:$AD$41,"Underperform")+COUNTIFS('16'!$AG$34:$AG$39,A92,'16'!$AD$34:$AD$39,"Underperform")+COUNTIFS('17'!$AG$37:$AG$42,A92,'17'!$AD$37:$AD$42,"Underperform")+COUNTIFS('18'!$AG$37:$AG$42,A92,'18'!$AD$37:$AD$42,"Underperform")+COUNTIFS('19'!$AG$38:$AG$43,A92,'19'!$AD$38:$AD$43,"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row>
    <x:row r="8391">
      <x:c r="A8391" t="str">
        <x:v>31</x:v>
      </x:c>
      <x:c r="B8391" t="str">
        <x:v>F92</x:v>
      </x:c>
      <x:c r="C8391"/>
      <x:c r="D8391" t="str">
        <x:v>=IF(D92="","",IF(D92&gt;=90,"Sangat Baik",IF(D92&gt;=80,"Baik",IF(D92&gt;=70,"Coaching","Underperform"))))</x:v>
      </x:c>
    </x:row>
    <x:row r="8392">
      <x:c r="A8392" t="str">
        <x:v>31</x:v>
      </x:c>
      <x:c r="B8392" t="str">
        <x:v>A93</x:v>
      </x:c>
      <x:c r="C8392" t="str">
        <x:v>FADEL</x:v>
      </x:c>
      <x:c r="D8392" t="str">
        <x:v>=IF($A$115="","",$A$115)</x:v>
      </x:c>
    </x:row>
    <x:row r="8393">
      <x:c r="A8393" t="str">
        <x:v>31</x:v>
      </x:c>
      <x:c r="B8393" t="str">
        <x:v>B93</x:v>
      </x:c>
      <x:c r="C8393" t="str">
        <x:v>Fotografer</x:v>
      </x:c>
      <x:c r="D8393" t="str">
        <x:v>=IF(A93="","",$B$115)</x:v>
      </x:c>
    </x:row>
    <x:row r="8394">
      <x:c r="A8394" t="str">
        <x:v>31</x:v>
      </x:c>
      <x:c r="B8394" t="str">
        <x:v>C93</x:v>
      </x:c>
      <x:c r="C8394" t="n">
        <x:v>0</x:v>
      </x:c>
      <x:c r="D8394"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$39:$AG$44,A93,'13'!$AF$39:$AF$44)+SUMIF('14'!$AG$37:$AG$42,A93,'14'!$AF$37:$AF$42)+SUMIF('15'!$AG$36:$AG$41,A93,'15'!$AF$36:$AF$41)+SUMIF('16'!$AG$34:$AG$39,A93,'16'!$AF$34:$AF$39)+SUMIF('17'!$AG$37:$AG$42,A93,'17'!$AF$37:$AF$42)+SUMIF('18'!$AG$37:$AG$42,A93,'18'!$AF$37:$AF$42)+SUMIF('19'!$AG$38:$AG$43,A93,'19'!$AF$38:$AF$43)+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row>
    <x:row r="8395">
      <x:c r="A8395" t="str">
        <x:v>31</x:v>
      </x:c>
      <x:c r="B8395" t="str">
        <x:v>D93</x:v>
      </x:c>
      <x:c r="C8395"/>
      <x:c r="D8395"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$39:$AG$44,A93,'13'!$AC$39:$AC$44)+SUMIF('14'!$AG$37:$AG$42,A93,'14'!$AC$37:$AC$42)+SUMIF('15'!$AG$36:$AG$41,A93,'15'!$AC$36:$AC$41)+SUMIF('16'!$AG$34:$AG$39,A93,'16'!$AC$34:$AC$39)+SUMIF('17'!$AG$37:$AG$42,A93,'17'!$AC$37:$AC$42)+SUMIF('18'!$AG$37:$AG$42,A93,'18'!$AC$37:$AC$42)+SUMIF('19'!$AG$38:$AG$43,A93,'19'!$AC$38:$AC$43)+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row>
    <x:row r="8396">
      <x:c r="A8396" t="str">
        <x:v>31</x:v>
      </x:c>
      <x:c r="B8396" t="str">
        <x:v>E93</x:v>
      </x:c>
      <x:c r="C8396" t="n">
        <x:v>0</x:v>
      </x:c>
      <x:c r="D8396"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$39:$AG$44,A93,'13'!$AD$39:$AD$44,"Underperform")+COUNTIFS('14'!$AG$37:$AG$42,A93,'14'!$AD$37:$AD$42,"Underperform")+COUNTIFS('15'!$AG$36:$AG$41,A93,'15'!$AD$36:$AD$41,"Underperform")+COUNTIFS('16'!$AG$34:$AG$39,A93,'16'!$AD$34:$AD$39,"Underperform")+COUNTIFS('17'!$AG$37:$AG$42,A93,'17'!$AD$37:$AD$42,"Underperform")+COUNTIFS('18'!$AG$37:$AG$42,A93,'18'!$AD$37:$AD$42,"Underperform")+COUNTIFS('19'!$AG$38:$AG$43,A93,'19'!$AD$38:$AD$43,"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row>
    <x:row r="8397">
      <x:c r="A8397" t="str">
        <x:v>31</x:v>
      </x:c>
      <x:c r="B8397" t="str">
        <x:v>F93</x:v>
      </x:c>
      <x:c r="C8397"/>
      <x:c r="D8397" t="str">
        <x:v>=IF(D93="","",IF(D93&gt;=90,"Sangat Baik",IF(D93&gt;=80,"Baik",IF(D93&gt;=70,"Coaching","Underperform"))))</x:v>
      </x:c>
    </x:row>
    <x:row r="8398">
      <x:c r="A8398" t="str">
        <x:v>31</x:v>
      </x:c>
      <x:c r="B8398" t="str">
        <x:v>A94</x:v>
      </x:c>
      <x:c r="C8398" t="str">
        <x:v>SAKA</x:v>
      </x:c>
      <x:c r="D8398" t="str">
        <x:v>=IF($A$116="","",$A$116)</x:v>
      </x:c>
    </x:row>
    <x:row r="8399">
      <x:c r="A8399" t="str">
        <x:v>31</x:v>
      </x:c>
      <x:c r="B8399" t="str">
        <x:v>B94</x:v>
      </x:c>
      <x:c r="C8399" t="str">
        <x:v>Fotografer</x:v>
      </x:c>
      <x:c r="D8399" t="str">
        <x:v>=IF(A94="","",$B$116)</x:v>
      </x:c>
    </x:row>
    <x:row r="8400">
      <x:c r="A8400" t="str">
        <x:v>31</x:v>
      </x:c>
      <x:c r="B8400" t="str">
        <x:v>C94</x:v>
      </x:c>
      <x:c r="C8400" t="n">
        <x:v>16</x:v>
      </x:c>
      <x:c r="D8400"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$39:$AG$44,A94,'13'!$AF$39:$AF$44)+SUMIF('14'!$AG$37:$AG$42,A94,'14'!$AF$37:$AF$42)+SUMIF('15'!$AG$36:$AG$41,A94,'15'!$AF$36:$AF$41)+SUMIF('16'!$AG$34:$AG$39,A94,'16'!$AF$34:$AF$39)+SUMIF('17'!$AG$37:$AG$42,A94,'17'!$AF$37:$AF$42)+SUMIF('18'!$AG$37:$AG$42,A94,'18'!$AF$37:$AF$42)+SUMIF('19'!$AG$38:$AG$43,A94,'19'!$AF$38:$AF$43)+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row>
    <x:row r="8401">
      <x:c r="A8401" t="str">
        <x:v>31</x:v>
      </x:c>
      <x:c r="B8401" t="str">
        <x:v>D94</x:v>
      </x:c>
      <x:c r="C8401" t="n">
        <x:v>98.75</x:v>
      </x:c>
      <x:c r="D8401"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$39:$AG$44,A94,'13'!$AC$39:$AC$44)+SUMIF('14'!$AG$37:$AG$42,A94,'14'!$AC$37:$AC$42)+SUMIF('15'!$AG$36:$AG$41,A94,'15'!$AC$36:$AC$41)+SUMIF('16'!$AG$34:$AG$39,A94,'16'!$AC$34:$AC$39)+SUMIF('17'!$AG$37:$AG$42,A94,'17'!$AC$37:$AC$42)+SUMIF('18'!$AG$37:$AG$42,A94,'18'!$AC$37:$AC$42)+SUMIF('19'!$AG$38:$AG$43,A94,'19'!$AC$38:$AC$43)+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row>
    <x:row r="8402">
      <x:c r="A8402" t="str">
        <x:v>31</x:v>
      </x:c>
      <x:c r="B8402" t="str">
        <x:v>E94</x:v>
      </x:c>
      <x:c r="C8402" t="n">
        <x:v>0</x:v>
      </x:c>
      <x:c r="D8402"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$39:$AG$44,A94,'13'!$AD$39:$AD$44,"Underperform")+COUNTIFS('14'!$AG$37:$AG$42,A94,'14'!$AD$37:$AD$42,"Underperform")+COUNTIFS('15'!$AG$36:$AG$41,A94,'15'!$AD$36:$AD$41,"Underperform")+COUNTIFS('16'!$AG$34:$AG$39,A94,'16'!$AD$34:$AD$39,"Underperform")+COUNTIFS('17'!$AG$37:$AG$42,A94,'17'!$AD$37:$AD$42,"Underperform")+COUNTIFS('18'!$AG$37:$AG$42,A94,'18'!$AD$37:$AD$42,"Underperform")+COUNTIFS('19'!$AG$38:$AG$43,A94,'19'!$AD$38:$AD$43,"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row>
    <x:row r="8403">
      <x:c r="A8403" t="str">
        <x:v>31</x:v>
      </x:c>
      <x:c r="B8403" t="str">
        <x:v>F94</x:v>
      </x:c>
      <x:c r="C8403" t="str">
        <x:v>Sangat Baik</x:v>
      </x:c>
      <x:c r="D8403" t="str">
        <x:v>=IF(D94="","",IF(D94&gt;=90,"Sangat Baik",IF(D94&gt;=80,"Baik",IF(D94&gt;=70,"Coaching","Underperform"))))</x:v>
      </x:c>
    </x:row>
    <x:row r="8404">
      <x:c r="A8404" t="str">
        <x:v>31</x:v>
      </x:c>
      <x:c r="B8404" t="str">
        <x:v>A95</x:v>
      </x:c>
      <x:c r="C8404"/>
      <x:c r="D8404" t="str">
        <x:v>=IF($A$117="","",$A$117)</x:v>
      </x:c>
    </x:row>
    <x:row r="8405">
      <x:c r="A8405" t="str">
        <x:v>31</x:v>
      </x:c>
      <x:c r="B8405" t="str">
        <x:v>B95</x:v>
      </x:c>
      <x:c r="C8405"/>
      <x:c r="D8405" t="str">
        <x:v>=IF(A95="","",$B$117)</x:v>
      </x:c>
    </x:row>
    <x:row r="8406">
      <x:c r="A8406" t="str">
        <x:v>31</x:v>
      </x:c>
      <x:c r="B8406" t="str">
        <x:v>C95</x:v>
      </x:c>
      <x:c r="C8406"/>
      <x:c r="D8406"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$39:$K$44,A95,'13'!$AF$39:$AF$44)+SUMIF('14'!$K$37:$K$42,A95,'14'!$AF$37:$AF$42)+SUMIF('15'!$K$36:$K$41,A95,'15'!$AF$36:$AF$41)+SUMIF('16'!$K$34:$K$39,A95,'16'!$AF$34:$AF$39)+SUMIF('17'!$K$37:$K$42,A95,'17'!$AF$37:$AF$42)+SUMIF('18'!$K$37:$K$42,A95,'18'!$AF$37:$AF$42)+SUMIF('19'!$K$38:$K$43,A95,'19'!$AF$38:$AF$43)+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row>
    <x:row r="8407">
      <x:c r="A8407" t="str">
        <x:v>31</x:v>
      </x:c>
      <x:c r="B8407" t="str">
        <x:v>D95</x:v>
      </x:c>
      <x:c r="C8407"/>
      <x:c r="D8407"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$39:$K$44,A95,'13'!$AC$39:$AC$44)+SUMIF('14'!$K$37:$K$42,A95,'14'!$AC$37:$AC$42)+SUMIF('15'!$K$36:$K$41,A95,'15'!$AC$36:$AC$41)+SUMIF('16'!$K$34:$K$39,A95,'16'!$AC$34:$AC$39)+SUMIF('17'!$K$37:$K$42,A95,'17'!$AC$37:$AC$42)+SUMIF('18'!$K$37:$K$42,A95,'18'!$AC$37:$AC$42)+SUMIF('19'!$K$38:$K$43,A95,'19'!$AC$38:$AC$43)+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row>
    <x:row r="8408">
      <x:c r="A8408" t="str">
        <x:v>31</x:v>
      </x:c>
      <x:c r="B8408" t="str">
        <x:v>E95</x:v>
      </x:c>
      <x:c r="C8408"/>
      <x:c r="D840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$39:$K$44,A95,'13'!$AD$39:$AD$44,"Underperform")+COUNTIFS('14'!$K$37:$K$42,A95,'14'!$AD$37:$AD$42,"Underperform")+COUNTIFS('15'!$K$36:$K$41,A95,'15'!$AD$36:$AD$41,"Underperform")+COUNTIFS('16'!$K$34:$K$39,A95,'16'!$AD$34:$AD$39,"Underperform")+COUNTIFS('17'!$K$37:$K$42,A95,'17'!$AD$37:$AD$42,"Underperform")+COUNTIFS('18'!$K$37:$K$42,A95,'18'!$AD$37:$AD$42,"Underperform")+COUNTIFS('19'!$K$38:$K$43,A95,'19'!$AD$38:$AD$43,"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row>
    <x:row r="8409">
      <x:c r="A8409" t="str">
        <x:v>31</x:v>
      </x:c>
      <x:c r="B8409" t="str">
        <x:v>F95</x:v>
      </x:c>
      <x:c r="C8409"/>
      <x:c r="D8409" t="str">
        <x:v>=IF(D95="","",IF(D95&gt;=90,"Sangat Baik",IF(D95&gt;=80,"Baik",IF(D95&gt;=70,"Coaching","Underperform"))))</x:v>
      </x:c>
    </x:row>
    <x:row r="8410">
      <x:c r="A8410" t="str">
        <x:v>31</x:v>
      </x:c>
      <x:c r="B8410" t="str">
        <x:v>A96</x:v>
      </x:c>
      <x:c r="C8410"/>
      <x:c r="D8410" t="str">
        <x:v>=IF($A$118="","",$A$118)</x:v>
      </x:c>
    </x:row>
    <x:row r="8411">
      <x:c r="A8411" t="str">
        <x:v>31</x:v>
      </x:c>
      <x:c r="B8411" t="str">
        <x:v>B96</x:v>
      </x:c>
      <x:c r="C8411"/>
      <x:c r="D8411" t="str">
        <x:v>=IF(A96="","",$B$118)</x:v>
      </x:c>
    </x:row>
    <x:row r="8412">
      <x:c r="A8412" t="str">
        <x:v>31</x:v>
      </x:c>
      <x:c r="B8412" t="str">
        <x:v>C96</x:v>
      </x:c>
      <x:c r="C8412"/>
      <x:c r="D8412"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$39:$K$44,A96,'13'!$AF$39:$AF$44)+SUMIF('14'!$K$37:$K$42,A96,'14'!$AF$37:$AF$42)+SUMIF('15'!$K$36:$K$41,A96,'15'!$AF$36:$AF$41)+SUMIF('16'!$K$34:$K$39,A96,'16'!$AF$34:$AF$39)+SUMIF('17'!$K$37:$K$42,A96,'17'!$AF$37:$AF$42)+SUMIF('18'!$K$37:$K$42,A96,'18'!$AF$37:$AF$42)+SUMIF('19'!$K$38:$K$43,A96,'19'!$AF$38:$AF$43)+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row>
    <x:row r="8413">
      <x:c r="A8413" t="str">
        <x:v>31</x:v>
      </x:c>
      <x:c r="B8413" t="str">
        <x:v>D96</x:v>
      </x:c>
      <x:c r="C8413"/>
      <x:c r="D8413"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$39:$K$44,A96,'13'!$AC$39:$AC$44)+SUMIF('14'!$K$37:$K$42,A96,'14'!$AC$37:$AC$42)+SUMIF('15'!$K$36:$K$41,A96,'15'!$AC$36:$AC$41)+SUMIF('16'!$K$34:$K$39,A96,'16'!$AC$34:$AC$39)+SUMIF('17'!$K$37:$K$42,A96,'17'!$AC$37:$AC$42)+SUMIF('18'!$K$37:$K$42,A96,'18'!$AC$37:$AC$42)+SUMIF('19'!$K$38:$K$43,A96,'19'!$AC$38:$AC$43)+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row>
    <x:row r="8414">
      <x:c r="A8414" t="str">
        <x:v>31</x:v>
      </x:c>
      <x:c r="B8414" t="str">
        <x:v>E96</x:v>
      </x:c>
      <x:c r="C8414"/>
      <x:c r="D8414"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$39:$K$44,A96,'13'!$AD$39:$AD$44,"Underperform")+COUNTIFS('14'!$K$37:$K$42,A96,'14'!$AD$37:$AD$42,"Underperform")+COUNTIFS('15'!$K$36:$K$41,A96,'15'!$AD$36:$AD$41,"Underperform")+COUNTIFS('16'!$K$34:$K$39,A96,'16'!$AD$34:$AD$39,"Underperform")+COUNTIFS('17'!$K$37:$K$42,A96,'17'!$AD$37:$AD$42,"Underperform")+COUNTIFS('18'!$K$37:$K$42,A96,'18'!$AD$37:$AD$42,"Underperform")+COUNTIFS('19'!$K$38:$K$43,A96,'19'!$AD$38:$AD$43,"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row>
    <x:row r="8415">
      <x:c r="A8415" t="str">
        <x:v>31</x:v>
      </x:c>
      <x:c r="B8415" t="str">
        <x:v>F96</x:v>
      </x:c>
      <x:c r="C8415"/>
      <x:c r="D8415" t="str">
        <x:v>=IF(D96="","",IF(D96&gt;=90,"Sangat Baik",IF(D96&gt;=80,"Baik",IF(D96&gt;=70,"Coaching","Underperform"))))</x:v>
      </x:c>
    </x:row>
    <x:row r="8416">
      <x:c r="A8416" t="str">
        <x:v>31</x:v>
      </x:c>
      <x:c r="B8416" t="str">
        <x:v>A98</x:v>
      </x:c>
      <x:c r="C8416" t="str">
        <x:v>PENILAIAN MANAGER AKHIR BULAN</x:v>
      </x:c>
      <x:c r="D8416"/>
    </x:row>
    <x:row r="8417">
      <x:c r="A8417" t="str">
        <x:v>31</x:v>
      </x:c>
      <x:c r="B8417" t="str">
        <x:v>A105</x:v>
      </x:c>
      <x:c r="C8417" t="str">
        <x:v>STAFF MASTER</x:v>
      </x:c>
      <x:c r="D8417"/>
    </x:row>
    <x:row r="8418">
      <x:c r="A8418" t="str">
        <x:v>31</x:v>
      </x:c>
      <x:c r="B8418" t="str">
        <x:v>B105</x:v>
      </x:c>
      <x:c r="C8418" t="str">
        <x:v>POSISI</x:v>
      </x:c>
      <x:c r="D8418"/>
    </x:row>
    <x:row r="8419">
      <x:c r="A8419" t="str">
        <x:v>31</x:v>
      </x:c>
      <x:c r="B8419" t="str">
        <x:v>D105</x:v>
      </x:c>
      <x:c r="C8419" t="str">
        <x:v>CHAT &amp; FOLLOW-UP BULANAN</x:v>
      </x:c>
      <x:c r="D8419"/>
    </x:row>
    <x:row r="8420">
      <x:c r="A8420" t="str">
        <x:v>31</x:v>
      </x:c>
      <x:c r="B8420" t="str">
        <x:v>A106</x:v>
      </x:c>
      <x:c r="C8420" t="str">
        <x:v>INDAH</x:v>
      </x:c>
      <x:c r="D8420"/>
    </x:row>
    <x:row r="8421">
      <x:c r="A8421" t="str">
        <x:v>31</x:v>
      </x:c>
      <x:c r="B8421" t="str">
        <x:v>B106</x:v>
      </x:c>
      <x:c r="C8421" t="str">
        <x:v>Admin/CS</x:v>
      </x:c>
      <x:c r="D8421"/>
    </x:row>
    <x:row r="8422">
      <x:c r="A8422" t="str">
        <x:v>31</x:v>
      </x:c>
      <x:c r="B8422" t="str">
        <x:v>D106</x:v>
      </x:c>
      <x:c r="C8422" t="str">
        <x:v>Saving Contact</x:v>
      </x:c>
      <x:c r="D8422"/>
    </x:row>
    <x:row r="8423">
      <x:c r="A8423" t="str">
        <x:v>31</x:v>
      </x:c>
      <x:c r="B8423" t="str">
        <x:v>E106</x:v>
      </x:c>
      <x:c r="C8423" t="n">
        <x:v>190</x:v>
      </x:c>
      <x:c r="D8423" t="str">
        <x:v>=SUM('1'!$L$74:$L$75)+SUM('2'!$L$74:$L$75)+SUM('3'!$L$52:$L$53)+SUM('4'!$L$50:$L$51)+SUM('5'!$L$45:$L$46)+SUM('6'!$L$47:$L$48)+SUM('7'!$L$40:$L$41)+SUM('8'!$L$86:$L$87)+SUM('9'!$L$82:$L$83)+SUM('10'!$L$40:$L$41)+SUM('11'!$L$44:$L$45)+SUM('12'!$L$45:$L$46)+SUM('13'!$L$49:$L$50)+SUM('14'!$L$47:$L$48)+SUM('15'!$L$46:$L$47)+SUM('16'!$L$44:$L$45)+SUM('17'!$L$47:$L$48)+SUM('18'!$L$47:$L$48)+SUM('19'!$L$48:$L$49)+SUM('20'!$L$45:$L$46)+SUM('21'!$L$40:$L$41)+SUM('22'!$L$46:$L$47)+SUM('23'!$L$56:$L$57)+SUM('24'!$L$49:$L$50)+SUM('25'!$L$43:$L$44)+SUM('26'!$L$47:$L$48)+SUM('27'!$L$52:$L$53)+SUM('28'!$L$47:$L$48)+SUM('29'!$L$51:$L$52)+SUM('30'!$L$43:$L$44)+SUM('31'!$L$66:$L$67)</x:v>
      </x:c>
    </x:row>
    <x:row r="8424">
      <x:c r="A8424" t="str">
        <x:v>31</x:v>
      </x:c>
      <x:c r="B8424" t="str">
        <x:v>A107</x:v>
      </x:c>
      <x:c r="C8424" t="str">
        <x:v>ADDEL</x:v>
      </x:c>
      <x:c r="D8424"/>
    </x:row>
    <x:row r="8425">
      <x:c r="A8425" t="str">
        <x:v>31</x:v>
      </x:c>
      <x:c r="B8425" t="str">
        <x:v>B107</x:v>
      </x:c>
      <x:c r="C8425" t="str">
        <x:v>Admin/CS</x:v>
      </x:c>
      <x:c r="D8425"/>
    </x:row>
    <x:row r="8426">
      <x:c r="A8426" t="str">
        <x:v>31</x:v>
      </x:c>
      <x:c r="B8426" t="str">
        <x:v>D107</x:v>
      </x:c>
      <x:c r="C8426" t="str">
        <x:v>Reminder</x:v>
      </x:c>
      <x:c r="D8426"/>
    </x:row>
    <x:row r="8427">
      <x:c r="A8427" t="str">
        <x:v>31</x:v>
      </x:c>
      <x:c r="B8427" t="str">
        <x:v>E107</x:v>
      </x:c>
      <x:c r="C8427" t="n">
        <x:v>0</x:v>
      </x:c>
      <x:c r="D8427" t="str">
        <x:v>=SUM('1'!$M$74:$M$75)+SUM('2'!$M$74:$M$75)+SUM('3'!$M$52:$M$53)+SUM('4'!$M$50:$M$51)+SUM('5'!$M$45:$M$46)+SUM('6'!$M$47:$M$48)+SUM('7'!$M$40:$M$41)+SUM('8'!$M$86:$M$87)+SUM('9'!$M$82:$M$83)+SUM('10'!$M$40:$M$41)+SUM('11'!$M$44:$M$45)+SUM('12'!$M$45:$M$46)+SUM('13'!$M$49:$M$50)+SUM('14'!$M$47:$M$48)+SUM('15'!$M$46:$M$47)+SUM('16'!$M$44:$M$45)+SUM('17'!$M$47:$M$48)+SUM('18'!$M$47:$M$48)+SUM('19'!$M$48:$M$49)+SUM('20'!$M$45:$M$46)+SUM('21'!$M$40:$M$41)+SUM('22'!$M$46:$M$47)+SUM('23'!$M$56:$M$57)+SUM('24'!$M$49:$M$50)+SUM('25'!$M$43:$M$44)+SUM('26'!$M$47:$M$48)+SUM('27'!$M$52:$M$53)+SUM('28'!$M$47:$M$48)+SUM('29'!$M$51:$M$52)+SUM('30'!$M$43:$M$44)+SUM('31'!$M$66:$M$67)</x:v>
      </x:c>
    </x:row>
    <x:row r="8428">
      <x:c r="A8428" t="str">
        <x:v>31</x:v>
      </x:c>
      <x:c r="B8428" t="str">
        <x:v>A108</x:v>
      </x:c>
      <x:c r="C8428" t="str">
        <x:v>AMEL</x:v>
      </x:c>
      <x:c r="D8428"/>
    </x:row>
    <x:row r="8429">
      <x:c r="A8429" t="str">
        <x:v>31</x:v>
      </x:c>
      <x:c r="B8429" t="str">
        <x:v>B108</x:v>
      </x:c>
      <x:c r="C8429" t="str">
        <x:v>Admin/CS</x:v>
      </x:c>
      <x:c r="D8429"/>
    </x:row>
    <x:row r="8430">
      <x:c r="A8430" t="str">
        <x:v>31</x:v>
      </x:c>
      <x:c r="B8430" t="str">
        <x:v>D108</x:v>
      </x:c>
      <x:c r="C8430" t="str">
        <x:v>Leads</x:v>
      </x:c>
      <x:c r="D8430"/>
    </x:row>
    <x:row r="8431">
      <x:c r="A8431" t="str">
        <x:v>31</x:v>
      </x:c>
      <x:c r="B8431" t="str">
        <x:v>E108</x:v>
      </x:c>
      <x:c r="C8431" t="n">
        <x:v>807</x:v>
      </x:c>
      <x:c r="D8431" t="str">
        <x:v>=SUM('1'!$M$78)+SUM('2'!$M$78)+SUM('3'!$M$56)+SUM('4'!$M$54)+SUM('5'!$M$49)+SUM('6'!$M$51)+SUM('7'!$M$44)+SUM('8'!$M$90)+SUM('9'!$M$86)+SUM('10'!$M$44)+SUM('11'!$M$48)+SUM('12'!$M$49)+SUM('13'!$M$53)+SUM('14'!$M$51)+SUM('15'!$M$50)+SUM('16'!$M$48)+SUM('17'!$M$51)+SUM('18'!$M$51)+SUM('19'!$M$52)+SUM('20'!$M$49)+SUM('21'!$M$44)+SUM('22'!$M$50)+SUM('23'!$M$60)+SUM('24'!$M$53)+SUM('25'!$M$47)+SUM('26'!$M$51)+SUM('27'!$M$56)+SUM('28'!$M$51)+SUM('29'!$M$55)+SUM('30'!$M$47)+SUM('31'!$M$70)</x:v>
      </x:c>
    </x:row>
    <x:row r="8432">
      <x:c r="A8432" t="str">
        <x:v>31</x:v>
      </x:c>
      <x:c r="B8432" t="str">
        <x:v>A109</x:v>
      </x:c>
      <x:c r="C8432" t="str">
        <x:v>PENTIL</x:v>
      </x:c>
      <x:c r="D8432"/>
    </x:row>
    <x:row r="8433">
      <x:c r="A8433" t="str">
        <x:v>31</x:v>
      </x:c>
      <x:c r="B8433" t="str">
        <x:v>B109</x:v>
      </x:c>
      <x:c r="C8433" t="str">
        <x:v>Admin/CS</x:v>
      </x:c>
      <x:c r="D8433"/>
    </x:row>
    <x:row r="8434">
      <x:c r="A8434" t="str">
        <x:v>31</x:v>
      </x:c>
      <x:c r="B8434" t="str">
        <x:v>D109</x:v>
      </x:c>
      <x:c r="C8434" t="str">
        <x:v>Total DP</x:v>
      </x:c>
      <x:c r="D8434"/>
    </x:row>
    <x:row r="8435">
      <x:c r="A8435" t="str">
        <x:v>31</x:v>
      </x:c>
      <x:c r="B8435" t="str">
        <x:v>E109</x:v>
      </x:c>
      <x:c r="C8435" t="n">
        <x:v>229</x:v>
      </x:c>
      <x:c r="D8435" t="str">
        <x:v>=SUM('1'!$M$79)+SUM('2'!$M$79)+SUM('3'!$M$57)+SUM('4'!$M$55)+SUM('5'!$M$50)+SUM('6'!$M$52)+SUM('7'!$M$45)+SUM('8'!$M$91)+SUM('9'!$M$87)+SUM('10'!$M$45)+SUM('11'!$M$49)+SUM('12'!$M$50)+SUM('13'!$M$54)+SUM('14'!$M$52)+SUM('15'!$M$51)+SUM('16'!$M$49)+SUM('17'!$M$52)+SUM('18'!$M$52)+SUM('19'!$M$53)+SUM('20'!$M$50)+SUM('21'!$M$45)+SUM('22'!$M$51)+SUM('23'!$M$61)+SUM('24'!$M$54)+SUM('25'!$M$48)+SUM('26'!$M$52)+SUM('27'!$M$57)+SUM('28'!$M$52)+SUM('29'!$M$56)+SUM('30'!$M$48)+SUM('31'!$M$71)</x:v>
      </x:c>
    </x:row>
    <x:row r="8436">
      <x:c r="A8436" t="str">
        <x:v>31</x:v>
      </x:c>
      <x:c r="B8436" t="str">
        <x:v>A110</x:v>
      </x:c>
      <x:c r="C8436" t="str">
        <x:v>JIJANG</x:v>
      </x:c>
      <x:c r="D8436"/>
    </x:row>
    <x:row r="8437">
      <x:c r="A8437" t="str">
        <x:v>31</x:v>
      </x:c>
      <x:c r="B8437" t="str">
        <x:v>B110</x:v>
      </x:c>
      <x:c r="C8437" t="str">
        <x:v>Admin/CS</x:v>
      </x:c>
      <x:c r="D8437"/>
    </x:row>
    <x:row r="8438">
      <x:c r="A8438" t="str">
        <x:v>31</x:v>
      </x:c>
      <x:c r="B8438" t="str">
        <x:v>D110</x:v>
      </x:c>
      <x:c r="C8438" t="str">
        <x:v>Sesi Foto</x:v>
      </x:c>
      <x:c r="D8438"/>
    </x:row>
    <x:row r="8439">
      <x:c r="A8439" t="str">
        <x:v>31</x:v>
      </x:c>
      <x:c r="B8439" t="str">
        <x:v>E110</x:v>
      </x:c>
      <x:c r="C8439" t="n">
        <x:v>233</x:v>
      </x:c>
      <x:c r="D8439" t="str">
        <x:v>=SUM('1'!$M$80)+SUM('2'!$M$80)+SUM('3'!$M$58)+SUM('4'!$M$56)+SUM('5'!$M$51)+SUM('6'!$M$53)+SUM('7'!$M$46)+SUM('8'!$M$92)+SUM('9'!$M$88)+SUM('10'!$M$46)+SUM('11'!$M$50)+SUM('12'!$M$51)+SUM('13'!$M$55)+SUM('14'!$M$53)+SUM('15'!$M$52)+SUM('16'!$M$50)+SUM('17'!$M$53)+SUM('18'!$M$53)+SUM('19'!$M$54)+SUM('20'!$M$51)+SUM('21'!$M$46)+SUM('22'!$M$52)+SUM('23'!$M$62)+SUM('24'!$M$55)+SUM('25'!$M$49)+SUM('26'!$M$53)+SUM('27'!$M$58)+SUM('28'!$M$53)+SUM('29'!$M$57)+SUM('30'!$M$49)+SUM('31'!$M$72)</x:v>
      </x:c>
    </x:row>
    <x:row r="8440">
      <x:c r="A8440" t="str">
        <x:v>31</x:v>
      </x:c>
      <x:c r="B8440" t="str">
        <x:v>A111</x:v>
      </x:c>
      <x:c r="C8440" t="str">
        <x:v>HANIF</x:v>
      </x:c>
      <x:c r="D8440"/>
    </x:row>
    <x:row r="8441">
      <x:c r="A8441" t="str">
        <x:v>31</x:v>
      </x:c>
      <x:c r="B8441" t="str">
        <x:v>B111</x:v>
      </x:c>
      <x:c r="C8441" t="str">
        <x:v>Fotografer</x:v>
      </x:c>
      <x:c r="D8441"/>
    </x:row>
    <x:row r="8442">
      <x:c r="A8442" t="str">
        <x:v>31</x:v>
      </x:c>
      <x:c r="B8442" t="str">
        <x:v>D111</x:v>
      </x:c>
      <x:c r="C8442" t="str">
        <x:v>Jumlah Transaksi Harian</x:v>
      </x:c>
      <x:c r="D8442"/>
    </x:row>
    <x:row r="8443">
      <x:c r="A8443" t="str">
        <x:v>31</x:v>
      </x:c>
      <x:c r="B8443" t="str">
        <x:v>E111</x:v>
      </x:c>
      <x:c r="C8443" t="n">
        <x:v>462</x:v>
      </x:c>
      <x:c r="D8443" t="str">
        <x:v>=SUM('1'!$M$81)+SUM('2'!$M$81)+SUM('3'!$M$59)+SUM('4'!$M$57)+SUM('5'!$M$52)+SUM('6'!$M$54)+SUM('7'!$M$47)+SUM('8'!$M$93)+SUM('9'!$M$89)+SUM('10'!$M$47)+SUM('11'!$M$51)+SUM('12'!$M$52)+SUM('13'!$M$56)+SUM('14'!$M$54)+SUM('15'!$M$53)+SUM('16'!$M$51)+SUM('17'!$M$54)+SUM('18'!$M$54)+SUM('19'!$M$55)+SUM('20'!$M$52)+SUM('21'!$M$47)+SUM('22'!$M$53)+SUM('23'!$M$63)+SUM('24'!$M$56)+SUM('25'!$M$50)+SUM('26'!$M$54)+SUM('27'!$M$59)+SUM('28'!$M$54)+SUM('29'!$M$58)+SUM('30'!$M$50)+SUM('31'!$M$73)</x:v>
      </x:c>
    </x:row>
    <x:row r="8444">
      <x:c r="A8444" t="str">
        <x:v>31</x:v>
      </x:c>
      <x:c r="B8444" t="str">
        <x:v>A112</x:v>
      </x:c>
      <x:c r="C8444" t="str">
        <x:v>FAHME</x:v>
      </x:c>
      <x:c r="D8444"/>
    </x:row>
    <x:row r="8445">
      <x:c r="A8445" t="str">
        <x:v>31</x:v>
      </x:c>
      <x:c r="B8445" t="str">
        <x:v>B112</x:v>
      </x:c>
      <x:c r="C8445" t="str">
        <x:v>Fotografer</x:v>
      </x:c>
      <x:c r="D8445"/>
    </x:row>
    <x:row r="8446">
      <x:c r="A8446" t="str">
        <x:v>31</x:v>
      </x:c>
      <x:c r="B8446" t="str">
        <x:v>D112</x:v>
      </x:c>
      <x:c r="C8446" t="str">
        <x:v>Conversion Rate</x:v>
      </x:c>
      <x:c r="D8446"/>
    </x:row>
    <x:row r="8447">
      <x:c r="A8447" t="str">
        <x:v>31</x:v>
      </x:c>
      <x:c r="B8447" t="str">
        <x:v>E112</x:v>
      </x:c>
      <x:c r="C8447" t="n">
        <x:v>0.2837670384</x:v>
      </x:c>
      <x:c r="D8447" t="str">
        <x:v>=IFERROR(E109/E108,0)</x:v>
      </x:c>
    </x:row>
    <x:row r="8448">
      <x:c r="A8448" t="str">
        <x:v>31</x:v>
      </x:c>
      <x:c r="B8448" t="str">
        <x:v>A113</x:v>
      </x:c>
      <x:c r="C8448" t="str">
        <x:v>ADIF</x:v>
      </x:c>
      <x:c r="D8448"/>
    </x:row>
    <x:row r="8449">
      <x:c r="A8449" t="str">
        <x:v>31</x:v>
      </x:c>
      <x:c r="B8449" t="str">
        <x:v>B113</x:v>
      </x:c>
      <x:c r="C8449" t="str">
        <x:v>Fotografer</x:v>
      </x:c>
      <x:c r="D8449"/>
    </x:row>
    <x:row r="8450">
      <x:c r="A8450" t="str">
        <x:v>31</x:v>
      </x:c>
      <x:c r="B8450" t="str">
        <x:v>A114</x:v>
      </x:c>
      <x:c r="C8450" t="str">
        <x:v>ABROR</x:v>
      </x:c>
      <x:c r="D8450"/>
    </x:row>
    <x:row r="8451">
      <x:c r="A8451" t="str">
        <x:v>31</x:v>
      </x:c>
      <x:c r="B8451" t="str">
        <x:v>B114</x:v>
      </x:c>
      <x:c r="C8451" t="str">
        <x:v>Fotografer</x:v>
      </x:c>
      <x:c r="D8451"/>
    </x:row>
    <x:row r="8452">
      <x:c r="A8452" t="str">
        <x:v>31</x:v>
      </x:c>
      <x:c r="B8452" t="str">
        <x:v>A115</x:v>
      </x:c>
      <x:c r="C8452" t="str">
        <x:v>FADEL</x:v>
      </x:c>
      <x:c r="D8452"/>
    </x:row>
    <x:row r="8453">
      <x:c r="A8453" t="str">
        <x:v>31</x:v>
      </x:c>
      <x:c r="B8453" t="str">
        <x:v>B115</x:v>
      </x:c>
      <x:c r="C8453" t="str">
        <x:v>Fotografer</x:v>
      </x:c>
      <x:c r="D8453"/>
    </x:row>
    <x:row r="8454">
      <x:c r="A8454" t="str">
        <x:v>31</x:v>
      </x:c>
      <x:c r="B8454" t="str">
        <x:v>A116</x:v>
      </x:c>
      <x:c r="C8454" t="str">
        <x:v>SAKA</x:v>
      </x:c>
      <x:c r="D8454"/>
    </x:row>
    <x:row r="8455">
      <x:c r="A8455" t="str">
        <x:v>31</x:v>
      </x:c>
      <x:c r="B8455" t="str">
        <x:v>B116</x:v>
      </x:c>
      <x:c r="C8455" t="str">
        <x:v>Fotografer</x:v>
      </x:c>
      <x:c r="D8455"/>
    </x:row>
    <x:row r="8456">
      <x:c r="A8456" t="str">
        <x:v>Draft</x:v>
      </x:c>
      <x:c r="B8456" t="str">
        <x:v>B2</x:v>
      </x:c>
      <x:c r="C8456" t="str">
        <x:v>No</x:v>
      </x:c>
      <x:c r="D8456"/>
    </x:row>
    <x:row r="8457">
      <x:c r="A8457" t="str">
        <x:v>Draft</x:v>
      </x:c>
      <x:c r="B8457" t="str">
        <x:v>C2</x:v>
      </x:c>
      <x:c r="C8457" t="str">
        <x:v>Nama</x:v>
      </x:c>
      <x:c r="D8457"/>
    </x:row>
    <x:row r="8458">
      <x:c r="A8458" t="str">
        <x:v>Draft</x:v>
      </x:c>
      <x:c r="B8458" t="str">
        <x:v>D2</x:v>
      </x:c>
      <x:c r="C8458" t="str">
        <x:v>Paket</x:v>
      </x:c>
      <x:c r="D8458"/>
    </x:row>
    <x:row r="8459">
      <x:c r="A8459" t="str">
        <x:v>Draft</x:v>
      </x:c>
      <x:c r="B8459" t="str">
        <x:v>E2</x:v>
      </x:c>
      <x:c r="C8459" t="str">
        <x:v>Q</x:v>
      </x:c>
      <x:c r="D8459"/>
    </x:row>
    <x:row r="8460">
      <x:c r="A8460" t="str">
        <x:v>Draft</x:v>
      </x:c>
      <x:c r="B8460" t="str">
        <x:v>F2</x:v>
      </x:c>
      <x:c r="C8460" t="str">
        <x:v>Tanggal Foto</x:v>
      </x:c>
      <x:c r="D8460"/>
    </x:row>
    <x:row r="8461">
      <x:c r="A8461" t="str">
        <x:v>Draft</x:v>
      </x:c>
      <x:c r="B8461" t="str">
        <x:v>G2</x:v>
      </x:c>
      <x:c r="C8461" t="str">
        <x:v>Pemasukan</x:v>
      </x:c>
      <x:c r="D8461"/>
    </x:row>
    <x:row r="8462">
      <x:c r="A8462" t="str">
        <x:v>Draft</x:v>
      </x:c>
      <x:c r="B8462" t="str">
        <x:v>I2</x:v>
      </x:c>
      <x:c r="C8462" t="str">
        <x:v>Keterangan</x:v>
      </x:c>
      <x:c r="D8462"/>
    </x:row>
    <x:row r="8463">
      <x:c r="A8463" t="str">
        <x:v>Draft</x:v>
      </x:c>
      <x:c r="B8463" t="str">
        <x:v>L2</x:v>
      </x:c>
      <x:c r="C8463" t="str">
        <x:v>Admin</x:v>
      </x:c>
      <x:c r="D8463"/>
    </x:row>
    <x:row r="8464">
      <x:c r="A8464" t="str">
        <x:v>Draft</x:v>
      </x:c>
      <x:c r="B8464" t="str">
        <x:v>M2</x:v>
      </x:c>
      <x:c r="C8464" t="str">
        <x:v>Fotogarfer</x:v>
      </x:c>
      <x:c r="D8464"/>
    </x:row>
    <x:row r="8465">
      <x:c r="A8465" t="str">
        <x:v>Draft</x:v>
      </x:c>
      <x:c r="B8465" t="str">
        <x:v>N2</x:v>
      </x:c>
      <x:c r="C8465" t="str">
        <x:v>Post Prod</x:v>
      </x:c>
      <x:c r="D8465"/>
    </x:row>
    <x:row r="8466">
      <x:c r="A8466" t="str">
        <x:v>Draft</x:v>
      </x:c>
      <x:c r="B8466" t="str">
        <x:v>G3</x:v>
      </x:c>
      <x:c r="C8466" t="str">
        <x:v>Cash</x:v>
      </x:c>
      <x:c r="D8466"/>
    </x:row>
    <x:row r="8467">
      <x:c r="A8467" t="str">
        <x:v>Draft</x:v>
      </x:c>
      <x:c r="B8467" t="str">
        <x:v>H3</x:v>
      </x:c>
      <x:c r="C8467" t="str">
        <x:v>Transfer</x:v>
      </x:c>
      <x:c r="D8467"/>
    </x:row>
    <x:row r="8468">
      <x:c r="A8468" t="str">
        <x:v>Draft</x:v>
      </x:c>
      <x:c r="B8468" t="str">
        <x:v>I3</x:v>
      </x:c>
      <x:c r="C8468" t="str">
        <x:v>Pembayaran</x:v>
      </x:c>
      <x:c r="D8468"/>
    </x:row>
    <x:row r="8469">
      <x:c r="A8469" t="str">
        <x:v>Draft</x:v>
      </x:c>
      <x:c r="B8469" t="str">
        <x:v>J3</x:v>
      </x:c>
      <x:c r="C8469" t="str">
        <x:v>All File</x:v>
      </x:c>
      <x:c r="D8469"/>
    </x:row>
    <x:row r="8470">
      <x:c r="A8470" t="str">
        <x:v>Draft</x:v>
      </x:c>
      <x:c r="B8470" t="str">
        <x:v>K3</x:v>
      </x:c>
      <x:c r="C8470" t="str">
        <x:v>File Edit </x:v>
      </x:c>
      <x:c r="D8470"/>
    </x:row>
    <x:row r="8471">
      <x:c r="A8471" t="str">
        <x:v>Draft</x:v>
      </x:c>
      <x:c r="B8471" t="str">
        <x:v>N3</x:v>
      </x:c>
      <x:c r="C8471" t="str">
        <x:v>Editan/FG</x:v>
      </x:c>
      <x:c r="D8471"/>
    </x:row>
    <x:row r="8472">
      <x:c r="A8472" t="str">
        <x:v>Draft</x:v>
      </x:c>
      <x:c r="B8472" t="str">
        <x:v>O3</x:v>
      </x:c>
      <x:c r="C8472" t="str">
        <x:v>Cetakan/Fame</x:v>
      </x:c>
      <x:c r="D8472"/>
    </x:row>
    <x:row r="8473">
      <x:c r="A8473" t="str">
        <x:v>Draft</x:v>
      </x:c>
      <x:c r="B8473" t="str">
        <x:v>P3</x:v>
      </x:c>
      <x:c r="C8473" t="str">
        <x:v>Diambil/Date</x:v>
      </x:c>
      <x:c r="D8473"/>
    </x:row>
    <x:row r="8474">
      <x:c r="A8474" t="str">
        <x:v>Draft</x:v>
      </x:c>
      <x:c r="B8474" t="str">
        <x:v>B4</x:v>
      </x:c>
      <x:c r="C8474" t="n">
        <x:v>1</x:v>
      </x:c>
      <x:c r="D8474"/>
    </x:row>
    <x:row r="8475">
      <x:c r="A8475" t="str">
        <x:v>Draft</x:v>
      </x:c>
      <x:c r="B8475" t="str">
        <x:v>B5</x:v>
      </x:c>
      <x:c r="C8475" t="n">
        <x:v>2</x:v>
      </x:c>
      <x:c r="D8475"/>
    </x:row>
    <x:row r="8476">
      <x:c r="A8476" t="str">
        <x:v>Draft</x:v>
      </x:c>
      <x:c r="B8476" t="str">
        <x:v>B6</x:v>
      </x:c>
      <x:c r="C8476" t="n">
        <x:v>3</x:v>
      </x:c>
      <x:c r="D8476"/>
    </x:row>
    <x:row r="8477">
      <x:c r="A8477" t="str">
        <x:v>Draft</x:v>
      </x:c>
      <x:c r="B8477" t="str">
        <x:v>B7</x:v>
      </x:c>
      <x:c r="C8477" t="n">
        <x:v>4</x:v>
      </x:c>
      <x:c r="D8477"/>
    </x:row>
    <x:row r="8478">
      <x:c r="A8478" t="str">
        <x:v>Draft</x:v>
      </x:c>
      <x:c r="B8478" t="str">
        <x:v>B8</x:v>
      </x:c>
      <x:c r="C8478" t="n">
        <x:v>5</x:v>
      </x:c>
      <x:c r="D8478"/>
    </x:row>
    <x:row r="8479">
      <x:c r="A8479" t="str">
        <x:v>Draft</x:v>
      </x:c>
      <x:c r="B8479" t="str">
        <x:v>B9</x:v>
      </x:c>
      <x:c r="C8479" t="n">
        <x:v>6</x:v>
      </x:c>
      <x:c r="D8479"/>
    </x:row>
    <x:row r="8480">
      <x:c r="A8480" t="str">
        <x:v>Draft</x:v>
      </x:c>
      <x:c r="B8480" t="str">
        <x:v>B10</x:v>
      </x:c>
      <x:c r="C8480" t="n">
        <x:v>7</x:v>
      </x:c>
      <x:c r="D8480"/>
    </x:row>
    <x:row r="8481">
      <x:c r="A8481" t="str">
        <x:v>Draft</x:v>
      </x:c>
      <x:c r="B8481" t="str">
        <x:v>B11</x:v>
      </x:c>
      <x:c r="C8481" t="n">
        <x:v>8</x:v>
      </x:c>
      <x:c r="D8481"/>
    </x:row>
    <x:row r="8482">
      <x:c r="A8482" t="str">
        <x:v>Draft</x:v>
      </x:c>
      <x:c r="B8482" t="str">
        <x:v>B12</x:v>
      </x:c>
      <x:c r="C8482" t="n">
        <x:v>9</x:v>
      </x:c>
      <x:c r="D8482"/>
    </x:row>
    <x:row r="8483">
      <x:c r="A8483" t="str">
        <x:v>Draft</x:v>
      </x:c>
      <x:c r="B8483" t="str">
        <x:v>B13</x:v>
      </x:c>
      <x:c r="C8483" t="n">
        <x:v>10</x:v>
      </x:c>
      <x:c r="D8483"/>
    </x:row>
    <x:row r="8484">
      <x:c r="A8484" t="str">
        <x:v>Draft</x:v>
      </x:c>
      <x:c r="B8484" t="str">
        <x:v>G35</x:v>
      </x:c>
      <x:c r="C8484" t="n">
        <x:v>0</x:v>
      </x:c>
      <x:c r="D8484" t="str">
        <x:v>=SUM(G4:G34)</x:v>
      </x:c>
    </x:row>
    <x:row r="8485">
      <x:c r="A8485" t="str">
        <x:v>Draft</x:v>
      </x:c>
      <x:c r="B8485" t="str">
        <x:v>H35</x:v>
      </x:c>
      <x:c r="C8485" t="n">
        <x:v>0</x:v>
      </x:c>
      <x:c r="D8485" t="str">
        <x:v>=SUM(H4:H34)</x:v>
      </x:c>
    </x:row>
    <x:row r="8486">
      <x:c r="A8486" t="str">
        <x:v>Draft</x:v>
      </x:c>
      <x:c r="B8486" t="str">
        <x:v>B38</x:v>
      </x:c>
      <x:c r="C8486" t="str">
        <x:v>No</x:v>
      </x:c>
      <x:c r="D8486"/>
    </x:row>
    <x:row r="8487">
      <x:c r="A8487" t="str">
        <x:v>Draft</x:v>
      </x:c>
      <x:c r="B8487" t="str">
        <x:v>C38</x:v>
      </x:c>
      <x:c r="C8487" t="str">
        <x:v>Keterangan</x:v>
      </x:c>
      <x:c r="D8487"/>
    </x:row>
    <x:row r="8488">
      <x:c r="A8488" t="str">
        <x:v>Draft</x:v>
      </x:c>
      <x:c r="B8488" t="str">
        <x:v>D38</x:v>
      </x:c>
      <x:c r="C8488" t="str">
        <x:v>Nominal</x:v>
      </x:c>
      <x:c r="D8488"/>
    </x:row>
    <x:row r="8489">
      <x:c r="A8489" t="str">
        <x:v>Draft</x:v>
      </x:c>
      <x:c r="B8489" t="str">
        <x:v>N38</x:v>
      </x:c>
      <x:c r="C8489" t="str">
        <x:v>Shift</x:v>
      </x:c>
      <x:c r="D8489"/>
    </x:row>
    <x:row r="8490">
      <x:c r="A8490" t="str">
        <x:v>Draft</x:v>
      </x:c>
      <x:c r="B8490" t="str">
        <x:v>O38</x:v>
      </x:c>
      <x:c r="C8490" t="str">
        <x:v>Nama</x:v>
      </x:c>
      <x:c r="D8490"/>
    </x:row>
    <x:row r="8491">
      <x:c r="A8491" t="str">
        <x:v>Draft</x:v>
      </x:c>
      <x:c r="B8491" t="str">
        <x:v>B39</x:v>
      </x:c>
      <x:c r="C8491" t="n">
        <x:v>1</x:v>
      </x:c>
      <x:c r="D8491"/>
    </x:row>
    <x:row r="8492">
      <x:c r="A8492" t="str">
        <x:v>Draft</x:v>
      </x:c>
      <x:c r="B8492" t="str">
        <x:v>C39</x:v>
      </x:c>
      <x:c r="C8492" t="str">
        <x:v>Pendapatan Tunai</x:v>
      </x:c>
      <x:c r="D8492"/>
    </x:row>
    <x:row r="8493">
      <x:c r="A8493" t="str">
        <x:v>Draft</x:v>
      </x:c>
      <x:c r="B8493" t="str">
        <x:v>D39</x:v>
      </x:c>
      <x:c r="C8493" t="n">
        <x:v>0</x:v>
      </x:c>
      <x:c r="D8493" t="str">
        <x:v>=SUM(G35)</x:v>
      </x:c>
    </x:row>
    <x:row r="8494">
      <x:c r="A8494" t="str">
        <x:v>Draft</x:v>
      </x:c>
      <x:c r="B8494" t="str">
        <x:v>N39</x:v>
      </x:c>
      <x:c r="C8494" t="str">
        <x:v>Admin 1</x:v>
      </x:c>
      <x:c r="D8494"/>
    </x:row>
    <x:row r="8495">
      <x:c r="A8495" t="str">
        <x:v>Draft</x:v>
      </x:c>
      <x:c r="B8495" t="str">
        <x:v>B40</x:v>
      </x:c>
      <x:c r="C8495" t="n">
        <x:v>2</x:v>
      </x:c>
      <x:c r="D8495"/>
    </x:row>
    <x:row r="8496">
      <x:c r="A8496" t="str">
        <x:v>Draft</x:v>
      </x:c>
      <x:c r="B8496" t="str">
        <x:v>N40</x:v>
      </x:c>
      <x:c r="C8496" t="str">
        <x:v>Admin 2</x:v>
      </x:c>
      <x:c r="D8496"/>
    </x:row>
    <x:row r="8497">
      <x:c r="A8497" t="str">
        <x:v>Draft</x:v>
      </x:c>
      <x:c r="B8497" t="str">
        <x:v>B41</x:v>
      </x:c>
      <x:c r="C8497" t="n">
        <x:v>3</x:v>
      </x:c>
      <x:c r="D8497"/>
    </x:row>
    <x:row r="8498">
      <x:c r="A8498" t="str">
        <x:v>Draft</x:v>
      </x:c>
      <x:c r="B8498" t="str">
        <x:v>N41</x:v>
      </x:c>
      <x:c r="C8498" t="str">
        <x:v>Fotografer 1</x:v>
      </x:c>
      <x:c r="D8498"/>
    </x:row>
    <x:row r="8499">
      <x:c r="A8499" t="str">
        <x:v>Draft</x:v>
      </x:c>
      <x:c r="B8499" t="str">
        <x:v>B42</x:v>
      </x:c>
      <x:c r="C8499" t="n">
        <x:v>4</x:v>
      </x:c>
      <x:c r="D8499"/>
    </x:row>
    <x:row r="8500">
      <x:c r="A8500" t="str">
        <x:v>Draft</x:v>
      </x:c>
      <x:c r="B8500" t="str">
        <x:v>N42</x:v>
      </x:c>
      <x:c r="C8500" t="str">
        <x:v>Fotografer 2</x:v>
      </x:c>
      <x:c r="D8500"/>
    </x:row>
    <x:row r="8501">
      <x:c r="A8501" t="str">
        <x:v>Draft</x:v>
      </x:c>
      <x:c r="B8501" t="str">
        <x:v>D50</x:v>
      </x:c>
      <x:c r="C8501" t="n">
        <x:v>0</x:v>
      </x:c>
      <x:c r="D8501" t="str">
        <x:v>=SUM(D39:D49)</x:v>
      </x:c>
    </x:row>
    <x:row r="8502">
      <x:c r="A8502" t="str">
        <x:v>Resume Karyawan KPI</x:v>
      </x:c>
      <x:c r="B8502" t="str">
        <x:v>A1</x:v>
      </x:c>
      <x:c r="C8502" t="str">
        <x:v>RESUME KARYAWAN &amp; KPI | AGUSTUS 2026</x:v>
      </x:c>
      <x:c r="D8502"/>
    </x:row>
    <x:row r="8503">
      <x:c r="A8503" t="str">
        <x:v>Resume Karyawan KPI</x:v>
      </x:c>
      <x:c r="B8503" t="str">
        <x:v>AU1</x:v>
      </x:c>
      <x:c r="C8503" t="str">
        <x:v>KPI SCALE</x:v>
      </x:c>
      <x:c r="D8503"/>
    </x:row>
    <x:row r="8504">
      <x:c r="A8504" t="str">
        <x:v>Resume Karyawan KPI</x:v>
      </x:c>
      <x:c r="B8504" t="str">
        <x:v>A2</x:v>
      </x:c>
      <x:c r="C8504" t="str">
        <x:v>FINAL. Dibangun ulang dari Log Order tanggal 1-31 tanpa formula lama.</x:v>
      </x:c>
      <x:c r="D8504"/>
    </x:row>
    <x:row r="8505">
      <x:c r="A8505" t="str">
        <x:v>Resume Karyawan KPI</x:v>
      </x:c>
      <x:c r="B8505" t="str">
        <x:v>AU2</x:v>
      </x:c>
      <x:c r="C8505" t="n">
        <x:v>1</x:v>
      </x:c>
      <x:c r="D8505"/>
    </x:row>
    <x:row r="8506">
      <x:c r="A8506" t="str">
        <x:v>Resume Karyawan KPI</x:v>
      </x:c>
      <x:c r="B8506" t="str">
        <x:v>AU3</x:v>
      </x:c>
      <x:c r="C8506" t="n">
        <x:v>2</x:v>
      </x:c>
      <x:c r="D8506"/>
    </x:row>
    <x:row r="8507">
      <x:c r="A8507" t="str">
        <x:v>Resume Karyawan KPI</x:v>
      </x:c>
      <x:c r="B8507" t="str">
        <x:v>A4</x:v>
      </x:c>
      <x:c r="C8507" t="str">
        <x:v>1. RESUME PAKET TERLARIS</x:v>
      </x:c>
      <x:c r="D8507"/>
    </x:row>
    <x:row r="8508">
      <x:c r="A8508" t="str">
        <x:v>Resume Karyawan KPI</x:v>
      </x:c>
      <x:c r="B8508" t="str">
        <x:v>AU4</x:v>
      </x:c>
      <x:c r="C8508" t="n">
        <x:v>3</x:v>
      </x:c>
      <x:c r="D8508"/>
    </x:row>
    <x:row r="8509">
      <x:c r="A8509" t="str">
        <x:v>Resume Karyawan KPI</x:v>
      </x:c>
      <x:c r="B8509" t="str">
        <x:v>AV4</x:v>
      </x:c>
      <x:c r="C8509" t="n">
        <x:v>1</x:v>
      </x:c>
      <x:c r="D8509"/>
    </x:row>
    <x:row r="8510">
      <x:c r="A8510" t="str">
        <x:v>Resume Karyawan KPI</x:v>
      </x:c>
      <x:c r="B8510" t="str">
        <x:v>AW4</x:v>
      </x:c>
      <x:c r="C8510" t="n">
        <x:v>2</x:v>
      </x:c>
      <x:c r="D8510"/>
    </x:row>
    <x:row r="8511">
      <x:c r="A8511" t="str">
        <x:v>Resume Karyawan KPI</x:v>
      </x:c>
      <x:c r="B8511" t="str">
        <x:v>AX4</x:v>
      </x:c>
      <x:c r="C8511" t="n">
        <x:v>3</x:v>
      </x:c>
      <x:c r="D8511"/>
    </x:row>
    <x:row r="8512">
      <x:c r="A8512" t="str">
        <x:v>Resume Karyawan KPI</x:v>
      </x:c>
      <x:c r="B8512" t="str">
        <x:v>AY4</x:v>
      </x:c>
      <x:c r="C8512" t="n">
        <x:v>4</x:v>
      </x:c>
      <x:c r="D8512"/>
    </x:row>
    <x:row r="8513">
      <x:c r="A8513" t="str">
        <x:v>Resume Karyawan KPI</x:v>
      </x:c>
      <x:c r="B8513" t="str">
        <x:v>AZ4</x:v>
      </x:c>
      <x:c r="C8513" t="n">
        <x:v>5</x:v>
      </x:c>
      <x:c r="D8513"/>
    </x:row>
    <x:row r="8514">
      <x:c r="A8514" t="str">
        <x:v>Resume Karyawan KPI</x:v>
      </x:c>
      <x:c r="B8514" t="str">
        <x:v>BA4</x:v>
      </x:c>
      <x:c r="C8514" t="n">
        <x:v>6</x:v>
      </x:c>
      <x:c r="D8514"/>
    </x:row>
    <x:row r="8515">
      <x:c r="A8515" t="str">
        <x:v>Resume Karyawan KPI</x:v>
      </x:c>
      <x:c r="B8515" t="str">
        <x:v>BB4</x:v>
      </x:c>
      <x:c r="C8515" t="n">
        <x:v>7</x:v>
      </x:c>
      <x:c r="D8515"/>
    </x:row>
    <x:row r="8516">
      <x:c r="A8516" t="str">
        <x:v>Resume Karyawan KPI</x:v>
      </x:c>
      <x:c r="B8516" t="str">
        <x:v>BC4</x:v>
      </x:c>
      <x:c r="C8516" t="n">
        <x:v>8</x:v>
      </x:c>
      <x:c r="D8516"/>
    </x:row>
    <x:row r="8517">
      <x:c r="A8517" t="str">
        <x:v>Resume Karyawan KPI</x:v>
      </x:c>
      <x:c r="B8517" t="str">
        <x:v>BD4</x:v>
      </x:c>
      <x:c r="C8517" t="n">
        <x:v>9</x:v>
      </x:c>
      <x:c r="D8517"/>
    </x:row>
    <x:row r="8518">
      <x:c r="A8518" t="str">
        <x:v>Resume Karyawan KPI</x:v>
      </x:c>
      <x:c r="B8518" t="str">
        <x:v>BE4</x:v>
      </x:c>
      <x:c r="C8518" t="n">
        <x:v>10</x:v>
      </x:c>
      <x:c r="D8518"/>
    </x:row>
    <x:row r="8519">
      <x:c r="A8519" t="str">
        <x:v>Resume Karyawan KPI</x:v>
      </x:c>
      <x:c r="B8519" t="str">
        <x:v>BF4</x:v>
      </x:c>
      <x:c r="C8519" t="n">
        <x:v>11</x:v>
      </x:c>
      <x:c r="D8519"/>
    </x:row>
    <x:row r="8520">
      <x:c r="A8520" t="str">
        <x:v>Resume Karyawan KPI</x:v>
      </x:c>
      <x:c r="B8520" t="str">
        <x:v>BG4</x:v>
      </x:c>
      <x:c r="C8520" t="n">
        <x:v>12</x:v>
      </x:c>
      <x:c r="D8520"/>
    </x:row>
    <x:row r="8521">
      <x:c r="A8521" t="str">
        <x:v>Resume Karyawan KPI</x:v>
      </x:c>
      <x:c r="B8521" t="str">
        <x:v>BH4</x:v>
      </x:c>
      <x:c r="C8521" t="n">
        <x:v>13</x:v>
      </x:c>
      <x:c r="D8521"/>
    </x:row>
    <x:row r="8522">
      <x:c r="A8522" t="str">
        <x:v>Resume Karyawan KPI</x:v>
      </x:c>
      <x:c r="B8522" t="str">
        <x:v>BI4</x:v>
      </x:c>
      <x:c r="C8522" t="n">
        <x:v>14</x:v>
      </x:c>
      <x:c r="D8522"/>
    </x:row>
    <x:row r="8523">
      <x:c r="A8523" t="str">
        <x:v>Resume Karyawan KPI</x:v>
      </x:c>
      <x:c r="B8523" t="str">
        <x:v>BJ4</x:v>
      </x:c>
      <x:c r="C8523" t="n">
        <x:v>15</x:v>
      </x:c>
      <x:c r="D8523"/>
    </x:row>
    <x:row r="8524">
      <x:c r="A8524" t="str">
        <x:v>Resume Karyawan KPI</x:v>
      </x:c>
      <x:c r="B8524" t="str">
        <x:v>BK4</x:v>
      </x:c>
      <x:c r="C8524" t="n">
        <x:v>16</x:v>
      </x:c>
      <x:c r="D8524"/>
    </x:row>
    <x:row r="8525">
      <x:c r="A8525" t="str">
        <x:v>Resume Karyawan KPI</x:v>
      </x:c>
      <x:c r="B8525" t="str">
        <x:v>BL4</x:v>
      </x:c>
      <x:c r="C8525" t="n">
        <x:v>17</x:v>
      </x:c>
      <x:c r="D8525"/>
    </x:row>
    <x:row r="8526">
      <x:c r="A8526" t="str">
        <x:v>Resume Karyawan KPI</x:v>
      </x:c>
      <x:c r="B8526" t="str">
        <x:v>BM4</x:v>
      </x:c>
      <x:c r="C8526" t="n">
        <x:v>18</x:v>
      </x:c>
      <x:c r="D8526"/>
    </x:row>
    <x:row r="8527">
      <x:c r="A8527" t="str">
        <x:v>Resume Karyawan KPI</x:v>
      </x:c>
      <x:c r="B8527" t="str">
        <x:v>BN4</x:v>
      </x:c>
      <x:c r="C8527" t="n">
        <x:v>19</x:v>
      </x:c>
      <x:c r="D8527"/>
    </x:row>
    <x:row r="8528">
      <x:c r="A8528" t="str">
        <x:v>Resume Karyawan KPI</x:v>
      </x:c>
      <x:c r="B8528" t="str">
        <x:v>BO4</x:v>
      </x:c>
      <x:c r="C8528" t="n">
        <x:v>20</x:v>
      </x:c>
      <x:c r="D8528"/>
    </x:row>
    <x:row r="8529">
      <x:c r="A8529" t="str">
        <x:v>Resume Karyawan KPI</x:v>
      </x:c>
      <x:c r="B8529" t="str">
        <x:v>BP4</x:v>
      </x:c>
      <x:c r="C8529" t="n">
        <x:v>21</x:v>
      </x:c>
      <x:c r="D8529"/>
    </x:row>
    <x:row r="8530">
      <x:c r="A8530" t="str">
        <x:v>Resume Karyawan KPI</x:v>
      </x:c>
      <x:c r="B8530" t="str">
        <x:v>BQ4</x:v>
      </x:c>
      <x:c r="C8530" t="n">
        <x:v>22</x:v>
      </x:c>
      <x:c r="D8530"/>
    </x:row>
    <x:row r="8531">
      <x:c r="A8531" t="str">
        <x:v>Resume Karyawan KPI</x:v>
      </x:c>
      <x:c r="B8531" t="str">
        <x:v>BR4</x:v>
      </x:c>
      <x:c r="C8531" t="n">
        <x:v>23</x:v>
      </x:c>
      <x:c r="D8531"/>
    </x:row>
    <x:row r="8532">
      <x:c r="A8532" t="str">
        <x:v>Resume Karyawan KPI</x:v>
      </x:c>
      <x:c r="B8532" t="str">
        <x:v>BS4</x:v>
      </x:c>
      <x:c r="C8532" t="n">
        <x:v>24</x:v>
      </x:c>
      <x:c r="D8532"/>
    </x:row>
    <x:row r="8533">
      <x:c r="A8533" t="str">
        <x:v>Resume Karyawan KPI</x:v>
      </x:c>
      <x:c r="B8533" t="str">
        <x:v>BT4</x:v>
      </x:c>
      <x:c r="C8533" t="n">
        <x:v>25</x:v>
      </x:c>
      <x:c r="D8533"/>
    </x:row>
    <x:row r="8534">
      <x:c r="A8534" t="str">
        <x:v>Resume Karyawan KPI</x:v>
      </x:c>
      <x:c r="B8534" t="str">
        <x:v>BU4</x:v>
      </x:c>
      <x:c r="C8534" t="n">
        <x:v>26</x:v>
      </x:c>
      <x:c r="D8534"/>
    </x:row>
    <x:row r="8535">
      <x:c r="A8535" t="str">
        <x:v>Resume Karyawan KPI</x:v>
      </x:c>
      <x:c r="B8535" t="str">
        <x:v>BV4</x:v>
      </x:c>
      <x:c r="C8535" t="n">
        <x:v>27</x:v>
      </x:c>
      <x:c r="D8535"/>
    </x:row>
    <x:row r="8536">
      <x:c r="A8536" t="str">
        <x:v>Resume Karyawan KPI</x:v>
      </x:c>
      <x:c r="B8536" t="str">
        <x:v>BW4</x:v>
      </x:c>
      <x:c r="C8536" t="n">
        <x:v>28</x:v>
      </x:c>
      <x:c r="D8536"/>
    </x:row>
    <x:row r="8537">
      <x:c r="A8537" t="str">
        <x:v>Resume Karyawan KPI</x:v>
      </x:c>
      <x:c r="B8537" t="str">
        <x:v>BX4</x:v>
      </x:c>
      <x:c r="C8537" t="n">
        <x:v>29</x:v>
      </x:c>
      <x:c r="D8537"/>
    </x:row>
    <x:row r="8538">
      <x:c r="A8538" t="str">
        <x:v>Resume Karyawan KPI</x:v>
      </x:c>
      <x:c r="B8538" t="str">
        <x:v>BY4</x:v>
      </x:c>
      <x:c r="C8538" t="n">
        <x:v>30</x:v>
      </x:c>
      <x:c r="D8538"/>
    </x:row>
    <x:row r="8539">
      <x:c r="A8539" t="str">
        <x:v>Resume Karyawan KPI</x:v>
      </x:c>
      <x:c r="B8539" t="str">
        <x:v>BZ4</x:v>
      </x:c>
      <x:c r="C8539" t="n">
        <x:v>31</x:v>
      </x:c>
      <x:c r="D8539"/>
    </x:row>
    <x:row r="8540">
      <x:c r="A8540" t="str">
        <x:v>Resume Karyawan KPI</x:v>
      </x:c>
      <x:c r="B8540" t="str">
        <x:v>CA4</x:v>
      </x:c>
      <x:c r="C8540" t="str">
        <x:v>Status KPI</x:v>
      </x:c>
      <x:c r="D8540"/>
    </x:row>
    <x:row r="8541">
      <x:c r="A8541" t="str">
        <x:v>Resume Karyawan KPI</x:v>
      </x:c>
      <x:c r="B8541" t="str">
        <x:v>CB4</x:v>
      </x:c>
      <x:c r="C8541" t="str">
        <x:v>Jumlah</x:v>
      </x:c>
      <x:c r="D8541"/>
    </x:row>
    <x:row r="8542">
      <x:c r="A8542" t="str">
        <x:v>Resume Karyawan KPI</x:v>
      </x:c>
      <x:c r="B8542" t="str">
        <x:v>A5</x:v>
      </x:c>
      <x:c r="C8542" t="str">
        <x:v>Ranking</x:v>
      </x:c>
      <x:c r="D8542"/>
    </x:row>
    <x:row r="8543">
      <x:c r="A8543" t="str">
        <x:v>Resume Karyawan KPI</x:v>
      </x:c>
      <x:c r="B8543" t="str">
        <x:v>B5</x:v>
      </x:c>
      <x:c r="C8543" t="str">
        <x:v>Paket</x:v>
      </x:c>
      <x:c r="D8543"/>
    </x:row>
    <x:row r="8544">
      <x:c r="A8544" t="str">
        <x:v>Resume Karyawan KPI</x:v>
      </x:c>
      <x:c r="B8544" t="str">
        <x:v>C5</x:v>
      </x:c>
      <x:c r="C8544" t="str">
        <x:v>Jumlah Transaksi</x:v>
      </x:c>
      <x:c r="D8544"/>
    </x:row>
    <x:row r="8545">
      <x:c r="A8545" t="str">
        <x:v>Resume Karyawan KPI</x:v>
      </x:c>
      <x:c r="B8545" t="str">
        <x:v>D5</x:v>
      </x:c>
      <x:c r="C8545" t="str">
        <x:v>Share</x:v>
      </x:c>
      <x:c r="D8545"/>
    </x:row>
    <x:row r="8546">
      <x:c r="A8546" t="str">
        <x:v>Resume Karyawan KPI</x:v>
      </x:c>
      <x:c r="B8546" t="str">
        <x:v>E5</x:v>
      </x:c>
      <x:c r="C8546" t="str">
        <x:v>Kumulatif</x:v>
      </x:c>
      <x:c r="D8546"/>
    </x:row>
    <x:row r="8547">
      <x:c r="A8547" t="str">
        <x:v>Resume Karyawan KPI</x:v>
      </x:c>
      <x:c r="B8547" t="str">
        <x:v>X5</x:v>
      </x:c>
      <x:c r="C8547" t="str">
        <x:v>Large Group</x:v>
      </x:c>
      <x:c r="D8547"/>
    </x:row>
    <x:row r="8548">
      <x:c r="A8548" t="str">
        <x:v>Resume Karyawan KPI</x:v>
      </x:c>
      <x:c r="B8548" t="str">
        <x:v>Y5</x:v>
      </x:c>
      <x:c r="C8548" t="n">
        <x:v>123</x:v>
      </x:c>
      <x:c r="D8548" t="str">
        <x:v>=COUNTIF('1'!$D$4:$D$55,X5)+COUNTIF('2'!$D$4:$D$55,X5)+COUNTIF('3'!$D$4:$D$33,X5)+COUNTIF('4'!$D$4:$D$31,X5)+COUNTIF('5'!$D$4:$D$26,X5)+COUNTIF('6'!$D$4:$D$28,X5)+COUNTIF('7'!$D$4:$D$21,X5)+COUNTIF('8'!$D$4:$D$67,X5)+COUNTIF('9'!$D$4:$D$63,X5)+COUNTIF('10'!$D$4:$D$21,X5)+COUNTIF('11'!$D$4:$D$25,X5)+COUNTIF('12'!$D$4:$D$26,X5)+COUNTIF('13'!$D$4:$D$30,X5)+COUNTIF('14'!$D$4:$D$28,X5)+COUNTIF('15'!$D$4:$D$27,X5)+COUNTIF('16'!$D$4:$D$25,X5)+COUNTIF('17'!$D$4:$D$28,X5)+COUNTIF('18'!$D$4:$D$28,X5)+COUNTIF('19'!$D$4:$D$29,X5)+COUNTIF('20'!$D$4:$D$26,X5)+COUNTIF('21'!$D$4:$D$21,X5)+COUNTIF('22'!$D$4:$D$27,X5)+COUNTIF('23'!$D$4:$D$37,X5)+COUNTIF('24'!$D$4:$D$30,X5)+COUNTIF('25'!$D$4:$D$24,X5)+COUNTIF('26'!$D$4:$D$28,X5)+COUNTIF('27'!$D$4:$D$33,X5)+COUNTIF('28'!$D$4:$D$28,X5)+COUNTIF('29'!$D$4:$D$32,X5)+COUNTIF('30'!$D$4:$D$24,X5)+COUNTIF('31'!$D$4:$D$45,X5)</x:v>
      </x:c>
    </x:row>
    <x:row r="8549">
      <x:c r="A8549" t="str">
        <x:v>Resume Karyawan KPI</x:v>
      </x:c>
      <x:c r="B8549" t="str">
        <x:v>Z5</x:v>
      </x:c>
      <x:c r="C8549" t="n">
        <x:v>123.00013</x:v>
      </x:c>
      <x:c r="D8549" t="str">
        <x:v>=Y5+(18-ROW())/100000</x:v>
      </x:c>
    </x:row>
    <x:row r="8550">
      <x:c r="A8550" t="str">
        <x:v>Resume Karyawan KPI</x:v>
      </x:c>
      <x:c r="B8550" t="str">
        <x:v>AA5</x:v>
      </x:c>
      <x:c r="C8550" t="str">
        <x:v>INDAH</x:v>
      </x:c>
      <x:c r="D8550"/>
    </x:row>
    <x:row r="8551">
      <x:c r="A8551" t="str">
        <x:v>Resume Karyawan KPI</x:v>
      </x:c>
      <x:c r="B8551" t="str">
        <x:v>AB5</x:v>
      </x:c>
      <x:c r="C8551" t="str">
        <x:v>Admin/CS</x:v>
      </x:c>
      <x:c r="D8551"/>
    </x:row>
    <x:row r="8552">
      <x:c r="A8552" t="str">
        <x:v>Resume Karyawan KPI</x:v>
      </x:c>
      <x:c r="B8552" t="str">
        <x:v>AC5</x:v>
      </x:c>
      <x:c r="C8552" t="n">
        <x:v>20</x:v>
      </x:c>
      <x:c r="D8552" t="str">
        <x:v>=COUNTIF('1'!$O$57:$O$60,AA5)+COUNTIF('2'!$O$57:$O$60,AA5)+COUNTIF('3'!$O$35:$O$38,AA5)+COUNTIF('4'!$O$33:$O$36,AA5)+COUNTIF('5'!$O$28:$O$31,AA5)+COUNTIF('6'!$O$30:$O$33,AA5)+COUNTIF('7'!$O$23:$O$26,AA5)+COUNTIF('8'!$O$69:$O$72,AA5)+COUNTIF('9'!$O$65:$O$68,AA5)+COUNTIF('10'!$O$23:$O$26,AA5)+COUNTIF('11'!$O$27:$O$30,AA5)+COUNTIF('12'!$O$28:$O$31,AA5)+COUNTIF('13'!$O$32:$O$35,AA5)+COUNTIF('14'!$O$30:$O$33,AA5)+COUNTIF('15'!$O$29:$O$32,AA5)+COUNTIF('16'!$O$27:$O$30,AA5)+COUNTIF('17'!$O$30:$O$33,AA5)+COUNTIF('18'!$O$30:$O$33,AA5)+COUNTIF('19'!$O$31:$O$34,AA5)+COUNTIF('20'!$O$28:$O$31,AA5)+COUNTIF('21'!$O$23:$O$26,AA5)+COUNTIF('22'!$O$29:$O$32,AA5)+COUNTIF('23'!$O$39:$O$42,AA5)+COUNTIF('24'!$O$32:$O$35,AA5)+COUNTIF('25'!$O$26:$O$29,AA5)+COUNTIF('26'!$O$30:$O$33,AA5)+COUNTIF('27'!$O$35:$O$38,AA5)+COUNTIF('28'!$O$30:$O$33,AA5)+COUNTIF('29'!$O$34:$O$37,AA5)+COUNTIF('30'!$O$26:$O$29,AA5)+COUNTIF('31'!$O$47:$O$50,AA5)</x:v>
      </x:c>
    </x:row>
    <x:row r="8553">
      <x:c r="A8553" t="str">
        <x:v>Resume Karyawan KPI</x:v>
      </x:c>
      <x:c r="B8553" t="str">
        <x:v>AD5</x:v>
      </x:c>
      <x:c r="C8553" t="n">
        <x:v>20.00011</x:v>
      </x:c>
      <x:c r="D8553" t="str">
        <x:v>=AC5+(16-ROW())/100000</x:v>
      </x:c>
    </x:row>
    <x:row r="8554">
      <x:c r="A8554" t="str">
        <x:v>Resume Karyawan KPI</x:v>
      </x:c>
      <x:c r="B8554" t="str">
        <x:v>AE5</x:v>
      </x:c>
      <x:c r="C8554" t="str">
        <x:v>INDAH</x:v>
      </x:c>
      <x:c r="D8554"/>
    </x:row>
    <x:row r="8555">
      <x:c r="A8555" t="str">
        <x:v>Resume Karyawan KPI</x:v>
      </x:c>
      <x:c r="B8555" t="str">
        <x:v>AF5</x:v>
      </x:c>
      <x:c r="C8555" t="n">
        <x:v>192</x:v>
      </x:c>
      <x:c r="D8555" t="str">
        <x:v>=COUNTIF('1'!$L$4:$L$55,AE5)+COUNTIF('2'!$L$4:$L$55,AE5)+COUNTIF('3'!$L$4:$L$33,AE5)+COUNTIF('4'!$L$4:$L$31,AE5)+COUNTIF('5'!$L$4:$L$26,AE5)+COUNTIF('6'!$L$4:$L$28,AE5)+COUNTIF('7'!$L$4:$L$21,AE5)+COUNTIF('8'!$L$4:$L$67,AE5)+COUNTIF('9'!$L$4:$L$63,AE5)+COUNTIF('10'!$L$4:$L$21,AE5)+COUNTIF('11'!$L$4:$L$25,AE5)+COUNTIF('12'!$L$4:$L$26,AE5)+COUNTIF('13'!$L$4:$L$30,AE5)+COUNTIF('14'!$L$4:$L$28,AE5)+COUNTIF('15'!$L$4:$L$27,AE5)+COUNTIF('16'!$L$4:$L$25,AE5)+COUNTIF('17'!$L$4:$L$28,AE5)+COUNTIF('18'!$L$4:$L$28,AE5)+COUNTIF('19'!$L$4:$L$29,AE5)+COUNTIF('20'!$L$4:$L$26,AE5)+COUNTIF('21'!$L$4:$L$21,AE5)+COUNTIF('22'!$L$4:$L$27,AE5)+COUNTIF('23'!$L$4:$L$37,AE5)+COUNTIF('24'!$L$4:$L$30,AE5)+COUNTIF('25'!$L$4:$L$24,AE5)+COUNTIF('26'!$L$4:$L$28,AE5)+COUNTIF('27'!$L$4:$L$33,AE5)+COUNTIF('28'!$L$4:$L$28,AE5)+COUNTIF('29'!$L$4:$L$32,AE5)+COUNTIF('30'!$L$4:$L$24,AE5)+COUNTIF('31'!$L$4:$L$45,AE5)</x:v>
      </x:c>
    </x:row>
    <x:row r="8556">
      <x:c r="A8556" t="str">
        <x:v>Resume Karyawan KPI</x:v>
      </x:c>
      <x:c r="B8556" t="str">
        <x:v>AG5</x:v>
      </x:c>
      <x:c r="C8556" t="n">
        <x:v>192.00005</x:v>
      </x:c>
      <x:c r="D8556" t="str">
        <x:v>=AF5+(10-ROW())/100000</x:v>
      </x:c>
    </x:row>
    <x:row r="8557">
      <x:c r="A8557" t="str">
        <x:v>Resume Karyawan KPI</x:v>
      </x:c>
      <x:c r="B8557" t="str">
        <x:v>AH5</x:v>
      </x:c>
      <x:c r="C8557" t="str">
        <x:v>HANIF</x:v>
      </x:c>
      <x:c r="D8557"/>
    </x:row>
    <x:row r="8558">
      <x:c r="A8558" t="str">
        <x:v>Resume Karyawan KPI</x:v>
      </x:c>
      <x:c r="B8558" t="str">
        <x:v>AI5</x:v>
      </x:c>
      <x:c r="C8558" t="n">
        <x:v>0</x:v>
      </x:c>
      <x:c r="D8558" t="str">
        <x:v>=COUNTIF('1'!$M$4:$M$55,AH5)+COUNTIF('2'!$M$4:$M$55,AH5)+COUNTIF('3'!$M$4:$M$33,AH5)+COUNTIF('4'!$M$4:$M$31,AH5)+COUNTIF('5'!$M$4:$M$26,AH5)+COUNTIF('6'!$M$4:$M$28,AH5)+COUNTIF('7'!$M$4:$M$21,AH5)+COUNTIF('8'!$M$4:$M$67,AH5)+COUNTIF('9'!$M$4:$M$63,AH5)+COUNTIF('10'!$M$4:$M$21,AH5)+COUNTIF('11'!$M$4:$M$25,AH5)+COUNTIF('12'!$M$4:$M$26,AH5)+COUNTIF('13'!$M$4:$M$30,AH5)+COUNTIF('14'!$M$4:$M$28,AH5)+COUNTIF('15'!$M$4:$M$27,AH5)+COUNTIF('16'!$M$4:$M$25,AH5)+COUNTIF('17'!$M$4:$M$28,AH5)+COUNTIF('18'!$M$4:$M$28,AH5)+COUNTIF('19'!$M$4:$M$29,AH5)+COUNTIF('20'!$M$4:$M$26,AH5)+COUNTIF('21'!$M$4:$M$21,AH5)+COUNTIF('22'!$M$4:$M$27,AH5)+COUNTIF('23'!$M$4:$M$37,AH5)+COUNTIF('24'!$M$4:$M$30,AH5)+COUNTIF('25'!$M$4:$M$24,AH5)+COUNTIF('26'!$M$4:$M$28,AH5)+COUNTIF('27'!$M$4:$M$33,AH5)+COUNTIF('28'!$M$4:$M$28,AH5)+COUNTIF('29'!$M$4:$M$32,AH5)+COUNTIF('30'!$M$4:$M$24,AH5)+COUNTIF('31'!$M$4:$M$45,AH5)</x:v>
      </x:c>
    </x:row>
    <x:row r="8559">
      <x:c r="A8559" t="str">
        <x:v>Resume Karyawan KPI</x:v>
      </x:c>
      <x:c r="B8559" t="str">
        <x:v>AJ5</x:v>
      </x:c>
      <x:c r="C8559" t="n">
        <x:v>0.00006</x:v>
      </x:c>
      <x:c r="D8559" t="str">
        <x:v>=AI5+(11-ROW())/100000</x:v>
      </x:c>
    </x:row>
    <x:row r="8560">
      <x:c r="A8560" t="str">
        <x:v>Resume Karyawan KPI</x:v>
      </x:c>
      <x:c r="B8560" t="str">
        <x:v>AK5</x:v>
      </x:c>
      <x:c r="C8560" t="str">
        <x:v>INDAH</x:v>
      </x:c>
      <x:c r="D8560"/>
    </x:row>
    <x:row r="8561">
      <x:c r="A8561" t="str">
        <x:v>Resume Karyawan KPI</x:v>
      </x:c>
      <x:c r="B8561" t="str">
        <x:v>AL5</x:v>
      </x:c>
      <x:c r="C8561" t="str">
        <x:v>Admin/CS</x:v>
      </x:c>
      <x:c r="D8561"/>
    </x:row>
    <x:row r="8562">
      <x:c r="A8562" t="str">
        <x:v>Resume Karyawan KPI</x:v>
      </x:c>
      <x:c r="B8562" t="str">
        <x:v>AM5</x:v>
      </x:c>
      <x:c r="C8562" t="n">
        <x:v>17</x:v>
      </x:c>
      <x:c r="D8562"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$39:$AG$44,AK5,'13'!$AF$39:$AF$44,1)+COUNTIFS('14'!$AG$37:$AG$42,AK5,'14'!$AF$37:$AF$42,1)+COUNTIFS('15'!$AG$36:$AG$41,AK5,'15'!$AF$36:$AF$41,1)+COUNTIFS('16'!$AG$34:$AG$39,AK5,'16'!$AF$34:$AF$39,1)+COUNTIFS('17'!$AG$37:$AG$42,AK5,'17'!$AF$37:$AF$42,1)+COUNTIFS('18'!$AG$37:$AG$42,AK5,'18'!$AF$37:$AF$42,1)+COUNTIFS('19'!$AG$38:$AG$43,AK5,'19'!$AF$38:$AF$43,1)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row>
    <x:row r="8563">
      <x:c r="A8563" t="str">
        <x:v>Resume Karyawan KPI</x:v>
      </x:c>
      <x:c r="B8563" t="str">
        <x:v>AN5</x:v>
      </x:c>
      <x:c r="C8563" t="n">
        <x:v>99.82352941</x:v>
      </x:c>
      <x:c r="D8563" t="str">
        <x:v>=IF(AM5=0,"",AO5/5*20+AP5/5*25+AQ5/5*25+AR5/5*15+AS5/5*15)</x:v>
      </x:c>
    </x:row>
    <x:row r="8564">
      <x:c r="A8564" t="str">
        <x:v>Resume Karyawan KPI</x:v>
      </x:c>
      <x:c r="B8564" t="str">
        <x:v>AO5</x:v>
      </x:c>
      <x:c r="C8564" t="n">
        <x:v>5</x:v>
      </x:c>
      <x:c r="D8564"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$39:$L$44,'13'!$AG$39:$AG$44,AK5,'13'!$AF$39:$AF$44,1)+SUMIFS('14'!$L$37:$L$42,'14'!$AG$37:$AG$42,AK5,'14'!$AF$37:$AF$42,1)+SUMIFS('15'!$L$36:$L$41,'15'!$AG$36:$AG$41,AK5,'15'!$AF$36:$AF$41,1)+SUMIFS('16'!$L$34:$L$39,'16'!$AG$34:$AG$39,AK5,'16'!$AF$34:$AF$39,1)+SUMIFS('17'!$L$37:$L$42,'17'!$AG$37:$AG$42,AK5,'17'!$AF$37:$AF$42,1)+SUMIFS('18'!$L$37:$L$42,'18'!$AG$37:$AG$42,AK5,'18'!$AF$37:$AF$42,1)+SUMIFS('19'!$L$38:$L$43,'19'!$AG$38:$AG$43,AK5,'19'!$AF$38:$AF$43,1)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row>
    <x:row r="8565">
      <x:c r="A8565" t="str">
        <x:v>Resume Karyawan KPI</x:v>
      </x:c>
      <x:c r="B8565" t="str">
        <x:v>AP5</x:v>
      </x:c>
      <x:c r="C8565" t="n">
        <x:v>5</x:v>
      </x:c>
      <x:c r="D8565"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$39:$M$44,'13'!$AG$39:$AG$44,AK5,'13'!$AF$39:$AF$44,1)+SUMIFS('14'!$M$37:$M$42,'14'!$AG$37:$AG$42,AK5,'14'!$AF$37:$AF$42,1)+SUMIFS('15'!$M$36:$M$41,'15'!$AG$36:$AG$41,AK5,'15'!$AF$36:$AF$41,1)+SUMIFS('16'!$M$34:$M$39,'16'!$AG$34:$AG$39,AK5,'16'!$AF$34:$AF$39,1)+SUMIFS('17'!$M$37:$M$42,'17'!$AG$37:$AG$42,AK5,'17'!$AF$37:$AF$42,1)+SUMIFS('18'!$M$37:$M$42,'18'!$AG$37:$AG$42,AK5,'18'!$AF$37:$AF$42,1)+SUMIFS('19'!$M$38:$M$43,'19'!$AG$38:$AG$43,AK5,'19'!$AF$38:$AF$43,1)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row>
    <x:row r="8566">
      <x:c r="A8566" t="str">
        <x:v>Resume Karyawan KPI</x:v>
      </x:c>
      <x:c r="B8566" t="str">
        <x:v>AQ5</x:v>
      </x:c>
      <x:c r="C8566" t="n">
        <x:v>5</x:v>
      </x:c>
      <x:c r="D8566"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$39:$N$44,'13'!$AG$39:$AG$44,AK5,'13'!$AF$39:$AF$44,1)+SUMIFS('14'!$N$37:$N$42,'14'!$AG$37:$AG$42,AK5,'14'!$AF$37:$AF$42,1)+SUMIFS('15'!$N$36:$N$41,'15'!$AG$36:$AG$41,AK5,'15'!$AF$36:$AF$41,1)+SUMIFS('16'!$N$34:$N$39,'16'!$AG$34:$AG$39,AK5,'16'!$AF$34:$AF$39,1)+SUMIFS('17'!$N$37:$N$42,'17'!$AG$37:$AG$42,AK5,'17'!$AF$37:$AF$42,1)+SUMIFS('18'!$N$37:$N$42,'18'!$AG$37:$AG$42,AK5,'18'!$AF$37:$AF$42,1)+SUMIFS('19'!$N$38:$N$43,'19'!$AG$38:$AG$43,AK5,'19'!$AF$38:$AF$43,1)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row>
    <x:row r="8567">
      <x:c r="A8567" t="str">
        <x:v>Resume Karyawan KPI</x:v>
      </x:c>
      <x:c r="B8567" t="str">
        <x:v>AR5</x:v>
      </x:c>
      <x:c r="C8567" t="n">
        <x:v>4.941176471</x:v>
      </x:c>
      <x:c r="D8567"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$39:$O$44,'13'!$AG$39:$AG$44,AK5,'13'!$AF$39:$AF$44,1)+SUMIFS('14'!$O$37:$O$42,'14'!$AG$37:$AG$42,AK5,'14'!$AF$37:$AF$42,1)+SUMIFS('15'!$O$36:$O$41,'15'!$AG$36:$AG$41,AK5,'15'!$AF$36:$AF$41,1)+SUMIFS('16'!$O$34:$O$39,'16'!$AG$34:$AG$39,AK5,'16'!$AF$34:$AF$39,1)+SUMIFS('17'!$O$37:$O$42,'17'!$AG$37:$AG$42,AK5,'17'!$AF$37:$AF$42,1)+SUMIFS('18'!$O$37:$O$42,'18'!$AG$37:$AG$42,AK5,'18'!$AF$37:$AF$42,1)+SUMIFS('19'!$O$38:$O$43,'19'!$AG$38:$AG$43,AK5,'19'!$AF$38:$AF$43,1)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row>
    <x:row r="8568">
      <x:c r="A8568" t="str">
        <x:v>Resume Karyawan KPI</x:v>
      </x:c>
      <x:c r="B8568" t="str">
        <x:v>AS5</x:v>
      </x:c>
      <x:c r="C8568" t="n">
        <x:v>5</x:v>
      </x:c>
      <x:c r="D85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$39:$P$44,'13'!$AG$39:$AG$44,AK5,'13'!$AF$39:$AF$44,1)+SUMIFS('14'!$P$37:$P$42,'14'!$AG$37:$AG$42,AK5,'14'!$AF$37:$AF$42,1)+SUMIFS('15'!$P$36:$P$41,'15'!$AG$36:$AG$41,AK5,'15'!$AF$36:$AF$41,1)+SUMIFS('16'!$P$34:$P$39,'16'!$AG$34:$AG$39,AK5,'16'!$AF$34:$AF$39,1)+SUMIFS('17'!$P$37:$P$42,'17'!$AG$37:$AG$42,AK5,'17'!$AF$37:$AF$42,1)+SUMIFS('18'!$P$37:$P$42,'18'!$AG$37:$AG$42,AK5,'18'!$AF$37:$AF$42,1)+SUMIFS('19'!$P$38:$P$43,'19'!$AG$38:$AG$43,AK5,'19'!$AF$38:$AF$43,1)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row>
    <x:row r="8569">
      <x:c r="A8569" t="str">
        <x:v>Resume Karyawan KPI</x:v>
      </x:c>
      <x:c r="B8569" t="str">
        <x:v>AU5</x:v>
      </x:c>
      <x:c r="C8569" t="n">
        <x:v>4</x:v>
      </x:c>
      <x:c r="D8569"/>
    </x:row>
    <x:row r="8570">
      <x:c r="A8570" t="str">
        <x:v>Resume Karyawan KPI</x:v>
      </x:c>
      <x:c r="B8570" t="str">
        <x:v>AV5</x:v>
      </x:c>
      <x:c r="C8570" t="n">
        <x:v>100</x:v>
      </x:c>
      <x:c r="D8570" t="str">
        <x:v>=IF(COUNTIFS('1'!$AG$64:$AG$69,$AK5,'1'!$AF$64:$AF$69,1)=0,"",SUMIFS('1'!$AC$64:$AC$69,'1'!$AG$64:$AG$69,$AK5,'1'!$AF$64:$AF$69,1)/COUNTIFS('1'!$AG$64:$AG$69,$AK5,'1'!$AF$64:$AF$69,1))</x:v>
      </x:c>
    </x:row>
    <x:row r="8571">
      <x:c r="A8571" t="str">
        <x:v>Resume Karyawan KPI</x:v>
      </x:c>
      <x:c r="B8571" t="str">
        <x:v>AW5</x:v>
      </x:c>
      <x:c r="C8571" t="n">
        <x:v>100</x:v>
      </x:c>
      <x:c r="D8571" t="str">
        <x:v>=IF(COUNTIFS('2'!$AG$64:$AG$69,$AK5,'2'!$AF$64:$AF$69,1)=0,"",SUMIFS('2'!$AC$64:$AC$69,'2'!$AG$64:$AG$69,$AK5,'2'!$AF$64:$AF$69,1)/COUNTIFS('2'!$AG$64:$AG$69,$AK5,'2'!$AF$64:$AF$69,1))</x:v>
      </x:c>
    </x:row>
    <x:row r="8572">
      <x:c r="A8572" t="str">
        <x:v>Resume Karyawan KPI</x:v>
      </x:c>
      <x:c r="B8572" t="str">
        <x:v>AX5</x:v>
      </x:c>
      <x:c r="C8572" t="n">
        <x:v>100</x:v>
      </x:c>
      <x:c r="D8572" t="str">
        <x:v>=IF(COUNTIFS('3'!$AG$42:$AG$47,$AK5,'3'!$AF$42:$AF$47,1)=0,"",SUMIFS('3'!$AC$42:$AC$47,'3'!$AG$42:$AG$47,$AK5,'3'!$AF$42:$AF$47,1)/COUNTIFS('3'!$AG$42:$AG$47,$AK5,'3'!$AF$42:$AF$47,1))</x:v>
      </x:c>
    </x:row>
    <x:row r="8573">
      <x:c r="A8573" t="str">
        <x:v>Resume Karyawan KPI</x:v>
      </x:c>
      <x:c r="B8573" t="str">
        <x:v>AY5</x:v>
      </x:c>
      <x:c r="C8573" t="n">
        <x:v>98.5</x:v>
      </x:c>
      <x:c r="D8573" t="str">
        <x:v>=IF(COUNTIFS('4'!$AG$40:$AG$45,$AK5,'4'!$AF$40:$AF$45,1)=0,"",SUMIFS('4'!$AC$40:$AC$45,'4'!$AG$40:$AG$45,$AK5,'4'!$AF$40:$AF$45,1)/COUNTIFS('4'!$AG$40:$AG$45,$AK5,'4'!$AF$40:$AF$45,1))</x:v>
      </x:c>
    </x:row>
    <x:row r="8574">
      <x:c r="A8574" t="str">
        <x:v>Resume Karyawan KPI</x:v>
      </x:c>
      <x:c r="B8574" t="str">
        <x:v>AZ5</x:v>
      </x:c>
      <x:c r="C8574" t="n">
        <x:v>100</x:v>
      </x:c>
      <x:c r="D8574" t="str">
        <x:v>=IF(COUNTIFS('5'!$AG$35:$AG$40,$AK5,'5'!$AF$35:$AF$40,1)=0,"",SUMIFS('5'!$AC$35:$AC$40,'5'!$AG$35:$AG$40,$AK5,'5'!$AF$35:$AF$40,1)/COUNTIFS('5'!$AG$35:$AG$40,$AK5,'5'!$AF$35:$AF$40,1))</x:v>
      </x:c>
    </x:row>
    <x:row r="8575">
      <x:c r="A8575" t="str">
        <x:v>Resume Karyawan KPI</x:v>
      </x:c>
      <x:c r="B8575" t="str">
        <x:v>BA5</x:v>
      </x:c>
      <x:c r="C8575"/>
      <x:c r="D8575" t="str">
        <x:v>=IF(COUNTIFS('6'!$AG$37:$AG$42,$AK5,'6'!$AF$37:$AF$42,1)=0,"",SUMIFS('6'!$AC$37:$AC$42,'6'!$AG$37:$AG$42,$AK5,'6'!$AF$37:$AF$42,1)/COUNTIFS('6'!$AG$37:$AG$42,$AK5,'6'!$AF$37:$AF$42,1))</x:v>
      </x:c>
    </x:row>
    <x:row r="8576">
      <x:c r="A8576" t="str">
        <x:v>Resume Karyawan KPI</x:v>
      </x:c>
      <x:c r="B8576" t="str">
        <x:v>BB5</x:v>
      </x:c>
      <x:c r="C8576" t="n">
        <x:v>100</x:v>
      </x:c>
      <x:c r="D8576" t="str">
        <x:v>=IF(COUNTIFS('7'!$AG$30:$AG$35,$AK5,'7'!$AF$30:$AF$35,1)=0,"",SUMIFS('7'!$AC$30:$AC$35,'7'!$AG$30:$AG$35,$AK5,'7'!$AF$30:$AF$35,1)/COUNTIFS('7'!$AG$30:$AG$35,$AK5,'7'!$AF$30:$AF$35,1))</x:v>
      </x:c>
    </x:row>
    <x:row r="8577">
      <x:c r="A8577" t="str">
        <x:v>Resume Karyawan KPI</x:v>
      </x:c>
      <x:c r="B8577" t="str">
        <x:v>BC5</x:v>
      </x:c>
      <x:c r="C8577" t="n">
        <x:v>100</x:v>
      </x:c>
      <x:c r="D8577" t="str">
        <x:v>=IF(COUNTIFS('8'!$AG$76:$AG$81,$AK5,'8'!$AF$76:$AF$81,1)=0,"",SUMIFS('8'!$AC$76:$AC$81,'8'!$AG$76:$AG$81,$AK5,'8'!$AF$76:$AF$81,1)/COUNTIFS('8'!$AG$76:$AG$81,$AK5,'8'!$AF$76:$AF$81,1))</x:v>
      </x:c>
    </x:row>
    <x:row r="8578">
      <x:c r="A8578" t="str">
        <x:v>Resume Karyawan KPI</x:v>
      </x:c>
      <x:c r="B8578" t="str">
        <x:v>BD5</x:v>
      </x:c>
      <x:c r="C8578" t="n">
        <x:v>100</x:v>
      </x:c>
      <x:c r="D8578" t="str">
        <x:v>=IF(COUNTIFS('9'!$AG$72:$AG$77,$AK5,'9'!$AF$72:$AF$77,1)=0,"",SUMIFS('9'!$AC$72:$AC$77,'9'!$AG$72:$AG$77,$AK5,'9'!$AF$72:$AF$77,1)/COUNTIFS('9'!$AG$72:$AG$77,$AK5,'9'!$AF$72:$AF$77,1))</x:v>
      </x:c>
    </x:row>
    <x:row r="8579">
      <x:c r="A8579" t="str">
        <x:v>Resume Karyawan KPI</x:v>
      </x:c>
      <x:c r="B8579" t="str">
        <x:v>BE5</x:v>
      </x:c>
      <x:c r="C8579" t="n">
        <x:v>100</x:v>
      </x:c>
      <x:c r="D8579" t="str">
        <x:v>=IF(COUNTIFS('10'!$AG$30:$AG$35,$AK5,'10'!$AF$30:$AF$35,1)=0,"",SUMIFS('10'!$AC$30:$AC$35,'10'!$AG$30:$AG$35,$AK5,'10'!$AF$30:$AF$35,1)/COUNTIFS('10'!$AG$30:$AG$35,$AK5,'10'!$AF$30:$AF$35,1))</x:v>
      </x:c>
    </x:row>
    <x:row r="8580">
      <x:c r="A8580" t="str">
        <x:v>Resume Karyawan KPI</x:v>
      </x:c>
      <x:c r="B8580" t="str">
        <x:v>BF5</x:v>
      </x:c>
      <x:c r="C8580"/>
      <x:c r="D8580" t="str">
        <x:v>=IF(COUNTIFS('11'!$AG$34:$AG$39,$AK5,'11'!$AF$34:$AF$39,1)=0,"",SUMIFS('11'!$AC$34:$AC$39,'11'!$AG$34:$AG$39,$AK5,'11'!$AF$34:$AF$39,1)/COUNTIFS('11'!$AG$34:$AG$39,$AK5,'11'!$AF$34:$AF$39,1))</x:v>
      </x:c>
    </x:row>
    <x:row r="8581">
      <x:c r="A8581" t="str">
        <x:v>Resume Karyawan KPI</x:v>
      </x:c>
      <x:c r="B8581" t="str">
        <x:v>BG5</x:v>
      </x:c>
      <x:c r="C8581" t="n">
        <x:v>100</x:v>
      </x:c>
      <x:c r="D8581" t="str">
        <x:v>=IF(COUNTIFS('12'!$AG$35:$AG$40,$AK5,'12'!$AF$35:$AF$40,1)=0,"",SUMIFS('12'!$AC$35:$AC$40,'12'!$AG$35:$AG$40,$AK5,'12'!$AF$35:$AF$40,1)/COUNTIFS('12'!$AG$35:$AG$40,$AK5,'12'!$AF$35:$AF$40,1))</x:v>
      </x:c>
    </x:row>
    <x:row r="8582">
      <x:c r="A8582" t="str">
        <x:v>Resume Karyawan KPI</x:v>
      </x:c>
      <x:c r="B8582" t="str">
        <x:v>BH5</x:v>
      </x:c>
      <x:c r="C8582" t="n">
        <x:v>100</x:v>
      </x:c>
      <x:c r="D8582" t="str">
        <x:v>=IF(COUNTIFS('13'!$AG$39:$AG$44,$AK5,'13'!$AF$39:$AF$44,1)=0,"",SUMIFS('13'!$AC$39:$AC$44,'13'!$AG$39:$AG$44,$AK5,'13'!$AF$39:$AF$44,1)/COUNTIFS('13'!$AG$39:$AG$44,$AK5,'13'!$AF$39:$AF$44,1))</x:v>
      </x:c>
    </x:row>
    <x:row r="8583">
      <x:c r="A8583" t="str">
        <x:v>Resume Karyawan KPI</x:v>
      </x:c>
      <x:c r="B8583" t="str">
        <x:v>BI5</x:v>
      </x:c>
      <x:c r="C8583" t="n">
        <x:v>100</x:v>
      </x:c>
      <x:c r="D8583" t="str">
        <x:v>=IF(COUNTIFS('14'!$AG$37:$AG$42,$AK5,'14'!$AF$37:$AF$42,1)=0,"",SUMIFS('14'!$AC$37:$AC$42,'14'!$AG$37:$AG$42,$AK5,'14'!$AF$37:$AF$42,1)/COUNTIFS('14'!$AG$37:$AG$42,$AK5,'14'!$AF$37:$AF$42,1))</x:v>
      </x:c>
    </x:row>
    <x:row r="8584">
      <x:c r="A8584" t="str">
        <x:v>Resume Karyawan KPI</x:v>
      </x:c>
      <x:c r="B8584" t="str">
        <x:v>BJ5</x:v>
      </x:c>
      <x:c r="C8584" t="n">
        <x:v>100</x:v>
      </x:c>
      <x:c r="D8584" t="str">
        <x:v>=IF(COUNTIFS('15'!$AG$36:$AG$41,$AK5,'15'!$AF$36:$AF$41,1)=0,"",SUMIFS('15'!$AC$36:$AC$41,'15'!$AG$36:$AG$41,$AK5,'15'!$AF$36:$AF$41,1)/COUNTIFS('15'!$AG$36:$AG$41,$AK5,'15'!$AF$36:$AF$41,1))</x:v>
      </x:c>
    </x:row>
    <x:row r="8585">
      <x:c r="A8585" t="str">
        <x:v>Resume Karyawan KPI</x:v>
      </x:c>
      <x:c r="B8585" t="str">
        <x:v>BK5</x:v>
      </x:c>
      <x:c r="C8585"/>
      <x:c r="D8585" t="str">
        <x:v>=IF(COUNTIFS('16'!$AG$34:$AG$39,$AK5,'16'!$AF$34:$AF$39,1)=0,"",SUMIFS('16'!$AC$34:$AC$39,'16'!$AG$34:$AG$39,$AK5,'16'!$AF$34:$AF$39,1)/COUNTIFS('16'!$AG$34:$AG$39,$AK5,'16'!$AF$34:$AF$39,1))</x:v>
      </x:c>
    </x:row>
    <x:row r="8586">
      <x:c r="A8586" t="str">
        <x:v>Resume Karyawan KPI</x:v>
      </x:c>
      <x:c r="B8586" t="str">
        <x:v>BL5</x:v>
      </x:c>
      <x:c r="C8586"/>
      <x:c r="D8586" t="str">
        <x:v>=IF(COUNTIFS('17'!$AG$37:$AG$42,$AK5,'17'!$AF$37:$AF$42,1)=0,"",SUMIFS('17'!$AC$37:$AC$42,'17'!$AG$37:$AG$42,$AK5,'17'!$AF$37:$AF$42,1)/COUNTIFS('17'!$AG$37:$AG$42,$AK5,'17'!$AF$37:$AF$42,1))</x:v>
      </x:c>
    </x:row>
    <x:row r="8587">
      <x:c r="A8587" t="str">
        <x:v>Resume Karyawan KPI</x:v>
      </x:c>
      <x:c r="B8587" t="str">
        <x:v>BM5</x:v>
      </x:c>
      <x:c r="C8587" t="n">
        <x:v>100</x:v>
      </x:c>
      <x:c r="D8587" t="str">
        <x:v>=IF(COUNTIFS('18'!$AG$37:$AG$42,$AK5,'18'!$AF$37:$AF$42,1)=0,"",SUMIFS('18'!$AC$37:$AC$42,'18'!$AG$37:$AG$42,$AK5,'18'!$AF$37:$AF$42,1)/COUNTIFS('18'!$AG$37:$AG$42,$AK5,'18'!$AF$37:$AF$42,1))</x:v>
      </x:c>
    </x:row>
    <x:row r="8588">
      <x:c r="A8588" t="str">
        <x:v>Resume Karyawan KPI</x:v>
      </x:c>
      <x:c r="B8588" t="str">
        <x:v>BN5</x:v>
      </x:c>
      <x:c r="C8588"/>
      <x:c r="D8588" t="str">
        <x:v>=IF(COUNTIFS('19'!$AG$38:$AG$43,$AK5,'19'!$AF$38:$AF$43,1)=0,"",SUMIFS('19'!$AC$38:$AC$43,'19'!$AG$38:$AG$43,$AK5,'19'!$AF$38:$AF$43,1)/COUNTIFS('19'!$AG$38:$AG$43,$AK5,'19'!$AF$38:$AF$43,1))</x:v>
      </x:c>
    </x:row>
    <x:row r="8589">
      <x:c r="A8589" t="str">
        <x:v>Resume Karyawan KPI</x:v>
      </x:c>
      <x:c r="B8589" t="str">
        <x:v>BO5</x:v>
      </x:c>
      <x:c r="C8589"/>
      <x:c r="D8589" t="str">
        <x:v>=IF(COUNTIFS('20'!$AG$35:$AG$40,$AK5,'20'!$AF$35:$AF$40,1)=0,"",SUMIFS('20'!$AC$35:$AC$40,'20'!$AG$35:$AG$40,$AK5,'20'!$AF$35:$AF$40,1)/COUNTIFS('20'!$AG$35:$AG$40,$AK5,'20'!$AF$35:$AF$40,1))</x:v>
      </x:c>
    </x:row>
    <x:row r="8590">
      <x:c r="A8590" t="str">
        <x:v>Resume Karyawan KPI</x:v>
      </x:c>
      <x:c r="B8590" t="str">
        <x:v>BP5</x:v>
      </x:c>
      <x:c r="C8590"/>
      <x:c r="D8590" t="str">
        <x:v>=IF(COUNTIFS('21'!$AG$30:$AG$35,$AK5,'21'!$AF$30:$AF$35,1)=0,"",SUMIFS('21'!$AC$30:$AC$35,'21'!$AG$30:$AG$35,$AK5,'21'!$AF$30:$AF$35,1)/COUNTIFS('21'!$AG$30:$AG$35,$AK5,'21'!$AF$30:$AF$35,1))</x:v>
      </x:c>
    </x:row>
    <x:row r="8591">
      <x:c r="A8591" t="str">
        <x:v>Resume Karyawan KPI</x:v>
      </x:c>
      <x:c r="B8591" t="str">
        <x:v>BQ5</x:v>
      </x:c>
      <x:c r="C8591"/>
      <x:c r="D8591" t="str">
        <x:v>=IF(COUNTIFS('22'!$AG$36:$AG$41,$AK5,'22'!$AF$36:$AF$41,1)=0,"",SUMIFS('22'!$AC$36:$AC$41,'22'!$AG$36:$AG$41,$AK5,'22'!$AF$36:$AF$41,1)/COUNTIFS('22'!$AG$36:$AG$41,$AK5,'22'!$AF$36:$AF$41,1))</x:v>
      </x:c>
    </x:row>
    <x:row r="8592">
      <x:c r="A8592" t="str">
        <x:v>Resume Karyawan KPI</x:v>
      </x:c>
      <x:c r="B8592" t="str">
        <x:v>BR5</x:v>
      </x:c>
      <x:c r="C8592"/>
      <x:c r="D8592" t="str">
        <x:v>=IF(COUNTIFS('23'!$AG$46:$AG$51,$AK5,'23'!$AF$46:$AF$51,1)=0,"",SUMIFS('23'!$AC$46:$AC$51,'23'!$AG$46:$AG$51,$AK5,'23'!$AF$46:$AF$51,1)/COUNTIFS('23'!$AG$46:$AG$51,$AK5,'23'!$AF$46:$AF$51,1))</x:v>
      </x:c>
    </x:row>
    <x:row r="8593">
      <x:c r="A8593" t="str">
        <x:v>Resume Karyawan KPI</x:v>
      </x:c>
      <x:c r="B8593" t="str">
        <x:v>BS5</x:v>
      </x:c>
      <x:c r="C8593"/>
      <x:c r="D8593" t="str">
        <x:v>=IF(COUNTIFS('24'!$AG$39:$AG$44,$AK5,'24'!$AF$39:$AF$44,1)=0,"",SUMIFS('24'!$AC$39:$AC$44,'24'!$AG$39:$AG$44,$AK5,'24'!$AF$39:$AF$44,1)/COUNTIFS('24'!$AG$39:$AG$44,$AK5,'24'!$AF$39:$AF$44,1))</x:v>
      </x:c>
    </x:row>
    <x:row r="8594">
      <x:c r="A8594" t="str">
        <x:v>Resume Karyawan KPI</x:v>
      </x:c>
      <x:c r="B8594" t="str">
        <x:v>BT5</x:v>
      </x:c>
      <x:c r="C8594"/>
      <x:c r="D8594" t="str">
        <x:v>=IF(COUNTIFS('25'!$AG$33:$AG$38,$AK5,'25'!$AF$33:$AF$38,1)=0,"",SUMIFS('25'!$AC$33:$AC$38,'25'!$AG$33:$AG$38,$AK5,'25'!$AF$33:$AF$38,1)/COUNTIFS('25'!$AG$33:$AG$38,$AK5,'25'!$AF$33:$AF$38,1))</x:v>
      </x:c>
    </x:row>
    <x:row r="8595">
      <x:c r="A8595" t="str">
        <x:v>Resume Karyawan KPI</x:v>
      </x:c>
      <x:c r="B8595" t="str">
        <x:v>BU5</x:v>
      </x:c>
      <x:c r="C8595"/>
      <x:c r="D8595" t="str">
        <x:v>=IF(COUNTIFS('26'!$AG$37:$AG$42,$AK5,'26'!$AF$37:$AF$42,1)=0,"",SUMIFS('26'!$AC$37:$AC$42,'26'!$AG$37:$AG$42,$AK5,'26'!$AF$37:$AF$42,1)/COUNTIFS('26'!$AG$37:$AG$42,$AK5,'26'!$AF$37:$AF$42,1))</x:v>
      </x:c>
    </x:row>
    <x:row r="8596">
      <x:c r="A8596" t="str">
        <x:v>Resume Karyawan KPI</x:v>
      </x:c>
      <x:c r="B8596" t="str">
        <x:v>BV5</x:v>
      </x:c>
      <x:c r="C8596"/>
      <x:c r="D8596" t="str">
        <x:v>=IF(COUNTIFS('27'!$AG$42:$AG$47,$AK5,'27'!$AF$42:$AF$47,1)=0,"",SUMIFS('27'!$AC$42:$AC$47,'27'!$AG$42:$AG$47,$AK5,'27'!$AF$42:$AF$47,1)/COUNTIFS('27'!$AG$42:$AG$47,$AK5,'27'!$AF$42:$AF$47,1))</x:v>
      </x:c>
    </x:row>
    <x:row r="8597">
      <x:c r="A8597" t="str">
        <x:v>Resume Karyawan KPI</x:v>
      </x:c>
      <x:c r="B8597" t="str">
        <x:v>BW5</x:v>
      </x:c>
      <x:c r="C8597"/>
      <x:c r="D8597" t="str">
        <x:v>=IF(COUNTIFS('28'!$AG$37:$AG$42,$AK5,'28'!$AF$37:$AF$42,1)=0,"",SUMIFS('28'!$AC$37:$AC$42,'28'!$AG$37:$AG$42,$AK5,'28'!$AF$37:$AF$42,1)/COUNTIFS('28'!$AG$37:$AG$42,$AK5,'28'!$AF$37:$AF$42,1))</x:v>
      </x:c>
    </x:row>
    <x:row r="8598">
      <x:c r="A8598" t="str">
        <x:v>Resume Karyawan KPI</x:v>
      </x:c>
      <x:c r="B8598" t="str">
        <x:v>BX5</x:v>
      </x:c>
      <x:c r="C8598"/>
      <x:c r="D8598" t="str">
        <x:v>=IF(COUNTIFS('29'!$AG$41:$AG$46,$AK5,'29'!$AF$41:$AF$46,1)=0,"",SUMIFS('29'!$AC$41:$AC$46,'29'!$AG$41:$AG$46,$AK5,'29'!$AF$41:$AF$46,1)/COUNTIFS('29'!$AG$41:$AG$46,$AK5,'29'!$AF$41:$AF$46,1))</x:v>
      </x:c>
    </x:row>
    <x:row r="8599">
      <x:c r="A8599" t="str">
        <x:v>Resume Karyawan KPI</x:v>
      </x:c>
      <x:c r="B8599" t="str">
        <x:v>BY5</x:v>
      </x:c>
      <x:c r="C8599"/>
      <x:c r="D8599" t="str">
        <x:v>=IF(COUNTIFS('30'!$AG$33:$AG$38,$AK5,'30'!$AF$33:$AF$38,1)=0,"",SUMIFS('30'!$AC$33:$AC$38,'30'!$AG$33:$AG$38,$AK5,'30'!$AF$33:$AF$38,1)/COUNTIFS('30'!$AG$33:$AG$38,$AK5,'30'!$AF$33:$AF$38,1))</x:v>
      </x:c>
    </x:row>
    <x:row r="8600">
      <x:c r="A8600" t="str">
        <x:v>Resume Karyawan KPI</x:v>
      </x:c>
      <x:c r="B8600" t="str">
        <x:v>BZ5</x:v>
      </x:c>
      <x:c r="C8600" t="n">
        <x:v>100</x:v>
      </x:c>
      <x:c r="D8600" t="str">
        <x:v>=IF(COUNTIFS('31'!$AG$56:$AG$61,$AK5,'31'!$AF$56:$AF$61,1)=0,"",SUMIFS('31'!$AC$56:$AC$61,'31'!$AG$56:$AG$61,$AK5,'31'!$AF$56:$AF$61,1)/COUNTIFS('31'!$AG$56:$AG$61,$AK5,'31'!$AF$56:$AF$61,1))</x:v>
      </x:c>
    </x:row>
    <x:row r="8601">
      <x:c r="A8601" t="str">
        <x:v>Resume Karyawan KPI</x:v>
      </x:c>
      <x:c r="B8601" t="str">
        <x:v>CA5</x:v>
      </x:c>
      <x:c r="C8601" t="str">
        <x:v>Sangat Baik</x:v>
      </x:c>
      <x:c r="D8601"/>
    </x:row>
    <x:row r="8602">
      <x:c r="A8602" t="str">
        <x:v>Resume Karyawan KPI</x:v>
      </x:c>
      <x:c r="B8602" t="str">
        <x:v>CB5</x:v>
      </x:c>
      <x:c r="C8602" t="n">
        <x:v>4</x:v>
      </x:c>
      <x:c r="D8602" t="str">
        <x:v>=COUNTIF($J$51:$J$61,CA5)</x:v>
      </x:c>
    </x:row>
    <x:row r="8603">
      <x:c r="A8603" t="str">
        <x:v>Resume Karyawan KPI</x:v>
      </x:c>
      <x:c r="B8603" t="str">
        <x:v>A6</x:v>
      </x:c>
      <x:c r="C8603" t="n">
        <x:v>1</x:v>
      </x:c>
      <x:c r="D8603" t="str">
        <x:v>=IF(LARGE($Y$5:$Y$17,1)=0,"",1)</x:v>
      </x:c>
    </x:row>
    <x:row r="8604">
      <x:c r="A8604" t="str">
        <x:v>Resume Karyawan KPI</x:v>
      </x:c>
      <x:c r="B8604" t="str">
        <x:v>B6</x:v>
      </x:c>
      <x:c r="C8604" t="str">
        <x:v>Graduation</x:v>
      </x:c>
      <x:c r="D8604" t="str">
        <x:v>=IF(A6="","",INDEX($X$5:$X$17,MATCH(LARGE($Z$5:$Z$17,A6),$Z$5:$Z$17,0)))</x:v>
      </x:c>
    </x:row>
    <x:row r="8605">
      <x:c r="A8605" t="str">
        <x:v>Resume Karyawan KPI</x:v>
      </x:c>
      <x:c r="B8605" t="str">
        <x:v>C6</x:v>
      </x:c>
      <x:c r="C8605" t="n">
        <x:v>271</x:v>
      </x:c>
      <x:c r="D8605" t="str">
        <x:v>=IF(B6="","",INDEX($Y$5:$Y$17,MATCH(B6,$X$5:$X$17,0)))</x:v>
      </x:c>
    </x:row>
    <x:row r="8606">
      <x:c r="A8606" t="str">
        <x:v>Resume Karyawan KPI</x:v>
      </x:c>
      <x:c r="B8606" t="str">
        <x:v>D6</x:v>
      </x:c>
      <x:c r="C8606" t="n">
        <x:v>0.5519348269</x:v>
      </x:c>
      <x:c r="D8606" t="str">
        <x:v>=IF(C6="","",C6/$C$19)</x:v>
      </x:c>
    </x:row>
    <x:row r="8607">
      <x:c r="A8607" t="str">
        <x:v>Resume Karyawan KPI</x:v>
      </x:c>
      <x:c r="B8607" t="str">
        <x:v>E6</x:v>
      </x:c>
      <x:c r="C8607" t="n">
        <x:v>0.5519348269</x:v>
      </x:c>
      <x:c r="D8607" t="str">
        <x:v>=IF(D6="","",SUM($D$6:D6))</x:v>
      </x:c>
    </x:row>
    <x:row r="8608">
      <x:c r="A8608" t="str">
        <x:v>Resume Karyawan KPI</x:v>
      </x:c>
      <x:c r="B8608" t="str">
        <x:v>X6</x:v>
      </x:c>
      <x:c r="C8608" t="str">
        <x:v>Graduation</x:v>
      </x:c>
      <x:c r="D8608"/>
    </x:row>
    <x:row r="8609">
      <x:c r="A8609" t="str">
        <x:v>Resume Karyawan KPI</x:v>
      </x:c>
      <x:c r="B8609" t="str">
        <x:v>Y6</x:v>
      </x:c>
      <x:c r="C8609" t="n">
        <x:v>271</x:v>
      </x:c>
      <x:c r="D8609" t="str">
        <x:v>=COUNTIF('1'!$D$4:$D$55,X6)+COUNTIF('2'!$D$4:$D$55,X6)+COUNTIF('3'!$D$4:$D$33,X6)+COUNTIF('4'!$D$4:$D$31,X6)+COUNTIF('5'!$D$4:$D$26,X6)+COUNTIF('6'!$D$4:$D$28,X6)+COUNTIF('7'!$D$4:$D$21,X6)+COUNTIF('8'!$D$4:$D$67,X6)+COUNTIF('9'!$D$4:$D$63,X6)+COUNTIF('10'!$D$4:$D$21,X6)+COUNTIF('11'!$D$4:$D$25,X6)+COUNTIF('12'!$D$4:$D$26,X6)+COUNTIF('13'!$D$4:$D$30,X6)+COUNTIF('14'!$D$4:$D$28,X6)+COUNTIF('15'!$D$4:$D$27,X6)+COUNTIF('16'!$D$4:$D$25,X6)+COUNTIF('17'!$D$4:$D$28,X6)+COUNTIF('18'!$D$4:$D$28,X6)+COUNTIF('19'!$D$4:$D$29,X6)+COUNTIF('20'!$D$4:$D$26,X6)+COUNTIF('21'!$D$4:$D$21,X6)+COUNTIF('22'!$D$4:$D$27,X6)+COUNTIF('23'!$D$4:$D$37,X6)+COUNTIF('24'!$D$4:$D$30,X6)+COUNTIF('25'!$D$4:$D$24,X6)+COUNTIF('26'!$D$4:$D$28,X6)+COUNTIF('27'!$D$4:$D$33,X6)+COUNTIF('28'!$D$4:$D$28,X6)+COUNTIF('29'!$D$4:$D$32,X6)+COUNTIF('30'!$D$4:$D$24,X6)+COUNTIF('31'!$D$4:$D$45,X6)</x:v>
      </x:c>
    </x:row>
    <x:row r="8610">
      <x:c r="A8610" t="str">
        <x:v>Resume Karyawan KPI</x:v>
      </x:c>
      <x:c r="B8610" t="str">
        <x:v>Z6</x:v>
      </x:c>
      <x:c r="C8610" t="n">
        <x:v>271.00012</x:v>
      </x:c>
      <x:c r="D8610" t="str">
        <x:v>=Y6+(18-ROW())/100000</x:v>
      </x:c>
    </x:row>
    <x:row r="8611">
      <x:c r="A8611" t="str">
        <x:v>Resume Karyawan KPI</x:v>
      </x:c>
      <x:c r="B8611" t="str">
        <x:v>AA6</x:v>
      </x:c>
      <x:c r="C8611" t="str">
        <x:v>ADDEL</x:v>
      </x:c>
      <x:c r="D8611"/>
    </x:row>
    <x:row r="8612">
      <x:c r="A8612" t="str">
        <x:v>Resume Karyawan KPI</x:v>
      </x:c>
      <x:c r="B8612" t="str">
        <x:v>AB6</x:v>
      </x:c>
      <x:c r="C8612" t="str">
        <x:v>Admin/CS</x:v>
      </x:c>
      <x:c r="D8612"/>
    </x:row>
    <x:row r="8613">
      <x:c r="A8613" t="str">
        <x:v>Resume Karyawan KPI</x:v>
      </x:c>
      <x:c r="B8613" t="str">
        <x:v>AC6</x:v>
      </x:c>
      <x:c r="C8613" t="n">
        <x:v>0</x:v>
      </x:c>
      <x:c r="D8613" t="str">
        <x:v>=COUNTIF('1'!$O$57:$O$60,AA6)+COUNTIF('2'!$O$57:$O$60,AA6)+COUNTIF('3'!$O$35:$O$38,AA6)+COUNTIF('4'!$O$33:$O$36,AA6)+COUNTIF('5'!$O$28:$O$31,AA6)+COUNTIF('6'!$O$30:$O$33,AA6)+COUNTIF('7'!$O$23:$O$26,AA6)+COUNTIF('8'!$O$69:$O$72,AA6)+COUNTIF('9'!$O$65:$O$68,AA6)+COUNTIF('10'!$O$23:$O$26,AA6)+COUNTIF('11'!$O$27:$O$30,AA6)+COUNTIF('12'!$O$28:$O$31,AA6)+COUNTIF('13'!$O$32:$O$35,AA6)+COUNTIF('14'!$O$30:$O$33,AA6)+COUNTIF('15'!$O$29:$O$32,AA6)+COUNTIF('16'!$O$27:$O$30,AA6)+COUNTIF('17'!$O$30:$O$33,AA6)+COUNTIF('18'!$O$30:$O$33,AA6)+COUNTIF('19'!$O$31:$O$34,AA6)+COUNTIF('20'!$O$28:$O$31,AA6)+COUNTIF('21'!$O$23:$O$26,AA6)+COUNTIF('22'!$O$29:$O$32,AA6)+COUNTIF('23'!$O$39:$O$42,AA6)+COUNTIF('24'!$O$32:$O$35,AA6)+COUNTIF('25'!$O$26:$O$29,AA6)+COUNTIF('26'!$O$30:$O$33,AA6)+COUNTIF('27'!$O$35:$O$38,AA6)+COUNTIF('28'!$O$30:$O$33,AA6)+COUNTIF('29'!$O$34:$O$37,AA6)+COUNTIF('30'!$O$26:$O$29,AA6)+COUNTIF('31'!$O$47:$O$50,AA6)</x:v>
      </x:c>
    </x:row>
    <x:row r="8614">
      <x:c r="A8614" t="str">
        <x:v>Resume Karyawan KPI</x:v>
      </x:c>
      <x:c r="B8614" t="str">
        <x:v>AD6</x:v>
      </x:c>
      <x:c r="C8614" t="n">
        <x:v>0.0001</x:v>
      </x:c>
      <x:c r="D8614" t="str">
        <x:v>=AC6+(16-ROW())/100000</x:v>
      </x:c>
    </x:row>
    <x:row r="8615">
      <x:c r="A8615" t="str">
        <x:v>Resume Karyawan KPI</x:v>
      </x:c>
      <x:c r="B8615" t="str">
        <x:v>AE6</x:v>
      </x:c>
      <x:c r="C8615" t="str">
        <x:v>ADDEL</x:v>
      </x:c>
      <x:c r="D8615"/>
    </x:row>
    <x:row r="8616">
      <x:c r="A8616" t="str">
        <x:v>Resume Karyawan KPI</x:v>
      </x:c>
      <x:c r="B8616" t="str">
        <x:v>AF6</x:v>
      </x:c>
      <x:c r="C8616" t="n">
        <x:v>21</x:v>
      </x:c>
      <x:c r="D8616" t="str">
        <x:v>=COUNTIF('1'!$L$4:$L$55,AE6)+COUNTIF('2'!$L$4:$L$55,AE6)+COUNTIF('3'!$L$4:$L$33,AE6)+COUNTIF('4'!$L$4:$L$31,AE6)+COUNTIF('5'!$L$4:$L$26,AE6)+COUNTIF('6'!$L$4:$L$28,AE6)+COUNTIF('7'!$L$4:$L$21,AE6)+COUNTIF('8'!$L$4:$L$67,AE6)+COUNTIF('9'!$L$4:$L$63,AE6)+COUNTIF('10'!$L$4:$L$21,AE6)+COUNTIF('11'!$L$4:$L$25,AE6)+COUNTIF('12'!$L$4:$L$26,AE6)+COUNTIF('13'!$L$4:$L$30,AE6)+COUNTIF('14'!$L$4:$L$28,AE6)+COUNTIF('15'!$L$4:$L$27,AE6)+COUNTIF('16'!$L$4:$L$25,AE6)+COUNTIF('17'!$L$4:$L$28,AE6)+COUNTIF('18'!$L$4:$L$28,AE6)+COUNTIF('19'!$L$4:$L$29,AE6)+COUNTIF('20'!$L$4:$L$26,AE6)+COUNTIF('21'!$L$4:$L$21,AE6)+COUNTIF('22'!$L$4:$L$27,AE6)+COUNTIF('23'!$L$4:$L$37,AE6)+COUNTIF('24'!$L$4:$L$30,AE6)+COUNTIF('25'!$L$4:$L$24,AE6)+COUNTIF('26'!$L$4:$L$28,AE6)+COUNTIF('27'!$L$4:$L$33,AE6)+COUNTIF('28'!$L$4:$L$28,AE6)+COUNTIF('29'!$L$4:$L$32,AE6)+COUNTIF('30'!$L$4:$L$24,AE6)+COUNTIF('31'!$L$4:$L$45,AE6)</x:v>
      </x:c>
    </x:row>
    <x:row r="8617">
      <x:c r="A8617" t="str">
        <x:v>Resume Karyawan KPI</x:v>
      </x:c>
      <x:c r="B8617" t="str">
        <x:v>AG6</x:v>
      </x:c>
      <x:c r="C8617" t="n">
        <x:v>21.00004</x:v>
      </x:c>
      <x:c r="D8617" t="str">
        <x:v>=AF6+(10-ROW())/100000</x:v>
      </x:c>
    </x:row>
    <x:row r="8618">
      <x:c r="A8618" t="str">
        <x:v>Resume Karyawan KPI</x:v>
      </x:c>
      <x:c r="B8618" t="str">
        <x:v>AH6</x:v>
      </x:c>
      <x:c r="C8618" t="str">
        <x:v>FAHME</x:v>
      </x:c>
      <x:c r="D8618"/>
    </x:row>
    <x:row r="8619">
      <x:c r="A8619" t="str">
        <x:v>Resume Karyawan KPI</x:v>
      </x:c>
      <x:c r="B8619" t="str">
        <x:v>AI6</x:v>
      </x:c>
      <x:c r="C8619" t="n">
        <x:v>32</x:v>
      </x:c>
      <x:c r="D8619" t="str">
        <x:v>=COUNTIF('1'!$M$4:$M$55,AH6)+COUNTIF('2'!$M$4:$M$55,AH6)+COUNTIF('3'!$M$4:$M$33,AH6)+COUNTIF('4'!$M$4:$M$31,AH6)+COUNTIF('5'!$M$4:$M$26,AH6)+COUNTIF('6'!$M$4:$M$28,AH6)+COUNTIF('7'!$M$4:$M$21,AH6)+COUNTIF('8'!$M$4:$M$67,AH6)+COUNTIF('9'!$M$4:$M$63,AH6)+COUNTIF('10'!$M$4:$M$21,AH6)+COUNTIF('11'!$M$4:$M$25,AH6)+COUNTIF('12'!$M$4:$M$26,AH6)+COUNTIF('13'!$M$4:$M$30,AH6)+COUNTIF('14'!$M$4:$M$28,AH6)+COUNTIF('15'!$M$4:$M$27,AH6)+COUNTIF('16'!$M$4:$M$25,AH6)+COUNTIF('17'!$M$4:$M$28,AH6)+COUNTIF('18'!$M$4:$M$28,AH6)+COUNTIF('19'!$M$4:$M$29,AH6)+COUNTIF('20'!$M$4:$M$26,AH6)+COUNTIF('21'!$M$4:$M$21,AH6)+COUNTIF('22'!$M$4:$M$27,AH6)+COUNTIF('23'!$M$4:$M$37,AH6)+COUNTIF('24'!$M$4:$M$30,AH6)+COUNTIF('25'!$M$4:$M$24,AH6)+COUNTIF('26'!$M$4:$M$28,AH6)+COUNTIF('27'!$M$4:$M$33,AH6)+COUNTIF('28'!$M$4:$M$28,AH6)+COUNTIF('29'!$M$4:$M$32,AH6)+COUNTIF('30'!$M$4:$M$24,AH6)+COUNTIF('31'!$M$4:$M$45,AH6)</x:v>
      </x:c>
    </x:row>
    <x:row r="8620">
      <x:c r="A8620" t="str">
        <x:v>Resume Karyawan KPI</x:v>
      </x:c>
      <x:c r="B8620" t="str">
        <x:v>AJ6</x:v>
      </x:c>
      <x:c r="C8620" t="n">
        <x:v>32.00005</x:v>
      </x:c>
      <x:c r="D8620" t="str">
        <x:v>=AI6+(11-ROW())/100000</x:v>
      </x:c>
    </x:row>
    <x:row r="8621">
      <x:c r="A8621" t="str">
        <x:v>Resume Karyawan KPI</x:v>
      </x:c>
      <x:c r="B8621" t="str">
        <x:v>AK6</x:v>
      </x:c>
      <x:c r="C8621" t="str">
        <x:v>ADDEL</x:v>
      </x:c>
      <x:c r="D8621"/>
    </x:row>
    <x:row r="8622">
      <x:c r="A8622" t="str">
        <x:v>Resume Karyawan KPI</x:v>
      </x:c>
      <x:c r="B8622" t="str">
        <x:v>AL6</x:v>
      </x:c>
      <x:c r="C8622" t="str">
        <x:v>Admin/CS</x:v>
      </x:c>
      <x:c r="D8622"/>
    </x:row>
    <x:row r="8623">
      <x:c r="A8623" t="str">
        <x:v>Resume Karyawan KPI</x:v>
      </x:c>
      <x:c r="B8623" t="str">
        <x:v>AM6</x:v>
      </x:c>
      <x:c r="C8623" t="n">
        <x:v>0</x:v>
      </x:c>
      <x:c r="D8623"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$39:$AG$44,AK6,'13'!$AF$39:$AF$44,1)+COUNTIFS('14'!$AG$37:$AG$42,AK6,'14'!$AF$37:$AF$42,1)+COUNTIFS('15'!$AG$36:$AG$41,AK6,'15'!$AF$36:$AF$41,1)+COUNTIFS('16'!$AG$34:$AG$39,AK6,'16'!$AF$34:$AF$39,1)+COUNTIFS('17'!$AG$37:$AG$42,AK6,'17'!$AF$37:$AF$42,1)+COUNTIFS('18'!$AG$37:$AG$42,AK6,'18'!$AF$37:$AF$42,1)+COUNTIFS('19'!$AG$38:$AG$43,AK6,'19'!$AF$38:$AF$43,1)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row>
    <x:row r="8624">
      <x:c r="A8624" t="str">
        <x:v>Resume Karyawan KPI</x:v>
      </x:c>
      <x:c r="B8624" t="str">
        <x:v>AN6</x:v>
      </x:c>
      <x:c r="C8624"/>
      <x:c r="D8624" t="str">
        <x:v>=IF(AM6=0,"",AO6/5*20+AP6/5*25+AQ6/5*25+AR6/5*15+AS6/5*15)</x:v>
      </x:c>
    </x:row>
    <x:row r="8625">
      <x:c r="A8625" t="str">
        <x:v>Resume Karyawan KPI</x:v>
      </x:c>
      <x:c r="B8625" t="str">
        <x:v>AO6</x:v>
      </x:c>
      <x:c r="C8625"/>
      <x:c r="D8625"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$39:$L$44,'13'!$AG$39:$AG$44,AK6,'13'!$AF$39:$AF$44,1)+SUMIFS('14'!$L$37:$L$42,'14'!$AG$37:$AG$42,AK6,'14'!$AF$37:$AF$42,1)+SUMIFS('15'!$L$36:$L$41,'15'!$AG$36:$AG$41,AK6,'15'!$AF$36:$AF$41,1)+SUMIFS('16'!$L$34:$L$39,'16'!$AG$34:$AG$39,AK6,'16'!$AF$34:$AF$39,1)+SUMIFS('17'!$L$37:$L$42,'17'!$AG$37:$AG$42,AK6,'17'!$AF$37:$AF$42,1)+SUMIFS('18'!$L$37:$L$42,'18'!$AG$37:$AG$42,AK6,'18'!$AF$37:$AF$42,1)+SUMIFS('19'!$L$38:$L$43,'19'!$AG$38:$AG$43,AK6,'19'!$AF$38:$AF$43,1)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row>
    <x:row r="8626">
      <x:c r="A8626" t="str">
        <x:v>Resume Karyawan KPI</x:v>
      </x:c>
      <x:c r="B8626" t="str">
        <x:v>AP6</x:v>
      </x:c>
      <x:c r="C8626"/>
      <x:c r="D8626"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$39:$M$44,'13'!$AG$39:$AG$44,AK6,'13'!$AF$39:$AF$44,1)+SUMIFS('14'!$M$37:$M$42,'14'!$AG$37:$AG$42,AK6,'14'!$AF$37:$AF$42,1)+SUMIFS('15'!$M$36:$M$41,'15'!$AG$36:$AG$41,AK6,'15'!$AF$36:$AF$41,1)+SUMIFS('16'!$M$34:$M$39,'16'!$AG$34:$AG$39,AK6,'16'!$AF$34:$AF$39,1)+SUMIFS('17'!$M$37:$M$42,'17'!$AG$37:$AG$42,AK6,'17'!$AF$37:$AF$42,1)+SUMIFS('18'!$M$37:$M$42,'18'!$AG$37:$AG$42,AK6,'18'!$AF$37:$AF$42,1)+SUMIFS('19'!$M$38:$M$43,'19'!$AG$38:$AG$43,AK6,'19'!$AF$38:$AF$43,1)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row>
    <x:row r="8627">
      <x:c r="A8627" t="str">
        <x:v>Resume Karyawan KPI</x:v>
      </x:c>
      <x:c r="B8627" t="str">
        <x:v>AQ6</x:v>
      </x:c>
      <x:c r="C8627"/>
      <x:c r="D8627"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$39:$N$44,'13'!$AG$39:$AG$44,AK6,'13'!$AF$39:$AF$44,1)+SUMIFS('14'!$N$37:$N$42,'14'!$AG$37:$AG$42,AK6,'14'!$AF$37:$AF$42,1)+SUMIFS('15'!$N$36:$N$41,'15'!$AG$36:$AG$41,AK6,'15'!$AF$36:$AF$41,1)+SUMIFS('16'!$N$34:$N$39,'16'!$AG$34:$AG$39,AK6,'16'!$AF$34:$AF$39,1)+SUMIFS('17'!$N$37:$N$42,'17'!$AG$37:$AG$42,AK6,'17'!$AF$37:$AF$42,1)+SUMIFS('18'!$N$37:$N$42,'18'!$AG$37:$AG$42,AK6,'18'!$AF$37:$AF$42,1)+SUMIFS('19'!$N$38:$N$43,'19'!$AG$38:$AG$43,AK6,'19'!$AF$38:$AF$43,1)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row>
    <x:row r="8628">
      <x:c r="A8628" t="str">
        <x:v>Resume Karyawan KPI</x:v>
      </x:c>
      <x:c r="B8628" t="str">
        <x:v>AR6</x:v>
      </x:c>
      <x:c r="C8628"/>
      <x:c r="D862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$39:$O$44,'13'!$AG$39:$AG$44,AK6,'13'!$AF$39:$AF$44,1)+SUMIFS('14'!$O$37:$O$42,'14'!$AG$37:$AG$42,AK6,'14'!$AF$37:$AF$42,1)+SUMIFS('15'!$O$36:$O$41,'15'!$AG$36:$AG$41,AK6,'15'!$AF$36:$AF$41,1)+SUMIFS('16'!$O$34:$O$39,'16'!$AG$34:$AG$39,AK6,'16'!$AF$34:$AF$39,1)+SUMIFS('17'!$O$37:$O$42,'17'!$AG$37:$AG$42,AK6,'17'!$AF$37:$AF$42,1)+SUMIFS('18'!$O$37:$O$42,'18'!$AG$37:$AG$42,AK6,'18'!$AF$37:$AF$42,1)+SUMIFS('19'!$O$38:$O$43,'19'!$AG$38:$AG$43,AK6,'19'!$AF$38:$AF$43,1)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row>
    <x:row r="8629">
      <x:c r="A8629" t="str">
        <x:v>Resume Karyawan KPI</x:v>
      </x:c>
      <x:c r="B8629" t="str">
        <x:v>AS6</x:v>
      </x:c>
      <x:c r="C8629"/>
      <x:c r="D8629"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$39:$P$44,'13'!$AG$39:$AG$44,AK6,'13'!$AF$39:$AF$44,1)+SUMIFS('14'!$P$37:$P$42,'14'!$AG$37:$AG$42,AK6,'14'!$AF$37:$AF$42,1)+SUMIFS('15'!$P$36:$P$41,'15'!$AG$36:$AG$41,AK6,'15'!$AF$36:$AF$41,1)+SUMIFS('16'!$P$34:$P$39,'16'!$AG$34:$AG$39,AK6,'16'!$AF$34:$AF$39,1)+SUMIFS('17'!$P$37:$P$42,'17'!$AG$37:$AG$42,AK6,'17'!$AF$37:$AF$42,1)+SUMIFS('18'!$P$37:$P$42,'18'!$AG$37:$AG$42,AK6,'18'!$AF$37:$AF$42,1)+SUMIFS('19'!$P$38:$P$43,'19'!$AG$38:$AG$43,AK6,'19'!$AF$38:$AF$43,1)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row>
    <x:row r="8630">
      <x:c r="A8630" t="str">
        <x:v>Resume Karyawan KPI</x:v>
      </x:c>
      <x:c r="B8630" t="str">
        <x:v>AU6</x:v>
      </x:c>
      <x:c r="C8630" t="n">
        <x:v>5</x:v>
      </x:c>
      <x:c r="D8630"/>
    </x:row>
    <x:row r="8631">
      <x:c r="A8631" t="str">
        <x:v>Resume Karyawan KPI</x:v>
      </x:c>
      <x:c r="B8631" t="str">
        <x:v>AV6</x:v>
      </x:c>
      <x:c r="C8631"/>
      <x:c r="D8631" t="str">
        <x:v>=IF(COUNTIFS('1'!$AG$64:$AG$69,$AK6,'1'!$AF$64:$AF$69,1)=0,"",SUMIFS('1'!$AC$64:$AC$69,'1'!$AG$64:$AG$69,$AK6,'1'!$AF$64:$AF$69,1)/COUNTIFS('1'!$AG$64:$AG$69,$AK6,'1'!$AF$64:$AF$69,1))</x:v>
      </x:c>
    </x:row>
    <x:row r="8632">
      <x:c r="A8632" t="str">
        <x:v>Resume Karyawan KPI</x:v>
      </x:c>
      <x:c r="B8632" t="str">
        <x:v>AW6</x:v>
      </x:c>
      <x:c r="C8632"/>
      <x:c r="D8632" t="str">
        <x:v>=IF(COUNTIFS('2'!$AG$64:$AG$69,$AK6,'2'!$AF$64:$AF$69,1)=0,"",SUMIFS('2'!$AC$64:$AC$69,'2'!$AG$64:$AG$69,$AK6,'2'!$AF$64:$AF$69,1)/COUNTIFS('2'!$AG$64:$AG$69,$AK6,'2'!$AF$64:$AF$69,1))</x:v>
      </x:c>
    </x:row>
    <x:row r="8633">
      <x:c r="A8633" t="str">
        <x:v>Resume Karyawan KPI</x:v>
      </x:c>
      <x:c r="B8633" t="str">
        <x:v>AX6</x:v>
      </x:c>
      <x:c r="C8633"/>
      <x:c r="D8633" t="str">
        <x:v>=IF(COUNTIFS('3'!$AG$42:$AG$47,$AK6,'3'!$AF$42:$AF$47,1)=0,"",SUMIFS('3'!$AC$42:$AC$47,'3'!$AG$42:$AG$47,$AK6,'3'!$AF$42:$AF$47,1)/COUNTIFS('3'!$AG$42:$AG$47,$AK6,'3'!$AF$42:$AF$47,1))</x:v>
      </x:c>
    </x:row>
    <x:row r="8634">
      <x:c r="A8634" t="str">
        <x:v>Resume Karyawan KPI</x:v>
      </x:c>
      <x:c r="B8634" t="str">
        <x:v>AY6</x:v>
      </x:c>
      <x:c r="C8634"/>
      <x:c r="D8634" t="str">
        <x:v>=IF(COUNTIFS('4'!$AG$40:$AG$45,$AK6,'4'!$AF$40:$AF$45,1)=0,"",SUMIFS('4'!$AC$40:$AC$45,'4'!$AG$40:$AG$45,$AK6,'4'!$AF$40:$AF$45,1)/COUNTIFS('4'!$AG$40:$AG$45,$AK6,'4'!$AF$40:$AF$45,1))</x:v>
      </x:c>
    </x:row>
    <x:row r="8635">
      <x:c r="A8635" t="str">
        <x:v>Resume Karyawan KPI</x:v>
      </x:c>
      <x:c r="B8635" t="str">
        <x:v>AZ6</x:v>
      </x:c>
      <x:c r="C8635"/>
      <x:c r="D8635" t="str">
        <x:v>=IF(COUNTIFS('5'!$AG$35:$AG$40,$AK6,'5'!$AF$35:$AF$40,1)=0,"",SUMIFS('5'!$AC$35:$AC$40,'5'!$AG$35:$AG$40,$AK6,'5'!$AF$35:$AF$40,1)/COUNTIFS('5'!$AG$35:$AG$40,$AK6,'5'!$AF$35:$AF$40,1))</x:v>
      </x:c>
    </x:row>
    <x:row r="8636">
      <x:c r="A8636" t="str">
        <x:v>Resume Karyawan KPI</x:v>
      </x:c>
      <x:c r="B8636" t="str">
        <x:v>BA6</x:v>
      </x:c>
      <x:c r="C8636"/>
      <x:c r="D8636" t="str">
        <x:v>=IF(COUNTIFS('6'!$AG$37:$AG$42,$AK6,'6'!$AF$37:$AF$42,1)=0,"",SUMIFS('6'!$AC$37:$AC$42,'6'!$AG$37:$AG$42,$AK6,'6'!$AF$37:$AF$42,1)/COUNTIFS('6'!$AG$37:$AG$42,$AK6,'6'!$AF$37:$AF$42,1))</x:v>
      </x:c>
    </x:row>
    <x:row r="8637">
      <x:c r="A8637" t="str">
        <x:v>Resume Karyawan KPI</x:v>
      </x:c>
      <x:c r="B8637" t="str">
        <x:v>BB6</x:v>
      </x:c>
      <x:c r="C8637"/>
      <x:c r="D8637" t="str">
        <x:v>=IF(COUNTIFS('7'!$AG$30:$AG$35,$AK6,'7'!$AF$30:$AF$35,1)=0,"",SUMIFS('7'!$AC$30:$AC$35,'7'!$AG$30:$AG$35,$AK6,'7'!$AF$30:$AF$35,1)/COUNTIFS('7'!$AG$30:$AG$35,$AK6,'7'!$AF$30:$AF$35,1))</x:v>
      </x:c>
    </x:row>
    <x:row r="8638">
      <x:c r="A8638" t="str">
        <x:v>Resume Karyawan KPI</x:v>
      </x:c>
      <x:c r="B8638" t="str">
        <x:v>BC6</x:v>
      </x:c>
      <x:c r="C8638"/>
      <x:c r="D8638" t="str">
        <x:v>=IF(COUNTIFS('8'!$AG$76:$AG$81,$AK6,'8'!$AF$76:$AF$81,1)=0,"",SUMIFS('8'!$AC$76:$AC$81,'8'!$AG$76:$AG$81,$AK6,'8'!$AF$76:$AF$81,1)/COUNTIFS('8'!$AG$76:$AG$81,$AK6,'8'!$AF$76:$AF$81,1))</x:v>
      </x:c>
    </x:row>
    <x:row r="8639">
      <x:c r="A8639" t="str">
        <x:v>Resume Karyawan KPI</x:v>
      </x:c>
      <x:c r="B8639" t="str">
        <x:v>BD6</x:v>
      </x:c>
      <x:c r="C8639"/>
      <x:c r="D8639" t="str">
        <x:v>=IF(COUNTIFS('9'!$AG$72:$AG$77,$AK6,'9'!$AF$72:$AF$77,1)=0,"",SUMIFS('9'!$AC$72:$AC$77,'9'!$AG$72:$AG$77,$AK6,'9'!$AF$72:$AF$77,1)/COUNTIFS('9'!$AG$72:$AG$77,$AK6,'9'!$AF$72:$AF$77,1))</x:v>
      </x:c>
    </x:row>
    <x:row r="8640">
      <x:c r="A8640" t="str">
        <x:v>Resume Karyawan KPI</x:v>
      </x:c>
      <x:c r="B8640" t="str">
        <x:v>BE6</x:v>
      </x:c>
      <x:c r="C8640"/>
      <x:c r="D8640" t="str">
        <x:v>=IF(COUNTIFS('10'!$AG$30:$AG$35,$AK6,'10'!$AF$30:$AF$35,1)=0,"",SUMIFS('10'!$AC$30:$AC$35,'10'!$AG$30:$AG$35,$AK6,'10'!$AF$30:$AF$35,1)/COUNTIFS('10'!$AG$30:$AG$35,$AK6,'10'!$AF$30:$AF$35,1))</x:v>
      </x:c>
    </x:row>
    <x:row r="8641">
      <x:c r="A8641" t="str">
        <x:v>Resume Karyawan KPI</x:v>
      </x:c>
      <x:c r="B8641" t="str">
        <x:v>BF6</x:v>
      </x:c>
      <x:c r="C8641"/>
      <x:c r="D8641" t="str">
        <x:v>=IF(COUNTIFS('11'!$AG$34:$AG$39,$AK6,'11'!$AF$34:$AF$39,1)=0,"",SUMIFS('11'!$AC$34:$AC$39,'11'!$AG$34:$AG$39,$AK6,'11'!$AF$34:$AF$39,1)/COUNTIFS('11'!$AG$34:$AG$39,$AK6,'11'!$AF$34:$AF$39,1))</x:v>
      </x:c>
    </x:row>
    <x:row r="8642">
      <x:c r="A8642" t="str">
        <x:v>Resume Karyawan KPI</x:v>
      </x:c>
      <x:c r="B8642" t="str">
        <x:v>BG6</x:v>
      </x:c>
      <x:c r="C8642"/>
      <x:c r="D8642" t="str">
        <x:v>=IF(COUNTIFS('12'!$AG$35:$AG$40,$AK6,'12'!$AF$35:$AF$40,1)=0,"",SUMIFS('12'!$AC$35:$AC$40,'12'!$AG$35:$AG$40,$AK6,'12'!$AF$35:$AF$40,1)/COUNTIFS('12'!$AG$35:$AG$40,$AK6,'12'!$AF$35:$AF$40,1))</x:v>
      </x:c>
    </x:row>
    <x:row r="8643">
      <x:c r="A8643" t="str">
        <x:v>Resume Karyawan KPI</x:v>
      </x:c>
      <x:c r="B8643" t="str">
        <x:v>BH6</x:v>
      </x:c>
      <x:c r="C8643"/>
      <x:c r="D8643" t="str">
        <x:v>=IF(COUNTIFS('13'!$AG$39:$AG$44,$AK6,'13'!$AF$39:$AF$44,1)=0,"",SUMIFS('13'!$AC$39:$AC$44,'13'!$AG$39:$AG$44,$AK6,'13'!$AF$39:$AF$44,1)/COUNTIFS('13'!$AG$39:$AG$44,$AK6,'13'!$AF$39:$AF$44,1))</x:v>
      </x:c>
    </x:row>
    <x:row r="8644">
      <x:c r="A8644" t="str">
        <x:v>Resume Karyawan KPI</x:v>
      </x:c>
      <x:c r="B8644" t="str">
        <x:v>BI6</x:v>
      </x:c>
      <x:c r="C8644"/>
      <x:c r="D8644" t="str">
        <x:v>=IF(COUNTIFS('14'!$AG$37:$AG$42,$AK6,'14'!$AF$37:$AF$42,1)=0,"",SUMIFS('14'!$AC$37:$AC$42,'14'!$AG$37:$AG$42,$AK6,'14'!$AF$37:$AF$42,1)/COUNTIFS('14'!$AG$37:$AG$42,$AK6,'14'!$AF$37:$AF$42,1))</x:v>
      </x:c>
    </x:row>
    <x:row r="8645">
      <x:c r="A8645" t="str">
        <x:v>Resume Karyawan KPI</x:v>
      </x:c>
      <x:c r="B8645" t="str">
        <x:v>BJ6</x:v>
      </x:c>
      <x:c r="C8645"/>
      <x:c r="D8645" t="str">
        <x:v>=IF(COUNTIFS('15'!$AG$36:$AG$41,$AK6,'15'!$AF$36:$AF$41,1)=0,"",SUMIFS('15'!$AC$36:$AC$41,'15'!$AG$36:$AG$41,$AK6,'15'!$AF$36:$AF$41,1)/COUNTIFS('15'!$AG$36:$AG$41,$AK6,'15'!$AF$36:$AF$41,1))</x:v>
      </x:c>
    </x:row>
    <x:row r="8646">
      <x:c r="A8646" t="str">
        <x:v>Resume Karyawan KPI</x:v>
      </x:c>
      <x:c r="B8646" t="str">
        <x:v>BK6</x:v>
      </x:c>
      <x:c r="C8646"/>
      <x:c r="D8646" t="str">
        <x:v>=IF(COUNTIFS('16'!$AG$34:$AG$39,$AK6,'16'!$AF$34:$AF$39,1)=0,"",SUMIFS('16'!$AC$34:$AC$39,'16'!$AG$34:$AG$39,$AK6,'16'!$AF$34:$AF$39,1)/COUNTIFS('16'!$AG$34:$AG$39,$AK6,'16'!$AF$34:$AF$39,1))</x:v>
      </x:c>
    </x:row>
    <x:row r="8647">
      <x:c r="A8647" t="str">
        <x:v>Resume Karyawan KPI</x:v>
      </x:c>
      <x:c r="B8647" t="str">
        <x:v>BL6</x:v>
      </x:c>
      <x:c r="C8647"/>
      <x:c r="D8647" t="str">
        <x:v>=IF(COUNTIFS('17'!$AG$37:$AG$42,$AK6,'17'!$AF$37:$AF$42,1)=0,"",SUMIFS('17'!$AC$37:$AC$42,'17'!$AG$37:$AG$42,$AK6,'17'!$AF$37:$AF$42,1)/COUNTIFS('17'!$AG$37:$AG$42,$AK6,'17'!$AF$37:$AF$42,1))</x:v>
      </x:c>
    </x:row>
    <x:row r="8648">
      <x:c r="A8648" t="str">
        <x:v>Resume Karyawan KPI</x:v>
      </x:c>
      <x:c r="B8648" t="str">
        <x:v>BM6</x:v>
      </x:c>
      <x:c r="C8648"/>
      <x:c r="D8648" t="str">
        <x:v>=IF(COUNTIFS('18'!$AG$37:$AG$42,$AK6,'18'!$AF$37:$AF$42,1)=0,"",SUMIFS('18'!$AC$37:$AC$42,'18'!$AG$37:$AG$42,$AK6,'18'!$AF$37:$AF$42,1)/COUNTIFS('18'!$AG$37:$AG$42,$AK6,'18'!$AF$37:$AF$42,1))</x:v>
      </x:c>
    </x:row>
    <x:row r="8649">
      <x:c r="A8649" t="str">
        <x:v>Resume Karyawan KPI</x:v>
      </x:c>
      <x:c r="B8649" t="str">
        <x:v>BN6</x:v>
      </x:c>
      <x:c r="C8649"/>
      <x:c r="D8649" t="str">
        <x:v>=IF(COUNTIFS('19'!$AG$38:$AG$43,$AK6,'19'!$AF$38:$AF$43,1)=0,"",SUMIFS('19'!$AC$38:$AC$43,'19'!$AG$38:$AG$43,$AK6,'19'!$AF$38:$AF$43,1)/COUNTIFS('19'!$AG$38:$AG$43,$AK6,'19'!$AF$38:$AF$43,1))</x:v>
      </x:c>
    </x:row>
    <x:row r="8650">
      <x:c r="A8650" t="str">
        <x:v>Resume Karyawan KPI</x:v>
      </x:c>
      <x:c r="B8650" t="str">
        <x:v>BO6</x:v>
      </x:c>
      <x:c r="C8650"/>
      <x:c r="D8650" t="str">
        <x:v>=IF(COUNTIFS('20'!$AG$35:$AG$40,$AK6,'20'!$AF$35:$AF$40,1)=0,"",SUMIFS('20'!$AC$35:$AC$40,'20'!$AG$35:$AG$40,$AK6,'20'!$AF$35:$AF$40,1)/COUNTIFS('20'!$AG$35:$AG$40,$AK6,'20'!$AF$35:$AF$40,1))</x:v>
      </x:c>
    </x:row>
    <x:row r="8651">
      <x:c r="A8651" t="str">
        <x:v>Resume Karyawan KPI</x:v>
      </x:c>
      <x:c r="B8651" t="str">
        <x:v>BP6</x:v>
      </x:c>
      <x:c r="C8651"/>
      <x:c r="D8651" t="str">
        <x:v>=IF(COUNTIFS('21'!$AG$30:$AG$35,$AK6,'21'!$AF$30:$AF$35,1)=0,"",SUMIFS('21'!$AC$30:$AC$35,'21'!$AG$30:$AG$35,$AK6,'21'!$AF$30:$AF$35,1)/COUNTIFS('21'!$AG$30:$AG$35,$AK6,'21'!$AF$30:$AF$35,1))</x:v>
      </x:c>
    </x:row>
    <x:row r="8652">
      <x:c r="A8652" t="str">
        <x:v>Resume Karyawan KPI</x:v>
      </x:c>
      <x:c r="B8652" t="str">
        <x:v>BQ6</x:v>
      </x:c>
      <x:c r="C8652"/>
      <x:c r="D8652" t="str">
        <x:v>=IF(COUNTIFS('22'!$AG$36:$AG$41,$AK6,'22'!$AF$36:$AF$41,1)=0,"",SUMIFS('22'!$AC$36:$AC$41,'22'!$AG$36:$AG$41,$AK6,'22'!$AF$36:$AF$41,1)/COUNTIFS('22'!$AG$36:$AG$41,$AK6,'22'!$AF$36:$AF$41,1))</x:v>
      </x:c>
    </x:row>
    <x:row r="8653">
      <x:c r="A8653" t="str">
        <x:v>Resume Karyawan KPI</x:v>
      </x:c>
      <x:c r="B8653" t="str">
        <x:v>BR6</x:v>
      </x:c>
      <x:c r="C8653"/>
      <x:c r="D8653" t="str">
        <x:v>=IF(COUNTIFS('23'!$AG$46:$AG$51,$AK6,'23'!$AF$46:$AF$51,1)=0,"",SUMIFS('23'!$AC$46:$AC$51,'23'!$AG$46:$AG$51,$AK6,'23'!$AF$46:$AF$51,1)/COUNTIFS('23'!$AG$46:$AG$51,$AK6,'23'!$AF$46:$AF$51,1))</x:v>
      </x:c>
    </x:row>
    <x:row r="8654">
      <x:c r="A8654" t="str">
        <x:v>Resume Karyawan KPI</x:v>
      </x:c>
      <x:c r="B8654" t="str">
        <x:v>BS6</x:v>
      </x:c>
      <x:c r="C8654"/>
      <x:c r="D8654" t="str">
        <x:v>=IF(COUNTIFS('24'!$AG$39:$AG$44,$AK6,'24'!$AF$39:$AF$44,1)=0,"",SUMIFS('24'!$AC$39:$AC$44,'24'!$AG$39:$AG$44,$AK6,'24'!$AF$39:$AF$44,1)/COUNTIFS('24'!$AG$39:$AG$44,$AK6,'24'!$AF$39:$AF$44,1))</x:v>
      </x:c>
    </x:row>
    <x:row r="8655">
      <x:c r="A8655" t="str">
        <x:v>Resume Karyawan KPI</x:v>
      </x:c>
      <x:c r="B8655" t="str">
        <x:v>BT6</x:v>
      </x:c>
      <x:c r="C8655"/>
      <x:c r="D8655" t="str">
        <x:v>=IF(COUNTIFS('25'!$AG$33:$AG$38,$AK6,'25'!$AF$33:$AF$38,1)=0,"",SUMIFS('25'!$AC$33:$AC$38,'25'!$AG$33:$AG$38,$AK6,'25'!$AF$33:$AF$38,1)/COUNTIFS('25'!$AG$33:$AG$38,$AK6,'25'!$AF$33:$AF$38,1))</x:v>
      </x:c>
    </x:row>
    <x:row r="8656">
      <x:c r="A8656" t="str">
        <x:v>Resume Karyawan KPI</x:v>
      </x:c>
      <x:c r="B8656" t="str">
        <x:v>BU6</x:v>
      </x:c>
      <x:c r="C8656"/>
      <x:c r="D8656" t="str">
        <x:v>=IF(COUNTIFS('26'!$AG$37:$AG$42,$AK6,'26'!$AF$37:$AF$42,1)=0,"",SUMIFS('26'!$AC$37:$AC$42,'26'!$AG$37:$AG$42,$AK6,'26'!$AF$37:$AF$42,1)/COUNTIFS('26'!$AG$37:$AG$42,$AK6,'26'!$AF$37:$AF$42,1))</x:v>
      </x:c>
    </x:row>
    <x:row r="8657">
      <x:c r="A8657" t="str">
        <x:v>Resume Karyawan KPI</x:v>
      </x:c>
      <x:c r="B8657" t="str">
        <x:v>BV6</x:v>
      </x:c>
      <x:c r="C8657"/>
      <x:c r="D8657" t="str">
        <x:v>=IF(COUNTIFS('27'!$AG$42:$AG$47,$AK6,'27'!$AF$42:$AF$47,1)=0,"",SUMIFS('27'!$AC$42:$AC$47,'27'!$AG$42:$AG$47,$AK6,'27'!$AF$42:$AF$47,1)/COUNTIFS('27'!$AG$42:$AG$47,$AK6,'27'!$AF$42:$AF$47,1))</x:v>
      </x:c>
    </x:row>
    <x:row r="8658">
      <x:c r="A8658" t="str">
        <x:v>Resume Karyawan KPI</x:v>
      </x:c>
      <x:c r="B8658" t="str">
        <x:v>BW6</x:v>
      </x:c>
      <x:c r="C8658"/>
      <x:c r="D8658" t="str">
        <x:v>=IF(COUNTIFS('28'!$AG$37:$AG$42,$AK6,'28'!$AF$37:$AF$42,1)=0,"",SUMIFS('28'!$AC$37:$AC$42,'28'!$AG$37:$AG$42,$AK6,'28'!$AF$37:$AF$42,1)/COUNTIFS('28'!$AG$37:$AG$42,$AK6,'28'!$AF$37:$AF$42,1))</x:v>
      </x:c>
    </x:row>
    <x:row r="8659">
      <x:c r="A8659" t="str">
        <x:v>Resume Karyawan KPI</x:v>
      </x:c>
      <x:c r="B8659" t="str">
        <x:v>BX6</x:v>
      </x:c>
      <x:c r="C8659"/>
      <x:c r="D8659" t="str">
        <x:v>=IF(COUNTIFS('29'!$AG$41:$AG$46,$AK6,'29'!$AF$41:$AF$46,1)=0,"",SUMIFS('29'!$AC$41:$AC$46,'29'!$AG$41:$AG$46,$AK6,'29'!$AF$41:$AF$46,1)/COUNTIFS('29'!$AG$41:$AG$46,$AK6,'29'!$AF$41:$AF$46,1))</x:v>
      </x:c>
    </x:row>
    <x:row r="8660">
      <x:c r="A8660" t="str">
        <x:v>Resume Karyawan KPI</x:v>
      </x:c>
      <x:c r="B8660" t="str">
        <x:v>BY6</x:v>
      </x:c>
      <x:c r="C8660"/>
      <x:c r="D8660" t="str">
        <x:v>=IF(COUNTIFS('30'!$AG$33:$AG$38,$AK6,'30'!$AF$33:$AF$38,1)=0,"",SUMIFS('30'!$AC$33:$AC$38,'30'!$AG$33:$AG$38,$AK6,'30'!$AF$33:$AF$38,1)/COUNTIFS('30'!$AG$33:$AG$38,$AK6,'30'!$AF$33:$AF$38,1))</x:v>
      </x:c>
    </x:row>
    <x:row r="8661">
      <x:c r="A8661" t="str">
        <x:v>Resume Karyawan KPI</x:v>
      </x:c>
      <x:c r="B8661" t="str">
        <x:v>BZ6</x:v>
      </x:c>
      <x:c r="C8661"/>
      <x:c r="D8661" t="str">
        <x:v>=IF(COUNTIFS('31'!$AG$56:$AG$61,$AK6,'31'!$AF$56:$AF$61,1)=0,"",SUMIFS('31'!$AC$56:$AC$61,'31'!$AG$56:$AG$61,$AK6,'31'!$AF$56:$AF$61,1)/COUNTIFS('31'!$AG$56:$AG$61,$AK6,'31'!$AF$56:$AF$61,1))</x:v>
      </x:c>
    </x:row>
    <x:row r="8662">
      <x:c r="A8662" t="str">
        <x:v>Resume Karyawan KPI</x:v>
      </x:c>
      <x:c r="B8662" t="str">
        <x:v>CA6</x:v>
      </x:c>
      <x:c r="C8662" t="str">
        <x:v>Baik</x:v>
      </x:c>
      <x:c r="D8662"/>
    </x:row>
    <x:row r="8663">
      <x:c r="A8663" t="str">
        <x:v>Resume Karyawan KPI</x:v>
      </x:c>
      <x:c r="B8663" t="str">
        <x:v>CB6</x:v>
      </x:c>
      <x:c r="C8663" t="n">
        <x:v>0</x:v>
      </x:c>
      <x:c r="D8663" t="str">
        <x:v>=COUNTIF($J$51:$J$61,CA6)</x:v>
      </x:c>
    </x:row>
    <x:row r="8664">
      <x:c r="A8664" t="str">
        <x:v>Resume Karyawan KPI</x:v>
      </x:c>
      <x:c r="B8664" t="str">
        <x:v>A7</x:v>
      </x:c>
      <x:c r="C8664" t="n">
        <x:v>2</x:v>
      </x:c>
      <x:c r="D8664" t="str">
        <x:v>=IF(LARGE($Y$5:$Y$17,2)=0,"",2)</x:v>
      </x:c>
    </x:row>
    <x:row r="8665">
      <x:c r="A8665" t="str">
        <x:v>Resume Karyawan KPI</x:v>
      </x:c>
      <x:c r="B8665" t="str">
        <x:v>B7</x:v>
      </x:c>
      <x:c r="C8665" t="str">
        <x:v>Large Group</x:v>
      </x:c>
      <x:c r="D8665" t="str">
        <x:v>=IF(A7="","",INDEX($X$5:$X$17,MATCH(LARGE($Z$5:$Z$17,A7),$Z$5:$Z$17,0)))</x:v>
      </x:c>
    </x:row>
    <x:row r="8666">
      <x:c r="A8666" t="str">
        <x:v>Resume Karyawan KPI</x:v>
      </x:c>
      <x:c r="B8666" t="str">
        <x:v>C7</x:v>
      </x:c>
      <x:c r="C8666" t="n">
        <x:v>123</x:v>
      </x:c>
      <x:c r="D8666" t="str">
        <x:v>=IF(B7="","",INDEX($Y$5:$Y$17,MATCH(B7,$X$5:$X$17,0)))</x:v>
      </x:c>
    </x:row>
    <x:row r="8667">
      <x:c r="A8667" t="str">
        <x:v>Resume Karyawan KPI</x:v>
      </x:c>
      <x:c r="B8667" t="str">
        <x:v>D7</x:v>
      </x:c>
      <x:c r="C8667" t="n">
        <x:v>0.250509165</x:v>
      </x:c>
      <x:c r="D8667" t="str">
        <x:v>=IF(C7="","",C7/$C$19)</x:v>
      </x:c>
    </x:row>
    <x:row r="8668">
      <x:c r="A8668" t="str">
        <x:v>Resume Karyawan KPI</x:v>
      </x:c>
      <x:c r="B8668" t="str">
        <x:v>E7</x:v>
      </x:c>
      <x:c r="C8668" t="n">
        <x:v>0.8024439919</x:v>
      </x:c>
      <x:c r="D8668" t="str">
        <x:v>=IF(D7="","",SUM($D$6:D7))</x:v>
      </x:c>
    </x:row>
    <x:row r="8669">
      <x:c r="A8669" t="str">
        <x:v>Resume Karyawan KPI</x:v>
      </x:c>
      <x:c r="B8669" t="str">
        <x:v>X7</x:v>
      </x:c>
      <x:c r="C8669" t="str">
        <x:v>Single</x:v>
      </x:c>
      <x:c r="D8669"/>
    </x:row>
    <x:row r="8670">
      <x:c r="A8670" t="str">
        <x:v>Resume Karyawan KPI</x:v>
      </x:c>
      <x:c r="B8670" t="str">
        <x:v>Y7</x:v>
      </x:c>
      <x:c r="C8670" t="n">
        <x:v>14</x:v>
      </x:c>
      <x:c r="D8670" t="str">
        <x:v>=COUNTIF('1'!$D$4:$D$55,X7)+COUNTIF('2'!$D$4:$D$55,X7)+COUNTIF('3'!$D$4:$D$33,X7)+COUNTIF('4'!$D$4:$D$31,X7)+COUNTIF('5'!$D$4:$D$26,X7)+COUNTIF('6'!$D$4:$D$28,X7)+COUNTIF('7'!$D$4:$D$21,X7)+COUNTIF('8'!$D$4:$D$67,X7)+COUNTIF('9'!$D$4:$D$63,X7)+COUNTIF('10'!$D$4:$D$21,X7)+COUNTIF('11'!$D$4:$D$25,X7)+COUNTIF('12'!$D$4:$D$26,X7)+COUNTIF('13'!$D$4:$D$30,X7)+COUNTIF('14'!$D$4:$D$28,X7)+COUNTIF('15'!$D$4:$D$27,X7)+COUNTIF('16'!$D$4:$D$25,X7)+COUNTIF('17'!$D$4:$D$28,X7)+COUNTIF('18'!$D$4:$D$28,X7)+COUNTIF('19'!$D$4:$D$29,X7)+COUNTIF('20'!$D$4:$D$26,X7)+COUNTIF('21'!$D$4:$D$21,X7)+COUNTIF('22'!$D$4:$D$27,X7)+COUNTIF('23'!$D$4:$D$37,X7)+COUNTIF('24'!$D$4:$D$30,X7)+COUNTIF('25'!$D$4:$D$24,X7)+COUNTIF('26'!$D$4:$D$28,X7)+COUNTIF('27'!$D$4:$D$33,X7)+COUNTIF('28'!$D$4:$D$28,X7)+COUNTIF('29'!$D$4:$D$32,X7)+COUNTIF('30'!$D$4:$D$24,X7)+COUNTIF('31'!$D$4:$D$45,X7)</x:v>
      </x:c>
    </x:row>
    <x:row r="8671">
      <x:c r="A8671" t="str">
        <x:v>Resume Karyawan KPI</x:v>
      </x:c>
      <x:c r="B8671" t="str">
        <x:v>Z7</x:v>
      </x:c>
      <x:c r="C8671" t="n">
        <x:v>14.00011</x:v>
      </x:c>
      <x:c r="D8671" t="str">
        <x:v>=Y7+(18-ROW())/100000</x:v>
      </x:c>
    </x:row>
    <x:row r="8672">
      <x:c r="A8672" t="str">
        <x:v>Resume Karyawan KPI</x:v>
      </x:c>
      <x:c r="B8672" t="str">
        <x:v>AA7</x:v>
      </x:c>
      <x:c r="C8672" t="str">
        <x:v>AMEL</x:v>
      </x:c>
      <x:c r="D8672"/>
    </x:row>
    <x:row r="8673">
      <x:c r="A8673" t="str">
        <x:v>Resume Karyawan KPI</x:v>
      </x:c>
      <x:c r="B8673" t="str">
        <x:v>AB7</x:v>
      </x:c>
      <x:c r="C8673" t="str">
        <x:v>Admin/CS</x:v>
      </x:c>
      <x:c r="D8673"/>
    </x:row>
    <x:row r="8674">
      <x:c r="A8674" t="str">
        <x:v>Resume Karyawan KPI</x:v>
      </x:c>
      <x:c r="B8674" t="str">
        <x:v>AC7</x:v>
      </x:c>
      <x:c r="C8674" t="n">
        <x:v>22</x:v>
      </x:c>
      <x:c r="D8674" t="str">
        <x:v>=COUNTIF('1'!$O$57:$O$60,AA7)+COUNTIF('2'!$O$57:$O$60,AA7)+COUNTIF('3'!$O$35:$O$38,AA7)+COUNTIF('4'!$O$33:$O$36,AA7)+COUNTIF('5'!$O$28:$O$31,AA7)+COUNTIF('6'!$O$30:$O$33,AA7)+COUNTIF('7'!$O$23:$O$26,AA7)+COUNTIF('8'!$O$69:$O$72,AA7)+COUNTIF('9'!$O$65:$O$68,AA7)+COUNTIF('10'!$O$23:$O$26,AA7)+COUNTIF('11'!$O$27:$O$30,AA7)+COUNTIF('12'!$O$28:$O$31,AA7)+COUNTIF('13'!$O$32:$O$35,AA7)+COUNTIF('14'!$O$30:$O$33,AA7)+COUNTIF('15'!$O$29:$O$32,AA7)+COUNTIF('16'!$O$27:$O$30,AA7)+COUNTIF('17'!$O$30:$O$33,AA7)+COUNTIF('18'!$O$30:$O$33,AA7)+COUNTIF('19'!$O$31:$O$34,AA7)+COUNTIF('20'!$O$28:$O$31,AA7)+COUNTIF('21'!$O$23:$O$26,AA7)+COUNTIF('22'!$O$29:$O$32,AA7)+COUNTIF('23'!$O$39:$O$42,AA7)+COUNTIF('24'!$O$32:$O$35,AA7)+COUNTIF('25'!$O$26:$O$29,AA7)+COUNTIF('26'!$O$30:$O$33,AA7)+COUNTIF('27'!$O$35:$O$38,AA7)+COUNTIF('28'!$O$30:$O$33,AA7)+COUNTIF('29'!$O$34:$O$37,AA7)+COUNTIF('30'!$O$26:$O$29,AA7)+COUNTIF('31'!$O$47:$O$50,AA7)</x:v>
      </x:c>
    </x:row>
    <x:row r="8675">
      <x:c r="A8675" t="str">
        <x:v>Resume Karyawan KPI</x:v>
      </x:c>
      <x:c r="B8675" t="str">
        <x:v>AD7</x:v>
      </x:c>
      <x:c r="C8675" t="n">
        <x:v>22.00009</x:v>
      </x:c>
      <x:c r="D8675" t="str">
        <x:v>=AC7+(16-ROW())/100000</x:v>
      </x:c>
    </x:row>
    <x:row r="8676">
      <x:c r="A8676" t="str">
        <x:v>Resume Karyawan KPI</x:v>
      </x:c>
      <x:c r="B8676" t="str">
        <x:v>AE7</x:v>
      </x:c>
      <x:c r="C8676" t="str">
        <x:v>AMEL</x:v>
      </x:c>
      <x:c r="D8676"/>
    </x:row>
    <x:row r="8677">
      <x:c r="A8677" t="str">
        <x:v>Resume Karyawan KPI</x:v>
      </x:c>
      <x:c r="B8677" t="str">
        <x:v>AF7</x:v>
      </x:c>
      <x:c r="C8677" t="n">
        <x:v>266</x:v>
      </x:c>
      <x:c r="D8677" t="str">
        <x:v>=COUNTIF('1'!$L$4:$L$55,AE7)+COUNTIF('2'!$L$4:$L$55,AE7)+COUNTIF('3'!$L$4:$L$33,AE7)+COUNTIF('4'!$L$4:$L$31,AE7)+COUNTIF('5'!$L$4:$L$26,AE7)+COUNTIF('6'!$L$4:$L$28,AE7)+COUNTIF('7'!$L$4:$L$21,AE7)+COUNTIF('8'!$L$4:$L$67,AE7)+COUNTIF('9'!$L$4:$L$63,AE7)+COUNTIF('10'!$L$4:$L$21,AE7)+COUNTIF('11'!$L$4:$L$25,AE7)+COUNTIF('12'!$L$4:$L$26,AE7)+COUNTIF('13'!$L$4:$L$30,AE7)+COUNTIF('14'!$L$4:$L$28,AE7)+COUNTIF('15'!$L$4:$L$27,AE7)+COUNTIF('16'!$L$4:$L$25,AE7)+COUNTIF('17'!$L$4:$L$28,AE7)+COUNTIF('18'!$L$4:$L$28,AE7)+COUNTIF('19'!$L$4:$L$29,AE7)+COUNTIF('20'!$L$4:$L$26,AE7)+COUNTIF('21'!$L$4:$L$21,AE7)+COUNTIF('22'!$L$4:$L$27,AE7)+COUNTIF('23'!$L$4:$L$37,AE7)+COUNTIF('24'!$L$4:$L$30,AE7)+COUNTIF('25'!$L$4:$L$24,AE7)+COUNTIF('26'!$L$4:$L$28,AE7)+COUNTIF('27'!$L$4:$L$33,AE7)+COUNTIF('28'!$L$4:$L$28,AE7)+COUNTIF('29'!$L$4:$L$32,AE7)+COUNTIF('30'!$L$4:$L$24,AE7)+COUNTIF('31'!$L$4:$L$45,AE7)</x:v>
      </x:c>
    </x:row>
    <x:row r="8678">
      <x:c r="A8678" t="str">
        <x:v>Resume Karyawan KPI</x:v>
      </x:c>
      <x:c r="B8678" t="str">
        <x:v>AG7</x:v>
      </x:c>
      <x:c r="C8678" t="n">
        <x:v>266.00003</x:v>
      </x:c>
      <x:c r="D8678" t="str">
        <x:v>=AF7+(10-ROW())/100000</x:v>
      </x:c>
    </x:row>
    <x:row r="8679">
      <x:c r="A8679" t="str">
        <x:v>Resume Karyawan KPI</x:v>
      </x:c>
      <x:c r="B8679" t="str">
        <x:v>AH7</x:v>
      </x:c>
      <x:c r="C8679" t="str">
        <x:v>ADIF</x:v>
      </x:c>
      <x:c r="D8679"/>
    </x:row>
    <x:row r="8680">
      <x:c r="A8680" t="str">
        <x:v>Resume Karyawan KPI</x:v>
      </x:c>
      <x:c r="B8680" t="str">
        <x:v>AI7</x:v>
      </x:c>
      <x:c r="C8680" t="n">
        <x:v>83</x:v>
      </x:c>
      <x:c r="D8680" t="str">
        <x:v>=COUNTIF('1'!$M$4:$M$55,AH7)+COUNTIF('2'!$M$4:$M$55,AH7)+COUNTIF('3'!$M$4:$M$33,AH7)+COUNTIF('4'!$M$4:$M$31,AH7)+COUNTIF('5'!$M$4:$M$26,AH7)+COUNTIF('6'!$M$4:$M$28,AH7)+COUNTIF('7'!$M$4:$M$21,AH7)+COUNTIF('8'!$M$4:$M$67,AH7)+COUNTIF('9'!$M$4:$M$63,AH7)+COUNTIF('10'!$M$4:$M$21,AH7)+COUNTIF('11'!$M$4:$M$25,AH7)+COUNTIF('12'!$M$4:$M$26,AH7)+COUNTIF('13'!$M$4:$M$30,AH7)+COUNTIF('14'!$M$4:$M$28,AH7)+COUNTIF('15'!$M$4:$M$27,AH7)+COUNTIF('16'!$M$4:$M$25,AH7)+COUNTIF('17'!$M$4:$M$28,AH7)+COUNTIF('18'!$M$4:$M$28,AH7)+COUNTIF('19'!$M$4:$M$29,AH7)+COUNTIF('20'!$M$4:$M$26,AH7)+COUNTIF('21'!$M$4:$M$21,AH7)+COUNTIF('22'!$M$4:$M$27,AH7)+COUNTIF('23'!$M$4:$M$37,AH7)+COUNTIF('24'!$M$4:$M$30,AH7)+COUNTIF('25'!$M$4:$M$24,AH7)+COUNTIF('26'!$M$4:$M$28,AH7)+COUNTIF('27'!$M$4:$M$33,AH7)+COUNTIF('28'!$M$4:$M$28,AH7)+COUNTIF('29'!$M$4:$M$32,AH7)+COUNTIF('30'!$M$4:$M$24,AH7)+COUNTIF('31'!$M$4:$M$45,AH7)</x:v>
      </x:c>
    </x:row>
    <x:row r="8681">
      <x:c r="A8681" t="str">
        <x:v>Resume Karyawan KPI</x:v>
      </x:c>
      <x:c r="B8681" t="str">
        <x:v>AJ7</x:v>
      </x:c>
      <x:c r="C8681" t="n">
        <x:v>83.00004</x:v>
      </x:c>
      <x:c r="D8681" t="str">
        <x:v>=AI7+(11-ROW())/100000</x:v>
      </x:c>
    </x:row>
    <x:row r="8682">
      <x:c r="A8682" t="str">
        <x:v>Resume Karyawan KPI</x:v>
      </x:c>
      <x:c r="B8682" t="str">
        <x:v>AK7</x:v>
      </x:c>
      <x:c r="C8682" t="str">
        <x:v>AMEL</x:v>
      </x:c>
      <x:c r="D8682"/>
    </x:row>
    <x:row r="8683">
      <x:c r="A8683" t="str">
        <x:v>Resume Karyawan KPI</x:v>
      </x:c>
      <x:c r="B8683" t="str">
        <x:v>AL7</x:v>
      </x:c>
      <x:c r="C8683" t="str">
        <x:v>Admin/CS</x:v>
      </x:c>
      <x:c r="D8683"/>
    </x:row>
    <x:row r="8684">
      <x:c r="A8684" t="str">
        <x:v>Resume Karyawan KPI</x:v>
      </x:c>
      <x:c r="B8684" t="str">
        <x:v>AM7</x:v>
      </x:c>
      <x:c r="C8684" t="n">
        <x:v>17</x:v>
      </x:c>
      <x:c r="D8684"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$39:$AG$44,AK7,'13'!$AF$39:$AF$44,1)+COUNTIFS('14'!$AG$37:$AG$42,AK7,'14'!$AF$37:$AF$42,1)+COUNTIFS('15'!$AG$36:$AG$41,AK7,'15'!$AF$36:$AF$41,1)+COUNTIFS('16'!$AG$34:$AG$39,AK7,'16'!$AF$34:$AF$39,1)+COUNTIFS('17'!$AG$37:$AG$42,AK7,'17'!$AF$37:$AF$42,1)+COUNTIFS('18'!$AG$37:$AG$42,AK7,'18'!$AF$37:$AF$42,1)+COUNTIFS('19'!$AG$38:$AG$43,AK7,'19'!$AF$38:$AF$43,1)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row>
    <x:row r="8685">
      <x:c r="A8685" t="str">
        <x:v>Resume Karyawan KPI</x:v>
      </x:c>
      <x:c r="B8685" t="str">
        <x:v>AN7</x:v>
      </x:c>
      <x:c r="C8685" t="n">
        <x:v>97.94117647</x:v>
      </x:c>
      <x:c r="D8685" t="str">
        <x:v>=IF(AM7=0,"",AO7/5*20+AP7/5*25+AQ7/5*25+AR7/5*15+AS7/5*15)</x:v>
      </x:c>
    </x:row>
    <x:row r="8686">
      <x:c r="A8686" t="str">
        <x:v>Resume Karyawan KPI</x:v>
      </x:c>
      <x:c r="B8686" t="str">
        <x:v>AO7</x:v>
      </x:c>
      <x:c r="C8686" t="n">
        <x:v>4.941176471</x:v>
      </x:c>
      <x:c r="D8686"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$39:$L$44,'13'!$AG$39:$AG$44,AK7,'13'!$AF$39:$AF$44,1)+SUMIFS('14'!$L$37:$L$42,'14'!$AG$37:$AG$42,AK7,'14'!$AF$37:$AF$42,1)+SUMIFS('15'!$L$36:$L$41,'15'!$AG$36:$AG$41,AK7,'15'!$AF$36:$AF$41,1)+SUMIFS('16'!$L$34:$L$39,'16'!$AG$34:$AG$39,AK7,'16'!$AF$34:$AF$39,1)+SUMIFS('17'!$L$37:$L$42,'17'!$AG$37:$AG$42,AK7,'17'!$AF$37:$AF$42,1)+SUMIFS('18'!$L$37:$L$42,'18'!$AG$37:$AG$42,AK7,'18'!$AF$37:$AF$42,1)+SUMIFS('19'!$L$38:$L$43,'19'!$AG$38:$AG$43,AK7,'19'!$AF$38:$AF$43,1)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row>
    <x:row r="8687">
      <x:c r="A8687" t="str">
        <x:v>Resume Karyawan KPI</x:v>
      </x:c>
      <x:c r="B8687" t="str">
        <x:v>AP7</x:v>
      </x:c>
      <x:c r="C8687" t="n">
        <x:v>4.941176471</x:v>
      </x:c>
      <x:c r="D8687"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$39:$M$44,'13'!$AG$39:$AG$44,AK7,'13'!$AF$39:$AF$44,1)+SUMIFS('14'!$M$37:$M$42,'14'!$AG$37:$AG$42,AK7,'14'!$AF$37:$AF$42,1)+SUMIFS('15'!$M$36:$M$41,'15'!$AG$36:$AG$41,AK7,'15'!$AF$36:$AF$41,1)+SUMIFS('16'!$M$34:$M$39,'16'!$AG$34:$AG$39,AK7,'16'!$AF$34:$AF$39,1)+SUMIFS('17'!$M$37:$M$42,'17'!$AG$37:$AG$42,AK7,'17'!$AF$37:$AF$42,1)+SUMIFS('18'!$M$37:$M$42,'18'!$AG$37:$AG$42,AK7,'18'!$AF$37:$AF$42,1)+SUMIFS('19'!$M$38:$M$43,'19'!$AG$38:$AG$43,AK7,'19'!$AF$38:$AF$43,1)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row>
    <x:row r="8688">
      <x:c r="A8688" t="str">
        <x:v>Resume Karyawan KPI</x:v>
      </x:c>
      <x:c r="B8688" t="str">
        <x:v>AQ7</x:v>
      </x:c>
      <x:c r="C8688" t="n">
        <x:v>4.941176471</x:v>
      </x:c>
      <x:c r="D868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$39:$N$44,'13'!$AG$39:$AG$44,AK7,'13'!$AF$39:$AF$44,1)+SUMIFS('14'!$N$37:$N$42,'14'!$AG$37:$AG$42,AK7,'14'!$AF$37:$AF$42,1)+SUMIFS('15'!$N$36:$N$41,'15'!$AG$36:$AG$41,AK7,'15'!$AF$36:$AF$41,1)+SUMIFS('16'!$N$34:$N$39,'16'!$AG$34:$AG$39,AK7,'16'!$AF$34:$AF$39,1)+SUMIFS('17'!$N$37:$N$42,'17'!$AG$37:$AG$42,AK7,'17'!$AF$37:$AF$42,1)+SUMIFS('18'!$N$37:$N$42,'18'!$AG$37:$AG$42,AK7,'18'!$AF$37:$AF$42,1)+SUMIFS('19'!$N$38:$N$43,'19'!$AG$38:$AG$43,AK7,'19'!$AF$38:$AF$43,1)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row>
    <x:row r="8689">
      <x:c r="A8689" t="str">
        <x:v>Resume Karyawan KPI</x:v>
      </x:c>
      <x:c r="B8689" t="str">
        <x:v>AR7</x:v>
      </x:c>
      <x:c r="C8689" t="n">
        <x:v>5</x:v>
      </x:c>
      <x:c r="D8689"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$39:$O$44,'13'!$AG$39:$AG$44,AK7,'13'!$AF$39:$AF$44,1)+SUMIFS('14'!$O$37:$O$42,'14'!$AG$37:$AG$42,AK7,'14'!$AF$37:$AF$42,1)+SUMIFS('15'!$O$36:$O$41,'15'!$AG$36:$AG$41,AK7,'15'!$AF$36:$AF$41,1)+SUMIFS('16'!$O$34:$O$39,'16'!$AG$34:$AG$39,AK7,'16'!$AF$34:$AF$39,1)+SUMIFS('17'!$O$37:$O$42,'17'!$AG$37:$AG$42,AK7,'17'!$AF$37:$AF$42,1)+SUMIFS('18'!$O$37:$O$42,'18'!$AG$37:$AG$42,AK7,'18'!$AF$37:$AF$42,1)+SUMIFS('19'!$O$38:$O$43,'19'!$AG$38:$AG$43,AK7,'19'!$AF$38:$AF$43,1)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row>
    <x:row r="8690">
      <x:c r="A8690" t="str">
        <x:v>Resume Karyawan KPI</x:v>
      </x:c>
      <x:c r="B8690" t="str">
        <x:v>AS7</x:v>
      </x:c>
      <x:c r="C8690" t="n">
        <x:v>4.588235294</x:v>
      </x:c>
      <x:c r="D8690"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$39:$P$44,'13'!$AG$39:$AG$44,AK7,'13'!$AF$39:$AF$44,1)+SUMIFS('14'!$P$37:$P$42,'14'!$AG$37:$AG$42,AK7,'14'!$AF$37:$AF$42,1)+SUMIFS('15'!$P$36:$P$41,'15'!$AG$36:$AG$41,AK7,'15'!$AF$36:$AF$41,1)+SUMIFS('16'!$P$34:$P$39,'16'!$AG$34:$AG$39,AK7,'16'!$AF$34:$AF$39,1)+SUMIFS('17'!$P$37:$P$42,'17'!$AG$37:$AG$42,AK7,'17'!$AF$37:$AF$42,1)+SUMIFS('18'!$P$37:$P$42,'18'!$AG$37:$AG$42,AK7,'18'!$AF$37:$AF$42,1)+SUMIFS('19'!$P$38:$P$43,'19'!$AG$38:$AG$43,AK7,'19'!$AF$38:$AF$43,1)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row>
    <x:row r="8691">
      <x:c r="A8691" t="str">
        <x:v>Resume Karyawan KPI</x:v>
      </x:c>
      <x:c r="B8691" t="str">
        <x:v>AV7</x:v>
      </x:c>
      <x:c r="C8691" t="n">
        <x:v>100</x:v>
      </x:c>
      <x:c r="D8691" t="str">
        <x:v>=IF(COUNTIFS('1'!$AG$64:$AG$69,$AK7,'1'!$AF$64:$AF$69,1)=0,"",SUMIFS('1'!$AC$64:$AC$69,'1'!$AG$64:$AG$69,$AK7,'1'!$AF$64:$AF$69,1)/COUNTIFS('1'!$AG$64:$AG$69,$AK7,'1'!$AF$64:$AF$69,1))</x:v>
      </x:c>
    </x:row>
    <x:row r="8692">
      <x:c r="A8692" t="str">
        <x:v>Resume Karyawan KPI</x:v>
      </x:c>
      <x:c r="B8692" t="str">
        <x:v>AW7</x:v>
      </x:c>
      <x:c r="C8692" t="n">
        <x:v>100</x:v>
      </x:c>
      <x:c r="D8692" t="str">
        <x:v>=IF(COUNTIFS('2'!$AG$64:$AG$69,$AK7,'2'!$AF$64:$AF$69,1)=0,"",SUMIFS('2'!$AC$64:$AC$69,'2'!$AG$64:$AG$69,$AK7,'2'!$AF$64:$AF$69,1)/COUNTIFS('2'!$AG$64:$AG$69,$AK7,'2'!$AF$64:$AF$69,1))</x:v>
      </x:c>
    </x:row>
    <x:row r="8693">
      <x:c r="A8693" t="str">
        <x:v>Resume Karyawan KPI</x:v>
      </x:c>
      <x:c r="B8693" t="str">
        <x:v>AX7</x:v>
      </x:c>
      <x:c r="C8693" t="n">
        <x:v>92</x:v>
      </x:c>
      <x:c r="D8693" t="str">
        <x:v>=IF(COUNTIFS('3'!$AG$42:$AG$47,$AK7,'3'!$AF$42:$AF$47,1)=0,"",SUMIFS('3'!$AC$42:$AC$47,'3'!$AG$42:$AG$47,$AK7,'3'!$AF$42:$AF$47,1)/COUNTIFS('3'!$AG$42:$AG$47,$AK7,'3'!$AF$42:$AF$47,1))</x:v>
      </x:c>
    </x:row>
    <x:row r="8694">
      <x:c r="A8694" t="str">
        <x:v>Resume Karyawan KPI</x:v>
      </x:c>
      <x:c r="B8694" t="str">
        <x:v>AY7</x:v>
      </x:c>
      <x:c r="C8694"/>
      <x:c r="D8694" t="str">
        <x:v>=IF(COUNTIFS('4'!$AG$40:$AG$45,$AK7,'4'!$AF$40:$AF$45,1)=0,"",SUMIFS('4'!$AC$40:$AC$45,'4'!$AG$40:$AG$45,$AK7,'4'!$AF$40:$AF$45,1)/COUNTIFS('4'!$AG$40:$AG$45,$AK7,'4'!$AF$40:$AF$45,1))</x:v>
      </x:c>
    </x:row>
    <x:row r="8695">
      <x:c r="A8695" t="str">
        <x:v>Resume Karyawan KPI</x:v>
      </x:c>
      <x:c r="B8695" t="str">
        <x:v>AZ7</x:v>
      </x:c>
      <x:c r="C8695" t="n">
        <x:v>100</x:v>
      </x:c>
      <x:c r="D8695" t="str">
        <x:v>=IF(COUNTIFS('5'!$AG$35:$AG$40,$AK7,'5'!$AF$35:$AF$40,1)=0,"",SUMIFS('5'!$AC$35:$AC$40,'5'!$AG$35:$AG$40,$AK7,'5'!$AF$35:$AF$40,1)/COUNTIFS('5'!$AG$35:$AG$40,$AK7,'5'!$AF$35:$AF$40,1))</x:v>
      </x:c>
    </x:row>
    <x:row r="8696">
      <x:c r="A8696" t="str">
        <x:v>Resume Karyawan KPI</x:v>
      </x:c>
      <x:c r="B8696" t="str">
        <x:v>BA7</x:v>
      </x:c>
      <x:c r="C8696" t="n">
        <x:v>100</x:v>
      </x:c>
      <x:c r="D8696" t="str">
        <x:v>=IF(COUNTIFS('6'!$AG$37:$AG$42,$AK7,'6'!$AF$37:$AF$42,1)=0,"",SUMIFS('6'!$AC$37:$AC$42,'6'!$AG$37:$AG$42,$AK7,'6'!$AF$37:$AF$42,1)/COUNTIFS('6'!$AG$37:$AG$42,$AK7,'6'!$AF$37:$AF$42,1))</x:v>
      </x:c>
    </x:row>
    <x:row r="8697">
      <x:c r="A8697" t="str">
        <x:v>Resume Karyawan KPI</x:v>
      </x:c>
      <x:c r="B8697" t="str">
        <x:v>BB7</x:v>
      </x:c>
      <x:c r="C8697" t="n">
        <x:v>93</x:v>
      </x:c>
      <x:c r="D8697" t="str">
        <x:v>=IF(COUNTIFS('7'!$AG$30:$AG$35,$AK7,'7'!$AF$30:$AF$35,1)=0,"",SUMIFS('7'!$AC$30:$AC$35,'7'!$AG$30:$AG$35,$AK7,'7'!$AF$30:$AF$35,1)/COUNTIFS('7'!$AG$30:$AG$35,$AK7,'7'!$AF$30:$AF$35,1))</x:v>
      </x:c>
    </x:row>
    <x:row r="8698">
      <x:c r="A8698" t="str">
        <x:v>Resume Karyawan KPI</x:v>
      </x:c>
      <x:c r="B8698" t="str">
        <x:v>BC7</x:v>
      </x:c>
      <x:c r="C8698" t="n">
        <x:v>100</x:v>
      </x:c>
      <x:c r="D8698" t="str">
        <x:v>=IF(COUNTIFS('8'!$AG$76:$AG$81,$AK7,'8'!$AF$76:$AF$81,1)=0,"",SUMIFS('8'!$AC$76:$AC$81,'8'!$AG$76:$AG$81,$AK7,'8'!$AF$76:$AF$81,1)/COUNTIFS('8'!$AG$76:$AG$81,$AK7,'8'!$AF$76:$AF$81,1))</x:v>
      </x:c>
    </x:row>
    <x:row r="8699">
      <x:c r="A8699" t="str">
        <x:v>Resume Karyawan KPI</x:v>
      </x:c>
      <x:c r="B8699" t="str">
        <x:v>BD7</x:v>
      </x:c>
      <x:c r="C8699" t="n">
        <x:v>100</x:v>
      </x:c>
      <x:c r="D8699" t="str">
        <x:v>=IF(COUNTIFS('9'!$AG$72:$AG$77,$AK7,'9'!$AF$72:$AF$77,1)=0,"",SUMIFS('9'!$AC$72:$AC$77,'9'!$AG$72:$AG$77,$AK7,'9'!$AF$72:$AF$77,1)/COUNTIFS('9'!$AG$72:$AG$77,$AK7,'9'!$AF$72:$AF$77,1))</x:v>
      </x:c>
    </x:row>
    <x:row r="8700">
      <x:c r="A8700" t="str">
        <x:v>Resume Karyawan KPI</x:v>
      </x:c>
      <x:c r="B8700" t="str">
        <x:v>BE7</x:v>
      </x:c>
      <x:c r="C8700" t="n">
        <x:v>97</x:v>
      </x:c>
      <x:c r="D8700" t="str">
        <x:v>=IF(COUNTIFS('10'!$AG$30:$AG$35,$AK7,'10'!$AF$30:$AF$35,1)=0,"",SUMIFS('10'!$AC$30:$AC$35,'10'!$AG$30:$AG$35,$AK7,'10'!$AF$30:$AF$35,1)/COUNTIFS('10'!$AG$30:$AG$35,$AK7,'10'!$AF$30:$AF$35,1))</x:v>
      </x:c>
    </x:row>
    <x:row r="8701">
      <x:c r="A8701" t="str">
        <x:v>Resume Karyawan KPI</x:v>
      </x:c>
      <x:c r="B8701" t="str">
        <x:v>BF7</x:v>
      </x:c>
      <x:c r="C8701" t="n">
        <x:v>97</x:v>
      </x:c>
      <x:c r="D8701" t="str">
        <x:v>=IF(COUNTIFS('11'!$AG$34:$AG$39,$AK7,'11'!$AF$34:$AF$39,1)=0,"",SUMIFS('11'!$AC$34:$AC$39,'11'!$AG$34:$AG$39,$AK7,'11'!$AF$34:$AF$39,1)/COUNTIFS('11'!$AG$34:$AG$39,$AK7,'11'!$AF$34:$AF$39,1))</x:v>
      </x:c>
    </x:row>
    <x:row r="8702">
      <x:c r="A8702" t="str">
        <x:v>Resume Karyawan KPI</x:v>
      </x:c>
      <x:c r="B8702" t="str">
        <x:v>BG7</x:v>
      </x:c>
      <x:c r="C8702" t="n">
        <x:v>100</x:v>
      </x:c>
      <x:c r="D8702" t="str">
        <x:v>=IF(COUNTIFS('12'!$AG$35:$AG$40,$AK7,'12'!$AF$35:$AF$40,1)=0,"",SUMIFS('12'!$AC$35:$AC$40,'12'!$AG$35:$AG$40,$AK7,'12'!$AF$35:$AF$40,1)/COUNTIFS('12'!$AG$35:$AG$40,$AK7,'12'!$AF$35:$AF$40,1))</x:v>
      </x:c>
    </x:row>
    <x:row r="8703">
      <x:c r="A8703" t="str">
        <x:v>Resume Karyawan KPI</x:v>
      </x:c>
      <x:c r="B8703" t="str">
        <x:v>BH7</x:v>
      </x:c>
      <x:c r="C8703"/>
      <x:c r="D8703" t="str">
        <x:v>=IF(COUNTIFS('13'!$AG$39:$AG$44,$AK7,'13'!$AF$39:$AF$44,1)=0,"",SUMIFS('13'!$AC$39:$AC$44,'13'!$AG$39:$AG$44,$AK7,'13'!$AF$39:$AF$44,1)/COUNTIFS('13'!$AG$39:$AG$44,$AK7,'13'!$AF$39:$AF$44,1))</x:v>
      </x:c>
    </x:row>
    <x:row r="8704">
      <x:c r="A8704" t="str">
        <x:v>Resume Karyawan KPI</x:v>
      </x:c>
      <x:c r="B8704" t="str">
        <x:v>BI7</x:v>
      </x:c>
      <x:c r="C8704" t="n">
        <x:v>92</x:v>
      </x:c>
      <x:c r="D8704" t="str">
        <x:v>=IF(COUNTIFS('14'!$AG$37:$AG$42,$AK7,'14'!$AF$37:$AF$42,1)=0,"",SUMIFS('14'!$AC$37:$AC$42,'14'!$AG$37:$AG$42,$AK7,'14'!$AF$37:$AF$42,1)/COUNTIFS('14'!$AG$37:$AG$42,$AK7,'14'!$AF$37:$AF$42,1))</x:v>
      </x:c>
    </x:row>
    <x:row r="8705">
      <x:c r="A8705" t="str">
        <x:v>Resume Karyawan KPI</x:v>
      </x:c>
      <x:c r="B8705" t="str">
        <x:v>BJ7</x:v>
      </x:c>
      <x:c r="C8705" t="n">
        <x:v>97</x:v>
      </x:c>
      <x:c r="D8705" t="str">
        <x:v>=IF(COUNTIFS('15'!$AG$36:$AG$41,$AK7,'15'!$AF$36:$AF$41,1)=0,"",SUMIFS('15'!$AC$36:$AC$41,'15'!$AG$36:$AG$41,$AK7,'15'!$AF$36:$AF$41,1)/COUNTIFS('15'!$AG$36:$AG$41,$AK7,'15'!$AF$36:$AF$41,1))</x:v>
      </x:c>
    </x:row>
    <x:row r="8706">
      <x:c r="A8706" t="str">
        <x:v>Resume Karyawan KPI</x:v>
      </x:c>
      <x:c r="B8706" t="str">
        <x:v>BK7</x:v>
      </x:c>
      <x:c r="C8706"/>
      <x:c r="D8706" t="str">
        <x:v>=IF(COUNTIFS('16'!$AG$34:$AG$39,$AK7,'16'!$AF$34:$AF$39,1)=0,"",SUMIFS('16'!$AC$34:$AC$39,'16'!$AG$34:$AG$39,$AK7,'16'!$AF$34:$AF$39,1)/COUNTIFS('16'!$AG$34:$AG$39,$AK7,'16'!$AF$34:$AF$39,1))</x:v>
      </x:c>
    </x:row>
    <x:row r="8707">
      <x:c r="A8707" t="str">
        <x:v>Resume Karyawan KPI</x:v>
      </x:c>
      <x:c r="B8707" t="str">
        <x:v>BL7</x:v>
      </x:c>
      <x:c r="C8707" t="n">
        <x:v>100</x:v>
      </x:c>
      <x:c r="D8707" t="str">
        <x:v>=IF(COUNTIFS('17'!$AG$37:$AG$42,$AK7,'17'!$AF$37:$AF$42,1)=0,"",SUMIFS('17'!$AC$37:$AC$42,'17'!$AG$37:$AG$42,$AK7,'17'!$AF$37:$AF$42,1)/COUNTIFS('17'!$AG$37:$AG$42,$AK7,'17'!$AF$37:$AF$42,1))</x:v>
      </x:c>
    </x:row>
    <x:row r="8708">
      <x:c r="A8708" t="str">
        <x:v>Resume Karyawan KPI</x:v>
      </x:c>
      <x:c r="B8708" t="str">
        <x:v>BM7</x:v>
      </x:c>
      <x:c r="C8708"/>
      <x:c r="D8708" t="str">
        <x:v>=IF(COUNTIFS('18'!$AG$37:$AG$42,$AK7,'18'!$AF$37:$AF$42,1)=0,"",SUMIFS('18'!$AC$37:$AC$42,'18'!$AG$37:$AG$42,$AK7,'18'!$AF$37:$AF$42,1)/COUNTIFS('18'!$AG$37:$AG$42,$AK7,'18'!$AF$37:$AF$42,1))</x:v>
      </x:c>
    </x:row>
    <x:row r="8709">
      <x:c r="A8709" t="str">
        <x:v>Resume Karyawan KPI</x:v>
      </x:c>
      <x:c r="B8709" t="str">
        <x:v>BN7</x:v>
      </x:c>
      <x:c r="C8709"/>
      <x:c r="D8709" t="str">
        <x:v>=IF(COUNTIFS('19'!$AG$38:$AG$43,$AK7,'19'!$AF$38:$AF$43,1)=0,"",SUMIFS('19'!$AC$38:$AC$43,'19'!$AG$38:$AG$43,$AK7,'19'!$AF$38:$AF$43,1)/COUNTIFS('19'!$AG$38:$AG$43,$AK7,'19'!$AF$38:$AF$43,1))</x:v>
      </x:c>
    </x:row>
    <x:row r="8710">
      <x:c r="A8710" t="str">
        <x:v>Resume Karyawan KPI</x:v>
      </x:c>
      <x:c r="B8710" t="str">
        <x:v>BO7</x:v>
      </x:c>
      <x:c r="C8710"/>
      <x:c r="D8710" t="str">
        <x:v>=IF(COUNTIFS('20'!$AG$35:$AG$40,$AK7,'20'!$AF$35:$AF$40,1)=0,"",SUMIFS('20'!$AC$35:$AC$40,'20'!$AG$35:$AG$40,$AK7,'20'!$AF$35:$AF$40,1)/COUNTIFS('20'!$AG$35:$AG$40,$AK7,'20'!$AF$35:$AF$40,1))</x:v>
      </x:c>
    </x:row>
    <x:row r="8711">
      <x:c r="A8711" t="str">
        <x:v>Resume Karyawan KPI</x:v>
      </x:c>
      <x:c r="B8711" t="str">
        <x:v>BP7</x:v>
      </x:c>
      <x:c r="C8711"/>
      <x:c r="D8711" t="str">
        <x:v>=IF(COUNTIFS('21'!$AG$30:$AG$35,$AK7,'21'!$AF$30:$AF$35,1)=0,"",SUMIFS('21'!$AC$30:$AC$35,'21'!$AG$30:$AG$35,$AK7,'21'!$AF$30:$AF$35,1)/COUNTIFS('21'!$AG$30:$AG$35,$AK7,'21'!$AF$30:$AF$35,1))</x:v>
      </x:c>
    </x:row>
    <x:row r="8712">
      <x:c r="A8712" t="str">
        <x:v>Resume Karyawan KPI</x:v>
      </x:c>
      <x:c r="B8712" t="str">
        <x:v>BQ7</x:v>
      </x:c>
      <x:c r="C8712"/>
      <x:c r="D8712" t="str">
        <x:v>=IF(COUNTIFS('22'!$AG$36:$AG$41,$AK7,'22'!$AF$36:$AF$41,1)=0,"",SUMIFS('22'!$AC$36:$AC$41,'22'!$AG$36:$AG$41,$AK7,'22'!$AF$36:$AF$41,1)/COUNTIFS('22'!$AG$36:$AG$41,$AK7,'22'!$AF$36:$AF$41,1))</x:v>
      </x:c>
    </x:row>
    <x:row r="8713">
      <x:c r="A8713" t="str">
        <x:v>Resume Karyawan KPI</x:v>
      </x:c>
      <x:c r="B8713" t="str">
        <x:v>BR7</x:v>
      </x:c>
      <x:c r="C8713"/>
      <x:c r="D8713" t="str">
        <x:v>=IF(COUNTIFS('23'!$AG$46:$AG$51,$AK7,'23'!$AF$46:$AF$51,1)=0,"",SUMIFS('23'!$AC$46:$AC$51,'23'!$AG$46:$AG$51,$AK7,'23'!$AF$46:$AF$51,1)/COUNTIFS('23'!$AG$46:$AG$51,$AK7,'23'!$AF$46:$AF$51,1))</x:v>
      </x:c>
    </x:row>
    <x:row r="8714">
      <x:c r="A8714" t="str">
        <x:v>Resume Karyawan KPI</x:v>
      </x:c>
      <x:c r="B8714" t="str">
        <x:v>BS7</x:v>
      </x:c>
      <x:c r="C8714"/>
      <x:c r="D8714" t="str">
        <x:v>=IF(COUNTIFS('24'!$AG$39:$AG$44,$AK7,'24'!$AF$39:$AF$44,1)=0,"",SUMIFS('24'!$AC$39:$AC$44,'24'!$AG$39:$AG$44,$AK7,'24'!$AF$39:$AF$44,1)/COUNTIFS('24'!$AG$39:$AG$44,$AK7,'24'!$AF$39:$AF$44,1))</x:v>
      </x:c>
    </x:row>
    <x:row r="8715">
      <x:c r="A8715" t="str">
        <x:v>Resume Karyawan KPI</x:v>
      </x:c>
      <x:c r="B8715" t="str">
        <x:v>BT7</x:v>
      </x:c>
      <x:c r="C8715"/>
      <x:c r="D8715" t="str">
        <x:v>=IF(COUNTIFS('25'!$AG$33:$AG$38,$AK7,'25'!$AF$33:$AF$38,1)=0,"",SUMIFS('25'!$AC$33:$AC$38,'25'!$AG$33:$AG$38,$AK7,'25'!$AF$33:$AF$38,1)/COUNTIFS('25'!$AG$33:$AG$38,$AK7,'25'!$AF$33:$AF$38,1))</x:v>
      </x:c>
    </x:row>
    <x:row r="8716">
      <x:c r="A8716" t="str">
        <x:v>Resume Karyawan KPI</x:v>
      </x:c>
      <x:c r="B8716" t="str">
        <x:v>BU7</x:v>
      </x:c>
      <x:c r="C8716"/>
      <x:c r="D8716" t="str">
        <x:v>=IF(COUNTIFS('26'!$AG$37:$AG$42,$AK7,'26'!$AF$37:$AF$42,1)=0,"",SUMIFS('26'!$AC$37:$AC$42,'26'!$AG$37:$AG$42,$AK7,'26'!$AF$37:$AF$42,1)/COUNTIFS('26'!$AG$37:$AG$42,$AK7,'26'!$AF$37:$AF$42,1))</x:v>
      </x:c>
    </x:row>
    <x:row r="8717">
      <x:c r="A8717" t="str">
        <x:v>Resume Karyawan KPI</x:v>
      </x:c>
      <x:c r="B8717" t="str">
        <x:v>BV7</x:v>
      </x:c>
      <x:c r="C8717"/>
      <x:c r="D8717" t="str">
        <x:v>=IF(COUNTIFS('27'!$AG$42:$AG$47,$AK7,'27'!$AF$42:$AF$47,1)=0,"",SUMIFS('27'!$AC$42:$AC$47,'27'!$AG$42:$AG$47,$AK7,'27'!$AF$42:$AF$47,1)/COUNTIFS('27'!$AG$42:$AG$47,$AK7,'27'!$AF$42:$AF$47,1))</x:v>
      </x:c>
    </x:row>
    <x:row r="8718">
      <x:c r="A8718" t="str">
        <x:v>Resume Karyawan KPI</x:v>
      </x:c>
      <x:c r="B8718" t="str">
        <x:v>BW7</x:v>
      </x:c>
      <x:c r="C8718"/>
      <x:c r="D8718" t="str">
        <x:v>=IF(COUNTIFS('28'!$AG$37:$AG$42,$AK7,'28'!$AF$37:$AF$42,1)=0,"",SUMIFS('28'!$AC$37:$AC$42,'28'!$AG$37:$AG$42,$AK7,'28'!$AF$37:$AF$42,1)/COUNTIFS('28'!$AG$37:$AG$42,$AK7,'28'!$AF$37:$AF$42,1))</x:v>
      </x:c>
    </x:row>
    <x:row r="8719">
      <x:c r="A8719" t="str">
        <x:v>Resume Karyawan KPI</x:v>
      </x:c>
      <x:c r="B8719" t="str">
        <x:v>BX7</x:v>
      </x:c>
      <x:c r="C8719"/>
      <x:c r="D8719" t="str">
        <x:v>=IF(COUNTIFS('29'!$AG$41:$AG$46,$AK7,'29'!$AF$41:$AF$46,1)=0,"",SUMIFS('29'!$AC$41:$AC$46,'29'!$AG$41:$AG$46,$AK7,'29'!$AF$41:$AF$46,1)/COUNTIFS('29'!$AG$41:$AG$46,$AK7,'29'!$AF$41:$AF$46,1))</x:v>
      </x:c>
    </x:row>
    <x:row r="8720">
      <x:c r="A8720" t="str">
        <x:v>Resume Karyawan KPI</x:v>
      </x:c>
      <x:c r="B8720" t="str">
        <x:v>BY7</x:v>
      </x:c>
      <x:c r="C8720"/>
      <x:c r="D8720" t="str">
        <x:v>=IF(COUNTIFS('30'!$AG$33:$AG$38,$AK7,'30'!$AF$33:$AF$38,1)=0,"",SUMIFS('30'!$AC$33:$AC$38,'30'!$AG$33:$AG$38,$AK7,'30'!$AF$33:$AF$38,1)/COUNTIFS('30'!$AG$33:$AG$38,$AK7,'30'!$AF$33:$AF$38,1))</x:v>
      </x:c>
    </x:row>
    <x:row r="8721">
      <x:c r="A8721" t="str">
        <x:v>Resume Karyawan KPI</x:v>
      </x:c>
      <x:c r="B8721" t="str">
        <x:v>BZ7</x:v>
      </x:c>
      <x:c r="C8721" t="n">
        <x:v>100</x:v>
      </x:c>
      <x:c r="D8721" t="str">
        <x:v>=IF(COUNTIFS('31'!$AG$56:$AG$61,$AK7,'31'!$AF$56:$AF$61,1)=0,"",SUMIFS('31'!$AC$56:$AC$61,'31'!$AG$56:$AG$61,$AK7,'31'!$AF$56:$AF$61,1)/COUNTIFS('31'!$AG$56:$AG$61,$AK7,'31'!$AF$56:$AF$61,1))</x:v>
      </x:c>
    </x:row>
    <x:row r="8722">
      <x:c r="A8722" t="str">
        <x:v>Resume Karyawan KPI</x:v>
      </x:c>
      <x:c r="B8722" t="str">
        <x:v>CA7</x:v>
      </x:c>
      <x:c r="C8722" t="str">
        <x:v>Coaching</x:v>
      </x:c>
      <x:c r="D8722"/>
    </x:row>
    <x:row r="8723">
      <x:c r="A8723" t="str">
        <x:v>Resume Karyawan KPI</x:v>
      </x:c>
      <x:c r="B8723" t="str">
        <x:v>CB7</x:v>
      </x:c>
      <x:c r="C8723" t="n">
        <x:v>0</x:v>
      </x:c>
      <x:c r="D8723" t="str">
        <x:v>=COUNTIF($J$51:$J$61,CA7)</x:v>
      </x:c>
    </x:row>
    <x:row r="8724">
      <x:c r="A8724" t="str">
        <x:v>Resume Karyawan KPI</x:v>
      </x:c>
      <x:c r="B8724" t="str">
        <x:v>A8</x:v>
      </x:c>
      <x:c r="C8724" t="n">
        <x:v>3</x:v>
      </x:c>
      <x:c r="D8724" t="str">
        <x:v>=IF(LARGE($Y$5:$Y$17,3)=0,"",3)</x:v>
      </x:c>
    </x:row>
    <x:row r="8725">
      <x:c r="A8725" t="str">
        <x:v>Resume Karyawan KPI</x:v>
      </x:c>
      <x:c r="B8725" t="str">
        <x:v>B8</x:v>
      </x:c>
      <x:c r="C8725" t="str">
        <x:v>Graduation Premium</x:v>
      </x:c>
      <x:c r="D8725" t="str">
        <x:v>=IF(A8="","",INDEX($X$5:$X$17,MATCH(LARGE($Z$5:$Z$17,A8),$Z$5:$Z$17,0)))</x:v>
      </x:c>
    </x:row>
    <x:row r="8726">
      <x:c r="A8726" t="str">
        <x:v>Resume Karyawan KPI</x:v>
      </x:c>
      <x:c r="B8726" t="str">
        <x:v>C8</x:v>
      </x:c>
      <x:c r="C8726" t="n">
        <x:v>27</x:v>
      </x:c>
      <x:c r="D8726" t="str">
        <x:v>=IF(B8="","",INDEX($Y$5:$Y$17,MATCH(B8,$X$5:$X$17,0)))</x:v>
      </x:c>
    </x:row>
    <x:row r="8727">
      <x:c r="A8727" t="str">
        <x:v>Resume Karyawan KPI</x:v>
      </x:c>
      <x:c r="B8727" t="str">
        <x:v>D8</x:v>
      </x:c>
      <x:c r="C8727" t="n">
        <x:v>0.0549898167</x:v>
      </x:c>
      <x:c r="D8727" t="str">
        <x:v>=IF(C8="","",C8/$C$19)</x:v>
      </x:c>
    </x:row>
    <x:row r="8728">
      <x:c r="A8728" t="str">
        <x:v>Resume Karyawan KPI</x:v>
      </x:c>
      <x:c r="B8728" t="str">
        <x:v>E8</x:v>
      </x:c>
      <x:c r="C8728" t="n">
        <x:v>0.8574338086</x:v>
      </x:c>
      <x:c r="D8728" t="str">
        <x:v>=IF(D8="","",SUM($D$6:D8))</x:v>
      </x:c>
    </x:row>
    <x:row r="8729">
      <x:c r="A8729" t="str">
        <x:v>Resume Karyawan KPI</x:v>
      </x:c>
      <x:c r="B8729" t="str">
        <x:v>X8</x:v>
      </x:c>
      <x:c r="C8729" t="str">
        <x:v>Couple A</x:v>
      </x:c>
      <x:c r="D8729"/>
    </x:row>
    <x:row r="8730">
      <x:c r="A8730" t="str">
        <x:v>Resume Karyawan KPI</x:v>
      </x:c>
      <x:c r="B8730" t="str">
        <x:v>Y8</x:v>
      </x:c>
      <x:c r="C8730" t="n">
        <x:v>5</x:v>
      </x:c>
      <x:c r="D8730" t="str">
        <x:v>=COUNTIF('1'!$D$4:$D$55,X8)+COUNTIF('2'!$D$4:$D$55,X8)+COUNTIF('3'!$D$4:$D$33,X8)+COUNTIF('4'!$D$4:$D$31,X8)+COUNTIF('5'!$D$4:$D$26,X8)+COUNTIF('6'!$D$4:$D$28,X8)+COUNTIF('7'!$D$4:$D$21,X8)+COUNTIF('8'!$D$4:$D$67,X8)+COUNTIF('9'!$D$4:$D$63,X8)+COUNTIF('10'!$D$4:$D$21,X8)+COUNTIF('11'!$D$4:$D$25,X8)+COUNTIF('12'!$D$4:$D$26,X8)+COUNTIF('13'!$D$4:$D$30,X8)+COUNTIF('14'!$D$4:$D$28,X8)+COUNTIF('15'!$D$4:$D$27,X8)+COUNTIF('16'!$D$4:$D$25,X8)+COUNTIF('17'!$D$4:$D$28,X8)+COUNTIF('18'!$D$4:$D$28,X8)+COUNTIF('19'!$D$4:$D$29,X8)+COUNTIF('20'!$D$4:$D$26,X8)+COUNTIF('21'!$D$4:$D$21,X8)+COUNTIF('22'!$D$4:$D$27,X8)+COUNTIF('23'!$D$4:$D$37,X8)+COUNTIF('24'!$D$4:$D$30,X8)+COUNTIF('25'!$D$4:$D$24,X8)+COUNTIF('26'!$D$4:$D$28,X8)+COUNTIF('27'!$D$4:$D$33,X8)+COUNTIF('28'!$D$4:$D$28,X8)+COUNTIF('29'!$D$4:$D$32,X8)+COUNTIF('30'!$D$4:$D$24,X8)+COUNTIF('31'!$D$4:$D$45,X8)</x:v>
      </x:c>
    </x:row>
    <x:row r="8731">
      <x:c r="A8731" t="str">
        <x:v>Resume Karyawan KPI</x:v>
      </x:c>
      <x:c r="B8731" t="str">
        <x:v>Z8</x:v>
      </x:c>
      <x:c r="C8731" t="n">
        <x:v>5.0001</x:v>
      </x:c>
      <x:c r="D8731" t="str">
        <x:v>=Y8+(18-ROW())/100000</x:v>
      </x:c>
    </x:row>
    <x:row r="8732">
      <x:c r="A8732" t="str">
        <x:v>Resume Karyawan KPI</x:v>
      </x:c>
      <x:c r="B8732" t="str">
        <x:v>AA8</x:v>
      </x:c>
      <x:c r="C8732" t="str">
        <x:v>PENTIL</x:v>
      </x:c>
      <x:c r="D8732"/>
    </x:row>
    <x:row r="8733">
      <x:c r="A8733" t="str">
        <x:v>Resume Karyawan KPI</x:v>
      </x:c>
      <x:c r="B8733" t="str">
        <x:v>AB8</x:v>
      </x:c>
      <x:c r="C8733" t="str">
        <x:v>Admin/CS</x:v>
      </x:c>
      <x:c r="D8733"/>
    </x:row>
    <x:row r="8734">
      <x:c r="A8734" t="str">
        <x:v>Resume Karyawan KPI</x:v>
      </x:c>
      <x:c r="B8734" t="str">
        <x:v>AC8</x:v>
      </x:c>
      <x:c r="C8734" t="n">
        <x:v>0</x:v>
      </x:c>
      <x:c r="D8734" t="str">
        <x:v>=COUNTIF('1'!$O$57:$O$60,AA8)+COUNTIF('2'!$O$57:$O$60,AA8)+COUNTIF('3'!$O$35:$O$38,AA8)+COUNTIF('4'!$O$33:$O$36,AA8)+COUNTIF('5'!$O$28:$O$31,AA8)+COUNTIF('6'!$O$30:$O$33,AA8)+COUNTIF('7'!$O$23:$O$26,AA8)+COUNTIF('8'!$O$69:$O$72,AA8)+COUNTIF('9'!$O$65:$O$68,AA8)+COUNTIF('10'!$O$23:$O$26,AA8)+COUNTIF('11'!$O$27:$O$30,AA8)+COUNTIF('12'!$O$28:$O$31,AA8)+COUNTIF('13'!$O$32:$O$35,AA8)+COUNTIF('14'!$O$30:$O$33,AA8)+COUNTIF('15'!$O$29:$O$32,AA8)+COUNTIF('16'!$O$27:$O$30,AA8)+COUNTIF('17'!$O$30:$O$33,AA8)+COUNTIF('18'!$O$30:$O$33,AA8)+COUNTIF('19'!$O$31:$O$34,AA8)+COUNTIF('20'!$O$28:$O$31,AA8)+COUNTIF('21'!$O$23:$O$26,AA8)+COUNTIF('22'!$O$29:$O$32,AA8)+COUNTIF('23'!$O$39:$O$42,AA8)+COUNTIF('24'!$O$32:$O$35,AA8)+COUNTIF('25'!$O$26:$O$29,AA8)+COUNTIF('26'!$O$30:$O$33,AA8)+COUNTIF('27'!$O$35:$O$38,AA8)+COUNTIF('28'!$O$30:$O$33,AA8)+COUNTIF('29'!$O$34:$O$37,AA8)+COUNTIF('30'!$O$26:$O$29,AA8)+COUNTIF('31'!$O$47:$O$50,AA8)</x:v>
      </x:c>
    </x:row>
    <x:row r="8735">
      <x:c r="A8735" t="str">
        <x:v>Resume Karyawan KPI</x:v>
      </x:c>
      <x:c r="B8735" t="str">
        <x:v>AD8</x:v>
      </x:c>
      <x:c r="C8735" t="n">
        <x:v>0.00008</x:v>
      </x:c>
      <x:c r="D8735" t="str">
        <x:v>=AC8+(16-ROW())/100000</x:v>
      </x:c>
    </x:row>
    <x:row r="8736">
      <x:c r="A8736" t="str">
        <x:v>Resume Karyawan KPI</x:v>
      </x:c>
      <x:c r="B8736" t="str">
        <x:v>AE8</x:v>
      </x:c>
      <x:c r="C8736" t="str">
        <x:v>PENTIL</x:v>
      </x:c>
      <x:c r="D8736"/>
    </x:row>
    <x:row r="8737">
      <x:c r="A8737" t="str">
        <x:v>Resume Karyawan KPI</x:v>
      </x:c>
      <x:c r="B8737" t="str">
        <x:v>AF8</x:v>
      </x:c>
      <x:c r="C8737" t="n">
        <x:v>0</x:v>
      </x:c>
      <x:c r="D8737" t="str">
        <x:v>=COUNTIF('1'!$L$4:$L$55,AE8)+COUNTIF('2'!$L$4:$L$55,AE8)+COUNTIF('3'!$L$4:$L$33,AE8)+COUNTIF('4'!$L$4:$L$31,AE8)+COUNTIF('5'!$L$4:$L$26,AE8)+COUNTIF('6'!$L$4:$L$28,AE8)+COUNTIF('7'!$L$4:$L$21,AE8)+COUNTIF('8'!$L$4:$L$67,AE8)+COUNTIF('9'!$L$4:$L$63,AE8)+COUNTIF('10'!$L$4:$L$21,AE8)+COUNTIF('11'!$L$4:$L$25,AE8)+COUNTIF('12'!$L$4:$L$26,AE8)+COUNTIF('13'!$L$4:$L$30,AE8)+COUNTIF('14'!$L$4:$L$28,AE8)+COUNTIF('15'!$L$4:$L$27,AE8)+COUNTIF('16'!$L$4:$L$25,AE8)+COUNTIF('17'!$L$4:$L$28,AE8)+COUNTIF('18'!$L$4:$L$28,AE8)+COUNTIF('19'!$L$4:$L$29,AE8)+COUNTIF('20'!$L$4:$L$26,AE8)+COUNTIF('21'!$L$4:$L$21,AE8)+COUNTIF('22'!$L$4:$L$27,AE8)+COUNTIF('23'!$L$4:$L$37,AE8)+COUNTIF('24'!$L$4:$L$30,AE8)+COUNTIF('25'!$L$4:$L$24,AE8)+COUNTIF('26'!$L$4:$L$28,AE8)+COUNTIF('27'!$L$4:$L$33,AE8)+COUNTIF('28'!$L$4:$L$28,AE8)+COUNTIF('29'!$L$4:$L$32,AE8)+COUNTIF('30'!$L$4:$L$24,AE8)+COUNTIF('31'!$L$4:$L$45,AE8)</x:v>
      </x:c>
    </x:row>
    <x:row r="8738">
      <x:c r="A8738" t="str">
        <x:v>Resume Karyawan KPI</x:v>
      </x:c>
      <x:c r="B8738" t="str">
        <x:v>AG8</x:v>
      </x:c>
      <x:c r="C8738" t="n">
        <x:v>0.00002</x:v>
      </x:c>
      <x:c r="D8738" t="str">
        <x:v>=AF8+(10-ROW())/100000</x:v>
      </x:c>
    </x:row>
    <x:row r="8739">
      <x:c r="A8739" t="str">
        <x:v>Resume Karyawan KPI</x:v>
      </x:c>
      <x:c r="B8739" t="str">
        <x:v>AH8</x:v>
      </x:c>
      <x:c r="C8739" t="str">
        <x:v>ABROR</x:v>
      </x:c>
      <x:c r="D8739"/>
    </x:row>
    <x:row r="8740">
      <x:c r="A8740" t="str">
        <x:v>Resume Karyawan KPI</x:v>
      </x:c>
      <x:c r="B8740" t="str">
        <x:v>AI8</x:v>
      </x:c>
      <x:c r="C8740" t="n">
        <x:v>22</x:v>
      </x:c>
      <x:c r="D8740" t="str">
        <x:v>=COUNTIF('1'!$M$4:$M$55,AH8)+COUNTIF('2'!$M$4:$M$55,AH8)+COUNTIF('3'!$M$4:$M$33,AH8)+COUNTIF('4'!$M$4:$M$31,AH8)+COUNTIF('5'!$M$4:$M$26,AH8)+COUNTIF('6'!$M$4:$M$28,AH8)+COUNTIF('7'!$M$4:$M$21,AH8)+COUNTIF('8'!$M$4:$M$67,AH8)+COUNTIF('9'!$M$4:$M$63,AH8)+COUNTIF('10'!$M$4:$M$21,AH8)+COUNTIF('11'!$M$4:$M$25,AH8)+COUNTIF('12'!$M$4:$M$26,AH8)+COUNTIF('13'!$M$4:$M$30,AH8)+COUNTIF('14'!$M$4:$M$28,AH8)+COUNTIF('15'!$M$4:$M$27,AH8)+COUNTIF('16'!$M$4:$M$25,AH8)+COUNTIF('17'!$M$4:$M$28,AH8)+COUNTIF('18'!$M$4:$M$28,AH8)+COUNTIF('19'!$M$4:$M$29,AH8)+COUNTIF('20'!$M$4:$M$26,AH8)+COUNTIF('21'!$M$4:$M$21,AH8)+COUNTIF('22'!$M$4:$M$27,AH8)+COUNTIF('23'!$M$4:$M$37,AH8)+COUNTIF('24'!$M$4:$M$30,AH8)+COUNTIF('25'!$M$4:$M$24,AH8)+COUNTIF('26'!$M$4:$M$28,AH8)+COUNTIF('27'!$M$4:$M$33,AH8)+COUNTIF('28'!$M$4:$M$28,AH8)+COUNTIF('29'!$M$4:$M$32,AH8)+COUNTIF('30'!$M$4:$M$24,AH8)+COUNTIF('31'!$M$4:$M$45,AH8)</x:v>
      </x:c>
    </x:row>
    <x:row r="8741">
      <x:c r="A8741" t="str">
        <x:v>Resume Karyawan KPI</x:v>
      </x:c>
      <x:c r="B8741" t="str">
        <x:v>AJ8</x:v>
      </x:c>
      <x:c r="C8741" t="n">
        <x:v>22.00003</x:v>
      </x:c>
      <x:c r="D8741" t="str">
        <x:v>=AI8+(11-ROW())/100000</x:v>
      </x:c>
    </x:row>
    <x:row r="8742">
      <x:c r="A8742" t="str">
        <x:v>Resume Karyawan KPI</x:v>
      </x:c>
      <x:c r="B8742" t="str">
        <x:v>AK8</x:v>
      </x:c>
      <x:c r="C8742" t="str">
        <x:v>PENTIL</x:v>
      </x:c>
      <x:c r="D8742"/>
    </x:row>
    <x:row r="8743">
      <x:c r="A8743" t="str">
        <x:v>Resume Karyawan KPI</x:v>
      </x:c>
      <x:c r="B8743" t="str">
        <x:v>AL8</x:v>
      </x:c>
      <x:c r="C8743" t="str">
        <x:v>Admin/CS</x:v>
      </x:c>
      <x:c r="D8743"/>
    </x:row>
    <x:row r="8744">
      <x:c r="A8744" t="str">
        <x:v>Resume Karyawan KPI</x:v>
      </x:c>
      <x:c r="B8744" t="str">
        <x:v>AM8</x:v>
      </x:c>
      <x:c r="C8744" t="n">
        <x:v>0</x:v>
      </x:c>
      <x:c r="D8744"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$39:$AG$44,AK8,'13'!$AF$39:$AF$44,1)+COUNTIFS('14'!$AG$37:$AG$42,AK8,'14'!$AF$37:$AF$42,1)+COUNTIFS('15'!$AG$36:$AG$41,AK8,'15'!$AF$36:$AF$41,1)+COUNTIFS('16'!$AG$34:$AG$39,AK8,'16'!$AF$34:$AF$39,1)+COUNTIFS('17'!$AG$37:$AG$42,AK8,'17'!$AF$37:$AF$42,1)+COUNTIFS('18'!$AG$37:$AG$42,AK8,'18'!$AF$37:$AF$42,1)+COUNTIFS('19'!$AG$38:$AG$43,AK8,'19'!$AF$38:$AF$43,1)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row>
    <x:row r="8745">
      <x:c r="A8745" t="str">
        <x:v>Resume Karyawan KPI</x:v>
      </x:c>
      <x:c r="B8745" t="str">
        <x:v>AN8</x:v>
      </x:c>
      <x:c r="C8745"/>
      <x:c r="D8745" t="str">
        <x:v>=IF(AM8=0,"",AO8/5*20+AP8/5*25+AQ8/5*25+AR8/5*15+AS8/5*15)</x:v>
      </x:c>
    </x:row>
    <x:row r="8746">
      <x:c r="A8746" t="str">
        <x:v>Resume Karyawan KPI</x:v>
      </x:c>
      <x:c r="B8746" t="str">
        <x:v>AO8</x:v>
      </x:c>
      <x:c r="C8746"/>
      <x:c r="D8746"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$39:$L$44,'13'!$AG$39:$AG$44,AK8,'13'!$AF$39:$AF$44,1)+SUMIFS('14'!$L$37:$L$42,'14'!$AG$37:$AG$42,AK8,'14'!$AF$37:$AF$42,1)+SUMIFS('15'!$L$36:$L$41,'15'!$AG$36:$AG$41,AK8,'15'!$AF$36:$AF$41,1)+SUMIFS('16'!$L$34:$L$39,'16'!$AG$34:$AG$39,AK8,'16'!$AF$34:$AF$39,1)+SUMIFS('17'!$L$37:$L$42,'17'!$AG$37:$AG$42,AK8,'17'!$AF$37:$AF$42,1)+SUMIFS('18'!$L$37:$L$42,'18'!$AG$37:$AG$42,AK8,'18'!$AF$37:$AF$42,1)+SUMIFS('19'!$L$38:$L$43,'19'!$AG$38:$AG$43,AK8,'19'!$AF$38:$AF$43,1)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row>
    <x:row r="8747">
      <x:c r="A8747" t="str">
        <x:v>Resume Karyawan KPI</x:v>
      </x:c>
      <x:c r="B8747" t="str">
        <x:v>AP8</x:v>
      </x:c>
      <x:c r="C8747"/>
      <x:c r="D8747"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$39:$M$44,'13'!$AG$39:$AG$44,AK8,'13'!$AF$39:$AF$44,1)+SUMIFS('14'!$M$37:$M$42,'14'!$AG$37:$AG$42,AK8,'14'!$AF$37:$AF$42,1)+SUMIFS('15'!$M$36:$M$41,'15'!$AG$36:$AG$41,AK8,'15'!$AF$36:$AF$41,1)+SUMIFS('16'!$M$34:$M$39,'16'!$AG$34:$AG$39,AK8,'16'!$AF$34:$AF$39,1)+SUMIFS('17'!$M$37:$M$42,'17'!$AG$37:$AG$42,AK8,'17'!$AF$37:$AF$42,1)+SUMIFS('18'!$M$37:$M$42,'18'!$AG$37:$AG$42,AK8,'18'!$AF$37:$AF$42,1)+SUMIFS('19'!$M$38:$M$43,'19'!$AG$38:$AG$43,AK8,'19'!$AF$38:$AF$43,1)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row>
    <x:row r="8748">
      <x:c r="A8748" t="str">
        <x:v>Resume Karyawan KPI</x:v>
      </x:c>
      <x:c r="B8748" t="str">
        <x:v>AQ8</x:v>
      </x:c>
      <x:c r="C8748"/>
      <x:c r="D874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$39:$N$44,'13'!$AG$39:$AG$44,AK8,'13'!$AF$39:$AF$44,1)+SUMIFS('14'!$N$37:$N$42,'14'!$AG$37:$AG$42,AK8,'14'!$AF$37:$AF$42,1)+SUMIFS('15'!$N$36:$N$41,'15'!$AG$36:$AG$41,AK8,'15'!$AF$36:$AF$41,1)+SUMIFS('16'!$N$34:$N$39,'16'!$AG$34:$AG$39,AK8,'16'!$AF$34:$AF$39,1)+SUMIFS('17'!$N$37:$N$42,'17'!$AG$37:$AG$42,AK8,'17'!$AF$37:$AF$42,1)+SUMIFS('18'!$N$37:$N$42,'18'!$AG$37:$AG$42,AK8,'18'!$AF$37:$AF$42,1)+SUMIFS('19'!$N$38:$N$43,'19'!$AG$38:$AG$43,AK8,'19'!$AF$38:$AF$43,1)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row>
    <x:row r="8749">
      <x:c r="A8749" t="str">
        <x:v>Resume Karyawan KPI</x:v>
      </x:c>
      <x:c r="B8749" t="str">
        <x:v>AR8</x:v>
      </x:c>
      <x:c r="C8749"/>
      <x:c r="D8749"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$39:$O$44,'13'!$AG$39:$AG$44,AK8,'13'!$AF$39:$AF$44,1)+SUMIFS('14'!$O$37:$O$42,'14'!$AG$37:$AG$42,AK8,'14'!$AF$37:$AF$42,1)+SUMIFS('15'!$O$36:$O$41,'15'!$AG$36:$AG$41,AK8,'15'!$AF$36:$AF$41,1)+SUMIFS('16'!$O$34:$O$39,'16'!$AG$34:$AG$39,AK8,'16'!$AF$34:$AF$39,1)+SUMIFS('17'!$O$37:$O$42,'17'!$AG$37:$AG$42,AK8,'17'!$AF$37:$AF$42,1)+SUMIFS('18'!$O$37:$O$42,'18'!$AG$37:$AG$42,AK8,'18'!$AF$37:$AF$42,1)+SUMIFS('19'!$O$38:$O$43,'19'!$AG$38:$AG$43,AK8,'19'!$AF$38:$AF$43,1)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row>
    <x:row r="8750">
      <x:c r="A8750" t="str">
        <x:v>Resume Karyawan KPI</x:v>
      </x:c>
      <x:c r="B8750" t="str">
        <x:v>AS8</x:v>
      </x:c>
      <x:c r="C8750"/>
      <x:c r="D8750"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$39:$P$44,'13'!$AG$39:$AG$44,AK8,'13'!$AF$39:$AF$44,1)+SUMIFS('14'!$P$37:$P$42,'14'!$AG$37:$AG$42,AK8,'14'!$AF$37:$AF$42,1)+SUMIFS('15'!$P$36:$P$41,'15'!$AG$36:$AG$41,AK8,'15'!$AF$36:$AF$41,1)+SUMIFS('16'!$P$34:$P$39,'16'!$AG$34:$AG$39,AK8,'16'!$AF$34:$AF$39,1)+SUMIFS('17'!$P$37:$P$42,'17'!$AG$37:$AG$42,AK8,'17'!$AF$37:$AF$42,1)+SUMIFS('18'!$P$37:$P$42,'18'!$AG$37:$AG$42,AK8,'18'!$AF$37:$AF$42,1)+SUMIFS('19'!$P$38:$P$43,'19'!$AG$38:$AG$43,AK8,'19'!$AF$38:$AF$43,1)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row>
    <x:row r="8751">
      <x:c r="A8751" t="str">
        <x:v>Resume Karyawan KPI</x:v>
      </x:c>
      <x:c r="B8751" t="str">
        <x:v>AV8</x:v>
      </x:c>
      <x:c r="C8751"/>
      <x:c r="D8751" t="str">
        <x:v>=IF(COUNTIFS('1'!$AG$64:$AG$69,$AK8,'1'!$AF$64:$AF$69,1)=0,"",SUMIFS('1'!$AC$64:$AC$69,'1'!$AG$64:$AG$69,$AK8,'1'!$AF$64:$AF$69,1)/COUNTIFS('1'!$AG$64:$AG$69,$AK8,'1'!$AF$64:$AF$69,1))</x:v>
      </x:c>
    </x:row>
    <x:row r="8752">
      <x:c r="A8752" t="str">
        <x:v>Resume Karyawan KPI</x:v>
      </x:c>
      <x:c r="B8752" t="str">
        <x:v>AW8</x:v>
      </x:c>
      <x:c r="C8752"/>
      <x:c r="D8752" t="str">
        <x:v>=IF(COUNTIFS('2'!$AG$64:$AG$69,$AK8,'2'!$AF$64:$AF$69,1)=0,"",SUMIFS('2'!$AC$64:$AC$69,'2'!$AG$64:$AG$69,$AK8,'2'!$AF$64:$AF$69,1)/COUNTIFS('2'!$AG$64:$AG$69,$AK8,'2'!$AF$64:$AF$69,1))</x:v>
      </x:c>
    </x:row>
    <x:row r="8753">
      <x:c r="A8753" t="str">
        <x:v>Resume Karyawan KPI</x:v>
      </x:c>
      <x:c r="B8753" t="str">
        <x:v>AX8</x:v>
      </x:c>
      <x:c r="C8753"/>
      <x:c r="D8753" t="str">
        <x:v>=IF(COUNTIFS('3'!$AG$42:$AG$47,$AK8,'3'!$AF$42:$AF$47,1)=0,"",SUMIFS('3'!$AC$42:$AC$47,'3'!$AG$42:$AG$47,$AK8,'3'!$AF$42:$AF$47,1)/COUNTIFS('3'!$AG$42:$AG$47,$AK8,'3'!$AF$42:$AF$47,1))</x:v>
      </x:c>
    </x:row>
    <x:row r="8754">
      <x:c r="A8754" t="str">
        <x:v>Resume Karyawan KPI</x:v>
      </x:c>
      <x:c r="B8754" t="str">
        <x:v>AY8</x:v>
      </x:c>
      <x:c r="C8754"/>
      <x:c r="D8754" t="str">
        <x:v>=IF(COUNTIFS('4'!$AG$40:$AG$45,$AK8,'4'!$AF$40:$AF$45,1)=0,"",SUMIFS('4'!$AC$40:$AC$45,'4'!$AG$40:$AG$45,$AK8,'4'!$AF$40:$AF$45,1)/COUNTIFS('4'!$AG$40:$AG$45,$AK8,'4'!$AF$40:$AF$45,1))</x:v>
      </x:c>
    </x:row>
    <x:row r="8755">
      <x:c r="A8755" t="str">
        <x:v>Resume Karyawan KPI</x:v>
      </x:c>
      <x:c r="B8755" t="str">
        <x:v>AZ8</x:v>
      </x:c>
      <x:c r="C8755"/>
      <x:c r="D8755" t="str">
        <x:v>=IF(COUNTIFS('5'!$AG$35:$AG$40,$AK8,'5'!$AF$35:$AF$40,1)=0,"",SUMIFS('5'!$AC$35:$AC$40,'5'!$AG$35:$AG$40,$AK8,'5'!$AF$35:$AF$40,1)/COUNTIFS('5'!$AG$35:$AG$40,$AK8,'5'!$AF$35:$AF$40,1))</x:v>
      </x:c>
    </x:row>
    <x:row r="8756">
      <x:c r="A8756" t="str">
        <x:v>Resume Karyawan KPI</x:v>
      </x:c>
      <x:c r="B8756" t="str">
        <x:v>BA8</x:v>
      </x:c>
      <x:c r="C8756"/>
      <x:c r="D8756" t="str">
        <x:v>=IF(COUNTIFS('6'!$AG$37:$AG$42,$AK8,'6'!$AF$37:$AF$42,1)=0,"",SUMIFS('6'!$AC$37:$AC$42,'6'!$AG$37:$AG$42,$AK8,'6'!$AF$37:$AF$42,1)/COUNTIFS('6'!$AG$37:$AG$42,$AK8,'6'!$AF$37:$AF$42,1))</x:v>
      </x:c>
    </x:row>
    <x:row r="8757">
      <x:c r="A8757" t="str">
        <x:v>Resume Karyawan KPI</x:v>
      </x:c>
      <x:c r="B8757" t="str">
        <x:v>BB8</x:v>
      </x:c>
      <x:c r="C8757"/>
      <x:c r="D8757" t="str">
        <x:v>=IF(COUNTIFS('7'!$AG$30:$AG$35,$AK8,'7'!$AF$30:$AF$35,1)=0,"",SUMIFS('7'!$AC$30:$AC$35,'7'!$AG$30:$AG$35,$AK8,'7'!$AF$30:$AF$35,1)/COUNTIFS('7'!$AG$30:$AG$35,$AK8,'7'!$AF$30:$AF$35,1))</x:v>
      </x:c>
    </x:row>
    <x:row r="8758">
      <x:c r="A8758" t="str">
        <x:v>Resume Karyawan KPI</x:v>
      </x:c>
      <x:c r="B8758" t="str">
        <x:v>BC8</x:v>
      </x:c>
      <x:c r="C8758"/>
      <x:c r="D8758" t="str">
        <x:v>=IF(COUNTIFS('8'!$AG$76:$AG$81,$AK8,'8'!$AF$76:$AF$81,1)=0,"",SUMIFS('8'!$AC$76:$AC$81,'8'!$AG$76:$AG$81,$AK8,'8'!$AF$76:$AF$81,1)/COUNTIFS('8'!$AG$76:$AG$81,$AK8,'8'!$AF$76:$AF$81,1))</x:v>
      </x:c>
    </x:row>
    <x:row r="8759">
      <x:c r="A8759" t="str">
        <x:v>Resume Karyawan KPI</x:v>
      </x:c>
      <x:c r="B8759" t="str">
        <x:v>BD8</x:v>
      </x:c>
      <x:c r="C8759"/>
      <x:c r="D8759" t="str">
        <x:v>=IF(COUNTIFS('9'!$AG$72:$AG$77,$AK8,'9'!$AF$72:$AF$77,1)=0,"",SUMIFS('9'!$AC$72:$AC$77,'9'!$AG$72:$AG$77,$AK8,'9'!$AF$72:$AF$77,1)/COUNTIFS('9'!$AG$72:$AG$77,$AK8,'9'!$AF$72:$AF$77,1))</x:v>
      </x:c>
    </x:row>
    <x:row r="8760">
      <x:c r="A8760" t="str">
        <x:v>Resume Karyawan KPI</x:v>
      </x:c>
      <x:c r="B8760" t="str">
        <x:v>BE8</x:v>
      </x:c>
      <x:c r="C8760"/>
      <x:c r="D8760" t="str">
        <x:v>=IF(COUNTIFS('10'!$AG$30:$AG$35,$AK8,'10'!$AF$30:$AF$35,1)=0,"",SUMIFS('10'!$AC$30:$AC$35,'10'!$AG$30:$AG$35,$AK8,'10'!$AF$30:$AF$35,1)/COUNTIFS('10'!$AG$30:$AG$35,$AK8,'10'!$AF$30:$AF$35,1))</x:v>
      </x:c>
    </x:row>
    <x:row r="8761">
      <x:c r="A8761" t="str">
        <x:v>Resume Karyawan KPI</x:v>
      </x:c>
      <x:c r="B8761" t="str">
        <x:v>BF8</x:v>
      </x:c>
      <x:c r="C8761"/>
      <x:c r="D8761" t="str">
        <x:v>=IF(COUNTIFS('11'!$AG$34:$AG$39,$AK8,'11'!$AF$34:$AF$39,1)=0,"",SUMIFS('11'!$AC$34:$AC$39,'11'!$AG$34:$AG$39,$AK8,'11'!$AF$34:$AF$39,1)/COUNTIFS('11'!$AG$34:$AG$39,$AK8,'11'!$AF$34:$AF$39,1))</x:v>
      </x:c>
    </x:row>
    <x:row r="8762">
      <x:c r="A8762" t="str">
        <x:v>Resume Karyawan KPI</x:v>
      </x:c>
      <x:c r="B8762" t="str">
        <x:v>BG8</x:v>
      </x:c>
      <x:c r="C8762"/>
      <x:c r="D8762" t="str">
        <x:v>=IF(COUNTIFS('12'!$AG$35:$AG$40,$AK8,'12'!$AF$35:$AF$40,1)=0,"",SUMIFS('12'!$AC$35:$AC$40,'12'!$AG$35:$AG$40,$AK8,'12'!$AF$35:$AF$40,1)/COUNTIFS('12'!$AG$35:$AG$40,$AK8,'12'!$AF$35:$AF$40,1))</x:v>
      </x:c>
    </x:row>
    <x:row r="8763">
      <x:c r="A8763" t="str">
        <x:v>Resume Karyawan KPI</x:v>
      </x:c>
      <x:c r="B8763" t="str">
        <x:v>BH8</x:v>
      </x:c>
      <x:c r="C8763"/>
      <x:c r="D8763" t="str">
        <x:v>=IF(COUNTIFS('13'!$AG$39:$AG$44,$AK8,'13'!$AF$39:$AF$44,1)=0,"",SUMIFS('13'!$AC$39:$AC$44,'13'!$AG$39:$AG$44,$AK8,'13'!$AF$39:$AF$44,1)/COUNTIFS('13'!$AG$39:$AG$44,$AK8,'13'!$AF$39:$AF$44,1))</x:v>
      </x:c>
    </x:row>
    <x:row r="8764">
      <x:c r="A8764" t="str">
        <x:v>Resume Karyawan KPI</x:v>
      </x:c>
      <x:c r="B8764" t="str">
        <x:v>BI8</x:v>
      </x:c>
      <x:c r="C8764"/>
      <x:c r="D8764" t="str">
        <x:v>=IF(COUNTIFS('14'!$AG$37:$AG$42,$AK8,'14'!$AF$37:$AF$42,1)=0,"",SUMIFS('14'!$AC$37:$AC$42,'14'!$AG$37:$AG$42,$AK8,'14'!$AF$37:$AF$42,1)/COUNTIFS('14'!$AG$37:$AG$42,$AK8,'14'!$AF$37:$AF$42,1))</x:v>
      </x:c>
    </x:row>
    <x:row r="8765">
      <x:c r="A8765" t="str">
        <x:v>Resume Karyawan KPI</x:v>
      </x:c>
      <x:c r="B8765" t="str">
        <x:v>BJ8</x:v>
      </x:c>
      <x:c r="C8765"/>
      <x:c r="D8765" t="str">
        <x:v>=IF(COUNTIFS('15'!$AG$36:$AG$41,$AK8,'15'!$AF$36:$AF$41,1)=0,"",SUMIFS('15'!$AC$36:$AC$41,'15'!$AG$36:$AG$41,$AK8,'15'!$AF$36:$AF$41,1)/COUNTIFS('15'!$AG$36:$AG$41,$AK8,'15'!$AF$36:$AF$41,1))</x:v>
      </x:c>
    </x:row>
    <x:row r="8766">
      <x:c r="A8766" t="str">
        <x:v>Resume Karyawan KPI</x:v>
      </x:c>
      <x:c r="B8766" t="str">
        <x:v>BK8</x:v>
      </x:c>
      <x:c r="C8766"/>
      <x:c r="D8766" t="str">
        <x:v>=IF(COUNTIFS('16'!$AG$34:$AG$39,$AK8,'16'!$AF$34:$AF$39,1)=0,"",SUMIFS('16'!$AC$34:$AC$39,'16'!$AG$34:$AG$39,$AK8,'16'!$AF$34:$AF$39,1)/COUNTIFS('16'!$AG$34:$AG$39,$AK8,'16'!$AF$34:$AF$39,1))</x:v>
      </x:c>
    </x:row>
    <x:row r="8767">
      <x:c r="A8767" t="str">
        <x:v>Resume Karyawan KPI</x:v>
      </x:c>
      <x:c r="B8767" t="str">
        <x:v>BL8</x:v>
      </x:c>
      <x:c r="C8767"/>
      <x:c r="D8767" t="str">
        <x:v>=IF(COUNTIFS('17'!$AG$37:$AG$42,$AK8,'17'!$AF$37:$AF$42,1)=0,"",SUMIFS('17'!$AC$37:$AC$42,'17'!$AG$37:$AG$42,$AK8,'17'!$AF$37:$AF$42,1)/COUNTIFS('17'!$AG$37:$AG$42,$AK8,'17'!$AF$37:$AF$42,1))</x:v>
      </x:c>
    </x:row>
    <x:row r="8768">
      <x:c r="A8768" t="str">
        <x:v>Resume Karyawan KPI</x:v>
      </x:c>
      <x:c r="B8768" t="str">
        <x:v>BM8</x:v>
      </x:c>
      <x:c r="C8768"/>
      <x:c r="D8768" t="str">
        <x:v>=IF(COUNTIFS('18'!$AG$37:$AG$42,$AK8,'18'!$AF$37:$AF$42,1)=0,"",SUMIFS('18'!$AC$37:$AC$42,'18'!$AG$37:$AG$42,$AK8,'18'!$AF$37:$AF$42,1)/COUNTIFS('18'!$AG$37:$AG$42,$AK8,'18'!$AF$37:$AF$42,1))</x:v>
      </x:c>
    </x:row>
    <x:row r="8769">
      <x:c r="A8769" t="str">
        <x:v>Resume Karyawan KPI</x:v>
      </x:c>
      <x:c r="B8769" t="str">
        <x:v>BN8</x:v>
      </x:c>
      <x:c r="C8769"/>
      <x:c r="D8769" t="str">
        <x:v>=IF(COUNTIFS('19'!$AG$38:$AG$43,$AK8,'19'!$AF$38:$AF$43,1)=0,"",SUMIFS('19'!$AC$38:$AC$43,'19'!$AG$38:$AG$43,$AK8,'19'!$AF$38:$AF$43,1)/COUNTIFS('19'!$AG$38:$AG$43,$AK8,'19'!$AF$38:$AF$43,1))</x:v>
      </x:c>
    </x:row>
    <x:row r="8770">
      <x:c r="A8770" t="str">
        <x:v>Resume Karyawan KPI</x:v>
      </x:c>
      <x:c r="B8770" t="str">
        <x:v>BO8</x:v>
      </x:c>
      <x:c r="C8770"/>
      <x:c r="D8770" t="str">
        <x:v>=IF(COUNTIFS('20'!$AG$35:$AG$40,$AK8,'20'!$AF$35:$AF$40,1)=0,"",SUMIFS('20'!$AC$35:$AC$40,'20'!$AG$35:$AG$40,$AK8,'20'!$AF$35:$AF$40,1)/COUNTIFS('20'!$AG$35:$AG$40,$AK8,'20'!$AF$35:$AF$40,1))</x:v>
      </x:c>
    </x:row>
    <x:row r="8771">
      <x:c r="A8771" t="str">
        <x:v>Resume Karyawan KPI</x:v>
      </x:c>
      <x:c r="B8771" t="str">
        <x:v>BP8</x:v>
      </x:c>
      <x:c r="C8771"/>
      <x:c r="D8771" t="str">
        <x:v>=IF(COUNTIFS('21'!$AG$30:$AG$35,$AK8,'21'!$AF$30:$AF$35,1)=0,"",SUMIFS('21'!$AC$30:$AC$35,'21'!$AG$30:$AG$35,$AK8,'21'!$AF$30:$AF$35,1)/COUNTIFS('21'!$AG$30:$AG$35,$AK8,'21'!$AF$30:$AF$35,1))</x:v>
      </x:c>
    </x:row>
    <x:row r="8772">
      <x:c r="A8772" t="str">
        <x:v>Resume Karyawan KPI</x:v>
      </x:c>
      <x:c r="B8772" t="str">
        <x:v>BQ8</x:v>
      </x:c>
      <x:c r="C8772"/>
      <x:c r="D8772" t="str">
        <x:v>=IF(COUNTIFS('22'!$AG$36:$AG$41,$AK8,'22'!$AF$36:$AF$41,1)=0,"",SUMIFS('22'!$AC$36:$AC$41,'22'!$AG$36:$AG$41,$AK8,'22'!$AF$36:$AF$41,1)/COUNTIFS('22'!$AG$36:$AG$41,$AK8,'22'!$AF$36:$AF$41,1))</x:v>
      </x:c>
    </x:row>
    <x:row r="8773">
      <x:c r="A8773" t="str">
        <x:v>Resume Karyawan KPI</x:v>
      </x:c>
      <x:c r="B8773" t="str">
        <x:v>BR8</x:v>
      </x:c>
      <x:c r="C8773"/>
      <x:c r="D8773" t="str">
        <x:v>=IF(COUNTIFS('23'!$AG$46:$AG$51,$AK8,'23'!$AF$46:$AF$51,1)=0,"",SUMIFS('23'!$AC$46:$AC$51,'23'!$AG$46:$AG$51,$AK8,'23'!$AF$46:$AF$51,1)/COUNTIFS('23'!$AG$46:$AG$51,$AK8,'23'!$AF$46:$AF$51,1))</x:v>
      </x:c>
    </x:row>
    <x:row r="8774">
      <x:c r="A8774" t="str">
        <x:v>Resume Karyawan KPI</x:v>
      </x:c>
      <x:c r="B8774" t="str">
        <x:v>BS8</x:v>
      </x:c>
      <x:c r="C8774"/>
      <x:c r="D8774" t="str">
        <x:v>=IF(COUNTIFS('24'!$AG$39:$AG$44,$AK8,'24'!$AF$39:$AF$44,1)=0,"",SUMIFS('24'!$AC$39:$AC$44,'24'!$AG$39:$AG$44,$AK8,'24'!$AF$39:$AF$44,1)/COUNTIFS('24'!$AG$39:$AG$44,$AK8,'24'!$AF$39:$AF$44,1))</x:v>
      </x:c>
    </x:row>
    <x:row r="8775">
      <x:c r="A8775" t="str">
        <x:v>Resume Karyawan KPI</x:v>
      </x:c>
      <x:c r="B8775" t="str">
        <x:v>BT8</x:v>
      </x:c>
      <x:c r="C8775"/>
      <x:c r="D8775" t="str">
        <x:v>=IF(COUNTIFS('25'!$AG$33:$AG$38,$AK8,'25'!$AF$33:$AF$38,1)=0,"",SUMIFS('25'!$AC$33:$AC$38,'25'!$AG$33:$AG$38,$AK8,'25'!$AF$33:$AF$38,1)/COUNTIFS('25'!$AG$33:$AG$38,$AK8,'25'!$AF$33:$AF$38,1))</x:v>
      </x:c>
    </x:row>
    <x:row r="8776">
      <x:c r="A8776" t="str">
        <x:v>Resume Karyawan KPI</x:v>
      </x:c>
      <x:c r="B8776" t="str">
        <x:v>BU8</x:v>
      </x:c>
      <x:c r="C8776"/>
      <x:c r="D8776" t="str">
        <x:v>=IF(COUNTIFS('26'!$AG$37:$AG$42,$AK8,'26'!$AF$37:$AF$42,1)=0,"",SUMIFS('26'!$AC$37:$AC$42,'26'!$AG$37:$AG$42,$AK8,'26'!$AF$37:$AF$42,1)/COUNTIFS('26'!$AG$37:$AG$42,$AK8,'26'!$AF$37:$AF$42,1))</x:v>
      </x:c>
    </x:row>
    <x:row r="8777">
      <x:c r="A8777" t="str">
        <x:v>Resume Karyawan KPI</x:v>
      </x:c>
      <x:c r="B8777" t="str">
        <x:v>BV8</x:v>
      </x:c>
      <x:c r="C8777"/>
      <x:c r="D8777" t="str">
        <x:v>=IF(COUNTIFS('27'!$AG$42:$AG$47,$AK8,'27'!$AF$42:$AF$47,1)=0,"",SUMIFS('27'!$AC$42:$AC$47,'27'!$AG$42:$AG$47,$AK8,'27'!$AF$42:$AF$47,1)/COUNTIFS('27'!$AG$42:$AG$47,$AK8,'27'!$AF$42:$AF$47,1))</x:v>
      </x:c>
    </x:row>
    <x:row r="8778">
      <x:c r="A8778" t="str">
        <x:v>Resume Karyawan KPI</x:v>
      </x:c>
      <x:c r="B8778" t="str">
        <x:v>BW8</x:v>
      </x:c>
      <x:c r="C8778"/>
      <x:c r="D8778" t="str">
        <x:v>=IF(COUNTIFS('28'!$AG$37:$AG$42,$AK8,'28'!$AF$37:$AF$42,1)=0,"",SUMIFS('28'!$AC$37:$AC$42,'28'!$AG$37:$AG$42,$AK8,'28'!$AF$37:$AF$42,1)/COUNTIFS('28'!$AG$37:$AG$42,$AK8,'28'!$AF$37:$AF$42,1))</x:v>
      </x:c>
    </x:row>
    <x:row r="8779">
      <x:c r="A8779" t="str">
        <x:v>Resume Karyawan KPI</x:v>
      </x:c>
      <x:c r="B8779" t="str">
        <x:v>BX8</x:v>
      </x:c>
      <x:c r="C8779"/>
      <x:c r="D8779" t="str">
        <x:v>=IF(COUNTIFS('29'!$AG$41:$AG$46,$AK8,'29'!$AF$41:$AF$46,1)=0,"",SUMIFS('29'!$AC$41:$AC$46,'29'!$AG$41:$AG$46,$AK8,'29'!$AF$41:$AF$46,1)/COUNTIFS('29'!$AG$41:$AG$46,$AK8,'29'!$AF$41:$AF$46,1))</x:v>
      </x:c>
    </x:row>
    <x:row r="8780">
      <x:c r="A8780" t="str">
        <x:v>Resume Karyawan KPI</x:v>
      </x:c>
      <x:c r="B8780" t="str">
        <x:v>BY8</x:v>
      </x:c>
      <x:c r="C8780"/>
      <x:c r="D8780" t="str">
        <x:v>=IF(COUNTIFS('30'!$AG$33:$AG$38,$AK8,'30'!$AF$33:$AF$38,1)=0,"",SUMIFS('30'!$AC$33:$AC$38,'30'!$AG$33:$AG$38,$AK8,'30'!$AF$33:$AF$38,1)/COUNTIFS('30'!$AG$33:$AG$38,$AK8,'30'!$AF$33:$AF$38,1))</x:v>
      </x:c>
    </x:row>
    <x:row r="8781">
      <x:c r="A8781" t="str">
        <x:v>Resume Karyawan KPI</x:v>
      </x:c>
      <x:c r="B8781" t="str">
        <x:v>BZ8</x:v>
      </x:c>
      <x:c r="C8781"/>
      <x:c r="D8781" t="str">
        <x:v>=IF(COUNTIFS('31'!$AG$56:$AG$61,$AK8,'31'!$AF$56:$AF$61,1)=0,"",SUMIFS('31'!$AC$56:$AC$61,'31'!$AG$56:$AG$61,$AK8,'31'!$AF$56:$AF$61,1)/COUNTIFS('31'!$AG$56:$AG$61,$AK8,'31'!$AF$56:$AF$61,1))</x:v>
      </x:c>
    </x:row>
    <x:row r="8782">
      <x:c r="A8782" t="str">
        <x:v>Resume Karyawan KPI</x:v>
      </x:c>
      <x:c r="B8782" t="str">
        <x:v>CA8</x:v>
      </x:c>
      <x:c r="C8782" t="str">
        <x:v>Underperform</x:v>
      </x:c>
      <x:c r="D8782"/>
    </x:row>
    <x:row r="8783">
      <x:c r="A8783" t="str">
        <x:v>Resume Karyawan KPI</x:v>
      </x:c>
      <x:c r="B8783" t="str">
        <x:v>CB8</x:v>
      </x:c>
      <x:c r="C8783" t="n">
        <x:v>0</x:v>
      </x:c>
      <x:c r="D8783" t="str">
        <x:v>=COUNTIF($J$51:$J$61,CA8)</x:v>
      </x:c>
    </x:row>
    <x:row r="8784">
      <x:c r="A8784" t="str">
        <x:v>Resume Karyawan KPI</x:v>
      </x:c>
      <x:c r="B8784" t="str">
        <x:v>A9</x:v>
      </x:c>
      <x:c r="C8784" t="n">
        <x:v>4</x:v>
      </x:c>
      <x:c r="D8784" t="str">
        <x:v>=IF(LARGE($Y$5:$Y$17,4)=0,"",4)</x:v>
      </x:c>
    </x:row>
    <x:row r="8785">
      <x:c r="A8785" t="str">
        <x:v>Resume Karyawan KPI</x:v>
      </x:c>
      <x:c r="B8785" t="str">
        <x:v>B9</x:v>
      </x:c>
      <x:c r="C8785" t="str">
        <x:v>Family A</x:v>
      </x:c>
      <x:c r="D8785" t="str">
        <x:v>=IF(A9="","",INDEX($X$5:$X$17,MATCH(LARGE($Z$5:$Z$17,A9),$Z$5:$Z$17,0)))</x:v>
      </x:c>
    </x:row>
    <x:row r="8786">
      <x:c r="A8786" t="str">
        <x:v>Resume Karyawan KPI</x:v>
      </x:c>
      <x:c r="B8786" t="str">
        <x:v>C9</x:v>
      </x:c>
      <x:c r="C8786" t="n">
        <x:v>21</x:v>
      </x:c>
      <x:c r="D8786" t="str">
        <x:v>=IF(B9="","",INDEX($Y$5:$Y$17,MATCH(B9,$X$5:$X$17,0)))</x:v>
      </x:c>
    </x:row>
    <x:row r="8787">
      <x:c r="A8787" t="str">
        <x:v>Resume Karyawan KPI</x:v>
      </x:c>
      <x:c r="B8787" t="str">
        <x:v>D9</x:v>
      </x:c>
      <x:c r="C8787" t="n">
        <x:v>0.04276985743</x:v>
      </x:c>
      <x:c r="D8787" t="str">
        <x:v>=IF(C9="","",C9/$C$19)</x:v>
      </x:c>
    </x:row>
    <x:row r="8788">
      <x:c r="A8788" t="str">
        <x:v>Resume Karyawan KPI</x:v>
      </x:c>
      <x:c r="B8788" t="str">
        <x:v>E9</x:v>
      </x:c>
      <x:c r="C8788" t="n">
        <x:v>0.900203666</x:v>
      </x:c>
      <x:c r="D8788" t="str">
        <x:v>=IF(D9="","",SUM($D$6:D9))</x:v>
      </x:c>
    </x:row>
    <x:row r="8789">
      <x:c r="A8789" t="str">
        <x:v>Resume Karyawan KPI</x:v>
      </x:c>
      <x:c r="B8789" t="str">
        <x:v>X9</x:v>
      </x:c>
      <x:c r="C8789" t="str">
        <x:v>Pas Foto</x:v>
      </x:c>
      <x:c r="D8789"/>
    </x:row>
    <x:row r="8790">
      <x:c r="A8790" t="str">
        <x:v>Resume Karyawan KPI</x:v>
      </x:c>
      <x:c r="B8790" t="str">
        <x:v>Y9</x:v>
      </x:c>
      <x:c r="C8790" t="n">
        <x:v>9</x:v>
      </x:c>
      <x:c r="D8790" t="str">
        <x:v>=COUNTIF('1'!$D$4:$D$55,X9)+COUNTIF('2'!$D$4:$D$55,X9)+COUNTIF('3'!$D$4:$D$33,X9)+COUNTIF('4'!$D$4:$D$31,X9)+COUNTIF('5'!$D$4:$D$26,X9)+COUNTIF('6'!$D$4:$D$28,X9)+COUNTIF('7'!$D$4:$D$21,X9)+COUNTIF('8'!$D$4:$D$67,X9)+COUNTIF('9'!$D$4:$D$63,X9)+COUNTIF('10'!$D$4:$D$21,X9)+COUNTIF('11'!$D$4:$D$25,X9)+COUNTIF('12'!$D$4:$D$26,X9)+COUNTIF('13'!$D$4:$D$30,X9)+COUNTIF('14'!$D$4:$D$28,X9)+COUNTIF('15'!$D$4:$D$27,X9)+COUNTIF('16'!$D$4:$D$25,X9)+COUNTIF('17'!$D$4:$D$28,X9)+COUNTIF('18'!$D$4:$D$28,X9)+COUNTIF('19'!$D$4:$D$29,X9)+COUNTIF('20'!$D$4:$D$26,X9)+COUNTIF('21'!$D$4:$D$21,X9)+COUNTIF('22'!$D$4:$D$27,X9)+COUNTIF('23'!$D$4:$D$37,X9)+COUNTIF('24'!$D$4:$D$30,X9)+COUNTIF('25'!$D$4:$D$24,X9)+COUNTIF('26'!$D$4:$D$28,X9)+COUNTIF('27'!$D$4:$D$33,X9)+COUNTIF('28'!$D$4:$D$28,X9)+COUNTIF('29'!$D$4:$D$32,X9)+COUNTIF('30'!$D$4:$D$24,X9)+COUNTIF('31'!$D$4:$D$45,X9)</x:v>
      </x:c>
    </x:row>
    <x:row r="8791">
      <x:c r="A8791" t="str">
        <x:v>Resume Karyawan KPI</x:v>
      </x:c>
      <x:c r="B8791" t="str">
        <x:v>Z9</x:v>
      </x:c>
      <x:c r="C8791" t="n">
        <x:v>9.00009</x:v>
      </x:c>
      <x:c r="D8791" t="str">
        <x:v>=Y9+(18-ROW())/100000</x:v>
      </x:c>
    </x:row>
    <x:row r="8792">
      <x:c r="A8792" t="str">
        <x:v>Resume Karyawan KPI</x:v>
      </x:c>
      <x:c r="B8792" t="str">
        <x:v>AA9</x:v>
      </x:c>
      <x:c r="C8792" t="str">
        <x:v>JIJANG</x:v>
      </x:c>
      <x:c r="D8792"/>
    </x:row>
    <x:row r="8793">
      <x:c r="A8793" t="str">
        <x:v>Resume Karyawan KPI</x:v>
      </x:c>
      <x:c r="B8793" t="str">
        <x:v>AB9</x:v>
      </x:c>
      <x:c r="C8793" t="str">
        <x:v>Admin/CS</x:v>
      </x:c>
      <x:c r="D8793"/>
    </x:row>
    <x:row r="8794">
      <x:c r="A8794" t="str">
        <x:v>Resume Karyawan KPI</x:v>
      </x:c>
      <x:c r="B8794" t="str">
        <x:v>AC9</x:v>
      </x:c>
      <x:c r="C8794" t="n">
        <x:v>0</x:v>
      </x:c>
      <x:c r="D8794" t="str">
        <x:v>=COUNTIF('1'!$O$57:$O$60,AA9)+COUNTIF('2'!$O$57:$O$60,AA9)+COUNTIF('3'!$O$35:$O$38,AA9)+COUNTIF('4'!$O$33:$O$36,AA9)+COUNTIF('5'!$O$28:$O$31,AA9)+COUNTIF('6'!$O$30:$O$33,AA9)+COUNTIF('7'!$O$23:$O$26,AA9)+COUNTIF('8'!$O$69:$O$72,AA9)+COUNTIF('9'!$O$65:$O$68,AA9)+COUNTIF('10'!$O$23:$O$26,AA9)+COUNTIF('11'!$O$27:$O$30,AA9)+COUNTIF('12'!$O$28:$O$31,AA9)+COUNTIF('13'!$O$32:$O$35,AA9)+COUNTIF('14'!$O$30:$O$33,AA9)+COUNTIF('15'!$O$29:$O$32,AA9)+COUNTIF('16'!$O$27:$O$30,AA9)+COUNTIF('17'!$O$30:$O$33,AA9)+COUNTIF('18'!$O$30:$O$33,AA9)+COUNTIF('19'!$O$31:$O$34,AA9)+COUNTIF('20'!$O$28:$O$31,AA9)+COUNTIF('21'!$O$23:$O$26,AA9)+COUNTIF('22'!$O$29:$O$32,AA9)+COUNTIF('23'!$O$39:$O$42,AA9)+COUNTIF('24'!$O$32:$O$35,AA9)+COUNTIF('25'!$O$26:$O$29,AA9)+COUNTIF('26'!$O$30:$O$33,AA9)+COUNTIF('27'!$O$35:$O$38,AA9)+COUNTIF('28'!$O$30:$O$33,AA9)+COUNTIF('29'!$O$34:$O$37,AA9)+COUNTIF('30'!$O$26:$O$29,AA9)+COUNTIF('31'!$O$47:$O$50,AA9)</x:v>
      </x:c>
    </x:row>
    <x:row r="8795">
      <x:c r="A8795" t="str">
        <x:v>Resume Karyawan KPI</x:v>
      </x:c>
      <x:c r="B8795" t="str">
        <x:v>AD9</x:v>
      </x:c>
      <x:c r="C8795" t="n">
        <x:v>0.00007</x:v>
      </x:c>
      <x:c r="D8795" t="str">
        <x:v>=AC9+(16-ROW())/100000</x:v>
      </x:c>
    </x:row>
    <x:row r="8796">
      <x:c r="A8796" t="str">
        <x:v>Resume Karyawan KPI</x:v>
      </x:c>
      <x:c r="B8796" t="str">
        <x:v>AE9</x:v>
      </x:c>
      <x:c r="C8796" t="str">
        <x:v>JIJANG</x:v>
      </x:c>
      <x:c r="D8796"/>
    </x:row>
    <x:row r="8797">
      <x:c r="A8797" t="str">
        <x:v>Resume Karyawan KPI</x:v>
      </x:c>
      <x:c r="B8797" t="str">
        <x:v>AF9</x:v>
      </x:c>
      <x:c r="C8797" t="n">
        <x:v>0</x:v>
      </x:c>
      <x:c r="D8797" t="str">
        <x:v>=COUNTIF('1'!$L$4:$L$55,AE9)+COUNTIF('2'!$L$4:$L$55,AE9)+COUNTIF('3'!$L$4:$L$33,AE9)+COUNTIF('4'!$L$4:$L$31,AE9)+COUNTIF('5'!$L$4:$L$26,AE9)+COUNTIF('6'!$L$4:$L$28,AE9)+COUNTIF('7'!$L$4:$L$21,AE9)+COUNTIF('8'!$L$4:$L$67,AE9)+COUNTIF('9'!$L$4:$L$63,AE9)+COUNTIF('10'!$L$4:$L$21,AE9)+COUNTIF('11'!$L$4:$L$25,AE9)+COUNTIF('12'!$L$4:$L$26,AE9)+COUNTIF('13'!$L$4:$L$30,AE9)+COUNTIF('14'!$L$4:$L$28,AE9)+COUNTIF('15'!$L$4:$L$27,AE9)+COUNTIF('16'!$L$4:$L$25,AE9)+COUNTIF('17'!$L$4:$L$28,AE9)+COUNTIF('18'!$L$4:$L$28,AE9)+COUNTIF('19'!$L$4:$L$29,AE9)+COUNTIF('20'!$L$4:$L$26,AE9)+COUNTIF('21'!$L$4:$L$21,AE9)+COUNTIF('22'!$L$4:$L$27,AE9)+COUNTIF('23'!$L$4:$L$37,AE9)+COUNTIF('24'!$L$4:$L$30,AE9)+COUNTIF('25'!$L$4:$L$24,AE9)+COUNTIF('26'!$L$4:$L$28,AE9)+COUNTIF('27'!$L$4:$L$33,AE9)+COUNTIF('28'!$L$4:$L$28,AE9)+COUNTIF('29'!$L$4:$L$32,AE9)+COUNTIF('30'!$L$4:$L$24,AE9)+COUNTIF('31'!$L$4:$L$45,AE9)</x:v>
      </x:c>
    </x:row>
    <x:row r="8798">
      <x:c r="A8798" t="str">
        <x:v>Resume Karyawan KPI</x:v>
      </x:c>
      <x:c r="B8798" t="str">
        <x:v>AG9</x:v>
      </x:c>
      <x:c r="C8798" t="n">
        <x:v>0.00001</x:v>
      </x:c>
      <x:c r="D8798" t="str">
        <x:v>=AF9+(10-ROW())/100000</x:v>
      </x:c>
    </x:row>
    <x:row r="8799">
      <x:c r="A8799" t="str">
        <x:v>Resume Karyawan KPI</x:v>
      </x:c>
      <x:c r="B8799" t="str">
        <x:v>AH9</x:v>
      </x:c>
      <x:c r="C8799" t="str">
        <x:v>FADEL</x:v>
      </x:c>
      <x:c r="D8799"/>
    </x:row>
    <x:row r="8800">
      <x:c r="A8800" t="str">
        <x:v>Resume Karyawan KPI</x:v>
      </x:c>
      <x:c r="B8800" t="str">
        <x:v>AI9</x:v>
      </x:c>
      <x:c r="C8800" t="n">
        <x:v>0</x:v>
      </x:c>
      <x:c r="D8800" t="str">
        <x:v>=COUNTIF('1'!$M$4:$M$55,AH9)+COUNTIF('2'!$M$4:$M$55,AH9)+COUNTIF('3'!$M$4:$M$33,AH9)+COUNTIF('4'!$M$4:$M$31,AH9)+COUNTIF('5'!$M$4:$M$26,AH9)+COUNTIF('6'!$M$4:$M$28,AH9)+COUNTIF('7'!$M$4:$M$21,AH9)+COUNTIF('8'!$M$4:$M$67,AH9)+COUNTIF('9'!$M$4:$M$63,AH9)+COUNTIF('10'!$M$4:$M$21,AH9)+COUNTIF('11'!$M$4:$M$25,AH9)+COUNTIF('12'!$M$4:$M$26,AH9)+COUNTIF('13'!$M$4:$M$30,AH9)+COUNTIF('14'!$M$4:$M$28,AH9)+COUNTIF('15'!$M$4:$M$27,AH9)+COUNTIF('16'!$M$4:$M$25,AH9)+COUNTIF('17'!$M$4:$M$28,AH9)+COUNTIF('18'!$M$4:$M$28,AH9)+COUNTIF('19'!$M$4:$M$29,AH9)+COUNTIF('20'!$M$4:$M$26,AH9)+COUNTIF('21'!$M$4:$M$21,AH9)+COUNTIF('22'!$M$4:$M$27,AH9)+COUNTIF('23'!$M$4:$M$37,AH9)+COUNTIF('24'!$M$4:$M$30,AH9)+COUNTIF('25'!$M$4:$M$24,AH9)+COUNTIF('26'!$M$4:$M$28,AH9)+COUNTIF('27'!$M$4:$M$33,AH9)+COUNTIF('28'!$M$4:$M$28,AH9)+COUNTIF('29'!$M$4:$M$32,AH9)+COUNTIF('30'!$M$4:$M$24,AH9)+COUNTIF('31'!$M$4:$M$45,AH9)</x:v>
      </x:c>
    </x:row>
    <x:row r="8801">
      <x:c r="A8801" t="str">
        <x:v>Resume Karyawan KPI</x:v>
      </x:c>
      <x:c r="B8801" t="str">
        <x:v>AJ9</x:v>
      </x:c>
      <x:c r="C8801" t="n">
        <x:v>0.00002</x:v>
      </x:c>
      <x:c r="D8801" t="str">
        <x:v>=AI9+(11-ROW())/100000</x:v>
      </x:c>
    </x:row>
    <x:row r="8802">
      <x:c r="A8802" t="str">
        <x:v>Resume Karyawan KPI</x:v>
      </x:c>
      <x:c r="B8802" t="str">
        <x:v>AK9</x:v>
      </x:c>
      <x:c r="C8802" t="str">
        <x:v>JIJANG</x:v>
      </x:c>
      <x:c r="D8802"/>
    </x:row>
    <x:row r="8803">
      <x:c r="A8803" t="str">
        <x:v>Resume Karyawan KPI</x:v>
      </x:c>
      <x:c r="B8803" t="str">
        <x:v>AL9</x:v>
      </x:c>
      <x:c r="C8803" t="str">
        <x:v>Admin/CS</x:v>
      </x:c>
      <x:c r="D8803"/>
    </x:row>
    <x:row r="8804">
      <x:c r="A8804" t="str">
        <x:v>Resume Karyawan KPI</x:v>
      </x:c>
      <x:c r="B8804" t="str">
        <x:v>AM9</x:v>
      </x:c>
      <x:c r="C8804" t="n">
        <x:v>0</x:v>
      </x:c>
      <x:c r="D8804"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$39:$AG$44,AK9,'13'!$AF$39:$AF$44,1)+COUNTIFS('14'!$AG$37:$AG$42,AK9,'14'!$AF$37:$AF$42,1)+COUNTIFS('15'!$AG$36:$AG$41,AK9,'15'!$AF$36:$AF$41,1)+COUNTIFS('16'!$AG$34:$AG$39,AK9,'16'!$AF$34:$AF$39,1)+COUNTIFS('17'!$AG$37:$AG$42,AK9,'17'!$AF$37:$AF$42,1)+COUNTIFS('18'!$AG$37:$AG$42,AK9,'18'!$AF$37:$AF$42,1)+COUNTIFS('19'!$AG$38:$AG$43,AK9,'19'!$AF$38:$AF$43,1)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row>
    <x:row r="8805">
      <x:c r="A8805" t="str">
        <x:v>Resume Karyawan KPI</x:v>
      </x:c>
      <x:c r="B8805" t="str">
        <x:v>AN9</x:v>
      </x:c>
      <x:c r="C8805"/>
      <x:c r="D8805" t="str">
        <x:v>=IF(AM9=0,"",AO9/5*20+AP9/5*25+AQ9/5*25+AR9/5*15+AS9/5*15)</x:v>
      </x:c>
    </x:row>
    <x:row r="8806">
      <x:c r="A8806" t="str">
        <x:v>Resume Karyawan KPI</x:v>
      </x:c>
      <x:c r="B8806" t="str">
        <x:v>AO9</x:v>
      </x:c>
      <x:c r="C8806"/>
      <x:c r="D8806"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$39:$L$44,'13'!$AG$39:$AG$44,AK9,'13'!$AF$39:$AF$44,1)+SUMIFS('14'!$L$37:$L$42,'14'!$AG$37:$AG$42,AK9,'14'!$AF$37:$AF$42,1)+SUMIFS('15'!$L$36:$L$41,'15'!$AG$36:$AG$41,AK9,'15'!$AF$36:$AF$41,1)+SUMIFS('16'!$L$34:$L$39,'16'!$AG$34:$AG$39,AK9,'16'!$AF$34:$AF$39,1)+SUMIFS('17'!$L$37:$L$42,'17'!$AG$37:$AG$42,AK9,'17'!$AF$37:$AF$42,1)+SUMIFS('18'!$L$37:$L$42,'18'!$AG$37:$AG$42,AK9,'18'!$AF$37:$AF$42,1)+SUMIFS('19'!$L$38:$L$43,'19'!$AG$38:$AG$43,AK9,'19'!$AF$38:$AF$43,1)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row>
    <x:row r="8807">
      <x:c r="A8807" t="str">
        <x:v>Resume Karyawan KPI</x:v>
      </x:c>
      <x:c r="B8807" t="str">
        <x:v>AP9</x:v>
      </x:c>
      <x:c r="C8807"/>
      <x:c r="D8807"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$39:$M$44,'13'!$AG$39:$AG$44,AK9,'13'!$AF$39:$AF$44,1)+SUMIFS('14'!$M$37:$M$42,'14'!$AG$37:$AG$42,AK9,'14'!$AF$37:$AF$42,1)+SUMIFS('15'!$M$36:$M$41,'15'!$AG$36:$AG$41,AK9,'15'!$AF$36:$AF$41,1)+SUMIFS('16'!$M$34:$M$39,'16'!$AG$34:$AG$39,AK9,'16'!$AF$34:$AF$39,1)+SUMIFS('17'!$M$37:$M$42,'17'!$AG$37:$AG$42,AK9,'17'!$AF$37:$AF$42,1)+SUMIFS('18'!$M$37:$M$42,'18'!$AG$37:$AG$42,AK9,'18'!$AF$37:$AF$42,1)+SUMIFS('19'!$M$38:$M$43,'19'!$AG$38:$AG$43,AK9,'19'!$AF$38:$AF$43,1)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row>
    <x:row r="8808">
      <x:c r="A8808" t="str">
        <x:v>Resume Karyawan KPI</x:v>
      </x:c>
      <x:c r="B8808" t="str">
        <x:v>AQ9</x:v>
      </x:c>
      <x:c r="C8808"/>
      <x:c r="D880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$39:$N$44,'13'!$AG$39:$AG$44,AK9,'13'!$AF$39:$AF$44,1)+SUMIFS('14'!$N$37:$N$42,'14'!$AG$37:$AG$42,AK9,'14'!$AF$37:$AF$42,1)+SUMIFS('15'!$N$36:$N$41,'15'!$AG$36:$AG$41,AK9,'15'!$AF$36:$AF$41,1)+SUMIFS('16'!$N$34:$N$39,'16'!$AG$34:$AG$39,AK9,'16'!$AF$34:$AF$39,1)+SUMIFS('17'!$N$37:$N$42,'17'!$AG$37:$AG$42,AK9,'17'!$AF$37:$AF$42,1)+SUMIFS('18'!$N$37:$N$42,'18'!$AG$37:$AG$42,AK9,'18'!$AF$37:$AF$42,1)+SUMIFS('19'!$N$38:$N$43,'19'!$AG$38:$AG$43,AK9,'19'!$AF$38:$AF$43,1)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row>
    <x:row r="8809">
      <x:c r="A8809" t="str">
        <x:v>Resume Karyawan KPI</x:v>
      </x:c>
      <x:c r="B8809" t="str">
        <x:v>AR9</x:v>
      </x:c>
      <x:c r="C8809"/>
      <x:c r="D8809"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$39:$O$44,'13'!$AG$39:$AG$44,AK9,'13'!$AF$39:$AF$44,1)+SUMIFS('14'!$O$37:$O$42,'14'!$AG$37:$AG$42,AK9,'14'!$AF$37:$AF$42,1)+SUMIFS('15'!$O$36:$O$41,'15'!$AG$36:$AG$41,AK9,'15'!$AF$36:$AF$41,1)+SUMIFS('16'!$O$34:$O$39,'16'!$AG$34:$AG$39,AK9,'16'!$AF$34:$AF$39,1)+SUMIFS('17'!$O$37:$O$42,'17'!$AG$37:$AG$42,AK9,'17'!$AF$37:$AF$42,1)+SUMIFS('18'!$O$37:$O$42,'18'!$AG$37:$AG$42,AK9,'18'!$AF$37:$AF$42,1)+SUMIFS('19'!$O$38:$O$43,'19'!$AG$38:$AG$43,AK9,'19'!$AF$38:$AF$43,1)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row>
    <x:row r="8810">
      <x:c r="A8810" t="str">
        <x:v>Resume Karyawan KPI</x:v>
      </x:c>
      <x:c r="B8810" t="str">
        <x:v>AS9</x:v>
      </x:c>
      <x:c r="C8810"/>
      <x:c r="D8810"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$39:$P$44,'13'!$AG$39:$AG$44,AK9,'13'!$AF$39:$AF$44,1)+SUMIFS('14'!$P$37:$P$42,'14'!$AG$37:$AG$42,AK9,'14'!$AF$37:$AF$42,1)+SUMIFS('15'!$P$36:$P$41,'15'!$AG$36:$AG$41,AK9,'15'!$AF$36:$AF$41,1)+SUMIFS('16'!$P$34:$P$39,'16'!$AG$34:$AG$39,AK9,'16'!$AF$34:$AF$39,1)+SUMIFS('17'!$P$37:$P$42,'17'!$AG$37:$AG$42,AK9,'17'!$AF$37:$AF$42,1)+SUMIFS('18'!$P$37:$P$42,'18'!$AG$37:$AG$42,AK9,'18'!$AF$37:$AF$42,1)+SUMIFS('19'!$P$38:$P$43,'19'!$AG$38:$AG$43,AK9,'19'!$AF$38:$AF$43,1)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row>
    <x:row r="8811">
      <x:c r="A8811" t="str">
        <x:v>Resume Karyawan KPI</x:v>
      </x:c>
      <x:c r="B8811" t="str">
        <x:v>AV9</x:v>
      </x:c>
      <x:c r="C8811"/>
      <x:c r="D8811" t="str">
        <x:v>=IF(COUNTIFS('1'!$AG$64:$AG$69,$AK9,'1'!$AF$64:$AF$69,1)=0,"",SUMIFS('1'!$AC$64:$AC$69,'1'!$AG$64:$AG$69,$AK9,'1'!$AF$64:$AF$69,1)/COUNTIFS('1'!$AG$64:$AG$69,$AK9,'1'!$AF$64:$AF$69,1))</x:v>
      </x:c>
    </x:row>
    <x:row r="8812">
      <x:c r="A8812" t="str">
        <x:v>Resume Karyawan KPI</x:v>
      </x:c>
      <x:c r="B8812" t="str">
        <x:v>AW9</x:v>
      </x:c>
      <x:c r="C8812"/>
      <x:c r="D8812" t="str">
        <x:v>=IF(COUNTIFS('2'!$AG$64:$AG$69,$AK9,'2'!$AF$64:$AF$69,1)=0,"",SUMIFS('2'!$AC$64:$AC$69,'2'!$AG$64:$AG$69,$AK9,'2'!$AF$64:$AF$69,1)/COUNTIFS('2'!$AG$64:$AG$69,$AK9,'2'!$AF$64:$AF$69,1))</x:v>
      </x:c>
    </x:row>
    <x:row r="8813">
      <x:c r="A8813" t="str">
        <x:v>Resume Karyawan KPI</x:v>
      </x:c>
      <x:c r="B8813" t="str">
        <x:v>AX9</x:v>
      </x:c>
      <x:c r="C8813"/>
      <x:c r="D8813" t="str">
        <x:v>=IF(COUNTIFS('3'!$AG$42:$AG$47,$AK9,'3'!$AF$42:$AF$47,1)=0,"",SUMIFS('3'!$AC$42:$AC$47,'3'!$AG$42:$AG$47,$AK9,'3'!$AF$42:$AF$47,1)/COUNTIFS('3'!$AG$42:$AG$47,$AK9,'3'!$AF$42:$AF$47,1))</x:v>
      </x:c>
    </x:row>
    <x:row r="8814">
      <x:c r="A8814" t="str">
        <x:v>Resume Karyawan KPI</x:v>
      </x:c>
      <x:c r="B8814" t="str">
        <x:v>AY9</x:v>
      </x:c>
      <x:c r="C8814"/>
      <x:c r="D8814" t="str">
        <x:v>=IF(COUNTIFS('4'!$AG$40:$AG$45,$AK9,'4'!$AF$40:$AF$45,1)=0,"",SUMIFS('4'!$AC$40:$AC$45,'4'!$AG$40:$AG$45,$AK9,'4'!$AF$40:$AF$45,1)/COUNTIFS('4'!$AG$40:$AG$45,$AK9,'4'!$AF$40:$AF$45,1))</x:v>
      </x:c>
    </x:row>
    <x:row r="8815">
      <x:c r="A8815" t="str">
        <x:v>Resume Karyawan KPI</x:v>
      </x:c>
      <x:c r="B8815" t="str">
        <x:v>AZ9</x:v>
      </x:c>
      <x:c r="C8815"/>
      <x:c r="D8815" t="str">
        <x:v>=IF(COUNTIFS('5'!$AG$35:$AG$40,$AK9,'5'!$AF$35:$AF$40,1)=0,"",SUMIFS('5'!$AC$35:$AC$40,'5'!$AG$35:$AG$40,$AK9,'5'!$AF$35:$AF$40,1)/COUNTIFS('5'!$AG$35:$AG$40,$AK9,'5'!$AF$35:$AF$40,1))</x:v>
      </x:c>
    </x:row>
    <x:row r="8816">
      <x:c r="A8816" t="str">
        <x:v>Resume Karyawan KPI</x:v>
      </x:c>
      <x:c r="B8816" t="str">
        <x:v>BA9</x:v>
      </x:c>
      <x:c r="C8816"/>
      <x:c r="D8816" t="str">
        <x:v>=IF(COUNTIFS('6'!$AG$37:$AG$42,$AK9,'6'!$AF$37:$AF$42,1)=0,"",SUMIFS('6'!$AC$37:$AC$42,'6'!$AG$37:$AG$42,$AK9,'6'!$AF$37:$AF$42,1)/COUNTIFS('6'!$AG$37:$AG$42,$AK9,'6'!$AF$37:$AF$42,1))</x:v>
      </x:c>
    </x:row>
    <x:row r="8817">
      <x:c r="A8817" t="str">
        <x:v>Resume Karyawan KPI</x:v>
      </x:c>
      <x:c r="B8817" t="str">
        <x:v>BB9</x:v>
      </x:c>
      <x:c r="C8817"/>
      <x:c r="D8817" t="str">
        <x:v>=IF(COUNTIFS('7'!$AG$30:$AG$35,$AK9,'7'!$AF$30:$AF$35,1)=0,"",SUMIFS('7'!$AC$30:$AC$35,'7'!$AG$30:$AG$35,$AK9,'7'!$AF$30:$AF$35,1)/COUNTIFS('7'!$AG$30:$AG$35,$AK9,'7'!$AF$30:$AF$35,1))</x:v>
      </x:c>
    </x:row>
    <x:row r="8818">
      <x:c r="A8818" t="str">
        <x:v>Resume Karyawan KPI</x:v>
      </x:c>
      <x:c r="B8818" t="str">
        <x:v>BC9</x:v>
      </x:c>
      <x:c r="C8818"/>
      <x:c r="D8818" t="str">
        <x:v>=IF(COUNTIFS('8'!$AG$76:$AG$81,$AK9,'8'!$AF$76:$AF$81,1)=0,"",SUMIFS('8'!$AC$76:$AC$81,'8'!$AG$76:$AG$81,$AK9,'8'!$AF$76:$AF$81,1)/COUNTIFS('8'!$AG$76:$AG$81,$AK9,'8'!$AF$76:$AF$81,1))</x:v>
      </x:c>
    </x:row>
    <x:row r="8819">
      <x:c r="A8819" t="str">
        <x:v>Resume Karyawan KPI</x:v>
      </x:c>
      <x:c r="B8819" t="str">
        <x:v>BD9</x:v>
      </x:c>
      <x:c r="C8819"/>
      <x:c r="D8819" t="str">
        <x:v>=IF(COUNTIFS('9'!$AG$72:$AG$77,$AK9,'9'!$AF$72:$AF$77,1)=0,"",SUMIFS('9'!$AC$72:$AC$77,'9'!$AG$72:$AG$77,$AK9,'9'!$AF$72:$AF$77,1)/COUNTIFS('9'!$AG$72:$AG$77,$AK9,'9'!$AF$72:$AF$77,1))</x:v>
      </x:c>
    </x:row>
    <x:row r="8820">
      <x:c r="A8820" t="str">
        <x:v>Resume Karyawan KPI</x:v>
      </x:c>
      <x:c r="B8820" t="str">
        <x:v>BE9</x:v>
      </x:c>
      <x:c r="C8820"/>
      <x:c r="D8820" t="str">
        <x:v>=IF(COUNTIFS('10'!$AG$30:$AG$35,$AK9,'10'!$AF$30:$AF$35,1)=0,"",SUMIFS('10'!$AC$30:$AC$35,'10'!$AG$30:$AG$35,$AK9,'10'!$AF$30:$AF$35,1)/COUNTIFS('10'!$AG$30:$AG$35,$AK9,'10'!$AF$30:$AF$35,1))</x:v>
      </x:c>
    </x:row>
    <x:row r="8821">
      <x:c r="A8821" t="str">
        <x:v>Resume Karyawan KPI</x:v>
      </x:c>
      <x:c r="B8821" t="str">
        <x:v>BF9</x:v>
      </x:c>
      <x:c r="C8821"/>
      <x:c r="D8821" t="str">
        <x:v>=IF(COUNTIFS('11'!$AG$34:$AG$39,$AK9,'11'!$AF$34:$AF$39,1)=0,"",SUMIFS('11'!$AC$34:$AC$39,'11'!$AG$34:$AG$39,$AK9,'11'!$AF$34:$AF$39,1)/COUNTIFS('11'!$AG$34:$AG$39,$AK9,'11'!$AF$34:$AF$39,1))</x:v>
      </x:c>
    </x:row>
    <x:row r="8822">
      <x:c r="A8822" t="str">
        <x:v>Resume Karyawan KPI</x:v>
      </x:c>
      <x:c r="B8822" t="str">
        <x:v>BG9</x:v>
      </x:c>
      <x:c r="C8822"/>
      <x:c r="D8822" t="str">
        <x:v>=IF(COUNTIFS('12'!$AG$35:$AG$40,$AK9,'12'!$AF$35:$AF$40,1)=0,"",SUMIFS('12'!$AC$35:$AC$40,'12'!$AG$35:$AG$40,$AK9,'12'!$AF$35:$AF$40,1)/COUNTIFS('12'!$AG$35:$AG$40,$AK9,'12'!$AF$35:$AF$40,1))</x:v>
      </x:c>
    </x:row>
    <x:row r="8823">
      <x:c r="A8823" t="str">
        <x:v>Resume Karyawan KPI</x:v>
      </x:c>
      <x:c r="B8823" t="str">
        <x:v>BH9</x:v>
      </x:c>
      <x:c r="C8823"/>
      <x:c r="D8823" t="str">
        <x:v>=IF(COUNTIFS('13'!$AG$39:$AG$44,$AK9,'13'!$AF$39:$AF$44,1)=0,"",SUMIFS('13'!$AC$39:$AC$44,'13'!$AG$39:$AG$44,$AK9,'13'!$AF$39:$AF$44,1)/COUNTIFS('13'!$AG$39:$AG$44,$AK9,'13'!$AF$39:$AF$44,1))</x:v>
      </x:c>
    </x:row>
    <x:row r="8824">
      <x:c r="A8824" t="str">
        <x:v>Resume Karyawan KPI</x:v>
      </x:c>
      <x:c r="B8824" t="str">
        <x:v>BI9</x:v>
      </x:c>
      <x:c r="C8824"/>
      <x:c r="D8824" t="str">
        <x:v>=IF(COUNTIFS('14'!$AG$37:$AG$42,$AK9,'14'!$AF$37:$AF$42,1)=0,"",SUMIFS('14'!$AC$37:$AC$42,'14'!$AG$37:$AG$42,$AK9,'14'!$AF$37:$AF$42,1)/COUNTIFS('14'!$AG$37:$AG$42,$AK9,'14'!$AF$37:$AF$42,1))</x:v>
      </x:c>
    </x:row>
    <x:row r="8825">
      <x:c r="A8825" t="str">
        <x:v>Resume Karyawan KPI</x:v>
      </x:c>
      <x:c r="B8825" t="str">
        <x:v>BJ9</x:v>
      </x:c>
      <x:c r="C8825"/>
      <x:c r="D8825" t="str">
        <x:v>=IF(COUNTIFS('15'!$AG$36:$AG$41,$AK9,'15'!$AF$36:$AF$41,1)=0,"",SUMIFS('15'!$AC$36:$AC$41,'15'!$AG$36:$AG$41,$AK9,'15'!$AF$36:$AF$41,1)/COUNTIFS('15'!$AG$36:$AG$41,$AK9,'15'!$AF$36:$AF$41,1))</x:v>
      </x:c>
    </x:row>
    <x:row r="8826">
      <x:c r="A8826" t="str">
        <x:v>Resume Karyawan KPI</x:v>
      </x:c>
      <x:c r="B8826" t="str">
        <x:v>BK9</x:v>
      </x:c>
      <x:c r="C8826"/>
      <x:c r="D8826" t="str">
        <x:v>=IF(COUNTIFS('16'!$AG$34:$AG$39,$AK9,'16'!$AF$34:$AF$39,1)=0,"",SUMIFS('16'!$AC$34:$AC$39,'16'!$AG$34:$AG$39,$AK9,'16'!$AF$34:$AF$39,1)/COUNTIFS('16'!$AG$34:$AG$39,$AK9,'16'!$AF$34:$AF$39,1))</x:v>
      </x:c>
    </x:row>
    <x:row r="8827">
      <x:c r="A8827" t="str">
        <x:v>Resume Karyawan KPI</x:v>
      </x:c>
      <x:c r="B8827" t="str">
        <x:v>BL9</x:v>
      </x:c>
      <x:c r="C8827"/>
      <x:c r="D8827" t="str">
        <x:v>=IF(COUNTIFS('17'!$AG$37:$AG$42,$AK9,'17'!$AF$37:$AF$42,1)=0,"",SUMIFS('17'!$AC$37:$AC$42,'17'!$AG$37:$AG$42,$AK9,'17'!$AF$37:$AF$42,1)/COUNTIFS('17'!$AG$37:$AG$42,$AK9,'17'!$AF$37:$AF$42,1))</x:v>
      </x:c>
    </x:row>
    <x:row r="8828">
      <x:c r="A8828" t="str">
        <x:v>Resume Karyawan KPI</x:v>
      </x:c>
      <x:c r="B8828" t="str">
        <x:v>BM9</x:v>
      </x:c>
      <x:c r="C8828"/>
      <x:c r="D8828" t="str">
        <x:v>=IF(COUNTIFS('18'!$AG$37:$AG$42,$AK9,'18'!$AF$37:$AF$42,1)=0,"",SUMIFS('18'!$AC$37:$AC$42,'18'!$AG$37:$AG$42,$AK9,'18'!$AF$37:$AF$42,1)/COUNTIFS('18'!$AG$37:$AG$42,$AK9,'18'!$AF$37:$AF$42,1))</x:v>
      </x:c>
    </x:row>
    <x:row r="8829">
      <x:c r="A8829" t="str">
        <x:v>Resume Karyawan KPI</x:v>
      </x:c>
      <x:c r="B8829" t="str">
        <x:v>BN9</x:v>
      </x:c>
      <x:c r="C8829"/>
      <x:c r="D8829" t="str">
        <x:v>=IF(COUNTIFS('19'!$AG$38:$AG$43,$AK9,'19'!$AF$38:$AF$43,1)=0,"",SUMIFS('19'!$AC$38:$AC$43,'19'!$AG$38:$AG$43,$AK9,'19'!$AF$38:$AF$43,1)/COUNTIFS('19'!$AG$38:$AG$43,$AK9,'19'!$AF$38:$AF$43,1))</x:v>
      </x:c>
    </x:row>
    <x:row r="8830">
      <x:c r="A8830" t="str">
        <x:v>Resume Karyawan KPI</x:v>
      </x:c>
      <x:c r="B8830" t="str">
        <x:v>BO9</x:v>
      </x:c>
      <x:c r="C8830"/>
      <x:c r="D8830" t="str">
        <x:v>=IF(COUNTIFS('20'!$AG$35:$AG$40,$AK9,'20'!$AF$35:$AF$40,1)=0,"",SUMIFS('20'!$AC$35:$AC$40,'20'!$AG$35:$AG$40,$AK9,'20'!$AF$35:$AF$40,1)/COUNTIFS('20'!$AG$35:$AG$40,$AK9,'20'!$AF$35:$AF$40,1))</x:v>
      </x:c>
    </x:row>
    <x:row r="8831">
      <x:c r="A8831" t="str">
        <x:v>Resume Karyawan KPI</x:v>
      </x:c>
      <x:c r="B8831" t="str">
        <x:v>BP9</x:v>
      </x:c>
      <x:c r="C8831"/>
      <x:c r="D8831" t="str">
        <x:v>=IF(COUNTIFS('21'!$AG$30:$AG$35,$AK9,'21'!$AF$30:$AF$35,1)=0,"",SUMIFS('21'!$AC$30:$AC$35,'21'!$AG$30:$AG$35,$AK9,'21'!$AF$30:$AF$35,1)/COUNTIFS('21'!$AG$30:$AG$35,$AK9,'21'!$AF$30:$AF$35,1))</x:v>
      </x:c>
    </x:row>
    <x:row r="8832">
      <x:c r="A8832" t="str">
        <x:v>Resume Karyawan KPI</x:v>
      </x:c>
      <x:c r="B8832" t="str">
        <x:v>BQ9</x:v>
      </x:c>
      <x:c r="C8832"/>
      <x:c r="D8832" t="str">
        <x:v>=IF(COUNTIFS('22'!$AG$36:$AG$41,$AK9,'22'!$AF$36:$AF$41,1)=0,"",SUMIFS('22'!$AC$36:$AC$41,'22'!$AG$36:$AG$41,$AK9,'22'!$AF$36:$AF$41,1)/COUNTIFS('22'!$AG$36:$AG$41,$AK9,'22'!$AF$36:$AF$41,1))</x:v>
      </x:c>
    </x:row>
    <x:row r="8833">
      <x:c r="A8833" t="str">
        <x:v>Resume Karyawan KPI</x:v>
      </x:c>
      <x:c r="B8833" t="str">
        <x:v>BR9</x:v>
      </x:c>
      <x:c r="C8833"/>
      <x:c r="D8833" t="str">
        <x:v>=IF(COUNTIFS('23'!$AG$46:$AG$51,$AK9,'23'!$AF$46:$AF$51,1)=0,"",SUMIFS('23'!$AC$46:$AC$51,'23'!$AG$46:$AG$51,$AK9,'23'!$AF$46:$AF$51,1)/COUNTIFS('23'!$AG$46:$AG$51,$AK9,'23'!$AF$46:$AF$51,1))</x:v>
      </x:c>
    </x:row>
    <x:row r="8834">
      <x:c r="A8834" t="str">
        <x:v>Resume Karyawan KPI</x:v>
      </x:c>
      <x:c r="B8834" t="str">
        <x:v>BS9</x:v>
      </x:c>
      <x:c r="C8834"/>
      <x:c r="D8834" t="str">
        <x:v>=IF(COUNTIFS('24'!$AG$39:$AG$44,$AK9,'24'!$AF$39:$AF$44,1)=0,"",SUMIFS('24'!$AC$39:$AC$44,'24'!$AG$39:$AG$44,$AK9,'24'!$AF$39:$AF$44,1)/COUNTIFS('24'!$AG$39:$AG$44,$AK9,'24'!$AF$39:$AF$44,1))</x:v>
      </x:c>
    </x:row>
    <x:row r="8835">
      <x:c r="A8835" t="str">
        <x:v>Resume Karyawan KPI</x:v>
      </x:c>
      <x:c r="B8835" t="str">
        <x:v>BT9</x:v>
      </x:c>
      <x:c r="C8835"/>
      <x:c r="D8835" t="str">
        <x:v>=IF(COUNTIFS('25'!$AG$33:$AG$38,$AK9,'25'!$AF$33:$AF$38,1)=0,"",SUMIFS('25'!$AC$33:$AC$38,'25'!$AG$33:$AG$38,$AK9,'25'!$AF$33:$AF$38,1)/COUNTIFS('25'!$AG$33:$AG$38,$AK9,'25'!$AF$33:$AF$38,1))</x:v>
      </x:c>
    </x:row>
    <x:row r="8836">
      <x:c r="A8836" t="str">
        <x:v>Resume Karyawan KPI</x:v>
      </x:c>
      <x:c r="B8836" t="str">
        <x:v>BU9</x:v>
      </x:c>
      <x:c r="C8836"/>
      <x:c r="D8836" t="str">
        <x:v>=IF(COUNTIFS('26'!$AG$37:$AG$42,$AK9,'26'!$AF$37:$AF$42,1)=0,"",SUMIFS('26'!$AC$37:$AC$42,'26'!$AG$37:$AG$42,$AK9,'26'!$AF$37:$AF$42,1)/COUNTIFS('26'!$AG$37:$AG$42,$AK9,'26'!$AF$37:$AF$42,1))</x:v>
      </x:c>
    </x:row>
    <x:row r="8837">
      <x:c r="A8837" t="str">
        <x:v>Resume Karyawan KPI</x:v>
      </x:c>
      <x:c r="B8837" t="str">
        <x:v>BV9</x:v>
      </x:c>
      <x:c r="C8837"/>
      <x:c r="D8837" t="str">
        <x:v>=IF(COUNTIFS('27'!$AG$42:$AG$47,$AK9,'27'!$AF$42:$AF$47,1)=0,"",SUMIFS('27'!$AC$42:$AC$47,'27'!$AG$42:$AG$47,$AK9,'27'!$AF$42:$AF$47,1)/COUNTIFS('27'!$AG$42:$AG$47,$AK9,'27'!$AF$42:$AF$47,1))</x:v>
      </x:c>
    </x:row>
    <x:row r="8838">
      <x:c r="A8838" t="str">
        <x:v>Resume Karyawan KPI</x:v>
      </x:c>
      <x:c r="B8838" t="str">
        <x:v>BW9</x:v>
      </x:c>
      <x:c r="C8838"/>
      <x:c r="D8838" t="str">
        <x:v>=IF(COUNTIFS('28'!$AG$37:$AG$42,$AK9,'28'!$AF$37:$AF$42,1)=0,"",SUMIFS('28'!$AC$37:$AC$42,'28'!$AG$37:$AG$42,$AK9,'28'!$AF$37:$AF$42,1)/COUNTIFS('28'!$AG$37:$AG$42,$AK9,'28'!$AF$37:$AF$42,1))</x:v>
      </x:c>
    </x:row>
    <x:row r="8839">
      <x:c r="A8839" t="str">
        <x:v>Resume Karyawan KPI</x:v>
      </x:c>
      <x:c r="B8839" t="str">
        <x:v>BX9</x:v>
      </x:c>
      <x:c r="C8839"/>
      <x:c r="D8839" t="str">
        <x:v>=IF(COUNTIFS('29'!$AG$41:$AG$46,$AK9,'29'!$AF$41:$AF$46,1)=0,"",SUMIFS('29'!$AC$41:$AC$46,'29'!$AG$41:$AG$46,$AK9,'29'!$AF$41:$AF$46,1)/COUNTIFS('29'!$AG$41:$AG$46,$AK9,'29'!$AF$41:$AF$46,1))</x:v>
      </x:c>
    </x:row>
    <x:row r="8840">
      <x:c r="A8840" t="str">
        <x:v>Resume Karyawan KPI</x:v>
      </x:c>
      <x:c r="B8840" t="str">
        <x:v>BY9</x:v>
      </x:c>
      <x:c r="C8840"/>
      <x:c r="D8840" t="str">
        <x:v>=IF(COUNTIFS('30'!$AG$33:$AG$38,$AK9,'30'!$AF$33:$AF$38,1)=0,"",SUMIFS('30'!$AC$33:$AC$38,'30'!$AG$33:$AG$38,$AK9,'30'!$AF$33:$AF$38,1)/COUNTIFS('30'!$AG$33:$AG$38,$AK9,'30'!$AF$33:$AF$38,1))</x:v>
      </x:c>
    </x:row>
    <x:row r="8841">
      <x:c r="A8841" t="str">
        <x:v>Resume Karyawan KPI</x:v>
      </x:c>
      <x:c r="B8841" t="str">
        <x:v>BZ9</x:v>
      </x:c>
      <x:c r="C8841"/>
      <x:c r="D8841" t="str">
        <x:v>=IF(COUNTIFS('31'!$AG$56:$AG$61,$AK9,'31'!$AF$56:$AF$61,1)=0,"",SUMIFS('31'!$AC$56:$AC$61,'31'!$AG$56:$AG$61,$AK9,'31'!$AF$56:$AF$61,1)/COUNTIFS('31'!$AG$56:$AG$61,$AK9,'31'!$AF$56:$AF$61,1))</x:v>
      </x:c>
    </x:row>
    <x:row r="8842">
      <x:c r="A8842" t="str">
        <x:v>Resume Karyawan KPI</x:v>
      </x:c>
      <x:c r="B8842" t="str">
        <x:v>A10</x:v>
      </x:c>
      <x:c r="C8842" t="n">
        <x:v>5</x:v>
      </x:c>
      <x:c r="D8842" t="str">
        <x:v>=IF(LARGE($Y$5:$Y$17,5)=0,"",5)</x:v>
      </x:c>
    </x:row>
    <x:row r="8843">
      <x:c r="A8843" t="str">
        <x:v>Resume Karyawan KPI</x:v>
      </x:c>
      <x:c r="B8843" t="str">
        <x:v>B10</x:v>
      </x:c>
      <x:c r="C8843" t="str">
        <x:v>Photofox</x:v>
      </x:c>
      <x:c r="D8843" t="str">
        <x:v>=IF(A10="","",INDEX($X$5:$X$17,MATCH(LARGE($Z$5:$Z$17,A10),$Z$5:$Z$17,0)))</x:v>
      </x:c>
    </x:row>
    <x:row r="8844">
      <x:c r="A8844" t="str">
        <x:v>Resume Karyawan KPI</x:v>
      </x:c>
      <x:c r="B8844" t="str">
        <x:v>C10</x:v>
      </x:c>
      <x:c r="C8844" t="n">
        <x:v>18</x:v>
      </x:c>
      <x:c r="D8844" t="str">
        <x:v>=IF(B10="","",INDEX($Y$5:$Y$17,MATCH(B10,$X$5:$X$17,0)))</x:v>
      </x:c>
    </x:row>
    <x:row r="8845">
      <x:c r="A8845" t="str">
        <x:v>Resume Karyawan KPI</x:v>
      </x:c>
      <x:c r="B8845" t="str">
        <x:v>D10</x:v>
      </x:c>
      <x:c r="C8845" t="n">
        <x:v>0.0366598778</x:v>
      </x:c>
      <x:c r="D8845" t="str">
        <x:v>=IF(C10="","",C10/$C$19)</x:v>
      </x:c>
    </x:row>
    <x:row r="8846">
      <x:c r="A8846" t="str">
        <x:v>Resume Karyawan KPI</x:v>
      </x:c>
      <x:c r="B8846" t="str">
        <x:v>E10</x:v>
      </x:c>
      <x:c r="C8846" t="n">
        <x:v>0.9368635438</x:v>
      </x:c>
      <x:c r="D8846" t="str">
        <x:v>=IF(D10="","",SUM($D$6:D10))</x:v>
      </x:c>
    </x:row>
    <x:row r="8847">
      <x:c r="A8847" t="str">
        <x:v>Resume Karyawan KPI</x:v>
      </x:c>
      <x:c r="B8847" t="str">
        <x:v>X10</x:v>
      </x:c>
      <x:c r="C8847" t="str">
        <x:v>Photofox</x:v>
      </x:c>
      <x:c r="D8847"/>
    </x:row>
    <x:row r="8848">
      <x:c r="A8848" t="str">
        <x:v>Resume Karyawan KPI</x:v>
      </x:c>
      <x:c r="B8848" t="str">
        <x:v>Y10</x:v>
      </x:c>
      <x:c r="C8848" t="n">
        <x:v>18</x:v>
      </x:c>
      <x:c r="D8848" t="str">
        <x:v>=COUNTIF('1'!$D$4:$D$55,X10)+COUNTIF('2'!$D$4:$D$55,X10)+COUNTIF('3'!$D$4:$D$33,X10)+COUNTIF('4'!$D$4:$D$31,X10)+COUNTIF('5'!$D$4:$D$26,X10)+COUNTIF('6'!$D$4:$D$28,X10)+COUNTIF('7'!$D$4:$D$21,X10)+COUNTIF('8'!$D$4:$D$67,X10)+COUNTIF('9'!$D$4:$D$63,X10)+COUNTIF('10'!$D$4:$D$21,X10)+COUNTIF('11'!$D$4:$D$25,X10)+COUNTIF('12'!$D$4:$D$26,X10)+COUNTIF('13'!$D$4:$D$30,X10)+COUNTIF('14'!$D$4:$D$28,X10)+COUNTIF('15'!$D$4:$D$27,X10)+COUNTIF('16'!$D$4:$D$25,X10)+COUNTIF('17'!$D$4:$D$28,X10)+COUNTIF('18'!$D$4:$D$28,X10)+COUNTIF('19'!$D$4:$D$29,X10)+COUNTIF('20'!$D$4:$D$26,X10)+COUNTIF('21'!$D$4:$D$21,X10)+COUNTIF('22'!$D$4:$D$27,X10)+COUNTIF('23'!$D$4:$D$37,X10)+COUNTIF('24'!$D$4:$D$30,X10)+COUNTIF('25'!$D$4:$D$24,X10)+COUNTIF('26'!$D$4:$D$28,X10)+COUNTIF('27'!$D$4:$D$33,X10)+COUNTIF('28'!$D$4:$D$28,X10)+COUNTIF('29'!$D$4:$D$32,X10)+COUNTIF('30'!$D$4:$D$24,X10)+COUNTIF('31'!$D$4:$D$45,X10)</x:v>
      </x:c>
    </x:row>
    <x:row r="8849">
      <x:c r="A8849" t="str">
        <x:v>Resume Karyawan KPI</x:v>
      </x:c>
      <x:c r="B8849" t="str">
        <x:v>Z10</x:v>
      </x:c>
      <x:c r="C8849" t="n">
        <x:v>18.00008</x:v>
      </x:c>
      <x:c r="D8849" t="str">
        <x:v>=Y10+(18-ROW())/100000</x:v>
      </x:c>
    </x:row>
    <x:row r="8850">
      <x:c r="A8850" t="str">
        <x:v>Resume Karyawan KPI</x:v>
      </x:c>
      <x:c r="B8850" t="str">
        <x:v>AA10</x:v>
      </x:c>
      <x:c r="C8850" t="str">
        <x:v>HANIF</x:v>
      </x:c>
      <x:c r="D8850"/>
    </x:row>
    <x:row r="8851">
      <x:c r="A8851" t="str">
        <x:v>Resume Karyawan KPI</x:v>
      </x:c>
      <x:c r="B8851" t="str">
        <x:v>AB10</x:v>
      </x:c>
      <x:c r="C8851" t="str">
        <x:v>Fotografer</x:v>
      </x:c>
      <x:c r="D8851"/>
    </x:row>
    <x:row r="8852">
      <x:c r="A8852" t="str">
        <x:v>Resume Karyawan KPI</x:v>
      </x:c>
      <x:c r="B8852" t="str">
        <x:v>AC10</x:v>
      </x:c>
      <x:c r="C8852" t="n">
        <x:v>0</x:v>
      </x:c>
      <x:c r="D8852" t="str">
        <x:v>=COUNTIF('1'!$O$57:$O$60,AA10)+COUNTIF('2'!$O$57:$O$60,AA10)+COUNTIF('3'!$O$35:$O$38,AA10)+COUNTIF('4'!$O$33:$O$36,AA10)+COUNTIF('5'!$O$28:$O$31,AA10)+COUNTIF('6'!$O$30:$O$33,AA10)+COUNTIF('7'!$O$23:$O$26,AA10)+COUNTIF('8'!$O$69:$O$72,AA10)+COUNTIF('9'!$O$65:$O$68,AA10)+COUNTIF('10'!$O$23:$O$26,AA10)+COUNTIF('11'!$O$27:$O$30,AA10)+COUNTIF('12'!$O$28:$O$31,AA10)+COUNTIF('13'!$O$32:$O$35,AA10)+COUNTIF('14'!$O$30:$O$33,AA10)+COUNTIF('15'!$O$29:$O$32,AA10)+COUNTIF('16'!$O$27:$O$30,AA10)+COUNTIF('17'!$O$30:$O$33,AA10)+COUNTIF('18'!$O$30:$O$33,AA10)+COUNTIF('19'!$O$31:$O$34,AA10)+COUNTIF('20'!$O$28:$O$31,AA10)+COUNTIF('21'!$O$23:$O$26,AA10)+COUNTIF('22'!$O$29:$O$32,AA10)+COUNTIF('23'!$O$39:$O$42,AA10)+COUNTIF('24'!$O$32:$O$35,AA10)+COUNTIF('25'!$O$26:$O$29,AA10)+COUNTIF('26'!$O$30:$O$33,AA10)+COUNTIF('27'!$O$35:$O$38,AA10)+COUNTIF('28'!$O$30:$O$33,AA10)+COUNTIF('29'!$O$34:$O$37,AA10)+COUNTIF('30'!$O$26:$O$29,AA10)+COUNTIF('31'!$O$47:$O$50,AA10)</x:v>
      </x:c>
    </x:row>
    <x:row r="8853">
      <x:c r="A8853" t="str">
        <x:v>Resume Karyawan KPI</x:v>
      </x:c>
      <x:c r="B8853" t="str">
        <x:v>AD10</x:v>
      </x:c>
      <x:c r="C8853" t="n">
        <x:v>0.00006</x:v>
      </x:c>
      <x:c r="D8853" t="str">
        <x:v>=AC10+(16-ROW())/100000</x:v>
      </x:c>
    </x:row>
    <x:row r="8854">
      <x:c r="A8854" t="str">
        <x:v>Resume Karyawan KPI</x:v>
      </x:c>
      <x:c r="B8854" t="str">
        <x:v>AH10</x:v>
      </x:c>
      <x:c r="C8854" t="str">
        <x:v>SAKA</x:v>
      </x:c>
      <x:c r="D8854"/>
    </x:row>
    <x:row r="8855">
      <x:c r="A8855" t="str">
        <x:v>Resume Karyawan KPI</x:v>
      </x:c>
      <x:c r="B8855" t="str">
        <x:v>AI10</x:v>
      </x:c>
      <x:c r="C8855" t="n">
        <x:v>102</x:v>
      </x:c>
      <x:c r="D8855" t="str">
        <x:v>=COUNTIF('1'!$M$4:$M$55,AH10)+COUNTIF('2'!$M$4:$M$55,AH10)+COUNTIF('3'!$M$4:$M$33,AH10)+COUNTIF('4'!$M$4:$M$31,AH10)+COUNTIF('5'!$M$4:$M$26,AH10)+COUNTIF('6'!$M$4:$M$28,AH10)+COUNTIF('7'!$M$4:$M$21,AH10)+COUNTIF('8'!$M$4:$M$67,AH10)+COUNTIF('9'!$M$4:$M$63,AH10)+COUNTIF('10'!$M$4:$M$21,AH10)+COUNTIF('11'!$M$4:$M$25,AH10)+COUNTIF('12'!$M$4:$M$26,AH10)+COUNTIF('13'!$M$4:$M$30,AH10)+COUNTIF('14'!$M$4:$M$28,AH10)+COUNTIF('15'!$M$4:$M$27,AH10)+COUNTIF('16'!$M$4:$M$25,AH10)+COUNTIF('17'!$M$4:$M$28,AH10)+COUNTIF('18'!$M$4:$M$28,AH10)+COUNTIF('19'!$M$4:$M$29,AH10)+COUNTIF('20'!$M$4:$M$26,AH10)+COUNTIF('21'!$M$4:$M$21,AH10)+COUNTIF('22'!$M$4:$M$27,AH10)+COUNTIF('23'!$M$4:$M$37,AH10)+COUNTIF('24'!$M$4:$M$30,AH10)+COUNTIF('25'!$M$4:$M$24,AH10)+COUNTIF('26'!$M$4:$M$28,AH10)+COUNTIF('27'!$M$4:$M$33,AH10)+COUNTIF('28'!$M$4:$M$28,AH10)+COUNTIF('29'!$M$4:$M$32,AH10)+COUNTIF('30'!$M$4:$M$24,AH10)+COUNTIF('31'!$M$4:$M$45,AH10)</x:v>
      </x:c>
    </x:row>
    <x:row r="8856">
      <x:c r="A8856" t="str">
        <x:v>Resume Karyawan KPI</x:v>
      </x:c>
      <x:c r="B8856" t="str">
        <x:v>AJ10</x:v>
      </x:c>
      <x:c r="C8856" t="n">
        <x:v>102.00001</x:v>
      </x:c>
      <x:c r="D8856" t="str">
        <x:v>=AI10+(11-ROW())/100000</x:v>
      </x:c>
    </x:row>
    <x:row r="8857">
      <x:c r="A8857" t="str">
        <x:v>Resume Karyawan KPI</x:v>
      </x:c>
      <x:c r="B8857" t="str">
        <x:v>AK10</x:v>
      </x:c>
      <x:c r="C8857" t="str">
        <x:v>HANIF</x:v>
      </x:c>
      <x:c r="D8857"/>
    </x:row>
    <x:row r="8858">
      <x:c r="A8858" t="str">
        <x:v>Resume Karyawan KPI</x:v>
      </x:c>
      <x:c r="B8858" t="str">
        <x:v>AL10</x:v>
      </x:c>
      <x:c r="C8858" t="str">
        <x:v>Fotografer</x:v>
      </x:c>
      <x:c r="D8858"/>
    </x:row>
    <x:row r="8859">
      <x:c r="A8859" t="str">
        <x:v>Resume Karyawan KPI</x:v>
      </x:c>
      <x:c r="B8859" t="str">
        <x:v>AM10</x:v>
      </x:c>
      <x:c r="C8859" t="n">
        <x:v>0</x:v>
      </x:c>
      <x:c r="D8859"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$39:$AG$44,AK10,'13'!$AF$39:$AF$44,1)+COUNTIFS('14'!$AG$37:$AG$42,AK10,'14'!$AF$37:$AF$42,1)+COUNTIFS('15'!$AG$36:$AG$41,AK10,'15'!$AF$36:$AF$41,1)+COUNTIFS('16'!$AG$34:$AG$39,AK10,'16'!$AF$34:$AF$39,1)+COUNTIFS('17'!$AG$37:$AG$42,AK10,'17'!$AF$37:$AF$42,1)+COUNTIFS('18'!$AG$37:$AG$42,AK10,'18'!$AF$37:$AF$42,1)+COUNTIFS('19'!$AG$38:$AG$43,AK10,'19'!$AF$38:$AF$43,1)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row>
    <x:row r="8860">
      <x:c r="A8860" t="str">
        <x:v>Resume Karyawan KPI</x:v>
      </x:c>
      <x:c r="B8860" t="str">
        <x:v>AN10</x:v>
      </x:c>
      <x:c r="C8860"/>
      <x:c r="D8860" t="str">
        <x:v>=IF(AM10=0,"",AO10/5*20+AP10/5*25+AQ10/5*25+AR10/5*15+AS10/5*15)</x:v>
      </x:c>
    </x:row>
    <x:row r="8861">
      <x:c r="A8861" t="str">
        <x:v>Resume Karyawan KPI</x:v>
      </x:c>
      <x:c r="B8861" t="str">
        <x:v>AO10</x:v>
      </x:c>
      <x:c r="C8861"/>
      <x:c r="D8861"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$39:$L$44,'13'!$AG$39:$AG$44,AK10,'13'!$AF$39:$AF$44,1)+SUMIFS('14'!$L$37:$L$42,'14'!$AG$37:$AG$42,AK10,'14'!$AF$37:$AF$42,1)+SUMIFS('15'!$L$36:$L$41,'15'!$AG$36:$AG$41,AK10,'15'!$AF$36:$AF$41,1)+SUMIFS('16'!$L$34:$L$39,'16'!$AG$34:$AG$39,AK10,'16'!$AF$34:$AF$39,1)+SUMIFS('17'!$L$37:$L$42,'17'!$AG$37:$AG$42,AK10,'17'!$AF$37:$AF$42,1)+SUMIFS('18'!$L$37:$L$42,'18'!$AG$37:$AG$42,AK10,'18'!$AF$37:$AF$42,1)+SUMIFS('19'!$L$38:$L$43,'19'!$AG$38:$AG$43,AK10,'19'!$AF$38:$AF$43,1)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row>
    <x:row r="8862">
      <x:c r="A8862" t="str">
        <x:v>Resume Karyawan KPI</x:v>
      </x:c>
      <x:c r="B8862" t="str">
        <x:v>AP10</x:v>
      </x:c>
      <x:c r="C8862"/>
      <x:c r="D8862"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$39:$M$44,'13'!$AG$39:$AG$44,AK10,'13'!$AF$39:$AF$44,1)+SUMIFS('14'!$M$37:$M$42,'14'!$AG$37:$AG$42,AK10,'14'!$AF$37:$AF$42,1)+SUMIFS('15'!$M$36:$M$41,'15'!$AG$36:$AG$41,AK10,'15'!$AF$36:$AF$41,1)+SUMIFS('16'!$M$34:$M$39,'16'!$AG$34:$AG$39,AK10,'16'!$AF$34:$AF$39,1)+SUMIFS('17'!$M$37:$M$42,'17'!$AG$37:$AG$42,AK10,'17'!$AF$37:$AF$42,1)+SUMIFS('18'!$M$37:$M$42,'18'!$AG$37:$AG$42,AK10,'18'!$AF$37:$AF$42,1)+SUMIFS('19'!$M$38:$M$43,'19'!$AG$38:$AG$43,AK10,'19'!$AF$38:$AF$43,1)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row>
    <x:row r="8863">
      <x:c r="A8863" t="str">
        <x:v>Resume Karyawan KPI</x:v>
      </x:c>
      <x:c r="B8863" t="str">
        <x:v>AQ10</x:v>
      </x:c>
      <x:c r="C8863"/>
      <x:c r="D8863"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$39:$N$44,'13'!$AG$39:$AG$44,AK10,'13'!$AF$39:$AF$44,1)+SUMIFS('14'!$N$37:$N$42,'14'!$AG$37:$AG$42,AK10,'14'!$AF$37:$AF$42,1)+SUMIFS('15'!$N$36:$N$41,'15'!$AG$36:$AG$41,AK10,'15'!$AF$36:$AF$41,1)+SUMIFS('16'!$N$34:$N$39,'16'!$AG$34:$AG$39,AK10,'16'!$AF$34:$AF$39,1)+SUMIFS('17'!$N$37:$N$42,'17'!$AG$37:$AG$42,AK10,'17'!$AF$37:$AF$42,1)+SUMIFS('18'!$N$37:$N$42,'18'!$AG$37:$AG$42,AK10,'18'!$AF$37:$AF$42,1)+SUMIFS('19'!$N$38:$N$43,'19'!$AG$38:$AG$43,AK10,'19'!$AF$38:$AF$43,1)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row>
    <x:row r="8864">
      <x:c r="A8864" t="str">
        <x:v>Resume Karyawan KPI</x:v>
      </x:c>
      <x:c r="B8864" t="str">
        <x:v>AR10</x:v>
      </x:c>
      <x:c r="C8864"/>
      <x:c r="D8864"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$39:$O$44,'13'!$AG$39:$AG$44,AK10,'13'!$AF$39:$AF$44,1)+SUMIFS('14'!$O$37:$O$42,'14'!$AG$37:$AG$42,AK10,'14'!$AF$37:$AF$42,1)+SUMIFS('15'!$O$36:$O$41,'15'!$AG$36:$AG$41,AK10,'15'!$AF$36:$AF$41,1)+SUMIFS('16'!$O$34:$O$39,'16'!$AG$34:$AG$39,AK10,'16'!$AF$34:$AF$39,1)+SUMIFS('17'!$O$37:$O$42,'17'!$AG$37:$AG$42,AK10,'17'!$AF$37:$AF$42,1)+SUMIFS('18'!$O$37:$O$42,'18'!$AG$37:$AG$42,AK10,'18'!$AF$37:$AF$42,1)+SUMIFS('19'!$O$38:$O$43,'19'!$AG$38:$AG$43,AK10,'19'!$AF$38:$AF$43,1)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row>
    <x:row r="8865">
      <x:c r="A8865" t="str">
        <x:v>Resume Karyawan KPI</x:v>
      </x:c>
      <x:c r="B8865" t="str">
        <x:v>AS10</x:v>
      </x:c>
      <x:c r="C8865"/>
      <x:c r="D8865"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$39:$P$44,'13'!$AG$39:$AG$44,AK10,'13'!$AF$39:$AF$44,1)+SUMIFS('14'!$P$37:$P$42,'14'!$AG$37:$AG$42,AK10,'14'!$AF$37:$AF$42,1)+SUMIFS('15'!$P$36:$P$41,'15'!$AG$36:$AG$41,AK10,'15'!$AF$36:$AF$41,1)+SUMIFS('16'!$P$34:$P$39,'16'!$AG$34:$AG$39,AK10,'16'!$AF$34:$AF$39,1)+SUMIFS('17'!$P$37:$P$42,'17'!$AG$37:$AG$42,AK10,'17'!$AF$37:$AF$42,1)+SUMIFS('18'!$P$37:$P$42,'18'!$AG$37:$AG$42,AK10,'18'!$AF$37:$AF$42,1)+SUMIFS('19'!$P$38:$P$43,'19'!$AG$38:$AG$43,AK10,'19'!$AF$38:$AF$43,1)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row>
    <x:row r="8866">
      <x:c r="A8866" t="str">
        <x:v>Resume Karyawan KPI</x:v>
      </x:c>
      <x:c r="B8866" t="str">
        <x:v>AV10</x:v>
      </x:c>
      <x:c r="C8866"/>
      <x:c r="D8866" t="str">
        <x:v>=IF(COUNTIFS('1'!$AG$64:$AG$69,$AK10,'1'!$AF$64:$AF$69,1)=0,"",SUMIFS('1'!$AC$64:$AC$69,'1'!$AG$64:$AG$69,$AK10,'1'!$AF$64:$AF$69,1)/COUNTIFS('1'!$AG$64:$AG$69,$AK10,'1'!$AF$64:$AF$69,1))</x:v>
      </x:c>
    </x:row>
    <x:row r="8867">
      <x:c r="A8867" t="str">
        <x:v>Resume Karyawan KPI</x:v>
      </x:c>
      <x:c r="B8867" t="str">
        <x:v>AW10</x:v>
      </x:c>
      <x:c r="C8867"/>
      <x:c r="D8867" t="str">
        <x:v>=IF(COUNTIFS('2'!$AG$64:$AG$69,$AK10,'2'!$AF$64:$AF$69,1)=0,"",SUMIFS('2'!$AC$64:$AC$69,'2'!$AG$64:$AG$69,$AK10,'2'!$AF$64:$AF$69,1)/COUNTIFS('2'!$AG$64:$AG$69,$AK10,'2'!$AF$64:$AF$69,1))</x:v>
      </x:c>
    </x:row>
    <x:row r="8868">
      <x:c r="A8868" t="str">
        <x:v>Resume Karyawan KPI</x:v>
      </x:c>
      <x:c r="B8868" t="str">
        <x:v>AX10</x:v>
      </x:c>
      <x:c r="C8868"/>
      <x:c r="D8868" t="str">
        <x:v>=IF(COUNTIFS('3'!$AG$42:$AG$47,$AK10,'3'!$AF$42:$AF$47,1)=0,"",SUMIFS('3'!$AC$42:$AC$47,'3'!$AG$42:$AG$47,$AK10,'3'!$AF$42:$AF$47,1)/COUNTIFS('3'!$AG$42:$AG$47,$AK10,'3'!$AF$42:$AF$47,1))</x:v>
      </x:c>
    </x:row>
    <x:row r="8869">
      <x:c r="A8869" t="str">
        <x:v>Resume Karyawan KPI</x:v>
      </x:c>
      <x:c r="B8869" t="str">
        <x:v>AY10</x:v>
      </x:c>
      <x:c r="C8869"/>
      <x:c r="D8869" t="str">
        <x:v>=IF(COUNTIFS('4'!$AG$40:$AG$45,$AK10,'4'!$AF$40:$AF$45,1)=0,"",SUMIFS('4'!$AC$40:$AC$45,'4'!$AG$40:$AG$45,$AK10,'4'!$AF$40:$AF$45,1)/COUNTIFS('4'!$AG$40:$AG$45,$AK10,'4'!$AF$40:$AF$45,1))</x:v>
      </x:c>
    </x:row>
    <x:row r="8870">
      <x:c r="A8870" t="str">
        <x:v>Resume Karyawan KPI</x:v>
      </x:c>
      <x:c r="B8870" t="str">
        <x:v>AZ10</x:v>
      </x:c>
      <x:c r="C8870"/>
      <x:c r="D8870" t="str">
        <x:v>=IF(COUNTIFS('5'!$AG$35:$AG$40,$AK10,'5'!$AF$35:$AF$40,1)=0,"",SUMIFS('5'!$AC$35:$AC$40,'5'!$AG$35:$AG$40,$AK10,'5'!$AF$35:$AF$40,1)/COUNTIFS('5'!$AG$35:$AG$40,$AK10,'5'!$AF$35:$AF$40,1))</x:v>
      </x:c>
    </x:row>
    <x:row r="8871">
      <x:c r="A8871" t="str">
        <x:v>Resume Karyawan KPI</x:v>
      </x:c>
      <x:c r="B8871" t="str">
        <x:v>BA10</x:v>
      </x:c>
      <x:c r="C8871"/>
      <x:c r="D8871" t="str">
        <x:v>=IF(COUNTIFS('6'!$AG$37:$AG$42,$AK10,'6'!$AF$37:$AF$42,1)=0,"",SUMIFS('6'!$AC$37:$AC$42,'6'!$AG$37:$AG$42,$AK10,'6'!$AF$37:$AF$42,1)/COUNTIFS('6'!$AG$37:$AG$42,$AK10,'6'!$AF$37:$AF$42,1))</x:v>
      </x:c>
    </x:row>
    <x:row r="8872">
      <x:c r="A8872" t="str">
        <x:v>Resume Karyawan KPI</x:v>
      </x:c>
      <x:c r="B8872" t="str">
        <x:v>BB10</x:v>
      </x:c>
      <x:c r="C8872"/>
      <x:c r="D8872" t="str">
        <x:v>=IF(COUNTIFS('7'!$AG$30:$AG$35,$AK10,'7'!$AF$30:$AF$35,1)=0,"",SUMIFS('7'!$AC$30:$AC$35,'7'!$AG$30:$AG$35,$AK10,'7'!$AF$30:$AF$35,1)/COUNTIFS('7'!$AG$30:$AG$35,$AK10,'7'!$AF$30:$AF$35,1))</x:v>
      </x:c>
    </x:row>
    <x:row r="8873">
      <x:c r="A8873" t="str">
        <x:v>Resume Karyawan KPI</x:v>
      </x:c>
      <x:c r="B8873" t="str">
        <x:v>BC10</x:v>
      </x:c>
      <x:c r="C8873"/>
      <x:c r="D8873" t="str">
        <x:v>=IF(COUNTIFS('8'!$AG$76:$AG$81,$AK10,'8'!$AF$76:$AF$81,1)=0,"",SUMIFS('8'!$AC$76:$AC$81,'8'!$AG$76:$AG$81,$AK10,'8'!$AF$76:$AF$81,1)/COUNTIFS('8'!$AG$76:$AG$81,$AK10,'8'!$AF$76:$AF$81,1))</x:v>
      </x:c>
    </x:row>
    <x:row r="8874">
      <x:c r="A8874" t="str">
        <x:v>Resume Karyawan KPI</x:v>
      </x:c>
      <x:c r="B8874" t="str">
        <x:v>BD10</x:v>
      </x:c>
      <x:c r="C8874"/>
      <x:c r="D8874" t="str">
        <x:v>=IF(COUNTIFS('9'!$AG$72:$AG$77,$AK10,'9'!$AF$72:$AF$77,1)=0,"",SUMIFS('9'!$AC$72:$AC$77,'9'!$AG$72:$AG$77,$AK10,'9'!$AF$72:$AF$77,1)/COUNTIFS('9'!$AG$72:$AG$77,$AK10,'9'!$AF$72:$AF$77,1))</x:v>
      </x:c>
    </x:row>
    <x:row r="8875">
      <x:c r="A8875" t="str">
        <x:v>Resume Karyawan KPI</x:v>
      </x:c>
      <x:c r="B8875" t="str">
        <x:v>BE10</x:v>
      </x:c>
      <x:c r="C8875"/>
      <x:c r="D8875" t="str">
        <x:v>=IF(COUNTIFS('10'!$AG$30:$AG$35,$AK10,'10'!$AF$30:$AF$35,1)=0,"",SUMIFS('10'!$AC$30:$AC$35,'10'!$AG$30:$AG$35,$AK10,'10'!$AF$30:$AF$35,1)/COUNTIFS('10'!$AG$30:$AG$35,$AK10,'10'!$AF$30:$AF$35,1))</x:v>
      </x:c>
    </x:row>
    <x:row r="8876">
      <x:c r="A8876" t="str">
        <x:v>Resume Karyawan KPI</x:v>
      </x:c>
      <x:c r="B8876" t="str">
        <x:v>BF10</x:v>
      </x:c>
      <x:c r="C8876"/>
      <x:c r="D8876" t="str">
        <x:v>=IF(COUNTIFS('11'!$AG$34:$AG$39,$AK10,'11'!$AF$34:$AF$39,1)=0,"",SUMIFS('11'!$AC$34:$AC$39,'11'!$AG$34:$AG$39,$AK10,'11'!$AF$34:$AF$39,1)/COUNTIFS('11'!$AG$34:$AG$39,$AK10,'11'!$AF$34:$AF$39,1))</x:v>
      </x:c>
    </x:row>
    <x:row r="8877">
      <x:c r="A8877" t="str">
        <x:v>Resume Karyawan KPI</x:v>
      </x:c>
      <x:c r="B8877" t="str">
        <x:v>BG10</x:v>
      </x:c>
      <x:c r="C8877"/>
      <x:c r="D8877" t="str">
        <x:v>=IF(COUNTIFS('12'!$AG$35:$AG$40,$AK10,'12'!$AF$35:$AF$40,1)=0,"",SUMIFS('12'!$AC$35:$AC$40,'12'!$AG$35:$AG$40,$AK10,'12'!$AF$35:$AF$40,1)/COUNTIFS('12'!$AG$35:$AG$40,$AK10,'12'!$AF$35:$AF$40,1))</x:v>
      </x:c>
    </x:row>
    <x:row r="8878">
      <x:c r="A8878" t="str">
        <x:v>Resume Karyawan KPI</x:v>
      </x:c>
      <x:c r="B8878" t="str">
        <x:v>BH10</x:v>
      </x:c>
      <x:c r="C8878"/>
      <x:c r="D8878" t="str">
        <x:v>=IF(COUNTIFS('13'!$AG$39:$AG$44,$AK10,'13'!$AF$39:$AF$44,1)=0,"",SUMIFS('13'!$AC$39:$AC$44,'13'!$AG$39:$AG$44,$AK10,'13'!$AF$39:$AF$44,1)/COUNTIFS('13'!$AG$39:$AG$44,$AK10,'13'!$AF$39:$AF$44,1))</x:v>
      </x:c>
    </x:row>
    <x:row r="8879">
      <x:c r="A8879" t="str">
        <x:v>Resume Karyawan KPI</x:v>
      </x:c>
      <x:c r="B8879" t="str">
        <x:v>BI10</x:v>
      </x:c>
      <x:c r="C8879"/>
      <x:c r="D8879" t="str">
        <x:v>=IF(COUNTIFS('14'!$AG$37:$AG$42,$AK10,'14'!$AF$37:$AF$42,1)=0,"",SUMIFS('14'!$AC$37:$AC$42,'14'!$AG$37:$AG$42,$AK10,'14'!$AF$37:$AF$42,1)/COUNTIFS('14'!$AG$37:$AG$42,$AK10,'14'!$AF$37:$AF$42,1))</x:v>
      </x:c>
    </x:row>
    <x:row r="8880">
      <x:c r="A8880" t="str">
        <x:v>Resume Karyawan KPI</x:v>
      </x:c>
      <x:c r="B8880" t="str">
        <x:v>BJ10</x:v>
      </x:c>
      <x:c r="C8880"/>
      <x:c r="D8880" t="str">
        <x:v>=IF(COUNTIFS('15'!$AG$36:$AG$41,$AK10,'15'!$AF$36:$AF$41,1)=0,"",SUMIFS('15'!$AC$36:$AC$41,'15'!$AG$36:$AG$41,$AK10,'15'!$AF$36:$AF$41,1)/COUNTIFS('15'!$AG$36:$AG$41,$AK10,'15'!$AF$36:$AF$41,1))</x:v>
      </x:c>
    </x:row>
    <x:row r="8881">
      <x:c r="A8881" t="str">
        <x:v>Resume Karyawan KPI</x:v>
      </x:c>
      <x:c r="B8881" t="str">
        <x:v>BK10</x:v>
      </x:c>
      <x:c r="C8881"/>
      <x:c r="D8881" t="str">
        <x:v>=IF(COUNTIFS('16'!$AG$34:$AG$39,$AK10,'16'!$AF$34:$AF$39,1)=0,"",SUMIFS('16'!$AC$34:$AC$39,'16'!$AG$34:$AG$39,$AK10,'16'!$AF$34:$AF$39,1)/COUNTIFS('16'!$AG$34:$AG$39,$AK10,'16'!$AF$34:$AF$39,1))</x:v>
      </x:c>
    </x:row>
    <x:row r="8882">
      <x:c r="A8882" t="str">
        <x:v>Resume Karyawan KPI</x:v>
      </x:c>
      <x:c r="B8882" t="str">
        <x:v>BL10</x:v>
      </x:c>
      <x:c r="C8882"/>
      <x:c r="D8882" t="str">
        <x:v>=IF(COUNTIFS('17'!$AG$37:$AG$42,$AK10,'17'!$AF$37:$AF$42,1)=0,"",SUMIFS('17'!$AC$37:$AC$42,'17'!$AG$37:$AG$42,$AK10,'17'!$AF$37:$AF$42,1)/COUNTIFS('17'!$AG$37:$AG$42,$AK10,'17'!$AF$37:$AF$42,1))</x:v>
      </x:c>
    </x:row>
    <x:row r="8883">
      <x:c r="A8883" t="str">
        <x:v>Resume Karyawan KPI</x:v>
      </x:c>
      <x:c r="B8883" t="str">
        <x:v>BM10</x:v>
      </x:c>
      <x:c r="C8883"/>
      <x:c r="D8883" t="str">
        <x:v>=IF(COUNTIFS('18'!$AG$37:$AG$42,$AK10,'18'!$AF$37:$AF$42,1)=0,"",SUMIFS('18'!$AC$37:$AC$42,'18'!$AG$37:$AG$42,$AK10,'18'!$AF$37:$AF$42,1)/COUNTIFS('18'!$AG$37:$AG$42,$AK10,'18'!$AF$37:$AF$42,1))</x:v>
      </x:c>
    </x:row>
    <x:row r="8884">
      <x:c r="A8884" t="str">
        <x:v>Resume Karyawan KPI</x:v>
      </x:c>
      <x:c r="B8884" t="str">
        <x:v>BN10</x:v>
      </x:c>
      <x:c r="C8884"/>
      <x:c r="D8884" t="str">
        <x:v>=IF(COUNTIFS('19'!$AG$38:$AG$43,$AK10,'19'!$AF$38:$AF$43,1)=0,"",SUMIFS('19'!$AC$38:$AC$43,'19'!$AG$38:$AG$43,$AK10,'19'!$AF$38:$AF$43,1)/COUNTIFS('19'!$AG$38:$AG$43,$AK10,'19'!$AF$38:$AF$43,1))</x:v>
      </x:c>
    </x:row>
    <x:row r="8885">
      <x:c r="A8885" t="str">
        <x:v>Resume Karyawan KPI</x:v>
      </x:c>
      <x:c r="B8885" t="str">
        <x:v>BO10</x:v>
      </x:c>
      <x:c r="C8885"/>
      <x:c r="D8885" t="str">
        <x:v>=IF(COUNTIFS('20'!$AG$35:$AG$40,$AK10,'20'!$AF$35:$AF$40,1)=0,"",SUMIFS('20'!$AC$35:$AC$40,'20'!$AG$35:$AG$40,$AK10,'20'!$AF$35:$AF$40,1)/COUNTIFS('20'!$AG$35:$AG$40,$AK10,'20'!$AF$35:$AF$40,1))</x:v>
      </x:c>
    </x:row>
    <x:row r="8886">
      <x:c r="A8886" t="str">
        <x:v>Resume Karyawan KPI</x:v>
      </x:c>
      <x:c r="B8886" t="str">
        <x:v>BP10</x:v>
      </x:c>
      <x:c r="C8886"/>
      <x:c r="D8886" t="str">
        <x:v>=IF(COUNTIFS('21'!$AG$30:$AG$35,$AK10,'21'!$AF$30:$AF$35,1)=0,"",SUMIFS('21'!$AC$30:$AC$35,'21'!$AG$30:$AG$35,$AK10,'21'!$AF$30:$AF$35,1)/COUNTIFS('21'!$AG$30:$AG$35,$AK10,'21'!$AF$30:$AF$35,1))</x:v>
      </x:c>
    </x:row>
    <x:row r="8887">
      <x:c r="A8887" t="str">
        <x:v>Resume Karyawan KPI</x:v>
      </x:c>
      <x:c r="B8887" t="str">
        <x:v>BQ10</x:v>
      </x:c>
      <x:c r="C8887"/>
      <x:c r="D8887" t="str">
        <x:v>=IF(COUNTIFS('22'!$AG$36:$AG$41,$AK10,'22'!$AF$36:$AF$41,1)=0,"",SUMIFS('22'!$AC$36:$AC$41,'22'!$AG$36:$AG$41,$AK10,'22'!$AF$36:$AF$41,1)/COUNTIFS('22'!$AG$36:$AG$41,$AK10,'22'!$AF$36:$AF$41,1))</x:v>
      </x:c>
    </x:row>
    <x:row r="8888">
      <x:c r="A8888" t="str">
        <x:v>Resume Karyawan KPI</x:v>
      </x:c>
      <x:c r="B8888" t="str">
        <x:v>BR10</x:v>
      </x:c>
      <x:c r="C8888"/>
      <x:c r="D8888" t="str">
        <x:v>=IF(COUNTIFS('23'!$AG$46:$AG$51,$AK10,'23'!$AF$46:$AF$51,1)=0,"",SUMIFS('23'!$AC$46:$AC$51,'23'!$AG$46:$AG$51,$AK10,'23'!$AF$46:$AF$51,1)/COUNTIFS('23'!$AG$46:$AG$51,$AK10,'23'!$AF$46:$AF$51,1))</x:v>
      </x:c>
    </x:row>
    <x:row r="8889">
      <x:c r="A8889" t="str">
        <x:v>Resume Karyawan KPI</x:v>
      </x:c>
      <x:c r="B8889" t="str">
        <x:v>BS10</x:v>
      </x:c>
      <x:c r="C8889"/>
      <x:c r="D8889" t="str">
        <x:v>=IF(COUNTIFS('24'!$AG$39:$AG$44,$AK10,'24'!$AF$39:$AF$44,1)=0,"",SUMIFS('24'!$AC$39:$AC$44,'24'!$AG$39:$AG$44,$AK10,'24'!$AF$39:$AF$44,1)/COUNTIFS('24'!$AG$39:$AG$44,$AK10,'24'!$AF$39:$AF$44,1))</x:v>
      </x:c>
    </x:row>
    <x:row r="8890">
      <x:c r="A8890" t="str">
        <x:v>Resume Karyawan KPI</x:v>
      </x:c>
      <x:c r="B8890" t="str">
        <x:v>BT10</x:v>
      </x:c>
      <x:c r="C8890"/>
      <x:c r="D8890" t="str">
        <x:v>=IF(COUNTIFS('25'!$AG$33:$AG$38,$AK10,'25'!$AF$33:$AF$38,1)=0,"",SUMIFS('25'!$AC$33:$AC$38,'25'!$AG$33:$AG$38,$AK10,'25'!$AF$33:$AF$38,1)/COUNTIFS('25'!$AG$33:$AG$38,$AK10,'25'!$AF$33:$AF$38,1))</x:v>
      </x:c>
    </x:row>
    <x:row r="8891">
      <x:c r="A8891" t="str">
        <x:v>Resume Karyawan KPI</x:v>
      </x:c>
      <x:c r="B8891" t="str">
        <x:v>BU10</x:v>
      </x:c>
      <x:c r="C8891"/>
      <x:c r="D8891" t="str">
        <x:v>=IF(COUNTIFS('26'!$AG$37:$AG$42,$AK10,'26'!$AF$37:$AF$42,1)=0,"",SUMIFS('26'!$AC$37:$AC$42,'26'!$AG$37:$AG$42,$AK10,'26'!$AF$37:$AF$42,1)/COUNTIFS('26'!$AG$37:$AG$42,$AK10,'26'!$AF$37:$AF$42,1))</x:v>
      </x:c>
    </x:row>
    <x:row r="8892">
      <x:c r="A8892" t="str">
        <x:v>Resume Karyawan KPI</x:v>
      </x:c>
      <x:c r="B8892" t="str">
        <x:v>BV10</x:v>
      </x:c>
      <x:c r="C8892"/>
      <x:c r="D8892" t="str">
        <x:v>=IF(COUNTIFS('27'!$AG$42:$AG$47,$AK10,'27'!$AF$42:$AF$47,1)=0,"",SUMIFS('27'!$AC$42:$AC$47,'27'!$AG$42:$AG$47,$AK10,'27'!$AF$42:$AF$47,1)/COUNTIFS('27'!$AG$42:$AG$47,$AK10,'27'!$AF$42:$AF$47,1))</x:v>
      </x:c>
    </x:row>
    <x:row r="8893">
      <x:c r="A8893" t="str">
        <x:v>Resume Karyawan KPI</x:v>
      </x:c>
      <x:c r="B8893" t="str">
        <x:v>BW10</x:v>
      </x:c>
      <x:c r="C8893"/>
      <x:c r="D8893" t="str">
        <x:v>=IF(COUNTIFS('28'!$AG$37:$AG$42,$AK10,'28'!$AF$37:$AF$42,1)=0,"",SUMIFS('28'!$AC$37:$AC$42,'28'!$AG$37:$AG$42,$AK10,'28'!$AF$37:$AF$42,1)/COUNTIFS('28'!$AG$37:$AG$42,$AK10,'28'!$AF$37:$AF$42,1))</x:v>
      </x:c>
    </x:row>
    <x:row r="8894">
      <x:c r="A8894" t="str">
        <x:v>Resume Karyawan KPI</x:v>
      </x:c>
      <x:c r="B8894" t="str">
        <x:v>BX10</x:v>
      </x:c>
      <x:c r="C8894"/>
      <x:c r="D8894" t="str">
        <x:v>=IF(COUNTIFS('29'!$AG$41:$AG$46,$AK10,'29'!$AF$41:$AF$46,1)=0,"",SUMIFS('29'!$AC$41:$AC$46,'29'!$AG$41:$AG$46,$AK10,'29'!$AF$41:$AF$46,1)/COUNTIFS('29'!$AG$41:$AG$46,$AK10,'29'!$AF$41:$AF$46,1))</x:v>
      </x:c>
    </x:row>
    <x:row r="8895">
      <x:c r="A8895" t="str">
        <x:v>Resume Karyawan KPI</x:v>
      </x:c>
      <x:c r="B8895" t="str">
        <x:v>BY10</x:v>
      </x:c>
      <x:c r="C8895"/>
      <x:c r="D8895" t="str">
        <x:v>=IF(COUNTIFS('30'!$AG$33:$AG$38,$AK10,'30'!$AF$33:$AF$38,1)=0,"",SUMIFS('30'!$AC$33:$AC$38,'30'!$AG$33:$AG$38,$AK10,'30'!$AF$33:$AF$38,1)/COUNTIFS('30'!$AG$33:$AG$38,$AK10,'30'!$AF$33:$AF$38,1))</x:v>
      </x:c>
    </x:row>
    <x:row r="8896">
      <x:c r="A8896" t="str">
        <x:v>Resume Karyawan KPI</x:v>
      </x:c>
      <x:c r="B8896" t="str">
        <x:v>BZ10</x:v>
      </x:c>
      <x:c r="C8896"/>
      <x:c r="D8896" t="str">
        <x:v>=IF(COUNTIFS('31'!$AG$56:$AG$61,$AK10,'31'!$AF$56:$AF$61,1)=0,"",SUMIFS('31'!$AC$56:$AC$61,'31'!$AG$56:$AG$61,$AK10,'31'!$AF$56:$AF$61,1)/COUNTIFS('31'!$AG$56:$AG$61,$AK10,'31'!$AF$56:$AF$61,1))</x:v>
      </x:c>
    </x:row>
    <x:row r="8897">
      <x:c r="A8897" t="str">
        <x:v>Resume Karyawan KPI</x:v>
      </x:c>
      <x:c r="B8897" t="str">
        <x:v>A11</x:v>
      </x:c>
      <x:c r="C8897" t="n">
        <x:v>6</x:v>
      </x:c>
      <x:c r="D8897" t="str">
        <x:v>=IF(LARGE($Y$5:$Y$17,6)=0,"",6)</x:v>
      </x:c>
    </x:row>
    <x:row r="8898">
      <x:c r="A8898" t="str">
        <x:v>Resume Karyawan KPI</x:v>
      </x:c>
      <x:c r="B8898" t="str">
        <x:v>B11</x:v>
      </x:c>
      <x:c r="C8898" t="str">
        <x:v>Single</x:v>
      </x:c>
      <x:c r="D8898" t="str">
        <x:v>=IF(A11="","",INDEX($X$5:$X$17,MATCH(LARGE($Z$5:$Z$17,A11),$Z$5:$Z$17,0)))</x:v>
      </x:c>
    </x:row>
    <x:row r="8899">
      <x:c r="A8899" t="str">
        <x:v>Resume Karyawan KPI</x:v>
      </x:c>
      <x:c r="B8899" t="str">
        <x:v>C11</x:v>
      </x:c>
      <x:c r="C8899" t="n">
        <x:v>14</x:v>
      </x:c>
      <x:c r="D8899" t="str">
        <x:v>=IF(B11="","",INDEX($Y$5:$Y$17,MATCH(B11,$X$5:$X$17,0)))</x:v>
      </x:c>
    </x:row>
    <x:row r="8900">
      <x:c r="A8900" t="str">
        <x:v>Resume Karyawan KPI</x:v>
      </x:c>
      <x:c r="B8900" t="str">
        <x:v>D11</x:v>
      </x:c>
      <x:c r="C8900" t="n">
        <x:v>0.02851323829</x:v>
      </x:c>
      <x:c r="D8900" t="str">
        <x:v>=IF(C11="","",C11/$C$19)</x:v>
      </x:c>
    </x:row>
    <x:row r="8901">
      <x:c r="A8901" t="str">
        <x:v>Resume Karyawan KPI</x:v>
      </x:c>
      <x:c r="B8901" t="str">
        <x:v>E11</x:v>
      </x:c>
      <x:c r="C8901" t="n">
        <x:v>0.9653767821</x:v>
      </x:c>
      <x:c r="D8901" t="str">
        <x:v>=IF(D11="","",SUM($D$6:D11))</x:v>
      </x:c>
    </x:row>
    <x:row r="8902">
      <x:c r="A8902" t="str">
        <x:v>Resume Karyawan KPI</x:v>
      </x:c>
      <x:c r="B8902" t="str">
        <x:v>X11</x:v>
      </x:c>
      <x:c r="C8902" t="str">
        <x:v>Family A</x:v>
      </x:c>
      <x:c r="D8902"/>
    </x:row>
    <x:row r="8903">
      <x:c r="A8903" t="str">
        <x:v>Resume Karyawan KPI</x:v>
      </x:c>
      <x:c r="B8903" t="str">
        <x:v>Y11</x:v>
      </x:c>
      <x:c r="C8903" t="n">
        <x:v>21</x:v>
      </x:c>
      <x:c r="D8903" t="str">
        <x:v>=COUNTIF('1'!$D$4:$D$55,X11)+COUNTIF('2'!$D$4:$D$55,X11)+COUNTIF('3'!$D$4:$D$33,X11)+COUNTIF('4'!$D$4:$D$31,X11)+COUNTIF('5'!$D$4:$D$26,X11)+COUNTIF('6'!$D$4:$D$28,X11)+COUNTIF('7'!$D$4:$D$21,X11)+COUNTIF('8'!$D$4:$D$67,X11)+COUNTIF('9'!$D$4:$D$63,X11)+COUNTIF('10'!$D$4:$D$21,X11)+COUNTIF('11'!$D$4:$D$25,X11)+COUNTIF('12'!$D$4:$D$26,X11)+COUNTIF('13'!$D$4:$D$30,X11)+COUNTIF('14'!$D$4:$D$28,X11)+COUNTIF('15'!$D$4:$D$27,X11)+COUNTIF('16'!$D$4:$D$25,X11)+COUNTIF('17'!$D$4:$D$28,X11)+COUNTIF('18'!$D$4:$D$28,X11)+COUNTIF('19'!$D$4:$D$29,X11)+COUNTIF('20'!$D$4:$D$26,X11)+COUNTIF('21'!$D$4:$D$21,X11)+COUNTIF('22'!$D$4:$D$27,X11)+COUNTIF('23'!$D$4:$D$37,X11)+COUNTIF('24'!$D$4:$D$30,X11)+COUNTIF('25'!$D$4:$D$24,X11)+COUNTIF('26'!$D$4:$D$28,X11)+COUNTIF('27'!$D$4:$D$33,X11)+COUNTIF('28'!$D$4:$D$28,X11)+COUNTIF('29'!$D$4:$D$32,X11)+COUNTIF('30'!$D$4:$D$24,X11)+COUNTIF('31'!$D$4:$D$45,X11)</x:v>
      </x:c>
    </x:row>
    <x:row r="8904">
      <x:c r="A8904" t="str">
        <x:v>Resume Karyawan KPI</x:v>
      </x:c>
      <x:c r="B8904" t="str">
        <x:v>Z11</x:v>
      </x:c>
      <x:c r="C8904" t="n">
        <x:v>21.00007</x:v>
      </x:c>
      <x:c r="D8904" t="str">
        <x:v>=Y11+(18-ROW())/100000</x:v>
      </x:c>
    </x:row>
    <x:row r="8905">
      <x:c r="A8905" t="str">
        <x:v>Resume Karyawan KPI</x:v>
      </x:c>
      <x:c r="B8905" t="str">
        <x:v>AA11</x:v>
      </x:c>
      <x:c r="C8905" t="str">
        <x:v>FAHME</x:v>
      </x:c>
      <x:c r="D8905"/>
    </x:row>
    <x:row r="8906">
      <x:c r="A8906" t="str">
        <x:v>Resume Karyawan KPI</x:v>
      </x:c>
      <x:c r="B8906" t="str">
        <x:v>AB11</x:v>
      </x:c>
      <x:c r="C8906" t="str">
        <x:v>Fotografer</x:v>
      </x:c>
      <x:c r="D8906"/>
    </x:row>
    <x:row r="8907">
      <x:c r="A8907" t="str">
        <x:v>Resume Karyawan KPI</x:v>
      </x:c>
      <x:c r="B8907" t="str">
        <x:v>AC11</x:v>
      </x:c>
      <x:c r="C8907" t="n">
        <x:v>0</x:v>
      </x:c>
      <x:c r="D8907" t="str">
        <x:v>=COUNTIF('1'!$O$57:$O$60,AA11)+COUNTIF('2'!$O$57:$O$60,AA11)+COUNTIF('3'!$O$35:$O$38,AA11)+COUNTIF('4'!$O$33:$O$36,AA11)+COUNTIF('5'!$O$28:$O$31,AA11)+COUNTIF('6'!$O$30:$O$33,AA11)+COUNTIF('7'!$O$23:$O$26,AA11)+COUNTIF('8'!$O$69:$O$72,AA11)+COUNTIF('9'!$O$65:$O$68,AA11)+COUNTIF('10'!$O$23:$O$26,AA11)+COUNTIF('11'!$O$27:$O$30,AA11)+COUNTIF('12'!$O$28:$O$31,AA11)+COUNTIF('13'!$O$32:$O$35,AA11)+COUNTIF('14'!$O$30:$O$33,AA11)+COUNTIF('15'!$O$29:$O$32,AA11)+COUNTIF('16'!$O$27:$O$30,AA11)+COUNTIF('17'!$O$30:$O$33,AA11)+COUNTIF('18'!$O$30:$O$33,AA11)+COUNTIF('19'!$O$31:$O$34,AA11)+COUNTIF('20'!$O$28:$O$31,AA11)+COUNTIF('21'!$O$23:$O$26,AA11)+COUNTIF('22'!$O$29:$O$32,AA11)+COUNTIF('23'!$O$39:$O$42,AA11)+COUNTIF('24'!$O$32:$O$35,AA11)+COUNTIF('25'!$O$26:$O$29,AA11)+COUNTIF('26'!$O$30:$O$33,AA11)+COUNTIF('27'!$O$35:$O$38,AA11)+COUNTIF('28'!$O$30:$O$33,AA11)+COUNTIF('29'!$O$34:$O$37,AA11)+COUNTIF('30'!$O$26:$O$29,AA11)+COUNTIF('31'!$O$47:$O$50,AA11)</x:v>
      </x:c>
    </x:row>
    <x:row r="8908">
      <x:c r="A8908" t="str">
        <x:v>Resume Karyawan KPI</x:v>
      </x:c>
      <x:c r="B8908" t="str">
        <x:v>AD11</x:v>
      </x:c>
      <x:c r="C8908" t="n">
        <x:v>0.00005</x:v>
      </x:c>
      <x:c r="D8908" t="str">
        <x:v>=AC11+(16-ROW())/100000</x:v>
      </x:c>
    </x:row>
    <x:row r="8909">
      <x:c r="A8909" t="str">
        <x:v>Resume Karyawan KPI</x:v>
      </x:c>
      <x:c r="B8909" t="str">
        <x:v>AK11</x:v>
      </x:c>
      <x:c r="C8909" t="str">
        <x:v>FAHME</x:v>
      </x:c>
      <x:c r="D8909"/>
    </x:row>
    <x:row r="8910">
      <x:c r="A8910" t="str">
        <x:v>Resume Karyawan KPI</x:v>
      </x:c>
      <x:c r="B8910" t="str">
        <x:v>AL11</x:v>
      </x:c>
      <x:c r="C8910" t="str">
        <x:v>Fotografer</x:v>
      </x:c>
      <x:c r="D8910"/>
    </x:row>
    <x:row r="8911">
      <x:c r="A8911" t="str">
        <x:v>Resume Karyawan KPI</x:v>
      </x:c>
      <x:c r="B8911" t="str">
        <x:v>AM11</x:v>
      </x:c>
      <x:c r="C8911" t="n">
        <x:v>0</x:v>
      </x:c>
      <x:c r="D8911"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$39:$AG$44,AK11,'13'!$AF$39:$AF$44,1)+COUNTIFS('14'!$AG$37:$AG$42,AK11,'14'!$AF$37:$AF$42,1)+COUNTIFS('15'!$AG$36:$AG$41,AK11,'15'!$AF$36:$AF$41,1)+COUNTIFS('16'!$AG$34:$AG$39,AK11,'16'!$AF$34:$AF$39,1)+COUNTIFS('17'!$AG$37:$AG$42,AK11,'17'!$AF$37:$AF$42,1)+COUNTIFS('18'!$AG$37:$AG$42,AK11,'18'!$AF$37:$AF$42,1)+COUNTIFS('19'!$AG$38:$AG$43,AK11,'19'!$AF$38:$AF$43,1)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row>
    <x:row r="8912">
      <x:c r="A8912" t="str">
        <x:v>Resume Karyawan KPI</x:v>
      </x:c>
      <x:c r="B8912" t="str">
        <x:v>AN11</x:v>
      </x:c>
      <x:c r="C8912"/>
      <x:c r="D8912" t="str">
        <x:v>=IF(AM11=0,"",AO11/5*20+AP11/5*25+AQ11/5*25+AR11/5*15+AS11/5*15)</x:v>
      </x:c>
    </x:row>
    <x:row r="8913">
      <x:c r="A8913" t="str">
        <x:v>Resume Karyawan KPI</x:v>
      </x:c>
      <x:c r="B8913" t="str">
        <x:v>AO11</x:v>
      </x:c>
      <x:c r="C8913"/>
      <x:c r="D8913"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$39:$L$44,'13'!$AG$39:$AG$44,AK11,'13'!$AF$39:$AF$44,1)+SUMIFS('14'!$L$37:$L$42,'14'!$AG$37:$AG$42,AK11,'14'!$AF$37:$AF$42,1)+SUMIFS('15'!$L$36:$L$41,'15'!$AG$36:$AG$41,AK11,'15'!$AF$36:$AF$41,1)+SUMIFS('16'!$L$34:$L$39,'16'!$AG$34:$AG$39,AK11,'16'!$AF$34:$AF$39,1)+SUMIFS('17'!$L$37:$L$42,'17'!$AG$37:$AG$42,AK11,'17'!$AF$37:$AF$42,1)+SUMIFS('18'!$L$37:$L$42,'18'!$AG$37:$AG$42,AK11,'18'!$AF$37:$AF$42,1)+SUMIFS('19'!$L$38:$L$43,'19'!$AG$38:$AG$43,AK11,'19'!$AF$38:$AF$43,1)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row>
    <x:row r="8914">
      <x:c r="A8914" t="str">
        <x:v>Resume Karyawan KPI</x:v>
      </x:c>
      <x:c r="B8914" t="str">
        <x:v>AP11</x:v>
      </x:c>
      <x:c r="C8914"/>
      <x:c r="D8914"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$39:$M$44,'13'!$AG$39:$AG$44,AK11,'13'!$AF$39:$AF$44,1)+SUMIFS('14'!$M$37:$M$42,'14'!$AG$37:$AG$42,AK11,'14'!$AF$37:$AF$42,1)+SUMIFS('15'!$M$36:$M$41,'15'!$AG$36:$AG$41,AK11,'15'!$AF$36:$AF$41,1)+SUMIFS('16'!$M$34:$M$39,'16'!$AG$34:$AG$39,AK11,'16'!$AF$34:$AF$39,1)+SUMIFS('17'!$M$37:$M$42,'17'!$AG$37:$AG$42,AK11,'17'!$AF$37:$AF$42,1)+SUMIFS('18'!$M$37:$M$42,'18'!$AG$37:$AG$42,AK11,'18'!$AF$37:$AF$42,1)+SUMIFS('19'!$M$38:$M$43,'19'!$AG$38:$AG$43,AK11,'19'!$AF$38:$AF$43,1)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row>
    <x:row r="8915">
      <x:c r="A8915" t="str">
        <x:v>Resume Karyawan KPI</x:v>
      </x:c>
      <x:c r="B8915" t="str">
        <x:v>AQ11</x:v>
      </x:c>
      <x:c r="C8915"/>
      <x:c r="D8915"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$39:$N$44,'13'!$AG$39:$AG$44,AK11,'13'!$AF$39:$AF$44,1)+SUMIFS('14'!$N$37:$N$42,'14'!$AG$37:$AG$42,AK11,'14'!$AF$37:$AF$42,1)+SUMIFS('15'!$N$36:$N$41,'15'!$AG$36:$AG$41,AK11,'15'!$AF$36:$AF$41,1)+SUMIFS('16'!$N$34:$N$39,'16'!$AG$34:$AG$39,AK11,'16'!$AF$34:$AF$39,1)+SUMIFS('17'!$N$37:$N$42,'17'!$AG$37:$AG$42,AK11,'17'!$AF$37:$AF$42,1)+SUMIFS('18'!$N$37:$N$42,'18'!$AG$37:$AG$42,AK11,'18'!$AF$37:$AF$42,1)+SUMIFS('19'!$N$38:$N$43,'19'!$AG$38:$AG$43,AK11,'19'!$AF$38:$AF$43,1)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row>
    <x:row r="8916">
      <x:c r="A8916" t="str">
        <x:v>Resume Karyawan KPI</x:v>
      </x:c>
      <x:c r="B8916" t="str">
        <x:v>AR11</x:v>
      </x:c>
      <x:c r="C8916"/>
      <x:c r="D8916"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$39:$O$44,'13'!$AG$39:$AG$44,AK11,'13'!$AF$39:$AF$44,1)+SUMIFS('14'!$O$37:$O$42,'14'!$AG$37:$AG$42,AK11,'14'!$AF$37:$AF$42,1)+SUMIFS('15'!$O$36:$O$41,'15'!$AG$36:$AG$41,AK11,'15'!$AF$36:$AF$41,1)+SUMIFS('16'!$O$34:$O$39,'16'!$AG$34:$AG$39,AK11,'16'!$AF$34:$AF$39,1)+SUMIFS('17'!$O$37:$O$42,'17'!$AG$37:$AG$42,AK11,'17'!$AF$37:$AF$42,1)+SUMIFS('18'!$O$37:$O$42,'18'!$AG$37:$AG$42,AK11,'18'!$AF$37:$AF$42,1)+SUMIFS('19'!$O$38:$O$43,'19'!$AG$38:$AG$43,AK11,'19'!$AF$38:$AF$43,1)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row>
    <x:row r="8917">
      <x:c r="A8917" t="str">
        <x:v>Resume Karyawan KPI</x:v>
      </x:c>
      <x:c r="B8917" t="str">
        <x:v>AS11</x:v>
      </x:c>
      <x:c r="C8917"/>
      <x:c r="D8917"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$39:$P$44,'13'!$AG$39:$AG$44,AK11,'13'!$AF$39:$AF$44,1)+SUMIFS('14'!$P$37:$P$42,'14'!$AG$37:$AG$42,AK11,'14'!$AF$37:$AF$42,1)+SUMIFS('15'!$P$36:$P$41,'15'!$AG$36:$AG$41,AK11,'15'!$AF$36:$AF$41,1)+SUMIFS('16'!$P$34:$P$39,'16'!$AG$34:$AG$39,AK11,'16'!$AF$34:$AF$39,1)+SUMIFS('17'!$P$37:$P$42,'17'!$AG$37:$AG$42,AK11,'17'!$AF$37:$AF$42,1)+SUMIFS('18'!$P$37:$P$42,'18'!$AG$37:$AG$42,AK11,'18'!$AF$37:$AF$42,1)+SUMIFS('19'!$P$38:$P$43,'19'!$AG$38:$AG$43,AK11,'19'!$AF$38:$AF$43,1)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row>
    <x:row r="8918">
      <x:c r="A8918" t="str">
        <x:v>Resume Karyawan KPI</x:v>
      </x:c>
      <x:c r="B8918" t="str">
        <x:v>AV11</x:v>
      </x:c>
      <x:c r="C8918"/>
      <x:c r="D8918" t="str">
        <x:v>=IF(COUNTIFS('1'!$AG$64:$AG$69,$AK11,'1'!$AF$64:$AF$69,1)=0,"",SUMIFS('1'!$AC$64:$AC$69,'1'!$AG$64:$AG$69,$AK11,'1'!$AF$64:$AF$69,1)/COUNTIFS('1'!$AG$64:$AG$69,$AK11,'1'!$AF$64:$AF$69,1))</x:v>
      </x:c>
    </x:row>
    <x:row r="8919">
      <x:c r="A8919" t="str">
        <x:v>Resume Karyawan KPI</x:v>
      </x:c>
      <x:c r="B8919" t="str">
        <x:v>AW11</x:v>
      </x:c>
      <x:c r="C8919"/>
      <x:c r="D8919" t="str">
        <x:v>=IF(COUNTIFS('2'!$AG$64:$AG$69,$AK11,'2'!$AF$64:$AF$69,1)=0,"",SUMIFS('2'!$AC$64:$AC$69,'2'!$AG$64:$AG$69,$AK11,'2'!$AF$64:$AF$69,1)/COUNTIFS('2'!$AG$64:$AG$69,$AK11,'2'!$AF$64:$AF$69,1))</x:v>
      </x:c>
    </x:row>
    <x:row r="8920">
      <x:c r="A8920" t="str">
        <x:v>Resume Karyawan KPI</x:v>
      </x:c>
      <x:c r="B8920" t="str">
        <x:v>AX11</x:v>
      </x:c>
      <x:c r="C8920"/>
      <x:c r="D8920" t="str">
        <x:v>=IF(COUNTIFS('3'!$AG$42:$AG$47,$AK11,'3'!$AF$42:$AF$47,1)=0,"",SUMIFS('3'!$AC$42:$AC$47,'3'!$AG$42:$AG$47,$AK11,'3'!$AF$42:$AF$47,1)/COUNTIFS('3'!$AG$42:$AG$47,$AK11,'3'!$AF$42:$AF$47,1))</x:v>
      </x:c>
    </x:row>
    <x:row r="8921">
      <x:c r="A8921" t="str">
        <x:v>Resume Karyawan KPI</x:v>
      </x:c>
      <x:c r="B8921" t="str">
        <x:v>AY11</x:v>
      </x:c>
      <x:c r="C8921"/>
      <x:c r="D8921" t="str">
        <x:v>=IF(COUNTIFS('4'!$AG$40:$AG$45,$AK11,'4'!$AF$40:$AF$45,1)=0,"",SUMIFS('4'!$AC$40:$AC$45,'4'!$AG$40:$AG$45,$AK11,'4'!$AF$40:$AF$45,1)/COUNTIFS('4'!$AG$40:$AG$45,$AK11,'4'!$AF$40:$AF$45,1))</x:v>
      </x:c>
    </x:row>
    <x:row r="8922">
      <x:c r="A8922" t="str">
        <x:v>Resume Karyawan KPI</x:v>
      </x:c>
      <x:c r="B8922" t="str">
        <x:v>AZ11</x:v>
      </x:c>
      <x:c r="C8922"/>
      <x:c r="D8922" t="str">
        <x:v>=IF(COUNTIFS('5'!$AG$35:$AG$40,$AK11,'5'!$AF$35:$AF$40,1)=0,"",SUMIFS('5'!$AC$35:$AC$40,'5'!$AG$35:$AG$40,$AK11,'5'!$AF$35:$AF$40,1)/COUNTIFS('5'!$AG$35:$AG$40,$AK11,'5'!$AF$35:$AF$40,1))</x:v>
      </x:c>
    </x:row>
    <x:row r="8923">
      <x:c r="A8923" t="str">
        <x:v>Resume Karyawan KPI</x:v>
      </x:c>
      <x:c r="B8923" t="str">
        <x:v>BA11</x:v>
      </x:c>
      <x:c r="C8923"/>
      <x:c r="D8923" t="str">
        <x:v>=IF(COUNTIFS('6'!$AG$37:$AG$42,$AK11,'6'!$AF$37:$AF$42,1)=0,"",SUMIFS('6'!$AC$37:$AC$42,'6'!$AG$37:$AG$42,$AK11,'6'!$AF$37:$AF$42,1)/COUNTIFS('6'!$AG$37:$AG$42,$AK11,'6'!$AF$37:$AF$42,1))</x:v>
      </x:c>
    </x:row>
    <x:row r="8924">
      <x:c r="A8924" t="str">
        <x:v>Resume Karyawan KPI</x:v>
      </x:c>
      <x:c r="B8924" t="str">
        <x:v>BB11</x:v>
      </x:c>
      <x:c r="C8924"/>
      <x:c r="D8924" t="str">
        <x:v>=IF(COUNTIFS('7'!$AG$30:$AG$35,$AK11,'7'!$AF$30:$AF$35,1)=0,"",SUMIFS('7'!$AC$30:$AC$35,'7'!$AG$30:$AG$35,$AK11,'7'!$AF$30:$AF$35,1)/COUNTIFS('7'!$AG$30:$AG$35,$AK11,'7'!$AF$30:$AF$35,1))</x:v>
      </x:c>
    </x:row>
    <x:row r="8925">
      <x:c r="A8925" t="str">
        <x:v>Resume Karyawan KPI</x:v>
      </x:c>
      <x:c r="B8925" t="str">
        <x:v>BC11</x:v>
      </x:c>
      <x:c r="C8925"/>
      <x:c r="D8925" t="str">
        <x:v>=IF(COUNTIFS('8'!$AG$76:$AG$81,$AK11,'8'!$AF$76:$AF$81,1)=0,"",SUMIFS('8'!$AC$76:$AC$81,'8'!$AG$76:$AG$81,$AK11,'8'!$AF$76:$AF$81,1)/COUNTIFS('8'!$AG$76:$AG$81,$AK11,'8'!$AF$76:$AF$81,1))</x:v>
      </x:c>
    </x:row>
    <x:row r="8926">
      <x:c r="A8926" t="str">
        <x:v>Resume Karyawan KPI</x:v>
      </x:c>
      <x:c r="B8926" t="str">
        <x:v>BD11</x:v>
      </x:c>
      <x:c r="C8926"/>
      <x:c r="D8926" t="str">
        <x:v>=IF(COUNTIFS('9'!$AG$72:$AG$77,$AK11,'9'!$AF$72:$AF$77,1)=0,"",SUMIFS('9'!$AC$72:$AC$77,'9'!$AG$72:$AG$77,$AK11,'9'!$AF$72:$AF$77,1)/COUNTIFS('9'!$AG$72:$AG$77,$AK11,'9'!$AF$72:$AF$77,1))</x:v>
      </x:c>
    </x:row>
    <x:row r="8927">
      <x:c r="A8927" t="str">
        <x:v>Resume Karyawan KPI</x:v>
      </x:c>
      <x:c r="B8927" t="str">
        <x:v>BE11</x:v>
      </x:c>
      <x:c r="C8927"/>
      <x:c r="D8927" t="str">
        <x:v>=IF(COUNTIFS('10'!$AG$30:$AG$35,$AK11,'10'!$AF$30:$AF$35,1)=0,"",SUMIFS('10'!$AC$30:$AC$35,'10'!$AG$30:$AG$35,$AK11,'10'!$AF$30:$AF$35,1)/COUNTIFS('10'!$AG$30:$AG$35,$AK11,'10'!$AF$30:$AF$35,1))</x:v>
      </x:c>
    </x:row>
    <x:row r="8928">
      <x:c r="A8928" t="str">
        <x:v>Resume Karyawan KPI</x:v>
      </x:c>
      <x:c r="B8928" t="str">
        <x:v>BF11</x:v>
      </x:c>
      <x:c r="C8928"/>
      <x:c r="D8928" t="str">
        <x:v>=IF(COUNTIFS('11'!$AG$34:$AG$39,$AK11,'11'!$AF$34:$AF$39,1)=0,"",SUMIFS('11'!$AC$34:$AC$39,'11'!$AG$34:$AG$39,$AK11,'11'!$AF$34:$AF$39,1)/COUNTIFS('11'!$AG$34:$AG$39,$AK11,'11'!$AF$34:$AF$39,1))</x:v>
      </x:c>
    </x:row>
    <x:row r="8929">
      <x:c r="A8929" t="str">
        <x:v>Resume Karyawan KPI</x:v>
      </x:c>
      <x:c r="B8929" t="str">
        <x:v>BG11</x:v>
      </x:c>
      <x:c r="C8929"/>
      <x:c r="D8929" t="str">
        <x:v>=IF(COUNTIFS('12'!$AG$35:$AG$40,$AK11,'12'!$AF$35:$AF$40,1)=0,"",SUMIFS('12'!$AC$35:$AC$40,'12'!$AG$35:$AG$40,$AK11,'12'!$AF$35:$AF$40,1)/COUNTIFS('12'!$AG$35:$AG$40,$AK11,'12'!$AF$35:$AF$40,1))</x:v>
      </x:c>
    </x:row>
    <x:row r="8930">
      <x:c r="A8930" t="str">
        <x:v>Resume Karyawan KPI</x:v>
      </x:c>
      <x:c r="B8930" t="str">
        <x:v>BH11</x:v>
      </x:c>
      <x:c r="C8930"/>
      <x:c r="D8930" t="str">
        <x:v>=IF(COUNTIFS('13'!$AG$39:$AG$44,$AK11,'13'!$AF$39:$AF$44,1)=0,"",SUMIFS('13'!$AC$39:$AC$44,'13'!$AG$39:$AG$44,$AK11,'13'!$AF$39:$AF$44,1)/COUNTIFS('13'!$AG$39:$AG$44,$AK11,'13'!$AF$39:$AF$44,1))</x:v>
      </x:c>
    </x:row>
    <x:row r="8931">
      <x:c r="A8931" t="str">
        <x:v>Resume Karyawan KPI</x:v>
      </x:c>
      <x:c r="B8931" t="str">
        <x:v>BI11</x:v>
      </x:c>
      <x:c r="C8931"/>
      <x:c r="D8931" t="str">
        <x:v>=IF(COUNTIFS('14'!$AG$37:$AG$42,$AK11,'14'!$AF$37:$AF$42,1)=0,"",SUMIFS('14'!$AC$37:$AC$42,'14'!$AG$37:$AG$42,$AK11,'14'!$AF$37:$AF$42,1)/COUNTIFS('14'!$AG$37:$AG$42,$AK11,'14'!$AF$37:$AF$42,1))</x:v>
      </x:c>
    </x:row>
    <x:row r="8932">
      <x:c r="A8932" t="str">
        <x:v>Resume Karyawan KPI</x:v>
      </x:c>
      <x:c r="B8932" t="str">
        <x:v>BJ11</x:v>
      </x:c>
      <x:c r="C8932"/>
      <x:c r="D8932" t="str">
        <x:v>=IF(COUNTIFS('15'!$AG$36:$AG$41,$AK11,'15'!$AF$36:$AF$41,1)=0,"",SUMIFS('15'!$AC$36:$AC$41,'15'!$AG$36:$AG$41,$AK11,'15'!$AF$36:$AF$41,1)/COUNTIFS('15'!$AG$36:$AG$41,$AK11,'15'!$AF$36:$AF$41,1))</x:v>
      </x:c>
    </x:row>
    <x:row r="8933">
      <x:c r="A8933" t="str">
        <x:v>Resume Karyawan KPI</x:v>
      </x:c>
      <x:c r="B8933" t="str">
        <x:v>BK11</x:v>
      </x:c>
      <x:c r="C8933"/>
      <x:c r="D8933" t="str">
        <x:v>=IF(COUNTIFS('16'!$AG$34:$AG$39,$AK11,'16'!$AF$34:$AF$39,1)=0,"",SUMIFS('16'!$AC$34:$AC$39,'16'!$AG$34:$AG$39,$AK11,'16'!$AF$34:$AF$39,1)/COUNTIFS('16'!$AG$34:$AG$39,$AK11,'16'!$AF$34:$AF$39,1))</x:v>
      </x:c>
    </x:row>
    <x:row r="8934">
      <x:c r="A8934" t="str">
        <x:v>Resume Karyawan KPI</x:v>
      </x:c>
      <x:c r="B8934" t="str">
        <x:v>BL11</x:v>
      </x:c>
      <x:c r="C8934"/>
      <x:c r="D8934" t="str">
        <x:v>=IF(COUNTIFS('17'!$AG$37:$AG$42,$AK11,'17'!$AF$37:$AF$42,1)=0,"",SUMIFS('17'!$AC$37:$AC$42,'17'!$AG$37:$AG$42,$AK11,'17'!$AF$37:$AF$42,1)/COUNTIFS('17'!$AG$37:$AG$42,$AK11,'17'!$AF$37:$AF$42,1))</x:v>
      </x:c>
    </x:row>
    <x:row r="8935">
      <x:c r="A8935" t="str">
        <x:v>Resume Karyawan KPI</x:v>
      </x:c>
      <x:c r="B8935" t="str">
        <x:v>BM11</x:v>
      </x:c>
      <x:c r="C8935"/>
      <x:c r="D8935" t="str">
        <x:v>=IF(COUNTIFS('18'!$AG$37:$AG$42,$AK11,'18'!$AF$37:$AF$42,1)=0,"",SUMIFS('18'!$AC$37:$AC$42,'18'!$AG$37:$AG$42,$AK11,'18'!$AF$37:$AF$42,1)/COUNTIFS('18'!$AG$37:$AG$42,$AK11,'18'!$AF$37:$AF$42,1))</x:v>
      </x:c>
    </x:row>
    <x:row r="8936">
      <x:c r="A8936" t="str">
        <x:v>Resume Karyawan KPI</x:v>
      </x:c>
      <x:c r="B8936" t="str">
        <x:v>BN11</x:v>
      </x:c>
      <x:c r="C8936"/>
      <x:c r="D8936" t="str">
        <x:v>=IF(COUNTIFS('19'!$AG$38:$AG$43,$AK11,'19'!$AF$38:$AF$43,1)=0,"",SUMIFS('19'!$AC$38:$AC$43,'19'!$AG$38:$AG$43,$AK11,'19'!$AF$38:$AF$43,1)/COUNTIFS('19'!$AG$38:$AG$43,$AK11,'19'!$AF$38:$AF$43,1))</x:v>
      </x:c>
    </x:row>
    <x:row r="8937">
      <x:c r="A8937" t="str">
        <x:v>Resume Karyawan KPI</x:v>
      </x:c>
      <x:c r="B8937" t="str">
        <x:v>BO11</x:v>
      </x:c>
      <x:c r="C8937"/>
      <x:c r="D8937" t="str">
        <x:v>=IF(COUNTIFS('20'!$AG$35:$AG$40,$AK11,'20'!$AF$35:$AF$40,1)=0,"",SUMIFS('20'!$AC$35:$AC$40,'20'!$AG$35:$AG$40,$AK11,'20'!$AF$35:$AF$40,1)/COUNTIFS('20'!$AG$35:$AG$40,$AK11,'20'!$AF$35:$AF$40,1))</x:v>
      </x:c>
    </x:row>
    <x:row r="8938">
      <x:c r="A8938" t="str">
        <x:v>Resume Karyawan KPI</x:v>
      </x:c>
      <x:c r="B8938" t="str">
        <x:v>BP11</x:v>
      </x:c>
      <x:c r="C8938"/>
      <x:c r="D8938" t="str">
        <x:v>=IF(COUNTIFS('21'!$AG$30:$AG$35,$AK11,'21'!$AF$30:$AF$35,1)=0,"",SUMIFS('21'!$AC$30:$AC$35,'21'!$AG$30:$AG$35,$AK11,'21'!$AF$30:$AF$35,1)/COUNTIFS('21'!$AG$30:$AG$35,$AK11,'21'!$AF$30:$AF$35,1))</x:v>
      </x:c>
    </x:row>
    <x:row r="8939">
      <x:c r="A8939" t="str">
        <x:v>Resume Karyawan KPI</x:v>
      </x:c>
      <x:c r="B8939" t="str">
        <x:v>BQ11</x:v>
      </x:c>
      <x:c r="C8939"/>
      <x:c r="D8939" t="str">
        <x:v>=IF(COUNTIFS('22'!$AG$36:$AG$41,$AK11,'22'!$AF$36:$AF$41,1)=0,"",SUMIFS('22'!$AC$36:$AC$41,'22'!$AG$36:$AG$41,$AK11,'22'!$AF$36:$AF$41,1)/COUNTIFS('22'!$AG$36:$AG$41,$AK11,'22'!$AF$36:$AF$41,1))</x:v>
      </x:c>
    </x:row>
    <x:row r="8940">
      <x:c r="A8940" t="str">
        <x:v>Resume Karyawan KPI</x:v>
      </x:c>
      <x:c r="B8940" t="str">
        <x:v>BR11</x:v>
      </x:c>
      <x:c r="C8940"/>
      <x:c r="D8940" t="str">
        <x:v>=IF(COUNTIFS('23'!$AG$46:$AG$51,$AK11,'23'!$AF$46:$AF$51,1)=0,"",SUMIFS('23'!$AC$46:$AC$51,'23'!$AG$46:$AG$51,$AK11,'23'!$AF$46:$AF$51,1)/COUNTIFS('23'!$AG$46:$AG$51,$AK11,'23'!$AF$46:$AF$51,1))</x:v>
      </x:c>
    </x:row>
    <x:row r="8941">
      <x:c r="A8941" t="str">
        <x:v>Resume Karyawan KPI</x:v>
      </x:c>
      <x:c r="B8941" t="str">
        <x:v>BS11</x:v>
      </x:c>
      <x:c r="C8941"/>
      <x:c r="D8941" t="str">
        <x:v>=IF(COUNTIFS('24'!$AG$39:$AG$44,$AK11,'24'!$AF$39:$AF$44,1)=0,"",SUMIFS('24'!$AC$39:$AC$44,'24'!$AG$39:$AG$44,$AK11,'24'!$AF$39:$AF$44,1)/COUNTIFS('24'!$AG$39:$AG$44,$AK11,'24'!$AF$39:$AF$44,1))</x:v>
      </x:c>
    </x:row>
    <x:row r="8942">
      <x:c r="A8942" t="str">
        <x:v>Resume Karyawan KPI</x:v>
      </x:c>
      <x:c r="B8942" t="str">
        <x:v>BT11</x:v>
      </x:c>
      <x:c r="C8942"/>
      <x:c r="D8942" t="str">
        <x:v>=IF(COUNTIFS('25'!$AG$33:$AG$38,$AK11,'25'!$AF$33:$AF$38,1)=0,"",SUMIFS('25'!$AC$33:$AC$38,'25'!$AG$33:$AG$38,$AK11,'25'!$AF$33:$AF$38,1)/COUNTIFS('25'!$AG$33:$AG$38,$AK11,'25'!$AF$33:$AF$38,1))</x:v>
      </x:c>
    </x:row>
    <x:row r="8943">
      <x:c r="A8943" t="str">
        <x:v>Resume Karyawan KPI</x:v>
      </x:c>
      <x:c r="B8943" t="str">
        <x:v>BU11</x:v>
      </x:c>
      <x:c r="C8943"/>
      <x:c r="D8943" t="str">
        <x:v>=IF(COUNTIFS('26'!$AG$37:$AG$42,$AK11,'26'!$AF$37:$AF$42,1)=0,"",SUMIFS('26'!$AC$37:$AC$42,'26'!$AG$37:$AG$42,$AK11,'26'!$AF$37:$AF$42,1)/COUNTIFS('26'!$AG$37:$AG$42,$AK11,'26'!$AF$37:$AF$42,1))</x:v>
      </x:c>
    </x:row>
    <x:row r="8944">
      <x:c r="A8944" t="str">
        <x:v>Resume Karyawan KPI</x:v>
      </x:c>
      <x:c r="B8944" t="str">
        <x:v>BV11</x:v>
      </x:c>
      <x:c r="C8944"/>
      <x:c r="D8944" t="str">
        <x:v>=IF(COUNTIFS('27'!$AG$42:$AG$47,$AK11,'27'!$AF$42:$AF$47,1)=0,"",SUMIFS('27'!$AC$42:$AC$47,'27'!$AG$42:$AG$47,$AK11,'27'!$AF$42:$AF$47,1)/COUNTIFS('27'!$AG$42:$AG$47,$AK11,'27'!$AF$42:$AF$47,1))</x:v>
      </x:c>
    </x:row>
    <x:row r="8945">
      <x:c r="A8945" t="str">
        <x:v>Resume Karyawan KPI</x:v>
      </x:c>
      <x:c r="B8945" t="str">
        <x:v>BW11</x:v>
      </x:c>
      <x:c r="C8945"/>
      <x:c r="D8945" t="str">
        <x:v>=IF(COUNTIFS('28'!$AG$37:$AG$42,$AK11,'28'!$AF$37:$AF$42,1)=0,"",SUMIFS('28'!$AC$37:$AC$42,'28'!$AG$37:$AG$42,$AK11,'28'!$AF$37:$AF$42,1)/COUNTIFS('28'!$AG$37:$AG$42,$AK11,'28'!$AF$37:$AF$42,1))</x:v>
      </x:c>
    </x:row>
    <x:row r="8946">
      <x:c r="A8946" t="str">
        <x:v>Resume Karyawan KPI</x:v>
      </x:c>
      <x:c r="B8946" t="str">
        <x:v>BX11</x:v>
      </x:c>
      <x:c r="C8946"/>
      <x:c r="D8946" t="str">
        <x:v>=IF(COUNTIFS('29'!$AG$41:$AG$46,$AK11,'29'!$AF$41:$AF$46,1)=0,"",SUMIFS('29'!$AC$41:$AC$46,'29'!$AG$41:$AG$46,$AK11,'29'!$AF$41:$AF$46,1)/COUNTIFS('29'!$AG$41:$AG$46,$AK11,'29'!$AF$41:$AF$46,1))</x:v>
      </x:c>
    </x:row>
    <x:row r="8947">
      <x:c r="A8947" t="str">
        <x:v>Resume Karyawan KPI</x:v>
      </x:c>
      <x:c r="B8947" t="str">
        <x:v>BY11</x:v>
      </x:c>
      <x:c r="C8947"/>
      <x:c r="D8947" t="str">
        <x:v>=IF(COUNTIFS('30'!$AG$33:$AG$38,$AK11,'30'!$AF$33:$AF$38,1)=0,"",SUMIFS('30'!$AC$33:$AC$38,'30'!$AG$33:$AG$38,$AK11,'30'!$AF$33:$AF$38,1)/COUNTIFS('30'!$AG$33:$AG$38,$AK11,'30'!$AF$33:$AF$38,1))</x:v>
      </x:c>
    </x:row>
    <x:row r="8948">
      <x:c r="A8948" t="str">
        <x:v>Resume Karyawan KPI</x:v>
      </x:c>
      <x:c r="B8948" t="str">
        <x:v>BZ11</x:v>
      </x:c>
      <x:c r="C8948"/>
      <x:c r="D8948" t="str">
        <x:v>=IF(COUNTIFS('31'!$AG$56:$AG$61,$AK11,'31'!$AF$56:$AF$61,1)=0,"",SUMIFS('31'!$AC$56:$AC$61,'31'!$AG$56:$AG$61,$AK11,'31'!$AF$56:$AF$61,1)/COUNTIFS('31'!$AG$56:$AG$61,$AK11,'31'!$AF$56:$AF$61,1))</x:v>
      </x:c>
    </x:row>
    <x:row r="8949">
      <x:c r="A8949" t="str">
        <x:v>Resume Karyawan KPI</x:v>
      </x:c>
      <x:c r="B8949" t="str">
        <x:v>A12</x:v>
      </x:c>
      <x:c r="C8949" t="n">
        <x:v>7</x:v>
      </x:c>
      <x:c r="D8949" t="str">
        <x:v>=IF(LARGE($Y$5:$Y$17,7)=0,"",7)</x:v>
      </x:c>
    </x:row>
    <x:row r="8950">
      <x:c r="A8950" t="str">
        <x:v>Resume Karyawan KPI</x:v>
      </x:c>
      <x:c r="B8950" t="str">
        <x:v>B12</x:v>
      </x:c>
      <x:c r="C8950" t="str">
        <x:v>Pas Foto</x:v>
      </x:c>
      <x:c r="D8950" t="str">
        <x:v>=IF(A12="","",INDEX($X$5:$X$17,MATCH(LARGE($Z$5:$Z$17,A12),$Z$5:$Z$17,0)))</x:v>
      </x:c>
    </x:row>
    <x:row r="8951">
      <x:c r="A8951" t="str">
        <x:v>Resume Karyawan KPI</x:v>
      </x:c>
      <x:c r="B8951" t="str">
        <x:v>C12</x:v>
      </x:c>
      <x:c r="C8951" t="n">
        <x:v>9</x:v>
      </x:c>
      <x:c r="D8951" t="str">
        <x:v>=IF(B12="","",INDEX($Y$5:$Y$17,MATCH(B12,$X$5:$X$17,0)))</x:v>
      </x:c>
    </x:row>
    <x:row r="8952">
      <x:c r="A8952" t="str">
        <x:v>Resume Karyawan KPI</x:v>
      </x:c>
      <x:c r="B8952" t="str">
        <x:v>D12</x:v>
      </x:c>
      <x:c r="C8952" t="n">
        <x:v>0.0183299389</x:v>
      </x:c>
      <x:c r="D8952" t="str">
        <x:v>=IF(C12="","",C12/$C$19)</x:v>
      </x:c>
    </x:row>
    <x:row r="8953">
      <x:c r="A8953" t="str">
        <x:v>Resume Karyawan KPI</x:v>
      </x:c>
      <x:c r="B8953" t="str">
        <x:v>E12</x:v>
      </x:c>
      <x:c r="C8953" t="n">
        <x:v>0.983706721</x:v>
      </x:c>
      <x:c r="D8953" t="str">
        <x:v>=IF(D12="","",SUM($D$6:D12))</x:v>
      </x:c>
    </x:row>
    <x:row r="8954">
      <x:c r="A8954" t="str">
        <x:v>Resume Karyawan KPI</x:v>
      </x:c>
      <x:c r="B8954" t="str">
        <x:v>X12</x:v>
      </x:c>
      <x:c r="C8954" t="str">
        <x:v>Family B</x:v>
      </x:c>
      <x:c r="D8954"/>
    </x:row>
    <x:row r="8955">
      <x:c r="A8955" t="str">
        <x:v>Resume Karyawan KPI</x:v>
      </x:c>
      <x:c r="B8955" t="str">
        <x:v>Y12</x:v>
      </x:c>
      <x:c r="C8955" t="n">
        <x:v>1</x:v>
      </x:c>
      <x:c r="D8955" t="str">
        <x:v>=COUNTIF('1'!$D$4:$D$55,X12)+COUNTIF('2'!$D$4:$D$55,X12)+COUNTIF('3'!$D$4:$D$33,X12)+COUNTIF('4'!$D$4:$D$31,X12)+COUNTIF('5'!$D$4:$D$26,X12)+COUNTIF('6'!$D$4:$D$28,X12)+COUNTIF('7'!$D$4:$D$21,X12)+COUNTIF('8'!$D$4:$D$67,X12)+COUNTIF('9'!$D$4:$D$63,X12)+COUNTIF('10'!$D$4:$D$21,X12)+COUNTIF('11'!$D$4:$D$25,X12)+COUNTIF('12'!$D$4:$D$26,X12)+COUNTIF('13'!$D$4:$D$30,X12)+COUNTIF('14'!$D$4:$D$28,X12)+COUNTIF('15'!$D$4:$D$27,X12)+COUNTIF('16'!$D$4:$D$25,X12)+COUNTIF('17'!$D$4:$D$28,X12)+COUNTIF('18'!$D$4:$D$28,X12)+COUNTIF('19'!$D$4:$D$29,X12)+COUNTIF('20'!$D$4:$D$26,X12)+COUNTIF('21'!$D$4:$D$21,X12)+COUNTIF('22'!$D$4:$D$27,X12)+COUNTIF('23'!$D$4:$D$37,X12)+COUNTIF('24'!$D$4:$D$30,X12)+COUNTIF('25'!$D$4:$D$24,X12)+COUNTIF('26'!$D$4:$D$28,X12)+COUNTIF('27'!$D$4:$D$33,X12)+COUNTIF('28'!$D$4:$D$28,X12)+COUNTIF('29'!$D$4:$D$32,X12)+COUNTIF('30'!$D$4:$D$24,X12)+COUNTIF('31'!$D$4:$D$45,X12)</x:v>
      </x:c>
    </x:row>
    <x:row r="8956">
      <x:c r="A8956" t="str">
        <x:v>Resume Karyawan KPI</x:v>
      </x:c>
      <x:c r="B8956" t="str">
        <x:v>Z12</x:v>
      </x:c>
      <x:c r="C8956" t="n">
        <x:v>1.00006</x:v>
      </x:c>
      <x:c r="D8956" t="str">
        <x:v>=Y12+(18-ROW())/100000</x:v>
      </x:c>
    </x:row>
    <x:row r="8957">
      <x:c r="A8957" t="str">
        <x:v>Resume Karyawan KPI</x:v>
      </x:c>
      <x:c r="B8957" t="str">
        <x:v>AA12</x:v>
      </x:c>
      <x:c r="C8957" t="str">
        <x:v>ADIF</x:v>
      </x:c>
      <x:c r="D8957"/>
    </x:row>
    <x:row r="8958">
      <x:c r="A8958" t="str">
        <x:v>Resume Karyawan KPI</x:v>
      </x:c>
      <x:c r="B8958" t="str">
        <x:v>AB12</x:v>
      </x:c>
      <x:c r="C8958" t="str">
        <x:v>Fotografer</x:v>
      </x:c>
      <x:c r="D8958"/>
    </x:row>
    <x:row r="8959">
      <x:c r="A8959" t="str">
        <x:v>Resume Karyawan KPI</x:v>
      </x:c>
      <x:c r="B8959" t="str">
        <x:v>AC12</x:v>
      </x:c>
      <x:c r="C8959" t="n">
        <x:v>21</x:v>
      </x:c>
      <x:c r="D8959" t="str">
        <x:v>=COUNTIF('1'!$O$57:$O$60,AA12)+COUNTIF('2'!$O$57:$O$60,AA12)+COUNTIF('3'!$O$35:$O$38,AA12)+COUNTIF('4'!$O$33:$O$36,AA12)+COUNTIF('5'!$O$28:$O$31,AA12)+COUNTIF('6'!$O$30:$O$33,AA12)+COUNTIF('7'!$O$23:$O$26,AA12)+COUNTIF('8'!$O$69:$O$72,AA12)+COUNTIF('9'!$O$65:$O$68,AA12)+COUNTIF('10'!$O$23:$O$26,AA12)+COUNTIF('11'!$O$27:$O$30,AA12)+COUNTIF('12'!$O$28:$O$31,AA12)+COUNTIF('13'!$O$32:$O$35,AA12)+COUNTIF('14'!$O$30:$O$33,AA12)+COUNTIF('15'!$O$29:$O$32,AA12)+COUNTIF('16'!$O$27:$O$30,AA12)+COUNTIF('17'!$O$30:$O$33,AA12)+COUNTIF('18'!$O$30:$O$33,AA12)+COUNTIF('19'!$O$31:$O$34,AA12)+COUNTIF('20'!$O$28:$O$31,AA12)+COUNTIF('21'!$O$23:$O$26,AA12)+COUNTIF('22'!$O$29:$O$32,AA12)+COUNTIF('23'!$O$39:$O$42,AA12)+COUNTIF('24'!$O$32:$O$35,AA12)+COUNTIF('25'!$O$26:$O$29,AA12)+COUNTIF('26'!$O$30:$O$33,AA12)+COUNTIF('27'!$O$35:$O$38,AA12)+COUNTIF('28'!$O$30:$O$33,AA12)+COUNTIF('29'!$O$34:$O$37,AA12)+COUNTIF('30'!$O$26:$O$29,AA12)+COUNTIF('31'!$O$47:$O$50,AA12)</x:v>
      </x:c>
    </x:row>
    <x:row r="8960">
      <x:c r="A8960" t="str">
        <x:v>Resume Karyawan KPI</x:v>
      </x:c>
      <x:c r="B8960" t="str">
        <x:v>AD12</x:v>
      </x:c>
      <x:c r="C8960" t="n">
        <x:v>21.00004</x:v>
      </x:c>
      <x:c r="D8960" t="str">
        <x:v>=AC12+(16-ROW())/100000</x:v>
      </x:c>
    </x:row>
    <x:row r="8961">
      <x:c r="A8961" t="str">
        <x:v>Resume Karyawan KPI</x:v>
      </x:c>
      <x:c r="B8961" t="str">
        <x:v>AK12</x:v>
      </x:c>
      <x:c r="C8961" t="str">
        <x:v>ADIF</x:v>
      </x:c>
      <x:c r="D8961"/>
    </x:row>
    <x:row r="8962">
      <x:c r="A8962" t="str">
        <x:v>Resume Karyawan KPI</x:v>
      </x:c>
      <x:c r="B8962" t="str">
        <x:v>AL12</x:v>
      </x:c>
      <x:c r="C8962" t="str">
        <x:v>Fotografer</x:v>
      </x:c>
      <x:c r="D8962"/>
    </x:row>
    <x:row r="8963">
      <x:c r="A8963" t="str">
        <x:v>Resume Karyawan KPI</x:v>
      </x:c>
      <x:c r="B8963" t="str">
        <x:v>AM12</x:v>
      </x:c>
      <x:c r="C8963" t="n">
        <x:v>18</x:v>
      </x:c>
      <x:c r="D8963"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$39:$AG$44,AK12,'13'!$AF$39:$AF$44,1)+COUNTIFS('14'!$AG$37:$AG$42,AK12,'14'!$AF$37:$AF$42,1)+COUNTIFS('15'!$AG$36:$AG$41,AK12,'15'!$AF$36:$AF$41,1)+COUNTIFS('16'!$AG$34:$AG$39,AK12,'16'!$AF$34:$AF$39,1)+COUNTIFS('17'!$AG$37:$AG$42,AK12,'17'!$AF$37:$AF$42,1)+COUNTIFS('18'!$AG$37:$AG$42,AK12,'18'!$AF$37:$AF$42,1)+COUNTIFS('19'!$AG$38:$AG$43,AK12,'19'!$AF$38:$AF$43,1)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row>
    <x:row r="8964">
      <x:c r="A8964" t="str">
        <x:v>Resume Karyawan KPI</x:v>
      </x:c>
      <x:c r="B8964" t="str">
        <x:v>AN12</x:v>
      </x:c>
      <x:c r="C8964" t="n">
        <x:v>99.33333333</x:v>
      </x:c>
      <x:c r="D8964" t="str">
        <x:v>=IF(AM12=0,"",AO12/5*20+AP12/5*25+AQ12/5*25+AR12/5*15+AS12/5*15)</x:v>
      </x:c>
    </x:row>
    <x:row r="8965">
      <x:c r="A8965" t="str">
        <x:v>Resume Karyawan KPI</x:v>
      </x:c>
      <x:c r="B8965" t="str">
        <x:v>AO12</x:v>
      </x:c>
      <x:c r="C8965" t="n">
        <x:v>5</x:v>
      </x:c>
      <x:c r="D8965"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$39:$L$44,'13'!$AG$39:$AG$44,AK12,'13'!$AF$39:$AF$44,1)+SUMIFS('14'!$L$37:$L$42,'14'!$AG$37:$AG$42,AK12,'14'!$AF$37:$AF$42,1)+SUMIFS('15'!$L$36:$L$41,'15'!$AG$36:$AG$41,AK12,'15'!$AF$36:$AF$41,1)+SUMIFS('16'!$L$34:$L$39,'16'!$AG$34:$AG$39,AK12,'16'!$AF$34:$AF$39,1)+SUMIFS('17'!$L$37:$L$42,'17'!$AG$37:$AG$42,AK12,'17'!$AF$37:$AF$42,1)+SUMIFS('18'!$L$37:$L$42,'18'!$AG$37:$AG$42,AK12,'18'!$AF$37:$AF$42,1)+SUMIFS('19'!$L$38:$L$43,'19'!$AG$38:$AG$43,AK12,'19'!$AF$38:$AF$43,1)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row>
    <x:row r="8966">
      <x:c r="A8966" t="str">
        <x:v>Resume Karyawan KPI</x:v>
      </x:c>
      <x:c r="B8966" t="str">
        <x:v>AP12</x:v>
      </x:c>
      <x:c r="C8966" t="n">
        <x:v>5</x:v>
      </x:c>
      <x:c r="D8966"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$39:$M$44,'13'!$AG$39:$AG$44,AK12,'13'!$AF$39:$AF$44,1)+SUMIFS('14'!$M$37:$M$42,'14'!$AG$37:$AG$42,AK12,'14'!$AF$37:$AF$42,1)+SUMIFS('15'!$M$36:$M$41,'15'!$AG$36:$AG$41,AK12,'15'!$AF$36:$AF$41,1)+SUMIFS('16'!$M$34:$M$39,'16'!$AG$34:$AG$39,AK12,'16'!$AF$34:$AF$39,1)+SUMIFS('17'!$M$37:$M$42,'17'!$AG$37:$AG$42,AK12,'17'!$AF$37:$AF$42,1)+SUMIFS('18'!$M$37:$M$42,'18'!$AG$37:$AG$42,AK12,'18'!$AF$37:$AF$42,1)+SUMIFS('19'!$M$38:$M$43,'19'!$AG$38:$AG$43,AK12,'19'!$AF$38:$AF$43,1)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row>
    <x:row r="8967">
      <x:c r="A8967" t="str">
        <x:v>Resume Karyawan KPI</x:v>
      </x:c>
      <x:c r="B8967" t="str">
        <x:v>AQ12</x:v>
      </x:c>
      <x:c r="C8967" t="n">
        <x:v>5</x:v>
      </x:c>
      <x:c r="D8967"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$39:$N$44,'13'!$AG$39:$AG$44,AK12,'13'!$AF$39:$AF$44,1)+SUMIFS('14'!$N$37:$N$42,'14'!$AG$37:$AG$42,AK12,'14'!$AF$37:$AF$42,1)+SUMIFS('15'!$N$36:$N$41,'15'!$AG$36:$AG$41,AK12,'15'!$AF$36:$AF$41,1)+SUMIFS('16'!$N$34:$N$39,'16'!$AG$34:$AG$39,AK12,'16'!$AF$34:$AF$39,1)+SUMIFS('17'!$N$37:$N$42,'17'!$AG$37:$AG$42,AK12,'17'!$AF$37:$AF$42,1)+SUMIFS('18'!$N$37:$N$42,'18'!$AG$37:$AG$42,AK12,'18'!$AF$37:$AF$42,1)+SUMIFS('19'!$N$38:$N$43,'19'!$AG$38:$AG$43,AK12,'19'!$AF$38:$AF$43,1)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row>
    <x:row r="8968">
      <x:c r="A8968" t="str">
        <x:v>Resume Karyawan KPI</x:v>
      </x:c>
      <x:c r="B8968" t="str">
        <x:v>AR12</x:v>
      </x:c>
      <x:c r="C8968" t="n">
        <x:v>5</x:v>
      </x:c>
      <x:c r="D89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$39:$O$44,'13'!$AG$39:$AG$44,AK12,'13'!$AF$39:$AF$44,1)+SUMIFS('14'!$O$37:$O$42,'14'!$AG$37:$AG$42,AK12,'14'!$AF$37:$AF$42,1)+SUMIFS('15'!$O$36:$O$41,'15'!$AG$36:$AG$41,AK12,'15'!$AF$36:$AF$41,1)+SUMIFS('16'!$O$34:$O$39,'16'!$AG$34:$AG$39,AK12,'16'!$AF$34:$AF$39,1)+SUMIFS('17'!$O$37:$O$42,'17'!$AG$37:$AG$42,AK12,'17'!$AF$37:$AF$42,1)+SUMIFS('18'!$O$37:$O$42,'18'!$AG$37:$AG$42,AK12,'18'!$AF$37:$AF$42,1)+SUMIFS('19'!$O$38:$O$43,'19'!$AG$38:$AG$43,AK12,'19'!$AF$38:$AF$43,1)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row>
    <x:row r="8969">
      <x:c r="A8969" t="str">
        <x:v>Resume Karyawan KPI</x:v>
      </x:c>
      <x:c r="B8969" t="str">
        <x:v>AS12</x:v>
      </x:c>
      <x:c r="C8969" t="n">
        <x:v>4.777777778</x:v>
      </x:c>
      <x:c r="D8969"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$39:$P$44,'13'!$AG$39:$AG$44,AK12,'13'!$AF$39:$AF$44,1)+SUMIFS('14'!$P$37:$P$42,'14'!$AG$37:$AG$42,AK12,'14'!$AF$37:$AF$42,1)+SUMIFS('15'!$P$36:$P$41,'15'!$AG$36:$AG$41,AK12,'15'!$AF$36:$AF$41,1)+SUMIFS('16'!$P$34:$P$39,'16'!$AG$34:$AG$39,AK12,'16'!$AF$34:$AF$39,1)+SUMIFS('17'!$P$37:$P$42,'17'!$AG$37:$AG$42,AK12,'17'!$AF$37:$AF$42,1)+SUMIFS('18'!$P$37:$P$42,'18'!$AG$37:$AG$42,AK12,'18'!$AF$37:$AF$42,1)+SUMIFS('19'!$P$38:$P$43,'19'!$AG$38:$AG$43,AK12,'19'!$AF$38:$AF$43,1)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row>
    <x:row r="8970">
      <x:c r="A8970" t="str">
        <x:v>Resume Karyawan KPI</x:v>
      </x:c>
      <x:c r="B8970" t="str">
        <x:v>AV12</x:v>
      </x:c>
      <x:c r="C8970" t="n">
        <x:v>100</x:v>
      </x:c>
      <x:c r="D8970" t="str">
        <x:v>=IF(COUNTIFS('1'!$AG$64:$AG$69,$AK12,'1'!$AF$64:$AF$69,1)=0,"",SUMIFS('1'!$AC$64:$AC$69,'1'!$AG$64:$AG$69,$AK12,'1'!$AF$64:$AF$69,1)/COUNTIFS('1'!$AG$64:$AG$69,$AK12,'1'!$AF$64:$AF$69,1))</x:v>
      </x:c>
    </x:row>
    <x:row r="8971">
      <x:c r="A8971" t="str">
        <x:v>Resume Karyawan KPI</x:v>
      </x:c>
      <x:c r="B8971" t="str">
        <x:v>AW12</x:v>
      </x:c>
      <x:c r="C8971" t="n">
        <x:v>100</x:v>
      </x:c>
      <x:c r="D8971" t="str">
        <x:v>=IF(COUNTIFS('2'!$AG$64:$AG$69,$AK12,'2'!$AF$64:$AF$69,1)=0,"",SUMIFS('2'!$AC$64:$AC$69,'2'!$AG$64:$AG$69,$AK12,'2'!$AF$64:$AF$69,1)/COUNTIFS('2'!$AG$64:$AG$69,$AK12,'2'!$AF$64:$AF$69,1))</x:v>
      </x:c>
    </x:row>
    <x:row r="8972">
      <x:c r="A8972" t="str">
        <x:v>Resume Karyawan KPI</x:v>
      </x:c>
      <x:c r="B8972" t="str">
        <x:v>AX12</x:v>
      </x:c>
      <x:c r="C8972" t="n">
        <x:v>100</x:v>
      </x:c>
      <x:c r="D8972" t="str">
        <x:v>=IF(COUNTIFS('3'!$AG$42:$AG$47,$AK12,'3'!$AF$42:$AF$47,1)=0,"",SUMIFS('3'!$AC$42:$AC$47,'3'!$AG$42:$AG$47,$AK12,'3'!$AF$42:$AF$47,1)/COUNTIFS('3'!$AG$42:$AG$47,$AK12,'3'!$AF$42:$AF$47,1))</x:v>
      </x:c>
    </x:row>
    <x:row r="8973">
      <x:c r="A8973" t="str">
        <x:v>Resume Karyawan KPI</x:v>
      </x:c>
      <x:c r="B8973" t="str">
        <x:v>AY12</x:v>
      </x:c>
      <x:c r="C8973" t="n">
        <x:v>100</x:v>
      </x:c>
      <x:c r="D8973" t="str">
        <x:v>=IF(COUNTIFS('4'!$AG$40:$AG$45,$AK12,'4'!$AF$40:$AF$45,1)=0,"",SUMIFS('4'!$AC$40:$AC$45,'4'!$AG$40:$AG$45,$AK12,'4'!$AF$40:$AF$45,1)/COUNTIFS('4'!$AG$40:$AG$45,$AK12,'4'!$AF$40:$AF$45,1))</x:v>
      </x:c>
    </x:row>
    <x:row r="8974">
      <x:c r="A8974" t="str">
        <x:v>Resume Karyawan KPI</x:v>
      </x:c>
      <x:c r="B8974" t="str">
        <x:v>AZ12</x:v>
      </x:c>
      <x:c r="C8974"/>
      <x:c r="D8974" t="str">
        <x:v>=IF(COUNTIFS('5'!$AG$35:$AG$40,$AK12,'5'!$AF$35:$AF$40,1)=0,"",SUMIFS('5'!$AC$35:$AC$40,'5'!$AG$35:$AG$40,$AK12,'5'!$AF$35:$AF$40,1)/COUNTIFS('5'!$AG$35:$AG$40,$AK12,'5'!$AF$35:$AF$40,1))</x:v>
      </x:c>
    </x:row>
    <x:row r="8975">
      <x:c r="A8975" t="str">
        <x:v>Resume Karyawan KPI</x:v>
      </x:c>
      <x:c r="B8975" t="str">
        <x:v>BA12</x:v>
      </x:c>
      <x:c r="C8975" t="n">
        <x:v>100</x:v>
      </x:c>
      <x:c r="D8975" t="str">
        <x:v>=IF(COUNTIFS('6'!$AG$37:$AG$42,$AK12,'6'!$AF$37:$AF$42,1)=0,"",SUMIFS('6'!$AC$37:$AC$42,'6'!$AG$37:$AG$42,$AK12,'6'!$AF$37:$AF$42,1)/COUNTIFS('6'!$AG$37:$AG$42,$AK12,'6'!$AF$37:$AF$42,1))</x:v>
      </x:c>
    </x:row>
    <x:row r="8976">
      <x:c r="A8976" t="str">
        <x:v>Resume Karyawan KPI</x:v>
      </x:c>
      <x:c r="B8976" t="str">
        <x:v>BB12</x:v>
      </x:c>
      <x:c r="C8976" t="n">
        <x:v>100</x:v>
      </x:c>
      <x:c r="D8976" t="str">
        <x:v>=IF(COUNTIFS('7'!$AG$30:$AG$35,$AK12,'7'!$AF$30:$AF$35,1)=0,"",SUMIFS('7'!$AC$30:$AC$35,'7'!$AG$30:$AG$35,$AK12,'7'!$AF$30:$AF$35,1)/COUNTIFS('7'!$AG$30:$AG$35,$AK12,'7'!$AF$30:$AF$35,1))</x:v>
      </x:c>
    </x:row>
    <x:row r="8977">
      <x:c r="A8977" t="str">
        <x:v>Resume Karyawan KPI</x:v>
      </x:c>
      <x:c r="B8977" t="str">
        <x:v>BC12</x:v>
      </x:c>
      <x:c r="C8977" t="n">
        <x:v>100</x:v>
      </x:c>
      <x:c r="D8977" t="str">
        <x:v>=IF(COUNTIFS('8'!$AG$76:$AG$81,$AK12,'8'!$AF$76:$AF$81,1)=0,"",SUMIFS('8'!$AC$76:$AC$81,'8'!$AG$76:$AG$81,$AK12,'8'!$AF$76:$AF$81,1)/COUNTIFS('8'!$AG$76:$AG$81,$AK12,'8'!$AF$76:$AF$81,1))</x:v>
      </x:c>
    </x:row>
    <x:row r="8978">
      <x:c r="A8978" t="str">
        <x:v>Resume Karyawan KPI</x:v>
      </x:c>
      <x:c r="B8978" t="str">
        <x:v>BD12</x:v>
      </x:c>
      <x:c r="C8978" t="n">
        <x:v>100</x:v>
      </x:c>
      <x:c r="D8978" t="str">
        <x:v>=IF(COUNTIFS('9'!$AG$72:$AG$77,$AK12,'9'!$AF$72:$AF$77,1)=0,"",SUMIFS('9'!$AC$72:$AC$77,'9'!$AG$72:$AG$77,$AK12,'9'!$AF$72:$AF$77,1)/COUNTIFS('9'!$AG$72:$AG$77,$AK12,'9'!$AF$72:$AF$77,1))</x:v>
      </x:c>
    </x:row>
    <x:row r="8979">
      <x:c r="A8979" t="str">
        <x:v>Resume Karyawan KPI</x:v>
      </x:c>
      <x:c r="B8979" t="str">
        <x:v>BE12</x:v>
      </x:c>
      <x:c r="C8979" t="n">
        <x:v>100</x:v>
      </x:c>
      <x:c r="D8979" t="str">
        <x:v>=IF(COUNTIFS('10'!$AG$30:$AG$35,$AK12,'10'!$AF$30:$AF$35,1)=0,"",SUMIFS('10'!$AC$30:$AC$35,'10'!$AG$30:$AG$35,$AK12,'10'!$AF$30:$AF$35,1)/COUNTIFS('10'!$AG$30:$AG$35,$AK12,'10'!$AF$30:$AF$35,1))</x:v>
      </x:c>
    </x:row>
    <x:row r="8980">
      <x:c r="A8980" t="str">
        <x:v>Resume Karyawan KPI</x:v>
      </x:c>
      <x:c r="B8980" t="str">
        <x:v>BF12</x:v>
      </x:c>
      <x:c r="C8980" t="n">
        <x:v>97</x:v>
      </x:c>
      <x:c r="D8980" t="str">
        <x:v>=IF(COUNTIFS('11'!$AG$34:$AG$39,$AK12,'11'!$AF$34:$AF$39,1)=0,"",SUMIFS('11'!$AC$34:$AC$39,'11'!$AG$34:$AG$39,$AK12,'11'!$AF$34:$AF$39,1)/COUNTIFS('11'!$AG$34:$AG$39,$AK12,'11'!$AF$34:$AF$39,1))</x:v>
      </x:c>
    </x:row>
    <x:row r="8981">
      <x:c r="A8981" t="str">
        <x:v>Resume Karyawan KPI</x:v>
      </x:c>
      <x:c r="B8981" t="str">
        <x:v>BG12</x:v>
      </x:c>
      <x:c r="C8981"/>
      <x:c r="D8981" t="str">
        <x:v>=IF(COUNTIFS('12'!$AG$35:$AG$40,$AK12,'12'!$AF$35:$AF$40,1)=0,"",SUMIFS('12'!$AC$35:$AC$40,'12'!$AG$35:$AG$40,$AK12,'12'!$AF$35:$AF$40,1)/COUNTIFS('12'!$AG$35:$AG$40,$AK12,'12'!$AF$35:$AF$40,1))</x:v>
      </x:c>
    </x:row>
    <x:row r="8982">
      <x:c r="A8982" t="str">
        <x:v>Resume Karyawan KPI</x:v>
      </x:c>
      <x:c r="B8982" t="str">
        <x:v>BH12</x:v>
      </x:c>
      <x:c r="C8982" t="n">
        <x:v>100</x:v>
      </x:c>
      <x:c r="D8982" t="str">
        <x:v>=IF(COUNTIFS('13'!$AG$39:$AG$44,$AK12,'13'!$AF$39:$AF$44,1)=0,"",SUMIFS('13'!$AC$39:$AC$44,'13'!$AG$39:$AG$44,$AK12,'13'!$AF$39:$AF$44,1)/COUNTIFS('13'!$AG$39:$AG$44,$AK12,'13'!$AF$39:$AF$44,1))</x:v>
      </x:c>
    </x:row>
    <x:row r="8983">
      <x:c r="A8983" t="str">
        <x:v>Resume Karyawan KPI</x:v>
      </x:c>
      <x:c r="B8983" t="str">
        <x:v>BI12</x:v>
      </x:c>
      <x:c r="C8983" t="n">
        <x:v>97</x:v>
      </x:c>
      <x:c r="D8983" t="str">
        <x:v>=IF(COUNTIFS('14'!$AG$37:$AG$42,$AK12,'14'!$AF$37:$AF$42,1)=0,"",SUMIFS('14'!$AC$37:$AC$42,'14'!$AG$37:$AG$42,$AK12,'14'!$AF$37:$AF$42,1)/COUNTIFS('14'!$AG$37:$AG$42,$AK12,'14'!$AF$37:$AF$42,1))</x:v>
      </x:c>
    </x:row>
    <x:row r="8984">
      <x:c r="A8984" t="str">
        <x:v>Resume Karyawan KPI</x:v>
      </x:c>
      <x:c r="B8984" t="str">
        <x:v>BJ12</x:v>
      </x:c>
      <x:c r="C8984" t="n">
        <x:v>100</x:v>
      </x:c>
      <x:c r="D8984" t="str">
        <x:v>=IF(COUNTIFS('15'!$AG$36:$AG$41,$AK12,'15'!$AF$36:$AF$41,1)=0,"",SUMIFS('15'!$AC$36:$AC$41,'15'!$AG$36:$AG$41,$AK12,'15'!$AF$36:$AF$41,1)/COUNTIFS('15'!$AG$36:$AG$41,$AK12,'15'!$AF$36:$AF$41,1))</x:v>
      </x:c>
    </x:row>
    <x:row r="8985">
      <x:c r="A8985" t="str">
        <x:v>Resume Karyawan KPI</x:v>
      </x:c>
      <x:c r="B8985" t="str">
        <x:v>BK12</x:v>
      </x:c>
      <x:c r="C8985"/>
      <x:c r="D8985" t="str">
        <x:v>=IF(COUNTIFS('16'!$AG$34:$AG$39,$AK12,'16'!$AF$34:$AF$39,1)=0,"",SUMIFS('16'!$AC$34:$AC$39,'16'!$AG$34:$AG$39,$AK12,'16'!$AF$34:$AF$39,1)/COUNTIFS('16'!$AG$34:$AG$39,$AK12,'16'!$AF$34:$AF$39,1))</x:v>
      </x:c>
    </x:row>
    <x:row r="8986">
      <x:c r="A8986" t="str">
        <x:v>Resume Karyawan KPI</x:v>
      </x:c>
      <x:c r="B8986" t="str">
        <x:v>BL12</x:v>
      </x:c>
      <x:c r="C8986" t="n">
        <x:v>100</x:v>
      </x:c>
      <x:c r="D8986" t="str">
        <x:v>=IF(COUNTIFS('17'!$AG$37:$AG$42,$AK12,'17'!$AF$37:$AF$42,1)=0,"",SUMIFS('17'!$AC$37:$AC$42,'17'!$AG$37:$AG$42,$AK12,'17'!$AF$37:$AF$42,1)/COUNTIFS('17'!$AG$37:$AG$42,$AK12,'17'!$AF$37:$AF$42,1))</x:v>
      </x:c>
    </x:row>
    <x:row r="8987">
      <x:c r="A8987" t="str">
        <x:v>Resume Karyawan KPI</x:v>
      </x:c>
      <x:c r="B8987" t="str">
        <x:v>BM12</x:v>
      </x:c>
      <x:c r="C8987"/>
      <x:c r="D8987" t="str">
        <x:v>=IF(COUNTIFS('18'!$AG$37:$AG$42,$AK12,'18'!$AF$37:$AF$42,1)=0,"",SUMIFS('18'!$AC$37:$AC$42,'18'!$AG$37:$AG$42,$AK12,'18'!$AF$37:$AF$42,1)/COUNTIFS('18'!$AG$37:$AG$42,$AK12,'18'!$AF$37:$AF$42,1))</x:v>
      </x:c>
    </x:row>
    <x:row r="8988">
      <x:c r="A8988" t="str">
        <x:v>Resume Karyawan KPI</x:v>
      </x:c>
      <x:c r="B8988" t="str">
        <x:v>BN12</x:v>
      </x:c>
      <x:c r="C8988"/>
      <x:c r="D8988" t="str">
        <x:v>=IF(COUNTIFS('19'!$AG$38:$AG$43,$AK12,'19'!$AF$38:$AF$43,1)=0,"",SUMIFS('19'!$AC$38:$AC$43,'19'!$AG$38:$AG$43,$AK12,'19'!$AF$38:$AF$43,1)/COUNTIFS('19'!$AG$38:$AG$43,$AK12,'19'!$AF$38:$AF$43,1))</x:v>
      </x:c>
    </x:row>
    <x:row r="8989">
      <x:c r="A8989" t="str">
        <x:v>Resume Karyawan KPI</x:v>
      </x:c>
      <x:c r="B8989" t="str">
        <x:v>BO12</x:v>
      </x:c>
      <x:c r="C8989"/>
      <x:c r="D8989" t="str">
        <x:v>=IF(COUNTIFS('20'!$AG$35:$AG$40,$AK12,'20'!$AF$35:$AF$40,1)=0,"",SUMIFS('20'!$AC$35:$AC$40,'20'!$AG$35:$AG$40,$AK12,'20'!$AF$35:$AF$40,1)/COUNTIFS('20'!$AG$35:$AG$40,$AK12,'20'!$AF$35:$AF$40,1))</x:v>
      </x:c>
    </x:row>
    <x:row r="8990">
      <x:c r="A8990" t="str">
        <x:v>Resume Karyawan KPI</x:v>
      </x:c>
      <x:c r="B8990" t="str">
        <x:v>BP12</x:v>
      </x:c>
      <x:c r="C8990"/>
      <x:c r="D8990" t="str">
        <x:v>=IF(COUNTIFS('21'!$AG$30:$AG$35,$AK12,'21'!$AF$30:$AF$35,1)=0,"",SUMIFS('21'!$AC$30:$AC$35,'21'!$AG$30:$AG$35,$AK12,'21'!$AF$30:$AF$35,1)/COUNTIFS('21'!$AG$30:$AG$35,$AK12,'21'!$AF$30:$AF$35,1))</x:v>
      </x:c>
    </x:row>
    <x:row r="8991">
      <x:c r="A8991" t="str">
        <x:v>Resume Karyawan KPI</x:v>
      </x:c>
      <x:c r="B8991" t="str">
        <x:v>BQ12</x:v>
      </x:c>
      <x:c r="C8991"/>
      <x:c r="D8991" t="str">
        <x:v>=IF(COUNTIFS('22'!$AG$36:$AG$41,$AK12,'22'!$AF$36:$AF$41,1)=0,"",SUMIFS('22'!$AC$36:$AC$41,'22'!$AG$36:$AG$41,$AK12,'22'!$AF$36:$AF$41,1)/COUNTIFS('22'!$AG$36:$AG$41,$AK12,'22'!$AF$36:$AF$41,1))</x:v>
      </x:c>
    </x:row>
    <x:row r="8992">
      <x:c r="A8992" t="str">
        <x:v>Resume Karyawan KPI</x:v>
      </x:c>
      <x:c r="B8992" t="str">
        <x:v>BR12</x:v>
      </x:c>
      <x:c r="C8992"/>
      <x:c r="D8992" t="str">
        <x:v>=IF(COUNTIFS('23'!$AG$46:$AG$51,$AK12,'23'!$AF$46:$AF$51,1)=0,"",SUMIFS('23'!$AC$46:$AC$51,'23'!$AG$46:$AG$51,$AK12,'23'!$AF$46:$AF$51,1)/COUNTIFS('23'!$AG$46:$AG$51,$AK12,'23'!$AF$46:$AF$51,1))</x:v>
      </x:c>
    </x:row>
    <x:row r="8993">
      <x:c r="A8993" t="str">
        <x:v>Resume Karyawan KPI</x:v>
      </x:c>
      <x:c r="B8993" t="str">
        <x:v>BS12</x:v>
      </x:c>
      <x:c r="C8993"/>
      <x:c r="D8993" t="str">
        <x:v>=IF(COUNTIFS('24'!$AG$39:$AG$44,$AK12,'24'!$AF$39:$AF$44,1)=0,"",SUMIFS('24'!$AC$39:$AC$44,'24'!$AG$39:$AG$44,$AK12,'24'!$AF$39:$AF$44,1)/COUNTIFS('24'!$AG$39:$AG$44,$AK12,'24'!$AF$39:$AF$44,1))</x:v>
      </x:c>
    </x:row>
    <x:row r="8994">
      <x:c r="A8994" t="str">
        <x:v>Resume Karyawan KPI</x:v>
      </x:c>
      <x:c r="B8994" t="str">
        <x:v>BT12</x:v>
      </x:c>
      <x:c r="C8994"/>
      <x:c r="D8994" t="str">
        <x:v>=IF(COUNTIFS('25'!$AG$33:$AG$38,$AK12,'25'!$AF$33:$AF$38,1)=0,"",SUMIFS('25'!$AC$33:$AC$38,'25'!$AG$33:$AG$38,$AK12,'25'!$AF$33:$AF$38,1)/COUNTIFS('25'!$AG$33:$AG$38,$AK12,'25'!$AF$33:$AF$38,1))</x:v>
      </x:c>
    </x:row>
    <x:row r="8995">
      <x:c r="A8995" t="str">
        <x:v>Resume Karyawan KPI</x:v>
      </x:c>
      <x:c r="B8995" t="str">
        <x:v>BU12</x:v>
      </x:c>
      <x:c r="C8995"/>
      <x:c r="D8995" t="str">
        <x:v>=IF(COUNTIFS('26'!$AG$37:$AG$42,$AK12,'26'!$AF$37:$AF$42,1)=0,"",SUMIFS('26'!$AC$37:$AC$42,'26'!$AG$37:$AG$42,$AK12,'26'!$AF$37:$AF$42,1)/COUNTIFS('26'!$AG$37:$AG$42,$AK12,'26'!$AF$37:$AF$42,1))</x:v>
      </x:c>
    </x:row>
    <x:row r="8996">
      <x:c r="A8996" t="str">
        <x:v>Resume Karyawan KPI</x:v>
      </x:c>
      <x:c r="B8996" t="str">
        <x:v>BV12</x:v>
      </x:c>
      <x:c r="C8996"/>
      <x:c r="D8996" t="str">
        <x:v>=IF(COUNTIFS('27'!$AG$42:$AG$47,$AK12,'27'!$AF$42:$AF$47,1)=0,"",SUMIFS('27'!$AC$42:$AC$47,'27'!$AG$42:$AG$47,$AK12,'27'!$AF$42:$AF$47,1)/COUNTIFS('27'!$AG$42:$AG$47,$AK12,'27'!$AF$42:$AF$47,1))</x:v>
      </x:c>
    </x:row>
    <x:row r="8997">
      <x:c r="A8997" t="str">
        <x:v>Resume Karyawan KPI</x:v>
      </x:c>
      <x:c r="B8997" t="str">
        <x:v>BW12</x:v>
      </x:c>
      <x:c r="C8997"/>
      <x:c r="D8997" t="str">
        <x:v>=IF(COUNTIFS('28'!$AG$37:$AG$42,$AK12,'28'!$AF$37:$AF$42,1)=0,"",SUMIFS('28'!$AC$37:$AC$42,'28'!$AG$37:$AG$42,$AK12,'28'!$AF$37:$AF$42,1)/COUNTIFS('28'!$AG$37:$AG$42,$AK12,'28'!$AF$37:$AF$42,1))</x:v>
      </x:c>
    </x:row>
    <x:row r="8998">
      <x:c r="A8998" t="str">
        <x:v>Resume Karyawan KPI</x:v>
      </x:c>
      <x:c r="B8998" t="str">
        <x:v>BX12</x:v>
      </x:c>
      <x:c r="C8998"/>
      <x:c r="D8998" t="str">
        <x:v>=IF(COUNTIFS('29'!$AG$41:$AG$46,$AK12,'29'!$AF$41:$AF$46,1)=0,"",SUMIFS('29'!$AC$41:$AC$46,'29'!$AG$41:$AG$46,$AK12,'29'!$AF$41:$AF$46,1)/COUNTIFS('29'!$AG$41:$AG$46,$AK12,'29'!$AF$41:$AF$46,1))</x:v>
      </x:c>
    </x:row>
    <x:row r="8999">
      <x:c r="A8999" t="str">
        <x:v>Resume Karyawan KPI</x:v>
      </x:c>
      <x:c r="B8999" t="str">
        <x:v>BY12</x:v>
      </x:c>
      <x:c r="C8999"/>
      <x:c r="D8999" t="str">
        <x:v>=IF(COUNTIFS('30'!$AG$33:$AG$38,$AK12,'30'!$AF$33:$AF$38,1)=0,"",SUMIFS('30'!$AC$33:$AC$38,'30'!$AG$33:$AG$38,$AK12,'30'!$AF$33:$AF$38,1)/COUNTIFS('30'!$AG$33:$AG$38,$AK12,'30'!$AF$33:$AF$38,1))</x:v>
      </x:c>
    </x:row>
    <x:row r="9000">
      <x:c r="A9000" t="str">
        <x:v>Resume Karyawan KPI</x:v>
      </x:c>
      <x:c r="B9000" t="str">
        <x:v>BZ12</x:v>
      </x:c>
      <x:c r="C9000" t="n">
        <x:v>100</x:v>
      </x:c>
      <x:c r="D9000" t="str">
        <x:v>=IF(COUNTIFS('31'!$AG$56:$AG$61,$AK12,'31'!$AF$56:$AF$61,1)=0,"",SUMIFS('31'!$AC$56:$AC$61,'31'!$AG$56:$AG$61,$AK12,'31'!$AF$56:$AF$61,1)/COUNTIFS('31'!$AG$56:$AG$61,$AK12,'31'!$AF$56:$AF$61,1))</x:v>
      </x:c>
    </x:row>
    <x:row r="9001">
      <x:c r="A9001" t="str">
        <x:v>Resume Karyawan KPI</x:v>
      </x:c>
      <x:c r="B9001" t="str">
        <x:v>A13</x:v>
      </x:c>
      <x:c r="C9001" t="n">
        <x:v>8</x:v>
      </x:c>
      <x:c r="D9001" t="str">
        <x:v>=IF(LARGE($Y$5:$Y$17,8)=0,"",8)</x:v>
      </x:c>
    </x:row>
    <x:row r="9002">
      <x:c r="A9002" t="str">
        <x:v>Resume Karyawan KPI</x:v>
      </x:c>
      <x:c r="B9002" t="str">
        <x:v>B13</x:v>
      </x:c>
      <x:c r="C9002" t="str">
        <x:v>Couple A</x:v>
      </x:c>
      <x:c r="D9002" t="str">
        <x:v>=IF(A13="","",INDEX($X$5:$X$17,MATCH(LARGE($Z$5:$Z$17,A13),$Z$5:$Z$17,0)))</x:v>
      </x:c>
    </x:row>
    <x:row r="9003">
      <x:c r="A9003" t="str">
        <x:v>Resume Karyawan KPI</x:v>
      </x:c>
      <x:c r="B9003" t="str">
        <x:v>C13</x:v>
      </x:c>
      <x:c r="C9003" t="n">
        <x:v>5</x:v>
      </x:c>
      <x:c r="D9003" t="str">
        <x:v>=IF(B13="","",INDEX($Y$5:$Y$17,MATCH(B13,$X$5:$X$17,0)))</x:v>
      </x:c>
    </x:row>
    <x:row r="9004">
      <x:c r="A9004" t="str">
        <x:v>Resume Karyawan KPI</x:v>
      </x:c>
      <x:c r="B9004" t="str">
        <x:v>D13</x:v>
      </x:c>
      <x:c r="C9004" t="n">
        <x:v>0.01018329939</x:v>
      </x:c>
      <x:c r="D9004" t="str">
        <x:v>=IF(C13="","",C13/$C$19)</x:v>
      </x:c>
    </x:row>
    <x:row r="9005">
      <x:c r="A9005" t="str">
        <x:v>Resume Karyawan KPI</x:v>
      </x:c>
      <x:c r="B9005" t="str">
        <x:v>E13</x:v>
      </x:c>
      <x:c r="C9005" t="n">
        <x:v>0.9938900204</x:v>
      </x:c>
      <x:c r="D9005" t="str">
        <x:v>=IF(D13="","",SUM($D$6:D13))</x:v>
      </x:c>
    </x:row>
    <x:row r="9006">
      <x:c r="A9006" t="str">
        <x:v>Resume Karyawan KPI</x:v>
      </x:c>
      <x:c r="B9006" t="str">
        <x:v>X13</x:v>
      </x:c>
      <x:c r="C9006" t="str">
        <x:v>Couple C</x:v>
      </x:c>
      <x:c r="D9006"/>
    </x:row>
    <x:row r="9007">
      <x:c r="A9007" t="str">
        <x:v>Resume Karyawan KPI</x:v>
      </x:c>
      <x:c r="B9007" t="str">
        <x:v>Y13</x:v>
      </x:c>
      <x:c r="C9007" t="n">
        <x:v>0</x:v>
      </x:c>
      <x:c r="D9007" t="str">
        <x:v>=COUNTIF('1'!$D$4:$D$55,X13)+COUNTIF('2'!$D$4:$D$55,X13)+COUNTIF('3'!$D$4:$D$33,X13)+COUNTIF('4'!$D$4:$D$31,X13)+COUNTIF('5'!$D$4:$D$26,X13)+COUNTIF('6'!$D$4:$D$28,X13)+COUNTIF('7'!$D$4:$D$21,X13)+COUNTIF('8'!$D$4:$D$67,X13)+COUNTIF('9'!$D$4:$D$63,X13)+COUNTIF('10'!$D$4:$D$21,X13)+COUNTIF('11'!$D$4:$D$25,X13)+COUNTIF('12'!$D$4:$D$26,X13)+COUNTIF('13'!$D$4:$D$30,X13)+COUNTIF('14'!$D$4:$D$28,X13)+COUNTIF('15'!$D$4:$D$27,X13)+COUNTIF('16'!$D$4:$D$25,X13)+COUNTIF('17'!$D$4:$D$28,X13)+COUNTIF('18'!$D$4:$D$28,X13)+COUNTIF('19'!$D$4:$D$29,X13)+COUNTIF('20'!$D$4:$D$26,X13)+COUNTIF('21'!$D$4:$D$21,X13)+COUNTIF('22'!$D$4:$D$27,X13)+COUNTIF('23'!$D$4:$D$37,X13)+COUNTIF('24'!$D$4:$D$30,X13)+COUNTIF('25'!$D$4:$D$24,X13)+COUNTIF('26'!$D$4:$D$28,X13)+COUNTIF('27'!$D$4:$D$33,X13)+COUNTIF('28'!$D$4:$D$28,X13)+COUNTIF('29'!$D$4:$D$32,X13)+COUNTIF('30'!$D$4:$D$24,X13)+COUNTIF('31'!$D$4:$D$45,X13)</x:v>
      </x:c>
    </x:row>
    <x:row r="9008">
      <x:c r="A9008" t="str">
        <x:v>Resume Karyawan KPI</x:v>
      </x:c>
      <x:c r="B9008" t="str">
        <x:v>Z13</x:v>
      </x:c>
      <x:c r="C9008" t="n">
        <x:v>0.00005</x:v>
      </x:c>
      <x:c r="D9008" t="str">
        <x:v>=Y13+(18-ROW())/100000</x:v>
      </x:c>
    </x:row>
    <x:row r="9009">
      <x:c r="A9009" t="str">
        <x:v>Resume Karyawan KPI</x:v>
      </x:c>
      <x:c r="B9009" t="str">
        <x:v>AA13</x:v>
      </x:c>
      <x:c r="C9009" t="str">
        <x:v>ABROR</x:v>
      </x:c>
      <x:c r="D9009"/>
    </x:row>
    <x:row r="9010">
      <x:c r="A9010" t="str">
        <x:v>Resume Karyawan KPI</x:v>
      </x:c>
      <x:c r="B9010" t="str">
        <x:v>AB13</x:v>
      </x:c>
      <x:c r="C9010" t="str">
        <x:v>Fotografer</x:v>
      </x:c>
      <x:c r="D9010"/>
    </x:row>
    <x:row r="9011">
      <x:c r="A9011" t="str">
        <x:v>Resume Karyawan KPI</x:v>
      </x:c>
      <x:c r="B9011" t="str">
        <x:v>AC13</x:v>
      </x:c>
      <x:c r="C9011" t="n">
        <x:v>0</x:v>
      </x:c>
      <x:c r="D9011" t="str">
        <x:v>=COUNTIF('1'!$O$57:$O$60,AA13)+COUNTIF('2'!$O$57:$O$60,AA13)+COUNTIF('3'!$O$35:$O$38,AA13)+COUNTIF('4'!$O$33:$O$36,AA13)+COUNTIF('5'!$O$28:$O$31,AA13)+COUNTIF('6'!$O$30:$O$33,AA13)+COUNTIF('7'!$O$23:$O$26,AA13)+COUNTIF('8'!$O$69:$O$72,AA13)+COUNTIF('9'!$O$65:$O$68,AA13)+COUNTIF('10'!$O$23:$O$26,AA13)+COUNTIF('11'!$O$27:$O$30,AA13)+COUNTIF('12'!$O$28:$O$31,AA13)+COUNTIF('13'!$O$32:$O$35,AA13)+COUNTIF('14'!$O$30:$O$33,AA13)+COUNTIF('15'!$O$29:$O$32,AA13)+COUNTIF('16'!$O$27:$O$30,AA13)+COUNTIF('17'!$O$30:$O$33,AA13)+COUNTIF('18'!$O$30:$O$33,AA13)+COUNTIF('19'!$O$31:$O$34,AA13)+COUNTIF('20'!$O$28:$O$31,AA13)+COUNTIF('21'!$O$23:$O$26,AA13)+COUNTIF('22'!$O$29:$O$32,AA13)+COUNTIF('23'!$O$39:$O$42,AA13)+COUNTIF('24'!$O$32:$O$35,AA13)+COUNTIF('25'!$O$26:$O$29,AA13)+COUNTIF('26'!$O$30:$O$33,AA13)+COUNTIF('27'!$O$35:$O$38,AA13)+COUNTIF('28'!$O$30:$O$33,AA13)+COUNTIF('29'!$O$34:$O$37,AA13)+COUNTIF('30'!$O$26:$O$29,AA13)+COUNTIF('31'!$O$47:$O$50,AA13)</x:v>
      </x:c>
    </x:row>
    <x:row r="9012">
      <x:c r="A9012" t="str">
        <x:v>Resume Karyawan KPI</x:v>
      </x:c>
      <x:c r="B9012" t="str">
        <x:v>AD13</x:v>
      </x:c>
      <x:c r="C9012" t="n">
        <x:v>0.00003</x:v>
      </x:c>
      <x:c r="D9012" t="str">
        <x:v>=AC13+(16-ROW())/100000</x:v>
      </x:c>
    </x:row>
    <x:row r="9013">
      <x:c r="A9013" t="str">
        <x:v>Resume Karyawan KPI</x:v>
      </x:c>
      <x:c r="B9013" t="str">
        <x:v>AK13</x:v>
      </x:c>
      <x:c r="C9013" t="str">
        <x:v>ABROR</x:v>
      </x:c>
      <x:c r="D9013"/>
    </x:row>
    <x:row r="9014">
      <x:c r="A9014" t="str">
        <x:v>Resume Karyawan KPI</x:v>
      </x:c>
      <x:c r="B9014" t="str">
        <x:v>AL13</x:v>
      </x:c>
      <x:c r="C9014" t="str">
        <x:v>Fotografer</x:v>
      </x:c>
      <x:c r="D9014"/>
    </x:row>
    <x:row r="9015">
      <x:c r="A9015" t="str">
        <x:v>Resume Karyawan KPI</x:v>
      </x:c>
      <x:c r="B9015" t="str">
        <x:v>AM13</x:v>
      </x:c>
      <x:c r="C9015" t="n">
        <x:v>0</x:v>
      </x:c>
      <x:c r="D9015"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$39:$AG$44,AK13,'13'!$AF$39:$AF$44,1)+COUNTIFS('14'!$AG$37:$AG$42,AK13,'14'!$AF$37:$AF$42,1)+COUNTIFS('15'!$AG$36:$AG$41,AK13,'15'!$AF$36:$AF$41,1)+COUNTIFS('16'!$AG$34:$AG$39,AK13,'16'!$AF$34:$AF$39,1)+COUNTIFS('17'!$AG$37:$AG$42,AK13,'17'!$AF$37:$AF$42,1)+COUNTIFS('18'!$AG$37:$AG$42,AK13,'18'!$AF$37:$AF$42,1)+COUNTIFS('19'!$AG$38:$AG$43,AK13,'19'!$AF$38:$AF$43,1)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row>
    <x:row r="9016">
      <x:c r="A9016" t="str">
        <x:v>Resume Karyawan KPI</x:v>
      </x:c>
      <x:c r="B9016" t="str">
        <x:v>AN13</x:v>
      </x:c>
      <x:c r="C9016"/>
      <x:c r="D9016" t="str">
        <x:v>=IF(AM13=0,"",AO13/5*20+AP13/5*25+AQ13/5*25+AR13/5*15+AS13/5*15)</x:v>
      </x:c>
    </x:row>
    <x:row r="9017">
      <x:c r="A9017" t="str">
        <x:v>Resume Karyawan KPI</x:v>
      </x:c>
      <x:c r="B9017" t="str">
        <x:v>AO13</x:v>
      </x:c>
      <x:c r="C9017"/>
      <x:c r="D9017"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$39:$L$44,'13'!$AG$39:$AG$44,AK13,'13'!$AF$39:$AF$44,1)+SUMIFS('14'!$L$37:$L$42,'14'!$AG$37:$AG$42,AK13,'14'!$AF$37:$AF$42,1)+SUMIFS('15'!$L$36:$L$41,'15'!$AG$36:$AG$41,AK13,'15'!$AF$36:$AF$41,1)+SUMIFS('16'!$L$34:$L$39,'16'!$AG$34:$AG$39,AK13,'16'!$AF$34:$AF$39,1)+SUMIFS('17'!$L$37:$L$42,'17'!$AG$37:$AG$42,AK13,'17'!$AF$37:$AF$42,1)+SUMIFS('18'!$L$37:$L$42,'18'!$AG$37:$AG$42,AK13,'18'!$AF$37:$AF$42,1)+SUMIFS('19'!$L$38:$L$43,'19'!$AG$38:$AG$43,AK13,'19'!$AF$38:$AF$43,1)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row>
    <x:row r="9018">
      <x:c r="A9018" t="str">
        <x:v>Resume Karyawan KPI</x:v>
      </x:c>
      <x:c r="B9018" t="str">
        <x:v>AP13</x:v>
      </x:c>
      <x:c r="C9018"/>
      <x:c r="D901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$39:$M$44,'13'!$AG$39:$AG$44,AK13,'13'!$AF$39:$AF$44,1)+SUMIFS('14'!$M$37:$M$42,'14'!$AG$37:$AG$42,AK13,'14'!$AF$37:$AF$42,1)+SUMIFS('15'!$M$36:$M$41,'15'!$AG$36:$AG$41,AK13,'15'!$AF$36:$AF$41,1)+SUMIFS('16'!$M$34:$M$39,'16'!$AG$34:$AG$39,AK13,'16'!$AF$34:$AF$39,1)+SUMIFS('17'!$M$37:$M$42,'17'!$AG$37:$AG$42,AK13,'17'!$AF$37:$AF$42,1)+SUMIFS('18'!$M$37:$M$42,'18'!$AG$37:$AG$42,AK13,'18'!$AF$37:$AF$42,1)+SUMIFS('19'!$M$38:$M$43,'19'!$AG$38:$AG$43,AK13,'19'!$AF$38:$AF$43,1)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row>
    <x:row r="9019">
      <x:c r="A9019" t="str">
        <x:v>Resume Karyawan KPI</x:v>
      </x:c>
      <x:c r="B9019" t="str">
        <x:v>AQ13</x:v>
      </x:c>
      <x:c r="C9019"/>
      <x:c r="D9019"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$39:$N$44,'13'!$AG$39:$AG$44,AK13,'13'!$AF$39:$AF$44,1)+SUMIFS('14'!$N$37:$N$42,'14'!$AG$37:$AG$42,AK13,'14'!$AF$37:$AF$42,1)+SUMIFS('15'!$N$36:$N$41,'15'!$AG$36:$AG$41,AK13,'15'!$AF$36:$AF$41,1)+SUMIFS('16'!$N$34:$N$39,'16'!$AG$34:$AG$39,AK13,'16'!$AF$34:$AF$39,1)+SUMIFS('17'!$N$37:$N$42,'17'!$AG$37:$AG$42,AK13,'17'!$AF$37:$AF$42,1)+SUMIFS('18'!$N$37:$N$42,'18'!$AG$37:$AG$42,AK13,'18'!$AF$37:$AF$42,1)+SUMIFS('19'!$N$38:$N$43,'19'!$AG$38:$AG$43,AK13,'19'!$AF$38:$AF$43,1)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row>
    <x:row r="9020">
      <x:c r="A9020" t="str">
        <x:v>Resume Karyawan KPI</x:v>
      </x:c>
      <x:c r="B9020" t="str">
        <x:v>AR13</x:v>
      </x:c>
      <x:c r="C9020"/>
      <x:c r="D9020"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$39:$O$44,'13'!$AG$39:$AG$44,AK13,'13'!$AF$39:$AF$44,1)+SUMIFS('14'!$O$37:$O$42,'14'!$AG$37:$AG$42,AK13,'14'!$AF$37:$AF$42,1)+SUMIFS('15'!$O$36:$O$41,'15'!$AG$36:$AG$41,AK13,'15'!$AF$36:$AF$41,1)+SUMIFS('16'!$O$34:$O$39,'16'!$AG$34:$AG$39,AK13,'16'!$AF$34:$AF$39,1)+SUMIFS('17'!$O$37:$O$42,'17'!$AG$37:$AG$42,AK13,'17'!$AF$37:$AF$42,1)+SUMIFS('18'!$O$37:$O$42,'18'!$AG$37:$AG$42,AK13,'18'!$AF$37:$AF$42,1)+SUMIFS('19'!$O$38:$O$43,'19'!$AG$38:$AG$43,AK13,'19'!$AF$38:$AF$43,1)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row>
    <x:row r="9021">
      <x:c r="A9021" t="str">
        <x:v>Resume Karyawan KPI</x:v>
      </x:c>
      <x:c r="B9021" t="str">
        <x:v>AS13</x:v>
      </x:c>
      <x:c r="C9021"/>
      <x:c r="D9021"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$39:$P$44,'13'!$AG$39:$AG$44,AK13,'13'!$AF$39:$AF$44,1)+SUMIFS('14'!$P$37:$P$42,'14'!$AG$37:$AG$42,AK13,'14'!$AF$37:$AF$42,1)+SUMIFS('15'!$P$36:$P$41,'15'!$AG$36:$AG$41,AK13,'15'!$AF$36:$AF$41,1)+SUMIFS('16'!$P$34:$P$39,'16'!$AG$34:$AG$39,AK13,'16'!$AF$34:$AF$39,1)+SUMIFS('17'!$P$37:$P$42,'17'!$AG$37:$AG$42,AK13,'17'!$AF$37:$AF$42,1)+SUMIFS('18'!$P$37:$P$42,'18'!$AG$37:$AG$42,AK13,'18'!$AF$37:$AF$42,1)+SUMIFS('19'!$P$38:$P$43,'19'!$AG$38:$AG$43,AK13,'19'!$AF$38:$AF$43,1)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row>
    <x:row r="9022">
      <x:c r="A9022" t="str">
        <x:v>Resume Karyawan KPI</x:v>
      </x:c>
      <x:c r="B9022" t="str">
        <x:v>AV13</x:v>
      </x:c>
      <x:c r="C9022"/>
      <x:c r="D9022" t="str">
        <x:v>=IF(COUNTIFS('1'!$AG$64:$AG$69,$AK13,'1'!$AF$64:$AF$69,1)=0,"",SUMIFS('1'!$AC$64:$AC$69,'1'!$AG$64:$AG$69,$AK13,'1'!$AF$64:$AF$69,1)/COUNTIFS('1'!$AG$64:$AG$69,$AK13,'1'!$AF$64:$AF$69,1))</x:v>
      </x:c>
    </x:row>
    <x:row r="9023">
      <x:c r="A9023" t="str">
        <x:v>Resume Karyawan KPI</x:v>
      </x:c>
      <x:c r="B9023" t="str">
        <x:v>AW13</x:v>
      </x:c>
      <x:c r="C9023"/>
      <x:c r="D9023" t="str">
        <x:v>=IF(COUNTIFS('2'!$AG$64:$AG$69,$AK13,'2'!$AF$64:$AF$69,1)=0,"",SUMIFS('2'!$AC$64:$AC$69,'2'!$AG$64:$AG$69,$AK13,'2'!$AF$64:$AF$69,1)/COUNTIFS('2'!$AG$64:$AG$69,$AK13,'2'!$AF$64:$AF$69,1))</x:v>
      </x:c>
    </x:row>
    <x:row r="9024">
      <x:c r="A9024" t="str">
        <x:v>Resume Karyawan KPI</x:v>
      </x:c>
      <x:c r="B9024" t="str">
        <x:v>AX13</x:v>
      </x:c>
      <x:c r="C9024"/>
      <x:c r="D9024" t="str">
        <x:v>=IF(COUNTIFS('3'!$AG$42:$AG$47,$AK13,'3'!$AF$42:$AF$47,1)=0,"",SUMIFS('3'!$AC$42:$AC$47,'3'!$AG$42:$AG$47,$AK13,'3'!$AF$42:$AF$47,1)/COUNTIFS('3'!$AG$42:$AG$47,$AK13,'3'!$AF$42:$AF$47,1))</x:v>
      </x:c>
    </x:row>
    <x:row r="9025">
      <x:c r="A9025" t="str">
        <x:v>Resume Karyawan KPI</x:v>
      </x:c>
      <x:c r="B9025" t="str">
        <x:v>AY13</x:v>
      </x:c>
      <x:c r="C9025"/>
      <x:c r="D9025" t="str">
        <x:v>=IF(COUNTIFS('4'!$AG$40:$AG$45,$AK13,'4'!$AF$40:$AF$45,1)=0,"",SUMIFS('4'!$AC$40:$AC$45,'4'!$AG$40:$AG$45,$AK13,'4'!$AF$40:$AF$45,1)/COUNTIFS('4'!$AG$40:$AG$45,$AK13,'4'!$AF$40:$AF$45,1))</x:v>
      </x:c>
    </x:row>
    <x:row r="9026">
      <x:c r="A9026" t="str">
        <x:v>Resume Karyawan KPI</x:v>
      </x:c>
      <x:c r="B9026" t="str">
        <x:v>AZ13</x:v>
      </x:c>
      <x:c r="C9026"/>
      <x:c r="D9026" t="str">
        <x:v>=IF(COUNTIFS('5'!$AG$35:$AG$40,$AK13,'5'!$AF$35:$AF$40,1)=0,"",SUMIFS('5'!$AC$35:$AC$40,'5'!$AG$35:$AG$40,$AK13,'5'!$AF$35:$AF$40,1)/COUNTIFS('5'!$AG$35:$AG$40,$AK13,'5'!$AF$35:$AF$40,1))</x:v>
      </x:c>
    </x:row>
    <x:row r="9027">
      <x:c r="A9027" t="str">
        <x:v>Resume Karyawan KPI</x:v>
      </x:c>
      <x:c r="B9027" t="str">
        <x:v>BA13</x:v>
      </x:c>
      <x:c r="C9027"/>
      <x:c r="D9027" t="str">
        <x:v>=IF(COUNTIFS('6'!$AG$37:$AG$42,$AK13,'6'!$AF$37:$AF$42,1)=0,"",SUMIFS('6'!$AC$37:$AC$42,'6'!$AG$37:$AG$42,$AK13,'6'!$AF$37:$AF$42,1)/COUNTIFS('6'!$AG$37:$AG$42,$AK13,'6'!$AF$37:$AF$42,1))</x:v>
      </x:c>
    </x:row>
    <x:row r="9028">
      <x:c r="A9028" t="str">
        <x:v>Resume Karyawan KPI</x:v>
      </x:c>
      <x:c r="B9028" t="str">
        <x:v>BB13</x:v>
      </x:c>
      <x:c r="C9028"/>
      <x:c r="D9028" t="str">
        <x:v>=IF(COUNTIFS('7'!$AG$30:$AG$35,$AK13,'7'!$AF$30:$AF$35,1)=0,"",SUMIFS('7'!$AC$30:$AC$35,'7'!$AG$30:$AG$35,$AK13,'7'!$AF$30:$AF$35,1)/COUNTIFS('7'!$AG$30:$AG$35,$AK13,'7'!$AF$30:$AF$35,1))</x:v>
      </x:c>
    </x:row>
    <x:row r="9029">
      <x:c r="A9029" t="str">
        <x:v>Resume Karyawan KPI</x:v>
      </x:c>
      <x:c r="B9029" t="str">
        <x:v>BC13</x:v>
      </x:c>
      <x:c r="C9029"/>
      <x:c r="D9029" t="str">
        <x:v>=IF(COUNTIFS('8'!$AG$76:$AG$81,$AK13,'8'!$AF$76:$AF$81,1)=0,"",SUMIFS('8'!$AC$76:$AC$81,'8'!$AG$76:$AG$81,$AK13,'8'!$AF$76:$AF$81,1)/COUNTIFS('8'!$AG$76:$AG$81,$AK13,'8'!$AF$76:$AF$81,1))</x:v>
      </x:c>
    </x:row>
    <x:row r="9030">
      <x:c r="A9030" t="str">
        <x:v>Resume Karyawan KPI</x:v>
      </x:c>
      <x:c r="B9030" t="str">
        <x:v>BD13</x:v>
      </x:c>
      <x:c r="C9030"/>
      <x:c r="D9030" t="str">
        <x:v>=IF(COUNTIFS('9'!$AG$72:$AG$77,$AK13,'9'!$AF$72:$AF$77,1)=0,"",SUMIFS('9'!$AC$72:$AC$77,'9'!$AG$72:$AG$77,$AK13,'9'!$AF$72:$AF$77,1)/COUNTIFS('9'!$AG$72:$AG$77,$AK13,'9'!$AF$72:$AF$77,1))</x:v>
      </x:c>
    </x:row>
    <x:row r="9031">
      <x:c r="A9031" t="str">
        <x:v>Resume Karyawan KPI</x:v>
      </x:c>
      <x:c r="B9031" t="str">
        <x:v>BE13</x:v>
      </x:c>
      <x:c r="C9031"/>
      <x:c r="D9031" t="str">
        <x:v>=IF(COUNTIFS('10'!$AG$30:$AG$35,$AK13,'10'!$AF$30:$AF$35,1)=0,"",SUMIFS('10'!$AC$30:$AC$35,'10'!$AG$30:$AG$35,$AK13,'10'!$AF$30:$AF$35,1)/COUNTIFS('10'!$AG$30:$AG$35,$AK13,'10'!$AF$30:$AF$35,1))</x:v>
      </x:c>
    </x:row>
    <x:row r="9032">
      <x:c r="A9032" t="str">
        <x:v>Resume Karyawan KPI</x:v>
      </x:c>
      <x:c r="B9032" t="str">
        <x:v>BF13</x:v>
      </x:c>
      <x:c r="C9032"/>
      <x:c r="D9032" t="str">
        <x:v>=IF(COUNTIFS('11'!$AG$34:$AG$39,$AK13,'11'!$AF$34:$AF$39,1)=0,"",SUMIFS('11'!$AC$34:$AC$39,'11'!$AG$34:$AG$39,$AK13,'11'!$AF$34:$AF$39,1)/COUNTIFS('11'!$AG$34:$AG$39,$AK13,'11'!$AF$34:$AF$39,1))</x:v>
      </x:c>
    </x:row>
    <x:row r="9033">
      <x:c r="A9033" t="str">
        <x:v>Resume Karyawan KPI</x:v>
      </x:c>
      <x:c r="B9033" t="str">
        <x:v>BG13</x:v>
      </x:c>
      <x:c r="C9033"/>
      <x:c r="D9033" t="str">
        <x:v>=IF(COUNTIFS('12'!$AG$35:$AG$40,$AK13,'12'!$AF$35:$AF$40,1)=0,"",SUMIFS('12'!$AC$35:$AC$40,'12'!$AG$35:$AG$40,$AK13,'12'!$AF$35:$AF$40,1)/COUNTIFS('12'!$AG$35:$AG$40,$AK13,'12'!$AF$35:$AF$40,1))</x:v>
      </x:c>
    </x:row>
    <x:row r="9034">
      <x:c r="A9034" t="str">
        <x:v>Resume Karyawan KPI</x:v>
      </x:c>
      <x:c r="B9034" t="str">
        <x:v>BH13</x:v>
      </x:c>
      <x:c r="C9034"/>
      <x:c r="D9034" t="str">
        <x:v>=IF(COUNTIFS('13'!$AG$39:$AG$44,$AK13,'13'!$AF$39:$AF$44,1)=0,"",SUMIFS('13'!$AC$39:$AC$44,'13'!$AG$39:$AG$44,$AK13,'13'!$AF$39:$AF$44,1)/COUNTIFS('13'!$AG$39:$AG$44,$AK13,'13'!$AF$39:$AF$44,1))</x:v>
      </x:c>
    </x:row>
    <x:row r="9035">
      <x:c r="A9035" t="str">
        <x:v>Resume Karyawan KPI</x:v>
      </x:c>
      <x:c r="B9035" t="str">
        <x:v>BI13</x:v>
      </x:c>
      <x:c r="C9035"/>
      <x:c r="D9035" t="str">
        <x:v>=IF(COUNTIFS('14'!$AG$37:$AG$42,$AK13,'14'!$AF$37:$AF$42,1)=0,"",SUMIFS('14'!$AC$37:$AC$42,'14'!$AG$37:$AG$42,$AK13,'14'!$AF$37:$AF$42,1)/COUNTIFS('14'!$AG$37:$AG$42,$AK13,'14'!$AF$37:$AF$42,1))</x:v>
      </x:c>
    </x:row>
    <x:row r="9036">
      <x:c r="A9036" t="str">
        <x:v>Resume Karyawan KPI</x:v>
      </x:c>
      <x:c r="B9036" t="str">
        <x:v>BJ13</x:v>
      </x:c>
      <x:c r="C9036"/>
      <x:c r="D9036" t="str">
        <x:v>=IF(COUNTIFS('15'!$AG$36:$AG$41,$AK13,'15'!$AF$36:$AF$41,1)=0,"",SUMIFS('15'!$AC$36:$AC$41,'15'!$AG$36:$AG$41,$AK13,'15'!$AF$36:$AF$41,1)/COUNTIFS('15'!$AG$36:$AG$41,$AK13,'15'!$AF$36:$AF$41,1))</x:v>
      </x:c>
    </x:row>
    <x:row r="9037">
      <x:c r="A9037" t="str">
        <x:v>Resume Karyawan KPI</x:v>
      </x:c>
      <x:c r="B9037" t="str">
        <x:v>BK13</x:v>
      </x:c>
      <x:c r="C9037"/>
      <x:c r="D9037" t="str">
        <x:v>=IF(COUNTIFS('16'!$AG$34:$AG$39,$AK13,'16'!$AF$34:$AF$39,1)=0,"",SUMIFS('16'!$AC$34:$AC$39,'16'!$AG$34:$AG$39,$AK13,'16'!$AF$34:$AF$39,1)/COUNTIFS('16'!$AG$34:$AG$39,$AK13,'16'!$AF$34:$AF$39,1))</x:v>
      </x:c>
    </x:row>
    <x:row r="9038">
      <x:c r="A9038" t="str">
        <x:v>Resume Karyawan KPI</x:v>
      </x:c>
      <x:c r="B9038" t="str">
        <x:v>BL13</x:v>
      </x:c>
      <x:c r="C9038"/>
      <x:c r="D9038" t="str">
        <x:v>=IF(COUNTIFS('17'!$AG$37:$AG$42,$AK13,'17'!$AF$37:$AF$42,1)=0,"",SUMIFS('17'!$AC$37:$AC$42,'17'!$AG$37:$AG$42,$AK13,'17'!$AF$37:$AF$42,1)/COUNTIFS('17'!$AG$37:$AG$42,$AK13,'17'!$AF$37:$AF$42,1))</x:v>
      </x:c>
    </x:row>
    <x:row r="9039">
      <x:c r="A9039" t="str">
        <x:v>Resume Karyawan KPI</x:v>
      </x:c>
      <x:c r="B9039" t="str">
        <x:v>BM13</x:v>
      </x:c>
      <x:c r="C9039"/>
      <x:c r="D9039" t="str">
        <x:v>=IF(COUNTIFS('18'!$AG$37:$AG$42,$AK13,'18'!$AF$37:$AF$42,1)=0,"",SUMIFS('18'!$AC$37:$AC$42,'18'!$AG$37:$AG$42,$AK13,'18'!$AF$37:$AF$42,1)/COUNTIFS('18'!$AG$37:$AG$42,$AK13,'18'!$AF$37:$AF$42,1))</x:v>
      </x:c>
    </x:row>
    <x:row r="9040">
      <x:c r="A9040" t="str">
        <x:v>Resume Karyawan KPI</x:v>
      </x:c>
      <x:c r="B9040" t="str">
        <x:v>BN13</x:v>
      </x:c>
      <x:c r="C9040"/>
      <x:c r="D9040" t="str">
        <x:v>=IF(COUNTIFS('19'!$AG$38:$AG$43,$AK13,'19'!$AF$38:$AF$43,1)=0,"",SUMIFS('19'!$AC$38:$AC$43,'19'!$AG$38:$AG$43,$AK13,'19'!$AF$38:$AF$43,1)/COUNTIFS('19'!$AG$38:$AG$43,$AK13,'19'!$AF$38:$AF$43,1))</x:v>
      </x:c>
    </x:row>
    <x:row r="9041">
      <x:c r="A9041" t="str">
        <x:v>Resume Karyawan KPI</x:v>
      </x:c>
      <x:c r="B9041" t="str">
        <x:v>BO13</x:v>
      </x:c>
      <x:c r="C9041"/>
      <x:c r="D9041" t="str">
        <x:v>=IF(COUNTIFS('20'!$AG$35:$AG$40,$AK13,'20'!$AF$35:$AF$40,1)=0,"",SUMIFS('20'!$AC$35:$AC$40,'20'!$AG$35:$AG$40,$AK13,'20'!$AF$35:$AF$40,1)/COUNTIFS('20'!$AG$35:$AG$40,$AK13,'20'!$AF$35:$AF$40,1))</x:v>
      </x:c>
    </x:row>
    <x:row r="9042">
      <x:c r="A9042" t="str">
        <x:v>Resume Karyawan KPI</x:v>
      </x:c>
      <x:c r="B9042" t="str">
        <x:v>BP13</x:v>
      </x:c>
      <x:c r="C9042"/>
      <x:c r="D9042" t="str">
        <x:v>=IF(COUNTIFS('21'!$AG$30:$AG$35,$AK13,'21'!$AF$30:$AF$35,1)=0,"",SUMIFS('21'!$AC$30:$AC$35,'21'!$AG$30:$AG$35,$AK13,'21'!$AF$30:$AF$35,1)/COUNTIFS('21'!$AG$30:$AG$35,$AK13,'21'!$AF$30:$AF$35,1))</x:v>
      </x:c>
    </x:row>
    <x:row r="9043">
      <x:c r="A9043" t="str">
        <x:v>Resume Karyawan KPI</x:v>
      </x:c>
      <x:c r="B9043" t="str">
        <x:v>BQ13</x:v>
      </x:c>
      <x:c r="C9043"/>
      <x:c r="D9043" t="str">
        <x:v>=IF(COUNTIFS('22'!$AG$36:$AG$41,$AK13,'22'!$AF$36:$AF$41,1)=0,"",SUMIFS('22'!$AC$36:$AC$41,'22'!$AG$36:$AG$41,$AK13,'22'!$AF$36:$AF$41,1)/COUNTIFS('22'!$AG$36:$AG$41,$AK13,'22'!$AF$36:$AF$41,1))</x:v>
      </x:c>
    </x:row>
    <x:row r="9044">
      <x:c r="A9044" t="str">
        <x:v>Resume Karyawan KPI</x:v>
      </x:c>
      <x:c r="B9044" t="str">
        <x:v>BR13</x:v>
      </x:c>
      <x:c r="C9044"/>
      <x:c r="D9044" t="str">
        <x:v>=IF(COUNTIFS('23'!$AG$46:$AG$51,$AK13,'23'!$AF$46:$AF$51,1)=0,"",SUMIFS('23'!$AC$46:$AC$51,'23'!$AG$46:$AG$51,$AK13,'23'!$AF$46:$AF$51,1)/COUNTIFS('23'!$AG$46:$AG$51,$AK13,'23'!$AF$46:$AF$51,1))</x:v>
      </x:c>
    </x:row>
    <x:row r="9045">
      <x:c r="A9045" t="str">
        <x:v>Resume Karyawan KPI</x:v>
      </x:c>
      <x:c r="B9045" t="str">
        <x:v>BS13</x:v>
      </x:c>
      <x:c r="C9045"/>
      <x:c r="D9045" t="str">
        <x:v>=IF(COUNTIFS('24'!$AG$39:$AG$44,$AK13,'24'!$AF$39:$AF$44,1)=0,"",SUMIFS('24'!$AC$39:$AC$44,'24'!$AG$39:$AG$44,$AK13,'24'!$AF$39:$AF$44,1)/COUNTIFS('24'!$AG$39:$AG$44,$AK13,'24'!$AF$39:$AF$44,1))</x:v>
      </x:c>
    </x:row>
    <x:row r="9046">
      <x:c r="A9046" t="str">
        <x:v>Resume Karyawan KPI</x:v>
      </x:c>
      <x:c r="B9046" t="str">
        <x:v>BT13</x:v>
      </x:c>
      <x:c r="C9046"/>
      <x:c r="D9046" t="str">
        <x:v>=IF(COUNTIFS('25'!$AG$33:$AG$38,$AK13,'25'!$AF$33:$AF$38,1)=0,"",SUMIFS('25'!$AC$33:$AC$38,'25'!$AG$33:$AG$38,$AK13,'25'!$AF$33:$AF$38,1)/COUNTIFS('25'!$AG$33:$AG$38,$AK13,'25'!$AF$33:$AF$38,1))</x:v>
      </x:c>
    </x:row>
    <x:row r="9047">
      <x:c r="A9047" t="str">
        <x:v>Resume Karyawan KPI</x:v>
      </x:c>
      <x:c r="B9047" t="str">
        <x:v>BU13</x:v>
      </x:c>
      <x:c r="C9047"/>
      <x:c r="D9047" t="str">
        <x:v>=IF(COUNTIFS('26'!$AG$37:$AG$42,$AK13,'26'!$AF$37:$AF$42,1)=0,"",SUMIFS('26'!$AC$37:$AC$42,'26'!$AG$37:$AG$42,$AK13,'26'!$AF$37:$AF$42,1)/COUNTIFS('26'!$AG$37:$AG$42,$AK13,'26'!$AF$37:$AF$42,1))</x:v>
      </x:c>
    </x:row>
    <x:row r="9048">
      <x:c r="A9048" t="str">
        <x:v>Resume Karyawan KPI</x:v>
      </x:c>
      <x:c r="B9048" t="str">
        <x:v>BV13</x:v>
      </x:c>
      <x:c r="C9048"/>
      <x:c r="D9048" t="str">
        <x:v>=IF(COUNTIFS('27'!$AG$42:$AG$47,$AK13,'27'!$AF$42:$AF$47,1)=0,"",SUMIFS('27'!$AC$42:$AC$47,'27'!$AG$42:$AG$47,$AK13,'27'!$AF$42:$AF$47,1)/COUNTIFS('27'!$AG$42:$AG$47,$AK13,'27'!$AF$42:$AF$47,1))</x:v>
      </x:c>
    </x:row>
    <x:row r="9049">
      <x:c r="A9049" t="str">
        <x:v>Resume Karyawan KPI</x:v>
      </x:c>
      <x:c r="B9049" t="str">
        <x:v>BW13</x:v>
      </x:c>
      <x:c r="C9049"/>
      <x:c r="D9049" t="str">
        <x:v>=IF(COUNTIFS('28'!$AG$37:$AG$42,$AK13,'28'!$AF$37:$AF$42,1)=0,"",SUMIFS('28'!$AC$37:$AC$42,'28'!$AG$37:$AG$42,$AK13,'28'!$AF$37:$AF$42,1)/COUNTIFS('28'!$AG$37:$AG$42,$AK13,'28'!$AF$37:$AF$42,1))</x:v>
      </x:c>
    </x:row>
    <x:row r="9050">
      <x:c r="A9050" t="str">
        <x:v>Resume Karyawan KPI</x:v>
      </x:c>
      <x:c r="B9050" t="str">
        <x:v>BX13</x:v>
      </x:c>
      <x:c r="C9050"/>
      <x:c r="D9050" t="str">
        <x:v>=IF(COUNTIFS('29'!$AG$41:$AG$46,$AK13,'29'!$AF$41:$AF$46,1)=0,"",SUMIFS('29'!$AC$41:$AC$46,'29'!$AG$41:$AG$46,$AK13,'29'!$AF$41:$AF$46,1)/COUNTIFS('29'!$AG$41:$AG$46,$AK13,'29'!$AF$41:$AF$46,1))</x:v>
      </x:c>
    </x:row>
    <x:row r="9051">
      <x:c r="A9051" t="str">
        <x:v>Resume Karyawan KPI</x:v>
      </x:c>
      <x:c r="B9051" t="str">
        <x:v>BY13</x:v>
      </x:c>
      <x:c r="C9051"/>
      <x:c r="D9051" t="str">
        <x:v>=IF(COUNTIFS('30'!$AG$33:$AG$38,$AK13,'30'!$AF$33:$AF$38,1)=0,"",SUMIFS('30'!$AC$33:$AC$38,'30'!$AG$33:$AG$38,$AK13,'30'!$AF$33:$AF$38,1)/COUNTIFS('30'!$AG$33:$AG$38,$AK13,'30'!$AF$33:$AF$38,1))</x:v>
      </x:c>
    </x:row>
    <x:row r="9052">
      <x:c r="A9052" t="str">
        <x:v>Resume Karyawan KPI</x:v>
      </x:c>
      <x:c r="B9052" t="str">
        <x:v>BZ13</x:v>
      </x:c>
      <x:c r="C9052"/>
      <x:c r="D9052" t="str">
        <x:v>=IF(COUNTIFS('31'!$AG$56:$AG$61,$AK13,'31'!$AF$56:$AF$61,1)=0,"",SUMIFS('31'!$AC$56:$AC$61,'31'!$AG$56:$AG$61,$AK13,'31'!$AF$56:$AF$61,1)/COUNTIFS('31'!$AG$56:$AG$61,$AK13,'31'!$AF$56:$AF$61,1))</x:v>
      </x:c>
    </x:row>
    <x:row r="9053">
      <x:c r="A9053" t="str">
        <x:v>Resume Karyawan KPI</x:v>
      </x:c>
      <x:c r="B9053" t="str">
        <x:v>A14</x:v>
      </x:c>
      <x:c r="C9053" t="n">
        <x:v>9</x:v>
      </x:c>
      <x:c r="D9053" t="str">
        <x:v>=IF(LARGE($Y$5:$Y$17,9)=0,"",9)</x:v>
      </x:c>
    </x:row>
    <x:row r="9054">
      <x:c r="A9054" t="str">
        <x:v>Resume Karyawan KPI</x:v>
      </x:c>
      <x:c r="B9054" t="str">
        <x:v>B14</x:v>
      </x:c>
      <x:c r="C9054" t="str">
        <x:v>Studio Rent</x:v>
      </x:c>
      <x:c r="D9054" t="str">
        <x:v>=IF(A14="","",INDEX($X$5:$X$17,MATCH(LARGE($Z$5:$Z$17,A14),$Z$5:$Z$17,0)))</x:v>
      </x:c>
    </x:row>
    <x:row r="9055">
      <x:c r="A9055" t="str">
        <x:v>Resume Karyawan KPI</x:v>
      </x:c>
      <x:c r="B9055" t="str">
        <x:v>C14</x:v>
      </x:c>
      <x:c r="C9055" t="n">
        <x:v>2</x:v>
      </x:c>
      <x:c r="D9055" t="str">
        <x:v>=IF(B14="","",INDEX($Y$5:$Y$17,MATCH(B14,$X$5:$X$17,0)))</x:v>
      </x:c>
    </x:row>
    <x:row r="9056">
      <x:c r="A9056" t="str">
        <x:v>Resume Karyawan KPI</x:v>
      </x:c>
      <x:c r="B9056" t="str">
        <x:v>D14</x:v>
      </x:c>
      <x:c r="C9056" t="n">
        <x:v>0.004073319756</x:v>
      </x:c>
      <x:c r="D9056" t="str">
        <x:v>=IF(C14="","",C14/$C$19)</x:v>
      </x:c>
    </x:row>
    <x:row r="9057">
      <x:c r="A9057" t="str">
        <x:v>Resume Karyawan KPI</x:v>
      </x:c>
      <x:c r="B9057" t="str">
        <x:v>E14</x:v>
      </x:c>
      <x:c r="C9057" t="n">
        <x:v>0.9979633401</x:v>
      </x:c>
      <x:c r="D9057" t="str">
        <x:v>=IF(D14="","",SUM($D$6:D14))</x:v>
      </x:c>
    </x:row>
    <x:row r="9058">
      <x:c r="A9058" t="str">
        <x:v>Resume Karyawan KPI</x:v>
      </x:c>
      <x:c r="B9058" t="str">
        <x:v>X14</x:v>
      </x:c>
      <x:c r="C9058" t="str">
        <x:v>Graduation Premium</x:v>
      </x:c>
      <x:c r="D9058"/>
    </x:row>
    <x:row r="9059">
      <x:c r="A9059" t="str">
        <x:v>Resume Karyawan KPI</x:v>
      </x:c>
      <x:c r="B9059" t="str">
        <x:v>Y14</x:v>
      </x:c>
      <x:c r="C9059" t="n">
        <x:v>27</x:v>
      </x:c>
      <x:c r="D9059" t="str">
        <x:v>=COUNTIF('1'!$D$4:$D$55,X14)+COUNTIF('2'!$D$4:$D$55,X14)+COUNTIF('3'!$D$4:$D$33,X14)+COUNTIF('4'!$D$4:$D$31,X14)+COUNTIF('5'!$D$4:$D$26,X14)+COUNTIF('6'!$D$4:$D$28,X14)+COUNTIF('7'!$D$4:$D$21,X14)+COUNTIF('8'!$D$4:$D$67,X14)+COUNTIF('9'!$D$4:$D$63,X14)+COUNTIF('10'!$D$4:$D$21,X14)+COUNTIF('11'!$D$4:$D$25,X14)+COUNTIF('12'!$D$4:$D$26,X14)+COUNTIF('13'!$D$4:$D$30,X14)+COUNTIF('14'!$D$4:$D$28,X14)+COUNTIF('15'!$D$4:$D$27,X14)+COUNTIF('16'!$D$4:$D$25,X14)+COUNTIF('17'!$D$4:$D$28,X14)+COUNTIF('18'!$D$4:$D$28,X14)+COUNTIF('19'!$D$4:$D$29,X14)+COUNTIF('20'!$D$4:$D$26,X14)+COUNTIF('21'!$D$4:$D$21,X14)+COUNTIF('22'!$D$4:$D$27,X14)+COUNTIF('23'!$D$4:$D$37,X14)+COUNTIF('24'!$D$4:$D$30,X14)+COUNTIF('25'!$D$4:$D$24,X14)+COUNTIF('26'!$D$4:$D$28,X14)+COUNTIF('27'!$D$4:$D$33,X14)+COUNTIF('28'!$D$4:$D$28,X14)+COUNTIF('29'!$D$4:$D$32,X14)+COUNTIF('30'!$D$4:$D$24,X14)+COUNTIF('31'!$D$4:$D$45,X14)</x:v>
      </x:c>
    </x:row>
    <x:row r="9060">
      <x:c r="A9060" t="str">
        <x:v>Resume Karyawan KPI</x:v>
      </x:c>
      <x:c r="B9060" t="str">
        <x:v>Z14</x:v>
      </x:c>
      <x:c r="C9060" t="n">
        <x:v>27.00004</x:v>
      </x:c>
      <x:c r="D9060" t="str">
        <x:v>=Y14+(18-ROW())/100000</x:v>
      </x:c>
    </x:row>
    <x:row r="9061">
      <x:c r="A9061" t="str">
        <x:v>Resume Karyawan KPI</x:v>
      </x:c>
      <x:c r="B9061" t="str">
        <x:v>AA14</x:v>
      </x:c>
      <x:c r="C9061" t="str">
        <x:v>FADEL</x:v>
      </x:c>
      <x:c r="D9061"/>
    </x:row>
    <x:row r="9062">
      <x:c r="A9062" t="str">
        <x:v>Resume Karyawan KPI</x:v>
      </x:c>
      <x:c r="B9062" t="str">
        <x:v>AB14</x:v>
      </x:c>
      <x:c r="C9062" t="str">
        <x:v>Fotografer</x:v>
      </x:c>
      <x:c r="D9062"/>
    </x:row>
    <x:row r="9063">
      <x:c r="A9063" t="str">
        <x:v>Resume Karyawan KPI</x:v>
      </x:c>
      <x:c r="B9063" t="str">
        <x:v>AC14</x:v>
      </x:c>
      <x:c r="C9063" t="n">
        <x:v>0</x:v>
      </x:c>
      <x:c r="D9063" t="str">
        <x:v>=COUNTIF('1'!$O$57:$O$60,AA14)+COUNTIF('2'!$O$57:$O$60,AA14)+COUNTIF('3'!$O$35:$O$38,AA14)+COUNTIF('4'!$O$33:$O$36,AA14)+COUNTIF('5'!$O$28:$O$31,AA14)+COUNTIF('6'!$O$30:$O$33,AA14)+COUNTIF('7'!$O$23:$O$26,AA14)+COUNTIF('8'!$O$69:$O$72,AA14)+COUNTIF('9'!$O$65:$O$68,AA14)+COUNTIF('10'!$O$23:$O$26,AA14)+COUNTIF('11'!$O$27:$O$30,AA14)+COUNTIF('12'!$O$28:$O$31,AA14)+COUNTIF('13'!$O$32:$O$35,AA14)+COUNTIF('14'!$O$30:$O$33,AA14)+COUNTIF('15'!$O$29:$O$32,AA14)+COUNTIF('16'!$O$27:$O$30,AA14)+COUNTIF('17'!$O$30:$O$33,AA14)+COUNTIF('18'!$O$30:$O$33,AA14)+COUNTIF('19'!$O$31:$O$34,AA14)+COUNTIF('20'!$O$28:$O$31,AA14)+COUNTIF('21'!$O$23:$O$26,AA14)+COUNTIF('22'!$O$29:$O$32,AA14)+COUNTIF('23'!$O$39:$O$42,AA14)+COUNTIF('24'!$O$32:$O$35,AA14)+COUNTIF('25'!$O$26:$O$29,AA14)+COUNTIF('26'!$O$30:$O$33,AA14)+COUNTIF('27'!$O$35:$O$38,AA14)+COUNTIF('28'!$O$30:$O$33,AA14)+COUNTIF('29'!$O$34:$O$37,AA14)+COUNTIF('30'!$O$26:$O$29,AA14)+COUNTIF('31'!$O$47:$O$50,AA14)</x:v>
      </x:c>
    </x:row>
    <x:row r="9064">
      <x:c r="A9064" t="str">
        <x:v>Resume Karyawan KPI</x:v>
      </x:c>
      <x:c r="B9064" t="str">
        <x:v>AD14</x:v>
      </x:c>
      <x:c r="C9064" t="n">
        <x:v>0.00002</x:v>
      </x:c>
      <x:c r="D9064" t="str">
        <x:v>=AC14+(16-ROW())/100000</x:v>
      </x:c>
    </x:row>
    <x:row r="9065">
      <x:c r="A9065" t="str">
        <x:v>Resume Karyawan KPI</x:v>
      </x:c>
      <x:c r="B9065" t="str">
        <x:v>AK14</x:v>
      </x:c>
      <x:c r="C9065" t="str">
        <x:v>FADEL</x:v>
      </x:c>
      <x:c r="D9065"/>
    </x:row>
    <x:row r="9066">
      <x:c r="A9066" t="str">
        <x:v>Resume Karyawan KPI</x:v>
      </x:c>
      <x:c r="B9066" t="str">
        <x:v>AL14</x:v>
      </x:c>
      <x:c r="C9066" t="str">
        <x:v>Fotografer</x:v>
      </x:c>
      <x:c r="D9066"/>
    </x:row>
    <x:row r="9067">
      <x:c r="A9067" t="str">
        <x:v>Resume Karyawan KPI</x:v>
      </x:c>
      <x:c r="B9067" t="str">
        <x:v>AM14</x:v>
      </x:c>
      <x:c r="C9067" t="n">
        <x:v>0</x:v>
      </x:c>
      <x:c r="D9067"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$39:$AG$44,AK14,'13'!$AF$39:$AF$44,1)+COUNTIFS('14'!$AG$37:$AG$42,AK14,'14'!$AF$37:$AF$42,1)+COUNTIFS('15'!$AG$36:$AG$41,AK14,'15'!$AF$36:$AF$41,1)+COUNTIFS('16'!$AG$34:$AG$39,AK14,'16'!$AF$34:$AF$39,1)+COUNTIFS('17'!$AG$37:$AG$42,AK14,'17'!$AF$37:$AF$42,1)+COUNTIFS('18'!$AG$37:$AG$42,AK14,'18'!$AF$37:$AF$42,1)+COUNTIFS('19'!$AG$38:$AG$43,AK14,'19'!$AF$38:$AF$43,1)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row>
    <x:row r="9068">
      <x:c r="A9068" t="str">
        <x:v>Resume Karyawan KPI</x:v>
      </x:c>
      <x:c r="B9068" t="str">
        <x:v>AN14</x:v>
      </x:c>
      <x:c r="C9068"/>
      <x:c r="D9068" t="str">
        <x:v>=IF(AM14=0,"",AO14/5*20+AP14/5*25+AQ14/5*25+AR14/5*15+AS14/5*15)</x:v>
      </x:c>
    </x:row>
    <x:row r="9069">
      <x:c r="A9069" t="str">
        <x:v>Resume Karyawan KPI</x:v>
      </x:c>
      <x:c r="B9069" t="str">
        <x:v>AO14</x:v>
      </x:c>
      <x:c r="C9069"/>
      <x:c r="D9069"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$39:$L$44,'13'!$AG$39:$AG$44,AK14,'13'!$AF$39:$AF$44,1)+SUMIFS('14'!$L$37:$L$42,'14'!$AG$37:$AG$42,AK14,'14'!$AF$37:$AF$42,1)+SUMIFS('15'!$L$36:$L$41,'15'!$AG$36:$AG$41,AK14,'15'!$AF$36:$AF$41,1)+SUMIFS('16'!$L$34:$L$39,'16'!$AG$34:$AG$39,AK14,'16'!$AF$34:$AF$39,1)+SUMIFS('17'!$L$37:$L$42,'17'!$AG$37:$AG$42,AK14,'17'!$AF$37:$AF$42,1)+SUMIFS('18'!$L$37:$L$42,'18'!$AG$37:$AG$42,AK14,'18'!$AF$37:$AF$42,1)+SUMIFS('19'!$L$38:$L$43,'19'!$AG$38:$AG$43,AK14,'19'!$AF$38:$AF$43,1)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row>
    <x:row r="9070">
      <x:c r="A9070" t="str">
        <x:v>Resume Karyawan KPI</x:v>
      </x:c>
      <x:c r="B9070" t="str">
        <x:v>AP14</x:v>
      </x:c>
      <x:c r="C9070"/>
      <x:c r="D9070"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$39:$M$44,'13'!$AG$39:$AG$44,AK14,'13'!$AF$39:$AF$44,1)+SUMIFS('14'!$M$37:$M$42,'14'!$AG$37:$AG$42,AK14,'14'!$AF$37:$AF$42,1)+SUMIFS('15'!$M$36:$M$41,'15'!$AG$36:$AG$41,AK14,'15'!$AF$36:$AF$41,1)+SUMIFS('16'!$M$34:$M$39,'16'!$AG$34:$AG$39,AK14,'16'!$AF$34:$AF$39,1)+SUMIFS('17'!$M$37:$M$42,'17'!$AG$37:$AG$42,AK14,'17'!$AF$37:$AF$42,1)+SUMIFS('18'!$M$37:$M$42,'18'!$AG$37:$AG$42,AK14,'18'!$AF$37:$AF$42,1)+SUMIFS('19'!$M$38:$M$43,'19'!$AG$38:$AG$43,AK14,'19'!$AF$38:$AF$43,1)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row>
    <x:row r="9071">
      <x:c r="A9071" t="str">
        <x:v>Resume Karyawan KPI</x:v>
      </x:c>
      <x:c r="B9071" t="str">
        <x:v>AQ14</x:v>
      </x:c>
      <x:c r="C9071"/>
      <x:c r="D9071"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$39:$N$44,'13'!$AG$39:$AG$44,AK14,'13'!$AF$39:$AF$44,1)+SUMIFS('14'!$N$37:$N$42,'14'!$AG$37:$AG$42,AK14,'14'!$AF$37:$AF$42,1)+SUMIFS('15'!$N$36:$N$41,'15'!$AG$36:$AG$41,AK14,'15'!$AF$36:$AF$41,1)+SUMIFS('16'!$N$34:$N$39,'16'!$AG$34:$AG$39,AK14,'16'!$AF$34:$AF$39,1)+SUMIFS('17'!$N$37:$N$42,'17'!$AG$37:$AG$42,AK14,'17'!$AF$37:$AF$42,1)+SUMIFS('18'!$N$37:$N$42,'18'!$AG$37:$AG$42,AK14,'18'!$AF$37:$AF$42,1)+SUMIFS('19'!$N$38:$N$43,'19'!$AG$38:$AG$43,AK14,'19'!$AF$38:$AF$43,1)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row>
    <x:row r="9072">
      <x:c r="A9072" t="str">
        <x:v>Resume Karyawan KPI</x:v>
      </x:c>
      <x:c r="B9072" t="str">
        <x:v>AR14</x:v>
      </x:c>
      <x:c r="C9072"/>
      <x:c r="D9072"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$39:$O$44,'13'!$AG$39:$AG$44,AK14,'13'!$AF$39:$AF$44,1)+SUMIFS('14'!$O$37:$O$42,'14'!$AG$37:$AG$42,AK14,'14'!$AF$37:$AF$42,1)+SUMIFS('15'!$O$36:$O$41,'15'!$AG$36:$AG$41,AK14,'15'!$AF$36:$AF$41,1)+SUMIFS('16'!$O$34:$O$39,'16'!$AG$34:$AG$39,AK14,'16'!$AF$34:$AF$39,1)+SUMIFS('17'!$O$37:$O$42,'17'!$AG$37:$AG$42,AK14,'17'!$AF$37:$AF$42,1)+SUMIFS('18'!$O$37:$O$42,'18'!$AG$37:$AG$42,AK14,'18'!$AF$37:$AF$42,1)+SUMIFS('19'!$O$38:$O$43,'19'!$AG$38:$AG$43,AK14,'19'!$AF$38:$AF$43,1)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row>
    <x:row r="9073">
      <x:c r="A9073" t="str">
        <x:v>Resume Karyawan KPI</x:v>
      </x:c>
      <x:c r="B9073" t="str">
        <x:v>AS14</x:v>
      </x:c>
      <x:c r="C9073"/>
      <x:c r="D9073"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$39:$P$44,'13'!$AG$39:$AG$44,AK14,'13'!$AF$39:$AF$44,1)+SUMIFS('14'!$P$37:$P$42,'14'!$AG$37:$AG$42,AK14,'14'!$AF$37:$AF$42,1)+SUMIFS('15'!$P$36:$P$41,'15'!$AG$36:$AG$41,AK14,'15'!$AF$36:$AF$41,1)+SUMIFS('16'!$P$34:$P$39,'16'!$AG$34:$AG$39,AK14,'16'!$AF$34:$AF$39,1)+SUMIFS('17'!$P$37:$P$42,'17'!$AG$37:$AG$42,AK14,'17'!$AF$37:$AF$42,1)+SUMIFS('18'!$P$37:$P$42,'18'!$AG$37:$AG$42,AK14,'18'!$AF$37:$AF$42,1)+SUMIFS('19'!$P$38:$P$43,'19'!$AG$38:$AG$43,AK14,'19'!$AF$38:$AF$43,1)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row>
    <x:row r="9074">
      <x:c r="A9074" t="str">
        <x:v>Resume Karyawan KPI</x:v>
      </x:c>
      <x:c r="B9074" t="str">
        <x:v>AV14</x:v>
      </x:c>
      <x:c r="C9074"/>
      <x:c r="D9074" t="str">
        <x:v>=IF(COUNTIFS('1'!$AG$64:$AG$69,$AK14,'1'!$AF$64:$AF$69,1)=0,"",SUMIFS('1'!$AC$64:$AC$69,'1'!$AG$64:$AG$69,$AK14,'1'!$AF$64:$AF$69,1)/COUNTIFS('1'!$AG$64:$AG$69,$AK14,'1'!$AF$64:$AF$69,1))</x:v>
      </x:c>
    </x:row>
    <x:row r="9075">
      <x:c r="A9075" t="str">
        <x:v>Resume Karyawan KPI</x:v>
      </x:c>
      <x:c r="B9075" t="str">
        <x:v>AW14</x:v>
      </x:c>
      <x:c r="C9075"/>
      <x:c r="D9075" t="str">
        <x:v>=IF(COUNTIFS('2'!$AG$64:$AG$69,$AK14,'2'!$AF$64:$AF$69,1)=0,"",SUMIFS('2'!$AC$64:$AC$69,'2'!$AG$64:$AG$69,$AK14,'2'!$AF$64:$AF$69,1)/COUNTIFS('2'!$AG$64:$AG$69,$AK14,'2'!$AF$64:$AF$69,1))</x:v>
      </x:c>
    </x:row>
    <x:row r="9076">
      <x:c r="A9076" t="str">
        <x:v>Resume Karyawan KPI</x:v>
      </x:c>
      <x:c r="B9076" t="str">
        <x:v>AX14</x:v>
      </x:c>
      <x:c r="C9076"/>
      <x:c r="D9076" t="str">
        <x:v>=IF(COUNTIFS('3'!$AG$42:$AG$47,$AK14,'3'!$AF$42:$AF$47,1)=0,"",SUMIFS('3'!$AC$42:$AC$47,'3'!$AG$42:$AG$47,$AK14,'3'!$AF$42:$AF$47,1)/COUNTIFS('3'!$AG$42:$AG$47,$AK14,'3'!$AF$42:$AF$47,1))</x:v>
      </x:c>
    </x:row>
    <x:row r="9077">
      <x:c r="A9077" t="str">
        <x:v>Resume Karyawan KPI</x:v>
      </x:c>
      <x:c r="B9077" t="str">
        <x:v>AY14</x:v>
      </x:c>
      <x:c r="C9077"/>
      <x:c r="D9077" t="str">
        <x:v>=IF(COUNTIFS('4'!$AG$40:$AG$45,$AK14,'4'!$AF$40:$AF$45,1)=0,"",SUMIFS('4'!$AC$40:$AC$45,'4'!$AG$40:$AG$45,$AK14,'4'!$AF$40:$AF$45,1)/COUNTIFS('4'!$AG$40:$AG$45,$AK14,'4'!$AF$40:$AF$45,1))</x:v>
      </x:c>
    </x:row>
    <x:row r="9078">
      <x:c r="A9078" t="str">
        <x:v>Resume Karyawan KPI</x:v>
      </x:c>
      <x:c r="B9078" t="str">
        <x:v>AZ14</x:v>
      </x:c>
      <x:c r="C9078"/>
      <x:c r="D9078" t="str">
        <x:v>=IF(COUNTIFS('5'!$AG$35:$AG$40,$AK14,'5'!$AF$35:$AF$40,1)=0,"",SUMIFS('5'!$AC$35:$AC$40,'5'!$AG$35:$AG$40,$AK14,'5'!$AF$35:$AF$40,1)/COUNTIFS('5'!$AG$35:$AG$40,$AK14,'5'!$AF$35:$AF$40,1))</x:v>
      </x:c>
    </x:row>
    <x:row r="9079">
      <x:c r="A9079" t="str">
        <x:v>Resume Karyawan KPI</x:v>
      </x:c>
      <x:c r="B9079" t="str">
        <x:v>BA14</x:v>
      </x:c>
      <x:c r="C9079"/>
      <x:c r="D9079" t="str">
        <x:v>=IF(COUNTIFS('6'!$AG$37:$AG$42,$AK14,'6'!$AF$37:$AF$42,1)=0,"",SUMIFS('6'!$AC$37:$AC$42,'6'!$AG$37:$AG$42,$AK14,'6'!$AF$37:$AF$42,1)/COUNTIFS('6'!$AG$37:$AG$42,$AK14,'6'!$AF$37:$AF$42,1))</x:v>
      </x:c>
    </x:row>
    <x:row r="9080">
      <x:c r="A9080" t="str">
        <x:v>Resume Karyawan KPI</x:v>
      </x:c>
      <x:c r="B9080" t="str">
        <x:v>BB14</x:v>
      </x:c>
      <x:c r="C9080"/>
      <x:c r="D9080" t="str">
        <x:v>=IF(COUNTIFS('7'!$AG$30:$AG$35,$AK14,'7'!$AF$30:$AF$35,1)=0,"",SUMIFS('7'!$AC$30:$AC$35,'7'!$AG$30:$AG$35,$AK14,'7'!$AF$30:$AF$35,1)/COUNTIFS('7'!$AG$30:$AG$35,$AK14,'7'!$AF$30:$AF$35,1))</x:v>
      </x:c>
    </x:row>
    <x:row r="9081">
      <x:c r="A9081" t="str">
        <x:v>Resume Karyawan KPI</x:v>
      </x:c>
      <x:c r="B9081" t="str">
        <x:v>BC14</x:v>
      </x:c>
      <x:c r="C9081"/>
      <x:c r="D9081" t="str">
        <x:v>=IF(COUNTIFS('8'!$AG$76:$AG$81,$AK14,'8'!$AF$76:$AF$81,1)=0,"",SUMIFS('8'!$AC$76:$AC$81,'8'!$AG$76:$AG$81,$AK14,'8'!$AF$76:$AF$81,1)/COUNTIFS('8'!$AG$76:$AG$81,$AK14,'8'!$AF$76:$AF$81,1))</x:v>
      </x:c>
    </x:row>
    <x:row r="9082">
      <x:c r="A9082" t="str">
        <x:v>Resume Karyawan KPI</x:v>
      </x:c>
      <x:c r="B9082" t="str">
        <x:v>BD14</x:v>
      </x:c>
      <x:c r="C9082"/>
      <x:c r="D9082" t="str">
        <x:v>=IF(COUNTIFS('9'!$AG$72:$AG$77,$AK14,'9'!$AF$72:$AF$77,1)=0,"",SUMIFS('9'!$AC$72:$AC$77,'9'!$AG$72:$AG$77,$AK14,'9'!$AF$72:$AF$77,1)/COUNTIFS('9'!$AG$72:$AG$77,$AK14,'9'!$AF$72:$AF$77,1))</x:v>
      </x:c>
    </x:row>
    <x:row r="9083">
      <x:c r="A9083" t="str">
        <x:v>Resume Karyawan KPI</x:v>
      </x:c>
      <x:c r="B9083" t="str">
        <x:v>BE14</x:v>
      </x:c>
      <x:c r="C9083"/>
      <x:c r="D9083" t="str">
        <x:v>=IF(COUNTIFS('10'!$AG$30:$AG$35,$AK14,'10'!$AF$30:$AF$35,1)=0,"",SUMIFS('10'!$AC$30:$AC$35,'10'!$AG$30:$AG$35,$AK14,'10'!$AF$30:$AF$35,1)/COUNTIFS('10'!$AG$30:$AG$35,$AK14,'10'!$AF$30:$AF$35,1))</x:v>
      </x:c>
    </x:row>
    <x:row r="9084">
      <x:c r="A9084" t="str">
        <x:v>Resume Karyawan KPI</x:v>
      </x:c>
      <x:c r="B9084" t="str">
        <x:v>BF14</x:v>
      </x:c>
      <x:c r="C9084"/>
      <x:c r="D9084" t="str">
        <x:v>=IF(COUNTIFS('11'!$AG$34:$AG$39,$AK14,'11'!$AF$34:$AF$39,1)=0,"",SUMIFS('11'!$AC$34:$AC$39,'11'!$AG$34:$AG$39,$AK14,'11'!$AF$34:$AF$39,1)/COUNTIFS('11'!$AG$34:$AG$39,$AK14,'11'!$AF$34:$AF$39,1))</x:v>
      </x:c>
    </x:row>
    <x:row r="9085">
      <x:c r="A9085" t="str">
        <x:v>Resume Karyawan KPI</x:v>
      </x:c>
      <x:c r="B9085" t="str">
        <x:v>BG14</x:v>
      </x:c>
      <x:c r="C9085"/>
      <x:c r="D9085" t="str">
        <x:v>=IF(COUNTIFS('12'!$AG$35:$AG$40,$AK14,'12'!$AF$35:$AF$40,1)=0,"",SUMIFS('12'!$AC$35:$AC$40,'12'!$AG$35:$AG$40,$AK14,'12'!$AF$35:$AF$40,1)/COUNTIFS('12'!$AG$35:$AG$40,$AK14,'12'!$AF$35:$AF$40,1))</x:v>
      </x:c>
    </x:row>
    <x:row r="9086">
      <x:c r="A9086" t="str">
        <x:v>Resume Karyawan KPI</x:v>
      </x:c>
      <x:c r="B9086" t="str">
        <x:v>BH14</x:v>
      </x:c>
      <x:c r="C9086"/>
      <x:c r="D9086" t="str">
        <x:v>=IF(COUNTIFS('13'!$AG$39:$AG$44,$AK14,'13'!$AF$39:$AF$44,1)=0,"",SUMIFS('13'!$AC$39:$AC$44,'13'!$AG$39:$AG$44,$AK14,'13'!$AF$39:$AF$44,1)/COUNTIFS('13'!$AG$39:$AG$44,$AK14,'13'!$AF$39:$AF$44,1))</x:v>
      </x:c>
    </x:row>
    <x:row r="9087">
      <x:c r="A9087" t="str">
        <x:v>Resume Karyawan KPI</x:v>
      </x:c>
      <x:c r="B9087" t="str">
        <x:v>BI14</x:v>
      </x:c>
      <x:c r="C9087"/>
      <x:c r="D9087" t="str">
        <x:v>=IF(COUNTIFS('14'!$AG$37:$AG$42,$AK14,'14'!$AF$37:$AF$42,1)=0,"",SUMIFS('14'!$AC$37:$AC$42,'14'!$AG$37:$AG$42,$AK14,'14'!$AF$37:$AF$42,1)/COUNTIFS('14'!$AG$37:$AG$42,$AK14,'14'!$AF$37:$AF$42,1))</x:v>
      </x:c>
    </x:row>
    <x:row r="9088">
      <x:c r="A9088" t="str">
        <x:v>Resume Karyawan KPI</x:v>
      </x:c>
      <x:c r="B9088" t="str">
        <x:v>BJ14</x:v>
      </x:c>
      <x:c r="C9088"/>
      <x:c r="D9088" t="str">
        <x:v>=IF(COUNTIFS('15'!$AG$36:$AG$41,$AK14,'15'!$AF$36:$AF$41,1)=0,"",SUMIFS('15'!$AC$36:$AC$41,'15'!$AG$36:$AG$41,$AK14,'15'!$AF$36:$AF$41,1)/COUNTIFS('15'!$AG$36:$AG$41,$AK14,'15'!$AF$36:$AF$41,1))</x:v>
      </x:c>
    </x:row>
    <x:row r="9089">
      <x:c r="A9089" t="str">
        <x:v>Resume Karyawan KPI</x:v>
      </x:c>
      <x:c r="B9089" t="str">
        <x:v>BK14</x:v>
      </x:c>
      <x:c r="C9089"/>
      <x:c r="D9089" t="str">
        <x:v>=IF(COUNTIFS('16'!$AG$34:$AG$39,$AK14,'16'!$AF$34:$AF$39,1)=0,"",SUMIFS('16'!$AC$34:$AC$39,'16'!$AG$34:$AG$39,$AK14,'16'!$AF$34:$AF$39,1)/COUNTIFS('16'!$AG$34:$AG$39,$AK14,'16'!$AF$34:$AF$39,1))</x:v>
      </x:c>
    </x:row>
    <x:row r="9090">
      <x:c r="A9090" t="str">
        <x:v>Resume Karyawan KPI</x:v>
      </x:c>
      <x:c r="B9090" t="str">
        <x:v>BL14</x:v>
      </x:c>
      <x:c r="C9090"/>
      <x:c r="D9090" t="str">
        <x:v>=IF(COUNTIFS('17'!$AG$37:$AG$42,$AK14,'17'!$AF$37:$AF$42,1)=0,"",SUMIFS('17'!$AC$37:$AC$42,'17'!$AG$37:$AG$42,$AK14,'17'!$AF$37:$AF$42,1)/COUNTIFS('17'!$AG$37:$AG$42,$AK14,'17'!$AF$37:$AF$42,1))</x:v>
      </x:c>
    </x:row>
    <x:row r="9091">
      <x:c r="A9091" t="str">
        <x:v>Resume Karyawan KPI</x:v>
      </x:c>
      <x:c r="B9091" t="str">
        <x:v>BM14</x:v>
      </x:c>
      <x:c r="C9091"/>
      <x:c r="D9091" t="str">
        <x:v>=IF(COUNTIFS('18'!$AG$37:$AG$42,$AK14,'18'!$AF$37:$AF$42,1)=0,"",SUMIFS('18'!$AC$37:$AC$42,'18'!$AG$37:$AG$42,$AK14,'18'!$AF$37:$AF$42,1)/COUNTIFS('18'!$AG$37:$AG$42,$AK14,'18'!$AF$37:$AF$42,1))</x:v>
      </x:c>
    </x:row>
    <x:row r="9092">
      <x:c r="A9092" t="str">
        <x:v>Resume Karyawan KPI</x:v>
      </x:c>
      <x:c r="B9092" t="str">
        <x:v>BN14</x:v>
      </x:c>
      <x:c r="C9092"/>
      <x:c r="D9092" t="str">
        <x:v>=IF(COUNTIFS('19'!$AG$38:$AG$43,$AK14,'19'!$AF$38:$AF$43,1)=0,"",SUMIFS('19'!$AC$38:$AC$43,'19'!$AG$38:$AG$43,$AK14,'19'!$AF$38:$AF$43,1)/COUNTIFS('19'!$AG$38:$AG$43,$AK14,'19'!$AF$38:$AF$43,1))</x:v>
      </x:c>
    </x:row>
    <x:row r="9093">
      <x:c r="A9093" t="str">
        <x:v>Resume Karyawan KPI</x:v>
      </x:c>
      <x:c r="B9093" t="str">
        <x:v>BO14</x:v>
      </x:c>
      <x:c r="C9093"/>
      <x:c r="D9093" t="str">
        <x:v>=IF(COUNTIFS('20'!$AG$35:$AG$40,$AK14,'20'!$AF$35:$AF$40,1)=0,"",SUMIFS('20'!$AC$35:$AC$40,'20'!$AG$35:$AG$40,$AK14,'20'!$AF$35:$AF$40,1)/COUNTIFS('20'!$AG$35:$AG$40,$AK14,'20'!$AF$35:$AF$40,1))</x:v>
      </x:c>
    </x:row>
    <x:row r="9094">
      <x:c r="A9094" t="str">
        <x:v>Resume Karyawan KPI</x:v>
      </x:c>
      <x:c r="B9094" t="str">
        <x:v>BP14</x:v>
      </x:c>
      <x:c r="C9094"/>
      <x:c r="D9094" t="str">
        <x:v>=IF(COUNTIFS('21'!$AG$30:$AG$35,$AK14,'21'!$AF$30:$AF$35,1)=0,"",SUMIFS('21'!$AC$30:$AC$35,'21'!$AG$30:$AG$35,$AK14,'21'!$AF$30:$AF$35,1)/COUNTIFS('21'!$AG$30:$AG$35,$AK14,'21'!$AF$30:$AF$35,1))</x:v>
      </x:c>
    </x:row>
    <x:row r="9095">
      <x:c r="A9095" t="str">
        <x:v>Resume Karyawan KPI</x:v>
      </x:c>
      <x:c r="B9095" t="str">
        <x:v>BQ14</x:v>
      </x:c>
      <x:c r="C9095"/>
      <x:c r="D9095" t="str">
        <x:v>=IF(COUNTIFS('22'!$AG$36:$AG$41,$AK14,'22'!$AF$36:$AF$41,1)=0,"",SUMIFS('22'!$AC$36:$AC$41,'22'!$AG$36:$AG$41,$AK14,'22'!$AF$36:$AF$41,1)/COUNTIFS('22'!$AG$36:$AG$41,$AK14,'22'!$AF$36:$AF$41,1))</x:v>
      </x:c>
    </x:row>
    <x:row r="9096">
      <x:c r="A9096" t="str">
        <x:v>Resume Karyawan KPI</x:v>
      </x:c>
      <x:c r="B9096" t="str">
        <x:v>BR14</x:v>
      </x:c>
      <x:c r="C9096"/>
      <x:c r="D9096" t="str">
        <x:v>=IF(COUNTIFS('23'!$AG$46:$AG$51,$AK14,'23'!$AF$46:$AF$51,1)=0,"",SUMIFS('23'!$AC$46:$AC$51,'23'!$AG$46:$AG$51,$AK14,'23'!$AF$46:$AF$51,1)/COUNTIFS('23'!$AG$46:$AG$51,$AK14,'23'!$AF$46:$AF$51,1))</x:v>
      </x:c>
    </x:row>
    <x:row r="9097">
      <x:c r="A9097" t="str">
        <x:v>Resume Karyawan KPI</x:v>
      </x:c>
      <x:c r="B9097" t="str">
        <x:v>BS14</x:v>
      </x:c>
      <x:c r="C9097"/>
      <x:c r="D9097" t="str">
        <x:v>=IF(COUNTIFS('24'!$AG$39:$AG$44,$AK14,'24'!$AF$39:$AF$44,1)=0,"",SUMIFS('24'!$AC$39:$AC$44,'24'!$AG$39:$AG$44,$AK14,'24'!$AF$39:$AF$44,1)/COUNTIFS('24'!$AG$39:$AG$44,$AK14,'24'!$AF$39:$AF$44,1))</x:v>
      </x:c>
    </x:row>
    <x:row r="9098">
      <x:c r="A9098" t="str">
        <x:v>Resume Karyawan KPI</x:v>
      </x:c>
      <x:c r="B9098" t="str">
        <x:v>BT14</x:v>
      </x:c>
      <x:c r="C9098"/>
      <x:c r="D9098" t="str">
        <x:v>=IF(COUNTIFS('25'!$AG$33:$AG$38,$AK14,'25'!$AF$33:$AF$38,1)=0,"",SUMIFS('25'!$AC$33:$AC$38,'25'!$AG$33:$AG$38,$AK14,'25'!$AF$33:$AF$38,1)/COUNTIFS('25'!$AG$33:$AG$38,$AK14,'25'!$AF$33:$AF$38,1))</x:v>
      </x:c>
    </x:row>
    <x:row r="9099">
      <x:c r="A9099" t="str">
        <x:v>Resume Karyawan KPI</x:v>
      </x:c>
      <x:c r="B9099" t="str">
        <x:v>BU14</x:v>
      </x:c>
      <x:c r="C9099"/>
      <x:c r="D9099" t="str">
        <x:v>=IF(COUNTIFS('26'!$AG$37:$AG$42,$AK14,'26'!$AF$37:$AF$42,1)=0,"",SUMIFS('26'!$AC$37:$AC$42,'26'!$AG$37:$AG$42,$AK14,'26'!$AF$37:$AF$42,1)/COUNTIFS('26'!$AG$37:$AG$42,$AK14,'26'!$AF$37:$AF$42,1))</x:v>
      </x:c>
    </x:row>
    <x:row r="9100">
      <x:c r="A9100" t="str">
        <x:v>Resume Karyawan KPI</x:v>
      </x:c>
      <x:c r="B9100" t="str">
        <x:v>BV14</x:v>
      </x:c>
      <x:c r="C9100"/>
      <x:c r="D9100" t="str">
        <x:v>=IF(COUNTIFS('27'!$AG$42:$AG$47,$AK14,'27'!$AF$42:$AF$47,1)=0,"",SUMIFS('27'!$AC$42:$AC$47,'27'!$AG$42:$AG$47,$AK14,'27'!$AF$42:$AF$47,1)/COUNTIFS('27'!$AG$42:$AG$47,$AK14,'27'!$AF$42:$AF$47,1))</x:v>
      </x:c>
    </x:row>
    <x:row r="9101">
      <x:c r="A9101" t="str">
        <x:v>Resume Karyawan KPI</x:v>
      </x:c>
      <x:c r="B9101" t="str">
        <x:v>BW14</x:v>
      </x:c>
      <x:c r="C9101"/>
      <x:c r="D9101" t="str">
        <x:v>=IF(COUNTIFS('28'!$AG$37:$AG$42,$AK14,'28'!$AF$37:$AF$42,1)=0,"",SUMIFS('28'!$AC$37:$AC$42,'28'!$AG$37:$AG$42,$AK14,'28'!$AF$37:$AF$42,1)/COUNTIFS('28'!$AG$37:$AG$42,$AK14,'28'!$AF$37:$AF$42,1))</x:v>
      </x:c>
    </x:row>
    <x:row r="9102">
      <x:c r="A9102" t="str">
        <x:v>Resume Karyawan KPI</x:v>
      </x:c>
      <x:c r="B9102" t="str">
        <x:v>BX14</x:v>
      </x:c>
      <x:c r="C9102"/>
      <x:c r="D9102" t="str">
        <x:v>=IF(COUNTIFS('29'!$AG$41:$AG$46,$AK14,'29'!$AF$41:$AF$46,1)=0,"",SUMIFS('29'!$AC$41:$AC$46,'29'!$AG$41:$AG$46,$AK14,'29'!$AF$41:$AF$46,1)/COUNTIFS('29'!$AG$41:$AG$46,$AK14,'29'!$AF$41:$AF$46,1))</x:v>
      </x:c>
    </x:row>
    <x:row r="9103">
      <x:c r="A9103" t="str">
        <x:v>Resume Karyawan KPI</x:v>
      </x:c>
      <x:c r="B9103" t="str">
        <x:v>BY14</x:v>
      </x:c>
      <x:c r="C9103"/>
      <x:c r="D9103" t="str">
        <x:v>=IF(COUNTIFS('30'!$AG$33:$AG$38,$AK14,'30'!$AF$33:$AF$38,1)=0,"",SUMIFS('30'!$AC$33:$AC$38,'30'!$AG$33:$AG$38,$AK14,'30'!$AF$33:$AF$38,1)/COUNTIFS('30'!$AG$33:$AG$38,$AK14,'30'!$AF$33:$AF$38,1))</x:v>
      </x:c>
    </x:row>
    <x:row r="9104">
      <x:c r="A9104" t="str">
        <x:v>Resume Karyawan KPI</x:v>
      </x:c>
      <x:c r="B9104" t="str">
        <x:v>BZ14</x:v>
      </x:c>
      <x:c r="C9104"/>
      <x:c r="D9104" t="str">
        <x:v>=IF(COUNTIFS('31'!$AG$56:$AG$61,$AK14,'31'!$AF$56:$AF$61,1)=0,"",SUMIFS('31'!$AC$56:$AC$61,'31'!$AG$56:$AG$61,$AK14,'31'!$AF$56:$AF$61,1)/COUNTIFS('31'!$AG$56:$AG$61,$AK14,'31'!$AF$56:$AF$61,1))</x:v>
      </x:c>
    </x:row>
    <x:row r="9105">
      <x:c r="A9105" t="str">
        <x:v>Resume Karyawan KPI</x:v>
      </x:c>
      <x:c r="B9105" t="str">
        <x:v>A15</x:v>
      </x:c>
      <x:c r="C9105" t="n">
        <x:v>10</x:v>
      </x:c>
      <x:c r="D9105" t="str">
        <x:v>=IF(LARGE($Y$5:$Y$17,10)=0,"",10)</x:v>
      </x:c>
    </x:row>
    <x:row r="9106">
      <x:c r="A9106" t="str">
        <x:v>Resume Karyawan KPI</x:v>
      </x:c>
      <x:c r="B9106" t="str">
        <x:v>B15</x:v>
      </x:c>
      <x:c r="C9106" t="str">
        <x:v>Family B</x:v>
      </x:c>
      <x:c r="D9106" t="str">
        <x:v>=IF(A15="","",INDEX($X$5:$X$17,MATCH(LARGE($Z$5:$Z$17,A15),$Z$5:$Z$17,0)))</x:v>
      </x:c>
    </x:row>
    <x:row r="9107">
      <x:c r="A9107" t="str">
        <x:v>Resume Karyawan KPI</x:v>
      </x:c>
      <x:c r="B9107" t="str">
        <x:v>C15</x:v>
      </x:c>
      <x:c r="C9107" t="n">
        <x:v>1</x:v>
      </x:c>
      <x:c r="D9107" t="str">
        <x:v>=IF(B15="","",INDEX($Y$5:$Y$17,MATCH(B15,$X$5:$X$17,0)))</x:v>
      </x:c>
    </x:row>
    <x:row r="9108">
      <x:c r="A9108" t="str">
        <x:v>Resume Karyawan KPI</x:v>
      </x:c>
      <x:c r="B9108" t="str">
        <x:v>D15</x:v>
      </x:c>
      <x:c r="C9108" t="n">
        <x:v>0.002036659878</x:v>
      </x:c>
      <x:c r="D9108" t="str">
        <x:v>=IF(C15="","",C15/$C$19)</x:v>
      </x:c>
    </x:row>
    <x:row r="9109">
      <x:c r="A9109" t="str">
        <x:v>Resume Karyawan KPI</x:v>
      </x:c>
      <x:c r="B9109" t="str">
        <x:v>E15</x:v>
      </x:c>
      <x:c r="C9109" t="n">
        <x:v>1</x:v>
      </x:c>
      <x:c r="D9109" t="str">
        <x:v>=IF(D15="","",SUM($D$6:D15))</x:v>
      </x:c>
    </x:row>
    <x:row r="9110">
      <x:c r="A9110" t="str">
        <x:v>Resume Karyawan KPI</x:v>
      </x:c>
      <x:c r="B9110" t="str">
        <x:v>X15</x:v>
      </x:c>
      <x:c r="C9110" t="str">
        <x:v>Studio Rent</x:v>
      </x:c>
      <x:c r="D9110"/>
    </x:row>
    <x:row r="9111">
      <x:c r="A9111" t="str">
        <x:v>Resume Karyawan KPI</x:v>
      </x:c>
      <x:c r="B9111" t="str">
        <x:v>Y15</x:v>
      </x:c>
      <x:c r="C9111" t="n">
        <x:v>2</x:v>
      </x:c>
      <x:c r="D9111" t="str">
        <x:v>=COUNTIF('1'!$D$4:$D$55,X15)+COUNTIF('2'!$D$4:$D$55,X15)+COUNTIF('3'!$D$4:$D$33,X15)+COUNTIF('4'!$D$4:$D$31,X15)+COUNTIF('5'!$D$4:$D$26,X15)+COUNTIF('6'!$D$4:$D$28,X15)+COUNTIF('7'!$D$4:$D$21,X15)+COUNTIF('8'!$D$4:$D$67,X15)+COUNTIF('9'!$D$4:$D$63,X15)+COUNTIF('10'!$D$4:$D$21,X15)+COUNTIF('11'!$D$4:$D$25,X15)+COUNTIF('12'!$D$4:$D$26,X15)+COUNTIF('13'!$D$4:$D$30,X15)+COUNTIF('14'!$D$4:$D$28,X15)+COUNTIF('15'!$D$4:$D$27,X15)+COUNTIF('16'!$D$4:$D$25,X15)+COUNTIF('17'!$D$4:$D$28,X15)+COUNTIF('18'!$D$4:$D$28,X15)+COUNTIF('19'!$D$4:$D$29,X15)+COUNTIF('20'!$D$4:$D$26,X15)+COUNTIF('21'!$D$4:$D$21,X15)+COUNTIF('22'!$D$4:$D$27,X15)+COUNTIF('23'!$D$4:$D$37,X15)+COUNTIF('24'!$D$4:$D$30,X15)+COUNTIF('25'!$D$4:$D$24,X15)+COUNTIF('26'!$D$4:$D$28,X15)+COUNTIF('27'!$D$4:$D$33,X15)+COUNTIF('28'!$D$4:$D$28,X15)+COUNTIF('29'!$D$4:$D$32,X15)+COUNTIF('30'!$D$4:$D$24,X15)+COUNTIF('31'!$D$4:$D$45,X15)</x:v>
      </x:c>
    </x:row>
    <x:row r="9112">
      <x:c r="A9112" t="str">
        <x:v>Resume Karyawan KPI</x:v>
      </x:c>
      <x:c r="B9112" t="str">
        <x:v>Z15</x:v>
      </x:c>
      <x:c r="C9112" t="n">
        <x:v>2.00003</x:v>
      </x:c>
      <x:c r="D9112" t="str">
        <x:v>=Y15+(18-ROW())/100000</x:v>
      </x:c>
    </x:row>
    <x:row r="9113">
      <x:c r="A9113" t="str">
        <x:v>Resume Karyawan KPI</x:v>
      </x:c>
      <x:c r="B9113" t="str">
        <x:v>AA15</x:v>
      </x:c>
      <x:c r="C9113" t="str">
        <x:v>SAKA</x:v>
      </x:c>
      <x:c r="D9113"/>
    </x:row>
    <x:row r="9114">
      <x:c r="A9114" t="str">
        <x:v>Resume Karyawan KPI</x:v>
      </x:c>
      <x:c r="B9114" t="str">
        <x:v>AB15</x:v>
      </x:c>
      <x:c r="C9114" t="str">
        <x:v>Fotografer</x:v>
      </x:c>
      <x:c r="D9114"/>
    </x:row>
    <x:row r="9115">
      <x:c r="A9115" t="str">
        <x:v>Resume Karyawan KPI</x:v>
      </x:c>
      <x:c r="B9115" t="str">
        <x:v>AC15</x:v>
      </x:c>
      <x:c r="C9115" t="n">
        <x:v>21</x:v>
      </x:c>
      <x:c r="D9115" t="str">
        <x:v>=COUNTIF('1'!$O$57:$O$60,AA15)+COUNTIF('2'!$O$57:$O$60,AA15)+COUNTIF('3'!$O$35:$O$38,AA15)+COUNTIF('4'!$O$33:$O$36,AA15)+COUNTIF('5'!$O$28:$O$31,AA15)+COUNTIF('6'!$O$30:$O$33,AA15)+COUNTIF('7'!$O$23:$O$26,AA15)+COUNTIF('8'!$O$69:$O$72,AA15)+COUNTIF('9'!$O$65:$O$68,AA15)+COUNTIF('10'!$O$23:$O$26,AA15)+COUNTIF('11'!$O$27:$O$30,AA15)+COUNTIF('12'!$O$28:$O$31,AA15)+COUNTIF('13'!$O$32:$O$35,AA15)+COUNTIF('14'!$O$30:$O$33,AA15)+COUNTIF('15'!$O$29:$O$32,AA15)+COUNTIF('16'!$O$27:$O$30,AA15)+COUNTIF('17'!$O$30:$O$33,AA15)+COUNTIF('18'!$O$30:$O$33,AA15)+COUNTIF('19'!$O$31:$O$34,AA15)+COUNTIF('20'!$O$28:$O$31,AA15)+COUNTIF('21'!$O$23:$O$26,AA15)+COUNTIF('22'!$O$29:$O$32,AA15)+COUNTIF('23'!$O$39:$O$42,AA15)+COUNTIF('24'!$O$32:$O$35,AA15)+COUNTIF('25'!$O$26:$O$29,AA15)+COUNTIF('26'!$O$30:$O$33,AA15)+COUNTIF('27'!$O$35:$O$38,AA15)+COUNTIF('28'!$O$30:$O$33,AA15)+COUNTIF('29'!$O$34:$O$37,AA15)+COUNTIF('30'!$O$26:$O$29,AA15)+COUNTIF('31'!$O$47:$O$50,AA15)</x:v>
      </x:c>
    </x:row>
    <x:row r="9116">
      <x:c r="A9116" t="str">
        <x:v>Resume Karyawan KPI</x:v>
      </x:c>
      <x:c r="B9116" t="str">
        <x:v>AD15</x:v>
      </x:c>
      <x:c r="C9116" t="n">
        <x:v>21.00001</x:v>
      </x:c>
      <x:c r="D9116" t="str">
        <x:v>=AC15+(16-ROW())/100000</x:v>
      </x:c>
    </x:row>
    <x:row r="9117">
      <x:c r="A9117" t="str">
        <x:v>Resume Karyawan KPI</x:v>
      </x:c>
      <x:c r="B9117" t="str">
        <x:v>AK15</x:v>
      </x:c>
      <x:c r="C9117" t="str">
        <x:v>SAKA</x:v>
      </x:c>
      <x:c r="D9117"/>
    </x:row>
    <x:row r="9118">
      <x:c r="A9118" t="str">
        <x:v>Resume Karyawan KPI</x:v>
      </x:c>
      <x:c r="B9118" t="str">
        <x:v>AL15</x:v>
      </x:c>
      <x:c r="C9118" t="str">
        <x:v>Fotografer</x:v>
      </x:c>
      <x:c r="D9118"/>
    </x:row>
    <x:row r="9119">
      <x:c r="A9119" t="str">
        <x:v>Resume Karyawan KPI</x:v>
      </x:c>
      <x:c r="B9119" t="str">
        <x:v>AM15</x:v>
      </x:c>
      <x:c r="C9119" t="n">
        <x:v>16</x:v>
      </x:c>
      <x:c r="D9119"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$39:$AG$44,AK15,'13'!$AF$39:$AF$44,1)+COUNTIFS('14'!$AG$37:$AG$42,AK15,'14'!$AF$37:$AF$42,1)+COUNTIFS('15'!$AG$36:$AG$41,AK15,'15'!$AF$36:$AF$41,1)+COUNTIFS('16'!$AG$34:$AG$39,AK15,'16'!$AF$34:$AF$39,1)+COUNTIFS('17'!$AG$37:$AG$42,AK15,'17'!$AF$37:$AF$42,1)+COUNTIFS('18'!$AG$37:$AG$42,AK15,'18'!$AF$37:$AF$42,1)+COUNTIFS('19'!$AG$38:$AG$43,AK15,'19'!$AF$38:$AF$43,1)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row>
    <x:row r="9120">
      <x:c r="A9120" t="str">
        <x:v>Resume Karyawan KPI</x:v>
      </x:c>
      <x:c r="B9120" t="str">
        <x:v>AN15</x:v>
      </x:c>
      <x:c r="C9120" t="n">
        <x:v>98.75</x:v>
      </x:c>
      <x:c r="D9120" t="str">
        <x:v>=IF(AM15=0,"",AO15/5*20+AP15/5*25+AQ15/5*25+AR15/5*15+AS15/5*15)</x:v>
      </x:c>
    </x:row>
    <x:row r="9121">
      <x:c r="A9121" t="str">
        <x:v>Resume Karyawan KPI</x:v>
      </x:c>
      <x:c r="B9121" t="str">
        <x:v>AO15</x:v>
      </x:c>
      <x:c r="C9121" t="n">
        <x:v>4.9375</x:v>
      </x:c>
      <x:c r="D9121"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$39:$L$44,'13'!$AG$39:$AG$44,AK15,'13'!$AF$39:$AF$44,1)+SUMIFS('14'!$L$37:$L$42,'14'!$AG$37:$AG$42,AK15,'14'!$AF$37:$AF$42,1)+SUMIFS('15'!$L$36:$L$41,'15'!$AG$36:$AG$41,AK15,'15'!$AF$36:$AF$41,1)+SUMIFS('16'!$L$34:$L$39,'16'!$AG$34:$AG$39,AK15,'16'!$AF$34:$AF$39,1)+SUMIFS('17'!$L$37:$L$42,'17'!$AG$37:$AG$42,AK15,'17'!$AF$37:$AF$42,1)+SUMIFS('18'!$L$37:$L$42,'18'!$AG$37:$AG$42,AK15,'18'!$AF$37:$AF$42,1)+SUMIFS('19'!$L$38:$L$43,'19'!$AG$38:$AG$43,AK15,'19'!$AF$38:$AF$43,1)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row>
    <x:row r="9122">
      <x:c r="A9122" t="str">
        <x:v>Resume Karyawan KPI</x:v>
      </x:c>
      <x:c r="B9122" t="str">
        <x:v>AP15</x:v>
      </x:c>
      <x:c r="C9122" t="n">
        <x:v>4.9375</x:v>
      </x:c>
      <x:c r="D9122"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$39:$M$44,'13'!$AG$39:$AG$44,AK15,'13'!$AF$39:$AF$44,1)+SUMIFS('14'!$M$37:$M$42,'14'!$AG$37:$AG$42,AK15,'14'!$AF$37:$AF$42,1)+SUMIFS('15'!$M$36:$M$41,'15'!$AG$36:$AG$41,AK15,'15'!$AF$36:$AF$41,1)+SUMIFS('16'!$M$34:$M$39,'16'!$AG$34:$AG$39,AK15,'16'!$AF$34:$AF$39,1)+SUMIFS('17'!$M$37:$M$42,'17'!$AG$37:$AG$42,AK15,'17'!$AF$37:$AF$42,1)+SUMIFS('18'!$M$37:$M$42,'18'!$AG$37:$AG$42,AK15,'18'!$AF$37:$AF$42,1)+SUMIFS('19'!$M$38:$M$43,'19'!$AG$38:$AG$43,AK15,'19'!$AF$38:$AF$43,1)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row>
    <x:row r="9123">
      <x:c r="A9123" t="str">
        <x:v>Resume Karyawan KPI</x:v>
      </x:c>
      <x:c r="B9123" t="str">
        <x:v>AQ15</x:v>
      </x:c>
      <x:c r="C9123" t="n">
        <x:v>4.9375</x:v>
      </x:c>
      <x:c r="D9123"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$39:$N$44,'13'!$AG$39:$AG$44,AK15,'13'!$AF$39:$AF$44,1)+SUMIFS('14'!$N$37:$N$42,'14'!$AG$37:$AG$42,AK15,'14'!$AF$37:$AF$42,1)+SUMIFS('15'!$N$36:$N$41,'15'!$AG$36:$AG$41,AK15,'15'!$AF$36:$AF$41,1)+SUMIFS('16'!$N$34:$N$39,'16'!$AG$34:$AG$39,AK15,'16'!$AF$34:$AF$39,1)+SUMIFS('17'!$N$37:$N$42,'17'!$AG$37:$AG$42,AK15,'17'!$AF$37:$AF$42,1)+SUMIFS('18'!$N$37:$N$42,'18'!$AG$37:$AG$42,AK15,'18'!$AF$37:$AF$42,1)+SUMIFS('19'!$N$38:$N$43,'19'!$AG$38:$AG$43,AK15,'19'!$AF$38:$AF$43,1)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row>
    <x:row r="9124">
      <x:c r="A9124" t="str">
        <x:v>Resume Karyawan KPI</x:v>
      </x:c>
      <x:c r="B9124" t="str">
        <x:v>AR15</x:v>
      </x:c>
      <x:c r="C9124" t="n">
        <x:v>5</x:v>
      </x:c>
      <x:c r="D9124"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$39:$O$44,'13'!$AG$39:$AG$44,AK15,'13'!$AF$39:$AF$44,1)+SUMIFS('14'!$O$37:$O$42,'14'!$AG$37:$AG$42,AK15,'14'!$AF$37:$AF$42,1)+SUMIFS('15'!$O$36:$O$41,'15'!$AG$36:$AG$41,AK15,'15'!$AF$36:$AF$41,1)+SUMIFS('16'!$O$34:$O$39,'16'!$AG$34:$AG$39,AK15,'16'!$AF$34:$AF$39,1)+SUMIFS('17'!$O$37:$O$42,'17'!$AG$37:$AG$42,AK15,'17'!$AF$37:$AF$42,1)+SUMIFS('18'!$O$37:$O$42,'18'!$AG$37:$AG$42,AK15,'18'!$AF$37:$AF$42,1)+SUMIFS('19'!$O$38:$O$43,'19'!$AG$38:$AG$43,AK15,'19'!$AF$38:$AF$43,1)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row>
    <x:row r="9125">
      <x:c r="A9125" t="str">
        <x:v>Resume Karyawan KPI</x:v>
      </x:c>
      <x:c r="B9125" t="str">
        <x:v>AS15</x:v>
      </x:c>
      <x:c r="C9125" t="n">
        <x:v>4.875</x:v>
      </x:c>
      <x:c r="D9125"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$39:$P$44,'13'!$AG$39:$AG$44,AK15,'13'!$AF$39:$AF$44,1)+SUMIFS('14'!$P$37:$P$42,'14'!$AG$37:$AG$42,AK15,'14'!$AF$37:$AF$42,1)+SUMIFS('15'!$P$36:$P$41,'15'!$AG$36:$AG$41,AK15,'15'!$AF$36:$AF$41,1)+SUMIFS('16'!$P$34:$P$39,'16'!$AG$34:$AG$39,AK15,'16'!$AF$34:$AF$39,1)+SUMIFS('17'!$P$37:$P$42,'17'!$AG$37:$AG$42,AK15,'17'!$AF$37:$AF$42,1)+SUMIFS('18'!$P$37:$P$42,'18'!$AG$37:$AG$42,AK15,'18'!$AF$37:$AF$42,1)+SUMIFS('19'!$P$38:$P$43,'19'!$AG$38:$AG$43,AK15,'19'!$AF$38:$AF$43,1)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row>
    <x:row r="9126">
      <x:c r="A9126" t="str">
        <x:v>Resume Karyawan KPI</x:v>
      </x:c>
      <x:c r="B9126" t="str">
        <x:v>AV15</x:v>
      </x:c>
      <x:c r="C9126" t="n">
        <x:v>100</x:v>
      </x:c>
      <x:c r="D9126" t="str">
        <x:v>=IF(COUNTIFS('1'!$AG$64:$AG$69,$AK15,'1'!$AF$64:$AF$69,1)=0,"",SUMIFS('1'!$AC$64:$AC$69,'1'!$AG$64:$AG$69,$AK15,'1'!$AF$64:$AF$69,1)/COUNTIFS('1'!$AG$64:$AG$69,$AK15,'1'!$AF$64:$AF$69,1))</x:v>
      </x:c>
    </x:row>
    <x:row r="9127">
      <x:c r="A9127" t="str">
        <x:v>Resume Karyawan KPI</x:v>
      </x:c>
      <x:c r="B9127" t="str">
        <x:v>AW15</x:v>
      </x:c>
      <x:c r="C9127" t="n">
        <x:v>100</x:v>
      </x:c>
      <x:c r="D9127" t="str">
        <x:v>=IF(COUNTIFS('2'!$AG$64:$AG$69,$AK15,'2'!$AF$64:$AF$69,1)=0,"",SUMIFS('2'!$AC$64:$AC$69,'2'!$AG$64:$AG$69,$AK15,'2'!$AF$64:$AF$69,1)/COUNTIFS('2'!$AG$64:$AG$69,$AK15,'2'!$AF$64:$AF$69,1))</x:v>
      </x:c>
    </x:row>
    <x:row r="9128">
      <x:c r="A9128" t="str">
        <x:v>Resume Karyawan KPI</x:v>
      </x:c>
      <x:c r="B9128" t="str">
        <x:v>AX15</x:v>
      </x:c>
      <x:c r="C9128" t="n">
        <x:v>88</x:v>
      </x:c>
      <x:c r="D9128" t="str">
        <x:v>=IF(COUNTIFS('3'!$AG$42:$AG$47,$AK15,'3'!$AF$42:$AF$47,1)=0,"",SUMIFS('3'!$AC$42:$AC$47,'3'!$AG$42:$AG$47,$AK15,'3'!$AF$42:$AF$47,1)/COUNTIFS('3'!$AG$42:$AG$47,$AK15,'3'!$AF$42:$AF$47,1))</x:v>
      </x:c>
    </x:row>
    <x:row r="9129">
      <x:c r="A9129" t="str">
        <x:v>Resume Karyawan KPI</x:v>
      </x:c>
      <x:c r="B9129" t="str">
        <x:v>AY15</x:v>
      </x:c>
      <x:c r="C9129"/>
      <x:c r="D9129" t="str">
        <x:v>=IF(COUNTIFS('4'!$AG$40:$AG$45,$AK15,'4'!$AF$40:$AF$45,1)=0,"",SUMIFS('4'!$AC$40:$AC$45,'4'!$AG$40:$AG$45,$AK15,'4'!$AF$40:$AF$45,1)/COUNTIFS('4'!$AG$40:$AG$45,$AK15,'4'!$AF$40:$AF$45,1))</x:v>
      </x:c>
    </x:row>
    <x:row r="9130">
      <x:c r="A9130" t="str">
        <x:v>Resume Karyawan KPI</x:v>
      </x:c>
      <x:c r="B9130" t="str">
        <x:v>AZ15</x:v>
      </x:c>
      <x:c r="C9130" t="n">
        <x:v>100</x:v>
      </x:c>
      <x:c r="D9130" t="str">
        <x:v>=IF(COUNTIFS('5'!$AG$35:$AG$40,$AK15,'5'!$AF$35:$AF$40,1)=0,"",SUMIFS('5'!$AC$35:$AC$40,'5'!$AG$35:$AG$40,$AK15,'5'!$AF$35:$AF$40,1)/COUNTIFS('5'!$AG$35:$AG$40,$AK15,'5'!$AF$35:$AF$40,1))</x:v>
      </x:c>
    </x:row>
    <x:row r="9131">
      <x:c r="A9131" t="str">
        <x:v>Resume Karyawan KPI</x:v>
      </x:c>
      <x:c r="B9131" t="str">
        <x:v>BA15</x:v>
      </x:c>
      <x:c r="C9131" t="n">
        <x:v>100</x:v>
      </x:c>
      <x:c r="D9131" t="str">
        <x:v>=IF(COUNTIFS('6'!$AG$37:$AG$42,$AK15,'6'!$AF$37:$AF$42,1)=0,"",SUMIFS('6'!$AC$37:$AC$42,'6'!$AG$37:$AG$42,$AK15,'6'!$AF$37:$AF$42,1)/COUNTIFS('6'!$AG$37:$AG$42,$AK15,'6'!$AF$37:$AF$42,1))</x:v>
      </x:c>
    </x:row>
    <x:row r="9132">
      <x:c r="A9132" t="str">
        <x:v>Resume Karyawan KPI</x:v>
      </x:c>
      <x:c r="B9132" t="str">
        <x:v>BB15</x:v>
      </x:c>
      <x:c r="C9132" t="n">
        <x:v>100</x:v>
      </x:c>
      <x:c r="D9132" t="str">
        <x:v>=IF(COUNTIFS('7'!$AG$30:$AG$35,$AK15,'7'!$AF$30:$AF$35,1)=0,"",SUMIFS('7'!$AC$30:$AC$35,'7'!$AG$30:$AG$35,$AK15,'7'!$AF$30:$AF$35,1)/COUNTIFS('7'!$AG$30:$AG$35,$AK15,'7'!$AF$30:$AF$35,1))</x:v>
      </x:c>
    </x:row>
    <x:row r="9133">
      <x:c r="A9133" t="str">
        <x:v>Resume Karyawan KPI</x:v>
      </x:c>
      <x:c r="B9133" t="str">
        <x:v>BC15</x:v>
      </x:c>
      <x:c r="C9133" t="n">
        <x:v>100</x:v>
      </x:c>
      <x:c r="D9133" t="str">
        <x:v>=IF(COUNTIFS('8'!$AG$76:$AG$81,$AK15,'8'!$AF$76:$AF$81,1)=0,"",SUMIFS('8'!$AC$76:$AC$81,'8'!$AG$76:$AG$81,$AK15,'8'!$AF$76:$AF$81,1)/COUNTIFS('8'!$AG$76:$AG$81,$AK15,'8'!$AF$76:$AF$81,1))</x:v>
      </x:c>
    </x:row>
    <x:row r="9134">
      <x:c r="A9134" t="str">
        <x:v>Resume Karyawan KPI</x:v>
      </x:c>
      <x:c r="B9134" t="str">
        <x:v>BD15</x:v>
      </x:c>
      <x:c r="C9134" t="n">
        <x:v>100</x:v>
      </x:c>
      <x:c r="D9134" t="str">
        <x:v>=IF(COUNTIFS('9'!$AG$72:$AG$77,$AK15,'9'!$AF$72:$AF$77,1)=0,"",SUMIFS('9'!$AC$72:$AC$77,'9'!$AG$72:$AG$77,$AK15,'9'!$AF$72:$AF$77,1)/COUNTIFS('9'!$AG$72:$AG$77,$AK15,'9'!$AF$72:$AF$77,1))</x:v>
      </x:c>
    </x:row>
    <x:row r="9135">
      <x:c r="A9135" t="str">
        <x:v>Resume Karyawan KPI</x:v>
      </x:c>
      <x:c r="B9135" t="str">
        <x:v>BE15</x:v>
      </x:c>
      <x:c r="C9135" t="n">
        <x:v>100</x:v>
      </x:c>
      <x:c r="D9135" t="str">
        <x:v>=IF(COUNTIFS('10'!$AG$30:$AG$35,$AK15,'10'!$AF$30:$AF$35,1)=0,"",SUMIFS('10'!$AC$30:$AC$35,'10'!$AG$30:$AG$35,$AK15,'10'!$AF$30:$AF$35,1)/COUNTIFS('10'!$AG$30:$AG$35,$AK15,'10'!$AF$30:$AF$35,1))</x:v>
      </x:c>
    </x:row>
    <x:row r="9136">
      <x:c r="A9136" t="str">
        <x:v>Resume Karyawan KPI</x:v>
      </x:c>
      <x:c r="B9136" t="str">
        <x:v>BF15</x:v>
      </x:c>
      <x:c r="C9136"/>
      <x:c r="D9136" t="str">
        <x:v>=IF(COUNTIFS('11'!$AG$34:$AG$39,$AK15,'11'!$AF$34:$AF$39,1)=0,"",SUMIFS('11'!$AC$34:$AC$39,'11'!$AG$34:$AG$39,$AK15,'11'!$AF$34:$AF$39,1)/COUNTIFS('11'!$AG$34:$AG$39,$AK15,'11'!$AF$34:$AF$39,1))</x:v>
      </x:c>
    </x:row>
    <x:row r="9137">
      <x:c r="A9137" t="str">
        <x:v>Resume Karyawan KPI</x:v>
      </x:c>
      <x:c r="B9137" t="str">
        <x:v>BG15</x:v>
      </x:c>
      <x:c r="C9137" t="n">
        <x:v>100</x:v>
      </x:c>
      <x:c r="D9137" t="str">
        <x:v>=IF(COUNTIFS('12'!$AG$35:$AG$40,$AK15,'12'!$AF$35:$AF$40,1)=0,"",SUMIFS('12'!$AC$35:$AC$40,'12'!$AG$35:$AG$40,$AK15,'12'!$AF$35:$AF$40,1)/COUNTIFS('12'!$AG$35:$AG$40,$AK15,'12'!$AF$35:$AF$40,1))</x:v>
      </x:c>
    </x:row>
    <x:row r="9138">
      <x:c r="A9138" t="str">
        <x:v>Resume Karyawan KPI</x:v>
      </x:c>
      <x:c r="B9138" t="str">
        <x:v>BH15</x:v>
      </x:c>
      <x:c r="C9138" t="n">
        <x:v>100</x:v>
      </x:c>
      <x:c r="D9138" t="str">
        <x:v>=IF(COUNTIFS('13'!$AG$39:$AG$44,$AK15,'13'!$AF$39:$AF$44,1)=0,"",SUMIFS('13'!$AC$39:$AC$44,'13'!$AG$39:$AG$44,$AK15,'13'!$AF$39:$AF$44,1)/COUNTIFS('13'!$AG$39:$AG$44,$AK15,'13'!$AF$39:$AF$44,1))</x:v>
      </x:c>
    </x:row>
    <x:row r="9139">
      <x:c r="A9139" t="str">
        <x:v>Resume Karyawan KPI</x:v>
      </x:c>
      <x:c r="B9139" t="str">
        <x:v>BI15</x:v>
      </x:c>
      <x:c r="C9139"/>
      <x:c r="D9139" t="str">
        <x:v>=IF(COUNTIFS('14'!$AG$37:$AG$42,$AK15,'14'!$AF$37:$AF$42,1)=0,"",SUMIFS('14'!$AC$37:$AC$42,'14'!$AG$37:$AG$42,$AK15,'14'!$AF$37:$AF$42,1)/COUNTIFS('14'!$AG$37:$AG$42,$AK15,'14'!$AF$37:$AF$42,1))</x:v>
      </x:c>
    </x:row>
    <x:row r="9140">
      <x:c r="A9140" t="str">
        <x:v>Resume Karyawan KPI</x:v>
      </x:c>
      <x:c r="B9140" t="str">
        <x:v>BJ15</x:v>
      </x:c>
      <x:c r="C9140" t="n">
        <x:v>97</x:v>
      </x:c>
      <x:c r="D9140" t="str">
        <x:v>=IF(COUNTIFS('15'!$AG$36:$AG$41,$AK15,'15'!$AF$36:$AF$41,1)=0,"",SUMIFS('15'!$AC$36:$AC$41,'15'!$AG$36:$AG$41,$AK15,'15'!$AF$36:$AF$41,1)/COUNTIFS('15'!$AG$36:$AG$41,$AK15,'15'!$AF$36:$AF$41,1))</x:v>
      </x:c>
    </x:row>
    <x:row r="9141">
      <x:c r="A9141" t="str">
        <x:v>Resume Karyawan KPI</x:v>
      </x:c>
      <x:c r="B9141" t="str">
        <x:v>BK15</x:v>
      </x:c>
      <x:c r="C9141"/>
      <x:c r="D9141" t="str">
        <x:v>=IF(COUNTIFS('16'!$AG$34:$AG$39,$AK15,'16'!$AF$34:$AF$39,1)=0,"",SUMIFS('16'!$AC$34:$AC$39,'16'!$AG$34:$AG$39,$AK15,'16'!$AF$34:$AF$39,1)/COUNTIFS('16'!$AG$34:$AG$39,$AK15,'16'!$AF$34:$AF$39,1))</x:v>
      </x:c>
    </x:row>
    <x:row r="9142">
      <x:c r="A9142" t="str">
        <x:v>Resume Karyawan KPI</x:v>
      </x:c>
      <x:c r="B9142" t="str">
        <x:v>BL15</x:v>
      </x:c>
      <x:c r="C9142"/>
      <x:c r="D9142" t="str">
        <x:v>=IF(COUNTIFS('17'!$AG$37:$AG$42,$AK15,'17'!$AF$37:$AF$42,1)=0,"",SUMIFS('17'!$AC$37:$AC$42,'17'!$AG$37:$AG$42,$AK15,'17'!$AF$37:$AF$42,1)/COUNTIFS('17'!$AG$37:$AG$42,$AK15,'17'!$AF$37:$AF$42,1))</x:v>
      </x:c>
    </x:row>
    <x:row r="9143">
      <x:c r="A9143" t="str">
        <x:v>Resume Karyawan KPI</x:v>
      </x:c>
      <x:c r="B9143" t="str">
        <x:v>BM15</x:v>
      </x:c>
      <x:c r="C9143" t="n">
        <x:v>100</x:v>
      </x:c>
      <x:c r="D9143" t="str">
        <x:v>=IF(COUNTIFS('18'!$AG$37:$AG$42,$AK15,'18'!$AF$37:$AF$42,1)=0,"",SUMIFS('18'!$AC$37:$AC$42,'18'!$AG$37:$AG$42,$AK15,'18'!$AF$37:$AF$42,1)/COUNTIFS('18'!$AG$37:$AG$42,$AK15,'18'!$AF$37:$AF$42,1))</x:v>
      </x:c>
    </x:row>
    <x:row r="9144">
      <x:c r="A9144" t="str">
        <x:v>Resume Karyawan KPI</x:v>
      </x:c>
      <x:c r="B9144" t="str">
        <x:v>BN15</x:v>
      </x:c>
      <x:c r="C9144"/>
      <x:c r="D9144" t="str">
        <x:v>=IF(COUNTIFS('19'!$AG$38:$AG$43,$AK15,'19'!$AF$38:$AF$43,1)=0,"",SUMIFS('19'!$AC$38:$AC$43,'19'!$AG$38:$AG$43,$AK15,'19'!$AF$38:$AF$43,1)/COUNTIFS('19'!$AG$38:$AG$43,$AK15,'19'!$AF$38:$AF$43,1))</x:v>
      </x:c>
    </x:row>
    <x:row r="9145">
      <x:c r="A9145" t="str">
        <x:v>Resume Karyawan KPI</x:v>
      </x:c>
      <x:c r="B9145" t="str">
        <x:v>BO15</x:v>
      </x:c>
      <x:c r="C9145"/>
      <x:c r="D9145" t="str">
        <x:v>=IF(COUNTIFS('20'!$AG$35:$AG$40,$AK15,'20'!$AF$35:$AF$40,1)=0,"",SUMIFS('20'!$AC$35:$AC$40,'20'!$AG$35:$AG$40,$AK15,'20'!$AF$35:$AF$40,1)/COUNTIFS('20'!$AG$35:$AG$40,$AK15,'20'!$AF$35:$AF$40,1))</x:v>
      </x:c>
    </x:row>
    <x:row r="9146">
      <x:c r="A9146" t="str">
        <x:v>Resume Karyawan KPI</x:v>
      </x:c>
      <x:c r="B9146" t="str">
        <x:v>BP15</x:v>
      </x:c>
      <x:c r="C9146"/>
      <x:c r="D9146" t="str">
        <x:v>=IF(COUNTIFS('21'!$AG$30:$AG$35,$AK15,'21'!$AF$30:$AF$35,1)=0,"",SUMIFS('21'!$AC$30:$AC$35,'21'!$AG$30:$AG$35,$AK15,'21'!$AF$30:$AF$35,1)/COUNTIFS('21'!$AG$30:$AG$35,$AK15,'21'!$AF$30:$AF$35,1))</x:v>
      </x:c>
    </x:row>
    <x:row r="9147">
      <x:c r="A9147" t="str">
        <x:v>Resume Karyawan KPI</x:v>
      </x:c>
      <x:c r="B9147" t="str">
        <x:v>BQ15</x:v>
      </x:c>
      <x:c r="C9147"/>
      <x:c r="D9147" t="str">
        <x:v>=IF(COUNTIFS('22'!$AG$36:$AG$41,$AK15,'22'!$AF$36:$AF$41,1)=0,"",SUMIFS('22'!$AC$36:$AC$41,'22'!$AG$36:$AG$41,$AK15,'22'!$AF$36:$AF$41,1)/COUNTIFS('22'!$AG$36:$AG$41,$AK15,'22'!$AF$36:$AF$41,1))</x:v>
      </x:c>
    </x:row>
    <x:row r="9148">
      <x:c r="A9148" t="str">
        <x:v>Resume Karyawan KPI</x:v>
      </x:c>
      <x:c r="B9148" t="str">
        <x:v>BR15</x:v>
      </x:c>
      <x:c r="C9148"/>
      <x:c r="D9148" t="str">
        <x:v>=IF(COUNTIFS('23'!$AG$46:$AG$51,$AK15,'23'!$AF$46:$AF$51,1)=0,"",SUMIFS('23'!$AC$46:$AC$51,'23'!$AG$46:$AG$51,$AK15,'23'!$AF$46:$AF$51,1)/COUNTIFS('23'!$AG$46:$AG$51,$AK15,'23'!$AF$46:$AF$51,1))</x:v>
      </x:c>
    </x:row>
    <x:row r="9149">
      <x:c r="A9149" t="str">
        <x:v>Resume Karyawan KPI</x:v>
      </x:c>
      <x:c r="B9149" t="str">
        <x:v>BS15</x:v>
      </x:c>
      <x:c r="C9149"/>
      <x:c r="D9149" t="str">
        <x:v>=IF(COUNTIFS('24'!$AG$39:$AG$44,$AK15,'24'!$AF$39:$AF$44,1)=0,"",SUMIFS('24'!$AC$39:$AC$44,'24'!$AG$39:$AG$44,$AK15,'24'!$AF$39:$AF$44,1)/COUNTIFS('24'!$AG$39:$AG$44,$AK15,'24'!$AF$39:$AF$44,1))</x:v>
      </x:c>
    </x:row>
    <x:row r="9150">
      <x:c r="A9150" t="str">
        <x:v>Resume Karyawan KPI</x:v>
      </x:c>
      <x:c r="B9150" t="str">
        <x:v>BT15</x:v>
      </x:c>
      <x:c r="C9150"/>
      <x:c r="D9150" t="str">
        <x:v>=IF(COUNTIFS('25'!$AG$33:$AG$38,$AK15,'25'!$AF$33:$AF$38,1)=0,"",SUMIFS('25'!$AC$33:$AC$38,'25'!$AG$33:$AG$38,$AK15,'25'!$AF$33:$AF$38,1)/COUNTIFS('25'!$AG$33:$AG$38,$AK15,'25'!$AF$33:$AF$38,1))</x:v>
      </x:c>
    </x:row>
    <x:row r="9151">
      <x:c r="A9151" t="str">
        <x:v>Resume Karyawan KPI</x:v>
      </x:c>
      <x:c r="B9151" t="str">
        <x:v>BU15</x:v>
      </x:c>
      <x:c r="C9151"/>
      <x:c r="D9151" t="str">
        <x:v>=IF(COUNTIFS('26'!$AG$37:$AG$42,$AK15,'26'!$AF$37:$AF$42,1)=0,"",SUMIFS('26'!$AC$37:$AC$42,'26'!$AG$37:$AG$42,$AK15,'26'!$AF$37:$AF$42,1)/COUNTIFS('26'!$AG$37:$AG$42,$AK15,'26'!$AF$37:$AF$42,1))</x:v>
      </x:c>
    </x:row>
    <x:row r="9152">
      <x:c r="A9152" t="str">
        <x:v>Resume Karyawan KPI</x:v>
      </x:c>
      <x:c r="B9152" t="str">
        <x:v>BV15</x:v>
      </x:c>
      <x:c r="C9152"/>
      <x:c r="D9152" t="str">
        <x:v>=IF(COUNTIFS('27'!$AG$42:$AG$47,$AK15,'27'!$AF$42:$AF$47,1)=0,"",SUMIFS('27'!$AC$42:$AC$47,'27'!$AG$42:$AG$47,$AK15,'27'!$AF$42:$AF$47,1)/COUNTIFS('27'!$AG$42:$AG$47,$AK15,'27'!$AF$42:$AF$47,1))</x:v>
      </x:c>
    </x:row>
    <x:row r="9153">
      <x:c r="A9153" t="str">
        <x:v>Resume Karyawan KPI</x:v>
      </x:c>
      <x:c r="B9153" t="str">
        <x:v>BW15</x:v>
      </x:c>
      <x:c r="C9153"/>
      <x:c r="D9153" t="str">
        <x:v>=IF(COUNTIFS('28'!$AG$37:$AG$42,$AK15,'28'!$AF$37:$AF$42,1)=0,"",SUMIFS('28'!$AC$37:$AC$42,'28'!$AG$37:$AG$42,$AK15,'28'!$AF$37:$AF$42,1)/COUNTIFS('28'!$AG$37:$AG$42,$AK15,'28'!$AF$37:$AF$42,1))</x:v>
      </x:c>
    </x:row>
    <x:row r="9154">
      <x:c r="A9154" t="str">
        <x:v>Resume Karyawan KPI</x:v>
      </x:c>
      <x:c r="B9154" t="str">
        <x:v>BX15</x:v>
      </x:c>
      <x:c r="C9154"/>
      <x:c r="D9154" t="str">
        <x:v>=IF(COUNTIFS('29'!$AG$41:$AG$46,$AK15,'29'!$AF$41:$AF$46,1)=0,"",SUMIFS('29'!$AC$41:$AC$46,'29'!$AG$41:$AG$46,$AK15,'29'!$AF$41:$AF$46,1)/COUNTIFS('29'!$AG$41:$AG$46,$AK15,'29'!$AF$41:$AF$46,1))</x:v>
      </x:c>
    </x:row>
    <x:row r="9155">
      <x:c r="A9155" t="str">
        <x:v>Resume Karyawan KPI</x:v>
      </x:c>
      <x:c r="B9155" t="str">
        <x:v>BY15</x:v>
      </x:c>
      <x:c r="C9155"/>
      <x:c r="D9155" t="str">
        <x:v>=IF(COUNTIFS('30'!$AG$33:$AG$38,$AK15,'30'!$AF$33:$AF$38,1)=0,"",SUMIFS('30'!$AC$33:$AC$38,'30'!$AG$33:$AG$38,$AK15,'30'!$AF$33:$AF$38,1)/COUNTIFS('30'!$AG$33:$AG$38,$AK15,'30'!$AF$33:$AF$38,1))</x:v>
      </x:c>
    </x:row>
    <x:row r="9156">
      <x:c r="A9156" t="str">
        <x:v>Resume Karyawan KPI</x:v>
      </x:c>
      <x:c r="B9156" t="str">
        <x:v>BZ15</x:v>
      </x:c>
      <x:c r="C9156" t="n">
        <x:v>95</x:v>
      </x:c>
      <x:c r="D9156" t="str">
        <x:v>=IF(COUNTIFS('31'!$AG$56:$AG$61,$AK15,'31'!$AF$56:$AF$61,1)=0,"",SUMIFS('31'!$AC$56:$AC$61,'31'!$AG$56:$AG$61,$AK15,'31'!$AF$56:$AF$61,1)/COUNTIFS('31'!$AG$56:$AG$61,$AK15,'31'!$AF$56:$AF$61,1))</x:v>
      </x:c>
    </x:row>
    <x:row r="9157">
      <x:c r="A9157" t="str">
        <x:v>Resume Karyawan KPI</x:v>
      </x:c>
      <x:c r="B9157" t="str">
        <x:v>A16</x:v>
      </x:c>
      <x:c r="C9157"/>
      <x:c r="D9157" t="str">
        <x:v>=IF(LARGE($Y$5:$Y$17,11)=0,"",11)</x:v>
      </x:c>
    </x:row>
    <x:row r="9158">
      <x:c r="A9158" t="str">
        <x:v>Resume Karyawan KPI</x:v>
      </x:c>
      <x:c r="B9158" t="str">
        <x:v>B16</x:v>
      </x:c>
      <x:c r="C9158"/>
      <x:c r="D9158" t="str">
        <x:v>=IF(A16="","",INDEX($X$5:$X$17,MATCH(LARGE($Z$5:$Z$17,A16),$Z$5:$Z$17,0)))</x:v>
      </x:c>
    </x:row>
    <x:row r="9159">
      <x:c r="A9159" t="str">
        <x:v>Resume Karyawan KPI</x:v>
      </x:c>
      <x:c r="B9159" t="str">
        <x:v>C16</x:v>
      </x:c>
      <x:c r="C9159"/>
      <x:c r="D9159" t="str">
        <x:v>=IF(B16="","",INDEX($Y$5:$Y$17,MATCH(B16,$X$5:$X$17,0)))</x:v>
      </x:c>
    </x:row>
    <x:row r="9160">
      <x:c r="A9160" t="str">
        <x:v>Resume Karyawan KPI</x:v>
      </x:c>
      <x:c r="B9160" t="str">
        <x:v>D16</x:v>
      </x:c>
      <x:c r="C9160"/>
      <x:c r="D9160" t="str">
        <x:v>=IF(C16="","",C16/$C$19)</x:v>
      </x:c>
    </x:row>
    <x:row r="9161">
      <x:c r="A9161" t="str">
        <x:v>Resume Karyawan KPI</x:v>
      </x:c>
      <x:c r="B9161" t="str">
        <x:v>E16</x:v>
      </x:c>
      <x:c r="C9161"/>
      <x:c r="D9161" t="str">
        <x:v>=IF(D16="","",SUM($D$6:D16))</x:v>
      </x:c>
    </x:row>
    <x:row r="9162">
      <x:c r="A9162" t="str">
        <x:v>Resume Karyawan KPI</x:v>
      </x:c>
      <x:c r="B9162" t="str">
        <x:v>X16</x:v>
      </x:c>
      <x:c r="C9162" t="str">
        <x:v>Frame</x:v>
      </x:c>
      <x:c r="D9162"/>
    </x:row>
    <x:row r="9163">
      <x:c r="A9163" t="str">
        <x:v>Resume Karyawan KPI</x:v>
      </x:c>
      <x:c r="B9163" t="str">
        <x:v>Y16</x:v>
      </x:c>
      <x:c r="C9163" t="n">
        <x:v>0</x:v>
      </x:c>
      <x:c r="D9163" t="str">
        <x:v>=COUNTIF('1'!$D$4:$D$55,X16)+COUNTIF('2'!$D$4:$D$55,X16)+COUNTIF('3'!$D$4:$D$33,X16)+COUNTIF('4'!$D$4:$D$31,X16)+COUNTIF('5'!$D$4:$D$26,X16)+COUNTIF('6'!$D$4:$D$28,X16)+COUNTIF('7'!$D$4:$D$21,X16)+COUNTIF('8'!$D$4:$D$67,X16)+COUNTIF('9'!$D$4:$D$63,X16)+COUNTIF('10'!$D$4:$D$21,X16)+COUNTIF('11'!$D$4:$D$25,X16)+COUNTIF('12'!$D$4:$D$26,X16)+COUNTIF('13'!$D$4:$D$30,X16)+COUNTIF('14'!$D$4:$D$28,X16)+COUNTIF('15'!$D$4:$D$27,X16)+COUNTIF('16'!$D$4:$D$25,X16)+COUNTIF('17'!$D$4:$D$28,X16)+COUNTIF('18'!$D$4:$D$28,X16)+COUNTIF('19'!$D$4:$D$29,X16)+COUNTIF('20'!$D$4:$D$26,X16)+COUNTIF('21'!$D$4:$D$21,X16)+COUNTIF('22'!$D$4:$D$27,X16)+COUNTIF('23'!$D$4:$D$37,X16)+COUNTIF('24'!$D$4:$D$30,X16)+COUNTIF('25'!$D$4:$D$24,X16)+COUNTIF('26'!$D$4:$D$28,X16)+COUNTIF('27'!$D$4:$D$33,X16)+COUNTIF('28'!$D$4:$D$28,X16)+COUNTIF('29'!$D$4:$D$32,X16)+COUNTIF('30'!$D$4:$D$24,X16)+COUNTIF('31'!$D$4:$D$45,X16)</x:v>
      </x:c>
    </x:row>
    <x:row r="9164">
      <x:c r="A9164" t="str">
        <x:v>Resume Karyawan KPI</x:v>
      </x:c>
      <x:c r="B9164" t="str">
        <x:v>Z16</x:v>
      </x:c>
      <x:c r="C9164" t="n">
        <x:v>0.00002</x:v>
      </x:c>
      <x:c r="D9164" t="str">
        <x:v>=Y16+(18-ROW())/100000</x:v>
      </x:c>
    </x:row>
    <x:row r="9165">
      <x:c r="A9165" t="str">
        <x:v>Resume Karyawan KPI</x:v>
      </x:c>
      <x:c r="B9165" t="str">
        <x:v>A17</x:v>
      </x:c>
      <x:c r="C9165"/>
      <x:c r="D9165" t="str">
        <x:v>=IF(LARGE($Y$5:$Y$17,12)=0,"",12)</x:v>
      </x:c>
    </x:row>
    <x:row r="9166">
      <x:c r="A9166" t="str">
        <x:v>Resume Karyawan KPI</x:v>
      </x:c>
      <x:c r="B9166" t="str">
        <x:v>B17</x:v>
      </x:c>
      <x:c r="C9166"/>
      <x:c r="D9166" t="str">
        <x:v>=IF(A17="","",INDEX($X$5:$X$17,MATCH(LARGE($Z$5:$Z$17,A17),$Z$5:$Z$17,0)))</x:v>
      </x:c>
    </x:row>
    <x:row r="9167">
      <x:c r="A9167" t="str">
        <x:v>Resume Karyawan KPI</x:v>
      </x:c>
      <x:c r="B9167" t="str">
        <x:v>C17</x:v>
      </x:c>
      <x:c r="C9167"/>
      <x:c r="D9167" t="str">
        <x:v>=IF(B17="","",INDEX($Y$5:$Y$17,MATCH(B17,$X$5:$X$17,0)))</x:v>
      </x:c>
    </x:row>
    <x:row r="9168">
      <x:c r="A9168" t="str">
        <x:v>Resume Karyawan KPI</x:v>
      </x:c>
      <x:c r="B9168" t="str">
        <x:v>D17</x:v>
      </x:c>
      <x:c r="C9168"/>
      <x:c r="D9168" t="str">
        <x:v>=IF(C17="","",C17/$C$19)</x:v>
      </x:c>
    </x:row>
    <x:row r="9169">
      <x:c r="A9169" t="str">
        <x:v>Resume Karyawan KPI</x:v>
      </x:c>
      <x:c r="B9169" t="str">
        <x:v>E17</x:v>
      </x:c>
      <x:c r="C9169"/>
      <x:c r="D9169" t="str">
        <x:v>=IF(D17="","",SUM($D$6:D17))</x:v>
      </x:c>
    </x:row>
    <x:row r="9170">
      <x:c r="A9170" t="str">
        <x:v>Resume Karyawan KPI</x:v>
      </x:c>
      <x:c r="B9170" t="str">
        <x:v>X17</x:v>
      </x:c>
      <x:c r="C9170" t="str">
        <x:v>Photo Fox</x:v>
      </x:c>
      <x:c r="D9170"/>
    </x:row>
    <x:row r="9171">
      <x:c r="A9171" t="str">
        <x:v>Resume Karyawan KPI</x:v>
      </x:c>
      <x:c r="B9171" t="str">
        <x:v>Y17</x:v>
      </x:c>
      <x:c r="C9171" t="n">
        <x:v>0</x:v>
      </x:c>
      <x:c r="D9171" t="str">
        <x:v>=COUNTIF('1'!$D$4:$D$55,X17)+COUNTIF('2'!$D$4:$D$55,X17)+COUNTIF('3'!$D$4:$D$33,X17)+COUNTIF('4'!$D$4:$D$31,X17)+COUNTIF('5'!$D$4:$D$26,X17)+COUNTIF('6'!$D$4:$D$28,X17)+COUNTIF('7'!$D$4:$D$21,X17)+COUNTIF('8'!$D$4:$D$67,X17)+COUNTIF('9'!$D$4:$D$63,X17)+COUNTIF('10'!$D$4:$D$21,X17)+COUNTIF('11'!$D$4:$D$25,X17)+COUNTIF('12'!$D$4:$D$26,X17)+COUNTIF('13'!$D$4:$D$30,X17)+COUNTIF('14'!$D$4:$D$28,X17)+COUNTIF('15'!$D$4:$D$27,X17)+COUNTIF('16'!$D$4:$D$25,X17)+COUNTIF('17'!$D$4:$D$28,X17)+COUNTIF('18'!$D$4:$D$28,X17)+COUNTIF('19'!$D$4:$D$29,X17)+COUNTIF('20'!$D$4:$D$26,X17)+COUNTIF('21'!$D$4:$D$21,X17)+COUNTIF('22'!$D$4:$D$27,X17)+COUNTIF('23'!$D$4:$D$37,X17)+COUNTIF('24'!$D$4:$D$30,X17)+COUNTIF('25'!$D$4:$D$24,X17)+COUNTIF('26'!$D$4:$D$28,X17)+COUNTIF('27'!$D$4:$D$33,X17)+COUNTIF('28'!$D$4:$D$28,X17)+COUNTIF('29'!$D$4:$D$32,X17)+COUNTIF('30'!$D$4:$D$24,X17)+COUNTIF('31'!$D$4:$D$45,X17)</x:v>
      </x:c>
    </x:row>
    <x:row r="9172">
      <x:c r="A9172" t="str">
        <x:v>Resume Karyawan KPI</x:v>
      </x:c>
      <x:c r="B9172" t="str">
        <x:v>Z17</x:v>
      </x:c>
      <x:c r="C9172" t="n">
        <x:v>0.00001</x:v>
      </x:c>
      <x:c r="D9172" t="str">
        <x:v>=Y17+(18-ROW())/100000</x:v>
      </x:c>
    </x:row>
    <x:row r="9173">
      <x:c r="A9173" t="str">
        <x:v>Resume Karyawan KPI</x:v>
      </x:c>
      <x:c r="B9173" t="str">
        <x:v>A18</x:v>
      </x:c>
      <x:c r="C9173"/>
      <x:c r="D9173" t="str">
        <x:v>=IF(LARGE($Y$5:$Y$17,13)=0,"",13)</x:v>
      </x:c>
    </x:row>
    <x:row r="9174">
      <x:c r="A9174" t="str">
        <x:v>Resume Karyawan KPI</x:v>
      </x:c>
      <x:c r="B9174" t="str">
        <x:v>B18</x:v>
      </x:c>
      <x:c r="C9174"/>
      <x:c r="D9174" t="str">
        <x:v>=IF(A18="","",INDEX($X$5:$X$17,MATCH(LARGE($Z$5:$Z$17,A18),$Z$5:$Z$17,0)))</x:v>
      </x:c>
    </x:row>
    <x:row r="9175">
      <x:c r="A9175" t="str">
        <x:v>Resume Karyawan KPI</x:v>
      </x:c>
      <x:c r="B9175" t="str">
        <x:v>C18</x:v>
      </x:c>
      <x:c r="C9175"/>
      <x:c r="D9175" t="str">
        <x:v>=IF(B18="","",INDEX($Y$5:$Y$17,MATCH(B18,$X$5:$X$17,0)))</x:v>
      </x:c>
    </x:row>
    <x:row r="9176">
      <x:c r="A9176" t="str">
        <x:v>Resume Karyawan KPI</x:v>
      </x:c>
      <x:c r="B9176" t="str">
        <x:v>D18</x:v>
      </x:c>
      <x:c r="C9176"/>
      <x:c r="D9176" t="str">
        <x:v>=IF(C18="","",C18/$C$19)</x:v>
      </x:c>
    </x:row>
    <x:row r="9177">
      <x:c r="A9177" t="str">
        <x:v>Resume Karyawan KPI</x:v>
      </x:c>
      <x:c r="B9177" t="str">
        <x:v>E18</x:v>
      </x:c>
      <x:c r="C9177"/>
      <x:c r="D9177" t="str">
        <x:v>=IF(D18="","",SUM($D$6:D18))</x:v>
      </x:c>
    </x:row>
    <x:row r="9178">
      <x:c r="A9178" t="str">
        <x:v>Resume Karyawan KPI</x:v>
      </x:c>
      <x:c r="B9178" t="str">
        <x:v>AV18</x:v>
      </x:c>
      <x:c r="C9178" t="n">
        <x:v>100</x:v>
      </x:c>
      <x:c r="D9178" t="str">
        <x:v>=IF(COUNT(AV5:AV15)=0,"",AVERAGE(AV5:AV15))</x:v>
      </x:c>
    </x:row>
    <x:row r="9179">
      <x:c r="A9179" t="str">
        <x:v>Resume Karyawan KPI</x:v>
      </x:c>
      <x:c r="B9179" t="str">
        <x:v>AW18</x:v>
      </x:c>
      <x:c r="C9179" t="n">
        <x:v>100</x:v>
      </x:c>
      <x:c r="D9179" t="str">
        <x:v>=IF(COUNT(AW5:AW15)=0,"",AVERAGE(AW5:AW15))</x:v>
      </x:c>
    </x:row>
    <x:row r="9180">
      <x:c r="A9180" t="str">
        <x:v>Resume Karyawan KPI</x:v>
      </x:c>
      <x:c r="B9180" t="str">
        <x:v>AX18</x:v>
      </x:c>
      <x:c r="C9180" t="n">
        <x:v>95</x:v>
      </x:c>
      <x:c r="D9180" t="str">
        <x:v>=IF(COUNT(AX5:AX15)=0,"",AVERAGE(AX5:AX15))</x:v>
      </x:c>
    </x:row>
    <x:row r="9181">
      <x:c r="A9181" t="str">
        <x:v>Resume Karyawan KPI</x:v>
      </x:c>
      <x:c r="B9181" t="str">
        <x:v>AY18</x:v>
      </x:c>
      <x:c r="C9181" t="n">
        <x:v>99.25</x:v>
      </x:c>
      <x:c r="D9181" t="str">
        <x:v>=IF(COUNT(AY5:AY15)=0,"",AVERAGE(AY5:AY15))</x:v>
      </x:c>
    </x:row>
    <x:row r="9182">
      <x:c r="A9182" t="str">
        <x:v>Resume Karyawan KPI</x:v>
      </x:c>
      <x:c r="B9182" t="str">
        <x:v>AZ18</x:v>
      </x:c>
      <x:c r="C9182" t="n">
        <x:v>100</x:v>
      </x:c>
      <x:c r="D9182" t="str">
        <x:v>=IF(COUNT(AZ5:AZ15)=0,"",AVERAGE(AZ5:AZ15))</x:v>
      </x:c>
    </x:row>
    <x:row r="9183">
      <x:c r="A9183" t="str">
        <x:v>Resume Karyawan KPI</x:v>
      </x:c>
      <x:c r="B9183" t="str">
        <x:v>BA18</x:v>
      </x:c>
      <x:c r="C9183" t="n">
        <x:v>100</x:v>
      </x:c>
      <x:c r="D9183" t="str">
        <x:v>=IF(COUNT(BA5:BA15)=0,"",AVERAGE(BA5:BA15))</x:v>
      </x:c>
    </x:row>
    <x:row r="9184">
      <x:c r="A9184" t="str">
        <x:v>Resume Karyawan KPI</x:v>
      </x:c>
      <x:c r="B9184" t="str">
        <x:v>BB18</x:v>
      </x:c>
      <x:c r="C9184" t="n">
        <x:v>98.25</x:v>
      </x:c>
      <x:c r="D9184" t="str">
        <x:v>=IF(COUNT(BB5:BB15)=0,"",AVERAGE(BB5:BB15))</x:v>
      </x:c>
    </x:row>
    <x:row r="9185">
      <x:c r="A9185" t="str">
        <x:v>Resume Karyawan KPI</x:v>
      </x:c>
      <x:c r="B9185" t="str">
        <x:v>BC18</x:v>
      </x:c>
      <x:c r="C9185" t="n">
        <x:v>100</x:v>
      </x:c>
      <x:c r="D9185" t="str">
        <x:v>=IF(COUNT(BC5:BC15)=0,"",AVERAGE(BC5:BC15))</x:v>
      </x:c>
    </x:row>
    <x:row r="9186">
      <x:c r="A9186" t="str">
        <x:v>Resume Karyawan KPI</x:v>
      </x:c>
      <x:c r="B9186" t="str">
        <x:v>BD18</x:v>
      </x:c>
      <x:c r="C9186" t="n">
        <x:v>100</x:v>
      </x:c>
      <x:c r="D9186" t="str">
        <x:v>=IF(COUNT(BD5:BD15)=0,"",AVERAGE(BD5:BD15))</x:v>
      </x:c>
    </x:row>
    <x:row r="9187">
      <x:c r="A9187" t="str">
        <x:v>Resume Karyawan KPI</x:v>
      </x:c>
      <x:c r="B9187" t="str">
        <x:v>BE18</x:v>
      </x:c>
      <x:c r="C9187" t="n">
        <x:v>99.25</x:v>
      </x:c>
      <x:c r="D9187" t="str">
        <x:v>=IF(COUNT(BE5:BE15)=0,"",AVERAGE(BE5:BE15))</x:v>
      </x:c>
    </x:row>
    <x:row r="9188">
      <x:c r="A9188" t="str">
        <x:v>Resume Karyawan KPI</x:v>
      </x:c>
      <x:c r="B9188" t="str">
        <x:v>BF18</x:v>
      </x:c>
      <x:c r="C9188" t="n">
        <x:v>97</x:v>
      </x:c>
      <x:c r="D9188" t="str">
        <x:v>=IF(COUNT(BF5:BF15)=0,"",AVERAGE(BF5:BF15))</x:v>
      </x:c>
    </x:row>
    <x:row r="9189">
      <x:c r="A9189" t="str">
        <x:v>Resume Karyawan KPI</x:v>
      </x:c>
      <x:c r="B9189" t="str">
        <x:v>BG18</x:v>
      </x:c>
      <x:c r="C9189" t="n">
        <x:v>100</x:v>
      </x:c>
      <x:c r="D9189" t="str">
        <x:v>=IF(COUNT(BG5:BG15)=0,"",AVERAGE(BG5:BG15))</x:v>
      </x:c>
    </x:row>
    <x:row r="9190">
      <x:c r="A9190" t="str">
        <x:v>Resume Karyawan KPI</x:v>
      </x:c>
      <x:c r="B9190" t="str">
        <x:v>BH18</x:v>
      </x:c>
      <x:c r="C9190" t="n">
        <x:v>100</x:v>
      </x:c>
      <x:c r="D9190" t="str">
        <x:v>=IF(COUNT(BH5:BH15)=0,"",AVERAGE(BH5:BH15))</x:v>
      </x:c>
    </x:row>
    <x:row r="9191">
      <x:c r="A9191" t="str">
        <x:v>Resume Karyawan KPI</x:v>
      </x:c>
      <x:c r="B9191" t="str">
        <x:v>BI18</x:v>
      </x:c>
      <x:c r="C9191" t="n">
        <x:v>96.33333333</x:v>
      </x:c>
      <x:c r="D9191" t="str">
        <x:v>=IF(COUNT(BI5:BI15)=0,"",AVERAGE(BI5:BI15))</x:v>
      </x:c>
    </x:row>
    <x:row r="9192">
      <x:c r="A9192" t="str">
        <x:v>Resume Karyawan KPI</x:v>
      </x:c>
      <x:c r="B9192" t="str">
        <x:v>BJ18</x:v>
      </x:c>
      <x:c r="C9192" t="n">
        <x:v>98.5</x:v>
      </x:c>
      <x:c r="D9192" t="str">
        <x:v>=IF(COUNT(BJ5:BJ15)=0,"",AVERAGE(BJ5:BJ15))</x:v>
      </x:c>
    </x:row>
    <x:row r="9193">
      <x:c r="A9193" t="str">
        <x:v>Resume Karyawan KPI</x:v>
      </x:c>
      <x:c r="B9193" t="str">
        <x:v>BK18</x:v>
      </x:c>
      <x:c r="C9193"/>
      <x:c r="D9193" t="str">
        <x:v>=IF(COUNT(BK5:BK15)=0,"",AVERAGE(BK5:BK15))</x:v>
      </x:c>
    </x:row>
    <x:row r="9194">
      <x:c r="A9194" t="str">
        <x:v>Resume Karyawan KPI</x:v>
      </x:c>
      <x:c r="B9194" t="str">
        <x:v>BL18</x:v>
      </x:c>
      <x:c r="C9194" t="n">
        <x:v>100</x:v>
      </x:c>
      <x:c r="D9194" t="str">
        <x:v>=IF(COUNT(BL5:BL15)=0,"",AVERAGE(BL5:BL15))</x:v>
      </x:c>
    </x:row>
    <x:row r="9195">
      <x:c r="A9195" t="str">
        <x:v>Resume Karyawan KPI</x:v>
      </x:c>
      <x:c r="B9195" t="str">
        <x:v>BM18</x:v>
      </x:c>
      <x:c r="C9195" t="n">
        <x:v>100</x:v>
      </x:c>
      <x:c r="D9195" t="str">
        <x:v>=IF(COUNT(BM5:BM15)=0,"",AVERAGE(BM5:BM15))</x:v>
      </x:c>
    </x:row>
    <x:row r="9196">
      <x:c r="A9196" t="str">
        <x:v>Resume Karyawan KPI</x:v>
      </x:c>
      <x:c r="B9196" t="str">
        <x:v>BN18</x:v>
      </x:c>
      <x:c r="C9196"/>
      <x:c r="D9196" t="str">
        <x:v>=IF(COUNT(BN5:BN15)=0,"",AVERAGE(BN5:BN15))</x:v>
      </x:c>
    </x:row>
    <x:row r="9197">
      <x:c r="A9197" t="str">
        <x:v>Resume Karyawan KPI</x:v>
      </x:c>
      <x:c r="B9197" t="str">
        <x:v>BO18</x:v>
      </x:c>
      <x:c r="C9197"/>
      <x:c r="D9197" t="str">
        <x:v>=IF(COUNT(BO5:BO15)=0,"",AVERAGE(BO5:BO15))</x:v>
      </x:c>
    </x:row>
    <x:row r="9198">
      <x:c r="A9198" t="str">
        <x:v>Resume Karyawan KPI</x:v>
      </x:c>
      <x:c r="B9198" t="str">
        <x:v>BP18</x:v>
      </x:c>
      <x:c r="C9198"/>
      <x:c r="D9198" t="str">
        <x:v>=IF(COUNT(BP5:BP15)=0,"",AVERAGE(BP5:BP15))</x:v>
      </x:c>
    </x:row>
    <x:row r="9199">
      <x:c r="A9199" t="str">
        <x:v>Resume Karyawan KPI</x:v>
      </x:c>
      <x:c r="B9199" t="str">
        <x:v>BQ18</x:v>
      </x:c>
      <x:c r="C9199"/>
      <x:c r="D9199" t="str">
        <x:v>=IF(COUNT(BQ5:BQ15)=0,"",AVERAGE(BQ5:BQ15))</x:v>
      </x:c>
    </x:row>
    <x:row r="9200">
      <x:c r="A9200" t="str">
        <x:v>Resume Karyawan KPI</x:v>
      </x:c>
      <x:c r="B9200" t="str">
        <x:v>BR18</x:v>
      </x:c>
      <x:c r="C9200"/>
      <x:c r="D9200" t="str">
        <x:v>=IF(COUNT(BR5:BR15)=0,"",AVERAGE(BR5:BR15))</x:v>
      </x:c>
    </x:row>
    <x:row r="9201">
      <x:c r="A9201" t="str">
        <x:v>Resume Karyawan KPI</x:v>
      </x:c>
      <x:c r="B9201" t="str">
        <x:v>BS18</x:v>
      </x:c>
      <x:c r="C9201"/>
      <x:c r="D9201" t="str">
        <x:v>=IF(COUNT(BS5:BS15)=0,"",AVERAGE(BS5:BS15))</x:v>
      </x:c>
    </x:row>
    <x:row r="9202">
      <x:c r="A9202" t="str">
        <x:v>Resume Karyawan KPI</x:v>
      </x:c>
      <x:c r="B9202" t="str">
        <x:v>BT18</x:v>
      </x:c>
      <x:c r="C9202"/>
      <x:c r="D9202" t="str">
        <x:v>=IF(COUNT(BT5:BT15)=0,"",AVERAGE(BT5:BT15))</x:v>
      </x:c>
    </x:row>
    <x:row r="9203">
      <x:c r="A9203" t="str">
        <x:v>Resume Karyawan KPI</x:v>
      </x:c>
      <x:c r="B9203" t="str">
        <x:v>BU18</x:v>
      </x:c>
      <x:c r="C9203"/>
      <x:c r="D9203" t="str">
        <x:v>=IF(COUNT(BU5:BU15)=0,"",AVERAGE(BU5:BU15))</x:v>
      </x:c>
    </x:row>
    <x:row r="9204">
      <x:c r="A9204" t="str">
        <x:v>Resume Karyawan KPI</x:v>
      </x:c>
      <x:c r="B9204" t="str">
        <x:v>BV18</x:v>
      </x:c>
      <x:c r="C9204"/>
      <x:c r="D9204" t="str">
        <x:v>=IF(COUNT(BV5:BV15)=0,"",AVERAGE(BV5:BV15))</x:v>
      </x:c>
    </x:row>
    <x:row r="9205">
      <x:c r="A9205" t="str">
        <x:v>Resume Karyawan KPI</x:v>
      </x:c>
      <x:c r="B9205" t="str">
        <x:v>BW18</x:v>
      </x:c>
      <x:c r="C9205"/>
      <x:c r="D9205" t="str">
        <x:v>=IF(COUNT(BW5:BW15)=0,"",AVERAGE(BW5:BW15))</x:v>
      </x:c>
    </x:row>
    <x:row r="9206">
      <x:c r="A9206" t="str">
        <x:v>Resume Karyawan KPI</x:v>
      </x:c>
      <x:c r="B9206" t="str">
        <x:v>BX18</x:v>
      </x:c>
      <x:c r="C9206"/>
      <x:c r="D9206" t="str">
        <x:v>=IF(COUNT(BX5:BX15)=0,"",AVERAGE(BX5:BX15))</x:v>
      </x:c>
    </x:row>
    <x:row r="9207">
      <x:c r="A9207" t="str">
        <x:v>Resume Karyawan KPI</x:v>
      </x:c>
      <x:c r="B9207" t="str">
        <x:v>BY18</x:v>
      </x:c>
      <x:c r="C9207"/>
      <x:c r="D9207" t="str">
        <x:v>=IF(COUNT(BY5:BY15)=0,"",AVERAGE(BY5:BY15))</x:v>
      </x:c>
    </x:row>
    <x:row r="9208">
      <x:c r="A9208" t="str">
        <x:v>Resume Karyawan KPI</x:v>
      </x:c>
      <x:c r="B9208" t="str">
        <x:v>BZ18</x:v>
      </x:c>
      <x:c r="C9208" t="n">
        <x:v>98.75</x:v>
      </x:c>
      <x:c r="D9208" t="str">
        <x:v>=IF(COUNT(BZ5:BZ15)=0,"",AVERAGE(BZ5:BZ15))</x:v>
      </x:c>
    </x:row>
    <x:row r="9209">
      <x:c r="A9209" t="str">
        <x:v>Resume Karyawan KPI</x:v>
      </x:c>
      <x:c r="B9209" t="str">
        <x:v>A19</x:v>
      </x:c>
      <x:c r="C9209" t="str">
        <x:v>TOTAL PAKET UTAMA</x:v>
      </x:c>
      <x:c r="D9209"/>
    </x:row>
    <x:row r="9210">
      <x:c r="A9210" t="str">
        <x:v>Resume Karyawan KPI</x:v>
      </x:c>
      <x:c r="B9210" t="str">
        <x:v>C19</x:v>
      </x:c>
      <x:c r="C9210" t="n">
        <x:v>491</x:v>
      </x:c>
      <x:c r="D9210" t="str">
        <x:v>=SUM(C6:C18)</x:v>
      </x:c>
    </x:row>
    <x:row r="9211">
      <x:c r="A9211" t="str">
        <x:v>Resume Karyawan KPI</x:v>
      </x:c>
      <x:c r="B9211" t="str">
        <x:v>E19</x:v>
      </x:c>
      <x:c r="C9211" t="n">
        <x:v>1</x:v>
      </x:c>
      <x:c r="D9211" t="str">
        <x:v>=SUM(D6:D18)</x:v>
      </x:c>
    </x:row>
    <x:row r="9212">
      <x:c r="A9212" t="str">
        <x:v>Resume Karyawan KPI</x:v>
      </x:c>
      <x:c r="B9212" t="str">
        <x:v>A23</x:v>
      </x:c>
      <x:c r="C9212" t="str">
        <x:v>2A. TOTAL SHIFT PER KARYAWAN</x:v>
      </x:c>
      <x:c r="D9212"/>
    </x:row>
    <x:row r="9213">
      <x:c r="A9213" t="str">
        <x:v>Resume Karyawan KPI</x:v>
      </x:c>
      <x:c r="B9213" t="str">
        <x:v>F23</x:v>
      </x:c>
      <x:c r="C9213" t="str">
        <x:v>2B. CUSTOMER YANG DITANGANI ADMIN</x:v>
      </x:c>
      <x:c r="D9213"/>
    </x:row>
    <x:row r="9214">
      <x:c r="A9214" t="str">
        <x:v>Resume Karyawan KPI</x:v>
      </x:c>
      <x:c r="B9214" t="str">
        <x:v>A24</x:v>
      </x:c>
      <x:c r="C9214" t="str">
        <x:v>Nama</x:v>
      </x:c>
      <x:c r="D9214"/>
    </x:row>
    <x:row r="9215">
      <x:c r="A9215" t="str">
        <x:v>Resume Karyawan KPI</x:v>
      </x:c>
      <x:c r="B9215" t="str">
        <x:v>B24</x:v>
      </x:c>
      <x:c r="C9215" t="str">
        <x:v>Role</x:v>
      </x:c>
      <x:c r="D9215"/>
    </x:row>
    <x:row r="9216">
      <x:c r="A9216" t="str">
        <x:v>Resume Karyawan KPI</x:v>
      </x:c>
      <x:c r="B9216" t="str">
        <x:v>C24</x:v>
      </x:c>
      <x:c r="C9216" t="str">
        <x:v>Jumlah Shift</x:v>
      </x:c>
      <x:c r="D9216"/>
    </x:row>
    <x:row r="9217">
      <x:c r="A9217" t="str">
        <x:v>Resume Karyawan KPI</x:v>
      </x:c>
      <x:c r="B9217" t="str">
        <x:v>D24</x:v>
      </x:c>
      <x:c r="C9217" t="str">
        <x:v>Porsi Shift</x:v>
      </x:c>
      <x:c r="D9217"/>
    </x:row>
    <x:row r="9218">
      <x:c r="A9218" t="str">
        <x:v>Resume Karyawan KPI</x:v>
      </x:c>
      <x:c r="B9218" t="str">
        <x:v>F24</x:v>
      </x:c>
      <x:c r="C9218" t="str">
        <x:v>Ranking</x:v>
      </x:c>
      <x:c r="D9218"/>
    </x:row>
    <x:row r="9219">
      <x:c r="A9219" t="str">
        <x:v>Resume Karyawan KPI</x:v>
      </x:c>
      <x:c r="B9219" t="str">
        <x:v>G24</x:v>
      </x:c>
      <x:c r="C9219" t="str">
        <x:v>Admin</x:v>
      </x:c>
      <x:c r="D9219"/>
    </x:row>
    <x:row r="9220">
      <x:c r="A9220" t="str">
        <x:v>Resume Karyawan KPI</x:v>
      </x:c>
      <x:c r="B9220" t="str">
        <x:v>H24</x:v>
      </x:c>
      <x:c r="C9220" t="str">
        <x:v>Jumlah Order</x:v>
      </x:c>
      <x:c r="D9220"/>
    </x:row>
    <x:row r="9221">
      <x:c r="A9221" t="str">
        <x:v>Resume Karyawan KPI</x:v>
      </x:c>
      <x:c r="B9221" t="str">
        <x:v>I24</x:v>
      </x:c>
      <x:c r="C9221" t="str">
        <x:v>Porsi Order</x:v>
      </x:c>
      <x:c r="D9221"/>
    </x:row>
    <x:row r="9222">
      <x:c r="A9222" t="str">
        <x:v>Resume Karyawan KPI</x:v>
      </x:c>
      <x:c r="B9222" t="str">
        <x:v>A25</x:v>
      </x:c>
      <x:c r="C9222" t="str">
        <x:v>AMEL</x:v>
      </x:c>
      <x:c r="D9222" t="str">
        <x:v>=IF(LARGE($AC$5:$AC$15,1)=0,"",INDEX($AA$5:$AA$15,MATCH(LARGE($AD$5:$AD$15,1),$AD$5:$AD$15,0)))</x:v>
      </x:c>
    </x:row>
    <x:row r="9223">
      <x:c r="A9223" t="str">
        <x:v>Resume Karyawan KPI</x:v>
      </x:c>
      <x:c r="B9223" t="str">
        <x:v>B25</x:v>
      </x:c>
      <x:c r="C9223" t="str">
        <x:v>Admin/CS</x:v>
      </x:c>
      <x:c r="D9223" t="str">
        <x:v>=IF(A25="","",INDEX($AB$5:$AB$15,MATCH(A25,$AA$5:$AA$15,0)))</x:v>
      </x:c>
    </x:row>
    <x:row r="9224">
      <x:c r="A9224" t="str">
        <x:v>Resume Karyawan KPI</x:v>
      </x:c>
      <x:c r="B9224" t="str">
        <x:v>C25</x:v>
      </x:c>
      <x:c r="C9224" t="n">
        <x:v>22</x:v>
      </x:c>
      <x:c r="D9224" t="str">
        <x:v>=IF(A25="","",INDEX($AC$5:$AC$15,MATCH(A25,$AA$5:$AA$15,0)))</x:v>
      </x:c>
    </x:row>
    <x:row r="9225">
      <x:c r="A9225" t="str">
        <x:v>Resume Karyawan KPI</x:v>
      </x:c>
      <x:c r="B9225" t="str">
        <x:v>D25</x:v>
      </x:c>
      <x:c r="C9225" t="n">
        <x:v>0.2619047619</x:v>
      </x:c>
      <x:c r="D9225" t="str">
        <x:v>=IF(A25="","",IFERROR(C25/SUM($C$25:$C$35),0))</x:v>
      </x:c>
    </x:row>
    <x:row r="9226">
      <x:c r="A9226" t="str">
        <x:v>Resume Karyawan KPI</x:v>
      </x:c>
      <x:c r="B9226" t="str">
        <x:v>F25</x:v>
      </x:c>
      <x:c r="C9226" t="n">
        <x:v>1</x:v>
      </x:c>
      <x:c r="D9226" t="str">
        <x:v>=IF(LARGE($AF$5:$AF$9,1)=0,"",1)</x:v>
      </x:c>
    </x:row>
    <x:row r="9227">
      <x:c r="A9227" t="str">
        <x:v>Resume Karyawan KPI</x:v>
      </x:c>
      <x:c r="B9227" t="str">
        <x:v>G25</x:v>
      </x:c>
      <x:c r="C9227" t="str">
        <x:v>AMEL</x:v>
      </x:c>
      <x:c r="D9227" t="str">
        <x:v>=IF(F25="","",INDEX($AE$5:$AE$9,MATCH(LARGE($AG$5:$AG$9,F25),$AG$5:$AG$9,0)))</x:v>
      </x:c>
    </x:row>
    <x:row r="9228">
      <x:c r="A9228" t="str">
        <x:v>Resume Karyawan KPI</x:v>
      </x:c>
      <x:c r="B9228" t="str">
        <x:v>H25</x:v>
      </x:c>
      <x:c r="C9228" t="n">
        <x:v>266</x:v>
      </x:c>
      <x:c r="D9228" t="str">
        <x:v>=IF(G25="","",INDEX($AF$5:$AF$9,MATCH(G25,$AE$5:$AE$9,0)))</x:v>
      </x:c>
    </x:row>
    <x:row r="9229">
      <x:c r="A9229" t="str">
        <x:v>Resume Karyawan KPI</x:v>
      </x:c>
      <x:c r="B9229" t="str">
        <x:v>I25</x:v>
      </x:c>
      <x:c r="C9229" t="n">
        <x:v>0.5553235908</x:v>
      </x:c>
      <x:c r="D9229" t="str">
        <x:v>=IF(H25="","",IFERROR(H25/SUM($H$25:$H$29),0))</x:v>
      </x:c>
    </x:row>
    <x:row r="9230">
      <x:c r="A9230" t="str">
        <x:v>Resume Karyawan KPI</x:v>
      </x:c>
      <x:c r="B9230" t="str">
        <x:v>A26</x:v>
      </x:c>
      <x:c r="C9230" t="str">
        <x:v>ADIF</x:v>
      </x:c>
      <x:c r="D9230" t="str">
        <x:v>=IF(LARGE($AC$5:$AC$15,2)=0,"",INDEX($AA$5:$AA$15,MATCH(LARGE($AD$5:$AD$15,2),$AD$5:$AD$15,0)))</x:v>
      </x:c>
    </x:row>
    <x:row r="9231">
      <x:c r="A9231" t="str">
        <x:v>Resume Karyawan KPI</x:v>
      </x:c>
      <x:c r="B9231" t="str">
        <x:v>B26</x:v>
      </x:c>
      <x:c r="C9231" t="str">
        <x:v>Fotografer</x:v>
      </x:c>
      <x:c r="D9231" t="str">
        <x:v>=IF(A26="","",INDEX($AB$5:$AB$15,MATCH(A26,$AA$5:$AA$15,0)))</x:v>
      </x:c>
    </x:row>
    <x:row r="9232">
      <x:c r="A9232" t="str">
        <x:v>Resume Karyawan KPI</x:v>
      </x:c>
      <x:c r="B9232" t="str">
        <x:v>C26</x:v>
      </x:c>
      <x:c r="C9232" t="n">
        <x:v>21</x:v>
      </x:c>
      <x:c r="D9232" t="str">
        <x:v>=IF(A26="","",INDEX($AC$5:$AC$15,MATCH(A26,$AA$5:$AA$15,0)))</x:v>
      </x:c>
    </x:row>
    <x:row r="9233">
      <x:c r="A9233" t="str">
        <x:v>Resume Karyawan KPI</x:v>
      </x:c>
      <x:c r="B9233" t="str">
        <x:v>D26</x:v>
      </x:c>
      <x:c r="C9233" t="n">
        <x:v>0.25</x:v>
      </x:c>
      <x:c r="D9233" t="str">
        <x:v>=IF(A26="","",IFERROR(C26/SUM($C$25:$C$35),0))</x:v>
      </x:c>
    </x:row>
    <x:row r="9234">
      <x:c r="A9234" t="str">
        <x:v>Resume Karyawan KPI</x:v>
      </x:c>
      <x:c r="B9234" t="str">
        <x:v>F26</x:v>
      </x:c>
      <x:c r="C9234" t="n">
        <x:v>2</x:v>
      </x:c>
      <x:c r="D9234" t="str">
        <x:v>=IF(LARGE($AF$5:$AF$9,2)=0,"",2)</x:v>
      </x:c>
    </x:row>
    <x:row r="9235">
      <x:c r="A9235" t="str">
        <x:v>Resume Karyawan KPI</x:v>
      </x:c>
      <x:c r="B9235" t="str">
        <x:v>G26</x:v>
      </x:c>
      <x:c r="C9235" t="str">
        <x:v>INDAH</x:v>
      </x:c>
      <x:c r="D9235" t="str">
        <x:v>=IF(F26="","",INDEX($AE$5:$AE$9,MATCH(LARGE($AG$5:$AG$9,F26),$AG$5:$AG$9,0)))</x:v>
      </x:c>
    </x:row>
    <x:row r="9236">
      <x:c r="A9236" t="str">
        <x:v>Resume Karyawan KPI</x:v>
      </x:c>
      <x:c r="B9236" t="str">
        <x:v>H26</x:v>
      </x:c>
      <x:c r="C9236" t="n">
        <x:v>192</x:v>
      </x:c>
      <x:c r="D9236" t="str">
        <x:v>=IF(G26="","",INDEX($AF$5:$AF$9,MATCH(G26,$AE$5:$AE$9,0)))</x:v>
      </x:c>
    </x:row>
    <x:row r="9237">
      <x:c r="A9237" t="str">
        <x:v>Resume Karyawan KPI</x:v>
      </x:c>
      <x:c r="B9237" t="str">
        <x:v>I26</x:v>
      </x:c>
      <x:c r="C9237" t="n">
        <x:v>0.4008350731</x:v>
      </x:c>
      <x:c r="D9237" t="str">
        <x:v>=IF(H26="","",IFERROR(H26/SUM($H$25:$H$29),0))</x:v>
      </x:c>
    </x:row>
    <x:row r="9238">
      <x:c r="A9238" t="str">
        <x:v>Resume Karyawan KPI</x:v>
      </x:c>
      <x:c r="B9238" t="str">
        <x:v>A27</x:v>
      </x:c>
      <x:c r="C9238" t="str">
        <x:v>SAKA</x:v>
      </x:c>
      <x:c r="D9238" t="str">
        <x:v>=IF(LARGE($AC$5:$AC$15,3)=0,"",INDEX($AA$5:$AA$15,MATCH(LARGE($AD$5:$AD$15,3),$AD$5:$AD$15,0)))</x:v>
      </x:c>
    </x:row>
    <x:row r="9239">
      <x:c r="A9239" t="str">
        <x:v>Resume Karyawan KPI</x:v>
      </x:c>
      <x:c r="B9239" t="str">
        <x:v>B27</x:v>
      </x:c>
      <x:c r="C9239" t="str">
        <x:v>Fotografer</x:v>
      </x:c>
      <x:c r="D9239" t="str">
        <x:v>=IF(A27="","",INDEX($AB$5:$AB$15,MATCH(A27,$AA$5:$AA$15,0)))</x:v>
      </x:c>
    </x:row>
    <x:row r="9240">
      <x:c r="A9240" t="str">
        <x:v>Resume Karyawan KPI</x:v>
      </x:c>
      <x:c r="B9240" t="str">
        <x:v>C27</x:v>
      </x:c>
      <x:c r="C9240" t="n">
        <x:v>21</x:v>
      </x:c>
      <x:c r="D9240" t="str">
        <x:v>=IF(A27="","",INDEX($AC$5:$AC$15,MATCH(A27,$AA$5:$AA$15,0)))</x:v>
      </x:c>
    </x:row>
    <x:row r="9241">
      <x:c r="A9241" t="str">
        <x:v>Resume Karyawan KPI</x:v>
      </x:c>
      <x:c r="B9241" t="str">
        <x:v>D27</x:v>
      </x:c>
      <x:c r="C9241" t="n">
        <x:v>0.25</x:v>
      </x:c>
      <x:c r="D9241" t="str">
        <x:v>=IF(A27="","",IFERROR(C27/SUM($C$25:$C$35),0))</x:v>
      </x:c>
    </x:row>
    <x:row r="9242">
      <x:c r="A9242" t="str">
        <x:v>Resume Karyawan KPI</x:v>
      </x:c>
      <x:c r="B9242" t="str">
        <x:v>F27</x:v>
      </x:c>
      <x:c r="C9242" t="n">
        <x:v>3</x:v>
      </x:c>
      <x:c r="D9242" t="str">
        <x:v>=IF(LARGE($AF$5:$AF$9,3)=0,"",3)</x:v>
      </x:c>
    </x:row>
    <x:row r="9243">
      <x:c r="A9243" t="str">
        <x:v>Resume Karyawan KPI</x:v>
      </x:c>
      <x:c r="B9243" t="str">
        <x:v>G27</x:v>
      </x:c>
      <x:c r="C9243" t="str">
        <x:v>ADDEL</x:v>
      </x:c>
      <x:c r="D9243" t="str">
        <x:v>=IF(F27="","",INDEX($AE$5:$AE$9,MATCH(LARGE($AG$5:$AG$9,F27),$AG$5:$AG$9,0)))</x:v>
      </x:c>
    </x:row>
    <x:row r="9244">
      <x:c r="A9244" t="str">
        <x:v>Resume Karyawan KPI</x:v>
      </x:c>
      <x:c r="B9244" t="str">
        <x:v>H27</x:v>
      </x:c>
      <x:c r="C9244" t="n">
        <x:v>21</x:v>
      </x:c>
      <x:c r="D9244" t="str">
        <x:v>=IF(G27="","",INDEX($AF$5:$AF$9,MATCH(G27,$AE$5:$AE$9,0)))</x:v>
      </x:c>
    </x:row>
    <x:row r="9245">
      <x:c r="A9245" t="str">
        <x:v>Resume Karyawan KPI</x:v>
      </x:c>
      <x:c r="B9245" t="str">
        <x:v>I27</x:v>
      </x:c>
      <x:c r="C9245" t="n">
        <x:v>0.04384133612</x:v>
      </x:c>
      <x:c r="D9245" t="str">
        <x:v>=IF(H27="","",IFERROR(H27/SUM($H$25:$H$29),0))</x:v>
      </x:c>
    </x:row>
    <x:row r="9246">
      <x:c r="A9246" t="str">
        <x:v>Resume Karyawan KPI</x:v>
      </x:c>
      <x:c r="B9246" t="str">
        <x:v>A28</x:v>
      </x:c>
      <x:c r="C9246" t="str">
        <x:v>INDAH</x:v>
      </x:c>
      <x:c r="D9246" t="str">
        <x:v>=IF(LARGE($AC$5:$AC$15,4)=0,"",INDEX($AA$5:$AA$15,MATCH(LARGE($AD$5:$AD$15,4),$AD$5:$AD$15,0)))</x:v>
      </x:c>
    </x:row>
    <x:row r="9247">
      <x:c r="A9247" t="str">
        <x:v>Resume Karyawan KPI</x:v>
      </x:c>
      <x:c r="B9247" t="str">
        <x:v>B28</x:v>
      </x:c>
      <x:c r="C9247" t="str">
        <x:v>Admin/CS</x:v>
      </x:c>
      <x:c r="D9247" t="str">
        <x:v>=IF(A28="","",INDEX($AB$5:$AB$15,MATCH(A28,$AA$5:$AA$15,0)))</x:v>
      </x:c>
    </x:row>
    <x:row r="9248">
      <x:c r="A9248" t="str">
        <x:v>Resume Karyawan KPI</x:v>
      </x:c>
      <x:c r="B9248" t="str">
        <x:v>C28</x:v>
      </x:c>
      <x:c r="C9248" t="n">
        <x:v>20</x:v>
      </x:c>
      <x:c r="D9248" t="str">
        <x:v>=IF(A28="","",INDEX($AC$5:$AC$15,MATCH(A28,$AA$5:$AA$15,0)))</x:v>
      </x:c>
    </x:row>
    <x:row r="9249">
      <x:c r="A9249" t="str">
        <x:v>Resume Karyawan KPI</x:v>
      </x:c>
      <x:c r="B9249" t="str">
        <x:v>D28</x:v>
      </x:c>
      <x:c r="C9249" t="n">
        <x:v>0.2380952381</x:v>
      </x:c>
      <x:c r="D9249" t="str">
        <x:v>=IF(A28="","",IFERROR(C28/SUM($C$25:$C$35),0))</x:v>
      </x:c>
    </x:row>
    <x:row r="9250">
      <x:c r="A9250" t="str">
        <x:v>Resume Karyawan KPI</x:v>
      </x:c>
      <x:c r="B9250" t="str">
        <x:v>F28</x:v>
      </x:c>
      <x:c r="C9250"/>
      <x:c r="D9250" t="str">
        <x:v>=IF(LARGE($AF$5:$AF$9,4)=0,"",4)</x:v>
      </x:c>
    </x:row>
    <x:row r="9251">
      <x:c r="A9251" t="str">
        <x:v>Resume Karyawan KPI</x:v>
      </x:c>
      <x:c r="B9251" t="str">
        <x:v>G28</x:v>
      </x:c>
      <x:c r="C9251"/>
      <x:c r="D9251" t="str">
        <x:v>=IF(F28="","",INDEX($AE$5:$AE$9,MATCH(LARGE($AG$5:$AG$9,F28),$AG$5:$AG$9,0)))</x:v>
      </x:c>
    </x:row>
    <x:row r="9252">
      <x:c r="A9252" t="str">
        <x:v>Resume Karyawan KPI</x:v>
      </x:c>
      <x:c r="B9252" t="str">
        <x:v>H28</x:v>
      </x:c>
      <x:c r="C9252"/>
      <x:c r="D9252" t="str">
        <x:v>=IF(G28="","",INDEX($AF$5:$AF$9,MATCH(G28,$AE$5:$AE$9,0)))</x:v>
      </x:c>
    </x:row>
    <x:row r="9253">
      <x:c r="A9253" t="str">
        <x:v>Resume Karyawan KPI</x:v>
      </x:c>
      <x:c r="B9253" t="str">
        <x:v>I28</x:v>
      </x:c>
      <x:c r="C9253"/>
      <x:c r="D9253" t="str">
        <x:v>=IF(H28="","",IFERROR(H28/SUM($H$25:$H$29),0))</x:v>
      </x:c>
    </x:row>
    <x:row r="9254">
      <x:c r="A9254" t="str">
        <x:v>Resume Karyawan KPI</x:v>
      </x:c>
      <x:c r="B9254" t="str">
        <x:v>A29</x:v>
      </x:c>
      <x:c r="C9254"/>
      <x:c r="D9254" t="str">
        <x:v>=IF(LARGE($AC$5:$AC$15,5)=0,"",INDEX($AA$5:$AA$15,MATCH(LARGE($AD$5:$AD$15,5),$AD$5:$AD$15,0)))</x:v>
      </x:c>
    </x:row>
    <x:row r="9255">
      <x:c r="A9255" t="str">
        <x:v>Resume Karyawan KPI</x:v>
      </x:c>
      <x:c r="B9255" t="str">
        <x:v>B29</x:v>
      </x:c>
      <x:c r="C9255"/>
      <x:c r="D9255" t="str">
        <x:v>=IF(A29="","",INDEX($AB$5:$AB$15,MATCH(A29,$AA$5:$AA$15,0)))</x:v>
      </x:c>
    </x:row>
    <x:row r="9256">
      <x:c r="A9256" t="str">
        <x:v>Resume Karyawan KPI</x:v>
      </x:c>
      <x:c r="B9256" t="str">
        <x:v>C29</x:v>
      </x:c>
      <x:c r="C9256"/>
      <x:c r="D9256" t="str">
        <x:v>=IF(A29="","",INDEX($AC$5:$AC$15,MATCH(A29,$AA$5:$AA$15,0)))</x:v>
      </x:c>
    </x:row>
    <x:row r="9257">
      <x:c r="A9257" t="str">
        <x:v>Resume Karyawan KPI</x:v>
      </x:c>
      <x:c r="B9257" t="str">
        <x:v>D29</x:v>
      </x:c>
      <x:c r="C9257"/>
      <x:c r="D9257" t="str">
        <x:v>=IF(A29="","",IFERROR(C29/SUM($C$25:$C$35),0))</x:v>
      </x:c>
    </x:row>
    <x:row r="9258">
      <x:c r="A9258" t="str">
        <x:v>Resume Karyawan KPI</x:v>
      </x:c>
      <x:c r="B9258" t="str">
        <x:v>F29</x:v>
      </x:c>
      <x:c r="C9258"/>
      <x:c r="D9258" t="str">
        <x:v>=IF(LARGE($AF$5:$AF$9,5)=0,"",5)</x:v>
      </x:c>
    </x:row>
    <x:row r="9259">
      <x:c r="A9259" t="str">
        <x:v>Resume Karyawan KPI</x:v>
      </x:c>
      <x:c r="B9259" t="str">
        <x:v>G29</x:v>
      </x:c>
      <x:c r="C9259"/>
      <x:c r="D9259" t="str">
        <x:v>=IF(F29="","",INDEX($AE$5:$AE$9,MATCH(LARGE($AG$5:$AG$9,F29),$AG$5:$AG$9,0)))</x:v>
      </x:c>
    </x:row>
    <x:row r="9260">
      <x:c r="A9260" t="str">
        <x:v>Resume Karyawan KPI</x:v>
      </x:c>
      <x:c r="B9260" t="str">
        <x:v>H29</x:v>
      </x:c>
      <x:c r="C9260"/>
      <x:c r="D9260" t="str">
        <x:v>=IF(G29="","",INDEX($AF$5:$AF$9,MATCH(G29,$AE$5:$AE$9,0)))</x:v>
      </x:c>
    </x:row>
    <x:row r="9261">
      <x:c r="A9261" t="str">
        <x:v>Resume Karyawan KPI</x:v>
      </x:c>
      <x:c r="B9261" t="str">
        <x:v>I29</x:v>
      </x:c>
      <x:c r="C9261"/>
      <x:c r="D9261" t="str">
        <x:v>=IF(H29="","",IFERROR(H29/SUM($H$25:$H$29),0))</x:v>
      </x:c>
    </x:row>
    <x:row r="9262">
      <x:c r="A9262" t="str">
        <x:v>Resume Karyawan KPI</x:v>
      </x:c>
      <x:c r="B9262" t="str">
        <x:v>A30</x:v>
      </x:c>
      <x:c r="C9262"/>
      <x:c r="D9262" t="str">
        <x:v>=IF(LARGE($AC$5:$AC$15,6)=0,"",INDEX($AA$5:$AA$15,MATCH(LARGE($AD$5:$AD$15,6),$AD$5:$AD$15,0)))</x:v>
      </x:c>
    </x:row>
    <x:row r="9263">
      <x:c r="A9263" t="str">
        <x:v>Resume Karyawan KPI</x:v>
      </x:c>
      <x:c r="B9263" t="str">
        <x:v>B30</x:v>
      </x:c>
      <x:c r="C9263"/>
      <x:c r="D9263" t="str">
        <x:v>=IF(A30="","",INDEX($AB$5:$AB$15,MATCH(A30,$AA$5:$AA$15,0)))</x:v>
      </x:c>
    </x:row>
    <x:row r="9264">
      <x:c r="A9264" t="str">
        <x:v>Resume Karyawan KPI</x:v>
      </x:c>
      <x:c r="B9264" t="str">
        <x:v>C30</x:v>
      </x:c>
      <x:c r="C9264"/>
      <x:c r="D9264" t="str">
        <x:v>=IF(A30="","",INDEX($AC$5:$AC$15,MATCH(A30,$AA$5:$AA$15,0)))</x:v>
      </x:c>
    </x:row>
    <x:row r="9265">
      <x:c r="A9265" t="str">
        <x:v>Resume Karyawan KPI</x:v>
      </x:c>
      <x:c r="B9265" t="str">
        <x:v>D30</x:v>
      </x:c>
      <x:c r="C9265"/>
      <x:c r="D9265" t="str">
        <x:v>=IF(A30="","",IFERROR(C30/SUM($C$25:$C$35),0))</x:v>
      </x:c>
    </x:row>
    <x:row r="9266">
      <x:c r="A9266" t="str">
        <x:v>Resume Karyawan KPI</x:v>
      </x:c>
      <x:c r="B9266" t="str">
        <x:v>A31</x:v>
      </x:c>
      <x:c r="C9266"/>
      <x:c r="D9266" t="str">
        <x:v>=IF(LARGE($AC$5:$AC$15,7)=0,"",INDEX($AA$5:$AA$15,MATCH(LARGE($AD$5:$AD$15,7),$AD$5:$AD$15,0)))</x:v>
      </x:c>
    </x:row>
    <x:row r="9267">
      <x:c r="A9267" t="str">
        <x:v>Resume Karyawan KPI</x:v>
      </x:c>
      <x:c r="B9267" t="str">
        <x:v>B31</x:v>
      </x:c>
      <x:c r="C9267"/>
      <x:c r="D9267" t="str">
        <x:v>=IF(A31="","",INDEX($AB$5:$AB$15,MATCH(A31,$AA$5:$AA$15,0)))</x:v>
      </x:c>
    </x:row>
    <x:row r="9268">
      <x:c r="A9268" t="str">
        <x:v>Resume Karyawan KPI</x:v>
      </x:c>
      <x:c r="B9268" t="str">
        <x:v>C31</x:v>
      </x:c>
      <x:c r="C9268"/>
      <x:c r="D9268" t="str">
        <x:v>=IF(A31="","",INDEX($AC$5:$AC$15,MATCH(A31,$AA$5:$AA$15,0)))</x:v>
      </x:c>
    </x:row>
    <x:row r="9269">
      <x:c r="A9269" t="str">
        <x:v>Resume Karyawan KPI</x:v>
      </x:c>
      <x:c r="B9269" t="str">
        <x:v>D31</x:v>
      </x:c>
      <x:c r="C9269"/>
      <x:c r="D9269" t="str">
        <x:v>=IF(A31="","",IFERROR(C31/SUM($C$25:$C$35),0))</x:v>
      </x:c>
    </x:row>
    <x:row r="9270">
      <x:c r="A9270" t="str">
        <x:v>Resume Karyawan KPI</x:v>
      </x:c>
      <x:c r="B9270" t="str">
        <x:v>F31</x:v>
      </x:c>
      <x:c r="C9270" t="str">
        <x:v>2C. CUSTOMER YANG DITANGANI FOTOGRAFER</x:v>
      </x:c>
      <x:c r="D9270"/>
    </x:row>
    <x:row r="9271">
      <x:c r="A9271" t="str">
        <x:v>Resume Karyawan KPI</x:v>
      </x:c>
      <x:c r="B9271" t="str">
        <x:v>A32</x:v>
      </x:c>
      <x:c r="C9271"/>
      <x:c r="D9271" t="str">
        <x:v>=IF(LARGE($AC$5:$AC$15,8)=0,"",INDEX($AA$5:$AA$15,MATCH(LARGE($AD$5:$AD$15,8),$AD$5:$AD$15,0)))</x:v>
      </x:c>
    </x:row>
    <x:row r="9272">
      <x:c r="A9272" t="str">
        <x:v>Resume Karyawan KPI</x:v>
      </x:c>
      <x:c r="B9272" t="str">
        <x:v>B32</x:v>
      </x:c>
      <x:c r="C9272"/>
      <x:c r="D9272" t="str">
        <x:v>=IF(A32="","",INDEX($AB$5:$AB$15,MATCH(A32,$AA$5:$AA$15,0)))</x:v>
      </x:c>
    </x:row>
    <x:row r="9273">
      <x:c r="A9273" t="str">
        <x:v>Resume Karyawan KPI</x:v>
      </x:c>
      <x:c r="B9273" t="str">
        <x:v>C32</x:v>
      </x:c>
      <x:c r="C9273"/>
      <x:c r="D9273" t="str">
        <x:v>=IF(A32="","",INDEX($AC$5:$AC$15,MATCH(A32,$AA$5:$AA$15,0)))</x:v>
      </x:c>
    </x:row>
    <x:row r="9274">
      <x:c r="A9274" t="str">
        <x:v>Resume Karyawan KPI</x:v>
      </x:c>
      <x:c r="B9274" t="str">
        <x:v>D32</x:v>
      </x:c>
      <x:c r="C9274"/>
      <x:c r="D9274" t="str">
        <x:v>=IF(A32="","",IFERROR(C32/SUM($C$25:$C$35),0))</x:v>
      </x:c>
    </x:row>
    <x:row r="9275">
      <x:c r="A9275" t="str">
        <x:v>Resume Karyawan KPI</x:v>
      </x:c>
      <x:c r="B9275" t="str">
        <x:v>F32</x:v>
      </x:c>
      <x:c r="C9275" t="str">
        <x:v>Ranking</x:v>
      </x:c>
      <x:c r="D9275"/>
    </x:row>
    <x:row r="9276">
      <x:c r="A9276" t="str">
        <x:v>Resume Karyawan KPI</x:v>
      </x:c>
      <x:c r="B9276" t="str">
        <x:v>G32</x:v>
      </x:c>
      <x:c r="C9276" t="str">
        <x:v>Fotografer</x:v>
      </x:c>
      <x:c r="D9276"/>
    </x:row>
    <x:row r="9277">
      <x:c r="A9277" t="str">
        <x:v>Resume Karyawan KPI</x:v>
      </x:c>
      <x:c r="B9277" t="str">
        <x:v>H32</x:v>
      </x:c>
      <x:c r="C9277" t="str">
        <x:v>Jumlah Order</x:v>
      </x:c>
      <x:c r="D9277"/>
    </x:row>
    <x:row r="9278">
      <x:c r="A9278" t="str">
        <x:v>Resume Karyawan KPI</x:v>
      </x:c>
      <x:c r="B9278" t="str">
        <x:v>I32</x:v>
      </x:c>
      <x:c r="C9278" t="str">
        <x:v>Porsi Order</x:v>
      </x:c>
      <x:c r="D9278"/>
    </x:row>
    <x:row r="9279">
      <x:c r="A9279" t="str">
        <x:v>Resume Karyawan KPI</x:v>
      </x:c>
      <x:c r="B9279" t="str">
        <x:v>A33</x:v>
      </x:c>
      <x:c r="C9279"/>
      <x:c r="D9279" t="str">
        <x:v>=IF(LARGE($AC$5:$AC$15,9)=0,"",INDEX($AA$5:$AA$15,MATCH(LARGE($AD$5:$AD$15,9),$AD$5:$AD$15,0)))</x:v>
      </x:c>
    </x:row>
    <x:row r="9280">
      <x:c r="A9280" t="str">
        <x:v>Resume Karyawan KPI</x:v>
      </x:c>
      <x:c r="B9280" t="str">
        <x:v>B33</x:v>
      </x:c>
      <x:c r="C9280"/>
      <x:c r="D9280" t="str">
        <x:v>=IF(A33="","",INDEX($AB$5:$AB$15,MATCH(A33,$AA$5:$AA$15,0)))</x:v>
      </x:c>
    </x:row>
    <x:row r="9281">
      <x:c r="A9281" t="str">
        <x:v>Resume Karyawan KPI</x:v>
      </x:c>
      <x:c r="B9281" t="str">
        <x:v>C33</x:v>
      </x:c>
      <x:c r="C9281"/>
      <x:c r="D9281" t="str">
        <x:v>=IF(A33="","",INDEX($AC$5:$AC$15,MATCH(A33,$AA$5:$AA$15,0)))</x:v>
      </x:c>
    </x:row>
    <x:row r="9282">
      <x:c r="A9282" t="str">
        <x:v>Resume Karyawan KPI</x:v>
      </x:c>
      <x:c r="B9282" t="str">
        <x:v>D33</x:v>
      </x:c>
      <x:c r="C9282"/>
      <x:c r="D9282" t="str">
        <x:v>=IF(A33="","",IFERROR(C33/SUM($C$25:$C$35),0))</x:v>
      </x:c>
    </x:row>
    <x:row r="9283">
      <x:c r="A9283" t="str">
        <x:v>Resume Karyawan KPI</x:v>
      </x:c>
      <x:c r="B9283" t="str">
        <x:v>F33</x:v>
      </x:c>
      <x:c r="C9283" t="n">
        <x:v>1</x:v>
      </x:c>
      <x:c r="D9283" t="str">
        <x:v>=IF(LARGE($AI$5:$AI$10,1)=0,"",1)</x:v>
      </x:c>
    </x:row>
    <x:row r="9284">
      <x:c r="A9284" t="str">
        <x:v>Resume Karyawan KPI</x:v>
      </x:c>
      <x:c r="B9284" t="str">
        <x:v>G33</x:v>
      </x:c>
      <x:c r="C9284" t="str">
        <x:v>SAKA</x:v>
      </x:c>
      <x:c r="D9284" t="str">
        <x:v>=IF(F33="","",INDEX($AH$5:$AH$10,MATCH(LARGE($AJ$5:$AJ$10,F33),$AJ$5:$AJ$10,0)))</x:v>
      </x:c>
    </x:row>
    <x:row r="9285">
      <x:c r="A9285" t="str">
        <x:v>Resume Karyawan KPI</x:v>
      </x:c>
      <x:c r="B9285" t="str">
        <x:v>H33</x:v>
      </x:c>
      <x:c r="C9285" t="n">
        <x:v>102</x:v>
      </x:c>
      <x:c r="D9285" t="str">
        <x:v>=IF(G33="","",INDEX($AI$5:$AI$10,MATCH(G33,$AH$5:$AH$10,0)))</x:v>
      </x:c>
    </x:row>
    <x:row r="9286">
      <x:c r="A9286" t="str">
        <x:v>Resume Karyawan KPI</x:v>
      </x:c>
      <x:c r="B9286" t="str">
        <x:v>I33</x:v>
      </x:c>
      <x:c r="C9286" t="n">
        <x:v>0.4267782427</x:v>
      </x:c>
      <x:c r="D9286" t="str">
        <x:v>=IF(H33="","",IFERROR(H33/SUM($H$33:$H$38),0))</x:v>
      </x:c>
    </x:row>
    <x:row r="9287">
      <x:c r="A9287" t="str">
        <x:v>Resume Karyawan KPI</x:v>
      </x:c>
      <x:c r="B9287" t="str">
        <x:v>A34</x:v>
      </x:c>
      <x:c r="C9287"/>
      <x:c r="D9287" t="str">
        <x:v>=IF(LARGE($AC$5:$AC$15,10)=0,"",INDEX($AA$5:$AA$15,MATCH(LARGE($AD$5:$AD$15,10),$AD$5:$AD$15,0)))</x:v>
      </x:c>
    </x:row>
    <x:row r="9288">
      <x:c r="A9288" t="str">
        <x:v>Resume Karyawan KPI</x:v>
      </x:c>
      <x:c r="B9288" t="str">
        <x:v>B34</x:v>
      </x:c>
      <x:c r="C9288"/>
      <x:c r="D9288" t="str">
        <x:v>=IF(A34="","",INDEX($AB$5:$AB$15,MATCH(A34,$AA$5:$AA$15,0)))</x:v>
      </x:c>
    </x:row>
    <x:row r="9289">
      <x:c r="A9289" t="str">
        <x:v>Resume Karyawan KPI</x:v>
      </x:c>
      <x:c r="B9289" t="str">
        <x:v>C34</x:v>
      </x:c>
      <x:c r="C9289"/>
      <x:c r="D9289" t="str">
        <x:v>=IF(A34="","",INDEX($AC$5:$AC$15,MATCH(A34,$AA$5:$AA$15,0)))</x:v>
      </x:c>
    </x:row>
    <x:row r="9290">
      <x:c r="A9290" t="str">
        <x:v>Resume Karyawan KPI</x:v>
      </x:c>
      <x:c r="B9290" t="str">
        <x:v>D34</x:v>
      </x:c>
      <x:c r="C9290"/>
      <x:c r="D9290" t="str">
        <x:v>=IF(A34="","",IFERROR(C34/SUM($C$25:$C$35),0))</x:v>
      </x:c>
    </x:row>
    <x:row r="9291">
      <x:c r="A9291" t="str">
        <x:v>Resume Karyawan KPI</x:v>
      </x:c>
      <x:c r="B9291" t="str">
        <x:v>F34</x:v>
      </x:c>
      <x:c r="C9291" t="n">
        <x:v>2</x:v>
      </x:c>
      <x:c r="D9291" t="str">
        <x:v>=IF(LARGE($AI$5:$AI$10,2)=0,"",2)</x:v>
      </x:c>
    </x:row>
    <x:row r="9292">
      <x:c r="A9292" t="str">
        <x:v>Resume Karyawan KPI</x:v>
      </x:c>
      <x:c r="B9292" t="str">
        <x:v>G34</x:v>
      </x:c>
      <x:c r="C9292" t="str">
        <x:v>ADIF</x:v>
      </x:c>
      <x:c r="D9292" t="str">
        <x:v>=IF(F34="","",INDEX($AH$5:$AH$10,MATCH(LARGE($AJ$5:$AJ$10,F34),$AJ$5:$AJ$10,0)))</x:v>
      </x:c>
    </x:row>
    <x:row r="9293">
      <x:c r="A9293" t="str">
        <x:v>Resume Karyawan KPI</x:v>
      </x:c>
      <x:c r="B9293" t="str">
        <x:v>H34</x:v>
      </x:c>
      <x:c r="C9293" t="n">
        <x:v>83</x:v>
      </x:c>
      <x:c r="D9293" t="str">
        <x:v>=IF(G34="","",INDEX($AI$5:$AI$10,MATCH(G34,$AH$5:$AH$10,0)))</x:v>
      </x:c>
    </x:row>
    <x:row r="9294">
      <x:c r="A9294" t="str">
        <x:v>Resume Karyawan KPI</x:v>
      </x:c>
      <x:c r="B9294" t="str">
        <x:v>I34</x:v>
      </x:c>
      <x:c r="C9294" t="n">
        <x:v>0.3472803347</x:v>
      </x:c>
      <x:c r="D9294" t="str">
        <x:v>=IF(H34="","",IFERROR(H34/SUM($H$33:$H$38),0))</x:v>
      </x:c>
    </x:row>
    <x:row r="9295">
      <x:c r="A9295" t="str">
        <x:v>Resume Karyawan KPI</x:v>
      </x:c>
      <x:c r="B9295" t="str">
        <x:v>A35</x:v>
      </x:c>
      <x:c r="C9295"/>
      <x:c r="D9295" t="str">
        <x:v>=IF(LARGE($AC$5:$AC$15,11)=0,"",INDEX($AA$5:$AA$15,MATCH(LARGE($AD$5:$AD$15,11),$AD$5:$AD$15,0)))</x:v>
      </x:c>
    </x:row>
    <x:row r="9296">
      <x:c r="A9296" t="str">
        <x:v>Resume Karyawan KPI</x:v>
      </x:c>
      <x:c r="B9296" t="str">
        <x:v>B35</x:v>
      </x:c>
      <x:c r="C9296"/>
      <x:c r="D9296" t="str">
        <x:v>=IF(A35="","",INDEX($AB$5:$AB$15,MATCH(A35,$AA$5:$AA$15,0)))</x:v>
      </x:c>
    </x:row>
    <x:row r="9297">
      <x:c r="A9297" t="str">
        <x:v>Resume Karyawan KPI</x:v>
      </x:c>
      <x:c r="B9297" t="str">
        <x:v>C35</x:v>
      </x:c>
      <x:c r="C9297"/>
      <x:c r="D9297" t="str">
        <x:v>=IF(A35="","",INDEX($AC$5:$AC$15,MATCH(A35,$AA$5:$AA$15,0)))</x:v>
      </x:c>
    </x:row>
    <x:row r="9298">
      <x:c r="A9298" t="str">
        <x:v>Resume Karyawan KPI</x:v>
      </x:c>
      <x:c r="B9298" t="str">
        <x:v>D35</x:v>
      </x:c>
      <x:c r="C9298"/>
      <x:c r="D9298" t="str">
        <x:v>=IF(A35="","",IFERROR(C35/SUM($C$25:$C$35),0))</x:v>
      </x:c>
    </x:row>
    <x:row r="9299">
      <x:c r="A9299" t="str">
        <x:v>Resume Karyawan KPI</x:v>
      </x:c>
      <x:c r="B9299" t="str">
        <x:v>F35</x:v>
      </x:c>
      <x:c r="C9299" t="n">
        <x:v>3</x:v>
      </x:c>
      <x:c r="D9299" t="str">
        <x:v>=IF(LARGE($AI$5:$AI$10,3)=0,"",3)</x:v>
      </x:c>
    </x:row>
    <x:row r="9300">
      <x:c r="A9300" t="str">
        <x:v>Resume Karyawan KPI</x:v>
      </x:c>
      <x:c r="B9300" t="str">
        <x:v>G35</x:v>
      </x:c>
      <x:c r="C9300" t="str">
        <x:v>FAHME</x:v>
      </x:c>
      <x:c r="D9300" t="str">
        <x:v>=IF(F35="","",INDEX($AH$5:$AH$10,MATCH(LARGE($AJ$5:$AJ$10,F35),$AJ$5:$AJ$10,0)))</x:v>
      </x:c>
    </x:row>
    <x:row r="9301">
      <x:c r="A9301" t="str">
        <x:v>Resume Karyawan KPI</x:v>
      </x:c>
      <x:c r="B9301" t="str">
        <x:v>H35</x:v>
      </x:c>
      <x:c r="C9301" t="n">
        <x:v>32</x:v>
      </x:c>
      <x:c r="D9301" t="str">
        <x:v>=IF(G35="","",INDEX($AI$5:$AI$10,MATCH(G35,$AH$5:$AH$10,0)))</x:v>
      </x:c>
    </x:row>
    <x:row r="9302">
      <x:c r="A9302" t="str">
        <x:v>Resume Karyawan KPI</x:v>
      </x:c>
      <x:c r="B9302" t="str">
        <x:v>I35</x:v>
      </x:c>
      <x:c r="C9302" t="n">
        <x:v>0.1338912134</x:v>
      </x:c>
      <x:c r="D9302" t="str">
        <x:v>=IF(H35="","",IFERROR(H35/SUM($H$33:$H$38),0))</x:v>
      </x:c>
    </x:row>
    <x:row r="9303">
      <x:c r="A9303" t="str">
        <x:v>Resume Karyawan KPI</x:v>
      </x:c>
      <x:c r="B9303" t="str">
        <x:v>F36</x:v>
      </x:c>
      <x:c r="C9303" t="n">
        <x:v>4</x:v>
      </x:c>
      <x:c r="D9303" t="str">
        <x:v>=IF(LARGE($AI$5:$AI$10,4)=0,"",4)</x:v>
      </x:c>
    </x:row>
    <x:row r="9304">
      <x:c r="A9304" t="str">
        <x:v>Resume Karyawan KPI</x:v>
      </x:c>
      <x:c r="B9304" t="str">
        <x:v>G36</x:v>
      </x:c>
      <x:c r="C9304" t="str">
        <x:v>ABROR</x:v>
      </x:c>
      <x:c r="D9304" t="str">
        <x:v>=IF(F36="","",INDEX($AH$5:$AH$10,MATCH(LARGE($AJ$5:$AJ$10,F36),$AJ$5:$AJ$10,0)))</x:v>
      </x:c>
    </x:row>
    <x:row r="9305">
      <x:c r="A9305" t="str">
        <x:v>Resume Karyawan KPI</x:v>
      </x:c>
      <x:c r="B9305" t="str">
        <x:v>H36</x:v>
      </x:c>
      <x:c r="C9305" t="n">
        <x:v>22</x:v>
      </x:c>
      <x:c r="D9305" t="str">
        <x:v>=IF(G36="","",INDEX($AI$5:$AI$10,MATCH(G36,$AH$5:$AH$10,0)))</x:v>
      </x:c>
    </x:row>
    <x:row r="9306">
      <x:c r="A9306" t="str">
        <x:v>Resume Karyawan KPI</x:v>
      </x:c>
      <x:c r="B9306" t="str">
        <x:v>I36</x:v>
      </x:c>
      <x:c r="C9306" t="n">
        <x:v>0.09205020921</x:v>
      </x:c>
      <x:c r="D9306" t="str">
        <x:v>=IF(H36="","",IFERROR(H36/SUM($H$33:$H$38),0))</x:v>
      </x:c>
    </x:row>
    <x:row r="9307">
      <x:c r="A9307" t="str">
        <x:v>Resume Karyawan KPI</x:v>
      </x:c>
      <x:c r="B9307" t="str">
        <x:v>F37</x:v>
      </x:c>
      <x:c r="C9307"/>
      <x:c r="D9307" t="str">
        <x:v>=IF(LARGE($AI$5:$AI$10,5)=0,"",5)</x:v>
      </x:c>
    </x:row>
    <x:row r="9308">
      <x:c r="A9308" t="str">
        <x:v>Resume Karyawan KPI</x:v>
      </x:c>
      <x:c r="B9308" t="str">
        <x:v>G37</x:v>
      </x:c>
      <x:c r="C9308"/>
      <x:c r="D9308" t="str">
        <x:v>=IF(F37="","",INDEX($AH$5:$AH$10,MATCH(LARGE($AJ$5:$AJ$10,F37),$AJ$5:$AJ$10,0)))</x:v>
      </x:c>
    </x:row>
    <x:row r="9309">
      <x:c r="A9309" t="str">
        <x:v>Resume Karyawan KPI</x:v>
      </x:c>
      <x:c r="B9309" t="str">
        <x:v>H37</x:v>
      </x:c>
      <x:c r="C9309"/>
      <x:c r="D9309" t="str">
        <x:v>=IF(G37="","",INDEX($AI$5:$AI$10,MATCH(G37,$AH$5:$AH$10,0)))</x:v>
      </x:c>
    </x:row>
    <x:row r="9310">
      <x:c r="A9310" t="str">
        <x:v>Resume Karyawan KPI</x:v>
      </x:c>
      <x:c r="B9310" t="str">
        <x:v>I37</x:v>
      </x:c>
      <x:c r="C9310"/>
      <x:c r="D9310" t="str">
        <x:v>=IF(H37="","",IFERROR(H37/SUM($H$33:$H$38),0))</x:v>
      </x:c>
    </x:row>
    <x:row r="9311">
      <x:c r="A9311" t="str">
        <x:v>Resume Karyawan KPI</x:v>
      </x:c>
      <x:c r="B9311" t="str">
        <x:v>F38</x:v>
      </x:c>
      <x:c r="C9311"/>
      <x:c r="D9311" t="str">
        <x:v>=IF(LARGE($AI$5:$AI$10,6)=0,"",6)</x:v>
      </x:c>
    </x:row>
    <x:row r="9312">
      <x:c r="A9312" t="str">
        <x:v>Resume Karyawan KPI</x:v>
      </x:c>
      <x:c r="B9312" t="str">
        <x:v>G38</x:v>
      </x:c>
      <x:c r="C9312"/>
      <x:c r="D9312" t="str">
        <x:v>=IF(F38="","",INDEX($AH$5:$AH$10,MATCH(LARGE($AJ$5:$AJ$10,F38),$AJ$5:$AJ$10,0)))</x:v>
      </x:c>
    </x:row>
    <x:row r="9313">
      <x:c r="A9313" t="str">
        <x:v>Resume Karyawan KPI</x:v>
      </x:c>
      <x:c r="B9313" t="str">
        <x:v>H38</x:v>
      </x:c>
      <x:c r="C9313"/>
      <x:c r="D9313" t="str">
        <x:v>=IF(G38="","",INDEX($AI$5:$AI$10,MATCH(G38,$AH$5:$AH$10,0)))</x:v>
      </x:c>
    </x:row>
    <x:row r="9314">
      <x:c r="A9314" t="str">
        <x:v>Resume Karyawan KPI</x:v>
      </x:c>
      <x:c r="B9314" t="str">
        <x:v>I38</x:v>
      </x:c>
      <x:c r="C9314"/>
      <x:c r="D9314" t="str">
        <x:v>=IF(H38="","",IFERROR(H38/SUM($H$33:$H$38),0))</x:v>
      </x:c>
    </x:row>
    <x:row r="9315">
      <x:c r="A9315" t="str">
        <x:v>Resume Karyawan KPI</x:v>
      </x:c>
      <x:c r="B9315" t="str">
        <x:v>A43</x:v>
      </x:c>
      <x:c r="C9315" t="str">
        <x:v>3. DASHBOARD KPI AKHIR BULAN</x:v>
      </x:c>
      <x:c r="D9315"/>
    </x:row>
    <x:row r="9316">
      <x:c r="A9316" t="str">
        <x:v>Resume Karyawan KPI</x:v>
      </x:c>
      <x:c r="B9316" t="str">
        <x:v>A45</x:v>
      </x:c>
      <x:c r="C9316" t="str">
        <x:v>KPI TEAM</x:v>
      </x:c>
      <x:c r="D9316"/>
    </x:row>
    <x:row r="9317">
      <x:c r="A9317" t="str">
        <x:v>Resume Karyawan KPI</x:v>
      </x:c>
      <x:c r="B9317" t="str">
        <x:v>D45</x:v>
      </x:c>
      <x:c r="C9317" t="str">
        <x:v>KPI ADMIN</x:v>
      </x:c>
      <x:c r="D9317"/>
    </x:row>
    <x:row r="9318">
      <x:c r="A9318" t="str">
        <x:v>Resume Karyawan KPI</x:v>
      </x:c>
      <x:c r="B9318" t="str">
        <x:v>G45</x:v>
      </x:c>
      <x:c r="C9318" t="str">
        <x:v>KPI FOTOGRAFER</x:v>
      </x:c>
      <x:c r="D9318"/>
    </x:row>
    <x:row r="9319">
      <x:c r="A9319" t="str">
        <x:v>Resume Karyawan KPI</x:v>
      </x:c>
      <x:c r="B9319" t="str">
        <x:v>J45</x:v>
      </x:c>
      <x:c r="C9319" t="str">
        <x:v>TOP PERFORMER</x:v>
      </x:c>
      <x:c r="D9319"/>
    </x:row>
    <x:row r="9320">
      <x:c r="A9320" t="str">
        <x:v>Resume Karyawan KPI</x:v>
      </x:c>
      <x:c r="B9320" t="str">
        <x:v>A46</x:v>
      </x:c>
      <x:c r="C9320" t="n">
        <x:v>0.989620098</x:v>
      </x:c>
      <x:c r="D9320" t="str">
        <x:v>=IF(COUNTIF($C$51:$C$61,"&gt;0")=0,"",AVERAGEIF($D$51:$D$61,"&gt;0",$D$51:$D$61))</x:v>
      </x:c>
    </x:row>
    <x:row r="9321">
      <x:c r="A9321" t="str">
        <x:v>Resume Karyawan KPI</x:v>
      </x:c>
      <x:c r="B9321" t="str">
        <x:v>D46</x:v>
      </x:c>
      <x:c r="C9321" t="n">
        <x:v>0.9888235294</x:v>
      </x:c>
      <x:c r="D9321" t="str">
        <x:v>=IF(COUNTIFS($B$51:$B$61,"Admin/CS",$C$51:$C$61,"&gt;0")=0,"",SUMIFS($D$51:$D$61,$B$51:$B$61,"Admin/CS",$C$51:$C$61,"&gt;0")/COUNTIFS($B$51:$B$61,"Admin/CS",$C$51:$C$61,"&gt;0"))</x:v>
      </x:c>
    </x:row>
    <x:row r="9322">
      <x:c r="A9322" t="str">
        <x:v>Resume Karyawan KPI</x:v>
      </x:c>
      <x:c r="B9322" t="str">
        <x:v>G46</x:v>
      </x:c>
      <x:c r="C9322" t="n">
        <x:v>0.9904166667</x:v>
      </x:c>
      <x:c r="D9322" t="str">
        <x:v>=IF(COUNTIFS($B$51:$B$61,"Fotografer",$C$51:$C$61,"&gt;0")=0,"",SUMIFS($D$51:$D$61,$B$51:$B$61,"Fotografer",$C$51:$C$61,"&gt;0")/COUNTIFS($B$51:$B$61,"Fotografer",$C$51:$C$61,"&gt;0"))</x:v>
      </x:c>
    </x:row>
    <x:row r="9323">
      <x:c r="A9323" t="str">
        <x:v>Resume Karyawan KPI</x:v>
      </x:c>
      <x:c r="B9323" t="str">
        <x:v>J46</x:v>
      </x:c>
      <x:c r="C9323" t="str">
        <x:v>INDAH | 99.8%</x:v>
      </x:c>
      <x:c r="D9323" t="str">
        <x:v>=IF(COUNTIF($C$51:$C$61,"&gt;0")=0,"-",INDEX($A$51:$A$61,MATCH(MAX($D$51:$D$61),$D$51:$D$61,0))&amp;" | "&amp;TEXT(MAX($D$51:$D$61),"0.0%"))</x:v>
      </x:c>
    </x:row>
    <x:row r="9324">
      <x:c r="A9324" t="str">
        <x:v>Resume Karyawan KPI</x:v>
      </x:c>
      <x:c r="B9324" t="str">
        <x:v>A50</x:v>
      </x:c>
      <x:c r="C9324" t="str">
        <x:v>Nama</x:v>
      </x:c>
      <x:c r="D9324"/>
    </x:row>
    <x:row r="9325">
      <x:c r="A9325" t="str">
        <x:v>Resume Karyawan KPI</x:v>
      </x:c>
      <x:c r="B9325" t="str">
        <x:v>B50</x:v>
      </x:c>
      <x:c r="C9325" t="str">
        <x:v>Role</x:v>
      </x:c>
      <x:c r="D9325"/>
    </x:row>
    <x:row r="9326">
      <x:c r="A9326" t="str">
        <x:v>Resume Karyawan KPI</x:v>
      </x:c>
      <x:c r="B9326" t="str">
        <x:v>C50</x:v>
      </x:c>
      <x:c r="C9326" t="str">
        <x:v>Hari Dinilai</x:v>
      </x:c>
      <x:c r="D9326"/>
    </x:row>
    <x:row r="9327">
      <x:c r="A9327" t="str">
        <x:v>Resume Karyawan KPI</x:v>
      </x:c>
      <x:c r="B9327" t="str">
        <x:v>D50</x:v>
      </x:c>
      <x:c r="C9327" t="str">
        <x:v>KPI Bulanan</x:v>
      </x:c>
      <x:c r="D9327"/>
    </x:row>
    <x:row r="9328">
      <x:c r="A9328" t="str">
        <x:v>Resume Karyawan KPI</x:v>
      </x:c>
      <x:c r="B9328" t="str">
        <x:v>E50</x:v>
      </x:c>
      <x:c r="C9328" t="str">
        <x:v>Disiplin</x:v>
      </x:c>
      <x:c r="D9328"/>
    </x:row>
    <x:row r="9329">
      <x:c r="A9329" t="str">
        <x:v>Resume Karyawan KPI</x:v>
      </x:c>
      <x:c r="B9329" t="str">
        <x:v>F50</x:v>
      </x:c>
      <x:c r="C9329" t="str">
        <x:v>Akurasi</x:v>
      </x:c>
      <x:c r="D9329"/>
    </x:row>
    <x:row r="9330">
      <x:c r="A9330" t="str">
        <x:v>Resume Karyawan KPI</x:v>
      </x:c>
      <x:c r="B9330" t="str">
        <x:v>G50</x:v>
      </x:c>
      <x:c r="C9330" t="str">
        <x:v>SOP</x:v>
      </x:c>
      <x:c r="D9330"/>
    </x:row>
    <x:row r="9331">
      <x:c r="A9331" t="str">
        <x:v>Resume Karyawan KPI</x:v>
      </x:c>
      <x:c r="B9331" t="str">
        <x:v>H50</x:v>
      </x:c>
      <x:c r="C9331" t="str">
        <x:v>Client</x:v>
      </x:c>
      <x:c r="D9331"/>
    </x:row>
    <x:row r="9332">
      <x:c r="A9332" t="str">
        <x:v>Resume Karyawan KPI</x:v>
      </x:c>
      <x:c r="B9332" t="str">
        <x:v>I50</x:v>
      </x:c>
      <x:c r="C9332" t="str">
        <x:v>Produktivitas</x:v>
      </x:c>
      <x:c r="D9332"/>
    </x:row>
    <x:row r="9333">
      <x:c r="A9333" t="str">
        <x:v>Resume Karyawan KPI</x:v>
      </x:c>
      <x:c r="B9333" t="str">
        <x:v>J50</x:v>
      </x:c>
      <x:c r="C9333" t="str">
        <x:v>Status</x:v>
      </x:c>
      <x:c r="D9333"/>
    </x:row>
    <x:row r="9334">
      <x:c r="A9334" t="str">
        <x:v>Resume Karyawan KPI</x:v>
      </x:c>
      <x:c r="B9334" t="str">
        <x:v>K50</x:v>
      </x:c>
      <x:c r="C9334" t="str">
        <x:v>Trend Terakhir</x:v>
      </x:c>
      <x:c r="D9334"/>
    </x:row>
    <x:row r="9335">
      <x:c r="A9335" t="str">
        <x:v>Resume Karyawan KPI</x:v>
      </x:c>
      <x:c r="B9335" t="str">
        <x:v>A51</x:v>
      </x:c>
      <x:c r="C9335" t="str">
        <x:v>INDAH</x:v>
      </x:c>
      <x:c r="D9335" t="str">
        <x:v>=AK5</x:v>
      </x:c>
    </x:row>
    <x:row r="9336">
      <x:c r="A9336" t="str">
        <x:v>Resume Karyawan KPI</x:v>
      </x:c>
      <x:c r="B9336" t="str">
        <x:v>B51</x:v>
      </x:c>
      <x:c r="C9336" t="str">
        <x:v>Admin/CS</x:v>
      </x:c>
      <x:c r="D9336" t="str">
        <x:v>=AL5</x:v>
      </x:c>
    </x:row>
    <x:row r="9337">
      <x:c r="A9337" t="str">
        <x:v>Resume Karyawan KPI</x:v>
      </x:c>
      <x:c r="B9337" t="str">
        <x:v>C51</x:v>
      </x:c>
      <x:c r="C9337" t="n">
        <x:v>17</x:v>
      </x:c>
      <x:c r="D9337" t="str">
        <x:v>=AM5</x:v>
      </x:c>
    </x:row>
    <x:row r="9338">
      <x:c r="A9338" t="str">
        <x:v>Resume Karyawan KPI</x:v>
      </x:c>
      <x:c r="B9338" t="str">
        <x:v>D51</x:v>
      </x:c>
      <x:c r="C9338" t="n">
        <x:v>0.9982352941</x:v>
      </x:c>
      <x:c r="D9338" t="str">
        <x:v>=IF(C51=0,"",AN5/100)</x:v>
      </x:c>
    </x:row>
    <x:row r="9339">
      <x:c r="A9339" t="str">
        <x:v>Resume Karyawan KPI</x:v>
      </x:c>
      <x:c r="B9339" t="str">
        <x:v>E51</x:v>
      </x:c>
      <x:c r="C9339" t="n">
        <x:v>5</x:v>
      </x:c>
      <x:c r="D9339" t="str">
        <x:v>=IF(C51=0,"",AO5)</x:v>
      </x:c>
    </x:row>
    <x:row r="9340">
      <x:c r="A9340" t="str">
        <x:v>Resume Karyawan KPI</x:v>
      </x:c>
      <x:c r="B9340" t="str">
        <x:v>F51</x:v>
      </x:c>
      <x:c r="C9340" t="n">
        <x:v>5</x:v>
      </x:c>
      <x:c r="D9340" t="str">
        <x:v>=IF(C51=0,"",AP5)</x:v>
      </x:c>
    </x:row>
    <x:row r="9341">
      <x:c r="A9341" t="str">
        <x:v>Resume Karyawan KPI</x:v>
      </x:c>
      <x:c r="B9341" t="str">
        <x:v>G51</x:v>
      </x:c>
      <x:c r="C9341" t="n">
        <x:v>5</x:v>
      </x:c>
      <x:c r="D9341" t="str">
        <x:v>=IF(C51=0,"",AQ5)</x:v>
      </x:c>
    </x:row>
    <x:row r="9342">
      <x:c r="A9342" t="str">
        <x:v>Resume Karyawan KPI</x:v>
      </x:c>
      <x:c r="B9342" t="str">
        <x:v>H51</x:v>
      </x:c>
      <x:c r="C9342" t="n">
        <x:v>4.941176471</x:v>
      </x:c>
      <x:c r="D9342" t="str">
        <x:v>=IF(C51=0,"",AR5)</x:v>
      </x:c>
    </x:row>
    <x:row r="9343">
      <x:c r="A9343" t="str">
        <x:v>Resume Karyawan KPI</x:v>
      </x:c>
      <x:c r="B9343" t="str">
        <x:v>I51</x:v>
      </x:c>
      <x:c r="C9343" t="n">
        <x:v>5</x:v>
      </x:c>
      <x:c r="D9343" t="str">
        <x:v>=IF(C51=0,"",AS5)</x:v>
      </x:c>
    </x:row>
    <x:row r="9344">
      <x:c r="A9344" t="str">
        <x:v>Resume Karyawan KPI</x:v>
      </x:c>
      <x:c r="B9344" t="str">
        <x:v>J51</x:v>
      </x:c>
      <x:c r="C9344" t="str">
        <x:v>Sangat Baik</x:v>
      </x:c>
      <x:c r="D9344" t="str">
        <x:v>=IF(D51="","Belum Dinilai",IF(D51&gt;=0.9,"Sangat Baik",IF(D51&gt;=0.8,"Baik",IF(D51&gt;=0.7,"Coaching","Underperform"))))</x:v>
      </x:c>
    </x:row>
    <x:row r="9345">
      <x:c r="A9345" t="str">
        <x:v>Resume Karyawan KPI</x:v>
      </x:c>
      <x:c r="B9345" t="str">
        <x:v>K51</x:v>
      </x:c>
      <x:c r="C9345" t="str">
        <x:v>'#N/A</x:v>
      </x:c>
      <x:c r="D9345" t="str">
        <x:v>=IF(C51=0,"Belum Ada",IF((LOOKUP(2,1/(AV5:BZ5&lt;&gt;""),AV5:BZ5)-AN5)&gt;1,"▲ +"&amp;TEXT(LOOKUP(2,1/(AV5:BZ5&lt;&gt;""),AV5:BZ5)-AN5,"0"),IF((LOOKUP(2,1/(AV5:BZ5&lt;&gt;""),AV5:BZ5)-AN5)&lt;-1,"▼ "&amp;TEXT(LOOKUP(2,1/(AV5:BZ5&lt;&gt;""),AV5:BZ5)-AN5,"0"),"→ Stabil")))</x:v>
      </x:c>
    </x:row>
    <x:row r="9346">
      <x:c r="A9346" t="str">
        <x:v>Resume Karyawan KPI</x:v>
      </x:c>
      <x:c r="B9346" t="str">
        <x:v>A52</x:v>
      </x:c>
      <x:c r="C9346" t="str">
        <x:v>ADDEL</x:v>
      </x:c>
      <x:c r="D9346" t="str">
        <x:v>=AK6</x:v>
      </x:c>
    </x:row>
    <x:row r="9347">
      <x:c r="A9347" t="str">
        <x:v>Resume Karyawan KPI</x:v>
      </x:c>
      <x:c r="B9347" t="str">
        <x:v>B52</x:v>
      </x:c>
      <x:c r="C9347" t="str">
        <x:v>Admin/CS</x:v>
      </x:c>
      <x:c r="D9347" t="str">
        <x:v>=AL6</x:v>
      </x:c>
    </x:row>
    <x:row r="9348">
      <x:c r="A9348" t="str">
        <x:v>Resume Karyawan KPI</x:v>
      </x:c>
      <x:c r="B9348" t="str">
        <x:v>C52</x:v>
      </x:c>
      <x:c r="C9348" t="n">
        <x:v>0</x:v>
      </x:c>
      <x:c r="D9348" t="str">
        <x:v>=AM6</x:v>
      </x:c>
    </x:row>
    <x:row r="9349">
      <x:c r="A9349" t="str">
        <x:v>Resume Karyawan KPI</x:v>
      </x:c>
      <x:c r="B9349" t="str">
        <x:v>D52</x:v>
      </x:c>
      <x:c r="C9349"/>
      <x:c r="D9349" t="str">
        <x:v>=IF(C52=0,"",AN6/100)</x:v>
      </x:c>
    </x:row>
    <x:row r="9350">
      <x:c r="A9350" t="str">
        <x:v>Resume Karyawan KPI</x:v>
      </x:c>
      <x:c r="B9350" t="str">
        <x:v>E52</x:v>
      </x:c>
      <x:c r="C9350"/>
      <x:c r="D9350" t="str">
        <x:v>=IF(C52=0,"",AO6)</x:v>
      </x:c>
    </x:row>
    <x:row r="9351">
      <x:c r="A9351" t="str">
        <x:v>Resume Karyawan KPI</x:v>
      </x:c>
      <x:c r="B9351" t="str">
        <x:v>F52</x:v>
      </x:c>
      <x:c r="C9351"/>
      <x:c r="D9351" t="str">
        <x:v>=IF(C52=0,"",AP6)</x:v>
      </x:c>
    </x:row>
    <x:row r="9352">
      <x:c r="A9352" t="str">
        <x:v>Resume Karyawan KPI</x:v>
      </x:c>
      <x:c r="B9352" t="str">
        <x:v>G52</x:v>
      </x:c>
      <x:c r="C9352"/>
      <x:c r="D9352" t="str">
        <x:v>=IF(C52=0,"",AQ6)</x:v>
      </x:c>
    </x:row>
    <x:row r="9353">
      <x:c r="A9353" t="str">
        <x:v>Resume Karyawan KPI</x:v>
      </x:c>
      <x:c r="B9353" t="str">
        <x:v>H52</x:v>
      </x:c>
      <x:c r="C9353"/>
      <x:c r="D9353" t="str">
        <x:v>=IF(C52=0,"",AR6)</x:v>
      </x:c>
    </x:row>
    <x:row r="9354">
      <x:c r="A9354" t="str">
        <x:v>Resume Karyawan KPI</x:v>
      </x:c>
      <x:c r="B9354" t="str">
        <x:v>I52</x:v>
      </x:c>
      <x:c r="C9354"/>
      <x:c r="D9354" t="str">
        <x:v>=IF(C52=0,"",AS6)</x:v>
      </x:c>
    </x:row>
    <x:row r="9355">
      <x:c r="A9355" t="str">
        <x:v>Resume Karyawan KPI</x:v>
      </x:c>
      <x:c r="B9355" t="str">
        <x:v>J52</x:v>
      </x:c>
      <x:c r="C9355" t="str">
        <x:v>Belum Dinilai</x:v>
      </x:c>
      <x:c r="D9355" t="str">
        <x:v>=IF(D52="","Belum Dinilai",IF(D52&gt;=0.9,"Sangat Baik",IF(D52&gt;=0.8,"Baik",IF(D52&gt;=0.7,"Coaching","Underperform"))))</x:v>
      </x:c>
    </x:row>
    <x:row r="9356">
      <x:c r="A9356" t="str">
        <x:v>Resume Karyawan KPI</x:v>
      </x:c>
      <x:c r="B9356" t="str">
        <x:v>K52</x:v>
      </x:c>
      <x:c r="C9356" t="str">
        <x:v>Belum Ada</x:v>
      </x:c>
      <x:c r="D9356" t="str">
        <x:v>=IF(C52=0,"Belum Ada",IF((LOOKUP(2,1/(AV6:BZ6&lt;&gt;""),AV6:BZ6)-AN6)&gt;1,"▲ +"&amp;TEXT(LOOKUP(2,1/(AV6:BZ6&lt;&gt;""),AV6:BZ6)-AN6,"0"),IF((LOOKUP(2,1/(AV6:BZ6&lt;&gt;""),AV6:BZ6)-AN6)&lt;-1,"▼ "&amp;TEXT(LOOKUP(2,1/(AV6:BZ6&lt;&gt;""),AV6:BZ6)-AN6,"0"),"→ Stabil")))</x:v>
      </x:c>
    </x:row>
    <x:row r="9357">
      <x:c r="A9357" t="str">
        <x:v>Resume Karyawan KPI</x:v>
      </x:c>
      <x:c r="B9357" t="str">
        <x:v>A53</x:v>
      </x:c>
      <x:c r="C9357" t="str">
        <x:v>AMEL</x:v>
      </x:c>
      <x:c r="D9357" t="str">
        <x:v>=AK7</x:v>
      </x:c>
    </x:row>
    <x:row r="9358">
      <x:c r="A9358" t="str">
        <x:v>Resume Karyawan KPI</x:v>
      </x:c>
      <x:c r="B9358" t="str">
        <x:v>B53</x:v>
      </x:c>
      <x:c r="C9358" t="str">
        <x:v>Admin/CS</x:v>
      </x:c>
      <x:c r="D9358" t="str">
        <x:v>=AL7</x:v>
      </x:c>
    </x:row>
    <x:row r="9359">
      <x:c r="A9359" t="str">
        <x:v>Resume Karyawan KPI</x:v>
      </x:c>
      <x:c r="B9359" t="str">
        <x:v>C53</x:v>
      </x:c>
      <x:c r="C9359" t="n">
        <x:v>17</x:v>
      </x:c>
      <x:c r="D9359" t="str">
        <x:v>=AM7</x:v>
      </x:c>
    </x:row>
    <x:row r="9360">
      <x:c r="A9360" t="str">
        <x:v>Resume Karyawan KPI</x:v>
      </x:c>
      <x:c r="B9360" t="str">
        <x:v>D53</x:v>
      </x:c>
      <x:c r="C9360" t="n">
        <x:v>0.9794117647</x:v>
      </x:c>
      <x:c r="D9360" t="str">
        <x:v>=IF(C53=0,"",AN7/100)</x:v>
      </x:c>
    </x:row>
    <x:row r="9361">
      <x:c r="A9361" t="str">
        <x:v>Resume Karyawan KPI</x:v>
      </x:c>
      <x:c r="B9361" t="str">
        <x:v>E53</x:v>
      </x:c>
      <x:c r="C9361" t="n">
        <x:v>4.941176471</x:v>
      </x:c>
      <x:c r="D9361" t="str">
        <x:v>=IF(C53=0,"",AO7)</x:v>
      </x:c>
    </x:row>
    <x:row r="9362">
      <x:c r="A9362" t="str">
        <x:v>Resume Karyawan KPI</x:v>
      </x:c>
      <x:c r="B9362" t="str">
        <x:v>F53</x:v>
      </x:c>
      <x:c r="C9362" t="n">
        <x:v>4.941176471</x:v>
      </x:c>
      <x:c r="D9362" t="str">
        <x:v>=IF(C53=0,"",AP7)</x:v>
      </x:c>
    </x:row>
    <x:row r="9363">
      <x:c r="A9363" t="str">
        <x:v>Resume Karyawan KPI</x:v>
      </x:c>
      <x:c r="B9363" t="str">
        <x:v>G53</x:v>
      </x:c>
      <x:c r="C9363" t="n">
        <x:v>4.941176471</x:v>
      </x:c>
      <x:c r="D9363" t="str">
        <x:v>=IF(C53=0,"",AQ7)</x:v>
      </x:c>
    </x:row>
    <x:row r="9364">
      <x:c r="A9364" t="str">
        <x:v>Resume Karyawan KPI</x:v>
      </x:c>
      <x:c r="B9364" t="str">
        <x:v>H53</x:v>
      </x:c>
      <x:c r="C9364" t="n">
        <x:v>5</x:v>
      </x:c>
      <x:c r="D9364" t="str">
        <x:v>=IF(C53=0,"",AR7)</x:v>
      </x:c>
    </x:row>
    <x:row r="9365">
      <x:c r="A9365" t="str">
        <x:v>Resume Karyawan KPI</x:v>
      </x:c>
      <x:c r="B9365" t="str">
        <x:v>I53</x:v>
      </x:c>
      <x:c r="C9365" t="n">
        <x:v>4.588235294</x:v>
      </x:c>
      <x:c r="D9365" t="str">
        <x:v>=IF(C53=0,"",AS7)</x:v>
      </x:c>
    </x:row>
    <x:row r="9366">
      <x:c r="A9366" t="str">
        <x:v>Resume Karyawan KPI</x:v>
      </x:c>
      <x:c r="B9366" t="str">
        <x:v>J53</x:v>
      </x:c>
      <x:c r="C9366" t="str">
        <x:v>Sangat Baik</x:v>
      </x:c>
      <x:c r="D9366" t="str">
        <x:v>=IF(D53="","Belum Dinilai",IF(D53&gt;=0.9,"Sangat Baik",IF(D53&gt;=0.8,"Baik",IF(D53&gt;=0.7,"Coaching","Underperform"))))</x:v>
      </x:c>
    </x:row>
    <x:row r="9367">
      <x:c r="A9367" t="str">
        <x:v>Resume Karyawan KPI</x:v>
      </x:c>
      <x:c r="B9367" t="str">
        <x:v>K53</x:v>
      </x:c>
      <x:c r="C9367" t="str">
        <x:v>'#N/A</x:v>
      </x:c>
      <x:c r="D9367" t="str">
        <x:v>=IF(C53=0,"Belum Ada",IF((LOOKUP(2,1/(AV7:BZ7&lt;&gt;""),AV7:BZ7)-AN7)&gt;1,"▲ +"&amp;TEXT(LOOKUP(2,1/(AV7:BZ7&lt;&gt;""),AV7:BZ7)-AN7,"0"),IF((LOOKUP(2,1/(AV7:BZ7&lt;&gt;""),AV7:BZ7)-AN7)&lt;-1,"▼ "&amp;TEXT(LOOKUP(2,1/(AV7:BZ7&lt;&gt;""),AV7:BZ7)-AN7,"0"),"→ Stabil")))</x:v>
      </x:c>
    </x:row>
    <x:row r="9368">
      <x:c r="A9368" t="str">
        <x:v>Resume Karyawan KPI</x:v>
      </x:c>
      <x:c r="B9368" t="str">
        <x:v>A54</x:v>
      </x:c>
      <x:c r="C9368" t="str">
        <x:v>PENTIL</x:v>
      </x:c>
      <x:c r="D9368" t="str">
        <x:v>=AK8</x:v>
      </x:c>
    </x:row>
    <x:row r="9369">
      <x:c r="A9369" t="str">
        <x:v>Resume Karyawan KPI</x:v>
      </x:c>
      <x:c r="B9369" t="str">
        <x:v>B54</x:v>
      </x:c>
      <x:c r="C9369" t="str">
        <x:v>Admin/CS</x:v>
      </x:c>
      <x:c r="D9369" t="str">
        <x:v>=AL8</x:v>
      </x:c>
    </x:row>
    <x:row r="9370">
      <x:c r="A9370" t="str">
        <x:v>Resume Karyawan KPI</x:v>
      </x:c>
      <x:c r="B9370" t="str">
        <x:v>C54</x:v>
      </x:c>
      <x:c r="C9370" t="n">
        <x:v>0</x:v>
      </x:c>
      <x:c r="D9370" t="str">
        <x:v>=AM8</x:v>
      </x:c>
    </x:row>
    <x:row r="9371">
      <x:c r="A9371" t="str">
        <x:v>Resume Karyawan KPI</x:v>
      </x:c>
      <x:c r="B9371" t="str">
        <x:v>D54</x:v>
      </x:c>
      <x:c r="C9371"/>
      <x:c r="D9371" t="str">
        <x:v>=IF(C54=0,"",AN8/100)</x:v>
      </x:c>
    </x:row>
    <x:row r="9372">
      <x:c r="A9372" t="str">
        <x:v>Resume Karyawan KPI</x:v>
      </x:c>
      <x:c r="B9372" t="str">
        <x:v>E54</x:v>
      </x:c>
      <x:c r="C9372"/>
      <x:c r="D9372" t="str">
        <x:v>=IF(C54=0,"",AO8)</x:v>
      </x:c>
    </x:row>
    <x:row r="9373">
      <x:c r="A9373" t="str">
        <x:v>Resume Karyawan KPI</x:v>
      </x:c>
      <x:c r="B9373" t="str">
        <x:v>F54</x:v>
      </x:c>
      <x:c r="C9373"/>
      <x:c r="D9373" t="str">
        <x:v>=IF(C54=0,"",AP8)</x:v>
      </x:c>
    </x:row>
    <x:row r="9374">
      <x:c r="A9374" t="str">
        <x:v>Resume Karyawan KPI</x:v>
      </x:c>
      <x:c r="B9374" t="str">
        <x:v>G54</x:v>
      </x:c>
      <x:c r="C9374"/>
      <x:c r="D9374" t="str">
        <x:v>=IF(C54=0,"",AQ8)</x:v>
      </x:c>
    </x:row>
    <x:row r="9375">
      <x:c r="A9375" t="str">
        <x:v>Resume Karyawan KPI</x:v>
      </x:c>
      <x:c r="B9375" t="str">
        <x:v>H54</x:v>
      </x:c>
      <x:c r="C9375"/>
      <x:c r="D9375" t="str">
        <x:v>=IF(C54=0,"",AR8)</x:v>
      </x:c>
    </x:row>
    <x:row r="9376">
      <x:c r="A9376" t="str">
        <x:v>Resume Karyawan KPI</x:v>
      </x:c>
      <x:c r="B9376" t="str">
        <x:v>I54</x:v>
      </x:c>
      <x:c r="C9376"/>
      <x:c r="D9376" t="str">
        <x:v>=IF(C54=0,"",AS8)</x:v>
      </x:c>
    </x:row>
    <x:row r="9377">
      <x:c r="A9377" t="str">
        <x:v>Resume Karyawan KPI</x:v>
      </x:c>
      <x:c r="B9377" t="str">
        <x:v>J54</x:v>
      </x:c>
      <x:c r="C9377" t="str">
        <x:v>Belum Dinilai</x:v>
      </x:c>
      <x:c r="D9377" t="str">
        <x:v>=IF(D54="","Belum Dinilai",IF(D54&gt;=0.9,"Sangat Baik",IF(D54&gt;=0.8,"Baik",IF(D54&gt;=0.7,"Coaching","Underperform"))))</x:v>
      </x:c>
    </x:row>
    <x:row r="9378">
      <x:c r="A9378" t="str">
        <x:v>Resume Karyawan KPI</x:v>
      </x:c>
      <x:c r="B9378" t="str">
        <x:v>K54</x:v>
      </x:c>
      <x:c r="C9378" t="str">
        <x:v>Belum Ada</x:v>
      </x:c>
      <x:c r="D9378" t="str">
        <x:v>=IF(C54=0,"Belum Ada",IF((LOOKUP(2,1/(AV8:BZ8&lt;&gt;""),AV8:BZ8)-AN8)&gt;1,"▲ +"&amp;TEXT(LOOKUP(2,1/(AV8:BZ8&lt;&gt;""),AV8:BZ8)-AN8,"0"),IF((LOOKUP(2,1/(AV8:BZ8&lt;&gt;""),AV8:BZ8)-AN8)&lt;-1,"▼ "&amp;TEXT(LOOKUP(2,1/(AV8:BZ8&lt;&gt;""),AV8:BZ8)-AN8,"0"),"→ Stabil")))</x:v>
      </x:c>
    </x:row>
    <x:row r="9379">
      <x:c r="A9379" t="str">
        <x:v>Resume Karyawan KPI</x:v>
      </x:c>
      <x:c r="B9379" t="str">
        <x:v>A55</x:v>
      </x:c>
      <x:c r="C9379" t="str">
        <x:v>JIJANG</x:v>
      </x:c>
      <x:c r="D9379" t="str">
        <x:v>=AK9</x:v>
      </x:c>
    </x:row>
    <x:row r="9380">
      <x:c r="A9380" t="str">
        <x:v>Resume Karyawan KPI</x:v>
      </x:c>
      <x:c r="B9380" t="str">
        <x:v>B55</x:v>
      </x:c>
      <x:c r="C9380" t="str">
        <x:v>Admin/CS</x:v>
      </x:c>
      <x:c r="D9380" t="str">
        <x:v>=AL9</x:v>
      </x:c>
    </x:row>
    <x:row r="9381">
      <x:c r="A9381" t="str">
        <x:v>Resume Karyawan KPI</x:v>
      </x:c>
      <x:c r="B9381" t="str">
        <x:v>C55</x:v>
      </x:c>
      <x:c r="C9381" t="n">
        <x:v>0</x:v>
      </x:c>
      <x:c r="D9381" t="str">
        <x:v>=AM9</x:v>
      </x:c>
    </x:row>
    <x:row r="9382">
      <x:c r="A9382" t="str">
        <x:v>Resume Karyawan KPI</x:v>
      </x:c>
      <x:c r="B9382" t="str">
        <x:v>D55</x:v>
      </x:c>
      <x:c r="C9382"/>
      <x:c r="D9382" t="str">
        <x:v>=IF(C55=0,"",AN9/100)</x:v>
      </x:c>
    </x:row>
    <x:row r="9383">
      <x:c r="A9383" t="str">
        <x:v>Resume Karyawan KPI</x:v>
      </x:c>
      <x:c r="B9383" t="str">
        <x:v>E55</x:v>
      </x:c>
      <x:c r="C9383"/>
      <x:c r="D9383" t="str">
        <x:v>=IF(C55=0,"",AO9)</x:v>
      </x:c>
    </x:row>
    <x:row r="9384">
      <x:c r="A9384" t="str">
        <x:v>Resume Karyawan KPI</x:v>
      </x:c>
      <x:c r="B9384" t="str">
        <x:v>F55</x:v>
      </x:c>
      <x:c r="C9384"/>
      <x:c r="D9384" t="str">
        <x:v>=IF(C55=0,"",AP9)</x:v>
      </x:c>
    </x:row>
    <x:row r="9385">
      <x:c r="A9385" t="str">
        <x:v>Resume Karyawan KPI</x:v>
      </x:c>
      <x:c r="B9385" t="str">
        <x:v>G55</x:v>
      </x:c>
      <x:c r="C9385"/>
      <x:c r="D9385" t="str">
        <x:v>=IF(C55=0,"",AQ9)</x:v>
      </x:c>
    </x:row>
    <x:row r="9386">
      <x:c r="A9386" t="str">
        <x:v>Resume Karyawan KPI</x:v>
      </x:c>
      <x:c r="B9386" t="str">
        <x:v>H55</x:v>
      </x:c>
      <x:c r="C9386"/>
      <x:c r="D9386" t="str">
        <x:v>=IF(C55=0,"",AR9)</x:v>
      </x:c>
    </x:row>
    <x:row r="9387">
      <x:c r="A9387" t="str">
        <x:v>Resume Karyawan KPI</x:v>
      </x:c>
      <x:c r="B9387" t="str">
        <x:v>I55</x:v>
      </x:c>
      <x:c r="C9387"/>
      <x:c r="D9387" t="str">
        <x:v>=IF(C55=0,"",AS9)</x:v>
      </x:c>
    </x:row>
    <x:row r="9388">
      <x:c r="A9388" t="str">
        <x:v>Resume Karyawan KPI</x:v>
      </x:c>
      <x:c r="B9388" t="str">
        <x:v>J55</x:v>
      </x:c>
      <x:c r="C9388" t="str">
        <x:v>Belum Dinilai</x:v>
      </x:c>
      <x:c r="D9388" t="str">
        <x:v>=IF(D55="","Belum Dinilai",IF(D55&gt;=0.9,"Sangat Baik",IF(D55&gt;=0.8,"Baik",IF(D55&gt;=0.7,"Coaching","Underperform"))))</x:v>
      </x:c>
    </x:row>
    <x:row r="9389">
      <x:c r="A9389" t="str">
        <x:v>Resume Karyawan KPI</x:v>
      </x:c>
      <x:c r="B9389" t="str">
        <x:v>K55</x:v>
      </x:c>
      <x:c r="C9389" t="str">
        <x:v>Belum Ada</x:v>
      </x:c>
      <x:c r="D9389" t="str">
        <x:v>=IF(C55=0,"Belum Ada",IF((LOOKUP(2,1/(AV9:BZ9&lt;&gt;""),AV9:BZ9)-AN9)&gt;1,"▲ +"&amp;TEXT(LOOKUP(2,1/(AV9:BZ9&lt;&gt;""),AV9:BZ9)-AN9,"0"),IF((LOOKUP(2,1/(AV9:BZ9&lt;&gt;""),AV9:BZ9)-AN9)&lt;-1,"▼ "&amp;TEXT(LOOKUP(2,1/(AV9:BZ9&lt;&gt;""),AV9:BZ9)-AN9,"0"),"→ Stabil")))</x:v>
      </x:c>
    </x:row>
    <x:row r="9390">
      <x:c r="A9390" t="str">
        <x:v>Resume Karyawan KPI</x:v>
      </x:c>
      <x:c r="B9390" t="str">
        <x:v>A56</x:v>
      </x:c>
      <x:c r="C9390" t="str">
        <x:v>HANIF</x:v>
      </x:c>
      <x:c r="D9390" t="str">
        <x:v>=AK10</x:v>
      </x:c>
    </x:row>
    <x:row r="9391">
      <x:c r="A9391" t="str">
        <x:v>Resume Karyawan KPI</x:v>
      </x:c>
      <x:c r="B9391" t="str">
        <x:v>B56</x:v>
      </x:c>
      <x:c r="C9391" t="str">
        <x:v>Fotografer</x:v>
      </x:c>
      <x:c r="D9391" t="str">
        <x:v>=AL10</x:v>
      </x:c>
    </x:row>
    <x:row r="9392">
      <x:c r="A9392" t="str">
        <x:v>Resume Karyawan KPI</x:v>
      </x:c>
      <x:c r="B9392" t="str">
        <x:v>C56</x:v>
      </x:c>
      <x:c r="C9392" t="n">
        <x:v>0</x:v>
      </x:c>
      <x:c r="D9392" t="str">
        <x:v>=AM10</x:v>
      </x:c>
    </x:row>
    <x:row r="9393">
      <x:c r="A9393" t="str">
        <x:v>Resume Karyawan KPI</x:v>
      </x:c>
      <x:c r="B9393" t="str">
        <x:v>D56</x:v>
      </x:c>
      <x:c r="C9393"/>
      <x:c r="D9393" t="str">
        <x:v>=IF(C56=0,"",AN10/100)</x:v>
      </x:c>
    </x:row>
    <x:row r="9394">
      <x:c r="A9394" t="str">
        <x:v>Resume Karyawan KPI</x:v>
      </x:c>
      <x:c r="B9394" t="str">
        <x:v>E56</x:v>
      </x:c>
      <x:c r="C9394"/>
      <x:c r="D9394" t="str">
        <x:v>=IF(C56=0,"",AO10)</x:v>
      </x:c>
    </x:row>
    <x:row r="9395">
      <x:c r="A9395" t="str">
        <x:v>Resume Karyawan KPI</x:v>
      </x:c>
      <x:c r="B9395" t="str">
        <x:v>F56</x:v>
      </x:c>
      <x:c r="C9395"/>
      <x:c r="D9395" t="str">
        <x:v>=IF(C56=0,"",AP10)</x:v>
      </x:c>
    </x:row>
    <x:row r="9396">
      <x:c r="A9396" t="str">
        <x:v>Resume Karyawan KPI</x:v>
      </x:c>
      <x:c r="B9396" t="str">
        <x:v>G56</x:v>
      </x:c>
      <x:c r="C9396"/>
      <x:c r="D9396" t="str">
        <x:v>=IF(C56=0,"",AQ10)</x:v>
      </x:c>
    </x:row>
    <x:row r="9397">
      <x:c r="A9397" t="str">
        <x:v>Resume Karyawan KPI</x:v>
      </x:c>
      <x:c r="B9397" t="str">
        <x:v>H56</x:v>
      </x:c>
      <x:c r="C9397"/>
      <x:c r="D9397" t="str">
        <x:v>=IF(C56=0,"",AR10)</x:v>
      </x:c>
    </x:row>
    <x:row r="9398">
      <x:c r="A9398" t="str">
        <x:v>Resume Karyawan KPI</x:v>
      </x:c>
      <x:c r="B9398" t="str">
        <x:v>I56</x:v>
      </x:c>
      <x:c r="C9398"/>
      <x:c r="D9398" t="str">
        <x:v>=IF(C56=0,"",AS10)</x:v>
      </x:c>
    </x:row>
    <x:row r="9399">
      <x:c r="A9399" t="str">
        <x:v>Resume Karyawan KPI</x:v>
      </x:c>
      <x:c r="B9399" t="str">
        <x:v>J56</x:v>
      </x:c>
      <x:c r="C9399" t="str">
        <x:v>Belum Dinilai</x:v>
      </x:c>
      <x:c r="D9399" t="str">
        <x:v>=IF(D56="","Belum Dinilai",IF(D56&gt;=0.9,"Sangat Baik",IF(D56&gt;=0.8,"Baik",IF(D56&gt;=0.7,"Coaching","Underperform"))))</x:v>
      </x:c>
    </x:row>
    <x:row r="9400">
      <x:c r="A9400" t="str">
        <x:v>Resume Karyawan KPI</x:v>
      </x:c>
      <x:c r="B9400" t="str">
        <x:v>K56</x:v>
      </x:c>
      <x:c r="C9400" t="str">
        <x:v>Belum Ada</x:v>
      </x:c>
      <x:c r="D9400" t="str">
        <x:v>=IF(C56=0,"Belum Ada",IF((LOOKUP(2,1/(AV10:BZ10&lt;&gt;""),AV10:BZ10)-AN10)&gt;1,"▲ +"&amp;TEXT(LOOKUP(2,1/(AV10:BZ10&lt;&gt;""),AV10:BZ10)-AN10,"0"),IF((LOOKUP(2,1/(AV10:BZ10&lt;&gt;""),AV10:BZ10)-AN10)&lt;-1,"▼ "&amp;TEXT(LOOKUP(2,1/(AV10:BZ10&lt;&gt;""),AV10:BZ10)-AN10,"0"),"→ Stabil")))</x:v>
      </x:c>
    </x:row>
    <x:row r="9401">
      <x:c r="A9401" t="str">
        <x:v>Resume Karyawan KPI</x:v>
      </x:c>
      <x:c r="B9401" t="str">
        <x:v>A57</x:v>
      </x:c>
      <x:c r="C9401" t="str">
        <x:v>FAHME</x:v>
      </x:c>
      <x:c r="D9401" t="str">
        <x:v>=AK11</x:v>
      </x:c>
    </x:row>
    <x:row r="9402">
      <x:c r="A9402" t="str">
        <x:v>Resume Karyawan KPI</x:v>
      </x:c>
      <x:c r="B9402" t="str">
        <x:v>B57</x:v>
      </x:c>
      <x:c r="C9402" t="str">
        <x:v>Fotografer</x:v>
      </x:c>
      <x:c r="D9402" t="str">
        <x:v>=AL11</x:v>
      </x:c>
    </x:row>
    <x:row r="9403">
      <x:c r="A9403" t="str">
        <x:v>Resume Karyawan KPI</x:v>
      </x:c>
      <x:c r="B9403" t="str">
        <x:v>C57</x:v>
      </x:c>
      <x:c r="C9403" t="n">
        <x:v>0</x:v>
      </x:c>
      <x:c r="D9403" t="str">
        <x:v>=AM11</x:v>
      </x:c>
    </x:row>
    <x:row r="9404">
      <x:c r="A9404" t="str">
        <x:v>Resume Karyawan KPI</x:v>
      </x:c>
      <x:c r="B9404" t="str">
        <x:v>D57</x:v>
      </x:c>
      <x:c r="C9404"/>
      <x:c r="D9404" t="str">
        <x:v>=IF(C57=0,"",AN11/100)</x:v>
      </x:c>
    </x:row>
    <x:row r="9405">
      <x:c r="A9405" t="str">
        <x:v>Resume Karyawan KPI</x:v>
      </x:c>
      <x:c r="B9405" t="str">
        <x:v>E57</x:v>
      </x:c>
      <x:c r="C9405"/>
      <x:c r="D9405" t="str">
        <x:v>=IF(C57=0,"",AO11)</x:v>
      </x:c>
    </x:row>
    <x:row r="9406">
      <x:c r="A9406" t="str">
        <x:v>Resume Karyawan KPI</x:v>
      </x:c>
      <x:c r="B9406" t="str">
        <x:v>F57</x:v>
      </x:c>
      <x:c r="C9406"/>
      <x:c r="D9406" t="str">
        <x:v>=IF(C57=0,"",AP11)</x:v>
      </x:c>
    </x:row>
    <x:row r="9407">
      <x:c r="A9407" t="str">
        <x:v>Resume Karyawan KPI</x:v>
      </x:c>
      <x:c r="B9407" t="str">
        <x:v>G57</x:v>
      </x:c>
      <x:c r="C9407"/>
      <x:c r="D9407" t="str">
        <x:v>=IF(C57=0,"",AQ11)</x:v>
      </x:c>
    </x:row>
    <x:row r="9408">
      <x:c r="A9408" t="str">
        <x:v>Resume Karyawan KPI</x:v>
      </x:c>
      <x:c r="B9408" t="str">
        <x:v>H57</x:v>
      </x:c>
      <x:c r="C9408"/>
      <x:c r="D9408" t="str">
        <x:v>=IF(C57=0,"",AR11)</x:v>
      </x:c>
    </x:row>
    <x:row r="9409">
      <x:c r="A9409" t="str">
        <x:v>Resume Karyawan KPI</x:v>
      </x:c>
      <x:c r="B9409" t="str">
        <x:v>I57</x:v>
      </x:c>
      <x:c r="C9409"/>
      <x:c r="D9409" t="str">
        <x:v>=IF(C57=0,"",AS11)</x:v>
      </x:c>
    </x:row>
    <x:row r="9410">
      <x:c r="A9410" t="str">
        <x:v>Resume Karyawan KPI</x:v>
      </x:c>
      <x:c r="B9410" t="str">
        <x:v>J57</x:v>
      </x:c>
      <x:c r="C9410" t="str">
        <x:v>Belum Dinilai</x:v>
      </x:c>
      <x:c r="D9410" t="str">
        <x:v>=IF(D57="","Belum Dinilai",IF(D57&gt;=0.9,"Sangat Baik",IF(D57&gt;=0.8,"Baik",IF(D57&gt;=0.7,"Coaching","Underperform"))))</x:v>
      </x:c>
    </x:row>
    <x:row r="9411">
      <x:c r="A9411" t="str">
        <x:v>Resume Karyawan KPI</x:v>
      </x:c>
      <x:c r="B9411" t="str">
        <x:v>K57</x:v>
      </x:c>
      <x:c r="C9411" t="str">
        <x:v>Belum Ada</x:v>
      </x:c>
      <x:c r="D9411" t="str">
        <x:v>=IF(C57=0,"Belum Ada",IF((LOOKUP(2,1/(AV11:BZ11&lt;&gt;""),AV11:BZ11)-AN11)&gt;1,"▲ +"&amp;TEXT(LOOKUP(2,1/(AV11:BZ11&lt;&gt;""),AV11:BZ11)-AN11,"0"),IF((LOOKUP(2,1/(AV11:BZ11&lt;&gt;""),AV11:BZ11)-AN11)&lt;-1,"▼ "&amp;TEXT(LOOKUP(2,1/(AV11:BZ11&lt;&gt;""),AV11:BZ11)-AN11,"0"),"→ Stabil")))</x:v>
      </x:c>
    </x:row>
    <x:row r="9412">
      <x:c r="A9412" t="str">
        <x:v>Resume Karyawan KPI</x:v>
      </x:c>
      <x:c r="B9412" t="str">
        <x:v>A58</x:v>
      </x:c>
      <x:c r="C9412" t="str">
        <x:v>ADIF</x:v>
      </x:c>
      <x:c r="D9412" t="str">
        <x:v>=AK12</x:v>
      </x:c>
    </x:row>
    <x:row r="9413">
      <x:c r="A9413" t="str">
        <x:v>Resume Karyawan KPI</x:v>
      </x:c>
      <x:c r="B9413" t="str">
        <x:v>B58</x:v>
      </x:c>
      <x:c r="C9413" t="str">
        <x:v>Fotografer</x:v>
      </x:c>
      <x:c r="D9413" t="str">
        <x:v>=AL12</x:v>
      </x:c>
    </x:row>
    <x:row r="9414">
      <x:c r="A9414" t="str">
        <x:v>Resume Karyawan KPI</x:v>
      </x:c>
      <x:c r="B9414" t="str">
        <x:v>C58</x:v>
      </x:c>
      <x:c r="C9414" t="n">
        <x:v>18</x:v>
      </x:c>
      <x:c r="D9414" t="str">
        <x:v>=AM12</x:v>
      </x:c>
    </x:row>
    <x:row r="9415">
      <x:c r="A9415" t="str">
        <x:v>Resume Karyawan KPI</x:v>
      </x:c>
      <x:c r="B9415" t="str">
        <x:v>D58</x:v>
      </x:c>
      <x:c r="C9415" t="n">
        <x:v>0.9933333333</x:v>
      </x:c>
      <x:c r="D9415" t="str">
        <x:v>=IF(C58=0,"",AN12/100)</x:v>
      </x:c>
    </x:row>
    <x:row r="9416">
      <x:c r="A9416" t="str">
        <x:v>Resume Karyawan KPI</x:v>
      </x:c>
      <x:c r="B9416" t="str">
        <x:v>E58</x:v>
      </x:c>
      <x:c r="C9416" t="n">
        <x:v>5</x:v>
      </x:c>
      <x:c r="D9416" t="str">
        <x:v>=IF(C58=0,"",AO12)</x:v>
      </x:c>
    </x:row>
    <x:row r="9417">
      <x:c r="A9417" t="str">
        <x:v>Resume Karyawan KPI</x:v>
      </x:c>
      <x:c r="B9417" t="str">
        <x:v>F58</x:v>
      </x:c>
      <x:c r="C9417" t="n">
        <x:v>5</x:v>
      </x:c>
      <x:c r="D9417" t="str">
        <x:v>=IF(C58=0,"",AP12)</x:v>
      </x:c>
    </x:row>
    <x:row r="9418">
      <x:c r="A9418" t="str">
        <x:v>Resume Karyawan KPI</x:v>
      </x:c>
      <x:c r="B9418" t="str">
        <x:v>G58</x:v>
      </x:c>
      <x:c r="C9418" t="n">
        <x:v>5</x:v>
      </x:c>
      <x:c r="D9418" t="str">
        <x:v>=IF(C58=0,"",AQ12)</x:v>
      </x:c>
    </x:row>
    <x:row r="9419">
      <x:c r="A9419" t="str">
        <x:v>Resume Karyawan KPI</x:v>
      </x:c>
      <x:c r="B9419" t="str">
        <x:v>H58</x:v>
      </x:c>
      <x:c r="C9419" t="n">
        <x:v>5</x:v>
      </x:c>
      <x:c r="D9419" t="str">
        <x:v>=IF(C58=0,"",AR12)</x:v>
      </x:c>
    </x:row>
    <x:row r="9420">
      <x:c r="A9420" t="str">
        <x:v>Resume Karyawan KPI</x:v>
      </x:c>
      <x:c r="B9420" t="str">
        <x:v>I58</x:v>
      </x:c>
      <x:c r="C9420" t="n">
        <x:v>4.777777778</x:v>
      </x:c>
      <x:c r="D9420" t="str">
        <x:v>=IF(C58=0,"",AS12)</x:v>
      </x:c>
    </x:row>
    <x:row r="9421">
      <x:c r="A9421" t="str">
        <x:v>Resume Karyawan KPI</x:v>
      </x:c>
      <x:c r="B9421" t="str">
        <x:v>J58</x:v>
      </x:c>
      <x:c r="C9421" t="str">
        <x:v>Sangat Baik</x:v>
      </x:c>
      <x:c r="D9421" t="str">
        <x:v>=IF(D58="","Belum Dinilai",IF(D58&gt;=0.9,"Sangat Baik",IF(D58&gt;=0.8,"Baik",IF(D58&gt;=0.7,"Coaching","Underperform"))))</x:v>
      </x:c>
    </x:row>
    <x:row r="9422">
      <x:c r="A9422" t="str">
        <x:v>Resume Karyawan KPI</x:v>
      </x:c>
      <x:c r="B9422" t="str">
        <x:v>K58</x:v>
      </x:c>
      <x:c r="C9422" t="str">
        <x:v>'#N/A</x:v>
      </x:c>
      <x:c r="D9422" t="str">
        <x:v>=IF(C58=0,"Belum Ada",IF((LOOKUP(2,1/(AV12:BZ12&lt;&gt;""),AV12:BZ12)-AN12)&gt;1,"▲ +"&amp;TEXT(LOOKUP(2,1/(AV12:BZ12&lt;&gt;""),AV12:BZ12)-AN12,"0"),IF((LOOKUP(2,1/(AV12:BZ12&lt;&gt;""),AV12:BZ12)-AN12)&lt;-1,"▼ "&amp;TEXT(LOOKUP(2,1/(AV12:BZ12&lt;&gt;""),AV12:BZ12)-AN12,"0"),"→ Stabil")))</x:v>
      </x:c>
    </x:row>
    <x:row r="9423">
      <x:c r="A9423" t="str">
        <x:v>Resume Karyawan KPI</x:v>
      </x:c>
      <x:c r="B9423" t="str">
        <x:v>A59</x:v>
      </x:c>
      <x:c r="C9423" t="str">
        <x:v>ABROR</x:v>
      </x:c>
      <x:c r="D9423" t="str">
        <x:v>=AK13</x:v>
      </x:c>
    </x:row>
    <x:row r="9424">
      <x:c r="A9424" t="str">
        <x:v>Resume Karyawan KPI</x:v>
      </x:c>
      <x:c r="B9424" t="str">
        <x:v>B59</x:v>
      </x:c>
      <x:c r="C9424" t="str">
        <x:v>Fotografer</x:v>
      </x:c>
      <x:c r="D9424" t="str">
        <x:v>=AL13</x:v>
      </x:c>
    </x:row>
    <x:row r="9425">
      <x:c r="A9425" t="str">
        <x:v>Resume Karyawan KPI</x:v>
      </x:c>
      <x:c r="B9425" t="str">
        <x:v>C59</x:v>
      </x:c>
      <x:c r="C9425" t="n">
        <x:v>0</x:v>
      </x:c>
      <x:c r="D9425" t="str">
        <x:v>=AM13</x:v>
      </x:c>
    </x:row>
    <x:row r="9426">
      <x:c r="A9426" t="str">
        <x:v>Resume Karyawan KPI</x:v>
      </x:c>
      <x:c r="B9426" t="str">
        <x:v>D59</x:v>
      </x:c>
      <x:c r="C9426"/>
      <x:c r="D9426" t="str">
        <x:v>=IF(C59=0,"",AN13/100)</x:v>
      </x:c>
    </x:row>
    <x:row r="9427">
      <x:c r="A9427" t="str">
        <x:v>Resume Karyawan KPI</x:v>
      </x:c>
      <x:c r="B9427" t="str">
        <x:v>E59</x:v>
      </x:c>
      <x:c r="C9427"/>
      <x:c r="D9427" t="str">
        <x:v>=IF(C59=0,"",AO13)</x:v>
      </x:c>
    </x:row>
    <x:row r="9428">
      <x:c r="A9428" t="str">
        <x:v>Resume Karyawan KPI</x:v>
      </x:c>
      <x:c r="B9428" t="str">
        <x:v>F59</x:v>
      </x:c>
      <x:c r="C9428"/>
      <x:c r="D9428" t="str">
        <x:v>=IF(C59=0,"",AP13)</x:v>
      </x:c>
    </x:row>
    <x:row r="9429">
      <x:c r="A9429" t="str">
        <x:v>Resume Karyawan KPI</x:v>
      </x:c>
      <x:c r="B9429" t="str">
        <x:v>G59</x:v>
      </x:c>
      <x:c r="C9429"/>
      <x:c r="D9429" t="str">
        <x:v>=IF(C59=0,"",AQ13)</x:v>
      </x:c>
    </x:row>
    <x:row r="9430">
      <x:c r="A9430" t="str">
        <x:v>Resume Karyawan KPI</x:v>
      </x:c>
      <x:c r="B9430" t="str">
        <x:v>H59</x:v>
      </x:c>
      <x:c r="C9430"/>
      <x:c r="D9430" t="str">
        <x:v>=IF(C59=0,"",AR13)</x:v>
      </x:c>
    </x:row>
    <x:row r="9431">
      <x:c r="A9431" t="str">
        <x:v>Resume Karyawan KPI</x:v>
      </x:c>
      <x:c r="B9431" t="str">
        <x:v>I59</x:v>
      </x:c>
      <x:c r="C9431"/>
      <x:c r="D9431" t="str">
        <x:v>=IF(C59=0,"",AS13)</x:v>
      </x:c>
    </x:row>
    <x:row r="9432">
      <x:c r="A9432" t="str">
        <x:v>Resume Karyawan KPI</x:v>
      </x:c>
      <x:c r="B9432" t="str">
        <x:v>J59</x:v>
      </x:c>
      <x:c r="C9432" t="str">
        <x:v>Belum Dinilai</x:v>
      </x:c>
      <x:c r="D9432" t="str">
        <x:v>=IF(D59="","Belum Dinilai",IF(D59&gt;=0.9,"Sangat Baik",IF(D59&gt;=0.8,"Baik",IF(D59&gt;=0.7,"Coaching","Underperform"))))</x:v>
      </x:c>
    </x:row>
    <x:row r="9433">
      <x:c r="A9433" t="str">
        <x:v>Resume Karyawan KPI</x:v>
      </x:c>
      <x:c r="B9433" t="str">
        <x:v>K59</x:v>
      </x:c>
      <x:c r="C9433" t="str">
        <x:v>Belum Ada</x:v>
      </x:c>
      <x:c r="D9433" t="str">
        <x:v>=IF(C59=0,"Belum Ada",IF((LOOKUP(2,1/(AV13:BZ13&lt;&gt;""),AV13:BZ13)-AN13)&gt;1,"▲ +"&amp;TEXT(LOOKUP(2,1/(AV13:BZ13&lt;&gt;""),AV13:BZ13)-AN13,"0"),IF((LOOKUP(2,1/(AV13:BZ13&lt;&gt;""),AV13:BZ13)-AN13)&lt;-1,"▼ "&amp;TEXT(LOOKUP(2,1/(AV13:BZ13&lt;&gt;""),AV13:BZ13)-AN13,"0"),"→ Stabil")))</x:v>
      </x:c>
    </x:row>
    <x:row r="9434">
      <x:c r="A9434" t="str">
        <x:v>Resume Karyawan KPI</x:v>
      </x:c>
      <x:c r="B9434" t="str">
        <x:v>A60</x:v>
      </x:c>
      <x:c r="C9434" t="str">
        <x:v>FADEL</x:v>
      </x:c>
      <x:c r="D9434" t="str">
        <x:v>=AK14</x:v>
      </x:c>
    </x:row>
    <x:row r="9435">
      <x:c r="A9435" t="str">
        <x:v>Resume Karyawan KPI</x:v>
      </x:c>
      <x:c r="B9435" t="str">
        <x:v>B60</x:v>
      </x:c>
      <x:c r="C9435" t="str">
        <x:v>Fotografer</x:v>
      </x:c>
      <x:c r="D9435" t="str">
        <x:v>=AL14</x:v>
      </x:c>
    </x:row>
    <x:row r="9436">
      <x:c r="A9436" t="str">
        <x:v>Resume Karyawan KPI</x:v>
      </x:c>
      <x:c r="B9436" t="str">
        <x:v>C60</x:v>
      </x:c>
      <x:c r="C9436" t="n">
        <x:v>0</x:v>
      </x:c>
      <x:c r="D9436" t="str">
        <x:v>=AM14</x:v>
      </x:c>
    </x:row>
    <x:row r="9437">
      <x:c r="A9437" t="str">
        <x:v>Resume Karyawan KPI</x:v>
      </x:c>
      <x:c r="B9437" t="str">
        <x:v>D60</x:v>
      </x:c>
      <x:c r="C9437"/>
      <x:c r="D9437" t="str">
        <x:v>=IF(C60=0,"",AN14/100)</x:v>
      </x:c>
    </x:row>
    <x:row r="9438">
      <x:c r="A9438" t="str">
        <x:v>Resume Karyawan KPI</x:v>
      </x:c>
      <x:c r="B9438" t="str">
        <x:v>E60</x:v>
      </x:c>
      <x:c r="C9438"/>
      <x:c r="D9438" t="str">
        <x:v>=IF(C60=0,"",AO14)</x:v>
      </x:c>
    </x:row>
    <x:row r="9439">
      <x:c r="A9439" t="str">
        <x:v>Resume Karyawan KPI</x:v>
      </x:c>
      <x:c r="B9439" t="str">
        <x:v>F60</x:v>
      </x:c>
      <x:c r="C9439"/>
      <x:c r="D9439" t="str">
        <x:v>=IF(C60=0,"",AP14)</x:v>
      </x:c>
    </x:row>
    <x:row r="9440">
      <x:c r="A9440" t="str">
        <x:v>Resume Karyawan KPI</x:v>
      </x:c>
      <x:c r="B9440" t="str">
        <x:v>G60</x:v>
      </x:c>
      <x:c r="C9440"/>
      <x:c r="D9440" t="str">
        <x:v>=IF(C60=0,"",AQ14)</x:v>
      </x:c>
    </x:row>
    <x:row r="9441">
      <x:c r="A9441" t="str">
        <x:v>Resume Karyawan KPI</x:v>
      </x:c>
      <x:c r="B9441" t="str">
        <x:v>H60</x:v>
      </x:c>
      <x:c r="C9441"/>
      <x:c r="D9441" t="str">
        <x:v>=IF(C60=0,"",AR14)</x:v>
      </x:c>
    </x:row>
    <x:row r="9442">
      <x:c r="A9442" t="str">
        <x:v>Resume Karyawan KPI</x:v>
      </x:c>
      <x:c r="B9442" t="str">
        <x:v>I60</x:v>
      </x:c>
      <x:c r="C9442"/>
      <x:c r="D9442" t="str">
        <x:v>=IF(C60=0,"",AS14)</x:v>
      </x:c>
    </x:row>
    <x:row r="9443">
      <x:c r="A9443" t="str">
        <x:v>Resume Karyawan KPI</x:v>
      </x:c>
      <x:c r="B9443" t="str">
        <x:v>J60</x:v>
      </x:c>
      <x:c r="C9443" t="str">
        <x:v>Belum Dinilai</x:v>
      </x:c>
      <x:c r="D9443" t="str">
        <x:v>=IF(D60="","Belum Dinilai",IF(D60&gt;=0.9,"Sangat Baik",IF(D60&gt;=0.8,"Baik",IF(D60&gt;=0.7,"Coaching","Underperform"))))</x:v>
      </x:c>
    </x:row>
    <x:row r="9444">
      <x:c r="A9444" t="str">
        <x:v>Resume Karyawan KPI</x:v>
      </x:c>
      <x:c r="B9444" t="str">
        <x:v>K60</x:v>
      </x:c>
      <x:c r="C9444" t="str">
        <x:v>Belum Ada</x:v>
      </x:c>
      <x:c r="D9444" t="str">
        <x:v>=IF(C60=0,"Belum Ada",IF((LOOKUP(2,1/(AV14:BZ14&lt;&gt;""),AV14:BZ14)-AN14)&gt;1,"▲ +"&amp;TEXT(LOOKUP(2,1/(AV14:BZ14&lt;&gt;""),AV14:BZ14)-AN14,"0"),IF((LOOKUP(2,1/(AV14:BZ14&lt;&gt;""),AV14:BZ14)-AN14)&lt;-1,"▼ "&amp;TEXT(LOOKUP(2,1/(AV14:BZ14&lt;&gt;""),AV14:BZ14)-AN14,"0"),"→ Stabil")))</x:v>
      </x:c>
    </x:row>
    <x:row r="9445">
      <x:c r="A9445" t="str">
        <x:v>Resume Karyawan KPI</x:v>
      </x:c>
      <x:c r="B9445" t="str">
        <x:v>A61</x:v>
      </x:c>
      <x:c r="C9445" t="str">
        <x:v>SAKA</x:v>
      </x:c>
      <x:c r="D9445" t="str">
        <x:v>=AK15</x:v>
      </x:c>
    </x:row>
    <x:row r="9446">
      <x:c r="A9446" t="str">
        <x:v>Resume Karyawan KPI</x:v>
      </x:c>
      <x:c r="B9446" t="str">
        <x:v>B61</x:v>
      </x:c>
      <x:c r="C9446" t="str">
        <x:v>Fotografer</x:v>
      </x:c>
      <x:c r="D9446" t="str">
        <x:v>=AL15</x:v>
      </x:c>
    </x:row>
    <x:row r="9447">
      <x:c r="A9447" t="str">
        <x:v>Resume Karyawan KPI</x:v>
      </x:c>
      <x:c r="B9447" t="str">
        <x:v>C61</x:v>
      </x:c>
      <x:c r="C9447" t="n">
        <x:v>16</x:v>
      </x:c>
      <x:c r="D9447" t="str">
        <x:v>=AM15</x:v>
      </x:c>
    </x:row>
    <x:row r="9448">
      <x:c r="A9448" t="str">
        <x:v>Resume Karyawan KPI</x:v>
      </x:c>
      <x:c r="B9448" t="str">
        <x:v>D61</x:v>
      </x:c>
      <x:c r="C9448" t="n">
        <x:v>0.9875</x:v>
      </x:c>
      <x:c r="D9448" t="str">
        <x:v>=IF(C61=0,"",AN15/100)</x:v>
      </x:c>
    </x:row>
    <x:row r="9449">
      <x:c r="A9449" t="str">
        <x:v>Resume Karyawan KPI</x:v>
      </x:c>
      <x:c r="B9449" t="str">
        <x:v>E61</x:v>
      </x:c>
      <x:c r="C9449" t="n">
        <x:v>4.9375</x:v>
      </x:c>
      <x:c r="D9449" t="str">
        <x:v>=IF(C61=0,"",AO15)</x:v>
      </x:c>
    </x:row>
    <x:row r="9450">
      <x:c r="A9450" t="str">
        <x:v>Resume Karyawan KPI</x:v>
      </x:c>
      <x:c r="B9450" t="str">
        <x:v>F61</x:v>
      </x:c>
      <x:c r="C9450" t="n">
        <x:v>4.9375</x:v>
      </x:c>
      <x:c r="D9450" t="str">
        <x:v>=IF(C61=0,"",AP15)</x:v>
      </x:c>
    </x:row>
    <x:row r="9451">
      <x:c r="A9451" t="str">
        <x:v>Resume Karyawan KPI</x:v>
      </x:c>
      <x:c r="B9451" t="str">
        <x:v>G61</x:v>
      </x:c>
      <x:c r="C9451" t="n">
        <x:v>4.9375</x:v>
      </x:c>
      <x:c r="D9451" t="str">
        <x:v>=IF(C61=0,"",AQ15)</x:v>
      </x:c>
    </x:row>
    <x:row r="9452">
      <x:c r="A9452" t="str">
        <x:v>Resume Karyawan KPI</x:v>
      </x:c>
      <x:c r="B9452" t="str">
        <x:v>H61</x:v>
      </x:c>
      <x:c r="C9452" t="n">
        <x:v>5</x:v>
      </x:c>
      <x:c r="D9452" t="str">
        <x:v>=IF(C61=0,"",AR15)</x:v>
      </x:c>
    </x:row>
    <x:row r="9453">
      <x:c r="A9453" t="str">
        <x:v>Resume Karyawan KPI</x:v>
      </x:c>
      <x:c r="B9453" t="str">
        <x:v>I61</x:v>
      </x:c>
      <x:c r="C9453" t="n">
        <x:v>4.875</x:v>
      </x:c>
      <x:c r="D9453" t="str">
        <x:v>=IF(C61=0,"",AS15)</x:v>
      </x:c>
    </x:row>
    <x:row r="9454">
      <x:c r="A9454" t="str">
        <x:v>Resume Karyawan KPI</x:v>
      </x:c>
      <x:c r="B9454" t="str">
        <x:v>J61</x:v>
      </x:c>
      <x:c r="C9454" t="str">
        <x:v>Sangat Baik</x:v>
      </x:c>
      <x:c r="D9454" t="str">
        <x:v>=IF(D61="","Belum Dinilai",IF(D61&gt;=0.9,"Sangat Baik",IF(D61&gt;=0.8,"Baik",IF(D61&gt;=0.7,"Coaching","Underperform"))))</x:v>
      </x:c>
    </x:row>
    <x:row r="9455">
      <x:c r="A9455" t="str">
        <x:v>Resume Karyawan KPI</x:v>
      </x:c>
      <x:c r="B9455" t="str">
        <x:v>K61</x:v>
      </x:c>
      <x:c r="C9455" t="str">
        <x:v>'#N/A</x:v>
      </x:c>
      <x:c r="D9455" t="str">
        <x:v>=IF(C61=0,"Belum Ada",IF((LOOKUP(2,1/(AV15:BZ15&lt;&gt;""),AV15:BZ15)-AN15)&gt;1,"▲ +"&amp;TEXT(LOOKUP(2,1/(AV15:BZ15&lt;&gt;""),AV15:BZ15)-AN15,"0"),IF((LOOKUP(2,1/(AV15:BZ15&lt;&gt;""),AV15:BZ15)-AN15)&lt;-1,"▼ "&amp;TEXT(LOOKUP(2,1/(AV15:BZ15&lt;&gt;""),AV15:BZ15)-AN15,"0"),"→ Stabil")))</x:v>
      </x:c>
    </x:row>
    <x:row r="9456">
      <x:c r="A9456" t="str">
        <x:v>Resume Karyawan KPI</x:v>
      </x:c>
      <x:c r="B9456" t="str">
        <x:v>A64</x:v>
      </x:c>
      <x:c r="C9456" t="str">
        <x:v>Trend Terakhir membandingkan skor KPI hari terakhir yang terisi dengan rata-rata KPI bulanan. ▲ di atas rata-rata, ▼ di bawah rata-rata, → relatif stabil.</x:v>
      </x:c>
      <x:c r="D9456"/>
    </x:row>
  </x:sheetData>
  <x:mergeCells>
    <x:mergeCell ref="A1:D1"/>
    <x:mergeCell ref="A2:D2"/>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1" hidden="0" customWidth="1"/>
    <x:col min="3" max="3" width="22" hidden="0" customWidth="1"/>
    <x:col min="4" max="4" width="23" hidden="0" customWidth="1"/>
    <x:col min="5" max="5" width="23" hidden="0" customWidth="1"/>
    <x:col min="6" max="6" width="24" hidden="0" customWidth="1"/>
    <x:col min="7" max="7" width="22" hidden="0" customWidth="1"/>
    <x:col min="8" max="8" width="22" hidden="0" customWidth="1"/>
    <x:col min="9" max="9" width="3" hidden="0" customWidth="1"/>
    <x:col min="10" max="10" width="24" hidden="0" customWidth="1"/>
    <x:col min="11" max="11" width="9" hidden="0" customWidth="1"/>
    <x:col min="12" max="12" width="20" hidden="0" customWidth="1"/>
    <x:col min="13" max="13" width="16" hidden="0" customWidth="1"/>
    <x:col min="14" max="14" width="13" hidden="0" customWidth="1"/>
    <x:col min="15" max="15" width="12" hidden="0" customWidth="1"/>
  </x:cols>
  <x:sheetData>
    <x:row r="1" ht="34" customHeight="1">
      <x:c r="A1" s="36" t="str">
        <x:v>ESTIMATE OMZET | SEPTEMBER 2026</x:v>
      </x:c>
      <x:c r="B1" s="36"/>
      <x:c r="C1" s="36"/>
      <x:c r="D1" s="36"/>
      <x:c r="E1" s="36"/>
      <x:c r="F1" s="36"/>
      <x:c r="G1" s="36"/>
      <x:c r="H1" s="36"/>
      <x:c r="I1" s="36"/>
      <x:c r="J1" s="36"/>
      <x:c r="K1" s="36"/>
      <x:c r="L1" s="36"/>
      <x:c r="M1" s="36"/>
      <x:c r="N1" s="36"/>
      <x:c r="O1" s="36"/>
    </x:row>
    <x:row r="2" ht="36" customHeight="1">
      <x:c r="A2" s="38" t="str">
        <x:v>Log 19 September 2026 16.01 WIB. Reguler 19 September 2026 15.53 WIB. Wisuda snapshot base. Sisa booking sampai 18 September masuk kontrol closing.</x:v>
      </x:c>
      <x:c r="B2" s="38"/>
      <x:c r="C2" s="38"/>
      <x:c r="D2" s="38"/>
      <x:c r="E2" s="38"/>
      <x:c r="F2" s="38"/>
      <x:c r="G2" s="38"/>
      <x:c r="H2" s="38"/>
      <x:c r="I2" s="38"/>
      <x:c r="J2" s="38"/>
      <x:c r="K2" s="38"/>
      <x:c r="L2" s="38"/>
      <x:c r="M2" s="38"/>
      <x:c r="N2" s="38"/>
      <x:c r="O2" s="38"/>
    </x:row>
    <x:row r="3" ht="23" customHeight="1">
      <x:c r="A3" s="34"/>
      <x:c r="B3" s="34"/>
      <x:c r="C3" s="34"/>
      <x:c r="D3" s="34"/>
      <x:c r="E3" s="34"/>
      <x:c r="F3" s="34"/>
      <x:c r="G3" s="34"/>
      <x:c r="H3" s="34"/>
      <x:c r="I3" s="34"/>
      <x:c r="J3" s="34"/>
      <x:c r="K3" s="34"/>
      <x:c r="L3" s="34"/>
      <x:c r="M3" s="34"/>
      <x:c r="N3" s="34"/>
      <x:c r="O3" s="34"/>
    </x:row>
    <x:row r="4" ht="26" customHeight="1">
      <x:c r="A4" s="314" t="str">
        <x:v>PROYEKSI PENERIMAAN KAS</x:v>
      </x:c>
      <x:c r="B4" s="315"/>
      <x:c r="C4" s="316"/>
      <x:c r="D4" s="306" t="str">
        <x:v>REALIZED CASH-IN</x:v>
      </x:c>
      <x:c r="E4" s="307"/>
      <x:c r="F4" s="308"/>
      <x:c r="G4" s="309" t="str">
        <x:v>TAMBAHAN BOOKING TERSARING</x:v>
      </x:c>
      <x:c r="H4" s="310"/>
      <x:c r="I4" s="311"/>
      <x:c r="J4" s="300" t="str">
        <x:v>CASH REALIZED</x:v>
      </x:c>
      <x:c r="K4" s="301"/>
      <x:c r="L4" s="302"/>
      <x:c r="M4" s="318" t="str">
        <x:v>TRANSFER REALIZED</x:v>
      </x:c>
      <x:c r="N4" s="319"/>
      <x:c r="O4" s="320"/>
    </x:row>
    <x:row r="5" ht="26" customHeight="1">
      <x:c r="A5" s="294" t="n">
        <x:f>D45+D46+D47</x:f>
        <x:v>96865000</x:v>
      </x:c>
      <x:c r="B5" s="295"/>
      <x:c r="C5" s="296"/>
      <x:c r="D5" s="294" t="n">
        <x:f>D45</x:f>
        <x:v>89565000</x:v>
      </x:c>
      <x:c r="E5" s="295"/>
      <x:c r="F5" s="296"/>
      <x:c r="G5" s="294" t="n">
        <x:f>D46+D47</x:f>
        <x:v>7300000</x:v>
      </x:c>
      <x:c r="H5" s="295"/>
      <x:c r="I5" s="296"/>
      <x:c r="J5" s="294" t="n">
        <x:f>SUMIFS('Log Transaksi'!$G$5:$G$504,'Log Transaksi'!$B$5:$B$504,"&gt;="&amp;'Pengaturan'!$B$4,'Log Transaksi'!$B$5:$B$504,"&lt;="&amp;'Pengaturan'!$B$6)</x:f>
        <x:v>26875000</x:v>
      </x:c>
      <x:c r="K5" s="295"/>
      <x:c r="L5" s="296"/>
      <x:c r="M5" s="294" t="n">
        <x:f>SUMIFS('Log Transaksi'!$H$5:$H$504,'Log Transaksi'!$B$5:$B$504,"&gt;="&amp;'Pengaturan'!$B$4,'Log Transaksi'!$B$5:$B$504,"&lt;="&amp;'Pengaturan'!$B$6)</x:f>
        <x:v>62690000</x:v>
      </x:c>
      <x:c r="N5" s="295"/>
      <x:c r="O5" s="296"/>
    </x:row>
    <x:row r="6" ht="26" customHeight="1">
      <x:c r="A6" s="297"/>
      <x:c r="B6" s="298"/>
      <x:c r="C6" s="299"/>
      <x:c r="D6" s="297"/>
      <x:c r="E6" s="298"/>
      <x:c r="F6" s="299"/>
      <x:c r="G6" s="297"/>
      <x:c r="H6" s="298"/>
      <x:c r="I6" s="299"/>
      <x:c r="J6" s="297"/>
      <x:c r="K6" s="298"/>
      <x:c r="L6" s="299"/>
      <x:c r="M6" s="297"/>
      <x:c r="N6" s="298"/>
      <x:c r="O6" s="299"/>
    </x:row>
    <x:row r="7" ht="23" customHeight="1">
      <x:c r="A7" s="34"/>
      <x:c r="B7" s="34"/>
      <x:c r="C7" s="34"/>
      <x:c r="D7" s="34"/>
      <x:c r="E7" s="34"/>
      <x:c r="F7" s="34"/>
      <x:c r="G7" s="34"/>
      <x:c r="H7" s="34"/>
      <x:c r="I7" s="34"/>
      <x:c r="J7" s="34"/>
      <x:c r="K7" s="34"/>
      <x:c r="L7" s="34"/>
      <x:c r="M7" s="34"/>
      <x:c r="N7" s="34"/>
      <x:c r="O7" s="34"/>
    </x:row>
    <x:row r="8" ht="23" customHeight="1">
      <x:c r="A8" s="303" t="str">
        <x:v>BATAS DATA AKTUAL</x:v>
      </x:c>
      <x:c r="B8" s="304"/>
      <x:c r="C8" s="305"/>
      <x:c r="D8" s="210" t="n">
        <x:f>'Pengaturan'!B6</x:f>
        <x:v>46284</x:v>
      </x:c>
      <x:c r="E8" s="317" t="str">
        <x:f>IF('Pengaturan'!$B$28="Tutup","Hari cutoff sudah closing","Hari cutoff masih progresif")</x:f>
        <x:v>Hari cutoff masih progresif</x:v>
      </x:c>
      <x:c r="F8" s="304"/>
      <x:c r="G8" s="304"/>
      <x:c r="H8" s="305"/>
      <x:c r="I8" s="34"/>
      <x:c r="J8" s="303" t="str">
        <x:v>BOOKING AKTIF / DITAHAN</x:v>
      </x:c>
      <x:c r="K8" s="304"/>
      <x:c r="L8" s="305"/>
      <x:c r="M8" s="209" t="n">
        <x:f>SUM('Data Schedule'!$U$5:$U$304)</x:f>
        <x:v>224</x:v>
      </x:c>
      <x:c r="N8" s="211" t="n">
        <x:f>COUNTA('Data Schedule'!$A$5:$A$304)-M8</x:f>
        <x:v>6</x:v>
      </x:c>
      <x:c r="O8" s="34"/>
    </x:row>
    <x:row r="9" ht="23" customHeight="1">
      <x:c r="A9" s="34"/>
      <x:c r="B9" s="34"/>
      <x:c r="C9" s="34"/>
      <x:c r="D9" s="34"/>
      <x:c r="E9" s="34"/>
      <x:c r="F9" s="34"/>
      <x:c r="G9" s="34"/>
      <x:c r="H9" s="34"/>
      <x:c r="I9" s="34"/>
      <x:c r="J9" s="34"/>
      <x:c r="K9" s="34"/>
      <x:c r="L9" s="34"/>
      <x:c r="M9" s="34"/>
      <x:c r="N9" s="34"/>
      <x:c r="O9" s="34"/>
    </x:row>
    <x:row r="10" ht="36" customHeight="1">
      <x:c r="A10" s="127" t="str">
        <x:v>Tanggal</x:v>
      </x:c>
      <x:c r="B10" s="128" t="str">
        <x:v>Booking</x:v>
      </x:c>
      <x:c r="C10" s="128" t="str">
        <x:v>Cash-in Updated</x:v>
      </x:c>
      <x:c r="D10" s="128" t="str">
        <x:v>Kumulatif Cash-in</x:v>
      </x:c>
      <x:c r="E10" s="128" t="str">
        <x:v>Sumber</x:v>
      </x:c>
      <x:c r="F10" s="128" t="str">
        <x:v>Status</x:v>
      </x:c>
      <x:c r="G10" s="128" t="str">
        <x:v>Future Cash-in</x:v>
      </x:c>
      <x:c r="H10" s="128" t="str">
        <x:v>Sisa Hari Cutoff</x:v>
      </x:c>
      <x:c r="I10" s="34"/>
      <x:c r="J10" s="127" t="str">
        <x:v>Paket Schedule</x:v>
      </x:c>
      <x:c r="K10" s="128" t="str">
        <x:v>Booking</x:v>
      </x:c>
      <x:c r="L10" s="128" t="str">
        <x:v>Est. Sisa Cash-in</x:v>
      </x:c>
      <x:c r="M10" s="128" t="str">
        <x:v>Share Sisa</x:v>
      </x:c>
      <x:c r="N10" s="34"/>
      <x:c r="O10" s="34"/>
      <x:c r="Q10" s="237" t="str">
        <x:v>Tanggal</x:v>
      </x:c>
      <x:c r="R10" s="238" t="str">
        <x:v>Cash-in Kumulatif (Rp juta)</x:v>
      </x:c>
    </x:row>
    <x:row r="11" ht="23" customHeight="1">
      <x:c r="A11" s="212" t="n">
        <x:v>46266</x:v>
      </x:c>
      <x:c r="B11" s="213" t="n">
        <x:f>SUMIFS('Data Schedule'!$U$5:$U$304,'Data Schedule'!$B$5:$B$304,A11)</x:f>
        <x:v>0</x:v>
      </x:c>
      <x:c r="C11" s="214" t="n">
        <x:f>IF(A11&lt;='Pengaturan'!$B$6,SUMIF('Log Transaksi'!$B$5:$B$504,A11,'Log Transaksi'!$I$5:$I$504),0)+G11+H11</x:f>
        <x:v>7890000</x:v>
      </x:c>
      <x:c r="D11" s="214" t="n">
        <x:f>SUM($C$11:C11)</x:f>
        <x:v>7890000</x:v>
      </x:c>
      <x:c r="E11" s="213" t="str">
        <x:f>IF(A11&lt;'Pengaturan'!$B$6,"Log Order",IF(A11='Pengaturan'!$B$6,IF('Pengaturan'!$B$28="Tutup","Log Order","Log + Schedule"),"Schedule"))</x:f>
        <x:v>Log Order</x:v>
      </x:c>
      <x:c r="F11" s="213" t="str">
        <x:f>IF(A11&lt;'Pengaturan'!$B$6,"REALIZED",IF(A11='Pengaturan'!$B$6,IF('Pengaturan'!$B$28="Tutup","REALIZED / CLOSING","AKTUAL + ESTIMATE"),IF(B11=0,"BELUM ADA BOOKING","ESTIMATE")))</x:f>
        <x:v>REALIZED</x:v>
      </x:c>
      <x:c r="G11" s="214" t="n">
        <x:f>SUMIFS('Data Schedule'!$V$5:$V$304,'Data Schedule'!$B$5:$B$304,A11)</x:f>
        <x:v>0</x:v>
      </x:c>
      <x:c r="H11" s="215" t="n">
        <x:f>SUMIFS('Data Schedule'!$W$5:$W$304,'Data Schedule'!$B$5:$B$304,A11)</x:f>
        <x:v>0</x:v>
      </x:c>
      <x:c r="I11" s="34"/>
      <x:c r="J11" s="228" t="str">
        <x:v>Graduation</x:v>
      </x:c>
      <x:c r="K11" s="213" t="n">
        <x:f>SUMIFS('Data Schedule'!$U$5:$U$304,'Data Schedule'!$G$5:$G$304,J11)</x:f>
        <x:v>97</x:v>
      </x:c>
      <x:c r="L11" s="214" t="n">
        <x:f>SUMIF('Data Schedule'!$G$5:$G$304,J11,'Data Schedule'!$V$5:$V$304)+SUMIF('Data Schedule'!$G$5:$G$304,J11,'Data Schedule'!$W$5:$W$304)</x:f>
        <x:v>1500000</x:v>
      </x:c>
      <x:c r="M11" s="229" t="n">
        <x:f>IFERROR(L11/$G$5,0)</x:f>
        <x:v>0.2054794520547945</x:v>
      </x:c>
      <x:c r="N11" s="34"/>
      <x:c r="O11" s="34"/>
      <x:c r="Q11" s="206" t="str">
        <x:f>TEXT(A11,"dd")</x:f>
        <x:v>01</x:v>
      </x:c>
      <x:c r="R11" s="201" t="n">
        <x:f>D11/1000000</x:f>
        <x:v>7.89</x:v>
      </x:c>
    </x:row>
    <x:row r="12" ht="23" customHeight="1">
      <x:c r="A12" s="212" t="n">
        <x:v>46267</x:v>
      </x:c>
      <x:c r="B12" s="213" t="n">
        <x:f>SUMIFS('Data Schedule'!$U$5:$U$304,'Data Schedule'!$B$5:$B$304,A12)</x:f>
        <x:v>0</x:v>
      </x:c>
      <x:c r="C12" s="214" t="n">
        <x:f>IF(A12&lt;='Pengaturan'!$B$6,SUMIF('Log Transaksi'!$B$5:$B$504,A12,'Log Transaksi'!$I$5:$I$504),0)+G12+H12</x:f>
        <x:v>10500000</x:v>
      </x:c>
      <x:c r="D12" s="214" t="n">
        <x:f>SUM($C$11:C12)</x:f>
        <x:v>18390000</x:v>
      </x:c>
      <x:c r="E12" s="213" t="str">
        <x:f>IF(A12&lt;'Pengaturan'!$B$6,"Log Order",IF(A12='Pengaturan'!$B$6,IF('Pengaturan'!$B$28="Tutup","Log Order","Log + Schedule"),"Schedule"))</x:f>
        <x:v>Log Order</x:v>
      </x:c>
      <x:c r="F12" s="213" t="str">
        <x:f>IF(A12&lt;'Pengaturan'!$B$6,"REALIZED",IF(A12='Pengaturan'!$B$6,IF('Pengaturan'!$B$28="Tutup","REALIZED / CLOSING","AKTUAL + ESTIMATE"),IF(B12=0,"BELUM ADA BOOKING","ESTIMATE")))</x:f>
        <x:v>REALIZED</x:v>
      </x:c>
      <x:c r="G12" s="214" t="n">
        <x:f>SUMIFS('Data Schedule'!$V$5:$V$304,'Data Schedule'!$B$5:$B$304,A12)</x:f>
        <x:v>0</x:v>
      </x:c>
      <x:c r="H12" s="215" t="n">
        <x:f>SUMIFS('Data Schedule'!$W$5:$W$304,'Data Schedule'!$B$5:$B$304,A12)</x:f>
        <x:v>0</x:v>
      </x:c>
      <x:c r="I12" s="34"/>
      <x:c r="J12" s="228" t="str">
        <x:v>Large Group</x:v>
      </x:c>
      <x:c r="K12" s="213" t="n">
        <x:f>SUMIFS('Data Schedule'!$U$5:$U$304,'Data Schedule'!$G$5:$G$304,J12)</x:f>
        <x:v>75</x:v>
      </x:c>
      <x:c r="L12" s="214" t="n">
        <x:f>SUMIF('Data Schedule'!$G$5:$G$304,J12,'Data Schedule'!$V$5:$V$304)+SUMIF('Data Schedule'!$G$5:$G$304,J12,'Data Schedule'!$W$5:$W$304)</x:f>
        <x:v>3900000</x:v>
      </x:c>
      <x:c r="M12" s="229" t="n">
        <x:f>IFERROR(L12/$G$5,0)</x:f>
        <x:v>0.5342465753424658</x:v>
      </x:c>
      <x:c r="N12" s="34"/>
      <x:c r="O12" s="34"/>
      <x:c r="Q12" s="206" t="str">
        <x:f>TEXT(A12,"dd")</x:f>
        <x:v>02</x:v>
      </x:c>
      <x:c r="R12" s="201" t="n">
        <x:f>D12/1000000</x:f>
        <x:v>18.39</x:v>
      </x:c>
    </x:row>
    <x:row r="13" ht="23" customHeight="1">
      <x:c r="A13" s="212" t="n">
        <x:v>46268</x:v>
      </x:c>
      <x:c r="B13" s="213" t="n">
        <x:f>SUMIFS('Data Schedule'!$U$5:$U$304,'Data Schedule'!$B$5:$B$304,A13)</x:f>
        <x:v>8</x:v>
      </x:c>
      <x:c r="C13" s="214" t="n">
        <x:f>IF(A13&lt;='Pengaturan'!$B$6,SUMIF('Log Transaksi'!$B$5:$B$504,A13,'Log Transaksi'!$I$5:$I$504),0)+G13+H13</x:f>
        <x:v>6500000</x:v>
      </x:c>
      <x:c r="D13" s="214" t="n">
        <x:f>SUM($C$11:C13)</x:f>
        <x:v>24890000</x:v>
      </x:c>
      <x:c r="E13" s="213" t="str">
        <x:f>IF(A13&lt;'Pengaturan'!$B$6,"Log Order",IF(A13='Pengaturan'!$B$6,IF('Pengaturan'!$B$28="Tutup","Log Order","Log + Schedule"),"Schedule"))</x:f>
        <x:v>Log Order</x:v>
      </x:c>
      <x:c r="F13" s="213" t="str">
        <x:f>IF(A13&lt;'Pengaturan'!$B$6,"REALIZED",IF(A13='Pengaturan'!$B$6,IF('Pengaturan'!$B$28="Tutup","REALIZED / CLOSING","AKTUAL + ESTIMATE"),IF(B13=0,"BELUM ADA BOOKING","ESTIMATE")))</x:f>
        <x:v>REALIZED</x:v>
      </x:c>
      <x:c r="G13" s="214" t="n">
        <x:f>SUMIFS('Data Schedule'!$V$5:$V$304,'Data Schedule'!$B$5:$B$304,A13)</x:f>
        <x:v>0</x:v>
      </x:c>
      <x:c r="H13" s="215" t="n">
        <x:f>SUMIFS('Data Schedule'!$W$5:$W$304,'Data Schedule'!$B$5:$B$304,A13)</x:f>
        <x:v>0</x:v>
      </x:c>
      <x:c r="I13" s="34"/>
      <x:c r="J13" s="228" t="str">
        <x:v>Graduation Premium</x:v>
      </x:c>
      <x:c r="K13" s="213" t="n">
        <x:f>SUMIFS('Data Schedule'!$U$5:$U$304,'Data Schedule'!$G$5:$G$304,J13)</x:f>
        <x:v>14</x:v>
      </x:c>
      <x:c r="L13" s="214" t="n">
        <x:f>SUMIF('Data Schedule'!$G$5:$G$304,J13,'Data Schedule'!$V$5:$V$304)+SUMIF('Data Schedule'!$G$5:$G$304,J13,'Data Schedule'!$W$5:$W$304)</x:f>
        <x:v>400000</x:v>
      </x:c>
      <x:c r="M13" s="229" t="n">
        <x:f>IFERROR(L13/$G$5,0)</x:f>
        <x:v>0.0547945205479452</x:v>
      </x:c>
      <x:c r="N13" s="34"/>
      <x:c r="O13" s="34"/>
      <x:c r="Q13" s="206" t="str">
        <x:f>TEXT(A13,"dd")</x:f>
        <x:v>03</x:v>
      </x:c>
      <x:c r="R13" s="201" t="n">
        <x:f>D13/1000000</x:f>
        <x:v>24.89</x:v>
      </x:c>
    </x:row>
    <x:row r="14" ht="23" customHeight="1">
      <x:c r="A14" s="212" t="n">
        <x:v>46269</x:v>
      </x:c>
      <x:c r="B14" s="213" t="n">
        <x:f>SUMIFS('Data Schedule'!$U$5:$U$304,'Data Schedule'!$B$5:$B$304,A14)</x:f>
        <x:v>10</x:v>
      </x:c>
      <x:c r="C14" s="214" t="n">
        <x:f>IF(A14&lt;='Pengaturan'!$B$6,SUMIF('Log Transaksi'!$B$5:$B$504,A14,'Log Transaksi'!$I$5:$I$504),0)+G14+H14</x:f>
        <x:v>3300000</x:v>
      </x:c>
      <x:c r="D14" s="214" t="n">
        <x:f>SUM($C$11:C14)</x:f>
        <x:v>28190000</x:v>
      </x:c>
      <x:c r="E14" s="213" t="str">
        <x:f>IF(A14&lt;'Pengaturan'!$B$6,"Log Order",IF(A14='Pengaturan'!$B$6,IF('Pengaturan'!$B$28="Tutup","Log Order","Log + Schedule"),"Schedule"))</x:f>
        <x:v>Log Order</x:v>
      </x:c>
      <x:c r="F14" s="213" t="str">
        <x:f>IF(A14&lt;'Pengaturan'!$B$6,"REALIZED",IF(A14='Pengaturan'!$B$6,IF('Pengaturan'!$B$28="Tutup","REALIZED / CLOSING","AKTUAL + ESTIMATE"),IF(B14=0,"BELUM ADA BOOKING","ESTIMATE")))</x:f>
        <x:v>REALIZED</x:v>
      </x:c>
      <x:c r="G14" s="214" t="n">
        <x:f>SUMIFS('Data Schedule'!$V$5:$V$304,'Data Schedule'!$B$5:$B$304,A14)</x:f>
        <x:v>0</x:v>
      </x:c>
      <x:c r="H14" s="215" t="n">
        <x:f>SUMIFS('Data Schedule'!$W$5:$W$304,'Data Schedule'!$B$5:$B$304,A14)</x:f>
        <x:v>0</x:v>
      </x:c>
      <x:c r="I14" s="34"/>
      <x:c r="J14" s="228" t="str">
        <x:v>Single</x:v>
      </x:c>
      <x:c r="K14" s="213" t="n">
        <x:f>SUMIFS('Data Schedule'!$U$5:$U$304,'Data Schedule'!$G$5:$G$304,J14)</x:f>
        <x:v>8</x:v>
      </x:c>
      <x:c r="L14" s="214" t="n">
        <x:f>SUMIF('Data Schedule'!$G$5:$G$304,J14,'Data Schedule'!$V$5:$V$304)+SUMIF('Data Schedule'!$G$5:$G$304,J14,'Data Schedule'!$W$5:$W$304)</x:f>
        <x:v>0</x:v>
      </x:c>
      <x:c r="M14" s="229" t="n">
        <x:f>IFERROR(L14/$G$5,0)</x:f>
        <x:v>0</x:v>
      </x:c>
      <x:c r="N14" s="34"/>
      <x:c r="O14" s="34"/>
      <x:c r="Q14" s="206" t="str">
        <x:f>TEXT(A14,"dd")</x:f>
        <x:v>04</x:v>
      </x:c>
      <x:c r="R14" s="201" t="n">
        <x:f>D14/1000000</x:f>
        <x:v>28.19</x:v>
      </x:c>
    </x:row>
    <x:row r="15" ht="23" customHeight="1">
      <x:c r="A15" s="212" t="n">
        <x:v>46270</x:v>
      </x:c>
      <x:c r="B15" s="213" t="n">
        <x:f>SUMIFS('Data Schedule'!$U$5:$U$304,'Data Schedule'!$B$5:$B$304,A15)</x:f>
        <x:v>10</x:v>
      </x:c>
      <x:c r="C15" s="214" t="n">
        <x:f>IF(A15&lt;='Pengaturan'!$B$6,SUMIF('Log Transaksi'!$B$5:$B$504,A15,'Log Transaksi'!$I$5:$I$504),0)+G15+H15</x:f>
        <x:v>2970000</x:v>
      </x:c>
      <x:c r="D15" s="214" t="n">
        <x:f>SUM($C$11:C15)</x:f>
        <x:v>31160000</x:v>
      </x:c>
      <x:c r="E15" s="213" t="str">
        <x:f>IF(A15&lt;'Pengaturan'!$B$6,"Log Order",IF(A15='Pengaturan'!$B$6,IF('Pengaturan'!$B$28="Tutup","Log Order","Log + Schedule"),"Schedule"))</x:f>
        <x:v>Log Order</x:v>
      </x:c>
      <x:c r="F15" s="213" t="str">
        <x:f>IF(A15&lt;'Pengaturan'!$B$6,"REALIZED",IF(A15='Pengaturan'!$B$6,IF('Pengaturan'!$B$28="Tutup","REALIZED / CLOSING","AKTUAL + ESTIMATE"),IF(B15=0,"BELUM ADA BOOKING","ESTIMATE")))</x:f>
        <x:v>REALIZED</x:v>
      </x:c>
      <x:c r="G15" s="214" t="n">
        <x:f>SUMIFS('Data Schedule'!$V$5:$V$304,'Data Schedule'!$B$5:$B$304,A15)</x:f>
        <x:v>0</x:v>
      </x:c>
      <x:c r="H15" s="215" t="n">
        <x:f>SUMIFS('Data Schedule'!$W$5:$W$304,'Data Schedule'!$B$5:$B$304,A15)</x:f>
        <x:v>0</x:v>
      </x:c>
      <x:c r="I15" s="34"/>
      <x:c r="J15" s="228" t="str">
        <x:v>Family A</x:v>
      </x:c>
      <x:c r="K15" s="213" t="n">
        <x:f>SUMIFS('Data Schedule'!$U$5:$U$304,'Data Schedule'!$G$5:$G$304,J15)</x:f>
        <x:v>9</x:v>
      </x:c>
      <x:c r="L15" s="214" t="n">
        <x:f>SUMIF('Data Schedule'!$G$5:$G$304,J15,'Data Schedule'!$V$5:$V$304)+SUMIF('Data Schedule'!$G$5:$G$304,J15,'Data Schedule'!$W$5:$W$304)</x:f>
        <x:v>500000</x:v>
      </x:c>
      <x:c r="M15" s="229" t="n">
        <x:f>IFERROR(L15/$G$5,0)</x:f>
        <x:v>0.0684931506849315</x:v>
      </x:c>
      <x:c r="N15" s="34"/>
      <x:c r="O15" s="34"/>
      <x:c r="Q15" s="206" t="str">
        <x:f>TEXT(A15,"dd")</x:f>
        <x:v>05</x:v>
      </x:c>
      <x:c r="R15" s="201" t="n">
        <x:f>D15/1000000</x:f>
        <x:v>31.16</x:v>
      </x:c>
    </x:row>
    <x:row r="16" ht="23" customHeight="1">
      <x:c r="A16" s="212" t="n">
        <x:v>46271</x:v>
      </x:c>
      <x:c r="B16" s="213" t="n">
        <x:f>SUMIFS('Data Schedule'!$U$5:$U$304,'Data Schedule'!$B$5:$B$304,A16)</x:f>
        <x:v>8</x:v>
      </x:c>
      <x:c r="C16" s="214" t="n">
        <x:f>IF(A16&lt;='Pengaturan'!$B$6,SUMIF('Log Transaksi'!$B$5:$B$504,A16,'Log Transaksi'!$I$5:$I$504),0)+G16+H16</x:f>
        <x:v>3400000</x:v>
      </x:c>
      <x:c r="D16" s="214" t="n">
        <x:f>SUM($C$11:C16)</x:f>
        <x:v>34560000</x:v>
      </x:c>
      <x:c r="E16" s="213" t="str">
        <x:f>IF(A16&lt;'Pengaturan'!$B$6,"Log Order",IF(A16='Pengaturan'!$B$6,IF('Pengaturan'!$B$28="Tutup","Log Order","Log + Schedule"),"Schedule"))</x:f>
        <x:v>Log Order</x:v>
      </x:c>
      <x:c r="F16" s="213" t="str">
        <x:f>IF(A16&lt;'Pengaturan'!$B$6,"REALIZED",IF(A16='Pengaturan'!$B$6,IF('Pengaturan'!$B$28="Tutup","REALIZED / CLOSING","AKTUAL + ESTIMATE"),IF(B16=0,"BELUM ADA BOOKING","ESTIMATE")))</x:f>
        <x:v>REALIZED</x:v>
      </x:c>
      <x:c r="G16" s="214" t="n">
        <x:f>SUMIFS('Data Schedule'!$V$5:$V$304,'Data Schedule'!$B$5:$B$304,A16)</x:f>
        <x:v>0</x:v>
      </x:c>
      <x:c r="H16" s="215" t="n">
        <x:f>SUMIFS('Data Schedule'!$W$5:$W$304,'Data Schedule'!$B$5:$B$304,A16)</x:f>
        <x:v>0</x:v>
      </x:c>
      <x:c r="I16" s="34"/>
      <x:c r="J16" s="228" t="str">
        <x:v>Studio Rent</x:v>
      </x:c>
      <x:c r="K16" s="213" t="n">
        <x:f>SUMIFS('Data Schedule'!$U$5:$U$304,'Data Schedule'!$G$5:$G$304,J16)</x:f>
        <x:v>3</x:v>
      </x:c>
      <x:c r="L16" s="214" t="n">
        <x:f>SUMIF('Data Schedule'!$G$5:$G$304,J16,'Data Schedule'!$V$5:$V$304)+SUMIF('Data Schedule'!$G$5:$G$304,J16,'Data Schedule'!$W$5:$W$304)</x:f>
        <x:v>450000</x:v>
      </x:c>
      <x:c r="M16" s="229" t="n">
        <x:f>IFERROR(L16/$G$5,0)</x:f>
        <x:v>0.06164383561643835</x:v>
      </x:c>
      <x:c r="N16" s="34"/>
      <x:c r="O16" s="34"/>
      <x:c r="Q16" s="206" t="str">
        <x:f>TEXT(A16,"dd")</x:f>
        <x:v>06</x:v>
      </x:c>
      <x:c r="R16" s="201" t="n">
        <x:f>D16/1000000</x:f>
        <x:v>34.56</x:v>
      </x:c>
    </x:row>
    <x:row r="17" ht="23" customHeight="1">
      <x:c r="A17" s="212" t="n">
        <x:v>46272</x:v>
      </x:c>
      <x:c r="B17" s="213" t="n">
        <x:f>SUMIFS('Data Schedule'!$U$5:$U$304,'Data Schedule'!$B$5:$B$304,A17)</x:f>
        <x:v>7</x:v>
      </x:c>
      <x:c r="C17" s="214" t="n">
        <x:f>IF(A17&lt;='Pengaturan'!$B$6,SUMIF('Log Transaksi'!$B$5:$B$504,A17,'Log Transaksi'!$I$5:$I$504),0)+G17+H17</x:f>
        <x:v>2080000</x:v>
      </x:c>
      <x:c r="D17" s="214" t="n">
        <x:f>SUM($C$11:C17)</x:f>
        <x:v>36640000</x:v>
      </x:c>
      <x:c r="E17" s="213" t="str">
        <x:f>IF(A17&lt;'Pengaturan'!$B$6,"Log Order",IF(A17='Pengaturan'!$B$6,IF('Pengaturan'!$B$28="Tutup","Log Order","Log + Schedule"),"Schedule"))</x:f>
        <x:v>Log Order</x:v>
      </x:c>
      <x:c r="F17" s="213" t="str">
        <x:f>IF(A17&lt;'Pengaturan'!$B$6,"REALIZED",IF(A17='Pengaturan'!$B$6,IF('Pengaturan'!$B$28="Tutup","REALIZED / CLOSING","AKTUAL + ESTIMATE"),IF(B17=0,"BELUM ADA BOOKING","ESTIMATE")))</x:f>
        <x:v>REALIZED</x:v>
      </x:c>
      <x:c r="G17" s="214" t="n">
        <x:f>SUMIFS('Data Schedule'!$V$5:$V$304,'Data Schedule'!$B$5:$B$304,A17)</x:f>
        <x:v>0</x:v>
      </x:c>
      <x:c r="H17" s="215" t="n">
        <x:f>SUMIFS('Data Schedule'!$W$5:$W$304,'Data Schedule'!$B$5:$B$304,A17)</x:f>
        <x:v>0</x:v>
      </x:c>
      <x:c r="I17" s="34"/>
      <x:c r="J17" s="228" t="str">
        <x:v>Photofox</x:v>
      </x:c>
      <x:c r="K17" s="213" t="n">
        <x:f>SUMIFS('Data Schedule'!$U$5:$U$304,'Data Schedule'!$G$5:$G$304,J17)</x:f>
        <x:v>10</x:v>
      </x:c>
      <x:c r="L17" s="214" t="n">
        <x:f>SUMIF('Data Schedule'!$G$5:$G$304,J17,'Data Schedule'!$V$5:$V$304)+SUMIF('Data Schedule'!$G$5:$G$304,J17,'Data Schedule'!$W$5:$W$304)</x:f>
        <x:v>100000</x:v>
      </x:c>
      <x:c r="M17" s="229" t="n">
        <x:f>IFERROR(L17/$G$5,0)</x:f>
        <x:v>0.0136986301369863</x:v>
      </x:c>
      <x:c r="N17" s="34"/>
      <x:c r="O17" s="34"/>
      <x:c r="Q17" s="206" t="str">
        <x:f>TEXT(A17,"dd")</x:f>
        <x:v>07</x:v>
      </x:c>
      <x:c r="R17" s="201" t="n">
        <x:f>D17/1000000</x:f>
        <x:v>36.64</x:v>
      </x:c>
    </x:row>
    <x:row r="18" ht="23" customHeight="1">
      <x:c r="A18" s="212" t="n">
        <x:v>46273</x:v>
      </x:c>
      <x:c r="B18" s="213" t="n">
        <x:f>SUMIFS('Data Schedule'!$U$5:$U$304,'Data Schedule'!$B$5:$B$304,A18)</x:f>
        <x:v>44</x:v>
      </x:c>
      <x:c r="C18" s="214" t="n">
        <x:f>IF(A18&lt;='Pengaturan'!$B$6,SUMIF('Log Transaksi'!$B$5:$B$504,A18,'Log Transaksi'!$I$5:$I$504),0)+G18+H18</x:f>
        <x:v>14285000</x:v>
      </x:c>
      <x:c r="D18" s="214" t="n">
        <x:f>SUM($C$11:C18)</x:f>
        <x:v>50925000</x:v>
      </x:c>
      <x:c r="E18" s="213" t="str">
        <x:f>IF(A18&lt;'Pengaturan'!$B$6,"Log Order",IF(A18='Pengaturan'!$B$6,IF('Pengaturan'!$B$28="Tutup","Log Order","Log + Schedule"),"Schedule"))</x:f>
        <x:v>Log Order</x:v>
      </x:c>
      <x:c r="F18" s="213" t="str">
        <x:f>IF(A18&lt;'Pengaturan'!$B$6,"REALIZED",IF(A18='Pengaturan'!$B$6,IF('Pengaturan'!$B$28="Tutup","REALIZED / CLOSING","AKTUAL + ESTIMATE"),IF(B18=0,"BELUM ADA BOOKING","ESTIMATE")))</x:f>
        <x:v>REALIZED</x:v>
      </x:c>
      <x:c r="G18" s="214" t="n">
        <x:f>SUMIFS('Data Schedule'!$V$5:$V$304,'Data Schedule'!$B$5:$B$304,A18)</x:f>
        <x:v>0</x:v>
      </x:c>
      <x:c r="H18" s="215" t="n">
        <x:f>SUMIFS('Data Schedule'!$W$5:$W$304,'Data Schedule'!$B$5:$B$304,A18)</x:f>
        <x:v>0</x:v>
      </x:c>
      <x:c r="I18" s="34"/>
      <x:c r="J18" s="228" t="str">
        <x:v>Couple A</x:v>
      </x:c>
      <x:c r="K18" s="213" t="n">
        <x:f>SUMIFS('Data Schedule'!$U$5:$U$304,'Data Schedule'!$G$5:$G$304,J18)</x:f>
        <x:v>3</x:v>
      </x:c>
      <x:c r="L18" s="214" t="n">
        <x:f>SUMIF('Data Schedule'!$G$5:$G$304,J18,'Data Schedule'!$V$5:$V$304)+SUMIF('Data Schedule'!$G$5:$G$304,J18,'Data Schedule'!$W$5:$W$304)</x:f>
        <x:v>100000</x:v>
      </x:c>
      <x:c r="M18" s="229" t="n">
        <x:f>IFERROR(L18/$G$5,0)</x:f>
        <x:v>0.0136986301369863</x:v>
      </x:c>
      <x:c r="N18" s="34"/>
      <x:c r="O18" s="34"/>
      <x:c r="Q18" s="206" t="str">
        <x:f>TEXT(A18,"dd")</x:f>
        <x:v>08</x:v>
      </x:c>
      <x:c r="R18" s="201" t="n">
        <x:f>D18/1000000</x:f>
        <x:v>50.925</x:v>
      </x:c>
    </x:row>
    <x:row r="19" ht="23" customHeight="1">
      <x:c r="A19" s="212" t="n">
        <x:v>46274</x:v>
      </x:c>
      <x:c r="B19" s="213" t="n">
        <x:f>SUMIFS('Data Schedule'!$U$5:$U$304,'Data Schedule'!$B$5:$B$304,A19)</x:f>
        <x:v>37</x:v>
      </x:c>
      <x:c r="C19" s="214" t="n">
        <x:f>IF(A19&lt;='Pengaturan'!$B$6,SUMIF('Log Transaksi'!$B$5:$B$504,A19,'Log Transaksi'!$I$5:$I$504),0)+G19+H19</x:f>
        <x:v>10185000</x:v>
      </x:c>
      <x:c r="D19" s="214" t="n">
        <x:f>SUM($C$11:C19)</x:f>
        <x:v>61110000</x:v>
      </x:c>
      <x:c r="E19" s="213" t="str">
        <x:f>IF(A19&lt;'Pengaturan'!$B$6,"Log Order",IF(A19='Pengaturan'!$B$6,IF('Pengaturan'!$B$28="Tutup","Log Order","Log + Schedule"),"Schedule"))</x:f>
        <x:v>Log Order</x:v>
      </x:c>
      <x:c r="F19" s="213" t="str">
        <x:f>IF(A19&lt;'Pengaturan'!$B$6,"REALIZED",IF(A19='Pengaturan'!$B$6,IF('Pengaturan'!$B$28="Tutup","REALIZED / CLOSING","AKTUAL + ESTIMATE"),IF(B19=0,"BELUM ADA BOOKING","ESTIMATE")))</x:f>
        <x:v>REALIZED</x:v>
      </x:c>
      <x:c r="G19" s="214" t="n">
        <x:f>SUMIFS('Data Schedule'!$V$5:$V$304,'Data Schedule'!$B$5:$B$304,A19)</x:f>
        <x:v>0</x:v>
      </x:c>
      <x:c r="H19" s="215" t="n">
        <x:f>SUMIFS('Data Schedule'!$W$5:$W$304,'Data Schedule'!$B$5:$B$304,A19)</x:f>
        <x:v>0</x:v>
      </x:c>
      <x:c r="I19" s="34"/>
      <x:c r="J19" s="228" t="str">
        <x:v>Couple B</x:v>
      </x:c>
      <x:c r="K19" s="213" t="n">
        <x:f>SUMIFS('Data Schedule'!$U$5:$U$304,'Data Schedule'!$G$5:$G$304,J19)</x:f>
        <x:v>0</x:v>
      </x:c>
      <x:c r="L19" s="214" t="n">
        <x:f>SUMIF('Data Schedule'!$G$5:$G$304,J19,'Data Schedule'!$V$5:$V$304)+SUMIF('Data Schedule'!$G$5:$G$304,J19,'Data Schedule'!$W$5:$W$304)</x:f>
        <x:v>0</x:v>
      </x:c>
      <x:c r="M19" s="229" t="n">
        <x:f>IFERROR(L19/$G$5,0)</x:f>
        <x:v>0</x:v>
      </x:c>
      <x:c r="N19" s="34"/>
      <x:c r="O19" s="34"/>
      <x:c r="Q19" s="206" t="str">
        <x:f>TEXT(A19,"dd")</x:f>
        <x:v>09</x:v>
      </x:c>
      <x:c r="R19" s="201" t="n">
        <x:f>D19/1000000</x:f>
        <x:v>61.11</x:v>
      </x:c>
    </x:row>
    <x:row r="20" ht="23" customHeight="1">
      <x:c r="A20" s="212" t="n">
        <x:v>46275</x:v>
      </x:c>
      <x:c r="B20" s="213" t="n">
        <x:f>SUMIFS('Data Schedule'!$U$5:$U$304,'Data Schedule'!$B$5:$B$304,A20)</x:f>
        <x:v>5</x:v>
      </x:c>
      <x:c r="C20" s="214" t="n">
        <x:f>IF(A20&lt;='Pengaturan'!$B$6,SUMIF('Log Transaksi'!$B$5:$B$504,A20,'Log Transaksi'!$I$5:$I$504),0)+G20+H20</x:f>
        <x:v>2745000</x:v>
      </x:c>
      <x:c r="D20" s="214" t="n">
        <x:f>SUM($C$11:C20)</x:f>
        <x:v>63855000</x:v>
      </x:c>
      <x:c r="E20" s="213" t="str">
        <x:f>IF(A20&lt;'Pengaturan'!$B$6,"Log Order",IF(A20='Pengaturan'!$B$6,IF('Pengaturan'!$B$28="Tutup","Log Order","Log + Schedule"),"Schedule"))</x:f>
        <x:v>Log Order</x:v>
      </x:c>
      <x:c r="F20" s="213" t="str">
        <x:f>IF(A20&lt;'Pengaturan'!$B$6,"REALIZED",IF(A20='Pengaturan'!$B$6,IF('Pengaturan'!$B$28="Tutup","REALIZED / CLOSING","AKTUAL + ESTIMATE"),IF(B20=0,"BELUM ADA BOOKING","ESTIMATE")))</x:f>
        <x:v>REALIZED</x:v>
      </x:c>
      <x:c r="G20" s="214" t="n">
        <x:f>SUMIFS('Data Schedule'!$V$5:$V$304,'Data Schedule'!$B$5:$B$304,A20)</x:f>
        <x:v>0</x:v>
      </x:c>
      <x:c r="H20" s="215" t="n">
        <x:f>SUMIFS('Data Schedule'!$W$5:$W$304,'Data Schedule'!$B$5:$B$304,A20)</x:f>
        <x:v>0</x:v>
      </x:c>
      <x:c r="I20" s="34"/>
      <x:c r="J20" s="228" t="str">
        <x:v>Couple C</x:v>
      </x:c>
      <x:c r="K20" s="213" t="n">
        <x:f>SUMIFS('Data Schedule'!$U$5:$U$304,'Data Schedule'!$G$5:$G$304,J20)</x:f>
        <x:v>0</x:v>
      </x:c>
      <x:c r="L20" s="214" t="n">
        <x:f>SUMIF('Data Schedule'!$G$5:$G$304,J20,'Data Schedule'!$V$5:$V$304)+SUMIF('Data Schedule'!$G$5:$G$304,J20,'Data Schedule'!$W$5:$W$304)</x:f>
        <x:v>0</x:v>
      </x:c>
      <x:c r="M20" s="229" t="n">
        <x:f>IFERROR(L20/$G$5,0)</x:f>
        <x:v>0</x:v>
      </x:c>
      <x:c r="N20" s="34"/>
      <x:c r="O20" s="34"/>
      <x:c r="Q20" s="206" t="str">
        <x:f>TEXT(A20,"dd")</x:f>
        <x:v>10</x:v>
      </x:c>
      <x:c r="R20" s="201" t="n">
        <x:f>D20/1000000</x:f>
        <x:v>63.855</x:v>
      </x:c>
    </x:row>
    <x:row r="21" ht="23" customHeight="1">
      <x:c r="A21" s="212" t="n">
        <x:v>46276</x:v>
      </x:c>
      <x:c r="B21" s="213" t="n">
        <x:f>SUMIFS('Data Schedule'!$U$5:$U$304,'Data Schedule'!$B$5:$B$304,A21)</x:f>
        <x:v>7</x:v>
      </x:c>
      <x:c r="C21" s="214" t="n">
        <x:f>IF(A21&lt;='Pengaturan'!$B$6,SUMIF('Log Transaksi'!$B$5:$B$504,A21,'Log Transaksi'!$I$5:$I$504),0)+G21+H21</x:f>
        <x:v>3450000</x:v>
      </x:c>
      <x:c r="D21" s="214" t="n">
        <x:f>SUM($C$11:C21)</x:f>
        <x:v>67305000</x:v>
      </x:c>
      <x:c r="E21" s="213" t="str">
        <x:f>IF(A21&lt;'Pengaturan'!$B$6,"Log Order",IF(A21='Pengaturan'!$B$6,IF('Pengaturan'!$B$28="Tutup","Log Order","Log + Schedule"),"Schedule"))</x:f>
        <x:v>Log Order</x:v>
      </x:c>
      <x:c r="F21" s="213" t="str">
        <x:f>IF(A21&lt;'Pengaturan'!$B$6,"REALIZED",IF(A21='Pengaturan'!$B$6,IF('Pengaturan'!$B$28="Tutup","REALIZED / CLOSING","AKTUAL + ESTIMATE"),IF(B21=0,"BELUM ADA BOOKING","ESTIMATE")))</x:f>
        <x:v>REALIZED</x:v>
      </x:c>
      <x:c r="G21" s="214" t="n">
        <x:f>SUMIFS('Data Schedule'!$V$5:$V$304,'Data Schedule'!$B$5:$B$304,A21)</x:f>
        <x:v>0</x:v>
      </x:c>
      <x:c r="H21" s="215" t="n">
        <x:f>SUMIFS('Data Schedule'!$W$5:$W$304,'Data Schedule'!$B$5:$B$304,A21)</x:f>
        <x:v>0</x:v>
      </x:c>
      <x:c r="I21" s="34"/>
      <x:c r="J21" s="228" t="str">
        <x:v>Family B</x:v>
      </x:c>
      <x:c r="K21" s="213" t="n">
        <x:f>SUMIFS('Data Schedule'!$U$5:$U$304,'Data Schedule'!$G$5:$G$304,J21)</x:f>
        <x:v>1</x:v>
      </x:c>
      <x:c r="L21" s="214" t="n">
        <x:f>SUMIF('Data Schedule'!$G$5:$G$304,J21,'Data Schedule'!$V$5:$V$304)+SUMIF('Data Schedule'!$G$5:$G$304,J21,'Data Schedule'!$W$5:$W$304)</x:f>
        <x:v>350000</x:v>
      </x:c>
      <x:c r="M21" s="229" t="n">
        <x:f>IFERROR(L21/$G$5,0)</x:f>
        <x:v>0.04794520547945205</x:v>
      </x:c>
      <x:c r="N21" s="34"/>
      <x:c r="O21" s="34"/>
      <x:c r="Q21" s="206" t="str">
        <x:f>TEXT(A21,"dd")</x:f>
        <x:v>11</x:v>
      </x:c>
      <x:c r="R21" s="201" t="n">
        <x:f>D21/1000000</x:f>
        <x:v>67.305</x:v>
      </x:c>
    </x:row>
    <x:row r="22" ht="23" customHeight="1">
      <x:c r="A22" s="212" t="n">
        <x:v>46277</x:v>
      </x:c>
      <x:c r="B22" s="213" t="n">
        <x:f>SUMIFS('Data Schedule'!$U$5:$U$304,'Data Schedule'!$B$5:$B$304,A22)</x:f>
        <x:v>6</x:v>
      </x:c>
      <x:c r="C22" s="214" t="n">
        <x:f>IF(A22&lt;='Pengaturan'!$B$6,SUMIF('Log Transaksi'!$B$5:$B$504,A22,'Log Transaksi'!$I$5:$I$504),0)+G22+H22</x:f>
        <x:v>3000000</x:v>
      </x:c>
      <x:c r="D22" s="214" t="n">
        <x:f>SUM($C$11:C22)</x:f>
        <x:v>70305000</x:v>
      </x:c>
      <x:c r="E22" s="213" t="str">
        <x:f>IF(A22&lt;'Pengaturan'!$B$6,"Log Order",IF(A22='Pengaturan'!$B$6,IF('Pengaturan'!$B$28="Tutup","Log Order","Log + Schedule"),"Schedule"))</x:f>
        <x:v>Log Order</x:v>
      </x:c>
      <x:c r="F22" s="213" t="str">
        <x:f>IF(A22&lt;'Pengaturan'!$B$6,"REALIZED",IF(A22='Pengaturan'!$B$6,IF('Pengaturan'!$B$28="Tutup","REALIZED / CLOSING","AKTUAL + ESTIMATE"),IF(B22=0,"BELUM ADA BOOKING","ESTIMATE")))</x:f>
        <x:v>REALIZED</x:v>
      </x:c>
      <x:c r="G22" s="214" t="n">
        <x:f>SUMIFS('Data Schedule'!$V$5:$V$304,'Data Schedule'!$B$5:$B$304,A22)</x:f>
        <x:v>0</x:v>
      </x:c>
      <x:c r="H22" s="215" t="n">
        <x:f>SUMIFS('Data Schedule'!$W$5:$W$304,'Data Schedule'!$B$5:$B$304,A22)</x:f>
        <x:v>0</x:v>
      </x:c>
      <x:c r="I22" s="34"/>
      <x:c r="J22" s="228" t="str">
        <x:v>Maternity</x:v>
      </x:c>
      <x:c r="K22" s="213" t="n">
        <x:f>SUMIFS('Data Schedule'!$U$5:$U$304,'Data Schedule'!$G$5:$G$304,J22)</x:f>
        <x:v>0</x:v>
      </x:c>
      <x:c r="L22" s="214" t="n">
        <x:f>SUMIF('Data Schedule'!$G$5:$G$304,J22,'Data Schedule'!$V$5:$V$304)+SUMIF('Data Schedule'!$G$5:$G$304,J22,'Data Schedule'!$W$5:$W$304)</x:f>
        <x:v>0</x:v>
      </x:c>
      <x:c r="M22" s="229" t="n">
        <x:f>IFERROR(L22/$G$5,0)</x:f>
        <x:v>0</x:v>
      </x:c>
      <x:c r="N22" s="34"/>
      <x:c r="O22" s="34"/>
      <x:c r="Q22" s="206" t="str">
        <x:f>TEXT(A22,"dd")</x:f>
        <x:v>12</x:v>
      </x:c>
      <x:c r="R22" s="201" t="n">
        <x:f>D22/1000000</x:f>
        <x:v>70.305</x:v>
      </x:c>
    </x:row>
    <x:row r="23" ht="23" customHeight="1">
      <x:c r="A23" s="212" t="n">
        <x:v>46278</x:v>
      </x:c>
      <x:c r="B23" s="213" t="n">
        <x:f>SUMIFS('Data Schedule'!$U$5:$U$304,'Data Schedule'!$B$5:$B$304,A23)</x:f>
        <x:v>10</x:v>
      </x:c>
      <x:c r="C23" s="214" t="n">
        <x:f>IF(A23&lt;='Pengaturan'!$B$6,SUMIF('Log Transaksi'!$B$5:$B$504,A23,'Log Transaksi'!$I$5:$I$504),0)+G23+H23</x:f>
        <x:v>3605000</x:v>
      </x:c>
      <x:c r="D23" s="214" t="n">
        <x:f>SUM($C$11:C23)</x:f>
        <x:v>73910000</x:v>
      </x:c>
      <x:c r="E23" s="213" t="str">
        <x:f>IF(A23&lt;'Pengaturan'!$B$6,"Log Order",IF(A23='Pengaturan'!$B$6,IF('Pengaturan'!$B$28="Tutup","Log Order","Log + Schedule"),"Schedule"))</x:f>
        <x:v>Log Order</x:v>
      </x:c>
      <x:c r="F23" s="213" t="str">
        <x:f>IF(A23&lt;'Pengaturan'!$B$6,"REALIZED",IF(A23='Pengaturan'!$B$6,IF('Pengaturan'!$B$28="Tutup","REALIZED / CLOSING","AKTUAL + ESTIMATE"),IF(B23=0,"BELUM ADA BOOKING","ESTIMATE")))</x:f>
        <x:v>REALIZED</x:v>
      </x:c>
      <x:c r="G23" s="214" t="n">
        <x:f>SUMIFS('Data Schedule'!$V$5:$V$304,'Data Schedule'!$B$5:$B$304,A23)</x:f>
        <x:v>0</x:v>
      </x:c>
      <x:c r="H23" s="215" t="n">
        <x:f>SUMIFS('Data Schedule'!$W$5:$W$304,'Data Schedule'!$B$5:$B$304,A23)</x:f>
        <x:v>0</x:v>
      </x:c>
      <x:c r="I23" s="34"/>
      <x:c r="J23" s="228" t="str">
        <x:v>Pas Foto</x:v>
      </x:c>
      <x:c r="K23" s="213" t="n">
        <x:f>SUMIFS('Data Schedule'!$U$5:$U$304,'Data Schedule'!$G$5:$G$304,J23)</x:f>
        <x:v>3</x:v>
      </x:c>
      <x:c r="L23" s="214" t="n">
        <x:f>SUMIF('Data Schedule'!$G$5:$G$304,J23,'Data Schedule'!$V$5:$V$304)+SUMIF('Data Schedule'!$G$5:$G$304,J23,'Data Schedule'!$W$5:$W$304)</x:f>
        <x:v>0</x:v>
      </x:c>
      <x:c r="M23" s="229" t="n">
        <x:f>IFERROR(L23/$G$5,0)</x:f>
        <x:v>0</x:v>
      </x:c>
      <x:c r="N23" s="34"/>
      <x:c r="O23" s="34"/>
      <x:c r="Q23" s="206" t="str">
        <x:f>TEXT(A23,"dd")</x:f>
        <x:v>13</x:v>
      </x:c>
      <x:c r="R23" s="201" t="n">
        <x:f>D23/1000000</x:f>
        <x:v>73.91</x:v>
      </x:c>
    </x:row>
    <x:row r="24" ht="23" customHeight="1">
      <x:c r="A24" s="212" t="n">
        <x:v>46279</x:v>
      </x:c>
      <x:c r="B24" s="213" t="n">
        <x:f>SUMIFS('Data Schedule'!$U$5:$U$304,'Data Schedule'!$B$5:$B$304,A24)</x:f>
        <x:v>6</x:v>
      </x:c>
      <x:c r="C24" s="214" t="n">
        <x:f>IF(A24&lt;='Pengaturan'!$B$6,SUMIF('Log Transaksi'!$B$5:$B$504,A24,'Log Transaksi'!$I$5:$I$504),0)+G24+H24</x:f>
        <x:v>3285000</x:v>
      </x:c>
      <x:c r="D24" s="214" t="n">
        <x:f>SUM($C$11:C24)</x:f>
        <x:v>77195000</x:v>
      </x:c>
      <x:c r="E24" s="213" t="str">
        <x:f>IF(A24&lt;'Pengaturan'!$B$6,"Log Order",IF(A24='Pengaturan'!$B$6,IF('Pengaturan'!$B$28="Tutup","Log Order","Log + Schedule"),"Schedule"))</x:f>
        <x:v>Log Order</x:v>
      </x:c>
      <x:c r="F24" s="213" t="str">
        <x:f>IF(A24&lt;'Pengaturan'!$B$6,"REALIZED",IF(A24='Pengaturan'!$B$6,IF('Pengaturan'!$B$28="Tutup","REALIZED / CLOSING","AKTUAL + ESTIMATE"),IF(B24=0,"BELUM ADA BOOKING","ESTIMATE")))</x:f>
        <x:v>REALIZED</x:v>
      </x:c>
      <x:c r="G24" s="214" t="n">
        <x:f>SUMIFS('Data Schedule'!$V$5:$V$304,'Data Schedule'!$B$5:$B$304,A24)</x:f>
        <x:v>0</x:v>
      </x:c>
      <x:c r="H24" s="215" t="n">
        <x:f>SUMIFS('Data Schedule'!$W$5:$W$304,'Data Schedule'!$B$5:$B$304,A24)</x:f>
        <x:v>0</x:v>
      </x:c>
      <x:c r="I24" s="34"/>
      <x:c r="J24" s="228" t="str">
        <x:v>CHECK PACKAGE</x:v>
      </x:c>
      <x:c r="K24" s="213" t="n">
        <x:f>SUMIFS('Data Schedule'!$U$5:$U$304,'Data Schedule'!$G$5:$G$304,J24)</x:f>
        <x:v>1</x:v>
      </x:c>
      <x:c r="L24" s="214" t="n">
        <x:f>SUMIF('Data Schedule'!$G$5:$G$304,J24,'Data Schedule'!$V$5:$V$304)+SUMIF('Data Schedule'!$G$5:$G$304,J24,'Data Schedule'!$W$5:$W$304)</x:f>
        <x:v>0</x:v>
      </x:c>
      <x:c r="M24" s="229" t="n">
        <x:f>IFERROR(L24/$G$5,0)</x:f>
        <x:v>0</x:v>
      </x:c>
      <x:c r="N24" s="34"/>
      <x:c r="O24" s="34"/>
      <x:c r="Q24" s="206" t="str">
        <x:f>TEXT(A24,"dd")</x:f>
        <x:v>14</x:v>
      </x:c>
      <x:c r="R24" s="201" t="n">
        <x:f>D24/1000000</x:f>
        <x:v>77.195</x:v>
      </x:c>
    </x:row>
    <x:row r="25" ht="23" customHeight="1">
      <x:c r="A25" s="212" t="n">
        <x:v>46280</x:v>
      </x:c>
      <x:c r="B25" s="213" t="n">
        <x:f>SUMIFS('Data Schedule'!$U$5:$U$304,'Data Schedule'!$B$5:$B$304,A25)</x:f>
        <x:v>6</x:v>
      </x:c>
      <x:c r="C25" s="214" t="n">
        <x:f>IF(A25&lt;='Pengaturan'!$B$6,SUMIF('Log Transaksi'!$B$5:$B$504,A25,'Log Transaksi'!$I$5:$I$504),0)+G25+H25</x:f>
        <x:v>2900000</x:v>
      </x:c>
      <x:c r="D25" s="214" t="n">
        <x:f>SUM($C$11:C25)</x:f>
        <x:v>80095000</x:v>
      </x:c>
      <x:c r="E25" s="213" t="str">
        <x:f>IF(A25&lt;'Pengaturan'!$B$6,"Log Order",IF(A25='Pengaturan'!$B$6,IF('Pengaturan'!$B$28="Tutup","Log Order","Log + Schedule"),"Schedule"))</x:f>
        <x:v>Log Order</x:v>
      </x:c>
      <x:c r="F25" s="213" t="str">
        <x:f>IF(A25&lt;'Pengaturan'!$B$6,"REALIZED",IF(A25='Pengaturan'!$B$6,IF('Pengaturan'!$B$28="Tutup","REALIZED / CLOSING","AKTUAL + ESTIMATE"),IF(B25=0,"BELUM ADA BOOKING","ESTIMATE")))</x:f>
        <x:v>REALIZED</x:v>
      </x:c>
      <x:c r="G25" s="214" t="n">
        <x:f>SUMIFS('Data Schedule'!$V$5:$V$304,'Data Schedule'!$B$5:$B$304,A25)</x:f>
        <x:v>0</x:v>
      </x:c>
      <x:c r="H25" s="215" t="n">
        <x:f>SUMIFS('Data Schedule'!$W$5:$W$304,'Data Schedule'!$B$5:$B$304,A25)</x:f>
        <x:v>0</x:v>
      </x:c>
      <x:c r="I25" s="34"/>
      <x:c r="J25" s="224" t="str">
        <x:v>TOTAL</x:v>
      </x:c>
      <x:c r="K25" s="225" t="n">
        <x:f>SUM(K11:K24)</x:f>
        <x:v>224</x:v>
      </x:c>
      <x:c r="L25" s="226" t="n">
        <x:f>SUM(L11:L24)</x:f>
        <x:v>7300000</x:v>
      </x:c>
      <x:c r="M25" s="234" t="n">
        <x:f>SUM(M11:M24)</x:f>
        <x:v>1.0000000000000002</x:v>
      </x:c>
      <x:c r="N25" s="34"/>
      <x:c r="O25" s="34"/>
      <x:c r="Q25" s="206" t="str">
        <x:f>TEXT(A25,"dd")</x:f>
        <x:v>15</x:v>
      </x:c>
      <x:c r="R25" s="201" t="n">
        <x:f>D25/1000000</x:f>
        <x:v>80.095</x:v>
      </x:c>
    </x:row>
    <x:row r="26" ht="23" customHeight="1">
      <x:c r="A26" s="212" t="n">
        <x:v>46281</x:v>
      </x:c>
      <x:c r="B26" s="213" t="n">
        <x:f>SUMIFS('Data Schedule'!$U$5:$U$304,'Data Schedule'!$B$5:$B$304,A26)</x:f>
        <x:v>5</x:v>
      </x:c>
      <x:c r="C26" s="214" t="n">
        <x:f>IF(A26&lt;='Pengaturan'!$B$6,SUMIF('Log Transaksi'!$B$5:$B$504,A26,'Log Transaksi'!$I$5:$I$504),0)+G26+H26</x:f>
        <x:v>1965000</x:v>
      </x:c>
      <x:c r="D26" s="214" t="n">
        <x:f>SUM($C$11:C26)</x:f>
        <x:v>82060000</x:v>
      </x:c>
      <x:c r="E26" s="213" t="str">
        <x:f>IF(A26&lt;'Pengaturan'!$B$6,"Log Order",IF(A26='Pengaturan'!$B$6,IF('Pengaturan'!$B$28="Tutup","Log Order","Log + Schedule"),"Schedule"))</x:f>
        <x:v>Log Order</x:v>
      </x:c>
      <x:c r="F26" s="213" t="str">
        <x:f>IF(A26&lt;'Pengaturan'!$B$6,"REALIZED",IF(A26='Pengaturan'!$B$6,IF('Pengaturan'!$B$28="Tutup","REALIZED / CLOSING","AKTUAL + ESTIMATE"),IF(B26=0,"BELUM ADA BOOKING","ESTIMATE")))</x:f>
        <x:v>REALIZED</x:v>
      </x:c>
      <x:c r="G26" s="214" t="n">
        <x:f>SUMIFS('Data Schedule'!$V$5:$V$304,'Data Schedule'!$B$5:$B$304,A26)</x:f>
        <x:v>0</x:v>
      </x:c>
      <x:c r="H26" s="215" t="n">
        <x:f>SUMIFS('Data Schedule'!$W$5:$W$304,'Data Schedule'!$B$5:$B$304,A26)</x:f>
        <x:v>0</x:v>
      </x:c>
      <x:c r="I26" s="34"/>
      <x:c r="J26" s="34"/>
      <x:c r="K26" s="34"/>
      <x:c r="L26" s="34"/>
      <x:c r="M26" s="34"/>
      <x:c r="N26" s="34"/>
      <x:c r="O26" s="34"/>
      <x:c r="Q26" s="206" t="str">
        <x:f>TEXT(A26,"dd")</x:f>
        <x:v>16</x:v>
      </x:c>
      <x:c r="R26" s="201" t="n">
        <x:f>D26/1000000</x:f>
        <x:v>82.06</x:v>
      </x:c>
    </x:row>
    <x:row r="27" ht="23" customHeight="1">
      <x:c r="A27" s="212" t="n">
        <x:v>46282</x:v>
      </x:c>
      <x:c r="B27" s="213" t="n">
        <x:f>SUMIFS('Data Schedule'!$U$5:$U$304,'Data Schedule'!$B$5:$B$304,A27)</x:f>
        <x:v>3</x:v>
      </x:c>
      <x:c r="C27" s="214" t="n">
        <x:f>IF(A27&lt;='Pengaturan'!$B$6,SUMIF('Log Transaksi'!$B$5:$B$504,A27,'Log Transaksi'!$I$5:$I$504),0)+G27+H27</x:f>
        <x:v>1675000</x:v>
      </x:c>
      <x:c r="D27" s="214" t="n">
        <x:f>SUM($C$11:C27)</x:f>
        <x:v>83735000</x:v>
      </x:c>
      <x:c r="E27" s="213" t="str">
        <x:f>IF(A27&lt;'Pengaturan'!$B$6,"Log Order",IF(A27='Pengaturan'!$B$6,IF('Pengaturan'!$B$28="Tutup","Log Order","Log + Schedule"),"Schedule"))</x:f>
        <x:v>Log Order</x:v>
      </x:c>
      <x:c r="F27" s="213" t="str">
        <x:f>IF(A27&lt;'Pengaturan'!$B$6,"REALIZED",IF(A27='Pengaturan'!$B$6,IF('Pengaturan'!$B$28="Tutup","REALIZED / CLOSING","AKTUAL + ESTIMATE"),IF(B27=0,"BELUM ADA BOOKING","ESTIMATE")))</x:f>
        <x:v>REALIZED</x:v>
      </x:c>
      <x:c r="G27" s="214" t="n">
        <x:f>SUMIFS('Data Schedule'!$V$5:$V$304,'Data Schedule'!$B$5:$B$304,A27)</x:f>
        <x:v>0</x:v>
      </x:c>
      <x:c r="H27" s="215" t="n">
        <x:f>SUMIFS('Data Schedule'!$W$5:$W$304,'Data Schedule'!$B$5:$B$304,A27)</x:f>
        <x:v>0</x:v>
      </x:c>
      <x:c r="I27" s="34"/>
      <x:c r="J27" s="34"/>
      <x:c r="K27" s="34"/>
      <x:c r="L27" s="34"/>
      <x:c r="M27" s="34"/>
      <x:c r="N27" s="34"/>
      <x:c r="O27" s="34"/>
      <x:c r="Q27" s="206" t="str">
        <x:f>TEXT(A27,"dd")</x:f>
        <x:v>17</x:v>
      </x:c>
      <x:c r="R27" s="201" t="n">
        <x:f>D27/1000000</x:f>
        <x:v>83.735</x:v>
      </x:c>
    </x:row>
    <x:row r="28" ht="23" customHeight="1">
      <x:c r="A28" s="212" t="n">
        <x:v>46283</x:v>
      </x:c>
      <x:c r="B28" s="213" t="n">
        <x:f>SUMIFS('Data Schedule'!$U$5:$U$304,'Data Schedule'!$B$5:$B$304,A28)</x:f>
        <x:v>8</x:v>
      </x:c>
      <x:c r="C28" s="214" t="n">
        <x:f>IF(A28&lt;='Pengaturan'!$B$6,SUMIF('Log Transaksi'!$B$5:$B$504,A28,'Log Transaksi'!$I$5:$I$504),0)+G28+H28</x:f>
        <x:v>2525000</x:v>
      </x:c>
      <x:c r="D28" s="214" t="n">
        <x:f>SUM($C$11:C28)</x:f>
        <x:v>86260000</x:v>
      </x:c>
      <x:c r="E28" s="213" t="str">
        <x:f>IF(A28&lt;'Pengaturan'!$B$6,"Log Order",IF(A28='Pengaturan'!$B$6,IF('Pengaturan'!$B$28="Tutup","Log Order","Log + Schedule"),"Schedule"))</x:f>
        <x:v>Log Order</x:v>
      </x:c>
      <x:c r="F28" s="213" t="str">
        <x:f>IF(A28&lt;'Pengaturan'!$B$6,"REALIZED",IF(A28='Pengaturan'!$B$6,IF('Pengaturan'!$B$28="Tutup","REALIZED / CLOSING","AKTUAL + ESTIMATE"),IF(B28=0,"BELUM ADA BOOKING","ESTIMATE")))</x:f>
        <x:v>REALIZED</x:v>
      </x:c>
      <x:c r="G28" s="214" t="n">
        <x:f>SUMIFS('Data Schedule'!$V$5:$V$304,'Data Schedule'!$B$5:$B$304,A28)</x:f>
        <x:v>0</x:v>
      </x:c>
      <x:c r="H28" s="215" t="n">
        <x:f>SUMIFS('Data Schedule'!$W$5:$W$304,'Data Schedule'!$B$5:$B$304,A28)</x:f>
        <x:v>0</x:v>
      </x:c>
      <x:c r="I28" s="34"/>
      <x:c r="J28" s="34"/>
      <x:c r="K28" s="34"/>
      <x:c r="L28" s="34"/>
      <x:c r="M28" s="34"/>
      <x:c r="N28" s="34"/>
      <x:c r="O28" s="34"/>
      <x:c r="Q28" s="206" t="str">
        <x:f>TEXT(A28,"dd")</x:f>
        <x:v>18</x:v>
      </x:c>
      <x:c r="R28" s="201" t="n">
        <x:f>D28/1000000</x:f>
        <x:v>86.26</x:v>
      </x:c>
    </x:row>
    <x:row r="29" ht="23" customHeight="1">
      <x:c r="A29" s="212" t="n">
        <x:v>46284</x:v>
      </x:c>
      <x:c r="B29" s="213" t="n">
        <x:f>SUMIFS('Data Schedule'!$U$5:$U$304,'Data Schedule'!$B$5:$B$304,A29)</x:f>
        <x:v>13</x:v>
      </x:c>
      <x:c r="C29" s="214" t="n">
        <x:f>IF(A29&lt;='Pengaturan'!$B$6,SUMIF('Log Transaksi'!$B$5:$B$504,A29,'Log Transaksi'!$I$5:$I$504),0)+G29+H29</x:f>
        <x:v>4430000</x:v>
      </x:c>
      <x:c r="D29" s="214" t="n">
        <x:f>SUM($C$11:C29)</x:f>
        <x:v>90690000</x:v>
      </x:c>
      <x:c r="E29" s="213" t="str">
        <x:f>IF(A29&lt;'Pengaturan'!$B$6,"Log Order",IF(A29='Pengaturan'!$B$6,IF('Pengaturan'!$B$28="Tutup","Log Order","Log + Schedule"),"Schedule"))</x:f>
        <x:v>Log + Schedule</x:v>
      </x:c>
      <x:c r="F29" s="213" t="str">
        <x:f>IF(A29&lt;'Pengaturan'!$B$6,"REALIZED",IF(A29='Pengaturan'!$B$6,IF('Pengaturan'!$B$28="Tutup","REALIZED / CLOSING","AKTUAL + ESTIMATE"),IF(B29=0,"BELUM ADA BOOKING","ESTIMATE")))</x:f>
        <x:v>AKTUAL + ESTIMATE</x:v>
      </x:c>
      <x:c r="G29" s="214" t="n">
        <x:f>SUMIFS('Data Schedule'!$V$5:$V$304,'Data Schedule'!$B$5:$B$304,A29)</x:f>
        <x:v>0</x:v>
      </x:c>
      <x:c r="H29" s="215" t="n">
        <x:f>SUMIFS('Data Schedule'!$W$5:$W$304,'Data Schedule'!$B$5:$B$304,A29)</x:f>
        <x:v>1125000</x:v>
      </x:c>
      <x:c r="I29" s="34"/>
      <x:c r="J29" s="34"/>
      <x:c r="K29" s="34"/>
      <x:c r="L29" s="34"/>
      <x:c r="M29" s="34"/>
      <x:c r="N29" s="34"/>
      <x:c r="O29" s="34"/>
      <x:c r="Q29" s="206" t="str">
        <x:f>TEXT(A29,"dd")</x:f>
        <x:v>19</x:v>
      </x:c>
      <x:c r="R29" s="201" t="n">
        <x:f>D29/1000000</x:f>
        <x:v>90.69</x:v>
      </x:c>
    </x:row>
    <x:row r="30" ht="23" customHeight="1">
      <x:c r="A30" s="212" t="n">
        <x:v>46285</x:v>
      </x:c>
      <x:c r="B30" s="213" t="n">
        <x:f>SUMIFS('Data Schedule'!$U$5:$U$304,'Data Schedule'!$B$5:$B$304,A30)</x:f>
        <x:v>9</x:v>
      </x:c>
      <x:c r="C30" s="214" t="n">
        <x:f>IF(A30&lt;='Pengaturan'!$B$6,SUMIF('Log Transaksi'!$B$5:$B$504,A30,'Log Transaksi'!$I$5:$I$504),0)+G30+H30</x:f>
        <x:v>2075000</x:v>
      </x:c>
      <x:c r="D30" s="214" t="n">
        <x:f>SUM($C$11:C30)</x:f>
        <x:v>92765000</x:v>
      </x:c>
      <x:c r="E30" s="213" t="str">
        <x:f>IF(A30&lt;'Pengaturan'!$B$6,"Log Order",IF(A30='Pengaturan'!$B$6,IF('Pengaturan'!$B$28="Tutup","Log Order","Log + Schedule"),"Schedule"))</x:f>
        <x:v>Schedule</x:v>
      </x:c>
      <x:c r="F30" s="213" t="str">
        <x:f>IF(A30&lt;'Pengaturan'!$B$6,"REALIZED",IF(A30='Pengaturan'!$B$6,IF('Pengaturan'!$B$28="Tutup","REALIZED / CLOSING","AKTUAL + ESTIMATE"),IF(B30=0,"BELUM ADA BOOKING","ESTIMATE")))</x:f>
        <x:v>ESTIMATE</x:v>
      </x:c>
      <x:c r="G30" s="214" t="n">
        <x:f>SUMIFS('Data Schedule'!$V$5:$V$304,'Data Schedule'!$B$5:$B$304,A30)</x:f>
        <x:v>2075000</x:v>
      </x:c>
      <x:c r="H30" s="215" t="n">
        <x:f>SUMIFS('Data Schedule'!$W$5:$W$304,'Data Schedule'!$B$5:$B$304,A30)</x:f>
        <x:v>0</x:v>
      </x:c>
      <x:c r="I30" s="34"/>
      <x:c r="J30" s="34"/>
      <x:c r="K30" s="34"/>
      <x:c r="L30" s="34"/>
      <x:c r="M30" s="34"/>
      <x:c r="N30" s="34"/>
      <x:c r="O30" s="34"/>
      <x:c r="Q30" s="206" t="str">
        <x:f>TEXT(A30,"dd")</x:f>
        <x:v>20</x:v>
      </x:c>
      <x:c r="R30" s="201" t="n">
        <x:f>D30/1000000</x:f>
        <x:v>92.765</x:v>
      </x:c>
    </x:row>
    <x:row r="31" ht="23" customHeight="1">
      <x:c r="A31" s="212" t="n">
        <x:v>46286</x:v>
      </x:c>
      <x:c r="B31" s="213" t="n">
        <x:f>SUMIFS('Data Schedule'!$U$5:$U$304,'Data Schedule'!$B$5:$B$304,A31)</x:f>
        <x:v>1</x:v>
      </x:c>
      <x:c r="C31" s="214" t="n">
        <x:f>IF(A31&lt;='Pengaturan'!$B$6,SUMIF('Log Transaksi'!$B$5:$B$504,A31,'Log Transaksi'!$I$5:$I$504),0)+G31+H31</x:f>
        <x:v>300000</x:v>
      </x:c>
      <x:c r="D31" s="214" t="n">
        <x:f>SUM($C$11:C31)</x:f>
        <x:v>93065000</x:v>
      </x:c>
      <x:c r="E31" s="213" t="str">
        <x:f>IF(A31&lt;'Pengaturan'!$B$6,"Log Order",IF(A31='Pengaturan'!$B$6,IF('Pengaturan'!$B$28="Tutup","Log Order","Log + Schedule"),"Schedule"))</x:f>
        <x:v>Schedule</x:v>
      </x:c>
      <x:c r="F31" s="213" t="str">
        <x:f>IF(A31&lt;'Pengaturan'!$B$6,"REALIZED",IF(A31='Pengaturan'!$B$6,IF('Pengaturan'!$B$28="Tutup","REALIZED / CLOSING","AKTUAL + ESTIMATE"),IF(B31=0,"BELUM ADA BOOKING","ESTIMATE")))</x:f>
        <x:v>ESTIMATE</x:v>
      </x:c>
      <x:c r="G31" s="214" t="n">
        <x:f>SUMIFS('Data Schedule'!$V$5:$V$304,'Data Schedule'!$B$5:$B$304,A31)</x:f>
        <x:v>300000</x:v>
      </x:c>
      <x:c r="H31" s="215" t="n">
        <x:f>SUMIFS('Data Schedule'!$W$5:$W$304,'Data Schedule'!$B$5:$B$304,A31)</x:f>
        <x:v>0</x:v>
      </x:c>
      <x:c r="I31" s="34"/>
      <x:c r="J31" s="34"/>
      <x:c r="K31" s="34"/>
      <x:c r="L31" s="34"/>
      <x:c r="M31" s="34"/>
      <x:c r="N31" s="34"/>
      <x:c r="O31" s="34"/>
      <x:c r="Q31" s="206" t="str">
        <x:f>TEXT(A31,"dd")</x:f>
        <x:v>21</x:v>
      </x:c>
      <x:c r="R31" s="201" t="n">
        <x:f>D31/1000000</x:f>
        <x:v>93.065</x:v>
      </x:c>
    </x:row>
    <x:row r="32" ht="23" customHeight="1">
      <x:c r="A32" s="212" t="n">
        <x:v>46287</x:v>
      </x:c>
      <x:c r="B32" s="213" t="n">
        <x:f>SUMIFS('Data Schedule'!$U$5:$U$304,'Data Schedule'!$B$5:$B$304,A32)</x:f>
        <x:v>12</x:v>
      </x:c>
      <x:c r="C32" s="214" t="n">
        <x:f>IF(A32&lt;='Pengaturan'!$B$6,SUMIF('Log Transaksi'!$B$5:$B$504,A32,'Log Transaksi'!$I$5:$I$504),0)+G32+H32</x:f>
        <x:v>2250000</x:v>
      </x:c>
      <x:c r="D32" s="214" t="n">
        <x:f>SUM($C$11:C32)</x:f>
        <x:v>95315000</x:v>
      </x:c>
      <x:c r="E32" s="213" t="str">
        <x:f>IF(A32&lt;'Pengaturan'!$B$6,"Log Order",IF(A32='Pengaturan'!$B$6,IF('Pengaturan'!$B$28="Tutup","Log Order","Log + Schedule"),"Schedule"))</x:f>
        <x:v>Schedule</x:v>
      </x:c>
      <x:c r="F32" s="213" t="str">
        <x:f>IF(A32&lt;'Pengaturan'!$B$6,"REALIZED",IF(A32='Pengaturan'!$B$6,IF('Pengaturan'!$B$28="Tutup","REALIZED / CLOSING","AKTUAL + ESTIMATE"),IF(B32=0,"BELUM ADA BOOKING","ESTIMATE")))</x:f>
        <x:v>ESTIMATE</x:v>
      </x:c>
      <x:c r="G32" s="214" t="n">
        <x:f>SUMIFS('Data Schedule'!$V$5:$V$304,'Data Schedule'!$B$5:$B$304,A32)</x:f>
        <x:v>2250000</x:v>
      </x:c>
      <x:c r="H32" s="215" t="n">
        <x:f>SUMIFS('Data Schedule'!$W$5:$W$304,'Data Schedule'!$B$5:$B$304,A32)</x:f>
        <x:v>0</x:v>
      </x:c>
      <x:c r="I32" s="34"/>
      <x:c r="J32" s="34"/>
      <x:c r="K32" s="34"/>
      <x:c r="L32" s="34"/>
      <x:c r="M32" s="34"/>
      <x:c r="N32" s="34"/>
      <x:c r="O32" s="34"/>
      <x:c r="Q32" s="206" t="str">
        <x:f>TEXT(A32,"dd")</x:f>
        <x:v>22</x:v>
      </x:c>
      <x:c r="R32" s="201" t="n">
        <x:f>D32/1000000</x:f>
        <x:v>95.315</x:v>
      </x:c>
    </x:row>
    <x:row r="33" ht="23" customHeight="1">
      <x:c r="A33" s="212" t="n">
        <x:v>46288</x:v>
      </x:c>
      <x:c r="B33" s="213" t="n">
        <x:f>SUMIFS('Data Schedule'!$U$5:$U$304,'Data Schedule'!$B$5:$B$304,A33)</x:f>
        <x:v>3</x:v>
      </x:c>
      <x:c r="C33" s="214" t="n">
        <x:f>IF(A33&lt;='Pengaturan'!$B$6,SUMIF('Log Transaksi'!$B$5:$B$504,A33,'Log Transaksi'!$I$5:$I$504),0)+G33+H33</x:f>
        <x:v>950000</x:v>
      </x:c>
      <x:c r="D33" s="214" t="n">
        <x:f>SUM($C$11:C33)</x:f>
        <x:v>96265000</x:v>
      </x:c>
      <x:c r="E33" s="213" t="str">
        <x:f>IF(A33&lt;'Pengaturan'!$B$6,"Log Order",IF(A33='Pengaturan'!$B$6,IF('Pengaturan'!$B$28="Tutup","Log Order","Log + Schedule"),"Schedule"))</x:f>
        <x:v>Schedule</x:v>
      </x:c>
      <x:c r="F33" s="213" t="str">
        <x:f>IF(A33&lt;'Pengaturan'!$B$6,"REALIZED",IF(A33='Pengaturan'!$B$6,IF('Pengaturan'!$B$28="Tutup","REALIZED / CLOSING","AKTUAL + ESTIMATE"),IF(B33=0,"BELUM ADA BOOKING","ESTIMATE")))</x:f>
        <x:v>ESTIMATE</x:v>
      </x:c>
      <x:c r="G33" s="214" t="n">
        <x:f>SUMIFS('Data Schedule'!$V$5:$V$304,'Data Schedule'!$B$5:$B$304,A33)</x:f>
        <x:v>950000</x:v>
      </x:c>
      <x:c r="H33" s="215" t="n">
        <x:f>SUMIFS('Data Schedule'!$W$5:$W$304,'Data Schedule'!$B$5:$B$304,A33)</x:f>
        <x:v>0</x:v>
      </x:c>
      <x:c r="I33" s="34"/>
      <x:c r="J33" s="34"/>
      <x:c r="K33" s="34"/>
      <x:c r="L33" s="34"/>
      <x:c r="M33" s="34"/>
      <x:c r="N33" s="34"/>
      <x:c r="O33" s="34"/>
      <x:c r="Q33" s="206" t="str">
        <x:f>TEXT(A33,"dd")</x:f>
        <x:v>23</x:v>
      </x:c>
      <x:c r="R33" s="201" t="n">
        <x:f>D33/1000000</x:f>
        <x:v>96.265</x:v>
      </x:c>
    </x:row>
    <x:row r="34" ht="23" customHeight="1">
      <x:c r="A34" s="212" t="n">
        <x:v>46289</x:v>
      </x:c>
      <x:c r="B34" s="213" t="n">
        <x:f>SUMIFS('Data Schedule'!$U$5:$U$304,'Data Schedule'!$B$5:$B$304,A34)</x:f>
        <x:v>0</x:v>
      </x:c>
      <x:c r="C34" s="214" t="n">
        <x:f>IF(A34&lt;='Pengaturan'!$B$6,SUMIF('Log Transaksi'!$B$5:$B$504,A34,'Log Transaksi'!$I$5:$I$504),0)+G34+H34</x:f>
        <x:v>0</x:v>
      </x:c>
      <x:c r="D34" s="214" t="n">
        <x:f>SUM($C$11:C34)</x:f>
        <x:v>96265000</x:v>
      </x:c>
      <x:c r="E34" s="213" t="str">
        <x:f>IF(A34&lt;'Pengaturan'!$B$6,"Log Order",IF(A34='Pengaturan'!$B$6,IF('Pengaturan'!$B$28="Tutup","Log Order","Log + Schedule"),"Schedule"))</x:f>
        <x:v>Schedule</x:v>
      </x:c>
      <x:c r="F34" s="213" t="str">
        <x:f>IF(A34&lt;'Pengaturan'!$B$6,"REALIZED",IF(A34='Pengaturan'!$B$6,IF('Pengaturan'!$B$28="Tutup","REALIZED / CLOSING","AKTUAL + ESTIMATE"),IF(B34=0,"BELUM ADA BOOKING","ESTIMATE")))</x:f>
        <x:v>BELUM ADA BOOKING</x:v>
      </x:c>
      <x:c r="G34" s="214" t="n">
        <x:f>SUMIFS('Data Schedule'!$V$5:$V$304,'Data Schedule'!$B$5:$B$304,A34)</x:f>
        <x:v>0</x:v>
      </x:c>
      <x:c r="H34" s="215" t="n">
        <x:f>SUMIFS('Data Schedule'!$W$5:$W$304,'Data Schedule'!$B$5:$B$304,A34)</x:f>
        <x:v>0</x:v>
      </x:c>
      <x:c r="I34" s="34"/>
      <x:c r="J34" s="34"/>
      <x:c r="K34" s="34"/>
      <x:c r="L34" s="34"/>
      <x:c r="M34" s="34"/>
      <x:c r="N34" s="34"/>
      <x:c r="O34" s="34"/>
      <x:c r="Q34" s="206" t="str">
        <x:f>TEXT(A34,"dd")</x:f>
        <x:v>24</x:v>
      </x:c>
      <x:c r="R34" s="201" t="n">
        <x:f>D34/1000000</x:f>
        <x:v>96.265</x:v>
      </x:c>
    </x:row>
    <x:row r="35" ht="23" customHeight="1">
      <x:c r="A35" s="212" t="n">
        <x:v>46290</x:v>
      </x:c>
      <x:c r="B35" s="213" t="n">
        <x:f>SUMIFS('Data Schedule'!$U$5:$U$304,'Data Schedule'!$B$5:$B$304,A35)</x:f>
        <x:v>1</x:v>
      </x:c>
      <x:c r="C35" s="214" t="n">
        <x:f>IF(A35&lt;='Pengaturan'!$B$6,SUMIF('Log Transaksi'!$B$5:$B$504,A35,'Log Transaksi'!$I$5:$I$504),0)+G35+H35</x:f>
        <x:v>100000</x:v>
      </x:c>
      <x:c r="D35" s="214" t="n">
        <x:f>SUM($C$11:C35)</x:f>
        <x:v>96365000</x:v>
      </x:c>
      <x:c r="E35" s="213" t="str">
        <x:f>IF(A35&lt;'Pengaturan'!$B$6,"Log Order",IF(A35='Pengaturan'!$B$6,IF('Pengaturan'!$B$28="Tutup","Log Order","Log + Schedule"),"Schedule"))</x:f>
        <x:v>Schedule</x:v>
      </x:c>
      <x:c r="F35" s="213" t="str">
        <x:f>IF(A35&lt;'Pengaturan'!$B$6,"REALIZED",IF(A35='Pengaturan'!$B$6,IF('Pengaturan'!$B$28="Tutup","REALIZED / CLOSING","AKTUAL + ESTIMATE"),IF(B35=0,"BELUM ADA BOOKING","ESTIMATE")))</x:f>
        <x:v>ESTIMATE</x:v>
      </x:c>
      <x:c r="G35" s="214" t="n">
        <x:f>SUMIFS('Data Schedule'!$V$5:$V$304,'Data Schedule'!$B$5:$B$304,A35)</x:f>
        <x:v>100000</x:v>
      </x:c>
      <x:c r="H35" s="215" t="n">
        <x:f>SUMIFS('Data Schedule'!$W$5:$W$304,'Data Schedule'!$B$5:$B$304,A35)</x:f>
        <x:v>0</x:v>
      </x:c>
      <x:c r="I35" s="34"/>
      <x:c r="J35" s="34"/>
      <x:c r="K35" s="34"/>
      <x:c r="L35" s="34"/>
      <x:c r="M35" s="34"/>
      <x:c r="N35" s="34"/>
      <x:c r="O35" s="34"/>
      <x:c r="Q35" s="206" t="str">
        <x:f>TEXT(A35,"dd")</x:f>
        <x:v>25</x:v>
      </x:c>
      <x:c r="R35" s="201" t="n">
        <x:f>D35/1000000</x:f>
        <x:v>96.365</x:v>
      </x:c>
    </x:row>
    <x:row r="36" ht="23" customHeight="1">
      <x:c r="A36" s="212" t="n">
        <x:v>46291</x:v>
      </x:c>
      <x:c r="B36" s="213" t="n">
        <x:f>SUMIFS('Data Schedule'!$U$5:$U$304,'Data Schedule'!$B$5:$B$304,A36)</x:f>
        <x:v>4</x:v>
      </x:c>
      <x:c r="C36" s="214" t="n">
        <x:f>IF(A36&lt;='Pengaturan'!$B$6,SUMIF('Log Transaksi'!$B$5:$B$504,A36,'Log Transaksi'!$I$5:$I$504),0)+G36+H36</x:f>
        <x:v>250000</x:v>
      </x:c>
      <x:c r="D36" s="214" t="n">
        <x:f>SUM($C$11:C36)</x:f>
        <x:v>96615000</x:v>
      </x:c>
      <x:c r="E36" s="213" t="str">
        <x:f>IF(A36&lt;'Pengaturan'!$B$6,"Log Order",IF(A36='Pengaturan'!$B$6,IF('Pengaturan'!$B$28="Tutup","Log Order","Log + Schedule"),"Schedule"))</x:f>
        <x:v>Schedule</x:v>
      </x:c>
      <x:c r="F36" s="213" t="str">
        <x:f>IF(A36&lt;'Pengaturan'!$B$6,"REALIZED",IF(A36='Pengaturan'!$B$6,IF('Pengaturan'!$B$28="Tutup","REALIZED / CLOSING","AKTUAL + ESTIMATE"),IF(B36=0,"BELUM ADA BOOKING","ESTIMATE")))</x:f>
        <x:v>ESTIMATE</x:v>
      </x:c>
      <x:c r="G36" s="214" t="n">
        <x:f>SUMIFS('Data Schedule'!$V$5:$V$304,'Data Schedule'!$B$5:$B$304,A36)</x:f>
        <x:v>250000</x:v>
      </x:c>
      <x:c r="H36" s="215" t="n">
        <x:f>SUMIFS('Data Schedule'!$W$5:$W$304,'Data Schedule'!$B$5:$B$304,A36)</x:f>
        <x:v>0</x:v>
      </x:c>
      <x:c r="I36" s="34"/>
      <x:c r="J36" s="34"/>
      <x:c r="K36" s="34"/>
      <x:c r="L36" s="34"/>
      <x:c r="M36" s="34"/>
      <x:c r="N36" s="34"/>
      <x:c r="O36" s="34"/>
      <x:c r="Q36" s="206" t="str">
        <x:f>TEXT(A36,"dd")</x:f>
        <x:v>26</x:v>
      </x:c>
      <x:c r="R36" s="201" t="n">
        <x:f>D36/1000000</x:f>
        <x:v>96.615</x:v>
      </x:c>
    </x:row>
    <x:row r="37" ht="23" customHeight="1">
      <x:c r="A37" s="212" t="n">
        <x:v>46292</x:v>
      </x:c>
      <x:c r="B37" s="213" t="n">
        <x:f>SUMIFS('Data Schedule'!$U$5:$U$304,'Data Schedule'!$B$5:$B$304,A37)</x:f>
        <x:v>1</x:v>
      </x:c>
      <x:c r="C37" s="214" t="n">
        <x:f>IF(A37&lt;='Pengaturan'!$B$6,SUMIF('Log Transaksi'!$B$5:$B$504,A37,'Log Transaksi'!$I$5:$I$504),0)+G37+H37</x:f>
        <x:v>250000</x:v>
      </x:c>
      <x:c r="D37" s="214" t="n">
        <x:f>SUM($C$11:C37)</x:f>
        <x:v>96865000</x:v>
      </x:c>
      <x:c r="E37" s="213" t="str">
        <x:f>IF(A37&lt;'Pengaturan'!$B$6,"Log Order",IF(A37='Pengaturan'!$B$6,IF('Pengaturan'!$B$28="Tutup","Log Order","Log + Schedule"),"Schedule"))</x:f>
        <x:v>Schedule</x:v>
      </x:c>
      <x:c r="F37" s="213" t="str">
        <x:f>IF(A37&lt;'Pengaturan'!$B$6,"REALIZED",IF(A37='Pengaturan'!$B$6,IF('Pengaturan'!$B$28="Tutup","REALIZED / CLOSING","AKTUAL + ESTIMATE"),IF(B37=0,"BELUM ADA BOOKING","ESTIMATE")))</x:f>
        <x:v>ESTIMATE</x:v>
      </x:c>
      <x:c r="G37" s="214" t="n">
        <x:f>SUMIFS('Data Schedule'!$V$5:$V$304,'Data Schedule'!$B$5:$B$304,A37)</x:f>
        <x:v>250000</x:v>
      </x:c>
      <x:c r="H37" s="215" t="n">
        <x:f>SUMIFS('Data Schedule'!$W$5:$W$304,'Data Schedule'!$B$5:$B$304,A37)</x:f>
        <x:v>0</x:v>
      </x:c>
      <x:c r="I37" s="34"/>
      <x:c r="J37" s="34"/>
      <x:c r="K37" s="34"/>
      <x:c r="L37" s="34"/>
      <x:c r="M37" s="34"/>
      <x:c r="N37" s="34"/>
      <x:c r="O37" s="34"/>
      <x:c r="Q37" s="206" t="str">
        <x:f>TEXT(A37,"dd")</x:f>
        <x:v>27</x:v>
      </x:c>
      <x:c r="R37" s="201" t="n">
        <x:f>D37/1000000</x:f>
        <x:v>96.865</x:v>
      </x:c>
    </x:row>
    <x:row r="38" ht="23" customHeight="1">
      <x:c r="A38" s="212" t="n">
        <x:v>46293</x:v>
      </x:c>
      <x:c r="B38" s="213" t="n">
        <x:f>SUMIFS('Data Schedule'!$U$5:$U$304,'Data Schedule'!$B$5:$B$304,A38)</x:f>
        <x:v>0</x:v>
      </x:c>
      <x:c r="C38" s="214" t="n">
        <x:f>IF(A38&lt;='Pengaturan'!$B$6,SUMIF('Log Transaksi'!$B$5:$B$504,A38,'Log Transaksi'!$I$5:$I$504),0)+G38+H38</x:f>
        <x:v>0</x:v>
      </x:c>
      <x:c r="D38" s="214" t="n">
        <x:f>SUM($C$11:C38)</x:f>
        <x:v>96865000</x:v>
      </x:c>
      <x:c r="E38" s="213" t="str">
        <x:f>IF(A38&lt;'Pengaturan'!$B$6,"Log Order",IF(A38='Pengaturan'!$B$6,IF('Pengaturan'!$B$28="Tutup","Log Order","Log + Schedule"),"Schedule"))</x:f>
        <x:v>Schedule</x:v>
      </x:c>
      <x:c r="F38" s="213" t="str">
        <x:f>IF(A38&lt;'Pengaturan'!$B$6,"REALIZED",IF(A38='Pengaturan'!$B$6,IF('Pengaturan'!$B$28="Tutup","REALIZED / CLOSING","AKTUAL + ESTIMATE"),IF(B38=0,"BELUM ADA BOOKING","ESTIMATE")))</x:f>
        <x:v>BELUM ADA BOOKING</x:v>
      </x:c>
      <x:c r="G38" s="214" t="n">
        <x:f>SUMIFS('Data Schedule'!$V$5:$V$304,'Data Schedule'!$B$5:$B$304,A38)</x:f>
        <x:v>0</x:v>
      </x:c>
      <x:c r="H38" s="215" t="n">
        <x:f>SUMIFS('Data Schedule'!$W$5:$W$304,'Data Schedule'!$B$5:$B$304,A38)</x:f>
        <x:v>0</x:v>
      </x:c>
      <x:c r="I38" s="34"/>
      <x:c r="J38" s="34"/>
      <x:c r="K38" s="34"/>
      <x:c r="L38" s="34"/>
      <x:c r="M38" s="34"/>
      <x:c r="N38" s="34"/>
      <x:c r="O38" s="34"/>
      <x:c r="Q38" s="206" t="str">
        <x:f>TEXT(A38,"dd")</x:f>
        <x:v>28</x:v>
      </x:c>
      <x:c r="R38" s="201" t="n">
        <x:f>D38/1000000</x:f>
        <x:v>96.865</x:v>
      </x:c>
    </x:row>
    <x:row r="39" ht="23" customHeight="1">
      <x:c r="A39" s="212" t="n">
        <x:v>46294</x:v>
      </x:c>
      <x:c r="B39" s="213" t="n">
        <x:f>SUMIFS('Data Schedule'!$U$5:$U$304,'Data Schedule'!$B$5:$B$304,A39)</x:f>
        <x:v>0</x:v>
      </x:c>
      <x:c r="C39" s="214" t="n">
        <x:f>IF(A39&lt;='Pengaturan'!$B$6,SUMIF('Log Transaksi'!$B$5:$B$504,A39,'Log Transaksi'!$I$5:$I$504),0)+G39+H39</x:f>
        <x:v>0</x:v>
      </x:c>
      <x:c r="D39" s="214" t="n">
        <x:f>SUM($C$11:C39)</x:f>
        <x:v>96865000</x:v>
      </x:c>
      <x:c r="E39" s="213" t="str">
        <x:f>IF(A39&lt;'Pengaturan'!$B$6,"Log Order",IF(A39='Pengaturan'!$B$6,IF('Pengaturan'!$B$28="Tutup","Log Order","Log + Schedule"),"Schedule"))</x:f>
        <x:v>Schedule</x:v>
      </x:c>
      <x:c r="F39" s="213" t="str">
        <x:f>IF(A39&lt;'Pengaturan'!$B$6,"REALIZED",IF(A39='Pengaturan'!$B$6,IF('Pengaturan'!$B$28="Tutup","REALIZED / CLOSING","AKTUAL + ESTIMATE"),IF(B39=0,"BELUM ADA BOOKING","ESTIMATE")))</x:f>
        <x:v>BELUM ADA BOOKING</x:v>
      </x:c>
      <x:c r="G39" s="214" t="n">
        <x:f>SUMIFS('Data Schedule'!$V$5:$V$304,'Data Schedule'!$B$5:$B$304,A39)</x:f>
        <x:v>0</x:v>
      </x:c>
      <x:c r="H39" s="215" t="n">
        <x:f>SUMIFS('Data Schedule'!$W$5:$W$304,'Data Schedule'!$B$5:$B$304,A39)</x:f>
        <x:v>0</x:v>
      </x:c>
      <x:c r="I39" s="34"/>
      <x:c r="J39" s="34"/>
      <x:c r="K39" s="34"/>
      <x:c r="L39" s="34"/>
      <x:c r="M39" s="34"/>
      <x:c r="N39" s="34"/>
      <x:c r="O39" s="34"/>
      <x:c r="Q39" s="206" t="str">
        <x:f>TEXT(A39,"dd")</x:f>
        <x:v>29</x:v>
      </x:c>
      <x:c r="R39" s="201" t="n">
        <x:f>D39/1000000</x:f>
        <x:v>96.865</x:v>
      </x:c>
    </x:row>
    <x:row r="40" ht="23" customHeight="1">
      <x:c r="A40" s="216" t="n">
        <x:v>46295</x:v>
      </x:c>
      <x:c r="B40" s="217" t="n">
        <x:f>SUMIFS('Data Schedule'!$U$5:$U$304,'Data Schedule'!$B$5:$B$304,A40)</x:f>
        <x:v>0</x:v>
      </x:c>
      <x:c r="C40" s="218" t="n">
        <x:f>IF(A40&lt;='Pengaturan'!$B$6,SUMIF('Log Transaksi'!$B$5:$B$504,A40,'Log Transaksi'!$I$5:$I$504),0)+G40+H40</x:f>
        <x:v>0</x:v>
      </x:c>
      <x:c r="D40" s="218" t="n">
        <x:f>SUM($C$11:C40)</x:f>
        <x:v>96865000</x:v>
      </x:c>
      <x:c r="E40" s="217" t="str">
        <x:f>IF(A40&lt;'Pengaturan'!$B$6,"Log Order",IF(A40='Pengaturan'!$B$6,IF('Pengaturan'!$B$28="Tutup","Log Order","Log + Schedule"),"Schedule"))</x:f>
        <x:v>Schedule</x:v>
      </x:c>
      <x:c r="F40" s="217" t="str">
        <x:f>IF(A40&lt;'Pengaturan'!$B$6,"REALIZED",IF(A40='Pengaturan'!$B$6,IF('Pengaturan'!$B$28="Tutup","REALIZED / CLOSING","AKTUAL + ESTIMATE"),IF(B40=0,"BELUM ADA BOOKING","ESTIMATE")))</x:f>
        <x:v>BELUM ADA BOOKING</x:v>
      </x:c>
      <x:c r="G40" s="218" t="n">
        <x:f>SUMIFS('Data Schedule'!$V$5:$V$304,'Data Schedule'!$B$5:$B$304,A40)</x:f>
        <x:v>0</x:v>
      </x:c>
      <x:c r="H40" s="219" t="n">
        <x:f>SUMIFS('Data Schedule'!$W$5:$W$304,'Data Schedule'!$B$5:$B$304,A40)</x:f>
        <x:v>0</x:v>
      </x:c>
      <x:c r="I40" s="34"/>
      <x:c r="J40" s="34"/>
      <x:c r="K40" s="34"/>
      <x:c r="L40" s="34"/>
      <x:c r="M40" s="34"/>
      <x:c r="N40" s="34"/>
      <x:c r="O40" s="34"/>
      <x:c r="Q40" s="207" t="str">
        <x:f>TEXT(A40,"dd")</x:f>
        <x:v>30</x:v>
      </x:c>
      <x:c r="R40" s="205" t="n">
        <x:f>D40/1000000</x:f>
        <x:v>96.865</x:v>
      </x:c>
    </x:row>
    <x:row r="41" ht="23" customHeight="1">
      <x:c r="A41" s="34"/>
      <x:c r="B41" s="34"/>
      <x:c r="C41" s="42"/>
      <x:c r="D41" s="42"/>
      <x:c r="E41" s="34"/>
      <x:c r="F41" s="34"/>
      <x:c r="G41" s="42"/>
      <x:c r="H41" s="42"/>
      <x:c r="I41" s="34"/>
      <x:c r="J41" s="34"/>
      <x:c r="K41" s="34"/>
      <x:c r="L41" s="34"/>
      <x:c r="M41" s="34"/>
      <x:c r="N41" s="34"/>
      <x:c r="O41" s="34"/>
    </x:row>
    <x:row r="42" ht="23" customHeight="1">
      <x:c r="A42" s="224" t="str">
        <x:v>TOTAL</x:v>
      </x:c>
      <x:c r="B42" s="225" t="n">
        <x:f>SUM(B11:B40)</x:f>
        <x:v>224</x:v>
      </x:c>
      <x:c r="C42" s="226" t="n">
        <x:f>SUM(C11:C40)</x:f>
        <x:v>96865000</x:v>
      </x:c>
      <x:c r="D42" s="226" t="n">
        <x:f>D40</x:f>
        <x:v>96865000</x:v>
      </x:c>
      <x:c r="E42" s="225"/>
      <x:c r="F42" s="225"/>
      <x:c r="G42" s="226" t="n">
        <x:f>SUM(G11:G40)</x:f>
        <x:v>6175000</x:v>
      </x:c>
      <x:c r="H42" s="227" t="n">
        <x:f>SUM(H11:H40)</x:f>
        <x:v>1125000</x:v>
      </x:c>
      <x:c r="I42" s="34"/>
      <x:c r="J42" s="34"/>
      <x:c r="K42" s="34"/>
      <x:c r="L42" s="34"/>
      <x:c r="M42" s="34"/>
      <x:c r="N42" s="34"/>
      <x:c r="O42" s="34"/>
    </x:row>
    <x:row r="43" ht="23" customHeight="1">
      <x:c r="A43" s="34"/>
      <x:c r="B43" s="34"/>
      <x:c r="C43" s="34"/>
      <x:c r="D43" s="34"/>
      <x:c r="E43" s="34"/>
      <x:c r="F43" s="34"/>
      <x:c r="G43" s="34"/>
      <x:c r="H43" s="34"/>
      <x:c r="I43" s="34"/>
      <x:c r="J43" s="34"/>
      <x:c r="K43" s="34"/>
      <x:c r="L43" s="34"/>
      <x:c r="M43" s="34"/>
      <x:c r="N43" s="34"/>
      <x:c r="O43" s="34"/>
    </x:row>
    <x:row r="44" ht="36" customHeight="1">
      <x:c r="A44" s="127" t="str">
        <x:v>Komponen</x:v>
      </x:c>
      <x:c r="B44" s="128" t="str"/>
      <x:c r="C44" s="128" t="str"/>
      <x:c r="D44" s="128" t="str">
        <x:v>Nominal / Share</x:v>
      </x:c>
      <x:c r="E44" s="34"/>
      <x:c r="F44" s="321" t="str">
        <x:v>KONTROL REKONSILIASI</x:v>
      </x:c>
      <x:c r="G44" s="322"/>
      <x:c r="H44" s="323"/>
      <x:c r="I44" s="34"/>
      <x:c r="J44" s="34"/>
      <x:c r="K44" s="34"/>
      <x:c r="L44" s="34"/>
      <x:c r="M44" s="34"/>
      <x:c r="N44" s="34"/>
      <x:c r="O44" s="34"/>
    </x:row>
    <x:row r="45" ht="23" customHeight="1">
      <x:c r="A45" s="291" t="str">
        <x:v>REALIZED CASH-IN</x:v>
      </x:c>
      <x:c r="B45" s="292"/>
      <x:c r="C45" s="293"/>
      <x:c r="D45" s="215" t="n">
        <x:f>SUMIFS('Log Transaksi'!$I$5:$I$504,'Log Transaksi'!$B$5:$B$504,"&gt;="&amp;'Pengaturan'!$B$4,'Log Transaksi'!$B$5:$B$504,"&lt;="&amp;'Pengaturan'!$B$6)</x:f>
        <x:v>89565000</x:v>
      </x:c>
      <x:c r="E45" s="34"/>
      <x:c r="F45" s="291" t="str">
        <x:v>Harian ke headline</x:v>
      </x:c>
      <x:c r="G45" s="293"/>
      <x:c r="H45" s="215" t="n">
        <x:f>C42-A5</x:f>
        <x:v>0</x:v>
      </x:c>
      <x:c r="I45" s="34"/>
      <x:c r="J45" s="34"/>
      <x:c r="K45" s="34"/>
      <x:c r="L45" s="34"/>
      <x:c r="M45" s="34"/>
      <x:c r="N45" s="34"/>
      <x:c r="O45" s="34"/>
    </x:row>
    <x:row r="46" ht="23" customHeight="1">
      <x:c r="A46" s="291" t="str">
        <x:v>EST. SISA HARI CUTOFF</x:v>
      </x:c>
      <x:c r="B46" s="292"/>
      <x:c r="C46" s="293"/>
      <x:c r="D46" s="215" t="n">
        <x:f>SUM('Data Schedule'!$W$5:$W$304)</x:f>
        <x:v>1125000</x:v>
      </x:c>
      <x:c r="E46" s="34"/>
      <x:c r="F46" s="291" t="str">
        <x:v>Paket ke sisa estimate</x:v>
      </x:c>
      <x:c r="G46" s="293"/>
      <x:c r="H46" s="215" t="n">
        <x:f>L25-G5</x:f>
        <x:v>0</x:v>
      </x:c>
      <x:c r="I46" s="34"/>
      <x:c r="J46" s="34"/>
      <x:c r="K46" s="34"/>
      <x:c r="L46" s="34"/>
      <x:c r="M46" s="34"/>
      <x:c r="N46" s="34"/>
      <x:c r="O46" s="34"/>
    </x:row>
    <x:row r="47" ht="23" customHeight="1">
      <x:c r="A47" s="291" t="str">
        <x:v>EST. FUTURE SETELAH CUTOFF</x:v>
      </x:c>
      <x:c r="B47" s="292"/>
      <x:c r="C47" s="293"/>
      <x:c r="D47" s="215" t="n">
        <x:f>SUM('Data Schedule'!$V$5:$V$304)</x:f>
        <x:v>6175000</x:v>
      </x:c>
      <x:c r="E47" s="34"/>
      <x:c r="F47" s="312" t="str">
        <x:v>Cash + transfer ke realized</x:v>
      </x:c>
      <x:c r="G47" s="313"/>
      <x:c r="H47" s="219" t="n">
        <x:f>J5+M5-D45</x:f>
        <x:v>0</x:v>
      </x:c>
      <x:c r="I47" s="34"/>
      <x:c r="J47" s="34"/>
      <x:c r="K47" s="34"/>
      <x:c r="L47" s="34"/>
      <x:c r="M47" s="34"/>
      <x:c r="N47" s="34"/>
      <x:c r="O47" s="34"/>
    </x:row>
    <x:row r="48" ht="23" customHeight="1">
      <x:c r="A48" s="324" t="str">
        <x:v>ESTIMATE CASH-IN UPDATED</x:v>
      </x:c>
      <x:c r="B48" s="325"/>
      <x:c r="C48" s="326"/>
      <x:c r="D48" s="246" t="n">
        <x:f>SUM(D45:D47)</x:f>
        <x:v>96865000</x:v>
      </x:c>
      <x:c r="E48" s="34"/>
      <x:c r="F48" s="34"/>
      <x:c r="G48" s="34"/>
      <x:c r="H48" s="34"/>
      <x:c r="I48" s="34"/>
      <x:c r="J48" s="34"/>
      <x:c r="K48" s="34"/>
      <x:c r="L48" s="34"/>
      <x:c r="M48" s="34"/>
      <x:c r="N48" s="34"/>
      <x:c r="O48" s="34"/>
    </x:row>
    <x:row r="49" ht="23" customHeight="1">
      <x:c r="A49" s="291" t="str">
        <x:v>AKTUAL + FUTURE (TANPA SISA CUTOFF)</x:v>
      </x:c>
      <x:c r="B49" s="292"/>
      <x:c r="C49" s="293"/>
      <x:c r="D49" s="215" t="n">
        <x:f>D45+D47</x:f>
        <x:v>95740000</x:v>
      </x:c>
      <x:c r="E49" s="34"/>
      <x:c r="F49" s="328" t="str">
        <x:v>Booking ditahan</x:v>
      </x:c>
      <x:c r="G49" s="329"/>
      <x:c r="H49" s="254" t="n">
        <x:f>N8</x:f>
        <x:v>6</x:v>
      </x:c>
      <x:c r="I49" s="34"/>
      <x:c r="J49" s="34"/>
      <x:c r="K49" s="34"/>
      <x:c r="L49" s="34"/>
      <x:c r="M49" s="34"/>
      <x:c r="N49" s="34"/>
      <x:c r="O49" s="34"/>
    </x:row>
    <x:row r="50" ht="23" customHeight="1">
      <x:c r="A50" s="291" t="str">
        <x:v>REALIZED SHARE</x:v>
      </x:c>
      <x:c r="B50" s="292"/>
      <x:c r="C50" s="293"/>
      <x:c r="D50" s="229" t="n">
        <x:f>IFERROR(D45/D48,0)</x:f>
        <x:v>0.9246373819232953</x:v>
      </x:c>
      <x:c r="E50" s="34"/>
      <x:c r="F50" s="312" t="str">
        <x:v>Sisa perlu konfirmasi</x:v>
      </x:c>
      <x:c r="G50" s="313"/>
      <x:c r="H50" s="219" t="n">
        <x:f>SUM('Data Schedule'!AM5:AM304)</x:f>
        <x:v>4625000</x:v>
      </x:c>
      <x:c r="I50" s="34"/>
      <x:c r="J50" s="34"/>
      <x:c r="K50" s="34"/>
      <x:c r="L50" s="34"/>
      <x:c r="M50" s="34"/>
      <x:c r="N50" s="34"/>
      <x:c r="O50" s="34"/>
    </x:row>
    <x:row r="51" ht="23" customHeight="1">
      <x:c r="A51" s="312" t="str">
        <x:v>ESTIMATE SHARE</x:v>
      </x:c>
      <x:c r="B51" s="327"/>
      <x:c r="C51" s="313"/>
      <x:c r="D51" s="243" t="n">
        <x:f>IFERROR((D46+D47)/D48,0)</x:f>
        <x:v>0.07536261807670469</x:v>
      </x:c>
      <x:c r="E51" s="34"/>
      <x:c r="F51" s="34"/>
      <x:c r="G51" s="34"/>
      <x:c r="H51" s="34"/>
      <x:c r="I51" s="34"/>
      <x:c r="J51" s="34"/>
      <x:c r="K51" s="34"/>
      <x:c r="L51" s="34"/>
      <x:c r="M51" s="34"/>
      <x:c r="N51" s="34"/>
      <x:c r="O51" s="34"/>
    </x:row>
    <x:row r="52" ht="23" customHeight="1">
      <x:c r="A52" s="34"/>
      <x:c r="B52" s="34"/>
      <x:c r="C52" s="34"/>
      <x:c r="D52" s="34"/>
      <x:c r="E52" s="34"/>
      <x:c r="F52" s="34"/>
      <x:c r="G52" s="34"/>
      <x:c r="H52" s="34"/>
      <x:c r="I52" s="34"/>
      <x:c r="J52" s="34"/>
      <x:c r="K52" s="34"/>
      <x:c r="L52" s="34"/>
      <x:c r="M52" s="34"/>
      <x:c r="N52" s="34"/>
      <x:c r="O52" s="34"/>
    </x:row>
    <x:row r="53" ht="23" customHeight="1">
      <x:c r="A53" s="34"/>
      <x:c r="B53" s="34"/>
      <x:c r="C53" s="34"/>
      <x:c r="D53" s="34"/>
      <x:c r="E53" s="34"/>
      <x:c r="F53" s="34"/>
      <x:c r="G53" s="34"/>
      <x:c r="H53" s="34"/>
      <x:c r="I53" s="34"/>
      <x:c r="J53" s="34"/>
      <x:c r="K53" s="34"/>
      <x:c r="L53" s="34"/>
      <x:c r="M53" s="34"/>
      <x:c r="N53" s="34"/>
      <x:c r="O53" s="34"/>
    </x:row>
    <x:row r="54" ht="38" customHeight="1">
      <x:c r="A54" s="38" t="str">
        <x:v>CARA BACA: aktual berasal dari Log Order. Tambahan penerimaan = nilai booking dikurangi pembayaran terkonfirmasi. Ini proyeksi kas berbasis booking, bukan omzet P&amp;L yang sudah diakui.</x:v>
      </x:c>
      <x:c r="B54" s="38"/>
      <x:c r="C54" s="38"/>
      <x:c r="D54" s="38"/>
      <x:c r="E54" s="38"/>
      <x:c r="F54" s="38"/>
      <x:c r="G54" s="38"/>
      <x:c r="H54" s="38"/>
      <x:c r="I54" s="38"/>
      <x:c r="J54" s="38"/>
      <x:c r="K54" s="38"/>
      <x:c r="L54" s="38"/>
      <x:c r="M54" s="38"/>
      <x:c r="N54" s="38"/>
      <x:c r="O54" s="38"/>
    </x:row>
    <x:row r="55" ht="23" customHeight="1">
      <x:c r="A55" s="34"/>
      <x:c r="B55" s="34"/>
      <x:c r="C55" s="34"/>
      <x:c r="D55" s="34"/>
      <x:c r="E55" s="34"/>
      <x:c r="F55" s="34"/>
      <x:c r="G55" s="34"/>
      <x:c r="H55" s="34"/>
      <x:c r="I55" s="34"/>
      <x:c r="J55" s="34"/>
      <x:c r="K55" s="34"/>
      <x:c r="L55" s="34"/>
      <x:c r="M55" s="34"/>
      <x:c r="N55" s="34"/>
      <x:c r="O55" s="34"/>
    </x:row>
    <x:row r="56" ht="38" customHeight="1">
      <x:c r="A56" s="38" t="str">
        <x:v>DP/lunas Schedule tidak menjadi bukti cash-in. Sisa dengan DP belum cocok, status lunas berselisih atau pasangan ambigu ditahan di kontrol, tidak dihapus.</x:v>
      </x:c>
      <x:c r="B56" s="38"/>
      <x:c r="C56" s="38"/>
      <x:c r="D56" s="38"/>
      <x:c r="E56" s="38"/>
      <x:c r="F56" s="38"/>
      <x:c r="G56" s="38"/>
      <x:c r="H56" s="38"/>
      <x:c r="I56" s="38"/>
      <x:c r="J56" s="38"/>
      <x:c r="K56" s="38"/>
      <x:c r="L56" s="38"/>
      <x:c r="M56" s="38"/>
      <x:c r="N56" s="38"/>
      <x:c r="O56" s="38"/>
    </x:row>
    <x:row r="57" ht="23" customHeight="1">
      <x:c r="A57" s="34"/>
      <x:c r="B57" s="34"/>
      <x:c r="C57" s="34"/>
      <x:c r="D57" s="34"/>
      <x:c r="E57" s="34"/>
      <x:c r="F57" s="34"/>
      <x:c r="G57" s="34"/>
      <x:c r="H57" s="34"/>
      <x:c r="I57" s="34"/>
      <x:c r="J57" s="34"/>
      <x:c r="K57" s="34"/>
      <x:c r="L57" s="34"/>
      <x:c r="M57" s="34"/>
      <x:c r="N57" s="34"/>
      <x:c r="O57" s="34"/>
    </x:row>
    <x:row r="58" ht="38" customHeight="1">
      <x:c r="A58" s="38" t="str">
        <x:v>CAKUPAN: 230 ID booking. 224 aktif. Reguler live 144 booking bernama. Data ambigu tetap ditahan.</x:v>
      </x:c>
      <x:c r="B58" s="38"/>
      <x:c r="C58" s="38"/>
      <x:c r="D58" s="38"/>
      <x:c r="E58" s="38"/>
      <x:c r="F58" s="38"/>
      <x:c r="G58" s="38"/>
      <x:c r="H58" s="38"/>
      <x:c r="I58" s="38"/>
      <x:c r="J58" s="38"/>
      <x:c r="K58" s="38"/>
      <x:c r="L58" s="38"/>
      <x:c r="M58" s="38"/>
      <x:c r="N58" s="38"/>
      <x:c r="O58" s="38"/>
    </x:row>
    <x:row r="59" ht="23" customHeight="1">
      <x:c r="A59" s="34"/>
      <x:c r="B59" s="34"/>
      <x:c r="C59" s="34"/>
      <x:c r="D59" s="34"/>
      <x:c r="E59" s="34"/>
      <x:c r="F59" s="34"/>
      <x:c r="G59" s="34"/>
      <x:c r="H59" s="34"/>
      <x:c r="I59" s="34"/>
      <x:c r="J59" s="34"/>
      <x:c r="K59" s="34"/>
      <x:c r="L59" s="34"/>
      <x:c r="M59" s="34"/>
      <x:c r="N59" s="34"/>
      <x:c r="O59" s="34"/>
    </x:row>
    <x:row r="60" ht="38" customHeight="1">
      <x:c r="A60" s="38" t="str">
        <x:f>"KONTROL: sisa hari closing Rp"&amp;TEXT(SUM('Data Schedule'!$AF$5:$AF$304),"#,##0")&amp;". Sisa hari berjalan/mendatang ditahan Rp"&amp;TEXT(SUM('Data Schedule'!$AM$5:$AM$304),"#,##0")&amp;". Lihat Kontrol Closing."</x:f>
        <x:v>KONTROL: sisa hari closing Rp17,010,000. Sisa hari berjalan/mendatang ditahan Rp4,625,000. Lihat Kontrol Closing.</x:v>
      </x:c>
      <x:c r="B60" s="38"/>
      <x:c r="C60" s="38"/>
      <x:c r="D60" s="38"/>
      <x:c r="E60" s="38"/>
      <x:c r="F60" s="38"/>
      <x:c r="G60" s="38"/>
      <x:c r="H60" s="38"/>
      <x:c r="I60" s="38"/>
      <x:c r="J60" s="38"/>
      <x:c r="K60" s="38"/>
      <x:c r="L60" s="38"/>
      <x:c r="M60" s="38"/>
      <x:c r="N60" s="38"/>
      <x:c r="O60" s="38"/>
    </x:row>
    <x:row r="61" ht="23" customHeight="1">
      <x:c r="A61" s="34"/>
      <x:c r="B61" s="34"/>
      <x:c r="C61" s="34"/>
      <x:c r="D61" s="34"/>
      <x:c r="E61" s="34"/>
      <x:c r="F61" s="34"/>
      <x:c r="G61" s="34"/>
      <x:c r="H61" s="34"/>
      <x:c r="I61" s="34"/>
      <x:c r="J61" s="34"/>
      <x:c r="K61" s="34"/>
      <x:c r="L61" s="34"/>
      <x:c r="M61" s="34"/>
      <x:c r="N61" s="34"/>
      <x:c r="O61" s="34"/>
    </x:row>
    <x:row r="62" ht="38" customHeight="1">
      <x:c r="A62" s="38" t="str">
        <x:v>Sumber: Log 19 September 2026 16.01 WIB. Reguler 19 September 2026 15.53 WIB. Wisuda belum diperbarui live. Koordinat sumber tersedia di Data Schedule.</x:v>
      </x:c>
      <x:c r="B62" s="38"/>
      <x:c r="C62" s="38"/>
      <x:c r="D62" s="38"/>
      <x:c r="E62" s="38"/>
      <x:c r="F62" s="38"/>
      <x:c r="G62" s="38"/>
      <x:c r="H62" s="38"/>
      <x:c r="I62" s="38"/>
      <x:c r="J62" s="38"/>
      <x:c r="K62" s="38"/>
      <x:c r="L62" s="38"/>
      <x:c r="M62" s="38"/>
      <x:c r="N62" s="38"/>
      <x:c r="O62" s="38"/>
    </x:row>
    <x:row r="63" ht="23" customHeight="1">
      <x:c r="A63" s="34"/>
      <x:c r="B63" s="34"/>
      <x:c r="C63" s="34"/>
      <x:c r="D63" s="34"/>
      <x:c r="E63" s="34"/>
      <x:c r="F63" s="34"/>
      <x:c r="G63" s="34"/>
      <x:c r="H63" s="34"/>
      <x:c r="I63" s="34"/>
      <x:c r="J63" s="34"/>
      <x:c r="K63" s="34"/>
      <x:c r="L63" s="34"/>
      <x:c r="M63" s="34"/>
      <x:c r="N63" s="34"/>
      <x:c r="O63" s="34"/>
    </x:row>
    <x:row r="64" ht="38" customHeight="1">
      <x:c r="A64" s="38" t="str">
        <x:v>UPDATE: tambahkan transaksi di Log Transaksi, pasangkan ID pada Cocok Bayar Booking, lalu naikkan Pengaturan!B6. Isi booking baru di Data Schedule dengan ID unik, tanggal, paket, unit, DP/status dan Masuk Total = 1. Rumus disediakan sampai baris 304 (booking) dan 504 (Log).</x:v>
      </x:c>
      <x:c r="B64" s="38"/>
      <x:c r="C64" s="38"/>
      <x:c r="D64" s="38"/>
      <x:c r="E64" s="38"/>
      <x:c r="F64" s="38"/>
      <x:c r="G64" s="38"/>
      <x:c r="H64" s="38"/>
      <x:c r="I64" s="38"/>
      <x:c r="J64" s="38"/>
      <x:c r="K64" s="38"/>
      <x:c r="L64" s="38"/>
      <x:c r="M64" s="38"/>
      <x:c r="N64" s="38"/>
      <x:c r="O64" s="38"/>
    </x:row>
    <x:row r="65" ht="23" customHeight="1">
      <x:c r="A65" s="34"/>
      <x:c r="B65" s="34"/>
      <x:c r="C65" s="34"/>
      <x:c r="D65" s="34"/>
      <x:c r="E65" s="34"/>
      <x:c r="F65" s="34"/>
      <x:c r="G65" s="34"/>
      <x:c r="H65" s="34"/>
      <x:c r="I65" s="34"/>
      <x:c r="J65" s="34"/>
      <x:c r="K65" s="34"/>
      <x:c r="L65" s="34"/>
      <x:c r="M65" s="34"/>
      <x:c r="N65" s="34"/>
      <x:c r="O65" s="34"/>
    </x:row>
    <x:row r="66" ht="38" customHeight="1">
      <x:c r="A66" s="38" t="str">
        <x:v>Pencocokan baru hanya jika nama, tanggal foto dan paket cocok. Pembayaran tanpa tanggal tetap aktual, tetapi belum dikreditkan ke kandidat booking. Sisa kandidat ditahan agar tidak ganda.</x:v>
      </x:c>
      <x:c r="B66" s="38"/>
      <x:c r="C66" s="38"/>
      <x:c r="D66" s="38"/>
      <x:c r="E66" s="38"/>
      <x:c r="F66" s="38"/>
      <x:c r="G66" s="38"/>
      <x:c r="H66" s="38"/>
      <x:c r="I66" s="38"/>
      <x:c r="J66" s="38"/>
      <x:c r="K66" s="38"/>
      <x:c r="L66" s="38"/>
      <x:c r="M66" s="38"/>
      <x:c r="N66" s="38"/>
      <x:c r="O66" s="38"/>
    </x:row>
    <x:row r="67" ht="23" customHeight="1">
      <x:c r="A67" s="34"/>
      <x:c r="B67" s="34"/>
      <x:c r="C67" s="34"/>
      <x:c r="D67" s="34"/>
      <x:c r="E67" s="34"/>
      <x:c r="F67" s="34"/>
      <x:c r="G67" s="34"/>
      <x:c r="H67" s="34"/>
      <x:c r="I67" s="34"/>
      <x:c r="J67" s="34"/>
      <x:c r="K67" s="34"/>
      <x:c r="L67" s="34"/>
      <x:c r="M67" s="34"/>
      <x:c r="N67" s="34"/>
      <x:c r="O67" s="34"/>
    </x:row>
    <x:row r="68" ht="38" customHeight="1">
      <x:c r="A68" s="38" t="str">
        <x:v>Hari September valid 1–30. WISUDA, slot kosong dan baris lanjutan tidak menjadi booking tambahan. ID lama dipertahankan. Sisa semua hari yang sudah closing masuk kontrol.</x:v>
      </x:c>
      <x:c r="B68" s="38"/>
      <x:c r="C68" s="38"/>
      <x:c r="D68" s="38"/>
      <x:c r="E68" s="38"/>
      <x:c r="F68" s="38"/>
      <x:c r="G68" s="38"/>
      <x:c r="H68" s="38"/>
      <x:c r="I68" s="38"/>
      <x:c r="J68" s="38"/>
      <x:c r="K68" s="38"/>
      <x:c r="L68" s="38"/>
      <x:c r="M68" s="38"/>
      <x:c r="N68" s="38"/>
      <x:c r="O68" s="38"/>
    </x:row>
    <x:row r="69" ht="23" customHeight="1">
      <x:c r="A69" s="34"/>
      <x:c r="B69" s="34"/>
      <x:c r="C69" s="34"/>
      <x:c r="D69" s="34"/>
      <x:c r="E69" s="34"/>
      <x:c r="F69" s="34"/>
      <x:c r="G69" s="34"/>
      <x:c r="H69" s="34"/>
      <x:c r="I69" s="34"/>
      <x:c r="J69" s="34"/>
      <x:c r="K69" s="34"/>
      <x:c r="L69" s="34"/>
      <x:c r="M69" s="34"/>
      <x:c r="N69" s="34"/>
      <x:c r="O69" s="34"/>
    </x:row>
    <x:row r="70" ht="38" customHeight="1">
      <x:c r="A70" s="38" t="str">
        <x:v>Estimasi ini hanya booking yang sudah terdokumentasi. Booking baru, upsell dan pembayaran untuk sesi bulan lain yang belum terjadi tidak diproyeksikan. Proyeksi linear dari pace historis tetap tersedia terpisah di Omzet Progresif.</x:v>
      </x:c>
      <x:c r="B70" s="38"/>
      <x:c r="C70" s="38"/>
      <x:c r="D70" s="38"/>
      <x:c r="E70" s="38"/>
      <x:c r="F70" s="38"/>
      <x:c r="G70" s="38"/>
      <x:c r="H70" s="38"/>
      <x:c r="I70" s="38"/>
      <x:c r="J70" s="38"/>
      <x:c r="K70" s="38"/>
      <x:c r="L70" s="38"/>
      <x:c r="M70" s="38"/>
      <x:c r="N70" s="38"/>
      <x:c r="O70" s="38"/>
    </x:row>
    <x:row r="71" ht="23" customHeight="1">
      <x:c r="A71" s="34"/>
      <x:c r="B71" s="34"/>
      <x:c r="C71" s="34"/>
      <x:c r="D71" s="34"/>
      <x:c r="E71" s="34"/>
      <x:c r="F71" s="34"/>
      <x:c r="G71" s="34"/>
      <x:c r="H71" s="34"/>
      <x:c r="I71" s="34"/>
      <x:c r="J71" s="34"/>
      <x:c r="K71" s="34"/>
      <x:c r="L71" s="34"/>
      <x:c r="M71" s="34"/>
      <x:c r="N71" s="34"/>
      <x:c r="O71" s="34"/>
    </x:row>
    <x:row r="72" ht="23" customHeight="1">
      <x:c r="A72" s="34"/>
      <x:c r="B72" s="34"/>
      <x:c r="C72" s="34"/>
      <x:c r="D72" s="34"/>
      <x:c r="E72" s="34"/>
      <x:c r="F72" s="34"/>
      <x:c r="G72" s="34"/>
      <x:c r="H72" s="34"/>
      <x:c r="I72" s="34"/>
      <x:c r="J72" s="34"/>
      <x:c r="K72" s="34"/>
      <x:c r="L72" s="34"/>
      <x:c r="M72" s="34"/>
      <x:c r="N72" s="34"/>
      <x:c r="O72" s="34"/>
    </x:row>
    <x:row r="73" ht="25" customHeight="1">
      <x:c r="A73" s="419" t="str">
        <x:v>KONTROL SUMBER DAN ASUMSI ESTIMASI</x:v>
      </x:c>
      <x:c r="B73" s="419"/>
      <x:c r="C73" s="419"/>
      <x:c r="D73" s="419"/>
      <x:c r="E73" s="419"/>
      <x:c r="F73" s="419"/>
      <x:c r="G73" s="419"/>
      <x:c r="H73" s="419"/>
      <x:c r="I73" s="34"/>
      <x:c r="J73" s="34"/>
      <x:c r="K73" s="34"/>
      <x:c r="L73" s="34"/>
      <x:c r="M73" s="34"/>
      <x:c r="N73" s="34"/>
      <x:c r="O73" s="34"/>
    </x:row>
    <x:row r="74" ht="26" customHeight="1">
      <x:c r="A74" s="335" t="str">
        <x:v>Schedule reguler live</x:v>
      </x:c>
      <x:c r="B74" s="335" t="str">
        <x:v>19 September 2026 15.53 WIB</x:v>
      </x:c>
      <x:c r="C74" s="335"/>
      <x:c r="D74" s="335" t="str">
        <x:v>19 September 2026 15.53 WIB</x:v>
      </x:c>
      <x:c r="E74" s="335"/>
      <x:c r="F74" s="335"/>
      <x:c r="G74" s="335"/>
      <x:c r="H74" s="335"/>
      <x:c r="I74" s="34"/>
      <x:c r="J74" s="34"/>
      <x:c r="K74" s="34"/>
      <x:c r="L74" s="34"/>
      <x:c r="M74" s="34"/>
      <x:c r="N74" s="34"/>
      <x:c r="O74" s="34"/>
    </x:row>
    <x:row r="75" ht="26" customHeight="1">
      <x:c r="A75" s="335" t="str">
        <x:v>Log Order live</x:v>
      </x:c>
      <x:c r="B75" s="335" t="str">
        <x:v>19 September 2026 16.01 WIB</x:v>
      </x:c>
      <x:c r="C75" s="335"/>
      <x:c r="D75" s="335" t="str">
        <x:v>19 September 2026 16.01 WIB</x:v>
      </x:c>
      <x:c r="E75" s="335"/>
      <x:c r="F75" s="335"/>
      <x:c r="G75" s="335"/>
      <x:c r="H75" s="335"/>
      <x:c r="I75" s="34"/>
      <x:c r="J75" s="34"/>
      <x:c r="K75" s="34"/>
      <x:c r="L75" s="34"/>
      <x:c r="M75" s="34"/>
      <x:c r="N75" s="34"/>
      <x:c r="O75" s="34"/>
    </x:row>
    <x:row r="76" ht="26" customHeight="1">
      <x:c r="A76" s="335" t="str">
        <x:v>Schedule wisuda</x:v>
      </x:c>
      <x:c r="B76" s="335"/>
      <x:c r="C76" s="335"/>
      <x:c r="D76" s="335" t="str">
        <x:v>Snapshot base, belum diperbarui live</x:v>
      </x:c>
      <x:c r="E76" s="335"/>
      <x:c r="F76" s="335"/>
      <x:c r="G76" s="335"/>
      <x:c r="H76" s="335"/>
      <x:c r="I76" s="34"/>
      <x:c r="J76" s="34"/>
      <x:c r="K76" s="34"/>
      <x:c r="L76" s="34"/>
      <x:c r="M76" s="34"/>
      <x:c r="N76" s="34"/>
      <x:c r="O76" s="34"/>
    </x:row>
    <x:row r="77" ht="26" customHeight="1">
      <x:c r="A77" s="335" t="str">
        <x:v>Booking reguler aktif</x:v>
      </x:c>
      <x:c r="B77" s="335"/>
      <x:c r="C77" s="335"/>
      <x:c r="D77" s="335" t="n">
        <x:f>SUMIFS('Data Schedule'!U5:U304,'Data Schedule'!Y5:Y304,"9. Schedule September 2026")</x:f>
        <x:v>143</x:v>
      </x:c>
      <x:c r="E77" s="335"/>
      <x:c r="F77" s="335"/>
      <x:c r="G77" s="335"/>
      <x:c r="H77" s="335"/>
      <x:c r="I77" s="34"/>
      <x:c r="J77" s="34"/>
      <x:c r="K77" s="34"/>
      <x:c r="L77" s="34"/>
      <x:c r="M77" s="34"/>
      <x:c r="N77" s="34"/>
      <x:c r="O77" s="34"/>
    </x:row>
    <x:row r="78" ht="26" customHeight="1">
      <x:c r="A78" s="335" t="str">
        <x:v>DP Schedule belum cocok ke Log</x:v>
      </x:c>
      <x:c r="B78" s="335"/>
      <x:c r="C78" s="335"/>
      <x:c r="D78" s="420" t="n">
        <x:f>SUMIFS('Data Schedule'!AI5:AI304,'Data Schedule'!U5:U304,1)</x:f>
        <x:v>2500000</x:v>
      </x:c>
      <x:c r="E78" s="335"/>
      <x:c r="F78" s="335"/>
      <x:c r="G78" s="335"/>
      <x:c r="H78" s="335"/>
      <x:c r="I78" s="34"/>
      <x:c r="J78" s="34"/>
      <x:c r="K78" s="34"/>
      <x:c r="L78" s="34"/>
      <x:c r="M78" s="34"/>
      <x:c r="N78" s="34"/>
      <x:c r="O78" s="34"/>
    </x:row>
    <x:row r="79" ht="26" customHeight="1">
      <x:c r="A79" s="335" t="str">
        <x:v>Status lunas, nominal belum cocok</x:v>
      </x:c>
      <x:c r="B79" s="335"/>
      <x:c r="C79" s="335"/>
      <x:c r="D79" s="420" t="n">
        <x:f>SUMIFS('Data Schedule'!AH5:AH304,'Data Schedule'!U5:U304,1)</x:f>
        <x:v>4405000</x:v>
      </x:c>
      <x:c r="E79" s="335"/>
      <x:c r="F79" s="335"/>
      <x:c r="G79" s="335"/>
      <x:c r="H79" s="335"/>
      <x:c r="I79" s="34"/>
      <x:c r="J79" s="34"/>
      <x:c r="K79" s="34"/>
      <x:c r="L79" s="34"/>
      <x:c r="M79" s="34"/>
      <x:c r="N79" s="34"/>
      <x:c r="O79" s="34"/>
    </x:row>
    <x:row r="80" ht="26" customHeight="1">
      <x:c r="A80" s="335" t="str">
        <x:v>Booking konflik tanggal</x:v>
      </x:c>
      <x:c r="B80" s="335"/>
      <x:c r="C80" s="335"/>
      <x:c r="D80" s="335" t="n">
        <x:f>COUNTIF('Data Schedule'!AG5:AG304,"CHECK tanggal")</x:f>
        <x:v>1</x:v>
      </x:c>
      <x:c r="E80" s="335"/>
      <x:c r="F80" s="335"/>
      <x:c r="G80" s="335"/>
      <x:c r="H80" s="335"/>
      <x:c r="I80" s="34"/>
      <x:c r="J80" s="34"/>
      <x:c r="K80" s="34"/>
      <x:c r="L80" s="34"/>
      <x:c r="M80" s="34"/>
      <x:c r="N80" s="34"/>
      <x:c r="O80" s="34"/>
    </x:row>
    <x:row r="81" ht="23" customHeight="1">
      <x:c r="A81" s="34"/>
      <x:c r="B81" s="34"/>
      <x:c r="C81" s="34"/>
      <x:c r="D81" s="34"/>
      <x:c r="E81" s="34"/>
      <x:c r="F81" s="34"/>
      <x:c r="G81" s="34"/>
      <x:c r="H81" s="34"/>
      <x:c r="I81" s="34"/>
      <x:c r="J81" s="34"/>
      <x:c r="K81" s="34"/>
      <x:c r="L81" s="34"/>
      <x:c r="M81" s="34"/>
      <x:c r="N81" s="34"/>
      <x:c r="O81" s="34"/>
    </x:row>
    <x:row r="82" ht="23" customHeight="1">
      <x:c r="A82" s="417" t="str">
        <x:v>Pembayaran sebelum September hanya mengurangi sisa bila nominal dan buktinya terisi di Data Schedule!AK:AL. Tidak masuk cash-in September. Sisa booking yang sudah closing selalu masuk kontrol, bukan potensi mendatang.</x:v>
      </x:c>
      <x:c r="B82" s="417"/>
      <x:c r="C82" s="417"/>
      <x:c r="D82" s="417"/>
      <x:c r="E82" s="417"/>
      <x:c r="F82" s="417"/>
      <x:c r="G82" s="417"/>
      <x:c r="H82" s="417"/>
      <x:c r="I82" s="417"/>
      <x:c r="J82" s="417"/>
      <x:c r="K82" s="417"/>
      <x:c r="L82" s="417"/>
      <x:c r="M82" s="417"/>
      <x:c r="N82" s="417"/>
      <x:c r="O82" s="417"/>
    </x:row>
    <x:row r="83" ht="23" customHeight="1">
      <x:c r="A83" s="417"/>
      <x:c r="B83" s="417"/>
      <x:c r="C83" s="417"/>
      <x:c r="D83" s="417"/>
      <x:c r="E83" s="417"/>
      <x:c r="F83" s="417"/>
      <x:c r="G83" s="417"/>
      <x:c r="H83" s="417"/>
      <x:c r="I83" s="417"/>
      <x:c r="J83" s="417"/>
      <x:c r="K83" s="417"/>
      <x:c r="L83" s="417"/>
      <x:c r="M83" s="417"/>
      <x:c r="N83" s="417"/>
      <x:c r="O83" s="417"/>
    </x:row>
    <x:row r="84" ht="23" customHeight="1">
      <x:c r="A84" s="417"/>
      <x:c r="B84" s="417"/>
      <x:c r="C84" s="417"/>
      <x:c r="D84" s="417"/>
      <x:c r="E84" s="417"/>
      <x:c r="F84" s="417"/>
      <x:c r="G84" s="417"/>
      <x:c r="H84" s="417"/>
      <x:c r="I84" s="417"/>
      <x:c r="J84" s="417"/>
      <x:c r="K84" s="417"/>
      <x:c r="L84" s="417"/>
      <x:c r="M84" s="417"/>
      <x:c r="N84" s="417"/>
      <x:c r="O84" s="417"/>
    </x:row>
    <x:row r="86" ht="34" customHeight="1">
      <x:c r="A86" s="413" t="str">
        <x:v>Sisa hari berjalan/mendatang ditahan</x:v>
      </x:c>
      <x:c r="B86" s="413"/>
      <x:c r="C86" s="413"/>
      <x:c r="D86" s="462" t="n">
        <x:f>SUM('Data Schedule'!AM5:AM304)</x:f>
        <x:v>4625000</x:v>
      </x:c>
      <x:c r="E86" s="413"/>
      <x:c r="F86" s="413"/>
      <x:c r="G86" s="413"/>
      <x:c r="H86" s="413"/>
    </x:row>
    <x:row r="87">
      <x:c r="A87" s="76" t="str">
        <x:v>Nominal tersebut belum masuk proyeksi karena bukti DP, status lunas atau pasangan booking belum pasti. Ini bukan pembatalan booking.</x:v>
      </x:c>
      <x:c r="B87" s="76"/>
      <x:c r="C87" s="76"/>
      <x:c r="D87" s="76"/>
      <x:c r="E87" s="76"/>
      <x:c r="F87" s="76"/>
      <x:c r="G87" s="76"/>
      <x:c r="H87" s="76"/>
      <x:c r="I87" s="76"/>
      <x:c r="J87" s="76"/>
      <x:c r="K87" s="76"/>
      <x:c r="L87" s="76"/>
      <x:c r="M87" s="76"/>
      <x:c r="N87" s="76"/>
      <x:c r="O87" s="76"/>
    </x:row>
    <x:row r="88">
      <x:c r="A88" s="76"/>
      <x:c r="B88" s="76"/>
      <x:c r="C88" s="76"/>
      <x:c r="D88" s="76"/>
      <x:c r="E88" s="76"/>
      <x:c r="F88" s="76"/>
      <x:c r="G88" s="76"/>
      <x:c r="H88" s="76"/>
      <x:c r="I88" s="76"/>
      <x:c r="J88" s="76"/>
      <x:c r="K88" s="76"/>
      <x:c r="L88" s="76"/>
      <x:c r="M88" s="76"/>
      <x:c r="N88" s="76"/>
      <x:c r="O88" s="76"/>
    </x:row>
    <x:row r="89">
      <x:c r="A89" s="76"/>
      <x:c r="B89" s="76"/>
      <x:c r="C89" s="76"/>
      <x:c r="D89" s="76"/>
      <x:c r="E89" s="76"/>
      <x:c r="F89" s="76"/>
      <x:c r="G89" s="76"/>
      <x:c r="H89" s="76"/>
      <x:c r="I89" s="76"/>
      <x:c r="J89" s="76"/>
      <x:c r="K89" s="76"/>
      <x:c r="L89" s="76"/>
      <x:c r="M89" s="76"/>
      <x:c r="N89" s="76"/>
      <x:c r="O89" s="76"/>
    </x:row>
  </x:sheetData>
  <x:mergeCells>
    <x:mergeCell ref="A1:O1"/>
    <x:mergeCell ref="A2:O2"/>
    <x:mergeCell ref="A4:C4"/>
    <x:mergeCell ref="A5:C6"/>
    <x:mergeCell ref="D4:F4"/>
    <x:mergeCell ref="D5:F6"/>
    <x:mergeCell ref="G4:I4"/>
    <x:mergeCell ref="G5:I6"/>
    <x:mergeCell ref="J4:L4"/>
    <x:mergeCell ref="J5:L6"/>
    <x:mergeCell ref="M4:O4"/>
    <x:mergeCell ref="M5:O6"/>
    <x:mergeCell ref="A8:C8"/>
    <x:mergeCell ref="E8:H8"/>
    <x:mergeCell ref="J8:L8"/>
    <x:mergeCell ref="A45:C45"/>
    <x:mergeCell ref="A46:C46"/>
    <x:mergeCell ref="A47:C47"/>
    <x:mergeCell ref="A48:C48"/>
    <x:mergeCell ref="A49:C49"/>
    <x:mergeCell ref="A50:C50"/>
    <x:mergeCell ref="A51:C51"/>
    <x:mergeCell ref="F44:H44"/>
    <x:mergeCell ref="F45:G45"/>
    <x:mergeCell ref="F46:G46"/>
    <x:mergeCell ref="F47:G47"/>
    <x:mergeCell ref="F49:G49"/>
    <x:mergeCell ref="F50:G50"/>
    <x:mergeCell ref="A54:O54"/>
    <x:mergeCell ref="A56:O56"/>
    <x:mergeCell ref="A58:O58"/>
    <x:mergeCell ref="A60:O60"/>
    <x:mergeCell ref="A62:O62"/>
    <x:mergeCell ref="A64:O64"/>
    <x:mergeCell ref="A66:O66"/>
    <x:mergeCell ref="A68:O68"/>
    <x:mergeCell ref="A70:O70"/>
    <x:mergeCell ref="A73:H73"/>
    <x:mergeCell ref="A74:C74"/>
    <x:mergeCell ref="D74:H74"/>
    <x:mergeCell ref="A75:C75"/>
    <x:mergeCell ref="D75:H75"/>
    <x:mergeCell ref="A76:C76"/>
    <x:mergeCell ref="D76:H76"/>
    <x:mergeCell ref="A77:C77"/>
    <x:mergeCell ref="D77:H77"/>
    <x:mergeCell ref="A78:C78"/>
    <x:mergeCell ref="D78:H78"/>
    <x:mergeCell ref="A79:C79"/>
    <x:mergeCell ref="D79:H79"/>
    <x:mergeCell ref="A80:C80"/>
    <x:mergeCell ref="D80:H80"/>
    <x:mergeCell ref="A82:O84"/>
    <x:mergeCell ref="A86:C86"/>
    <x:mergeCell ref="D86:H86"/>
    <x:mergeCell ref="A87:O89"/>
  </x:mergeCells>
  <x:conditionalFormatting sqref="C11:C40">
    <x:cfRule type="dataBar" priority="1">
      <x:dataBar>
        <x:cfvo type="num" val="0"/>
        <x:cfvo type="max"/>
        <x:color rgb="FFFB923C"/>
      </x:dataBar>
      <x:extLst>
        <x:ext xmlns:x14="http://schemas.microsoft.com/office/spreadsheetml/2009/9/main" uri="{B025F937-C7B1-47D3-B67F-A62EFF666E3E}">
          <x14:id>{429CC633-0238-98C8-F5F5-E04DC3609C9C}</x14:id>
        </x:ext>
      </x:extLst>
    </x:cfRule>
  </x:conditionalFormatting>
  <x:conditionalFormatting sqref="G11:G40">
    <x:cfRule type="dataBar" priority="2">
      <x:dataBar>
        <x:cfvo type="num" val="0"/>
        <x:cfvo type="max"/>
        <x:color rgb="FFA78BFA"/>
      </x:dataBar>
      <x:extLst>
        <x:ext xmlns:x14="http://schemas.microsoft.com/office/spreadsheetml/2009/9/main" uri="{B025F937-C7B1-47D3-B67F-A62EFF666E3E}">
          <x14:id>{F8EF1492-CAC7-A1C4-C558-7C132CDACF87}</x14:id>
        </x:ext>
      </x:extLst>
    </x:cfRule>
  </x:conditionalFormatting>
  <x:conditionalFormatting sqref="H11:H40">
    <x:cfRule type="dataBar" priority="3">
      <x:dataBar>
        <x:cfvo type="num" val="0"/>
        <x:cfvo type="max"/>
        <x:color rgb="FFFCD34D"/>
      </x:dataBar>
      <x:extLst>
        <x:ext xmlns:x14="http://schemas.microsoft.com/office/spreadsheetml/2009/9/main" uri="{B025F937-C7B1-47D3-B67F-A62EFF666E3E}">
          <x14:id>{E86C2646-C768-262E-F7EF-362EBE2C6061}</x14:id>
        </x:ext>
      </x:extLst>
    </x:cfRule>
  </x:conditionalFormatting>
  <x:conditionalFormatting sqref="F11:F40">
    <x:cfRule type="containsText" dxfId="38" priority="4" operator="containsText" text="REALIZED"/>
    <x:cfRule type="containsText" dxfId="39" priority="5" operator="containsText" text="AKTUAL"/>
  </x:conditionalFormatting>
  <x:conditionalFormatting sqref="L11:L24">
    <x:cfRule type="dataBar" priority="6">
      <x:dataBar>
        <x:cfvo type="num" val="0"/>
        <x:cfvo type="max"/>
        <x:color rgb="FFA78BFA"/>
      </x:dataBar>
      <x:extLst>
        <x:ext xmlns:x14="http://schemas.microsoft.com/office/spreadsheetml/2009/9/main" uri="{B025F937-C7B1-47D3-B67F-A62EFF666E3E}">
          <x14:id>{BD9CBF26-5C09-9B18-EFDC-5502275F3D47}</x14:id>
        </x:ext>
      </x:extLst>
    </x:cfRule>
  </x:conditionalFormatting>
  <x:pageMargins left="0.7" right="0.7" top="0.75" bottom="0.75" header="0.3" footer="0.3"/>
  <x:drawing xmlns:r="http://schemas.openxmlformats.org/officeDocument/2006/relationships" r:id="R893f6216e4514467"/>
  <x:extLst>
    <x:ext xmlns:x14="http://schemas.microsoft.com/office/spreadsheetml/2009/9/main" xmlns:xm="http://schemas.microsoft.com/office/excel/2006/main" uri="{78C0D931-6437-407d-A8EE-F0AAD7539E65}">
      <x14:conditionalFormattings>
        <x14:conditionalFormatting>
          <x14:cfRule type="dataBar" priority="1" id="{429CC633-0238-98C8-F5F5-E04DC3609C9C}">
            <x14:dataBar gradient="1">
              <x14:cfvo type="num">
                <xm:f>0</xm:f>
              </x14:cfvo>
              <x14:cfvo type="max"/>
              <x14:fillColor rgb="FFFB923C"/>
            </x14:dataBar>
          </x14:cfRule>
          <xm:sqref>C11:C40</xm:sqref>
        </x14:conditionalFormatting>
        <x14:conditionalFormatting>
          <x14:cfRule type="dataBar" priority="2" id="{F8EF1492-CAC7-A1C4-C558-7C132CDACF87}">
            <x14:dataBar gradient="1">
              <x14:cfvo type="num">
                <xm:f>0</xm:f>
              </x14:cfvo>
              <x14:cfvo type="max"/>
              <x14:fillColor rgb="FFA78BFA"/>
            </x14:dataBar>
          </x14:cfRule>
          <xm:sqref>G11:G40</xm:sqref>
        </x14:conditionalFormatting>
        <x14:conditionalFormatting>
          <x14:cfRule type="dataBar" priority="3" id="{E86C2646-C768-262E-F7EF-362EBE2C6061}">
            <x14:dataBar gradient="1">
              <x14:cfvo type="num">
                <xm:f>0</xm:f>
              </x14:cfvo>
              <x14:cfvo type="max"/>
              <x14:fillColor rgb="FFFCD34D"/>
            </x14:dataBar>
          </x14:cfRule>
          <xm:sqref>H11:H40</xm:sqref>
        </x14:conditionalFormatting>
        <x14:conditionalFormatting>
          <x14:cfRule type="dataBar" priority="6" id="{BD9CBF26-5C09-9B18-EFDC-5502275F3D47}">
            <x14:dataBar gradient="1">
              <x14:cfvo type="num">
                <xm:f>0</xm:f>
              </x14:cfvo>
              <x14:cfvo type="max"/>
              <x14:fillColor rgb="FFA78BFA"/>
            </x14:dataBar>
          </x14:cfRule>
          <xm:sqref>L11:L24</xm:sqref>
        </x14:conditionalFormatting>
      </x14:conditionalFormattings>
    </x:ext>
  </x:extLst>
</x:worksheet>
</file>

<file path=xl/worksheets/sheet2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30" hidden="0" customWidth="1"/>
    <x:col min="6" max="6" width="30" hidden="0" customWidth="1"/>
    <x:col min="7" max="7" width="30" hidden="0" customWidth="1"/>
    <x:col min="8" max="8" width="20" hidden="0" customWidth="1"/>
    <x:col min="9" max="9" width="20" hidden="0" customWidth="1"/>
    <x:col min="10" max="10" width="20" hidden="0" customWidth="1"/>
    <x:col min="11" max="11" width="20" hidden="0" customWidth="1"/>
    <x:col min="12" max="12" width="20" hidden="0" customWidth="1"/>
    <x:col min="13" max="13" width="3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5" hidden="0" customWidth="1"/>
    <x:col min="21" max="21" width="20" hidden="0" customWidth="1"/>
    <x:col min="22" max="22" width="20" hidden="0" customWidth="1"/>
    <x:col min="23" max="23" width="20" hidden="0" customWidth="1"/>
    <x:col min="24" max="24" width="58" hidden="0" customWidth="1"/>
    <x:col min="25" max="25" width="58" hidden="0" customWidth="1"/>
    <x:col min="26" max="26" width="58" hidden="0" customWidth="1"/>
    <x:col min="27" max="27" width="22" hidden="0" customWidth="1"/>
    <x:col min="28" max="28" width="22" hidden="0" customWidth="1"/>
    <x:col min="29" max="29" width="24" hidden="0" customWidth="1"/>
    <x:col min="30" max="30" width="24" hidden="0" customWidth="1"/>
    <x:col min="31" max="31" width="24" hidden="0" customWidth="1"/>
    <x:col min="32" max="32" width="24" hidden="0" customWidth="1"/>
    <x:col min="33" max="33" width="24" hidden="0" customWidth="1"/>
    <x:col min="34" max="34" width="23" hidden="0" customWidth="1"/>
    <x:col min="35" max="35" width="23" hidden="0" customWidth="1"/>
    <x:col min="36" max="36" width="18" hidden="0" customWidth="1"/>
    <x:col min="37" max="37" width="27" hidden="0" customWidth="1"/>
    <x:col min="38" max="38" width="27" hidden="0" customWidth="1"/>
    <x:col min="39" max="39" width="27" hidden="0" customWidth="1"/>
    <x:col min="40" max="40" width="40" hidden="0" customWidth="1"/>
    <x:col min="41" max="41" width="29" hidden="0" customWidth="1"/>
  </x:cols>
  <x:sheetData>
    <x:row r="1" ht="34" customHeight="1">
      <x:c r="A1" s="36" t="str">
        <x:v>DATA SCHEDULE | BOOKING &amp; SISA CASH-IN</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row>
    <x:row r="2" ht="36" customHeight="1">
      <x:c r="A2" s="38" t="str">
        <x:v>Reguler 19 September 2026 15.53 WIB. ID lama dipertahankan untuk booking pindah. 4 ID baru. Wisuda tetap snapshot base.</x:v>
      </x:c>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row>
    <x:row r="3" ht="23" customHeight="1">
      <x:c r="A3" s="34"/>
      <x:c r="B3" s="34"/>
      <x:c r="C3" s="34"/>
      <x:c r="D3" s="34"/>
      <x:c r="E3" s="34"/>
      <x:c r="F3" s="34"/>
      <x:c r="G3" s="34"/>
      <x:c r="H3" s="34"/>
      <x:c r="I3" s="34"/>
      <x:c r="J3" s="34"/>
      <x:c r="K3" s="34"/>
      <x:c r="L3" s="34"/>
      <x:c r="M3" s="34"/>
      <x:c r="N3" s="34"/>
      <x:c r="O3" s="34"/>
      <x:c r="P3" s="34"/>
      <x:c r="Q3" s="34"/>
      <x:c r="R3" s="34"/>
      <x:c r="S3" s="34"/>
      <x:c r="T3" s="34"/>
      <x:c r="U3" s="34"/>
      <x:c r="V3" s="34"/>
      <x:c r="W3" s="34"/>
      <x:c r="X3" s="34"/>
      <x:c r="Y3" s="34"/>
      <x:c r="Z3" s="34"/>
      <x:c r="AA3" s="34"/>
      <x:c r="AB3" s="34"/>
    </x:row>
    <x:row r="4" ht="36" customHeight="1">
      <x:c r="A4" s="127" t="str">
        <x:v>ID Booking</x:v>
      </x:c>
      <x:c r="B4" s="128" t="str">
        <x:v>Tanggal Sesi</x:v>
      </x:c>
      <x:c r="C4" s="128" t="str">
        <x:v>Jam</x:v>
      </x:c>
      <x:c r="D4" s="128" t="str">
        <x:v>Ruangan / Blok</x:v>
      </x:c>
      <x:c r="E4" s="128" t="str">
        <x:v>Nama Client</x:v>
      </x:c>
      <x:c r="F4" s="128" t="str">
        <x:v>Paket Asli</x:v>
      </x:c>
      <x:c r="G4" s="128" t="str">
        <x:v>Paket Standar</x:v>
      </x:c>
      <x:c r="H4" s="128" t="str">
        <x:v>Jumlah Orang</x:v>
      </x:c>
      <x:c r="I4" s="128" t="str">
        <x:v>Unit Paket</x:v>
      </x:c>
      <x:c r="J4" s="128" t="str">
        <x:v>Nilai Order Override</x:v>
      </x:c>
      <x:c r="K4" s="128" t="str">
        <x:v>Tarif Acuan</x:v>
      </x:c>
      <x:c r="L4" s="128" t="str">
        <x:v>Est. Nilai Order</x:v>
      </x:c>
      <x:c r="M4" s="128" t="str">
        <x:v>Catatan Bayar Asli</x:v>
      </x:c>
      <x:c r="N4" s="128" t="str">
        <x:v>DP Catatan Schedule</x:v>
      </x:c>
      <x:c r="O4" s="128" t="str">
        <x:v>Status Schedule</x:v>
      </x:c>
      <x:c r="P4" s="128" t="str">
        <x:v>DP Log</x:v>
      </x:c>
      <x:c r="Q4" s="128" t="str">
        <x:v>Selain DP Log</x:v>
      </x:c>
      <x:c r="R4" s="128" t="str">
        <x:v>Ada Lunas Log</x:v>
      </x:c>
      <x:c r="S4" s="128" t="str">
        <x:v>Kredit terkonfirmasi (maks. tarif)</x:v>
      </x:c>
      <x:c r="T4" s="128" t="str">
        <x:v>Sisa setelah bayar terkonfirmasi</x:v>
      </x:c>
      <x:c r="U4" s="128" t="str">
        <x:v>Masuk Total (1/0)</x:v>
      </x:c>
      <x:c r="V4" s="128" t="str">
        <x:v>Future Setelah Cutoff</x:v>
      </x:c>
      <x:c r="W4" s="128" t="str">
        <x:v>Sisa Hari Cutoff</x:v>
      </x:c>
      <x:c r="X4" s="128" t="str">
        <x:v>Catatan Pemeriksaan</x:v>
      </x:c>
      <x:c r="Y4" s="128" t="str">
        <x:v>File Sumber</x:v>
      </x:c>
      <x:c r="Z4" s="128" t="str">
        <x:v>Sheet Sumber</x:v>
      </x:c>
      <x:c r="AA4" s="128" t="str">
        <x:v>Sel Nama</x:v>
      </x:c>
      <x:c r="AB4" s="128" t="str">
        <x:v>Baris Log Terhubung</x:v>
      </x:c>
      <x:c r="AC4" s="343" t="str">
        <x:v>Total bayar terkonfirmasi</x:v>
      </x:c>
      <x:c r="AD4" s="343" t="str">
        <x:v>Selisih harga / bayar</x:v>
      </x:c>
      <x:c r="AE4" s="343" t="str">
        <x:v>Kontrol harga / bayar</x:v>
      </x:c>
      <x:c r="AF4" s="343" t="str">
        <x:v>Sisa hari ditutup</x:v>
      </x:c>
      <x:c r="AG4" s="343" t="str">
        <x:v>Kontrol pencocokan</x:v>
      </x:c>
      <x:c r="AH4" s="413" t="str">
        <x:v>Lunas belum cocok (Rp)</x:v>
      </x:c>
      <x:c r="AI4" s="413" t="str">
        <x:v>DP Schedule belum cocok (Rp)</x:v>
      </x:c>
      <x:c r="AJ4" s="413" t="str">
        <x:v>Admin Schedule</x:v>
      </x:c>
      <x:c r="AK4" s="459" t="str">
        <x:v>Bayar sebelum September</x:v>
      </x:c>
      <x:c r="AL4" s="459" t="str">
        <x:v>Bukti bayar sebelum September</x:v>
      </x:c>
      <x:c r="AM4" s="459" t="str">
        <x:v>Sisa ditahan untuk konfirmasi</x:v>
      </x:c>
      <x:c r="AN4" s="459" t="str">
        <x:v>ID sumber</x:v>
      </x:c>
      <x:c r="AO4" s="459" t="str">
        <x:v>Revisi sumber UTC</x:v>
      </x:c>
    </x:row>
    <x:row r="5" ht="42" customHeight="1">
      <x:c r="A5" s="228" t="str">
        <x:v>BK001</x:v>
      </x:c>
      <x:c r="B5" s="332" t="n">
        <x:v>46268</x:v>
      </x:c>
      <x:c r="C5" s="213" t="str">
        <x:v>14:00:00</x:v>
      </x:c>
      <x:c r="D5" s="213" t="str">
        <x:v>Blok 1</x:v>
      </x:c>
      <x:c r="E5" s="213" t="str">
        <x:v>Runi</x:v>
      </x:c>
      <x:c r="F5" s="213" t="str">
        <x:v>Studio Rent</x:v>
      </x:c>
      <x:c r="G5" s="333" t="str">
        <x:v>Studio Rent</x:v>
      </x:c>
      <x:c r="H5" s="333"/>
      <x:c r="I5" s="333" t="n">
        <x:v>1</x:v>
      </x:c>
      <x:c r="J5" s="334"/>
      <x:c r="K5" s="214" t="n">
        <x:f>IF(A5="","",IFERROR(VLOOKUP(G5,'Harga Paket Schedule'!$A$5:$I$17,IF(G5="Large Group",2,7),FALSE),0))</x:f>
        <x:v>450000</x:v>
      </x:c>
      <x:c r="L5" s="214" t="n">
        <x:f>IF(A5="","",IF(J5&lt;&gt;"",J5,IF(G5="Large Group",MAX(7,H5)*K5,I5*K5)))</x:f>
        <x:v>450000</x:v>
      </x:c>
      <x:c r="M5" s="213" t="str">
        <x:v>dp 100</x:v>
      </x:c>
      <x:c r="N5" s="334" t="n">
        <x:v>100000</x:v>
      </x:c>
      <x:c r="O5" s="333" t="str">
        <x:v>DP</x:v>
      </x:c>
      <x:c r="P5" s="214" t="n">
        <x:f>IF(A5="","",SUMIF('Cocok Bayar Booking'!$J$5:$J$504,A5,'Cocok Bayar Booking'!$L$5:$L$504))</x:f>
        <x:v>0</x:v>
      </x:c>
      <x:c r="Q5" s="214" t="n">
        <x:f>IF(A5="","",SUMIF('Cocok Bayar Booking'!$J$5:$J$504,A5,'Cocok Bayar Booking'!$M$5:$M$504))</x:f>
        <x:v>350000</x:v>
      </x:c>
      <x:c r="R5" s="213" t="n">
        <x:f>IF(A5="","",SUMIF('Cocok Bayar Booking'!$J$5:$J$504,A5,'Cocok Bayar Booking'!$N$5:$N$504))</x:f>
        <x:v>1</x:v>
      </x:c>
      <x:c r="S5" s="214" t="n">
        <x:f>IF(A5="","",MIN(L5,AC5))</x:f>
        <x:v>350000</x:v>
      </x:c>
      <x:c r="T5" s="214" t="n">
        <x:f>IF(A5="","",MAX(0,L5-AC5))</x:f>
        <x:v>100000</x:v>
      </x:c>
      <x:c r="U5" s="333" t="n">
        <x:v>1</x:v>
      </x:c>
      <x:c r="V5" s="214" t="n">
        <x:f>IF(AND(AND(A5&lt;&gt;"",U5=1,AI5=0,AH5=0,LEFT(AG5,5)&lt;&gt;"CHECK",G5&lt;&gt;"CHECK PACKAGE"),B5&gt;'Pengaturan'!$B$6,B5&lt;='Pengaturan'!$B$5),T5,0)</x:f>
        <x:v>0</x:v>
      </x:c>
      <x:c r="W5" s="214" t="n">
        <x:f>IF(AND(AND(A5&lt;&gt;"",U5=1,AI5=0,AH5=0,LEFT(AG5,5)&lt;&gt;"CHECK",G5&lt;&gt;"CHECK PACKAGE"),B5='Pengaturan'!$B$6,'Pengaturan'!$B$28&lt;&gt;"Tutup"),T5,0)</x:f>
        <x:v>0</x:v>
      </x:c>
      <x:c r="X5" s="335" t="str">
        <x:v>Tarif default Rp450.000; durasi belum tersedia</x:v>
      </x:c>
      <x:c r="Y5" s="335" t="str">
        <x:v>9. Schedule September 2026</x:v>
      </x:c>
      <x:c r="Z5" s="335" t="str">
        <x:v>Tanggal 3</x:v>
      </x:c>
      <x:c r="AA5" s="213" t="str">
        <x:v>C14</x:v>
      </x:c>
      <x:c r="AB5" s="213" t="str">
        <x:v>112</x:v>
      </x:c>
      <x:c r="AC5" s="336" t="n">
        <x:f>IF(A5="","",P5+Q5+IF(AL5&lt;&gt;"",N(AK5),0))</x:f>
        <x:v>350000</x:v>
      </x:c>
      <x:c r="AD5" s="336" t="n">
        <x:f>IF(A5="","",IF(OR(AC5&gt;L5,AND(OR(O5="Lunas",R5&gt;0),AC5&lt;L5)),AC5-L5,0))</x:f>
        <x:v>-100000</x:v>
      </x:c>
      <x:c r="AE5" s="199" t="str">
        <x:f>IF(A5="","",IF(LEFT(AG5,5)="CHECK",AG5,IF(AD5&lt;&gt;0,"CHECK harga/bayar",IF(AI5&gt;0,"CHECK DP belum cocok",IF(U5=0,"Ditahan","OK")))))</x:f>
        <x:v>CHECK harga/bayar</x:v>
      </x:c>
      <x:c r="AF5" s="337" t="n">
        <x:f>IF(AND(A5&lt;&gt;"",U5=1,B5&lt;='Pengaturan'!$B$29,B5&gt;='Pengaturan'!$B$4),T5,0)</x:f>
        <x:v>100000</x:v>
      </x:c>
      <x:c r="AG5" s="201"/>
      <x:c r="AH5" s="337" t="n">
        <x:f>IF(A5="","",IF(OR(O5="Lunas",R5&gt;0),MAX(0,L5-AC5),0))</x:f>
        <x:v>100000</x:v>
      </x:c>
      <x:c r="AI5" s="337" t="n">
        <x:f>IF(A5="","",MAX(0,N5-AC5))</x:f>
        <x:v>0</x:v>
      </x:c>
      <x:c r="AJ5" s="199" t="str">
        <x:v>IN</x:v>
      </x:c>
      <x:c r="AK5" s="337"/>
      <x:c r="AL5" s="413"/>
      <x:c r="AM5" s="462" t="n">
        <x:f>IF(AND(A5&lt;&gt;"",B5&gt;'Pengaturan'!$B$29,B5&lt;='Pengaturan'!$B$5),MAX(0,T5-V5-W5),0)</x:f>
        <x:v>0</x:v>
      </x:c>
      <x:c r="AN5" s="413" t="str">
        <x:v>14UfXpQhjpRpKtMIwGtdihL0Bu_n5SJpu6vNcLjZ7A8I</x:v>
      </x:c>
      <x:c r="AO5" s="413" t="n">
        <x:v>46284.37060925926</x:v>
      </x:c>
    </x:row>
    <x:row r="6" ht="42" customHeight="1">
      <x:c r="A6" s="228" t="str">
        <x:v>BK002</x:v>
      </x:c>
      <x:c r="B6" s="332" t="n">
        <x:v>46268</x:v>
      </x:c>
      <x:c r="C6" s="213" t="str">
        <x:v>18:00:00</x:v>
      </x:c>
      <x:c r="D6" s="213" t="str">
        <x:v>Blok 1</x:v>
      </x:c>
      <x:c r="E6" s="213" t="str">
        <x:v>Fauzan</x:v>
      </x:c>
      <x:c r="F6" s="213" t="str">
        <x:v>Couple A</x:v>
      </x:c>
      <x:c r="G6" s="333" t="str">
        <x:v>Couple A</x:v>
      </x:c>
      <x:c r="H6" s="333"/>
      <x:c r="I6" s="333" t="n">
        <x:v>1</x:v>
      </x:c>
      <x:c r="J6" s="334"/>
      <x:c r="K6" s="214" t="n">
        <x:f>IF(A6="","",IFERROR(VLOOKUP(G6,'Harga Paket Schedule'!$A$5:$I$17,IF(G6="Large Group",2,7),FALSE),0))</x:f>
        <x:v>150000</x:v>
      </x:c>
      <x:c r="L6" s="214" t="n">
        <x:f>IF(A6="","",IF(J6&lt;&gt;"",J6,IF(G6="Large Group",MAX(7,H6)*K6,I6*K6)))</x:f>
        <x:v>150000</x:v>
      </x:c>
      <x:c r="M6" s="213" t="str">
        <x:v>dp 100</x:v>
      </x:c>
      <x:c r="N6" s="334" t="n">
        <x:v>100000</x:v>
      </x:c>
      <x:c r="O6" s="333" t="str">
        <x:v>DP</x:v>
      </x:c>
      <x:c r="P6" s="214" t="n">
        <x:f>IF(A6="","",SUMIF('Cocok Bayar Booking'!$J$5:$J$504,A6,'Cocok Bayar Booking'!$L$5:$L$504))</x:f>
        <x:v>100000</x:v>
      </x:c>
      <x:c r="Q6" s="214" t="n">
        <x:f>IF(A6="","",SUMIF('Cocok Bayar Booking'!$J$5:$J$504,A6,'Cocok Bayar Booking'!$M$5:$M$504))</x:f>
        <x:v>50000</x:v>
      </x:c>
      <x:c r="R6" s="213" t="n">
        <x:f>IF(A6="","",SUMIF('Cocok Bayar Booking'!$J$5:$J$504,A6,'Cocok Bayar Booking'!$N$5:$N$504))</x:f>
        <x:v>1</x:v>
      </x:c>
      <x:c r="S6" s="214" t="n">
        <x:f>IF(A6="","",MIN(L6,AC6))</x:f>
        <x:v>150000</x:v>
      </x:c>
      <x:c r="T6" s="214" t="n">
        <x:f>IF(A6="","",MAX(0,L6-AC6))</x:f>
        <x:v>0</x:v>
      </x:c>
      <x:c r="U6" s="333" t="n">
        <x:v>1</x:v>
      </x:c>
      <x:c r="V6" s="214" t="n">
        <x:f>IF(AND(AND(A6&lt;&gt;"",U6=1,AI6=0,AH6=0,LEFT(AG6,5)&lt;&gt;"CHECK",G6&lt;&gt;"CHECK PACKAGE"),B6&gt;'Pengaturan'!$B$6,B6&lt;='Pengaturan'!$B$5),T6,0)</x:f>
        <x:v>0</x:v>
      </x:c>
      <x:c r="W6" s="214" t="n">
        <x:f>IF(AND(AND(A6&lt;&gt;"",U6=1,AI6=0,AH6=0,LEFT(AG6,5)&lt;&gt;"CHECK",G6&lt;&gt;"CHECK PACKAGE"),B6='Pengaturan'!$B$6,'Pengaturan'!$B$28&lt;&gt;"Tutup"),T6,0)</x:f>
        <x:v>0</x:v>
      </x:c>
      <x:c r="X6" s="335"/>
      <x:c r="Y6" s="335" t="str">
        <x:v>9. Schedule September 2026</x:v>
      </x:c>
      <x:c r="Z6" s="335" t="str">
        <x:v>Tanggal 3</x:v>
      </x:c>
      <x:c r="AA6" s="213" t="str">
        <x:v>C26</x:v>
      </x:c>
      <x:c r="AB6" s="213" t="str">
        <x:v>8, 118</x:v>
      </x:c>
      <x:c r="AC6" s="336" t="n">
        <x:f>IF(A6="","",P6+Q6+IF(AL6&lt;&gt;"",N(AK6),0))</x:f>
        <x:v>150000</x:v>
      </x:c>
      <x:c r="AD6" s="336" t="n">
        <x:f>IF(A6="","",IF(OR(AC6&gt;L6,AND(OR(O6="Lunas",R6&gt;0),AC6&lt;L6)),AC6-L6,0))</x:f>
        <x:v>0</x:v>
      </x:c>
      <x:c r="AE6" s="199" t="str">
        <x:f>IF(A6="","",IF(LEFT(AG6,5)="CHECK",AG6,IF(AD6&lt;&gt;0,"CHECK harga/bayar",IF(AI6&gt;0,"CHECK DP belum cocok",IF(U6=0,"Ditahan","OK")))))</x:f>
        <x:v>OK</x:v>
      </x:c>
      <x:c r="AF6" s="337" t="n">
        <x:f>IF(AND(A6&lt;&gt;"",U6=1,B6&lt;='Pengaturan'!$B$29,B6&gt;='Pengaturan'!$B$4),T6,0)</x:f>
        <x:v>0</x:v>
      </x:c>
      <x:c r="AG6" s="201"/>
      <x:c r="AH6" s="337" t="n">
        <x:f>IF(A6="","",IF(OR(O6="Lunas",R6&gt;0),MAX(0,L6-AC6),0))</x:f>
        <x:v>0</x:v>
      </x:c>
      <x:c r="AI6" s="337" t="n">
        <x:f>IF(A6="","",MAX(0,N6-AC6))</x:f>
        <x:v>0</x:v>
      </x:c>
      <x:c r="AJ6" s="199" t="str">
        <x:v>AL </x:v>
      </x:c>
      <x:c r="AK6" s="337"/>
      <x:c r="AL6" s="413"/>
      <x:c r="AM6" s="462" t="n">
        <x:f>IF(AND(A6&lt;&gt;"",B6&gt;'Pengaturan'!$B$29,B6&lt;='Pengaturan'!$B$5),MAX(0,T6-V6-W6),0)</x:f>
        <x:v>0</x:v>
      </x:c>
      <x:c r="AN6" s="413" t="str">
        <x:v>14UfXpQhjpRpKtMIwGtdihL0Bu_n5SJpu6vNcLjZ7A8I</x:v>
      </x:c>
      <x:c r="AO6" s="413" t="n">
        <x:v>46284.37060925926</x:v>
      </x:c>
    </x:row>
    <x:row r="7" ht="42" customHeight="1">
      <x:c r="A7" s="228" t="str">
        <x:v>BK003</x:v>
      </x:c>
      <x:c r="B7" s="332" t="n">
        <x:v>46268</x:v>
      </x:c>
      <x:c r="C7" s="213" t="str">
        <x:v>18:40:00</x:v>
      </x:c>
      <x:c r="D7" s="213" t="str">
        <x:v>Blok 1</x:v>
      </x:c>
      <x:c r="E7" s="213" t="str">
        <x:v>Ayume</x:v>
      </x:c>
      <x:c r="F7" s="213" t="str">
        <x:v>Photofox</x:v>
      </x:c>
      <x:c r="G7" s="333" t="str">
        <x:v>Photofox</x:v>
      </x:c>
      <x:c r="H7" s="333"/>
      <x:c r="I7" s="333" t="n">
        <x:v>1</x:v>
      </x:c>
      <x:c r="J7" s="334"/>
      <x:c r="K7" s="214" t="n">
        <x:f>IF(A7="","",IFERROR(VLOOKUP(G7,'Harga Paket Schedule'!$A$5:$I$17,IF(G7="Large Group",2,7),FALSE),0))</x:f>
        <x:v>200000</x:v>
      </x:c>
      <x:c r="L7" s="214" t="n">
        <x:f>IF(A7="","",IF(J7&lt;&gt;"",J7,IF(G7="Large Group",MAX(7,H7)*K7,I7*K7)))</x:f>
        <x:v>200000</x:v>
      </x:c>
      <x:c r="M7" s="213" t="str">
        <x:v>dp 100</x:v>
      </x:c>
      <x:c r="N7" s="334" t="n">
        <x:v>100000</x:v>
      </x:c>
      <x:c r="O7" s="333" t="str">
        <x:v>DP</x:v>
      </x:c>
      <x:c r="P7" s="214" t="n">
        <x:f>IF(A7="","",SUMIF('Cocok Bayar Booking'!$J$5:$J$504,A7,'Cocok Bayar Booking'!$L$5:$L$504))</x:f>
        <x:v>0</x:v>
      </x:c>
      <x:c r="Q7" s="214" t="n">
        <x:f>IF(A7="","",SUMIF('Cocok Bayar Booking'!$J$5:$J$504,A7,'Cocok Bayar Booking'!$M$5:$M$504))</x:f>
        <x:v>100000</x:v>
      </x:c>
      <x:c r="R7" s="213" t="n">
        <x:f>IF(A7="","",SUMIF('Cocok Bayar Booking'!$J$5:$J$504,A7,'Cocok Bayar Booking'!$N$5:$N$504))</x:f>
        <x:v>1</x:v>
      </x:c>
      <x:c r="S7" s="214" t="n">
        <x:f>IF(A7="","",MIN(L7,AC7))</x:f>
        <x:v>100000</x:v>
      </x:c>
      <x:c r="T7" s="214" t="n">
        <x:f>IF(A7="","",MAX(0,L7-AC7))</x:f>
        <x:v>100000</x:v>
      </x:c>
      <x:c r="U7" s="333" t="n">
        <x:v>1</x:v>
      </x:c>
      <x:c r="V7" s="214" t="n">
        <x:f>IF(AND(AND(A7&lt;&gt;"",U7=1,AI7=0,AH7=0,LEFT(AG7,5)&lt;&gt;"CHECK",G7&lt;&gt;"CHECK PACKAGE"),B7&gt;'Pengaturan'!$B$6,B7&lt;='Pengaturan'!$B$5),T7,0)</x:f>
        <x:v>0</x:v>
      </x:c>
      <x:c r="W7" s="214" t="n">
        <x:f>IF(AND(AND(A7&lt;&gt;"",U7=1,AI7=0,AH7=0,LEFT(AG7,5)&lt;&gt;"CHECK",G7&lt;&gt;"CHECK PACKAGE"),B7='Pengaturan'!$B$6,'Pengaturan'!$B$28&lt;&gt;"Tutup"),T7,0)</x:f>
        <x:v>0</x:v>
      </x:c>
      <x:c r="X7" s="335"/>
      <x:c r="Y7" s="335" t="str">
        <x:v>9. Schedule September 2026</x:v>
      </x:c>
      <x:c r="Z7" s="335" t="str">
        <x:v>Tanggal 3</x:v>
      </x:c>
      <x:c r="AA7" s="213" t="str">
        <x:v>C28</x:v>
      </x:c>
      <x:c r="AB7" s="213" t="str">
        <x:v>122</x:v>
      </x:c>
      <x:c r="AC7" s="336" t="n">
        <x:f>IF(A7="","",P7+Q7+IF(AL7&lt;&gt;"",N(AK7),0))</x:f>
        <x:v>100000</x:v>
      </x:c>
      <x:c r="AD7" s="336" t="n">
        <x:f>IF(A7="","",IF(OR(AC7&gt;L7,AND(OR(O7="Lunas",R7&gt;0),AC7&lt;L7)),AC7-L7,0))</x:f>
        <x:v>-100000</x:v>
      </x:c>
      <x:c r="AE7" s="199" t="str">
        <x:f>IF(A7="","",IF(LEFT(AG7,5)="CHECK",AG7,IF(AD7&lt;&gt;0,"CHECK harga/bayar",IF(AI7&gt;0,"CHECK DP belum cocok",IF(U7=0,"Ditahan","OK")))))</x:f>
        <x:v>CHECK harga/bayar</x:v>
      </x:c>
      <x:c r="AF7" s="337" t="n">
        <x:f>IF(AND(A7&lt;&gt;"",U7=1,B7&lt;='Pengaturan'!$B$29,B7&gt;='Pengaturan'!$B$4),T7,0)</x:f>
        <x:v>100000</x:v>
      </x:c>
      <x:c r="AG7" s="201"/>
      <x:c r="AH7" s="337" t="n">
        <x:f>IF(A7="","",IF(OR(O7="Lunas",R7&gt;0),MAX(0,L7-AC7),0))</x:f>
        <x:v>100000</x:v>
      </x:c>
      <x:c r="AI7" s="337" t="n">
        <x:f>IF(A7="","",MAX(0,N7-AC7))</x:f>
        <x:v>0</x:v>
      </x:c>
      <x:c r="AJ7" s="199" t="str">
        <x:v>AL</x:v>
      </x:c>
      <x:c r="AK7" s="337"/>
      <x:c r="AL7" s="413"/>
      <x:c r="AM7" s="462" t="n">
        <x:f>IF(AND(A7&lt;&gt;"",B7&gt;'Pengaturan'!$B$29,B7&lt;='Pengaturan'!$B$5),MAX(0,T7-V7-W7),0)</x:f>
        <x:v>0</x:v>
      </x:c>
      <x:c r="AN7" s="413" t="str">
        <x:v>14UfXpQhjpRpKtMIwGtdihL0Bu_n5SJpu6vNcLjZ7A8I</x:v>
      </x:c>
      <x:c r="AO7" s="413" t="n">
        <x:v>46284.37060925926</x:v>
      </x:c>
    </x:row>
    <x:row r="8" ht="42" customHeight="1">
      <x:c r="A8" s="228" t="str">
        <x:v>BK004</x:v>
      </x:c>
      <x:c r="B8" s="332" t="n">
        <x:v>46268</x:v>
      </x:c>
      <x:c r="C8" s="213" t="str">
        <x:v>19:20:00</x:v>
      </x:c>
      <x:c r="D8" s="213" t="str">
        <x:v>Blok 1</x:v>
      </x:c>
      <x:c r="E8" s="213" t="str">
        <x:v>Farhan</x:v>
      </x:c>
      <x:c r="F8" s="213" t="str">
        <x:v>LG 20</x:v>
      </x:c>
      <x:c r="G8" s="333" t="str">
        <x:v>Large Group</x:v>
      </x:c>
      <x:c r="H8" s="333" t="n">
        <x:v>20</x:v>
      </x:c>
      <x:c r="I8" s="333" t="n">
        <x:v>1</x:v>
      </x:c>
      <x:c r="J8" s="334"/>
      <x:c r="K8" s="214" t="n">
        <x:f>IF(A8="","",IFERROR(VLOOKUP(G8,'Harga Paket Schedule'!$A$5:$I$17,IF(G8="Large Group",2,7),FALSE),0))</x:f>
        <x:v>25000</x:v>
      </x:c>
      <x:c r="L8" s="214" t="n">
        <x:f>IF(A8="","",IF(J8&lt;&gt;"",J8,IF(G8="Large Group",MAX(7,H8)*K8,I8*K8)))</x:f>
        <x:v>500000</x:v>
      </x:c>
      <x:c r="M8" s="213" t="str">
        <x:v>dp 100</x:v>
      </x:c>
      <x:c r="N8" s="334" t="n">
        <x:v>100000</x:v>
      </x:c>
      <x:c r="O8" s="333" t="str">
        <x:v>DP</x:v>
      </x:c>
      <x:c r="P8" s="214" t="n">
        <x:f>IF(A8="","",SUMIF('Cocok Bayar Booking'!$J$5:$J$504,A8,'Cocok Bayar Booking'!$L$5:$L$504))</x:f>
        <x:v>0</x:v>
      </x:c>
      <x:c r="Q8" s="214" t="n">
        <x:f>IF(A8="","",SUMIF('Cocok Bayar Booking'!$J$5:$J$504,A8,'Cocok Bayar Booking'!$M$5:$M$504))</x:f>
        <x:v>300000</x:v>
      </x:c>
      <x:c r="R8" s="213" t="n">
        <x:f>IF(A8="","",SUMIF('Cocok Bayar Booking'!$J$5:$J$504,A8,'Cocok Bayar Booking'!$N$5:$N$504))</x:f>
        <x:v>1</x:v>
      </x:c>
      <x:c r="S8" s="214" t="n">
        <x:f>IF(A8="","",MIN(L8,AC8))</x:f>
        <x:v>300000</x:v>
      </x:c>
      <x:c r="T8" s="214" t="n">
        <x:f>IF(A8="","",MAX(0,L8-AC8))</x:f>
        <x:v>200000</x:v>
      </x:c>
      <x:c r="U8" s="333" t="n">
        <x:v>1</x:v>
      </x:c>
      <x:c r="V8" s="214" t="n">
        <x:f>IF(AND(AND(A8&lt;&gt;"",U8=1,AI8=0,AH8=0,LEFT(AG8,5)&lt;&gt;"CHECK",G8&lt;&gt;"CHECK PACKAGE"),B8&gt;'Pengaturan'!$B$6,B8&lt;='Pengaturan'!$B$5),T8,0)</x:f>
        <x:v>0</x:v>
      </x:c>
      <x:c r="W8" s="214" t="n">
        <x:f>IF(AND(AND(A8&lt;&gt;"",U8=1,AI8=0,AH8=0,LEFT(AG8,5)&lt;&gt;"CHECK",G8&lt;&gt;"CHECK PACKAGE"),B8='Pengaturan'!$B$6,'Pengaturan'!$B$28&lt;&gt;"Tutup"),T8,0)</x:f>
        <x:v>0</x:v>
      </x:c>
      <x:c r="X8" s="335"/>
      <x:c r="Y8" s="335" t="str">
        <x:v>9. Schedule September 2026</x:v>
      </x:c>
      <x:c r="Z8" s="335" t="str">
        <x:v>Tanggal 3</x:v>
      </x:c>
      <x:c r="AA8" s="213" t="str">
        <x:v>C30</x:v>
      </x:c>
      <x:c r="AB8" s="213" t="str">
        <x:v>121</x:v>
      </x:c>
      <x:c r="AC8" s="336" t="n">
        <x:f>IF(A8="","",P8+Q8+IF(AL8&lt;&gt;"",N(AK8),0))</x:f>
        <x:v>300000</x:v>
      </x:c>
      <x:c r="AD8" s="336" t="n">
        <x:f>IF(A8="","",IF(OR(AC8&gt;L8,AND(OR(O8="Lunas",R8&gt;0),AC8&lt;L8)),AC8-L8,0))</x:f>
        <x:v>-200000</x:v>
      </x:c>
      <x:c r="AE8" s="199" t="str">
        <x:f>IF(A8="","",IF(LEFT(AG8,5)="CHECK",AG8,IF(AD8&lt;&gt;0,"CHECK harga/bayar",IF(AI8&gt;0,"CHECK DP belum cocok",IF(U8=0,"Ditahan","OK")))))</x:f>
        <x:v>CHECK harga/bayar</x:v>
      </x:c>
      <x:c r="AF8" s="337" t="n">
        <x:f>IF(AND(A8&lt;&gt;"",U8=1,B8&lt;='Pengaturan'!$B$29,B8&gt;='Pengaturan'!$B$4),T8,0)</x:f>
        <x:v>200000</x:v>
      </x:c>
      <x:c r="AG8" s="201"/>
      <x:c r="AH8" s="337" t="n">
        <x:f>IF(A8="","",IF(OR(O8="Lunas",R8&gt;0),MAX(0,L8-AC8),0))</x:f>
        <x:v>200000</x:v>
      </x:c>
      <x:c r="AI8" s="337" t="n">
        <x:f>IF(A8="","",MAX(0,N8-AC8))</x:f>
        <x:v>0</x:v>
      </x:c>
      <x:c r="AJ8" s="199" t="str">
        <x:v>IN</x:v>
      </x:c>
      <x:c r="AK8" s="337"/>
      <x:c r="AL8" s="413"/>
      <x:c r="AM8" s="462" t="n">
        <x:f>IF(AND(A8&lt;&gt;"",B8&gt;'Pengaturan'!$B$29,B8&lt;='Pengaturan'!$B$5),MAX(0,T8-V8-W8),0)</x:f>
        <x:v>0</x:v>
      </x:c>
      <x:c r="AN8" s="413" t="str">
        <x:v>14UfXpQhjpRpKtMIwGtdihL0Bu_n5SJpu6vNcLjZ7A8I</x:v>
      </x:c>
      <x:c r="AO8" s="413" t="n">
        <x:v>46284.37060925926</x:v>
      </x:c>
    </x:row>
    <x:row r="9" ht="42" customHeight="1">
      <x:c r="A9" s="228" t="str">
        <x:v>BK005</x:v>
      </x:c>
      <x:c r="B9" s="332" t="n">
        <x:v>46268</x:v>
      </x:c>
      <x:c r="C9" s="213" t="str">
        <x:v>20:00:00</x:v>
      </x:c>
      <x:c r="D9" s="213" t="str">
        <x:v>Blok 1</x:v>
      </x:c>
      <x:c r="E9" s="213" t="str">
        <x:v>runduma</x:v>
      </x:c>
      <x:c r="F9" s="213" t="str">
        <x:v>LG 41</x:v>
      </x:c>
      <x:c r="G9" s="333" t="str">
        <x:v>Large Group</x:v>
      </x:c>
      <x:c r="H9" s="333" t="n">
        <x:v>41</x:v>
      </x:c>
      <x:c r="I9" s="333" t="n">
        <x:v>1</x:v>
      </x:c>
      <x:c r="J9" s="334"/>
      <x:c r="K9" s="214" t="n">
        <x:f>IF(A9="","",IFERROR(VLOOKUP(G9,'Harga Paket Schedule'!$A$5:$I$17,IF(G9="Large Group",2,7),FALSE),0))</x:f>
        <x:v>25000</x:v>
      </x:c>
      <x:c r="L9" s="214" t="n">
        <x:f>IF(A9="","",IF(J9&lt;&gt;"",J9,IF(G9="Large Group",MAX(7,H9)*K9,I9*K9)))</x:f>
        <x:v>1025000</x:v>
      </x:c>
      <x:c r="M9" s="213"/>
      <x:c r="N9" s="334" t="n">
        <x:v>0</x:v>
      </x:c>
      <x:c r="O9" s="333"/>
      <x:c r="P9" s="214" t="n">
        <x:f>IF(A9="","",SUMIF('Cocok Bayar Booking'!$J$5:$J$504,A9,'Cocok Bayar Booking'!$L$5:$L$504))</x:f>
        <x:v>0</x:v>
      </x:c>
      <x:c r="Q9" s="214" t="n">
        <x:f>IF(A9="","",SUMIF('Cocok Bayar Booking'!$J$5:$J$504,A9,'Cocok Bayar Booking'!$M$5:$M$504))</x:f>
        <x:v>750000</x:v>
      </x:c>
      <x:c r="R9" s="213" t="n">
        <x:f>IF(A9="","",SUMIF('Cocok Bayar Booking'!$J$5:$J$504,A9,'Cocok Bayar Booking'!$N$5:$N$504))</x:f>
        <x:v>1</x:v>
      </x:c>
      <x:c r="S9" s="214" t="n">
        <x:f>IF(A9="","",MIN(L9,AC9))</x:f>
        <x:v>750000</x:v>
      </x:c>
      <x:c r="T9" s="214" t="n">
        <x:f>IF(A9="","",MAX(0,L9-AC9))</x:f>
        <x:v>275000</x:v>
      </x:c>
      <x:c r="U9" s="333" t="n">
        <x:v>1</x:v>
      </x:c>
      <x:c r="V9" s="214" t="n">
        <x:f>IF(AND(AND(A9&lt;&gt;"",U9=1,AI9=0,AH9=0,LEFT(AG9,5)&lt;&gt;"CHECK",G9&lt;&gt;"CHECK PACKAGE"),B9&gt;'Pengaturan'!$B$6,B9&lt;='Pengaturan'!$B$5),T9,0)</x:f>
        <x:v>0</x:v>
      </x:c>
      <x:c r="W9" s="214" t="n">
        <x:f>IF(AND(AND(A9&lt;&gt;"",U9=1,AI9=0,AH9=0,LEFT(AG9,5)&lt;&gt;"CHECK",G9&lt;&gt;"CHECK PACKAGE"),B9='Pengaturan'!$B$6,'Pengaturan'!$B$28&lt;&gt;"Tutup"),T9,0)</x:f>
        <x:v>0</x:v>
      </x:c>
      <x:c r="X9" s="335"/>
      <x:c r="Y9" s="335" t="str">
        <x:v>9. Schedule September 2026</x:v>
      </x:c>
      <x:c r="Z9" s="335" t="str">
        <x:v>Tanggal 3</x:v>
      </x:c>
      <x:c r="AA9" s="213" t="str">
        <x:v>C32</x:v>
      </x:c>
      <x:c r="AB9" s="213" t="str">
        <x:v>124</x:v>
      </x:c>
      <x:c r="AC9" s="336" t="n">
        <x:f>IF(A9="","",P9+Q9+IF(AL9&lt;&gt;"",N(AK9),0))</x:f>
        <x:v>750000</x:v>
      </x:c>
      <x:c r="AD9" s="336" t="n">
        <x:f>IF(A9="","",IF(OR(AC9&gt;L9,AND(OR(O9="Lunas",R9&gt;0),AC9&lt;L9)),AC9-L9,0))</x:f>
        <x:v>-275000</x:v>
      </x:c>
      <x:c r="AE9" s="199" t="str">
        <x:f>IF(A9="","",IF(LEFT(AG9,5)="CHECK",AG9,IF(AD9&lt;&gt;0,"CHECK harga/bayar",IF(AI9&gt;0,"CHECK DP belum cocok",IF(U9=0,"Ditahan","OK")))))</x:f>
        <x:v>CHECK harga/bayar</x:v>
      </x:c>
      <x:c r="AF9" s="337" t="n">
        <x:f>IF(AND(A9&lt;&gt;"",U9=1,B9&lt;='Pengaturan'!$B$29,B9&gt;='Pengaturan'!$B$4),T9,0)</x:f>
        <x:v>275000</x:v>
      </x:c>
      <x:c r="AG9" s="201"/>
      <x:c r="AH9" s="337" t="n">
        <x:f>IF(A9="","",IF(OR(O9="Lunas",R9&gt;0),MAX(0,L9-AC9),0))</x:f>
        <x:v>275000</x:v>
      </x:c>
      <x:c r="AI9" s="337" t="n">
        <x:f>IF(A9="","",MAX(0,N9-AC9))</x:f>
        <x:v>0</x:v>
      </x:c>
      <x:c r="AJ9" s="199" t="str">
        <x:v>AL</x:v>
      </x:c>
      <x:c r="AK9" s="337"/>
      <x:c r="AL9" s="413"/>
      <x:c r="AM9" s="462" t="n">
        <x:f>IF(AND(A9&lt;&gt;"",B9&gt;'Pengaturan'!$B$29,B9&lt;='Pengaturan'!$B$5),MAX(0,T9-V9-W9),0)</x:f>
        <x:v>0</x:v>
      </x:c>
      <x:c r="AN9" s="413" t="str">
        <x:v>14UfXpQhjpRpKtMIwGtdihL0Bu_n5SJpu6vNcLjZ7A8I</x:v>
      </x:c>
      <x:c r="AO9" s="413" t="n">
        <x:v>46284.37060925926</x:v>
      </x:c>
    </x:row>
    <x:row r="10" ht="42" customHeight="1">
      <x:c r="A10" s="228" t="str">
        <x:v>BK006</x:v>
      </x:c>
      <x:c r="B10" s="332" t="n">
        <x:v>46268</x:v>
      </x:c>
      <x:c r="C10" s="213" t="str">
        <x:v>09:30:00</x:v>
      </x:c>
      <x:c r="D10" s="213" t="str">
        <x:v>Blok 1</x:v>
      </x:c>
      <x:c r="E10" s="213" t="str">
        <x:v>Orin</x:v>
      </x:c>
      <x:c r="F10" s="213" t="str">
        <x:v>LG 52</x:v>
      </x:c>
      <x:c r="G10" s="333" t="str">
        <x:v>Large Group</x:v>
      </x:c>
      <x:c r="H10" s="333" t="n">
        <x:v>52</x:v>
      </x:c>
      <x:c r="I10" s="333" t="n">
        <x:v>1</x:v>
      </x:c>
      <x:c r="J10" s="334"/>
      <x:c r="K10" s="214" t="n">
        <x:f>IF(A10="","",IFERROR(VLOOKUP(G10,'Harga Paket Schedule'!$A$5:$I$17,IF(G10="Large Group",2,7),FALSE),0))</x:f>
        <x:v>25000</x:v>
      </x:c>
      <x:c r="L10" s="214" t="n">
        <x:f>IF(A10="","",IF(J10&lt;&gt;"",J10,IF(G10="Large Group",MAX(7,H10)*K10,I10*K10)))</x:f>
        <x:v>1300000</x:v>
      </x:c>
      <x:c r="M10" s="213" t="str">
        <x:v>dp 100</x:v>
      </x:c>
      <x:c r="N10" s="334" t="n">
        <x:v>100000</x:v>
      </x:c>
      <x:c r="O10" s="333" t="str">
        <x:v>DP</x:v>
      </x:c>
      <x:c r="P10" s="214" t="n">
        <x:f>IF(A10="","",SUMIF('Cocok Bayar Booking'!$J$5:$J$504,A10,'Cocok Bayar Booking'!$L$5:$L$504))</x:f>
        <x:v>0</x:v>
      </x:c>
      <x:c r="Q10" s="214" t="n">
        <x:f>IF(A10="","",SUMIF('Cocok Bayar Booking'!$J$5:$J$504,A10,'Cocok Bayar Booking'!$M$5:$M$504))</x:f>
        <x:v>0</x:v>
      </x:c>
      <x:c r="R10" s="213" t="n">
        <x:f>IF(A10="","",SUMIF('Cocok Bayar Booking'!$J$5:$J$504,A10,'Cocok Bayar Booking'!$N$5:$N$504))</x:f>
        <x:v>0</x:v>
      </x:c>
      <x:c r="S10" s="214" t="n">
        <x:f>IF(A10="","",MIN(L10,AC10))</x:f>
        <x:v>0</x:v>
      </x:c>
      <x:c r="T10" s="214" t="n">
        <x:f>IF(A10="","",MAX(0,L10-AC10))</x:f>
        <x:v>1300000</x:v>
      </x:c>
      <x:c r="U10" s="333" t="n">
        <x:v>1</x:v>
      </x:c>
      <x:c r="V10" s="214" t="n">
        <x:f>IF(AND(AND(A10&lt;&gt;"",U10=1,AI10=0,AH10=0,LEFT(AG10,5)&lt;&gt;"CHECK",G10&lt;&gt;"CHECK PACKAGE"),B10&gt;'Pengaturan'!$B$6,B10&lt;='Pengaturan'!$B$5),T10,0)</x:f>
        <x:v>0</x:v>
      </x:c>
      <x:c r="W10" s="214" t="n">
        <x:f>IF(AND(AND(A10&lt;&gt;"",U10=1,AI10=0,AH10=0,LEFT(AG10,5)&lt;&gt;"CHECK",G10&lt;&gt;"CHECK PACKAGE"),B10='Pengaturan'!$B$6,'Pengaturan'!$B$28&lt;&gt;"Tutup"),T10,0)</x:f>
        <x:v>0</x:v>
      </x:c>
      <x:c r="X10" s="335" t="str">
        <x:v>Kandidat Log 3:7 menunggu konfirmasi. Kandidat Log 3:7 menunggu konfirmasi. Kandidat Log 3:7 menunggu konfirmasi. Kandidat Log 3:7 menunggu konfirmasi. Kandidat Log 3:7 menunggu konfirmasi. Kandidat Log 3:7 menunggu konfirmasi. Kandidat Log 3:7 menunggu konfirmasi. Kandidat Log 3:7 menunggu konfirmasi.</x:v>
      </x:c>
      <x:c r="Y10" s="335" t="str">
        <x:v>9. Schedule September 2026</x:v>
      </x:c>
      <x:c r="Z10" s="335" t="str">
        <x:v>Tanggal 3</x:v>
      </x:c>
      <x:c r="AA10" s="213" t="str">
        <x:v>C4</x:v>
      </x:c>
      <x:c r="AB10" s="213"/>
      <x:c r="AC10" s="336" t="n">
        <x:f>IF(A10="","",P10+Q10+IF(AL10&lt;&gt;"",N(AK10),0))</x:f>
        <x:v>0</x:v>
      </x:c>
      <x:c r="AD10" s="336" t="n">
        <x:f>IF(A10="","",IF(OR(AC10&gt;L10,AND(OR(O10="Lunas",R10&gt;0),AC10&lt;L10)),AC10-L10,0))</x:f>
        <x:v>0</x:v>
      </x:c>
      <x:c r="AE10" s="199" t="str">
        <x:f>IF(A10="","",IF(LEFT(AG10,5)="CHECK",AG10,IF(AD10&lt;&gt;0,"CHECK harga/bayar",IF(AI10&gt;0,"CHECK DP belum cocok",IF(U10=0,"Ditahan","OK")))))</x:f>
        <x:v>CHECK pembayaran belum cocok</x:v>
      </x:c>
      <x:c r="AF10" s="337" t="n">
        <x:f>IF(AND(A10&lt;&gt;"",U10=1,B10&lt;='Pengaturan'!$B$29,B10&gt;='Pengaturan'!$B$4),T10,0)</x:f>
        <x:v>1300000</x:v>
      </x:c>
      <x:c r="AG10" s="201" t="str">
        <x:v>CHECK pembayaran belum cocok</x:v>
      </x:c>
      <x:c r="AH10" s="337" t="n">
        <x:f>IF(A10="","",IF(OR(O10="Lunas",R10&gt;0),MAX(0,L10-AC10),0))</x:f>
        <x:v>0</x:v>
      </x:c>
      <x:c r="AI10" s="337" t="n">
        <x:f>IF(A10="","",MAX(0,N10-AC10))</x:f>
        <x:v>100000</x:v>
      </x:c>
      <x:c r="AJ10" s="199" t="str">
        <x:v>AL</x:v>
      </x:c>
      <x:c r="AK10" s="337"/>
      <x:c r="AL10" s="413"/>
      <x:c r="AM10" s="462" t="n">
        <x:f>IF(AND(A10&lt;&gt;"",B10&gt;'Pengaturan'!$B$29,B10&lt;='Pengaturan'!$B$5),MAX(0,T10-V10-W10),0)</x:f>
        <x:v>0</x:v>
      </x:c>
      <x:c r="AN10" s="413" t="str">
        <x:v>14UfXpQhjpRpKtMIwGtdihL0Bu_n5SJpu6vNcLjZ7A8I</x:v>
      </x:c>
      <x:c r="AO10" s="413" t="n">
        <x:v>46284.37060925926</x:v>
      </x:c>
    </x:row>
    <x:row r="11" ht="42" customHeight="1">
      <x:c r="A11" s="228" t="str">
        <x:v>BK007</x:v>
      </x:c>
      <x:c r="B11" s="332" t="n">
        <x:v>46268</x:v>
      </x:c>
      <x:c r="C11" s="213" t="str">
        <x:v>10:00:00</x:v>
      </x:c>
      <x:c r="D11" s="213" t="str">
        <x:v>Blok 1</x:v>
      </x:c>
      <x:c r="E11" s="213" t="str">
        <x:v>Orin</x:v>
      </x:c>
      <x:c r="F11" s="213" t="str">
        <x:v>LG 54</x:v>
      </x:c>
      <x:c r="G11" s="333" t="str">
        <x:v>Large Group</x:v>
      </x:c>
      <x:c r="H11" s="333" t="n">
        <x:v>54</x:v>
      </x:c>
      <x:c r="I11" s="333" t="n">
        <x:v>1</x:v>
      </x:c>
      <x:c r="J11" s="334"/>
      <x:c r="K11" s="214" t="n">
        <x:f>IF(A11="","",IFERROR(VLOOKUP(G11,'Harga Paket Schedule'!$A$5:$I$17,IF(G11="Large Group",2,7),FALSE),0))</x:f>
        <x:v>25000</x:v>
      </x:c>
      <x:c r="L11" s="214" t="n">
        <x:f>IF(A11="","",IF(J11&lt;&gt;"",J11,IF(G11="Large Group",MAX(7,H11)*K11,I11*K11)))</x:f>
        <x:v>1350000</x:v>
      </x:c>
      <x:c r="M11" s="213" t="str">
        <x:v>dp 100</x:v>
      </x:c>
      <x:c r="N11" s="334" t="n">
        <x:v>100000</x:v>
      </x:c>
      <x:c r="O11" s="333" t="str">
        <x:v>DP</x:v>
      </x:c>
      <x:c r="P11" s="214" t="n">
        <x:f>IF(A11="","",SUMIF('Cocok Bayar Booking'!$J$5:$J$504,A11,'Cocok Bayar Booking'!$L$5:$L$504))</x:f>
        <x:v>0</x:v>
      </x:c>
      <x:c r="Q11" s="214" t="n">
        <x:f>IF(A11="","",SUMIF('Cocok Bayar Booking'!$J$5:$J$504,A11,'Cocok Bayar Booking'!$M$5:$M$504))</x:f>
        <x:v>0</x:v>
      </x:c>
      <x:c r="R11" s="213" t="n">
        <x:f>IF(A11="","",SUMIF('Cocok Bayar Booking'!$J$5:$J$504,A11,'Cocok Bayar Booking'!$N$5:$N$504))</x:f>
        <x:v>0</x:v>
      </x:c>
      <x:c r="S11" s="214" t="n">
        <x:f>IF(A11="","",MIN(L11,AC11))</x:f>
        <x:v>0</x:v>
      </x:c>
      <x:c r="T11" s="214" t="n">
        <x:f>IF(A11="","",MAX(0,L11-AC11))</x:f>
        <x:v>1350000</x:v>
      </x:c>
      <x:c r="U11" s="333" t="n">
        <x:v>1</x:v>
      </x:c>
      <x:c r="V11" s="214" t="n">
        <x:f>IF(AND(AND(A11&lt;&gt;"",U11=1,AI11=0,AH11=0,LEFT(AG11,5)&lt;&gt;"CHECK",G11&lt;&gt;"CHECK PACKAGE"),B11&gt;'Pengaturan'!$B$6,B11&lt;='Pengaturan'!$B$5),T11,0)</x:f>
        <x:v>0</x:v>
      </x:c>
      <x:c r="W11" s="214" t="n">
        <x:f>IF(AND(AND(A11&lt;&gt;"",U11=1,AI11=0,AH11=0,LEFT(AG11,5)&lt;&gt;"CHECK",G11&lt;&gt;"CHECK PACKAGE"),B11='Pengaturan'!$B$6,'Pengaturan'!$B$28&lt;&gt;"Tutup"),T11,0)</x:f>
        <x:v>0</x:v>
      </x:c>
      <x:c r="X11" s="335" t="str">
        <x:v>Kandidat Log 3:7 menunggu konfirmasi. Kandidat Log 3:7 menunggu konfirmasi. Kandidat Log 3:7 menunggu konfirmasi. Kandidat Log 3:7 menunggu konfirmasi. Kandidat Log 3:7 menunggu konfirmasi. Kandidat Log 3:7 menunggu konfirmasi. Kandidat Log 3:7 menunggu konfirmasi. Kandidat Log 3:7 menunggu konfirmasi.</x:v>
      </x:c>
      <x:c r="Y11" s="335" t="str">
        <x:v>9. Schedule September 2026</x:v>
      </x:c>
      <x:c r="Z11" s="335" t="str">
        <x:v>Tanggal 3</x:v>
      </x:c>
      <x:c r="AA11" s="213" t="str">
        <x:v>C5</x:v>
      </x:c>
      <x:c r="AB11" s="213"/>
      <x:c r="AC11" s="336" t="n">
        <x:f>IF(A11="","",P11+Q11+IF(AL11&lt;&gt;"",N(AK11),0))</x:f>
        <x:v>0</x:v>
      </x:c>
      <x:c r="AD11" s="336" t="n">
        <x:f>IF(A11="","",IF(OR(AC11&gt;L11,AND(OR(O11="Lunas",R11&gt;0),AC11&lt;L11)),AC11-L11,0))</x:f>
        <x:v>0</x:v>
      </x:c>
      <x:c r="AE11" s="199" t="str">
        <x:f>IF(A11="","",IF(LEFT(AG11,5)="CHECK",AG11,IF(AD11&lt;&gt;0,"CHECK harga/bayar",IF(AI11&gt;0,"CHECK DP belum cocok",IF(U11=0,"Ditahan","OK")))))</x:f>
        <x:v>CHECK pembayaran belum cocok</x:v>
      </x:c>
      <x:c r="AF11" s="337" t="n">
        <x:f>IF(AND(A11&lt;&gt;"",U11=1,B11&lt;='Pengaturan'!$B$29,B11&gt;='Pengaturan'!$B$4),T11,0)</x:f>
        <x:v>1350000</x:v>
      </x:c>
      <x:c r="AG11" s="201" t="str">
        <x:v>CHECK pembayaran belum cocok</x:v>
      </x:c>
      <x:c r="AH11" s="337" t="n">
        <x:f>IF(A11="","",IF(OR(O11="Lunas",R11&gt;0),MAX(0,L11-AC11),0))</x:f>
        <x:v>0</x:v>
      </x:c>
      <x:c r="AI11" s="337" t="n">
        <x:f>IF(A11="","",MAX(0,N11-AC11))</x:f>
        <x:v>100000</x:v>
      </x:c>
      <x:c r="AJ11" s="199" t="str">
        <x:v>AL</x:v>
      </x:c>
      <x:c r="AK11" s="337"/>
      <x:c r="AL11" s="413"/>
      <x:c r="AM11" s="462" t="n">
        <x:f>IF(AND(A11&lt;&gt;"",B11&gt;'Pengaturan'!$B$29,B11&lt;='Pengaturan'!$B$5),MAX(0,T11-V11-W11),0)</x:f>
        <x:v>0</x:v>
      </x:c>
      <x:c r="AN11" s="413" t="str">
        <x:v>14UfXpQhjpRpKtMIwGtdihL0Bu_n5SJpu6vNcLjZ7A8I</x:v>
      </x:c>
      <x:c r="AO11" s="413" t="n">
        <x:v>46284.37060925926</x:v>
      </x:c>
    </x:row>
    <x:row r="12" ht="42" customHeight="1">
      <x:c r="A12" s="228" t="str">
        <x:v>BK008</x:v>
      </x:c>
      <x:c r="B12" s="332" t="n">
        <x:v>46268</x:v>
      </x:c>
      <x:c r="C12" s="213" t="str">
        <x:v>11:00:00</x:v>
      </x:c>
      <x:c r="D12" s="213" t="str">
        <x:v>Blok 1</x:v>
      </x:c>
      <x:c r="E12" s="213" t="str">
        <x:v>Marisa</x:v>
      </x:c>
      <x:c r="F12" s="213" t="str">
        <x:v>Photofox</x:v>
      </x:c>
      <x:c r="G12" s="333" t="str">
        <x:v>Photofox</x:v>
      </x:c>
      <x:c r="H12" s="333"/>
      <x:c r="I12" s="333" t="n">
        <x:v>1</x:v>
      </x:c>
      <x:c r="J12" s="334"/>
      <x:c r="K12" s="214" t="n">
        <x:f>IF(A12="","",IFERROR(VLOOKUP(G12,'Harga Paket Schedule'!$A$5:$I$17,IF(G12="Large Group",2,7),FALSE),0))</x:f>
        <x:v>200000</x:v>
      </x:c>
      <x:c r="L12" s="214" t="n">
        <x:f>IF(A12="","",IF(J12&lt;&gt;"",J12,IF(G12="Large Group",MAX(7,H12)*K12,I12*K12)))</x:f>
        <x:v>200000</x:v>
      </x:c>
      <x:c r="M12" s="213" t="str">
        <x:v>limbo</x:v>
      </x:c>
      <x:c r="N12" s="334" t="n">
        <x:v>0</x:v>
      </x:c>
      <x:c r="O12" s="333"/>
      <x:c r="P12" s="214" t="n">
        <x:f>IF(A12="","",SUMIF('Cocok Bayar Booking'!$J$5:$J$504,A12,'Cocok Bayar Booking'!$L$5:$L$504))</x:f>
        <x:v>0</x:v>
      </x:c>
      <x:c r="Q12" s="214" t="n">
        <x:f>IF(A12="","",SUMIF('Cocok Bayar Booking'!$J$5:$J$504,A12,'Cocok Bayar Booking'!$M$5:$M$504))</x:f>
        <x:v>200000</x:v>
      </x:c>
      <x:c r="R12" s="213" t="n">
        <x:f>IF(A12="","",SUMIF('Cocok Bayar Booking'!$J$5:$J$504,A12,'Cocok Bayar Booking'!$N$5:$N$504))</x:f>
        <x:v>1</x:v>
      </x:c>
      <x:c r="S12" s="214" t="n">
        <x:f>IF(A12="","",MIN(L12,AC12))</x:f>
        <x:v>200000</x:v>
      </x:c>
      <x:c r="T12" s="214" t="n">
        <x:f>IF(A12="","",MAX(0,L12-AC12))</x:f>
        <x:v>0</x:v>
      </x:c>
      <x:c r="U12" s="333" t="n">
        <x:v>1</x:v>
      </x:c>
      <x:c r="V12" s="214" t="n">
        <x:f>IF(AND(AND(A12&lt;&gt;"",U12=1,AI12=0,AH12=0,LEFT(AG12,5)&lt;&gt;"CHECK",G12&lt;&gt;"CHECK PACKAGE"),B12&gt;'Pengaturan'!$B$6,B12&lt;='Pengaturan'!$B$5),T12,0)</x:f>
        <x:v>0</x:v>
      </x:c>
      <x:c r="W12" s="214" t="n">
        <x:f>IF(AND(AND(A12&lt;&gt;"",U12=1,AI12=0,AH12=0,LEFT(AG12,5)&lt;&gt;"CHECK",G12&lt;&gt;"CHECK PACKAGE"),B12='Pengaturan'!$B$6,'Pengaturan'!$B$28&lt;&gt;"Tutup"),T12,0)</x:f>
        <x:v>0</x:v>
      </x:c>
      <x:c r="X12" s="335"/>
      <x:c r="Y12" s="335" t="str">
        <x:v>9. Schedule September 2026</x:v>
      </x:c>
      <x:c r="Z12" s="335" t="str">
        <x:v>Tanggal 3</x:v>
      </x:c>
      <x:c r="AA12" s="213" t="str">
        <x:v>C7</x:v>
      </x:c>
      <x:c r="AB12" s="213" t="str">
        <x:v>103</x:v>
      </x:c>
      <x:c r="AC12" s="336" t="n">
        <x:f>IF(A12="","",P12+Q12+IF(AL12&lt;&gt;"",N(AK12),0))</x:f>
        <x:v>200000</x:v>
      </x:c>
      <x:c r="AD12" s="336" t="n">
        <x:f>IF(A12="","",IF(OR(AC12&gt;L12,AND(OR(O12="Lunas",R12&gt;0),AC12&lt;L12)),AC12-L12,0))</x:f>
        <x:v>0</x:v>
      </x:c>
      <x:c r="AE12" s="199" t="str">
        <x:f>IF(A12="","",IF(LEFT(AG12,5)="CHECK",AG12,IF(AD12&lt;&gt;0,"CHECK harga/bayar",IF(AI12&gt;0,"CHECK DP belum cocok",IF(U12=0,"Ditahan","OK")))))</x:f>
        <x:v>OK</x:v>
      </x:c>
      <x:c r="AF12" s="337" t="n">
        <x:f>IF(AND(A12&lt;&gt;"",U12=1,B12&lt;='Pengaturan'!$B$29,B12&gt;='Pengaturan'!$B$4),T12,0)</x:f>
        <x:v>0</x:v>
      </x:c>
      <x:c r="AG12" s="201"/>
      <x:c r="AH12" s="337" t="n">
        <x:f>IF(A12="","",IF(OR(O12="Lunas",R12&gt;0),MAX(0,L12-AC12),0))</x:f>
        <x:v>0</x:v>
      </x:c>
      <x:c r="AI12" s="337" t="n">
        <x:f>IF(A12="","",MAX(0,N12-AC12))</x:f>
        <x:v>0</x:v>
      </x:c>
      <x:c r="AJ12" s="199" t="str">
        <x:v>AL</x:v>
      </x:c>
      <x:c r="AK12" s="337"/>
      <x:c r="AL12" s="413"/>
      <x:c r="AM12" s="462" t="n">
        <x:f>IF(AND(A12&lt;&gt;"",B12&gt;'Pengaturan'!$B$29,B12&lt;='Pengaturan'!$B$5),MAX(0,T12-V12-W12),0)</x:f>
        <x:v>0</x:v>
      </x:c>
      <x:c r="AN12" s="413" t="str">
        <x:v>14UfXpQhjpRpKtMIwGtdihL0Bu_n5SJpu6vNcLjZ7A8I</x:v>
      </x:c>
      <x:c r="AO12" s="413" t="n">
        <x:v>46284.37060925926</x:v>
      </x:c>
    </x:row>
    <x:row r="13" ht="42" customHeight="1">
      <x:c r="A13" s="228" t="str">
        <x:v>BK009</x:v>
      </x:c>
      <x:c r="B13" s="332" t="n">
        <x:v>46269</x:v>
      </x:c>
      <x:c r="C13" s="213" t="str">
        <x:v>13:00:00</x:v>
      </x:c>
      <x:c r="D13" s="213" t="str">
        <x:v>Blok 1</x:v>
      </x:c>
      <x:c r="E13" s="213" t="str">
        <x:v>KKN Kalikajar</x:v>
      </x:c>
      <x:c r="F13" s="213" t="str">
        <x:v>LG 8</x:v>
      </x:c>
      <x:c r="G13" s="333" t="str">
        <x:v>Large Group</x:v>
      </x:c>
      <x:c r="H13" s="333" t="n">
        <x:v>8</x:v>
      </x:c>
      <x:c r="I13" s="333" t="n">
        <x:v>1</x:v>
      </x:c>
      <x:c r="J13" s="334"/>
      <x:c r="K13" s="214" t="n">
        <x:f>IF(A13="","",IFERROR(VLOOKUP(G13,'Harga Paket Schedule'!$A$5:$I$17,IF(G13="Large Group",2,7),FALSE),0))</x:f>
        <x:v>25000</x:v>
      </x:c>
      <x:c r="L13" s="214" t="n">
        <x:f>IF(A13="","",IF(J13&lt;&gt;"",J13,IF(G13="Large Group",MAX(7,H13)*K13,I13*K13)))</x:f>
        <x:v>200000</x:v>
      </x:c>
      <x:c r="M13" s="213" t="str">
        <x:v>dp 100</x:v>
      </x:c>
      <x:c r="N13" s="334" t="n">
        <x:v>100000</x:v>
      </x:c>
      <x:c r="O13" s="333" t="str">
        <x:v>DP</x:v>
      </x:c>
      <x:c r="P13" s="214" t="n">
        <x:f>IF(A13="","",SUMIF('Cocok Bayar Booking'!$J$5:$J$504,A13,'Cocok Bayar Booking'!$L$5:$L$504))</x:f>
        <x:v>100000</x:v>
      </x:c>
      <x:c r="Q13" s="214" t="n">
        <x:f>IF(A13="","",SUMIF('Cocok Bayar Booking'!$J$5:$J$504,A13,'Cocok Bayar Booking'!$M$5:$M$504))</x:f>
        <x:v>0</x:v>
      </x:c>
      <x:c r="R13" s="213" t="n">
        <x:f>IF(A13="","",SUMIF('Cocok Bayar Booking'!$J$5:$J$504,A13,'Cocok Bayar Booking'!$N$5:$N$504))</x:f>
        <x:v>0</x:v>
      </x:c>
      <x:c r="S13" s="214" t="n">
        <x:f>IF(A13="","",MIN(L13,AC13))</x:f>
        <x:v>100000</x:v>
      </x:c>
      <x:c r="T13" s="214" t="n">
        <x:f>IF(A13="","",MAX(0,L13-AC13))</x:f>
        <x:v>100000</x:v>
      </x:c>
      <x:c r="U13" s="333" t="n">
        <x:v>1</x:v>
      </x:c>
      <x:c r="V13" s="214" t="n">
        <x:f>IF(AND(AND(A13&lt;&gt;"",U13=1,AI13=0,AH13=0,LEFT(AG13,5)&lt;&gt;"CHECK",G13&lt;&gt;"CHECK PACKAGE"),B13&gt;'Pengaturan'!$B$6,B13&lt;='Pengaturan'!$B$5),T13,0)</x:f>
        <x:v>0</x:v>
      </x:c>
      <x:c r="W13" s="214" t="n">
        <x:f>IF(AND(AND(A13&lt;&gt;"",U13=1,AI13=0,AH13=0,LEFT(AG13,5)&lt;&gt;"CHECK",G13&lt;&gt;"CHECK PACKAGE"),B13='Pengaturan'!$B$6,'Pengaturan'!$B$28&lt;&gt;"Tutup"),T13,0)</x:f>
        <x:v>0</x:v>
      </x:c>
      <x:c r="X13" s="335"/>
      <x:c r="Y13" s="335" t="str">
        <x:v>9. Schedule September 2026</x:v>
      </x:c>
      <x:c r="Z13" s="335" t="str">
        <x:v>Tanggal 4</x:v>
      </x:c>
      <x:c r="AA13" s="213" t="str">
        <x:v>C11</x:v>
      </x:c>
      <x:c r="AB13" s="213" t="str">
        <x:v>115</x:v>
      </x:c>
      <x:c r="AC13" s="336" t="n">
        <x:f>IF(A13="","",P13+Q13+IF(AL13&lt;&gt;"",N(AK13),0))</x:f>
        <x:v>100000</x:v>
      </x:c>
      <x:c r="AD13" s="336" t="n">
        <x:f>IF(A13="","",IF(OR(AC13&gt;L13,AND(OR(O13="Lunas",R13&gt;0),AC13&lt;L13)),AC13-L13,0))</x:f>
        <x:v>0</x:v>
      </x:c>
      <x:c r="AE13" s="199" t="str">
        <x:f>IF(A13="","",IF(LEFT(AG13,5)="CHECK",AG13,IF(AD13&lt;&gt;0,"CHECK harga/bayar",IF(AI13&gt;0,"CHECK DP belum cocok",IF(U13=0,"Ditahan","OK")))))</x:f>
        <x:v>OK</x:v>
      </x:c>
      <x:c r="AF13" s="337" t="n">
        <x:f>IF(AND(A13&lt;&gt;"",U13=1,B13&lt;='Pengaturan'!$B$29,B13&gt;='Pengaturan'!$B$4),T13,0)</x:f>
        <x:v>100000</x:v>
      </x:c>
      <x:c r="AG13" s="201"/>
      <x:c r="AH13" s="337" t="n">
        <x:f>IF(A13="","",IF(OR(O13="Lunas",R13&gt;0),MAX(0,L13-AC13),0))</x:f>
        <x:v>0</x:v>
      </x:c>
      <x:c r="AI13" s="337" t="n">
        <x:f>IF(A13="","",MAX(0,N13-AC13))</x:f>
        <x:v>0</x:v>
      </x:c>
      <x:c r="AJ13" s="199" t="str">
        <x:v>IN</x:v>
      </x:c>
      <x:c r="AK13" s="337"/>
      <x:c r="AL13" s="413"/>
      <x:c r="AM13" s="462" t="n">
        <x:f>IF(AND(A13&lt;&gt;"",B13&gt;'Pengaturan'!$B$29,B13&lt;='Pengaturan'!$B$5),MAX(0,T13-V13-W13),0)</x:f>
        <x:v>0</x:v>
      </x:c>
      <x:c r="AN13" s="413" t="str">
        <x:v>14UfXpQhjpRpKtMIwGtdihL0Bu_n5SJpu6vNcLjZ7A8I</x:v>
      </x:c>
      <x:c r="AO13" s="413" t="n">
        <x:v>46284.37060925926</x:v>
      </x:c>
    </x:row>
    <x:row r="14" ht="42" customHeight="1">
      <x:c r="A14" s="228" t="str">
        <x:v>BK010</x:v>
      </x:c>
      <x:c r="B14" s="332" t="n">
        <x:v>46269</x:v>
      </x:c>
      <x:c r="C14" s="213" t="str">
        <x:v>13:40:00</x:v>
      </x:c>
      <x:c r="D14" s="213" t="str">
        <x:v>Blok 1</x:v>
      </x:c>
      <x:c r="E14" s="213" t="str">
        <x:v>Futsal UIN Saizu</x:v>
      </x:c>
      <x:c r="F14" s="213" t="str">
        <x:v>LG 12</x:v>
      </x:c>
      <x:c r="G14" s="333" t="str">
        <x:v>Large Group</x:v>
      </x:c>
      <x:c r="H14" s="333" t="n">
        <x:v>12</x:v>
      </x:c>
      <x:c r="I14" s="333" t="n">
        <x:v>1</x:v>
      </x:c>
      <x:c r="J14" s="334"/>
      <x:c r="K14" s="214" t="n">
        <x:f>IF(A14="","",IFERROR(VLOOKUP(G14,'Harga Paket Schedule'!$A$5:$I$17,IF(G14="Large Group",2,7),FALSE),0))</x:f>
        <x:v>25000</x:v>
      </x:c>
      <x:c r="L14" s="214" t="n">
        <x:f>IF(A14="","",IF(J14&lt;&gt;"",J14,IF(G14="Large Group",MAX(7,H14)*K14,I14*K14)))</x:f>
        <x:v>300000</x:v>
      </x:c>
      <x:c r="M14" s="213" t="str">
        <x:v>dp 100</x:v>
      </x:c>
      <x:c r="N14" s="334" t="n">
        <x:v>100000</x:v>
      </x:c>
      <x:c r="O14" s="333" t="str">
        <x:v>DP</x:v>
      </x:c>
      <x:c r="P14" s="214" t="n">
        <x:f>IF(A14="","",SUMIF('Cocok Bayar Booking'!$J$5:$J$504,A14,'Cocok Bayar Booking'!$L$5:$L$504))</x:f>
        <x:v>100000</x:v>
      </x:c>
      <x:c r="Q14" s="214" t="n">
        <x:f>IF(A14="","",SUMIF('Cocok Bayar Booking'!$J$5:$J$504,A14,'Cocok Bayar Booking'!$M$5:$M$504))</x:f>
        <x:v>200000</x:v>
      </x:c>
      <x:c r="R14" s="213" t="n">
        <x:f>IF(A14="","",SUMIF('Cocok Bayar Booking'!$J$5:$J$504,A14,'Cocok Bayar Booking'!$N$5:$N$504))</x:f>
        <x:v>1</x:v>
      </x:c>
      <x:c r="S14" s="214" t="n">
        <x:f>IF(A14="","",MIN(L14,AC14))</x:f>
        <x:v>300000</x:v>
      </x:c>
      <x:c r="T14" s="214" t="n">
        <x:f>IF(A14="","",MAX(0,L14-AC14))</x:f>
        <x:v>0</x:v>
      </x:c>
      <x:c r="U14" s="333" t="n">
        <x:v>1</x:v>
      </x:c>
      <x:c r="V14" s="214" t="n">
        <x:f>IF(AND(AND(A14&lt;&gt;"",U14=1,AI14=0,AH14=0,LEFT(AG14,5)&lt;&gt;"CHECK",G14&lt;&gt;"CHECK PACKAGE"),B14&gt;'Pengaturan'!$B$6,B14&lt;='Pengaturan'!$B$5),T14,0)</x:f>
        <x:v>0</x:v>
      </x:c>
      <x:c r="W14" s="214" t="n">
        <x:f>IF(AND(AND(A14&lt;&gt;"",U14=1,AI14=0,AH14=0,LEFT(AG14,5)&lt;&gt;"CHECK",G14&lt;&gt;"CHECK PACKAGE"),B14='Pengaturan'!$B$6,'Pengaturan'!$B$28&lt;&gt;"Tutup"),T14,0)</x:f>
        <x:v>0</x:v>
      </x:c>
      <x:c r="X14" s="335"/>
      <x:c r="Y14" s="335" t="str">
        <x:v>9. Schedule September 2026</x:v>
      </x:c>
      <x:c r="Z14" s="335" t="str">
        <x:v>Tanggal 4</x:v>
      </x:c>
      <x:c r="AA14" s="213" t="str">
        <x:v>C13</x:v>
      </x:c>
      <x:c r="AB14" s="213" t="str">
        <x:v>107, 135</x:v>
      </x:c>
      <x:c r="AC14" s="336" t="n">
        <x:f>IF(A14="","",P14+Q14+IF(AL14&lt;&gt;"",N(AK14),0))</x:f>
        <x:v>300000</x:v>
      </x:c>
      <x:c r="AD14" s="336" t="n">
        <x:f>IF(A14="","",IF(OR(AC14&gt;L14,AND(OR(O14="Lunas",R14&gt;0),AC14&lt;L14)),AC14-L14,0))</x:f>
        <x:v>0</x:v>
      </x:c>
      <x:c r="AE14" s="199" t="str">
        <x:f>IF(A14="","",IF(LEFT(AG14,5)="CHECK",AG14,IF(AD14&lt;&gt;0,"CHECK harga/bayar",IF(AI14&gt;0,"CHECK DP belum cocok",IF(U14=0,"Ditahan","OK")))))</x:f>
        <x:v>OK</x:v>
      </x:c>
      <x:c r="AF14" s="337" t="n">
        <x:f>IF(AND(A14&lt;&gt;"",U14=1,B14&lt;='Pengaturan'!$B$29,B14&gt;='Pengaturan'!$B$4),T14,0)</x:f>
        <x:v>0</x:v>
      </x:c>
      <x:c r="AG14" s="201"/>
      <x:c r="AH14" s="337" t="n">
        <x:f>IF(A14="","",IF(OR(O14="Lunas",R14&gt;0),MAX(0,L14-AC14),0))</x:f>
        <x:v>0</x:v>
      </x:c>
      <x:c r="AI14" s="337" t="n">
        <x:f>IF(A14="","",MAX(0,N14-AC14))</x:f>
        <x:v>0</x:v>
      </x:c>
      <x:c r="AJ14" s="199" t="str">
        <x:v>AL</x:v>
      </x:c>
      <x:c r="AK14" s="337"/>
      <x:c r="AL14" s="413"/>
      <x:c r="AM14" s="462" t="n">
        <x:f>IF(AND(A14&lt;&gt;"",B14&gt;'Pengaturan'!$B$29,B14&lt;='Pengaturan'!$B$5),MAX(0,T14-V14-W14),0)</x:f>
        <x:v>0</x:v>
      </x:c>
      <x:c r="AN14" s="413" t="str">
        <x:v>14UfXpQhjpRpKtMIwGtdihL0Bu_n5SJpu6vNcLjZ7A8I</x:v>
      </x:c>
      <x:c r="AO14" s="413" t="n">
        <x:v>46284.37060925926</x:v>
      </x:c>
    </x:row>
    <x:row r="15" ht="42" customHeight="1">
      <x:c r="A15" s="228" t="str">
        <x:v>BK011</x:v>
      </x:c>
      <x:c r="B15" s="332" t="n">
        <x:v>46269</x:v>
      </x:c>
      <x:c r="C15" s="213" t="str">
        <x:v>15:00:00</x:v>
      </x:c>
      <x:c r="D15" s="213" t="str">
        <x:v>Blok 1</x:v>
      </x:c>
      <x:c r="E15" s="213" t="str">
        <x:v>Hanif</x:v>
      </x:c>
      <x:c r="F15" s="213" t="str">
        <x:v>LG 10</x:v>
      </x:c>
      <x:c r="G15" s="333" t="str">
        <x:v>Large Group</x:v>
      </x:c>
      <x:c r="H15" s="333" t="n">
        <x:v>10</x:v>
      </x:c>
      <x:c r="I15" s="333" t="n">
        <x:v>1</x:v>
      </x:c>
      <x:c r="J15" s="334"/>
      <x:c r="K15" s="214" t="n">
        <x:f>IF(A15="","",IFERROR(VLOOKUP(G15,'Harga Paket Schedule'!$A$5:$I$17,IF(G15="Large Group",2,7),FALSE),0))</x:f>
        <x:v>25000</x:v>
      </x:c>
      <x:c r="L15" s="214" t="n">
        <x:f>IF(A15="","",IF(J15&lt;&gt;"",J15,IF(G15="Large Group",MAX(7,H15)*K15,I15*K15)))</x:f>
        <x:v>250000</x:v>
      </x:c>
      <x:c r="M15" s="213" t="str">
        <x:v>dp 100</x:v>
      </x:c>
      <x:c r="N15" s="334" t="n">
        <x:v>100000</x:v>
      </x:c>
      <x:c r="O15" s="333" t="str">
        <x:v>DP</x:v>
      </x:c>
      <x:c r="P15" s="214" t="n">
        <x:f>IF(A15="","",SUMIF('Cocok Bayar Booking'!$J$5:$J$504,A15,'Cocok Bayar Booking'!$L$5:$L$504))</x:f>
        <x:v>100000</x:v>
      </x:c>
      <x:c r="Q15" s="214" t="n">
        <x:f>IF(A15="","",SUMIF('Cocok Bayar Booking'!$J$5:$J$504,A15,'Cocok Bayar Booking'!$M$5:$M$504))</x:f>
        <x:v>125000</x:v>
      </x:c>
      <x:c r="R15" s="213" t="n">
        <x:f>IF(A15="","",SUMIF('Cocok Bayar Booking'!$J$5:$J$504,A15,'Cocok Bayar Booking'!$N$5:$N$504))</x:f>
        <x:v>1</x:v>
      </x:c>
      <x:c r="S15" s="214" t="n">
        <x:f>IF(A15="","",MIN(L15,AC15))</x:f>
        <x:v>225000</x:v>
      </x:c>
      <x:c r="T15" s="214" t="n">
        <x:f>IF(A15="","",MAX(0,L15-AC15))</x:f>
        <x:v>25000</x:v>
      </x:c>
      <x:c r="U15" s="333" t="n">
        <x:v>1</x:v>
      </x:c>
      <x:c r="V15" s="214" t="n">
        <x:f>IF(AND(AND(A15&lt;&gt;"",U15=1,AI15=0,AH15=0,LEFT(AG15,5)&lt;&gt;"CHECK",G15&lt;&gt;"CHECK PACKAGE"),B15&gt;'Pengaturan'!$B$6,B15&lt;='Pengaturan'!$B$5),T15,0)</x:f>
        <x:v>0</x:v>
      </x:c>
      <x:c r="W15" s="214" t="n">
        <x:f>IF(AND(AND(A15&lt;&gt;"",U15=1,AI15=0,AH15=0,LEFT(AG15,5)&lt;&gt;"CHECK",G15&lt;&gt;"CHECK PACKAGE"),B15='Pengaturan'!$B$6,'Pengaturan'!$B$28&lt;&gt;"Tutup"),T15,0)</x:f>
        <x:v>0</x:v>
      </x:c>
      <x:c r="X15" s="335" t="str">
        <x:v>Kandidat pembayaran Log 9!20 (Hanif). Sisa ditahan agar tidak ganda.</x:v>
      </x:c>
      <x:c r="Y15" s="335" t="str">
        <x:v>9. Schedule September 2026</x:v>
      </x:c>
      <x:c r="Z15" s="335" t="str">
        <x:v>Tanggal 4</x:v>
      </x:c>
      <x:c r="AA15" s="213" t="str">
        <x:v>C17</x:v>
      </x:c>
      <x:c r="AB15" s="213" t="str">
        <x:v>6, 137</x:v>
      </x:c>
      <x:c r="AC15" s="336" t="n">
        <x:f>IF(A15="","",P15+Q15+IF(AL15&lt;&gt;"",N(AK15),0))</x:f>
        <x:v>225000</x:v>
      </x:c>
      <x:c r="AD15" s="336" t="n">
        <x:f>IF(A15="","",IF(OR(AC15&gt;L15,AND(OR(O15="Lunas",R15&gt;0),AC15&lt;L15)),AC15-L15,0))</x:f>
        <x:v>-25000</x:v>
      </x:c>
      <x:c r="AE15" s="199" t="str">
        <x:f>IF(A15="","",IF(LEFT(AG15,5)="CHECK",AG15,IF(AD15&lt;&gt;0,"CHECK harga/bayar",IF(AI15&gt;0,"CHECK DP belum cocok",IF(U15=0,"Ditahan","OK")))))</x:f>
        <x:v>CHECK pembayaran belum cocok</x:v>
      </x:c>
      <x:c r="AF15" s="337" t="n">
        <x:f>IF(AND(A15&lt;&gt;"",U15=1,B15&lt;='Pengaturan'!$B$29,B15&gt;='Pengaturan'!$B$4),T15,0)</x:f>
        <x:v>25000</x:v>
      </x:c>
      <x:c r="AG15" s="201" t="str">
        <x:v>CHECK pembayaran belum cocok</x:v>
      </x:c>
      <x:c r="AH15" s="337" t="n">
        <x:f>IF(A15="","",IF(OR(O15="Lunas",R15&gt;0),MAX(0,L15-AC15),0))</x:f>
        <x:v>25000</x:v>
      </x:c>
      <x:c r="AI15" s="337" t="n">
        <x:f>IF(A15="","",MAX(0,N15-AC15))</x:f>
        <x:v>0</x:v>
      </x:c>
      <x:c r="AJ15" s="199" t="str">
        <x:v>IN</x:v>
      </x:c>
      <x:c r="AK15" s="337"/>
      <x:c r="AL15" s="413"/>
      <x:c r="AM15" s="462" t="n">
        <x:f>IF(AND(A15&lt;&gt;"",B15&gt;'Pengaturan'!$B$29,B15&lt;='Pengaturan'!$B$5),MAX(0,T15-V15-W15),0)</x:f>
        <x:v>0</x:v>
      </x:c>
      <x:c r="AN15" s="413" t="str">
        <x:v>14UfXpQhjpRpKtMIwGtdihL0Bu_n5SJpu6vNcLjZ7A8I</x:v>
      </x:c>
      <x:c r="AO15" s="413" t="n">
        <x:v>46284.37060925926</x:v>
      </x:c>
    </x:row>
    <x:row r="16" ht="42" customHeight="1">
      <x:c r="A16" s="228" t="str">
        <x:v>BK012</x:v>
      </x:c>
      <x:c r="B16" s="332" t="n">
        <x:v>46269</x:v>
      </x:c>
      <x:c r="C16" s="213" t="str">
        <x:v>15:40:00</x:v>
      </x:c>
      <x:c r="D16" s="213" t="str">
        <x:v>Blok 1</x:v>
      </x:c>
      <x:c r="E16" s="213" t="str">
        <x:v>Sumberejo</x:v>
      </x:c>
      <x:c r="F16" s="213" t="str">
        <x:v>LG 10</x:v>
      </x:c>
      <x:c r="G16" s="333" t="str">
        <x:v>Large Group</x:v>
      </x:c>
      <x:c r="H16" s="333" t="n">
        <x:v>10</x:v>
      </x:c>
      <x:c r="I16" s="333" t="n">
        <x:v>1</x:v>
      </x:c>
      <x:c r="J16" s="334"/>
      <x:c r="K16" s="214" t="n">
        <x:f>IF(A16="","",IFERROR(VLOOKUP(G16,'Harga Paket Schedule'!$A$5:$I$17,IF(G16="Large Group",2,7),FALSE),0))</x:f>
        <x:v>25000</x:v>
      </x:c>
      <x:c r="L16" s="214" t="n">
        <x:f>IF(A16="","",IF(J16&lt;&gt;"",J16,IF(G16="Large Group",MAX(7,H16)*K16,I16*K16)))</x:f>
        <x:v>250000</x:v>
      </x:c>
      <x:c r="M16" s="213" t="str">
        <x:v>dp 100</x:v>
      </x:c>
      <x:c r="N16" s="334" t="n">
        <x:v>100000</x:v>
      </x:c>
      <x:c r="O16" s="333" t="str">
        <x:v>DP</x:v>
      </x:c>
      <x:c r="P16" s="214" t="n">
        <x:f>IF(A16="","",SUMIF('Cocok Bayar Booking'!$J$5:$J$504,A16,'Cocok Bayar Booking'!$L$5:$L$504))</x:f>
        <x:v>100000</x:v>
      </x:c>
      <x:c r="Q16" s="214" t="n">
        <x:f>IF(A16="","",SUMIF('Cocok Bayar Booking'!$J$5:$J$504,A16,'Cocok Bayar Booking'!$M$5:$M$504))</x:f>
        <x:v>150000</x:v>
      </x:c>
      <x:c r="R16" s="213" t="n">
        <x:f>IF(A16="","",SUMIF('Cocok Bayar Booking'!$J$5:$J$504,A16,'Cocok Bayar Booking'!$N$5:$N$504))</x:f>
        <x:v>1</x:v>
      </x:c>
      <x:c r="S16" s="214" t="n">
        <x:f>IF(A16="","",MIN(L16,AC16))</x:f>
        <x:v>250000</x:v>
      </x:c>
      <x:c r="T16" s="214" t="n">
        <x:f>IF(A16="","",MAX(0,L16-AC16))</x:f>
        <x:v>0</x:v>
      </x:c>
      <x:c r="U16" s="333" t="n">
        <x:v>1</x:v>
      </x:c>
      <x:c r="V16" s="214" t="n">
        <x:f>IF(AND(AND(A16&lt;&gt;"",U16=1,AI16=0,AH16=0,LEFT(AG16,5)&lt;&gt;"CHECK",G16&lt;&gt;"CHECK PACKAGE"),B16&gt;'Pengaturan'!$B$6,B16&lt;='Pengaturan'!$B$5),T16,0)</x:f>
        <x:v>0</x:v>
      </x:c>
      <x:c r="W16" s="214" t="n">
        <x:f>IF(AND(AND(A16&lt;&gt;"",U16=1,AI16=0,AH16=0,LEFT(AG16,5)&lt;&gt;"CHECK",G16&lt;&gt;"CHECK PACKAGE"),B16='Pengaturan'!$B$6,'Pengaturan'!$B$28&lt;&gt;"Tutup"),T16,0)</x:f>
        <x:v>0</x:v>
      </x:c>
      <x:c r="X16" s="335"/>
      <x:c r="Y16" s="335" t="str">
        <x:v>9. Schedule September 2026</x:v>
      </x:c>
      <x:c r="Z16" s="335" t="str">
        <x:v>Tanggal 4</x:v>
      </x:c>
      <x:c r="AA16" s="213" t="str">
        <x:v>C19</x:v>
      </x:c>
      <x:c r="AB16" s="213" t="str">
        <x:v>37, 139</x:v>
      </x:c>
      <x:c r="AC16" s="336" t="n">
        <x:f>IF(A16="","",P16+Q16+IF(AL16&lt;&gt;"",N(AK16),0))</x:f>
        <x:v>250000</x:v>
      </x:c>
      <x:c r="AD16" s="336" t="n">
        <x:f>IF(A16="","",IF(OR(AC16&gt;L16,AND(OR(O16="Lunas",R16&gt;0),AC16&lt;L16)),AC16-L16,0))</x:f>
        <x:v>0</x:v>
      </x:c>
      <x:c r="AE16" s="199" t="str">
        <x:f>IF(A16="","",IF(LEFT(AG16,5)="CHECK",AG16,IF(AD16&lt;&gt;0,"CHECK harga/bayar",IF(AI16&gt;0,"CHECK DP belum cocok",IF(U16=0,"Ditahan","OK")))))</x:f>
        <x:v>OK</x:v>
      </x:c>
      <x:c r="AF16" s="337" t="n">
        <x:f>IF(AND(A16&lt;&gt;"",U16=1,B16&lt;='Pengaturan'!$B$29,B16&gt;='Pengaturan'!$B$4),T16,0)</x:f>
        <x:v>0</x:v>
      </x:c>
      <x:c r="AG16" s="201"/>
      <x:c r="AH16" s="337" t="n">
        <x:f>IF(A16="","",IF(OR(O16="Lunas",R16&gt;0),MAX(0,L16-AC16),0))</x:f>
        <x:v>0</x:v>
      </x:c>
      <x:c r="AI16" s="337" t="n">
        <x:f>IF(A16="","",MAX(0,N16-AC16))</x:f>
        <x:v>0</x:v>
      </x:c>
      <x:c r="AJ16" s="199" t="str">
        <x:v>AL</x:v>
      </x:c>
      <x:c r="AK16" s="337"/>
      <x:c r="AL16" s="413"/>
      <x:c r="AM16" s="462" t="n">
        <x:f>IF(AND(A16&lt;&gt;"",B16&gt;'Pengaturan'!$B$29,B16&lt;='Pengaturan'!$B$5),MAX(0,T16-V16-W16),0)</x:f>
        <x:v>0</x:v>
      </x:c>
      <x:c r="AN16" s="413" t="str">
        <x:v>14UfXpQhjpRpKtMIwGtdihL0Bu_n5SJpu6vNcLjZ7A8I</x:v>
      </x:c>
      <x:c r="AO16" s="413" t="n">
        <x:v>46284.37060925926</x:v>
      </x:c>
    </x:row>
    <x:row r="17" ht="42" customHeight="1">
      <x:c r="A17" s="228" t="str">
        <x:v>BK013</x:v>
      </x:c>
      <x:c r="B17" s="332" t="n">
        <x:v>46269</x:v>
      </x:c>
      <x:c r="C17" s="213" t="str">
        <x:v>17:00:00</x:v>
      </x:c>
      <x:c r="D17" s="213" t="str">
        <x:v>Blok 1</x:v>
      </x:c>
      <x:c r="E17" s="213" t="str">
        <x:v>ELIA SEPTIA</x:v>
      </x:c>
      <x:c r="F17" s="213" t="str">
        <x:v>Photofox</x:v>
      </x:c>
      <x:c r="G17" s="333" t="str">
        <x:v>Photofox</x:v>
      </x:c>
      <x:c r="H17" s="333"/>
      <x:c r="I17" s="333" t="n">
        <x:v>1</x:v>
      </x:c>
      <x:c r="J17" s="334"/>
      <x:c r="K17" s="214" t="n">
        <x:f>IF(A17="","",IFERROR(VLOOKUP(G17,'Harga Paket Schedule'!$A$5:$I$17,IF(G17="Large Group",2,7),FALSE),0))</x:f>
        <x:v>200000</x:v>
      </x:c>
      <x:c r="L17" s="214" t="n">
        <x:f>IF(A17="","",IF(J17&lt;&gt;"",J17,IF(G17="Large Group",MAX(7,H17)*K17,I17*K17)))</x:f>
        <x:v>200000</x:v>
      </x:c>
      <x:c r="M17" s="213" t="str">
        <x:v>lunas</x:v>
      </x:c>
      <x:c r="N17" s="334" t="n">
        <x:v>0</x:v>
      </x:c>
      <x:c r="O17" s="333" t="str">
        <x:v>Lunas</x:v>
      </x:c>
      <x:c r="P17" s="214" t="n">
        <x:f>IF(A17="","",SUMIF('Cocok Bayar Booking'!$J$5:$J$504,A17,'Cocok Bayar Booking'!$L$5:$L$504))</x:f>
        <x:v>0</x:v>
      </x:c>
      <x:c r="Q17" s="214" t="n">
        <x:f>IF(A17="","",SUMIF('Cocok Bayar Booking'!$J$5:$J$504,A17,'Cocok Bayar Booking'!$M$5:$M$504))</x:f>
        <x:v>200000</x:v>
      </x:c>
      <x:c r="R17" s="213" t="n">
        <x:f>IF(A17="","",SUMIF('Cocok Bayar Booking'!$J$5:$J$504,A17,'Cocok Bayar Booking'!$N$5:$N$504))</x:f>
        <x:v>2</x:v>
      </x:c>
      <x:c r="S17" s="214" t="n">
        <x:f>IF(A17="","",MIN(L17,AC17))</x:f>
        <x:v>200000</x:v>
      </x:c>
      <x:c r="T17" s="214" t="n">
        <x:f>IF(A17="","",MAX(0,L17-AC17))</x:f>
        <x:v>0</x:v>
      </x:c>
      <x:c r="U17" s="333" t="n">
        <x:v>1</x:v>
      </x:c>
      <x:c r="V17" s="214" t="n">
        <x:f>IF(AND(AND(A17&lt;&gt;"",U17=1,AI17=0,AH17=0,LEFT(AG17,5)&lt;&gt;"CHECK",G17&lt;&gt;"CHECK PACKAGE"),B17&gt;'Pengaturan'!$B$6,B17&lt;='Pengaturan'!$B$5),T17,0)</x:f>
        <x:v>0</x:v>
      </x:c>
      <x:c r="W17" s="214" t="n">
        <x:f>IF(AND(AND(A17&lt;&gt;"",U17=1,AI17=0,AH17=0,LEFT(AG17,5)&lt;&gt;"CHECK",G17&lt;&gt;"CHECK PACKAGE"),B17='Pengaturan'!$B$6,'Pengaturan'!$B$28&lt;&gt;"Tutup"),T17,0)</x:f>
        <x:v>0</x:v>
      </x:c>
      <x:c r="X17" s="335"/>
      <x:c r="Y17" s="335" t="str">
        <x:v>9. Schedule September 2026</x:v>
      </x:c>
      <x:c r="Z17" s="335" t="str">
        <x:v>Tanggal 4</x:v>
      </x:c>
      <x:c r="AA17" s="213" t="str">
        <x:v>C23</x:v>
      </x:c>
      <x:c r="AB17" s="213" t="str">
        <x:v>116, 140</x:v>
      </x:c>
      <x:c r="AC17" s="336" t="n">
        <x:f>IF(A17="","",P17+Q17+IF(AL17&lt;&gt;"",N(AK17),0))</x:f>
        <x:v>200000</x:v>
      </x:c>
      <x:c r="AD17" s="336" t="n">
        <x:f>IF(A17="","",IF(OR(AC17&gt;L17,AND(OR(O17="Lunas",R17&gt;0),AC17&lt;L17)),AC17-L17,0))</x:f>
        <x:v>0</x:v>
      </x:c>
      <x:c r="AE17" s="199" t="str">
        <x:f>IF(A17="","",IF(LEFT(AG17,5)="CHECK",AG17,IF(AD17&lt;&gt;0,"CHECK harga/bayar",IF(AI17&gt;0,"CHECK DP belum cocok",IF(U17=0,"Ditahan","OK")))))</x:f>
        <x:v>OK</x:v>
      </x:c>
      <x:c r="AF17" s="337" t="n">
        <x:f>IF(AND(A17&lt;&gt;"",U17=1,B17&lt;='Pengaturan'!$B$29,B17&gt;='Pengaturan'!$B$4),T17,0)</x:f>
        <x:v>0</x:v>
      </x:c>
      <x:c r="AG17" s="201"/>
      <x:c r="AH17" s="337" t="n">
        <x:f>IF(A17="","",IF(OR(O17="Lunas",R17&gt;0),MAX(0,L17-AC17),0))</x:f>
        <x:v>0</x:v>
      </x:c>
      <x:c r="AI17" s="337" t="n">
        <x:f>IF(A17="","",MAX(0,N17-AC17))</x:f>
        <x:v>0</x:v>
      </x:c>
      <x:c r="AJ17" s="199" t="str">
        <x:v>IN</x:v>
      </x:c>
      <x:c r="AK17" s="337"/>
      <x:c r="AL17" s="413"/>
      <x:c r="AM17" s="462" t="n">
        <x:f>IF(AND(A17&lt;&gt;"",B17&gt;'Pengaturan'!$B$29,B17&lt;='Pengaturan'!$B$5),MAX(0,T17-V17-W17),0)</x:f>
        <x:v>0</x:v>
      </x:c>
      <x:c r="AN17" s="413" t="str">
        <x:v>14UfXpQhjpRpKtMIwGtdihL0Bu_n5SJpu6vNcLjZ7A8I</x:v>
      </x:c>
      <x:c r="AO17" s="413" t="n">
        <x:v>46284.37060925926</x:v>
      </x:c>
    </x:row>
    <x:row r="18" ht="42" customHeight="1">
      <x:c r="A18" s="228" t="str">
        <x:v>BK014</x:v>
      </x:c>
      <x:c r="B18" s="332" t="n">
        <x:v>46269</x:v>
      </x:c>
      <x:c r="C18" s="213" t="str">
        <x:v>17:20:00</x:v>
      </x:c>
      <x:c r="D18" s="213" t="str">
        <x:v>Blok 1</x:v>
      </x:c>
      <x:c r="E18" s="213" t="str">
        <x:v>Flower</x:v>
      </x:c>
      <x:c r="F18" s="213" t="str">
        <x:v>LG 9</x:v>
      </x:c>
      <x:c r="G18" s="333" t="str">
        <x:v>Large Group</x:v>
      </x:c>
      <x:c r="H18" s="333" t="n">
        <x:v>9</x:v>
      </x:c>
      <x:c r="I18" s="333" t="n">
        <x:v>1</x:v>
      </x:c>
      <x:c r="J18" s="334"/>
      <x:c r="K18" s="214" t="n">
        <x:f>IF(A18="","",IFERROR(VLOOKUP(G18,'Harga Paket Schedule'!$A$5:$I$17,IF(G18="Large Group",2,7),FALSE),0))</x:f>
        <x:v>25000</x:v>
      </x:c>
      <x:c r="L18" s="214" t="n">
        <x:f>IF(A18="","",IF(J18&lt;&gt;"",J18,IF(G18="Large Group",MAX(7,H18)*K18,I18*K18)))</x:f>
        <x:v>225000</x:v>
      </x:c>
      <x:c r="M18" s="213" t="str">
        <x:v>dp 100</x:v>
      </x:c>
      <x:c r="N18" s="334" t="n">
        <x:v>100000</x:v>
      </x:c>
      <x:c r="O18" s="333" t="str">
        <x:v>DP</x:v>
      </x:c>
      <x:c r="P18" s="214" t="n">
        <x:f>IF(A18="","",SUMIF('Cocok Bayar Booking'!$J$5:$J$504,A18,'Cocok Bayar Booking'!$L$5:$L$504))</x:f>
        <x:v>100000</x:v>
      </x:c>
      <x:c r="Q18" s="214" t="n">
        <x:f>IF(A18="","",SUMIF('Cocok Bayar Booking'!$J$5:$J$504,A18,'Cocok Bayar Booking'!$M$5:$M$504))</x:f>
        <x:v>100000</x:v>
      </x:c>
      <x:c r="R18" s="213" t="n">
        <x:f>IF(A18="","",SUMIF('Cocok Bayar Booking'!$J$5:$J$504,A18,'Cocok Bayar Booking'!$N$5:$N$504))</x:f>
        <x:v>1</x:v>
      </x:c>
      <x:c r="S18" s="214" t="n">
        <x:f>IF(A18="","",MIN(L18,AC18))</x:f>
        <x:v>200000</x:v>
      </x:c>
      <x:c r="T18" s="214" t="n">
        <x:f>IF(A18="","",MAX(0,L18-AC18))</x:f>
        <x:v>25000</x:v>
      </x:c>
      <x:c r="U18" s="333" t="n">
        <x:v>1</x:v>
      </x:c>
      <x:c r="V18" s="214" t="n">
        <x:f>IF(AND(AND(A18&lt;&gt;"",U18=1,AI18=0,AH18=0,LEFT(AG18,5)&lt;&gt;"CHECK",G18&lt;&gt;"CHECK PACKAGE"),B18&gt;'Pengaturan'!$B$6,B18&lt;='Pengaturan'!$B$5),T18,0)</x:f>
        <x:v>0</x:v>
      </x:c>
      <x:c r="W18" s="214" t="n">
        <x:f>IF(AND(AND(A18&lt;&gt;"",U18=1,AI18=0,AH18=0,LEFT(AG18,5)&lt;&gt;"CHECK",G18&lt;&gt;"CHECK PACKAGE"),B18='Pengaturan'!$B$6,'Pengaturan'!$B$28&lt;&gt;"Tutup"),T18,0)</x:f>
        <x:v>0</x:v>
      </x:c>
      <x:c r="X18" s="335"/>
      <x:c r="Y18" s="335" t="str">
        <x:v>9. Schedule September 2026</x:v>
      </x:c>
      <x:c r="Z18" s="335" t="str">
        <x:v>Tanggal 4</x:v>
      </x:c>
      <x:c r="AA18" s="213" t="str">
        <x:v>C24</x:v>
      </x:c>
      <x:c r="AB18" s="213" t="str">
        <x:v>53, 141</x:v>
      </x:c>
      <x:c r="AC18" s="336" t="n">
        <x:f>IF(A18="","",P18+Q18+IF(AL18&lt;&gt;"",N(AK18),0))</x:f>
        <x:v>200000</x:v>
      </x:c>
      <x:c r="AD18" s="336" t="n">
        <x:f>IF(A18="","",IF(OR(AC18&gt;L18,AND(OR(O18="Lunas",R18&gt;0),AC18&lt;L18)),AC18-L18,0))</x:f>
        <x:v>-25000</x:v>
      </x:c>
      <x:c r="AE18" s="199" t="str">
        <x:f>IF(A18="","",IF(LEFT(AG18,5)="CHECK",AG18,IF(AD18&lt;&gt;0,"CHECK harga/bayar",IF(AI18&gt;0,"CHECK DP belum cocok",IF(U18=0,"Ditahan","OK")))))</x:f>
        <x:v>CHECK harga/bayar</x:v>
      </x:c>
      <x:c r="AF18" s="337" t="n">
        <x:f>IF(AND(A18&lt;&gt;"",U18=1,B18&lt;='Pengaturan'!$B$29,B18&gt;='Pengaturan'!$B$4),T18,0)</x:f>
        <x:v>25000</x:v>
      </x:c>
      <x:c r="AG18" s="201"/>
      <x:c r="AH18" s="337" t="n">
        <x:f>IF(A18="","",IF(OR(O18="Lunas",R18&gt;0),MAX(0,L18-AC18),0))</x:f>
        <x:v>25000</x:v>
      </x:c>
      <x:c r="AI18" s="337" t="n">
        <x:f>IF(A18="","",MAX(0,N18-AC18))</x:f>
        <x:v>0</x:v>
      </x:c>
      <x:c r="AJ18" s="199" t="str">
        <x:v>AL</x:v>
      </x:c>
      <x:c r="AK18" s="337"/>
      <x:c r="AL18" s="413"/>
      <x:c r="AM18" s="462" t="n">
        <x:f>IF(AND(A18&lt;&gt;"",B18&gt;'Pengaturan'!$B$29,B18&lt;='Pengaturan'!$B$5),MAX(0,T18-V18-W18),0)</x:f>
        <x:v>0</x:v>
      </x:c>
      <x:c r="AN18" s="413" t="str">
        <x:v>14UfXpQhjpRpKtMIwGtdihL0Bu_n5SJpu6vNcLjZ7A8I</x:v>
      </x:c>
      <x:c r="AO18" s="413" t="n">
        <x:v>46284.37060925926</x:v>
      </x:c>
    </x:row>
    <x:row r="19" ht="42" customHeight="1">
      <x:c r="A19" s="228" t="str">
        <x:v>BK015</x:v>
      </x:c>
      <x:c r="B19" s="332" t="n">
        <x:v>46269</x:v>
      </x:c>
      <x:c r="C19" s="213" t="str">
        <x:v>17:40:00</x:v>
      </x:c>
      <x:c r="D19" s="213" t="str">
        <x:v>Blok 1</x:v>
      </x:c>
      <x:c r="E19" s="213" t="str">
        <x:v>Luqmanul Hakim</x:v>
      </x:c>
      <x:c r="F19" s="213" t="str">
        <x:v>LG 9</x:v>
      </x:c>
      <x:c r="G19" s="333" t="str">
        <x:v>Large Group</x:v>
      </x:c>
      <x:c r="H19" s="333" t="n">
        <x:v>9</x:v>
      </x:c>
      <x:c r="I19" s="333" t="n">
        <x:v>1</x:v>
      </x:c>
      <x:c r="J19" s="334"/>
      <x:c r="K19" s="214" t="n">
        <x:f>IF(A19="","",IFERROR(VLOOKUP(G19,'Harga Paket Schedule'!$A$5:$I$17,IF(G19="Large Group",2,7),FALSE),0))</x:f>
        <x:v>25000</x:v>
      </x:c>
      <x:c r="L19" s="214" t="n">
        <x:f>IF(A19="","",IF(J19&lt;&gt;"",J19,IF(G19="Large Group",MAX(7,H19)*K19,I19*K19)))</x:f>
        <x:v>225000</x:v>
      </x:c>
      <x:c r="M19" s="213" t="str">
        <x:v>dp 100</x:v>
      </x:c>
      <x:c r="N19" s="334" t="n">
        <x:v>100000</x:v>
      </x:c>
      <x:c r="O19" s="333" t="str">
        <x:v>DP</x:v>
      </x:c>
      <x:c r="P19" s="214" t="n">
        <x:f>IF(A19="","",SUMIF('Cocok Bayar Booking'!$J$5:$J$504,A19,'Cocok Bayar Booking'!$L$5:$L$504))</x:f>
        <x:v>100000</x:v>
      </x:c>
      <x:c r="Q19" s="214" t="n">
        <x:f>IF(A19="","",SUMIF('Cocok Bayar Booking'!$J$5:$J$504,A19,'Cocok Bayar Booking'!$M$5:$M$504))</x:f>
        <x:v>0</x:v>
      </x:c>
      <x:c r="R19" s="213" t="n">
        <x:f>IF(A19="","",SUMIF('Cocok Bayar Booking'!$J$5:$J$504,A19,'Cocok Bayar Booking'!$N$5:$N$504))</x:f>
        <x:v>0</x:v>
      </x:c>
      <x:c r="S19" s="214" t="n">
        <x:f>IF(A19="","",MIN(L19,AC19))</x:f>
        <x:v>100000</x:v>
      </x:c>
      <x:c r="T19" s="214" t="n">
        <x:f>IF(A19="","",MAX(0,L19-AC19))</x:f>
        <x:v>125000</x:v>
      </x:c>
      <x:c r="U19" s="333" t="n">
        <x:v>1</x:v>
      </x:c>
      <x:c r="V19" s="214" t="n">
        <x:f>IF(AND(AND(A19&lt;&gt;"",U19=1,AI19=0,AH19=0,LEFT(AG19,5)&lt;&gt;"CHECK",G19&lt;&gt;"CHECK PACKAGE"),B19&gt;'Pengaturan'!$B$6,B19&lt;='Pengaturan'!$B$5),T19,0)</x:f>
        <x:v>0</x:v>
      </x:c>
      <x:c r="W19" s="214" t="n">
        <x:f>IF(AND(AND(A19&lt;&gt;"",U19=1,AI19=0,AH19=0,LEFT(AG19,5)&lt;&gt;"CHECK",G19&lt;&gt;"CHECK PACKAGE"),B19='Pengaturan'!$B$6,'Pengaturan'!$B$28&lt;&gt;"Tutup"),T19,0)</x:f>
        <x:v>0</x:v>
      </x:c>
      <x:c r="X19" s="335"/>
      <x:c r="Y19" s="335" t="str">
        <x:v>9. Schedule September 2026</x:v>
      </x:c>
      <x:c r="Z19" s="335" t="str">
        <x:v>Tanggal 4</x:v>
      </x:c>
      <x:c r="AA19" s="213" t="str">
        <x:v>C25</x:v>
      </x:c>
      <x:c r="AB19" s="213" t="str">
        <x:v>55</x:v>
      </x:c>
      <x:c r="AC19" s="336" t="n">
        <x:f>IF(A19="","",P19+Q19+IF(AL19&lt;&gt;"",N(AK19),0))</x:f>
        <x:v>100000</x:v>
      </x:c>
      <x:c r="AD19" s="336" t="n">
        <x:f>IF(A19="","",IF(OR(AC19&gt;L19,AND(OR(O19="Lunas",R19&gt;0),AC19&lt;L19)),AC19-L19,0))</x:f>
        <x:v>0</x:v>
      </x:c>
      <x:c r="AE19" s="199" t="str">
        <x:f>IF(A19="","",IF(LEFT(AG19,5)="CHECK",AG19,IF(AD19&lt;&gt;0,"CHECK harga/bayar",IF(AI19&gt;0,"CHECK DP belum cocok",IF(U19=0,"Ditahan","OK")))))</x:f>
        <x:v>OK</x:v>
      </x:c>
      <x:c r="AF19" s="337" t="n">
        <x:f>IF(AND(A19&lt;&gt;"",U19=1,B19&lt;='Pengaturan'!$B$29,B19&gt;='Pengaturan'!$B$4),T19,0)</x:f>
        <x:v>125000</x:v>
      </x:c>
      <x:c r="AG19" s="201"/>
      <x:c r="AH19" s="337" t="n">
        <x:f>IF(A19="","",IF(OR(O19="Lunas",R19&gt;0),MAX(0,L19-AC19),0))</x:f>
        <x:v>0</x:v>
      </x:c>
      <x:c r="AI19" s="337" t="n">
        <x:f>IF(A19="","",MAX(0,N19-AC19))</x:f>
        <x:v>0</x:v>
      </x:c>
      <x:c r="AJ19" s="199" t="str">
        <x:v>AL</x:v>
      </x:c>
      <x:c r="AK19" s="337"/>
      <x:c r="AL19" s="413"/>
      <x:c r="AM19" s="462" t="n">
        <x:f>IF(AND(A19&lt;&gt;"",B19&gt;'Pengaturan'!$B$29,B19&lt;='Pengaturan'!$B$5),MAX(0,T19-V19-W19),0)</x:f>
        <x:v>0</x:v>
      </x:c>
      <x:c r="AN19" s="413" t="str">
        <x:v>14UfXpQhjpRpKtMIwGtdihL0Bu_n5SJpu6vNcLjZ7A8I</x:v>
      </x:c>
      <x:c r="AO19" s="413" t="n">
        <x:v>46284.37060925926</x:v>
      </x:c>
    </x:row>
    <x:row r="20" ht="42" customHeight="1">
      <x:c r="A20" s="228" t="str">
        <x:v>BK016</x:v>
      </x:c>
      <x:c r="B20" s="332" t="n">
        <x:v>46269</x:v>
      </x:c>
      <x:c r="C20" s="213" t="str">
        <x:v>19:00:00</x:v>
      </x:c>
      <x:c r="D20" s="213" t="str">
        <x:v>Blok 1</x:v>
      </x:c>
      <x:c r="E20" s="213" t="str">
        <x:v>Tazkia Farhani</x:v>
      </x:c>
      <x:c r="F20" s="213" t="str">
        <x:v>LG 11</x:v>
      </x:c>
      <x:c r="G20" s="333" t="str">
        <x:v>Large Group</x:v>
      </x:c>
      <x:c r="H20" s="333" t="n">
        <x:v>11</x:v>
      </x:c>
      <x:c r="I20" s="333" t="n">
        <x:v>1</x:v>
      </x:c>
      <x:c r="J20" s="334"/>
      <x:c r="K20" s="214" t="n">
        <x:f>IF(A20="","",IFERROR(VLOOKUP(G20,'Harga Paket Schedule'!$A$5:$I$17,IF(G20="Large Group",2,7),FALSE),0))</x:f>
        <x:v>25000</x:v>
      </x:c>
      <x:c r="L20" s="214" t="n">
        <x:f>IF(A20="","",IF(J20&lt;&gt;"",J20,IF(G20="Large Group",MAX(7,H20)*K20,I20*K20)))</x:f>
        <x:v>275000</x:v>
      </x:c>
      <x:c r="M20" s="213"/>
      <x:c r="N20" s="334" t="n">
        <x:v>0</x:v>
      </x:c>
      <x:c r="O20" s="333"/>
      <x:c r="P20" s="214" t="n">
        <x:f>IF(A20="","",SUMIF('Cocok Bayar Booking'!$J$5:$J$504,A20,'Cocok Bayar Booking'!$L$5:$L$504))</x:f>
        <x:v>0</x:v>
      </x:c>
      <x:c r="Q20" s="214" t="n">
        <x:f>IF(A20="","",SUMIF('Cocok Bayar Booking'!$J$5:$J$504,A20,'Cocok Bayar Booking'!$M$5:$M$504))</x:f>
        <x:v>150000</x:v>
      </x:c>
      <x:c r="R20" s="213" t="n">
        <x:f>IF(A20="","",SUMIF('Cocok Bayar Booking'!$J$5:$J$504,A20,'Cocok Bayar Booking'!$N$5:$N$504))</x:f>
        <x:v>1</x:v>
      </x:c>
      <x:c r="S20" s="214" t="n">
        <x:f>IF(A20="","",MIN(L20,AC20))</x:f>
        <x:v>150000</x:v>
      </x:c>
      <x:c r="T20" s="214" t="n">
        <x:f>IF(A20="","",MAX(0,L20-AC20))</x:f>
        <x:v>125000</x:v>
      </x:c>
      <x:c r="U20" s="333" t="n">
        <x:v>1</x:v>
      </x:c>
      <x:c r="V20" s="214" t="n">
        <x:f>IF(AND(AND(A20&lt;&gt;"",U20=1,AI20=0,AH20=0,LEFT(AG20,5)&lt;&gt;"CHECK",G20&lt;&gt;"CHECK PACKAGE"),B20&gt;'Pengaturan'!$B$6,B20&lt;='Pengaturan'!$B$5),T20,0)</x:f>
        <x:v>0</x:v>
      </x:c>
      <x:c r="W20" s="214" t="n">
        <x:f>IF(AND(AND(A20&lt;&gt;"",U20=1,AI20=0,AH20=0,LEFT(AG20,5)&lt;&gt;"CHECK",G20&lt;&gt;"CHECK PACKAGE"),B20='Pengaturan'!$B$6,'Pengaturan'!$B$28&lt;&gt;"Tutup"),T20,0)</x:f>
        <x:v>0</x:v>
      </x:c>
      <x:c r="X20" s="335"/>
      <x:c r="Y20" s="335" t="str">
        <x:v>9. Schedule September 2026</x:v>
      </x:c>
      <x:c r="Z20" s="335" t="str">
        <x:v>Tanggal 4</x:v>
      </x:c>
      <x:c r="AA20" s="213" t="str">
        <x:v>C29</x:v>
      </x:c>
      <x:c r="AB20" s="213" t="str">
        <x:v>146</x:v>
      </x:c>
      <x:c r="AC20" s="336" t="n">
        <x:f>IF(A20="","",P20+Q20+IF(AL20&lt;&gt;"",N(AK20),0))</x:f>
        <x:v>150000</x:v>
      </x:c>
      <x:c r="AD20" s="336" t="n">
        <x:f>IF(A20="","",IF(OR(AC20&gt;L20,AND(OR(O20="Lunas",R20&gt;0),AC20&lt;L20)),AC20-L20,0))</x:f>
        <x:v>-125000</x:v>
      </x:c>
      <x:c r="AE20" s="199" t="str">
        <x:f>IF(A20="","",IF(LEFT(AG20,5)="CHECK",AG20,IF(AD20&lt;&gt;0,"CHECK harga/bayar",IF(AI20&gt;0,"CHECK DP belum cocok",IF(U20=0,"Ditahan","OK")))))</x:f>
        <x:v>CHECK harga/bayar</x:v>
      </x:c>
      <x:c r="AF20" s="337" t="n">
        <x:f>IF(AND(A20&lt;&gt;"",U20=1,B20&lt;='Pengaturan'!$B$29,B20&gt;='Pengaturan'!$B$4),T20,0)</x:f>
        <x:v>125000</x:v>
      </x:c>
      <x:c r="AG20" s="201"/>
      <x:c r="AH20" s="337" t="n">
        <x:f>IF(A20="","",IF(OR(O20="Lunas",R20&gt;0),MAX(0,L20-AC20),0))</x:f>
        <x:v>125000</x:v>
      </x:c>
      <x:c r="AI20" s="337" t="n">
        <x:f>IF(A20="","",MAX(0,N20-AC20))</x:f>
        <x:v>0</x:v>
      </x:c>
      <x:c r="AJ20" s="199" t="str">
        <x:v>AL</x:v>
      </x:c>
      <x:c r="AK20" s="337"/>
      <x:c r="AL20" s="413"/>
      <x:c r="AM20" s="462" t="n">
        <x:f>IF(AND(A20&lt;&gt;"",B20&gt;'Pengaturan'!$B$29,B20&lt;='Pengaturan'!$B$5),MAX(0,T20-V20-W20),0)</x:f>
        <x:v>0</x:v>
      </x:c>
      <x:c r="AN20" s="413" t="str">
        <x:v>14UfXpQhjpRpKtMIwGtdihL0Bu_n5SJpu6vNcLjZ7A8I</x:v>
      </x:c>
      <x:c r="AO20" s="413" t="n">
        <x:v>46284.37060925926</x:v>
      </x:c>
    </x:row>
    <x:row r="21" ht="42" customHeight="1">
      <x:c r="A21" s="228" t="str">
        <x:v>BK017</x:v>
      </x:c>
      <x:c r="B21" s="332" t="n">
        <x:v>46269</x:v>
      </x:c>
      <x:c r="C21" s="213" t="str">
        <x:v>19:40:00</x:v>
      </x:c>
      <x:c r="D21" s="213" t="str">
        <x:v>Blok 1</x:v>
      </x:c>
      <x:c r="E21" s="213" t="str">
        <x:v>Diarra Fathiya</x:v>
      </x:c>
      <x:c r="F21" s="213" t="str">
        <x:v>LG 12</x:v>
      </x:c>
      <x:c r="G21" s="333" t="str">
        <x:v>Large Group</x:v>
      </x:c>
      <x:c r="H21" s="333" t="n">
        <x:v>12</x:v>
      </x:c>
      <x:c r="I21" s="333" t="n">
        <x:v>1</x:v>
      </x:c>
      <x:c r="J21" s="334"/>
      <x:c r="K21" s="214" t="n">
        <x:f>IF(A21="","",IFERROR(VLOOKUP(G21,'Harga Paket Schedule'!$A$5:$I$17,IF(G21="Large Group",2,7),FALSE),0))</x:f>
        <x:v>25000</x:v>
      </x:c>
      <x:c r="L21" s="214" t="n">
        <x:f>IF(A21="","",IF(J21&lt;&gt;"",J21,IF(G21="Large Group",MAX(7,H21)*K21,I21*K21)))</x:f>
        <x:v>300000</x:v>
      </x:c>
      <x:c r="M21" s="213" t="str">
        <x:v>dp 100 limbo</x:v>
      </x:c>
      <x:c r="N21" s="334" t="n">
        <x:v>100000</x:v>
      </x:c>
      <x:c r="O21" s="333" t="str">
        <x:v>DP</x:v>
      </x:c>
      <x:c r="P21" s="214" t="n">
        <x:f>IF(A21="","",SUMIF('Cocok Bayar Booking'!$J$5:$J$504,A21,'Cocok Bayar Booking'!$L$5:$L$504))</x:f>
        <x:v>100000</x:v>
      </x:c>
      <x:c r="Q21" s="214" t="n">
        <x:f>IF(A21="","",SUMIF('Cocok Bayar Booking'!$J$5:$J$504,A21,'Cocok Bayar Booking'!$M$5:$M$504))</x:f>
        <x:v>200000</x:v>
      </x:c>
      <x:c r="R21" s="213" t="n">
        <x:f>IF(A21="","",SUMIF('Cocok Bayar Booking'!$J$5:$J$504,A21,'Cocok Bayar Booking'!$N$5:$N$504))</x:f>
        <x:v>1</x:v>
      </x:c>
      <x:c r="S21" s="214" t="n">
        <x:f>IF(A21="","",MIN(L21,AC21))</x:f>
        <x:v>300000</x:v>
      </x:c>
      <x:c r="T21" s="214" t="n">
        <x:f>IF(A21="","",MAX(0,L21-AC21))</x:f>
        <x:v>0</x:v>
      </x:c>
      <x:c r="U21" s="333" t="n">
        <x:v>1</x:v>
      </x:c>
      <x:c r="V21" s="214" t="n">
        <x:f>IF(AND(AND(A21&lt;&gt;"",U21=1,AI21=0,AH21=0,LEFT(AG21,5)&lt;&gt;"CHECK",G21&lt;&gt;"CHECK PACKAGE"),B21&gt;'Pengaturan'!$B$6,B21&lt;='Pengaturan'!$B$5),T21,0)</x:f>
        <x:v>0</x:v>
      </x:c>
      <x:c r="W21" s="214" t="n">
        <x:f>IF(AND(AND(A21&lt;&gt;"",U21=1,AI21=0,AH21=0,LEFT(AG21,5)&lt;&gt;"CHECK",G21&lt;&gt;"CHECK PACKAGE"),B21='Pengaturan'!$B$6,'Pengaturan'!$B$28&lt;&gt;"Tutup"),T21,0)</x:f>
        <x:v>0</x:v>
      </x:c>
      <x:c r="X21" s="335"/>
      <x:c r="Y21" s="335" t="str">
        <x:v>9. Schedule September 2026</x:v>
      </x:c>
      <x:c r="Z21" s="335" t="str">
        <x:v>Tanggal 4</x:v>
      </x:c>
      <x:c r="AA21" s="213" t="str">
        <x:v>C31</x:v>
      </x:c>
      <x:c r="AB21" s="213" t="str">
        <x:v>97, 148</x:v>
      </x:c>
      <x:c r="AC21" s="336" t="n">
        <x:f>IF(A21="","",P21+Q21+IF(AL21&lt;&gt;"",N(AK21),0))</x:f>
        <x:v>300000</x:v>
      </x:c>
      <x:c r="AD21" s="336" t="n">
        <x:f>IF(A21="","",IF(OR(AC21&gt;L21,AND(OR(O21="Lunas",R21&gt;0),AC21&lt;L21)),AC21-L21,0))</x:f>
        <x:v>0</x:v>
      </x:c>
      <x:c r="AE21" s="199" t="str">
        <x:f>IF(A21="","",IF(LEFT(AG21,5)="CHECK",AG21,IF(AD21&lt;&gt;0,"CHECK harga/bayar",IF(AI21&gt;0,"CHECK DP belum cocok",IF(U21=0,"Ditahan","OK")))))</x:f>
        <x:v>OK</x:v>
      </x:c>
      <x:c r="AF21" s="337" t="n">
        <x:f>IF(AND(A21&lt;&gt;"",U21=1,B21&lt;='Pengaturan'!$B$29,B21&gt;='Pengaturan'!$B$4),T21,0)</x:f>
        <x:v>0</x:v>
      </x:c>
      <x:c r="AG21" s="201"/>
      <x:c r="AH21" s="337" t="n">
        <x:f>IF(A21="","",IF(OR(O21="Lunas",R21&gt;0),MAX(0,L21-AC21),0))</x:f>
        <x:v>0</x:v>
      </x:c>
      <x:c r="AI21" s="337" t="n">
        <x:f>IF(A21="","",MAX(0,N21-AC21))</x:f>
        <x:v>0</x:v>
      </x:c>
      <x:c r="AJ21" s="199" t="str">
        <x:v>AL</x:v>
      </x:c>
      <x:c r="AK21" s="337"/>
      <x:c r="AL21" s="413"/>
      <x:c r="AM21" s="462" t="n">
        <x:f>IF(AND(A21&lt;&gt;"",B21&gt;'Pengaturan'!$B$29,B21&lt;='Pengaturan'!$B$5),MAX(0,T21-V21-W21),0)</x:f>
        <x:v>0</x:v>
      </x:c>
      <x:c r="AN21" s="413" t="str">
        <x:v>14UfXpQhjpRpKtMIwGtdihL0Bu_n5SJpu6vNcLjZ7A8I</x:v>
      </x:c>
      <x:c r="AO21" s="413" t="n">
        <x:v>46284.37060925926</x:v>
      </x:c>
    </x:row>
    <x:row r="22" ht="42" customHeight="1">
      <x:c r="A22" s="228" t="str">
        <x:v>BK018</x:v>
      </x:c>
      <x:c r="B22" s="332" t="n">
        <x:v>46269</x:v>
      </x:c>
      <x:c r="C22" s="213" t="str">
        <x:v>10:00:00</x:v>
      </x:c>
      <x:c r="D22" s="213" t="str">
        <x:v>Blok 1</x:v>
      </x:c>
      <x:c r="E22" s="213" t="str">
        <x:v>Atiesa dkk</x:v>
      </x:c>
      <x:c r="F22" s="213" t="str">
        <x:v>LG 10</x:v>
      </x:c>
      <x:c r="G22" s="333" t="str">
        <x:v>Large Group</x:v>
      </x:c>
      <x:c r="H22" s="333" t="n">
        <x:v>10</x:v>
      </x:c>
      <x:c r="I22" s="333" t="n">
        <x:v>1</x:v>
      </x:c>
      <x:c r="J22" s="334"/>
      <x:c r="K22" s="214" t="n">
        <x:f>IF(A22="","",IFERROR(VLOOKUP(G22,'Harga Paket Schedule'!$A$5:$I$17,IF(G22="Large Group",2,7),FALSE),0))</x:f>
        <x:v>25000</x:v>
      </x:c>
      <x:c r="L22" s="214" t="n">
        <x:f>IF(A22="","",IF(J22&lt;&gt;"",J22,IF(G22="Large Group",MAX(7,H22)*K22,I22*K22)))</x:f>
        <x:v>250000</x:v>
      </x:c>
      <x:c r="M22" s="213" t="str">
        <x:v>dp 100</x:v>
      </x:c>
      <x:c r="N22" s="334" t="n">
        <x:v>100000</x:v>
      </x:c>
      <x:c r="O22" s="333" t="str">
        <x:v>DP</x:v>
      </x:c>
      <x:c r="P22" s="214" t="n">
        <x:f>IF(A22="","",SUMIF('Cocok Bayar Booking'!$J$5:$J$504,A22,'Cocok Bayar Booking'!$L$5:$L$504))</x:f>
        <x:v>100000</x:v>
      </x:c>
      <x:c r="Q22" s="214" t="n">
        <x:f>IF(A22="","",SUMIF('Cocok Bayar Booking'!$J$5:$J$504,A22,'Cocok Bayar Booking'!$M$5:$M$504))</x:f>
        <x:v>125000</x:v>
      </x:c>
      <x:c r="R22" s="213" t="n">
        <x:f>IF(A22="","",SUMIF('Cocok Bayar Booking'!$J$5:$J$504,A22,'Cocok Bayar Booking'!$N$5:$N$504))</x:f>
        <x:v>1</x:v>
      </x:c>
      <x:c r="S22" s="214" t="n">
        <x:f>IF(A22="","",MIN(L22,AC22))</x:f>
        <x:v>225000</x:v>
      </x:c>
      <x:c r="T22" s="214" t="n">
        <x:f>IF(A22="","",MAX(0,L22-AC22))</x:f>
        <x:v>25000</x:v>
      </x:c>
      <x:c r="U22" s="333" t="n">
        <x:v>1</x:v>
      </x:c>
      <x:c r="V22" s="214" t="n">
        <x:f>IF(AND(AND(A22&lt;&gt;"",U22=1,AI22=0,AH22=0,LEFT(AG22,5)&lt;&gt;"CHECK",G22&lt;&gt;"CHECK PACKAGE"),B22&gt;'Pengaturan'!$B$6,B22&lt;='Pengaturan'!$B$5),T22,0)</x:f>
        <x:v>0</x:v>
      </x:c>
      <x:c r="W22" s="214" t="n">
        <x:f>IF(AND(AND(A22&lt;&gt;"",U22=1,AI22=0,AH22=0,LEFT(AG22,5)&lt;&gt;"CHECK",G22&lt;&gt;"CHECK PACKAGE"),B22='Pengaturan'!$B$6,'Pengaturan'!$B$28&lt;&gt;"Tutup"),T22,0)</x:f>
        <x:v>0</x:v>
      </x:c>
      <x:c r="X22" s="335"/>
      <x:c r="Y22" s="335" t="str">
        <x:v>9. Schedule September 2026</x:v>
      </x:c>
      <x:c r="Z22" s="335" t="str">
        <x:v>Tanggal 4</x:v>
      </x:c>
      <x:c r="AA22" s="213" t="str">
        <x:v>C5</x:v>
      </x:c>
      <x:c r="AB22" s="213" t="str">
        <x:v>98, 131</x:v>
      </x:c>
      <x:c r="AC22" s="336" t="n">
        <x:f>IF(A22="","",P22+Q22+IF(AL22&lt;&gt;"",N(AK22),0))</x:f>
        <x:v>225000</x:v>
      </x:c>
      <x:c r="AD22" s="336" t="n">
        <x:f>IF(A22="","",IF(OR(AC22&gt;L22,AND(OR(O22="Lunas",R22&gt;0),AC22&lt;L22)),AC22-L22,0))</x:f>
        <x:v>-25000</x:v>
      </x:c>
      <x:c r="AE22" s="199" t="str">
        <x:f>IF(A22="","",IF(LEFT(AG22,5)="CHECK",AG22,IF(AD22&lt;&gt;0,"CHECK harga/bayar",IF(AI22&gt;0,"CHECK DP belum cocok",IF(U22=0,"Ditahan","OK")))))</x:f>
        <x:v>CHECK harga/bayar</x:v>
      </x:c>
      <x:c r="AF22" s="337" t="n">
        <x:f>IF(AND(A22&lt;&gt;"",U22=1,B22&lt;='Pengaturan'!$B$29,B22&gt;='Pengaturan'!$B$4),T22,0)</x:f>
        <x:v>25000</x:v>
      </x:c>
      <x:c r="AG22" s="201"/>
      <x:c r="AH22" s="337" t="n">
        <x:f>IF(A22="","",IF(OR(O22="Lunas",R22&gt;0),MAX(0,L22-AC22),0))</x:f>
        <x:v>25000</x:v>
      </x:c>
      <x:c r="AI22" s="337" t="n">
        <x:f>IF(A22="","",MAX(0,N22-AC22))</x:f>
        <x:v>0</x:v>
      </x:c>
      <x:c r="AJ22" s="199" t="str">
        <x:v>AL</x:v>
      </x:c>
      <x:c r="AK22" s="337"/>
      <x:c r="AL22" s="413"/>
      <x:c r="AM22" s="462" t="n">
        <x:f>IF(AND(A22&lt;&gt;"",B22&gt;'Pengaturan'!$B$29,B22&lt;='Pengaturan'!$B$5),MAX(0,T22-V22-W22),0)</x:f>
        <x:v>0</x:v>
      </x:c>
      <x:c r="AN22" s="413" t="str">
        <x:v>14UfXpQhjpRpKtMIwGtdihL0Bu_n5SJpu6vNcLjZ7A8I</x:v>
      </x:c>
      <x:c r="AO22" s="413" t="n">
        <x:v>46284.37060925926</x:v>
      </x:c>
    </x:row>
    <x:row r="23" ht="42" customHeight="1">
      <x:c r="A23" s="228" t="str">
        <x:v>BK019</x:v>
      </x:c>
      <x:c r="B23" s="332" t="n">
        <x:v>46270</x:v>
      </x:c>
      <x:c r="C23" s="213" t="str">
        <x:v>13:00:00</x:v>
      </x:c>
      <x:c r="D23" s="213" t="str">
        <x:v>Blok 1</x:v>
      </x:c>
      <x:c r="E23" s="213" t="str">
        <x:v>Kim</x:v>
      </x:c>
      <x:c r="F23" s="213" t="str">
        <x:v>Single</x:v>
      </x:c>
      <x:c r="G23" s="333" t="str">
        <x:v>Single</x:v>
      </x:c>
      <x:c r="H23" s="333"/>
      <x:c r="I23" s="333" t="n">
        <x:v>1</x:v>
      </x:c>
      <x:c r="J23" s="334"/>
      <x:c r="K23" s="214" t="n">
        <x:f>IF(A23="","",IFERROR(VLOOKUP(G23,'Harga Paket Schedule'!$A$5:$I$17,IF(G23="Large Group",2,7),FALSE),0))</x:f>
        <x:v>100000</x:v>
      </x:c>
      <x:c r="L23" s="214" t="n">
        <x:f>IF(A23="","",IF(J23&lt;&gt;"",J23,IF(G23="Large Group",MAX(7,H23)*K23,I23*K23)))</x:f>
        <x:v>100000</x:v>
      </x:c>
      <x:c r="M23" s="213" t="str">
        <x:v>lunas</x:v>
      </x:c>
      <x:c r="N23" s="334" t="n">
        <x:v>0</x:v>
      </x:c>
      <x:c r="O23" s="333" t="str">
        <x:v>Lunas</x:v>
      </x:c>
      <x:c r="P23" s="214" t="n">
        <x:f>IF(A23="","",SUMIF('Cocok Bayar Booking'!$J$5:$J$504,A23,'Cocok Bayar Booking'!$L$5:$L$504))</x:f>
        <x:v>0</x:v>
      </x:c>
      <x:c r="Q23" s="214" t="n">
        <x:f>IF(A23="","",SUMIF('Cocok Bayar Booking'!$J$5:$J$504,A23,'Cocok Bayar Booking'!$M$5:$M$504))</x:f>
        <x:v>50000</x:v>
      </x:c>
      <x:c r="R23" s="213" t="n">
        <x:f>IF(A23="","",SUMIF('Cocok Bayar Booking'!$J$5:$J$504,A23,'Cocok Bayar Booking'!$N$5:$N$504))</x:f>
        <x:v>1</x:v>
      </x:c>
      <x:c r="S23" s="214" t="n">
        <x:f>IF(A23="","",MIN(L23,AC23))</x:f>
        <x:v>50000</x:v>
      </x:c>
      <x:c r="T23" s="214" t="n">
        <x:f>IF(A23="","",MAX(0,L23-AC23))</x:f>
        <x:v>50000</x:v>
      </x:c>
      <x:c r="U23" s="333" t="n">
        <x:v>1</x:v>
      </x:c>
      <x:c r="V23" s="214" t="n">
        <x:f>IF(AND(AND(A23&lt;&gt;"",U23=1,AI23=0,AH23=0,LEFT(AG23,5)&lt;&gt;"CHECK",G23&lt;&gt;"CHECK PACKAGE"),B23&gt;'Pengaturan'!$B$6,B23&lt;='Pengaturan'!$B$5),T23,0)</x:f>
        <x:v>0</x:v>
      </x:c>
      <x:c r="W23" s="214" t="n">
        <x:f>IF(AND(AND(A23&lt;&gt;"",U23=1,AI23=0,AH23=0,LEFT(AG23,5)&lt;&gt;"CHECK",G23&lt;&gt;"CHECK PACKAGE"),B23='Pengaturan'!$B$6,'Pengaturan'!$B$28&lt;&gt;"Tutup"),T23,0)</x:f>
        <x:v>0</x:v>
      </x:c>
      <x:c r="X23" s="335"/>
      <x:c r="Y23" s="335" t="str">
        <x:v>9. Schedule September 2026</x:v>
      </x:c>
      <x:c r="Z23" s="335" t="str">
        <x:v>Tanggal 5</x:v>
      </x:c>
      <x:c r="AA23" s="213" t="str">
        <x:v>C11</x:v>
      </x:c>
      <x:c r="AB23" s="213" t="str">
        <x:v>155</x:v>
      </x:c>
      <x:c r="AC23" s="336" t="n">
        <x:f>IF(A23="","",P23+Q23+IF(AL23&lt;&gt;"",N(AK23),0))</x:f>
        <x:v>50000</x:v>
      </x:c>
      <x:c r="AD23" s="336" t="n">
        <x:f>IF(A23="","",IF(OR(AC23&gt;L23,AND(OR(O23="Lunas",R23&gt;0),AC23&lt;L23)),AC23-L23,0))</x:f>
        <x:v>-50000</x:v>
      </x:c>
      <x:c r="AE23" s="199" t="str">
        <x:f>IF(A23="","",IF(LEFT(AG23,5)="CHECK",AG23,IF(AD23&lt;&gt;0,"CHECK harga/bayar",IF(AI23&gt;0,"CHECK DP belum cocok",IF(U23=0,"Ditahan","OK")))))</x:f>
        <x:v>CHECK harga/bayar</x:v>
      </x:c>
      <x:c r="AF23" s="337" t="n">
        <x:f>IF(AND(A23&lt;&gt;"",U23=1,B23&lt;='Pengaturan'!$B$29,B23&gt;='Pengaturan'!$B$4),T23,0)</x:f>
        <x:v>50000</x:v>
      </x:c>
      <x:c r="AG23" s="201"/>
      <x:c r="AH23" s="337" t="n">
        <x:f>IF(A23="","",IF(OR(O23="Lunas",R23&gt;0),MAX(0,L23-AC23),0))</x:f>
        <x:v>50000</x:v>
      </x:c>
      <x:c r="AI23" s="337" t="n">
        <x:f>IF(A23="","",MAX(0,N23-AC23))</x:f>
        <x:v>0</x:v>
      </x:c>
      <x:c r="AJ23" s="199" t="str">
        <x:v>AL</x:v>
      </x:c>
      <x:c r="AK23" s="337"/>
      <x:c r="AL23" s="413"/>
      <x:c r="AM23" s="462" t="n">
        <x:f>IF(AND(A23&lt;&gt;"",B23&gt;'Pengaturan'!$B$29,B23&lt;='Pengaturan'!$B$5),MAX(0,T23-V23-W23),0)</x:f>
        <x:v>0</x:v>
      </x:c>
      <x:c r="AN23" s="413" t="str">
        <x:v>14UfXpQhjpRpKtMIwGtdihL0Bu_n5SJpu6vNcLjZ7A8I</x:v>
      </x:c>
      <x:c r="AO23" s="413" t="n">
        <x:v>46284.37060925926</x:v>
      </x:c>
    </x:row>
    <x:row r="24" ht="42" customHeight="1">
      <x:c r="A24" s="228" t="str">
        <x:v>BK020</x:v>
      </x:c>
      <x:c r="B24" s="332" t="n">
        <x:v>46270</x:v>
      </x:c>
      <x:c r="C24" s="213" t="str">
        <x:v>14:00:00</x:v>
      </x:c>
      <x:c r="D24" s="213" t="str">
        <x:v>Blok 1</x:v>
      </x:c>
      <x:c r="E24" s="213" t="str">
        <x:v>Wildan</x:v>
      </x:c>
      <x:c r="F24" s="213" t="str">
        <x:v>Graduation</x:v>
      </x:c>
      <x:c r="G24" s="333" t="str">
        <x:v>Graduation</x:v>
      </x:c>
      <x:c r="H24" s="333"/>
      <x:c r="I24" s="333" t="n">
        <x:v>1</x:v>
      </x:c>
      <x:c r="J24" s="334"/>
      <x:c r="K24" s="214" t="n">
        <x:f>IF(A24="","",IFERROR(VLOOKUP(G24,'Harga Paket Schedule'!$A$5:$I$17,IF(G24="Large Group",2,7),FALSE),0))</x:f>
        <x:v>350000</x:v>
      </x:c>
      <x:c r="L24" s="214" t="n">
        <x:f>IF(A24="","",IF(J24&lt;&gt;"",J24,IF(G24="Large Group",MAX(7,H24)*K24,I24*K24)))</x:f>
        <x:v>350000</x:v>
      </x:c>
      <x:c r="M24" s="213" t="str">
        <x:v>dp 100 calmblue</x:v>
      </x:c>
      <x:c r="N24" s="334" t="n">
        <x:v>100000</x:v>
      </x:c>
      <x:c r="O24" s="333" t="str">
        <x:v>DP</x:v>
      </x:c>
      <x:c r="P24" s="214" t="n">
        <x:f>IF(A24="","",SUMIF('Cocok Bayar Booking'!$J$5:$J$504,A24,'Cocok Bayar Booking'!$L$5:$L$504))</x:f>
        <x:v>100000</x:v>
      </x:c>
      <x:c r="Q24" s="214" t="n">
        <x:f>IF(A24="","",SUMIF('Cocok Bayar Booking'!$J$5:$J$504,A24,'Cocok Bayar Booking'!$M$5:$M$504))</x:f>
        <x:v>250000</x:v>
      </x:c>
      <x:c r="R24" s="213" t="n">
        <x:f>IF(A24="","",SUMIF('Cocok Bayar Booking'!$J$5:$J$504,A24,'Cocok Bayar Booking'!$N$5:$N$504))</x:f>
        <x:v>1</x:v>
      </x:c>
      <x:c r="S24" s="214" t="n">
        <x:f>IF(A24="","",MIN(L24,AC24))</x:f>
        <x:v>350000</x:v>
      </x:c>
      <x:c r="T24" s="214" t="n">
        <x:f>IF(A24="","",MAX(0,L24-AC24))</x:f>
        <x:v>0</x:v>
      </x:c>
      <x:c r="U24" s="333" t="n">
        <x:v>1</x:v>
      </x:c>
      <x:c r="V24" s="214" t="n">
        <x:f>IF(AND(AND(A24&lt;&gt;"",U24=1,AI24=0,AH24=0,LEFT(AG24,5)&lt;&gt;"CHECK",G24&lt;&gt;"CHECK PACKAGE"),B24&gt;'Pengaturan'!$B$6,B24&lt;='Pengaturan'!$B$5),T24,0)</x:f>
        <x:v>0</x:v>
      </x:c>
      <x:c r="W24" s="214" t="n">
        <x:f>IF(AND(AND(A24&lt;&gt;"",U24=1,AI24=0,AH24=0,LEFT(AG24,5)&lt;&gt;"CHECK",G24&lt;&gt;"CHECK PACKAGE"),B24='Pengaturan'!$B$6,'Pengaturan'!$B$28&lt;&gt;"Tutup"),T24,0)</x:f>
        <x:v>0</x:v>
      </x:c>
      <x:c r="X24" s="335"/>
      <x:c r="Y24" s="335" t="str">
        <x:v>9. Schedule September 2026</x:v>
      </x:c>
      <x:c r="Z24" s="335" t="str">
        <x:v>Tanggal 5</x:v>
      </x:c>
      <x:c r="AA24" s="213" t="str">
        <x:v>C14</x:v>
      </x:c>
      <x:c r="AB24" s="213" t="str">
        <x:v>132, 156</x:v>
      </x:c>
      <x:c r="AC24" s="336" t="n">
        <x:f>IF(A24="","",P24+Q24+IF(AL24&lt;&gt;"",N(AK24),0))</x:f>
        <x:v>350000</x:v>
      </x:c>
      <x:c r="AD24" s="336" t="n">
        <x:f>IF(A24="","",IF(OR(AC24&gt;L24,AND(OR(O24="Lunas",R24&gt;0),AC24&lt;L24)),AC24-L24,0))</x:f>
        <x:v>0</x:v>
      </x:c>
      <x:c r="AE24" s="199" t="str">
        <x:f>IF(A24="","",IF(LEFT(AG24,5)="CHECK",AG24,IF(AD24&lt;&gt;0,"CHECK harga/bayar",IF(AI24&gt;0,"CHECK DP belum cocok",IF(U24=0,"Ditahan","OK")))))</x:f>
        <x:v>OK</x:v>
      </x:c>
      <x:c r="AF24" s="337" t="n">
        <x:f>IF(AND(A24&lt;&gt;"",U24=1,B24&lt;='Pengaturan'!$B$29,B24&gt;='Pengaturan'!$B$4),T24,0)</x:f>
        <x:v>0</x:v>
      </x:c>
      <x:c r="AG24" s="201"/>
      <x:c r="AH24" s="337" t="n">
        <x:f>IF(A24="","",IF(OR(O24="Lunas",R24&gt;0),MAX(0,L24-AC24),0))</x:f>
        <x:v>0</x:v>
      </x:c>
      <x:c r="AI24" s="337" t="n">
        <x:f>IF(A24="","",MAX(0,N24-AC24))</x:f>
        <x:v>0</x:v>
      </x:c>
      <x:c r="AJ24" s="199" t="str">
        <x:v>IN</x:v>
      </x:c>
      <x:c r="AK24" s="337"/>
      <x:c r="AL24" s="413"/>
      <x:c r="AM24" s="462" t="n">
        <x:f>IF(AND(A24&lt;&gt;"",B24&gt;'Pengaturan'!$B$29,B24&lt;='Pengaturan'!$B$5),MAX(0,T24-V24-W24),0)</x:f>
        <x:v>0</x:v>
      </x:c>
      <x:c r="AN24" s="413" t="str">
        <x:v>14UfXpQhjpRpKtMIwGtdihL0Bu_n5SJpu6vNcLjZ7A8I</x:v>
      </x:c>
      <x:c r="AO24" s="413" t="n">
        <x:v>46284.37060925926</x:v>
      </x:c>
    </x:row>
    <x:row r="25" ht="42" customHeight="1">
      <x:c r="A25" s="228" t="str">
        <x:v>BK021</x:v>
      </x:c>
      <x:c r="B25" s="332" t="n">
        <x:v>46270</x:v>
      </x:c>
      <x:c r="C25" s="213" t="str">
        <x:v>15:00:00</x:v>
      </x:c>
      <x:c r="D25" s="213" t="str">
        <x:v>Blok 1</x:v>
      </x:c>
      <x:c r="E25" s="213" t="str">
        <x:v>Gibran</x:v>
      </x:c>
      <x:c r="F25" s="213" t="str">
        <x:v>Graduation</x:v>
      </x:c>
      <x:c r="G25" s="333" t="str">
        <x:v>Graduation</x:v>
      </x:c>
      <x:c r="H25" s="333"/>
      <x:c r="I25" s="333" t="n">
        <x:v>1</x:v>
      </x:c>
      <x:c r="J25" s="334"/>
      <x:c r="K25" s="214" t="n">
        <x:f>IF(A25="","",IFERROR(VLOOKUP(G25,'Harga Paket Schedule'!$A$5:$I$17,IF(G25="Large Group",2,7),FALSE),0))</x:f>
        <x:v>350000</x:v>
      </x:c>
      <x:c r="L25" s="214" t="n">
        <x:f>IF(A25="","",IF(J25&lt;&gt;"",J25,IF(G25="Large Group",MAX(7,H25)*K25,I25*K25)))</x:f>
        <x:v>350000</x:v>
      </x:c>
      <x:c r="M25" s="213" t="str">
        <x:v>dp 100</x:v>
      </x:c>
      <x:c r="N25" s="334" t="n">
        <x:v>100000</x:v>
      </x:c>
      <x:c r="O25" s="333" t="str">
        <x:v>DP</x:v>
      </x:c>
      <x:c r="P25" s="214" t="n">
        <x:f>IF(A25="","",SUMIF('Cocok Bayar Booking'!$J$5:$J$504,A25,'Cocok Bayar Booking'!$L$5:$L$504))</x:f>
        <x:v>100000</x:v>
      </x:c>
      <x:c r="Q25" s="214" t="n">
        <x:f>IF(A25="","",SUMIF('Cocok Bayar Booking'!$J$5:$J$504,A25,'Cocok Bayar Booking'!$M$5:$M$504))</x:f>
        <x:v>250000</x:v>
      </x:c>
      <x:c r="R25" s="213" t="n">
        <x:f>IF(A25="","",SUMIF('Cocok Bayar Booking'!$J$5:$J$504,A25,'Cocok Bayar Booking'!$N$5:$N$504))</x:f>
        <x:v>1</x:v>
      </x:c>
      <x:c r="S25" s="214" t="n">
        <x:f>IF(A25="","",MIN(L25,AC25))</x:f>
        <x:v>350000</x:v>
      </x:c>
      <x:c r="T25" s="214" t="n">
        <x:f>IF(A25="","",MAX(0,L25-AC25))</x:f>
        <x:v>0</x:v>
      </x:c>
      <x:c r="U25" s="333" t="n">
        <x:v>1</x:v>
      </x:c>
      <x:c r="V25" s="214" t="n">
        <x:f>IF(AND(AND(A25&lt;&gt;"",U25=1,AI25=0,AH25=0,LEFT(AG25,5)&lt;&gt;"CHECK",G25&lt;&gt;"CHECK PACKAGE"),B25&gt;'Pengaturan'!$B$6,B25&lt;='Pengaturan'!$B$5),T25,0)</x:f>
        <x:v>0</x:v>
      </x:c>
      <x:c r="W25" s="214" t="n">
        <x:f>IF(AND(AND(A25&lt;&gt;"",U25=1,AI25=0,AH25=0,LEFT(AG25,5)&lt;&gt;"CHECK",G25&lt;&gt;"CHECK PACKAGE"),B25='Pengaturan'!$B$6,'Pengaturan'!$B$28&lt;&gt;"Tutup"),T25,0)</x:f>
        <x:v>0</x:v>
      </x:c>
      <x:c r="X25" s="335" t="str">
        <x:v>Konflik paket Log: Family A</x:v>
      </x:c>
      <x:c r="Y25" s="335" t="str">
        <x:v>9. Schedule September 2026</x:v>
      </x:c>
      <x:c r="Z25" s="335" t="str">
        <x:v>Tanggal 5</x:v>
      </x:c>
      <x:c r="AA25" s="213" t="str">
        <x:v>C17</x:v>
      </x:c>
      <x:c r="AB25" s="213" t="str">
        <x:v>130, 157</x:v>
      </x:c>
      <x:c r="AC25" s="336" t="n">
        <x:f>IF(A25="","",P25+Q25+IF(AL25&lt;&gt;"",N(AK25),0))</x:f>
        <x:v>350000</x:v>
      </x:c>
      <x:c r="AD25" s="336" t="n">
        <x:f>IF(A25="","",IF(OR(AC25&gt;L25,AND(OR(O25="Lunas",R25&gt;0),AC25&lt;L25)),AC25-L25,0))</x:f>
        <x:v>0</x:v>
      </x:c>
      <x:c r="AE25" s="199" t="str">
        <x:f>IF(A25="","",IF(LEFT(AG25,5)="CHECK",AG25,IF(AD25&lt;&gt;0,"CHECK harga/bayar",IF(AI25&gt;0,"CHECK DP belum cocok",IF(U25=0,"Ditahan","OK")))))</x:f>
        <x:v>OK</x:v>
      </x:c>
      <x:c r="AF25" s="337" t="n">
        <x:f>IF(AND(A25&lt;&gt;"",U25=1,B25&lt;='Pengaturan'!$B$29,B25&gt;='Pengaturan'!$B$4),T25,0)</x:f>
        <x:v>0</x:v>
      </x:c>
      <x:c r="AG25" s="201"/>
      <x:c r="AH25" s="337" t="n">
        <x:f>IF(A25="","",IF(OR(O25="Lunas",R25&gt;0),MAX(0,L25-AC25),0))</x:f>
        <x:v>0</x:v>
      </x:c>
      <x:c r="AI25" s="337" t="n">
        <x:f>IF(A25="","",MAX(0,N25-AC25))</x:f>
        <x:v>0</x:v>
      </x:c>
      <x:c r="AJ25" s="199" t="str">
        <x:v>IN</x:v>
      </x:c>
      <x:c r="AK25" s="337"/>
      <x:c r="AL25" s="413"/>
      <x:c r="AM25" s="462" t="n">
        <x:f>IF(AND(A25&lt;&gt;"",B25&gt;'Pengaturan'!$B$29,B25&lt;='Pengaturan'!$B$5),MAX(0,T25-V25-W25),0)</x:f>
        <x:v>0</x:v>
      </x:c>
      <x:c r="AN25" s="413" t="str">
        <x:v>14UfXpQhjpRpKtMIwGtdihL0Bu_n5SJpu6vNcLjZ7A8I</x:v>
      </x:c>
      <x:c r="AO25" s="413" t="n">
        <x:v>46284.37060925926</x:v>
      </x:c>
    </x:row>
    <x:row r="26" ht="42" customHeight="1">
      <x:c r="A26" s="228" t="str">
        <x:v>BK022</x:v>
      </x:c>
      <x:c r="B26" s="332" t="n">
        <x:v>46270</x:v>
      </x:c>
      <x:c r="C26" s="213" t="str">
        <x:v>17:00:00</x:v>
      </x:c>
      <x:c r="D26" s="213" t="str">
        <x:v>Blok 1</x:v>
      </x:c>
      <x:c r="E26" s="213" t="str">
        <x:v>Lia</x:v>
      </x:c>
      <x:c r="F26" s="213" t="str">
        <x:v>LG 12</x:v>
      </x:c>
      <x:c r="G26" s="333" t="str">
        <x:v>Large Group</x:v>
      </x:c>
      <x:c r="H26" s="333" t="n">
        <x:v>12</x:v>
      </x:c>
      <x:c r="I26" s="333" t="n">
        <x:v>1</x:v>
      </x:c>
      <x:c r="J26" s="334"/>
      <x:c r="K26" s="214" t="n">
        <x:f>IF(A26="","",IFERROR(VLOOKUP(G26,'Harga Paket Schedule'!$A$5:$I$17,IF(G26="Large Group",2,7),FALSE),0))</x:f>
        <x:v>25000</x:v>
      </x:c>
      <x:c r="L26" s="214" t="n">
        <x:f>IF(A26="","",IF(J26&lt;&gt;"",J26,IF(G26="Large Group",MAX(7,H26)*K26,I26*K26)))</x:f>
        <x:v>300000</x:v>
      </x:c>
      <x:c r="M26" s="213" t="str">
        <x:v>dp 100 </x:v>
      </x:c>
      <x:c r="N26" s="334" t="n">
        <x:v>100000</x:v>
      </x:c>
      <x:c r="O26" s="333" t="str">
        <x:v>DP</x:v>
      </x:c>
      <x:c r="P26" s="214" t="n">
        <x:f>IF(A26="","",SUMIF('Cocok Bayar Booking'!$J$5:$J$504,A26,'Cocok Bayar Booking'!$L$5:$L$504))</x:f>
        <x:v>0</x:v>
      </x:c>
      <x:c r="Q26" s="214" t="n">
        <x:f>IF(A26="","",SUMIF('Cocok Bayar Booking'!$J$5:$J$504,A26,'Cocok Bayar Booking'!$M$5:$M$504))</x:f>
        <x:v>200000</x:v>
      </x:c>
      <x:c r="R26" s="213" t="n">
        <x:f>IF(A26="","",SUMIF('Cocok Bayar Booking'!$J$5:$J$504,A26,'Cocok Bayar Booking'!$N$5:$N$504))</x:f>
        <x:v>1</x:v>
      </x:c>
      <x:c r="S26" s="214" t="n">
        <x:f>IF(A26="","",MIN(L26,AC26))</x:f>
        <x:v>200000</x:v>
      </x:c>
      <x:c r="T26" s="214" t="n">
        <x:f>IF(A26="","",MAX(0,L26-AC26))</x:f>
        <x:v>100000</x:v>
      </x:c>
      <x:c r="U26" s="333" t="n">
        <x:v>1</x:v>
      </x:c>
      <x:c r="V26" s="214" t="n">
        <x:f>IF(AND(AND(A26&lt;&gt;"",U26=1,AI26=0,AH26=0,LEFT(AG26,5)&lt;&gt;"CHECK",G26&lt;&gt;"CHECK PACKAGE"),B26&gt;'Pengaturan'!$B$6,B26&lt;='Pengaturan'!$B$5),T26,0)</x:f>
        <x:v>0</x:v>
      </x:c>
      <x:c r="W26" s="214" t="n">
        <x:f>IF(AND(AND(A26&lt;&gt;"",U26=1,AI26=0,AH26=0,LEFT(AG26,5)&lt;&gt;"CHECK",G26&lt;&gt;"CHECK PACKAGE"),B26='Pengaturan'!$B$6,'Pengaturan'!$B$28&lt;&gt;"Tutup"),T26,0)</x:f>
        <x:v>0</x:v>
      </x:c>
      <x:c r="X26" s="335"/>
      <x:c r="Y26" s="335" t="str">
        <x:v>9. Schedule September 2026</x:v>
      </x:c>
      <x:c r="Z26" s="335" t="str">
        <x:v>Tanggal 5</x:v>
      </x:c>
      <x:c r="AA26" s="213" t="str">
        <x:v>C23</x:v>
      </x:c>
      <x:c r="AB26" s="213" t="str">
        <x:v>160</x:v>
      </x:c>
      <x:c r="AC26" s="336" t="n">
        <x:f>IF(A26="","",P26+Q26+IF(AL26&lt;&gt;"",N(AK26),0))</x:f>
        <x:v>200000</x:v>
      </x:c>
      <x:c r="AD26" s="336" t="n">
        <x:f>IF(A26="","",IF(OR(AC26&gt;L26,AND(OR(O26="Lunas",R26&gt;0),AC26&lt;L26)),AC26-L26,0))</x:f>
        <x:v>-100000</x:v>
      </x:c>
      <x:c r="AE26" s="199" t="str">
        <x:f>IF(A26="","",IF(LEFT(AG26,5)="CHECK",AG26,IF(AD26&lt;&gt;0,"CHECK harga/bayar",IF(AI26&gt;0,"CHECK DP belum cocok",IF(U26=0,"Ditahan","OK")))))</x:f>
        <x:v>CHECK harga/bayar</x:v>
      </x:c>
      <x:c r="AF26" s="337" t="n">
        <x:f>IF(AND(A26&lt;&gt;"",U26=1,B26&lt;='Pengaturan'!$B$29,B26&gt;='Pengaturan'!$B$4),T26,0)</x:f>
        <x:v>100000</x:v>
      </x:c>
      <x:c r="AG26" s="201"/>
      <x:c r="AH26" s="337" t="n">
        <x:f>IF(A26="","",IF(OR(O26="Lunas",R26&gt;0),MAX(0,L26-AC26),0))</x:f>
        <x:v>100000</x:v>
      </x:c>
      <x:c r="AI26" s="337" t="n">
        <x:f>IF(A26="","",MAX(0,N26-AC26))</x:f>
        <x:v>0</x:v>
      </x:c>
      <x:c r="AJ26" s="199" t="str">
        <x:v>IN</x:v>
      </x:c>
      <x:c r="AK26" s="337"/>
      <x:c r="AL26" s="413"/>
      <x:c r="AM26" s="462" t="n">
        <x:f>IF(AND(A26&lt;&gt;"",B26&gt;'Pengaturan'!$B$29,B26&lt;='Pengaturan'!$B$5),MAX(0,T26-V26-W26),0)</x:f>
        <x:v>0</x:v>
      </x:c>
      <x:c r="AN26" s="413" t="str">
        <x:v>14UfXpQhjpRpKtMIwGtdihL0Bu_n5SJpu6vNcLjZ7A8I</x:v>
      </x:c>
      <x:c r="AO26" s="413" t="n">
        <x:v>46284.37060925926</x:v>
      </x:c>
    </x:row>
    <x:row r="27" ht="42" customHeight="1">
      <x:c r="A27" s="228" t="str">
        <x:v>BK023</x:v>
      </x:c>
      <x:c r="B27" s="332" t="n">
        <x:v>46270</x:v>
      </x:c>
      <x:c r="C27" s="213" t="str">
        <x:v>17:40:00</x:v>
      </x:c>
      <x:c r="D27" s="213" t="str">
        <x:v>Blok 1</x:v>
      </x:c>
      <x:c r="E27" s="213" t="str">
        <x:v>PSDA Bahagia</x:v>
      </x:c>
      <x:c r="F27" s="213" t="str">
        <x:v>Photofox</x:v>
      </x:c>
      <x:c r="G27" s="333" t="str">
        <x:v>Photofox</x:v>
      </x:c>
      <x:c r="H27" s="333"/>
      <x:c r="I27" s="333" t="n">
        <x:v>1</x:v>
      </x:c>
      <x:c r="J27" s="334"/>
      <x:c r="K27" s="214" t="n">
        <x:f>IF(A27="","",IFERROR(VLOOKUP(G27,'Harga Paket Schedule'!$A$5:$I$17,IF(G27="Large Group",2,7),FALSE),0))</x:f>
        <x:v>200000</x:v>
      </x:c>
      <x:c r="L27" s="214" t="n">
        <x:f>IF(A27="","",IF(J27&lt;&gt;"",J27,IF(G27="Large Group",MAX(7,H27)*K27,I27*K27)))</x:f>
        <x:v>200000</x:v>
      </x:c>
      <x:c r="M27" s="213" t="str">
        <x:v>dp 100</x:v>
      </x:c>
      <x:c r="N27" s="334" t="n">
        <x:v>100000</x:v>
      </x:c>
      <x:c r="O27" s="333" t="str">
        <x:v>DP</x:v>
      </x:c>
      <x:c r="P27" s="214" t="n">
        <x:f>IF(A27="","",SUMIF('Cocok Bayar Booking'!$J$5:$J$504,A27,'Cocok Bayar Booking'!$L$5:$L$504))</x:f>
        <x:v>100000</x:v>
      </x:c>
      <x:c r="Q27" s="214" t="n">
        <x:f>IF(A27="","",SUMIF('Cocok Bayar Booking'!$J$5:$J$504,A27,'Cocok Bayar Booking'!$M$5:$M$504))</x:f>
        <x:v>75000</x:v>
      </x:c>
      <x:c r="R27" s="213" t="n">
        <x:f>IF(A27="","",SUMIF('Cocok Bayar Booking'!$J$5:$J$504,A27,'Cocok Bayar Booking'!$N$5:$N$504))</x:f>
        <x:v>1</x:v>
      </x:c>
      <x:c r="S27" s="214" t="n">
        <x:f>IF(A27="","",MIN(L27,AC27))</x:f>
        <x:v>175000</x:v>
      </x:c>
      <x:c r="T27" s="214" t="n">
        <x:f>IF(A27="","",MAX(0,L27-AC27))</x:f>
        <x:v>25000</x:v>
      </x:c>
      <x:c r="U27" s="333" t="n">
        <x:v>1</x:v>
      </x:c>
      <x:c r="V27" s="214" t="n">
        <x:f>IF(AND(AND(A27&lt;&gt;"",U27=1,AI27=0,AH27=0,LEFT(AG27,5)&lt;&gt;"CHECK",G27&lt;&gt;"CHECK PACKAGE"),B27&gt;'Pengaturan'!$B$6,B27&lt;='Pengaturan'!$B$5),T27,0)</x:f>
        <x:v>0</x:v>
      </x:c>
      <x:c r="W27" s="214" t="n">
        <x:f>IF(AND(AND(A27&lt;&gt;"",U27=1,AI27=0,AH27=0,LEFT(AG27,5)&lt;&gt;"CHECK",G27&lt;&gt;"CHECK PACKAGE"),B27='Pengaturan'!$B$6,'Pengaturan'!$B$28&lt;&gt;"Tutup"),T27,0)</x:f>
        <x:v>0</x:v>
      </x:c>
      <x:c r="X27" s="335" t="str">
        <x:v>Konflik paket Log: Large Group</x:v>
      </x:c>
      <x:c r="Y27" s="335" t="str">
        <x:v>9. Schedule September 2026</x:v>
      </x:c>
      <x:c r="Z27" s="335" t="str">
        <x:v>Tanggal 5</x:v>
      </x:c>
      <x:c r="AA27" s="213" t="str">
        <x:v>C25</x:v>
      </x:c>
      <x:c r="AB27" s="213" t="str">
        <x:v>159, 163</x:v>
      </x:c>
      <x:c r="AC27" s="336" t="n">
        <x:f>IF(A27="","",P27+Q27+IF(AL27&lt;&gt;"",N(AK27),0))</x:f>
        <x:v>175000</x:v>
      </x:c>
      <x:c r="AD27" s="336" t="n">
        <x:f>IF(A27="","",IF(OR(AC27&gt;L27,AND(OR(O27="Lunas",R27&gt;0),AC27&lt;L27)),AC27-L27,0))</x:f>
        <x:v>-25000</x:v>
      </x:c>
      <x:c r="AE27" s="199" t="str">
        <x:f>IF(A27="","",IF(LEFT(AG27,5)="CHECK",AG27,IF(AD27&lt;&gt;0,"CHECK harga/bayar",IF(AI27&gt;0,"CHECK DP belum cocok",IF(U27=0,"Ditahan","OK")))))</x:f>
        <x:v>CHECK harga/bayar</x:v>
      </x:c>
      <x:c r="AF27" s="337" t="n">
        <x:f>IF(AND(A27&lt;&gt;"",U27=1,B27&lt;='Pengaturan'!$B$29,B27&gt;='Pengaturan'!$B$4),T27,0)</x:f>
        <x:v>25000</x:v>
      </x:c>
      <x:c r="AG27" s="201"/>
      <x:c r="AH27" s="337" t="n">
        <x:f>IF(A27="","",IF(OR(O27="Lunas",R27&gt;0),MAX(0,L27-AC27),0))</x:f>
        <x:v>25000</x:v>
      </x:c>
      <x:c r="AI27" s="337" t="n">
        <x:f>IF(A27="","",MAX(0,N27-AC27))</x:f>
        <x:v>0</x:v>
      </x:c>
      <x:c r="AJ27" s="199" t="str">
        <x:v>AL</x:v>
      </x:c>
      <x:c r="AK27" s="337"/>
      <x:c r="AL27" s="413"/>
      <x:c r="AM27" s="462" t="n">
        <x:f>IF(AND(A27&lt;&gt;"",B27&gt;'Pengaturan'!$B$29,B27&lt;='Pengaturan'!$B$5),MAX(0,T27-V27-W27),0)</x:f>
        <x:v>0</x:v>
      </x:c>
      <x:c r="AN27" s="413" t="str">
        <x:v>14UfXpQhjpRpKtMIwGtdihL0Bu_n5SJpu6vNcLjZ7A8I</x:v>
      </x:c>
      <x:c r="AO27" s="413" t="n">
        <x:v>46284.37060925926</x:v>
      </x:c>
    </x:row>
    <x:row r="28" ht="42" customHeight="1">
      <x:c r="A28" s="228" t="str">
        <x:v>BK024</x:v>
      </x:c>
      <x:c r="B28" s="332" t="n">
        <x:v>46270</x:v>
      </x:c>
      <x:c r="C28" s="213" t="str">
        <x:v>18:20:00</x:v>
      </x:c>
      <x:c r="D28" s="213" t="str">
        <x:v>Blok 1</x:v>
      </x:c>
      <x:c r="E28" s="213" t="str">
        <x:v>Dhita</x:v>
      </x:c>
      <x:c r="F28" s="213" t="str">
        <x:v>LG 12</x:v>
      </x:c>
      <x:c r="G28" s="333" t="str">
        <x:v>Large Group</x:v>
      </x:c>
      <x:c r="H28" s="333" t="n">
        <x:v>12</x:v>
      </x:c>
      <x:c r="I28" s="333" t="n">
        <x:v>1</x:v>
      </x:c>
      <x:c r="J28" s="334"/>
      <x:c r="K28" s="214" t="n">
        <x:f>IF(A28="","",IFERROR(VLOOKUP(G28,'Harga Paket Schedule'!$A$5:$I$17,IF(G28="Large Group",2,7),FALSE),0))</x:f>
        <x:v>25000</x:v>
      </x:c>
      <x:c r="L28" s="214" t="n">
        <x:f>IF(A28="","",IF(J28&lt;&gt;"",J28,IF(G28="Large Group",MAX(7,H28)*K28,I28*K28)))</x:f>
        <x:v>300000</x:v>
      </x:c>
      <x:c r="M28" s="213" t="str">
        <x:v>dp 100</x:v>
      </x:c>
      <x:c r="N28" s="334" t="n">
        <x:v>100000</x:v>
      </x:c>
      <x:c r="O28" s="333" t="str">
        <x:v>DP</x:v>
      </x:c>
      <x:c r="P28" s="214" t="n">
        <x:f>IF(A28="","",SUMIF('Cocok Bayar Booking'!$J$5:$J$504,A28,'Cocok Bayar Booking'!$L$5:$L$504))</x:f>
        <x:v>100000</x:v>
      </x:c>
      <x:c r="Q28" s="214" t="n">
        <x:f>IF(A28="","",SUMIF('Cocok Bayar Booking'!$J$5:$J$504,A28,'Cocok Bayar Booking'!$M$5:$M$504))</x:f>
        <x:v>200000</x:v>
      </x:c>
      <x:c r="R28" s="213" t="n">
        <x:f>IF(A28="","",SUMIF('Cocok Bayar Booking'!$J$5:$J$504,A28,'Cocok Bayar Booking'!$N$5:$N$504))</x:f>
        <x:v>1</x:v>
      </x:c>
      <x:c r="S28" s="214" t="n">
        <x:f>IF(A28="","",MIN(L28,AC28))</x:f>
        <x:v>300000</x:v>
      </x:c>
      <x:c r="T28" s="214" t="n">
        <x:f>IF(A28="","",MAX(0,L28-AC28))</x:f>
        <x:v>0</x:v>
      </x:c>
      <x:c r="U28" s="333" t="n">
        <x:v>1</x:v>
      </x:c>
      <x:c r="V28" s="214" t="n">
        <x:f>IF(AND(AND(A28&lt;&gt;"",U28=1,AI28=0,AH28=0,LEFT(AG28,5)&lt;&gt;"CHECK",G28&lt;&gt;"CHECK PACKAGE"),B28&gt;'Pengaturan'!$B$6,B28&lt;='Pengaturan'!$B$5),T28,0)</x:f>
        <x:v>0</x:v>
      </x:c>
      <x:c r="W28" s="214" t="n">
        <x:f>IF(AND(AND(A28&lt;&gt;"",U28=1,AI28=0,AH28=0,LEFT(AG28,5)&lt;&gt;"CHECK",G28&lt;&gt;"CHECK PACKAGE"),B28='Pengaturan'!$B$6,'Pengaturan'!$B$28&lt;&gt;"Tutup"),T28,0)</x:f>
        <x:v>0</x:v>
      </x:c>
      <x:c r="X28" s="335"/>
      <x:c r="Y28" s="335" t="str">
        <x:v>9. Schedule September 2026</x:v>
      </x:c>
      <x:c r="Z28" s="335" t="str">
        <x:v>Tanggal 5</x:v>
      </x:c>
      <x:c r="AA28" s="213" t="str">
        <x:v>C27</x:v>
      </x:c>
      <x:c r="AB28" s="213" t="str">
        <x:v>109, 164</x:v>
      </x:c>
      <x:c r="AC28" s="336" t="n">
        <x:f>IF(A28="","",P28+Q28+IF(AL28&lt;&gt;"",N(AK28),0))</x:f>
        <x:v>300000</x:v>
      </x:c>
      <x:c r="AD28" s="336" t="n">
        <x:f>IF(A28="","",IF(OR(AC28&gt;L28,AND(OR(O28="Lunas",R28&gt;0),AC28&lt;L28)),AC28-L28,0))</x:f>
        <x:v>0</x:v>
      </x:c>
      <x:c r="AE28" s="199" t="str">
        <x:f>IF(A28="","",IF(LEFT(AG28,5)="CHECK",AG28,IF(AD28&lt;&gt;0,"CHECK harga/bayar",IF(AI28&gt;0,"CHECK DP belum cocok",IF(U28=0,"Ditahan","OK")))))</x:f>
        <x:v>OK</x:v>
      </x:c>
      <x:c r="AF28" s="337" t="n">
        <x:f>IF(AND(A28&lt;&gt;"",U28=1,B28&lt;='Pengaturan'!$B$29,B28&gt;='Pengaturan'!$B$4),T28,0)</x:f>
        <x:v>0</x:v>
      </x:c>
      <x:c r="AG28" s="201"/>
      <x:c r="AH28" s="337" t="n">
        <x:f>IF(A28="","",IF(OR(O28="Lunas",R28&gt;0),MAX(0,L28-AC28),0))</x:f>
        <x:v>0</x:v>
      </x:c>
      <x:c r="AI28" s="337" t="n">
        <x:f>IF(A28="","",MAX(0,N28-AC28))</x:f>
        <x:v>0</x:v>
      </x:c>
      <x:c r="AJ28" s="199" t="str">
        <x:v>AL</x:v>
      </x:c>
      <x:c r="AK28" s="337"/>
      <x:c r="AL28" s="413"/>
      <x:c r="AM28" s="462" t="n">
        <x:f>IF(AND(A28&lt;&gt;"",B28&gt;'Pengaturan'!$B$29,B28&lt;='Pengaturan'!$B$5),MAX(0,T28-V28-W28),0)</x:f>
        <x:v>0</x:v>
      </x:c>
      <x:c r="AN28" s="413" t="str">
        <x:v>14UfXpQhjpRpKtMIwGtdihL0Bu_n5SJpu6vNcLjZ7A8I</x:v>
      </x:c>
      <x:c r="AO28" s="413" t="n">
        <x:v>46284.37060925926</x:v>
      </x:c>
    </x:row>
    <x:row r="29" ht="42" customHeight="1">
      <x:c r="A29" s="228" t="str">
        <x:v>BK025</x:v>
      </x:c>
      <x:c r="B29" s="332" t="n">
        <x:v>46270</x:v>
      </x:c>
      <x:c r="C29" s="213" t="str">
        <x:v>19:00:00</x:v>
      </x:c>
      <x:c r="D29" s="213" t="str">
        <x:v>Blok 1</x:v>
      </x:c>
      <x:c r="E29" s="213" t="str">
        <x:v>Tiara Dwina Savitri</x:v>
      </x:c>
      <x:c r="F29" s="213" t="str">
        <x:v>LG 13</x:v>
      </x:c>
      <x:c r="G29" s="333" t="str">
        <x:v>Large Group</x:v>
      </x:c>
      <x:c r="H29" s="333" t="n">
        <x:v>13</x:v>
      </x:c>
      <x:c r="I29" s="333" t="n">
        <x:v>1</x:v>
      </x:c>
      <x:c r="J29" s="334"/>
      <x:c r="K29" s="214" t="n">
        <x:f>IF(A29="","",IFERROR(VLOOKUP(G29,'Harga Paket Schedule'!$A$5:$I$17,IF(G29="Large Group",2,7),FALSE),0))</x:f>
        <x:v>25000</x:v>
      </x:c>
      <x:c r="L29" s="214" t="n">
        <x:f>IF(A29="","",IF(J29&lt;&gt;"",J29,IF(G29="Large Group",MAX(7,H29)*K29,I29*K29)))</x:f>
        <x:v>325000</x:v>
      </x:c>
      <x:c r="M29" s="213" t="str">
        <x:v>lunas limbo</x:v>
      </x:c>
      <x:c r="N29" s="334" t="n">
        <x:v>0</x:v>
      </x:c>
      <x:c r="O29" s="333" t="str">
        <x:v>Lunas</x:v>
      </x:c>
      <x:c r="P29" s="214" t="n">
        <x:f>IF(A29="","",SUMIF('Cocok Bayar Booking'!$J$5:$J$504,A29,'Cocok Bayar Booking'!$L$5:$L$504))</x:f>
        <x:v>0</x:v>
      </x:c>
      <x:c r="Q29" s="214" t="n">
        <x:f>IF(A29="","",SUMIF('Cocok Bayar Booking'!$J$5:$J$504,A29,'Cocok Bayar Booking'!$M$5:$M$504))</x:f>
        <x:v>425000</x:v>
      </x:c>
      <x:c r="R29" s="213" t="n">
        <x:f>IF(A29="","",SUMIF('Cocok Bayar Booking'!$J$5:$J$504,A29,'Cocok Bayar Booking'!$N$5:$N$504))</x:f>
        <x:v>2</x:v>
      </x:c>
      <x:c r="S29" s="214" t="n">
        <x:f>IF(A29="","",MIN(L29,AC29))</x:f>
        <x:v>325000</x:v>
      </x:c>
      <x:c r="T29" s="214" t="n">
        <x:f>IF(A29="","",MAX(0,L29-AC29))</x:f>
        <x:v>0</x:v>
      </x:c>
      <x:c r="U29" s="333" t="n">
        <x:v>1</x:v>
      </x:c>
      <x:c r="V29" s="214" t="n">
        <x:f>IF(AND(AND(A29&lt;&gt;"",U29=1,AI29=0,AH29=0,LEFT(AG29,5)&lt;&gt;"CHECK",G29&lt;&gt;"CHECK PACKAGE"),B29&gt;'Pengaturan'!$B$6,B29&lt;='Pengaturan'!$B$5),T29,0)</x:f>
        <x:v>0</x:v>
      </x:c>
      <x:c r="W29" s="214" t="n">
        <x:f>IF(AND(AND(A29&lt;&gt;"",U29=1,AI29=0,AH29=0,LEFT(AG29,5)&lt;&gt;"CHECK",G29&lt;&gt;"CHECK PACKAGE"),B29='Pengaturan'!$B$6,'Pengaturan'!$B$28&lt;&gt;"Tutup"),T29,0)</x:f>
        <x:v>0</x:v>
      </x:c>
      <x:c r="X29" s="335"/>
      <x:c r="Y29" s="335" t="str">
        <x:v>9. Schedule September 2026</x:v>
      </x:c>
      <x:c r="Z29" s="335" t="str">
        <x:v>Tanggal 5</x:v>
      </x:c>
      <x:c r="AA29" s="213" t="str">
        <x:v>C29</x:v>
      </x:c>
      <x:c r="AB29" s="213" t="str">
        <x:v>142, 165</x:v>
      </x:c>
      <x:c r="AC29" s="336" t="n">
        <x:f>IF(A29="","",P29+Q29+IF(AL29&lt;&gt;"",N(AK29),0))</x:f>
        <x:v>425000</x:v>
      </x:c>
      <x:c r="AD29" s="336" t="n">
        <x:f>IF(A29="","",IF(OR(AC29&gt;L29,AND(OR(O29="Lunas",R29&gt;0),AC29&lt;L29)),AC29-L29,0))</x:f>
        <x:v>100000</x:v>
      </x:c>
      <x:c r="AE29" s="199" t="str">
        <x:f>IF(A29="","",IF(LEFT(AG29,5)="CHECK",AG29,IF(AD29&lt;&gt;0,"CHECK harga/bayar",IF(AI29&gt;0,"CHECK DP belum cocok",IF(U29=0,"Ditahan","OK")))))</x:f>
        <x:v>CHECK harga/bayar</x:v>
      </x:c>
      <x:c r="AF29" s="337" t="n">
        <x:f>IF(AND(A29&lt;&gt;"",U29=1,B29&lt;='Pengaturan'!$B$29,B29&gt;='Pengaturan'!$B$4),T29,0)</x:f>
        <x:v>0</x:v>
      </x:c>
      <x:c r="AG29" s="201"/>
      <x:c r="AH29" s="337" t="n">
        <x:f>IF(A29="","",IF(OR(O29="Lunas",R29&gt;0),MAX(0,L29-AC29),0))</x:f>
        <x:v>0</x:v>
      </x:c>
      <x:c r="AI29" s="337" t="n">
        <x:f>IF(A29="","",MAX(0,N29-AC29))</x:f>
        <x:v>0</x:v>
      </x:c>
      <x:c r="AJ29" s="199" t="str">
        <x:v>IN</x:v>
      </x:c>
      <x:c r="AK29" s="337"/>
      <x:c r="AL29" s="413"/>
      <x:c r="AM29" s="462" t="n">
        <x:f>IF(AND(A29&lt;&gt;"",B29&gt;'Pengaturan'!$B$29,B29&lt;='Pengaturan'!$B$5),MAX(0,T29-V29-W29),0)</x:f>
        <x:v>0</x:v>
      </x:c>
      <x:c r="AN29" s="413" t="str">
        <x:v>14UfXpQhjpRpKtMIwGtdihL0Bu_n5SJpu6vNcLjZ7A8I</x:v>
      </x:c>
      <x:c r="AO29" s="413" t="n">
        <x:v>46284.37060925926</x:v>
      </x:c>
    </x:row>
    <x:row r="30" ht="42" customHeight="1">
      <x:c r="A30" s="228" t="str">
        <x:v>BK026</x:v>
      </x:c>
      <x:c r="B30" s="332" t="n">
        <x:v>46270</x:v>
      </x:c>
      <x:c r="C30" s="213" t="str">
        <x:v>09:30:00</x:v>
      </x:c>
      <x:c r="D30" s="213" t="str">
        <x:v>Blok 1</x:v>
      </x:c>
      <x:c r="E30" s="213" t="str">
        <x:v>Jager</x:v>
      </x:c>
      <x:c r="F30" s="213" t="str">
        <x:v>LG 7</x:v>
      </x:c>
      <x:c r="G30" s="333" t="str">
        <x:v>Large Group</x:v>
      </x:c>
      <x:c r="H30" s="333" t="n">
        <x:v>7</x:v>
      </x:c>
      <x:c r="I30" s="333" t="n">
        <x:v>1</x:v>
      </x:c>
      <x:c r="J30" s="334"/>
      <x:c r="K30" s="214" t="n">
        <x:f>IF(A30="","",IFERROR(VLOOKUP(G30,'Harga Paket Schedule'!$A$5:$I$17,IF(G30="Large Group",2,7),FALSE),0))</x:f>
        <x:v>25000</x:v>
      </x:c>
      <x:c r="L30" s="214" t="n">
        <x:f>IF(A30="","",IF(J30&lt;&gt;"",J30,IF(G30="Large Group",MAX(7,H30)*K30,I30*K30)))</x:f>
        <x:v>175000</x:v>
      </x:c>
      <x:c r="M30" s="213" t="str">
        <x:v>dp 100</x:v>
      </x:c>
      <x:c r="N30" s="334" t="n">
        <x:v>100000</x:v>
      </x:c>
      <x:c r="O30" s="333" t="str">
        <x:v>DP</x:v>
      </x:c>
      <x:c r="P30" s="214" t="n">
        <x:f>IF(A30="","",SUMIF('Cocok Bayar Booking'!$J$5:$J$504,A30,'Cocok Bayar Booking'!$L$5:$L$504))</x:f>
        <x:v>100000</x:v>
      </x:c>
      <x:c r="Q30" s="214" t="n">
        <x:f>IF(A30="","",SUMIF('Cocok Bayar Booking'!$J$5:$J$504,A30,'Cocok Bayar Booking'!$M$5:$M$504))</x:f>
        <x:v>75000</x:v>
      </x:c>
      <x:c r="R30" s="213" t="n">
        <x:f>IF(A30="","",SUMIF('Cocok Bayar Booking'!$J$5:$J$504,A30,'Cocok Bayar Booking'!$N$5:$N$504))</x:f>
        <x:v>1</x:v>
      </x:c>
      <x:c r="S30" s="214" t="n">
        <x:f>IF(A30="","",MIN(L30,AC30))</x:f>
        <x:v>175000</x:v>
      </x:c>
      <x:c r="T30" s="214" t="n">
        <x:f>IF(A30="","",MAX(0,L30-AC30))</x:f>
        <x:v>0</x:v>
      </x:c>
      <x:c r="U30" s="333" t="n">
        <x:v>1</x:v>
      </x:c>
      <x:c r="V30" s="214" t="n">
        <x:f>IF(AND(AND(A30&lt;&gt;"",U30=1,AI30=0,AH30=0,LEFT(AG30,5)&lt;&gt;"CHECK",G30&lt;&gt;"CHECK PACKAGE"),B30&gt;'Pengaturan'!$B$6,B30&lt;='Pengaturan'!$B$5),T30,0)</x:f>
        <x:v>0</x:v>
      </x:c>
      <x:c r="W30" s="214" t="n">
        <x:f>IF(AND(AND(A30&lt;&gt;"",U30=1,AI30=0,AH30=0,LEFT(AG30,5)&lt;&gt;"CHECK",G30&lt;&gt;"CHECK PACKAGE"),B30='Pengaturan'!$B$6,'Pengaturan'!$B$28&lt;&gt;"Tutup"),T30,0)</x:f>
        <x:v>0</x:v>
      </x:c>
      <x:c r="X30" s="335"/>
      <x:c r="Y30" s="335" t="str">
        <x:v>9. Schedule September 2026</x:v>
      </x:c>
      <x:c r="Z30" s="335" t="str">
        <x:v>Tanggal 5</x:v>
      </x:c>
      <x:c r="AA30" s="213" t="str">
        <x:v>C4</x:v>
      </x:c>
      <x:c r="AB30" s="213" t="str">
        <x:v>111, 150</x:v>
      </x:c>
      <x:c r="AC30" s="336" t="n">
        <x:f>IF(A30="","",P30+Q30+IF(AL30&lt;&gt;"",N(AK30),0))</x:f>
        <x:v>175000</x:v>
      </x:c>
      <x:c r="AD30" s="336" t="n">
        <x:f>IF(A30="","",IF(OR(AC30&gt;L30,AND(OR(O30="Lunas",R30&gt;0),AC30&lt;L30)),AC30-L30,0))</x:f>
        <x:v>0</x:v>
      </x:c>
      <x:c r="AE30" s="199" t="str">
        <x:f>IF(A30="","",IF(LEFT(AG30,5)="CHECK",AG30,IF(AD30&lt;&gt;0,"CHECK harga/bayar",IF(AI30&gt;0,"CHECK DP belum cocok",IF(U30=0,"Ditahan","OK")))))</x:f>
        <x:v>OK</x:v>
      </x:c>
      <x:c r="AF30" s="337" t="n">
        <x:f>IF(AND(A30&lt;&gt;"",U30=1,B30&lt;='Pengaturan'!$B$29,B30&gt;='Pengaturan'!$B$4),T30,0)</x:f>
        <x:v>0</x:v>
      </x:c>
      <x:c r="AG30" s="201"/>
      <x:c r="AH30" s="337" t="n">
        <x:f>IF(A30="","",IF(OR(O30="Lunas",R30&gt;0),MAX(0,L30-AC30),0))</x:f>
        <x:v>0</x:v>
      </x:c>
      <x:c r="AI30" s="337" t="n">
        <x:f>IF(A30="","",MAX(0,N30-AC30))</x:f>
        <x:v>0</x:v>
      </x:c>
      <x:c r="AJ30" s="199" t="str">
        <x:v>IN</x:v>
      </x:c>
      <x:c r="AK30" s="337"/>
      <x:c r="AL30" s="413"/>
      <x:c r="AM30" s="462" t="n">
        <x:f>IF(AND(A30&lt;&gt;"",B30&gt;'Pengaturan'!$B$29,B30&lt;='Pengaturan'!$B$5),MAX(0,T30-V30-W30),0)</x:f>
        <x:v>0</x:v>
      </x:c>
      <x:c r="AN30" s="413" t="str">
        <x:v>14UfXpQhjpRpKtMIwGtdihL0Bu_n5SJpu6vNcLjZ7A8I</x:v>
      </x:c>
      <x:c r="AO30" s="413" t="n">
        <x:v>46284.37060925926</x:v>
      </x:c>
    </x:row>
    <x:row r="31" ht="42" customHeight="1">
      <x:c r="A31" s="228" t="str">
        <x:v>BK027</x:v>
      </x:c>
      <x:c r="B31" s="332" t="n">
        <x:v>46270</x:v>
      </x:c>
      <x:c r="C31" s="213" t="str">
        <x:v>10:00:00</x:v>
      </x:c>
      <x:c r="D31" s="213" t="str">
        <x:v>Blok 1</x:v>
      </x:c>
      <x:c r="E31" s="213" t="str">
        <x:v>Dinta</x:v>
      </x:c>
      <x:c r="F31" s="213" t="str">
        <x:v>Graduation</x:v>
      </x:c>
      <x:c r="G31" s="333" t="str">
        <x:v>Graduation</x:v>
      </x:c>
      <x:c r="H31" s="333"/>
      <x:c r="I31" s="333" t="n">
        <x:v>1</x:v>
      </x:c>
      <x:c r="J31" s="334"/>
      <x:c r="K31" s="214" t="n">
        <x:f>IF(A31="","",IFERROR(VLOOKUP(G31,'Harga Paket Schedule'!$A$5:$I$17,IF(G31="Large Group",2,7),FALSE),0))</x:f>
        <x:v>350000</x:v>
      </x:c>
      <x:c r="L31" s="214" t="n">
        <x:f>IF(A31="","",IF(J31&lt;&gt;"",J31,IF(G31="Large Group",MAX(7,H31)*K31,I31*K31)))</x:f>
        <x:v>350000</x:v>
      </x:c>
      <x:c r="M31" s="213" t="str">
        <x:v>dp 100 concrete</x:v>
      </x:c>
      <x:c r="N31" s="334" t="n">
        <x:v>100000</x:v>
      </x:c>
      <x:c r="O31" s="333" t="str">
        <x:v>DP</x:v>
      </x:c>
      <x:c r="P31" s="214" t="n">
        <x:f>IF(A31="","",SUMIF('Cocok Bayar Booking'!$J$5:$J$504,A31,'Cocok Bayar Booking'!$L$5:$L$504))</x:f>
        <x:v>0</x:v>
      </x:c>
      <x:c r="Q31" s="214" t="n">
        <x:f>IF(A31="","",SUMIF('Cocok Bayar Booking'!$J$5:$J$504,A31,'Cocok Bayar Booking'!$M$5:$M$504))</x:f>
        <x:v>270000</x:v>
      </x:c>
      <x:c r="R31" s="213" t="n">
        <x:f>IF(A31="","",SUMIF('Cocok Bayar Booking'!$J$5:$J$504,A31,'Cocok Bayar Booking'!$N$5:$N$504))</x:f>
        <x:v>1</x:v>
      </x:c>
      <x:c r="S31" s="214" t="n">
        <x:f>IF(A31="","",MIN(L31,AC31))</x:f>
        <x:v>270000</x:v>
      </x:c>
      <x:c r="T31" s="214" t="n">
        <x:f>IF(A31="","",MAX(0,L31-AC31))</x:f>
        <x:v>80000</x:v>
      </x:c>
      <x:c r="U31" s="333" t="n">
        <x:v>1</x:v>
      </x:c>
      <x:c r="V31" s="214" t="n">
        <x:f>IF(AND(AND(A31&lt;&gt;"",U31=1,AI31=0,AH31=0,LEFT(AG31,5)&lt;&gt;"CHECK",G31&lt;&gt;"CHECK PACKAGE"),B31&gt;'Pengaturan'!$B$6,B31&lt;='Pengaturan'!$B$5),T31,0)</x:f>
        <x:v>0</x:v>
      </x:c>
      <x:c r="W31" s="214" t="n">
        <x:f>IF(AND(AND(A31&lt;&gt;"",U31=1,AI31=0,AH31=0,LEFT(AG31,5)&lt;&gt;"CHECK",G31&lt;&gt;"CHECK PACKAGE"),B31='Pengaturan'!$B$6,'Pengaturan'!$B$28&lt;&gt;"Tutup"),T31,0)</x:f>
        <x:v>0</x:v>
      </x:c>
      <x:c r="X31" s="335"/>
      <x:c r="Y31" s="335" t="str">
        <x:v>9. Schedule September 2026</x:v>
      </x:c>
      <x:c r="Z31" s="335" t="str">
        <x:v>Tanggal 5</x:v>
      </x:c>
      <x:c r="AA31" s="213" t="str">
        <x:v>C5</x:v>
      </x:c>
      <x:c r="AB31" s="213" t="str">
        <x:v>151</x:v>
      </x:c>
      <x:c r="AC31" s="336" t="n">
        <x:f>IF(A31="","",P31+Q31+IF(AL31&lt;&gt;"",N(AK31),0))</x:f>
        <x:v>270000</x:v>
      </x:c>
      <x:c r="AD31" s="336" t="n">
        <x:f>IF(A31="","",IF(OR(AC31&gt;L31,AND(OR(O31="Lunas",R31&gt;0),AC31&lt;L31)),AC31-L31,0))</x:f>
        <x:v>-80000</x:v>
      </x:c>
      <x:c r="AE31" s="199" t="str">
        <x:f>IF(A31="","",IF(LEFT(AG31,5)="CHECK",AG31,IF(AD31&lt;&gt;0,"CHECK harga/bayar",IF(AI31&gt;0,"CHECK DP belum cocok",IF(U31=0,"Ditahan","OK")))))</x:f>
        <x:v>CHECK harga/bayar</x:v>
      </x:c>
      <x:c r="AF31" s="337" t="n">
        <x:f>IF(AND(A31&lt;&gt;"",U31=1,B31&lt;='Pengaturan'!$B$29,B31&gt;='Pengaturan'!$B$4),T31,0)</x:f>
        <x:v>80000</x:v>
      </x:c>
      <x:c r="AG31" s="201"/>
      <x:c r="AH31" s="337" t="n">
        <x:f>IF(A31="","",IF(OR(O31="Lunas",R31&gt;0),MAX(0,L31-AC31),0))</x:f>
        <x:v>80000</x:v>
      </x:c>
      <x:c r="AI31" s="337" t="n">
        <x:f>IF(A31="","",MAX(0,N31-AC31))</x:f>
        <x:v>0</x:v>
      </x:c>
      <x:c r="AJ31" s="199" t="str">
        <x:v>IN</x:v>
      </x:c>
      <x:c r="AK31" s="337"/>
      <x:c r="AL31" s="413"/>
      <x:c r="AM31" s="462" t="n">
        <x:f>IF(AND(A31&lt;&gt;"",B31&gt;'Pengaturan'!$B$29,B31&lt;='Pengaturan'!$B$5),MAX(0,T31-V31-W31),0)</x:f>
        <x:v>0</x:v>
      </x:c>
      <x:c r="AN31" s="413" t="str">
        <x:v>14UfXpQhjpRpKtMIwGtdihL0Bu_n5SJpu6vNcLjZ7A8I</x:v>
      </x:c>
      <x:c r="AO31" s="413" t="n">
        <x:v>46284.37060925926</x:v>
      </x:c>
    </x:row>
    <x:row r="32" ht="42" customHeight="1">
      <x:c r="A32" s="228" t="str">
        <x:v>BK028</x:v>
      </x:c>
      <x:c r="B32" s="332" t="n">
        <x:v>46270</x:v>
      </x:c>
      <x:c r="C32" s="213" t="str">
        <x:v>11:00:00</x:v>
      </x:c>
      <x:c r="D32" s="213" t="str">
        <x:v>Blok 1</x:v>
      </x:c>
      <x:c r="E32" s="213" t="str">
        <x:v>Sasa</x:v>
      </x:c>
      <x:c r="F32" s="213" t="str">
        <x:v>LG 32</x:v>
      </x:c>
      <x:c r="G32" s="333" t="str">
        <x:v>Large Group</x:v>
      </x:c>
      <x:c r="H32" s="333" t="n">
        <x:v>32</x:v>
      </x:c>
      <x:c r="I32" s="333" t="n">
        <x:v>1</x:v>
      </x:c>
      <x:c r="J32" s="334"/>
      <x:c r="K32" s="214" t="n">
        <x:f>IF(A32="","",IFERROR(VLOOKUP(G32,'Harga Paket Schedule'!$A$5:$I$17,IF(G32="Large Group",2,7),FALSE),0))</x:f>
        <x:v>25000</x:v>
      </x:c>
      <x:c r="L32" s="214" t="n">
        <x:f>IF(A32="","",IF(J32&lt;&gt;"",J32,IF(G32="Large Group",MAX(7,H32)*K32,I32*K32)))</x:f>
        <x:v>800000</x:v>
      </x:c>
      <x:c r="M32" s="213" t="str">
        <x:v>dp 100</x:v>
      </x:c>
      <x:c r="N32" s="334" t="n">
        <x:v>100000</x:v>
      </x:c>
      <x:c r="O32" s="333" t="str">
        <x:v>DP</x:v>
      </x:c>
      <x:c r="P32" s="214" t="n">
        <x:f>IF(A32="","",SUMIF('Cocok Bayar Booking'!$J$5:$J$504,A32,'Cocok Bayar Booking'!$L$5:$L$504))</x:f>
        <x:v>0</x:v>
      </x:c>
      <x:c r="Q32" s="214" t="n">
        <x:f>IF(A32="","",SUMIF('Cocok Bayar Booking'!$J$5:$J$504,A32,'Cocok Bayar Booking'!$M$5:$M$504))</x:f>
        <x:v>850000</x:v>
      </x:c>
      <x:c r="R32" s="213" t="n">
        <x:f>IF(A32="","",SUMIF('Cocok Bayar Booking'!$J$5:$J$504,A32,'Cocok Bayar Booking'!$N$5:$N$504))</x:f>
        <x:v>1</x:v>
      </x:c>
      <x:c r="S32" s="214" t="n">
        <x:f>IF(A32="","",MIN(L32,AC32))</x:f>
        <x:v>800000</x:v>
      </x:c>
      <x:c r="T32" s="214" t="n">
        <x:f>IF(A32="","",MAX(0,L32-AC32))</x:f>
        <x:v>0</x:v>
      </x:c>
      <x:c r="U32" s="333" t="n">
        <x:v>1</x:v>
      </x:c>
      <x:c r="V32" s="214" t="n">
        <x:f>IF(AND(AND(A32&lt;&gt;"",U32=1,AI32=0,AH32=0,LEFT(AG32,5)&lt;&gt;"CHECK",G32&lt;&gt;"CHECK PACKAGE"),B32&gt;'Pengaturan'!$B$6,B32&lt;='Pengaturan'!$B$5),T32,0)</x:f>
        <x:v>0</x:v>
      </x:c>
      <x:c r="W32" s="214" t="n">
        <x:f>IF(AND(AND(A32&lt;&gt;"",U32=1,AI32=0,AH32=0,LEFT(AG32,5)&lt;&gt;"CHECK",G32&lt;&gt;"CHECK PACKAGE"),B32='Pengaturan'!$B$6,'Pengaturan'!$B$28&lt;&gt;"Tutup"),T32,0)</x:f>
        <x:v>0</x:v>
      </x:c>
      <x:c r="X32" s="335"/>
      <x:c r="Y32" s="335" t="str">
        <x:v>9. Schedule September 2026</x:v>
      </x:c>
      <x:c r="Z32" s="335" t="str">
        <x:v>Tanggal 5</x:v>
      </x:c>
      <x:c r="AA32" s="213" t="str">
        <x:v>C7</x:v>
      </x:c>
      <x:c r="AB32" s="213" t="str">
        <x:v>154</x:v>
      </x:c>
      <x:c r="AC32" s="336" t="n">
        <x:f>IF(A32="","",P32+Q32+IF(AL32&lt;&gt;"",N(AK32),0))</x:f>
        <x:v>850000</x:v>
      </x:c>
      <x:c r="AD32" s="336" t="n">
        <x:f>IF(A32="","",IF(OR(AC32&gt;L32,AND(OR(O32="Lunas",R32&gt;0),AC32&lt;L32)),AC32-L32,0))</x:f>
        <x:v>50000</x:v>
      </x:c>
      <x:c r="AE32" s="199" t="str">
        <x:f>IF(A32="","",IF(LEFT(AG32,5)="CHECK",AG32,IF(AD32&lt;&gt;0,"CHECK harga/bayar",IF(AI32&gt;0,"CHECK DP belum cocok",IF(U32=0,"Ditahan","OK")))))</x:f>
        <x:v>CHECK harga/bayar</x:v>
      </x:c>
      <x:c r="AF32" s="337" t="n">
        <x:f>IF(AND(A32&lt;&gt;"",U32=1,B32&lt;='Pengaturan'!$B$29,B32&gt;='Pengaturan'!$B$4),T32,0)</x:f>
        <x:v>0</x:v>
      </x:c>
      <x:c r="AG32" s="201"/>
      <x:c r="AH32" s="337" t="n">
        <x:f>IF(A32="","",IF(OR(O32="Lunas",R32&gt;0),MAX(0,L32-AC32),0))</x:f>
        <x:v>0</x:v>
      </x:c>
      <x:c r="AI32" s="337" t="n">
        <x:f>IF(A32="","",MAX(0,N32-AC32))</x:f>
        <x:v>0</x:v>
      </x:c>
      <x:c r="AJ32" s="199" t="str">
        <x:v>IN</x:v>
      </x:c>
      <x:c r="AK32" s="337"/>
      <x:c r="AL32" s="413"/>
      <x:c r="AM32" s="462" t="n">
        <x:f>IF(AND(A32&lt;&gt;"",B32&gt;'Pengaturan'!$B$29,B32&lt;='Pengaturan'!$B$5),MAX(0,T32-V32-W32),0)</x:f>
        <x:v>0</x:v>
      </x:c>
      <x:c r="AN32" s="413" t="str">
        <x:v>14UfXpQhjpRpKtMIwGtdihL0Bu_n5SJpu6vNcLjZ7A8I</x:v>
      </x:c>
      <x:c r="AO32" s="413" t="n">
        <x:v>46284.37060925926</x:v>
      </x:c>
    </x:row>
    <x:row r="33" ht="42" customHeight="1">
      <x:c r="A33" s="228" t="str">
        <x:v>BK029</x:v>
      </x:c>
      <x:c r="B33" s="332" t="n">
        <x:v>46271</x:v>
      </x:c>
      <x:c r="C33" s="213" t="str">
        <x:v>14:00:00</x:v>
      </x:c>
      <x:c r="D33" s="213" t="str">
        <x:v>Blok 1</x:v>
      </x:c>
      <x:c r="E33" s="213" t="str">
        <x:v>Lesty Meitika</x:v>
      </x:c>
      <x:c r="F33" s="213" t="str">
        <x:v>Family A</x:v>
      </x:c>
      <x:c r="G33" s="333" t="str">
        <x:v>Family A</x:v>
      </x:c>
      <x:c r="H33" s="333"/>
      <x:c r="I33" s="333" t="n">
        <x:v>1</x:v>
      </x:c>
      <x:c r="J33" s="334"/>
      <x:c r="K33" s="214" t="n">
        <x:f>IF(A33="","",IFERROR(VLOOKUP(G33,'Harga Paket Schedule'!$A$5:$I$17,IF(G33="Large Group",2,7),FALSE),0))</x:f>
        <x:v>350000</x:v>
      </x:c>
      <x:c r="L33" s="214" t="n">
        <x:f>IF(A33="","",IF(J33&lt;&gt;"",J33,IF(G33="Large Group",MAX(7,H33)*K33,I33*K33)))</x:f>
        <x:v>350000</x:v>
      </x:c>
      <x:c r="M33" s="213" t="str">
        <x:v>dp 100 limbo</x:v>
      </x:c>
      <x:c r="N33" s="334" t="n">
        <x:v>100000</x:v>
      </x:c>
      <x:c r="O33" s="333" t="str">
        <x:v>DP</x:v>
      </x:c>
      <x:c r="P33" s="214" t="n">
        <x:f>IF(A33="","",SUMIF('Cocok Bayar Booking'!$J$5:$J$504,A33,'Cocok Bayar Booking'!$L$5:$L$504))</x:f>
        <x:v>0</x:v>
      </x:c>
      <x:c r="Q33" s="214" t="n">
        <x:f>IF(A33="","",SUMIF('Cocok Bayar Booking'!$J$5:$J$504,A33,'Cocok Bayar Booking'!$M$5:$M$504))</x:f>
        <x:v>250000</x:v>
      </x:c>
      <x:c r="R33" s="213" t="n">
        <x:f>IF(A33="","",SUMIF('Cocok Bayar Booking'!$J$5:$J$504,A33,'Cocok Bayar Booking'!$N$5:$N$504))</x:f>
        <x:v>1</x:v>
      </x:c>
      <x:c r="S33" s="214" t="n">
        <x:f>IF(A33="","",MIN(L33,AC33))</x:f>
        <x:v>250000</x:v>
      </x:c>
      <x:c r="T33" s="214" t="n">
        <x:f>IF(A33="","",MAX(0,L33-AC33))</x:f>
        <x:v>100000</x:v>
      </x:c>
      <x:c r="U33" s="333" t="n">
        <x:v>1</x:v>
      </x:c>
      <x:c r="V33" s="214" t="n">
        <x:f>IF(AND(AND(A33&lt;&gt;"",U33=1,AI33=0,AH33=0,LEFT(AG33,5)&lt;&gt;"CHECK",G33&lt;&gt;"CHECK PACKAGE"),B33&gt;'Pengaturan'!$B$6,B33&lt;='Pengaturan'!$B$5),T33,0)</x:f>
        <x:v>0</x:v>
      </x:c>
      <x:c r="W33" s="214" t="n">
        <x:f>IF(AND(AND(A33&lt;&gt;"",U33=1,AI33=0,AH33=0,LEFT(AG33,5)&lt;&gt;"CHECK",G33&lt;&gt;"CHECK PACKAGE"),B33='Pengaturan'!$B$6,'Pengaturan'!$B$28&lt;&gt;"Tutup"),T33,0)</x:f>
        <x:v>0</x:v>
      </x:c>
      <x:c r="X33" s="335"/>
      <x:c r="Y33" s="335" t="str">
        <x:v>9. Schedule September 2026</x:v>
      </x:c>
      <x:c r="Z33" s="335" t="str">
        <x:v>Tanggal 6</x:v>
      </x:c>
      <x:c r="AA33" s="213" t="str">
        <x:v>C14</x:v>
      </x:c>
      <x:c r="AB33" s="213" t="str">
        <x:v>178</x:v>
      </x:c>
      <x:c r="AC33" s="336" t="n">
        <x:f>IF(A33="","",P33+Q33+IF(AL33&lt;&gt;"",N(AK33),0))</x:f>
        <x:v>250000</x:v>
      </x:c>
      <x:c r="AD33" s="336" t="n">
        <x:f>IF(A33="","",IF(OR(AC33&gt;L33,AND(OR(O33="Lunas",R33&gt;0),AC33&lt;L33)),AC33-L33,0))</x:f>
        <x:v>-100000</x:v>
      </x:c>
      <x:c r="AE33" s="199" t="str">
        <x:f>IF(A33="","",IF(LEFT(AG33,5)="CHECK",AG33,IF(AD33&lt;&gt;0,"CHECK harga/bayar",IF(AI33&gt;0,"CHECK DP belum cocok",IF(U33=0,"Ditahan","OK")))))</x:f>
        <x:v>CHECK harga/bayar</x:v>
      </x:c>
      <x:c r="AF33" s="337" t="n">
        <x:f>IF(AND(A33&lt;&gt;"",U33=1,B33&lt;='Pengaturan'!$B$29,B33&gt;='Pengaturan'!$B$4),T33,0)</x:f>
        <x:v>100000</x:v>
      </x:c>
      <x:c r="AG33" s="201"/>
      <x:c r="AH33" s="337" t="n">
        <x:f>IF(A33="","",IF(OR(O33="Lunas",R33&gt;0),MAX(0,L33-AC33),0))</x:f>
        <x:v>100000</x:v>
      </x:c>
      <x:c r="AI33" s="337" t="n">
        <x:f>IF(A33="","",MAX(0,N33-AC33))</x:f>
        <x:v>0</x:v>
      </x:c>
      <x:c r="AJ33" s="199" t="str">
        <x:v>IN</x:v>
      </x:c>
      <x:c r="AK33" s="337"/>
      <x:c r="AL33" s="413"/>
      <x:c r="AM33" s="462" t="n">
        <x:f>IF(AND(A33&lt;&gt;"",B33&gt;'Pengaturan'!$B$29,B33&lt;='Pengaturan'!$B$5),MAX(0,T33-V33-W33),0)</x:f>
        <x:v>0</x:v>
      </x:c>
      <x:c r="AN33" s="413" t="str">
        <x:v>14UfXpQhjpRpKtMIwGtdihL0Bu_n5SJpu6vNcLjZ7A8I</x:v>
      </x:c>
      <x:c r="AO33" s="413" t="n">
        <x:v>46284.37060925926</x:v>
      </x:c>
    </x:row>
    <x:row r="34" ht="42" customHeight="1">
      <x:c r="A34" s="228" t="str">
        <x:v>BK030</x:v>
      </x:c>
      <x:c r="B34" s="332" t="n">
        <x:v>46271</x:v>
      </x:c>
      <x:c r="C34" s="213" t="str">
        <x:v>14:20:00</x:v>
      </x:c>
      <x:c r="D34" s="213" t="str">
        <x:v>Blok 1</x:v>
      </x:c>
      <x:c r="E34" s="213" t="str">
        <x:v>Rafa Ghiyas</x:v>
      </x:c>
      <x:c r="F34" s="213" t="str">
        <x:v>LG 25</x:v>
      </x:c>
      <x:c r="G34" s="333" t="str">
        <x:v>Large Group</x:v>
      </x:c>
      <x:c r="H34" s="333" t="n">
        <x:v>25</x:v>
      </x:c>
      <x:c r="I34" s="333" t="n">
        <x:v>1</x:v>
      </x:c>
      <x:c r="J34" s="334"/>
      <x:c r="K34" s="214" t="n">
        <x:f>IF(A34="","",IFERROR(VLOOKUP(G34,'Harga Paket Schedule'!$A$5:$I$17,IF(G34="Large Group",2,7),FALSE),0))</x:f>
        <x:v>25000</x:v>
      </x:c>
      <x:c r="L34" s="214" t="n">
        <x:f>IF(A34="","",IF(J34&lt;&gt;"",J34,IF(G34="Large Group",MAX(7,H34)*K34,I34*K34)))</x:f>
        <x:v>625000</x:v>
      </x:c>
      <x:c r="M34" s="213" t="str">
        <x:v>dp 100</x:v>
      </x:c>
      <x:c r="N34" s="334" t="n">
        <x:v>100000</x:v>
      </x:c>
      <x:c r="O34" s="333" t="str">
        <x:v>DP</x:v>
      </x:c>
      <x:c r="P34" s="214" t="n">
        <x:f>IF(A34="","",SUMIF('Cocok Bayar Booking'!$J$5:$J$504,A34,'Cocok Bayar Booking'!$L$5:$L$504))</x:f>
        <x:v>100000</x:v>
      </x:c>
      <x:c r="Q34" s="214" t="n">
        <x:f>IF(A34="","",SUMIF('Cocok Bayar Booking'!$J$5:$J$504,A34,'Cocok Bayar Booking'!$M$5:$M$504))</x:f>
        <x:v>525000</x:v>
      </x:c>
      <x:c r="R34" s="213" t="n">
        <x:f>IF(A34="","",SUMIF('Cocok Bayar Booking'!$J$5:$J$504,A34,'Cocok Bayar Booking'!$N$5:$N$504))</x:f>
        <x:v>1</x:v>
      </x:c>
      <x:c r="S34" s="214" t="n">
        <x:f>IF(A34="","",MIN(L34,AC34))</x:f>
        <x:v>625000</x:v>
      </x:c>
      <x:c r="T34" s="214" t="n">
        <x:f>IF(A34="","",MAX(0,L34-AC34))</x:f>
        <x:v>0</x:v>
      </x:c>
      <x:c r="U34" s="333" t="n">
        <x:v>1</x:v>
      </x:c>
      <x:c r="V34" s="214" t="n">
        <x:f>IF(AND(AND(A34&lt;&gt;"",U34=1,AI34=0,AH34=0,LEFT(AG34,5)&lt;&gt;"CHECK",G34&lt;&gt;"CHECK PACKAGE"),B34&gt;'Pengaturan'!$B$6,B34&lt;='Pengaturan'!$B$5),T34,0)</x:f>
        <x:v>0</x:v>
      </x:c>
      <x:c r="W34" s="214" t="n">
        <x:f>IF(AND(AND(A34&lt;&gt;"",U34=1,AI34=0,AH34=0,LEFT(AG34,5)&lt;&gt;"CHECK",G34&lt;&gt;"CHECK PACKAGE"),B34='Pengaturan'!$B$6,'Pengaturan'!$B$28&lt;&gt;"Tutup"),T34,0)</x:f>
        <x:v>0</x:v>
      </x:c>
      <x:c r="X34" s="335"/>
      <x:c r="Y34" s="335" t="str">
        <x:v>9. Schedule September 2026</x:v>
      </x:c>
      <x:c r="Z34" s="335" t="str">
        <x:v>Tanggal 6</x:v>
      </x:c>
      <x:c r="AA34" s="213" t="str">
        <x:v>C15</x:v>
      </x:c>
      <x:c r="AB34" s="213" t="str">
        <x:v>161, 177</x:v>
      </x:c>
      <x:c r="AC34" s="336" t="n">
        <x:f>IF(A34="","",P34+Q34+IF(AL34&lt;&gt;"",N(AK34),0))</x:f>
        <x:v>625000</x:v>
      </x:c>
      <x:c r="AD34" s="336" t="n">
        <x:f>IF(A34="","",IF(OR(AC34&gt;L34,AND(OR(O34="Lunas",R34&gt;0),AC34&lt;L34)),AC34-L34,0))</x:f>
        <x:v>0</x:v>
      </x:c>
      <x:c r="AE34" s="199" t="str">
        <x:f>IF(A34="","",IF(LEFT(AG34,5)="CHECK",AG34,IF(AD34&lt;&gt;0,"CHECK harga/bayar",IF(AI34&gt;0,"CHECK DP belum cocok",IF(U34=0,"Ditahan","OK")))))</x:f>
        <x:v>OK</x:v>
      </x:c>
      <x:c r="AF34" s="337" t="n">
        <x:f>IF(AND(A34&lt;&gt;"",U34=1,B34&lt;='Pengaturan'!$B$29,B34&gt;='Pengaturan'!$B$4),T34,0)</x:f>
        <x:v>0</x:v>
      </x:c>
      <x:c r="AG34" s="201"/>
      <x:c r="AH34" s="337" t="n">
        <x:f>IF(A34="","",IF(OR(O34="Lunas",R34&gt;0),MAX(0,L34-AC34),0))</x:f>
        <x:v>0</x:v>
      </x:c>
      <x:c r="AI34" s="337" t="n">
        <x:f>IF(A34="","",MAX(0,N34-AC34))</x:f>
        <x:v>0</x:v>
      </x:c>
      <x:c r="AJ34" s="199" t="str">
        <x:v>AL</x:v>
      </x:c>
      <x:c r="AK34" s="337"/>
      <x:c r="AL34" s="413"/>
      <x:c r="AM34" s="462" t="n">
        <x:f>IF(AND(A34&lt;&gt;"",B34&gt;'Pengaturan'!$B$29,B34&lt;='Pengaturan'!$B$5),MAX(0,T34-V34-W34),0)</x:f>
        <x:v>0</x:v>
      </x:c>
      <x:c r="AN34" s="413" t="str">
        <x:v>14UfXpQhjpRpKtMIwGtdihL0Bu_n5SJpu6vNcLjZ7A8I</x:v>
      </x:c>
      <x:c r="AO34" s="413" t="n">
        <x:v>46284.37060925926</x:v>
      </x:c>
    </x:row>
    <x:row r="35" ht="42" customHeight="1">
      <x:c r="A35" s="228" t="str">
        <x:v>BK031</x:v>
      </x:c>
      <x:c r="B35" s="332" t="n">
        <x:v>46271</x:v>
      </x:c>
      <x:c r="C35" s="213" t="str">
        <x:v>15:00:00</x:v>
      </x:c>
      <x:c r="D35" s="213" t="str">
        <x:v>Blok 1</x:v>
      </x:c>
      <x:c r="E35" s="213" t="str">
        <x:v>Atika</x:v>
      </x:c>
      <x:c r="F35" s="213" t="str">
        <x:v>Family A</x:v>
      </x:c>
      <x:c r="G35" s="333" t="str">
        <x:v>Family A</x:v>
      </x:c>
      <x:c r="H35" s="333"/>
      <x:c r="I35" s="333" t="n">
        <x:v>1</x:v>
      </x:c>
      <x:c r="J35" s="334"/>
      <x:c r="K35" s="214" t="n">
        <x:f>IF(A35="","",IFERROR(VLOOKUP(G35,'Harga Paket Schedule'!$A$5:$I$17,IF(G35="Large Group",2,7),FALSE),0))</x:f>
        <x:v>350000</x:v>
      </x:c>
      <x:c r="L35" s="214" t="n">
        <x:f>IF(A35="","",IF(J35&lt;&gt;"",J35,IF(G35="Large Group",MAX(7,H35)*K35,I35*K35)))</x:f>
        <x:v>350000</x:v>
      </x:c>
      <x:c r="M35" s="213" t="str">
        <x:v>dp 100</x:v>
      </x:c>
      <x:c r="N35" s="334" t="n">
        <x:v>100000</x:v>
      </x:c>
      <x:c r="O35" s="333" t="str">
        <x:v>DP</x:v>
      </x:c>
      <x:c r="P35" s="214" t="n">
        <x:f>IF(A35="","",SUMIF('Cocok Bayar Booking'!$J$5:$J$504,A35,'Cocok Bayar Booking'!$L$5:$L$504))</x:f>
        <x:v>100000</x:v>
      </x:c>
      <x:c r="Q35" s="214" t="n">
        <x:f>IF(A35="","",SUMIF('Cocok Bayar Booking'!$J$5:$J$504,A35,'Cocok Bayar Booking'!$M$5:$M$504))</x:f>
        <x:v>200000</x:v>
      </x:c>
      <x:c r="R35" s="213" t="n">
        <x:f>IF(A35="","",SUMIF('Cocok Bayar Booking'!$J$5:$J$504,A35,'Cocok Bayar Booking'!$N$5:$N$504))</x:f>
        <x:v>1</x:v>
      </x:c>
      <x:c r="S35" s="214" t="n">
        <x:f>IF(A35="","",MIN(L35,AC35))</x:f>
        <x:v>300000</x:v>
      </x:c>
      <x:c r="T35" s="214" t="n">
        <x:f>IF(A35="","",MAX(0,L35-AC35))</x:f>
        <x:v>50000</x:v>
      </x:c>
      <x:c r="U35" s="333" t="n">
        <x:v>1</x:v>
      </x:c>
      <x:c r="V35" s="214" t="n">
        <x:f>IF(AND(AND(A35&lt;&gt;"",U35=1,AI35=0,AH35=0,LEFT(AG35,5)&lt;&gt;"CHECK",G35&lt;&gt;"CHECK PACKAGE"),B35&gt;'Pengaturan'!$B$6,B35&lt;='Pengaturan'!$B$5),T35,0)</x:f>
        <x:v>0</x:v>
      </x:c>
      <x:c r="W35" s="214" t="n">
        <x:f>IF(AND(AND(A35&lt;&gt;"",U35=1,AI35=0,AH35=0,LEFT(AG35,5)&lt;&gt;"CHECK",G35&lt;&gt;"CHECK PACKAGE"),B35='Pengaturan'!$B$6,'Pengaturan'!$B$28&lt;&gt;"Tutup"),T35,0)</x:f>
        <x:v>0</x:v>
      </x:c>
      <x:c r="X35" s="335"/>
      <x:c r="Y35" s="335" t="str">
        <x:v>9. Schedule September 2026</x:v>
      </x:c>
      <x:c r="Z35" s="335" t="str">
        <x:v>Tanggal 6</x:v>
      </x:c>
      <x:c r="AA35" s="213" t="str">
        <x:v>C17</x:v>
      </x:c>
      <x:c r="AB35" s="213" t="str">
        <x:v>54, 179</x:v>
      </x:c>
      <x:c r="AC35" s="336" t="n">
        <x:f>IF(A35="","",P35+Q35+IF(AL35&lt;&gt;"",N(AK35),0))</x:f>
        <x:v>300000</x:v>
      </x:c>
      <x:c r="AD35" s="336" t="n">
        <x:f>IF(A35="","",IF(OR(AC35&gt;L35,AND(OR(O35="Lunas",R35&gt;0),AC35&lt;L35)),AC35-L35,0))</x:f>
        <x:v>-50000</x:v>
      </x:c>
      <x:c r="AE35" s="199" t="str">
        <x:f>IF(A35="","",IF(LEFT(AG35,5)="CHECK",AG35,IF(AD35&lt;&gt;0,"CHECK harga/bayar",IF(AI35&gt;0,"CHECK DP belum cocok",IF(U35=0,"Ditahan","OK")))))</x:f>
        <x:v>CHECK harga/bayar</x:v>
      </x:c>
      <x:c r="AF35" s="337" t="n">
        <x:f>IF(AND(A35&lt;&gt;"",U35=1,B35&lt;='Pengaturan'!$B$29,B35&gt;='Pengaturan'!$B$4),T35,0)</x:f>
        <x:v>50000</x:v>
      </x:c>
      <x:c r="AG35" s="201"/>
      <x:c r="AH35" s="337" t="n">
        <x:f>IF(A35="","",IF(OR(O35="Lunas",R35&gt;0),MAX(0,L35-AC35),0))</x:f>
        <x:v>50000</x:v>
      </x:c>
      <x:c r="AI35" s="337" t="n">
        <x:f>IF(A35="","",MAX(0,N35-AC35))</x:f>
        <x:v>0</x:v>
      </x:c>
      <x:c r="AJ35" s="199" t="str">
        <x:v>AL</x:v>
      </x:c>
      <x:c r="AK35" s="337"/>
      <x:c r="AL35" s="413"/>
      <x:c r="AM35" s="462" t="n">
        <x:f>IF(AND(A35&lt;&gt;"",B35&gt;'Pengaturan'!$B$29,B35&lt;='Pengaturan'!$B$5),MAX(0,T35-V35-W35),0)</x:f>
        <x:v>0</x:v>
      </x:c>
      <x:c r="AN35" s="413" t="str">
        <x:v>14UfXpQhjpRpKtMIwGtdihL0Bu_n5SJpu6vNcLjZ7A8I</x:v>
      </x:c>
      <x:c r="AO35" s="413" t="n">
        <x:v>46284.37060925926</x:v>
      </x:c>
    </x:row>
    <x:row r="36" ht="42" customHeight="1">
      <x:c r="A36" s="228" t="str">
        <x:v>BK032</x:v>
      </x:c>
      <x:c r="B36" s="332" t="n">
        <x:v>46271</x:v>
      </x:c>
      <x:c r="C36" s="213" t="str">
        <x:v>15:40:00</x:v>
      </x:c>
      <x:c r="D36" s="213" t="str">
        <x:v>Blok 1</x:v>
      </x:c>
      <x:c r="E36" s="213" t="str">
        <x:v>Kebagoran</x:v>
      </x:c>
      <x:c r="F36" s="213" t="str">
        <x:v>LG 10</x:v>
      </x:c>
      <x:c r="G36" s="333" t="str">
        <x:v>Large Group</x:v>
      </x:c>
      <x:c r="H36" s="333" t="n">
        <x:v>10</x:v>
      </x:c>
      <x:c r="I36" s="333" t="n">
        <x:v>1</x:v>
      </x:c>
      <x:c r="J36" s="334"/>
      <x:c r="K36" s="214" t="n">
        <x:f>IF(A36="","",IFERROR(VLOOKUP(G36,'Harga Paket Schedule'!$A$5:$I$17,IF(G36="Large Group",2,7),FALSE),0))</x:f>
        <x:v>25000</x:v>
      </x:c>
      <x:c r="L36" s="214" t="n">
        <x:f>IF(A36="","",IF(J36&lt;&gt;"",J36,IF(G36="Large Group",MAX(7,H36)*K36,I36*K36)))</x:f>
        <x:v>250000</x:v>
      </x:c>
      <x:c r="M36" s="213" t="str">
        <x:v>dp 100 Limbo</x:v>
      </x:c>
      <x:c r="N36" s="334" t="n">
        <x:v>100000</x:v>
      </x:c>
      <x:c r="O36" s="333" t="str">
        <x:v>DP</x:v>
      </x:c>
      <x:c r="P36" s="214" t="n">
        <x:f>IF(A36="","",SUMIF('Cocok Bayar Booking'!$J$5:$J$504,A36,'Cocok Bayar Booking'!$L$5:$L$504))</x:f>
        <x:v>100000</x:v>
      </x:c>
      <x:c r="Q36" s="214" t="n">
        <x:f>IF(A36="","",SUMIF('Cocok Bayar Booking'!$J$5:$J$504,A36,'Cocok Bayar Booking'!$M$5:$M$504))</x:f>
        <x:v>150000</x:v>
      </x:c>
      <x:c r="R36" s="213" t="n">
        <x:f>IF(A36="","",SUMIF('Cocok Bayar Booking'!$J$5:$J$504,A36,'Cocok Bayar Booking'!$N$5:$N$504))</x:f>
        <x:v>1</x:v>
      </x:c>
      <x:c r="S36" s="214" t="n">
        <x:f>IF(A36="","",MIN(L36,AC36))</x:f>
        <x:v>250000</x:v>
      </x:c>
      <x:c r="T36" s="214" t="n">
        <x:f>IF(A36="","",MAX(0,L36-AC36))</x:f>
        <x:v>0</x:v>
      </x:c>
      <x:c r="U36" s="333" t="n">
        <x:v>1</x:v>
      </x:c>
      <x:c r="V36" s="214" t="n">
        <x:f>IF(AND(AND(A36&lt;&gt;"",U36=1,AI36=0,AH36=0,LEFT(AG36,5)&lt;&gt;"CHECK",G36&lt;&gt;"CHECK PACKAGE"),B36&gt;'Pengaturan'!$B$6,B36&lt;='Pengaturan'!$B$5),T36,0)</x:f>
        <x:v>0</x:v>
      </x:c>
      <x:c r="W36" s="214" t="n">
        <x:f>IF(AND(AND(A36&lt;&gt;"",U36=1,AI36=0,AH36=0,LEFT(AG36,5)&lt;&gt;"CHECK",G36&lt;&gt;"CHECK PACKAGE"),B36='Pengaturan'!$B$6,'Pengaturan'!$B$28&lt;&gt;"Tutup"),T36,0)</x:f>
        <x:v>0</x:v>
      </x:c>
      <x:c r="X36" s="335"/>
      <x:c r="Y36" s="335" t="str">
        <x:v>9. Schedule September 2026</x:v>
      </x:c>
      <x:c r="Z36" s="335" t="str">
        <x:v>Tanggal 6</x:v>
      </x:c>
      <x:c r="AA36" s="213" t="str">
        <x:v>C19</x:v>
      </x:c>
      <x:c r="AB36" s="213" t="str">
        <x:v>168, 180</x:v>
      </x:c>
      <x:c r="AC36" s="336" t="n">
        <x:f>IF(A36="","",P36+Q36+IF(AL36&lt;&gt;"",N(AK36),0))</x:f>
        <x:v>250000</x:v>
      </x:c>
      <x:c r="AD36" s="336" t="n">
        <x:f>IF(A36="","",IF(OR(AC36&gt;L36,AND(OR(O36="Lunas",R36&gt;0),AC36&lt;L36)),AC36-L36,0))</x:f>
        <x:v>0</x:v>
      </x:c>
      <x:c r="AE36" s="199" t="str">
        <x:f>IF(A36="","",IF(LEFT(AG36,5)="CHECK",AG36,IF(AD36&lt;&gt;0,"CHECK harga/bayar",IF(AI36&gt;0,"CHECK DP belum cocok",IF(U36=0,"Ditahan","OK")))))</x:f>
        <x:v>OK</x:v>
      </x:c>
      <x:c r="AF36" s="337" t="n">
        <x:f>IF(AND(A36&lt;&gt;"",U36=1,B36&lt;='Pengaturan'!$B$29,B36&gt;='Pengaturan'!$B$4),T36,0)</x:f>
        <x:v>0</x:v>
      </x:c>
      <x:c r="AG36" s="201"/>
      <x:c r="AH36" s="337" t="n">
        <x:f>IF(A36="","",IF(OR(O36="Lunas",R36&gt;0),MAX(0,L36-AC36),0))</x:f>
        <x:v>0</x:v>
      </x:c>
      <x:c r="AI36" s="337" t="n">
        <x:f>IF(A36="","",MAX(0,N36-AC36))</x:f>
        <x:v>0</x:v>
      </x:c>
      <x:c r="AJ36" s="199" t="str">
        <x:v>AL</x:v>
      </x:c>
      <x:c r="AK36" s="337"/>
      <x:c r="AL36" s="413"/>
      <x:c r="AM36" s="462" t="n">
        <x:f>IF(AND(A36&lt;&gt;"",B36&gt;'Pengaturan'!$B$29,B36&lt;='Pengaturan'!$B$5),MAX(0,T36-V36-W36),0)</x:f>
        <x:v>0</x:v>
      </x:c>
      <x:c r="AN36" s="413" t="str">
        <x:v>14UfXpQhjpRpKtMIwGtdihL0Bu_n5SJpu6vNcLjZ7A8I</x:v>
      </x:c>
      <x:c r="AO36" s="413" t="n">
        <x:v>46284.37060925926</x:v>
      </x:c>
    </x:row>
    <x:row r="37" ht="42" customHeight="1">
      <x:c r="A37" s="228" t="str">
        <x:v>BK033</x:v>
      </x:c>
      <x:c r="B37" s="332" t="n">
        <x:v>46271</x:v>
      </x:c>
      <x:c r="C37" s="213" t="str">
        <x:v>17:00:00</x:v>
      </x:c>
      <x:c r="D37" s="213" t="str">
        <x:v>Blok 1</x:v>
      </x:c>
      <x:c r="E37" s="213" t="str">
        <x:v>Johann</x:v>
      </x:c>
      <x:c r="F37" s="213" t="str">
        <x:v>Graduation premium</x:v>
      </x:c>
      <x:c r="G37" s="333" t="str">
        <x:v>Graduation Premium</x:v>
      </x:c>
      <x:c r="H37" s="333"/>
      <x:c r="I37" s="333" t="n">
        <x:v>1</x:v>
      </x:c>
      <x:c r="J37" s="334"/>
      <x:c r="K37" s="214" t="n">
        <x:f>IF(A37="","",IFERROR(VLOOKUP(G37,'Harga Paket Schedule'!$A$5:$I$17,IF(G37="Large Group",2,7),FALSE),0))</x:f>
        <x:v>500000</x:v>
      </x:c>
      <x:c r="L37" s="214" t="n">
        <x:f>IF(A37="","",IF(J37&lt;&gt;"",J37,IF(G37="Large Group",MAX(7,H37)*K37,I37*K37)))</x:f>
        <x:v>500000</x:v>
      </x:c>
      <x:c r="M37" s="213" t="str">
        <x:v>dp 100 calmblue</x:v>
      </x:c>
      <x:c r="N37" s="334" t="n">
        <x:v>100000</x:v>
      </x:c>
      <x:c r="O37" s="333" t="str">
        <x:v>DP</x:v>
      </x:c>
      <x:c r="P37" s="214" t="n">
        <x:f>IF(A37="","",SUMIF('Cocok Bayar Booking'!$J$5:$J$504,A37,'Cocok Bayar Booking'!$L$5:$L$504))</x:f>
        <x:v>100000</x:v>
      </x:c>
      <x:c r="Q37" s="214" t="n">
        <x:f>IF(A37="","",SUMIF('Cocok Bayar Booking'!$J$5:$J$504,A37,'Cocok Bayar Booking'!$M$5:$M$504))</x:f>
        <x:v>400000</x:v>
      </x:c>
      <x:c r="R37" s="213" t="n">
        <x:f>IF(A37="","",SUMIF('Cocok Bayar Booking'!$J$5:$J$504,A37,'Cocok Bayar Booking'!$N$5:$N$504))</x:f>
        <x:v>1</x:v>
      </x:c>
      <x:c r="S37" s="214" t="n">
        <x:f>IF(A37="","",MIN(L37,AC37))</x:f>
        <x:v>500000</x:v>
      </x:c>
      <x:c r="T37" s="214" t="n">
        <x:f>IF(A37="","",MAX(0,L37-AC37))</x:f>
        <x:v>0</x:v>
      </x:c>
      <x:c r="U37" s="333" t="n">
        <x:v>1</x:v>
      </x:c>
      <x:c r="V37" s="214" t="n">
        <x:f>IF(AND(AND(A37&lt;&gt;"",U37=1,AI37=0,AH37=0,LEFT(AG37,5)&lt;&gt;"CHECK",G37&lt;&gt;"CHECK PACKAGE"),B37&gt;'Pengaturan'!$B$6,B37&lt;='Pengaturan'!$B$5),T37,0)</x:f>
        <x:v>0</x:v>
      </x:c>
      <x:c r="W37" s="214" t="n">
        <x:f>IF(AND(AND(A37&lt;&gt;"",U37=1,AI37=0,AH37=0,LEFT(AG37,5)&lt;&gt;"CHECK",G37&lt;&gt;"CHECK PACKAGE"),B37='Pengaturan'!$B$6,'Pengaturan'!$B$28&lt;&gt;"Tutup"),T37,0)</x:f>
        <x:v>0</x:v>
      </x:c>
      <x:c r="X37" s="335" t="str">
        <x:v>Konflik paket Log: Graduation</x:v>
      </x:c>
      <x:c r="Y37" s="335" t="str">
        <x:v>9. Schedule September 2026</x:v>
      </x:c>
      <x:c r="Z37" s="335" t="str">
        <x:v>Tanggal 6</x:v>
      </x:c>
      <x:c r="AA37" s="213" t="str">
        <x:v>C23</x:v>
      </x:c>
      <x:c r="AB37" s="213" t="str">
        <x:v>174, 182</x:v>
      </x:c>
      <x:c r="AC37" s="336" t="n">
        <x:f>IF(A37="","",P37+Q37+IF(AL37&lt;&gt;"",N(AK37),0))</x:f>
        <x:v>500000</x:v>
      </x:c>
      <x:c r="AD37" s="336" t="n">
        <x:f>IF(A37="","",IF(OR(AC37&gt;L37,AND(OR(O37="Lunas",R37&gt;0),AC37&lt;L37)),AC37-L37,0))</x:f>
        <x:v>0</x:v>
      </x:c>
      <x:c r="AE37" s="199" t="str">
        <x:f>IF(A37="","",IF(LEFT(AG37,5)="CHECK",AG37,IF(AD37&lt;&gt;0,"CHECK harga/bayar",IF(AI37&gt;0,"CHECK DP belum cocok",IF(U37=0,"Ditahan","OK")))))</x:f>
        <x:v>OK</x:v>
      </x:c>
      <x:c r="AF37" s="337" t="n">
        <x:f>IF(AND(A37&lt;&gt;"",U37=1,B37&lt;='Pengaturan'!$B$29,B37&gt;='Pengaturan'!$B$4),T37,0)</x:f>
        <x:v>0</x:v>
      </x:c>
      <x:c r="AG37" s="201"/>
      <x:c r="AH37" s="337" t="n">
        <x:f>IF(A37="","",IF(OR(O37="Lunas",R37&gt;0),MAX(0,L37-AC37),0))</x:f>
        <x:v>0</x:v>
      </x:c>
      <x:c r="AI37" s="337" t="n">
        <x:f>IF(A37="","",MAX(0,N37-AC37))</x:f>
        <x:v>0</x:v>
      </x:c>
      <x:c r="AJ37" s="199" t="str">
        <x:v>AL</x:v>
      </x:c>
      <x:c r="AK37" s="337"/>
      <x:c r="AL37" s="413"/>
      <x:c r="AM37" s="462" t="n">
        <x:f>IF(AND(A37&lt;&gt;"",B37&gt;'Pengaturan'!$B$29,B37&lt;='Pengaturan'!$B$5),MAX(0,T37-V37-W37),0)</x:f>
        <x:v>0</x:v>
      </x:c>
      <x:c r="AN37" s="413" t="str">
        <x:v>14UfXpQhjpRpKtMIwGtdihL0Bu_n5SJpu6vNcLjZ7A8I</x:v>
      </x:c>
      <x:c r="AO37" s="413" t="n">
        <x:v>46284.37060925926</x:v>
      </x:c>
    </x:row>
    <x:row r="38" ht="42" customHeight="1">
      <x:c r="A38" s="228" t="str">
        <x:v>BK034</x:v>
      </x:c>
      <x:c r="B38" s="332" t="n">
        <x:v>46271</x:v>
      </x:c>
      <x:c r="C38" s="213" t="str">
        <x:v>19:00:00</x:v>
      </x:c>
      <x:c r="D38" s="213" t="str">
        <x:v>Blok 1</x:v>
      </x:c>
      <x:c r="E38" s="213" t="str">
        <x:v>Lembata</x:v>
      </x:c>
      <x:c r="F38" s="213" t="str">
        <x:v>LG 20</x:v>
      </x:c>
      <x:c r="G38" s="333" t="str">
        <x:v>Large Group</x:v>
      </x:c>
      <x:c r="H38" s="333" t="n">
        <x:v>20</x:v>
      </x:c>
      <x:c r="I38" s="333" t="n">
        <x:v>1</x:v>
      </x:c>
      <x:c r="J38" s="334"/>
      <x:c r="K38" s="214" t="n">
        <x:f>IF(A38="","",IFERROR(VLOOKUP(G38,'Harga Paket Schedule'!$A$5:$I$17,IF(G38="Large Group",2,7),FALSE),0))</x:f>
        <x:v>25000</x:v>
      </x:c>
      <x:c r="L38" s="214" t="n">
        <x:f>IF(A38="","",IF(J38&lt;&gt;"",J38,IF(G38="Large Group",MAX(7,H38)*K38,I38*K38)))</x:f>
        <x:v>500000</x:v>
      </x:c>
      <x:c r="M38" s="213" t="str">
        <x:v>dp 275</x:v>
      </x:c>
      <x:c r="N38" s="334" t="n">
        <x:v>275000</x:v>
      </x:c>
      <x:c r="O38" s="333" t="str">
        <x:v>DP</x:v>
      </x:c>
      <x:c r="P38" s="214" t="n">
        <x:f>IF(A38="","",SUMIF('Cocok Bayar Booking'!$J$5:$J$504,A38,'Cocok Bayar Booking'!$L$5:$L$504))</x:f>
        <x:v>275000</x:v>
      </x:c>
      <x:c r="Q38" s="214" t="n">
        <x:f>IF(A38="","",SUMIF('Cocok Bayar Booking'!$J$5:$J$504,A38,'Cocok Bayar Booking'!$M$5:$M$504))</x:f>
        <x:v>350000</x:v>
      </x:c>
      <x:c r="R38" s="213" t="n">
        <x:f>IF(A38="","",SUMIF('Cocok Bayar Booking'!$J$5:$J$504,A38,'Cocok Bayar Booking'!$N$5:$N$504))</x:f>
        <x:v>1</x:v>
      </x:c>
      <x:c r="S38" s="214" t="n">
        <x:f>IF(A38="","",MIN(L38,AC38))</x:f>
        <x:v>500000</x:v>
      </x:c>
      <x:c r="T38" s="214" t="n">
        <x:f>IF(A38="","",MAX(0,L38-AC38))</x:f>
        <x:v>0</x:v>
      </x:c>
      <x:c r="U38" s="333" t="n">
        <x:v>1</x:v>
      </x:c>
      <x:c r="V38" s="214" t="n">
        <x:f>IF(AND(AND(A38&lt;&gt;"",U38=1,AI38=0,AH38=0,LEFT(AG38,5)&lt;&gt;"CHECK",G38&lt;&gt;"CHECK PACKAGE"),B38&gt;'Pengaturan'!$B$6,B38&lt;='Pengaturan'!$B$5),T38,0)</x:f>
        <x:v>0</x:v>
      </x:c>
      <x:c r="W38" s="214" t="n">
        <x:f>IF(AND(AND(A38&lt;&gt;"",U38=1,AI38=0,AH38=0,LEFT(AG38,5)&lt;&gt;"CHECK",G38&lt;&gt;"CHECK PACKAGE"),B38='Pengaturan'!$B$6,'Pengaturan'!$B$28&lt;&gt;"Tutup"),T38,0)</x:f>
        <x:v>0</x:v>
      </x:c>
      <x:c r="X38" s="335"/>
      <x:c r="Y38" s="335" t="str">
        <x:v>9. Schedule September 2026</x:v>
      </x:c>
      <x:c r="Z38" s="335" t="str">
        <x:v>Tanggal 6</x:v>
      </x:c>
      <x:c r="AA38" s="213" t="str">
        <x:v>C29</x:v>
      </x:c>
      <x:c r="AB38" s="213" t="str">
        <x:v>138, 185</x:v>
      </x:c>
      <x:c r="AC38" s="336" t="n">
        <x:f>IF(A38="","",P38+Q38+IF(AL38&lt;&gt;"",N(AK38),0))</x:f>
        <x:v>625000</x:v>
      </x:c>
      <x:c r="AD38" s="336" t="n">
        <x:f>IF(A38="","",IF(OR(AC38&gt;L38,AND(OR(O38="Lunas",R38&gt;0),AC38&lt;L38)),AC38-L38,0))</x:f>
        <x:v>125000</x:v>
      </x:c>
      <x:c r="AE38" s="199" t="str">
        <x:f>IF(A38="","",IF(LEFT(AG38,5)="CHECK",AG38,IF(AD38&lt;&gt;0,"CHECK harga/bayar",IF(AI38&gt;0,"CHECK DP belum cocok",IF(U38=0,"Ditahan","OK")))))</x:f>
        <x:v>CHECK harga/bayar</x:v>
      </x:c>
      <x:c r="AF38" s="337" t="n">
        <x:f>IF(AND(A38&lt;&gt;"",U38=1,B38&lt;='Pengaturan'!$B$29,B38&gt;='Pengaturan'!$B$4),T38,0)</x:f>
        <x:v>0</x:v>
      </x:c>
      <x:c r="AG38" s="201"/>
      <x:c r="AH38" s="337" t="n">
        <x:f>IF(A38="","",IF(OR(O38="Lunas",R38&gt;0),MAX(0,L38-AC38),0))</x:f>
        <x:v>0</x:v>
      </x:c>
      <x:c r="AI38" s="337" t="n">
        <x:f>IF(A38="","",MAX(0,N38-AC38))</x:f>
        <x:v>0</x:v>
      </x:c>
      <x:c r="AJ38" s="199" t="str">
        <x:v>IN</x:v>
      </x:c>
      <x:c r="AK38" s="337"/>
      <x:c r="AL38" s="413"/>
      <x:c r="AM38" s="462" t="n">
        <x:f>IF(AND(A38&lt;&gt;"",B38&gt;'Pengaturan'!$B$29,B38&lt;='Pengaturan'!$B$5),MAX(0,T38-V38-W38),0)</x:f>
        <x:v>0</x:v>
      </x:c>
      <x:c r="AN38" s="413" t="str">
        <x:v>14UfXpQhjpRpKtMIwGtdihL0Bu_n5SJpu6vNcLjZ7A8I</x:v>
      </x:c>
      <x:c r="AO38" s="413" t="n">
        <x:v>46284.37060925926</x:v>
      </x:c>
    </x:row>
    <x:row r="39" ht="42" customHeight="1">
      <x:c r="A39" s="228" t="str">
        <x:v>BK035</x:v>
      </x:c>
      <x:c r="B39" s="332" t="n">
        <x:v>46271</x:v>
      </x:c>
      <x:c r="C39" s="213" t="str">
        <x:v>20:00:00</x:v>
      </x:c>
      <x:c r="D39" s="213" t="str">
        <x:v>Blok 1</x:v>
      </x:c>
      <x:c r="E39" s="213" t="str">
        <x:v>Luceriza</x:v>
      </x:c>
      <x:c r="F39" s="213" t="str">
        <x:v>LG 9</x:v>
      </x:c>
      <x:c r="G39" s="333" t="str">
        <x:v>Large Group</x:v>
      </x:c>
      <x:c r="H39" s="333" t="n">
        <x:v>9</x:v>
      </x:c>
      <x:c r="I39" s="333" t="n">
        <x:v>1</x:v>
      </x:c>
      <x:c r="J39" s="334"/>
      <x:c r="K39" s="214" t="n">
        <x:f>IF(A39="","",IFERROR(VLOOKUP(G39,'Harga Paket Schedule'!$A$5:$I$17,IF(G39="Large Group",2,7),FALSE),0))</x:f>
        <x:v>25000</x:v>
      </x:c>
      <x:c r="L39" s="214" t="n">
        <x:f>IF(A39="","",IF(J39&lt;&gt;"",J39,IF(G39="Large Group",MAX(7,H39)*K39,I39*K39)))</x:f>
        <x:v>225000</x:v>
      </x:c>
      <x:c r="M39" s="213" t="str">
        <x:v>dp 100</x:v>
      </x:c>
      <x:c r="N39" s="334" t="n">
        <x:v>100000</x:v>
      </x:c>
      <x:c r="O39" s="333" t="str">
        <x:v>DP</x:v>
      </x:c>
      <x:c r="P39" s="214" t="n">
        <x:f>IF(A39="","",SUMIF('Cocok Bayar Booking'!$J$5:$J$504,A39,'Cocok Bayar Booking'!$L$5:$L$504))</x:f>
        <x:v>100000</x:v>
      </x:c>
      <x:c r="Q39" s="214" t="n">
        <x:f>IF(A39="","",SUMIF('Cocok Bayar Booking'!$J$5:$J$504,A39,'Cocok Bayar Booking'!$M$5:$M$504))</x:f>
        <x:v>125000</x:v>
      </x:c>
      <x:c r="R39" s="213" t="n">
        <x:f>IF(A39="","",SUMIF('Cocok Bayar Booking'!$J$5:$J$504,A39,'Cocok Bayar Booking'!$N$5:$N$504))</x:f>
        <x:v>1</x:v>
      </x:c>
      <x:c r="S39" s="214" t="n">
        <x:f>IF(A39="","",MIN(L39,AC39))</x:f>
        <x:v>225000</x:v>
      </x:c>
      <x:c r="T39" s="214" t="n">
        <x:f>IF(A39="","",MAX(0,L39-AC39))</x:f>
        <x:v>0</x:v>
      </x:c>
      <x:c r="U39" s="333" t="n">
        <x:v>1</x:v>
      </x:c>
      <x:c r="V39" s="214" t="n">
        <x:f>IF(AND(AND(A39&lt;&gt;"",U39=1,AI39=0,AH39=0,LEFT(AG39,5)&lt;&gt;"CHECK",G39&lt;&gt;"CHECK PACKAGE"),B39&gt;'Pengaturan'!$B$6,B39&lt;='Pengaturan'!$B$5),T39,0)</x:f>
        <x:v>0</x:v>
      </x:c>
      <x:c r="W39" s="214" t="n">
        <x:f>IF(AND(AND(A39&lt;&gt;"",U39=1,AI39=0,AH39=0,LEFT(AG39,5)&lt;&gt;"CHECK",G39&lt;&gt;"CHECK PACKAGE"),B39='Pengaturan'!$B$6,'Pengaturan'!$B$28&lt;&gt;"Tutup"),T39,0)</x:f>
        <x:v>0</x:v>
      </x:c>
      <x:c r="X39" s="335"/>
      <x:c r="Y39" s="335" t="str">
        <x:v>9. Schedule September 2026</x:v>
      </x:c>
      <x:c r="Z39" s="335" t="str">
        <x:v>Tanggal 6</x:v>
      </x:c>
      <x:c r="AA39" s="213" t="str">
        <x:v>C32</x:v>
      </x:c>
      <x:c r="AB39" s="213" t="str">
        <x:v>114, 186</x:v>
      </x:c>
      <x:c r="AC39" s="336" t="n">
        <x:f>IF(A39="","",P39+Q39+IF(AL39&lt;&gt;"",N(AK39),0))</x:f>
        <x:v>225000</x:v>
      </x:c>
      <x:c r="AD39" s="336" t="n">
        <x:f>IF(A39="","",IF(OR(AC39&gt;L39,AND(OR(O39="Lunas",R39&gt;0),AC39&lt;L39)),AC39-L39,0))</x:f>
        <x:v>0</x:v>
      </x:c>
      <x:c r="AE39" s="199" t="str">
        <x:f>IF(A39="","",IF(LEFT(AG39,5)="CHECK",AG39,IF(AD39&lt;&gt;0,"CHECK harga/bayar",IF(AI39&gt;0,"CHECK DP belum cocok",IF(U39=0,"Ditahan","OK")))))</x:f>
        <x:v>OK</x:v>
      </x:c>
      <x:c r="AF39" s="337" t="n">
        <x:f>IF(AND(A39&lt;&gt;"",U39=1,B39&lt;='Pengaturan'!$B$29,B39&gt;='Pengaturan'!$B$4),T39,0)</x:f>
        <x:v>0</x:v>
      </x:c>
      <x:c r="AG39" s="201"/>
      <x:c r="AH39" s="337" t="n">
        <x:f>IF(A39="","",IF(OR(O39="Lunas",R39&gt;0),MAX(0,L39-AC39),0))</x:f>
        <x:v>0</x:v>
      </x:c>
      <x:c r="AI39" s="337" t="n">
        <x:f>IF(A39="","",MAX(0,N39-AC39))</x:f>
        <x:v>0</x:v>
      </x:c>
      <x:c r="AJ39" s="199" t="str">
        <x:v>IN</x:v>
      </x:c>
      <x:c r="AK39" s="337"/>
      <x:c r="AL39" s="413"/>
      <x:c r="AM39" s="462" t="n">
        <x:f>IF(AND(A39&lt;&gt;"",B39&gt;'Pengaturan'!$B$29,B39&lt;='Pengaturan'!$B$5),MAX(0,T39-V39-W39),0)</x:f>
        <x:v>0</x:v>
      </x:c>
      <x:c r="AN39" s="413" t="str">
        <x:v>14UfXpQhjpRpKtMIwGtdihL0Bu_n5SJpu6vNcLjZ7A8I</x:v>
      </x:c>
      <x:c r="AO39" s="413" t="n">
        <x:v>46284.37060925926</x:v>
      </x:c>
    </x:row>
    <x:row r="40" ht="42" customHeight="1">
      <x:c r="A40" s="228" t="str">
        <x:v>BK036</x:v>
      </x:c>
      <x:c r="B40" s="332" t="n">
        <x:v>46271</x:v>
      </x:c>
      <x:c r="C40" s="213" t="str">
        <x:v>10:00:00</x:v>
      </x:c>
      <x:c r="D40" s="213" t="str">
        <x:v>Blok 1</x:v>
      </x:c>
      <x:c r="E40" s="213" t="str">
        <x:v>Kelasmodeling.id purwokerto</x:v>
      </x:c>
      <x:c r="F40" s="213" t="str">
        <x:v>Single</x:v>
      </x:c>
      <x:c r="G40" s="333" t="str">
        <x:v>Single</x:v>
      </x:c>
      <x:c r="H40" s="333"/>
      <x:c r="I40" s="333" t="n">
        <x:v>5</x:v>
      </x:c>
      <x:c r="J40" s="334"/>
      <x:c r="K40" s="214" t="n">
        <x:f>IF(A40="","",IFERROR(VLOOKUP(G40,'Harga Paket Schedule'!$A$5:$I$17,IF(G40="Large Group",2,7),FALSE),0))</x:f>
        <x:v>100000</x:v>
      </x:c>
      <x:c r="L40" s="214" t="n">
        <x:f>IF(A40="","",IF(J40&lt;&gt;"",J40,IF(G40="Large Group",MAX(7,H40)*K40,I40*K40)))</x:f>
        <x:v>500000</x:v>
      </x:c>
      <x:c r="M40" s="213" t="str">
        <x:v>lunas</x:v>
      </x:c>
      <x:c r="N40" s="334" t="n">
        <x:v>0</x:v>
      </x:c>
      <x:c r="O40" s="333" t="str">
        <x:v>Lunas</x:v>
      </x:c>
      <x:c r="P40" s="214" t="n">
        <x:f>IF(A40="","",SUMIF('Cocok Bayar Booking'!$J$5:$J$504,A40,'Cocok Bayar Booking'!$L$5:$L$504))</x:f>
        <x:v>0</x:v>
      </x:c>
      <x:c r="Q40" s="214" t="n">
        <x:f>IF(A40="","",SUMIF('Cocok Bayar Booking'!$J$5:$J$504,A40,'Cocok Bayar Booking'!$M$5:$M$504))</x:f>
        <x:v>0</x:v>
      </x:c>
      <x:c r="R40" s="213" t="n">
        <x:f>IF(A40="","",SUMIF('Cocok Bayar Booking'!$J$5:$J$504,A40,'Cocok Bayar Booking'!$N$5:$N$504))</x:f>
        <x:v>0</x:v>
      </x:c>
      <x:c r="S40" s="214" t="n">
        <x:f>IF(A40="","",MIN(L40,AC40))</x:f>
        <x:v>0</x:v>
      </x:c>
      <x:c r="T40" s="214" t="n">
        <x:f>IF(A40="","",MAX(0,L40-AC40))</x:f>
        <x:v>500000</x:v>
      </x:c>
      <x:c r="U40" s="333" t="n">
        <x:v>1</x:v>
      </x:c>
      <x:c r="V40" s="214" t="n">
        <x:f>IF(AND(AND(A40&lt;&gt;"",U40=1,AI40=0,AH40=0,LEFT(AG40,5)&lt;&gt;"CHECK",G40&lt;&gt;"CHECK PACKAGE"),B40&gt;'Pengaturan'!$B$6,B40&lt;='Pengaturan'!$B$5),T40,0)</x:f>
        <x:v>0</x:v>
      </x:c>
      <x:c r="W40" s="214" t="n">
        <x:f>IF(AND(AND(A40&lt;&gt;"",U40=1,AI40=0,AH40=0,LEFT(AG40,5)&lt;&gt;"CHECK",G40&lt;&gt;"CHECK PACKAGE"),B40='Pengaturan'!$B$6,'Pengaturan'!$B$28&lt;&gt;"Tutup"),T40,0)</x:f>
        <x:v>0</x:v>
      </x:c>
      <x:c r="X40" s="335" t="str">
        <x:v>5 unit Single dari baris lanjutan; konfirmasi jumlah</x:v>
      </x:c>
      <x:c r="Y40" s="335" t="str">
        <x:v>9. Schedule September 2026</x:v>
      </x:c>
      <x:c r="Z40" s="335" t="str">
        <x:v>Tanggal 6</x:v>
      </x:c>
      <x:c r="AA40" s="213" t="str">
        <x:v>C5</x:v>
      </x:c>
      <x:c r="AB40" s="213"/>
      <x:c r="AC40" s="336" t="n">
        <x:f>IF(A40="","",P40+Q40+IF(AL40&lt;&gt;"",N(AK40),0))</x:f>
        <x:v>0</x:v>
      </x:c>
      <x:c r="AD40" s="336" t="n">
        <x:f>IF(A40="","",IF(OR(AC40&gt;L40,AND(OR(O40="Lunas",R40&gt;0),AC40&lt;L40)),AC40-L40,0))</x:f>
        <x:v>-500000</x:v>
      </x:c>
      <x:c r="AE40" s="199" t="str">
        <x:f>IF(A40="","",IF(LEFT(AG40,5)="CHECK",AG40,IF(AD40&lt;&gt;0,"CHECK harga/bayar",IF(AI40&gt;0,"CHECK DP belum cocok",IF(U40=0,"Ditahan","OK")))))</x:f>
        <x:v>CHECK harga/bayar</x:v>
      </x:c>
      <x:c r="AF40" s="337" t="n">
        <x:f>IF(AND(A40&lt;&gt;"",U40=1,B40&lt;='Pengaturan'!$B$29,B40&gt;='Pengaturan'!$B$4),T40,0)</x:f>
        <x:v>500000</x:v>
      </x:c>
      <x:c r="AG40" s="201"/>
      <x:c r="AH40" s="337" t="n">
        <x:f>IF(A40="","",IF(OR(O40="Lunas",R40&gt;0),MAX(0,L40-AC40),0))</x:f>
        <x:v>500000</x:v>
      </x:c>
      <x:c r="AI40" s="337" t="n">
        <x:f>IF(A40="","",MAX(0,N40-AC40))</x:f>
        <x:v>0</x:v>
      </x:c>
      <x:c r="AJ40" s="199" t="str">
        <x:v>IN</x:v>
      </x:c>
      <x:c r="AK40" s="337"/>
      <x:c r="AL40" s="413"/>
      <x:c r="AM40" s="462" t="n">
        <x:f>IF(AND(A40&lt;&gt;"",B40&gt;'Pengaturan'!$B$29,B40&lt;='Pengaturan'!$B$5),MAX(0,T40-V40-W40),0)</x:f>
        <x:v>0</x:v>
      </x:c>
      <x:c r="AN40" s="413" t="str">
        <x:v>14UfXpQhjpRpKtMIwGtdihL0Bu_n5SJpu6vNcLjZ7A8I</x:v>
      </x:c>
      <x:c r="AO40" s="413" t="n">
        <x:v>46284.37060925926</x:v>
      </x:c>
    </x:row>
    <x:row r="41" ht="42" customHeight="1">
      <x:c r="A41" s="228" t="str">
        <x:v>BK037</x:v>
      </x:c>
      <x:c r="B41" s="332" t="n">
        <x:v>46272</x:v>
      </x:c>
      <x:c r="C41" s="213" t="str">
        <x:v>13:40:00</x:v>
      </x:c>
      <x:c r="D41" s="213" t="str">
        <x:v>Blok 1</x:v>
      </x:c>
      <x:c r="E41" s="213" t="str">
        <x:v>Nanda Putri Sabila</x:v>
      </x:c>
      <x:c r="F41" s="213" t="str">
        <x:v>Graduation</x:v>
      </x:c>
      <x:c r="G41" s="333" t="str">
        <x:v>Graduation</x:v>
      </x:c>
      <x:c r="H41" s="333"/>
      <x:c r="I41" s="333" t="n">
        <x:v>1</x:v>
      </x:c>
      <x:c r="J41" s="334"/>
      <x:c r="K41" s="214" t="n">
        <x:f>IF(A41="","",IFERROR(VLOOKUP(G41,'Harga Paket Schedule'!$A$5:$I$17,IF(G41="Large Group",2,7),FALSE),0))</x:f>
        <x:v>350000</x:v>
      </x:c>
      <x:c r="L41" s="214" t="n">
        <x:f>IF(A41="","",IF(J41&lt;&gt;"",J41,IF(G41="Large Group",MAX(7,H41)*K41,I41*K41)))</x:f>
        <x:v>350000</x:v>
      </x:c>
      <x:c r="M41" s="213" t="str">
        <x:v>dp 100 concrete</x:v>
      </x:c>
      <x:c r="N41" s="334" t="n">
        <x:v>100000</x:v>
      </x:c>
      <x:c r="O41" s="333" t="str">
        <x:v>DP</x:v>
      </x:c>
      <x:c r="P41" s="214" t="n">
        <x:f>IF(A41="","",SUMIF('Cocok Bayar Booking'!$J$5:$J$504,A41,'Cocok Bayar Booking'!$L$5:$L$504))</x:f>
        <x:v>100000</x:v>
      </x:c>
      <x:c r="Q41" s="214" t="n">
        <x:f>IF(A41="","",SUMIF('Cocok Bayar Booking'!$J$5:$J$504,A41,'Cocok Bayar Booking'!$M$5:$M$504))</x:f>
        <x:v>455000</x:v>
      </x:c>
      <x:c r="R41" s="213" t="n">
        <x:f>IF(A41="","",SUMIF('Cocok Bayar Booking'!$J$5:$J$504,A41,'Cocok Bayar Booking'!$N$5:$N$504))</x:f>
        <x:v>1</x:v>
      </x:c>
      <x:c r="S41" s="214" t="n">
        <x:f>IF(A41="","",MIN(L41,AC41))</x:f>
        <x:v>350000</x:v>
      </x:c>
      <x:c r="T41" s="214" t="n">
        <x:f>IF(A41="","",MAX(0,L41-AC41))</x:f>
        <x:v>0</x:v>
      </x:c>
      <x:c r="U41" s="333" t="n">
        <x:v>1</x:v>
      </x:c>
      <x:c r="V41" s="214" t="n">
        <x:f>IF(AND(AND(A41&lt;&gt;"",U41=1,AI41=0,AH41=0,LEFT(AG41,5)&lt;&gt;"CHECK",G41&lt;&gt;"CHECK PACKAGE"),B41&gt;'Pengaturan'!$B$6,B41&lt;='Pengaturan'!$B$5),T41,0)</x:f>
        <x:v>0</x:v>
      </x:c>
      <x:c r="W41" s="214" t="n">
        <x:f>IF(AND(AND(A41&lt;&gt;"",U41=1,AI41=0,AH41=0,LEFT(AG41,5)&lt;&gt;"CHECK",G41&lt;&gt;"CHECK PACKAGE"),B41='Pengaturan'!$B$6,'Pengaturan'!$B$28&lt;&gt;"Tutup"),T41,0)</x:f>
        <x:v>0</x:v>
      </x:c>
      <x:c r="X41" s="335"/>
      <x:c r="Y41" s="335" t="str">
        <x:v>9. Schedule September 2026</x:v>
      </x:c>
      <x:c r="Z41" s="335" t="str">
        <x:v>Tanggal 7</x:v>
      </x:c>
      <x:c r="AA41" s="213" t="str">
        <x:v>C13</x:v>
      </x:c>
      <x:c r="AB41" s="213" t="str">
        <x:v>91, 190</x:v>
      </x:c>
      <x:c r="AC41" s="336" t="n">
        <x:f>IF(A41="","",P41+Q41+IF(AL41&lt;&gt;"",N(AK41),0))</x:f>
        <x:v>555000</x:v>
      </x:c>
      <x:c r="AD41" s="336" t="n">
        <x:f>IF(A41="","",IF(OR(AC41&gt;L41,AND(OR(O41="Lunas",R41&gt;0),AC41&lt;L41)),AC41-L41,0))</x:f>
        <x:v>205000</x:v>
      </x:c>
      <x:c r="AE41" s="199" t="str">
        <x:f>IF(A41="","",IF(LEFT(AG41,5)="CHECK",AG41,IF(AD41&lt;&gt;0,"CHECK harga/bayar",IF(AI41&gt;0,"CHECK DP belum cocok",IF(U41=0,"Ditahan","OK")))))</x:f>
        <x:v>CHECK harga/bayar</x:v>
      </x:c>
      <x:c r="AF41" s="337" t="n">
        <x:f>IF(AND(A41&lt;&gt;"",U41=1,B41&lt;='Pengaturan'!$B$29,B41&gt;='Pengaturan'!$B$4),T41,0)</x:f>
        <x:v>0</x:v>
      </x:c>
      <x:c r="AG41" s="201"/>
      <x:c r="AH41" s="337" t="n">
        <x:f>IF(A41="","",IF(OR(O41="Lunas",R41&gt;0),MAX(0,L41-AC41),0))</x:f>
        <x:v>0</x:v>
      </x:c>
      <x:c r="AI41" s="337" t="n">
        <x:f>IF(A41="","",MAX(0,N41-AC41))</x:f>
        <x:v>0</x:v>
      </x:c>
      <x:c r="AJ41" s="199" t="str">
        <x:v>AL</x:v>
      </x:c>
      <x:c r="AK41" s="337"/>
      <x:c r="AL41" s="413"/>
      <x:c r="AM41" s="462" t="n">
        <x:f>IF(AND(A41&lt;&gt;"",B41&gt;'Pengaturan'!$B$29,B41&lt;='Pengaturan'!$B$5),MAX(0,T41-V41-W41),0)</x:f>
        <x:v>0</x:v>
      </x:c>
      <x:c r="AN41" s="413" t="str">
        <x:v>14UfXpQhjpRpKtMIwGtdihL0Bu_n5SJpu6vNcLjZ7A8I</x:v>
      </x:c>
      <x:c r="AO41" s="413" t="n">
        <x:v>46284.37060925926</x:v>
      </x:c>
    </x:row>
    <x:row r="42" ht="42" customHeight="1">
      <x:c r="A42" s="228" t="str">
        <x:v>BK038</x:v>
      </x:c>
      <x:c r="B42" s="332" t="n">
        <x:v>46272</x:v>
      </x:c>
      <x:c r="C42" s="213" t="str">
        <x:v>16:40:00</x:v>
      </x:c>
      <x:c r="D42" s="213" t="str">
        <x:v>Blok 1</x:v>
      </x:c>
      <x:c r="E42" s="213" t="str">
        <x:v>Khairil Abdi</x:v>
      </x:c>
      <x:c r="F42" s="213" t="str">
        <x:v>Graduation</x:v>
      </x:c>
      <x:c r="G42" s="333" t="str">
        <x:v>Graduation</x:v>
      </x:c>
      <x:c r="H42" s="333"/>
      <x:c r="I42" s="333" t="n">
        <x:v>1</x:v>
      </x:c>
      <x:c r="J42" s="334"/>
      <x:c r="K42" s="214" t="n">
        <x:f>IF(A42="","",IFERROR(VLOOKUP(G42,'Harga Paket Schedule'!$A$5:$I$17,IF(G42="Large Group",2,7),FALSE),0))</x:f>
        <x:v>350000</x:v>
      </x:c>
      <x:c r="L42" s="214" t="n">
        <x:f>IF(A42="","",IF(J42&lt;&gt;"",J42,IF(G42="Large Group",MAX(7,H42)*K42,I42*K42)))</x:f>
        <x:v>350000</x:v>
      </x:c>
      <x:c r="M42" s="213" t="str">
        <x:v>dp 100</x:v>
      </x:c>
      <x:c r="N42" s="334" t="n">
        <x:v>100000</x:v>
      </x:c>
      <x:c r="O42" s="333" t="str">
        <x:v>DP</x:v>
      </x:c>
      <x:c r="P42" s="214" t="n">
        <x:f>IF(A42="","",SUMIF('Cocok Bayar Booking'!$J$5:$J$504,A42,'Cocok Bayar Booking'!$L$5:$L$504))</x:f>
        <x:v>0</x:v>
      </x:c>
      <x:c r="Q42" s="214" t="n">
        <x:f>IF(A42="","",SUMIF('Cocok Bayar Booking'!$J$5:$J$504,A42,'Cocok Bayar Booking'!$M$5:$M$504))</x:f>
        <x:v>250000</x:v>
      </x:c>
      <x:c r="R42" s="213" t="n">
        <x:f>IF(A42="","",SUMIF('Cocok Bayar Booking'!$J$5:$J$504,A42,'Cocok Bayar Booking'!$N$5:$N$504))</x:f>
        <x:v>1</x:v>
      </x:c>
      <x:c r="S42" s="214" t="n">
        <x:f>IF(A42="","",MIN(L42,AC42))</x:f>
        <x:v>250000</x:v>
      </x:c>
      <x:c r="T42" s="214" t="n">
        <x:f>IF(A42="","",MAX(0,L42-AC42))</x:f>
        <x:v>100000</x:v>
      </x:c>
      <x:c r="U42" s="333" t="n">
        <x:v>1</x:v>
      </x:c>
      <x:c r="V42" s="214" t="n">
        <x:f>IF(AND(AND(A42&lt;&gt;"",U42=1,AI42=0,AH42=0,LEFT(AG42,5)&lt;&gt;"CHECK",G42&lt;&gt;"CHECK PACKAGE"),B42&gt;'Pengaturan'!$B$6,B42&lt;='Pengaturan'!$B$5),T42,0)</x:f>
        <x:v>0</x:v>
      </x:c>
      <x:c r="W42" s="214" t="n">
        <x:f>IF(AND(AND(A42&lt;&gt;"",U42=1,AI42=0,AH42=0,LEFT(AG42,5)&lt;&gt;"CHECK",G42&lt;&gt;"CHECK PACKAGE"),B42='Pengaturan'!$B$6,'Pengaturan'!$B$28&lt;&gt;"Tutup"),T42,0)</x:f>
        <x:v>0</x:v>
      </x:c>
      <x:c r="X42" s="335"/>
      <x:c r="Y42" s="335" t="str">
        <x:v>9. Schedule September 2026</x:v>
      </x:c>
      <x:c r="Z42" s="335" t="str">
        <x:v>Tanggal 7</x:v>
      </x:c>
      <x:c r="AA42" s="213" t="str">
        <x:v>C22</x:v>
      </x:c>
      <x:c r="AB42" s="213" t="str">
        <x:v>192</x:v>
      </x:c>
      <x:c r="AC42" s="336" t="n">
        <x:f>IF(A42="","",P42+Q42+IF(AL42&lt;&gt;"",N(AK42),0))</x:f>
        <x:v>250000</x:v>
      </x:c>
      <x:c r="AD42" s="336" t="n">
        <x:f>IF(A42="","",IF(OR(AC42&gt;L42,AND(OR(O42="Lunas",R42&gt;0),AC42&lt;L42)),AC42-L42,0))</x:f>
        <x:v>-100000</x:v>
      </x:c>
      <x:c r="AE42" s="199" t="str">
        <x:f>IF(A42="","",IF(LEFT(AG42,5)="CHECK",AG42,IF(AD42&lt;&gt;0,"CHECK harga/bayar",IF(AI42&gt;0,"CHECK DP belum cocok",IF(U42=0,"Ditahan","OK")))))</x:f>
        <x:v>CHECK harga/bayar</x:v>
      </x:c>
      <x:c r="AF42" s="337" t="n">
        <x:f>IF(AND(A42&lt;&gt;"",U42=1,B42&lt;='Pengaturan'!$B$29,B42&gt;='Pengaturan'!$B$4),T42,0)</x:f>
        <x:v>100000</x:v>
      </x:c>
      <x:c r="AG42" s="201"/>
      <x:c r="AH42" s="337" t="n">
        <x:f>IF(A42="","",IF(OR(O42="Lunas",R42&gt;0),MAX(0,L42-AC42),0))</x:f>
        <x:v>100000</x:v>
      </x:c>
      <x:c r="AI42" s="337" t="n">
        <x:f>IF(A42="","",MAX(0,N42-AC42))</x:f>
        <x:v>0</x:v>
      </x:c>
      <x:c r="AJ42" s="199" t="str">
        <x:v>AL</x:v>
      </x:c>
      <x:c r="AK42" s="337"/>
      <x:c r="AL42" s="413"/>
      <x:c r="AM42" s="462" t="n">
        <x:f>IF(AND(A42&lt;&gt;"",B42&gt;'Pengaturan'!$B$29,B42&lt;='Pengaturan'!$B$5),MAX(0,T42-V42-W42),0)</x:f>
        <x:v>0</x:v>
      </x:c>
      <x:c r="AN42" s="413" t="str">
        <x:v>14UfXpQhjpRpKtMIwGtdihL0Bu_n5SJpu6vNcLjZ7A8I</x:v>
      </x:c>
      <x:c r="AO42" s="413" t="n">
        <x:v>46284.37060925926</x:v>
      </x:c>
    </x:row>
    <x:row r="43" ht="42" customHeight="1">
      <x:c r="A43" s="228" t="str">
        <x:v>BK039</x:v>
      </x:c>
      <x:c r="B43" s="332" t="n">
        <x:v>46272</x:v>
      </x:c>
      <x:c r="C43" s="213" t="str">
        <x:v>17:20:00</x:v>
      </x:c>
      <x:c r="D43" s="213" t="str">
        <x:v>Blok 1</x:v>
      </x:c>
      <x:c r="E43" s="213" t="str">
        <x:v>andin</x:v>
      </x:c>
      <x:c r="F43" s="213" t="str">
        <x:v>Single</x:v>
      </x:c>
      <x:c r="G43" s="333" t="str">
        <x:v>Single</x:v>
      </x:c>
      <x:c r="H43" s="333"/>
      <x:c r="I43" s="333" t="n">
        <x:v>1</x:v>
      </x:c>
      <x:c r="J43" s="334"/>
      <x:c r="K43" s="214" t="n">
        <x:f>IF(A43="","",IFERROR(VLOOKUP(G43,'Harga Paket Schedule'!$A$5:$I$17,IF(G43="Large Group",2,7),FALSE),0))</x:f>
        <x:v>100000</x:v>
      </x:c>
      <x:c r="L43" s="214" t="n">
        <x:f>IF(A43="","",IF(J43&lt;&gt;"",J43,IF(G43="Large Group",MAX(7,H43)*K43,I43*K43)))</x:f>
        <x:v>100000</x:v>
      </x:c>
      <x:c r="M43" s="213" t="str">
        <x:v>Lunas</x:v>
      </x:c>
      <x:c r="N43" s="334" t="n">
        <x:v>0</x:v>
      </x:c>
      <x:c r="O43" s="333" t="str">
        <x:v>Lunas</x:v>
      </x:c>
      <x:c r="P43" s="214" t="n">
        <x:f>IF(A43="","",SUMIF('Cocok Bayar Booking'!$J$5:$J$504,A43,'Cocok Bayar Booking'!$L$5:$L$504))</x:f>
        <x:v>100000</x:v>
      </x:c>
      <x:c r="Q43" s="214" t="n">
        <x:f>IF(A43="","",SUMIF('Cocok Bayar Booking'!$J$5:$J$504,A43,'Cocok Bayar Booking'!$M$5:$M$504))</x:f>
        <x:v>0</x:v>
      </x:c>
      <x:c r="R43" s="213" t="n">
        <x:f>IF(A43="","",SUMIF('Cocok Bayar Booking'!$J$5:$J$504,A43,'Cocok Bayar Booking'!$N$5:$N$504))</x:f>
        <x:v>1</x:v>
      </x:c>
      <x:c r="S43" s="214" t="n">
        <x:f>IF(A43="","",MIN(L43,AC43))</x:f>
        <x:v>100000</x:v>
      </x:c>
      <x:c r="T43" s="214" t="n">
        <x:f>IF(A43="","",MAX(0,L43-AC43))</x:f>
        <x:v>0</x:v>
      </x:c>
      <x:c r="U43" s="333" t="n">
        <x:v>1</x:v>
      </x:c>
      <x:c r="V43" s="214" t="n">
        <x:f>IF(AND(AND(A43&lt;&gt;"",U43=1,AI43=0,AH43=0,LEFT(AG43,5)&lt;&gt;"CHECK",G43&lt;&gt;"CHECK PACKAGE"),B43&gt;'Pengaturan'!$B$6,B43&lt;='Pengaturan'!$B$5),T43,0)</x:f>
        <x:v>0</x:v>
      </x:c>
      <x:c r="W43" s="214" t="n">
        <x:f>IF(AND(AND(A43&lt;&gt;"",U43=1,AI43=0,AH43=0,LEFT(AG43,5)&lt;&gt;"CHECK",G43&lt;&gt;"CHECK PACKAGE"),B43='Pengaturan'!$B$6,'Pengaturan'!$B$28&lt;&gt;"Tutup"),T43,0)</x:f>
        <x:v>0</x:v>
      </x:c>
      <x:c r="X43" s="335"/>
      <x:c r="Y43" s="335" t="str">
        <x:v>9. Schedule September 2026</x:v>
      </x:c>
      <x:c r="Z43" s="335" t="str">
        <x:v>Tanggal 7</x:v>
      </x:c>
      <x:c r="AA43" s="213" t="str">
        <x:v>C24</x:v>
      </x:c>
      <x:c r="AB43" s="213" t="str">
        <x:v>106, 195</x:v>
      </x:c>
      <x:c r="AC43" s="336" t="n">
        <x:f>IF(A43="","",P43+Q43+IF(AL43&lt;&gt;"",N(AK43),0))</x:f>
        <x:v>100000</x:v>
      </x:c>
      <x:c r="AD43" s="336" t="n">
        <x:f>IF(A43="","",IF(OR(AC43&gt;L43,AND(OR(O43="Lunas",R43&gt;0),AC43&lt;L43)),AC43-L43,0))</x:f>
        <x:v>0</x:v>
      </x:c>
      <x:c r="AE43" s="199" t="str">
        <x:f>IF(A43="","",IF(LEFT(AG43,5)="CHECK",AG43,IF(AD43&lt;&gt;0,"CHECK harga/bayar",IF(AI43&gt;0,"CHECK DP belum cocok",IF(U43=0,"Ditahan","OK")))))</x:f>
        <x:v>OK</x:v>
      </x:c>
      <x:c r="AF43" s="337" t="n">
        <x:f>IF(AND(A43&lt;&gt;"",U43=1,B43&lt;='Pengaturan'!$B$29,B43&gt;='Pengaturan'!$B$4),T43,0)</x:f>
        <x:v>0</x:v>
      </x:c>
      <x:c r="AG43" s="201"/>
      <x:c r="AH43" s="337" t="n">
        <x:f>IF(A43="","",IF(OR(O43="Lunas",R43&gt;0),MAX(0,L43-AC43),0))</x:f>
        <x:v>0</x:v>
      </x:c>
      <x:c r="AI43" s="337" t="n">
        <x:f>IF(A43="","",MAX(0,N43-AC43))</x:f>
        <x:v>0</x:v>
      </x:c>
      <x:c r="AJ43" s="199" t="str">
        <x:v>AL</x:v>
      </x:c>
      <x:c r="AK43" s="337"/>
      <x:c r="AL43" s="413"/>
      <x:c r="AM43" s="462" t="n">
        <x:f>IF(AND(A43&lt;&gt;"",B43&gt;'Pengaturan'!$B$29,B43&lt;='Pengaturan'!$B$5),MAX(0,T43-V43-W43),0)</x:f>
        <x:v>0</x:v>
      </x:c>
      <x:c r="AN43" s="413" t="str">
        <x:v>14UfXpQhjpRpKtMIwGtdihL0Bu_n5SJpu6vNcLjZ7A8I</x:v>
      </x:c>
      <x:c r="AO43" s="413" t="n">
        <x:v>46284.37060925926</x:v>
      </x:c>
    </x:row>
    <x:row r="44" ht="42" customHeight="1">
      <x:c r="A44" s="228" t="str">
        <x:v>BK040</x:v>
      </x:c>
      <x:c r="B44" s="332" t="n">
        <x:v>46272</x:v>
      </x:c>
      <x:c r="C44" s="213" t="str">
        <x:v>18:00:00</x:v>
      </x:c>
      <x:c r="D44" s="213" t="str">
        <x:v>Blok 1</x:v>
      </x:c>
      <x:c r="E44" s="213" t="str">
        <x:v>Aisha</x:v>
      </x:c>
      <x:c r="F44" s="213" t="str">
        <x:v>LG 9</x:v>
      </x:c>
      <x:c r="G44" s="333" t="str">
        <x:v>Large Group</x:v>
      </x:c>
      <x:c r="H44" s="333" t="n">
        <x:v>9</x:v>
      </x:c>
      <x:c r="I44" s="333" t="n">
        <x:v>1</x:v>
      </x:c>
      <x:c r="J44" s="334"/>
      <x:c r="K44" s="214" t="n">
        <x:f>IF(A44="","",IFERROR(VLOOKUP(G44,'Harga Paket Schedule'!$A$5:$I$17,IF(G44="Large Group",2,7),FALSE),0))</x:f>
        <x:v>25000</x:v>
      </x:c>
      <x:c r="L44" s="214" t="n">
        <x:f>IF(A44="","",IF(J44&lt;&gt;"",J44,IF(G44="Large Group",MAX(7,H44)*K44,I44*K44)))</x:f>
        <x:v>225000</x:v>
      </x:c>
      <x:c r="M44" s="213" t="str">
        <x:v>dp 100 wooden</x:v>
      </x:c>
      <x:c r="N44" s="334" t="n">
        <x:v>100000</x:v>
      </x:c>
      <x:c r="O44" s="333" t="str">
        <x:v>DP</x:v>
      </x:c>
      <x:c r="P44" s="214" t="n">
        <x:f>IF(A44="","",SUMIF('Cocok Bayar Booking'!$J$5:$J$504,A44,'Cocok Bayar Booking'!$L$5:$L$504))</x:f>
        <x:v>100000</x:v>
      </x:c>
      <x:c r="Q44" s="214" t="n">
        <x:f>IF(A44="","",SUMIF('Cocok Bayar Booking'!$J$5:$J$504,A44,'Cocok Bayar Booking'!$M$5:$M$504))</x:f>
        <x:v>125000</x:v>
      </x:c>
      <x:c r="R44" s="213" t="n">
        <x:f>IF(A44="","",SUMIF('Cocok Bayar Booking'!$J$5:$J$504,A44,'Cocok Bayar Booking'!$N$5:$N$504))</x:f>
        <x:v>1</x:v>
      </x:c>
      <x:c r="S44" s="214" t="n">
        <x:f>IF(A44="","",MIN(L44,AC44))</x:f>
        <x:v>225000</x:v>
      </x:c>
      <x:c r="T44" s="214" t="n">
        <x:f>IF(A44="","",MAX(0,L44-AC44))</x:f>
        <x:v>0</x:v>
      </x:c>
      <x:c r="U44" s="333" t="n">
        <x:v>1</x:v>
      </x:c>
      <x:c r="V44" s="214" t="n">
        <x:f>IF(AND(AND(A44&lt;&gt;"",U44=1,AI44=0,AH44=0,LEFT(AG44,5)&lt;&gt;"CHECK",G44&lt;&gt;"CHECK PACKAGE"),B44&gt;'Pengaturan'!$B$6,B44&lt;='Pengaturan'!$B$5),T44,0)</x:f>
        <x:v>0</x:v>
      </x:c>
      <x:c r="W44" s="214" t="n">
        <x:f>IF(AND(AND(A44&lt;&gt;"",U44=1,AI44=0,AH44=0,LEFT(AG44,5)&lt;&gt;"CHECK",G44&lt;&gt;"CHECK PACKAGE"),B44='Pengaturan'!$B$6,'Pengaturan'!$B$28&lt;&gt;"Tutup"),T44,0)</x:f>
        <x:v>0</x:v>
      </x:c>
      <x:c r="X44" s="335"/>
      <x:c r="Y44" s="335" t="str">
        <x:v>9. Schedule September 2026</x:v>
      </x:c>
      <x:c r="Z44" s="335" t="str">
        <x:v>Tanggal 7</x:v>
      </x:c>
      <x:c r="AA44" s="213" t="str">
        <x:v>C26</x:v>
      </x:c>
      <x:c r="AB44" s="213" t="str">
        <x:v>136, 196</x:v>
      </x:c>
      <x:c r="AC44" s="336" t="n">
        <x:f>IF(A44="","",P44+Q44+IF(AL44&lt;&gt;"",N(AK44),0))</x:f>
        <x:v>225000</x:v>
      </x:c>
      <x:c r="AD44" s="336" t="n">
        <x:f>IF(A44="","",IF(OR(AC44&gt;L44,AND(OR(O44="Lunas",R44&gt;0),AC44&lt;L44)),AC44-L44,0))</x:f>
        <x:v>0</x:v>
      </x:c>
      <x:c r="AE44" s="199" t="str">
        <x:f>IF(A44="","",IF(LEFT(AG44,5)="CHECK",AG44,IF(AD44&lt;&gt;0,"CHECK harga/bayar",IF(AI44&gt;0,"CHECK DP belum cocok",IF(U44=0,"Ditahan","OK")))))</x:f>
        <x:v>OK</x:v>
      </x:c>
      <x:c r="AF44" s="337" t="n">
        <x:f>IF(AND(A44&lt;&gt;"",U44=1,B44&lt;='Pengaturan'!$B$29,B44&gt;='Pengaturan'!$B$4),T44,0)</x:f>
        <x:v>0</x:v>
      </x:c>
      <x:c r="AG44" s="201"/>
      <x:c r="AH44" s="337" t="n">
        <x:f>IF(A44="","",IF(OR(O44="Lunas",R44&gt;0),MAX(0,L44-AC44),0))</x:f>
        <x:v>0</x:v>
      </x:c>
      <x:c r="AI44" s="337" t="n">
        <x:f>IF(A44="","",MAX(0,N44-AC44))</x:f>
        <x:v>0</x:v>
      </x:c>
      <x:c r="AJ44" s="199" t="str">
        <x:v>IN</x:v>
      </x:c>
      <x:c r="AK44" s="337"/>
      <x:c r="AL44" s="413"/>
      <x:c r="AM44" s="462" t="n">
        <x:f>IF(AND(A44&lt;&gt;"",B44&gt;'Pengaturan'!$B$29,B44&lt;='Pengaturan'!$B$5),MAX(0,T44-V44-W44),0)</x:f>
        <x:v>0</x:v>
      </x:c>
      <x:c r="AN44" s="413" t="str">
        <x:v>14UfXpQhjpRpKtMIwGtdihL0Bu_n5SJpu6vNcLjZ7A8I</x:v>
      </x:c>
      <x:c r="AO44" s="413" t="n">
        <x:v>46284.37060925926</x:v>
      </x:c>
    </x:row>
    <x:row r="45" ht="42" customHeight="1">
      <x:c r="A45" s="228" t="str">
        <x:v>BK041</x:v>
      </x:c>
      <x:c r="B45" s="332" t="n">
        <x:v>46272</x:v>
      </x:c>
      <x:c r="C45" s="213" t="str">
        <x:v>19:40:00</x:v>
      </x:c>
      <x:c r="D45" s="213" t="str">
        <x:v>Blok 1</x:v>
      </x:c>
      <x:c r="E45" s="213" t="str">
        <x:v>Akbar</x:v>
      </x:c>
      <x:c r="F45" s="213" t="str">
        <x:v>Graduation</x:v>
      </x:c>
      <x:c r="G45" s="333" t="str">
        <x:v>Graduation</x:v>
      </x:c>
      <x:c r="H45" s="333"/>
      <x:c r="I45" s="333" t="n">
        <x:v>1</x:v>
      </x:c>
      <x:c r="J45" s="334"/>
      <x:c r="K45" s="214" t="n">
        <x:f>IF(A45="","",IFERROR(VLOOKUP(G45,'Harga Paket Schedule'!$A$5:$I$17,IF(G45="Large Group",2,7),FALSE),0))</x:f>
        <x:v>350000</x:v>
      </x:c>
      <x:c r="L45" s="214" t="n">
        <x:f>IF(A45="","",IF(J45&lt;&gt;"",J45,IF(G45="Large Group",MAX(7,H45)*K45,I45*K45)))</x:f>
        <x:v>350000</x:v>
      </x:c>
      <x:c r="M45" s="213" t="str">
        <x:v>dp 100 Calmblue</x:v>
      </x:c>
      <x:c r="N45" s="334" t="n">
        <x:v>100000</x:v>
      </x:c>
      <x:c r="O45" s="333" t="str">
        <x:v>DP</x:v>
      </x:c>
      <x:c r="P45" s="214" t="n">
        <x:f>IF(A45="","",SUMIF('Cocok Bayar Booking'!$J$5:$J$504,A45,'Cocok Bayar Booking'!$L$5:$L$504))</x:f>
        <x:v>100000</x:v>
      </x:c>
      <x:c r="Q45" s="214" t="n">
        <x:f>IF(A45="","",SUMIF('Cocok Bayar Booking'!$J$5:$J$504,A45,'Cocok Bayar Booking'!$M$5:$M$504))</x:f>
        <x:v>250000</x:v>
      </x:c>
      <x:c r="R45" s="213" t="n">
        <x:f>IF(A45="","",SUMIF('Cocok Bayar Booking'!$J$5:$J$504,A45,'Cocok Bayar Booking'!$N$5:$N$504))</x:f>
        <x:v>1</x:v>
      </x:c>
      <x:c r="S45" s="214" t="n">
        <x:f>IF(A45="","",MIN(L45,AC45))</x:f>
        <x:v>350000</x:v>
      </x:c>
      <x:c r="T45" s="214" t="n">
        <x:f>IF(A45="","",MAX(0,L45-AC45))</x:f>
        <x:v>0</x:v>
      </x:c>
      <x:c r="U45" s="333" t="n">
        <x:v>1</x:v>
      </x:c>
      <x:c r="V45" s="214" t="n">
        <x:f>IF(AND(AND(A45&lt;&gt;"",U45=1,AI45=0,AH45=0,LEFT(AG45,5)&lt;&gt;"CHECK",G45&lt;&gt;"CHECK PACKAGE"),B45&gt;'Pengaturan'!$B$6,B45&lt;='Pengaturan'!$B$5),T45,0)</x:f>
        <x:v>0</x:v>
      </x:c>
      <x:c r="W45" s="214" t="n">
        <x:f>IF(AND(AND(A45&lt;&gt;"",U45=1,AI45=0,AH45=0,LEFT(AG45,5)&lt;&gt;"CHECK",G45&lt;&gt;"CHECK PACKAGE"),B45='Pengaturan'!$B$6,'Pengaturan'!$B$28&lt;&gt;"Tutup"),T45,0)</x:f>
        <x:v>0</x:v>
      </x:c>
      <x:c r="X45" s="335"/>
      <x:c r="Y45" s="335" t="str">
        <x:v>9. Schedule September 2026</x:v>
      </x:c>
      <x:c r="Z45" s="335" t="str">
        <x:v>Tanggal 7</x:v>
      </x:c>
      <x:c r="AA45" s="213" t="str">
        <x:v>C31</x:v>
      </x:c>
      <x:c r="AB45" s="213" t="str">
        <x:v>184, 199</x:v>
      </x:c>
      <x:c r="AC45" s="336" t="n">
        <x:f>IF(A45="","",P45+Q45+IF(AL45&lt;&gt;"",N(AK45),0))</x:f>
        <x:v>350000</x:v>
      </x:c>
      <x:c r="AD45" s="336" t="n">
        <x:f>IF(A45="","",IF(OR(AC45&gt;L45,AND(OR(O45="Lunas",R45&gt;0),AC45&lt;L45)),AC45-L45,0))</x:f>
        <x:v>0</x:v>
      </x:c>
      <x:c r="AE45" s="199" t="str">
        <x:f>IF(A45="","",IF(LEFT(AG45,5)="CHECK",AG45,IF(AD45&lt;&gt;0,"CHECK harga/bayar",IF(AI45&gt;0,"CHECK DP belum cocok",IF(U45=0,"Ditahan","OK")))))</x:f>
        <x:v>OK</x:v>
      </x:c>
      <x:c r="AF45" s="337" t="n">
        <x:f>IF(AND(A45&lt;&gt;"",U45=1,B45&lt;='Pengaturan'!$B$29,B45&gt;='Pengaturan'!$B$4),T45,0)</x:f>
        <x:v>0</x:v>
      </x:c>
      <x:c r="AG45" s="201"/>
      <x:c r="AH45" s="337" t="n">
        <x:f>IF(A45="","",IF(OR(O45="Lunas",R45&gt;0),MAX(0,L45-AC45),0))</x:f>
        <x:v>0</x:v>
      </x:c>
      <x:c r="AI45" s="337" t="n">
        <x:f>IF(A45="","",MAX(0,N45-AC45))</x:f>
        <x:v>0</x:v>
      </x:c>
      <x:c r="AJ45" s="199" t="str">
        <x:v>AL</x:v>
      </x:c>
      <x:c r="AK45" s="337"/>
      <x:c r="AL45" s="413"/>
      <x:c r="AM45" s="462" t="n">
        <x:f>IF(AND(A45&lt;&gt;"",B45&gt;'Pengaturan'!$B$29,B45&lt;='Pengaturan'!$B$5),MAX(0,T45-V45-W45),0)</x:f>
        <x:v>0</x:v>
      </x:c>
      <x:c r="AN45" s="413" t="str">
        <x:v>14UfXpQhjpRpKtMIwGtdihL0Bu_n5SJpu6vNcLjZ7A8I</x:v>
      </x:c>
      <x:c r="AO45" s="413" t="n">
        <x:v>46284.37060925926</x:v>
      </x:c>
    </x:row>
    <x:row r="46" ht="42" customHeight="1">
      <x:c r="A46" s="228" t="str">
        <x:v>BK042</x:v>
      </x:c>
      <x:c r="B46" s="332" t="n">
        <x:v>46272</x:v>
      </x:c>
      <x:c r="C46" s="213" t="str">
        <x:v>20:20:00</x:v>
      </x:c>
      <x:c r="D46" s="213" t="str">
        <x:v>Blok 1</x:v>
      </x:c>
      <x:c r="E46" s="213" t="str">
        <x:v>Uwi</x:v>
      </x:c>
      <x:c r="F46" s="213" t="str">
        <x:v>LG 20</x:v>
      </x:c>
      <x:c r="G46" s="333" t="str">
        <x:v>Large Group</x:v>
      </x:c>
      <x:c r="H46" s="333" t="n">
        <x:v>20</x:v>
      </x:c>
      <x:c r="I46" s="333" t="n">
        <x:v>1</x:v>
      </x:c>
      <x:c r="J46" s="334"/>
      <x:c r="K46" s="214" t="n">
        <x:f>IF(A46="","",IFERROR(VLOOKUP(G46,'Harga Paket Schedule'!$A$5:$I$17,IF(G46="Large Group",2,7),FALSE),0))</x:f>
        <x:v>25000</x:v>
      </x:c>
      <x:c r="L46" s="214" t="n">
        <x:f>IF(A46="","",IF(J46&lt;&gt;"",J46,IF(G46="Large Group",MAX(7,H46)*K46,I46*K46)))</x:f>
        <x:v>500000</x:v>
      </x:c>
      <x:c r="M46" s="213" t="str">
        <x:v>dp 100</x:v>
      </x:c>
      <x:c r="N46" s="334" t="n">
        <x:v>100000</x:v>
      </x:c>
      <x:c r="O46" s="333" t="str">
        <x:v>DP</x:v>
      </x:c>
      <x:c r="P46" s="214" t="n">
        <x:f>IF(A46="","",SUMIF('Cocok Bayar Booking'!$J$5:$J$504,A46,'Cocok Bayar Booking'!$L$5:$L$504))</x:f>
        <x:v>100000</x:v>
      </x:c>
      <x:c r="Q46" s="214" t="n">
        <x:f>IF(A46="","",SUMIF('Cocok Bayar Booking'!$J$5:$J$504,A46,'Cocok Bayar Booking'!$M$5:$M$504))</x:f>
        <x:v>0</x:v>
      </x:c>
      <x:c r="R46" s="213" t="n">
        <x:f>IF(A46="","",SUMIF('Cocok Bayar Booking'!$J$5:$J$504,A46,'Cocok Bayar Booking'!$N$5:$N$504))</x:f>
        <x:v>0</x:v>
      </x:c>
      <x:c r="S46" s="214" t="n">
        <x:f>IF(A46="","",MIN(L46,AC46))</x:f>
        <x:v>100000</x:v>
      </x:c>
      <x:c r="T46" s="214" t="n">
        <x:f>IF(A46="","",MAX(0,L46-AC46))</x:f>
        <x:v>400000</x:v>
      </x:c>
      <x:c r="U46" s="333" t="n">
        <x:v>1</x:v>
      </x:c>
      <x:c r="V46" s="214" t="n">
        <x:f>IF(AND(AND(A46&lt;&gt;"",U46=1,AI46=0,AH46=0,LEFT(AG46,5)&lt;&gt;"CHECK",G46&lt;&gt;"CHECK PACKAGE"),B46&gt;'Pengaturan'!$B$6,B46&lt;='Pengaturan'!$B$5),T46,0)</x:f>
        <x:v>0</x:v>
      </x:c>
      <x:c r="W46" s="214" t="n">
        <x:f>IF(AND(AND(A46&lt;&gt;"",U46=1,AI46=0,AH46=0,LEFT(AG46,5)&lt;&gt;"CHECK",G46&lt;&gt;"CHECK PACKAGE"),B46='Pengaturan'!$B$6,'Pengaturan'!$B$28&lt;&gt;"Tutup"),T46,0)</x:f>
        <x:v>0</x:v>
      </x:c>
      <x:c r="X46" s="335"/>
      <x:c r="Y46" s="335" t="str">
        <x:v>9. Schedule September 2026</x:v>
      </x:c>
      <x:c r="Z46" s="335" t="str">
        <x:v>Tanggal 7</x:v>
      </x:c>
      <x:c r="AA46" s="213" t="str">
        <x:v>C33</x:v>
      </x:c>
      <x:c r="AB46" s="213" t="str">
        <x:v>169</x:v>
      </x:c>
      <x:c r="AC46" s="336" t="n">
        <x:f>IF(A46="","",P46+Q46+IF(AL46&lt;&gt;"",N(AK46),0))</x:f>
        <x:v>100000</x:v>
      </x:c>
      <x:c r="AD46" s="336" t="n">
        <x:f>IF(A46="","",IF(OR(AC46&gt;L46,AND(OR(O46="Lunas",R46&gt;0),AC46&lt;L46)),AC46-L46,0))</x:f>
        <x:v>0</x:v>
      </x:c>
      <x:c r="AE46" s="199" t="str">
        <x:f>IF(A46="","",IF(LEFT(AG46,5)="CHECK",AG46,IF(AD46&lt;&gt;0,"CHECK harga/bayar",IF(AI46&gt;0,"CHECK DP belum cocok",IF(U46=0,"Ditahan","OK")))))</x:f>
        <x:v>OK</x:v>
      </x:c>
      <x:c r="AF46" s="337" t="n">
        <x:f>IF(AND(A46&lt;&gt;"",U46=1,B46&lt;='Pengaturan'!$B$29,B46&gt;='Pengaturan'!$B$4),T46,0)</x:f>
        <x:v>400000</x:v>
      </x:c>
      <x:c r="AG46" s="201"/>
      <x:c r="AH46" s="337" t="n">
        <x:f>IF(A46="","",IF(OR(O46="Lunas",R46&gt;0),MAX(0,L46-AC46),0))</x:f>
        <x:v>0</x:v>
      </x:c>
      <x:c r="AI46" s="337" t="n">
        <x:f>IF(A46="","",MAX(0,N46-AC46))</x:f>
        <x:v>0</x:v>
      </x:c>
      <x:c r="AJ46" s="199" t="str">
        <x:v>AL</x:v>
      </x:c>
      <x:c r="AK46" s="337"/>
      <x:c r="AL46" s="413"/>
      <x:c r="AM46" s="462" t="n">
        <x:f>IF(AND(A46&lt;&gt;"",B46&gt;'Pengaturan'!$B$29,B46&lt;='Pengaturan'!$B$5),MAX(0,T46-V46-W46),0)</x:f>
        <x:v>0</x:v>
      </x:c>
      <x:c r="AN46" s="413" t="str">
        <x:v>14UfXpQhjpRpKtMIwGtdihL0Bu_n5SJpu6vNcLjZ7A8I</x:v>
      </x:c>
      <x:c r="AO46" s="413" t="n">
        <x:v>46284.37060925926</x:v>
      </x:c>
    </x:row>
    <x:row r="47" ht="42" customHeight="1">
      <x:c r="A47" s="228" t="str">
        <x:v>BK043</x:v>
      </x:c>
      <x:c r="B47" s="332" t="n">
        <x:v>46272</x:v>
      </x:c>
      <x:c r="C47" s="213" t="str">
        <x:v>12:00:00</x:v>
      </x:c>
      <x:c r="D47" s="213" t="str">
        <x:v>Blok 1</x:v>
      </x:c>
      <x:c r="E47" s="213" t="str">
        <x:v>Zaila Anggraeni</x:v>
      </x:c>
      <x:c r="F47" s="213" t="str">
        <x:v>Pass photo</x:v>
      </x:c>
      <x:c r="G47" s="333" t="str">
        <x:v>Pas Foto</x:v>
      </x:c>
      <x:c r="H47" s="333"/>
      <x:c r="I47" s="333" t="n">
        <x:v>1</x:v>
      </x:c>
      <x:c r="J47" s="334"/>
      <x:c r="K47" s="214" t="n">
        <x:f>IF(A47="","",IFERROR(VLOOKUP(G47,'Harga Paket Schedule'!$A$5:$I$17,IF(G47="Large Group",2,7),FALSE),0))</x:f>
        <x:v>50000</x:v>
      </x:c>
      <x:c r="L47" s="214" t="n">
        <x:f>IF(A47="","",IF(J47&lt;&gt;"",J47,IF(G47="Large Group",MAX(7,H47)*K47,I47*K47)))</x:f>
        <x:v>50000</x:v>
      </x:c>
      <x:c r="M47" s="213" t="str">
        <x:v>lunas</x:v>
      </x:c>
      <x:c r="N47" s="334" t="n">
        <x:v>0</x:v>
      </x:c>
      <x:c r="O47" s="333" t="str">
        <x:v>Lunas</x:v>
      </x:c>
      <x:c r="P47" s="214" t="n">
        <x:f>IF(A47="","",SUMIF('Cocok Bayar Booking'!$J$5:$J$504,A47,'Cocok Bayar Booking'!$L$5:$L$504))</x:f>
        <x:v>0</x:v>
      </x:c>
      <x:c r="Q47" s="214" t="n">
        <x:f>IF(A47="","",SUMIF('Cocok Bayar Booking'!$J$5:$J$504,A47,'Cocok Bayar Booking'!$M$5:$M$504))</x:f>
        <x:v>50000</x:v>
      </x:c>
      <x:c r="R47" s="213" t="n">
        <x:f>IF(A47="","",SUMIF('Cocok Bayar Booking'!$J$5:$J$504,A47,'Cocok Bayar Booking'!$N$5:$N$504))</x:f>
        <x:v>2</x:v>
      </x:c>
      <x:c r="S47" s="214" t="n">
        <x:f>IF(A47="","",MIN(L47,AC47))</x:f>
        <x:v>50000</x:v>
      </x:c>
      <x:c r="T47" s="214" t="n">
        <x:f>IF(A47="","",MAX(0,L47-AC47))</x:f>
        <x:v>0</x:v>
      </x:c>
      <x:c r="U47" s="333" t="n">
        <x:v>1</x:v>
      </x:c>
      <x:c r="V47" s="214" t="n">
        <x:f>IF(AND(AND(A47&lt;&gt;"",U47=1,AI47=0,AH47=0,LEFT(AG47,5)&lt;&gt;"CHECK",G47&lt;&gt;"CHECK PACKAGE"),B47&gt;'Pengaturan'!$B$6,B47&lt;='Pengaturan'!$B$5),T47,0)</x:f>
        <x:v>0</x:v>
      </x:c>
      <x:c r="W47" s="214" t="n">
        <x:f>IF(AND(AND(A47&lt;&gt;"",U47=1,AI47=0,AH47=0,LEFT(AG47,5)&lt;&gt;"CHECK",G47&lt;&gt;"CHECK PACKAGE"),B47='Pengaturan'!$B$6,'Pengaturan'!$B$28&lt;&gt;"Tutup"),T47,0)</x:f>
        <x:v>0</x:v>
      </x:c>
      <x:c r="X47" s="335"/>
      <x:c r="Y47" s="335" t="str">
        <x:v>9. Schedule September 2026</x:v>
      </x:c>
      <x:c r="Z47" s="335" t="str">
        <x:v>Tanggal 7</x:v>
      </x:c>
      <x:c r="AA47" s="213" t="str">
        <x:v>C9</x:v>
      </x:c>
      <x:c r="AB47" s="213" t="str">
        <x:v>172, 188</x:v>
      </x:c>
      <x:c r="AC47" s="336" t="n">
        <x:f>IF(A47="","",P47+Q47+IF(AL47&lt;&gt;"",N(AK47),0))</x:f>
        <x:v>50000</x:v>
      </x:c>
      <x:c r="AD47" s="336" t="n">
        <x:f>IF(A47="","",IF(OR(AC47&gt;L47,AND(OR(O47="Lunas",R47&gt;0),AC47&lt;L47)),AC47-L47,0))</x:f>
        <x:v>0</x:v>
      </x:c>
      <x:c r="AE47" s="199" t="str">
        <x:f>IF(A47="","",IF(LEFT(AG47,5)="CHECK",AG47,IF(AD47&lt;&gt;0,"CHECK harga/bayar",IF(AI47&gt;0,"CHECK DP belum cocok",IF(U47=0,"Ditahan","OK")))))</x:f>
        <x:v>OK</x:v>
      </x:c>
      <x:c r="AF47" s="337" t="n">
        <x:f>IF(AND(A47&lt;&gt;"",U47=1,B47&lt;='Pengaturan'!$B$29,B47&gt;='Pengaturan'!$B$4),T47,0)</x:f>
        <x:v>0</x:v>
      </x:c>
      <x:c r="AG47" s="201"/>
      <x:c r="AH47" s="337" t="n">
        <x:f>IF(A47="","",IF(OR(O47="Lunas",R47&gt;0),MAX(0,L47-AC47),0))</x:f>
        <x:v>0</x:v>
      </x:c>
      <x:c r="AI47" s="337" t="n">
        <x:f>IF(A47="","",MAX(0,N47-AC47))</x:f>
        <x:v>0</x:v>
      </x:c>
      <x:c r="AJ47" s="199" t="str">
        <x:v>AL</x:v>
      </x:c>
      <x:c r="AK47" s="337"/>
      <x:c r="AL47" s="413"/>
      <x:c r="AM47" s="462" t="n">
        <x:f>IF(AND(A47&lt;&gt;"",B47&gt;'Pengaturan'!$B$29,B47&lt;='Pengaturan'!$B$5),MAX(0,T47-V47-W47),0)</x:f>
        <x:v>0</x:v>
      </x:c>
      <x:c r="AN47" s="413" t="str">
        <x:v>14UfXpQhjpRpKtMIwGtdihL0Bu_n5SJpu6vNcLjZ7A8I</x:v>
      </x:c>
      <x:c r="AO47" s="413" t="n">
        <x:v>46284.37060925926</x:v>
      </x:c>
    </x:row>
    <x:row r="48" ht="42" customHeight="1">
      <x:c r="A48" s="228" t="str">
        <x:v>BK044</x:v>
      </x:c>
      <x:c r="B48" s="332" t="n">
        <x:v>46273</x:v>
      </x:c>
      <x:c r="C48" s="213" t="str">
        <x:v>13:00:00</x:v>
      </x:c>
      <x:c r="D48" s="213" t="str">
        <x:v>CALMBLUE</x:v>
      </x:c>
      <x:c r="E48" s="213" t="str">
        <x:v>Muhammad Adam Hifar</x:v>
      </x:c>
      <x:c r="F48" s="213" t="str">
        <x:v>Graduation</x:v>
      </x:c>
      <x:c r="G48" s="333" t="str">
        <x:v>Graduation</x:v>
      </x:c>
      <x:c r="H48" s="333"/>
      <x:c r="I48" s="333" t="n">
        <x:v>1</x:v>
      </x:c>
      <x:c r="J48" s="334"/>
      <x:c r="K48" s="214" t="n">
        <x:f>IF(A48="","",IFERROR(VLOOKUP(G48,'Harga Paket Schedule'!$A$5:$I$17,IF(G48="Large Group",2,7),FALSE),0))</x:f>
        <x:v>350000</x:v>
      </x:c>
      <x:c r="L48" s="214" t="n">
        <x:f>IF(A48="","",IF(J48&lt;&gt;"",J48,IF(G48="Large Group",MAX(7,H48)*K48,I48*K48)))</x:f>
        <x:v>350000</x:v>
      </x:c>
      <x:c r="M48" s="213" t="str">
        <x:v>dp 100</x:v>
      </x:c>
      <x:c r="N48" s="334" t="n">
        <x:v>100000</x:v>
      </x:c>
      <x:c r="O48" s="333" t="str">
        <x:v>DP</x:v>
      </x:c>
      <x:c r="P48" s="214" t="n">
        <x:f>IF(A48="","",SUMIF('Cocok Bayar Booking'!$J$5:$J$504,A48,'Cocok Bayar Booking'!$L$5:$L$504))</x:f>
        <x:v>100000</x:v>
      </x:c>
      <x:c r="Q48" s="214" t="n">
        <x:f>IF(A48="","",SUMIF('Cocok Bayar Booking'!$J$5:$J$504,A48,'Cocok Bayar Booking'!$M$5:$M$504))</x:f>
        <x:v>250000</x:v>
      </x:c>
      <x:c r="R48" s="213" t="n">
        <x:f>IF(A48="","",SUMIF('Cocok Bayar Booking'!$J$5:$J$504,A48,'Cocok Bayar Booking'!$N$5:$N$504))</x:f>
        <x:v>1</x:v>
      </x:c>
      <x:c r="S48" s="214" t="n">
        <x:f>IF(A48="","",MIN(L48,AC48))</x:f>
        <x:v>350000</x:v>
      </x:c>
      <x:c r="T48" s="214" t="n">
        <x:f>IF(A48="","",MAX(0,L48-AC48))</x:f>
        <x:v>0</x:v>
      </x:c>
      <x:c r="U48" s="333" t="n">
        <x:v>1</x:v>
      </x:c>
      <x:c r="V48" s="214" t="n">
        <x:f>IF(AND(AND(A48&lt;&gt;"",U48=1,AI48=0,AH48=0,LEFT(AG48,5)&lt;&gt;"CHECK",G48&lt;&gt;"CHECK PACKAGE"),B48&gt;'Pengaturan'!$B$6,B48&lt;='Pengaturan'!$B$5),T48,0)</x:f>
        <x:v>0</x:v>
      </x:c>
      <x:c r="W48" s="214" t="n">
        <x:f>IF(AND(AND(A48&lt;&gt;"",U48=1,AI48=0,AH48=0,LEFT(AG48,5)&lt;&gt;"CHECK",G48&lt;&gt;"CHECK PACKAGE"),B48='Pengaturan'!$B$6,'Pengaturan'!$B$28&lt;&gt;"Tutup"),T48,0)</x:f>
        <x:v>0</x:v>
      </x:c>
      <x:c r="X48" s="335" t="str"/>
      <x:c r="Y48" s="335" t="str">
        <x:v>8 September 2026 (1).xlsx</x:v>
      </x:c>
      <x:c r="Z48" s="335" t="str">
        <x:v>GRADUATION UNSOED DAY 1</x:v>
      </x:c>
      <x:c r="AA48" s="213" t="str">
        <x:v>AA20</x:v>
      </x:c>
      <x:c r="AB48" s="213" t="str">
        <x:v>143, 246</x:v>
      </x:c>
      <x:c r="AC48" s="336" t="n">
        <x:f>IF(A48="","",P48+Q48+IF(AL48&lt;&gt;"",N(AK48),0))</x:f>
        <x:v>350000</x:v>
      </x:c>
      <x:c r="AD48" s="336" t="n">
        <x:f>IF(A48="","",IF(OR(AC48&gt;L48,AND(OR(O48="Lunas",R48&gt;0),AC48&lt;L48)),AC48-L48,0))</x:f>
        <x:v>0</x:v>
      </x:c>
      <x:c r="AE48" s="199" t="str">
        <x:f>IF(A48="","",IF(LEFT(AG48,5)="CHECK",AG48,IF(AD48&lt;&gt;0,"CHECK harga/bayar",IF(AI48&gt;0,"CHECK DP belum cocok",IF(U48=0,"Ditahan","OK")))))</x:f>
        <x:v>OK</x:v>
      </x:c>
      <x:c r="AF48" s="337" t="n">
        <x:f>IF(AND(A48&lt;&gt;"",U48=1,B48&lt;='Pengaturan'!$B$29,B48&gt;='Pengaturan'!$B$4),T48,0)</x:f>
        <x:v>0</x:v>
      </x:c>
      <x:c r="AG48" s="201"/>
      <x:c r="AH48" s="337" t="n">
        <x:f>IF(A48="","",IF(OR(O48="Lunas",R48&gt;0),MAX(0,L48-AC48),0))</x:f>
        <x:v>0</x:v>
      </x:c>
      <x:c r="AI48" s="337" t="n">
        <x:f>IF(A48="","",MAX(0,N48-AC48))</x:f>
        <x:v>0</x:v>
      </x:c>
      <x:c r="AJ48" s="199"/>
      <x:c r="AK48" s="337"/>
      <x:c r="AL48" s="413"/>
      <x:c r="AM48" s="462" t="n">
        <x:f>IF(AND(A48&lt;&gt;"",B48&gt;'Pengaturan'!$B$29,B48&lt;='Pengaturan'!$B$5),MAX(0,T48-V48-W48),0)</x:f>
        <x:v>0</x:v>
      </x:c>
      <x:c r="AN48" s="413" t="str">
        <x:v>Snapshot base, ID live belum terikat</x:v>
      </x:c>
      <x:c r="AO48" s="413" t="str">
        <x:v>Belum diperbarui live</x:v>
      </x:c>
    </x:row>
    <x:row r="49" ht="42" customHeight="1">
      <x:c r="A49" s="228" t="str">
        <x:v>BK045</x:v>
      </x:c>
      <x:c r="B49" s="332" t="n">
        <x:v>46273</x:v>
      </x:c>
      <x:c r="C49" s="213" t="str">
        <x:v>13:40:00</x:v>
      </x:c>
      <x:c r="D49" s="213" t="str">
        <x:v>CALMBLUE</x:v>
      </x:c>
      <x:c r="E49" s="213" t="str">
        <x:v>Decky Sapta</x:v>
      </x:c>
      <x:c r="F49" s="213" t="str">
        <x:v>Graduation</x:v>
      </x:c>
      <x:c r="G49" s="333" t="str">
        <x:v>Graduation</x:v>
      </x:c>
      <x:c r="H49" s="333"/>
      <x:c r="I49" s="333" t="n">
        <x:v>1</x:v>
      </x:c>
      <x:c r="J49" s="334"/>
      <x:c r="K49" s="214" t="n">
        <x:f>IF(A49="","",IFERROR(VLOOKUP(G49,'Harga Paket Schedule'!$A$5:$I$17,IF(G49="Large Group",2,7),FALSE),0))</x:f>
        <x:v>350000</x:v>
      </x:c>
      <x:c r="L49" s="214" t="n">
        <x:f>IF(A49="","",IF(J49&lt;&gt;"",J49,IF(G49="Large Group",MAX(7,H49)*K49,I49*K49)))</x:f>
        <x:v>350000</x:v>
      </x:c>
      <x:c r="M49" s="213" t="str">
        <x:v>dp 100</x:v>
      </x:c>
      <x:c r="N49" s="334" t="n">
        <x:v>100000</x:v>
      </x:c>
      <x:c r="O49" s="333" t="str">
        <x:v>DP</x:v>
      </x:c>
      <x:c r="P49" s="214" t="n">
        <x:f>IF(A49="","",SUMIF('Cocok Bayar Booking'!$J$5:$J$504,A49,'Cocok Bayar Booking'!$L$5:$L$504))</x:f>
        <x:v>100000</x:v>
      </x:c>
      <x:c r="Q49" s="214" t="n">
        <x:f>IF(A49="","",SUMIF('Cocok Bayar Booking'!$J$5:$J$504,A49,'Cocok Bayar Booking'!$M$5:$M$504))</x:f>
        <x:v>250000</x:v>
      </x:c>
      <x:c r="R49" s="213" t="n">
        <x:f>IF(A49="","",SUMIF('Cocok Bayar Booking'!$J$5:$J$504,A49,'Cocok Bayar Booking'!$N$5:$N$504))</x:f>
        <x:v>0</x:v>
      </x:c>
      <x:c r="S49" s="214" t="n">
        <x:f>IF(A49="","",MIN(L49,AC49))</x:f>
        <x:v>350000</x:v>
      </x:c>
      <x:c r="T49" s="214" t="n">
        <x:f>IF(A49="","",MAX(0,L49-AC49))</x:f>
        <x:v>0</x:v>
      </x:c>
      <x:c r="U49" s="333" t="n">
        <x:v>1</x:v>
      </x:c>
      <x:c r="V49" s="214" t="n">
        <x:f>IF(AND(AND(A49&lt;&gt;"",U49=1,AI49=0,AH49=0,LEFT(AG49,5)&lt;&gt;"CHECK",G49&lt;&gt;"CHECK PACKAGE"),B49&gt;'Pengaturan'!$B$6,B49&lt;='Pengaturan'!$B$5),T49,0)</x:f>
        <x:v>0</x:v>
      </x:c>
      <x:c r="W49" s="214" t="n">
        <x:f>IF(AND(AND(A49&lt;&gt;"",U49=1,AI49=0,AH49=0,LEFT(AG49,5)&lt;&gt;"CHECK",G49&lt;&gt;"CHECK PACKAGE"),B49='Pengaturan'!$B$6,'Pengaturan'!$B$28&lt;&gt;"Tutup"),T49,0)</x:f>
        <x:v>0</x:v>
      </x:c>
      <x:c r="X49" s="335" t="str"/>
      <x:c r="Y49" s="335" t="str">
        <x:v>8 September 2026 (1).xlsx</x:v>
      </x:c>
      <x:c r="Z49" s="335" t="str">
        <x:v>GRADUATION UNSOED DAY 1</x:v>
      </x:c>
      <x:c r="AA49" s="213" t="str">
        <x:v>AA22</x:v>
      </x:c>
      <x:c r="AB49" s="213" t="str">
        <x:v>119, 215</x:v>
      </x:c>
      <x:c r="AC49" s="336" t="n">
        <x:f>IF(A49="","",P49+Q49+IF(AL49&lt;&gt;"",N(AK49),0))</x:f>
        <x:v>350000</x:v>
      </x:c>
      <x:c r="AD49" s="336" t="n">
        <x:f>IF(A49="","",IF(OR(AC49&gt;L49,AND(OR(O49="Lunas",R49&gt;0),AC49&lt;L49)),AC49-L49,0))</x:f>
        <x:v>0</x:v>
      </x:c>
      <x:c r="AE49" s="199" t="str">
        <x:f>IF(A49="","",IF(LEFT(AG49,5)="CHECK",AG49,IF(AD49&lt;&gt;0,"CHECK harga/bayar",IF(AI49&gt;0,"CHECK DP belum cocok",IF(U49=0,"Ditahan","OK")))))</x:f>
        <x:v>OK</x:v>
      </x:c>
      <x:c r="AF49" s="337" t="n">
        <x:f>IF(AND(A49&lt;&gt;"",U49=1,B49&lt;='Pengaturan'!$B$29,B49&gt;='Pengaturan'!$B$4),T49,0)</x:f>
        <x:v>0</x:v>
      </x:c>
      <x:c r="AG49" s="201"/>
      <x:c r="AH49" s="337" t="n">
        <x:f>IF(A49="","",IF(OR(O49="Lunas",R49&gt;0),MAX(0,L49-AC49),0))</x:f>
        <x:v>0</x:v>
      </x:c>
      <x:c r="AI49" s="337" t="n">
        <x:f>IF(A49="","",MAX(0,N49-AC49))</x:f>
        <x:v>0</x:v>
      </x:c>
      <x:c r="AJ49" s="199"/>
      <x:c r="AK49" s="337"/>
      <x:c r="AL49" s="413"/>
      <x:c r="AM49" s="462" t="n">
        <x:f>IF(AND(A49&lt;&gt;"",B49&gt;'Pengaturan'!$B$29,B49&lt;='Pengaturan'!$B$5),MAX(0,T49-V49-W49),0)</x:f>
        <x:v>0</x:v>
      </x:c>
      <x:c r="AN49" s="413" t="str">
        <x:v>Snapshot base, ID live belum terikat</x:v>
      </x:c>
      <x:c r="AO49" s="413" t="str">
        <x:v>Belum diperbarui live</x:v>
      </x:c>
    </x:row>
    <x:row r="50" ht="42" customHeight="1">
      <x:c r="A50" s="228" t="str">
        <x:v>BK046</x:v>
      </x:c>
      <x:c r="B50" s="332" t="n">
        <x:v>46273</x:v>
      </x:c>
      <x:c r="C50" s="213" t="str">
        <x:v>14:40:00</x:v>
      </x:c>
      <x:c r="D50" s="213" t="str">
        <x:v>CALMBLUE</x:v>
      </x:c>
      <x:c r="E50" s="213" t="str">
        <x:v>enji</x:v>
      </x:c>
      <x:c r="F50" s="213" t="str">
        <x:v>Graduation</x:v>
      </x:c>
      <x:c r="G50" s="333" t="str">
        <x:v>Graduation</x:v>
      </x:c>
      <x:c r="H50" s="333"/>
      <x:c r="I50" s="333" t="n">
        <x:v>1</x:v>
      </x:c>
      <x:c r="J50" s="334"/>
      <x:c r="K50" s="214" t="n">
        <x:f>IF(A50="","",IFERROR(VLOOKUP(G50,'Harga Paket Schedule'!$A$5:$I$17,IF(G50="Large Group",2,7),FALSE),0))</x:f>
        <x:v>350000</x:v>
      </x:c>
      <x:c r="L50" s="214" t="n">
        <x:f>IF(A50="","",IF(J50&lt;&gt;"",J50,IF(G50="Large Group",MAX(7,H50)*K50,I50*K50)))</x:f>
        <x:v>350000</x:v>
      </x:c>
      <x:c r="M50" s="213" t="str">
        <x:v>dp 100</x:v>
      </x:c>
      <x:c r="N50" s="334" t="n">
        <x:v>100000</x:v>
      </x:c>
      <x:c r="O50" s="333" t="str">
        <x:v>DP</x:v>
      </x:c>
      <x:c r="P50" s="214" t="n">
        <x:f>IF(A50="","",SUMIF('Cocok Bayar Booking'!$J$5:$J$504,A50,'Cocok Bayar Booking'!$L$5:$L$504))</x:f>
        <x:v>0</x:v>
      </x:c>
      <x:c r="Q50" s="214" t="n">
        <x:f>IF(A50="","",SUMIF('Cocok Bayar Booking'!$J$5:$J$504,A50,'Cocok Bayar Booking'!$M$5:$M$504))</x:f>
        <x:v>250000</x:v>
      </x:c>
      <x:c r="R50" s="213" t="n">
        <x:f>IF(A50="","",SUMIF('Cocok Bayar Booking'!$J$5:$J$504,A50,'Cocok Bayar Booking'!$N$5:$N$504))</x:f>
        <x:v>1</x:v>
      </x:c>
      <x:c r="S50" s="214" t="n">
        <x:f>IF(A50="","",MIN(L50,AC50))</x:f>
        <x:v>250000</x:v>
      </x:c>
      <x:c r="T50" s="214" t="n">
        <x:f>IF(A50="","",MAX(0,L50-AC50))</x:f>
        <x:v>100000</x:v>
      </x:c>
      <x:c r="U50" s="333" t="n">
        <x:v>1</x:v>
      </x:c>
      <x:c r="V50" s="214" t="n">
        <x:f>IF(AND(AND(A50&lt;&gt;"",U50=1,AI50=0,AH50=0,LEFT(AG50,5)&lt;&gt;"CHECK",G50&lt;&gt;"CHECK PACKAGE"),B50&gt;'Pengaturan'!$B$6,B50&lt;='Pengaturan'!$B$5),T50,0)</x:f>
        <x:v>0</x:v>
      </x:c>
      <x:c r="W50" s="214" t="n">
        <x:f>IF(AND(AND(A50&lt;&gt;"",U50=1,AI50=0,AH50=0,LEFT(AG50,5)&lt;&gt;"CHECK",G50&lt;&gt;"CHECK PACKAGE"),B50='Pengaturan'!$B$6,'Pengaturan'!$B$28&lt;&gt;"Tutup"),T50,0)</x:f>
        <x:v>0</x:v>
      </x:c>
      <x:c r="X50" s="335" t="str"/>
      <x:c r="Y50" s="335" t="str">
        <x:v>8 September 2026 (1).xlsx</x:v>
      </x:c>
      <x:c r="Z50" s="335" t="str">
        <x:v>GRADUATION UNSOED DAY 1</x:v>
      </x:c>
      <x:c r="AA50" s="213" t="str">
        <x:v>AA25</x:v>
      </x:c>
      <x:c r="AB50" s="213" t="str">
        <x:v>244</x:v>
      </x:c>
      <x:c r="AC50" s="336" t="n">
        <x:f>IF(A50="","",P50+Q50+IF(AL50&lt;&gt;"",N(AK50),0))</x:f>
        <x:v>250000</x:v>
      </x:c>
      <x:c r="AD50" s="336" t="n">
        <x:f>IF(A50="","",IF(OR(AC50&gt;L50,AND(OR(O50="Lunas",R50&gt;0),AC50&lt;L50)),AC50-L50,0))</x:f>
        <x:v>-100000</x:v>
      </x:c>
      <x:c r="AE50" s="199" t="str">
        <x:f>IF(A50="","",IF(LEFT(AG50,5)="CHECK",AG50,IF(AD50&lt;&gt;0,"CHECK harga/bayar",IF(AI50&gt;0,"CHECK DP belum cocok",IF(U50=0,"Ditahan","OK")))))</x:f>
        <x:v>CHECK harga/bayar</x:v>
      </x:c>
      <x:c r="AF50" s="337" t="n">
        <x:f>IF(AND(A50&lt;&gt;"",U50=1,B50&lt;='Pengaturan'!$B$29,B50&gt;='Pengaturan'!$B$4),T50,0)</x:f>
        <x:v>100000</x:v>
      </x:c>
      <x:c r="AG50" s="201"/>
      <x:c r="AH50" s="337" t="n">
        <x:f>IF(A50="","",IF(OR(O50="Lunas",R50&gt;0),MAX(0,L50-AC50),0))</x:f>
        <x:v>100000</x:v>
      </x:c>
      <x:c r="AI50" s="337" t="n">
        <x:f>IF(A50="","",MAX(0,N50-AC50))</x:f>
        <x:v>0</x:v>
      </x:c>
      <x:c r="AJ50" s="199"/>
      <x:c r="AK50" s="337"/>
      <x:c r="AL50" s="413"/>
      <x:c r="AM50" s="462" t="n">
        <x:f>IF(AND(A50&lt;&gt;"",B50&gt;'Pengaturan'!$B$29,B50&lt;='Pengaturan'!$B$5),MAX(0,T50-V50-W50),0)</x:f>
        <x:v>0</x:v>
      </x:c>
      <x:c r="AN50" s="413" t="str">
        <x:v>Snapshot base, ID live belum terikat</x:v>
      </x:c>
      <x:c r="AO50" s="413" t="str">
        <x:v>Belum diperbarui live</x:v>
      </x:c>
    </x:row>
    <x:row r="51" ht="42" customHeight="1">
      <x:c r="A51" s="228" t="str">
        <x:v>BK047</x:v>
      </x:c>
      <x:c r="B51" s="332" t="n">
        <x:v>46273</x:v>
      </x:c>
      <x:c r="C51" s="213" t="str">
        <x:v>15:00:00</x:v>
      </x:c>
      <x:c r="D51" s="213" t="str">
        <x:v>CALMBLUE</x:v>
      </x:c>
      <x:c r="E51" s="213" t="str">
        <x:v>mohamad tri guntoro</x:v>
      </x:c>
      <x:c r="F51" s="213" t="str">
        <x:v>Graduation</x:v>
      </x:c>
      <x:c r="G51" s="333" t="str">
        <x:v>Graduation</x:v>
      </x:c>
      <x:c r="H51" s="333"/>
      <x:c r="I51" s="333" t="n">
        <x:v>1</x:v>
      </x:c>
      <x:c r="J51" s="334"/>
      <x:c r="K51" s="214" t="n">
        <x:f>IF(A51="","",IFERROR(VLOOKUP(G51,'Harga Paket Schedule'!$A$5:$I$17,IF(G51="Large Group",2,7),FALSE),0))</x:f>
        <x:v>350000</x:v>
      </x:c>
      <x:c r="L51" s="214" t="n">
        <x:f>IF(A51="","",IF(J51&lt;&gt;"",J51,IF(G51="Large Group",MAX(7,H51)*K51,I51*K51)))</x:f>
        <x:v>350000</x:v>
      </x:c>
      <x:c r="M51" s="213" t="str">
        <x:v>dp 100</x:v>
      </x:c>
      <x:c r="N51" s="334" t="n">
        <x:v>100000</x:v>
      </x:c>
      <x:c r="O51" s="333" t="str">
        <x:v>DP</x:v>
      </x:c>
      <x:c r="P51" s="214" t="n">
        <x:f>IF(A51="","",SUMIF('Cocok Bayar Booking'!$J$5:$J$504,A51,'Cocok Bayar Booking'!$L$5:$L$504))</x:f>
        <x:v>100000</x:v>
      </x:c>
      <x:c r="Q51" s="214" t="n">
        <x:f>IF(A51="","",SUMIF('Cocok Bayar Booking'!$J$5:$J$504,A51,'Cocok Bayar Booking'!$M$5:$M$504))</x:f>
        <x:v>250000</x:v>
      </x:c>
      <x:c r="R51" s="213" t="n">
        <x:f>IF(A51="","",SUMIF('Cocok Bayar Booking'!$J$5:$J$504,A51,'Cocok Bayar Booking'!$N$5:$N$504))</x:f>
        <x:v>1</x:v>
      </x:c>
      <x:c r="S51" s="214" t="n">
        <x:f>IF(A51="","",MIN(L51,AC51))</x:f>
        <x:v>350000</x:v>
      </x:c>
      <x:c r="T51" s="214" t="n">
        <x:f>IF(A51="","",MAX(0,L51-AC51))</x:f>
        <x:v>0</x:v>
      </x:c>
      <x:c r="U51" s="333" t="n">
        <x:v>1</x:v>
      </x:c>
      <x:c r="V51" s="214" t="n">
        <x:f>IF(AND(AND(A51&lt;&gt;"",U51=1,AI51=0,AH51=0,LEFT(AG51,5)&lt;&gt;"CHECK",G51&lt;&gt;"CHECK PACKAGE"),B51&gt;'Pengaturan'!$B$6,B51&lt;='Pengaturan'!$B$5),T51,0)</x:f>
        <x:v>0</x:v>
      </x:c>
      <x:c r="W51" s="214" t="n">
        <x:f>IF(AND(AND(A51&lt;&gt;"",U51=1,AI51=0,AH51=0,LEFT(AG51,5)&lt;&gt;"CHECK",G51&lt;&gt;"CHECK PACKAGE"),B51='Pengaturan'!$B$6,'Pengaturan'!$B$28&lt;&gt;"Tutup"),T51,0)</x:f>
        <x:v>0</x:v>
      </x:c>
      <x:c r="X51" s="335" t="str"/>
      <x:c r="Y51" s="335" t="str">
        <x:v>8 September 2026 (1).xlsx</x:v>
      </x:c>
      <x:c r="Z51" s="335" t="str">
        <x:v>GRADUATION UNSOED DAY 1</x:v>
      </x:c>
      <x:c r="AA51" s="213" t="str">
        <x:v>AA26</x:v>
      </x:c>
      <x:c r="AB51" s="213" t="str">
        <x:v>183, 245</x:v>
      </x:c>
      <x:c r="AC51" s="336" t="n">
        <x:f>IF(A51="","",P51+Q51+IF(AL51&lt;&gt;"",N(AK51),0))</x:f>
        <x:v>350000</x:v>
      </x:c>
      <x:c r="AD51" s="336" t="n">
        <x:f>IF(A51="","",IF(OR(AC51&gt;L51,AND(OR(O51="Lunas",R51&gt;0),AC51&lt;L51)),AC51-L51,0))</x:f>
        <x:v>0</x:v>
      </x:c>
      <x:c r="AE51" s="199" t="str">
        <x:f>IF(A51="","",IF(LEFT(AG51,5)="CHECK",AG51,IF(AD51&lt;&gt;0,"CHECK harga/bayar",IF(AI51&gt;0,"CHECK DP belum cocok",IF(U51=0,"Ditahan","OK")))))</x:f>
        <x:v>OK</x:v>
      </x:c>
      <x:c r="AF51" s="337" t="n">
        <x:f>IF(AND(A51&lt;&gt;"",U51=1,B51&lt;='Pengaturan'!$B$29,B51&gt;='Pengaturan'!$B$4),T51,0)</x:f>
        <x:v>0</x:v>
      </x:c>
      <x:c r="AG51" s="201"/>
      <x:c r="AH51" s="337" t="n">
        <x:f>IF(A51="","",IF(OR(O51="Lunas",R51&gt;0),MAX(0,L51-AC51),0))</x:f>
        <x:v>0</x:v>
      </x:c>
      <x:c r="AI51" s="337" t="n">
        <x:f>IF(A51="","",MAX(0,N51-AC51))</x:f>
        <x:v>0</x:v>
      </x:c>
      <x:c r="AJ51" s="199"/>
      <x:c r="AK51" s="337"/>
      <x:c r="AL51" s="413"/>
      <x:c r="AM51" s="462" t="n">
        <x:f>IF(AND(A51&lt;&gt;"",B51&gt;'Pengaturan'!$B$29,B51&lt;='Pengaturan'!$B$5),MAX(0,T51-V51-W51),0)</x:f>
        <x:v>0</x:v>
      </x:c>
      <x:c r="AN51" s="413" t="str">
        <x:v>Snapshot base, ID live belum terikat</x:v>
      </x:c>
      <x:c r="AO51" s="413" t="str">
        <x:v>Belum diperbarui live</x:v>
      </x:c>
    </x:row>
    <x:row r="52" ht="42" customHeight="1">
      <x:c r="A52" s="228" t="str">
        <x:v>BK048</x:v>
      </x:c>
      <x:c r="B52" s="332" t="n">
        <x:v>46273</x:v>
      </x:c>
      <x:c r="C52" s="213" t="str">
        <x:v>13:00:00</x:v>
      </x:c>
      <x:c r="D52" s="213" t="str">
        <x:v>LIMBO</x:v>
      </x:c>
      <x:c r="E52" s="213" t="str">
        <x:v>aisha</x:v>
      </x:c>
      <x:c r="F52" s="213" t="str">
        <x:v>Graduation</x:v>
      </x:c>
      <x:c r="G52" s="333" t="str">
        <x:v>Graduation</x:v>
      </x:c>
      <x:c r="H52" s="333"/>
      <x:c r="I52" s="333" t="n">
        <x:v>1</x:v>
      </x:c>
      <x:c r="J52" s="334"/>
      <x:c r="K52" s="214" t="n">
        <x:f>IF(A52="","",IFERROR(VLOOKUP(G52,'Harga Paket Schedule'!$A$5:$I$17,IF(G52="Large Group",2,7),FALSE),0))</x:f>
        <x:v>350000</x:v>
      </x:c>
      <x:c r="L52" s="214" t="n">
        <x:f>IF(A52="","",IF(J52&lt;&gt;"",J52,IF(G52="Large Group",MAX(7,H52)*K52,I52*K52)))</x:f>
        <x:v>350000</x:v>
      </x:c>
      <x:c r="M52" s="213" t="str">
        <x:v>dp 100</x:v>
      </x:c>
      <x:c r="N52" s="334" t="n">
        <x:v>100000</x:v>
      </x:c>
      <x:c r="O52" s="333" t="str">
        <x:v>DP</x:v>
      </x:c>
      <x:c r="P52" s="214" t="n">
        <x:f>IF(A52="","",SUMIF('Cocok Bayar Booking'!$J$5:$J$504,A52,'Cocok Bayar Booking'!$L$5:$L$504))</x:f>
        <x:v>100000</x:v>
      </x:c>
      <x:c r="Q52" s="214" t="n">
        <x:f>IF(A52="","",SUMIF('Cocok Bayar Booking'!$J$5:$J$504,A52,'Cocok Bayar Booking'!$M$5:$M$504))</x:f>
        <x:v>250000</x:v>
      </x:c>
      <x:c r="R52" s="213" t="n">
        <x:f>IF(A52="","",SUMIF('Cocok Bayar Booking'!$J$5:$J$504,A52,'Cocok Bayar Booking'!$N$5:$N$504))</x:f>
        <x:v>0</x:v>
      </x:c>
      <x:c r="S52" s="214" t="n">
        <x:f>IF(A52="","",MIN(L52,AC52))</x:f>
        <x:v>350000</x:v>
      </x:c>
      <x:c r="T52" s="214" t="n">
        <x:f>IF(A52="","",MAX(0,L52-AC52))</x:f>
        <x:v>0</x:v>
      </x:c>
      <x:c r="U52" s="333" t="n">
        <x:v>1</x:v>
      </x:c>
      <x:c r="V52" s="214" t="n">
        <x:f>IF(AND(AND(A52&lt;&gt;"",U52=1,AI52=0,AH52=0,LEFT(AG52,5)&lt;&gt;"CHECK",G52&lt;&gt;"CHECK PACKAGE"),B52&gt;'Pengaturan'!$B$6,B52&lt;='Pengaturan'!$B$5),T52,0)</x:f>
        <x:v>0</x:v>
      </x:c>
      <x:c r="W52" s="214" t="n">
        <x:f>IF(AND(AND(A52&lt;&gt;"",U52=1,AI52=0,AH52=0,LEFT(AG52,5)&lt;&gt;"CHECK",G52&lt;&gt;"CHECK PACKAGE"),B52='Pengaturan'!$B$6,'Pengaturan'!$B$28&lt;&gt;"Tutup"),T52,0)</x:f>
        <x:v>0</x:v>
      </x:c>
      <x:c r="X52" s="335" t="str"/>
      <x:c r="Y52" s="335" t="str">
        <x:v>8 September 2026 (1).xlsx</x:v>
      </x:c>
      <x:c r="Z52" s="335" t="str">
        <x:v>GRADUATION UNSOED DAY 1</x:v>
      </x:c>
      <x:c r="AA52" s="213" t="str">
        <x:v>C20</x:v>
      </x:c>
      <x:c r="AB52" s="213" t="str">
        <x:v>94, 210</x:v>
      </x:c>
      <x:c r="AC52" s="336" t="n">
        <x:f>IF(A52="","",P52+Q52+IF(AL52&lt;&gt;"",N(AK52),0))</x:f>
        <x:v>350000</x:v>
      </x:c>
      <x:c r="AD52" s="336" t="n">
        <x:f>IF(A52="","",IF(OR(AC52&gt;L52,AND(OR(O52="Lunas",R52&gt;0),AC52&lt;L52)),AC52-L52,0))</x:f>
        <x:v>0</x:v>
      </x:c>
      <x:c r="AE52" s="199" t="str">
        <x:f>IF(A52="","",IF(LEFT(AG52,5)="CHECK",AG52,IF(AD52&lt;&gt;0,"CHECK harga/bayar",IF(AI52&gt;0,"CHECK DP belum cocok",IF(U52=0,"Ditahan","OK")))))</x:f>
        <x:v>OK</x:v>
      </x:c>
      <x:c r="AF52" s="337" t="n">
        <x:f>IF(AND(A52&lt;&gt;"",U52=1,B52&lt;='Pengaturan'!$B$29,B52&gt;='Pengaturan'!$B$4),T52,0)</x:f>
        <x:v>0</x:v>
      </x:c>
      <x:c r="AG52" s="201"/>
      <x:c r="AH52" s="337" t="n">
        <x:f>IF(A52="","",IF(OR(O52="Lunas",R52&gt;0),MAX(0,L52-AC52),0))</x:f>
        <x:v>0</x:v>
      </x:c>
      <x:c r="AI52" s="337" t="n">
        <x:f>IF(A52="","",MAX(0,N52-AC52))</x:f>
        <x:v>0</x:v>
      </x:c>
      <x:c r="AJ52" s="199"/>
      <x:c r="AK52" s="337"/>
      <x:c r="AL52" s="413"/>
      <x:c r="AM52" s="462" t="n">
        <x:f>IF(AND(A52&lt;&gt;"",B52&gt;'Pengaturan'!$B$29,B52&lt;='Pengaturan'!$B$5),MAX(0,T52-V52-W52),0)</x:f>
        <x:v>0</x:v>
      </x:c>
      <x:c r="AN52" s="413" t="str">
        <x:v>Snapshot base, ID live belum terikat</x:v>
      </x:c>
      <x:c r="AO52" s="413" t="str">
        <x:v>Belum diperbarui live</x:v>
      </x:c>
    </x:row>
    <x:row r="53" ht="42" customHeight="1">
      <x:c r="A53" s="228" t="str">
        <x:v>BK049</x:v>
      </x:c>
      <x:c r="B53" s="332" t="n">
        <x:v>46273</x:v>
      </x:c>
      <x:c r="C53" s="213" t="str">
        <x:v>13:20:00</x:v>
      </x:c>
      <x:c r="D53" s="213" t="str">
        <x:v>LIMBO</x:v>
      </x:c>
      <x:c r="E53" s="213" t="str">
        <x:v>Deo Putra</x:v>
      </x:c>
      <x:c r="F53" s="213" t="str">
        <x:v>Graduation</x:v>
      </x:c>
      <x:c r="G53" s="333" t="str">
        <x:v>Graduation</x:v>
      </x:c>
      <x:c r="H53" s="333"/>
      <x:c r="I53" s="333" t="n">
        <x:v>1</x:v>
      </x:c>
      <x:c r="J53" s="334"/>
      <x:c r="K53" s="214" t="n">
        <x:f>IF(A53="","",IFERROR(VLOOKUP(G53,'Harga Paket Schedule'!$A$5:$I$17,IF(G53="Large Group",2,7),FALSE),0))</x:f>
        <x:v>350000</x:v>
      </x:c>
      <x:c r="L53" s="214" t="n">
        <x:f>IF(A53="","",IF(J53&lt;&gt;"",J53,IF(G53="Large Group",MAX(7,H53)*K53,I53*K53)))</x:f>
        <x:v>350000</x:v>
      </x:c>
      <x:c r="M53" s="213" t="str">
        <x:v>dp 100</x:v>
      </x:c>
      <x:c r="N53" s="334" t="n">
        <x:v>100000</x:v>
      </x:c>
      <x:c r="O53" s="333" t="str">
        <x:v>DP</x:v>
      </x:c>
      <x:c r="P53" s="214" t="n">
        <x:f>IF(A53="","",SUMIF('Cocok Bayar Booking'!$J$5:$J$504,A53,'Cocok Bayar Booking'!$L$5:$L$504))</x:f>
        <x:v>100000</x:v>
      </x:c>
      <x:c r="Q53" s="214" t="n">
        <x:f>IF(A53="","",SUMIF('Cocok Bayar Booking'!$J$5:$J$504,A53,'Cocok Bayar Booking'!$M$5:$M$504))</x:f>
        <x:v>290000</x:v>
      </x:c>
      <x:c r="R53" s="213" t="n">
        <x:f>IF(A53="","",SUMIF('Cocok Bayar Booking'!$J$5:$J$504,A53,'Cocok Bayar Booking'!$N$5:$N$504))</x:f>
        <x:v>0</x:v>
      </x:c>
      <x:c r="S53" s="214" t="n">
        <x:f>IF(A53="","",MIN(L53,AC53))</x:f>
        <x:v>350000</x:v>
      </x:c>
      <x:c r="T53" s="214" t="n">
        <x:f>IF(A53="","",MAX(0,L53-AC53))</x:f>
        <x:v>0</x:v>
      </x:c>
      <x:c r="U53" s="333" t="n">
        <x:v>1</x:v>
      </x:c>
      <x:c r="V53" s="214" t="n">
        <x:f>IF(AND(AND(A53&lt;&gt;"",U53=1,AI53=0,AH53=0,LEFT(AG53,5)&lt;&gt;"CHECK",G53&lt;&gt;"CHECK PACKAGE"),B53&gt;'Pengaturan'!$B$6,B53&lt;='Pengaturan'!$B$5),T53,0)</x:f>
        <x:v>0</x:v>
      </x:c>
      <x:c r="W53" s="214" t="n">
        <x:f>IF(AND(AND(A53&lt;&gt;"",U53=1,AI53=0,AH53=0,LEFT(AG53,5)&lt;&gt;"CHECK",G53&lt;&gt;"CHECK PACKAGE"),B53='Pengaturan'!$B$6,'Pengaturan'!$B$28&lt;&gt;"Tutup"),T53,0)</x:f>
        <x:v>0</x:v>
      </x:c>
      <x:c r="X53" s="335" t="str"/>
      <x:c r="Y53" s="335" t="str">
        <x:v>8 September 2026 (1).xlsx</x:v>
      </x:c>
      <x:c r="Z53" s="335" t="str">
        <x:v>GRADUATION UNSOED DAY 1</x:v>
      </x:c>
      <x:c r="AA53" s="213" t="str">
        <x:v>C21</x:v>
      </x:c>
      <x:c r="AB53" s="213" t="str">
        <x:v>56, 213</x:v>
      </x:c>
      <x:c r="AC53" s="336" t="n">
        <x:f>IF(A53="","",P53+Q53+IF(AL53&lt;&gt;"",N(AK53),0))</x:f>
        <x:v>390000</x:v>
      </x:c>
      <x:c r="AD53" s="336" t="n">
        <x:f>IF(A53="","",IF(OR(AC53&gt;L53,AND(OR(O53="Lunas",R53&gt;0),AC53&lt;L53)),AC53-L53,0))</x:f>
        <x:v>40000</x:v>
      </x:c>
      <x:c r="AE53" s="199" t="str">
        <x:f>IF(A53="","",IF(LEFT(AG53,5)="CHECK",AG53,IF(AD53&lt;&gt;0,"CHECK harga/bayar",IF(AI53&gt;0,"CHECK DP belum cocok",IF(U53=0,"Ditahan","OK")))))</x:f>
        <x:v>CHECK harga/bayar</x:v>
      </x:c>
      <x:c r="AF53" s="337" t="n">
        <x:f>IF(AND(A53&lt;&gt;"",U53=1,B53&lt;='Pengaturan'!$B$29,B53&gt;='Pengaturan'!$B$4),T53,0)</x:f>
        <x:v>0</x:v>
      </x:c>
      <x:c r="AG53" s="201"/>
      <x:c r="AH53" s="337" t="n">
        <x:f>IF(A53="","",IF(OR(O53="Lunas",R53&gt;0),MAX(0,L53-AC53),0))</x:f>
        <x:v>0</x:v>
      </x:c>
      <x:c r="AI53" s="337" t="n">
        <x:f>IF(A53="","",MAX(0,N53-AC53))</x:f>
        <x:v>0</x:v>
      </x:c>
      <x:c r="AJ53" s="199"/>
      <x:c r="AK53" s="337"/>
      <x:c r="AL53" s="413"/>
      <x:c r="AM53" s="462" t="n">
        <x:f>IF(AND(A53&lt;&gt;"",B53&gt;'Pengaturan'!$B$29,B53&lt;='Pengaturan'!$B$5),MAX(0,T53-V53-W53),0)</x:f>
        <x:v>0</x:v>
      </x:c>
      <x:c r="AN53" s="413" t="str">
        <x:v>Snapshot base, ID live belum terikat</x:v>
      </x:c>
      <x:c r="AO53" s="413" t="str">
        <x:v>Belum diperbarui live</x:v>
      </x:c>
    </x:row>
    <x:row r="54" ht="42" customHeight="1">
      <x:c r="A54" s="228" t="str">
        <x:v>BK050</x:v>
      </x:c>
      <x:c r="B54" s="332" t="n">
        <x:v>46273</x:v>
      </x:c>
      <x:c r="C54" s="213" t="str">
        <x:v>13:40:00</x:v>
      </x:c>
      <x:c r="D54" s="213" t="str">
        <x:v>LIMBO</x:v>
      </x:c>
      <x:c r="E54" s="213" t="str">
        <x:v>Tiara</x:v>
      </x:c>
      <x:c r="F54" s="213" t="str">
        <x:v>Graduation</x:v>
      </x:c>
      <x:c r="G54" s="333" t="str">
        <x:v>Graduation</x:v>
      </x:c>
      <x:c r="H54" s="333"/>
      <x:c r="I54" s="333" t="n">
        <x:v>1</x:v>
      </x:c>
      <x:c r="J54" s="334"/>
      <x:c r="K54" s="214" t="n">
        <x:f>IF(A54="","",IFERROR(VLOOKUP(G54,'Harga Paket Schedule'!$A$5:$I$17,IF(G54="Large Group",2,7),FALSE),0))</x:f>
        <x:v>350000</x:v>
      </x:c>
      <x:c r="L54" s="214" t="n">
        <x:f>IF(A54="","",IF(J54&lt;&gt;"",J54,IF(G54="Large Group",MAX(7,H54)*K54,I54*K54)))</x:f>
        <x:v>350000</x:v>
      </x:c>
      <x:c r="M54" s="213" t="str">
        <x:v>dp 100</x:v>
      </x:c>
      <x:c r="N54" s="334" t="n">
        <x:v>100000</x:v>
      </x:c>
      <x:c r="O54" s="333" t="str">
        <x:v>DP</x:v>
      </x:c>
      <x:c r="P54" s="214" t="n">
        <x:f>IF(A54="","",SUMIF('Cocok Bayar Booking'!$J$5:$J$504,A54,'Cocok Bayar Booking'!$L$5:$L$504))</x:f>
        <x:v>0</x:v>
      </x:c>
      <x:c r="Q54" s="214" t="n">
        <x:f>IF(A54="","",SUMIF('Cocok Bayar Booking'!$J$5:$J$504,A54,'Cocok Bayar Booking'!$M$5:$M$504))</x:f>
        <x:v>250000</x:v>
      </x:c>
      <x:c r="R54" s="213" t="n">
        <x:f>IF(A54="","",SUMIF('Cocok Bayar Booking'!$J$5:$J$504,A54,'Cocok Bayar Booking'!$N$5:$N$504))</x:f>
        <x:v>1</x:v>
      </x:c>
      <x:c r="S54" s="214" t="n">
        <x:f>IF(A54="","",MIN(L54,AC54))</x:f>
        <x:v>250000</x:v>
      </x:c>
      <x:c r="T54" s="214" t="n">
        <x:f>IF(A54="","",MAX(0,L54-AC54))</x:f>
        <x:v>100000</x:v>
      </x:c>
      <x:c r="U54" s="333" t="n">
        <x:v>1</x:v>
      </x:c>
      <x:c r="V54" s="214" t="n">
        <x:f>IF(AND(AND(A54&lt;&gt;"",U54=1,AI54=0,AH54=0,LEFT(AG54,5)&lt;&gt;"CHECK",G54&lt;&gt;"CHECK PACKAGE"),B54&gt;'Pengaturan'!$B$6,B54&lt;='Pengaturan'!$B$5),T54,0)</x:f>
        <x:v>0</x:v>
      </x:c>
      <x:c r="W54" s="214" t="n">
        <x:f>IF(AND(AND(A54&lt;&gt;"",U54=1,AI54=0,AH54=0,LEFT(AG54,5)&lt;&gt;"CHECK",G54&lt;&gt;"CHECK PACKAGE"),B54='Pengaturan'!$B$6,'Pengaturan'!$B$28&lt;&gt;"Tutup"),T54,0)</x:f>
        <x:v>0</x:v>
      </x:c>
      <x:c r="X54" s="335" t="str"/>
      <x:c r="Y54" s="335" t="str">
        <x:v>8 September 2026 (1).xlsx</x:v>
      </x:c>
      <x:c r="Z54" s="335" t="str">
        <x:v>GRADUATION UNSOED DAY 1</x:v>
      </x:c>
      <x:c r="AA54" s="213" t="str">
        <x:v>C22</x:v>
      </x:c>
      <x:c r="AB54" s="213" t="str">
        <x:v>238</x:v>
      </x:c>
      <x:c r="AC54" s="336" t="n">
        <x:f>IF(A54="","",P54+Q54+IF(AL54&lt;&gt;"",N(AK54),0))</x:f>
        <x:v>250000</x:v>
      </x:c>
      <x:c r="AD54" s="336" t="n">
        <x:f>IF(A54="","",IF(OR(AC54&gt;L54,AND(OR(O54="Lunas",R54&gt;0),AC54&lt;L54)),AC54-L54,0))</x:f>
        <x:v>-100000</x:v>
      </x:c>
      <x:c r="AE54" s="199" t="str">
        <x:f>IF(A54="","",IF(LEFT(AG54,5)="CHECK",AG54,IF(AD54&lt;&gt;0,"CHECK harga/bayar",IF(AI54&gt;0,"CHECK DP belum cocok",IF(U54=0,"Ditahan","OK")))))</x:f>
        <x:v>CHECK harga/bayar</x:v>
      </x:c>
      <x:c r="AF54" s="337" t="n">
        <x:f>IF(AND(A54&lt;&gt;"",U54=1,B54&lt;='Pengaturan'!$B$29,B54&gt;='Pengaturan'!$B$4),T54,0)</x:f>
        <x:v>100000</x:v>
      </x:c>
      <x:c r="AG54" s="201"/>
      <x:c r="AH54" s="337" t="n">
        <x:f>IF(A54="","",IF(OR(O54="Lunas",R54&gt;0),MAX(0,L54-AC54),0))</x:f>
        <x:v>100000</x:v>
      </x:c>
      <x:c r="AI54" s="337" t="n">
        <x:f>IF(A54="","",MAX(0,N54-AC54))</x:f>
        <x:v>0</x:v>
      </x:c>
      <x:c r="AJ54" s="199"/>
      <x:c r="AK54" s="337"/>
      <x:c r="AL54" s="413"/>
      <x:c r="AM54" s="462" t="n">
        <x:f>IF(AND(A54&lt;&gt;"",B54&gt;'Pengaturan'!$B$29,B54&lt;='Pengaturan'!$B$5),MAX(0,T54-V54-W54),0)</x:f>
        <x:v>0</x:v>
      </x:c>
      <x:c r="AN54" s="413" t="str">
        <x:v>Snapshot base, ID live belum terikat</x:v>
      </x:c>
      <x:c r="AO54" s="413" t="str">
        <x:v>Belum diperbarui live</x:v>
      </x:c>
    </x:row>
    <x:row r="55" ht="42" customHeight="1">
      <x:c r="A55" s="228" t="str">
        <x:v>BK051</x:v>
      </x:c>
      <x:c r="B55" s="332" t="n">
        <x:v>46273</x:v>
      </x:c>
      <x:c r="C55" s="213" t="str">
        <x:v>14:00:00</x:v>
      </x:c>
      <x:c r="D55" s="213" t="str">
        <x:v>LIMBO</x:v>
      </x:c>
      <x:c r="E55" s="213" t="str">
        <x:v>Zaki</x:v>
      </x:c>
      <x:c r="F55" s="213" t="str">
        <x:v>Graduation</x:v>
      </x:c>
      <x:c r="G55" s="333" t="str">
        <x:v>Graduation</x:v>
      </x:c>
      <x:c r="H55" s="333"/>
      <x:c r="I55" s="333" t="n">
        <x:v>1</x:v>
      </x:c>
      <x:c r="J55" s="334"/>
      <x:c r="K55" s="214" t="n">
        <x:f>IF(A55="","",IFERROR(VLOOKUP(G55,'Harga Paket Schedule'!$A$5:$I$17,IF(G55="Large Group",2,7),FALSE),0))</x:f>
        <x:v>350000</x:v>
      </x:c>
      <x:c r="L55" s="214" t="n">
        <x:f>IF(A55="","",IF(J55&lt;&gt;"",J55,IF(G55="Large Group",MAX(7,H55)*K55,I55*K55)))</x:f>
        <x:v>350000</x:v>
      </x:c>
      <x:c r="M55" s="213" t="str">
        <x:v>dp 100</x:v>
      </x:c>
      <x:c r="N55" s="334" t="n">
        <x:v>100000</x:v>
      </x:c>
      <x:c r="O55" s="333" t="str">
        <x:v>DP</x:v>
      </x:c>
      <x:c r="P55" s="214" t="n">
        <x:f>IF(A55="","",SUMIF('Cocok Bayar Booking'!$J$5:$J$504,A55,'Cocok Bayar Booking'!$L$5:$L$504))</x:f>
        <x:v>0</x:v>
      </x:c>
      <x:c r="Q55" s="214" t="n">
        <x:f>IF(A55="","",SUMIF('Cocok Bayar Booking'!$J$5:$J$504,A55,'Cocok Bayar Booking'!$M$5:$M$504))</x:f>
        <x:v>250000</x:v>
      </x:c>
      <x:c r="R55" s="213" t="n">
        <x:f>IF(A55="","",SUMIF('Cocok Bayar Booking'!$J$5:$J$504,A55,'Cocok Bayar Booking'!$N$5:$N$504))</x:f>
        <x:v>0</x:v>
      </x:c>
      <x:c r="S55" s="214" t="n">
        <x:f>IF(A55="","",MIN(L55,AC55))</x:f>
        <x:v>250000</x:v>
      </x:c>
      <x:c r="T55" s="214" t="n">
        <x:f>IF(A55="","",MAX(0,L55-AC55))</x:f>
        <x:v>100000</x:v>
      </x:c>
      <x:c r="U55" s="333" t="n">
        <x:v>1</x:v>
      </x:c>
      <x:c r="V55" s="214" t="n">
        <x:f>IF(AND(AND(A55&lt;&gt;"",U55=1,AI55=0,AH55=0,LEFT(AG55,5)&lt;&gt;"CHECK",G55&lt;&gt;"CHECK PACKAGE"),B55&gt;'Pengaturan'!$B$6,B55&lt;='Pengaturan'!$B$5),T55,0)</x:f>
        <x:v>0</x:v>
      </x:c>
      <x:c r="W55" s="214" t="n">
        <x:f>IF(AND(AND(A55&lt;&gt;"",U55=1,AI55=0,AH55=0,LEFT(AG55,5)&lt;&gt;"CHECK",G55&lt;&gt;"CHECK PACKAGE"),B55='Pengaturan'!$B$6,'Pengaturan'!$B$28&lt;&gt;"Tutup"),T55,0)</x:f>
        <x:v>0</x:v>
      </x:c>
      <x:c r="X55" s="335" t="str"/>
      <x:c r="Y55" s="335" t="str">
        <x:v>8 September 2026 (1).xlsx</x:v>
      </x:c>
      <x:c r="Z55" s="335" t="str">
        <x:v>GRADUATION UNSOED DAY 1</x:v>
      </x:c>
      <x:c r="AA55" s="213" t="str">
        <x:v>C23</x:v>
      </x:c>
      <x:c r="AB55" s="213" t="str">
        <x:v>218</x:v>
      </x:c>
      <x:c r="AC55" s="336" t="n">
        <x:f>IF(A55="","",P55+Q55+IF(AL55&lt;&gt;"",N(AK55),0))</x:f>
        <x:v>250000</x:v>
      </x:c>
      <x:c r="AD55" s="336" t="n">
        <x:f>IF(A55="","",IF(OR(AC55&gt;L55,AND(OR(O55="Lunas",R55&gt;0),AC55&lt;L55)),AC55-L55,0))</x:f>
        <x:v>0</x:v>
      </x:c>
      <x:c r="AE55" s="199" t="str">
        <x:f>IF(A55="","",IF(LEFT(AG55,5)="CHECK",AG55,IF(AD55&lt;&gt;0,"CHECK harga/bayar",IF(AI55&gt;0,"CHECK DP belum cocok",IF(U55=0,"Ditahan","OK")))))</x:f>
        <x:v>OK</x:v>
      </x:c>
      <x:c r="AF55" s="337" t="n">
        <x:f>IF(AND(A55&lt;&gt;"",U55=1,B55&lt;='Pengaturan'!$B$29,B55&gt;='Pengaturan'!$B$4),T55,0)</x:f>
        <x:v>100000</x:v>
      </x:c>
      <x:c r="AG55" s="201"/>
      <x:c r="AH55" s="337" t="n">
        <x:f>IF(A55="","",IF(OR(O55="Lunas",R55&gt;0),MAX(0,L55-AC55),0))</x:f>
        <x:v>0</x:v>
      </x:c>
      <x:c r="AI55" s="337" t="n">
        <x:f>IF(A55="","",MAX(0,N55-AC55))</x:f>
        <x:v>0</x:v>
      </x:c>
      <x:c r="AJ55" s="199"/>
      <x:c r="AK55" s="337"/>
      <x:c r="AL55" s="413"/>
      <x:c r="AM55" s="462" t="n">
        <x:f>IF(AND(A55&lt;&gt;"",B55&gt;'Pengaturan'!$B$29,B55&lt;='Pengaturan'!$B$5),MAX(0,T55-V55-W55),0)</x:f>
        <x:v>0</x:v>
      </x:c>
      <x:c r="AN55" s="413" t="str">
        <x:v>Snapshot base, ID live belum terikat</x:v>
      </x:c>
      <x:c r="AO55" s="413" t="str">
        <x:v>Belum diperbarui live</x:v>
      </x:c>
    </x:row>
    <x:row r="56" ht="42" customHeight="1">
      <x:c r="A56" s="228" t="str">
        <x:v>BK052</x:v>
      </x:c>
      <x:c r="B56" s="332" t="n">
        <x:v>46273</x:v>
      </x:c>
      <x:c r="C56" s="213" t="str">
        <x:v>14:20:00</x:v>
      </x:c>
      <x:c r="D56" s="213" t="str">
        <x:v>LIMBO</x:v>
      </x:c>
      <x:c r="E56" s="213" t="str">
        <x:v>Faizah</x:v>
      </x:c>
      <x:c r="F56" s="213" t="str">
        <x:v>Graduation</x:v>
      </x:c>
      <x:c r="G56" s="333" t="str">
        <x:v>Graduation</x:v>
      </x:c>
      <x:c r="H56" s="333"/>
      <x:c r="I56" s="333" t="n">
        <x:v>1</x:v>
      </x:c>
      <x:c r="J56" s="334"/>
      <x:c r="K56" s="214" t="n">
        <x:f>IF(A56="","",IFERROR(VLOOKUP(G56,'Harga Paket Schedule'!$A$5:$I$17,IF(G56="Large Group",2,7),FALSE),0))</x:f>
        <x:v>350000</x:v>
      </x:c>
      <x:c r="L56" s="214" t="n">
        <x:f>IF(A56="","",IF(J56&lt;&gt;"",J56,IF(G56="Large Group",MAX(7,H56)*K56,I56*K56)))</x:f>
        <x:v>350000</x:v>
      </x:c>
      <x:c r="M56" s="213" t="str">
        <x:v>dp 100 limbo</x:v>
      </x:c>
      <x:c r="N56" s="334" t="n">
        <x:v>100000</x:v>
      </x:c>
      <x:c r="O56" s="333" t="str">
        <x:v>DP</x:v>
      </x:c>
      <x:c r="P56" s="214" t="n">
        <x:f>IF(A56="","",SUMIF('Cocok Bayar Booking'!$J$5:$J$504,A56,'Cocok Bayar Booking'!$L$5:$L$504))</x:f>
        <x:v>0</x:v>
      </x:c>
      <x:c r="Q56" s="214" t="n">
        <x:f>IF(A56="","",SUMIF('Cocok Bayar Booking'!$J$5:$J$504,A56,'Cocok Bayar Booking'!$M$5:$M$504))</x:f>
        <x:v>270000</x:v>
      </x:c>
      <x:c r="R56" s="213" t="n">
        <x:f>IF(A56="","",SUMIF('Cocok Bayar Booking'!$J$5:$J$504,A56,'Cocok Bayar Booking'!$N$5:$N$504))</x:f>
        <x:v>0</x:v>
      </x:c>
      <x:c r="S56" s="214" t="n">
        <x:f>IF(A56="","",MIN(L56,AC56))</x:f>
        <x:v>270000</x:v>
      </x:c>
      <x:c r="T56" s="214" t="n">
        <x:f>IF(A56="","",MAX(0,L56-AC56))</x:f>
        <x:v>80000</x:v>
      </x:c>
      <x:c r="U56" s="333" t="n">
        <x:v>1</x:v>
      </x:c>
      <x:c r="V56" s="214" t="n">
        <x:f>IF(AND(AND(A56&lt;&gt;"",U56=1,AI56=0,AH56=0,LEFT(AG56,5)&lt;&gt;"CHECK",G56&lt;&gt;"CHECK PACKAGE"),B56&gt;'Pengaturan'!$B$6,B56&lt;='Pengaturan'!$B$5),T56,0)</x:f>
        <x:v>0</x:v>
      </x:c>
      <x:c r="W56" s="214" t="n">
        <x:f>IF(AND(AND(A56&lt;&gt;"",U56=1,AI56=0,AH56=0,LEFT(AG56,5)&lt;&gt;"CHECK",G56&lt;&gt;"CHECK PACKAGE"),B56='Pengaturan'!$B$6,'Pengaturan'!$B$28&lt;&gt;"Tutup"),T56,0)</x:f>
        <x:v>0</x:v>
      </x:c>
      <x:c r="X56" s="335" t="str"/>
      <x:c r="Y56" s="335" t="str">
        <x:v>8 September 2026 (1).xlsx</x:v>
      </x:c>
      <x:c r="Z56" s="335" t="str">
        <x:v>GRADUATION UNSOED DAY 1</x:v>
      </x:c>
      <x:c r="AA56" s="213" t="str">
        <x:v>C24</x:v>
      </x:c>
      <x:c r="AB56" s="213" t="str">
        <x:v>222</x:v>
      </x:c>
      <x:c r="AC56" s="336" t="n">
        <x:f>IF(A56="","",P56+Q56+IF(AL56&lt;&gt;"",N(AK56),0))</x:f>
        <x:v>270000</x:v>
      </x:c>
      <x:c r="AD56" s="336" t="n">
        <x:f>IF(A56="","",IF(OR(AC56&gt;L56,AND(OR(O56="Lunas",R56&gt;0),AC56&lt;L56)),AC56-L56,0))</x:f>
        <x:v>0</x:v>
      </x:c>
      <x:c r="AE56" s="199" t="str">
        <x:f>IF(A56="","",IF(LEFT(AG56,5)="CHECK",AG56,IF(AD56&lt;&gt;0,"CHECK harga/bayar",IF(AI56&gt;0,"CHECK DP belum cocok",IF(U56=0,"Ditahan","OK")))))</x:f>
        <x:v>OK</x:v>
      </x:c>
      <x:c r="AF56" s="337" t="n">
        <x:f>IF(AND(A56&lt;&gt;"",U56=1,B56&lt;='Pengaturan'!$B$29,B56&gt;='Pengaturan'!$B$4),T56,0)</x:f>
        <x:v>80000</x:v>
      </x:c>
      <x:c r="AG56" s="201"/>
      <x:c r="AH56" s="337" t="n">
        <x:f>IF(A56="","",IF(OR(O56="Lunas",R56&gt;0),MAX(0,L56-AC56),0))</x:f>
        <x:v>0</x:v>
      </x:c>
      <x:c r="AI56" s="337" t="n">
        <x:f>IF(A56="","",MAX(0,N56-AC56))</x:f>
        <x:v>0</x:v>
      </x:c>
      <x:c r="AJ56" s="199"/>
      <x:c r="AK56" s="337"/>
      <x:c r="AL56" s="413"/>
      <x:c r="AM56" s="462" t="n">
        <x:f>IF(AND(A56&lt;&gt;"",B56&gt;'Pengaturan'!$B$29,B56&lt;='Pengaturan'!$B$5),MAX(0,T56-V56-W56),0)</x:f>
        <x:v>0</x:v>
      </x:c>
      <x:c r="AN56" s="413" t="str">
        <x:v>Snapshot base, ID live belum terikat</x:v>
      </x:c>
      <x:c r="AO56" s="413" t="str">
        <x:v>Belum diperbarui live</x:v>
      </x:c>
    </x:row>
    <x:row r="57" ht="42" customHeight="1">
      <x:c r="A57" s="228" t="str">
        <x:v>BK053</x:v>
      </x:c>
      <x:c r="B57" s="332" t="n">
        <x:v>46273</x:v>
      </x:c>
      <x:c r="C57" s="213" t="str">
        <x:v>14:40:00</x:v>
      </x:c>
      <x:c r="D57" s="213" t="str">
        <x:v>LIMBO</x:v>
      </x:c>
      <x:c r="E57" s="213" t="str">
        <x:v>Zhafira Rismalia</x:v>
      </x:c>
      <x:c r="F57" s="213" t="str">
        <x:v>Graduation</x:v>
      </x:c>
      <x:c r="G57" s="333" t="str">
        <x:v>Graduation</x:v>
      </x:c>
      <x:c r="H57" s="333"/>
      <x:c r="I57" s="333" t="n">
        <x:v>1</x:v>
      </x:c>
      <x:c r="J57" s="334"/>
      <x:c r="K57" s="214" t="n">
        <x:f>IF(A57="","",IFERROR(VLOOKUP(G57,'Harga Paket Schedule'!$A$5:$I$17,IF(G57="Large Group",2,7),FALSE),0))</x:f>
        <x:v>350000</x:v>
      </x:c>
      <x:c r="L57" s="214" t="n">
        <x:f>IF(A57="","",IF(J57&lt;&gt;"",J57,IF(G57="Large Group",MAX(7,H57)*K57,I57*K57)))</x:f>
        <x:v>350000</x:v>
      </x:c>
      <x:c r="M57" s="213" t="str">
        <x:v>dp 100</x:v>
      </x:c>
      <x:c r="N57" s="334" t="n">
        <x:v>100000</x:v>
      </x:c>
      <x:c r="O57" s="333" t="str">
        <x:v>DP</x:v>
      </x:c>
      <x:c r="P57" s="214" t="n">
        <x:f>IF(A57="","",SUMIF('Cocok Bayar Booking'!$J$5:$J$504,A57,'Cocok Bayar Booking'!$L$5:$L$504))</x:f>
        <x:v>100000</x:v>
      </x:c>
      <x:c r="Q57" s="214" t="n">
        <x:f>IF(A57="","",SUMIF('Cocok Bayar Booking'!$J$5:$J$504,A57,'Cocok Bayar Booking'!$M$5:$M$504))</x:f>
        <x:v>250000</x:v>
      </x:c>
      <x:c r="R57" s="213" t="n">
        <x:f>IF(A57="","",SUMIF('Cocok Bayar Booking'!$J$5:$J$504,A57,'Cocok Bayar Booking'!$N$5:$N$504))</x:f>
        <x:v>1</x:v>
      </x:c>
      <x:c r="S57" s="214" t="n">
        <x:f>IF(A57="","",MIN(L57,AC57))</x:f>
        <x:v>350000</x:v>
      </x:c>
      <x:c r="T57" s="214" t="n">
        <x:f>IF(A57="","",MAX(0,L57-AC57))</x:f>
        <x:v>0</x:v>
      </x:c>
      <x:c r="U57" s="333" t="n">
        <x:v>1</x:v>
      </x:c>
      <x:c r="V57" s="214" t="n">
        <x:f>IF(AND(AND(A57&lt;&gt;"",U57=1,AI57=0,AH57=0,LEFT(AG57,5)&lt;&gt;"CHECK",G57&lt;&gt;"CHECK PACKAGE"),B57&gt;'Pengaturan'!$B$6,B57&lt;='Pengaturan'!$B$5),T57,0)</x:f>
        <x:v>0</x:v>
      </x:c>
      <x:c r="W57" s="214" t="n">
        <x:f>IF(AND(AND(A57&lt;&gt;"",U57=1,AI57=0,AH57=0,LEFT(AG57,5)&lt;&gt;"CHECK",G57&lt;&gt;"CHECK PACKAGE"),B57='Pengaturan'!$B$6,'Pengaturan'!$B$28&lt;&gt;"Tutup"),T57,0)</x:f>
        <x:v>0</x:v>
      </x:c>
      <x:c r="X57" s="335" t="str"/>
      <x:c r="Y57" s="335" t="str">
        <x:v>8 September 2026 (1).xlsx</x:v>
      </x:c>
      <x:c r="Z57" s="335" t="str">
        <x:v>GRADUATION UNSOED DAY 1</x:v>
      </x:c>
      <x:c r="AA57" s="213" t="str">
        <x:v>C25</x:v>
      </x:c>
      <x:c r="AB57" s="213" t="str">
        <x:v>12, 243</x:v>
      </x:c>
      <x:c r="AC57" s="336" t="n">
        <x:f>IF(A57="","",P57+Q57+IF(AL57&lt;&gt;"",N(AK57),0))</x:f>
        <x:v>350000</x:v>
      </x:c>
      <x:c r="AD57" s="336" t="n">
        <x:f>IF(A57="","",IF(OR(AC57&gt;L57,AND(OR(O57="Lunas",R57&gt;0),AC57&lt;L57)),AC57-L57,0))</x:f>
        <x:v>0</x:v>
      </x:c>
      <x:c r="AE57" s="199" t="str">
        <x:f>IF(A57="","",IF(LEFT(AG57,5)="CHECK",AG57,IF(AD57&lt;&gt;0,"CHECK harga/bayar",IF(AI57&gt;0,"CHECK DP belum cocok",IF(U57=0,"Ditahan","OK")))))</x:f>
        <x:v>OK</x:v>
      </x:c>
      <x:c r="AF57" s="337" t="n">
        <x:f>IF(AND(A57&lt;&gt;"",U57=1,B57&lt;='Pengaturan'!$B$29,B57&gt;='Pengaturan'!$B$4),T57,0)</x:f>
        <x:v>0</x:v>
      </x:c>
      <x:c r="AG57" s="201"/>
      <x:c r="AH57" s="337" t="n">
        <x:f>IF(A57="","",IF(OR(O57="Lunas",R57&gt;0),MAX(0,L57-AC57),0))</x:f>
        <x:v>0</x:v>
      </x:c>
      <x:c r="AI57" s="337" t="n">
        <x:f>IF(A57="","",MAX(0,N57-AC57))</x:f>
        <x:v>0</x:v>
      </x:c>
      <x:c r="AJ57" s="199"/>
      <x:c r="AK57" s="337"/>
      <x:c r="AL57" s="413"/>
      <x:c r="AM57" s="462" t="n">
        <x:f>IF(AND(A57&lt;&gt;"",B57&gt;'Pengaturan'!$B$29,B57&lt;='Pengaturan'!$B$5),MAX(0,T57-V57-W57),0)</x:f>
        <x:v>0</x:v>
      </x:c>
      <x:c r="AN57" s="413" t="str">
        <x:v>Snapshot base, ID live belum terikat</x:v>
      </x:c>
      <x:c r="AO57" s="413" t="str">
        <x:v>Belum diperbarui live</x:v>
      </x:c>
    </x:row>
    <x:row r="58" ht="42" customHeight="1">
      <x:c r="A58" s="228" t="str">
        <x:v>BK054</x:v>
      </x:c>
      <x:c r="B58" s="332" t="n">
        <x:v>46273</x:v>
      </x:c>
      <x:c r="C58" s="213" t="str">
        <x:v>15:00:00</x:v>
      </x:c>
      <x:c r="D58" s="213" t="str">
        <x:v>LIMBO</x:v>
      </x:c>
      <x:c r="E58" s="213" t="str">
        <x:v>Evan</x:v>
      </x:c>
      <x:c r="F58" s="213" t="str">
        <x:v>Graduation</x:v>
      </x:c>
      <x:c r="G58" s="333" t="str">
        <x:v>Graduation</x:v>
      </x:c>
      <x:c r="H58" s="333"/>
      <x:c r="I58" s="333" t="n">
        <x:v>1</x:v>
      </x:c>
      <x:c r="J58" s="334"/>
      <x:c r="K58" s="214" t="n">
        <x:f>IF(A58="","",IFERROR(VLOOKUP(G58,'Harga Paket Schedule'!$A$5:$I$17,IF(G58="Large Group",2,7),FALSE),0))</x:f>
        <x:v>350000</x:v>
      </x:c>
      <x:c r="L58" s="214" t="n">
        <x:f>IF(A58="","",IF(J58&lt;&gt;"",J58,IF(G58="Large Group",MAX(7,H58)*K58,I58*K58)))</x:f>
        <x:v>350000</x:v>
      </x:c>
      <x:c r="M58" s="213" t="str">
        <x:v>dp 100</x:v>
      </x:c>
      <x:c r="N58" s="334" t="n">
        <x:v>100000</x:v>
      </x:c>
      <x:c r="O58" s="333" t="str">
        <x:v>DP</x:v>
      </x:c>
      <x:c r="P58" s="214" t="n">
        <x:f>IF(A58="","",SUMIF('Cocok Bayar Booking'!$J$5:$J$504,A58,'Cocok Bayar Booking'!$L$5:$L$504))</x:f>
        <x:v>0</x:v>
      </x:c>
      <x:c r="Q58" s="214" t="n">
        <x:f>IF(A58="","",SUMIF('Cocok Bayar Booking'!$J$5:$J$504,A58,'Cocok Bayar Booking'!$M$5:$M$504))</x:f>
        <x:v>250000</x:v>
      </x:c>
      <x:c r="R58" s="213" t="n">
        <x:f>IF(A58="","",SUMIF('Cocok Bayar Booking'!$J$5:$J$504,A58,'Cocok Bayar Booking'!$N$5:$N$504))</x:f>
        <x:v>0</x:v>
      </x:c>
      <x:c r="S58" s="214" t="n">
        <x:f>IF(A58="","",MIN(L58,AC58))</x:f>
        <x:v>250000</x:v>
      </x:c>
      <x:c r="T58" s="214" t="n">
        <x:f>IF(A58="","",MAX(0,L58-AC58))</x:f>
        <x:v>100000</x:v>
      </x:c>
      <x:c r="U58" s="333" t="n">
        <x:v>1</x:v>
      </x:c>
      <x:c r="V58" s="214" t="n">
        <x:f>IF(AND(AND(A58&lt;&gt;"",U58=1,AI58=0,AH58=0,LEFT(AG58,5)&lt;&gt;"CHECK",G58&lt;&gt;"CHECK PACKAGE"),B58&gt;'Pengaturan'!$B$6,B58&lt;='Pengaturan'!$B$5),T58,0)</x:f>
        <x:v>0</x:v>
      </x:c>
      <x:c r="W58" s="214" t="n">
        <x:f>IF(AND(AND(A58&lt;&gt;"",U58=1,AI58=0,AH58=0,LEFT(AG58,5)&lt;&gt;"CHECK",G58&lt;&gt;"CHECK PACKAGE"),B58='Pengaturan'!$B$6,'Pengaturan'!$B$28&lt;&gt;"Tutup"),T58,0)</x:f>
        <x:v>0</x:v>
      </x:c>
      <x:c r="X58" s="335" t="str">
        <x:v>Konflik paket Log: Belum diisi</x:v>
      </x:c>
      <x:c r="Y58" s="335" t="str">
        <x:v>8 September 2026 (1).xlsx</x:v>
      </x:c>
      <x:c r="Z58" s="335" t="str">
        <x:v>GRADUATION UNSOED DAY 1</x:v>
      </x:c>
      <x:c r="AA58" s="213" t="str">
        <x:v>C26</x:v>
      </x:c>
      <x:c r="AB58" s="213" t="str">
        <x:v>225</x:v>
      </x:c>
      <x:c r="AC58" s="336" t="n">
        <x:f>IF(A58="","",P58+Q58+IF(AL58&lt;&gt;"",N(AK58),0))</x:f>
        <x:v>250000</x:v>
      </x:c>
      <x:c r="AD58" s="336" t="n">
        <x:f>IF(A58="","",IF(OR(AC58&gt;L58,AND(OR(O58="Lunas",R58&gt;0),AC58&lt;L58)),AC58-L58,0))</x:f>
        <x:v>0</x:v>
      </x:c>
      <x:c r="AE58" s="199" t="str">
        <x:f>IF(A58="","",IF(LEFT(AG58,5)="CHECK",AG58,IF(AD58&lt;&gt;0,"CHECK harga/bayar",IF(AI58&gt;0,"CHECK DP belum cocok",IF(U58=0,"Ditahan","OK")))))</x:f>
        <x:v>OK</x:v>
      </x:c>
      <x:c r="AF58" s="337" t="n">
        <x:f>IF(AND(A58&lt;&gt;"",U58=1,B58&lt;='Pengaturan'!$B$29,B58&gt;='Pengaturan'!$B$4),T58,0)</x:f>
        <x:v>100000</x:v>
      </x:c>
      <x:c r="AG58" s="201"/>
      <x:c r="AH58" s="337" t="n">
        <x:f>IF(A58="","",IF(OR(O58="Lunas",R58&gt;0),MAX(0,L58-AC58),0))</x:f>
        <x:v>0</x:v>
      </x:c>
      <x:c r="AI58" s="337" t="n">
        <x:f>IF(A58="","",MAX(0,N58-AC58))</x:f>
        <x:v>0</x:v>
      </x:c>
      <x:c r="AJ58" s="199"/>
      <x:c r="AK58" s="337"/>
      <x:c r="AL58" s="413"/>
      <x:c r="AM58" s="462" t="n">
        <x:f>IF(AND(A58&lt;&gt;"",B58&gt;'Pengaturan'!$B$29,B58&lt;='Pengaturan'!$B$5),MAX(0,T58-V58-W58),0)</x:f>
        <x:v>0</x:v>
      </x:c>
      <x:c r="AN58" s="413" t="str">
        <x:v>Snapshot base, ID live belum terikat</x:v>
      </x:c>
      <x:c r="AO58" s="413" t="str">
        <x:v>Belum diperbarui live</x:v>
      </x:c>
    </x:row>
    <x:row r="59" ht="42" customHeight="1">
      <x:c r="A59" s="228" t="str">
        <x:v>BK055</x:v>
      </x:c>
      <x:c r="B59" s="332" t="n">
        <x:v>46273</x:v>
      </x:c>
      <x:c r="C59" s="213" t="str">
        <x:v>15:20:00</x:v>
      </x:c>
      <x:c r="D59" s="213" t="str">
        <x:v>LIMBO</x:v>
      </x:c>
      <x:c r="E59" s="213" t="str">
        <x:v>Qori Susi Allifah</x:v>
      </x:c>
      <x:c r="F59" s="213" t="str">
        <x:v>Graduation</x:v>
      </x:c>
      <x:c r="G59" s="333" t="str">
        <x:v>Graduation</x:v>
      </x:c>
      <x:c r="H59" s="333"/>
      <x:c r="I59" s="333" t="n">
        <x:v>1</x:v>
      </x:c>
      <x:c r="J59" s="334"/>
      <x:c r="K59" s="214" t="n">
        <x:f>IF(A59="","",IFERROR(VLOOKUP(G59,'Harga Paket Schedule'!$A$5:$I$17,IF(G59="Large Group",2,7),FALSE),0))</x:f>
        <x:v>350000</x:v>
      </x:c>
      <x:c r="L59" s="214" t="n">
        <x:f>IF(A59="","",IF(J59&lt;&gt;"",J59,IF(G59="Large Group",MAX(7,H59)*K59,I59*K59)))</x:f>
        <x:v>350000</x:v>
      </x:c>
      <x:c r="M59" s="213" t="str">
        <x:v>dp 100</x:v>
      </x:c>
      <x:c r="N59" s="334" t="n">
        <x:v>100000</x:v>
      </x:c>
      <x:c r="O59" s="333" t="str">
        <x:v>DP</x:v>
      </x:c>
      <x:c r="P59" s="214" t="n">
        <x:f>IF(A59="","",SUMIF('Cocok Bayar Booking'!$J$5:$J$504,A59,'Cocok Bayar Booking'!$L$5:$L$504))</x:f>
        <x:v>100000</x:v>
      </x:c>
      <x:c r="Q59" s="214" t="n">
        <x:f>IF(A59="","",SUMIF('Cocok Bayar Booking'!$J$5:$J$504,A59,'Cocok Bayar Booking'!$M$5:$M$504))</x:f>
        <x:v>330000</x:v>
      </x:c>
      <x:c r="R59" s="213" t="n">
        <x:f>IF(A59="","",SUMIF('Cocok Bayar Booking'!$J$5:$J$504,A59,'Cocok Bayar Booking'!$N$5:$N$504))</x:f>
        <x:v>0</x:v>
      </x:c>
      <x:c r="S59" s="214" t="n">
        <x:f>IF(A59="","",MIN(L59,AC59))</x:f>
        <x:v>350000</x:v>
      </x:c>
      <x:c r="T59" s="214" t="n">
        <x:f>IF(A59="","",MAX(0,L59-AC59))</x:f>
        <x:v>0</x:v>
      </x:c>
      <x:c r="U59" s="333" t="n">
        <x:v>1</x:v>
      </x:c>
      <x:c r="V59" s="214" t="n">
        <x:f>IF(AND(AND(A59&lt;&gt;"",U59=1,AI59=0,AH59=0,LEFT(AG59,5)&lt;&gt;"CHECK",G59&lt;&gt;"CHECK PACKAGE"),B59&gt;'Pengaturan'!$B$6,B59&lt;='Pengaturan'!$B$5),T59,0)</x:f>
        <x:v>0</x:v>
      </x:c>
      <x:c r="W59" s="214" t="n">
        <x:f>IF(AND(AND(A59&lt;&gt;"",U59=1,AI59=0,AH59=0,LEFT(AG59,5)&lt;&gt;"CHECK",G59&lt;&gt;"CHECK PACKAGE"),B59='Pengaturan'!$B$6,'Pengaturan'!$B$28&lt;&gt;"Tutup"),T59,0)</x:f>
        <x:v>0</x:v>
      </x:c>
      <x:c r="X59" s="335" t="str">
        <x:v>Potensi duplikat / pindah jadwal: BK055, BK085</x:v>
      </x:c>
      <x:c r="Y59" s="335" t="str">
        <x:v>8 September 2026 (1).xlsx</x:v>
      </x:c>
      <x:c r="Z59" s="335" t="str">
        <x:v>GRADUATION UNSOED DAY 1</x:v>
      </x:c>
      <x:c r="AA59" s="213" t="str">
        <x:v>C27</x:v>
      </x:c>
      <x:c r="AB59" s="213" t="str">
        <x:v>88, 216</x:v>
      </x:c>
      <x:c r="AC59" s="336" t="n">
        <x:f>IF(A59="","",P59+Q59+IF(AL59&lt;&gt;"",N(AK59),0))</x:f>
        <x:v>430000</x:v>
      </x:c>
      <x:c r="AD59" s="336" t="n">
        <x:f>IF(A59="","",IF(OR(AC59&gt;L59,AND(OR(O59="Lunas",R59&gt;0),AC59&lt;L59)),AC59-L59,0))</x:f>
        <x:v>80000</x:v>
      </x:c>
      <x:c r="AE59" s="199" t="str">
        <x:f>IF(A59="","",IF(LEFT(AG59,5)="CHECK",AG59,IF(AD59&lt;&gt;0,"CHECK harga/bayar",IF(AI59&gt;0,"CHECK DP belum cocok",IF(U59=0,"Ditahan","OK")))))</x:f>
        <x:v>CHECK harga/bayar</x:v>
      </x:c>
      <x:c r="AF59" s="337" t="n">
        <x:f>IF(AND(A59&lt;&gt;"",U59=1,B59&lt;='Pengaturan'!$B$29,B59&gt;='Pengaturan'!$B$4),T59,0)</x:f>
        <x:v>0</x:v>
      </x:c>
      <x:c r="AG59" s="201"/>
      <x:c r="AH59" s="337" t="n">
        <x:f>IF(A59="","",IF(OR(O59="Lunas",R59&gt;0),MAX(0,L59-AC59),0))</x:f>
        <x:v>0</x:v>
      </x:c>
      <x:c r="AI59" s="337" t="n">
        <x:f>IF(A59="","",MAX(0,N59-AC59))</x:f>
        <x:v>0</x:v>
      </x:c>
      <x:c r="AJ59" s="199"/>
      <x:c r="AK59" s="337"/>
      <x:c r="AL59" s="413"/>
      <x:c r="AM59" s="462" t="n">
        <x:f>IF(AND(A59&lt;&gt;"",B59&gt;'Pengaturan'!$B$29,B59&lt;='Pengaturan'!$B$5),MAX(0,T59-V59-W59),0)</x:f>
        <x:v>0</x:v>
      </x:c>
      <x:c r="AN59" s="413" t="str">
        <x:v>Snapshot base, ID live belum terikat</x:v>
      </x:c>
      <x:c r="AO59" s="413" t="str">
        <x:v>Belum diperbarui live</x:v>
      </x:c>
    </x:row>
    <x:row r="60" ht="42" customHeight="1">
      <x:c r="A60" s="228" t="str">
        <x:v>BK056</x:v>
      </x:c>
      <x:c r="B60" s="332" t="n">
        <x:v>46273</x:v>
      </x:c>
      <x:c r="C60" s="213" t="str">
        <x:v>16:00:00</x:v>
      </x:c>
      <x:c r="D60" s="213" t="str">
        <x:v>LIMBO</x:v>
      </x:c>
      <x:c r="E60" s="213" t="str">
        <x:v>Renaldi</x:v>
      </x:c>
      <x:c r="F60" s="213" t="str">
        <x:v>Graduation</x:v>
      </x:c>
      <x:c r="G60" s="333" t="str">
        <x:v>Graduation</x:v>
      </x:c>
      <x:c r="H60" s="333"/>
      <x:c r="I60" s="333" t="n">
        <x:v>1</x:v>
      </x:c>
      <x:c r="J60" s="334"/>
      <x:c r="K60" s="214" t="n">
        <x:f>IF(A60="","",IFERROR(VLOOKUP(G60,'Harga Paket Schedule'!$A$5:$I$17,IF(G60="Large Group",2,7),FALSE),0))</x:f>
        <x:v>350000</x:v>
      </x:c>
      <x:c r="L60" s="214" t="n">
        <x:f>IF(A60="","",IF(J60&lt;&gt;"",J60,IF(G60="Large Group",MAX(7,H60)*K60,I60*K60)))</x:f>
        <x:v>350000</x:v>
      </x:c>
      <x:c r="M60" s="213" t="str">
        <x:v>dp 100</x:v>
      </x:c>
      <x:c r="N60" s="334" t="n">
        <x:v>100000</x:v>
      </x:c>
      <x:c r="O60" s="333" t="str">
        <x:v>DP</x:v>
      </x:c>
      <x:c r="P60" s="214" t="n">
        <x:f>IF(A60="","",SUMIF('Cocok Bayar Booking'!$J$5:$J$504,A60,'Cocok Bayar Booking'!$L$5:$L$504))</x:f>
        <x:v>100000</x:v>
      </x:c>
      <x:c r="Q60" s="214" t="n">
        <x:f>IF(A60="","",SUMIF('Cocok Bayar Booking'!$J$5:$J$504,A60,'Cocok Bayar Booking'!$M$5:$M$504))</x:f>
        <x:v>390000</x:v>
      </x:c>
      <x:c r="R60" s="213" t="n">
        <x:f>IF(A60="","",SUMIF('Cocok Bayar Booking'!$J$5:$J$504,A60,'Cocok Bayar Booking'!$N$5:$N$504))</x:f>
        <x:v>1</x:v>
      </x:c>
      <x:c r="S60" s="214" t="n">
        <x:f>IF(A60="","",MIN(L60,AC60))</x:f>
        <x:v>350000</x:v>
      </x:c>
      <x:c r="T60" s="214" t="n">
        <x:f>IF(A60="","",MAX(0,L60-AC60))</x:f>
        <x:v>0</x:v>
      </x:c>
      <x:c r="U60" s="333" t="n">
        <x:v>1</x:v>
      </x:c>
      <x:c r="V60" s="214" t="n">
        <x:f>IF(AND(AND(A60&lt;&gt;"",U60=1,AI60=0,AH60=0,LEFT(AG60,5)&lt;&gt;"CHECK",G60&lt;&gt;"CHECK PACKAGE"),B60&gt;'Pengaturan'!$B$6,B60&lt;='Pengaturan'!$B$5),T60,0)</x:f>
        <x:v>0</x:v>
      </x:c>
      <x:c r="W60" s="214" t="n">
        <x:f>IF(AND(AND(A60&lt;&gt;"",U60=1,AI60=0,AH60=0,LEFT(AG60,5)&lt;&gt;"CHECK",G60&lt;&gt;"CHECK PACKAGE"),B60='Pengaturan'!$B$6,'Pengaturan'!$B$28&lt;&gt;"Tutup"),T60,0)</x:f>
        <x:v>0</x:v>
      </x:c>
      <x:c r="X60" s="335" t="str">
        <x:v>Renaldi: Log DP100rb + Lunas390rb = Rp490.000 dibanding tarif350rb. Selisih140rb ditandai otomatis; tanggal foto Log249 belum tersedia.</x:v>
      </x:c>
      <x:c r="Y60" s="335" t="str">
        <x:v>8 September 2026 (1).xlsx</x:v>
      </x:c>
      <x:c r="Z60" s="335" t="str">
        <x:v>GRADUATION UNSOED DAY 1</x:v>
      </x:c>
      <x:c r="AA60" s="213" t="str">
        <x:v>C29</x:v>
      </x:c>
      <x:c r="AB60" s="213" t="str">
        <x:v>36, 255</x:v>
      </x:c>
      <x:c r="AC60" s="336" t="n">
        <x:f>IF(A60="","",P60+Q60+IF(AL60&lt;&gt;"",N(AK60),0))</x:f>
        <x:v>490000</x:v>
      </x:c>
      <x:c r="AD60" s="336" t="n">
        <x:f>IF(A60="","",IF(OR(AC60&gt;L60,AND(OR(O60="Lunas",R60&gt;0),AC60&lt;L60)),AC60-L60,0))</x:f>
        <x:v>140000</x:v>
      </x:c>
      <x:c r="AE60" s="199" t="str">
        <x:f>IF(A60="","",IF(LEFT(AG60,5)="CHECK",AG60,IF(AD60&lt;&gt;0,"CHECK harga/bayar",IF(AI60&gt;0,"CHECK DP belum cocok",IF(U60=0,"Ditahan","OK")))))</x:f>
        <x:v>CHECK harga/bayar</x:v>
      </x:c>
      <x:c r="AF60" s="337" t="n">
        <x:f>IF(AND(A60&lt;&gt;"",U60=1,B60&lt;='Pengaturan'!$B$29,B60&gt;='Pengaturan'!$B$4),T60,0)</x:f>
        <x:v>0</x:v>
      </x:c>
      <x:c r="AG60" s="201"/>
      <x:c r="AH60" s="337" t="n">
        <x:f>IF(A60="","",IF(OR(O60="Lunas",R60&gt;0),MAX(0,L60-AC60),0))</x:f>
        <x:v>0</x:v>
      </x:c>
      <x:c r="AI60" s="337" t="n">
        <x:f>IF(A60="","",MAX(0,N60-AC60))</x:f>
        <x:v>0</x:v>
      </x:c>
      <x:c r="AJ60" s="199"/>
      <x:c r="AK60" s="337"/>
      <x:c r="AL60" s="413"/>
      <x:c r="AM60" s="462" t="n">
        <x:f>IF(AND(A60&lt;&gt;"",B60&gt;'Pengaturan'!$B$29,B60&lt;='Pengaturan'!$B$5),MAX(0,T60-V60-W60),0)</x:f>
        <x:v>0</x:v>
      </x:c>
      <x:c r="AN60" s="413" t="str">
        <x:v>Snapshot base, ID live belum terikat</x:v>
      </x:c>
      <x:c r="AO60" s="413" t="str">
        <x:v>Belum diperbarui live</x:v>
      </x:c>
    </x:row>
    <x:row r="61" ht="42" customHeight="1">
      <x:c r="A61" s="228" t="str">
        <x:v>BK057</x:v>
      </x:c>
      <x:c r="B61" s="332" t="n">
        <x:v>46273</x:v>
      </x:c>
      <x:c r="C61" s="213" t="str">
        <x:v>16:20:00</x:v>
      </x:c>
      <x:c r="D61" s="213" t="str">
        <x:v>LIMBO</x:v>
      </x:c>
      <x:c r="E61" s="213" t="str">
        <x:v>Prasetyo Budi Utomo</x:v>
      </x:c>
      <x:c r="F61" s="213" t="str">
        <x:v>Graduation</x:v>
      </x:c>
      <x:c r="G61" s="333" t="str">
        <x:v>Graduation</x:v>
      </x:c>
      <x:c r="H61" s="333"/>
      <x:c r="I61" s="333" t="n">
        <x:v>1</x:v>
      </x:c>
      <x:c r="J61" s="334"/>
      <x:c r="K61" s="214" t="n">
        <x:f>IF(A61="","",IFERROR(VLOOKUP(G61,'Harga Paket Schedule'!$A$5:$I$17,IF(G61="Large Group",2,7),FALSE),0))</x:f>
        <x:v>350000</x:v>
      </x:c>
      <x:c r="L61" s="214" t="n">
        <x:f>IF(A61="","",IF(J61&lt;&gt;"",J61,IF(G61="Large Group",MAX(7,H61)*K61,I61*K61)))</x:f>
        <x:v>350000</x:v>
      </x:c>
      <x:c r="M61" s="213" t="str">
        <x:v>dp 100</x:v>
      </x:c>
      <x:c r="N61" s="334" t="n">
        <x:v>100000</x:v>
      </x:c>
      <x:c r="O61" s="333" t="str">
        <x:v>DP</x:v>
      </x:c>
      <x:c r="P61" s="214" t="n">
        <x:f>IF(A61="","",SUMIF('Cocok Bayar Booking'!$J$5:$J$504,A61,'Cocok Bayar Booking'!$L$5:$L$504))</x:f>
        <x:v>100000</x:v>
      </x:c>
      <x:c r="Q61" s="214" t="n">
        <x:f>IF(A61="","",SUMIF('Cocok Bayar Booking'!$J$5:$J$504,A61,'Cocok Bayar Booking'!$M$5:$M$504))</x:f>
        <x:v>270000</x:v>
      </x:c>
      <x:c r="R61" s="213" t="n">
        <x:f>IF(A61="","",SUMIF('Cocok Bayar Booking'!$J$5:$J$504,A61,'Cocok Bayar Booking'!$N$5:$N$504))</x:f>
        <x:v>1</x:v>
      </x:c>
      <x:c r="S61" s="214" t="n">
        <x:f>IF(A61="","",MIN(L61,AC61))</x:f>
        <x:v>350000</x:v>
      </x:c>
      <x:c r="T61" s="214" t="n">
        <x:f>IF(A61="","",MAX(0,L61-AC61))</x:f>
        <x:v>0</x:v>
      </x:c>
      <x:c r="U61" s="333" t="n">
        <x:v>1</x:v>
      </x:c>
      <x:c r="V61" s="214" t="n">
        <x:f>IF(AND(AND(A61&lt;&gt;"",U61=1,AI61=0,AH61=0,LEFT(AG61,5)&lt;&gt;"CHECK",G61&lt;&gt;"CHECK PACKAGE"),B61&gt;'Pengaturan'!$B$6,B61&lt;='Pengaturan'!$B$5),T61,0)</x:f>
        <x:v>0</x:v>
      </x:c>
      <x:c r="W61" s="214" t="n">
        <x:f>IF(AND(AND(A61&lt;&gt;"",U61=1,AI61=0,AH61=0,LEFT(AG61,5)&lt;&gt;"CHECK",G61&lt;&gt;"CHECK PACKAGE"),B61='Pengaturan'!$B$6,'Pengaturan'!$B$28&lt;&gt;"Tutup"),T61,0)</x:f>
        <x:v>0</x:v>
      </x:c>
      <x:c r="X61" s="335" t="str"/>
      <x:c r="Y61" s="335" t="str">
        <x:v>8 September 2026 (1).xlsx</x:v>
      </x:c>
      <x:c r="Z61" s="335" t="str">
        <x:v>GRADUATION UNSOED DAY 1</x:v>
      </x:c>
      <x:c r="AA61" s="213" t="str">
        <x:v>C30</x:v>
      </x:c>
      <x:c r="AB61" s="213" t="str">
        <x:v>47, 257</x:v>
      </x:c>
      <x:c r="AC61" s="336" t="n">
        <x:f>IF(A61="","",P61+Q61+IF(AL61&lt;&gt;"",N(AK61),0))</x:f>
        <x:v>370000</x:v>
      </x:c>
      <x:c r="AD61" s="336" t="n">
        <x:f>IF(A61="","",IF(OR(AC61&gt;L61,AND(OR(O61="Lunas",R61&gt;0),AC61&lt;L61)),AC61-L61,0))</x:f>
        <x:v>20000</x:v>
      </x:c>
      <x:c r="AE61" s="199" t="str">
        <x:f>IF(A61="","",IF(LEFT(AG61,5)="CHECK",AG61,IF(AD61&lt;&gt;0,"CHECK harga/bayar",IF(AI61&gt;0,"CHECK DP belum cocok",IF(U61=0,"Ditahan","OK")))))</x:f>
        <x:v>CHECK harga/bayar</x:v>
      </x:c>
      <x:c r="AF61" s="337" t="n">
        <x:f>IF(AND(A61&lt;&gt;"",U61=1,B61&lt;='Pengaturan'!$B$29,B61&gt;='Pengaturan'!$B$4),T61,0)</x:f>
        <x:v>0</x:v>
      </x:c>
      <x:c r="AG61" s="201"/>
      <x:c r="AH61" s="337" t="n">
        <x:f>IF(A61="","",IF(OR(O61="Lunas",R61&gt;0),MAX(0,L61-AC61),0))</x:f>
        <x:v>0</x:v>
      </x:c>
      <x:c r="AI61" s="337" t="n">
        <x:f>IF(A61="","",MAX(0,N61-AC61))</x:f>
        <x:v>0</x:v>
      </x:c>
      <x:c r="AJ61" s="199"/>
      <x:c r="AK61" s="337"/>
      <x:c r="AL61" s="413"/>
      <x:c r="AM61" s="462" t="n">
        <x:f>IF(AND(A61&lt;&gt;"",B61&gt;'Pengaturan'!$B$29,B61&lt;='Pengaturan'!$B$5),MAX(0,T61-V61-W61),0)</x:f>
        <x:v>0</x:v>
      </x:c>
      <x:c r="AN61" s="413" t="str">
        <x:v>Snapshot base, ID live belum terikat</x:v>
      </x:c>
      <x:c r="AO61" s="413" t="str">
        <x:v>Belum diperbarui live</x:v>
      </x:c>
    </x:row>
    <x:row r="62" ht="42" customHeight="1">
      <x:c r="A62" s="228" t="str">
        <x:v>BK058</x:v>
      </x:c>
      <x:c r="B62" s="332" t="n">
        <x:v>46273</x:v>
      </x:c>
      <x:c r="C62" s="213" t="str">
        <x:v>16:40:00</x:v>
      </x:c>
      <x:c r="D62" s="213" t="str">
        <x:v>LIMBO</x:v>
      </x:c>
      <x:c r="E62" s="213" t="str">
        <x:v>Aditiya Fauzi</x:v>
      </x:c>
      <x:c r="F62" s="213" t="str">
        <x:v>Graduation</x:v>
      </x:c>
      <x:c r="G62" s="333" t="str">
        <x:v>Graduation</x:v>
      </x:c>
      <x:c r="H62" s="333"/>
      <x:c r="I62" s="333" t="n">
        <x:v>1</x:v>
      </x:c>
      <x:c r="J62" s="334"/>
      <x:c r="K62" s="214" t="n">
        <x:f>IF(A62="","",IFERROR(VLOOKUP(G62,'Harga Paket Schedule'!$A$5:$I$17,IF(G62="Large Group",2,7),FALSE),0))</x:f>
        <x:v>350000</x:v>
      </x:c>
      <x:c r="L62" s="214" t="n">
        <x:f>IF(A62="","",IF(J62&lt;&gt;"",J62,IF(G62="Large Group",MAX(7,H62)*K62,I62*K62)))</x:f>
        <x:v>350000</x:v>
      </x:c>
      <x:c r="M62" s="213" t="str">
        <x:v>dp 100</x:v>
      </x:c>
      <x:c r="N62" s="334" t="n">
        <x:v>100000</x:v>
      </x:c>
      <x:c r="O62" s="333" t="str">
        <x:v>DP</x:v>
      </x:c>
      <x:c r="P62" s="214" t="n">
        <x:f>IF(A62="","",SUMIF('Cocok Bayar Booking'!$J$5:$J$504,A62,'Cocok Bayar Booking'!$L$5:$L$504))</x:f>
        <x:v>100000</x:v>
      </x:c>
      <x:c r="Q62" s="214" t="n">
        <x:f>IF(A62="","",SUMIF('Cocok Bayar Booking'!$J$5:$J$504,A62,'Cocok Bayar Booking'!$M$5:$M$504))</x:f>
        <x:v>330000</x:v>
      </x:c>
      <x:c r="R62" s="213" t="n">
        <x:f>IF(A62="","",SUMIF('Cocok Bayar Booking'!$J$5:$J$504,A62,'Cocok Bayar Booking'!$N$5:$N$504))</x:f>
        <x:v>1</x:v>
      </x:c>
      <x:c r="S62" s="214" t="n">
        <x:f>IF(A62="","",MIN(L62,AC62))</x:f>
        <x:v>350000</x:v>
      </x:c>
      <x:c r="T62" s="214" t="n">
        <x:f>IF(A62="","",MAX(0,L62-AC62))</x:f>
        <x:v>0</x:v>
      </x:c>
      <x:c r="U62" s="333" t="n">
        <x:v>1</x:v>
      </x:c>
      <x:c r="V62" s="214" t="n">
        <x:f>IF(AND(AND(A62&lt;&gt;"",U62=1,AI62=0,AH62=0,LEFT(AG62,5)&lt;&gt;"CHECK",G62&lt;&gt;"CHECK PACKAGE"),B62&gt;'Pengaturan'!$B$6,B62&lt;='Pengaturan'!$B$5),T62,0)</x:f>
        <x:v>0</x:v>
      </x:c>
      <x:c r="W62" s="214" t="n">
        <x:f>IF(AND(AND(A62&lt;&gt;"",U62=1,AI62=0,AH62=0,LEFT(AG62,5)&lt;&gt;"CHECK",G62&lt;&gt;"CHECK PACKAGE"),B62='Pengaturan'!$B$6,'Pengaturan'!$B$28&lt;&gt;"Tutup"),T62,0)</x:f>
        <x:v>0</x:v>
      </x:c>
      <x:c r="X62" s="335" t="str"/>
      <x:c r="Y62" s="335" t="str">
        <x:v>8 September 2026 (1).xlsx</x:v>
      </x:c>
      <x:c r="Z62" s="335" t="str">
        <x:v>GRADUATION UNSOED DAY 1</x:v>
      </x:c>
      <x:c r="AA62" s="213" t="str">
        <x:v>C31</x:v>
      </x:c>
      <x:c r="AB62" s="213" t="str">
        <x:v>134, 252</x:v>
      </x:c>
      <x:c r="AC62" s="336" t="n">
        <x:f>IF(A62="","",P62+Q62+IF(AL62&lt;&gt;"",N(AK62),0))</x:f>
        <x:v>430000</x:v>
      </x:c>
      <x:c r="AD62" s="336" t="n">
        <x:f>IF(A62="","",IF(OR(AC62&gt;L62,AND(OR(O62="Lunas",R62&gt;0),AC62&lt;L62)),AC62-L62,0))</x:f>
        <x:v>80000</x:v>
      </x:c>
      <x:c r="AE62" s="199" t="str">
        <x:f>IF(A62="","",IF(LEFT(AG62,5)="CHECK",AG62,IF(AD62&lt;&gt;0,"CHECK harga/bayar",IF(AI62&gt;0,"CHECK DP belum cocok",IF(U62=0,"Ditahan","OK")))))</x:f>
        <x:v>CHECK harga/bayar</x:v>
      </x:c>
      <x:c r="AF62" s="337" t="n">
        <x:f>IF(AND(A62&lt;&gt;"",U62=1,B62&lt;='Pengaturan'!$B$29,B62&gt;='Pengaturan'!$B$4),T62,0)</x:f>
        <x:v>0</x:v>
      </x:c>
      <x:c r="AG62" s="201"/>
      <x:c r="AH62" s="337" t="n">
        <x:f>IF(A62="","",IF(OR(O62="Lunas",R62&gt;0),MAX(0,L62-AC62),0))</x:f>
        <x:v>0</x:v>
      </x:c>
      <x:c r="AI62" s="337" t="n">
        <x:f>IF(A62="","",MAX(0,N62-AC62))</x:f>
        <x:v>0</x:v>
      </x:c>
      <x:c r="AJ62" s="199"/>
      <x:c r="AK62" s="337"/>
      <x:c r="AL62" s="413"/>
      <x:c r="AM62" s="462" t="n">
        <x:f>IF(AND(A62&lt;&gt;"",B62&gt;'Pengaturan'!$B$29,B62&lt;='Pengaturan'!$B$5),MAX(0,T62-V62-W62),0)</x:f>
        <x:v>0</x:v>
      </x:c>
      <x:c r="AN62" s="413" t="str">
        <x:v>Snapshot base, ID live belum terikat</x:v>
      </x:c>
      <x:c r="AO62" s="413" t="str">
        <x:v>Belum diperbarui live</x:v>
      </x:c>
    </x:row>
    <x:row r="63" ht="42" customHeight="1">
      <x:c r="A63" s="228" t="str">
        <x:v>BK059</x:v>
      </x:c>
      <x:c r="B63" s="332" t="n">
        <x:v>46273</x:v>
      </x:c>
      <x:c r="C63" s="213" t="str">
        <x:v>17:00:00</x:v>
      </x:c>
      <x:c r="D63" s="213" t="str">
        <x:v>LIMBO</x:v>
      </x:c>
      <x:c r="E63" s="213" t="str">
        <x:v>Ananda Yasmin</x:v>
      </x:c>
      <x:c r="F63" s="213" t="str">
        <x:v>Graduation</x:v>
      </x:c>
      <x:c r="G63" s="333" t="str">
        <x:v>Graduation</x:v>
      </x:c>
      <x:c r="H63" s="333"/>
      <x:c r="I63" s="333" t="n">
        <x:v>1</x:v>
      </x:c>
      <x:c r="J63" s="334"/>
      <x:c r="K63" s="214" t="n">
        <x:f>IF(A63="","",IFERROR(VLOOKUP(G63,'Harga Paket Schedule'!$A$5:$I$17,IF(G63="Large Group",2,7),FALSE),0))</x:f>
        <x:v>350000</x:v>
      </x:c>
      <x:c r="L63" s="214" t="n">
        <x:f>IF(A63="","",IF(J63&lt;&gt;"",J63,IF(G63="Large Group",MAX(7,H63)*K63,I63*K63)))</x:f>
        <x:v>350000</x:v>
      </x:c>
      <x:c r="M63" s="213" t="str">
        <x:v>lunas</x:v>
      </x:c>
      <x:c r="N63" s="334" t="n">
        <x:v>0</x:v>
      </x:c>
      <x:c r="O63" s="333" t="str">
        <x:v>Lunas</x:v>
      </x:c>
      <x:c r="P63" s="214" t="n">
        <x:f>IF(A63="","",SUMIF('Cocok Bayar Booking'!$J$5:$J$504,A63,'Cocok Bayar Booking'!$L$5:$L$504))</x:f>
        <x:v>100000</x:v>
      </x:c>
      <x:c r="Q63" s="214" t="n">
        <x:f>IF(A63="","",SUMIF('Cocok Bayar Booking'!$J$5:$J$504,A63,'Cocok Bayar Booking'!$M$5:$M$504))</x:f>
        <x:v>250000</x:v>
      </x:c>
      <x:c r="R63" s="213" t="n">
        <x:f>IF(A63="","",SUMIF('Cocok Bayar Booking'!$J$5:$J$504,A63,'Cocok Bayar Booking'!$N$5:$N$504))</x:f>
        <x:v>2</x:v>
      </x:c>
      <x:c r="S63" s="214" t="n">
        <x:f>IF(A63="","",MIN(L63,AC63))</x:f>
        <x:v>350000</x:v>
      </x:c>
      <x:c r="T63" s="214" t="n">
        <x:f>IF(A63="","",MAX(0,L63-AC63))</x:f>
        <x:v>0</x:v>
      </x:c>
      <x:c r="U63" s="333" t="n">
        <x:v>1</x:v>
      </x:c>
      <x:c r="V63" s="214" t="n">
        <x:f>IF(AND(AND(A63&lt;&gt;"",U63=1,AI63=0,AH63=0,LEFT(AG63,5)&lt;&gt;"CHECK",G63&lt;&gt;"CHECK PACKAGE"),B63&gt;'Pengaturan'!$B$6,B63&lt;='Pengaturan'!$B$5),T63,0)</x:f>
        <x:v>0</x:v>
      </x:c>
      <x:c r="W63" s="214" t="n">
        <x:f>IF(AND(AND(A63&lt;&gt;"",U63=1,AI63=0,AH63=0,LEFT(AG63,5)&lt;&gt;"CHECK",G63&lt;&gt;"CHECK PACKAGE"),B63='Pengaturan'!$B$6,'Pengaturan'!$B$28&lt;&gt;"Tutup"),T63,0)</x:f>
        <x:v>0</x:v>
      </x:c>
      <x:c r="X63" s="335" t="str"/>
      <x:c r="Y63" s="335" t="str">
        <x:v>8 September 2026 (1).xlsx</x:v>
      </x:c>
      <x:c r="Z63" s="335" t="str">
        <x:v>GRADUATION UNSOED DAY 1</x:v>
      </x:c>
      <x:c r="AA63" s="213" t="str">
        <x:v>C32</x:v>
      </x:c>
      <x:c r="AB63" s="213" t="str">
        <x:v>133, 181, 256</x:v>
      </x:c>
      <x:c r="AC63" s="336" t="n">
        <x:f>IF(A63="","",P63+Q63+IF(AL63&lt;&gt;"",N(AK63),0))</x:f>
        <x:v>350000</x:v>
      </x:c>
      <x:c r="AD63" s="336" t="n">
        <x:f>IF(A63="","",IF(OR(AC63&gt;L63,AND(OR(O63="Lunas",R63&gt;0),AC63&lt;L63)),AC63-L63,0))</x:f>
        <x:v>0</x:v>
      </x:c>
      <x:c r="AE63" s="199" t="str">
        <x:f>IF(A63="","",IF(LEFT(AG63,5)="CHECK",AG63,IF(AD63&lt;&gt;0,"CHECK harga/bayar",IF(AI63&gt;0,"CHECK DP belum cocok",IF(U63=0,"Ditahan","OK")))))</x:f>
        <x:v>OK</x:v>
      </x:c>
      <x:c r="AF63" s="337" t="n">
        <x:f>IF(AND(A63&lt;&gt;"",U63=1,B63&lt;='Pengaturan'!$B$29,B63&gt;='Pengaturan'!$B$4),T63,0)</x:f>
        <x:v>0</x:v>
      </x:c>
      <x:c r="AG63" s="201"/>
      <x:c r="AH63" s="337" t="n">
        <x:f>IF(A63="","",IF(OR(O63="Lunas",R63&gt;0),MAX(0,L63-AC63),0))</x:f>
        <x:v>0</x:v>
      </x:c>
      <x:c r="AI63" s="337" t="n">
        <x:f>IF(A63="","",MAX(0,N63-AC63))</x:f>
        <x:v>0</x:v>
      </x:c>
      <x:c r="AJ63" s="199"/>
      <x:c r="AK63" s="337"/>
      <x:c r="AL63" s="413"/>
      <x:c r="AM63" s="462" t="n">
        <x:f>IF(AND(A63&lt;&gt;"",B63&gt;'Pengaturan'!$B$29,B63&lt;='Pengaturan'!$B$5),MAX(0,T63-V63-W63),0)</x:f>
        <x:v>0</x:v>
      </x:c>
      <x:c r="AN63" s="413" t="str">
        <x:v>Snapshot base, ID live belum terikat</x:v>
      </x:c>
      <x:c r="AO63" s="413" t="str">
        <x:v>Belum diperbarui live</x:v>
      </x:c>
    </x:row>
    <x:row r="64" ht="42" customHeight="1">
      <x:c r="A64" s="228" t="str">
        <x:v>BK060</x:v>
      </x:c>
      <x:c r="B64" s="332" t="n">
        <x:v>46273</x:v>
      </x:c>
      <x:c r="C64" s="213" t="str">
        <x:v>19:00:00</x:v>
      </x:c>
      <x:c r="D64" s="213" t="str">
        <x:v>LIMBO</x:v>
      </x:c>
      <x:c r="E64" s="213" t="str">
        <x:v>KKN GUNUNG TAWANG</x:v>
      </x:c>
      <x:c r="F64" s="213" t="str">
        <x:v>LG 11</x:v>
      </x:c>
      <x:c r="G64" s="333" t="str">
        <x:v>Large Group</x:v>
      </x:c>
      <x:c r="H64" s="333" t="n">
        <x:v>11</x:v>
      </x:c>
      <x:c r="I64" s="333" t="n">
        <x:v>1</x:v>
      </x:c>
      <x:c r="J64" s="334"/>
      <x:c r="K64" s="214" t="n">
        <x:f>IF(A64="","",IFERROR(VLOOKUP(G64,'Harga Paket Schedule'!$A$5:$I$17,IF(G64="Large Group",2,7),FALSE),0))</x:f>
        <x:v>25000</x:v>
      </x:c>
      <x:c r="L64" s="214" t="n">
        <x:f>IF(A64="","",IF(J64&lt;&gt;"",J64,IF(G64="Large Group",MAX(7,H64)*K64,I64*K64)))</x:f>
        <x:v>275000</x:v>
      </x:c>
      <x:c r="M64" s="213" t="str">
        <x:v>dp 100</x:v>
      </x:c>
      <x:c r="N64" s="334" t="n">
        <x:v>100000</x:v>
      </x:c>
      <x:c r="O64" s="333" t="str">
        <x:v>DP</x:v>
      </x:c>
      <x:c r="P64" s="214" t="n">
        <x:f>IF(A64="","",SUMIF('Cocok Bayar Booking'!$J$5:$J$504,A64,'Cocok Bayar Booking'!$L$5:$L$504))</x:f>
        <x:v>0</x:v>
      </x:c>
      <x:c r="Q64" s="214" t="n">
        <x:f>IF(A64="","",SUMIF('Cocok Bayar Booking'!$J$5:$J$504,A64,'Cocok Bayar Booking'!$M$5:$M$504))</x:f>
        <x:v>175000</x:v>
      </x:c>
      <x:c r="R64" s="213" t="n">
        <x:f>IF(A64="","",SUMIF('Cocok Bayar Booking'!$J$5:$J$504,A64,'Cocok Bayar Booking'!$N$5:$N$504))</x:f>
        <x:v>1</x:v>
      </x:c>
      <x:c r="S64" s="214" t="n">
        <x:f>IF(A64="","",MIN(L64,AC64))</x:f>
        <x:v>175000</x:v>
      </x:c>
      <x:c r="T64" s="214" t="n">
        <x:f>IF(A64="","",MAX(0,L64-AC64))</x:f>
        <x:v>100000</x:v>
      </x:c>
      <x:c r="U64" s="333" t="n">
        <x:v>1</x:v>
      </x:c>
      <x:c r="V64" s="214" t="n">
        <x:f>IF(AND(AND(A64&lt;&gt;"",U64=1,AI64=0,AH64=0,LEFT(AG64,5)&lt;&gt;"CHECK",G64&lt;&gt;"CHECK PACKAGE"),B64&gt;'Pengaturan'!$B$6,B64&lt;='Pengaturan'!$B$5),T64,0)</x:f>
        <x:v>0</x:v>
      </x:c>
      <x:c r="W64" s="214" t="n">
        <x:f>IF(AND(AND(A64&lt;&gt;"",U64=1,AI64=0,AH64=0,LEFT(AG64,5)&lt;&gt;"CHECK",G64&lt;&gt;"CHECK PACKAGE"),B64='Pengaturan'!$B$6,'Pengaturan'!$B$28&lt;&gt;"Tutup"),T64,0)</x:f>
        <x:v>0</x:v>
      </x:c>
      <x:c r="X64" s="335" t="str">
        <x:v>Pelunasan Rp175.000 dari sumber 8!35 sudah dipasangkan ke BK060.</x:v>
      </x:c>
      <x:c r="Y64" s="335" t="str">
        <x:v>8 September 2026 (1).xlsx</x:v>
      </x:c>
      <x:c r="Z64" s="335" t="str">
        <x:v>GRADUATION UNSOED DAY 1</x:v>
      </x:c>
      <x:c r="AA64" s="213" t="str">
        <x:v>C38</x:v>
      </x:c>
      <x:c r="AB64" s="213" t="str">
        <x:v>231</x:v>
      </x:c>
      <x:c r="AC64" s="336" t="n">
        <x:f>IF(A64="","",P64+Q64+IF(AL64&lt;&gt;"",N(AK64),0))</x:f>
        <x:v>175000</x:v>
      </x:c>
      <x:c r="AD64" s="336" t="n">
        <x:f>IF(A64="","",IF(OR(AC64&gt;L64,AND(OR(O64="Lunas",R64&gt;0),AC64&lt;L64)),AC64-L64,0))</x:f>
        <x:v>-100000</x:v>
      </x:c>
      <x:c r="AE64" s="199" t="str">
        <x:f>IF(A64="","",IF(LEFT(AG64,5)="CHECK",AG64,IF(AD64&lt;&gt;0,"CHECK harga/bayar",IF(AI64&gt;0,"CHECK DP belum cocok",IF(U64=0,"Ditahan","OK")))))</x:f>
        <x:v>CHECK harga/bayar</x:v>
      </x:c>
      <x:c r="AF64" s="337" t="n">
        <x:f>IF(AND(A64&lt;&gt;"",U64=1,B64&lt;='Pengaturan'!$B$29,B64&gt;='Pengaturan'!$B$4),T64,0)</x:f>
        <x:v>100000</x:v>
      </x:c>
      <x:c r="AG64" s="201"/>
      <x:c r="AH64" s="337" t="n">
        <x:f>IF(A64="","",IF(OR(O64="Lunas",R64&gt;0),MAX(0,L64-AC64),0))</x:f>
        <x:v>100000</x:v>
      </x:c>
      <x:c r="AI64" s="337" t="n">
        <x:f>IF(A64="","",MAX(0,N64-AC64))</x:f>
        <x:v>0</x:v>
      </x:c>
      <x:c r="AJ64" s="199"/>
      <x:c r="AK64" s="337"/>
      <x:c r="AL64" s="413"/>
      <x:c r="AM64" s="462" t="n">
        <x:f>IF(AND(A64&lt;&gt;"",B64&gt;'Pengaturan'!$B$29,B64&lt;='Pengaturan'!$B$5),MAX(0,T64-V64-W64),0)</x:f>
        <x:v>0</x:v>
      </x:c>
      <x:c r="AN64" s="413" t="str">
        <x:v>Snapshot base, ID live belum terikat</x:v>
      </x:c>
      <x:c r="AO64" s="413" t="str">
        <x:v>Belum diperbarui live</x:v>
      </x:c>
    </x:row>
    <x:row r="65" ht="42" customHeight="1">
      <x:c r="A65" s="228" t="str">
        <x:v>BK061</x:v>
      </x:c>
      <x:c r="B65" s="332" t="n">
        <x:v>46273</x:v>
      </x:c>
      <x:c r="C65" s="213" t="str">
        <x:v>12:30:00</x:v>
      </x:c>
      <x:c r="D65" s="213" t="str">
        <x:v>WOODEN</x:v>
      </x:c>
      <x:c r="E65" s="213" t="str">
        <x:v>Regita</x:v>
      </x:c>
      <x:c r="F65" s="213" t="str">
        <x:v>Graduation</x:v>
      </x:c>
      <x:c r="G65" s="333" t="str">
        <x:v>Graduation</x:v>
      </x:c>
      <x:c r="H65" s="333"/>
      <x:c r="I65" s="333" t="n">
        <x:v>1</x:v>
      </x:c>
      <x:c r="J65" s="334"/>
      <x:c r="K65" s="214" t="n">
        <x:f>IF(A65="","",IFERROR(VLOOKUP(G65,'Harga Paket Schedule'!$A$5:$I$17,IF(G65="Large Group",2,7),FALSE),0))</x:f>
        <x:v>350000</x:v>
      </x:c>
      <x:c r="L65" s="214" t="n">
        <x:f>IF(A65="","",IF(J65&lt;&gt;"",J65,IF(G65="Large Group",MAX(7,H65)*K65,I65*K65)))</x:f>
        <x:v>350000</x:v>
      </x:c>
      <x:c r="M65" s="213" t="str">
        <x:v>dp 100</x:v>
      </x:c>
      <x:c r="N65" s="334" t="n">
        <x:v>100000</x:v>
      </x:c>
      <x:c r="O65" s="333" t="str">
        <x:v>DP</x:v>
      </x:c>
      <x:c r="P65" s="214" t="n">
        <x:f>IF(A65="","",SUMIF('Cocok Bayar Booking'!$J$5:$J$504,A65,'Cocok Bayar Booking'!$L$5:$L$504))</x:f>
        <x:v>100000</x:v>
      </x:c>
      <x:c r="Q65" s="214" t="n">
        <x:f>IF(A65="","",SUMIF('Cocok Bayar Booking'!$J$5:$J$504,A65,'Cocok Bayar Booking'!$M$5:$M$504))</x:f>
        <x:v>310000</x:v>
      </x:c>
      <x:c r="R65" s="213" t="n">
        <x:f>IF(A65="","",SUMIF('Cocok Bayar Booking'!$J$5:$J$504,A65,'Cocok Bayar Booking'!$N$5:$N$504))</x:f>
        <x:v>0</x:v>
      </x:c>
      <x:c r="S65" s="214" t="n">
        <x:f>IF(A65="","",MIN(L65,AC65))</x:f>
        <x:v>350000</x:v>
      </x:c>
      <x:c r="T65" s="214" t="n">
        <x:f>IF(A65="","",MAX(0,L65-AC65))</x:f>
        <x:v>0</x:v>
      </x:c>
      <x:c r="U65" s="333" t="n">
        <x:v>1</x:v>
      </x:c>
      <x:c r="V65" s="214" t="n">
        <x:f>IF(AND(AND(A65&lt;&gt;"",U65=1,AI65=0,AH65=0,LEFT(AG65,5)&lt;&gt;"CHECK",G65&lt;&gt;"CHECK PACKAGE"),B65&gt;'Pengaturan'!$B$6,B65&lt;='Pengaturan'!$B$5),T65,0)</x:f>
        <x:v>0</x:v>
      </x:c>
      <x:c r="W65" s="214" t="n">
        <x:f>IF(AND(AND(A65&lt;&gt;"",U65=1,AI65=0,AH65=0,LEFT(AG65,5)&lt;&gt;"CHECK",G65&lt;&gt;"CHECK PACKAGE"),B65='Pengaturan'!$B$6,'Pengaturan'!$B$28&lt;&gt;"Tutup"),T65,0)</x:f>
        <x:v>0</x:v>
      </x:c>
      <x:c r="X65" s="335" t="str"/>
      <x:c r="Y65" s="335" t="str">
        <x:v>8 September 2026 (1).xlsx</x:v>
      </x:c>
      <x:c r="Z65" s="335" t="str">
        <x:v>GRADUATION UNSOED DAY 1</x:v>
      </x:c>
      <x:c r="AA65" s="213" t="str">
        <x:v>I19</x:v>
      </x:c>
      <x:c r="AB65" s="213" t="str">
        <x:v>173, 207</x:v>
      </x:c>
      <x:c r="AC65" s="336" t="n">
        <x:f>IF(A65="","",P65+Q65+IF(AL65&lt;&gt;"",N(AK65),0))</x:f>
        <x:v>410000</x:v>
      </x:c>
      <x:c r="AD65" s="336" t="n">
        <x:f>IF(A65="","",IF(OR(AC65&gt;L65,AND(OR(O65="Lunas",R65&gt;0),AC65&lt;L65)),AC65-L65,0))</x:f>
        <x:v>60000</x:v>
      </x:c>
      <x:c r="AE65" s="199" t="str">
        <x:f>IF(A65="","",IF(LEFT(AG65,5)="CHECK",AG65,IF(AD65&lt;&gt;0,"CHECK harga/bayar",IF(AI65&gt;0,"CHECK DP belum cocok",IF(U65=0,"Ditahan","OK")))))</x:f>
        <x:v>CHECK harga/bayar</x:v>
      </x:c>
      <x:c r="AF65" s="337" t="n">
        <x:f>IF(AND(A65&lt;&gt;"",U65=1,B65&lt;='Pengaturan'!$B$29,B65&gt;='Pengaturan'!$B$4),T65,0)</x:f>
        <x:v>0</x:v>
      </x:c>
      <x:c r="AG65" s="201"/>
      <x:c r="AH65" s="337" t="n">
        <x:f>IF(A65="","",IF(OR(O65="Lunas",R65&gt;0),MAX(0,L65-AC65),0))</x:f>
        <x:v>0</x:v>
      </x:c>
      <x:c r="AI65" s="337" t="n">
        <x:f>IF(A65="","",MAX(0,N65-AC65))</x:f>
        <x:v>0</x:v>
      </x:c>
      <x:c r="AJ65" s="199"/>
      <x:c r="AK65" s="337"/>
      <x:c r="AL65" s="413"/>
      <x:c r="AM65" s="462" t="n">
        <x:f>IF(AND(A65&lt;&gt;"",B65&gt;'Pengaturan'!$B$29,B65&lt;='Pengaturan'!$B$5),MAX(0,T65-V65-W65),0)</x:f>
        <x:v>0</x:v>
      </x:c>
      <x:c r="AN65" s="413" t="str">
        <x:v>Snapshot base, ID live belum terikat</x:v>
      </x:c>
      <x:c r="AO65" s="413" t="str">
        <x:v>Belum diperbarui live</x:v>
      </x:c>
    </x:row>
    <x:row r="66" ht="42" customHeight="1">
      <x:c r="A66" s="228" t="str">
        <x:v>BK062</x:v>
      </x:c>
      <x:c r="B66" s="332" t="n">
        <x:v>46273</x:v>
      </x:c>
      <x:c r="C66" s="213" t="str">
        <x:v>13:20:00</x:v>
      </x:c>
      <x:c r="D66" s="213" t="str">
        <x:v>WOODEN</x:v>
      </x:c>
      <x:c r="E66" s="213" t="str">
        <x:v>Puput Tri Astuti</x:v>
      </x:c>
      <x:c r="F66" s="213" t="str">
        <x:v>Graduation</x:v>
      </x:c>
      <x:c r="G66" s="333" t="str">
        <x:v>Graduation</x:v>
      </x:c>
      <x:c r="H66" s="333"/>
      <x:c r="I66" s="333" t="n">
        <x:v>1</x:v>
      </x:c>
      <x:c r="J66" s="334"/>
      <x:c r="K66" s="214" t="n">
        <x:f>IF(A66="","",IFERROR(VLOOKUP(G66,'Harga Paket Schedule'!$A$5:$I$17,IF(G66="Large Group",2,7),FALSE),0))</x:f>
        <x:v>350000</x:v>
      </x:c>
      <x:c r="L66" s="214" t="n">
        <x:f>IF(A66="","",IF(J66&lt;&gt;"",J66,IF(G66="Large Group",MAX(7,H66)*K66,I66*K66)))</x:f>
        <x:v>350000</x:v>
      </x:c>
      <x:c r="M66" s="213" t="str">
        <x:v>dp 100</x:v>
      </x:c>
      <x:c r="N66" s="334" t="n">
        <x:v>100000</x:v>
      </x:c>
      <x:c r="O66" s="333" t="str">
        <x:v>DP</x:v>
      </x:c>
      <x:c r="P66" s="214" t="n">
        <x:f>IF(A66="","",SUMIF('Cocok Bayar Booking'!$J$5:$J$504,A66,'Cocok Bayar Booking'!$L$5:$L$504))</x:f>
        <x:v>0</x:v>
      </x:c>
      <x:c r="Q66" s="214" t="n">
        <x:f>IF(A66="","",SUMIF('Cocok Bayar Booking'!$J$5:$J$504,A66,'Cocok Bayar Booking'!$M$5:$M$504))</x:f>
        <x:v>250000</x:v>
      </x:c>
      <x:c r="R66" s="213" t="n">
        <x:f>IF(A66="","",SUMIF('Cocok Bayar Booking'!$J$5:$J$504,A66,'Cocok Bayar Booking'!$N$5:$N$504))</x:f>
        <x:v>0</x:v>
      </x:c>
      <x:c r="S66" s="214" t="n">
        <x:f>IF(A66="","",MIN(L66,AC66))</x:f>
        <x:v>250000</x:v>
      </x:c>
      <x:c r="T66" s="214" t="n">
        <x:f>IF(A66="","",MAX(0,L66-AC66))</x:f>
        <x:v>100000</x:v>
      </x:c>
      <x:c r="U66" s="333" t="n">
        <x:v>1</x:v>
      </x:c>
      <x:c r="V66" s="214" t="n">
        <x:f>IF(AND(AND(A66&lt;&gt;"",U66=1,AI66=0,AH66=0,LEFT(AG66,5)&lt;&gt;"CHECK",G66&lt;&gt;"CHECK PACKAGE"),B66&gt;'Pengaturan'!$B$6,B66&lt;='Pengaturan'!$B$5),T66,0)</x:f>
        <x:v>0</x:v>
      </x:c>
      <x:c r="W66" s="214" t="n">
        <x:f>IF(AND(AND(A66&lt;&gt;"",U66=1,AI66=0,AH66=0,LEFT(AG66,5)&lt;&gt;"CHECK",G66&lt;&gt;"CHECK PACKAGE"),B66='Pengaturan'!$B$6,'Pengaturan'!$B$28&lt;&gt;"Tutup"),T66,0)</x:f>
        <x:v>0</x:v>
      </x:c>
      <x:c r="X66" s="335" t="str"/>
      <x:c r="Y66" s="335" t="str">
        <x:v>8 September 2026 (1).xlsx</x:v>
      </x:c>
      <x:c r="Z66" s="335" t="str">
        <x:v>GRADUATION UNSOED DAY 1</x:v>
      </x:c>
      <x:c r="AA66" s="213" t="str">
        <x:v>I21</x:v>
      </x:c>
      <x:c r="AB66" s="213" t="str">
        <x:v>211</x:v>
      </x:c>
      <x:c r="AC66" s="336" t="n">
        <x:f>IF(A66="","",P66+Q66+IF(AL66&lt;&gt;"",N(AK66),0))</x:f>
        <x:v>250000</x:v>
      </x:c>
      <x:c r="AD66" s="336" t="n">
        <x:f>IF(A66="","",IF(OR(AC66&gt;L66,AND(OR(O66="Lunas",R66&gt;0),AC66&lt;L66)),AC66-L66,0))</x:f>
        <x:v>0</x:v>
      </x:c>
      <x:c r="AE66" s="199" t="str">
        <x:f>IF(A66="","",IF(LEFT(AG66,5)="CHECK",AG66,IF(AD66&lt;&gt;0,"CHECK harga/bayar",IF(AI66&gt;0,"CHECK DP belum cocok",IF(U66=0,"Ditahan","OK")))))</x:f>
        <x:v>OK</x:v>
      </x:c>
      <x:c r="AF66" s="337" t="n">
        <x:f>IF(AND(A66&lt;&gt;"",U66=1,B66&lt;='Pengaturan'!$B$29,B66&gt;='Pengaturan'!$B$4),T66,0)</x:f>
        <x:v>100000</x:v>
      </x:c>
      <x:c r="AG66" s="201"/>
      <x:c r="AH66" s="337" t="n">
        <x:f>IF(A66="","",IF(OR(O66="Lunas",R66&gt;0),MAX(0,L66-AC66),0))</x:f>
        <x:v>0</x:v>
      </x:c>
      <x:c r="AI66" s="337" t="n">
        <x:f>IF(A66="","",MAX(0,N66-AC66))</x:f>
        <x:v>0</x:v>
      </x:c>
      <x:c r="AJ66" s="199"/>
      <x:c r="AK66" s="337"/>
      <x:c r="AL66" s="413"/>
      <x:c r="AM66" s="462" t="n">
        <x:f>IF(AND(A66&lt;&gt;"",B66&gt;'Pengaturan'!$B$29,B66&lt;='Pengaturan'!$B$5),MAX(0,T66-V66-W66),0)</x:f>
        <x:v>0</x:v>
      </x:c>
      <x:c r="AN66" s="413" t="str">
        <x:v>Snapshot base, ID live belum terikat</x:v>
      </x:c>
      <x:c r="AO66" s="413" t="str">
        <x:v>Belum diperbarui live</x:v>
      </x:c>
    </x:row>
    <x:row r="67" ht="42" customHeight="1">
      <x:c r="A67" s="228" t="str">
        <x:v>BK063</x:v>
      </x:c>
      <x:c r="B67" s="332" t="n">
        <x:v>46273</x:v>
      </x:c>
      <x:c r="C67" s="213" t="str">
        <x:v>14:00:00</x:v>
      </x:c>
      <x:c r="D67" s="213" t="str">
        <x:v>WOODEN</x:v>
      </x:c>
      <x:c r="E67" s="213" t="str">
        <x:v>Danta</x:v>
      </x:c>
      <x:c r="F67" s="213" t="str">
        <x:v>Graduation</x:v>
      </x:c>
      <x:c r="G67" s="333" t="str">
        <x:v>Graduation</x:v>
      </x:c>
      <x:c r="H67" s="333"/>
      <x:c r="I67" s="333" t="n">
        <x:v>1</x:v>
      </x:c>
      <x:c r="J67" s="334"/>
      <x:c r="K67" s="214" t="n">
        <x:f>IF(A67="","",IFERROR(VLOOKUP(G67,'Harga Paket Schedule'!$A$5:$I$17,IF(G67="Large Group",2,7),FALSE),0))</x:f>
        <x:v>350000</x:v>
      </x:c>
      <x:c r="L67" s="214" t="n">
        <x:f>IF(A67="","",IF(J67&lt;&gt;"",J67,IF(G67="Large Group",MAX(7,H67)*K67,I67*K67)))</x:f>
        <x:v>350000</x:v>
      </x:c>
      <x:c r="M67" s="213" t="str">
        <x:v>dp 100</x:v>
      </x:c>
      <x:c r="N67" s="334" t="n">
        <x:v>100000</x:v>
      </x:c>
      <x:c r="O67" s="333" t="str">
        <x:v>DP</x:v>
      </x:c>
      <x:c r="P67" s="214" t="n">
        <x:f>IF(A67="","",SUMIF('Cocok Bayar Booking'!$J$5:$J$504,A67,'Cocok Bayar Booking'!$L$5:$L$504))</x:f>
        <x:v>0</x:v>
      </x:c>
      <x:c r="Q67" s="214" t="n">
        <x:f>IF(A67="","",SUMIF('Cocok Bayar Booking'!$J$5:$J$504,A67,'Cocok Bayar Booking'!$M$5:$M$504))</x:f>
        <x:v>250000</x:v>
      </x:c>
      <x:c r="R67" s="213" t="n">
        <x:f>IF(A67="","",SUMIF('Cocok Bayar Booking'!$J$5:$J$504,A67,'Cocok Bayar Booking'!$N$5:$N$504))</x:f>
        <x:v>2</x:v>
      </x:c>
      <x:c r="S67" s="214" t="n">
        <x:f>IF(A67="","",MIN(L67,AC67))</x:f>
        <x:v>250000</x:v>
      </x:c>
      <x:c r="T67" s="214" t="n">
        <x:f>IF(A67="","",MAX(0,L67-AC67))</x:f>
        <x:v>100000</x:v>
      </x:c>
      <x:c r="U67" s="333" t="n">
        <x:v>1</x:v>
      </x:c>
      <x:c r="V67" s="214" t="n">
        <x:f>IF(AND(AND(A67&lt;&gt;"",U67=1,AI67=0,AH67=0,LEFT(AG67,5)&lt;&gt;"CHECK",G67&lt;&gt;"CHECK PACKAGE"),B67&gt;'Pengaturan'!$B$6,B67&lt;='Pengaturan'!$B$5),T67,0)</x:f>
        <x:v>0</x:v>
      </x:c>
      <x:c r="W67" s="214" t="n">
        <x:f>IF(AND(AND(A67&lt;&gt;"",U67=1,AI67=0,AH67=0,LEFT(AG67,5)&lt;&gt;"CHECK",G67&lt;&gt;"CHECK PACKAGE"),B67='Pengaturan'!$B$6,'Pengaturan'!$B$28&lt;&gt;"Tutup"),T67,0)</x:f>
        <x:v>0</x:v>
      </x:c>
      <x:c r="X67" s="335" t="str"/>
      <x:c r="Y67" s="335" t="str">
        <x:v>8 September 2026 (1).xlsx</x:v>
      </x:c>
      <x:c r="Z67" s="335" t="str">
        <x:v>GRADUATION UNSOED DAY 1</x:v>
      </x:c>
      <x:c r="AA67" s="213" t="str">
        <x:v>I23</x:v>
      </x:c>
      <x:c r="AB67" s="213" t="str">
        <x:v>187, 239</x:v>
      </x:c>
      <x:c r="AC67" s="336" t="n">
        <x:f>IF(A67="","",P67+Q67+IF(AL67&lt;&gt;"",N(AK67),0))</x:f>
        <x:v>250000</x:v>
      </x:c>
      <x:c r="AD67" s="336" t="n">
        <x:f>IF(A67="","",IF(OR(AC67&gt;L67,AND(OR(O67="Lunas",R67&gt;0),AC67&lt;L67)),AC67-L67,0))</x:f>
        <x:v>-100000</x:v>
      </x:c>
      <x:c r="AE67" s="199" t="str">
        <x:f>IF(A67="","",IF(LEFT(AG67,5)="CHECK",AG67,IF(AD67&lt;&gt;0,"CHECK harga/bayar",IF(AI67&gt;0,"CHECK DP belum cocok",IF(U67=0,"Ditahan","OK")))))</x:f>
        <x:v>CHECK harga/bayar</x:v>
      </x:c>
      <x:c r="AF67" s="337" t="n">
        <x:f>IF(AND(A67&lt;&gt;"",U67=1,B67&lt;='Pengaturan'!$B$29,B67&gt;='Pengaturan'!$B$4),T67,0)</x:f>
        <x:v>100000</x:v>
      </x:c>
      <x:c r="AG67" s="201"/>
      <x:c r="AH67" s="337" t="n">
        <x:f>IF(A67="","",IF(OR(O67="Lunas",R67&gt;0),MAX(0,L67-AC67),0))</x:f>
        <x:v>100000</x:v>
      </x:c>
      <x:c r="AI67" s="337" t="n">
        <x:f>IF(A67="","",MAX(0,N67-AC67))</x:f>
        <x:v>0</x:v>
      </x:c>
      <x:c r="AJ67" s="199"/>
      <x:c r="AK67" s="337"/>
      <x:c r="AL67" s="413"/>
      <x:c r="AM67" s="462" t="n">
        <x:f>IF(AND(A67&lt;&gt;"",B67&gt;'Pengaturan'!$B$29,B67&lt;='Pengaturan'!$B$5),MAX(0,T67-V67-W67),0)</x:f>
        <x:v>0</x:v>
      </x:c>
      <x:c r="AN67" s="413" t="str">
        <x:v>Snapshot base, ID live belum terikat</x:v>
      </x:c>
      <x:c r="AO67" s="413" t="str">
        <x:v>Belum diperbarui live</x:v>
      </x:c>
    </x:row>
    <x:row r="68" ht="42" customHeight="1">
      <x:c r="A68" s="228" t="str">
        <x:v>BK064</x:v>
      </x:c>
      <x:c r="B68" s="332" t="n">
        <x:v>46273</x:v>
      </x:c>
      <x:c r="C68" s="213" t="str">
        <x:v>14:20:00</x:v>
      </x:c>
      <x:c r="D68" s="213" t="str">
        <x:v>WOODEN</x:v>
      </x:c>
      <x:c r="E68" s="213" t="str">
        <x:v>Jasmine Malaeka P</x:v>
      </x:c>
      <x:c r="F68" s="213" t="str">
        <x:v>Graduation</x:v>
      </x:c>
      <x:c r="G68" s="333" t="str">
        <x:v>Graduation</x:v>
      </x:c>
      <x:c r="H68" s="333"/>
      <x:c r="I68" s="333" t="n">
        <x:v>1</x:v>
      </x:c>
      <x:c r="J68" s="334"/>
      <x:c r="K68" s="214" t="n">
        <x:f>IF(A68="","",IFERROR(VLOOKUP(G68,'Harga Paket Schedule'!$A$5:$I$17,IF(G68="Large Group",2,7),FALSE),0))</x:f>
        <x:v>350000</x:v>
      </x:c>
      <x:c r="L68" s="214" t="n">
        <x:f>IF(A68="","",IF(J68&lt;&gt;"",J68,IF(G68="Large Group",MAX(7,H68)*K68,I68*K68)))</x:f>
        <x:v>350000</x:v>
      </x:c>
      <x:c r="M68" s="213" t="str">
        <x:v>dp 100</x:v>
      </x:c>
      <x:c r="N68" s="334" t="n">
        <x:v>100000</x:v>
      </x:c>
      <x:c r="O68" s="333" t="str">
        <x:v>DP</x:v>
      </x:c>
      <x:c r="P68" s="214" t="n">
        <x:f>IF(A68="","",SUMIF('Cocok Bayar Booking'!$J$5:$J$504,A68,'Cocok Bayar Booking'!$L$5:$L$504))</x:f>
        <x:v>100000</x:v>
      </x:c>
      <x:c r="Q68" s="214" t="n">
        <x:f>IF(A68="","",SUMIF('Cocok Bayar Booking'!$J$5:$J$504,A68,'Cocok Bayar Booking'!$M$5:$M$504))</x:f>
        <x:v>250000</x:v>
      </x:c>
      <x:c r="R68" s="213" t="n">
        <x:f>IF(A68="","",SUMIF('Cocok Bayar Booking'!$J$5:$J$504,A68,'Cocok Bayar Booking'!$N$5:$N$504))</x:f>
        <x:v>0</x:v>
      </x:c>
      <x:c r="S68" s="214" t="n">
        <x:f>IF(A68="","",MIN(L68,AC68))</x:f>
        <x:v>350000</x:v>
      </x:c>
      <x:c r="T68" s="214" t="n">
        <x:f>IF(A68="","",MAX(0,L68-AC68))</x:f>
        <x:v>0</x:v>
      </x:c>
      <x:c r="U68" s="333" t="n">
        <x:v>1</x:v>
      </x:c>
      <x:c r="V68" s="214" t="n">
        <x:f>IF(AND(AND(A68&lt;&gt;"",U68=1,AI68=0,AH68=0,LEFT(AG68,5)&lt;&gt;"CHECK",G68&lt;&gt;"CHECK PACKAGE"),B68&gt;'Pengaturan'!$B$6,B68&lt;='Pengaturan'!$B$5),T68,0)</x:f>
        <x:v>0</x:v>
      </x:c>
      <x:c r="W68" s="214" t="n">
        <x:f>IF(AND(AND(A68&lt;&gt;"",U68=1,AI68=0,AH68=0,LEFT(AG68,5)&lt;&gt;"CHECK",G68&lt;&gt;"CHECK PACKAGE"),B68='Pengaturan'!$B$6,'Pengaturan'!$B$28&lt;&gt;"Tutup"),T68,0)</x:f>
        <x:v>0</x:v>
      </x:c>
      <x:c r="X68" s="335" t="str"/>
      <x:c r="Y68" s="335" t="str">
        <x:v>8 September 2026 (1).xlsx</x:v>
      </x:c>
      <x:c r="Z68" s="335" t="str">
        <x:v>GRADUATION UNSOED DAY 1</x:v>
      </x:c>
      <x:c r="AA68" s="213" t="str">
        <x:v>I24</x:v>
      </x:c>
      <x:c r="AB68" s="213" t="str">
        <x:v>42, 220</x:v>
      </x:c>
      <x:c r="AC68" s="336" t="n">
        <x:f>IF(A68="","",P68+Q68+IF(AL68&lt;&gt;"",N(AK68),0))</x:f>
        <x:v>350000</x:v>
      </x:c>
      <x:c r="AD68" s="336" t="n">
        <x:f>IF(A68="","",IF(OR(AC68&gt;L68,AND(OR(O68="Lunas",R68&gt;0),AC68&lt;L68)),AC68-L68,0))</x:f>
        <x:v>0</x:v>
      </x:c>
      <x:c r="AE68" s="199" t="str">
        <x:f>IF(A68="","",IF(LEFT(AG68,5)="CHECK",AG68,IF(AD68&lt;&gt;0,"CHECK harga/bayar",IF(AI68&gt;0,"CHECK DP belum cocok",IF(U68=0,"Ditahan","OK")))))</x:f>
        <x:v>OK</x:v>
      </x:c>
      <x:c r="AF68" s="337" t="n">
        <x:f>IF(AND(A68&lt;&gt;"",U68=1,B68&lt;='Pengaturan'!$B$29,B68&gt;='Pengaturan'!$B$4),T68,0)</x:f>
        <x:v>0</x:v>
      </x:c>
      <x:c r="AG68" s="201"/>
      <x:c r="AH68" s="337" t="n">
        <x:f>IF(A68="","",IF(OR(O68="Lunas",R68&gt;0),MAX(0,L68-AC68),0))</x:f>
        <x:v>0</x:v>
      </x:c>
      <x:c r="AI68" s="337" t="n">
        <x:f>IF(A68="","",MAX(0,N68-AC68))</x:f>
        <x:v>0</x:v>
      </x:c>
      <x:c r="AJ68" s="199"/>
      <x:c r="AK68" s="337"/>
      <x:c r="AL68" s="413"/>
      <x:c r="AM68" s="462" t="n">
        <x:f>IF(AND(A68&lt;&gt;"",B68&gt;'Pengaturan'!$B$29,B68&lt;='Pengaturan'!$B$5),MAX(0,T68-V68-W68),0)</x:f>
        <x:v>0</x:v>
      </x:c>
      <x:c r="AN68" s="413" t="str">
        <x:v>Snapshot base, ID live belum terikat</x:v>
      </x:c>
      <x:c r="AO68" s="413" t="str">
        <x:v>Belum diperbarui live</x:v>
      </x:c>
    </x:row>
    <x:row r="69" ht="42" customHeight="1">
      <x:c r="A69" s="228" t="str">
        <x:v>BK065</x:v>
      </x:c>
      <x:c r="B69" s="332" t="n">
        <x:v>46273</x:v>
      </x:c>
      <x:c r="C69" s="213" t="str">
        <x:v>14:40:00</x:v>
      </x:c>
      <x:c r="D69" s="213" t="str">
        <x:v>WOODEN</x:v>
      </x:c>
      <x:c r="E69" s="213" t="str">
        <x:v>Dhiya</x:v>
      </x:c>
      <x:c r="F69" s="213" t="str">
        <x:v>Graduation</x:v>
      </x:c>
      <x:c r="G69" s="333" t="str">
        <x:v>Graduation</x:v>
      </x:c>
      <x:c r="H69" s="333"/>
      <x:c r="I69" s="333" t="n">
        <x:v>1</x:v>
      </x:c>
      <x:c r="J69" s="334"/>
      <x:c r="K69" s="214" t="n">
        <x:f>IF(A69="","",IFERROR(VLOOKUP(G69,'Harga Paket Schedule'!$A$5:$I$17,IF(G69="Large Group",2,7),FALSE),0))</x:f>
        <x:v>350000</x:v>
      </x:c>
      <x:c r="L69" s="214" t="n">
        <x:f>IF(A69="","",IF(J69&lt;&gt;"",J69,IF(G69="Large Group",MAX(7,H69)*K69,I69*K69)))</x:f>
        <x:v>350000</x:v>
      </x:c>
      <x:c r="M69" s="213" t="str">
        <x:v>dp 100</x:v>
      </x:c>
      <x:c r="N69" s="334" t="n">
        <x:v>100000</x:v>
      </x:c>
      <x:c r="O69" s="333" t="str">
        <x:v>DP</x:v>
      </x:c>
      <x:c r="P69" s="214" t="n">
        <x:f>IF(A69="","",SUMIF('Cocok Bayar Booking'!$J$5:$J$504,A69,'Cocok Bayar Booking'!$L$5:$L$504))</x:f>
        <x:v>0</x:v>
      </x:c>
      <x:c r="Q69" s="214" t="n">
        <x:f>IF(A69="","",SUMIF('Cocok Bayar Booking'!$J$5:$J$504,A69,'Cocok Bayar Booking'!$M$5:$M$504))</x:f>
        <x:v>250000</x:v>
      </x:c>
      <x:c r="R69" s="213" t="n">
        <x:f>IF(A69="","",SUMIF('Cocok Bayar Booking'!$J$5:$J$504,A69,'Cocok Bayar Booking'!$N$5:$N$504))</x:f>
        <x:v>0</x:v>
      </x:c>
      <x:c r="S69" s="214" t="n">
        <x:f>IF(A69="","",MIN(L69,AC69))</x:f>
        <x:v>250000</x:v>
      </x:c>
      <x:c r="T69" s="214" t="n">
        <x:f>IF(A69="","",MAX(0,L69-AC69))</x:f>
        <x:v>100000</x:v>
      </x:c>
      <x:c r="U69" s="333" t="n">
        <x:v>1</x:v>
      </x:c>
      <x:c r="V69" s="214" t="n">
        <x:f>IF(AND(AND(A69&lt;&gt;"",U69=1,AI69=0,AH69=0,LEFT(AG69,5)&lt;&gt;"CHECK",G69&lt;&gt;"CHECK PACKAGE"),B69&gt;'Pengaturan'!$B$6,B69&lt;='Pengaturan'!$B$5),T69,0)</x:f>
        <x:v>0</x:v>
      </x:c>
      <x:c r="W69" s="214" t="n">
        <x:f>IF(AND(AND(A69&lt;&gt;"",U69=1,AI69=0,AH69=0,LEFT(AG69,5)&lt;&gt;"CHECK",G69&lt;&gt;"CHECK PACKAGE"),B69='Pengaturan'!$B$6,'Pengaturan'!$B$28&lt;&gt;"Tutup"),T69,0)</x:f>
        <x:v>0</x:v>
      </x:c>
      <x:c r="X69" s="335" t="str"/>
      <x:c r="Y69" s="335" t="str">
        <x:v>8 September 2026 (1).xlsx</x:v>
      </x:c>
      <x:c r="Z69" s="335" t="str">
        <x:v>GRADUATION UNSOED DAY 1</x:v>
      </x:c>
      <x:c r="AA69" s="213" t="str">
        <x:v>I25</x:v>
      </x:c>
      <x:c r="AB69" s="213" t="str">
        <x:v>223</x:v>
      </x:c>
      <x:c r="AC69" s="336" t="n">
        <x:f>IF(A69="","",P69+Q69+IF(AL69&lt;&gt;"",N(AK69),0))</x:f>
        <x:v>250000</x:v>
      </x:c>
      <x:c r="AD69" s="336" t="n">
        <x:f>IF(A69="","",IF(OR(AC69&gt;L69,AND(OR(O69="Lunas",R69&gt;0),AC69&lt;L69)),AC69-L69,0))</x:f>
        <x:v>0</x:v>
      </x:c>
      <x:c r="AE69" s="199" t="str">
        <x:f>IF(A69="","",IF(LEFT(AG69,5)="CHECK",AG69,IF(AD69&lt;&gt;0,"CHECK harga/bayar",IF(AI69&gt;0,"CHECK DP belum cocok",IF(U69=0,"Ditahan","OK")))))</x:f>
        <x:v>OK</x:v>
      </x:c>
      <x:c r="AF69" s="337" t="n">
        <x:f>IF(AND(A69&lt;&gt;"",U69=1,B69&lt;='Pengaturan'!$B$29,B69&gt;='Pengaturan'!$B$4),T69,0)</x:f>
        <x:v>100000</x:v>
      </x:c>
      <x:c r="AG69" s="201"/>
      <x:c r="AH69" s="337" t="n">
        <x:f>IF(A69="","",IF(OR(O69="Lunas",R69&gt;0),MAX(0,L69-AC69),0))</x:f>
        <x:v>0</x:v>
      </x:c>
      <x:c r="AI69" s="337" t="n">
        <x:f>IF(A69="","",MAX(0,N69-AC69))</x:f>
        <x:v>0</x:v>
      </x:c>
      <x:c r="AJ69" s="199"/>
      <x:c r="AK69" s="337"/>
      <x:c r="AL69" s="413"/>
      <x:c r="AM69" s="462" t="n">
        <x:f>IF(AND(A69&lt;&gt;"",B69&gt;'Pengaturan'!$B$29,B69&lt;='Pengaturan'!$B$5),MAX(0,T69-V69-W69),0)</x:f>
        <x:v>0</x:v>
      </x:c>
      <x:c r="AN69" s="413" t="str">
        <x:v>Snapshot base, ID live belum terikat</x:v>
      </x:c>
      <x:c r="AO69" s="413" t="str">
        <x:v>Belum diperbarui live</x:v>
      </x:c>
    </x:row>
    <x:row r="70" ht="42" customHeight="1">
      <x:c r="A70" s="228" t="str">
        <x:v>BK066</x:v>
      </x:c>
      <x:c r="B70" s="332" t="n">
        <x:v>46273</x:v>
      </x:c>
      <x:c r="C70" s="213" t="str">
        <x:v>15:00:00</x:v>
      </x:c>
      <x:c r="D70" s="213" t="str">
        <x:v>WOODEN</x:v>
      </x:c>
      <x:c r="E70" s="213" t="str">
        <x:v>Rita</x:v>
      </x:c>
      <x:c r="F70" s="213" t="str">
        <x:v>Graduation</x:v>
      </x:c>
      <x:c r="G70" s="333" t="str">
        <x:v>Graduation</x:v>
      </x:c>
      <x:c r="H70" s="333"/>
      <x:c r="I70" s="333" t="n">
        <x:v>1</x:v>
      </x:c>
      <x:c r="J70" s="334"/>
      <x:c r="K70" s="214" t="n">
        <x:f>IF(A70="","",IFERROR(VLOOKUP(G70,'Harga Paket Schedule'!$A$5:$I$17,IF(G70="Large Group",2,7),FALSE),0))</x:f>
        <x:v>350000</x:v>
      </x:c>
      <x:c r="L70" s="214" t="n">
        <x:f>IF(A70="","",IF(J70&lt;&gt;"",J70,IF(G70="Large Group",MAX(7,H70)*K70,I70*K70)))</x:f>
        <x:v>350000</x:v>
      </x:c>
      <x:c r="M70" s="213" t="str">
        <x:v>dp 100</x:v>
      </x:c>
      <x:c r="N70" s="334" t="n">
        <x:v>100000</x:v>
      </x:c>
      <x:c r="O70" s="333" t="str">
        <x:v>DP</x:v>
      </x:c>
      <x:c r="P70" s="214" t="n">
        <x:f>IF(A70="","",SUMIF('Cocok Bayar Booking'!$J$5:$J$504,A70,'Cocok Bayar Booking'!$L$5:$L$504))</x:f>
        <x:v>0</x:v>
      </x:c>
      <x:c r="Q70" s="214" t="n">
        <x:f>IF(A70="","",SUMIF('Cocok Bayar Booking'!$J$5:$J$504,A70,'Cocok Bayar Booking'!$M$5:$M$504))</x:f>
        <x:v>250000</x:v>
      </x:c>
      <x:c r="R70" s="213" t="n">
        <x:f>IF(A70="","",SUMIF('Cocok Bayar Booking'!$J$5:$J$504,A70,'Cocok Bayar Booking'!$N$5:$N$504))</x:f>
        <x:v>0</x:v>
      </x:c>
      <x:c r="S70" s="214" t="n">
        <x:f>IF(A70="","",MIN(L70,AC70))</x:f>
        <x:v>250000</x:v>
      </x:c>
      <x:c r="T70" s="214" t="n">
        <x:f>IF(A70="","",MAX(0,L70-AC70))</x:f>
        <x:v>100000</x:v>
      </x:c>
      <x:c r="U70" s="333" t="n">
        <x:v>1</x:v>
      </x:c>
      <x:c r="V70" s="214" t="n">
        <x:f>IF(AND(AND(A70&lt;&gt;"",U70=1,AI70=0,AH70=0,LEFT(AG70,5)&lt;&gt;"CHECK",G70&lt;&gt;"CHECK PACKAGE"),B70&gt;'Pengaturan'!$B$6,B70&lt;='Pengaturan'!$B$5),T70,0)</x:f>
        <x:v>0</x:v>
      </x:c>
      <x:c r="W70" s="214" t="n">
        <x:f>IF(AND(AND(A70&lt;&gt;"",U70=1,AI70=0,AH70=0,LEFT(AG70,5)&lt;&gt;"CHECK",G70&lt;&gt;"CHECK PACKAGE"),B70='Pengaturan'!$B$6,'Pengaturan'!$B$28&lt;&gt;"Tutup"),T70,0)</x:f>
        <x:v>0</x:v>
      </x:c>
      <x:c r="X70" s="335" t="str"/>
      <x:c r="Y70" s="335" t="str">
        <x:v>8 September 2026 (1).xlsx</x:v>
      </x:c>
      <x:c r="Z70" s="335" t="str">
        <x:v>GRADUATION UNSOED DAY 1</x:v>
      </x:c>
      <x:c r="AA70" s="213" t="str">
        <x:v>I26</x:v>
      </x:c>
      <x:c r="AB70" s="213" t="str">
        <x:v>227</x:v>
      </x:c>
      <x:c r="AC70" s="336" t="n">
        <x:f>IF(A70="","",P70+Q70+IF(AL70&lt;&gt;"",N(AK70),0))</x:f>
        <x:v>250000</x:v>
      </x:c>
      <x:c r="AD70" s="336" t="n">
        <x:f>IF(A70="","",IF(OR(AC70&gt;L70,AND(OR(O70="Lunas",R70&gt;0),AC70&lt;L70)),AC70-L70,0))</x:f>
        <x:v>0</x:v>
      </x:c>
      <x:c r="AE70" s="199" t="str">
        <x:f>IF(A70="","",IF(LEFT(AG70,5)="CHECK",AG70,IF(AD70&lt;&gt;0,"CHECK harga/bayar",IF(AI70&gt;0,"CHECK DP belum cocok",IF(U70=0,"Ditahan","OK")))))</x:f>
        <x:v>OK</x:v>
      </x:c>
      <x:c r="AF70" s="337" t="n">
        <x:f>IF(AND(A70&lt;&gt;"",U70=1,B70&lt;='Pengaturan'!$B$29,B70&gt;='Pengaturan'!$B$4),T70,0)</x:f>
        <x:v>100000</x:v>
      </x:c>
      <x:c r="AG70" s="201"/>
      <x:c r="AH70" s="337" t="n">
        <x:f>IF(A70="","",IF(OR(O70="Lunas",R70&gt;0),MAX(0,L70-AC70),0))</x:f>
        <x:v>0</x:v>
      </x:c>
      <x:c r="AI70" s="337" t="n">
        <x:f>IF(A70="","",MAX(0,N70-AC70))</x:f>
        <x:v>0</x:v>
      </x:c>
      <x:c r="AJ70" s="199"/>
      <x:c r="AK70" s="337"/>
      <x:c r="AL70" s="413"/>
      <x:c r="AM70" s="462" t="n">
        <x:f>IF(AND(A70&lt;&gt;"",B70&gt;'Pengaturan'!$B$29,B70&lt;='Pengaturan'!$B$5),MAX(0,T70-V70-W70),0)</x:f>
        <x:v>0</x:v>
      </x:c>
      <x:c r="AN70" s="413" t="str">
        <x:v>Snapshot base, ID live belum terikat</x:v>
      </x:c>
      <x:c r="AO70" s="413" t="str">
        <x:v>Belum diperbarui live</x:v>
      </x:c>
    </x:row>
    <x:row r="71" ht="42" customHeight="1">
      <x:c r="A71" s="228" t="str">
        <x:v>BK067</x:v>
      </x:c>
      <x:c r="B71" s="332" t="n">
        <x:v>46273</x:v>
      </x:c>
      <x:c r="C71" s="213" t="str">
        <x:v>15:20:00</x:v>
      </x:c>
      <x:c r="D71" s="213" t="str">
        <x:v>WOODEN</x:v>
      </x:c>
      <x:c r="E71" s="213" t="str">
        <x:v>Farrel Daffa Fadlurrahman</x:v>
      </x:c>
      <x:c r="F71" s="213" t="str">
        <x:v>Graduation</x:v>
      </x:c>
      <x:c r="G71" s="333" t="str">
        <x:v>Graduation</x:v>
      </x:c>
      <x:c r="H71" s="333"/>
      <x:c r="I71" s="333" t="n">
        <x:v>1</x:v>
      </x:c>
      <x:c r="J71" s="334"/>
      <x:c r="K71" s="214" t="n">
        <x:f>IF(A71="","",IFERROR(VLOOKUP(G71,'Harga Paket Schedule'!$A$5:$I$17,IF(G71="Large Group",2,7),FALSE),0))</x:f>
        <x:v>350000</x:v>
      </x:c>
      <x:c r="L71" s="214" t="n">
        <x:f>IF(A71="","",IF(J71&lt;&gt;"",J71,IF(G71="Large Group",MAX(7,H71)*K71,I71*K71)))</x:f>
        <x:v>350000</x:v>
      </x:c>
      <x:c r="M71" s="213" t="str">
        <x:v>dp 100</x:v>
      </x:c>
      <x:c r="N71" s="334" t="n">
        <x:v>100000</x:v>
      </x:c>
      <x:c r="O71" s="333" t="str">
        <x:v>DP</x:v>
      </x:c>
      <x:c r="P71" s="214" t="n">
        <x:f>IF(A71="","",SUMIF('Cocok Bayar Booking'!$J$5:$J$504,A71,'Cocok Bayar Booking'!$L$5:$L$504))</x:f>
        <x:v>100000</x:v>
      </x:c>
      <x:c r="Q71" s="214" t="n">
        <x:f>IF(A71="","",SUMIF('Cocok Bayar Booking'!$J$5:$J$504,A71,'Cocok Bayar Booking'!$M$5:$M$504))</x:f>
        <x:v>330000</x:v>
      </x:c>
      <x:c r="R71" s="213" t="n">
        <x:f>IF(A71="","",SUMIF('Cocok Bayar Booking'!$J$5:$J$504,A71,'Cocok Bayar Booking'!$N$5:$N$504))</x:f>
        <x:v>1</x:v>
      </x:c>
      <x:c r="S71" s="214" t="n">
        <x:f>IF(A71="","",MIN(L71,AC71))</x:f>
        <x:v>350000</x:v>
      </x:c>
      <x:c r="T71" s="214" t="n">
        <x:f>IF(A71="","",MAX(0,L71-AC71))</x:f>
        <x:v>0</x:v>
      </x:c>
      <x:c r="U71" s="333" t="n">
        <x:v>1</x:v>
      </x:c>
      <x:c r="V71" s="214" t="n">
        <x:f>IF(AND(AND(A71&lt;&gt;"",U71=1,AI71=0,AH71=0,LEFT(AG71,5)&lt;&gt;"CHECK",G71&lt;&gt;"CHECK PACKAGE"),B71&gt;'Pengaturan'!$B$6,B71&lt;='Pengaturan'!$B$5),T71,0)</x:f>
        <x:v>0</x:v>
      </x:c>
      <x:c r="W71" s="214" t="n">
        <x:f>IF(AND(AND(A71&lt;&gt;"",U71=1,AI71=0,AH71=0,LEFT(AG71,5)&lt;&gt;"CHECK",G71&lt;&gt;"CHECK PACKAGE"),B71='Pengaturan'!$B$6,'Pengaturan'!$B$28&lt;&gt;"Tutup"),T71,0)</x:f>
        <x:v>0</x:v>
      </x:c>
      <x:c r="X71" s="335" t="str"/>
      <x:c r="Y71" s="335" t="str">
        <x:v>8 September 2026 (1).xlsx</x:v>
      </x:c>
      <x:c r="Z71" s="335" t="str">
        <x:v>GRADUATION UNSOED DAY 1</x:v>
      </x:c>
      <x:c r="AA71" s="213" t="str">
        <x:v>I27</x:v>
      </x:c>
      <x:c r="AB71" s="213" t="str">
        <x:v>108, 250</x:v>
      </x:c>
      <x:c r="AC71" s="336" t="n">
        <x:f>IF(A71="","",P71+Q71+IF(AL71&lt;&gt;"",N(AK71),0))</x:f>
        <x:v>430000</x:v>
      </x:c>
      <x:c r="AD71" s="336" t="n">
        <x:f>IF(A71="","",IF(OR(AC71&gt;L71,AND(OR(O71="Lunas",R71&gt;0),AC71&lt;L71)),AC71-L71,0))</x:f>
        <x:v>80000</x:v>
      </x:c>
      <x:c r="AE71" s="199" t="str">
        <x:f>IF(A71="","",IF(LEFT(AG71,5)="CHECK",AG71,IF(AD71&lt;&gt;0,"CHECK harga/bayar",IF(AI71&gt;0,"CHECK DP belum cocok",IF(U71=0,"Ditahan","OK")))))</x:f>
        <x:v>CHECK harga/bayar</x:v>
      </x:c>
      <x:c r="AF71" s="337" t="n">
        <x:f>IF(AND(A71&lt;&gt;"",U71=1,B71&lt;='Pengaturan'!$B$29,B71&gt;='Pengaturan'!$B$4),T71,0)</x:f>
        <x:v>0</x:v>
      </x:c>
      <x:c r="AG71" s="201"/>
      <x:c r="AH71" s="337" t="n">
        <x:f>IF(A71="","",IF(OR(O71="Lunas",R71&gt;0),MAX(0,L71-AC71),0))</x:f>
        <x:v>0</x:v>
      </x:c>
      <x:c r="AI71" s="337" t="n">
        <x:f>IF(A71="","",MAX(0,N71-AC71))</x:f>
        <x:v>0</x:v>
      </x:c>
      <x:c r="AJ71" s="199"/>
      <x:c r="AK71" s="337"/>
      <x:c r="AL71" s="413"/>
      <x:c r="AM71" s="462" t="n">
        <x:f>IF(AND(A71&lt;&gt;"",B71&gt;'Pengaturan'!$B$29,B71&lt;='Pengaturan'!$B$5),MAX(0,T71-V71-W71),0)</x:f>
        <x:v>0</x:v>
      </x:c>
      <x:c r="AN71" s="413" t="str">
        <x:v>Snapshot base, ID live belum terikat</x:v>
      </x:c>
      <x:c r="AO71" s="413" t="str">
        <x:v>Belum diperbarui live</x:v>
      </x:c>
    </x:row>
    <x:row r="72" ht="42" customHeight="1">
      <x:c r="A72" s="228" t="str">
        <x:v>BK068</x:v>
      </x:c>
      <x:c r="B72" s="332" t="n">
        <x:v>46273</x:v>
      </x:c>
      <x:c r="C72" s="213" t="str">
        <x:v>15:40:00</x:v>
      </x:c>
      <x:c r="D72" s="213" t="str">
        <x:v>WOODEN</x:v>
      </x:c>
      <x:c r="E72" s="213" t="str">
        <x:v>Ahtia</x:v>
      </x:c>
      <x:c r="F72" s="213" t="str">
        <x:v>Graduation Premium</x:v>
      </x:c>
      <x:c r="G72" s="333" t="str">
        <x:v>Graduation Premium</x:v>
      </x:c>
      <x:c r="H72" s="333"/>
      <x:c r="I72" s="333" t="n">
        <x:v>1</x:v>
      </x:c>
      <x:c r="J72" s="334"/>
      <x:c r="K72" s="214" t="n">
        <x:f>IF(A72="","",IFERROR(VLOOKUP(G72,'Harga Paket Schedule'!$A$5:$I$17,IF(G72="Large Group",2,7),FALSE),0))</x:f>
        <x:v>500000</x:v>
      </x:c>
      <x:c r="L72" s="214" t="n">
        <x:f>IF(A72="","",IF(J72&lt;&gt;"",J72,IF(G72="Large Group",MAX(7,H72)*K72,I72*K72)))</x:f>
        <x:v>500000</x:v>
      </x:c>
      <x:c r="M72" s="213" t="str">
        <x:v>dp 100</x:v>
      </x:c>
      <x:c r="N72" s="334" t="n">
        <x:v>100000</x:v>
      </x:c>
      <x:c r="O72" s="333" t="str">
        <x:v>DP</x:v>
      </x:c>
      <x:c r="P72" s="214" t="n">
        <x:f>IF(A72="","",SUMIF('Cocok Bayar Booking'!$J$5:$J$504,A72,'Cocok Bayar Booking'!$L$5:$L$504))</x:f>
        <x:v>100000</x:v>
      </x:c>
      <x:c r="Q72" s="214" t="n">
        <x:f>IF(A72="","",SUMIF('Cocok Bayar Booking'!$J$5:$J$504,A72,'Cocok Bayar Booking'!$M$5:$M$504))</x:f>
        <x:v>400000</x:v>
      </x:c>
      <x:c r="R72" s="213" t="n">
        <x:f>IF(A72="","",SUMIF('Cocok Bayar Booking'!$J$5:$J$504,A72,'Cocok Bayar Booking'!$N$5:$N$504))</x:f>
        <x:v>1</x:v>
      </x:c>
      <x:c r="S72" s="214" t="n">
        <x:f>IF(A72="","",MIN(L72,AC72))</x:f>
        <x:v>500000</x:v>
      </x:c>
      <x:c r="T72" s="214" t="n">
        <x:f>IF(A72="","",MAX(0,L72-AC72))</x:f>
        <x:v>0</x:v>
      </x:c>
      <x:c r="U72" s="333" t="n">
        <x:v>1</x:v>
      </x:c>
      <x:c r="V72" s="214" t="n">
        <x:f>IF(AND(AND(A72&lt;&gt;"",U72=1,AI72=0,AH72=0,LEFT(AG72,5)&lt;&gt;"CHECK",G72&lt;&gt;"CHECK PACKAGE"),B72&gt;'Pengaturan'!$B$6,B72&lt;='Pengaturan'!$B$5),T72,0)</x:f>
        <x:v>0</x:v>
      </x:c>
      <x:c r="W72" s="214" t="n">
        <x:f>IF(AND(AND(A72&lt;&gt;"",U72=1,AI72=0,AH72=0,LEFT(AG72,5)&lt;&gt;"CHECK",G72&lt;&gt;"CHECK PACKAGE"),B72='Pengaturan'!$B$6,'Pengaturan'!$B$28&lt;&gt;"Tutup"),T72,0)</x:f>
        <x:v>0</x:v>
      </x:c>
      <x:c r="X72" s="335" t="str">
        <x:v>CHECK nama Athia / Ahtia: tanggal, paket, DP dan pelunasan cocok. Tautan Log113+258 berdasarkan variasi ejaan; konfirmasi identitas.</x:v>
      </x:c>
      <x:c r="Y72" s="335" t="str">
        <x:v>8 September 2026 (1).xlsx</x:v>
      </x:c>
      <x:c r="Z72" s="335" t="str">
        <x:v>GRADUATION UNSOED DAY 1</x:v>
      </x:c>
      <x:c r="AA72" s="213" t="str">
        <x:v>I28</x:v>
      </x:c>
      <x:c r="AB72" s="213" t="str">
        <x:v>113, 232</x:v>
      </x:c>
      <x:c r="AC72" s="336" t="n">
        <x:f>IF(A72="","",P72+Q72+IF(AL72&lt;&gt;"",N(AK72),0))</x:f>
        <x:v>500000</x:v>
      </x:c>
      <x:c r="AD72" s="336" t="n">
        <x:f>IF(A72="","",IF(OR(AC72&gt;L72,AND(OR(O72="Lunas",R72&gt;0),AC72&lt;L72)),AC72-L72,0))</x:f>
        <x:v>0</x:v>
      </x:c>
      <x:c r="AE72" s="199" t="str">
        <x:f>IF(A72="","",IF(LEFT(AG72,5)="CHECK",AG72,IF(AD72&lt;&gt;0,"CHECK harga/bayar",IF(AI72&gt;0,"CHECK DP belum cocok",IF(U72=0,"Ditahan","OK")))))</x:f>
        <x:v>CHECK nama</x:v>
      </x:c>
      <x:c r="AF72" s="337" t="n">
        <x:f>IF(AND(A72&lt;&gt;"",U72=1,B72&lt;='Pengaturan'!$B$29,B72&gt;='Pengaturan'!$B$4),T72,0)</x:f>
        <x:v>0</x:v>
      </x:c>
      <x:c r="AG72" s="201" t="str">
        <x:v>CHECK nama</x:v>
      </x:c>
      <x:c r="AH72" s="337" t="n">
        <x:f>IF(A72="","",IF(OR(O72="Lunas",R72&gt;0),MAX(0,L72-AC72),0))</x:f>
        <x:v>0</x:v>
      </x:c>
      <x:c r="AI72" s="337" t="n">
        <x:f>IF(A72="","",MAX(0,N72-AC72))</x:f>
        <x:v>0</x:v>
      </x:c>
      <x:c r="AJ72" s="199"/>
      <x:c r="AK72" s="337"/>
      <x:c r="AL72" s="413"/>
      <x:c r="AM72" s="462" t="n">
        <x:f>IF(AND(A72&lt;&gt;"",B72&gt;'Pengaturan'!$B$29,B72&lt;='Pengaturan'!$B$5),MAX(0,T72-V72-W72),0)</x:f>
        <x:v>0</x:v>
      </x:c>
      <x:c r="AN72" s="413" t="str">
        <x:v>Snapshot base, ID live belum terikat</x:v>
      </x:c>
      <x:c r="AO72" s="413" t="str">
        <x:v>Belum diperbarui live</x:v>
      </x:c>
    </x:row>
    <x:row r="73" ht="42" customHeight="1">
      <x:c r="A73" s="228" t="str">
        <x:v>BK069</x:v>
      </x:c>
      <x:c r="B73" s="332" t="n">
        <x:v>46273</x:v>
      </x:c>
      <x:c r="C73" s="213" t="str">
        <x:v>16:00:00</x:v>
      </x:c>
      <x:c r="D73" s="213" t="str">
        <x:v>WOODEN</x:v>
      </x:c>
      <x:c r="E73" s="213" t="str">
        <x:v>Denny Hardiansyah</x:v>
      </x:c>
      <x:c r="F73" s="213" t="str">
        <x:v>Graduation</x:v>
      </x:c>
      <x:c r="G73" s="333" t="str">
        <x:v>Graduation</x:v>
      </x:c>
      <x:c r="H73" s="333"/>
      <x:c r="I73" s="333" t="n">
        <x:v>1</x:v>
      </x:c>
      <x:c r="J73" s="334"/>
      <x:c r="K73" s="214" t="n">
        <x:f>IF(A73="","",IFERROR(VLOOKUP(G73,'Harga Paket Schedule'!$A$5:$I$17,IF(G73="Large Group",2,7),FALSE),0))</x:f>
        <x:v>350000</x:v>
      </x:c>
      <x:c r="L73" s="214" t="n">
        <x:f>IF(A73="","",IF(J73&lt;&gt;"",J73,IF(G73="Large Group",MAX(7,H73)*K73,I73*K73)))</x:f>
        <x:v>350000</x:v>
      </x:c>
      <x:c r="M73" s="213" t="str">
        <x:v>dp 100</x:v>
      </x:c>
      <x:c r="N73" s="334" t="n">
        <x:v>100000</x:v>
      </x:c>
      <x:c r="O73" s="333" t="str">
        <x:v>DP</x:v>
      </x:c>
      <x:c r="P73" s="214" t="n">
        <x:f>IF(A73="","",SUMIF('Cocok Bayar Booking'!$J$5:$J$504,A73,'Cocok Bayar Booking'!$L$5:$L$504))</x:f>
        <x:v>100000</x:v>
      </x:c>
      <x:c r="Q73" s="214" t="n">
        <x:f>IF(A73="","",SUMIF('Cocok Bayar Booking'!$J$5:$J$504,A73,'Cocok Bayar Booking'!$M$5:$M$504))</x:f>
        <x:v>250000</x:v>
      </x:c>
      <x:c r="R73" s="213" t="n">
        <x:f>IF(A73="","",SUMIF('Cocok Bayar Booking'!$J$5:$J$504,A73,'Cocok Bayar Booking'!$N$5:$N$504))</x:f>
        <x:v>1</x:v>
      </x:c>
      <x:c r="S73" s="214" t="n">
        <x:f>IF(A73="","",MIN(L73,AC73))</x:f>
        <x:v>350000</x:v>
      </x:c>
      <x:c r="T73" s="214" t="n">
        <x:f>IF(A73="","",MAX(0,L73-AC73))</x:f>
        <x:v>0</x:v>
      </x:c>
      <x:c r="U73" s="333" t="n">
        <x:v>1</x:v>
      </x:c>
      <x:c r="V73" s="214" t="n">
        <x:f>IF(AND(AND(A73&lt;&gt;"",U73=1,AI73=0,AH73=0,LEFT(AG73,5)&lt;&gt;"CHECK",G73&lt;&gt;"CHECK PACKAGE"),B73&gt;'Pengaturan'!$B$6,B73&lt;='Pengaturan'!$B$5),T73,0)</x:f>
        <x:v>0</x:v>
      </x:c>
      <x:c r="W73" s="214" t="n">
        <x:f>IF(AND(AND(A73&lt;&gt;"",U73=1,AI73=0,AH73=0,LEFT(AG73,5)&lt;&gt;"CHECK",G73&lt;&gt;"CHECK PACKAGE"),B73='Pengaturan'!$B$6,'Pengaturan'!$B$28&lt;&gt;"Tutup"),T73,0)</x:f>
        <x:v>0</x:v>
      </x:c>
      <x:c r="X73" s="335" t="str"/>
      <x:c r="Y73" s="335" t="str">
        <x:v>8 September 2026 (1).xlsx</x:v>
      </x:c>
      <x:c r="Z73" s="335" t="str">
        <x:v>GRADUATION UNSOED DAY 1</x:v>
      </x:c>
      <x:c r="AA73" s="213" t="str">
        <x:v>I29</x:v>
      </x:c>
      <x:c r="AB73" s="213" t="str">
        <x:v>5, 249</x:v>
      </x:c>
      <x:c r="AC73" s="336" t="n">
        <x:f>IF(A73="","",P73+Q73+IF(AL73&lt;&gt;"",N(AK73),0))</x:f>
        <x:v>350000</x:v>
      </x:c>
      <x:c r="AD73" s="336" t="n">
        <x:f>IF(A73="","",IF(OR(AC73&gt;L73,AND(OR(O73="Lunas",R73&gt;0),AC73&lt;L73)),AC73-L73,0))</x:f>
        <x:v>0</x:v>
      </x:c>
      <x:c r="AE73" s="199" t="str">
        <x:f>IF(A73="","",IF(LEFT(AG73,5)="CHECK",AG73,IF(AD73&lt;&gt;0,"CHECK harga/bayar",IF(AI73&gt;0,"CHECK DP belum cocok",IF(U73=0,"Ditahan","OK")))))</x:f>
        <x:v>OK</x:v>
      </x:c>
      <x:c r="AF73" s="337" t="n">
        <x:f>IF(AND(A73&lt;&gt;"",U73=1,B73&lt;='Pengaturan'!$B$29,B73&gt;='Pengaturan'!$B$4),T73,0)</x:f>
        <x:v>0</x:v>
      </x:c>
      <x:c r="AG73" s="201"/>
      <x:c r="AH73" s="337" t="n">
        <x:f>IF(A73="","",IF(OR(O73="Lunas",R73&gt;0),MAX(0,L73-AC73),0))</x:f>
        <x:v>0</x:v>
      </x:c>
      <x:c r="AI73" s="337" t="n">
        <x:f>IF(A73="","",MAX(0,N73-AC73))</x:f>
        <x:v>0</x:v>
      </x:c>
      <x:c r="AJ73" s="199"/>
      <x:c r="AK73" s="337"/>
      <x:c r="AL73" s="413"/>
      <x:c r="AM73" s="462" t="n">
        <x:f>IF(AND(A73&lt;&gt;"",B73&gt;'Pengaturan'!$B$29,B73&lt;='Pengaturan'!$B$5),MAX(0,T73-V73-W73),0)</x:f>
        <x:v>0</x:v>
      </x:c>
      <x:c r="AN73" s="413" t="str">
        <x:v>Snapshot base, ID live belum terikat</x:v>
      </x:c>
      <x:c r="AO73" s="413" t="str">
        <x:v>Belum diperbarui live</x:v>
      </x:c>
    </x:row>
    <x:row r="74" ht="42" customHeight="1">
      <x:c r="A74" s="228" t="str">
        <x:v>BK070</x:v>
      </x:c>
      <x:c r="B74" s="332" t="n">
        <x:v>46273</x:v>
      </x:c>
      <x:c r="C74" s="213" t="str">
        <x:v>16:20:00</x:v>
      </x:c>
      <x:c r="D74" s="213" t="str">
        <x:v>WOODEN</x:v>
      </x:c>
      <x:c r="E74" s="213" t="str">
        <x:v>Milla</x:v>
      </x:c>
      <x:c r="F74" s="213" t="str">
        <x:v>Graduation</x:v>
      </x:c>
      <x:c r="G74" s="333" t="str">
        <x:v>Graduation</x:v>
      </x:c>
      <x:c r="H74" s="333"/>
      <x:c r="I74" s="333" t="n">
        <x:v>1</x:v>
      </x:c>
      <x:c r="J74" s="334"/>
      <x:c r="K74" s="214" t="n">
        <x:f>IF(A74="","",IFERROR(VLOOKUP(G74,'Harga Paket Schedule'!$A$5:$I$17,IF(G74="Large Group",2,7),FALSE),0))</x:f>
        <x:v>350000</x:v>
      </x:c>
      <x:c r="L74" s="214" t="n">
        <x:f>IF(A74="","",IF(J74&lt;&gt;"",J74,IF(G74="Large Group",MAX(7,H74)*K74,I74*K74)))</x:f>
        <x:v>350000</x:v>
      </x:c>
      <x:c r="M74" s="213" t="str"/>
      <x:c r="N74" s="334" t="n">
        <x:v>0</x:v>
      </x:c>
      <x:c r="O74" s="333" t="str">
        <x:v>Belum tercatat</x:v>
      </x:c>
      <x:c r="P74" s="214" t="n">
        <x:f>IF(A74="","",SUMIF('Cocok Bayar Booking'!$J$5:$J$504,A74,'Cocok Bayar Booking'!$L$5:$L$504))</x:f>
        <x:v>0</x:v>
      </x:c>
      <x:c r="Q74" s="214" t="n">
        <x:f>IF(A74="","",SUMIF('Cocok Bayar Booking'!$J$5:$J$504,A74,'Cocok Bayar Booking'!$M$5:$M$504))</x:f>
        <x:v>0</x:v>
      </x:c>
      <x:c r="R74" s="213" t="n">
        <x:f>IF(A74="","",SUMIF('Cocok Bayar Booking'!$J$5:$J$504,A74,'Cocok Bayar Booking'!$N$5:$N$504))</x:f>
        <x:v>0</x:v>
      </x:c>
      <x:c r="S74" s="214" t="n">
        <x:f>IF(A74="","",MIN(L74,AC74))</x:f>
        <x:v>0</x:v>
      </x:c>
      <x:c r="T74" s="214" t="n">
        <x:f>IF(A74="","",MAX(0,L74-AC74))</x:f>
        <x:v>350000</x:v>
      </x:c>
      <x:c r="U74" s="333" t="n">
        <x:v>1</x:v>
      </x:c>
      <x:c r="V74" s="214" t="n">
        <x:f>IF(AND(AND(A74&lt;&gt;"",U74=1,AI74=0,AH74=0,LEFT(AG74,5)&lt;&gt;"CHECK",G74&lt;&gt;"CHECK PACKAGE"),B74&gt;'Pengaturan'!$B$6,B74&lt;='Pengaturan'!$B$5),T74,0)</x:f>
        <x:v>0</x:v>
      </x:c>
      <x:c r="W74" s="214" t="n">
        <x:f>IF(AND(AND(A74&lt;&gt;"",U74=1,AI74=0,AH74=0,LEFT(AG74,5)&lt;&gt;"CHECK",G74&lt;&gt;"CHECK PACKAGE"),B74='Pengaturan'!$B$6,'Pengaturan'!$B$28&lt;&gt;"Tutup"),T74,0)</x:f>
        <x:v>0</x:v>
      </x:c>
      <x:c r="X74" s="335" t="str"/>
      <x:c r="Y74" s="335" t="str">
        <x:v>8 September 2026 (1).xlsx</x:v>
      </x:c>
      <x:c r="Z74" s="335" t="str">
        <x:v>GRADUATION UNSOED DAY 1</x:v>
      </x:c>
      <x:c r="AA74" s="213" t="str">
        <x:v>I30</x:v>
      </x:c>
      <x:c r="AB74" s="213"/>
      <x:c r="AC74" s="336" t="n">
        <x:f>IF(A74="","",P74+Q74+IF(AL74&lt;&gt;"",N(AK74),0))</x:f>
        <x:v>0</x:v>
      </x:c>
      <x:c r="AD74" s="336" t="n">
        <x:f>IF(A74="","",IF(OR(AC74&gt;L74,AND(OR(O74="Lunas",R74&gt;0),AC74&lt;L74)),AC74-L74,0))</x:f>
        <x:v>0</x:v>
      </x:c>
      <x:c r="AE74" s="199" t="str">
        <x:f>IF(A74="","",IF(LEFT(AG74,5)="CHECK",AG74,IF(AD74&lt;&gt;0,"CHECK harga/bayar",IF(AI74&gt;0,"CHECK DP belum cocok",IF(U74=0,"Ditahan","OK")))))</x:f>
        <x:v>OK</x:v>
      </x:c>
      <x:c r="AF74" s="337" t="n">
        <x:f>IF(AND(A74&lt;&gt;"",U74=1,B74&lt;='Pengaturan'!$B$29,B74&gt;='Pengaturan'!$B$4),T74,0)</x:f>
        <x:v>350000</x:v>
      </x:c>
      <x:c r="AG74" s="201"/>
      <x:c r="AH74" s="337" t="n">
        <x:f>IF(A74="","",IF(OR(O74="Lunas",R74&gt;0),MAX(0,L74-AC74),0))</x:f>
        <x:v>0</x:v>
      </x:c>
      <x:c r="AI74" s="337" t="n">
        <x:f>IF(A74="","",MAX(0,N74-AC74))</x:f>
        <x:v>0</x:v>
      </x:c>
      <x:c r="AJ74" s="199"/>
      <x:c r="AK74" s="337"/>
      <x:c r="AL74" s="413"/>
      <x:c r="AM74" s="462" t="n">
        <x:f>IF(AND(A74&lt;&gt;"",B74&gt;'Pengaturan'!$B$29,B74&lt;='Pengaturan'!$B$5),MAX(0,T74-V74-W74),0)</x:f>
        <x:v>0</x:v>
      </x:c>
      <x:c r="AN74" s="413" t="str">
        <x:v>Snapshot base, ID live belum terikat</x:v>
      </x:c>
      <x:c r="AO74" s="413" t="str">
        <x:v>Belum diperbarui live</x:v>
      </x:c>
    </x:row>
    <x:row r="75" ht="42" customHeight="1">
      <x:c r="A75" s="228" t="str">
        <x:v>BK071</x:v>
      </x:c>
      <x:c r="B75" s="332" t="n">
        <x:v>46273</x:v>
      </x:c>
      <x:c r="C75" s="213" t="str">
        <x:v>16:40:00</x:v>
      </x:c>
      <x:c r="D75" s="213" t="str">
        <x:v>WOODEN</x:v>
      </x:c>
      <x:c r="E75" s="213" t="str">
        <x:v>Bintang</x:v>
      </x:c>
      <x:c r="F75" s="213" t="str">
        <x:v>Graduation Premium</x:v>
      </x:c>
      <x:c r="G75" s="333" t="str">
        <x:v>Graduation Premium</x:v>
      </x:c>
      <x:c r="H75" s="333"/>
      <x:c r="I75" s="333" t="n">
        <x:v>1</x:v>
      </x:c>
      <x:c r="J75" s="334"/>
      <x:c r="K75" s="214" t="n">
        <x:f>IF(A75="","",IFERROR(VLOOKUP(G75,'Harga Paket Schedule'!$A$5:$I$17,IF(G75="Large Group",2,7),FALSE),0))</x:f>
        <x:v>500000</x:v>
      </x:c>
      <x:c r="L75" s="214" t="n">
        <x:f>IF(A75="","",IF(J75&lt;&gt;"",J75,IF(G75="Large Group",MAX(7,H75)*K75,I75*K75)))</x:f>
        <x:v>500000</x:v>
      </x:c>
      <x:c r="M75" s="213" t="str">
        <x:v>dp 100</x:v>
      </x:c>
      <x:c r="N75" s="334" t="n">
        <x:v>100000</x:v>
      </x:c>
      <x:c r="O75" s="333" t="str">
        <x:v>DP</x:v>
      </x:c>
      <x:c r="P75" s="214" t="n">
        <x:f>IF(A75="","",SUMIF('Cocok Bayar Booking'!$J$5:$J$504,A75,'Cocok Bayar Booking'!$L$5:$L$504))</x:f>
        <x:v>100000</x:v>
      </x:c>
      <x:c r="Q75" s="214" t="n">
        <x:f>IF(A75="","",SUMIF('Cocok Bayar Booking'!$J$5:$J$504,A75,'Cocok Bayar Booking'!$M$5:$M$504))</x:f>
        <x:v>400000</x:v>
      </x:c>
      <x:c r="R75" s="213" t="n">
        <x:f>IF(A75="","",SUMIF('Cocok Bayar Booking'!$J$5:$J$504,A75,'Cocok Bayar Booking'!$N$5:$N$504))</x:f>
        <x:v>1</x:v>
      </x:c>
      <x:c r="S75" s="214" t="n">
        <x:f>IF(A75="","",MIN(L75,AC75))</x:f>
        <x:v>500000</x:v>
      </x:c>
      <x:c r="T75" s="214" t="n">
        <x:f>IF(A75="","",MAX(0,L75-AC75))</x:f>
        <x:v>0</x:v>
      </x:c>
      <x:c r="U75" s="333" t="n">
        <x:v>1</x:v>
      </x:c>
      <x:c r="V75" s="214" t="n">
        <x:f>IF(AND(AND(A75&lt;&gt;"",U75=1,AI75=0,AH75=0,LEFT(AG75,5)&lt;&gt;"CHECK",G75&lt;&gt;"CHECK PACKAGE"),B75&gt;'Pengaturan'!$B$6,B75&lt;='Pengaturan'!$B$5),T75,0)</x:f>
        <x:v>0</x:v>
      </x:c>
      <x:c r="W75" s="214" t="n">
        <x:f>IF(AND(AND(A75&lt;&gt;"",U75=1,AI75=0,AH75=0,LEFT(AG75,5)&lt;&gt;"CHECK",G75&lt;&gt;"CHECK PACKAGE"),B75='Pengaturan'!$B$6,'Pengaturan'!$B$28&lt;&gt;"Tutup"),T75,0)</x:f>
        <x:v>0</x:v>
      </x:c>
      <x:c r="X75" s="335" t="str"/>
      <x:c r="Y75" s="335" t="str">
        <x:v>8 September 2026 (1).xlsx</x:v>
      </x:c>
      <x:c r="Z75" s="335" t="str">
        <x:v>GRADUATION UNSOED DAY 1</x:v>
      </x:c>
      <x:c r="AA75" s="213" t="str">
        <x:v>I31</x:v>
      </x:c>
      <x:c r="AB75" s="213" t="str">
        <x:v>152, 253</x:v>
      </x:c>
      <x:c r="AC75" s="336" t="n">
        <x:f>IF(A75="","",P75+Q75+IF(AL75&lt;&gt;"",N(AK75),0))</x:f>
        <x:v>500000</x:v>
      </x:c>
      <x:c r="AD75" s="336" t="n">
        <x:f>IF(A75="","",IF(OR(AC75&gt;L75,AND(OR(O75="Lunas",R75&gt;0),AC75&lt;L75)),AC75-L75,0))</x:f>
        <x:v>0</x:v>
      </x:c>
      <x:c r="AE75" s="199" t="str">
        <x:f>IF(A75="","",IF(LEFT(AG75,5)="CHECK",AG75,IF(AD75&lt;&gt;0,"CHECK harga/bayar",IF(AI75&gt;0,"CHECK DP belum cocok",IF(U75=0,"Ditahan","OK")))))</x:f>
        <x:v>OK</x:v>
      </x:c>
      <x:c r="AF75" s="337" t="n">
        <x:f>IF(AND(A75&lt;&gt;"",U75=1,B75&lt;='Pengaturan'!$B$29,B75&gt;='Pengaturan'!$B$4),T75,0)</x:f>
        <x:v>0</x:v>
      </x:c>
      <x:c r="AG75" s="201"/>
      <x:c r="AH75" s="337" t="n">
        <x:f>IF(A75="","",IF(OR(O75="Lunas",R75&gt;0),MAX(0,L75-AC75),0))</x:f>
        <x:v>0</x:v>
      </x:c>
      <x:c r="AI75" s="337" t="n">
        <x:f>IF(A75="","",MAX(0,N75-AC75))</x:f>
        <x:v>0</x:v>
      </x:c>
      <x:c r="AJ75" s="199"/>
      <x:c r="AK75" s="337"/>
      <x:c r="AL75" s="413"/>
      <x:c r="AM75" s="462" t="n">
        <x:f>IF(AND(A75&lt;&gt;"",B75&gt;'Pengaturan'!$B$29,B75&lt;='Pengaturan'!$B$5),MAX(0,T75-V75-W75),0)</x:f>
        <x:v>0</x:v>
      </x:c>
      <x:c r="AN75" s="413" t="str">
        <x:v>Snapshot base, ID live belum terikat</x:v>
      </x:c>
      <x:c r="AO75" s="413" t="str">
        <x:v>Belum diperbarui live</x:v>
      </x:c>
    </x:row>
    <x:row r="76" ht="42" customHeight="1">
      <x:c r="A76" s="228" t="str">
        <x:v>BK072</x:v>
      </x:c>
      <x:c r="B76" s="332" t="n">
        <x:v>46273</x:v>
      </x:c>
      <x:c r="C76" s="213" t="str">
        <x:v>17:00:00</x:v>
      </x:c>
      <x:c r="D76" s="213" t="str">
        <x:v>WOODEN</x:v>
      </x:c>
      <x:c r="E76" s="213" t="str">
        <x:v>Dimas</x:v>
      </x:c>
      <x:c r="F76" s="213" t="str">
        <x:v>Graduation</x:v>
      </x:c>
      <x:c r="G76" s="333" t="str">
        <x:v>Graduation</x:v>
      </x:c>
      <x:c r="H76" s="333"/>
      <x:c r="I76" s="333" t="n">
        <x:v>1</x:v>
      </x:c>
      <x:c r="J76" s="334"/>
      <x:c r="K76" s="214" t="n">
        <x:f>IF(A76="","",IFERROR(VLOOKUP(G76,'Harga Paket Schedule'!$A$5:$I$17,IF(G76="Large Group",2,7),FALSE),0))</x:f>
        <x:v>350000</x:v>
      </x:c>
      <x:c r="L76" s="214" t="n">
        <x:f>IF(A76="","",IF(J76&lt;&gt;"",J76,IF(G76="Large Group",MAX(7,H76)*K76,I76*K76)))</x:f>
        <x:v>350000</x:v>
      </x:c>
      <x:c r="M76" s="213" t="str">
        <x:v>dp 100</x:v>
      </x:c>
      <x:c r="N76" s="334" t="n">
        <x:v>100000</x:v>
      </x:c>
      <x:c r="O76" s="333" t="str">
        <x:v>DP</x:v>
      </x:c>
      <x:c r="P76" s="214" t="n">
        <x:f>IF(A76="","",SUMIF('Cocok Bayar Booking'!$J$5:$J$504,A76,'Cocok Bayar Booking'!$L$5:$L$504))</x:f>
        <x:v>100000</x:v>
      </x:c>
      <x:c r="Q76" s="214" t="n">
        <x:f>IF(A76="","",SUMIF('Cocok Bayar Booking'!$J$5:$J$504,A76,'Cocok Bayar Booking'!$M$5:$M$504))</x:f>
        <x:v>270000</x:v>
      </x:c>
      <x:c r="R76" s="213" t="n">
        <x:f>IF(A76="","",SUMIF('Cocok Bayar Booking'!$J$5:$J$504,A76,'Cocok Bayar Booking'!$N$5:$N$504))</x:f>
        <x:v>1</x:v>
      </x:c>
      <x:c r="S76" s="214" t="n">
        <x:f>IF(A76="","",MIN(L76,AC76))</x:f>
        <x:v>350000</x:v>
      </x:c>
      <x:c r="T76" s="214" t="n">
        <x:f>IF(A76="","",MAX(0,L76-AC76))</x:f>
        <x:v>0</x:v>
      </x:c>
      <x:c r="U76" s="333" t="n">
        <x:v>1</x:v>
      </x:c>
      <x:c r="V76" s="214" t="n">
        <x:f>IF(AND(AND(A76&lt;&gt;"",U76=1,AI76=0,AH76=0,LEFT(AG76,5)&lt;&gt;"CHECK",G76&lt;&gt;"CHECK PACKAGE"),B76&gt;'Pengaturan'!$B$6,B76&lt;='Pengaturan'!$B$5),T76,0)</x:f>
        <x:v>0</x:v>
      </x:c>
      <x:c r="W76" s="214" t="n">
        <x:f>IF(AND(AND(A76&lt;&gt;"",U76=1,AI76=0,AH76=0,LEFT(AG76,5)&lt;&gt;"CHECK",G76&lt;&gt;"CHECK PACKAGE"),B76='Pengaturan'!$B$6,'Pengaturan'!$B$28&lt;&gt;"Tutup"),T76,0)</x:f>
        <x:v>0</x:v>
      </x:c>
      <x:c r="X76" s="335" t="str"/>
      <x:c r="Y76" s="335" t="str">
        <x:v>8 September 2026 (1).xlsx</x:v>
      </x:c>
      <x:c r="Z76" s="335" t="str">
        <x:v>GRADUATION UNSOED DAY 1</x:v>
      </x:c>
      <x:c r="AA76" s="213" t="str">
        <x:v>I32</x:v>
      </x:c>
      <x:c r="AB76" s="213" t="str">
        <x:v>45, 258</x:v>
      </x:c>
      <x:c r="AC76" s="336" t="n">
        <x:f>IF(A76="","",P76+Q76+IF(AL76&lt;&gt;"",N(AK76),0))</x:f>
        <x:v>370000</x:v>
      </x:c>
      <x:c r="AD76" s="336" t="n">
        <x:f>IF(A76="","",IF(OR(AC76&gt;L76,AND(OR(O76="Lunas",R76&gt;0),AC76&lt;L76)),AC76-L76,0))</x:f>
        <x:v>20000</x:v>
      </x:c>
      <x:c r="AE76" s="199" t="str">
        <x:f>IF(A76="","",IF(LEFT(AG76,5)="CHECK",AG76,IF(AD76&lt;&gt;0,"CHECK harga/bayar",IF(AI76&gt;0,"CHECK DP belum cocok",IF(U76=0,"Ditahan","OK")))))</x:f>
        <x:v>CHECK harga/bayar</x:v>
      </x:c>
      <x:c r="AF76" s="337" t="n">
        <x:f>IF(AND(A76&lt;&gt;"",U76=1,B76&lt;='Pengaturan'!$B$29,B76&gt;='Pengaturan'!$B$4),T76,0)</x:f>
        <x:v>0</x:v>
      </x:c>
      <x:c r="AG76" s="201"/>
      <x:c r="AH76" s="337" t="n">
        <x:f>IF(A76="","",IF(OR(O76="Lunas",R76&gt;0),MAX(0,L76-AC76),0))</x:f>
        <x:v>0</x:v>
      </x:c>
      <x:c r="AI76" s="337" t="n">
        <x:f>IF(A76="","",MAX(0,N76-AC76))</x:f>
        <x:v>0</x:v>
      </x:c>
      <x:c r="AJ76" s="199"/>
      <x:c r="AK76" s="337"/>
      <x:c r="AL76" s="413"/>
      <x:c r="AM76" s="462" t="n">
        <x:f>IF(AND(A76&lt;&gt;"",B76&gt;'Pengaturan'!$B$29,B76&lt;='Pengaturan'!$B$5),MAX(0,T76-V76-W76),0)</x:f>
        <x:v>0</x:v>
      </x:c>
      <x:c r="AN76" s="413" t="str">
        <x:v>Snapshot base, ID live belum terikat</x:v>
      </x:c>
      <x:c r="AO76" s="413" t="str">
        <x:v>Belum diperbarui live</x:v>
      </x:c>
    </x:row>
    <x:row r="77" ht="42" customHeight="1">
      <x:c r="A77" s="228" t="str">
        <x:v>BK073</x:v>
      </x:c>
      <x:c r="B77" s="332" t="n">
        <x:v>46273</x:v>
      </x:c>
      <x:c r="C77" s="213" t="str">
        <x:v>10:00:00</x:v>
      </x:c>
      <x:c r="D77" s="213" t="str">
        <x:v>CONCRETE</x:v>
      </x:c>
      <x:c r="E77" s="213" t="str">
        <x:v>Ergi Mahandika</x:v>
      </x:c>
      <x:c r="F77" s="213" t="str">
        <x:v>Graduation</x:v>
      </x:c>
      <x:c r="G77" s="333" t="str">
        <x:v>Graduation</x:v>
      </x:c>
      <x:c r="H77" s="333"/>
      <x:c r="I77" s="333" t="n">
        <x:v>1</x:v>
      </x:c>
      <x:c r="J77" s="334"/>
      <x:c r="K77" s="214" t="n">
        <x:f>IF(A77="","",IFERROR(VLOOKUP(G77,'Harga Paket Schedule'!$A$5:$I$17,IF(G77="Large Group",2,7),FALSE),0))</x:f>
        <x:v>350000</x:v>
      </x:c>
      <x:c r="L77" s="214" t="n">
        <x:f>IF(A77="","",IF(J77&lt;&gt;"",J77,IF(G77="Large Group",MAX(7,H77)*K77,I77*K77)))</x:f>
        <x:v>350000</x:v>
      </x:c>
      <x:c r="M77" s="213" t="str">
        <x:v>dp 100</x:v>
      </x:c>
      <x:c r="N77" s="334" t="n">
        <x:v>100000</x:v>
      </x:c>
      <x:c r="O77" s="333" t="str">
        <x:v>DP</x:v>
      </x:c>
      <x:c r="P77" s="214" t="n">
        <x:f>IF(A77="","",SUMIF('Cocok Bayar Booking'!$J$5:$J$504,A77,'Cocok Bayar Booking'!$L$5:$L$504))</x:f>
        <x:v>100000</x:v>
      </x:c>
      <x:c r="Q77" s="214" t="n">
        <x:f>IF(A77="","",SUMIF('Cocok Bayar Booking'!$J$5:$J$504,A77,'Cocok Bayar Booking'!$M$5:$M$504))</x:f>
        <x:v>310000</x:v>
      </x:c>
      <x:c r="R77" s="213" t="n">
        <x:f>IF(A77="","",SUMIF('Cocok Bayar Booking'!$J$5:$J$504,A77,'Cocok Bayar Booking'!$N$5:$N$504))</x:f>
        <x:v>1</x:v>
      </x:c>
      <x:c r="S77" s="214" t="n">
        <x:f>IF(A77="","",MIN(L77,AC77))</x:f>
        <x:v>350000</x:v>
      </x:c>
      <x:c r="T77" s="214" t="n">
        <x:f>IF(A77="","",MAX(0,L77-AC77))</x:f>
        <x:v>0</x:v>
      </x:c>
      <x:c r="U77" s="333" t="n">
        <x:v>1</x:v>
      </x:c>
      <x:c r="V77" s="214" t="n">
        <x:f>IF(AND(AND(A77&lt;&gt;"",U77=1,AI77=0,AH77=0,LEFT(AG77,5)&lt;&gt;"CHECK",G77&lt;&gt;"CHECK PACKAGE"),B77&gt;'Pengaturan'!$B$6,B77&lt;='Pengaturan'!$B$5),T77,0)</x:f>
        <x:v>0</x:v>
      </x:c>
      <x:c r="W77" s="214" t="n">
        <x:f>IF(AND(AND(A77&lt;&gt;"",U77=1,AI77=0,AH77=0,LEFT(AG77,5)&lt;&gt;"CHECK",G77&lt;&gt;"CHECK PACKAGE"),B77='Pengaturan'!$B$6,'Pengaturan'!$B$28&lt;&gt;"Tutup"),T77,0)</x:f>
        <x:v>0</x:v>
      </x:c>
      <x:c r="X77" s="335" t="str"/>
      <x:c r="Y77" s="335" t="str">
        <x:v>8 September 2026 (1).xlsx</x:v>
      </x:c>
      <x:c r="Z77" s="335" t="str">
        <x:v>GRADUATION UNSOED DAY 1</x:v>
      </x:c>
      <x:c r="AA77" s="213" t="str">
        <x:v>O14</x:v>
      </x:c>
      <x:c r="AB77" s="213" t="str">
        <x:v>7, 205</x:v>
      </x:c>
      <x:c r="AC77" s="336" t="n">
        <x:f>IF(A77="","",P77+Q77+IF(AL77&lt;&gt;"",N(AK77),0))</x:f>
        <x:v>410000</x:v>
      </x:c>
      <x:c r="AD77" s="336" t="n">
        <x:f>IF(A77="","",IF(OR(AC77&gt;L77,AND(OR(O77="Lunas",R77&gt;0),AC77&lt;L77)),AC77-L77,0))</x:f>
        <x:v>60000</x:v>
      </x:c>
      <x:c r="AE77" s="199" t="str">
        <x:f>IF(A77="","",IF(LEFT(AG77,5)="CHECK",AG77,IF(AD77&lt;&gt;0,"CHECK harga/bayar",IF(AI77&gt;0,"CHECK DP belum cocok",IF(U77=0,"Ditahan","OK")))))</x:f>
        <x:v>CHECK harga/bayar</x:v>
      </x:c>
      <x:c r="AF77" s="337" t="n">
        <x:f>IF(AND(A77&lt;&gt;"",U77=1,B77&lt;='Pengaturan'!$B$29,B77&gt;='Pengaturan'!$B$4),T77,0)</x:f>
        <x:v>0</x:v>
      </x:c>
      <x:c r="AG77" s="201"/>
      <x:c r="AH77" s="337" t="n">
        <x:f>IF(A77="","",IF(OR(O77="Lunas",R77&gt;0),MAX(0,L77-AC77),0))</x:f>
        <x:v>0</x:v>
      </x:c>
      <x:c r="AI77" s="337" t="n">
        <x:f>IF(A77="","",MAX(0,N77-AC77))</x:f>
        <x:v>0</x:v>
      </x:c>
      <x:c r="AJ77" s="199"/>
      <x:c r="AK77" s="337"/>
      <x:c r="AL77" s="413"/>
      <x:c r="AM77" s="462" t="n">
        <x:f>IF(AND(A77&lt;&gt;"",B77&gt;'Pengaturan'!$B$29,B77&lt;='Pengaturan'!$B$5),MAX(0,T77-V77-W77),0)</x:f>
        <x:v>0</x:v>
      </x:c>
      <x:c r="AN77" s="413" t="str">
        <x:v>Snapshot base, ID live belum terikat</x:v>
      </x:c>
      <x:c r="AO77" s="413" t="str">
        <x:v>Belum diperbarui live</x:v>
      </x:c>
    </x:row>
    <x:row r="78" ht="42" customHeight="1">
      <x:c r="A78" s="228" t="str">
        <x:v>BK074</x:v>
      </x:c>
      <x:c r="B78" s="332" t="n">
        <x:v>46273</x:v>
      </x:c>
      <x:c r="C78" s="213" t="str">
        <x:v>13:00:00</x:v>
      </x:c>
      <x:c r="D78" s="213" t="str">
        <x:v>CONCRETE</x:v>
      </x:c>
      <x:c r="E78" s="213" t="str">
        <x:v>Devi Nawang</x:v>
      </x:c>
      <x:c r="F78" s="213" t="str">
        <x:v>Graduation</x:v>
      </x:c>
      <x:c r="G78" s="333" t="str">
        <x:v>Graduation</x:v>
      </x:c>
      <x:c r="H78" s="333"/>
      <x:c r="I78" s="333" t="n">
        <x:v>1</x:v>
      </x:c>
      <x:c r="J78" s="334"/>
      <x:c r="K78" s="214" t="n">
        <x:f>IF(A78="","",IFERROR(VLOOKUP(G78,'Harga Paket Schedule'!$A$5:$I$17,IF(G78="Large Group",2,7),FALSE),0))</x:f>
        <x:v>350000</x:v>
      </x:c>
      <x:c r="L78" s="214" t="n">
        <x:f>IF(A78="","",IF(J78&lt;&gt;"",J78,IF(G78="Large Group",MAX(7,H78)*K78,I78*K78)))</x:f>
        <x:v>350000</x:v>
      </x:c>
      <x:c r="M78" s="213" t="str">
        <x:v>dp 100</x:v>
      </x:c>
      <x:c r="N78" s="334" t="n">
        <x:v>100000</x:v>
      </x:c>
      <x:c r="O78" s="333" t="str">
        <x:v>DP</x:v>
      </x:c>
      <x:c r="P78" s="214" t="n">
        <x:f>IF(A78="","",SUMIF('Cocok Bayar Booking'!$J$5:$J$504,A78,'Cocok Bayar Booking'!$L$5:$L$504))</x:f>
        <x:v>0</x:v>
      </x:c>
      <x:c r="Q78" s="214" t="n">
        <x:f>IF(A78="","",SUMIF('Cocok Bayar Booking'!$J$5:$J$504,A78,'Cocok Bayar Booking'!$M$5:$M$504))</x:f>
        <x:v>270000</x:v>
      </x:c>
      <x:c r="R78" s="213" t="n">
        <x:f>IF(A78="","",SUMIF('Cocok Bayar Booking'!$J$5:$J$504,A78,'Cocok Bayar Booking'!$N$5:$N$504))</x:f>
        <x:v>1</x:v>
      </x:c>
      <x:c r="S78" s="214" t="n">
        <x:f>IF(A78="","",MIN(L78,AC78))</x:f>
        <x:v>270000</x:v>
      </x:c>
      <x:c r="T78" s="214" t="n">
        <x:f>IF(A78="","",MAX(0,L78-AC78))</x:f>
        <x:v>80000</x:v>
      </x:c>
      <x:c r="U78" s="333" t="n">
        <x:v>1</x:v>
      </x:c>
      <x:c r="V78" s="214" t="n">
        <x:f>IF(AND(AND(A78&lt;&gt;"",U78=1,AI78=0,AH78=0,LEFT(AG78,5)&lt;&gt;"CHECK",G78&lt;&gt;"CHECK PACKAGE"),B78&gt;'Pengaturan'!$B$6,B78&lt;='Pengaturan'!$B$5),T78,0)</x:f>
        <x:v>0</x:v>
      </x:c>
      <x:c r="W78" s="214" t="n">
        <x:f>IF(AND(AND(A78&lt;&gt;"",U78=1,AI78=0,AH78=0,LEFT(AG78,5)&lt;&gt;"CHECK",G78&lt;&gt;"CHECK PACKAGE"),B78='Pengaturan'!$B$6,'Pengaturan'!$B$28&lt;&gt;"Tutup"),T78,0)</x:f>
        <x:v>0</x:v>
      </x:c>
      <x:c r="X78" s="335" t="str"/>
      <x:c r="Y78" s="335" t="str">
        <x:v>8 September 2026 (1).xlsx</x:v>
      </x:c>
      <x:c r="Z78" s="335" t="str">
        <x:v>GRADUATION UNSOED DAY 1</x:v>
      </x:c>
      <x:c r="AA78" s="213" t="str">
        <x:v>O20</x:v>
      </x:c>
      <x:c r="AB78" s="213" t="str">
        <x:v>234</x:v>
      </x:c>
      <x:c r="AC78" s="336" t="n">
        <x:f>IF(A78="","",P78+Q78+IF(AL78&lt;&gt;"",N(AK78),0))</x:f>
        <x:v>270000</x:v>
      </x:c>
      <x:c r="AD78" s="336" t="n">
        <x:f>IF(A78="","",IF(OR(AC78&gt;L78,AND(OR(O78="Lunas",R78&gt;0),AC78&lt;L78)),AC78-L78,0))</x:f>
        <x:v>-80000</x:v>
      </x:c>
      <x:c r="AE78" s="199" t="str">
        <x:f>IF(A78="","",IF(LEFT(AG78,5)="CHECK",AG78,IF(AD78&lt;&gt;0,"CHECK harga/bayar",IF(AI78&gt;0,"CHECK DP belum cocok",IF(U78=0,"Ditahan","OK")))))</x:f>
        <x:v>CHECK harga/bayar</x:v>
      </x:c>
      <x:c r="AF78" s="337" t="n">
        <x:f>IF(AND(A78&lt;&gt;"",U78=1,B78&lt;='Pengaturan'!$B$29,B78&gt;='Pengaturan'!$B$4),T78,0)</x:f>
        <x:v>80000</x:v>
      </x:c>
      <x:c r="AG78" s="201"/>
      <x:c r="AH78" s="337" t="n">
        <x:f>IF(A78="","",IF(OR(O78="Lunas",R78&gt;0),MAX(0,L78-AC78),0))</x:f>
        <x:v>80000</x:v>
      </x:c>
      <x:c r="AI78" s="337" t="n">
        <x:f>IF(A78="","",MAX(0,N78-AC78))</x:f>
        <x:v>0</x:v>
      </x:c>
      <x:c r="AJ78" s="199"/>
      <x:c r="AK78" s="337"/>
      <x:c r="AL78" s="413"/>
      <x:c r="AM78" s="462" t="n">
        <x:f>IF(AND(A78&lt;&gt;"",B78&gt;'Pengaturan'!$B$29,B78&lt;='Pengaturan'!$B$5),MAX(0,T78-V78-W78),0)</x:f>
        <x:v>0</x:v>
      </x:c>
      <x:c r="AN78" s="413" t="str">
        <x:v>Snapshot base, ID live belum terikat</x:v>
      </x:c>
      <x:c r="AO78" s="413" t="str">
        <x:v>Belum diperbarui live</x:v>
      </x:c>
    </x:row>
    <x:row r="79" ht="42" customHeight="1">
      <x:c r="A79" s="228" t="str">
        <x:v>BK075</x:v>
      </x:c>
      <x:c r="B79" s="332" t="n">
        <x:v>46273</x:v>
      </x:c>
      <x:c r="C79" s="213" t="str">
        <x:v>13:20:00</x:v>
      </x:c>
      <x:c r="D79" s="213" t="str">
        <x:v>CONCRETE</x:v>
      </x:c>
      <x:c r="E79" s="213" t="str">
        <x:v>Nadya Miko Azhara</x:v>
      </x:c>
      <x:c r="F79" s="213" t="str">
        <x:v>Graduation</x:v>
      </x:c>
      <x:c r="G79" s="333" t="str">
        <x:v>Graduation</x:v>
      </x:c>
      <x:c r="H79" s="333"/>
      <x:c r="I79" s="333" t="n">
        <x:v>1</x:v>
      </x:c>
      <x:c r="J79" s="334"/>
      <x:c r="K79" s="214" t="n">
        <x:f>IF(A79="","",IFERROR(VLOOKUP(G79,'Harga Paket Schedule'!$A$5:$I$17,IF(G79="Large Group",2,7),FALSE),0))</x:f>
        <x:v>350000</x:v>
      </x:c>
      <x:c r="L79" s="214" t="n">
        <x:f>IF(A79="","",IF(J79&lt;&gt;"",J79,IF(G79="Large Group",MAX(7,H79)*K79,I79*K79)))</x:f>
        <x:v>350000</x:v>
      </x:c>
      <x:c r="M79" s="213" t="str">
        <x:v>dP 100</x:v>
      </x:c>
      <x:c r="N79" s="334" t="n">
        <x:v>100000</x:v>
      </x:c>
      <x:c r="O79" s="333" t="str">
        <x:v>DP</x:v>
      </x:c>
      <x:c r="P79" s="214" t="n">
        <x:f>IF(A79="","",SUMIF('Cocok Bayar Booking'!$J$5:$J$504,A79,'Cocok Bayar Booking'!$L$5:$L$504))</x:f>
        <x:v>0</x:v>
      </x:c>
      <x:c r="Q79" s="214" t="n">
        <x:f>IF(A79="","",SUMIF('Cocok Bayar Booking'!$J$5:$J$504,A79,'Cocok Bayar Booking'!$M$5:$M$504))</x:f>
        <x:v>250000</x:v>
      </x:c>
      <x:c r="R79" s="213" t="n">
        <x:f>IF(A79="","",SUMIF('Cocok Bayar Booking'!$J$5:$J$504,A79,'Cocok Bayar Booking'!$N$5:$N$504))</x:f>
        <x:v>0</x:v>
      </x:c>
      <x:c r="S79" s="214" t="n">
        <x:f>IF(A79="","",MIN(L79,AC79))</x:f>
        <x:v>250000</x:v>
      </x:c>
      <x:c r="T79" s="214" t="n">
        <x:f>IF(A79="","",MAX(0,L79-AC79))</x:f>
        <x:v>100000</x:v>
      </x:c>
      <x:c r="U79" s="333" t="n">
        <x:v>1</x:v>
      </x:c>
      <x:c r="V79" s="214" t="n">
        <x:f>IF(AND(AND(A79&lt;&gt;"",U79=1,AI79=0,AH79=0,LEFT(AG79,5)&lt;&gt;"CHECK",G79&lt;&gt;"CHECK PACKAGE"),B79&gt;'Pengaturan'!$B$6,B79&lt;='Pengaturan'!$B$5),T79,0)</x:f>
        <x:v>0</x:v>
      </x:c>
      <x:c r="W79" s="214" t="n">
        <x:f>IF(AND(AND(A79&lt;&gt;"",U79=1,AI79=0,AH79=0,LEFT(AG79,5)&lt;&gt;"CHECK",G79&lt;&gt;"CHECK PACKAGE"),B79='Pengaturan'!$B$6,'Pengaturan'!$B$28&lt;&gt;"Tutup"),T79,0)</x:f>
        <x:v>0</x:v>
      </x:c>
      <x:c r="X79" s="335" t="str"/>
      <x:c r="Y79" s="335" t="str">
        <x:v>8 September 2026 (1).xlsx</x:v>
      </x:c>
      <x:c r="Z79" s="335" t="str">
        <x:v>GRADUATION UNSOED DAY 1</x:v>
      </x:c>
      <x:c r="AA79" s="213" t="str">
        <x:v>O21</x:v>
      </x:c>
      <x:c r="AB79" s="213" t="str">
        <x:v>212</x:v>
      </x:c>
      <x:c r="AC79" s="336" t="n">
        <x:f>IF(A79="","",P79+Q79+IF(AL79&lt;&gt;"",N(AK79),0))</x:f>
        <x:v>250000</x:v>
      </x:c>
      <x:c r="AD79" s="336" t="n">
        <x:f>IF(A79="","",IF(OR(AC79&gt;L79,AND(OR(O79="Lunas",R79&gt;0),AC79&lt;L79)),AC79-L79,0))</x:f>
        <x:v>0</x:v>
      </x:c>
      <x:c r="AE79" s="199" t="str">
        <x:f>IF(A79="","",IF(LEFT(AG79,5)="CHECK",AG79,IF(AD79&lt;&gt;0,"CHECK harga/bayar",IF(AI79&gt;0,"CHECK DP belum cocok",IF(U79=0,"Ditahan","OK")))))</x:f>
        <x:v>OK</x:v>
      </x:c>
      <x:c r="AF79" s="337" t="n">
        <x:f>IF(AND(A79&lt;&gt;"",U79=1,B79&lt;='Pengaturan'!$B$29,B79&gt;='Pengaturan'!$B$4),T79,0)</x:f>
        <x:v>100000</x:v>
      </x:c>
      <x:c r="AG79" s="201"/>
      <x:c r="AH79" s="337" t="n">
        <x:f>IF(A79="","",IF(OR(O79="Lunas",R79&gt;0),MAX(0,L79-AC79),0))</x:f>
        <x:v>0</x:v>
      </x:c>
      <x:c r="AI79" s="337" t="n">
        <x:f>IF(A79="","",MAX(0,N79-AC79))</x:f>
        <x:v>0</x:v>
      </x:c>
      <x:c r="AJ79" s="199"/>
      <x:c r="AK79" s="337"/>
      <x:c r="AL79" s="413"/>
      <x:c r="AM79" s="462" t="n">
        <x:f>IF(AND(A79&lt;&gt;"",B79&gt;'Pengaturan'!$B$29,B79&lt;='Pengaturan'!$B$5),MAX(0,T79-V79-W79),0)</x:f>
        <x:v>0</x:v>
      </x:c>
      <x:c r="AN79" s="413" t="str">
        <x:v>Snapshot base, ID live belum terikat</x:v>
      </x:c>
      <x:c r="AO79" s="413" t="str">
        <x:v>Belum diperbarui live</x:v>
      </x:c>
    </x:row>
    <x:row r="80" ht="42" customHeight="1">
      <x:c r="A80" s="228" t="str">
        <x:v>BK076</x:v>
      </x:c>
      <x:c r="B80" s="332" t="n">
        <x:v>46273</x:v>
      </x:c>
      <x:c r="C80" s="213" t="str">
        <x:v>13:40:00</x:v>
      </x:c>
      <x:c r="D80" s="213" t="str">
        <x:v>CONCRETE</x:v>
      </x:c>
      <x:c r="E80" s="213" t="str">
        <x:v>Sela Artiana</x:v>
      </x:c>
      <x:c r="F80" s="213" t="str">
        <x:v>Graduation</x:v>
      </x:c>
      <x:c r="G80" s="333" t="str">
        <x:v>Graduation</x:v>
      </x:c>
      <x:c r="H80" s="333"/>
      <x:c r="I80" s="333" t="n">
        <x:v>1</x:v>
      </x:c>
      <x:c r="J80" s="334"/>
      <x:c r="K80" s="214" t="n">
        <x:f>IF(A80="","",IFERROR(VLOOKUP(G80,'Harga Paket Schedule'!$A$5:$I$17,IF(G80="Large Group",2,7),FALSE),0))</x:f>
        <x:v>350000</x:v>
      </x:c>
      <x:c r="L80" s="214" t="n">
        <x:f>IF(A80="","",IF(J80&lt;&gt;"",J80,IF(G80="Large Group",MAX(7,H80)*K80,I80*K80)))</x:f>
        <x:v>350000</x:v>
      </x:c>
      <x:c r="M80" s="213" t="str">
        <x:v>dP 100</x:v>
      </x:c>
      <x:c r="N80" s="334" t="n">
        <x:v>100000</x:v>
      </x:c>
      <x:c r="O80" s="333" t="str">
        <x:v>DP</x:v>
      </x:c>
      <x:c r="P80" s="214" t="n">
        <x:f>IF(A80="","",SUMIF('Cocok Bayar Booking'!$J$5:$J$504,A80,'Cocok Bayar Booking'!$L$5:$L$504))</x:f>
        <x:v>100000</x:v>
      </x:c>
      <x:c r="Q80" s="214" t="n">
        <x:f>IF(A80="","",SUMIF('Cocok Bayar Booking'!$J$5:$J$504,A80,'Cocok Bayar Booking'!$M$5:$M$504))</x:f>
        <x:v>250000</x:v>
      </x:c>
      <x:c r="R80" s="213" t="n">
        <x:f>IF(A80="","",SUMIF('Cocok Bayar Booking'!$J$5:$J$504,A80,'Cocok Bayar Booking'!$N$5:$N$504))</x:f>
        <x:v>1</x:v>
      </x:c>
      <x:c r="S80" s="214" t="n">
        <x:f>IF(A80="","",MIN(L80,AC80))</x:f>
        <x:v>350000</x:v>
      </x:c>
      <x:c r="T80" s="214" t="n">
        <x:f>IF(A80="","",MAX(0,L80-AC80))</x:f>
        <x:v>0</x:v>
      </x:c>
      <x:c r="U80" s="333" t="n">
        <x:v>1</x:v>
      </x:c>
      <x:c r="V80" s="214" t="n">
        <x:f>IF(AND(AND(A80&lt;&gt;"",U80=1,AI80=0,AH80=0,LEFT(AG80,5)&lt;&gt;"CHECK",G80&lt;&gt;"CHECK PACKAGE"),B80&gt;'Pengaturan'!$B$6,B80&lt;='Pengaturan'!$B$5),T80,0)</x:f>
        <x:v>0</x:v>
      </x:c>
      <x:c r="W80" s="214" t="n">
        <x:f>IF(AND(AND(A80&lt;&gt;"",U80=1,AI80=0,AH80=0,LEFT(AG80,5)&lt;&gt;"CHECK",G80&lt;&gt;"CHECK PACKAGE"),B80='Pengaturan'!$B$6,'Pengaturan'!$B$28&lt;&gt;"Tutup"),T80,0)</x:f>
        <x:v>0</x:v>
      </x:c>
      <x:c r="X80" s="335" t="str"/>
      <x:c r="Y80" s="335" t="str">
        <x:v>8 September 2026 (1).xlsx</x:v>
      </x:c>
      <x:c r="Z80" s="335" t="str">
        <x:v>GRADUATION UNSOED DAY 1</x:v>
      </x:c>
      <x:c r="AA80" s="213" t="str">
        <x:v>O22</x:v>
      </x:c>
      <x:c r="AB80" s="213" t="str">
        <x:v>9, 237</x:v>
      </x:c>
      <x:c r="AC80" s="336" t="n">
        <x:f>IF(A80="","",P80+Q80+IF(AL80&lt;&gt;"",N(AK80),0))</x:f>
        <x:v>350000</x:v>
      </x:c>
      <x:c r="AD80" s="336" t="n">
        <x:f>IF(A80="","",IF(OR(AC80&gt;L80,AND(OR(O80="Lunas",R80&gt;0),AC80&lt;L80)),AC80-L80,0))</x:f>
        <x:v>0</x:v>
      </x:c>
      <x:c r="AE80" s="199" t="str">
        <x:f>IF(A80="","",IF(LEFT(AG80,5)="CHECK",AG80,IF(AD80&lt;&gt;0,"CHECK harga/bayar",IF(AI80&gt;0,"CHECK DP belum cocok",IF(U80=0,"Ditahan","OK")))))</x:f>
        <x:v>OK</x:v>
      </x:c>
      <x:c r="AF80" s="337" t="n">
        <x:f>IF(AND(A80&lt;&gt;"",U80=1,B80&lt;='Pengaturan'!$B$29,B80&gt;='Pengaturan'!$B$4),T80,0)</x:f>
        <x:v>0</x:v>
      </x:c>
      <x:c r="AG80" s="201"/>
      <x:c r="AH80" s="337" t="n">
        <x:f>IF(A80="","",IF(OR(O80="Lunas",R80&gt;0),MAX(0,L80-AC80),0))</x:f>
        <x:v>0</x:v>
      </x:c>
      <x:c r="AI80" s="337" t="n">
        <x:f>IF(A80="","",MAX(0,N80-AC80))</x:f>
        <x:v>0</x:v>
      </x:c>
      <x:c r="AJ80" s="199"/>
      <x:c r="AK80" s="337"/>
      <x:c r="AL80" s="413"/>
      <x:c r="AM80" s="462" t="n">
        <x:f>IF(AND(A80&lt;&gt;"",B80&gt;'Pengaturan'!$B$29,B80&lt;='Pengaturan'!$B$5),MAX(0,T80-V80-W80),0)</x:f>
        <x:v>0</x:v>
      </x:c>
      <x:c r="AN80" s="413" t="str">
        <x:v>Snapshot base, ID live belum terikat</x:v>
      </x:c>
      <x:c r="AO80" s="413" t="str">
        <x:v>Belum diperbarui live</x:v>
      </x:c>
    </x:row>
    <x:row r="81" ht="42" customHeight="1">
      <x:c r="A81" s="228" t="str">
        <x:v>BK077</x:v>
      </x:c>
      <x:c r="B81" s="332" t="n">
        <x:v>46273</x:v>
      </x:c>
      <x:c r="C81" s="213" t="str">
        <x:v>14:00:00</x:v>
      </x:c>
      <x:c r="D81" s="213" t="str">
        <x:v>CONCRETE</x:v>
      </x:c>
      <x:c r="E81" s="213" t="str">
        <x:v>Nadi Indra F</x:v>
      </x:c>
      <x:c r="F81" s="213" t="str">
        <x:v>Graduation</x:v>
      </x:c>
      <x:c r="G81" s="333" t="str">
        <x:v>Graduation</x:v>
      </x:c>
      <x:c r="H81" s="333"/>
      <x:c r="I81" s="333" t="n">
        <x:v>1</x:v>
      </x:c>
      <x:c r="J81" s="334"/>
      <x:c r="K81" s="214" t="n">
        <x:f>IF(A81="","",IFERROR(VLOOKUP(G81,'Harga Paket Schedule'!$A$5:$I$17,IF(G81="Large Group",2,7),FALSE),0))</x:f>
        <x:v>350000</x:v>
      </x:c>
      <x:c r="L81" s="214" t="n">
        <x:f>IF(A81="","",IF(J81&lt;&gt;"",J81,IF(G81="Large Group",MAX(7,H81)*K81,I81*K81)))</x:f>
        <x:v>350000</x:v>
      </x:c>
      <x:c r="M81" s="213" t="str">
        <x:v>dp 100</x:v>
      </x:c>
      <x:c r="N81" s="334" t="n">
        <x:v>100000</x:v>
      </x:c>
      <x:c r="O81" s="333" t="str">
        <x:v>DP</x:v>
      </x:c>
      <x:c r="P81" s="214" t="n">
        <x:f>IF(A81="","",SUMIF('Cocok Bayar Booking'!$J$5:$J$504,A81,'Cocok Bayar Booking'!$L$5:$L$504))</x:f>
        <x:v>100000</x:v>
      </x:c>
      <x:c r="Q81" s="214" t="n">
        <x:f>IF(A81="","",SUMIF('Cocok Bayar Booking'!$J$5:$J$504,A81,'Cocok Bayar Booking'!$M$5:$M$504))</x:f>
        <x:v>250000</x:v>
      </x:c>
      <x:c r="R81" s="213" t="n">
        <x:f>IF(A81="","",SUMIF('Cocok Bayar Booking'!$J$5:$J$504,A81,'Cocok Bayar Booking'!$N$5:$N$504))</x:f>
        <x:v>1</x:v>
      </x:c>
      <x:c r="S81" s="214" t="n">
        <x:f>IF(A81="","",MIN(L81,AC81))</x:f>
        <x:v>350000</x:v>
      </x:c>
      <x:c r="T81" s="214" t="n">
        <x:f>IF(A81="","",MAX(0,L81-AC81))</x:f>
        <x:v>0</x:v>
      </x:c>
      <x:c r="U81" s="333" t="n">
        <x:v>1</x:v>
      </x:c>
      <x:c r="V81" s="214" t="n">
        <x:f>IF(AND(AND(A81&lt;&gt;"",U81=1,AI81=0,AH81=0,LEFT(AG81,5)&lt;&gt;"CHECK",G81&lt;&gt;"CHECK PACKAGE"),B81&gt;'Pengaturan'!$B$6,B81&lt;='Pengaturan'!$B$5),T81,0)</x:f>
        <x:v>0</x:v>
      </x:c>
      <x:c r="W81" s="214" t="n">
        <x:f>IF(AND(AND(A81&lt;&gt;"",U81=1,AI81=0,AH81=0,LEFT(AG81,5)&lt;&gt;"CHECK",G81&lt;&gt;"CHECK PACKAGE"),B81='Pengaturan'!$B$6,'Pengaturan'!$B$28&lt;&gt;"Tutup"),T81,0)</x:f>
        <x:v>0</x:v>
      </x:c>
      <x:c r="X81" s="335" t="str"/>
      <x:c r="Y81" s="335" t="str">
        <x:v>8 September 2026 (1).xlsx</x:v>
      </x:c>
      <x:c r="Z81" s="335" t="str">
        <x:v>GRADUATION UNSOED DAY 1</x:v>
      </x:c>
      <x:c r="AA81" s="213" t="str">
        <x:v>O23</x:v>
      </x:c>
      <x:c r="AB81" s="213" t="str">
        <x:v>167, 251</x:v>
      </x:c>
      <x:c r="AC81" s="336" t="n">
        <x:f>IF(A81="","",P81+Q81+IF(AL81&lt;&gt;"",N(AK81),0))</x:f>
        <x:v>350000</x:v>
      </x:c>
      <x:c r="AD81" s="336" t="n">
        <x:f>IF(A81="","",IF(OR(AC81&gt;L81,AND(OR(O81="Lunas",R81&gt;0),AC81&lt;L81)),AC81-L81,0))</x:f>
        <x:v>0</x:v>
      </x:c>
      <x:c r="AE81" s="199" t="str">
        <x:f>IF(A81="","",IF(LEFT(AG81,5)="CHECK",AG81,IF(AD81&lt;&gt;0,"CHECK harga/bayar",IF(AI81&gt;0,"CHECK DP belum cocok",IF(U81=0,"Ditahan","OK")))))</x:f>
        <x:v>OK</x:v>
      </x:c>
      <x:c r="AF81" s="337" t="n">
        <x:f>IF(AND(A81&lt;&gt;"",U81=1,B81&lt;='Pengaturan'!$B$29,B81&gt;='Pengaturan'!$B$4),T81,0)</x:f>
        <x:v>0</x:v>
      </x:c>
      <x:c r="AG81" s="201"/>
      <x:c r="AH81" s="337" t="n">
        <x:f>IF(A81="","",IF(OR(O81="Lunas",R81&gt;0),MAX(0,L81-AC81),0))</x:f>
        <x:v>0</x:v>
      </x:c>
      <x:c r="AI81" s="337" t="n">
        <x:f>IF(A81="","",MAX(0,N81-AC81))</x:f>
        <x:v>0</x:v>
      </x:c>
      <x:c r="AJ81" s="199"/>
      <x:c r="AK81" s="337"/>
      <x:c r="AL81" s="413"/>
      <x:c r="AM81" s="462" t="n">
        <x:f>IF(AND(A81&lt;&gt;"",B81&gt;'Pengaturan'!$B$29,B81&lt;='Pengaturan'!$B$5),MAX(0,T81-V81-W81),0)</x:f>
        <x:v>0</x:v>
      </x:c>
      <x:c r="AN81" s="413" t="str">
        <x:v>Snapshot base, ID live belum terikat</x:v>
      </x:c>
      <x:c r="AO81" s="413" t="str">
        <x:v>Belum diperbarui live</x:v>
      </x:c>
    </x:row>
    <x:row r="82" ht="42" customHeight="1">
      <x:c r="A82" s="228" t="str">
        <x:v>BK078</x:v>
      </x:c>
      <x:c r="B82" s="332" t="n">
        <x:v>46273</x:v>
      </x:c>
      <x:c r="C82" s="213" t="str">
        <x:v>14:20:00</x:v>
      </x:c>
      <x:c r="D82" s="213" t="str">
        <x:v>CONCRETE</x:v>
      </x:c>
      <x:c r="E82" s="213" t="str">
        <x:v>Ria</x:v>
      </x:c>
      <x:c r="F82" s="213" t="str">
        <x:v>Graduation Premium</x:v>
      </x:c>
      <x:c r="G82" s="333" t="str">
        <x:v>Graduation Premium</x:v>
      </x:c>
      <x:c r="H82" s="333"/>
      <x:c r="I82" s="333" t="n">
        <x:v>1</x:v>
      </x:c>
      <x:c r="J82" s="334"/>
      <x:c r="K82" s="214" t="n">
        <x:f>IF(A82="","",IFERROR(VLOOKUP(G82,'Harga Paket Schedule'!$A$5:$I$17,IF(G82="Large Group",2,7),FALSE),0))</x:f>
        <x:v>500000</x:v>
      </x:c>
      <x:c r="L82" s="214" t="n">
        <x:f>IF(A82="","",IF(J82&lt;&gt;"",J82,IF(G82="Large Group",MAX(7,H82)*K82,I82*K82)))</x:f>
        <x:v>500000</x:v>
      </x:c>
      <x:c r="M82" s="213" t="str">
        <x:v>dp 100</x:v>
      </x:c>
      <x:c r="N82" s="334" t="n">
        <x:v>100000</x:v>
      </x:c>
      <x:c r="O82" s="333" t="str">
        <x:v>DP</x:v>
      </x:c>
      <x:c r="P82" s="214" t="n">
        <x:f>IF(A82="","",SUMIF('Cocok Bayar Booking'!$J$5:$J$504,A82,'Cocok Bayar Booking'!$L$5:$L$504))</x:f>
        <x:v>100000</x:v>
      </x:c>
      <x:c r="Q82" s="214" t="n">
        <x:f>IF(A82="","",SUMIF('Cocok Bayar Booking'!$J$5:$J$504,A82,'Cocok Bayar Booking'!$M$5:$M$504))</x:f>
        <x:v>400000</x:v>
      </x:c>
      <x:c r="R82" s="213" t="n">
        <x:f>IF(A82="","",SUMIF('Cocok Bayar Booking'!$J$5:$J$504,A82,'Cocok Bayar Booking'!$N$5:$N$504))</x:f>
        <x:v>1</x:v>
      </x:c>
      <x:c r="S82" s="214" t="n">
        <x:f>IF(A82="","",MIN(L82,AC82))</x:f>
        <x:v>500000</x:v>
      </x:c>
      <x:c r="T82" s="214" t="n">
        <x:f>IF(A82="","",MAX(0,L82-AC82))</x:f>
        <x:v>0</x:v>
      </x:c>
      <x:c r="U82" s="333" t="n">
        <x:v>1</x:v>
      </x:c>
      <x:c r="V82" s="214" t="n">
        <x:f>IF(AND(AND(A82&lt;&gt;"",U82=1,AI82=0,AH82=0,LEFT(AG82,5)&lt;&gt;"CHECK",G82&lt;&gt;"CHECK PACKAGE"),B82&gt;'Pengaturan'!$B$6,B82&lt;='Pengaturan'!$B$5),T82,0)</x:f>
        <x:v>0</x:v>
      </x:c>
      <x:c r="W82" s="214" t="n">
        <x:f>IF(AND(AND(A82&lt;&gt;"",U82=1,AI82=0,AH82=0,LEFT(AG82,5)&lt;&gt;"CHECK",G82&lt;&gt;"CHECK PACKAGE"),B82='Pengaturan'!$B$6,'Pengaturan'!$B$28&lt;&gt;"Tutup"),T82,0)</x:f>
        <x:v>0</x:v>
      </x:c>
      <x:c r="X82" s="335" t="str"/>
      <x:c r="Y82" s="335" t="str">
        <x:v>8 September 2026 (1).xlsx</x:v>
      </x:c>
      <x:c r="Z82" s="335" t="str">
        <x:v>GRADUATION UNSOED DAY 1</x:v>
      </x:c>
      <x:c r="AA82" s="213" t="str">
        <x:v>O24</x:v>
      </x:c>
      <x:c r="AB82" s="213" t="str">
        <x:v>44, 242</x:v>
      </x:c>
      <x:c r="AC82" s="336" t="n">
        <x:f>IF(A82="","",P82+Q82+IF(AL82&lt;&gt;"",N(AK82),0))</x:f>
        <x:v>500000</x:v>
      </x:c>
      <x:c r="AD82" s="336" t="n">
        <x:f>IF(A82="","",IF(OR(AC82&gt;L82,AND(OR(O82="Lunas",R82&gt;0),AC82&lt;L82)),AC82-L82,0))</x:f>
        <x:v>0</x:v>
      </x:c>
      <x:c r="AE82" s="199" t="str">
        <x:f>IF(A82="","",IF(LEFT(AG82,5)="CHECK",AG82,IF(AD82&lt;&gt;0,"CHECK harga/bayar",IF(AI82&gt;0,"CHECK DP belum cocok",IF(U82=0,"Ditahan","OK")))))</x:f>
        <x:v>OK</x:v>
      </x:c>
      <x:c r="AF82" s="337" t="n">
        <x:f>IF(AND(A82&lt;&gt;"",U82=1,B82&lt;='Pengaturan'!$B$29,B82&gt;='Pengaturan'!$B$4),T82,0)</x:f>
        <x:v>0</x:v>
      </x:c>
      <x:c r="AG82" s="201"/>
      <x:c r="AH82" s="337" t="n">
        <x:f>IF(A82="","",IF(OR(O82="Lunas",R82&gt;0),MAX(0,L82-AC82),0))</x:f>
        <x:v>0</x:v>
      </x:c>
      <x:c r="AI82" s="337" t="n">
        <x:f>IF(A82="","",MAX(0,N82-AC82))</x:f>
        <x:v>0</x:v>
      </x:c>
      <x:c r="AJ82" s="199"/>
      <x:c r="AK82" s="337"/>
      <x:c r="AL82" s="413"/>
      <x:c r="AM82" s="462" t="n">
        <x:f>IF(AND(A82&lt;&gt;"",B82&gt;'Pengaturan'!$B$29,B82&lt;='Pengaturan'!$B$5),MAX(0,T82-V82-W82),0)</x:f>
        <x:v>0</x:v>
      </x:c>
      <x:c r="AN82" s="413" t="str">
        <x:v>Snapshot base, ID live belum terikat</x:v>
      </x:c>
      <x:c r="AO82" s="413" t="str">
        <x:v>Belum diperbarui live</x:v>
      </x:c>
    </x:row>
    <x:row r="83" ht="42" customHeight="1">
      <x:c r="A83" s="228" t="str">
        <x:v>BK079</x:v>
      </x:c>
      <x:c r="B83" s="332" t="n">
        <x:v>46273</x:v>
      </x:c>
      <x:c r="C83" s="213" t="str">
        <x:v>14:40:00</x:v>
      </x:c>
      <x:c r="D83" s="213" t="str">
        <x:v>CONCRETE</x:v>
      </x:c>
      <x:c r="E83" s="213" t="str">
        <x:v>Refanie Karunia Bernardi</x:v>
      </x:c>
      <x:c r="F83" s="213" t="str">
        <x:v>Graduation</x:v>
      </x:c>
      <x:c r="G83" s="333" t="str">
        <x:v>Graduation</x:v>
      </x:c>
      <x:c r="H83" s="333"/>
      <x:c r="I83" s="333" t="n">
        <x:v>1</x:v>
      </x:c>
      <x:c r="J83" s="334"/>
      <x:c r="K83" s="214" t="n">
        <x:f>IF(A83="","",IFERROR(VLOOKUP(G83,'Harga Paket Schedule'!$A$5:$I$17,IF(G83="Large Group",2,7),FALSE),0))</x:f>
        <x:v>350000</x:v>
      </x:c>
      <x:c r="L83" s="214" t="n">
        <x:f>IF(A83="","",IF(J83&lt;&gt;"",J83,IF(G83="Large Group",MAX(7,H83)*K83,I83*K83)))</x:f>
        <x:v>350000</x:v>
      </x:c>
      <x:c r="M83" s="213" t="str">
        <x:v>dp 100</x:v>
      </x:c>
      <x:c r="N83" s="334" t="n">
        <x:v>100000</x:v>
      </x:c>
      <x:c r="O83" s="333" t="str">
        <x:v>DP</x:v>
      </x:c>
      <x:c r="P83" s="214" t="n">
        <x:f>IF(A83="","",SUMIF('Cocok Bayar Booking'!$J$5:$J$504,A83,'Cocok Bayar Booking'!$L$5:$L$504))</x:f>
        <x:v>100000</x:v>
      </x:c>
      <x:c r="Q83" s="214" t="n">
        <x:f>IF(A83="","",SUMIF('Cocok Bayar Booking'!$J$5:$J$504,A83,'Cocok Bayar Booking'!$M$5:$M$504))</x:f>
        <x:v>250000</x:v>
      </x:c>
      <x:c r="R83" s="213" t="n">
        <x:f>IF(A83="","",SUMIF('Cocok Bayar Booking'!$J$5:$J$504,A83,'Cocok Bayar Booking'!$N$5:$N$504))</x:f>
        <x:v>0</x:v>
      </x:c>
      <x:c r="S83" s="214" t="n">
        <x:f>IF(A83="","",MIN(L83,AC83))</x:f>
        <x:v>350000</x:v>
      </x:c>
      <x:c r="T83" s="214" t="n">
        <x:f>IF(A83="","",MAX(0,L83-AC83))</x:f>
        <x:v>0</x:v>
      </x:c>
      <x:c r="U83" s="333" t="n">
        <x:v>1</x:v>
      </x:c>
      <x:c r="V83" s="214" t="n">
        <x:f>IF(AND(AND(A83&lt;&gt;"",U83=1,AI83=0,AH83=0,LEFT(AG83,5)&lt;&gt;"CHECK",G83&lt;&gt;"CHECK PACKAGE"),B83&gt;'Pengaturan'!$B$6,B83&lt;='Pengaturan'!$B$5),T83,0)</x:f>
        <x:v>0</x:v>
      </x:c>
      <x:c r="W83" s="214" t="n">
        <x:f>IF(AND(AND(A83&lt;&gt;"",U83=1,AI83=0,AH83=0,LEFT(AG83,5)&lt;&gt;"CHECK",G83&lt;&gt;"CHECK PACKAGE"),B83='Pengaturan'!$B$6,'Pengaturan'!$B$28&lt;&gt;"Tutup"),T83,0)</x:f>
        <x:v>0</x:v>
      </x:c>
      <x:c r="X83" s="335" t="str">
        <x:v>Konflik paket Log: Belum diisi</x:v>
      </x:c>
      <x:c r="Y83" s="335" t="str">
        <x:v>8 September 2026 (1).xlsx</x:v>
      </x:c>
      <x:c r="Z83" s="335" t="str">
        <x:v>GRADUATION UNSOED DAY 1</x:v>
      </x:c>
      <x:c r="AA83" s="213" t="str">
        <x:v>O25</x:v>
      </x:c>
      <x:c r="AB83" s="213" t="str">
        <x:v>52, 224</x:v>
      </x:c>
      <x:c r="AC83" s="336" t="n">
        <x:f>IF(A83="","",P83+Q83+IF(AL83&lt;&gt;"",N(AK83),0))</x:f>
        <x:v>350000</x:v>
      </x:c>
      <x:c r="AD83" s="336" t="n">
        <x:f>IF(A83="","",IF(OR(AC83&gt;L83,AND(OR(O83="Lunas",R83&gt;0),AC83&lt;L83)),AC83-L83,0))</x:f>
        <x:v>0</x:v>
      </x:c>
      <x:c r="AE83" s="199" t="str">
        <x:f>IF(A83="","",IF(LEFT(AG83,5)="CHECK",AG83,IF(AD83&lt;&gt;0,"CHECK harga/bayar",IF(AI83&gt;0,"CHECK DP belum cocok",IF(U83=0,"Ditahan","OK")))))</x:f>
        <x:v>OK</x:v>
      </x:c>
      <x:c r="AF83" s="337" t="n">
        <x:f>IF(AND(A83&lt;&gt;"",U83=1,B83&lt;='Pengaturan'!$B$29,B83&gt;='Pengaturan'!$B$4),T83,0)</x:f>
        <x:v>0</x:v>
      </x:c>
      <x:c r="AG83" s="201"/>
      <x:c r="AH83" s="337" t="n">
        <x:f>IF(A83="","",IF(OR(O83="Lunas",R83&gt;0),MAX(0,L83-AC83),0))</x:f>
        <x:v>0</x:v>
      </x:c>
      <x:c r="AI83" s="337" t="n">
        <x:f>IF(A83="","",MAX(0,N83-AC83))</x:f>
        <x:v>0</x:v>
      </x:c>
      <x:c r="AJ83" s="199"/>
      <x:c r="AK83" s="337"/>
      <x:c r="AL83" s="413"/>
      <x:c r="AM83" s="462" t="n">
        <x:f>IF(AND(A83&lt;&gt;"",B83&gt;'Pengaturan'!$B$29,B83&lt;='Pengaturan'!$B$5),MAX(0,T83-V83-W83),0)</x:f>
        <x:v>0</x:v>
      </x:c>
      <x:c r="AN83" s="413" t="str">
        <x:v>Snapshot base, ID live belum terikat</x:v>
      </x:c>
      <x:c r="AO83" s="413" t="str">
        <x:v>Belum diperbarui live</x:v>
      </x:c>
    </x:row>
    <x:row r="84" ht="42" customHeight="1">
      <x:c r="A84" s="228" t="str">
        <x:v>BK080</x:v>
      </x:c>
      <x:c r="B84" s="332" t="n">
        <x:v>46273</x:v>
      </x:c>
      <x:c r="C84" s="213" t="str">
        <x:v>15:00:00</x:v>
      </x:c>
      <x:c r="D84" s="213" t="str">
        <x:v>CONCRETE</x:v>
      </x:c>
      <x:c r="E84" s="213" t="str">
        <x:v>Lintang Budiarti</x:v>
      </x:c>
      <x:c r="F84" s="213" t="str">
        <x:v>Graduation premium</x:v>
      </x:c>
      <x:c r="G84" s="333" t="str">
        <x:v>Graduation Premium</x:v>
      </x:c>
      <x:c r="H84" s="333"/>
      <x:c r="I84" s="333" t="n">
        <x:v>1</x:v>
      </x:c>
      <x:c r="J84" s="334"/>
      <x:c r="K84" s="214" t="n">
        <x:f>IF(A84="","",IFERROR(VLOOKUP(G84,'Harga Paket Schedule'!$A$5:$I$17,IF(G84="Large Group",2,7),FALSE),0))</x:f>
        <x:v>500000</x:v>
      </x:c>
      <x:c r="L84" s="214" t="n">
        <x:f>IF(A84="","",IF(J84&lt;&gt;"",J84,IF(G84="Large Group",MAX(7,H84)*K84,I84*K84)))</x:f>
        <x:v>500000</x:v>
      </x:c>
      <x:c r="M84" s="213" t="str">
        <x:v>dp 100</x:v>
      </x:c>
      <x:c r="N84" s="334" t="n">
        <x:v>100000</x:v>
      </x:c>
      <x:c r="O84" s="333" t="str">
        <x:v>DP</x:v>
      </x:c>
      <x:c r="P84" s="214" t="n">
        <x:f>IF(A84="","",SUMIF('Cocok Bayar Booking'!$J$5:$J$504,A84,'Cocok Bayar Booking'!$L$5:$L$504))</x:f>
        <x:v>0</x:v>
      </x:c>
      <x:c r="Q84" s="214" t="n">
        <x:f>IF(A84="","",SUMIF('Cocok Bayar Booking'!$J$5:$J$504,A84,'Cocok Bayar Booking'!$M$5:$M$504))</x:f>
        <x:v>490000</x:v>
      </x:c>
      <x:c r="R84" s="213" t="n">
        <x:f>IF(A84="","",SUMIF('Cocok Bayar Booking'!$J$5:$J$504,A84,'Cocok Bayar Booking'!$N$5:$N$504))</x:f>
        <x:v>0</x:v>
      </x:c>
      <x:c r="S84" s="214" t="n">
        <x:f>IF(A84="","",MIN(L84,AC84))</x:f>
        <x:v>490000</x:v>
      </x:c>
      <x:c r="T84" s="214" t="n">
        <x:f>IF(A84="","",MAX(0,L84-AC84))</x:f>
        <x:v>10000</x:v>
      </x:c>
      <x:c r="U84" s="333" t="n">
        <x:v>1</x:v>
      </x:c>
      <x:c r="V84" s="214" t="n">
        <x:f>IF(AND(AND(A84&lt;&gt;"",U84=1,AI84=0,AH84=0,LEFT(AG84,5)&lt;&gt;"CHECK",G84&lt;&gt;"CHECK PACKAGE"),B84&gt;'Pengaturan'!$B$6,B84&lt;='Pengaturan'!$B$5),T84,0)</x:f>
        <x:v>0</x:v>
      </x:c>
      <x:c r="W84" s="214" t="n">
        <x:f>IF(AND(AND(A84&lt;&gt;"",U84=1,AI84=0,AH84=0,LEFT(AG84,5)&lt;&gt;"CHECK",G84&lt;&gt;"CHECK PACKAGE"),B84='Pengaturan'!$B$6,'Pengaturan'!$B$28&lt;&gt;"Tutup"),T84,0)</x:f>
        <x:v>0</x:v>
      </x:c>
      <x:c r="X84" s="335" t="str">
        <x:v>Konflik paket Log: Belum diisi</x:v>
      </x:c>
      <x:c r="Y84" s="335" t="str">
        <x:v>8 September 2026 (1).xlsx</x:v>
      </x:c>
      <x:c r="Z84" s="335" t="str">
        <x:v>GRADUATION UNSOED DAY 1</x:v>
      </x:c>
      <x:c r="AA84" s="213" t="str">
        <x:v>O26</x:v>
      </x:c>
      <x:c r="AB84" s="213" t="str">
        <x:v>226</x:v>
      </x:c>
      <x:c r="AC84" s="336" t="n">
        <x:f>IF(A84="","",P84+Q84+IF(AL84&lt;&gt;"",N(AK84),0))</x:f>
        <x:v>490000</x:v>
      </x:c>
      <x:c r="AD84" s="336" t="n">
        <x:f>IF(A84="","",IF(OR(AC84&gt;L84,AND(OR(O84="Lunas",R84&gt;0),AC84&lt;L84)),AC84-L84,0))</x:f>
        <x:v>0</x:v>
      </x:c>
      <x:c r="AE84" s="199" t="str">
        <x:f>IF(A84="","",IF(LEFT(AG84,5)="CHECK",AG84,IF(AD84&lt;&gt;0,"CHECK harga/bayar",IF(AI84&gt;0,"CHECK DP belum cocok",IF(U84=0,"Ditahan","OK")))))</x:f>
        <x:v>OK</x:v>
      </x:c>
      <x:c r="AF84" s="337" t="n">
        <x:f>IF(AND(A84&lt;&gt;"",U84=1,B84&lt;='Pengaturan'!$B$29,B84&gt;='Pengaturan'!$B$4),T84,0)</x:f>
        <x:v>10000</x:v>
      </x:c>
      <x:c r="AG84" s="201"/>
      <x:c r="AH84" s="337" t="n">
        <x:f>IF(A84="","",IF(OR(O84="Lunas",R84&gt;0),MAX(0,L84-AC84),0))</x:f>
        <x:v>0</x:v>
      </x:c>
      <x:c r="AI84" s="337" t="n">
        <x:f>IF(A84="","",MAX(0,N84-AC84))</x:f>
        <x:v>0</x:v>
      </x:c>
      <x:c r="AJ84" s="199"/>
      <x:c r="AK84" s="337"/>
      <x:c r="AL84" s="413"/>
      <x:c r="AM84" s="462" t="n">
        <x:f>IF(AND(A84&lt;&gt;"",B84&gt;'Pengaturan'!$B$29,B84&lt;='Pengaturan'!$B$5),MAX(0,T84-V84-W84),0)</x:f>
        <x:v>0</x:v>
      </x:c>
      <x:c r="AN84" s="413" t="str">
        <x:v>Snapshot base, ID live belum terikat</x:v>
      </x:c>
      <x:c r="AO84" s="413" t="str">
        <x:v>Belum diperbarui live</x:v>
      </x:c>
    </x:row>
    <x:row r="85" ht="42" customHeight="1">
      <x:c r="A85" s="228" t="str">
        <x:v>BK081</x:v>
      </x:c>
      <x:c r="B85" s="332" t="n">
        <x:v>46273</x:v>
      </x:c>
      <x:c r="C85" s="213" t="str">
        <x:v>15:20:00</x:v>
      </x:c>
      <x:c r="D85" s="213" t="str">
        <x:v>CONCRETE</x:v>
      </x:c>
      <x:c r="E85" s="213" t="str">
        <x:v>Diana Putri</x:v>
      </x:c>
      <x:c r="F85" s="213" t="str">
        <x:v>Graduation</x:v>
      </x:c>
      <x:c r="G85" s="333" t="str">
        <x:v>Graduation</x:v>
      </x:c>
      <x:c r="H85" s="333"/>
      <x:c r="I85" s="333" t="n">
        <x:v>1</x:v>
      </x:c>
      <x:c r="J85" s="334"/>
      <x:c r="K85" s="214" t="n">
        <x:f>IF(A85="","",IFERROR(VLOOKUP(G85,'Harga Paket Schedule'!$A$5:$I$17,IF(G85="Large Group",2,7),FALSE),0))</x:f>
        <x:v>350000</x:v>
      </x:c>
      <x:c r="L85" s="214" t="n">
        <x:f>IF(A85="","",IF(J85&lt;&gt;"",J85,IF(G85="Large Group",MAX(7,H85)*K85,I85*K85)))</x:f>
        <x:v>350000</x:v>
      </x:c>
      <x:c r="M85" s="213" t="str">
        <x:v>dp 100</x:v>
      </x:c>
      <x:c r="N85" s="334" t="n">
        <x:v>100000</x:v>
      </x:c>
      <x:c r="O85" s="333" t="str">
        <x:v>DP</x:v>
      </x:c>
      <x:c r="P85" s="214" t="n">
        <x:f>IF(A85="","",SUMIF('Cocok Bayar Booking'!$J$5:$J$504,A85,'Cocok Bayar Booking'!$L$5:$L$504))</x:f>
        <x:v>0</x:v>
      </x:c>
      <x:c r="Q85" s="214" t="n">
        <x:f>IF(A85="","",SUMIF('Cocok Bayar Booking'!$J$5:$J$504,A85,'Cocok Bayar Booking'!$M$5:$M$504))</x:f>
        <x:v>280000</x:v>
      </x:c>
      <x:c r="R85" s="213" t="n">
        <x:f>IF(A85="","",SUMIF('Cocok Bayar Booking'!$J$5:$J$504,A85,'Cocok Bayar Booking'!$N$5:$N$504))</x:f>
        <x:v>1</x:v>
      </x:c>
      <x:c r="S85" s="214" t="n">
        <x:f>IF(A85="","",MIN(L85,AC85))</x:f>
        <x:v>280000</x:v>
      </x:c>
      <x:c r="T85" s="214" t="n">
        <x:f>IF(A85="","",MAX(0,L85-AC85))</x:f>
        <x:v>70000</x:v>
      </x:c>
      <x:c r="U85" s="333" t="n">
        <x:v>1</x:v>
      </x:c>
      <x:c r="V85" s="214" t="n">
        <x:f>IF(AND(AND(A85&lt;&gt;"",U85=1,AI85=0,AH85=0,LEFT(AG85,5)&lt;&gt;"CHECK",G85&lt;&gt;"CHECK PACKAGE"),B85&gt;'Pengaturan'!$B$6,B85&lt;='Pengaturan'!$B$5),T85,0)</x:f>
        <x:v>0</x:v>
      </x:c>
      <x:c r="W85" s="214" t="n">
        <x:f>IF(AND(AND(A85&lt;&gt;"",U85=1,AI85=0,AH85=0,LEFT(AG85,5)&lt;&gt;"CHECK",G85&lt;&gt;"CHECK PACKAGE"),B85='Pengaturan'!$B$6,'Pengaturan'!$B$28&lt;&gt;"Tutup"),T85,0)</x:f>
        <x:v>0</x:v>
      </x:c>
      <x:c r="X85" s="335" t="str"/>
      <x:c r="Y85" s="335" t="str">
        <x:v>8 September 2026 (1).xlsx</x:v>
      </x:c>
      <x:c r="Z85" s="335" t="str">
        <x:v>GRADUATION UNSOED DAY 1</x:v>
      </x:c>
      <x:c r="AA85" s="213" t="str">
        <x:v>O27</x:v>
      </x:c>
      <x:c r="AB85" s="213" t="str">
        <x:v>254</x:v>
      </x:c>
      <x:c r="AC85" s="336" t="n">
        <x:f>IF(A85="","",P85+Q85+IF(AL85&lt;&gt;"",N(AK85),0))</x:f>
        <x:v>280000</x:v>
      </x:c>
      <x:c r="AD85" s="336" t="n">
        <x:f>IF(A85="","",IF(OR(AC85&gt;L85,AND(OR(O85="Lunas",R85&gt;0),AC85&lt;L85)),AC85-L85,0))</x:f>
        <x:v>-70000</x:v>
      </x:c>
      <x:c r="AE85" s="199" t="str">
        <x:f>IF(A85="","",IF(LEFT(AG85,5)="CHECK",AG85,IF(AD85&lt;&gt;0,"CHECK harga/bayar",IF(AI85&gt;0,"CHECK DP belum cocok",IF(U85=0,"Ditahan","OK")))))</x:f>
        <x:v>CHECK harga/bayar</x:v>
      </x:c>
      <x:c r="AF85" s="337" t="n">
        <x:f>IF(AND(A85&lt;&gt;"",U85=1,B85&lt;='Pengaturan'!$B$29,B85&gt;='Pengaturan'!$B$4),T85,0)</x:f>
        <x:v>70000</x:v>
      </x:c>
      <x:c r="AG85" s="201"/>
      <x:c r="AH85" s="337" t="n">
        <x:f>IF(A85="","",IF(OR(O85="Lunas",R85&gt;0),MAX(0,L85-AC85),0))</x:f>
        <x:v>70000</x:v>
      </x:c>
      <x:c r="AI85" s="337" t="n">
        <x:f>IF(A85="","",MAX(0,N85-AC85))</x:f>
        <x:v>0</x:v>
      </x:c>
      <x:c r="AJ85" s="199"/>
      <x:c r="AK85" s="337"/>
      <x:c r="AL85" s="413"/>
      <x:c r="AM85" s="462" t="n">
        <x:f>IF(AND(A85&lt;&gt;"",B85&gt;'Pengaturan'!$B$29,B85&lt;='Pengaturan'!$B$5),MAX(0,T85-V85-W85),0)</x:f>
        <x:v>0</x:v>
      </x:c>
      <x:c r="AN85" s="413" t="str">
        <x:v>Snapshot base, ID live belum terikat</x:v>
      </x:c>
      <x:c r="AO85" s="413" t="str">
        <x:v>Belum diperbarui live</x:v>
      </x:c>
    </x:row>
    <x:row r="86" ht="42" customHeight="1">
      <x:c r="A86" s="228" t="str">
        <x:v>BK082</x:v>
      </x:c>
      <x:c r="B86" s="332" t="n">
        <x:v>46273</x:v>
      </x:c>
      <x:c r="C86" s="213" t="str">
        <x:v>12:30:00</x:v>
      </x:c>
      <x:c r="D86" s="213" t="str">
        <x:v>DIPAN</x:v>
      </x:c>
      <x:c r="E86" s="213" t="str">
        <x:v>acha</x:v>
      </x:c>
      <x:c r="F86" s="213" t="str">
        <x:v>Graduation</x:v>
      </x:c>
      <x:c r="G86" s="333" t="str">
        <x:v>Graduation</x:v>
      </x:c>
      <x:c r="H86" s="333"/>
      <x:c r="I86" s="333" t="n">
        <x:v>1</x:v>
      </x:c>
      <x:c r="J86" s="334"/>
      <x:c r="K86" s="214" t="n">
        <x:f>IF(A86="","",IFERROR(VLOOKUP(G86,'Harga Paket Schedule'!$A$5:$I$17,IF(G86="Large Group",2,7),FALSE),0))</x:f>
        <x:v>350000</x:v>
      </x:c>
      <x:c r="L86" s="214" t="n">
        <x:f>IF(A86="","",IF(J86&lt;&gt;"",J86,IF(G86="Large Group",MAX(7,H86)*K86,I86*K86)))</x:f>
        <x:v>350000</x:v>
      </x:c>
      <x:c r="M86" s="213" t="str">
        <x:v>dp 100</x:v>
      </x:c>
      <x:c r="N86" s="334" t="n">
        <x:v>100000</x:v>
      </x:c>
      <x:c r="O86" s="333" t="str">
        <x:v>DP</x:v>
      </x:c>
      <x:c r="P86" s="214" t="n">
        <x:f>IF(A86="","",SUMIF('Cocok Bayar Booking'!$J$5:$J$504,A86,'Cocok Bayar Booking'!$L$5:$L$504))</x:f>
        <x:v>0</x:v>
      </x:c>
      <x:c r="Q86" s="214" t="n">
        <x:f>IF(A86="","",SUMIF('Cocok Bayar Booking'!$J$5:$J$504,A86,'Cocok Bayar Booking'!$M$5:$M$504))</x:f>
        <x:v>250000</x:v>
      </x:c>
      <x:c r="R86" s="213" t="n">
        <x:f>IF(A86="","",SUMIF('Cocok Bayar Booking'!$J$5:$J$504,A86,'Cocok Bayar Booking'!$N$5:$N$504))</x:f>
        <x:v>0</x:v>
      </x:c>
      <x:c r="S86" s="214" t="n">
        <x:f>IF(A86="","",MIN(L86,AC86))</x:f>
        <x:v>250000</x:v>
      </x:c>
      <x:c r="T86" s="214" t="n">
        <x:f>IF(A86="","",MAX(0,L86-AC86))</x:f>
        <x:v>100000</x:v>
      </x:c>
      <x:c r="U86" s="333" t="n">
        <x:v>1</x:v>
      </x:c>
      <x:c r="V86" s="214" t="n">
        <x:f>IF(AND(AND(A86&lt;&gt;"",U86=1,AI86=0,AH86=0,LEFT(AG86,5)&lt;&gt;"CHECK",G86&lt;&gt;"CHECK PACKAGE"),B86&gt;'Pengaturan'!$B$6,B86&lt;='Pengaturan'!$B$5),T86,0)</x:f>
        <x:v>0</x:v>
      </x:c>
      <x:c r="W86" s="214" t="n">
        <x:f>IF(AND(AND(A86&lt;&gt;"",U86=1,AI86=0,AH86=0,LEFT(AG86,5)&lt;&gt;"CHECK",G86&lt;&gt;"CHECK PACKAGE"),B86='Pengaturan'!$B$6,'Pengaturan'!$B$28&lt;&gt;"Tutup"),T86,0)</x:f>
        <x:v>0</x:v>
      </x:c>
      <x:c r="X86" s="335" t="str"/>
      <x:c r="Y86" s="335" t="str">
        <x:v>8 September 2026 (1).xlsx</x:v>
      </x:c>
      <x:c r="Z86" s="335" t="str">
        <x:v>GRADUATION UNSOED DAY 1</x:v>
      </x:c>
      <x:c r="AA86" s="213" t="str">
        <x:v>U19</x:v>
      </x:c>
      <x:c r="AB86" s="213" t="str">
        <x:v>208</x:v>
      </x:c>
      <x:c r="AC86" s="336" t="n">
        <x:f>IF(A86="","",P86+Q86+IF(AL86&lt;&gt;"",N(AK86),0))</x:f>
        <x:v>250000</x:v>
      </x:c>
      <x:c r="AD86" s="336" t="n">
        <x:f>IF(A86="","",IF(OR(AC86&gt;L86,AND(OR(O86="Lunas",R86&gt;0),AC86&lt;L86)),AC86-L86,0))</x:f>
        <x:v>0</x:v>
      </x:c>
      <x:c r="AE86" s="199" t="str">
        <x:f>IF(A86="","",IF(LEFT(AG86,5)="CHECK",AG86,IF(AD86&lt;&gt;0,"CHECK harga/bayar",IF(AI86&gt;0,"CHECK DP belum cocok",IF(U86=0,"Ditahan","OK")))))</x:f>
        <x:v>OK</x:v>
      </x:c>
      <x:c r="AF86" s="337" t="n">
        <x:f>IF(AND(A86&lt;&gt;"",U86=1,B86&lt;='Pengaturan'!$B$29,B86&gt;='Pengaturan'!$B$4),T86,0)</x:f>
        <x:v>100000</x:v>
      </x:c>
      <x:c r="AG86" s="201"/>
      <x:c r="AH86" s="337" t="n">
        <x:f>IF(A86="","",IF(OR(O86="Lunas",R86&gt;0),MAX(0,L86-AC86),0))</x:f>
        <x:v>0</x:v>
      </x:c>
      <x:c r="AI86" s="337" t="n">
        <x:f>IF(A86="","",MAX(0,N86-AC86))</x:f>
        <x:v>0</x:v>
      </x:c>
      <x:c r="AJ86" s="199"/>
      <x:c r="AK86" s="337"/>
      <x:c r="AL86" s="413"/>
      <x:c r="AM86" s="462" t="n">
        <x:f>IF(AND(A86&lt;&gt;"",B86&gt;'Pengaturan'!$B$29,B86&lt;='Pengaturan'!$B$5),MAX(0,T86-V86-W86),0)</x:f>
        <x:v>0</x:v>
      </x:c>
      <x:c r="AN86" s="413" t="str">
        <x:v>Snapshot base, ID live belum terikat</x:v>
      </x:c>
      <x:c r="AO86" s="413" t="str">
        <x:v>Belum diperbarui live</x:v>
      </x:c>
    </x:row>
    <x:row r="87" ht="42" customHeight="1">
      <x:c r="A87" s="228" t="str">
        <x:v>BK083</x:v>
      </x:c>
      <x:c r="B87" s="332" t="n">
        <x:v>46273</x:v>
      </x:c>
      <x:c r="C87" s="213" t="str">
        <x:v>13:00:00</x:v>
      </x:c>
      <x:c r="D87" s="213" t="str">
        <x:v>DIPAN</x:v>
      </x:c>
      <x:c r="E87" s="213" t="str">
        <x:v>Maulida Jundana</x:v>
      </x:c>
      <x:c r="F87" s="213" t="str">
        <x:v>Graduation</x:v>
      </x:c>
      <x:c r="G87" s="333" t="str">
        <x:v>Graduation</x:v>
      </x:c>
      <x:c r="H87" s="333"/>
      <x:c r="I87" s="333" t="n">
        <x:v>1</x:v>
      </x:c>
      <x:c r="J87" s="334"/>
      <x:c r="K87" s="214" t="n">
        <x:f>IF(A87="","",IFERROR(VLOOKUP(G87,'Harga Paket Schedule'!$A$5:$I$17,IF(G87="Large Group",2,7),FALSE),0))</x:f>
        <x:v>350000</x:v>
      </x:c>
      <x:c r="L87" s="214" t="n">
        <x:f>IF(A87="","",IF(J87&lt;&gt;"",J87,IF(G87="Large Group",MAX(7,H87)*K87,I87*K87)))</x:f>
        <x:v>350000</x:v>
      </x:c>
      <x:c r="M87" s="213" t="str">
        <x:v>dp 100</x:v>
      </x:c>
      <x:c r="N87" s="334" t="n">
        <x:v>100000</x:v>
      </x:c>
      <x:c r="O87" s="333" t="str">
        <x:v>DP</x:v>
      </x:c>
      <x:c r="P87" s="214" t="n">
        <x:f>IF(A87="","",SUMIF('Cocok Bayar Booking'!$J$5:$J$504,A87,'Cocok Bayar Booking'!$L$5:$L$504))</x:f>
        <x:v>100000</x:v>
      </x:c>
      <x:c r="Q87" s="214" t="n">
        <x:f>IF(A87="","",SUMIF('Cocok Bayar Booking'!$J$5:$J$504,A87,'Cocok Bayar Booking'!$M$5:$M$504))</x:f>
        <x:v>250000</x:v>
      </x:c>
      <x:c r="R87" s="213" t="n">
        <x:f>IF(A87="","",SUMIF('Cocok Bayar Booking'!$J$5:$J$504,A87,'Cocok Bayar Booking'!$N$5:$N$504))</x:f>
        <x:v>0</x:v>
      </x:c>
      <x:c r="S87" s="214" t="n">
        <x:f>IF(A87="","",MIN(L87,AC87))</x:f>
        <x:v>350000</x:v>
      </x:c>
      <x:c r="T87" s="214" t="n">
        <x:f>IF(A87="","",MAX(0,L87-AC87))</x:f>
        <x:v>0</x:v>
      </x:c>
      <x:c r="U87" s="333" t="n">
        <x:v>1</x:v>
      </x:c>
      <x:c r="V87" s="214" t="n">
        <x:f>IF(AND(AND(A87&lt;&gt;"",U87=1,AI87=0,AH87=0,LEFT(AG87,5)&lt;&gt;"CHECK",G87&lt;&gt;"CHECK PACKAGE"),B87&gt;'Pengaturan'!$B$6,B87&lt;='Pengaturan'!$B$5),T87,0)</x:f>
        <x:v>0</x:v>
      </x:c>
      <x:c r="W87" s="214" t="n">
        <x:f>IF(AND(AND(A87&lt;&gt;"",U87=1,AI87=0,AH87=0,LEFT(AG87,5)&lt;&gt;"CHECK",G87&lt;&gt;"CHECK PACKAGE"),B87='Pengaturan'!$B$6,'Pengaturan'!$B$28&lt;&gt;"Tutup"),T87,0)</x:f>
        <x:v>0</x:v>
      </x:c>
      <x:c r="X87" s="335" t="str"/>
      <x:c r="Y87" s="335" t="str">
        <x:v>8 September 2026 (1).xlsx</x:v>
      </x:c>
      <x:c r="Z87" s="335" t="str">
        <x:v>GRADUATION UNSOED DAY 1</x:v>
      </x:c>
      <x:c r="AA87" s="213" t="str">
        <x:v>U20</x:v>
      </x:c>
      <x:c r="AB87" s="213" t="str">
        <x:v>33, 209</x:v>
      </x:c>
      <x:c r="AC87" s="336" t="n">
        <x:f>IF(A87="","",P87+Q87+IF(AL87&lt;&gt;"",N(AK87),0))</x:f>
        <x:v>350000</x:v>
      </x:c>
      <x:c r="AD87" s="336" t="n">
        <x:f>IF(A87="","",IF(OR(AC87&gt;L87,AND(OR(O87="Lunas",R87&gt;0),AC87&lt;L87)),AC87-L87,0))</x:f>
        <x:v>0</x:v>
      </x:c>
      <x:c r="AE87" s="199" t="str">
        <x:f>IF(A87="","",IF(LEFT(AG87,5)="CHECK",AG87,IF(AD87&lt;&gt;0,"CHECK harga/bayar",IF(AI87&gt;0,"CHECK DP belum cocok",IF(U87=0,"Ditahan","OK")))))</x:f>
        <x:v>OK</x:v>
      </x:c>
      <x:c r="AF87" s="337" t="n">
        <x:f>IF(AND(A87&lt;&gt;"",U87=1,B87&lt;='Pengaturan'!$B$29,B87&gt;='Pengaturan'!$B$4),T87,0)</x:f>
        <x:v>0</x:v>
      </x:c>
      <x:c r="AG87" s="201"/>
      <x:c r="AH87" s="337" t="n">
        <x:f>IF(A87="","",IF(OR(O87="Lunas",R87&gt;0),MAX(0,L87-AC87),0))</x:f>
        <x:v>0</x:v>
      </x:c>
      <x:c r="AI87" s="337" t="n">
        <x:f>IF(A87="","",MAX(0,N87-AC87))</x:f>
        <x:v>0</x:v>
      </x:c>
      <x:c r="AJ87" s="199"/>
      <x:c r="AK87" s="337"/>
      <x:c r="AL87" s="413"/>
      <x:c r="AM87" s="462" t="n">
        <x:f>IF(AND(A87&lt;&gt;"",B87&gt;'Pengaturan'!$B$29,B87&lt;='Pengaturan'!$B$5),MAX(0,T87-V87-W87),0)</x:f>
        <x:v>0</x:v>
      </x:c>
      <x:c r="AN87" s="413" t="str">
        <x:v>Snapshot base, ID live belum terikat</x:v>
      </x:c>
      <x:c r="AO87" s="413" t="str">
        <x:v>Belum diperbarui live</x:v>
      </x:c>
    </x:row>
    <x:row r="88" ht="42" customHeight="1">
      <x:c r="A88" s="228" t="str">
        <x:v>BK084</x:v>
      </x:c>
      <x:c r="B88" s="332" t="n">
        <x:v>46273</x:v>
      </x:c>
      <x:c r="C88" s="213" t="str">
        <x:v>13:20:00</x:v>
      </x:c>
      <x:c r="D88" s="213" t="str">
        <x:v>DIPAN</x:v>
      </x:c>
      <x:c r="E88" s="213" t="str">
        <x:v>Zahra Nur</x:v>
      </x:c>
      <x:c r="F88" s="213" t="str">
        <x:v>Graduation Premium</x:v>
      </x:c>
      <x:c r="G88" s="333" t="str">
        <x:v>Graduation Premium</x:v>
      </x:c>
      <x:c r="H88" s="333"/>
      <x:c r="I88" s="333" t="n">
        <x:v>1</x:v>
      </x:c>
      <x:c r="J88" s="334"/>
      <x:c r="K88" s="214" t="n">
        <x:f>IF(A88="","",IFERROR(VLOOKUP(G88,'Harga Paket Schedule'!$A$5:$I$17,IF(G88="Large Group",2,7),FALSE),0))</x:f>
        <x:v>500000</x:v>
      </x:c>
      <x:c r="L88" s="214" t="n">
        <x:f>IF(A88="","",IF(J88&lt;&gt;"",J88,IF(G88="Large Group",MAX(7,H88)*K88,I88*K88)))</x:f>
        <x:v>500000</x:v>
      </x:c>
      <x:c r="M88" s="213" t="str">
        <x:v>dp 300</x:v>
      </x:c>
      <x:c r="N88" s="334" t="n">
        <x:v>300000</x:v>
      </x:c>
      <x:c r="O88" s="333" t="str">
        <x:v>DP</x:v>
      </x:c>
      <x:c r="P88" s="214" t="n">
        <x:f>IF(A88="","",SUMIF('Cocok Bayar Booking'!$J$5:$J$504,A88,'Cocok Bayar Booking'!$L$5:$L$504))</x:f>
        <x:v>300000</x:v>
      </x:c>
      <x:c r="Q88" s="214" t="n">
        <x:f>IF(A88="","",SUMIF('Cocok Bayar Booking'!$J$5:$J$504,A88,'Cocok Bayar Booking'!$M$5:$M$504))</x:f>
        <x:v>220000</x:v>
      </x:c>
      <x:c r="R88" s="213" t="n">
        <x:f>IF(A88="","",SUMIF('Cocok Bayar Booking'!$J$5:$J$504,A88,'Cocok Bayar Booking'!$N$5:$N$504))</x:f>
        <x:v>0</x:v>
      </x:c>
      <x:c r="S88" s="214" t="n">
        <x:f>IF(A88="","",MIN(L88,AC88))</x:f>
        <x:v>500000</x:v>
      </x:c>
      <x:c r="T88" s="214" t="n">
        <x:f>IF(A88="","",MAX(0,L88-AC88))</x:f>
        <x:v>0</x:v>
      </x:c>
      <x:c r="U88" s="333" t="n">
        <x:v>1</x:v>
      </x:c>
      <x:c r="V88" s="214" t="n">
        <x:f>IF(AND(AND(A88&lt;&gt;"",U88=1,AI88=0,AH88=0,LEFT(AG88,5)&lt;&gt;"CHECK",G88&lt;&gt;"CHECK PACKAGE"),B88&gt;'Pengaturan'!$B$6,B88&lt;='Pengaturan'!$B$5),T88,0)</x:f>
        <x:v>0</x:v>
      </x:c>
      <x:c r="W88" s="214" t="n">
        <x:f>IF(AND(AND(A88&lt;&gt;"",U88=1,AI88=0,AH88=0,LEFT(AG88,5)&lt;&gt;"CHECK",G88&lt;&gt;"CHECK PACKAGE"),B88='Pengaturan'!$B$6,'Pengaturan'!$B$28&lt;&gt;"Tutup"),T88,0)</x:f>
        <x:v>0</x:v>
      </x:c>
      <x:c r="X88" s="335" t="str"/>
      <x:c r="Y88" s="335" t="str">
        <x:v>8 September 2026 (1).xlsx</x:v>
      </x:c>
      <x:c r="Z88" s="335" t="str">
        <x:v>GRADUATION UNSOED DAY 1</x:v>
      </x:c>
      <x:c r="AA88" s="213" t="str">
        <x:v>U21</x:v>
      </x:c>
      <x:c r="AB88" s="213" t="str">
        <x:v>43, 214</x:v>
      </x:c>
      <x:c r="AC88" s="336" t="n">
        <x:f>IF(A88="","",P88+Q88+IF(AL88&lt;&gt;"",N(AK88),0))</x:f>
        <x:v>520000</x:v>
      </x:c>
      <x:c r="AD88" s="336" t="n">
        <x:f>IF(A88="","",IF(OR(AC88&gt;L88,AND(OR(O88="Lunas",R88&gt;0),AC88&lt;L88)),AC88-L88,0))</x:f>
        <x:v>20000</x:v>
      </x:c>
      <x:c r="AE88" s="199" t="str">
        <x:f>IF(A88="","",IF(LEFT(AG88,5)="CHECK",AG88,IF(AD88&lt;&gt;0,"CHECK harga/bayar",IF(AI88&gt;0,"CHECK DP belum cocok",IF(U88=0,"Ditahan","OK")))))</x:f>
        <x:v>CHECK harga/bayar</x:v>
      </x:c>
      <x:c r="AF88" s="337" t="n">
        <x:f>IF(AND(A88&lt;&gt;"",U88=1,B88&lt;='Pengaturan'!$B$29,B88&gt;='Pengaturan'!$B$4),T88,0)</x:f>
        <x:v>0</x:v>
      </x:c>
      <x:c r="AG88" s="201"/>
      <x:c r="AH88" s="337" t="n">
        <x:f>IF(A88="","",IF(OR(O88="Lunas",R88&gt;0),MAX(0,L88-AC88),0))</x:f>
        <x:v>0</x:v>
      </x:c>
      <x:c r="AI88" s="337" t="n">
        <x:f>IF(A88="","",MAX(0,N88-AC88))</x:f>
        <x:v>0</x:v>
      </x:c>
      <x:c r="AJ88" s="199"/>
      <x:c r="AK88" s="337"/>
      <x:c r="AL88" s="413"/>
      <x:c r="AM88" s="462" t="n">
        <x:f>IF(AND(A88&lt;&gt;"",B88&gt;'Pengaturan'!$B$29,B88&lt;='Pengaturan'!$B$5),MAX(0,T88-V88-W88),0)</x:f>
        <x:v>0</x:v>
      </x:c>
      <x:c r="AN88" s="413" t="str">
        <x:v>Snapshot base, ID live belum terikat</x:v>
      </x:c>
      <x:c r="AO88" s="413" t="str">
        <x:v>Belum diperbarui live</x:v>
      </x:c>
    </x:row>
    <x:row r="89" ht="42" customHeight="1">
      <x:c r="A89" s="228" t="str">
        <x:v>BK085</x:v>
      </x:c>
      <x:c r="B89" s="332" t="n">
        <x:v>46273</x:v>
      </x:c>
      <x:c r="C89" s="213" t="str">
        <x:v>13:40:00</x:v>
      </x:c>
      <x:c r="D89" s="213" t="str">
        <x:v>DIPAN</x:v>
      </x:c>
      <x:c r="E89" s="213" t="str">
        <x:v>Qori Susi Allifah</x:v>
      </x:c>
      <x:c r="F89" s="213" t="str">
        <x:v>Graduation</x:v>
      </x:c>
      <x:c r="G89" s="333" t="str">
        <x:v>Graduation</x:v>
      </x:c>
      <x:c r="H89" s="333"/>
      <x:c r="I89" s="333" t="n">
        <x:v>1</x:v>
      </x:c>
      <x:c r="J89" s="334"/>
      <x:c r="K89" s="214" t="n">
        <x:f>IF(A89="","",IFERROR(VLOOKUP(G89,'Harga Paket Schedule'!$A$5:$I$17,IF(G89="Large Group",2,7),FALSE),0))</x:f>
        <x:v>350000</x:v>
      </x:c>
      <x:c r="L89" s="214" t="n">
        <x:f>IF(A89="","",IF(J89&lt;&gt;"",J89,IF(G89="Large Group",MAX(7,H89)*K89,I89*K89)))</x:f>
        <x:v>350000</x:v>
      </x:c>
      <x:c r="M89" s="213" t="str">
        <x:v>dp 100</x:v>
      </x:c>
      <x:c r="N89" s="334" t="n">
        <x:v>100000</x:v>
      </x:c>
      <x:c r="O89" s="333" t="str">
        <x:v>DP</x:v>
      </x:c>
      <x:c r="P89" s="214" t="n">
        <x:f>IF(A89="","",SUMIF('Cocok Bayar Booking'!$J$5:$J$504,A89,'Cocok Bayar Booking'!$L$5:$L$504))</x:f>
        <x:v>0</x:v>
      </x:c>
      <x:c r="Q89" s="214" t="n">
        <x:f>IF(A89="","",SUMIF('Cocok Bayar Booking'!$J$5:$J$504,A89,'Cocok Bayar Booking'!$M$5:$M$504))</x:f>
        <x:v>0</x:v>
      </x:c>
      <x:c r="R89" s="213" t="n">
        <x:f>IF(A89="","",SUMIF('Cocok Bayar Booking'!$J$5:$J$504,A89,'Cocok Bayar Booking'!$N$5:$N$504))</x:f>
        <x:v>0</x:v>
      </x:c>
      <x:c r="S89" s="214" t="n">
        <x:f>IF(A89="","",MIN(L89,AC89))</x:f>
        <x:v>0</x:v>
      </x:c>
      <x:c r="T89" s="214" t="n">
        <x:f>IF(A89="","",MAX(0,L89-AC89))</x:f>
        <x:v>350000</x:v>
      </x:c>
      <x:c r="U89" s="333" t="n">
        <x:v>0</x:v>
      </x:c>
      <x:c r="V89" s="214" t="n">
        <x:f>IF(AND(AND(A89&lt;&gt;"",U89=1,AI89=0,AH89=0,LEFT(AG89,5)&lt;&gt;"CHECK",G89&lt;&gt;"CHECK PACKAGE"),B89&gt;'Pengaturan'!$B$6,B89&lt;='Pengaturan'!$B$5),T89,0)</x:f>
        <x:v>0</x:v>
      </x:c>
      <x:c r="W89" s="214" t="n">
        <x:f>IF(AND(AND(A89&lt;&gt;"",U89=1,AI89=0,AH89=0,LEFT(AG89,5)&lt;&gt;"CHECK",G89&lt;&gt;"CHECK PACKAGE"),B89='Pengaturan'!$B$6,'Pengaturan'!$B$28&lt;&gt;"Tutup"),T89,0)</x:f>
        <x:v>0</x:v>
      </x:c>
      <x:c r="X89" s="335" t="str">
        <x:v>Potensi duplikat / pindah jadwal: BK055, BK085 | Ditahan dari total; bukan dianggap batal</x:v>
      </x:c>
      <x:c r="Y89" s="335" t="str">
        <x:v>8 September 2026 (1).xlsx</x:v>
      </x:c>
      <x:c r="Z89" s="335" t="str">
        <x:v>GRADUATION UNSOED DAY 1</x:v>
      </x:c>
      <x:c r="AA89" s="213" t="str">
        <x:v>U22</x:v>
      </x:c>
      <x:c r="AB89" s="213"/>
      <x:c r="AC89" s="336" t="n">
        <x:f>IF(A89="","",P89+Q89+IF(AL89&lt;&gt;"",N(AK89),0))</x:f>
        <x:v>0</x:v>
      </x:c>
      <x:c r="AD89" s="336" t="n">
        <x:f>IF(A89="","",IF(OR(AC89&gt;L89,AND(OR(O89="Lunas",R89&gt;0),AC89&lt;L89)),AC89-L89,0))</x:f>
        <x:v>0</x:v>
      </x:c>
      <x:c r="AE89" s="199" t="str">
        <x:f>IF(A89="","",IF(LEFT(AG89,5)="CHECK",AG89,IF(AD89&lt;&gt;0,"CHECK harga/bayar",IF(AI89&gt;0,"CHECK DP belum cocok",IF(U89=0,"Ditahan","OK")))))</x:f>
        <x:v>CHECK DP belum cocok</x:v>
      </x:c>
      <x:c r="AF89" s="337" t="n">
        <x:f>IF(AND(A89&lt;&gt;"",U89=1,B89&lt;='Pengaturan'!$B$29,B89&gt;='Pengaturan'!$B$4),T89,0)</x:f>
        <x:v>0</x:v>
      </x:c>
      <x:c r="AG89" s="201"/>
      <x:c r="AH89" s="337" t="n">
        <x:f>IF(A89="","",IF(OR(O89="Lunas",R89&gt;0),MAX(0,L89-AC89),0))</x:f>
        <x:v>0</x:v>
      </x:c>
      <x:c r="AI89" s="337" t="n">
        <x:f>IF(A89="","",MAX(0,N89-AC89))</x:f>
        <x:v>100000</x:v>
      </x:c>
      <x:c r="AJ89" s="199"/>
      <x:c r="AK89" s="337"/>
      <x:c r="AL89" s="413"/>
      <x:c r="AM89" s="462" t="n">
        <x:f>IF(AND(A89&lt;&gt;"",B89&gt;'Pengaturan'!$B$29,B89&lt;='Pengaturan'!$B$5),MAX(0,T89-V89-W89),0)</x:f>
        <x:v>0</x:v>
      </x:c>
      <x:c r="AN89" s="413" t="str">
        <x:v>Snapshot base, ID live belum terikat</x:v>
      </x:c>
      <x:c r="AO89" s="413" t="str">
        <x:v>Belum diperbarui live</x:v>
      </x:c>
    </x:row>
    <x:row r="90" ht="42" customHeight="1">
      <x:c r="A90" s="228" t="str">
        <x:v>BK086</x:v>
      </x:c>
      <x:c r="B90" s="332" t="n">
        <x:v>46273</x:v>
      </x:c>
      <x:c r="C90" s="213" t="str">
        <x:v>14:00:00</x:v>
      </x:c>
      <x:c r="D90" s="213" t="str">
        <x:v>DIPAN</x:v>
      </x:c>
      <x:c r="E90" s="213" t="str">
        <x:v>Sabiq Muhammad</x:v>
      </x:c>
      <x:c r="F90" s="213" t="str">
        <x:v>Graduation</x:v>
      </x:c>
      <x:c r="G90" s="333" t="str">
        <x:v>Graduation</x:v>
      </x:c>
      <x:c r="H90" s="333"/>
      <x:c r="I90" s="333" t="n">
        <x:v>1</x:v>
      </x:c>
      <x:c r="J90" s="334"/>
      <x:c r="K90" s="214" t="n">
        <x:f>IF(A90="","",IFERROR(VLOOKUP(G90,'Harga Paket Schedule'!$A$5:$I$17,IF(G90="Large Group",2,7),FALSE),0))</x:f>
        <x:v>350000</x:v>
      </x:c>
      <x:c r="L90" s="214" t="n">
        <x:f>IF(A90="","",IF(J90&lt;&gt;"",J90,IF(G90="Large Group",MAX(7,H90)*K90,I90*K90)))</x:f>
        <x:v>350000</x:v>
      </x:c>
      <x:c r="M90" s="213" t="str">
        <x:v>dp 100</x:v>
      </x:c>
      <x:c r="N90" s="334" t="n">
        <x:v>100000</x:v>
      </x:c>
      <x:c r="O90" s="333" t="str">
        <x:v>DP</x:v>
      </x:c>
      <x:c r="P90" s="214" t="n">
        <x:f>IF(A90="","",SUMIF('Cocok Bayar Booking'!$J$5:$J$504,A90,'Cocok Bayar Booking'!$L$5:$L$504))</x:f>
        <x:v>0</x:v>
      </x:c>
      <x:c r="Q90" s="214" t="n">
        <x:f>IF(A90="","",SUMIF('Cocok Bayar Booking'!$J$5:$J$504,A90,'Cocok Bayar Booking'!$M$5:$M$504))</x:f>
        <x:v>250000</x:v>
      </x:c>
      <x:c r="R90" s="213" t="n">
        <x:f>IF(A90="","",SUMIF('Cocok Bayar Booking'!$J$5:$J$504,A90,'Cocok Bayar Booking'!$N$5:$N$504))</x:f>
        <x:v>0</x:v>
      </x:c>
      <x:c r="S90" s="214" t="n">
        <x:f>IF(A90="","",MIN(L90,AC90))</x:f>
        <x:v>250000</x:v>
      </x:c>
      <x:c r="T90" s="214" t="n">
        <x:f>IF(A90="","",MAX(0,L90-AC90))</x:f>
        <x:v>100000</x:v>
      </x:c>
      <x:c r="U90" s="333" t="n">
        <x:v>1</x:v>
      </x:c>
      <x:c r="V90" s="214" t="n">
        <x:f>IF(AND(AND(A90&lt;&gt;"",U90=1,AI90=0,AH90=0,LEFT(AG90,5)&lt;&gt;"CHECK",G90&lt;&gt;"CHECK PACKAGE"),B90&gt;'Pengaturan'!$B$6,B90&lt;='Pengaturan'!$B$5),T90,0)</x:f>
        <x:v>0</x:v>
      </x:c>
      <x:c r="W90" s="214" t="n">
        <x:f>IF(AND(AND(A90&lt;&gt;"",U90=1,AI90=0,AH90=0,LEFT(AG90,5)&lt;&gt;"CHECK",G90&lt;&gt;"CHECK PACKAGE"),B90='Pengaturan'!$B$6,'Pengaturan'!$B$28&lt;&gt;"Tutup"),T90,0)</x:f>
        <x:v>0</x:v>
      </x:c>
      <x:c r="X90" s="335" t="str"/>
      <x:c r="Y90" s="335" t="str">
        <x:v>8 September 2026 (1).xlsx</x:v>
      </x:c>
      <x:c r="Z90" s="335" t="str">
        <x:v>GRADUATION UNSOED DAY 1</x:v>
      </x:c>
      <x:c r="AA90" s="213" t="str">
        <x:v>U23</x:v>
      </x:c>
      <x:c r="AB90" s="213" t="str">
        <x:v>219</x:v>
      </x:c>
      <x:c r="AC90" s="336" t="n">
        <x:f>IF(A90="","",P90+Q90+IF(AL90&lt;&gt;"",N(AK90),0))</x:f>
        <x:v>250000</x:v>
      </x:c>
      <x:c r="AD90" s="336" t="n">
        <x:f>IF(A90="","",IF(OR(AC90&gt;L90,AND(OR(O90="Lunas",R90&gt;0),AC90&lt;L90)),AC90-L90,0))</x:f>
        <x:v>0</x:v>
      </x:c>
      <x:c r="AE90" s="199" t="str">
        <x:f>IF(A90="","",IF(LEFT(AG90,5)="CHECK",AG90,IF(AD90&lt;&gt;0,"CHECK harga/bayar",IF(AI90&gt;0,"CHECK DP belum cocok",IF(U90=0,"Ditahan","OK")))))</x:f>
        <x:v>OK</x:v>
      </x:c>
      <x:c r="AF90" s="337" t="n">
        <x:f>IF(AND(A90&lt;&gt;"",U90=1,B90&lt;='Pengaturan'!$B$29,B90&gt;='Pengaturan'!$B$4),T90,0)</x:f>
        <x:v>100000</x:v>
      </x:c>
      <x:c r="AG90" s="201"/>
      <x:c r="AH90" s="337" t="n">
        <x:f>IF(A90="","",IF(OR(O90="Lunas",R90&gt;0),MAX(0,L90-AC90),0))</x:f>
        <x:v>0</x:v>
      </x:c>
      <x:c r="AI90" s="337" t="n">
        <x:f>IF(A90="","",MAX(0,N90-AC90))</x:f>
        <x:v>0</x:v>
      </x:c>
      <x:c r="AJ90" s="199"/>
      <x:c r="AK90" s="337"/>
      <x:c r="AL90" s="413"/>
      <x:c r="AM90" s="462" t="n">
        <x:f>IF(AND(A90&lt;&gt;"",B90&gt;'Pengaturan'!$B$29,B90&lt;='Pengaturan'!$B$5),MAX(0,T90-V90-W90),0)</x:f>
        <x:v>0</x:v>
      </x:c>
      <x:c r="AN90" s="413" t="str">
        <x:v>Snapshot base, ID live belum terikat</x:v>
      </x:c>
      <x:c r="AO90" s="413" t="str">
        <x:v>Belum diperbarui live</x:v>
      </x:c>
    </x:row>
    <x:row r="91" ht="42" customHeight="1">
      <x:c r="A91" s="228" t="str">
        <x:v>BK087</x:v>
      </x:c>
      <x:c r="B91" s="332" t="n">
        <x:v>46273</x:v>
      </x:c>
      <x:c r="C91" s="213" t="str">
        <x:v>14:20:00</x:v>
      </x:c>
      <x:c r="D91" s="213" t="str">
        <x:v>DIPAN</x:v>
      </x:c>
      <x:c r="E91" s="213" t="str">
        <x:v>Deri Dernata</x:v>
      </x:c>
      <x:c r="F91" s="213" t="str">
        <x:v>Graduation</x:v>
      </x:c>
      <x:c r="G91" s="333" t="str">
        <x:v>Graduation</x:v>
      </x:c>
      <x:c r="H91" s="333"/>
      <x:c r="I91" s="333" t="n">
        <x:v>1</x:v>
      </x:c>
      <x:c r="J91" s="334"/>
      <x:c r="K91" s="214" t="n">
        <x:f>IF(A91="","",IFERROR(VLOOKUP(G91,'Harga Paket Schedule'!$A$5:$I$17,IF(G91="Large Group",2,7),FALSE),0))</x:f>
        <x:v>350000</x:v>
      </x:c>
      <x:c r="L91" s="214" t="n">
        <x:f>IF(A91="","",IF(J91&lt;&gt;"",J91,IF(G91="Large Group",MAX(7,H91)*K91,I91*K91)))</x:f>
        <x:v>350000</x:v>
      </x:c>
      <x:c r="M91" s="213" t="str"/>
      <x:c r="N91" s="334" t="n">
        <x:v>0</x:v>
      </x:c>
      <x:c r="O91" s="333" t="str">
        <x:v>Belum tercatat</x:v>
      </x:c>
      <x:c r="P91" s="214" t="n">
        <x:f>IF(A91="","",SUMIF('Cocok Bayar Booking'!$J$5:$J$504,A91,'Cocok Bayar Booking'!$L$5:$L$504))</x:f>
        <x:v>100000</x:v>
      </x:c>
      <x:c r="Q91" s="214" t="n">
        <x:f>IF(A91="","",SUMIF('Cocok Bayar Booking'!$J$5:$J$504,A91,'Cocok Bayar Booking'!$M$5:$M$504))</x:f>
        <x:v>250000</x:v>
      </x:c>
      <x:c r="R91" s="213" t="n">
        <x:f>IF(A91="","",SUMIF('Cocok Bayar Booking'!$J$5:$J$504,A91,'Cocok Bayar Booking'!$N$5:$N$504))</x:f>
        <x:v>0</x:v>
      </x:c>
      <x:c r="S91" s="214" t="n">
        <x:f>IF(A91="","",MIN(L91,AC91))</x:f>
        <x:v>350000</x:v>
      </x:c>
      <x:c r="T91" s="214" t="n">
        <x:f>IF(A91="","",MAX(0,L91-AC91))</x:f>
        <x:v>0</x:v>
      </x:c>
      <x:c r="U91" s="333" t="n">
        <x:v>1</x:v>
      </x:c>
      <x:c r="V91" s="214" t="n">
        <x:f>IF(AND(AND(A91&lt;&gt;"",U91=1,AI91=0,AH91=0,LEFT(AG91,5)&lt;&gt;"CHECK",G91&lt;&gt;"CHECK PACKAGE"),B91&gt;'Pengaturan'!$B$6,B91&lt;='Pengaturan'!$B$5),T91,0)</x:f>
        <x:v>0</x:v>
      </x:c>
      <x:c r="W91" s="214" t="n">
        <x:f>IF(AND(AND(A91&lt;&gt;"",U91=1,AI91=0,AH91=0,LEFT(AG91,5)&lt;&gt;"CHECK",G91&lt;&gt;"CHECK PACKAGE"),B91='Pengaturan'!$B$6,'Pengaturan'!$B$28&lt;&gt;"Tutup"),T91,0)</x:f>
        <x:v>0</x:v>
      </x:c>
      <x:c r="X91" s="335" t="str"/>
      <x:c r="Y91" s="335" t="str">
        <x:v>8 September 2026 (1).xlsx</x:v>
      </x:c>
      <x:c r="Z91" s="335" t="str">
        <x:v>GRADUATION UNSOED DAY 1</x:v>
      </x:c>
      <x:c r="AA91" s="213" t="str">
        <x:v>U24</x:v>
      </x:c>
      <x:c r="AB91" s="213" t="str">
        <x:v>104, 221</x:v>
      </x:c>
      <x:c r="AC91" s="336" t="n">
        <x:f>IF(A91="","",P91+Q91+IF(AL91&lt;&gt;"",N(AK91),0))</x:f>
        <x:v>350000</x:v>
      </x:c>
      <x:c r="AD91" s="336" t="n">
        <x:f>IF(A91="","",IF(OR(AC91&gt;L91,AND(OR(O91="Lunas",R91&gt;0),AC91&lt;L91)),AC91-L91,0))</x:f>
        <x:v>0</x:v>
      </x:c>
      <x:c r="AE91" s="199" t="str">
        <x:f>IF(A91="","",IF(LEFT(AG91,5)="CHECK",AG91,IF(AD91&lt;&gt;0,"CHECK harga/bayar",IF(AI91&gt;0,"CHECK DP belum cocok",IF(U91=0,"Ditahan","OK")))))</x:f>
        <x:v>OK</x:v>
      </x:c>
      <x:c r="AF91" s="337" t="n">
        <x:f>IF(AND(A91&lt;&gt;"",U91=1,B91&lt;='Pengaturan'!$B$29,B91&gt;='Pengaturan'!$B$4),T91,0)</x:f>
        <x:v>0</x:v>
      </x:c>
      <x:c r="AG91" s="201"/>
      <x:c r="AH91" s="337" t="n">
        <x:f>IF(A91="","",IF(OR(O91="Lunas",R91&gt;0),MAX(0,L91-AC91),0))</x:f>
        <x:v>0</x:v>
      </x:c>
      <x:c r="AI91" s="337" t="n">
        <x:f>IF(A91="","",MAX(0,N91-AC91))</x:f>
        <x:v>0</x:v>
      </x:c>
      <x:c r="AJ91" s="199"/>
      <x:c r="AK91" s="337"/>
      <x:c r="AL91" s="413"/>
      <x:c r="AM91" s="462" t="n">
        <x:f>IF(AND(A91&lt;&gt;"",B91&gt;'Pengaturan'!$B$29,B91&lt;='Pengaturan'!$B$5),MAX(0,T91-V91-W91),0)</x:f>
        <x:v>0</x:v>
      </x:c>
      <x:c r="AN91" s="413" t="str">
        <x:v>Snapshot base, ID live belum terikat</x:v>
      </x:c>
      <x:c r="AO91" s="413" t="str">
        <x:v>Belum diperbarui live</x:v>
      </x:c>
    </x:row>
    <x:row r="92" ht="42" customHeight="1">
      <x:c r="A92" s="228" t="str">
        <x:v>BK088</x:v>
      </x:c>
      <x:c r="B92" s="332" t="n">
        <x:v>46273</x:v>
      </x:c>
      <x:c r="C92" s="213" t="str">
        <x:v>16:00:00</x:v>
      </x:c>
      <x:c r="D92" s="213" t="str">
        <x:v>DIPAN</x:v>
      </x:c>
      <x:c r="E92" s="213" t="str">
        <x:v>Fianto</x:v>
      </x:c>
      <x:c r="F92" s="213" t="str">
        <x:v>Graduation</x:v>
      </x:c>
      <x:c r="G92" s="333" t="str">
        <x:v>Graduation</x:v>
      </x:c>
      <x:c r="H92" s="333"/>
      <x:c r="I92" s="333" t="n">
        <x:v>1</x:v>
      </x:c>
      <x:c r="J92" s="334"/>
      <x:c r="K92" s="214" t="n">
        <x:f>IF(A92="","",IFERROR(VLOOKUP(G92,'Harga Paket Schedule'!$A$5:$I$17,IF(G92="Large Group",2,7),FALSE),0))</x:f>
        <x:v>350000</x:v>
      </x:c>
      <x:c r="L92" s="214" t="n">
        <x:f>IF(A92="","",IF(J92&lt;&gt;"",J92,IF(G92="Large Group",MAX(7,H92)*K92,I92*K92)))</x:f>
        <x:v>350000</x:v>
      </x:c>
      <x:c r="M92" s="213" t="str">
        <x:v>dp 100</x:v>
      </x:c>
      <x:c r="N92" s="334" t="n">
        <x:v>100000</x:v>
      </x:c>
      <x:c r="O92" s="333" t="str">
        <x:v>DP</x:v>
      </x:c>
      <x:c r="P92" s="214" t="n">
        <x:f>IF(A92="","",SUMIF('Cocok Bayar Booking'!$J$5:$J$504,A92,'Cocok Bayar Booking'!$L$5:$L$504))</x:f>
        <x:v>100000</x:v>
      </x:c>
      <x:c r="Q92" s="214" t="n">
        <x:f>IF(A92="","",SUMIF('Cocok Bayar Booking'!$J$5:$J$504,A92,'Cocok Bayar Booking'!$M$5:$M$504))</x:f>
        <x:v>250000</x:v>
      </x:c>
      <x:c r="R92" s="213" t="n">
        <x:f>IF(A92="","",SUMIF('Cocok Bayar Booking'!$J$5:$J$504,A92,'Cocok Bayar Booking'!$N$5:$N$504))</x:f>
        <x:v>1</x:v>
      </x:c>
      <x:c r="S92" s="214" t="n">
        <x:f>IF(A92="","",MIN(L92,AC92))</x:f>
        <x:v>350000</x:v>
      </x:c>
      <x:c r="T92" s="214" t="n">
        <x:f>IF(A92="","",MAX(0,L92-AC92))</x:f>
        <x:v>0</x:v>
      </x:c>
      <x:c r="U92" s="333" t="n">
        <x:v>1</x:v>
      </x:c>
      <x:c r="V92" s="214" t="n">
        <x:f>IF(AND(AND(A92&lt;&gt;"",U92=1,AI92=0,AH92=0,LEFT(AG92,5)&lt;&gt;"CHECK",G92&lt;&gt;"CHECK PACKAGE"),B92&gt;'Pengaturan'!$B$6,B92&lt;='Pengaturan'!$B$5),T92,0)</x:f>
        <x:v>0</x:v>
      </x:c>
      <x:c r="W92" s="214" t="n">
        <x:f>IF(AND(AND(A92&lt;&gt;"",U92=1,AI92=0,AH92=0,LEFT(AG92,5)&lt;&gt;"CHECK",G92&lt;&gt;"CHECK PACKAGE"),B92='Pengaturan'!$B$6,'Pengaturan'!$B$28&lt;&gt;"Tutup"),T92,0)</x:f>
        <x:v>0</x:v>
      </x:c>
      <x:c r="X92" s="335" t="str">
        <x:v>Konflik paket Log: Belum diisi</x:v>
      </x:c>
      <x:c r="Y92" s="335" t="str">
        <x:v>8 September 2026 (1).xlsx</x:v>
      </x:c>
      <x:c r="Z92" s="335" t="str">
        <x:v>GRADUATION UNSOED DAY 1</x:v>
      </x:c>
      <x:c r="AA92" s="213" t="str">
        <x:v>U29</x:v>
      </x:c>
      <x:c r="AB92" s="213" t="str">
        <x:v>123, 248</x:v>
      </x:c>
      <x:c r="AC92" s="336" t="n">
        <x:f>IF(A92="","",P92+Q92+IF(AL92&lt;&gt;"",N(AK92),0))</x:f>
        <x:v>350000</x:v>
      </x:c>
      <x:c r="AD92" s="336" t="n">
        <x:f>IF(A92="","",IF(OR(AC92&gt;L92,AND(OR(O92="Lunas",R92&gt;0),AC92&lt;L92)),AC92-L92,0))</x:f>
        <x:v>0</x:v>
      </x:c>
      <x:c r="AE92" s="199" t="str">
        <x:f>IF(A92="","",IF(LEFT(AG92,5)="CHECK",AG92,IF(AD92&lt;&gt;0,"CHECK harga/bayar",IF(AI92&gt;0,"CHECK DP belum cocok",IF(U92=0,"Ditahan","OK")))))</x:f>
        <x:v>OK</x:v>
      </x:c>
      <x:c r="AF92" s="337" t="n">
        <x:f>IF(AND(A92&lt;&gt;"",U92=1,B92&lt;='Pengaturan'!$B$29,B92&gt;='Pengaturan'!$B$4),T92,0)</x:f>
        <x:v>0</x:v>
      </x:c>
      <x:c r="AG92" s="201"/>
      <x:c r="AH92" s="337" t="n">
        <x:f>IF(A92="","",IF(OR(O92="Lunas",R92&gt;0),MAX(0,L92-AC92),0))</x:f>
        <x:v>0</x:v>
      </x:c>
      <x:c r="AI92" s="337" t="n">
        <x:f>IF(A92="","",MAX(0,N92-AC92))</x:f>
        <x:v>0</x:v>
      </x:c>
      <x:c r="AJ92" s="199"/>
      <x:c r="AK92" s="337"/>
      <x:c r="AL92" s="413"/>
      <x:c r="AM92" s="462" t="n">
        <x:f>IF(AND(A92&lt;&gt;"",B92&gt;'Pengaturan'!$B$29,B92&lt;='Pengaturan'!$B$5),MAX(0,T92-V92-W92),0)</x:f>
        <x:v>0</x:v>
      </x:c>
      <x:c r="AN92" s="413" t="str">
        <x:v>Snapshot base, ID live belum terikat</x:v>
      </x:c>
      <x:c r="AO92" s="413" t="str">
        <x:v>Belum diperbarui live</x:v>
      </x:c>
    </x:row>
    <x:row r="93" ht="42" customHeight="1">
      <x:c r="A93" s="228" t="str">
        <x:v>BK089</x:v>
      </x:c>
      <x:c r="B93" s="332" t="n">
        <x:v>46274</x:v>
      </x:c>
      <x:c r="C93" s="213" t="str">
        <x:v>13:40:00</x:v>
      </x:c>
      <x:c r="D93" s="213" t="str">
        <x:v>CALMBLUE</x:v>
      </x:c>
      <x:c r="E93" s="213" t="str">
        <x:v>Sulis Setianti</x:v>
      </x:c>
      <x:c r="F93" s="213" t="str">
        <x:v>Graduation</x:v>
      </x:c>
      <x:c r="G93" s="333" t="str">
        <x:v>Graduation</x:v>
      </x:c>
      <x:c r="H93" s="333"/>
      <x:c r="I93" s="333" t="n">
        <x:v>1</x:v>
      </x:c>
      <x:c r="J93" s="334"/>
      <x:c r="K93" s="214" t="n">
        <x:f>IF(A93="","",IFERROR(VLOOKUP(G93,'Harga Paket Schedule'!$A$5:$I$17,IF(G93="Large Group",2,7),FALSE),0))</x:f>
        <x:v>350000</x:v>
      </x:c>
      <x:c r="L93" s="214" t="n">
        <x:f>IF(A93="","",IF(J93&lt;&gt;"",J93,IF(G93="Large Group",MAX(7,H93)*K93,I93*K93)))</x:f>
        <x:v>350000</x:v>
      </x:c>
      <x:c r="M93" s="213" t="str">
        <x:v>dp 100</x:v>
      </x:c>
      <x:c r="N93" s="334" t="n">
        <x:v>100000</x:v>
      </x:c>
      <x:c r="O93" s="333" t="str">
        <x:v>DP</x:v>
      </x:c>
      <x:c r="P93" s="214" t="n">
        <x:f>IF(A93="","",SUMIF('Cocok Bayar Booking'!$J$5:$J$504,A93,'Cocok Bayar Booking'!$L$5:$L$504))</x:f>
        <x:v>100000</x:v>
      </x:c>
      <x:c r="Q93" s="214" t="n">
        <x:f>IF(A93="","",SUMIF('Cocok Bayar Booking'!$J$5:$J$504,A93,'Cocok Bayar Booking'!$M$5:$M$504))</x:f>
        <x:v>250000</x:v>
      </x:c>
      <x:c r="R93" s="213" t="n">
        <x:f>IF(A93="","",SUMIF('Cocok Bayar Booking'!$J$5:$J$504,A93,'Cocok Bayar Booking'!$N$5:$N$504))</x:f>
        <x:v>0</x:v>
      </x:c>
      <x:c r="S93" s="214" t="n">
        <x:f>IF(A93="","",MIN(L93,AC93))</x:f>
        <x:v>350000</x:v>
      </x:c>
      <x:c r="T93" s="214" t="n">
        <x:f>IF(A93="","",MAX(0,L93-AC93))</x:f>
        <x:v>0</x:v>
      </x:c>
      <x:c r="U93" s="333" t="n">
        <x:v>1</x:v>
      </x:c>
      <x:c r="V93" s="214" t="n">
        <x:f>IF(AND(AND(A93&lt;&gt;"",U93=1,AI93=0,AH93=0,LEFT(AG93,5)&lt;&gt;"CHECK",G93&lt;&gt;"CHECK PACKAGE"),B93&gt;'Pengaturan'!$B$6,B93&lt;='Pengaturan'!$B$5),T93,0)</x:f>
        <x:v>0</x:v>
      </x:c>
      <x:c r="W93" s="214" t="n">
        <x:f>IF(AND(AND(A93&lt;&gt;"",U93=1,AI93=0,AH93=0,LEFT(AG93,5)&lt;&gt;"CHECK",G93&lt;&gt;"CHECK PACKAGE"),B93='Pengaturan'!$B$6,'Pengaturan'!$B$28&lt;&gt;"Tutup"),T93,0)</x:f>
        <x:v>0</x:v>
      </x:c>
      <x:c r="X93" s="335" t="str">
        <x:v>Kandidat pembayaran Log 9!16 (Sulis Setianti). Sisa ditahan agar tidak ganda.</x:v>
      </x:c>
      <x:c r="Y93" s="335" t="str">
        <x:v>9 September 2026(2).xlsx</x:v>
      </x:c>
      <x:c r="Z93" s="335" t="str">
        <x:v>GRADUATION UNSOED DAY 2</x:v>
      </x:c>
      <x:c r="AA93" s="213" t="str">
        <x:v>AA22</x:v>
      </x:c>
      <x:c r="AB93" s="213" t="str">
        <x:v>128, 272</x:v>
      </x:c>
      <x:c r="AC93" s="336" t="n">
        <x:f>IF(A93="","",P93+Q93+IF(AL93&lt;&gt;"",N(AK93),0))</x:f>
        <x:v>350000</x:v>
      </x:c>
      <x:c r="AD93" s="336" t="n">
        <x:f>IF(A93="","",IF(OR(AC93&gt;L93,AND(OR(O93="Lunas",R93&gt;0),AC93&lt;L93)),AC93-L93,0))</x:f>
        <x:v>0</x:v>
      </x:c>
      <x:c r="AE93" s="199" t="str">
        <x:f>IF(A93="","",IF(LEFT(AG93,5)="CHECK",AG93,IF(AD93&lt;&gt;0,"CHECK harga/bayar",IF(AI93&gt;0,"CHECK DP belum cocok",IF(U93=0,"Ditahan","OK")))))</x:f>
        <x:v>CHECK pembayaran belum cocok</x:v>
      </x:c>
      <x:c r="AF93" s="337" t="n">
        <x:f>IF(AND(A93&lt;&gt;"",U93=1,B93&lt;='Pengaturan'!$B$29,B93&gt;='Pengaturan'!$B$4),T93,0)</x:f>
        <x:v>0</x:v>
      </x:c>
      <x:c r="AG93" s="201" t="str">
        <x:v>CHECK pembayaran belum cocok</x:v>
      </x:c>
      <x:c r="AH93" s="337" t="n">
        <x:f>IF(A93="","",IF(OR(O93="Lunas",R93&gt;0),MAX(0,L93-AC93),0))</x:f>
        <x:v>0</x:v>
      </x:c>
      <x:c r="AI93" s="337" t="n">
        <x:f>IF(A93="","",MAX(0,N93-AC93))</x:f>
        <x:v>0</x:v>
      </x:c>
      <x:c r="AJ93" s="199"/>
      <x:c r="AK93" s="337"/>
      <x:c r="AL93" s="413"/>
      <x:c r="AM93" s="462" t="n">
        <x:f>IF(AND(A93&lt;&gt;"",B93&gt;'Pengaturan'!$B$29,B93&lt;='Pengaturan'!$B$5),MAX(0,T93-V93-W93),0)</x:f>
        <x:v>0</x:v>
      </x:c>
      <x:c r="AN93" s="413" t="str">
        <x:v>Snapshot base, ID live belum terikat</x:v>
      </x:c>
      <x:c r="AO93" s="413" t="str">
        <x:v>Belum diperbarui live</x:v>
      </x:c>
    </x:row>
    <x:row r="94" ht="42" customHeight="1">
      <x:c r="A94" s="228" t="str">
        <x:v>BK090</x:v>
      </x:c>
      <x:c r="B94" s="332" t="n">
        <x:v>46274</x:v>
      </x:c>
      <x:c r="C94" s="213" t="str">
        <x:v>14:20:00</x:v>
      </x:c>
      <x:c r="D94" s="213" t="str">
        <x:v>CALMBLUE</x:v>
      </x:c>
      <x:c r="E94" s="213" t="str">
        <x:v>Ama</x:v>
      </x:c>
      <x:c r="F94" s="213" t="str">
        <x:v>Graduation</x:v>
      </x:c>
      <x:c r="G94" s="333" t="str">
        <x:v>Graduation</x:v>
      </x:c>
      <x:c r="H94" s="333"/>
      <x:c r="I94" s="333" t="n">
        <x:v>1</x:v>
      </x:c>
      <x:c r="J94" s="334"/>
      <x:c r="K94" s="214" t="n">
        <x:f>IF(A94="","",IFERROR(VLOOKUP(G94,'Harga Paket Schedule'!$A$5:$I$17,IF(G94="Large Group",2,7),FALSE),0))</x:f>
        <x:v>350000</x:v>
      </x:c>
      <x:c r="L94" s="214" t="n">
        <x:f>IF(A94="","",IF(J94&lt;&gt;"",J94,IF(G94="Large Group",MAX(7,H94)*K94,I94*K94)))</x:f>
        <x:v>350000</x:v>
      </x:c>
      <x:c r="M94" s="213" t="str">
        <x:v>dp 100</x:v>
      </x:c>
      <x:c r="N94" s="334" t="n">
        <x:v>100000</x:v>
      </x:c>
      <x:c r="O94" s="333" t="str">
        <x:v>DP</x:v>
      </x:c>
      <x:c r="P94" s="214" t="n">
        <x:f>IF(A94="","",SUMIF('Cocok Bayar Booking'!$J$5:$J$504,A94,'Cocok Bayar Booking'!$L$5:$L$504))</x:f>
        <x:v>100000</x:v>
      </x:c>
      <x:c r="Q94" s="214" t="n">
        <x:f>IF(A94="","",SUMIF('Cocok Bayar Booking'!$J$5:$J$504,A94,'Cocok Bayar Booking'!$M$5:$M$504))</x:f>
        <x:v>250000</x:v>
      </x:c>
      <x:c r="R94" s="213" t="n">
        <x:f>IF(A94="","",SUMIF('Cocok Bayar Booking'!$J$5:$J$504,A94,'Cocok Bayar Booking'!$N$5:$N$504))</x:f>
        <x:v>1</x:v>
      </x:c>
      <x:c r="S94" s="214" t="n">
        <x:f>IF(A94="","",MIN(L94,AC94))</x:f>
        <x:v>350000</x:v>
      </x:c>
      <x:c r="T94" s="214" t="n">
        <x:f>IF(A94="","",MAX(0,L94-AC94))</x:f>
        <x:v>0</x:v>
      </x:c>
      <x:c r="U94" s="333" t="n">
        <x:v>1</x:v>
      </x:c>
      <x:c r="V94" s="214" t="n">
        <x:f>IF(AND(AND(A94&lt;&gt;"",U94=1,AI94=0,AH94=0,LEFT(AG94,5)&lt;&gt;"CHECK",G94&lt;&gt;"CHECK PACKAGE"),B94&gt;'Pengaturan'!$B$6,B94&lt;='Pengaturan'!$B$5),T94,0)</x:f>
        <x:v>0</x:v>
      </x:c>
      <x:c r="W94" s="214" t="n">
        <x:f>IF(AND(AND(A94&lt;&gt;"",U94=1,AI94=0,AH94=0,LEFT(AG94,5)&lt;&gt;"CHECK",G94&lt;&gt;"CHECK PACKAGE"),B94='Pengaturan'!$B$6,'Pengaturan'!$B$28&lt;&gt;"Tutup"),T94,0)</x:f>
        <x:v>0</x:v>
      </x:c>
      <x:c r="X94" s="335" t="str"/>
      <x:c r="Y94" s="335" t="str">
        <x:v>9 September 2026(2).xlsx</x:v>
      </x:c>
      <x:c r="Z94" s="335" t="str">
        <x:v>GRADUATION UNSOED DAY 2</x:v>
      </x:c>
      <x:c r="AA94" s="213" t="str">
        <x:v>AA24</x:v>
      </x:c>
      <x:c r="AB94" s="213" t="str">
        <x:v>144, 294</x:v>
      </x:c>
      <x:c r="AC94" s="336" t="n">
        <x:f>IF(A94="","",P94+Q94+IF(AL94&lt;&gt;"",N(AK94),0))</x:f>
        <x:v>350000</x:v>
      </x:c>
      <x:c r="AD94" s="336" t="n">
        <x:f>IF(A94="","",IF(OR(AC94&gt;L94,AND(OR(O94="Lunas",R94&gt;0),AC94&lt;L94)),AC94-L94,0))</x:f>
        <x:v>0</x:v>
      </x:c>
      <x:c r="AE94" s="199" t="str">
        <x:f>IF(A94="","",IF(LEFT(AG94,5)="CHECK",AG94,IF(AD94&lt;&gt;0,"CHECK harga/bayar",IF(AI94&gt;0,"CHECK DP belum cocok",IF(U94=0,"Ditahan","OK")))))</x:f>
        <x:v>OK</x:v>
      </x:c>
      <x:c r="AF94" s="337" t="n">
        <x:f>IF(AND(A94&lt;&gt;"",U94=1,B94&lt;='Pengaturan'!$B$29,B94&gt;='Pengaturan'!$B$4),T94,0)</x:f>
        <x:v>0</x:v>
      </x:c>
      <x:c r="AG94" s="201"/>
      <x:c r="AH94" s="337" t="n">
        <x:f>IF(A94="","",IF(OR(O94="Lunas",R94&gt;0),MAX(0,L94-AC94),0))</x:f>
        <x:v>0</x:v>
      </x:c>
      <x:c r="AI94" s="337" t="n">
        <x:f>IF(A94="","",MAX(0,N94-AC94))</x:f>
        <x:v>0</x:v>
      </x:c>
      <x:c r="AJ94" s="199"/>
      <x:c r="AK94" s="337"/>
      <x:c r="AL94" s="413"/>
      <x:c r="AM94" s="462" t="n">
        <x:f>IF(AND(A94&lt;&gt;"",B94&gt;'Pengaturan'!$B$29,B94&lt;='Pengaturan'!$B$5),MAX(0,T94-V94-W94),0)</x:f>
        <x:v>0</x:v>
      </x:c>
      <x:c r="AN94" s="413" t="str">
        <x:v>Snapshot base, ID live belum terikat</x:v>
      </x:c>
      <x:c r="AO94" s="413" t="str">
        <x:v>Belum diperbarui live</x:v>
      </x:c>
    </x:row>
    <x:row r="95" ht="42" customHeight="1">
      <x:c r="A95" s="228" t="str">
        <x:v>BK091</x:v>
      </x:c>
      <x:c r="B95" s="332" t="n">
        <x:v>46274</x:v>
      </x:c>
      <x:c r="C95" s="213" t="str">
        <x:v>13:00:00</x:v>
      </x:c>
      <x:c r="D95" s="213" t="str">
        <x:v>LIMBO</x:v>
      </x:c>
      <x:c r="E95" s="213" t="str">
        <x:v>wahyu puji prasetio</x:v>
      </x:c>
      <x:c r="F95" s="213" t="str">
        <x:v>Graduation Premium</x:v>
      </x:c>
      <x:c r="G95" s="333" t="str">
        <x:v>Graduation Premium</x:v>
      </x:c>
      <x:c r="H95" s="333"/>
      <x:c r="I95" s="333" t="n">
        <x:v>1</x:v>
      </x:c>
      <x:c r="J95" s="334"/>
      <x:c r="K95" s="214" t="n">
        <x:f>IF(A95="","",IFERROR(VLOOKUP(G95,'Harga Paket Schedule'!$A$5:$I$17,IF(G95="Large Group",2,7),FALSE),0))</x:f>
        <x:v>500000</x:v>
      </x:c>
      <x:c r="L95" s="214" t="n">
        <x:f>IF(A95="","",IF(J95&lt;&gt;"",J95,IF(G95="Large Group",MAX(7,H95)*K95,I95*K95)))</x:f>
        <x:v>500000</x:v>
      </x:c>
      <x:c r="M95" s="213" t="str">
        <x:v>dp 100</x:v>
      </x:c>
      <x:c r="N95" s="334" t="n">
        <x:v>100000</x:v>
      </x:c>
      <x:c r="O95" s="333" t="str">
        <x:v>DP</x:v>
      </x:c>
      <x:c r="P95" s="214" t="n">
        <x:f>IF(A95="","",SUMIF('Cocok Bayar Booking'!$J$5:$J$504,A95,'Cocok Bayar Booking'!$L$5:$L$504))</x:f>
        <x:v>100000</x:v>
      </x:c>
      <x:c r="Q95" s="214" t="n">
        <x:f>IF(A95="","",SUMIF('Cocok Bayar Booking'!$J$5:$J$504,A95,'Cocok Bayar Booking'!$M$5:$M$504))</x:f>
        <x:v>0</x:v>
      </x:c>
      <x:c r="R95" s="213" t="n">
        <x:f>IF(A95="","",SUMIF('Cocok Bayar Booking'!$J$5:$J$504,A95,'Cocok Bayar Booking'!$N$5:$N$504))</x:f>
        <x:v>0</x:v>
      </x:c>
      <x:c r="S95" s="214" t="n">
        <x:f>IF(A95="","",MIN(L95,AC95))</x:f>
        <x:v>100000</x:v>
      </x:c>
      <x:c r="T95" s="214" t="n">
        <x:f>IF(A95="","",MAX(0,L95-AC95))</x:f>
        <x:v>400000</x:v>
      </x:c>
      <x:c r="U95" s="333" t="n">
        <x:v>1</x:v>
      </x:c>
      <x:c r="V95" s="214" t="n">
        <x:f>IF(AND(AND(A95&lt;&gt;"",U95=1,AI95=0,AH95=0,LEFT(AG95,5)&lt;&gt;"CHECK",G95&lt;&gt;"CHECK PACKAGE"),B95&gt;'Pengaturan'!$B$6,B95&lt;='Pengaturan'!$B$5),T95,0)</x:f>
        <x:v>0</x:v>
      </x:c>
      <x:c r="W95" s="214" t="n">
        <x:f>IF(AND(AND(A95&lt;&gt;"",U95=1,AI95=0,AH95=0,LEFT(AG95,5)&lt;&gt;"CHECK",G95&lt;&gt;"CHECK PACKAGE"),B95='Pengaturan'!$B$6,'Pengaturan'!$B$28&lt;&gt;"Tutup"),T95,0)</x:f>
        <x:v>0</x:v>
      </x:c>
      <x:c r="X95" s="335" t="str">
        <x:v>Kandidat pembayaran Log 9!7 (Wahyu Aji Prasetyyo). Sisa ditahan agar tidak ganda.</x:v>
      </x:c>
      <x:c r="Y95" s="335" t="str">
        <x:v>9 September 2026(2).xlsx</x:v>
      </x:c>
      <x:c r="Z95" s="335" t="str">
        <x:v>GRADUATION UNSOED DAY 2</x:v>
      </x:c>
      <x:c r="AA95" s="213" t="str">
        <x:v>C20</x:v>
      </x:c>
      <x:c r="AB95" s="213" t="str">
        <x:v>147</x:v>
      </x:c>
      <x:c r="AC95" s="336" t="n">
        <x:f>IF(A95="","",P95+Q95+IF(AL95&lt;&gt;"",N(AK95),0))</x:f>
        <x:v>100000</x:v>
      </x:c>
      <x:c r="AD95" s="336" t="n">
        <x:f>IF(A95="","",IF(OR(AC95&gt;L95,AND(OR(O95="Lunas",R95&gt;0),AC95&lt;L95)),AC95-L95,0))</x:f>
        <x:v>0</x:v>
      </x:c>
      <x:c r="AE95" s="199" t="str">
        <x:f>IF(A95="","",IF(LEFT(AG95,5)="CHECK",AG95,IF(AD95&lt;&gt;0,"CHECK harga/bayar",IF(AI95&gt;0,"CHECK DP belum cocok",IF(U95=0,"Ditahan","OK")))))</x:f>
        <x:v>CHECK pembayaran belum cocok</x:v>
      </x:c>
      <x:c r="AF95" s="337" t="n">
        <x:f>IF(AND(A95&lt;&gt;"",U95=1,B95&lt;='Pengaturan'!$B$29,B95&gt;='Pengaturan'!$B$4),T95,0)</x:f>
        <x:v>400000</x:v>
      </x:c>
      <x:c r="AG95" s="201" t="str">
        <x:v>CHECK pembayaran belum cocok</x:v>
      </x:c>
      <x:c r="AH95" s="337" t="n">
        <x:f>IF(A95="","",IF(OR(O95="Lunas",R95&gt;0),MAX(0,L95-AC95),0))</x:f>
        <x:v>0</x:v>
      </x:c>
      <x:c r="AI95" s="337" t="n">
        <x:f>IF(A95="","",MAX(0,N95-AC95))</x:f>
        <x:v>0</x:v>
      </x:c>
      <x:c r="AJ95" s="199"/>
      <x:c r="AK95" s="337"/>
      <x:c r="AL95" s="413"/>
      <x:c r="AM95" s="462" t="n">
        <x:f>IF(AND(A95&lt;&gt;"",B95&gt;'Pengaturan'!$B$29,B95&lt;='Pengaturan'!$B$5),MAX(0,T95-V95-W95),0)</x:f>
        <x:v>0</x:v>
      </x:c>
      <x:c r="AN95" s="413" t="str">
        <x:v>Snapshot base, ID live belum terikat</x:v>
      </x:c>
      <x:c r="AO95" s="413" t="str">
        <x:v>Belum diperbarui live</x:v>
      </x:c>
    </x:row>
    <x:row r="96" ht="42" customHeight="1">
      <x:c r="A96" s="228" t="str">
        <x:v>BK092</x:v>
      </x:c>
      <x:c r="B96" s="332" t="n">
        <x:v>46274</x:v>
      </x:c>
      <x:c r="C96" s="213" t="str">
        <x:v>13:20:00</x:v>
      </x:c>
      <x:c r="D96" s="213" t="str">
        <x:v>LIMBO</x:v>
      </x:c>
      <x:c r="E96" s="213" t="str">
        <x:v>Angelika</x:v>
      </x:c>
      <x:c r="F96" s="213" t="str">
        <x:v>Graduation</x:v>
      </x:c>
      <x:c r="G96" s="333" t="str">
        <x:v>Graduation</x:v>
      </x:c>
      <x:c r="H96" s="333"/>
      <x:c r="I96" s="333" t="n">
        <x:v>1</x:v>
      </x:c>
      <x:c r="J96" s="334"/>
      <x:c r="K96" s="214" t="n">
        <x:f>IF(A96="","",IFERROR(VLOOKUP(G96,'Harga Paket Schedule'!$A$5:$I$17,IF(G96="Large Group",2,7),FALSE),0))</x:f>
        <x:v>350000</x:v>
      </x:c>
      <x:c r="L96" s="214" t="n">
        <x:f>IF(A96="","",IF(J96&lt;&gt;"",J96,IF(G96="Large Group",MAX(7,H96)*K96,I96*K96)))</x:f>
        <x:v>350000</x:v>
      </x:c>
      <x:c r="M96" s="213" t="str">
        <x:v>dp 100</x:v>
      </x:c>
      <x:c r="N96" s="334" t="n">
        <x:v>100000</x:v>
      </x:c>
      <x:c r="O96" s="333" t="str">
        <x:v>DP</x:v>
      </x:c>
      <x:c r="P96" s="214" t="n">
        <x:f>IF(A96="","",SUMIF('Cocok Bayar Booking'!$J$5:$J$504,A96,'Cocok Bayar Booking'!$L$5:$L$504))</x:f>
        <x:v>0</x:v>
      </x:c>
      <x:c r="Q96" s="214" t="n">
        <x:f>IF(A96="","",SUMIF('Cocok Bayar Booking'!$J$5:$J$504,A96,'Cocok Bayar Booking'!$M$5:$M$504))</x:f>
        <x:v>200000</x:v>
      </x:c>
      <x:c r="R96" s="213" t="n">
        <x:f>IF(A96="","",SUMIF('Cocok Bayar Booking'!$J$5:$J$504,A96,'Cocok Bayar Booking'!$N$5:$N$504))</x:f>
        <x:v>0</x:v>
      </x:c>
      <x:c r="S96" s="214" t="n">
        <x:f>IF(A96="","",MIN(L96,AC96))</x:f>
        <x:v>200000</x:v>
      </x:c>
      <x:c r="T96" s="214" t="n">
        <x:f>IF(A96="","",MAX(0,L96-AC96))</x:f>
        <x:v>150000</x:v>
      </x:c>
      <x:c r="U96" s="333" t="n">
        <x:v>1</x:v>
      </x:c>
      <x:c r="V96" s="214" t="n">
        <x:f>IF(AND(AND(A96&lt;&gt;"",U96=1,AI96=0,AH96=0,LEFT(AG96,5)&lt;&gt;"CHECK",G96&lt;&gt;"CHECK PACKAGE"),B96&gt;'Pengaturan'!$B$6,B96&lt;='Pengaturan'!$B$5),T96,0)</x:f>
        <x:v>0</x:v>
      </x:c>
      <x:c r="W96" s="214" t="n">
        <x:f>IF(AND(AND(A96&lt;&gt;"",U96=1,AI96=0,AH96=0,LEFT(AG96,5)&lt;&gt;"CHECK",G96&lt;&gt;"CHECK PACKAGE"),B96='Pengaturan'!$B$6,'Pengaturan'!$B$28&lt;&gt;"Tutup"),T96,0)</x:f>
        <x:v>0</x:v>
      </x:c>
      <x:c r="X96" s="335" t="str">
        <x:v>Kandidat pembayaran Log 9!8 (Angelika). Sisa ditahan agar tidak ganda.</x:v>
      </x:c>
      <x:c r="Y96" s="335" t="str">
        <x:v>9 September 2026(2).xlsx</x:v>
      </x:c>
      <x:c r="Z96" s="335" t="str">
        <x:v>GRADUATION UNSOED DAY 2</x:v>
      </x:c>
      <x:c r="AA96" s="213" t="str">
        <x:v>C21</x:v>
      </x:c>
      <x:c r="AB96" s="213" t="str">
        <x:v>264</x:v>
      </x:c>
      <x:c r="AC96" s="336" t="n">
        <x:f>IF(A96="","",P96+Q96+IF(AL96&lt;&gt;"",N(AK96),0))</x:f>
        <x:v>200000</x:v>
      </x:c>
      <x:c r="AD96" s="336" t="n">
        <x:f>IF(A96="","",IF(OR(AC96&gt;L96,AND(OR(O96="Lunas",R96&gt;0),AC96&lt;L96)),AC96-L96,0))</x:f>
        <x:v>0</x:v>
      </x:c>
      <x:c r="AE96" s="199" t="str">
        <x:f>IF(A96="","",IF(LEFT(AG96,5)="CHECK",AG96,IF(AD96&lt;&gt;0,"CHECK harga/bayar",IF(AI96&gt;0,"CHECK DP belum cocok",IF(U96=0,"Ditahan","OK")))))</x:f>
        <x:v>CHECK pembayaran belum cocok</x:v>
      </x:c>
      <x:c r="AF96" s="337" t="n">
        <x:f>IF(AND(A96&lt;&gt;"",U96=1,B96&lt;='Pengaturan'!$B$29,B96&gt;='Pengaturan'!$B$4),T96,0)</x:f>
        <x:v>150000</x:v>
      </x:c>
      <x:c r="AG96" s="201" t="str">
        <x:v>CHECK pembayaran belum cocok</x:v>
      </x:c>
      <x:c r="AH96" s="337" t="n">
        <x:f>IF(A96="","",IF(OR(O96="Lunas",R96&gt;0),MAX(0,L96-AC96),0))</x:f>
        <x:v>0</x:v>
      </x:c>
      <x:c r="AI96" s="337" t="n">
        <x:f>IF(A96="","",MAX(0,N96-AC96))</x:f>
        <x:v>0</x:v>
      </x:c>
      <x:c r="AJ96" s="199"/>
      <x:c r="AK96" s="337"/>
      <x:c r="AL96" s="413"/>
      <x:c r="AM96" s="462" t="n">
        <x:f>IF(AND(A96&lt;&gt;"",B96&gt;'Pengaturan'!$B$29,B96&lt;='Pengaturan'!$B$5),MAX(0,T96-V96-W96),0)</x:f>
        <x:v>0</x:v>
      </x:c>
      <x:c r="AN96" s="413" t="str">
        <x:v>Snapshot base, ID live belum terikat</x:v>
      </x:c>
      <x:c r="AO96" s="413" t="str">
        <x:v>Belum diperbarui live</x:v>
      </x:c>
    </x:row>
    <x:row r="97" ht="42" customHeight="1">
      <x:c r="A97" s="228" t="str">
        <x:v>BK093</x:v>
      </x:c>
      <x:c r="B97" s="332" t="n">
        <x:v>46274</x:v>
      </x:c>
      <x:c r="C97" s="213" t="str">
        <x:v>13:40:00</x:v>
      </x:c>
      <x:c r="D97" s="213" t="str">
        <x:v>LIMBO</x:v>
      </x:c>
      <x:c r="E97" s="213" t="str">
        <x:v>Meilani</x:v>
      </x:c>
      <x:c r="F97" s="213" t="str">
        <x:v>Graduation</x:v>
      </x:c>
      <x:c r="G97" s="333" t="str">
        <x:v>Graduation</x:v>
      </x:c>
      <x:c r="H97" s="333"/>
      <x:c r="I97" s="333" t="n">
        <x:v>1</x:v>
      </x:c>
      <x:c r="J97" s="334"/>
      <x:c r="K97" s="214" t="n">
        <x:f>IF(A97="","",IFERROR(VLOOKUP(G97,'Harga Paket Schedule'!$A$5:$I$17,IF(G97="Large Group",2,7),FALSE),0))</x:f>
        <x:v>350000</x:v>
      </x:c>
      <x:c r="L97" s="214" t="n">
        <x:f>IF(A97="","",IF(J97&lt;&gt;"",J97,IF(G97="Large Group",MAX(7,H97)*K97,I97*K97)))</x:f>
        <x:v>350000</x:v>
      </x:c>
      <x:c r="M97" s="213" t="str">
        <x:v>dp 100</x:v>
      </x:c>
      <x:c r="N97" s="334" t="n">
        <x:v>100000</x:v>
      </x:c>
      <x:c r="O97" s="333" t="str">
        <x:v>DP</x:v>
      </x:c>
      <x:c r="P97" s="214" t="n">
        <x:f>IF(A97="","",SUMIF('Cocok Bayar Booking'!$J$5:$J$504,A97,'Cocok Bayar Booking'!$L$5:$L$504))</x:f>
        <x:v>0</x:v>
      </x:c>
      <x:c r="Q97" s="214" t="n">
        <x:f>IF(A97="","",SUMIF('Cocok Bayar Booking'!$J$5:$J$504,A97,'Cocok Bayar Booking'!$M$5:$M$504))</x:f>
        <x:v>290000</x:v>
      </x:c>
      <x:c r="R97" s="213" t="n">
        <x:f>IF(A97="","",SUMIF('Cocok Bayar Booking'!$J$5:$J$504,A97,'Cocok Bayar Booking'!$N$5:$N$504))</x:f>
        <x:v>0</x:v>
      </x:c>
      <x:c r="S97" s="214" t="n">
        <x:f>IF(A97="","",MIN(L97,AC97))</x:f>
        <x:v>290000</x:v>
      </x:c>
      <x:c r="T97" s="214" t="n">
        <x:f>IF(A97="","",MAX(0,L97-AC97))</x:f>
        <x:v>60000</x:v>
      </x:c>
      <x:c r="U97" s="333" t="n">
        <x:v>0</x:v>
      </x:c>
      <x:c r="V97" s="214" t="n">
        <x:f>IF(AND(AND(A97&lt;&gt;"",U97=1,AI97=0,AH97=0,LEFT(AG97,5)&lt;&gt;"CHECK",G97&lt;&gt;"CHECK PACKAGE"),B97&gt;'Pengaturan'!$B$6,B97&lt;='Pengaturan'!$B$5),T97,0)</x:f>
        <x:v>0</x:v>
      </x:c>
      <x:c r="W97" s="214" t="n">
        <x:f>IF(AND(AND(A97&lt;&gt;"",U97=1,AI97=0,AH97=0,LEFT(AG97,5)&lt;&gt;"CHECK",G97&lt;&gt;"CHECK PACKAGE"),B97='Pengaturan'!$B$6,'Pengaturan'!$B$28&lt;&gt;"Tutup"),T97,0)</x:f>
        <x:v>0</x:v>
      </x:c>
      <x:c r="X97" s="335" t="str">
        <x:v>Potensi duplikat / pindah jadwal: BK093, BK122 | Ditahan dari total; bukan dianggap batal | Kandidat pembayaran Log 9!14 (Meilani). Sisa ditahan agar tidak ganda.</x:v>
      </x:c>
      <x:c r="Y97" s="335" t="str">
        <x:v>9 September 2026(2).xlsx</x:v>
      </x:c>
      <x:c r="Z97" s="335" t="str">
        <x:v>GRADUATION UNSOED DAY 2</x:v>
      </x:c>
      <x:c r="AA97" s="213" t="str">
        <x:v>C22</x:v>
      </x:c>
      <x:c r="AB97" s="213" t="str">
        <x:v>270</x:v>
      </x:c>
      <x:c r="AC97" s="336" t="n">
        <x:f>IF(A97="","",P97+Q97+IF(AL97&lt;&gt;"",N(AK97),0))</x:f>
        <x:v>290000</x:v>
      </x:c>
      <x:c r="AD97" s="336" t="n">
        <x:f>IF(A97="","",IF(OR(AC97&gt;L97,AND(OR(O97="Lunas",R97&gt;0),AC97&lt;L97)),AC97-L97,0))</x:f>
        <x:v>0</x:v>
      </x:c>
      <x:c r="AE97" s="199" t="str">
        <x:f>IF(A97="","",IF(LEFT(AG97,5)="CHECK",AG97,IF(AD97&lt;&gt;0,"CHECK harga/bayar",IF(AI97&gt;0,"CHECK DP belum cocok",IF(U97=0,"Ditahan","OK")))))</x:f>
        <x:v>CHECK pembayaran belum cocok</x:v>
      </x:c>
      <x:c r="AF97" s="337" t="n">
        <x:f>IF(AND(A97&lt;&gt;"",U97=1,B97&lt;='Pengaturan'!$B$29,B97&gt;='Pengaturan'!$B$4),T97,0)</x:f>
        <x:v>0</x:v>
      </x:c>
      <x:c r="AG97" s="201" t="str">
        <x:v>CHECK pembayaran belum cocok</x:v>
      </x:c>
      <x:c r="AH97" s="337" t="n">
        <x:f>IF(A97="","",IF(OR(O97="Lunas",R97&gt;0),MAX(0,L97-AC97),0))</x:f>
        <x:v>0</x:v>
      </x:c>
      <x:c r="AI97" s="337" t="n">
        <x:f>IF(A97="","",MAX(0,N97-AC97))</x:f>
        <x:v>0</x:v>
      </x:c>
      <x:c r="AJ97" s="199"/>
      <x:c r="AK97" s="337"/>
      <x:c r="AL97" s="413"/>
      <x:c r="AM97" s="462" t="n">
        <x:f>IF(AND(A97&lt;&gt;"",B97&gt;'Pengaturan'!$B$29,B97&lt;='Pengaturan'!$B$5),MAX(0,T97-V97-W97),0)</x:f>
        <x:v>0</x:v>
      </x:c>
      <x:c r="AN97" s="413" t="str">
        <x:v>Snapshot base, ID live belum terikat</x:v>
      </x:c>
      <x:c r="AO97" s="413" t="str">
        <x:v>Belum diperbarui live</x:v>
      </x:c>
    </x:row>
    <x:row r="98" ht="42" customHeight="1">
      <x:c r="A98" s="228" t="str">
        <x:v>BK094</x:v>
      </x:c>
      <x:c r="B98" s="332" t="n">
        <x:v>46274</x:v>
      </x:c>
      <x:c r="C98" s="213" t="str">
        <x:v>14:00:00</x:v>
      </x:c>
      <x:c r="D98" s="213" t="str">
        <x:v>LIMBO</x:v>
      </x:c>
      <x:c r="E98" s="213" t="str">
        <x:v>sasy aml</x:v>
      </x:c>
      <x:c r="F98" s="213" t="str">
        <x:v>Graduation</x:v>
      </x:c>
      <x:c r="G98" s="333" t="str">
        <x:v>Graduation</x:v>
      </x:c>
      <x:c r="H98" s="333"/>
      <x:c r="I98" s="333" t="n">
        <x:v>1</x:v>
      </x:c>
      <x:c r="J98" s="334"/>
      <x:c r="K98" s="214" t="n">
        <x:f>IF(A98="","",IFERROR(VLOOKUP(G98,'Harga Paket Schedule'!$A$5:$I$17,IF(G98="Large Group",2,7),FALSE),0))</x:f>
        <x:v>350000</x:v>
      </x:c>
      <x:c r="L98" s="214" t="n">
        <x:f>IF(A98="","",IF(J98&lt;&gt;"",J98,IF(G98="Large Group",MAX(7,H98)*K98,I98*K98)))</x:f>
        <x:v>350000</x:v>
      </x:c>
      <x:c r="M98" s="213" t="str">
        <x:v>dp 100</x:v>
      </x:c>
      <x:c r="N98" s="334" t="n">
        <x:v>100000</x:v>
      </x:c>
      <x:c r="O98" s="333" t="str">
        <x:v>DP</x:v>
      </x:c>
      <x:c r="P98" s="214" t="n">
        <x:f>IF(A98="","",SUMIF('Cocok Bayar Booking'!$J$5:$J$504,A98,'Cocok Bayar Booking'!$L$5:$L$504))</x:f>
        <x:v>0</x:v>
      </x:c>
      <x:c r="Q98" s="214" t="n">
        <x:f>IF(A98="","",SUMIF('Cocok Bayar Booking'!$J$5:$J$504,A98,'Cocok Bayar Booking'!$M$5:$M$504))</x:f>
        <x:v>350000</x:v>
      </x:c>
      <x:c r="R98" s="213" t="n">
        <x:f>IF(A98="","",SUMIF('Cocok Bayar Booking'!$J$5:$J$504,A98,'Cocok Bayar Booking'!$N$5:$N$504))</x:f>
        <x:v>1</x:v>
      </x:c>
      <x:c r="S98" s="214" t="n">
        <x:f>IF(A98="","",MIN(L98,AC98))</x:f>
        <x:v>350000</x:v>
      </x:c>
      <x:c r="T98" s="214" t="n">
        <x:f>IF(A98="","",MAX(0,L98-AC98))</x:f>
        <x:v>0</x:v>
      </x:c>
      <x:c r="U98" s="333" t="n">
        <x:v>1</x:v>
      </x:c>
      <x:c r="V98" s="214" t="n">
        <x:f>IF(AND(AND(A98&lt;&gt;"",U98=1,AI98=0,AH98=0,LEFT(AG98,5)&lt;&gt;"CHECK",G98&lt;&gt;"CHECK PACKAGE"),B98&gt;'Pengaturan'!$B$6,B98&lt;='Pengaturan'!$B$5),T98,0)</x:f>
        <x:v>0</x:v>
      </x:c>
      <x:c r="W98" s="214" t="n">
        <x:f>IF(AND(AND(A98&lt;&gt;"",U98=1,AI98=0,AH98=0,LEFT(AG98,5)&lt;&gt;"CHECK",G98&lt;&gt;"CHECK PACKAGE"),B98='Pengaturan'!$B$6,'Pengaturan'!$B$28&lt;&gt;"Tutup"),T98,0)</x:f>
        <x:v>0</x:v>
      </x:c>
      <x:c r="X98" s="335" t="str"/>
      <x:c r="Y98" s="335" t="str">
        <x:v>9 September 2026(2).xlsx</x:v>
      </x:c>
      <x:c r="Z98" s="335" t="str">
        <x:v>GRADUATION UNSOED DAY 2</x:v>
      </x:c>
      <x:c r="AA98" s="213" t="str">
        <x:v>C23</x:v>
      </x:c>
      <x:c r="AB98" s="213" t="str">
        <x:v>292</x:v>
      </x:c>
      <x:c r="AC98" s="336" t="n">
        <x:f>IF(A98="","",P98+Q98+IF(AL98&lt;&gt;"",N(AK98),0))</x:f>
        <x:v>350000</x:v>
      </x:c>
      <x:c r="AD98" s="336" t="n">
        <x:f>IF(A98="","",IF(OR(AC98&gt;L98,AND(OR(O98="Lunas",R98&gt;0),AC98&lt;L98)),AC98-L98,0))</x:f>
        <x:v>0</x:v>
      </x:c>
      <x:c r="AE98" s="199" t="str">
        <x:f>IF(A98="","",IF(LEFT(AG98,5)="CHECK",AG98,IF(AD98&lt;&gt;0,"CHECK harga/bayar",IF(AI98&gt;0,"CHECK DP belum cocok",IF(U98=0,"Ditahan","OK")))))</x:f>
        <x:v>OK</x:v>
      </x:c>
      <x:c r="AF98" s="337" t="n">
        <x:f>IF(AND(A98&lt;&gt;"",U98=1,B98&lt;='Pengaturan'!$B$29,B98&gt;='Pengaturan'!$B$4),T98,0)</x:f>
        <x:v>0</x:v>
      </x:c>
      <x:c r="AG98" s="201"/>
      <x:c r="AH98" s="337" t="n">
        <x:f>IF(A98="","",IF(OR(O98="Lunas",R98&gt;0),MAX(0,L98-AC98),0))</x:f>
        <x:v>0</x:v>
      </x:c>
      <x:c r="AI98" s="337" t="n">
        <x:f>IF(A98="","",MAX(0,N98-AC98))</x:f>
        <x:v>0</x:v>
      </x:c>
      <x:c r="AJ98" s="199"/>
      <x:c r="AK98" s="337"/>
      <x:c r="AL98" s="413"/>
      <x:c r="AM98" s="462" t="n">
        <x:f>IF(AND(A98&lt;&gt;"",B98&gt;'Pengaturan'!$B$29,B98&lt;='Pengaturan'!$B$5),MAX(0,T98-V98-W98),0)</x:f>
        <x:v>0</x:v>
      </x:c>
      <x:c r="AN98" s="413" t="str">
        <x:v>Snapshot base, ID live belum terikat</x:v>
      </x:c>
      <x:c r="AO98" s="413" t="str">
        <x:v>Belum diperbarui live</x:v>
      </x:c>
    </x:row>
    <x:row r="99" ht="42" customHeight="1">
      <x:c r="A99" s="228" t="str">
        <x:v>BK095</x:v>
      </x:c>
      <x:c r="B99" s="332" t="n">
        <x:v>46274</x:v>
      </x:c>
      <x:c r="C99" s="213" t="str">
        <x:v>14:20:00</x:v>
      </x:c>
      <x:c r="D99" s="213" t="str">
        <x:v>LIMBO</x:v>
      </x:c>
      <x:c r="E99" s="213" t="str">
        <x:v>Isti</x:v>
      </x:c>
      <x:c r="F99" s="213" t="str">
        <x:v>Graduation Premium</x:v>
      </x:c>
      <x:c r="G99" s="333" t="str">
        <x:v>Graduation Premium</x:v>
      </x:c>
      <x:c r="H99" s="333"/>
      <x:c r="I99" s="333" t="n">
        <x:v>1</x:v>
      </x:c>
      <x:c r="J99" s="334"/>
      <x:c r="K99" s="214" t="n">
        <x:f>IF(A99="","",IFERROR(VLOOKUP(G99,'Harga Paket Schedule'!$A$5:$I$17,IF(G99="Large Group",2,7),FALSE),0))</x:f>
        <x:v>500000</x:v>
      </x:c>
      <x:c r="L99" s="214" t="n">
        <x:f>IF(A99="","",IF(J99&lt;&gt;"",J99,IF(G99="Large Group",MAX(7,H99)*K99,I99*K99)))</x:f>
        <x:v>500000</x:v>
      </x:c>
      <x:c r="M99" s="213" t="str">
        <x:v>dp 100</x:v>
      </x:c>
      <x:c r="N99" s="334" t="n">
        <x:v>100000</x:v>
      </x:c>
      <x:c r="O99" s="333" t="str">
        <x:v>DP</x:v>
      </x:c>
      <x:c r="P99" s="214" t="n">
        <x:f>IF(A99="","",SUMIF('Cocok Bayar Booking'!$J$5:$J$504,A99,'Cocok Bayar Booking'!$L$5:$L$504))</x:f>
        <x:v>0</x:v>
      </x:c>
      <x:c r="Q99" s="214" t="n">
        <x:f>IF(A99="","",SUMIF('Cocok Bayar Booking'!$J$5:$J$504,A99,'Cocok Bayar Booking'!$M$5:$M$504))</x:f>
        <x:v>0</x:v>
      </x:c>
      <x:c r="R99" s="213" t="n">
        <x:f>IF(A99="","",SUMIF('Cocok Bayar Booking'!$J$5:$J$504,A99,'Cocok Bayar Booking'!$N$5:$N$504))</x:f>
        <x:v>0</x:v>
      </x:c>
      <x:c r="S99" s="214" t="n">
        <x:f>IF(A99="","",MIN(L99,AC99))</x:f>
        <x:v>0</x:v>
      </x:c>
      <x:c r="T99" s="214" t="n">
        <x:f>IF(A99="","",MAX(0,L99-AC99))</x:f>
        <x:v>500000</x:v>
      </x:c>
      <x:c r="U99" s="333" t="n">
        <x:v>1</x:v>
      </x:c>
      <x:c r="V99" s="214" t="n">
        <x:f>IF(AND(AND(A99&lt;&gt;"",U99=1,AI99=0,AH99=0,LEFT(AG99,5)&lt;&gt;"CHECK",G99&lt;&gt;"CHECK PACKAGE"),B99&gt;'Pengaturan'!$B$6,B99&lt;='Pengaturan'!$B$5),T99,0)</x:f>
        <x:v>0</x:v>
      </x:c>
      <x:c r="W99" s="214" t="n">
        <x:f>IF(AND(AND(A99&lt;&gt;"",U99=1,AI99=0,AH99=0,LEFT(AG99,5)&lt;&gt;"CHECK",G99&lt;&gt;"CHECK PACKAGE"),B99='Pengaturan'!$B$6,'Pengaturan'!$B$28&lt;&gt;"Tutup"),T99,0)</x:f>
        <x:v>0</x:v>
      </x:c>
      <x:c r="X99" s="335" t="str"/>
      <x:c r="Y99" s="335" t="str">
        <x:v>9 September 2026(2).xlsx</x:v>
      </x:c>
      <x:c r="Z99" s="335" t="str">
        <x:v>GRADUATION UNSOED DAY 2</x:v>
      </x:c>
      <x:c r="AA99" s="213" t="str">
        <x:v>C24</x:v>
      </x:c>
      <x:c r="AB99" s="213"/>
      <x:c r="AC99" s="336" t="n">
        <x:f>IF(A99="","",P99+Q99+IF(AL99&lt;&gt;"",N(AK99),0))</x:f>
        <x:v>0</x:v>
      </x:c>
      <x:c r="AD99" s="336" t="n">
        <x:f>IF(A99="","",IF(OR(AC99&gt;L99,AND(OR(O99="Lunas",R99&gt;0),AC99&lt;L99)),AC99-L99,0))</x:f>
        <x:v>0</x:v>
      </x:c>
      <x:c r="AE99" s="199" t="str">
        <x:f>IF(A99="","",IF(LEFT(AG99,5)="CHECK",AG99,IF(AD99&lt;&gt;0,"CHECK harga/bayar",IF(AI99&gt;0,"CHECK DP belum cocok",IF(U99=0,"Ditahan","OK")))))</x:f>
        <x:v>CHECK DP belum cocok</x:v>
      </x:c>
      <x:c r="AF99" s="337" t="n">
        <x:f>IF(AND(A99&lt;&gt;"",U99=1,B99&lt;='Pengaturan'!$B$29,B99&gt;='Pengaturan'!$B$4),T99,0)</x:f>
        <x:v>500000</x:v>
      </x:c>
      <x:c r="AG99" s="201"/>
      <x:c r="AH99" s="337" t="n">
        <x:f>IF(A99="","",IF(OR(O99="Lunas",R99&gt;0),MAX(0,L99-AC99),0))</x:f>
        <x:v>0</x:v>
      </x:c>
      <x:c r="AI99" s="337" t="n">
        <x:f>IF(A99="","",MAX(0,N99-AC99))</x:f>
        <x:v>100000</x:v>
      </x:c>
      <x:c r="AJ99" s="199"/>
      <x:c r="AK99" s="337"/>
      <x:c r="AL99" s="413"/>
      <x:c r="AM99" s="462" t="n">
        <x:f>IF(AND(A99&lt;&gt;"",B99&gt;'Pengaturan'!$B$29,B99&lt;='Pengaturan'!$B$5),MAX(0,T99-V99-W99),0)</x:f>
        <x:v>0</x:v>
      </x:c>
      <x:c r="AN99" s="413" t="str">
        <x:v>Snapshot base, ID live belum terikat</x:v>
      </x:c>
      <x:c r="AO99" s="413" t="str">
        <x:v>Belum diperbarui live</x:v>
      </x:c>
    </x:row>
    <x:row r="100" ht="42" customHeight="1">
      <x:c r="A100" s="228" t="str">
        <x:v>BK096</x:v>
      </x:c>
      <x:c r="B100" s="332" t="n">
        <x:v>46274</x:v>
      </x:c>
      <x:c r="C100" s="213" t="str">
        <x:v>14:40:00</x:v>
      </x:c>
      <x:c r="D100" s="213" t="str">
        <x:v>LIMBO</x:v>
      </x:c>
      <x:c r="E100" s="213" t="str">
        <x:v>Marcellia Eki Christine</x:v>
      </x:c>
      <x:c r="F100" s="213" t="str">
        <x:v>Graduation</x:v>
      </x:c>
      <x:c r="G100" s="333" t="str">
        <x:v>Graduation</x:v>
      </x:c>
      <x:c r="H100" s="333"/>
      <x:c r="I100" s="333" t="n">
        <x:v>1</x:v>
      </x:c>
      <x:c r="J100" s="334"/>
      <x:c r="K100" s="214" t="n">
        <x:f>IF(A100="","",IFERROR(VLOOKUP(G100,'Harga Paket Schedule'!$A$5:$I$17,IF(G100="Large Group",2,7),FALSE),0))</x:f>
        <x:v>350000</x:v>
      </x:c>
      <x:c r="L100" s="214" t="n">
        <x:f>IF(A100="","",IF(J100&lt;&gt;"",J100,IF(G100="Large Group",MAX(7,H100)*K100,I100*K100)))</x:f>
        <x:v>350000</x:v>
      </x:c>
      <x:c r="M100" s="213" t="str">
        <x:v>dp 100</x:v>
      </x:c>
      <x:c r="N100" s="334" t="n">
        <x:v>100000</x:v>
      </x:c>
      <x:c r="O100" s="333" t="str">
        <x:v>DP</x:v>
      </x:c>
      <x:c r="P100" s="214" t="n">
        <x:f>IF(A100="","",SUMIF('Cocok Bayar Booking'!$J$5:$J$504,A100,'Cocok Bayar Booking'!$L$5:$L$504))</x:f>
        <x:v>100000</x:v>
      </x:c>
      <x:c r="Q100" s="214" t="n">
        <x:f>IF(A100="","",SUMIF('Cocok Bayar Booking'!$J$5:$J$504,A100,'Cocok Bayar Booking'!$M$5:$M$504))</x:f>
        <x:v>0</x:v>
      </x:c>
      <x:c r="R100" s="213" t="n">
        <x:f>IF(A100="","",SUMIF('Cocok Bayar Booking'!$J$5:$J$504,A100,'Cocok Bayar Booking'!$N$5:$N$504))</x:f>
        <x:v>0</x:v>
      </x:c>
      <x:c r="S100" s="214" t="n">
        <x:f>IF(A100="","",MIN(L100,AC100))</x:f>
        <x:v>100000</x:v>
      </x:c>
      <x:c r="T100" s="214" t="n">
        <x:f>IF(A100="","",MAX(0,L100-AC100))</x:f>
        <x:v>250000</x:v>
      </x:c>
      <x:c r="U100" s="333" t="n">
        <x:v>1</x:v>
      </x:c>
      <x:c r="V100" s="214" t="n">
        <x:f>IF(AND(AND(A100&lt;&gt;"",U100=1,AI100=0,AH100=0,LEFT(AG100,5)&lt;&gt;"CHECK",G100&lt;&gt;"CHECK PACKAGE"),B100&gt;'Pengaturan'!$B$6,B100&lt;='Pengaturan'!$B$5),T100,0)</x:f>
        <x:v>0</x:v>
      </x:c>
      <x:c r="W100" s="214" t="n">
        <x:f>IF(AND(AND(A100&lt;&gt;"",U100=1,AI100=0,AH100=0,LEFT(AG100,5)&lt;&gt;"CHECK",G100&lt;&gt;"CHECK PACKAGE"),B100='Pengaturan'!$B$6,'Pengaturan'!$B$28&lt;&gt;"Tutup"),T100,0)</x:f>
        <x:v>0</x:v>
      </x:c>
      <x:c r="X100" s="335" t="str"/>
      <x:c r="Y100" s="335" t="str">
        <x:v>9 September 2026(2).xlsx</x:v>
      </x:c>
      <x:c r="Z100" s="335" t="str">
        <x:v>GRADUATION UNSOED DAY 2</x:v>
      </x:c>
      <x:c r="AA100" s="213" t="str">
        <x:v>C25</x:v>
      </x:c>
      <x:c r="AB100" s="213" t="str">
        <x:v>46</x:v>
      </x:c>
      <x:c r="AC100" s="336" t="n">
        <x:f>IF(A100="","",P100+Q100+IF(AL100&lt;&gt;"",N(AK100),0))</x:f>
        <x:v>100000</x:v>
      </x:c>
      <x:c r="AD100" s="336" t="n">
        <x:f>IF(A100="","",IF(OR(AC100&gt;L100,AND(OR(O100="Lunas",R100&gt;0),AC100&lt;L100)),AC100-L100,0))</x:f>
        <x:v>0</x:v>
      </x:c>
      <x:c r="AE100" s="199" t="str">
        <x:f>IF(A100="","",IF(LEFT(AG100,5)="CHECK",AG100,IF(AD100&lt;&gt;0,"CHECK harga/bayar",IF(AI100&gt;0,"CHECK DP belum cocok",IF(U100=0,"Ditahan","OK")))))</x:f>
        <x:v>OK</x:v>
      </x:c>
      <x:c r="AF100" s="337" t="n">
        <x:f>IF(AND(A100&lt;&gt;"",U100=1,B100&lt;='Pengaturan'!$B$29,B100&gt;='Pengaturan'!$B$4),T100,0)</x:f>
        <x:v>250000</x:v>
      </x:c>
      <x:c r="AG100" s="201"/>
      <x:c r="AH100" s="337" t="n">
        <x:f>IF(A100="","",IF(OR(O100="Lunas",R100&gt;0),MAX(0,L100-AC100),0))</x:f>
        <x:v>0</x:v>
      </x:c>
      <x:c r="AI100" s="337" t="n">
        <x:f>IF(A100="","",MAX(0,N100-AC100))</x:f>
        <x:v>0</x:v>
      </x:c>
      <x:c r="AJ100" s="199"/>
      <x:c r="AK100" s="337"/>
      <x:c r="AL100" s="413"/>
      <x:c r="AM100" s="462" t="n">
        <x:f>IF(AND(A100&lt;&gt;"",B100&gt;'Pengaturan'!$B$29,B100&lt;='Pengaturan'!$B$5),MAX(0,T100-V100-W100),0)</x:f>
        <x:v>0</x:v>
      </x:c>
      <x:c r="AN100" s="413" t="str">
        <x:v>Snapshot base, ID live belum terikat</x:v>
      </x:c>
      <x:c r="AO100" s="413" t="str">
        <x:v>Belum diperbarui live</x:v>
      </x:c>
    </x:row>
    <x:row r="101" ht="42" customHeight="1">
      <x:c r="A101" s="228" t="str">
        <x:v>BK097</x:v>
      </x:c>
      <x:c r="B101" s="332" t="n">
        <x:v>46274</x:v>
      </x:c>
      <x:c r="C101" s="213" t="str">
        <x:v>15:00:00</x:v>
      </x:c>
      <x:c r="D101" s="213" t="str">
        <x:v>LIMBO</x:v>
      </x:c>
      <x:c r="E101" s="213" t="str">
        <x:v>Kak Asha</x:v>
      </x:c>
      <x:c r="F101" s="213" t="str">
        <x:v>Graduation</x:v>
      </x:c>
      <x:c r="G101" s="333" t="str">
        <x:v>Graduation</x:v>
      </x:c>
      <x:c r="H101" s="333"/>
      <x:c r="I101" s="333" t="n">
        <x:v>1</x:v>
      </x:c>
      <x:c r="J101" s="334"/>
      <x:c r="K101" s="214" t="n">
        <x:f>IF(A101="","",IFERROR(VLOOKUP(G101,'Harga Paket Schedule'!$A$5:$I$17,IF(G101="Large Group",2,7),FALSE),0))</x:f>
        <x:v>350000</x:v>
      </x:c>
      <x:c r="L101" s="214" t="n">
        <x:f>IF(A101="","",IF(J101&lt;&gt;"",J101,IF(G101="Large Group",MAX(7,H101)*K101,I101*K101)))</x:f>
        <x:v>350000</x:v>
      </x:c>
      <x:c r="M101" s="213" t="str"/>
      <x:c r="N101" s="334" t="n">
        <x:v>0</x:v>
      </x:c>
      <x:c r="O101" s="333" t="str">
        <x:v>Belum tercatat</x:v>
      </x:c>
      <x:c r="P101" s="214" t="n">
        <x:f>IF(A101="","",SUMIF('Cocok Bayar Booking'!$J$5:$J$504,A101,'Cocok Bayar Booking'!$L$5:$L$504))</x:f>
        <x:v>0</x:v>
      </x:c>
      <x:c r="Q101" s="214" t="n">
        <x:f>IF(A101="","",SUMIF('Cocok Bayar Booking'!$J$5:$J$504,A101,'Cocok Bayar Booking'!$M$5:$M$504))</x:f>
        <x:v>0</x:v>
      </x:c>
      <x:c r="R101" s="213" t="n">
        <x:f>IF(A101="","",SUMIF('Cocok Bayar Booking'!$J$5:$J$504,A101,'Cocok Bayar Booking'!$N$5:$N$504))</x:f>
        <x:v>0</x:v>
      </x:c>
      <x:c r="S101" s="214" t="n">
        <x:f>IF(A101="","",MIN(L101,AC101))</x:f>
        <x:v>0</x:v>
      </x:c>
      <x:c r="T101" s="214" t="n">
        <x:f>IF(A101="","",MAX(0,L101-AC101))</x:f>
        <x:v>350000</x:v>
      </x:c>
      <x:c r="U101" s="333" t="n">
        <x:v>1</x:v>
      </x:c>
      <x:c r="V101" s="214" t="n">
        <x:f>IF(AND(AND(A101&lt;&gt;"",U101=1,AI101=0,AH101=0,LEFT(AG101,5)&lt;&gt;"CHECK",G101&lt;&gt;"CHECK PACKAGE"),B101&gt;'Pengaturan'!$B$6,B101&lt;='Pengaturan'!$B$5),T101,0)</x:f>
        <x:v>0</x:v>
      </x:c>
      <x:c r="W101" s="214" t="n">
        <x:f>IF(AND(AND(A101&lt;&gt;"",U101=1,AI101=0,AH101=0,LEFT(AG101,5)&lt;&gt;"CHECK",G101&lt;&gt;"CHECK PACKAGE"),B101='Pengaturan'!$B$6,'Pengaturan'!$B$28&lt;&gt;"Tutup"),T101,0)</x:f>
        <x:v>0</x:v>
      </x:c>
      <x:c r="X101" s="335" t="str"/>
      <x:c r="Y101" s="335" t="str">
        <x:v>9 September 2026(2).xlsx</x:v>
      </x:c>
      <x:c r="Z101" s="335" t="str">
        <x:v>GRADUATION UNSOED DAY 2</x:v>
      </x:c>
      <x:c r="AA101" s="213" t="str">
        <x:v>C26</x:v>
      </x:c>
      <x:c r="AB101" s="213"/>
      <x:c r="AC101" s="336" t="n">
        <x:f>IF(A101="","",P101+Q101+IF(AL101&lt;&gt;"",N(AK101),0))</x:f>
        <x:v>0</x:v>
      </x:c>
      <x:c r="AD101" s="336" t="n">
        <x:f>IF(A101="","",IF(OR(AC101&gt;L101,AND(OR(O101="Lunas",R101&gt;0),AC101&lt;L101)),AC101-L101,0))</x:f>
        <x:v>0</x:v>
      </x:c>
      <x:c r="AE101" s="199" t="str">
        <x:f>IF(A101="","",IF(LEFT(AG101,5)="CHECK",AG101,IF(AD101&lt;&gt;0,"CHECK harga/bayar",IF(AI101&gt;0,"CHECK DP belum cocok",IF(U101=0,"Ditahan","OK")))))</x:f>
        <x:v>OK</x:v>
      </x:c>
      <x:c r="AF101" s="337" t="n">
        <x:f>IF(AND(A101&lt;&gt;"",U101=1,B101&lt;='Pengaturan'!$B$29,B101&gt;='Pengaturan'!$B$4),T101,0)</x:f>
        <x:v>350000</x:v>
      </x:c>
      <x:c r="AG101" s="201"/>
      <x:c r="AH101" s="337" t="n">
        <x:f>IF(A101="","",IF(OR(O101="Lunas",R101&gt;0),MAX(0,L101-AC101),0))</x:f>
        <x:v>0</x:v>
      </x:c>
      <x:c r="AI101" s="337" t="n">
        <x:f>IF(A101="","",MAX(0,N101-AC101))</x:f>
        <x:v>0</x:v>
      </x:c>
      <x:c r="AJ101" s="199"/>
      <x:c r="AK101" s="337"/>
      <x:c r="AL101" s="413"/>
      <x:c r="AM101" s="462" t="n">
        <x:f>IF(AND(A101&lt;&gt;"",B101&gt;'Pengaturan'!$B$29,B101&lt;='Pengaturan'!$B$5),MAX(0,T101-V101-W101),0)</x:f>
        <x:v>0</x:v>
      </x:c>
      <x:c r="AN101" s="413" t="str">
        <x:v>Snapshot base, ID live belum terikat</x:v>
      </x:c>
      <x:c r="AO101" s="413" t="str">
        <x:v>Belum diperbarui live</x:v>
      </x:c>
    </x:row>
    <x:row r="102" ht="42" customHeight="1">
      <x:c r="A102" s="228" t="str">
        <x:v>BK098</x:v>
      </x:c>
      <x:c r="B102" s="332" t="n">
        <x:v>46274</x:v>
      </x:c>
      <x:c r="C102" s="213" t="str">
        <x:v>16:00:00</x:v>
      </x:c>
      <x:c r="D102" s="213" t="str">
        <x:v>LIMBO</x:v>
      </x:c>
      <x:c r="E102" s="213" t="str">
        <x:v>Nidaul</x:v>
      </x:c>
      <x:c r="F102" s="213" t="str">
        <x:v>Graduation</x:v>
      </x:c>
      <x:c r="G102" s="333" t="str">
        <x:v>Graduation</x:v>
      </x:c>
      <x:c r="H102" s="333"/>
      <x:c r="I102" s="333" t="n">
        <x:v>1</x:v>
      </x:c>
      <x:c r="J102" s="334"/>
      <x:c r="K102" s="214" t="n">
        <x:f>IF(A102="","",IFERROR(VLOOKUP(G102,'Harga Paket Schedule'!$A$5:$I$17,IF(G102="Large Group",2,7),FALSE),0))</x:f>
        <x:v>350000</x:v>
      </x:c>
      <x:c r="L102" s="214" t="n">
        <x:f>IF(A102="","",IF(J102&lt;&gt;"",J102,IF(G102="Large Group",MAX(7,H102)*K102,I102*K102)))</x:f>
        <x:v>350000</x:v>
      </x:c>
      <x:c r="M102" s="213" t="str"/>
      <x:c r="N102" s="334" t="n">
        <x:v>0</x:v>
      </x:c>
      <x:c r="O102" s="333" t="str">
        <x:v>Belum tercatat</x:v>
      </x:c>
      <x:c r="P102" s="214" t="n">
        <x:f>IF(A102="","",SUMIF('Cocok Bayar Booking'!$J$5:$J$504,A102,'Cocok Bayar Booking'!$L$5:$L$504))</x:f>
        <x:v>100000</x:v>
      </x:c>
      <x:c r="Q102" s="214" t="n">
        <x:f>IF(A102="","",SUMIF('Cocok Bayar Booking'!$J$5:$J$504,A102,'Cocok Bayar Booking'!$M$5:$M$504))</x:f>
        <x:v>830000</x:v>
      </x:c>
      <x:c r="R102" s="213" t="n">
        <x:f>IF(A102="","",SUMIF('Cocok Bayar Booking'!$J$5:$J$504,A102,'Cocok Bayar Booking'!$N$5:$N$504))</x:f>
        <x:v>2</x:v>
      </x:c>
      <x:c r="S102" s="214" t="n">
        <x:f>IF(A102="","",MIN(L102,AC102))</x:f>
        <x:v>350000</x:v>
      </x:c>
      <x:c r="T102" s="214" t="n">
        <x:f>IF(A102="","",MAX(0,L102-AC102))</x:f>
        <x:v>0</x:v>
      </x:c>
      <x:c r="U102" s="333" t="n">
        <x:v>1</x:v>
      </x:c>
      <x:c r="V102" s="214" t="n">
        <x:f>IF(AND(AND(A102&lt;&gt;"",U102=1,AI102=0,AH102=0,LEFT(AG102,5)&lt;&gt;"CHECK",G102&lt;&gt;"CHECK PACKAGE"),B102&gt;'Pengaturan'!$B$6,B102&lt;='Pengaturan'!$B$5),T102,0)</x:f>
        <x:v>0</x:v>
      </x:c>
      <x:c r="W102" s="214" t="n">
        <x:f>IF(AND(AND(A102&lt;&gt;"",U102=1,AI102=0,AH102=0,LEFT(AG102,5)&lt;&gt;"CHECK",G102&lt;&gt;"CHECK PACKAGE"),B102='Pengaturan'!$B$6,'Pengaturan'!$B$28&lt;&gt;"Tutup"),T102,0)</x:f>
        <x:v>0</x:v>
      </x:c>
      <x:c r="X102" s="335" t="str"/>
      <x:c r="Y102" s="335" t="str">
        <x:v>9 September 2026(2).xlsx</x:v>
      </x:c>
      <x:c r="Z102" s="335" t="str">
        <x:v>GRADUATION UNSOED DAY 2</x:v>
      </x:c>
      <x:c r="AA102" s="213" t="str">
        <x:v>C29</x:v>
      </x:c>
      <x:c r="AB102" s="213" t="str">
        <x:v>201, 202, 299</x:v>
      </x:c>
      <x:c r="AC102" s="336" t="n">
        <x:f>IF(A102="","",P102+Q102+IF(AL102&lt;&gt;"",N(AK102),0))</x:f>
        <x:v>930000</x:v>
      </x:c>
      <x:c r="AD102" s="336" t="n">
        <x:f>IF(A102="","",IF(OR(AC102&gt;L102,AND(OR(O102="Lunas",R102&gt;0),AC102&lt;L102)),AC102-L102,0))</x:f>
        <x:v>580000</x:v>
      </x:c>
      <x:c r="AE102" s="199" t="str">
        <x:f>IF(A102="","",IF(LEFT(AG102,5)="CHECK",AG102,IF(AD102&lt;&gt;0,"CHECK harga/bayar",IF(AI102&gt;0,"CHECK DP belum cocok",IF(U102=0,"Ditahan","OK")))))</x:f>
        <x:v>CHECK harga/bayar</x:v>
      </x:c>
      <x:c r="AF102" s="337" t="n">
        <x:f>IF(AND(A102&lt;&gt;"",U102=1,B102&lt;='Pengaturan'!$B$29,B102&gt;='Pengaturan'!$B$4),T102,0)</x:f>
        <x:v>0</x:v>
      </x:c>
      <x:c r="AG102" s="201"/>
      <x:c r="AH102" s="337" t="n">
        <x:f>IF(A102="","",IF(OR(O102="Lunas",R102&gt;0),MAX(0,L102-AC102),0))</x:f>
        <x:v>0</x:v>
      </x:c>
      <x:c r="AI102" s="337" t="n">
        <x:f>IF(A102="","",MAX(0,N102-AC102))</x:f>
        <x:v>0</x:v>
      </x:c>
      <x:c r="AJ102" s="199"/>
      <x:c r="AK102" s="337"/>
      <x:c r="AL102" s="413"/>
      <x:c r="AM102" s="462" t="n">
        <x:f>IF(AND(A102&lt;&gt;"",B102&gt;'Pengaturan'!$B$29,B102&lt;='Pengaturan'!$B$5),MAX(0,T102-V102-W102),0)</x:f>
        <x:v>0</x:v>
      </x:c>
      <x:c r="AN102" s="413" t="str">
        <x:v>Snapshot base, ID live belum terikat</x:v>
      </x:c>
      <x:c r="AO102" s="413" t="str">
        <x:v>Belum diperbarui live</x:v>
      </x:c>
    </x:row>
    <x:row r="103" ht="42" customHeight="1">
      <x:c r="A103" s="228" t="str">
        <x:v>BK099</x:v>
      </x:c>
      <x:c r="B103" s="332" t="n">
        <x:v>46274</x:v>
      </x:c>
      <x:c r="C103" s="213" t="str">
        <x:v>13:20:00</x:v>
      </x:c>
      <x:c r="D103" s="213" t="str">
        <x:v>WOODEN</x:v>
      </x:c>
      <x:c r="E103" s="213" t="str">
        <x:v>Juna</x:v>
      </x:c>
      <x:c r="F103" s="213" t="str">
        <x:v>Graduation</x:v>
      </x:c>
      <x:c r="G103" s="333" t="str">
        <x:v>Graduation</x:v>
      </x:c>
      <x:c r="H103" s="333"/>
      <x:c r="I103" s="333" t="n">
        <x:v>1</x:v>
      </x:c>
      <x:c r="J103" s="334"/>
      <x:c r="K103" s="214" t="n">
        <x:f>IF(A103="","",IFERROR(VLOOKUP(G103,'Harga Paket Schedule'!$A$5:$I$17,IF(G103="Large Group",2,7),FALSE),0))</x:f>
        <x:v>350000</x:v>
      </x:c>
      <x:c r="L103" s="214" t="n">
        <x:f>IF(A103="","",IF(J103&lt;&gt;"",J103,IF(G103="Large Group",MAX(7,H103)*K103,I103*K103)))</x:f>
        <x:v>350000</x:v>
      </x:c>
      <x:c r="M103" s="213" t="str">
        <x:v>dp 100</x:v>
      </x:c>
      <x:c r="N103" s="334" t="n">
        <x:v>100000</x:v>
      </x:c>
      <x:c r="O103" s="333" t="str">
        <x:v>DP</x:v>
      </x:c>
      <x:c r="P103" s="214" t="n">
        <x:f>IF(A103="","",SUMIF('Cocok Bayar Booking'!$J$5:$J$504,A103,'Cocok Bayar Booking'!$L$5:$L$504))</x:f>
        <x:v>0</x:v>
      </x:c>
      <x:c r="Q103" s="214" t="n">
        <x:f>IF(A103="","",SUMIF('Cocok Bayar Booking'!$J$5:$J$504,A103,'Cocok Bayar Booking'!$M$5:$M$504))</x:f>
        <x:v>290000</x:v>
      </x:c>
      <x:c r="R103" s="213" t="n">
        <x:f>IF(A103="","",SUMIF('Cocok Bayar Booking'!$J$5:$J$504,A103,'Cocok Bayar Booking'!$N$5:$N$504))</x:f>
        <x:v>0</x:v>
      </x:c>
      <x:c r="S103" s="214" t="n">
        <x:f>IF(A103="","",MIN(L103,AC103))</x:f>
        <x:v>290000</x:v>
      </x:c>
      <x:c r="T103" s="214" t="n">
        <x:f>IF(A103="","",MAX(0,L103-AC103))</x:f>
        <x:v>60000</x:v>
      </x:c>
      <x:c r="U103" s="333" t="n">
        <x:v>1</x:v>
      </x:c>
      <x:c r="V103" s="214" t="n">
        <x:f>IF(AND(AND(A103&lt;&gt;"",U103=1,AI103=0,AH103=0,LEFT(AG103,5)&lt;&gt;"CHECK",G103&lt;&gt;"CHECK PACKAGE"),B103&gt;'Pengaturan'!$B$6,B103&lt;='Pengaturan'!$B$5),T103,0)</x:f>
        <x:v>0</x:v>
      </x:c>
      <x:c r="W103" s="214" t="n">
        <x:f>IF(AND(AND(A103&lt;&gt;"",U103=1,AI103=0,AH103=0,LEFT(AG103,5)&lt;&gt;"CHECK",G103&lt;&gt;"CHECK PACKAGE"),B103='Pengaturan'!$B$6,'Pengaturan'!$B$28&lt;&gt;"Tutup"),T103,0)</x:f>
        <x:v>0</x:v>
      </x:c>
      <x:c r="X103" s="335" t="str">
        <x:v>Kandidat pembayaran Log 9!13 (Juna). Sisa ditahan agar tidak ganda.</x:v>
      </x:c>
      <x:c r="Y103" s="335" t="str">
        <x:v>9 September 2026(2).xlsx</x:v>
      </x:c>
      <x:c r="Z103" s="335" t="str">
        <x:v>GRADUATION UNSOED DAY 2</x:v>
      </x:c>
      <x:c r="AA103" s="213" t="str">
        <x:v>I21</x:v>
      </x:c>
      <x:c r="AB103" s="213" t="str">
        <x:v>269</x:v>
      </x:c>
      <x:c r="AC103" s="336" t="n">
        <x:f>IF(A103="","",P103+Q103+IF(AL103&lt;&gt;"",N(AK103),0))</x:f>
        <x:v>290000</x:v>
      </x:c>
      <x:c r="AD103" s="336" t="n">
        <x:f>IF(A103="","",IF(OR(AC103&gt;L103,AND(OR(O103="Lunas",R103&gt;0),AC103&lt;L103)),AC103-L103,0))</x:f>
        <x:v>0</x:v>
      </x:c>
      <x:c r="AE103" s="199" t="str">
        <x:f>IF(A103="","",IF(LEFT(AG103,5)="CHECK",AG103,IF(AD103&lt;&gt;0,"CHECK harga/bayar",IF(AI103&gt;0,"CHECK DP belum cocok",IF(U103=0,"Ditahan","OK")))))</x:f>
        <x:v>CHECK pembayaran belum cocok</x:v>
      </x:c>
      <x:c r="AF103" s="337" t="n">
        <x:f>IF(AND(A103&lt;&gt;"",U103=1,B103&lt;='Pengaturan'!$B$29,B103&gt;='Pengaturan'!$B$4),T103,0)</x:f>
        <x:v>60000</x:v>
      </x:c>
      <x:c r="AG103" s="201" t="str">
        <x:v>CHECK pembayaran belum cocok</x:v>
      </x:c>
      <x:c r="AH103" s="337" t="n">
        <x:f>IF(A103="","",IF(OR(O103="Lunas",R103&gt;0),MAX(0,L103-AC103),0))</x:f>
        <x:v>0</x:v>
      </x:c>
      <x:c r="AI103" s="337" t="n">
        <x:f>IF(A103="","",MAX(0,N103-AC103))</x:f>
        <x:v>0</x:v>
      </x:c>
      <x:c r="AJ103" s="199"/>
      <x:c r="AK103" s="337"/>
      <x:c r="AL103" s="413"/>
      <x:c r="AM103" s="462" t="n">
        <x:f>IF(AND(A103&lt;&gt;"",B103&gt;'Pengaturan'!$B$29,B103&lt;='Pengaturan'!$B$5),MAX(0,T103-V103-W103),0)</x:f>
        <x:v>0</x:v>
      </x:c>
      <x:c r="AN103" s="413" t="str">
        <x:v>Snapshot base, ID live belum terikat</x:v>
      </x:c>
      <x:c r="AO103" s="413" t="str">
        <x:v>Belum diperbarui live</x:v>
      </x:c>
    </x:row>
    <x:row r="104" ht="42" customHeight="1">
      <x:c r="A104" s="228" t="str">
        <x:v>BK100</x:v>
      </x:c>
      <x:c r="B104" s="332" t="n">
        <x:v>46274</x:v>
      </x:c>
      <x:c r="C104" s="213" t="str">
        <x:v>13:40:00</x:v>
      </x:c>
      <x:c r="D104" s="213" t="str">
        <x:v>WOODEN</x:v>
      </x:c>
      <x:c r="E104" s="213" t="str">
        <x:v>Yumna</x:v>
      </x:c>
      <x:c r="F104" s="213" t="str">
        <x:v>Graduation</x:v>
      </x:c>
      <x:c r="G104" s="333" t="str">
        <x:v>Graduation</x:v>
      </x:c>
      <x:c r="H104" s="333"/>
      <x:c r="I104" s="333" t="n">
        <x:v>1</x:v>
      </x:c>
      <x:c r="J104" s="334"/>
      <x:c r="K104" s="214" t="n">
        <x:f>IF(A104="","",IFERROR(VLOOKUP(G104,'Harga Paket Schedule'!$A$5:$I$17,IF(G104="Large Group",2,7),FALSE),0))</x:f>
        <x:v>350000</x:v>
      </x:c>
      <x:c r="L104" s="214" t="n">
        <x:f>IF(A104="","",IF(J104&lt;&gt;"",J104,IF(G104="Large Group",MAX(7,H104)*K104,I104*K104)))</x:f>
        <x:v>350000</x:v>
      </x:c>
      <x:c r="M104" s="213" t="str">
        <x:v>dp 100</x:v>
      </x:c>
      <x:c r="N104" s="334" t="n">
        <x:v>100000</x:v>
      </x:c>
      <x:c r="O104" s="333" t="str">
        <x:v>DP</x:v>
      </x:c>
      <x:c r="P104" s="214" t="n">
        <x:f>IF(A104="","",SUMIF('Cocok Bayar Booking'!$J$5:$J$504,A104,'Cocok Bayar Booking'!$L$5:$L$504))</x:f>
        <x:v>0</x:v>
      </x:c>
      <x:c r="Q104" s="214" t="n">
        <x:f>IF(A104="","",SUMIF('Cocok Bayar Booking'!$J$5:$J$504,A104,'Cocok Bayar Booking'!$M$5:$M$504))</x:f>
        <x:v>250000</x:v>
      </x:c>
      <x:c r="R104" s="213" t="n">
        <x:f>IF(A104="","",SUMIF('Cocok Bayar Booking'!$J$5:$J$504,A104,'Cocok Bayar Booking'!$N$5:$N$504))</x:f>
        <x:v>0</x:v>
      </x:c>
      <x:c r="S104" s="214" t="n">
        <x:f>IF(A104="","",MIN(L104,AC104))</x:f>
        <x:v>250000</x:v>
      </x:c>
      <x:c r="T104" s="214" t="n">
        <x:f>IF(A104="","",MAX(0,L104-AC104))</x:f>
        <x:v>100000</x:v>
      </x:c>
      <x:c r="U104" s="333" t="n">
        <x:v>1</x:v>
      </x:c>
      <x:c r="V104" s="214" t="n">
        <x:f>IF(AND(AND(A104&lt;&gt;"",U104=1,AI104=0,AH104=0,LEFT(AG104,5)&lt;&gt;"CHECK",G104&lt;&gt;"CHECK PACKAGE"),B104&gt;'Pengaturan'!$B$6,B104&lt;='Pengaturan'!$B$5),T104,0)</x:f>
        <x:v>0</x:v>
      </x:c>
      <x:c r="W104" s="214" t="n">
        <x:f>IF(AND(AND(A104&lt;&gt;"",U104=1,AI104=0,AH104=0,LEFT(AG104,5)&lt;&gt;"CHECK",G104&lt;&gt;"CHECK PACKAGE"),B104='Pengaturan'!$B$6,'Pengaturan'!$B$28&lt;&gt;"Tutup"),T104,0)</x:f>
        <x:v>0</x:v>
      </x:c>
      <x:c r="X104" s="335" t="str">
        <x:v>Kandidat pembayaran Log 9!17 (Yumna). Sisa ditahan agar tidak ganda.</x:v>
      </x:c>
      <x:c r="Y104" s="335" t="str">
        <x:v>9 September 2026(2).xlsx</x:v>
      </x:c>
      <x:c r="Z104" s="335" t="str">
        <x:v>GRADUATION UNSOED DAY 2</x:v>
      </x:c>
      <x:c r="AA104" s="213" t="str">
        <x:v>I22</x:v>
      </x:c>
      <x:c r="AB104" s="213" t="str">
        <x:v>273</x:v>
      </x:c>
      <x:c r="AC104" s="336" t="n">
        <x:f>IF(A104="","",P104+Q104+IF(AL104&lt;&gt;"",N(AK104),0))</x:f>
        <x:v>250000</x:v>
      </x:c>
      <x:c r="AD104" s="336" t="n">
        <x:f>IF(A104="","",IF(OR(AC104&gt;L104,AND(OR(O104="Lunas",R104&gt;0),AC104&lt;L104)),AC104-L104,0))</x:f>
        <x:v>0</x:v>
      </x:c>
      <x:c r="AE104" s="199" t="str">
        <x:f>IF(A104="","",IF(LEFT(AG104,5)="CHECK",AG104,IF(AD104&lt;&gt;0,"CHECK harga/bayar",IF(AI104&gt;0,"CHECK DP belum cocok",IF(U104=0,"Ditahan","OK")))))</x:f>
        <x:v>CHECK pembayaran belum cocok</x:v>
      </x:c>
      <x:c r="AF104" s="337" t="n">
        <x:f>IF(AND(A104&lt;&gt;"",U104=1,B104&lt;='Pengaturan'!$B$29,B104&gt;='Pengaturan'!$B$4),T104,0)</x:f>
        <x:v>100000</x:v>
      </x:c>
      <x:c r="AG104" s="201" t="str">
        <x:v>CHECK pembayaran belum cocok</x:v>
      </x:c>
      <x:c r="AH104" s="337" t="n">
        <x:f>IF(A104="","",IF(OR(O104="Lunas",R104&gt;0),MAX(0,L104-AC104),0))</x:f>
        <x:v>0</x:v>
      </x:c>
      <x:c r="AI104" s="337" t="n">
        <x:f>IF(A104="","",MAX(0,N104-AC104))</x:f>
        <x:v>0</x:v>
      </x:c>
      <x:c r="AJ104" s="199"/>
      <x:c r="AK104" s="337"/>
      <x:c r="AL104" s="413"/>
      <x:c r="AM104" s="462" t="n">
        <x:f>IF(AND(A104&lt;&gt;"",B104&gt;'Pengaturan'!$B$29,B104&lt;='Pengaturan'!$B$5),MAX(0,T104-V104-W104),0)</x:f>
        <x:v>0</x:v>
      </x:c>
      <x:c r="AN104" s="413" t="str">
        <x:v>Snapshot base, ID live belum terikat</x:v>
      </x:c>
      <x:c r="AO104" s="413" t="str">
        <x:v>Belum diperbarui live</x:v>
      </x:c>
    </x:row>
    <x:row r="105" ht="42" customHeight="1">
      <x:c r="A105" s="228" t="str">
        <x:v>BK101</x:v>
      </x:c>
      <x:c r="B105" s="332" t="n">
        <x:v>46274</x:v>
      </x:c>
      <x:c r="C105" s="213" t="str">
        <x:v>14:00:00</x:v>
      </x:c>
      <x:c r="D105" s="213" t="str">
        <x:v>WOODEN</x:v>
      </x:c>
      <x:c r="E105" s="213" t="str">
        <x:v>Ardi</x:v>
      </x:c>
      <x:c r="F105" s="213" t="str">
        <x:v>Graduation</x:v>
      </x:c>
      <x:c r="G105" s="333" t="str">
        <x:v>Graduation</x:v>
      </x:c>
      <x:c r="H105" s="333"/>
      <x:c r="I105" s="333" t="n">
        <x:v>1</x:v>
      </x:c>
      <x:c r="J105" s="334"/>
      <x:c r="K105" s="214" t="n">
        <x:f>IF(A105="","",IFERROR(VLOOKUP(G105,'Harga Paket Schedule'!$A$5:$I$17,IF(G105="Large Group",2,7),FALSE),0))</x:f>
        <x:v>350000</x:v>
      </x:c>
      <x:c r="L105" s="214" t="n">
        <x:f>IF(A105="","",IF(J105&lt;&gt;"",J105,IF(G105="Large Group",MAX(7,H105)*K105,I105*K105)))</x:f>
        <x:v>350000</x:v>
      </x:c>
      <x:c r="M105" s="213" t="str">
        <x:v>dp 100</x:v>
      </x:c>
      <x:c r="N105" s="334" t="n">
        <x:v>100000</x:v>
      </x:c>
      <x:c r="O105" s="333" t="str">
        <x:v>DP</x:v>
      </x:c>
      <x:c r="P105" s="214" t="n">
        <x:f>IF(A105="","",SUMIF('Cocok Bayar Booking'!$J$5:$J$504,A105,'Cocok Bayar Booking'!$L$5:$L$504))</x:f>
        <x:v>100000</x:v>
      </x:c>
      <x:c r="Q105" s="214" t="n">
        <x:f>IF(A105="","",SUMIF('Cocok Bayar Booking'!$J$5:$J$504,A105,'Cocok Bayar Booking'!$M$5:$M$504))</x:f>
        <x:v>250000</x:v>
      </x:c>
      <x:c r="R105" s="213" t="n">
        <x:f>IF(A105="","",SUMIF('Cocok Bayar Booking'!$J$5:$J$504,A105,'Cocok Bayar Booking'!$N$5:$N$504))</x:f>
        <x:v>0</x:v>
      </x:c>
      <x:c r="S105" s="214" t="n">
        <x:f>IF(A105="","",MIN(L105,AC105))</x:f>
        <x:v>350000</x:v>
      </x:c>
      <x:c r="T105" s="214" t="n">
        <x:f>IF(A105="","",MAX(0,L105-AC105))</x:f>
        <x:v>0</x:v>
      </x:c>
      <x:c r="U105" s="333" t="n">
        <x:v>1</x:v>
      </x:c>
      <x:c r="V105" s="214" t="n">
        <x:f>IF(AND(AND(A105&lt;&gt;"",U105=1,AI105=0,AH105=0,LEFT(AG105,5)&lt;&gt;"CHECK",G105&lt;&gt;"CHECK PACKAGE"),B105&gt;'Pengaturan'!$B$6,B105&lt;='Pengaturan'!$B$5),T105,0)</x:f>
        <x:v>0</x:v>
      </x:c>
      <x:c r="W105" s="214" t="n">
        <x:f>IF(AND(AND(A105&lt;&gt;"",U105=1,AI105=0,AH105=0,LEFT(AG105,5)&lt;&gt;"CHECK",G105&lt;&gt;"CHECK PACKAGE"),B105='Pengaturan'!$B$6,'Pengaturan'!$B$28&lt;&gt;"Tutup"),T105,0)</x:f>
        <x:v>0</x:v>
      </x:c>
      <x:c r="X105" s="335" t="str">
        <x:v>Kandidat pembayaran Log 9!19 (Ardi). Sisa ditahan agar tidak ganda.</x:v>
      </x:c>
      <x:c r="Y105" s="335" t="str">
        <x:v>9 September 2026(2).xlsx</x:v>
      </x:c>
      <x:c r="Z105" s="335" t="str">
        <x:v>GRADUATION UNSOED DAY 2</x:v>
      </x:c>
      <x:c r="AA105" s="213" t="str">
        <x:v>I23</x:v>
      </x:c>
      <x:c r="AB105" s="213" t="str">
        <x:v>100, 275</x:v>
      </x:c>
      <x:c r="AC105" s="336" t="n">
        <x:f>IF(A105="","",P105+Q105+IF(AL105&lt;&gt;"",N(AK105),0))</x:f>
        <x:v>350000</x:v>
      </x:c>
      <x:c r="AD105" s="336" t="n">
        <x:f>IF(A105="","",IF(OR(AC105&gt;L105,AND(OR(O105="Lunas",R105&gt;0),AC105&lt;L105)),AC105-L105,0))</x:f>
        <x:v>0</x:v>
      </x:c>
      <x:c r="AE105" s="199" t="str">
        <x:f>IF(A105="","",IF(LEFT(AG105,5)="CHECK",AG105,IF(AD105&lt;&gt;0,"CHECK harga/bayar",IF(AI105&gt;0,"CHECK DP belum cocok",IF(U105=0,"Ditahan","OK")))))</x:f>
        <x:v>CHECK pembayaran belum cocok</x:v>
      </x:c>
      <x:c r="AF105" s="337" t="n">
        <x:f>IF(AND(A105&lt;&gt;"",U105=1,B105&lt;='Pengaturan'!$B$29,B105&gt;='Pengaturan'!$B$4),T105,0)</x:f>
        <x:v>0</x:v>
      </x:c>
      <x:c r="AG105" s="201" t="str">
        <x:v>CHECK pembayaran belum cocok</x:v>
      </x:c>
      <x:c r="AH105" s="337" t="n">
        <x:f>IF(A105="","",IF(OR(O105="Lunas",R105&gt;0),MAX(0,L105-AC105),0))</x:f>
        <x:v>0</x:v>
      </x:c>
      <x:c r="AI105" s="337" t="n">
        <x:f>IF(A105="","",MAX(0,N105-AC105))</x:f>
        <x:v>0</x:v>
      </x:c>
      <x:c r="AJ105" s="199"/>
      <x:c r="AK105" s="337"/>
      <x:c r="AL105" s="413"/>
      <x:c r="AM105" s="462" t="n">
        <x:f>IF(AND(A105&lt;&gt;"",B105&gt;'Pengaturan'!$B$29,B105&lt;='Pengaturan'!$B$5),MAX(0,T105-V105-W105),0)</x:f>
        <x:v>0</x:v>
      </x:c>
      <x:c r="AN105" s="413" t="str">
        <x:v>Snapshot base, ID live belum terikat</x:v>
      </x:c>
      <x:c r="AO105" s="413" t="str">
        <x:v>Belum diperbarui live</x:v>
      </x:c>
    </x:row>
    <x:row r="106" ht="42" customHeight="1">
      <x:c r="A106" s="228" t="str">
        <x:v>BK102</x:v>
      </x:c>
      <x:c r="B106" s="332" t="n">
        <x:v>46274</x:v>
      </x:c>
      <x:c r="C106" s="213" t="str">
        <x:v>14:20:00</x:v>
      </x:c>
      <x:c r="D106" s="213" t="str">
        <x:v>WOODEN</x:v>
      </x:c>
      <x:c r="E106" s="213" t="str">
        <x:v>cut auriel</x:v>
      </x:c>
      <x:c r="F106" s="213" t="str">
        <x:v>Graduation</x:v>
      </x:c>
      <x:c r="G106" s="333" t="str">
        <x:v>Graduation</x:v>
      </x:c>
      <x:c r="H106" s="333"/>
      <x:c r="I106" s="333" t="n">
        <x:v>1</x:v>
      </x:c>
      <x:c r="J106" s="334"/>
      <x:c r="K106" s="214" t="n">
        <x:f>IF(A106="","",IFERROR(VLOOKUP(G106,'Harga Paket Schedule'!$A$5:$I$17,IF(G106="Large Group",2,7),FALSE),0))</x:f>
        <x:v>350000</x:v>
      </x:c>
      <x:c r="L106" s="214" t="n">
        <x:f>IF(A106="","",IF(J106&lt;&gt;"",J106,IF(G106="Large Group",MAX(7,H106)*K106,I106*K106)))</x:f>
        <x:v>350000</x:v>
      </x:c>
      <x:c r="M106" s="213" t="str">
        <x:v>dp 100</x:v>
      </x:c>
      <x:c r="N106" s="334" t="n">
        <x:v>100000</x:v>
      </x:c>
      <x:c r="O106" s="333" t="str">
        <x:v>DP</x:v>
      </x:c>
      <x:c r="P106" s="214" t="n">
        <x:f>IF(A106="","",SUMIF('Cocok Bayar Booking'!$J$5:$J$504,A106,'Cocok Bayar Booking'!$L$5:$L$504))</x:f>
        <x:v>100000</x:v>
      </x:c>
      <x:c r="Q106" s="214" t="n">
        <x:f>IF(A106="","",SUMIF('Cocok Bayar Booking'!$J$5:$J$504,A106,'Cocok Bayar Booking'!$M$5:$M$504))</x:f>
        <x:v>0</x:v>
      </x:c>
      <x:c r="R106" s="213" t="n">
        <x:f>IF(A106="","",SUMIF('Cocok Bayar Booking'!$J$5:$J$504,A106,'Cocok Bayar Booking'!$N$5:$N$504))</x:f>
        <x:v>0</x:v>
      </x:c>
      <x:c r="S106" s="214" t="n">
        <x:f>IF(A106="","",MIN(L106,AC106))</x:f>
        <x:v>100000</x:v>
      </x:c>
      <x:c r="T106" s="214" t="n">
        <x:f>IF(A106="","",MAX(0,L106-AC106))</x:f>
        <x:v>250000</x:v>
      </x:c>
      <x:c r="U106" s="333" t="n">
        <x:v>1</x:v>
      </x:c>
      <x:c r="V106" s="214" t="n">
        <x:f>IF(AND(AND(A106&lt;&gt;"",U106=1,AI106=0,AH106=0,LEFT(AG106,5)&lt;&gt;"CHECK",G106&lt;&gt;"CHECK PACKAGE"),B106&gt;'Pengaturan'!$B$6,B106&lt;='Pengaturan'!$B$5),T106,0)</x:f>
        <x:v>0</x:v>
      </x:c>
      <x:c r="W106" s="214" t="n">
        <x:f>IF(AND(AND(A106&lt;&gt;"",U106=1,AI106=0,AH106=0,LEFT(AG106,5)&lt;&gt;"CHECK",G106&lt;&gt;"CHECK PACKAGE"),B106='Pengaturan'!$B$6,'Pengaturan'!$B$28&lt;&gt;"Tutup"),T106,0)</x:f>
        <x:v>0</x:v>
      </x:c>
      <x:c r="X106" s="335" t="str"/>
      <x:c r="Y106" s="335" t="str">
        <x:v>9 September 2026(2).xlsx</x:v>
      </x:c>
      <x:c r="Z106" s="335" t="str">
        <x:v>GRADUATION UNSOED DAY 2</x:v>
      </x:c>
      <x:c r="AA106" s="213" t="str">
        <x:v>I24</x:v>
      </x:c>
      <x:c r="AB106" s="213" t="str">
        <x:v>117</x:v>
      </x:c>
      <x:c r="AC106" s="336" t="n">
        <x:f>IF(A106="","",P106+Q106+IF(AL106&lt;&gt;"",N(AK106),0))</x:f>
        <x:v>100000</x:v>
      </x:c>
      <x:c r="AD106" s="336" t="n">
        <x:f>IF(A106="","",IF(OR(AC106&gt;L106,AND(OR(O106="Lunas",R106&gt;0),AC106&lt;L106)),AC106-L106,0))</x:f>
        <x:v>0</x:v>
      </x:c>
      <x:c r="AE106" s="199" t="str">
        <x:f>IF(A106="","",IF(LEFT(AG106,5)="CHECK",AG106,IF(AD106&lt;&gt;0,"CHECK harga/bayar",IF(AI106&gt;0,"CHECK DP belum cocok",IF(U106=0,"Ditahan","OK")))))</x:f>
        <x:v>OK</x:v>
      </x:c>
      <x:c r="AF106" s="337" t="n">
        <x:f>IF(AND(A106&lt;&gt;"",U106=1,B106&lt;='Pengaturan'!$B$29,B106&gt;='Pengaturan'!$B$4),T106,0)</x:f>
        <x:v>250000</x:v>
      </x:c>
      <x:c r="AG106" s="201"/>
      <x:c r="AH106" s="337" t="n">
        <x:f>IF(A106="","",IF(OR(O106="Lunas",R106&gt;0),MAX(0,L106-AC106),0))</x:f>
        <x:v>0</x:v>
      </x:c>
      <x:c r="AI106" s="337" t="n">
        <x:f>IF(A106="","",MAX(0,N106-AC106))</x:f>
        <x:v>0</x:v>
      </x:c>
      <x:c r="AJ106" s="199"/>
      <x:c r="AK106" s="337"/>
      <x:c r="AL106" s="413"/>
      <x:c r="AM106" s="462" t="n">
        <x:f>IF(AND(A106&lt;&gt;"",B106&gt;'Pengaturan'!$B$29,B106&lt;='Pengaturan'!$B$5),MAX(0,T106-V106-W106),0)</x:f>
        <x:v>0</x:v>
      </x:c>
      <x:c r="AN106" s="413" t="str">
        <x:v>Snapshot base, ID live belum terikat</x:v>
      </x:c>
      <x:c r="AO106" s="413" t="str">
        <x:v>Belum diperbarui live</x:v>
      </x:c>
    </x:row>
    <x:row r="107" ht="42" customHeight="1">
      <x:c r="A107" s="228" t="str">
        <x:v>BK103</x:v>
      </x:c>
      <x:c r="B107" s="332" t="n">
        <x:v>46274</x:v>
      </x:c>
      <x:c r="C107" s="213" t="str">
        <x:v>14:40:00</x:v>
      </x:c>
      <x:c r="D107" s="213" t="str">
        <x:v>WOODEN</x:v>
      </x:c>
      <x:c r="E107" s="213" t="str">
        <x:v>Aulia Setyo</x:v>
      </x:c>
      <x:c r="F107" s="213" t="str">
        <x:v>Graduation</x:v>
      </x:c>
      <x:c r="G107" s="333" t="str">
        <x:v>Graduation</x:v>
      </x:c>
      <x:c r="H107" s="333"/>
      <x:c r="I107" s="333" t="n">
        <x:v>1</x:v>
      </x:c>
      <x:c r="J107" s="334"/>
      <x:c r="K107" s="214" t="n">
        <x:f>IF(A107="","",IFERROR(VLOOKUP(G107,'Harga Paket Schedule'!$A$5:$I$17,IF(G107="Large Group",2,7),FALSE),0))</x:f>
        <x:v>350000</x:v>
      </x:c>
      <x:c r="L107" s="214" t="n">
        <x:f>IF(A107="","",IF(J107&lt;&gt;"",J107,IF(G107="Large Group",MAX(7,H107)*K107,I107*K107)))</x:f>
        <x:v>350000</x:v>
      </x:c>
      <x:c r="M107" s="213" t="str">
        <x:v>dp 100</x:v>
      </x:c>
      <x:c r="N107" s="334" t="n">
        <x:v>100000</x:v>
      </x:c>
      <x:c r="O107" s="333" t="str">
        <x:v>DP</x:v>
      </x:c>
      <x:c r="P107" s="214" t="n">
        <x:f>IF(A107="","",SUMIF('Cocok Bayar Booking'!$J$5:$J$504,A107,'Cocok Bayar Booking'!$L$5:$L$504))</x:f>
        <x:v>0</x:v>
      </x:c>
      <x:c r="Q107" s="214" t="n">
        <x:f>IF(A107="","",SUMIF('Cocok Bayar Booking'!$J$5:$J$504,A107,'Cocok Bayar Booking'!$M$5:$M$504))</x:f>
        <x:v>250000</x:v>
      </x:c>
      <x:c r="R107" s="213" t="n">
        <x:f>IF(A107="","",SUMIF('Cocok Bayar Booking'!$J$5:$J$504,A107,'Cocok Bayar Booking'!$N$5:$N$504))</x:f>
        <x:v>0</x:v>
      </x:c>
      <x:c r="S107" s="214" t="n">
        <x:f>IF(A107="","",MIN(L107,AC107))</x:f>
        <x:v>250000</x:v>
      </x:c>
      <x:c r="T107" s="214" t="n">
        <x:f>IF(A107="","",MAX(0,L107-AC107))</x:f>
        <x:v>100000</x:v>
      </x:c>
      <x:c r="U107" s="333" t="n">
        <x:v>1</x:v>
      </x:c>
      <x:c r="V107" s="214" t="n">
        <x:f>IF(AND(AND(A107&lt;&gt;"",U107=1,AI107=0,AH107=0,LEFT(AG107,5)&lt;&gt;"CHECK",G107&lt;&gt;"CHECK PACKAGE"),B107&gt;'Pengaturan'!$B$6,B107&lt;='Pengaturan'!$B$5),T107,0)</x:f>
        <x:v>0</x:v>
      </x:c>
      <x:c r="W107" s="214" t="n">
        <x:f>IF(AND(AND(A107&lt;&gt;"",U107=1,AI107=0,AH107=0,LEFT(AG107,5)&lt;&gt;"CHECK",G107&lt;&gt;"CHECK PACKAGE"),B107='Pengaturan'!$B$6,'Pengaturan'!$B$28&lt;&gt;"Tutup"),T107,0)</x:f>
        <x:v>0</x:v>
      </x:c>
      <x:c r="X107" s="335" t="str">
        <x:v>Kandidat pembayaran Log 9!23 (Aulia Setyo). Sisa ditahan agar tidak ganda.</x:v>
      </x:c>
      <x:c r="Y107" s="335" t="str">
        <x:v>9 September 2026(2).xlsx</x:v>
      </x:c>
      <x:c r="Z107" s="335" t="str">
        <x:v>GRADUATION UNSOED DAY 2</x:v>
      </x:c>
      <x:c r="AA107" s="213" t="str">
        <x:v>I25</x:v>
      </x:c>
      <x:c r="AB107" s="213" t="str">
        <x:v>279</x:v>
      </x:c>
      <x:c r="AC107" s="336" t="n">
        <x:f>IF(A107="","",P107+Q107+IF(AL107&lt;&gt;"",N(AK107),0))</x:f>
        <x:v>250000</x:v>
      </x:c>
      <x:c r="AD107" s="336" t="n">
        <x:f>IF(A107="","",IF(OR(AC107&gt;L107,AND(OR(O107="Lunas",R107&gt;0),AC107&lt;L107)),AC107-L107,0))</x:f>
        <x:v>0</x:v>
      </x:c>
      <x:c r="AE107" s="199" t="str">
        <x:f>IF(A107="","",IF(LEFT(AG107,5)="CHECK",AG107,IF(AD107&lt;&gt;0,"CHECK harga/bayar",IF(AI107&gt;0,"CHECK DP belum cocok",IF(U107=0,"Ditahan","OK")))))</x:f>
        <x:v>CHECK pembayaran belum cocok</x:v>
      </x:c>
      <x:c r="AF107" s="337" t="n">
        <x:f>IF(AND(A107&lt;&gt;"",U107=1,B107&lt;='Pengaturan'!$B$29,B107&gt;='Pengaturan'!$B$4),T107,0)</x:f>
        <x:v>100000</x:v>
      </x:c>
      <x:c r="AG107" s="201" t="str">
        <x:v>CHECK pembayaran belum cocok</x:v>
      </x:c>
      <x:c r="AH107" s="337" t="n">
        <x:f>IF(A107="","",IF(OR(O107="Lunas",R107&gt;0),MAX(0,L107-AC107),0))</x:f>
        <x:v>0</x:v>
      </x:c>
      <x:c r="AI107" s="337" t="n">
        <x:f>IF(A107="","",MAX(0,N107-AC107))</x:f>
        <x:v>0</x:v>
      </x:c>
      <x:c r="AJ107" s="199"/>
      <x:c r="AK107" s="337"/>
      <x:c r="AL107" s="413"/>
      <x:c r="AM107" s="462" t="n">
        <x:f>IF(AND(A107&lt;&gt;"",B107&gt;'Pengaturan'!$B$29,B107&lt;='Pengaturan'!$B$5),MAX(0,T107-V107-W107),0)</x:f>
        <x:v>0</x:v>
      </x:c>
      <x:c r="AN107" s="413" t="str">
        <x:v>Snapshot base, ID live belum terikat</x:v>
      </x:c>
      <x:c r="AO107" s="413" t="str">
        <x:v>Belum diperbarui live</x:v>
      </x:c>
    </x:row>
    <x:row r="108" ht="42" customHeight="1">
      <x:c r="A108" s="228" t="str">
        <x:v>BK104</x:v>
      </x:c>
      <x:c r="B108" s="332" t="n">
        <x:v>46274</x:v>
      </x:c>
      <x:c r="C108" s="213" t="str">
        <x:v>15:20:00</x:v>
      </x:c>
      <x:c r="D108" s="213" t="str">
        <x:v>WOODEN</x:v>
      </x:c>
      <x:c r="E108" s="213" t="str">
        <x:v>Adinda Fahrina</x:v>
      </x:c>
      <x:c r="F108" s="213" t="str">
        <x:v>Graduation</x:v>
      </x:c>
      <x:c r="G108" s="333" t="str">
        <x:v>Graduation</x:v>
      </x:c>
      <x:c r="H108" s="333"/>
      <x:c r="I108" s="333" t="n">
        <x:v>1</x:v>
      </x:c>
      <x:c r="J108" s="334"/>
      <x:c r="K108" s="214" t="n">
        <x:f>IF(A108="","",IFERROR(VLOOKUP(G108,'Harga Paket Schedule'!$A$5:$I$17,IF(G108="Large Group",2,7),FALSE),0))</x:f>
        <x:v>350000</x:v>
      </x:c>
      <x:c r="L108" s="214" t="n">
        <x:f>IF(A108="","",IF(J108&lt;&gt;"",J108,IF(G108="Large Group",MAX(7,H108)*K108,I108*K108)))</x:f>
        <x:v>350000</x:v>
      </x:c>
      <x:c r="M108" s="213" t="str">
        <x:v>dp 100</x:v>
      </x:c>
      <x:c r="N108" s="334" t="n">
        <x:v>100000</x:v>
      </x:c>
      <x:c r="O108" s="333" t="str">
        <x:v>DP</x:v>
      </x:c>
      <x:c r="P108" s="214" t="n">
        <x:f>IF(A108="","",SUMIF('Cocok Bayar Booking'!$J$5:$J$504,A108,'Cocok Bayar Booking'!$L$5:$L$504))</x:f>
        <x:v>100000</x:v>
      </x:c>
      <x:c r="Q108" s="214" t="n">
        <x:f>IF(A108="","",SUMIF('Cocok Bayar Booking'!$J$5:$J$504,A108,'Cocok Bayar Booking'!$M$5:$M$504))</x:f>
        <x:v>250000</x:v>
      </x:c>
      <x:c r="R108" s="213" t="n">
        <x:f>IF(A108="","",SUMIF('Cocok Bayar Booking'!$J$5:$J$504,A108,'Cocok Bayar Booking'!$N$5:$N$504))</x:f>
        <x:v>0</x:v>
      </x:c>
      <x:c r="S108" s="214" t="n">
        <x:f>IF(A108="","",MIN(L108,AC108))</x:f>
        <x:v>350000</x:v>
      </x:c>
      <x:c r="T108" s="214" t="n">
        <x:f>IF(A108="","",MAX(0,L108-AC108))</x:f>
        <x:v>0</x:v>
      </x:c>
      <x:c r="U108" s="333" t="n">
        <x:v>1</x:v>
      </x:c>
      <x:c r="V108" s="214" t="n">
        <x:f>IF(AND(AND(A108&lt;&gt;"",U108=1,AI108=0,AH108=0,LEFT(AG108,5)&lt;&gt;"CHECK",G108&lt;&gt;"CHECK PACKAGE"),B108&gt;'Pengaturan'!$B$6,B108&lt;='Pengaturan'!$B$5),T108,0)</x:f>
        <x:v>0</x:v>
      </x:c>
      <x:c r="W108" s="214" t="n">
        <x:f>IF(AND(AND(A108&lt;&gt;"",U108=1,AI108=0,AH108=0,LEFT(AG108,5)&lt;&gt;"CHECK",G108&lt;&gt;"CHECK PACKAGE"),B108='Pengaturan'!$B$6,'Pengaturan'!$B$28&lt;&gt;"Tutup"),T108,0)</x:f>
        <x:v>0</x:v>
      </x:c>
      <x:c r="X108" s="335" t="str"/>
      <x:c r="Y108" s="335" t="str">
        <x:v>9 September 2026(2).xlsx</x:v>
      </x:c>
      <x:c r="Z108" s="335" t="str">
        <x:v>GRADUATION UNSOED DAY 2</x:v>
      </x:c>
      <x:c r="AA108" s="213" t="str">
        <x:v>I27</x:v>
      </x:c>
      <x:c r="AB108" s="213" t="str">
        <x:v>89, 286</x:v>
      </x:c>
      <x:c r="AC108" s="336" t="n">
        <x:f>IF(A108="","",P108+Q108+IF(AL108&lt;&gt;"",N(AK108),0))</x:f>
        <x:v>350000</x:v>
      </x:c>
      <x:c r="AD108" s="336" t="n">
        <x:f>IF(A108="","",IF(OR(AC108&gt;L108,AND(OR(O108="Lunas",R108&gt;0),AC108&lt;L108)),AC108-L108,0))</x:f>
        <x:v>0</x:v>
      </x:c>
      <x:c r="AE108" s="199" t="str">
        <x:f>IF(A108="","",IF(LEFT(AG108,5)="CHECK",AG108,IF(AD108&lt;&gt;0,"CHECK harga/bayar",IF(AI108&gt;0,"CHECK DP belum cocok",IF(U108=0,"Ditahan","OK")))))</x:f>
        <x:v>OK</x:v>
      </x:c>
      <x:c r="AF108" s="337" t="n">
        <x:f>IF(AND(A108&lt;&gt;"",U108=1,B108&lt;='Pengaturan'!$B$29,B108&gt;='Pengaturan'!$B$4),T108,0)</x:f>
        <x:v>0</x:v>
      </x:c>
      <x:c r="AG108" s="201"/>
      <x:c r="AH108" s="337" t="n">
        <x:f>IF(A108="","",IF(OR(O108="Lunas",R108&gt;0),MAX(0,L108-AC108),0))</x:f>
        <x:v>0</x:v>
      </x:c>
      <x:c r="AI108" s="337" t="n">
        <x:f>IF(A108="","",MAX(0,N108-AC108))</x:f>
        <x:v>0</x:v>
      </x:c>
      <x:c r="AJ108" s="199"/>
      <x:c r="AK108" s="337"/>
      <x:c r="AL108" s="413"/>
      <x:c r="AM108" s="462" t="n">
        <x:f>IF(AND(A108&lt;&gt;"",B108&gt;'Pengaturan'!$B$29,B108&lt;='Pengaturan'!$B$5),MAX(0,T108-V108-W108),0)</x:f>
        <x:v>0</x:v>
      </x:c>
      <x:c r="AN108" s="413" t="str">
        <x:v>Snapshot base, ID live belum terikat</x:v>
      </x:c>
      <x:c r="AO108" s="413" t="str">
        <x:v>Belum diperbarui live</x:v>
      </x:c>
    </x:row>
    <x:row r="109" ht="42" customHeight="1">
      <x:c r="A109" s="228" t="str">
        <x:v>BK105</x:v>
      </x:c>
      <x:c r="B109" s="332" t="n">
        <x:v>46274</x:v>
      </x:c>
      <x:c r="C109" s="213" t="str">
        <x:v>18:20:00</x:v>
      </x:c>
      <x:c r="D109" s="213" t="str">
        <x:v>WOODEN</x:v>
      </x:c>
      <x:c r="E109" s="213" t="str">
        <x:v>Nissa</x:v>
      </x:c>
      <x:c r="F109" s="213" t="str">
        <x:v>Graduation</x:v>
      </x:c>
      <x:c r="G109" s="333" t="str">
        <x:v>Graduation</x:v>
      </x:c>
      <x:c r="H109" s="333"/>
      <x:c r="I109" s="333" t="n">
        <x:v>1</x:v>
      </x:c>
      <x:c r="J109" s="334"/>
      <x:c r="K109" s="214" t="n">
        <x:f>IF(A109="","",IFERROR(VLOOKUP(G109,'Harga Paket Schedule'!$A$5:$I$17,IF(G109="Large Group",2,7),FALSE),0))</x:f>
        <x:v>350000</x:v>
      </x:c>
      <x:c r="L109" s="214" t="n">
        <x:f>IF(A109="","",IF(J109&lt;&gt;"",J109,IF(G109="Large Group",MAX(7,H109)*K109,I109*K109)))</x:f>
        <x:v>350000</x:v>
      </x:c>
      <x:c r="M109" s="213" t="str">
        <x:v>dp 100</x:v>
      </x:c>
      <x:c r="N109" s="334" t="n">
        <x:v>100000</x:v>
      </x:c>
      <x:c r="O109" s="333" t="str">
        <x:v>DP</x:v>
      </x:c>
      <x:c r="P109" s="214" t="n">
        <x:f>IF(A109="","",SUMIF('Cocok Bayar Booking'!$J$5:$J$504,A109,'Cocok Bayar Booking'!$L$5:$L$504))</x:f>
        <x:v>100000</x:v>
      </x:c>
      <x:c r="Q109" s="214" t="n">
        <x:f>IF(A109="","",SUMIF('Cocok Bayar Booking'!$J$5:$J$504,A109,'Cocok Bayar Booking'!$M$5:$M$504))</x:f>
        <x:v>250000</x:v>
      </x:c>
      <x:c r="R109" s="213" t="n">
        <x:f>IF(A109="","",SUMIF('Cocok Bayar Booking'!$J$5:$J$504,A109,'Cocok Bayar Booking'!$N$5:$N$504))</x:f>
        <x:v>1</x:v>
      </x:c>
      <x:c r="S109" s="214" t="n">
        <x:f>IF(A109="","",MIN(L109,AC109))</x:f>
        <x:v>350000</x:v>
      </x:c>
      <x:c r="T109" s="214" t="n">
        <x:f>IF(A109="","",MAX(0,L109-AC109))</x:f>
        <x:v>0</x:v>
      </x:c>
      <x:c r="U109" s="333" t="n">
        <x:v>1</x:v>
      </x:c>
      <x:c r="V109" s="214" t="n">
        <x:f>IF(AND(AND(A109&lt;&gt;"",U109=1,AI109=0,AH109=0,LEFT(AG109,5)&lt;&gt;"CHECK",G109&lt;&gt;"CHECK PACKAGE"),B109&gt;'Pengaturan'!$B$6,B109&lt;='Pengaturan'!$B$5),T109,0)</x:f>
        <x:v>0</x:v>
      </x:c>
      <x:c r="W109" s="214" t="n">
        <x:f>IF(AND(AND(A109&lt;&gt;"",U109=1,AI109=0,AH109=0,LEFT(AG109,5)&lt;&gt;"CHECK",G109&lt;&gt;"CHECK PACKAGE"),B109='Pengaturan'!$B$6,'Pengaturan'!$B$28&lt;&gt;"Tutup"),T109,0)</x:f>
        <x:v>0</x:v>
      </x:c>
      <x:c r="X109" s="335" t="str"/>
      <x:c r="Y109" s="335" t="str">
        <x:v>9 September 2026(2).xlsx</x:v>
      </x:c>
      <x:c r="Z109" s="335" t="str">
        <x:v>GRADUATION UNSOED DAY 2</x:v>
      </x:c>
      <x:c r="AA109" s="213" t="str">
        <x:v>I36</x:v>
      </x:c>
      <x:c r="AB109" s="213" t="str">
        <x:v>166, 307</x:v>
      </x:c>
      <x:c r="AC109" s="336" t="n">
        <x:f>IF(A109="","",P109+Q109+IF(AL109&lt;&gt;"",N(AK109),0))</x:f>
        <x:v>350000</x:v>
      </x:c>
      <x:c r="AD109" s="336" t="n">
        <x:f>IF(A109="","",IF(OR(AC109&gt;L109,AND(OR(O109="Lunas",R109&gt;0),AC109&lt;L109)),AC109-L109,0))</x:f>
        <x:v>0</x:v>
      </x:c>
      <x:c r="AE109" s="199" t="str">
        <x:f>IF(A109="","",IF(LEFT(AG109,5)="CHECK",AG109,IF(AD109&lt;&gt;0,"CHECK harga/bayar",IF(AI109&gt;0,"CHECK DP belum cocok",IF(U109=0,"Ditahan","OK")))))</x:f>
        <x:v>OK</x:v>
      </x:c>
      <x:c r="AF109" s="337" t="n">
        <x:f>IF(AND(A109&lt;&gt;"",U109=1,B109&lt;='Pengaturan'!$B$29,B109&gt;='Pengaturan'!$B$4),T109,0)</x:f>
        <x:v>0</x:v>
      </x:c>
      <x:c r="AG109" s="201"/>
      <x:c r="AH109" s="337" t="n">
        <x:f>IF(A109="","",IF(OR(O109="Lunas",R109&gt;0),MAX(0,L109-AC109),0))</x:f>
        <x:v>0</x:v>
      </x:c>
      <x:c r="AI109" s="337" t="n">
        <x:f>IF(A109="","",MAX(0,N109-AC109))</x:f>
        <x:v>0</x:v>
      </x:c>
      <x:c r="AJ109" s="199"/>
      <x:c r="AK109" s="337"/>
      <x:c r="AL109" s="413"/>
      <x:c r="AM109" s="462" t="n">
        <x:f>IF(AND(A109&lt;&gt;"",B109&gt;'Pengaturan'!$B$29,B109&lt;='Pengaturan'!$B$5),MAX(0,T109-V109-W109),0)</x:f>
        <x:v>0</x:v>
      </x:c>
      <x:c r="AN109" s="413" t="str">
        <x:v>Snapshot base, ID live belum terikat</x:v>
      </x:c>
      <x:c r="AO109" s="413" t="str">
        <x:v>Belum diperbarui live</x:v>
      </x:c>
    </x:row>
    <x:row r="110" ht="42" customHeight="1">
      <x:c r="A110" s="228" t="str">
        <x:v>BK106</x:v>
      </x:c>
      <x:c r="B110" s="332" t="n">
        <x:v>46274</x:v>
      </x:c>
      <x:c r="C110" s="213" t="str">
        <x:v>13:00:00</x:v>
      </x:c>
      <x:c r="D110" s="213" t="str">
        <x:v>CONCRETE</x:v>
      </x:c>
      <x:c r="E110" s="213" t="str">
        <x:v>Zhafira Azfa</x:v>
      </x:c>
      <x:c r="F110" s="213" t="str">
        <x:v>Graduation Premium</x:v>
      </x:c>
      <x:c r="G110" s="333" t="str">
        <x:v>Graduation Premium</x:v>
      </x:c>
      <x:c r="H110" s="333"/>
      <x:c r="I110" s="333" t="n">
        <x:v>1</x:v>
      </x:c>
      <x:c r="J110" s="334"/>
      <x:c r="K110" s="214" t="n">
        <x:f>IF(A110="","",IFERROR(VLOOKUP(G110,'Harga Paket Schedule'!$A$5:$I$17,IF(G110="Large Group",2,7),FALSE),0))</x:f>
        <x:v>500000</x:v>
      </x:c>
      <x:c r="L110" s="214" t="n">
        <x:f>IF(A110="","",IF(J110&lt;&gt;"",J110,IF(G110="Large Group",MAX(7,H110)*K110,I110*K110)))</x:f>
        <x:v>500000</x:v>
      </x:c>
      <x:c r="M110" s="213" t="str">
        <x:v>dp 100</x:v>
      </x:c>
      <x:c r="N110" s="334" t="n">
        <x:v>100000</x:v>
      </x:c>
      <x:c r="O110" s="333" t="str">
        <x:v>DP</x:v>
      </x:c>
      <x:c r="P110" s="214" t="n">
        <x:f>IF(A110="","",SUMIF('Cocok Bayar Booking'!$J$5:$J$504,A110,'Cocok Bayar Booking'!$L$5:$L$504))</x:f>
        <x:v>100000</x:v>
      </x:c>
      <x:c r="Q110" s="214" t="n">
        <x:f>IF(A110="","",SUMIF('Cocok Bayar Booking'!$J$5:$J$504,A110,'Cocok Bayar Booking'!$M$5:$M$504))</x:f>
        <x:v>400000</x:v>
      </x:c>
      <x:c r="R110" s="213" t="n">
        <x:f>IF(A110="","",SUMIF('Cocok Bayar Booking'!$J$5:$J$504,A110,'Cocok Bayar Booking'!$N$5:$N$504))</x:f>
        <x:v>0</x:v>
      </x:c>
      <x:c r="S110" s="214" t="n">
        <x:f>IF(A110="","",MIN(L110,AC110))</x:f>
        <x:v>500000</x:v>
      </x:c>
      <x:c r="T110" s="214" t="n">
        <x:f>IF(A110="","",MAX(0,L110-AC110))</x:f>
        <x:v>0</x:v>
      </x:c>
      <x:c r="U110" s="333" t="n">
        <x:v>1</x:v>
      </x:c>
      <x:c r="V110" s="214" t="n">
        <x:f>IF(AND(AND(A110&lt;&gt;"",U110=1,AI110=0,AH110=0,LEFT(AG110,5)&lt;&gt;"CHECK",G110&lt;&gt;"CHECK PACKAGE"),B110&gt;'Pengaturan'!$B$6,B110&lt;='Pengaturan'!$B$5),T110,0)</x:f>
        <x:v>0</x:v>
      </x:c>
      <x:c r="W110" s="214" t="n">
        <x:f>IF(AND(AND(A110&lt;&gt;"",U110=1,AI110=0,AH110=0,LEFT(AG110,5)&lt;&gt;"CHECK",G110&lt;&gt;"CHECK PACKAGE"),B110='Pengaturan'!$B$6,'Pengaturan'!$B$28&lt;&gt;"Tutup"),T110,0)</x:f>
        <x:v>0</x:v>
      </x:c>
      <x:c r="X110" s="335" t="str">
        <x:v>Kandidat pembayaran Log 9!6 (Zhafira Azfa). Sisa ditahan agar tidak ganda.</x:v>
      </x:c>
      <x:c r="Y110" s="335" t="str">
        <x:v>9 September 2026(2).xlsx</x:v>
      </x:c>
      <x:c r="Z110" s="335" t="str">
        <x:v>GRADUATION UNSOED DAY 2</x:v>
      </x:c>
      <x:c r="AA110" s="213" t="str">
        <x:v>O20</x:v>
      </x:c>
      <x:c r="AB110" s="213" t="str">
        <x:v>145, 262</x:v>
      </x:c>
      <x:c r="AC110" s="336" t="n">
        <x:f>IF(A110="","",P110+Q110+IF(AL110&lt;&gt;"",N(AK110),0))</x:f>
        <x:v>500000</x:v>
      </x:c>
      <x:c r="AD110" s="336" t="n">
        <x:f>IF(A110="","",IF(OR(AC110&gt;L110,AND(OR(O110="Lunas",R110&gt;0),AC110&lt;L110)),AC110-L110,0))</x:f>
        <x:v>0</x:v>
      </x:c>
      <x:c r="AE110" s="199" t="str">
        <x:f>IF(A110="","",IF(LEFT(AG110,5)="CHECK",AG110,IF(AD110&lt;&gt;0,"CHECK harga/bayar",IF(AI110&gt;0,"CHECK DP belum cocok",IF(U110=0,"Ditahan","OK")))))</x:f>
        <x:v>CHECK pembayaran belum cocok</x:v>
      </x:c>
      <x:c r="AF110" s="337" t="n">
        <x:f>IF(AND(A110&lt;&gt;"",U110=1,B110&lt;='Pengaturan'!$B$29,B110&gt;='Pengaturan'!$B$4),T110,0)</x:f>
        <x:v>0</x:v>
      </x:c>
      <x:c r="AG110" s="201" t="str">
        <x:v>CHECK pembayaran belum cocok</x:v>
      </x:c>
      <x:c r="AH110" s="337" t="n">
        <x:f>IF(A110="","",IF(OR(O110="Lunas",R110&gt;0),MAX(0,L110-AC110),0))</x:f>
        <x:v>0</x:v>
      </x:c>
      <x:c r="AI110" s="337" t="n">
        <x:f>IF(A110="","",MAX(0,N110-AC110))</x:f>
        <x:v>0</x:v>
      </x:c>
      <x:c r="AJ110" s="199"/>
      <x:c r="AK110" s="337"/>
      <x:c r="AL110" s="413"/>
      <x:c r="AM110" s="462" t="n">
        <x:f>IF(AND(A110&lt;&gt;"",B110&gt;'Pengaturan'!$B$29,B110&lt;='Pengaturan'!$B$5),MAX(0,T110-V110-W110),0)</x:f>
        <x:v>0</x:v>
      </x:c>
      <x:c r="AN110" s="413" t="str">
        <x:v>Snapshot base, ID live belum terikat</x:v>
      </x:c>
      <x:c r="AO110" s="413" t="str">
        <x:v>Belum diperbarui live</x:v>
      </x:c>
    </x:row>
    <x:row r="111" ht="42" customHeight="1">
      <x:c r="A111" s="228" t="str">
        <x:v>BK107</x:v>
      </x:c>
      <x:c r="B111" s="332" t="n">
        <x:v>46274</x:v>
      </x:c>
      <x:c r="C111" s="213" t="str">
        <x:v>13:20:00</x:v>
      </x:c>
      <x:c r="D111" s="213" t="str">
        <x:v>CONCRETE</x:v>
      </x:c>
      <x:c r="E111" s="213" t="str">
        <x:v>Sandi Mugiyono</x:v>
      </x:c>
      <x:c r="F111" s="213" t="str">
        <x:v>Graduation</x:v>
      </x:c>
      <x:c r="G111" s="333" t="str">
        <x:v>Graduation</x:v>
      </x:c>
      <x:c r="H111" s="333"/>
      <x:c r="I111" s="333" t="n">
        <x:v>1</x:v>
      </x:c>
      <x:c r="J111" s="334"/>
      <x:c r="K111" s="214" t="n">
        <x:f>IF(A111="","",IFERROR(VLOOKUP(G111,'Harga Paket Schedule'!$A$5:$I$17,IF(G111="Large Group",2,7),FALSE),0))</x:f>
        <x:v>350000</x:v>
      </x:c>
      <x:c r="L111" s="214" t="n">
        <x:f>IF(A111="","",IF(J111&lt;&gt;"",J111,IF(G111="Large Group",MAX(7,H111)*K111,I111*K111)))</x:f>
        <x:v>350000</x:v>
      </x:c>
      <x:c r="M111" s="213" t="str">
        <x:v>dp 100</x:v>
      </x:c>
      <x:c r="N111" s="334" t="n">
        <x:v>100000</x:v>
      </x:c>
      <x:c r="O111" s="333" t="str">
        <x:v>DP</x:v>
      </x:c>
      <x:c r="P111" s="214" t="n">
        <x:f>IF(A111="","",SUMIF('Cocok Bayar Booking'!$J$5:$J$504,A111,'Cocok Bayar Booking'!$L$5:$L$504))</x:f>
        <x:v>100000</x:v>
      </x:c>
      <x:c r="Q111" s="214" t="n">
        <x:f>IF(A111="","",SUMIF('Cocok Bayar Booking'!$J$5:$J$504,A111,'Cocok Bayar Booking'!$M$5:$M$504))</x:f>
        <x:v>0</x:v>
      </x:c>
      <x:c r="R111" s="213" t="n">
        <x:f>IF(A111="","",SUMIF('Cocok Bayar Booking'!$J$5:$J$504,A111,'Cocok Bayar Booking'!$N$5:$N$504))</x:f>
        <x:v>0</x:v>
      </x:c>
      <x:c r="S111" s="214" t="n">
        <x:f>IF(A111="","",MIN(L111,AC111))</x:f>
        <x:v>100000</x:v>
      </x:c>
      <x:c r="T111" s="214" t="n">
        <x:f>IF(A111="","",MAX(0,L111-AC111))</x:f>
        <x:v>250000</x:v>
      </x:c>
      <x:c r="U111" s="333" t="n">
        <x:v>1</x:v>
      </x:c>
      <x:c r="V111" s="214" t="n">
        <x:f>IF(AND(AND(A111&lt;&gt;"",U111=1,AI111=0,AH111=0,LEFT(AG111,5)&lt;&gt;"CHECK",G111&lt;&gt;"CHECK PACKAGE"),B111&gt;'Pengaturan'!$B$6,B111&lt;='Pengaturan'!$B$5),T111,0)</x:f>
        <x:v>0</x:v>
      </x:c>
      <x:c r="W111" s="214" t="n">
        <x:f>IF(AND(AND(A111&lt;&gt;"",U111=1,AI111=0,AH111=0,LEFT(AG111,5)&lt;&gt;"CHECK",G111&lt;&gt;"CHECK PACKAGE"),B111='Pengaturan'!$B$6,'Pengaturan'!$B$28&lt;&gt;"Tutup"),T111,0)</x:f>
        <x:v>0</x:v>
      </x:c>
      <x:c r="X111" s="335" t="str">
        <x:v>Kandidat pembayaran Log 9!10 (Sandy). Sisa ditahan agar tidak ganda.</x:v>
      </x:c>
      <x:c r="Y111" s="335" t="str">
        <x:v>9 September 2026(2).xlsx</x:v>
      </x:c>
      <x:c r="Z111" s="335" t="str">
        <x:v>GRADUATION UNSOED DAY 2</x:v>
      </x:c>
      <x:c r="AA111" s="213" t="str">
        <x:v>O21</x:v>
      </x:c>
      <x:c r="AB111" s="213" t="str">
        <x:v>129</x:v>
      </x:c>
      <x:c r="AC111" s="336" t="n">
        <x:f>IF(A111="","",P111+Q111+IF(AL111&lt;&gt;"",N(AK111),0))</x:f>
        <x:v>100000</x:v>
      </x:c>
      <x:c r="AD111" s="336" t="n">
        <x:f>IF(A111="","",IF(OR(AC111&gt;L111,AND(OR(O111="Lunas",R111&gt;0),AC111&lt;L111)),AC111-L111,0))</x:f>
        <x:v>0</x:v>
      </x:c>
      <x:c r="AE111" s="199" t="str">
        <x:f>IF(A111="","",IF(LEFT(AG111,5)="CHECK",AG111,IF(AD111&lt;&gt;0,"CHECK harga/bayar",IF(AI111&gt;0,"CHECK DP belum cocok",IF(U111=0,"Ditahan","OK")))))</x:f>
        <x:v>CHECK pembayaran belum cocok</x:v>
      </x:c>
      <x:c r="AF111" s="337" t="n">
        <x:f>IF(AND(A111&lt;&gt;"",U111=1,B111&lt;='Pengaturan'!$B$29,B111&gt;='Pengaturan'!$B$4),T111,0)</x:f>
        <x:v>250000</x:v>
      </x:c>
      <x:c r="AG111" s="201" t="str">
        <x:v>CHECK pembayaran belum cocok</x:v>
      </x:c>
      <x:c r="AH111" s="337" t="n">
        <x:f>IF(A111="","",IF(OR(O111="Lunas",R111&gt;0),MAX(0,L111-AC111),0))</x:f>
        <x:v>0</x:v>
      </x:c>
      <x:c r="AI111" s="337" t="n">
        <x:f>IF(A111="","",MAX(0,N111-AC111))</x:f>
        <x:v>0</x:v>
      </x:c>
      <x:c r="AJ111" s="199"/>
      <x:c r="AK111" s="337"/>
      <x:c r="AL111" s="413"/>
      <x:c r="AM111" s="462" t="n">
        <x:f>IF(AND(A111&lt;&gt;"",B111&gt;'Pengaturan'!$B$29,B111&lt;='Pengaturan'!$B$5),MAX(0,T111-V111-W111),0)</x:f>
        <x:v>0</x:v>
      </x:c>
      <x:c r="AN111" s="413" t="str">
        <x:v>Snapshot base, ID live belum terikat</x:v>
      </x:c>
      <x:c r="AO111" s="413" t="str">
        <x:v>Belum diperbarui live</x:v>
      </x:c>
    </x:row>
    <x:row r="112" ht="42" customHeight="1">
      <x:c r="A112" s="228" t="str">
        <x:v>BK108</x:v>
      </x:c>
      <x:c r="B112" s="332" t="n">
        <x:v>46274</x:v>
      </x:c>
      <x:c r="C112" s="213" t="str">
        <x:v>14:00:00</x:v>
      </x:c>
      <x:c r="D112" s="213" t="str">
        <x:v>CONCRETE</x:v>
      </x:c>
      <x:c r="E112" s="213" t="str">
        <x:v>Feby Putri</x:v>
      </x:c>
      <x:c r="F112" s="213" t="str">
        <x:v>Graduation</x:v>
      </x:c>
      <x:c r="G112" s="333" t="str">
        <x:v>Graduation</x:v>
      </x:c>
      <x:c r="H112" s="333"/>
      <x:c r="I112" s="333" t="n">
        <x:v>1</x:v>
      </x:c>
      <x:c r="J112" s="334"/>
      <x:c r="K112" s="214" t="n">
        <x:f>IF(A112="","",IFERROR(VLOOKUP(G112,'Harga Paket Schedule'!$A$5:$I$17,IF(G112="Large Group",2,7),FALSE),0))</x:f>
        <x:v>350000</x:v>
      </x:c>
      <x:c r="L112" s="214" t="n">
        <x:f>IF(A112="","",IF(J112&lt;&gt;"",J112,IF(G112="Large Group",MAX(7,H112)*K112,I112*K112)))</x:f>
        <x:v>350000</x:v>
      </x:c>
      <x:c r="M112" s="213" t="str">
        <x:v>lunas</x:v>
      </x:c>
      <x:c r="N112" s="334" t="n">
        <x:v>0</x:v>
      </x:c>
      <x:c r="O112" s="333" t="str">
        <x:v>Lunas</x:v>
      </x:c>
      <x:c r="P112" s="214" t="n">
        <x:f>IF(A112="","",SUMIF('Cocok Bayar Booking'!$J$5:$J$504,A112,'Cocok Bayar Booking'!$L$5:$L$504))</x:f>
        <x:v>100000</x:v>
      </x:c>
      <x:c r="Q112" s="214" t="n">
        <x:f>IF(A112="","",SUMIF('Cocok Bayar Booking'!$J$5:$J$504,A112,'Cocok Bayar Booking'!$M$5:$M$504))</x:f>
        <x:v>250000</x:v>
      </x:c>
      <x:c r="R112" s="213" t="n">
        <x:f>IF(A112="","",SUMIF('Cocok Bayar Booking'!$J$5:$J$504,A112,'Cocok Bayar Booking'!$N$5:$N$504))</x:f>
        <x:v>1</x:v>
      </x:c>
      <x:c r="S112" s="214" t="n">
        <x:f>IF(A112="","",MIN(L112,AC112))</x:f>
        <x:v>350000</x:v>
      </x:c>
      <x:c r="T112" s="214" t="n">
        <x:f>IF(A112="","",MAX(0,L112-AC112))</x:f>
        <x:v>0</x:v>
      </x:c>
      <x:c r="U112" s="333" t="n">
        <x:v>1</x:v>
      </x:c>
      <x:c r="V112" s="214" t="n">
        <x:f>IF(AND(AND(A112&lt;&gt;"",U112=1,AI112=0,AH112=0,LEFT(AG112,5)&lt;&gt;"CHECK",G112&lt;&gt;"CHECK PACKAGE"),B112&gt;'Pengaturan'!$B$6,B112&lt;='Pengaturan'!$B$5),T112,0)</x:f>
        <x:v>0</x:v>
      </x:c>
      <x:c r="W112" s="214" t="n">
        <x:f>IF(AND(AND(A112&lt;&gt;"",U112=1,AI112=0,AH112=0,LEFT(AG112,5)&lt;&gt;"CHECK",G112&lt;&gt;"CHECK PACKAGE"),B112='Pengaturan'!$B$6,'Pengaturan'!$B$28&lt;&gt;"Tutup"),T112,0)</x:f>
        <x:v>0</x:v>
      </x:c>
      <x:c r="X112" s="335" t="str"/>
      <x:c r="Y112" s="335" t="str">
        <x:v>9 September 2026(2).xlsx</x:v>
      </x:c>
      <x:c r="Z112" s="335" t="str">
        <x:v>GRADUATION UNSOED DAY 2</x:v>
      </x:c>
      <x:c r="AA112" s="213" t="str">
        <x:v>O23</x:v>
      </x:c>
      <x:c r="AB112" s="213" t="str">
        <x:v>50, 127, 274</x:v>
      </x:c>
      <x:c r="AC112" s="336" t="n">
        <x:f>IF(A112="","",P112+Q112+IF(AL112&lt;&gt;"",N(AK112),0))</x:f>
        <x:v>350000</x:v>
      </x:c>
      <x:c r="AD112" s="336" t="n">
        <x:f>IF(A112="","",IF(OR(AC112&gt;L112,AND(OR(O112="Lunas",R112&gt;0),AC112&lt;L112)),AC112-L112,0))</x:f>
        <x:v>0</x:v>
      </x:c>
      <x:c r="AE112" s="199" t="str">
        <x:f>IF(A112="","",IF(LEFT(AG112,5)="CHECK",AG112,IF(AD112&lt;&gt;0,"CHECK harga/bayar",IF(AI112&gt;0,"CHECK DP belum cocok",IF(U112=0,"Ditahan","OK")))))</x:f>
        <x:v>OK</x:v>
      </x:c>
      <x:c r="AF112" s="337" t="n">
        <x:f>IF(AND(A112&lt;&gt;"",U112=1,B112&lt;='Pengaturan'!$B$29,B112&gt;='Pengaturan'!$B$4),T112,0)</x:f>
        <x:v>0</x:v>
      </x:c>
      <x:c r="AG112" s="201"/>
      <x:c r="AH112" s="337" t="n">
        <x:f>IF(A112="","",IF(OR(O112="Lunas",R112&gt;0),MAX(0,L112-AC112),0))</x:f>
        <x:v>0</x:v>
      </x:c>
      <x:c r="AI112" s="337" t="n">
        <x:f>IF(A112="","",MAX(0,N112-AC112))</x:f>
        <x:v>0</x:v>
      </x:c>
      <x:c r="AJ112" s="199"/>
      <x:c r="AK112" s="337"/>
      <x:c r="AL112" s="413"/>
      <x:c r="AM112" s="462" t="n">
        <x:f>IF(AND(A112&lt;&gt;"",B112&gt;'Pengaturan'!$B$29,B112&lt;='Pengaturan'!$B$5),MAX(0,T112-V112-W112),0)</x:f>
        <x:v>0</x:v>
      </x:c>
      <x:c r="AN112" s="413" t="str">
        <x:v>Snapshot base, ID live belum terikat</x:v>
      </x:c>
      <x:c r="AO112" s="413" t="str">
        <x:v>Belum diperbarui live</x:v>
      </x:c>
    </x:row>
    <x:row r="113" ht="42" customHeight="1">
      <x:c r="A113" s="228" t="str">
        <x:v>BK109</x:v>
      </x:c>
      <x:c r="B113" s="332" t="n">
        <x:v>46274</x:v>
      </x:c>
      <x:c r="C113" s="213" t="str">
        <x:v>14:20:00</x:v>
      </x:c>
      <x:c r="D113" s="213" t="str">
        <x:v>CONCRETE</x:v>
      </x:c>
      <x:c r="E113" s="213" t="str">
        <x:v>Isty Fadielah</x:v>
      </x:c>
      <x:c r="F113" s="213" t="str">
        <x:v>GRaduation</x:v>
      </x:c>
      <x:c r="G113" s="333" t="str">
        <x:v>Graduation</x:v>
      </x:c>
      <x:c r="H113" s="333"/>
      <x:c r="I113" s="333" t="n">
        <x:v>1</x:v>
      </x:c>
      <x:c r="J113" s="334"/>
      <x:c r="K113" s="214" t="n">
        <x:f>IF(A113="","",IFERROR(VLOOKUP(G113,'Harga Paket Schedule'!$A$5:$I$17,IF(G113="Large Group",2,7),FALSE),0))</x:f>
        <x:v>350000</x:v>
      </x:c>
      <x:c r="L113" s="214" t="n">
        <x:f>IF(A113="","",IF(J113&lt;&gt;"",J113,IF(G113="Large Group",MAX(7,H113)*K113,I113*K113)))</x:f>
        <x:v>350000</x:v>
      </x:c>
      <x:c r="M113" s="213" t="str">
        <x:v>dp 100</x:v>
      </x:c>
      <x:c r="N113" s="334" t="n">
        <x:v>100000</x:v>
      </x:c>
      <x:c r="O113" s="333" t="str">
        <x:v>DP</x:v>
      </x:c>
      <x:c r="P113" s="214" t="n">
        <x:f>IF(A113="","",SUMIF('Cocok Bayar Booking'!$J$5:$J$504,A113,'Cocok Bayar Booking'!$L$5:$L$504))</x:f>
        <x:v>100000</x:v>
      </x:c>
      <x:c r="Q113" s="214" t="n">
        <x:f>IF(A113="","",SUMIF('Cocok Bayar Booking'!$J$5:$J$504,A113,'Cocok Bayar Booking'!$M$5:$M$504))</x:f>
        <x:v>250000</x:v>
      </x:c>
      <x:c r="R113" s="213" t="n">
        <x:f>IF(A113="","",SUMIF('Cocok Bayar Booking'!$J$5:$J$504,A113,'Cocok Bayar Booking'!$N$5:$N$504))</x:f>
        <x:v>0</x:v>
      </x:c>
      <x:c r="S113" s="214" t="n">
        <x:f>IF(A113="","",MIN(L113,AC113))</x:f>
        <x:v>350000</x:v>
      </x:c>
      <x:c r="T113" s="214" t="n">
        <x:f>IF(A113="","",MAX(0,L113-AC113))</x:f>
        <x:v>0</x:v>
      </x:c>
      <x:c r="U113" s="333" t="n">
        <x:v>1</x:v>
      </x:c>
      <x:c r="V113" s="214" t="n">
        <x:f>IF(AND(AND(A113&lt;&gt;"",U113=1,AI113=0,AH113=0,LEFT(AG113,5)&lt;&gt;"CHECK",G113&lt;&gt;"CHECK PACKAGE"),B113&gt;'Pengaturan'!$B$6,B113&lt;='Pengaturan'!$B$5),T113,0)</x:f>
        <x:v>0</x:v>
      </x:c>
      <x:c r="W113" s="214" t="n">
        <x:f>IF(AND(AND(A113&lt;&gt;"",U113=1,AI113=0,AH113=0,LEFT(AG113,5)&lt;&gt;"CHECK",G113&lt;&gt;"CHECK PACKAGE"),B113='Pengaturan'!$B$6,'Pengaturan'!$B$28&lt;&gt;"Tutup"),T113,0)</x:f>
        <x:v>0</x:v>
      </x:c>
      <x:c r="X113" s="335" t="str">
        <x:v>Kandidat pembayaran Log 9!21 (Isty Fadielah). Sisa ditahan agar tidak ganda.</x:v>
      </x:c>
      <x:c r="Y113" s="335" t="str">
        <x:v>9 September 2026(2).xlsx</x:v>
      </x:c>
      <x:c r="Z113" s="335" t="str">
        <x:v>GRADUATION UNSOED DAY 2</x:v>
      </x:c>
      <x:c r="AA113" s="213" t="str">
        <x:v>O24</x:v>
      </x:c>
      <x:c r="AB113" s="213" t="str">
        <x:v>68, 277</x:v>
      </x:c>
      <x:c r="AC113" s="336" t="n">
        <x:f>IF(A113="","",P113+Q113+IF(AL113&lt;&gt;"",N(AK113),0))</x:f>
        <x:v>350000</x:v>
      </x:c>
      <x:c r="AD113" s="336" t="n">
        <x:f>IF(A113="","",IF(OR(AC113&gt;L113,AND(OR(O113="Lunas",R113&gt;0),AC113&lt;L113)),AC113-L113,0))</x:f>
        <x:v>0</x:v>
      </x:c>
      <x:c r="AE113" s="199" t="str">
        <x:f>IF(A113="","",IF(LEFT(AG113,5)="CHECK",AG113,IF(AD113&lt;&gt;0,"CHECK harga/bayar",IF(AI113&gt;0,"CHECK DP belum cocok",IF(U113=0,"Ditahan","OK")))))</x:f>
        <x:v>CHECK pembayaran belum cocok</x:v>
      </x:c>
      <x:c r="AF113" s="337" t="n">
        <x:f>IF(AND(A113&lt;&gt;"",U113=1,B113&lt;='Pengaturan'!$B$29,B113&gt;='Pengaturan'!$B$4),T113,0)</x:f>
        <x:v>0</x:v>
      </x:c>
      <x:c r="AG113" s="201" t="str">
        <x:v>CHECK pembayaran belum cocok</x:v>
      </x:c>
      <x:c r="AH113" s="337" t="n">
        <x:f>IF(A113="","",IF(OR(O113="Lunas",R113&gt;0),MAX(0,L113-AC113),0))</x:f>
        <x:v>0</x:v>
      </x:c>
      <x:c r="AI113" s="337" t="n">
        <x:f>IF(A113="","",MAX(0,N113-AC113))</x:f>
        <x:v>0</x:v>
      </x:c>
      <x:c r="AJ113" s="199"/>
      <x:c r="AK113" s="337"/>
      <x:c r="AL113" s="413"/>
      <x:c r="AM113" s="462" t="n">
        <x:f>IF(AND(A113&lt;&gt;"",B113&gt;'Pengaturan'!$B$29,B113&lt;='Pengaturan'!$B$5),MAX(0,T113-V113-W113),0)</x:f>
        <x:v>0</x:v>
      </x:c>
      <x:c r="AN113" s="413" t="str">
        <x:v>Snapshot base, ID live belum terikat</x:v>
      </x:c>
      <x:c r="AO113" s="413" t="str">
        <x:v>Belum diperbarui live</x:v>
      </x:c>
    </x:row>
    <x:row r="114" ht="42" customHeight="1">
      <x:c r="A114" s="228" t="str">
        <x:v>BK110</x:v>
      </x:c>
      <x:c r="B114" s="332" t="n">
        <x:v>46274</x:v>
      </x:c>
      <x:c r="C114" s="213" t="str">
        <x:v>14:40:00</x:v>
      </x:c>
      <x:c r="D114" s="213" t="str">
        <x:v>CONCRETE</x:v>
      </x:c>
      <x:c r="E114" s="213" t="str">
        <x:v>Asa Farzani</x:v>
      </x:c>
      <x:c r="F114" s="213" t="str">
        <x:v>Graduation</x:v>
      </x:c>
      <x:c r="G114" s="333" t="str">
        <x:v>Graduation</x:v>
      </x:c>
      <x:c r="H114" s="333"/>
      <x:c r="I114" s="333" t="n">
        <x:v>1</x:v>
      </x:c>
      <x:c r="J114" s="334"/>
      <x:c r="K114" s="214" t="n">
        <x:f>IF(A114="","",IFERROR(VLOOKUP(G114,'Harga Paket Schedule'!$A$5:$I$17,IF(G114="Large Group",2,7),FALSE),0))</x:f>
        <x:v>350000</x:v>
      </x:c>
      <x:c r="L114" s="214" t="n">
        <x:f>IF(A114="","",IF(J114&lt;&gt;"",J114,IF(G114="Large Group",MAX(7,H114)*K114,I114*K114)))</x:f>
        <x:v>350000</x:v>
      </x:c>
      <x:c r="M114" s="213" t="str">
        <x:v>lunas</x:v>
      </x:c>
      <x:c r="N114" s="334" t="n">
        <x:v>0</x:v>
      </x:c>
      <x:c r="O114" s="333" t="str">
        <x:v>Lunas</x:v>
      </x:c>
      <x:c r="P114" s="214" t="n">
        <x:f>IF(A114="","",SUMIF('Cocok Bayar Booking'!$J$5:$J$504,A114,'Cocok Bayar Booking'!$L$5:$L$504))</x:f>
        <x:v>0</x:v>
      </x:c>
      <x:c r="Q114" s="214" t="n">
        <x:f>IF(A114="","",SUMIF('Cocok Bayar Booking'!$J$5:$J$504,A114,'Cocok Bayar Booking'!$M$5:$M$504))</x:f>
        <x:v>350000</x:v>
      </x:c>
      <x:c r="R114" s="213" t="n">
        <x:f>IF(A114="","",SUMIF('Cocok Bayar Booking'!$J$5:$J$504,A114,'Cocok Bayar Booking'!$N$5:$N$504))</x:f>
        <x:v>1</x:v>
      </x:c>
      <x:c r="S114" s="214" t="n">
        <x:f>IF(A114="","",MIN(L114,AC114))</x:f>
        <x:v>350000</x:v>
      </x:c>
      <x:c r="T114" s="214" t="n">
        <x:f>IF(A114="","",MAX(0,L114-AC114))</x:f>
        <x:v>0</x:v>
      </x:c>
      <x:c r="U114" s="333" t="n">
        <x:v>1</x:v>
      </x:c>
      <x:c r="V114" s="214" t="n">
        <x:f>IF(AND(AND(A114&lt;&gt;"",U114=1,AI114=0,AH114=0,LEFT(AG114,5)&lt;&gt;"CHECK",G114&lt;&gt;"CHECK PACKAGE"),B114&gt;'Pengaturan'!$B$6,B114&lt;='Pengaturan'!$B$5),T114,0)</x:f>
        <x:v>0</x:v>
      </x:c>
      <x:c r="W114" s="214" t="n">
        <x:f>IF(AND(AND(A114&lt;&gt;"",U114=1,AI114=0,AH114=0,LEFT(AG114,5)&lt;&gt;"CHECK",G114&lt;&gt;"CHECK PACKAGE"),B114='Pengaturan'!$B$6,'Pengaturan'!$B$28&lt;&gt;"Tutup"),T114,0)</x:f>
        <x:v>0</x:v>
      </x:c>
      <x:c r="X114" s="335" t="str">
        <x:v>Kandidat Log 9:24 memakai nama singkat. Konfirmasi sebelum menambahkan sisa booking.</x:v>
      </x:c>
      <x:c r="Y114" s="335" t="str">
        <x:v>9 September 2026(2).xlsx</x:v>
      </x:c>
      <x:c r="Z114" s="335" t="str">
        <x:v>GRADUATION UNSOED DAY 2</x:v>
      </x:c>
      <x:c r="AA114" s="213" t="str">
        <x:v>O25</x:v>
      </x:c>
      <x:c r="AB114" s="213" t="str">
        <x:v>41</x:v>
      </x:c>
      <x:c r="AC114" s="336" t="n">
        <x:f>IF(A114="","",P114+Q114+IF(AL114&lt;&gt;"",N(AK114),0))</x:f>
        <x:v>350000</x:v>
      </x:c>
      <x:c r="AD114" s="336" t="n">
        <x:f>IF(A114="","",IF(OR(AC114&gt;L114,AND(OR(O114="Lunas",R114&gt;0),AC114&lt;L114)),AC114-L114,0))</x:f>
        <x:v>0</x:v>
      </x:c>
      <x:c r="AE114" s="199" t="str">
        <x:f>IF(A114="","",IF(LEFT(AG114,5)="CHECK",AG114,IF(AD114&lt;&gt;0,"CHECK harga/bayar",IF(AI114&gt;0,"CHECK DP belum cocok",IF(U114=0,"Ditahan","OK")))))</x:f>
        <x:v>CHECK pembayaran belum cocok</x:v>
      </x:c>
      <x:c r="AF114" s="337" t="n">
        <x:f>IF(AND(A114&lt;&gt;"",U114=1,B114&lt;='Pengaturan'!$B$29,B114&gt;='Pengaturan'!$B$4),T114,0)</x:f>
        <x:v>0</x:v>
      </x:c>
      <x:c r="AG114" s="201" t="str">
        <x:v>CHECK pembayaran belum cocok</x:v>
      </x:c>
      <x:c r="AH114" s="337" t="n">
        <x:f>IF(A114="","",IF(OR(O114="Lunas",R114&gt;0),MAX(0,L114-AC114),0))</x:f>
        <x:v>0</x:v>
      </x:c>
      <x:c r="AI114" s="337" t="n">
        <x:f>IF(A114="","",MAX(0,N114-AC114))</x:f>
        <x:v>0</x:v>
      </x:c>
      <x:c r="AJ114" s="199"/>
      <x:c r="AK114" s="337"/>
      <x:c r="AL114" s="413"/>
      <x:c r="AM114" s="462" t="n">
        <x:f>IF(AND(A114&lt;&gt;"",B114&gt;'Pengaturan'!$B$29,B114&lt;='Pengaturan'!$B$5),MAX(0,T114-V114-W114),0)</x:f>
        <x:v>0</x:v>
      </x:c>
      <x:c r="AN114" s="413" t="str">
        <x:v>Snapshot base, ID live belum terikat</x:v>
      </x:c>
      <x:c r="AO114" s="413" t="str">
        <x:v>Belum diperbarui live</x:v>
      </x:c>
    </x:row>
    <x:row r="115" ht="42" customHeight="1">
      <x:c r="A115" s="228" t="str">
        <x:v>BK111</x:v>
      </x:c>
      <x:c r="B115" s="332" t="n">
        <x:v>46274</x:v>
      </x:c>
      <x:c r="C115" s="213" t="str">
        <x:v>15:00:00</x:v>
      </x:c>
      <x:c r="D115" s="213" t="str">
        <x:v>CONCRETE</x:v>
      </x:c>
      <x:c r="E115" s="213" t="str">
        <x:v>jany</x:v>
      </x:c>
      <x:c r="F115" s="213" t="str">
        <x:v>Graduation</x:v>
      </x:c>
      <x:c r="G115" s="333" t="str">
        <x:v>Graduation</x:v>
      </x:c>
      <x:c r="H115" s="333"/>
      <x:c r="I115" s="333" t="n">
        <x:v>1</x:v>
      </x:c>
      <x:c r="J115" s="334"/>
      <x:c r="K115" s="214" t="n">
        <x:f>IF(A115="","",IFERROR(VLOOKUP(G115,'Harga Paket Schedule'!$A$5:$I$17,IF(G115="Large Group",2,7),FALSE),0))</x:f>
        <x:v>350000</x:v>
      </x:c>
      <x:c r="L115" s="214" t="n">
        <x:f>IF(A115="","",IF(J115&lt;&gt;"",J115,IF(G115="Large Group",MAX(7,H115)*K115,I115*K115)))</x:f>
        <x:v>350000</x:v>
      </x:c>
      <x:c r="M115" s="213" t="str"/>
      <x:c r="N115" s="334" t="n">
        <x:v>0</x:v>
      </x:c>
      <x:c r="O115" s="333" t="str">
        <x:v>Belum tercatat</x:v>
      </x:c>
      <x:c r="P115" s="214" t="n">
        <x:f>IF(A115="","",SUMIF('Cocok Bayar Booking'!$J$5:$J$504,A115,'Cocok Bayar Booking'!$L$5:$L$504))</x:f>
        <x:v>0</x:v>
      </x:c>
      <x:c r="Q115" s="214" t="n">
        <x:f>IF(A115="","",SUMIF('Cocok Bayar Booking'!$J$5:$J$504,A115,'Cocok Bayar Booking'!$M$5:$M$504))</x:f>
        <x:v>270000</x:v>
      </x:c>
      <x:c r="R115" s="213" t="n">
        <x:f>IF(A115="","",SUMIF('Cocok Bayar Booking'!$J$5:$J$504,A115,'Cocok Bayar Booking'!$N$5:$N$504))</x:f>
        <x:v>0</x:v>
      </x:c>
      <x:c r="S115" s="214" t="n">
        <x:f>IF(A115="","",MIN(L115,AC115))</x:f>
        <x:v>270000</x:v>
      </x:c>
      <x:c r="T115" s="214" t="n">
        <x:f>IF(A115="","",MAX(0,L115-AC115))</x:f>
        <x:v>80000</x:v>
      </x:c>
      <x:c r="U115" s="333" t="n">
        <x:v>1</x:v>
      </x:c>
      <x:c r="V115" s="214" t="n">
        <x:f>IF(AND(AND(A115&lt;&gt;"",U115=1,AI115=0,AH115=0,LEFT(AG115,5)&lt;&gt;"CHECK",G115&lt;&gt;"CHECK PACKAGE"),B115&gt;'Pengaturan'!$B$6,B115&lt;='Pengaturan'!$B$5),T115,0)</x:f>
        <x:v>0</x:v>
      </x:c>
      <x:c r="W115" s="214" t="n">
        <x:f>IF(AND(AND(A115&lt;&gt;"",U115=1,AI115=0,AH115=0,LEFT(AG115,5)&lt;&gt;"CHECK",G115&lt;&gt;"CHECK PACKAGE"),B115='Pengaturan'!$B$6,'Pengaturan'!$B$28&lt;&gt;"Tutup"),T115,0)</x:f>
        <x:v>0</x:v>
      </x:c>
      <x:c r="X115" s="335" t="str"/>
      <x:c r="Y115" s="335" t="str">
        <x:v>9 September 2026(2).xlsx</x:v>
      </x:c>
      <x:c r="Z115" s="335" t="str">
        <x:v>GRADUATION UNSOED DAY 2</x:v>
      </x:c>
      <x:c r="AA115" s="213" t="str">
        <x:v>O26</x:v>
      </x:c>
      <x:c r="AB115" s="213" t="str">
        <x:v>284</x:v>
      </x:c>
      <x:c r="AC115" s="336" t="n">
        <x:f>IF(A115="","",P115+Q115+IF(AL115&lt;&gt;"",N(AK115),0))</x:f>
        <x:v>270000</x:v>
      </x:c>
      <x:c r="AD115" s="336" t="n">
        <x:f>IF(A115="","",IF(OR(AC115&gt;L115,AND(OR(O115="Lunas",R115&gt;0),AC115&lt;L115)),AC115-L115,0))</x:f>
        <x:v>0</x:v>
      </x:c>
      <x:c r="AE115" s="199" t="str">
        <x:f>IF(A115="","",IF(LEFT(AG115,5)="CHECK",AG115,IF(AD115&lt;&gt;0,"CHECK harga/bayar",IF(AI115&gt;0,"CHECK DP belum cocok",IF(U115=0,"Ditahan","OK")))))</x:f>
        <x:v>OK</x:v>
      </x:c>
      <x:c r="AF115" s="337" t="n">
        <x:f>IF(AND(A115&lt;&gt;"",U115=1,B115&lt;='Pengaturan'!$B$29,B115&gt;='Pengaturan'!$B$4),T115,0)</x:f>
        <x:v>80000</x:v>
      </x:c>
      <x:c r="AG115" s="201"/>
      <x:c r="AH115" s="337" t="n">
        <x:f>IF(A115="","",IF(OR(O115="Lunas",R115&gt;0),MAX(0,L115-AC115),0))</x:f>
        <x:v>0</x:v>
      </x:c>
      <x:c r="AI115" s="337" t="n">
        <x:f>IF(A115="","",MAX(0,N115-AC115))</x:f>
        <x:v>0</x:v>
      </x:c>
      <x:c r="AJ115" s="199"/>
      <x:c r="AK115" s="337"/>
      <x:c r="AL115" s="413"/>
      <x:c r="AM115" s="462" t="n">
        <x:f>IF(AND(A115&lt;&gt;"",B115&gt;'Pengaturan'!$B$29,B115&lt;='Pengaturan'!$B$5),MAX(0,T115-V115-W115),0)</x:f>
        <x:v>0</x:v>
      </x:c>
      <x:c r="AN115" s="413" t="str">
        <x:v>Snapshot base, ID live belum terikat</x:v>
      </x:c>
      <x:c r="AO115" s="413" t="str">
        <x:v>Belum diperbarui live</x:v>
      </x:c>
    </x:row>
    <x:row r="116" ht="42" customHeight="1">
      <x:c r="A116" s="228" t="str">
        <x:v>BK112</x:v>
      </x:c>
      <x:c r="B116" s="332" t="n">
        <x:v>46274</x:v>
      </x:c>
      <x:c r="C116" s="213" t="str">
        <x:v>15:20:00</x:v>
      </x:c>
      <x:c r="D116" s="213" t="str">
        <x:v>CONCRETE</x:v>
      </x:c>
      <x:c r="E116" s="213" t="str">
        <x:v>Sekar</x:v>
      </x:c>
      <x:c r="F116" s="213" t="str">
        <x:v>Graduation</x:v>
      </x:c>
      <x:c r="G116" s="333" t="str">
        <x:v>Graduation</x:v>
      </x:c>
      <x:c r="H116" s="333"/>
      <x:c r="I116" s="333" t="n">
        <x:v>1</x:v>
      </x:c>
      <x:c r="J116" s="334"/>
      <x:c r="K116" s="214" t="n">
        <x:f>IF(A116="","",IFERROR(VLOOKUP(G116,'Harga Paket Schedule'!$A$5:$I$17,IF(G116="Large Group",2,7),FALSE),0))</x:f>
        <x:v>350000</x:v>
      </x:c>
      <x:c r="L116" s="214" t="n">
        <x:f>IF(A116="","",IF(J116&lt;&gt;"",J116,IF(G116="Large Group",MAX(7,H116)*K116,I116*K116)))</x:f>
        <x:v>350000</x:v>
      </x:c>
      <x:c r="M116" s="213" t="str">
        <x:v>dp 100</x:v>
      </x:c>
      <x:c r="N116" s="334" t="n">
        <x:v>100000</x:v>
      </x:c>
      <x:c r="O116" s="333" t="str">
        <x:v>DP</x:v>
      </x:c>
      <x:c r="P116" s="214" t="n">
        <x:f>IF(A116="","",SUMIF('Cocok Bayar Booking'!$J$5:$J$504,A116,'Cocok Bayar Booking'!$L$5:$L$504))</x:f>
        <x:v>0</x:v>
      </x:c>
      <x:c r="Q116" s="214" t="n">
        <x:f>IF(A116="","",SUMIF('Cocok Bayar Booking'!$J$5:$J$504,A116,'Cocok Bayar Booking'!$M$5:$M$504))</x:f>
        <x:v>250000</x:v>
      </x:c>
      <x:c r="R116" s="213" t="n">
        <x:f>IF(A116="","",SUMIF('Cocok Bayar Booking'!$J$5:$J$504,A116,'Cocok Bayar Booking'!$N$5:$N$504))</x:f>
        <x:v>1</x:v>
      </x:c>
      <x:c r="S116" s="214" t="n">
        <x:f>IF(A116="","",MIN(L116,AC116))</x:f>
        <x:v>250000</x:v>
      </x:c>
      <x:c r="T116" s="214" t="n">
        <x:f>IF(A116="","",MAX(0,L116-AC116))</x:f>
        <x:v>100000</x:v>
      </x:c>
      <x:c r="U116" s="333" t="n">
        <x:v>1</x:v>
      </x:c>
      <x:c r="V116" s="214" t="n">
        <x:f>IF(AND(AND(A116&lt;&gt;"",U116=1,AI116=0,AH116=0,LEFT(AG116,5)&lt;&gt;"CHECK",G116&lt;&gt;"CHECK PACKAGE"),B116&gt;'Pengaturan'!$B$6,B116&lt;='Pengaturan'!$B$5),T116,0)</x:f>
        <x:v>0</x:v>
      </x:c>
      <x:c r="W116" s="214" t="n">
        <x:f>IF(AND(AND(A116&lt;&gt;"",U116=1,AI116=0,AH116=0,LEFT(AG116,5)&lt;&gt;"CHECK",G116&lt;&gt;"CHECK PACKAGE"),B116='Pengaturan'!$B$6,'Pengaturan'!$B$28&lt;&gt;"Tutup"),T116,0)</x:f>
        <x:v>0</x:v>
      </x:c>
      <x:c r="X116" s="335" t="str"/>
      <x:c r="Y116" s="335" t="str">
        <x:v>9 September 2026(2).xlsx</x:v>
      </x:c>
      <x:c r="Z116" s="335" t="str">
        <x:v>GRADUATION UNSOED DAY 2</x:v>
      </x:c>
      <x:c r="AA116" s="213" t="str">
        <x:v>O27</x:v>
      </x:c>
      <x:c r="AB116" s="213" t="str">
        <x:v>298</x:v>
      </x:c>
      <x:c r="AC116" s="336" t="n">
        <x:f>IF(A116="","",P116+Q116+IF(AL116&lt;&gt;"",N(AK116),0))</x:f>
        <x:v>250000</x:v>
      </x:c>
      <x:c r="AD116" s="336" t="n">
        <x:f>IF(A116="","",IF(OR(AC116&gt;L116,AND(OR(O116="Lunas",R116&gt;0),AC116&lt;L116)),AC116-L116,0))</x:f>
        <x:v>-100000</x:v>
      </x:c>
      <x:c r="AE116" s="199" t="str">
        <x:f>IF(A116="","",IF(LEFT(AG116,5)="CHECK",AG116,IF(AD116&lt;&gt;0,"CHECK harga/bayar",IF(AI116&gt;0,"CHECK DP belum cocok",IF(U116=0,"Ditahan","OK")))))</x:f>
        <x:v>CHECK harga/bayar</x:v>
      </x:c>
      <x:c r="AF116" s="337" t="n">
        <x:f>IF(AND(A116&lt;&gt;"",U116=1,B116&lt;='Pengaturan'!$B$29,B116&gt;='Pengaturan'!$B$4),T116,0)</x:f>
        <x:v>100000</x:v>
      </x:c>
      <x:c r="AG116" s="201"/>
      <x:c r="AH116" s="337" t="n">
        <x:f>IF(A116="","",IF(OR(O116="Lunas",R116&gt;0),MAX(0,L116-AC116),0))</x:f>
        <x:v>100000</x:v>
      </x:c>
      <x:c r="AI116" s="337" t="n">
        <x:f>IF(A116="","",MAX(0,N116-AC116))</x:f>
        <x:v>0</x:v>
      </x:c>
      <x:c r="AJ116" s="199"/>
      <x:c r="AK116" s="337"/>
      <x:c r="AL116" s="413"/>
      <x:c r="AM116" s="462" t="n">
        <x:f>IF(AND(A116&lt;&gt;"",B116&gt;'Pengaturan'!$B$29,B116&lt;='Pengaturan'!$B$5),MAX(0,T116-V116-W116),0)</x:f>
        <x:v>0</x:v>
      </x:c>
      <x:c r="AN116" s="413" t="str">
        <x:v>Snapshot base, ID live belum terikat</x:v>
      </x:c>
      <x:c r="AO116" s="413" t="str">
        <x:v>Belum diperbarui live</x:v>
      </x:c>
    </x:row>
    <x:row r="117" ht="42" customHeight="1">
      <x:c r="A117" s="228" t="str">
        <x:v>BK113</x:v>
      </x:c>
      <x:c r="B117" s="332" t="n">
        <x:v>46274</x:v>
      </x:c>
      <x:c r="C117" s="213" t="str">
        <x:v>15:40:00</x:v>
      </x:c>
      <x:c r="D117" s="213" t="str">
        <x:v>CONCRETE</x:v>
      </x:c>
      <x:c r="E117" s="213" t="str">
        <x:v>Annisa</x:v>
      </x:c>
      <x:c r="F117" s="213" t="str">
        <x:v>Graduation</x:v>
      </x:c>
      <x:c r="G117" s="333" t="str">
        <x:v>Graduation</x:v>
      </x:c>
      <x:c r="H117" s="333"/>
      <x:c r="I117" s="333" t="n">
        <x:v>1</x:v>
      </x:c>
      <x:c r="J117" s="334"/>
      <x:c r="K117" s="214" t="n">
        <x:f>IF(A117="","",IFERROR(VLOOKUP(G117,'Harga Paket Schedule'!$A$5:$I$17,IF(G117="Large Group",2,7),FALSE),0))</x:f>
        <x:v>350000</x:v>
      </x:c>
      <x:c r="L117" s="214" t="n">
        <x:f>IF(A117="","",IF(J117&lt;&gt;"",J117,IF(G117="Large Group",MAX(7,H117)*K117,I117*K117)))</x:f>
        <x:v>350000</x:v>
      </x:c>
      <x:c r="M117" s="213" t="str"/>
      <x:c r="N117" s="334" t="n">
        <x:v>0</x:v>
      </x:c>
      <x:c r="O117" s="333" t="str">
        <x:v>Belum tercatat</x:v>
      </x:c>
      <x:c r="P117" s="214" t="n">
        <x:f>IF(A117="","",SUMIF('Cocok Bayar Booking'!$J$5:$J$504,A117,'Cocok Bayar Booking'!$L$5:$L$504))</x:f>
        <x:v>100000</x:v>
      </x:c>
      <x:c r="Q117" s="214" t="n">
        <x:f>IF(A117="","",SUMIF('Cocok Bayar Booking'!$J$5:$J$504,A117,'Cocok Bayar Booking'!$M$5:$M$504))</x:f>
        <x:v>290000</x:v>
      </x:c>
      <x:c r="R117" s="213" t="n">
        <x:f>IF(A117="","",SUMIF('Cocok Bayar Booking'!$J$5:$J$504,A117,'Cocok Bayar Booking'!$N$5:$N$504))</x:f>
        <x:v>1</x:v>
      </x:c>
      <x:c r="S117" s="214" t="n">
        <x:f>IF(A117="","",MIN(L117,AC117))</x:f>
        <x:v>350000</x:v>
      </x:c>
      <x:c r="T117" s="214" t="n">
        <x:f>IF(A117="","",MAX(0,L117-AC117))</x:f>
        <x:v>0</x:v>
      </x:c>
      <x:c r="U117" s="333" t="n">
        <x:v>1</x:v>
      </x:c>
      <x:c r="V117" s="214" t="n">
        <x:f>IF(AND(AND(A117&lt;&gt;"",U117=1,AI117=0,AH117=0,LEFT(AG117,5)&lt;&gt;"CHECK",G117&lt;&gt;"CHECK PACKAGE"),B117&gt;'Pengaturan'!$B$6,B117&lt;='Pengaturan'!$B$5),T117,0)</x:f>
        <x:v>0</x:v>
      </x:c>
      <x:c r="W117" s="214" t="n">
        <x:f>IF(AND(AND(A117&lt;&gt;"",U117=1,AI117=0,AH117=0,LEFT(AG117,5)&lt;&gt;"CHECK",G117&lt;&gt;"CHECK PACKAGE"),B117='Pengaturan'!$B$6,'Pengaturan'!$B$28&lt;&gt;"Tutup"),T117,0)</x:f>
        <x:v>0</x:v>
      </x:c>
      <x:c r="X117" s="335" t="str"/>
      <x:c r="Y117" s="335" t="str">
        <x:v>9 September 2026(2).xlsx</x:v>
      </x:c>
      <x:c r="Z117" s="335" t="str">
        <x:v>GRADUATION UNSOED DAY 2</x:v>
      </x:c>
      <x:c r="AA117" s="213" t="str">
        <x:v>O28</x:v>
      </x:c>
      <x:c r="AB117" s="213" t="str">
        <x:v>14, 301</x:v>
      </x:c>
      <x:c r="AC117" s="336" t="n">
        <x:f>IF(A117="","",P117+Q117+IF(AL117&lt;&gt;"",N(AK117),0))</x:f>
        <x:v>390000</x:v>
      </x:c>
      <x:c r="AD117" s="336" t="n">
        <x:f>IF(A117="","",IF(OR(AC117&gt;L117,AND(OR(O117="Lunas",R117&gt;0),AC117&lt;L117)),AC117-L117,0))</x:f>
        <x:v>40000</x:v>
      </x:c>
      <x:c r="AE117" s="199" t="str">
        <x:f>IF(A117="","",IF(LEFT(AG117,5)="CHECK",AG117,IF(AD117&lt;&gt;0,"CHECK harga/bayar",IF(AI117&gt;0,"CHECK DP belum cocok",IF(U117=0,"Ditahan","OK")))))</x:f>
        <x:v>CHECK harga/bayar</x:v>
      </x:c>
      <x:c r="AF117" s="337" t="n">
        <x:f>IF(AND(A117&lt;&gt;"",U117=1,B117&lt;='Pengaturan'!$B$29,B117&gt;='Pengaturan'!$B$4),T117,0)</x:f>
        <x:v>0</x:v>
      </x:c>
      <x:c r="AG117" s="201"/>
      <x:c r="AH117" s="337" t="n">
        <x:f>IF(A117="","",IF(OR(O117="Lunas",R117&gt;0),MAX(0,L117-AC117),0))</x:f>
        <x:v>0</x:v>
      </x:c>
      <x:c r="AI117" s="337" t="n">
        <x:f>IF(A117="","",MAX(0,N117-AC117))</x:f>
        <x:v>0</x:v>
      </x:c>
      <x:c r="AJ117" s="199"/>
      <x:c r="AK117" s="337"/>
      <x:c r="AL117" s="413"/>
      <x:c r="AM117" s="462" t="n">
        <x:f>IF(AND(A117&lt;&gt;"",B117&gt;'Pengaturan'!$B$29,B117&lt;='Pengaturan'!$B$5),MAX(0,T117-V117-W117),0)</x:f>
        <x:v>0</x:v>
      </x:c>
      <x:c r="AN117" s="413" t="str">
        <x:v>Snapshot base, ID live belum terikat</x:v>
      </x:c>
      <x:c r="AO117" s="413" t="str">
        <x:v>Belum diperbarui live</x:v>
      </x:c>
    </x:row>
    <x:row r="118" ht="42" customHeight="1">
      <x:c r="A118" s="228" t="str">
        <x:v>BK114</x:v>
      </x:c>
      <x:c r="B118" s="332" t="n">
        <x:v>46274</x:v>
      </x:c>
      <x:c r="C118" s="213" t="str">
        <x:v>16:20:00</x:v>
      </x:c>
      <x:c r="D118" s="213" t="str">
        <x:v>CONCRETE</x:v>
      </x:c>
      <x:c r="E118" s="213" t="str">
        <x:v>Hermas Mauludin</x:v>
      </x:c>
      <x:c r="F118" s="213" t="str">
        <x:v>Graduation</x:v>
      </x:c>
      <x:c r="G118" s="333" t="str">
        <x:v>Graduation</x:v>
      </x:c>
      <x:c r="H118" s="333"/>
      <x:c r="I118" s="333" t="n">
        <x:v>1</x:v>
      </x:c>
      <x:c r="J118" s="334"/>
      <x:c r="K118" s="214" t="n">
        <x:f>IF(A118="","",IFERROR(VLOOKUP(G118,'Harga Paket Schedule'!$A$5:$I$17,IF(G118="Large Group",2,7),FALSE),0))</x:f>
        <x:v>350000</x:v>
      </x:c>
      <x:c r="L118" s="214" t="n">
        <x:f>IF(A118="","",IF(J118&lt;&gt;"",J118,IF(G118="Large Group",MAX(7,H118)*K118,I118*K118)))</x:f>
        <x:v>350000</x:v>
      </x:c>
      <x:c r="M118" s="213" t="str">
        <x:v>dp 100</x:v>
      </x:c>
      <x:c r="N118" s="334" t="n">
        <x:v>100000</x:v>
      </x:c>
      <x:c r="O118" s="333" t="str">
        <x:v>DP</x:v>
      </x:c>
      <x:c r="P118" s="214" t="n">
        <x:f>IF(A118="","",SUMIF('Cocok Bayar Booking'!$J$5:$J$504,A118,'Cocok Bayar Booking'!$L$5:$L$504))</x:f>
        <x:v>0</x:v>
      </x:c>
      <x:c r="Q118" s="214" t="n">
        <x:f>IF(A118="","",SUMIF('Cocok Bayar Booking'!$J$5:$J$504,A118,'Cocok Bayar Booking'!$M$5:$M$504))</x:f>
        <x:v>0</x:v>
      </x:c>
      <x:c r="R118" s="213" t="n">
        <x:f>IF(A118="","",SUMIF('Cocok Bayar Booking'!$J$5:$J$504,A118,'Cocok Bayar Booking'!$N$5:$N$504))</x:f>
        <x:v>0</x:v>
      </x:c>
      <x:c r="S118" s="214" t="n">
        <x:f>IF(A118="","",MIN(L118,AC118))</x:f>
        <x:v>0</x:v>
      </x:c>
      <x:c r="T118" s="214" t="n">
        <x:f>IF(A118="","",MAX(0,L118-AC118))</x:f>
        <x:v>350000</x:v>
      </x:c>
      <x:c r="U118" s="333" t="n">
        <x:v>1</x:v>
      </x:c>
      <x:c r="V118" s="214" t="n">
        <x:f>IF(AND(AND(A118&lt;&gt;"",U118=1,AI118=0,AH118=0,LEFT(AG118,5)&lt;&gt;"CHECK",G118&lt;&gt;"CHECK PACKAGE"),B118&gt;'Pengaturan'!$B$6,B118&lt;='Pengaturan'!$B$5),T118,0)</x:f>
        <x:v>0</x:v>
      </x:c>
      <x:c r="W118" s="214" t="n">
        <x:f>IF(AND(AND(A118&lt;&gt;"",U118=1,AI118=0,AH118=0,LEFT(AG118,5)&lt;&gt;"CHECK",G118&lt;&gt;"CHECK PACKAGE"),B118='Pengaturan'!$B$6,'Pengaturan'!$B$28&lt;&gt;"Tutup"),T118,0)</x:f>
        <x:v>0</x:v>
      </x:c>
      <x:c r="X118" s="335" t="str">
        <x:v>Kandidat Log 9:47 menunggu konfirmasi. Kandidat Log 9:47 menunggu konfirmasi. Kandidat Log 9:47 menunggu konfirmasi. Kandidat Log 9:47 menunggu konfirmasi. Kandidat Log 9:47 menunggu konfirmasi. Kandidat Log 9:47 menunggu konfirmasi. Kandidat Log 9:47 menunggu konfirmasi. Kandidat Log 9:47 menunggu konfirmasi.</x:v>
      </x:c>
      <x:c r="Y118" s="335" t="str">
        <x:v>9 September 2026(2).xlsx</x:v>
      </x:c>
      <x:c r="Z118" s="335" t="str">
        <x:v>GRADUATION UNSOED DAY 2</x:v>
      </x:c>
      <x:c r="AA118" s="213" t="str">
        <x:v>O30</x:v>
      </x:c>
      <x:c r="AB118" s="213"/>
      <x:c r="AC118" s="336" t="n">
        <x:f>IF(A118="","",P118+Q118+IF(AL118&lt;&gt;"",N(AK118),0))</x:f>
        <x:v>0</x:v>
      </x:c>
      <x:c r="AD118" s="336" t="n">
        <x:f>IF(A118="","",IF(OR(AC118&gt;L118,AND(OR(O118="Lunas",R118&gt;0),AC118&lt;L118)),AC118-L118,0))</x:f>
        <x:v>0</x:v>
      </x:c>
      <x:c r="AE118" s="199" t="str">
        <x:f>IF(A118="","",IF(LEFT(AG118,5)="CHECK",AG118,IF(AD118&lt;&gt;0,"CHECK harga/bayar",IF(AI118&gt;0,"CHECK DP belum cocok",IF(U118=0,"Ditahan","OK")))))</x:f>
        <x:v>CHECK pembayaran belum cocok</x:v>
      </x:c>
      <x:c r="AF118" s="337" t="n">
        <x:f>IF(AND(A118&lt;&gt;"",U118=1,B118&lt;='Pengaturan'!$B$29,B118&gt;='Pengaturan'!$B$4),T118,0)</x:f>
        <x:v>350000</x:v>
      </x:c>
      <x:c r="AG118" s="201" t="str">
        <x:v>CHECK pembayaran belum cocok</x:v>
      </x:c>
      <x:c r="AH118" s="337" t="n">
        <x:f>IF(A118="","",IF(OR(O118="Lunas",R118&gt;0),MAX(0,L118-AC118),0))</x:f>
        <x:v>0</x:v>
      </x:c>
      <x:c r="AI118" s="337" t="n">
        <x:f>IF(A118="","",MAX(0,N118-AC118))</x:f>
        <x:v>100000</x:v>
      </x:c>
      <x:c r="AJ118" s="199"/>
      <x:c r="AK118" s="337"/>
      <x:c r="AL118" s="413"/>
      <x:c r="AM118" s="462" t="n">
        <x:f>IF(AND(A118&lt;&gt;"",B118&gt;'Pengaturan'!$B$29,B118&lt;='Pengaturan'!$B$5),MAX(0,T118-V118-W118),0)</x:f>
        <x:v>0</x:v>
      </x:c>
      <x:c r="AN118" s="413" t="str">
        <x:v>Snapshot base, ID live belum terikat</x:v>
      </x:c>
      <x:c r="AO118" s="413" t="str">
        <x:v>Belum diperbarui live</x:v>
      </x:c>
    </x:row>
    <x:row r="119" ht="42" customHeight="1">
      <x:c r="A119" s="228" t="str">
        <x:v>BK115</x:v>
      </x:c>
      <x:c r="B119" s="332" t="n">
        <x:v>46274</x:v>
      </x:c>
      <x:c r="C119" s="213" t="str">
        <x:v>13:00:00</x:v>
      </x:c>
      <x:c r="D119" s="213" t="str">
        <x:v>DIPAN</x:v>
      </x:c>
      <x:c r="E119" s="213" t="str">
        <x:v>Rangga</x:v>
      </x:c>
      <x:c r="F119" s="213" t="str">
        <x:v>Graduation</x:v>
      </x:c>
      <x:c r="G119" s="333" t="str">
        <x:v>Graduation</x:v>
      </x:c>
      <x:c r="H119" s="333"/>
      <x:c r="I119" s="333" t="n">
        <x:v>1</x:v>
      </x:c>
      <x:c r="J119" s="334"/>
      <x:c r="K119" s="214" t="n">
        <x:f>IF(A119="","",IFERROR(VLOOKUP(G119,'Harga Paket Schedule'!$A$5:$I$17,IF(G119="Large Group",2,7),FALSE),0))</x:f>
        <x:v>350000</x:v>
      </x:c>
      <x:c r="L119" s="214" t="n">
        <x:f>IF(A119="","",IF(J119&lt;&gt;"",J119,IF(G119="Large Group",MAX(7,H119)*K119,I119*K119)))</x:f>
        <x:v>350000</x:v>
      </x:c>
      <x:c r="M119" s="213" t="str">
        <x:v>lunas</x:v>
      </x:c>
      <x:c r="N119" s="334" t="n">
        <x:v>0</x:v>
      </x:c>
      <x:c r="O119" s="333" t="str">
        <x:v>Lunas</x:v>
      </x:c>
      <x:c r="P119" s="214" t="n">
        <x:f>IF(A119="","",SUMIF('Cocok Bayar Booking'!$J$5:$J$504,A119,'Cocok Bayar Booking'!$L$5:$L$504))</x:f>
        <x:v>0</x:v>
      </x:c>
      <x:c r="Q119" s="214" t="n">
        <x:f>IF(A119="","",SUMIF('Cocok Bayar Booking'!$J$5:$J$504,A119,'Cocok Bayar Booking'!$M$5:$M$504))</x:f>
        <x:v>350000</x:v>
      </x:c>
      <x:c r="R119" s="213" t="n">
        <x:f>IF(A119="","",SUMIF('Cocok Bayar Booking'!$J$5:$J$504,A119,'Cocok Bayar Booking'!$N$5:$N$504))</x:f>
        <x:v>1</x:v>
      </x:c>
      <x:c r="S119" s="214" t="n">
        <x:f>IF(A119="","",MIN(L119,AC119))</x:f>
        <x:v>350000</x:v>
      </x:c>
      <x:c r="T119" s="214" t="n">
        <x:f>IF(A119="","",MAX(0,L119-AC119))</x:f>
        <x:v>0</x:v>
      </x:c>
      <x:c r="U119" s="333" t="n">
        <x:v>1</x:v>
      </x:c>
      <x:c r="V119" s="214" t="n">
        <x:f>IF(AND(AND(A119&lt;&gt;"",U119=1,AI119=0,AH119=0,LEFT(AG119,5)&lt;&gt;"CHECK",G119&lt;&gt;"CHECK PACKAGE"),B119&gt;'Pengaturan'!$B$6,B119&lt;='Pengaturan'!$B$5),T119,0)</x:f>
        <x:v>0</x:v>
      </x:c>
      <x:c r="W119" s="214" t="n">
        <x:f>IF(AND(AND(A119&lt;&gt;"",U119=1,AI119=0,AH119=0,LEFT(AG119,5)&lt;&gt;"CHECK",G119&lt;&gt;"CHECK PACKAGE"),B119='Pengaturan'!$B$6,'Pengaturan'!$B$28&lt;&gt;"Tutup"),T119,0)</x:f>
        <x:v>0</x:v>
      </x:c>
      <x:c r="X119" s="335" t="str"/>
      <x:c r="Y119" s="335" t="str">
        <x:v>9 September 2026(2).xlsx</x:v>
      </x:c>
      <x:c r="Z119" s="335" t="str">
        <x:v>GRADUATION UNSOED DAY 2</x:v>
      </x:c>
      <x:c r="AA119" s="213" t="str">
        <x:v>U20</x:v>
      </x:c>
      <x:c r="AB119" s="213" t="str">
        <x:v>105, 267</x:v>
      </x:c>
      <x:c r="AC119" s="336" t="n">
        <x:f>IF(A119="","",P119+Q119+IF(AL119&lt;&gt;"",N(AK119),0))</x:f>
        <x:v>350000</x:v>
      </x:c>
      <x:c r="AD119" s="336" t="n">
        <x:f>IF(A119="","",IF(OR(AC119&gt;L119,AND(OR(O119="Lunas",R119&gt;0),AC119&lt;L119)),AC119-L119,0))</x:f>
        <x:v>0</x:v>
      </x:c>
      <x:c r="AE119" s="199" t="str">
        <x:f>IF(A119="","",IF(LEFT(AG119,5)="CHECK",AG119,IF(AD119&lt;&gt;0,"CHECK harga/bayar",IF(AI119&gt;0,"CHECK DP belum cocok",IF(U119=0,"Ditahan","OK")))))</x:f>
        <x:v>OK</x:v>
      </x:c>
      <x:c r="AF119" s="337" t="n">
        <x:f>IF(AND(A119&lt;&gt;"",U119=1,B119&lt;='Pengaturan'!$B$29,B119&gt;='Pengaturan'!$B$4),T119,0)</x:f>
        <x:v>0</x:v>
      </x:c>
      <x:c r="AG119" s="201"/>
      <x:c r="AH119" s="337" t="n">
        <x:f>IF(A119="","",IF(OR(O119="Lunas",R119&gt;0),MAX(0,L119-AC119),0))</x:f>
        <x:v>0</x:v>
      </x:c>
      <x:c r="AI119" s="337" t="n">
        <x:f>IF(A119="","",MAX(0,N119-AC119))</x:f>
        <x:v>0</x:v>
      </x:c>
      <x:c r="AJ119" s="199"/>
      <x:c r="AK119" s="337"/>
      <x:c r="AL119" s="413"/>
      <x:c r="AM119" s="462" t="n">
        <x:f>IF(AND(A119&lt;&gt;"",B119&gt;'Pengaturan'!$B$29,B119&lt;='Pengaturan'!$B$5),MAX(0,T119-V119-W119),0)</x:f>
        <x:v>0</x:v>
      </x:c>
      <x:c r="AN119" s="413" t="str">
        <x:v>Snapshot base, ID live belum terikat</x:v>
      </x:c>
      <x:c r="AO119" s="413" t="str">
        <x:v>Belum diperbarui live</x:v>
      </x:c>
    </x:row>
    <x:row r="120" ht="42" customHeight="1">
      <x:c r="A120" s="228" t="str">
        <x:v>BK116</x:v>
      </x:c>
      <x:c r="B120" s="332" t="n">
        <x:v>46274</x:v>
      </x:c>
      <x:c r="C120" s="213" t="str">
        <x:v>13:20:00</x:v>
      </x:c>
      <x:c r="D120" s="213" t="str">
        <x:v>DIPAN</x:v>
      </x:c>
      <x:c r="E120" s="213" t="str">
        <x:v>Ayu</x:v>
      </x:c>
      <x:c r="F120" s="213" t="str">
        <x:v>Graduation</x:v>
      </x:c>
      <x:c r="G120" s="333" t="str">
        <x:v>Graduation</x:v>
      </x:c>
      <x:c r="H120" s="333"/>
      <x:c r="I120" s="333" t="n">
        <x:v>1</x:v>
      </x:c>
      <x:c r="J120" s="334"/>
      <x:c r="K120" s="214" t="n">
        <x:f>IF(A120="","",IFERROR(VLOOKUP(G120,'Harga Paket Schedule'!$A$5:$I$17,IF(G120="Large Group",2,7),FALSE),0))</x:f>
        <x:v>350000</x:v>
      </x:c>
      <x:c r="L120" s="214" t="n">
        <x:f>IF(A120="","",IF(J120&lt;&gt;"",J120,IF(G120="Large Group",MAX(7,H120)*K120,I120*K120)))</x:f>
        <x:v>350000</x:v>
      </x:c>
      <x:c r="M120" s="213" t="str">
        <x:v>dp 100</x:v>
      </x:c>
      <x:c r="N120" s="334" t="n">
        <x:v>100000</x:v>
      </x:c>
      <x:c r="O120" s="333" t="str">
        <x:v>DP</x:v>
      </x:c>
      <x:c r="P120" s="214" t="n">
        <x:f>IF(A120="","",SUMIF('Cocok Bayar Booking'!$J$5:$J$504,A120,'Cocok Bayar Booking'!$L$5:$L$504))</x:f>
        <x:v>0</x:v>
      </x:c>
      <x:c r="Q120" s="214" t="n">
        <x:f>IF(A120="","",SUMIF('Cocok Bayar Booking'!$J$5:$J$504,A120,'Cocok Bayar Booking'!$M$5:$M$504))</x:f>
        <x:v>0</x:v>
      </x:c>
      <x:c r="R120" s="213" t="n">
        <x:f>IF(A120="","",SUMIF('Cocok Bayar Booking'!$J$5:$J$504,A120,'Cocok Bayar Booking'!$N$5:$N$504))</x:f>
        <x:v>0</x:v>
      </x:c>
      <x:c r="S120" s="214" t="n">
        <x:f>IF(A120="","",MIN(L120,AC120))</x:f>
        <x:v>0</x:v>
      </x:c>
      <x:c r="T120" s="214" t="n">
        <x:f>IF(A120="","",MAX(0,L120-AC120))</x:f>
        <x:v>350000</x:v>
      </x:c>
      <x:c r="U120" s="333" t="n">
        <x:v>1</x:v>
      </x:c>
      <x:c r="V120" s="214" t="n">
        <x:f>IF(AND(AND(A120&lt;&gt;"",U120=1,AI120=0,AH120=0,LEFT(AG120,5)&lt;&gt;"CHECK",G120&lt;&gt;"CHECK PACKAGE"),B120&gt;'Pengaturan'!$B$6,B120&lt;='Pengaturan'!$B$5),T120,0)</x:f>
        <x:v>0</x:v>
      </x:c>
      <x:c r="W120" s="214" t="n">
        <x:f>IF(AND(AND(A120&lt;&gt;"",U120=1,AI120=0,AH120=0,LEFT(AG120,5)&lt;&gt;"CHECK",G120&lt;&gt;"CHECK PACKAGE"),B120='Pengaturan'!$B$6,'Pengaturan'!$B$28&lt;&gt;"Tutup"),T120,0)</x:f>
        <x:v>0</x:v>
      </x:c>
      <x:c r="X120" s="335" t="str"/>
      <x:c r="Y120" s="335" t="str">
        <x:v>9 September 2026(2).xlsx</x:v>
      </x:c>
      <x:c r="Z120" s="335" t="str">
        <x:v>GRADUATION UNSOED DAY 2</x:v>
      </x:c>
      <x:c r="AA120" s="213" t="str">
        <x:v>U21</x:v>
      </x:c>
      <x:c r="AB120" s="213"/>
      <x:c r="AC120" s="336" t="n">
        <x:f>IF(A120="","",P120+Q120+IF(AL120&lt;&gt;"",N(AK120),0))</x:f>
        <x:v>0</x:v>
      </x:c>
      <x:c r="AD120" s="336" t="n">
        <x:f>IF(A120="","",IF(OR(AC120&gt;L120,AND(OR(O120="Lunas",R120&gt;0),AC120&lt;L120)),AC120-L120,0))</x:f>
        <x:v>0</x:v>
      </x:c>
      <x:c r="AE120" s="199" t="str">
        <x:f>IF(A120="","",IF(LEFT(AG120,5)="CHECK",AG120,IF(AD120&lt;&gt;0,"CHECK harga/bayar",IF(AI120&gt;0,"CHECK DP belum cocok",IF(U120=0,"Ditahan","OK")))))</x:f>
        <x:v>CHECK DP belum cocok</x:v>
      </x:c>
      <x:c r="AF120" s="337" t="n">
        <x:f>IF(AND(A120&lt;&gt;"",U120=1,B120&lt;='Pengaturan'!$B$29,B120&gt;='Pengaturan'!$B$4),T120,0)</x:f>
        <x:v>350000</x:v>
      </x:c>
      <x:c r="AG120" s="201"/>
      <x:c r="AH120" s="337" t="n">
        <x:f>IF(A120="","",IF(OR(O120="Lunas",R120&gt;0),MAX(0,L120-AC120),0))</x:f>
        <x:v>0</x:v>
      </x:c>
      <x:c r="AI120" s="337" t="n">
        <x:f>IF(A120="","",MAX(0,N120-AC120))</x:f>
        <x:v>100000</x:v>
      </x:c>
      <x:c r="AJ120" s="199"/>
      <x:c r="AK120" s="337"/>
      <x:c r="AL120" s="413"/>
      <x:c r="AM120" s="462" t="n">
        <x:f>IF(AND(A120&lt;&gt;"",B120&gt;'Pengaturan'!$B$29,B120&lt;='Pengaturan'!$B$5),MAX(0,T120-V120-W120),0)</x:f>
        <x:v>0</x:v>
      </x:c>
      <x:c r="AN120" s="413" t="str">
        <x:v>Snapshot base, ID live belum terikat</x:v>
      </x:c>
      <x:c r="AO120" s="413" t="str">
        <x:v>Belum diperbarui live</x:v>
      </x:c>
    </x:row>
    <x:row r="121" ht="42" customHeight="1">
      <x:c r="A121" s="228" t="str">
        <x:v>BK117</x:v>
      </x:c>
      <x:c r="B121" s="332" t="n">
        <x:v>46274</x:v>
      </x:c>
      <x:c r="C121" s="213" t="str">
        <x:v>13:40:00</x:v>
      </x:c>
      <x:c r="D121" s="213" t="str">
        <x:v>DIPAN</x:v>
      </x:c>
      <x:c r="E121" s="213" t="str">
        <x:v>maria taffi</x:v>
      </x:c>
      <x:c r="F121" s="213" t="str">
        <x:v>Graduation</x:v>
      </x:c>
      <x:c r="G121" s="333" t="str">
        <x:v>Graduation</x:v>
      </x:c>
      <x:c r="H121" s="333"/>
      <x:c r="I121" s="333" t="n">
        <x:v>1</x:v>
      </x:c>
      <x:c r="J121" s="334"/>
      <x:c r="K121" s="214" t="n">
        <x:f>IF(A121="","",IFERROR(VLOOKUP(G121,'Harga Paket Schedule'!$A$5:$I$17,IF(G121="Large Group",2,7),FALSE),0))</x:f>
        <x:v>350000</x:v>
      </x:c>
      <x:c r="L121" s="214" t="n">
        <x:f>IF(A121="","",IF(J121&lt;&gt;"",J121,IF(G121="Large Group",MAX(7,H121)*K121,I121*K121)))</x:f>
        <x:v>350000</x:v>
      </x:c>
      <x:c r="M121" s="213" t="str"/>
      <x:c r="N121" s="334" t="n">
        <x:v>0</x:v>
      </x:c>
      <x:c r="O121" s="333" t="str">
        <x:v>Belum tercatat</x:v>
      </x:c>
      <x:c r="P121" s="214" t="n">
        <x:f>IF(A121="","",SUMIF('Cocok Bayar Booking'!$J$5:$J$504,A121,'Cocok Bayar Booking'!$L$5:$L$504))</x:f>
        <x:v>100000</x:v>
      </x:c>
      <x:c r="Q121" s="214" t="n">
        <x:f>IF(A121="","",SUMIF('Cocok Bayar Booking'!$J$5:$J$504,A121,'Cocok Bayar Booking'!$M$5:$M$504))</x:f>
        <x:v>250000</x:v>
      </x:c>
      <x:c r="R121" s="213" t="n">
        <x:f>IF(A121="","",SUMIF('Cocok Bayar Booking'!$J$5:$J$504,A121,'Cocok Bayar Booking'!$N$5:$N$504))</x:f>
        <x:v>0</x:v>
      </x:c>
      <x:c r="S121" s="214" t="n">
        <x:f>IF(A121="","",MIN(L121,AC121))</x:f>
        <x:v>350000</x:v>
      </x:c>
      <x:c r="T121" s="214" t="n">
        <x:f>IF(A121="","",MAX(0,L121-AC121))</x:f>
        <x:v>0</x:v>
      </x:c>
      <x:c r="U121" s="333" t="n">
        <x:v>1</x:v>
      </x:c>
      <x:c r="V121" s="214" t="n">
        <x:f>IF(AND(AND(A121&lt;&gt;"",U121=1,AI121=0,AH121=0,LEFT(AG121,5)&lt;&gt;"CHECK",G121&lt;&gt;"CHECK PACKAGE"),B121&gt;'Pengaturan'!$B$6,B121&lt;='Pengaturan'!$B$5),T121,0)</x:f>
        <x:v>0</x:v>
      </x:c>
      <x:c r="W121" s="214" t="n">
        <x:f>IF(AND(AND(A121&lt;&gt;"",U121=1,AI121=0,AH121=0,LEFT(AG121,5)&lt;&gt;"CHECK",G121&lt;&gt;"CHECK PACKAGE"),B121='Pengaturan'!$B$6,'Pengaturan'!$B$28&lt;&gt;"Tutup"),T121,0)</x:f>
        <x:v>0</x:v>
      </x:c>
      <x:c r="X121" s="335" t="str">
        <x:v>Kandidat pembayaran Log 9!15 (Maria Taffi). Sisa ditahan agar tidak ganda.</x:v>
      </x:c>
      <x:c r="Y121" s="335" t="str">
        <x:v>9 September 2026(2).xlsx</x:v>
      </x:c>
      <x:c r="Z121" s="335" t="str">
        <x:v>GRADUATION UNSOED DAY 2</x:v>
      </x:c>
      <x:c r="AA121" s="213" t="str">
        <x:v>U22</x:v>
      </x:c>
      <x:c r="AB121" s="213" t="str">
        <x:v>110, 271</x:v>
      </x:c>
      <x:c r="AC121" s="336" t="n">
        <x:f>IF(A121="","",P121+Q121+IF(AL121&lt;&gt;"",N(AK121),0))</x:f>
        <x:v>350000</x:v>
      </x:c>
      <x:c r="AD121" s="336" t="n">
        <x:f>IF(A121="","",IF(OR(AC121&gt;L121,AND(OR(O121="Lunas",R121&gt;0),AC121&lt;L121)),AC121-L121,0))</x:f>
        <x:v>0</x:v>
      </x:c>
      <x:c r="AE121" s="199" t="str">
        <x:f>IF(A121="","",IF(LEFT(AG121,5)="CHECK",AG121,IF(AD121&lt;&gt;0,"CHECK harga/bayar",IF(AI121&gt;0,"CHECK DP belum cocok",IF(U121=0,"Ditahan","OK")))))</x:f>
        <x:v>CHECK pembayaran belum cocok</x:v>
      </x:c>
      <x:c r="AF121" s="337" t="n">
        <x:f>IF(AND(A121&lt;&gt;"",U121=1,B121&lt;='Pengaturan'!$B$29,B121&gt;='Pengaturan'!$B$4),T121,0)</x:f>
        <x:v>0</x:v>
      </x:c>
      <x:c r="AG121" s="201" t="str">
        <x:v>CHECK pembayaran belum cocok</x:v>
      </x:c>
      <x:c r="AH121" s="337" t="n">
        <x:f>IF(A121="","",IF(OR(O121="Lunas",R121&gt;0),MAX(0,L121-AC121),0))</x:f>
        <x:v>0</x:v>
      </x:c>
      <x:c r="AI121" s="337" t="n">
        <x:f>IF(A121="","",MAX(0,N121-AC121))</x:f>
        <x:v>0</x:v>
      </x:c>
      <x:c r="AJ121" s="199"/>
      <x:c r="AK121" s="337"/>
      <x:c r="AL121" s="413"/>
      <x:c r="AM121" s="462" t="n">
        <x:f>IF(AND(A121&lt;&gt;"",B121&gt;'Pengaturan'!$B$29,B121&lt;='Pengaturan'!$B$5),MAX(0,T121-V121-W121),0)</x:f>
        <x:v>0</x:v>
      </x:c>
      <x:c r="AN121" s="413" t="str">
        <x:v>Snapshot base, ID live belum terikat</x:v>
      </x:c>
      <x:c r="AO121" s="413" t="str">
        <x:v>Belum diperbarui live</x:v>
      </x:c>
    </x:row>
    <x:row r="122" ht="42" customHeight="1">
      <x:c r="A122" s="228" t="str">
        <x:v>BK118</x:v>
      </x:c>
      <x:c r="B122" s="332" t="n">
        <x:v>46274</x:v>
      </x:c>
      <x:c r="C122" s="213" t="str">
        <x:v>14:00:00</x:v>
      </x:c>
      <x:c r="D122" s="213" t="str">
        <x:v>DIPAN</x:v>
      </x:c>
      <x:c r="E122" s="213" t="str">
        <x:v>Hanif</x:v>
      </x:c>
      <x:c r="F122" s="213" t="str">
        <x:v>Graduation</x:v>
      </x:c>
      <x:c r="G122" s="333" t="str">
        <x:v>Graduation</x:v>
      </x:c>
      <x:c r="H122" s="333"/>
      <x:c r="I122" s="333" t="n">
        <x:v>1</x:v>
      </x:c>
      <x:c r="J122" s="334"/>
      <x:c r="K122" s="214" t="n">
        <x:f>IF(A122="","",IFERROR(VLOOKUP(G122,'Harga Paket Schedule'!$A$5:$I$17,IF(G122="Large Group",2,7),FALSE),0))</x:f>
        <x:v>350000</x:v>
      </x:c>
      <x:c r="L122" s="214" t="n">
        <x:f>IF(A122="","",IF(J122&lt;&gt;"",J122,IF(G122="Large Group",MAX(7,H122)*K122,I122*K122)))</x:f>
        <x:v>350000</x:v>
      </x:c>
      <x:c r="M122" s="213" t="str"/>
      <x:c r="N122" s="334" t="n">
        <x:v>0</x:v>
      </x:c>
      <x:c r="O122" s="333" t="str">
        <x:v>Belum tercatat</x:v>
      </x:c>
      <x:c r="P122" s="214" t="n">
        <x:f>IF(A122="","",SUMIF('Cocok Bayar Booking'!$J$5:$J$504,A122,'Cocok Bayar Booking'!$L$5:$L$504))</x:f>
        <x:v>100000</x:v>
      </x:c>
      <x:c r="Q122" s="214" t="n">
        <x:f>IF(A122="","",SUMIF('Cocok Bayar Booking'!$J$5:$J$504,A122,'Cocok Bayar Booking'!$M$5:$M$504))</x:f>
        <x:v>250000</x:v>
      </x:c>
      <x:c r="R122" s="213" t="n">
        <x:f>IF(A122="","",SUMIF('Cocok Bayar Booking'!$J$5:$J$504,A122,'Cocok Bayar Booking'!$N$5:$N$504))</x:f>
        <x:v>0</x:v>
      </x:c>
      <x:c r="S122" s="214" t="n">
        <x:f>IF(A122="","",MIN(L122,AC122))</x:f>
        <x:v>350000</x:v>
      </x:c>
      <x:c r="T122" s="214" t="n">
        <x:f>IF(A122="","",MAX(0,L122-AC122))</x:f>
        <x:v>0</x:v>
      </x:c>
      <x:c r="U122" s="333" t="n">
        <x:v>1</x:v>
      </x:c>
      <x:c r="V122" s="214" t="n">
        <x:f>IF(AND(AND(A122&lt;&gt;"",U122=1,AI122=0,AH122=0,LEFT(AG122,5)&lt;&gt;"CHECK",G122&lt;&gt;"CHECK PACKAGE"),B122&gt;'Pengaturan'!$B$6,B122&lt;='Pengaturan'!$B$5),T122,0)</x:f>
        <x:v>0</x:v>
      </x:c>
      <x:c r="W122" s="214" t="n">
        <x:f>IF(AND(AND(A122&lt;&gt;"",U122=1,AI122=0,AH122=0,LEFT(AG122,5)&lt;&gt;"CHECK",G122&lt;&gt;"CHECK PACKAGE"),B122='Pengaturan'!$B$6,'Pengaturan'!$B$28&lt;&gt;"Tutup"),T122,0)</x:f>
        <x:v>0</x:v>
      </x:c>
      <x:c r="X122" s="335" t="str">
        <x:v>Kandidat pembayaran Log 9!20 (Hanif). Sisa ditahan agar tidak ganda.</x:v>
      </x:c>
      <x:c r="Y122" s="335" t="str">
        <x:v>9 September 2026(2).xlsx</x:v>
      </x:c>
      <x:c r="Z122" s="335" t="str">
        <x:v>GRADUATION UNSOED DAY 2</x:v>
      </x:c>
      <x:c r="AA122" s="213" t="str">
        <x:v>U23</x:v>
      </x:c>
      <x:c r="AB122" s="213" t="str">
        <x:v>120, 276</x:v>
      </x:c>
      <x:c r="AC122" s="336" t="n">
        <x:f>IF(A122="","",P122+Q122+IF(AL122&lt;&gt;"",N(AK122),0))</x:f>
        <x:v>350000</x:v>
      </x:c>
      <x:c r="AD122" s="336" t="n">
        <x:f>IF(A122="","",IF(OR(AC122&gt;L122,AND(OR(O122="Lunas",R122&gt;0),AC122&lt;L122)),AC122-L122,0))</x:f>
        <x:v>0</x:v>
      </x:c>
      <x:c r="AE122" s="199" t="str">
        <x:f>IF(A122="","",IF(LEFT(AG122,5)="CHECK",AG122,IF(AD122&lt;&gt;0,"CHECK harga/bayar",IF(AI122&gt;0,"CHECK DP belum cocok",IF(U122=0,"Ditahan","OK")))))</x:f>
        <x:v>CHECK pembayaran belum cocok</x:v>
      </x:c>
      <x:c r="AF122" s="337" t="n">
        <x:f>IF(AND(A122&lt;&gt;"",U122=1,B122&lt;='Pengaturan'!$B$29,B122&gt;='Pengaturan'!$B$4),T122,0)</x:f>
        <x:v>0</x:v>
      </x:c>
      <x:c r="AG122" s="201" t="str">
        <x:v>CHECK pembayaran belum cocok</x:v>
      </x:c>
      <x:c r="AH122" s="337" t="n">
        <x:f>IF(A122="","",IF(OR(O122="Lunas",R122&gt;0),MAX(0,L122-AC122),0))</x:f>
        <x:v>0</x:v>
      </x:c>
      <x:c r="AI122" s="337" t="n">
        <x:f>IF(A122="","",MAX(0,N122-AC122))</x:f>
        <x:v>0</x:v>
      </x:c>
      <x:c r="AJ122" s="199"/>
      <x:c r="AK122" s="337"/>
      <x:c r="AL122" s="413"/>
      <x:c r="AM122" s="462" t="n">
        <x:f>IF(AND(A122&lt;&gt;"",B122&gt;'Pengaturan'!$B$29,B122&lt;='Pengaturan'!$B$5),MAX(0,T122-V122-W122),0)</x:f>
        <x:v>0</x:v>
      </x:c>
      <x:c r="AN122" s="413" t="str">
        <x:v>Snapshot base, ID live belum terikat</x:v>
      </x:c>
      <x:c r="AO122" s="413" t="str">
        <x:v>Belum diperbarui live</x:v>
      </x:c>
    </x:row>
    <x:row r="123" ht="42" customHeight="1">
      <x:c r="A123" s="228" t="str">
        <x:v>BK119</x:v>
      </x:c>
      <x:c r="B123" s="332" t="n">
        <x:v>46274</x:v>
      </x:c>
      <x:c r="C123" s="213" t="str">
        <x:v>14:40:00</x:v>
      </x:c>
      <x:c r="D123" s="213" t="str">
        <x:v>DIPAN</x:v>
      </x:c>
      <x:c r="E123" s="213" t="str">
        <x:v>Vieri Bona Tua Tambunan</x:v>
      </x:c>
      <x:c r="F123" s="213" t="str">
        <x:v>Graduation</x:v>
      </x:c>
      <x:c r="G123" s="333" t="str">
        <x:v>Graduation</x:v>
      </x:c>
      <x:c r="H123" s="333"/>
      <x:c r="I123" s="333" t="n">
        <x:v>1</x:v>
      </x:c>
      <x:c r="J123" s="334"/>
      <x:c r="K123" s="214" t="n">
        <x:f>IF(A123="","",IFERROR(VLOOKUP(G123,'Harga Paket Schedule'!$A$5:$I$17,IF(G123="Large Group",2,7),FALSE),0))</x:f>
        <x:v>350000</x:v>
      </x:c>
      <x:c r="L123" s="214" t="n">
        <x:f>IF(A123="","",IF(J123&lt;&gt;"",J123,IF(G123="Large Group",MAX(7,H123)*K123,I123*K123)))</x:f>
        <x:v>350000</x:v>
      </x:c>
      <x:c r="M123" s="213" t="str">
        <x:v>dp 100</x:v>
      </x:c>
      <x:c r="N123" s="334" t="n">
        <x:v>100000</x:v>
      </x:c>
      <x:c r="O123" s="333" t="str">
        <x:v>DP</x:v>
      </x:c>
      <x:c r="P123" s="214" t="n">
        <x:f>IF(A123="","",SUMIF('Cocok Bayar Booking'!$J$5:$J$504,A123,'Cocok Bayar Booking'!$L$5:$L$504))</x:f>
        <x:v>0</x:v>
      </x:c>
      <x:c r="Q123" s="214" t="n">
        <x:f>IF(A123="","",SUMIF('Cocok Bayar Booking'!$J$5:$J$504,A123,'Cocok Bayar Booking'!$M$5:$M$504))</x:f>
        <x:v>0</x:v>
      </x:c>
      <x:c r="R123" s="213" t="n">
        <x:f>IF(A123="","",SUMIF('Cocok Bayar Booking'!$J$5:$J$504,A123,'Cocok Bayar Booking'!$N$5:$N$504))</x:f>
        <x:v>0</x:v>
      </x:c>
      <x:c r="S123" s="214" t="n">
        <x:f>IF(A123="","",MIN(L123,AC123))</x:f>
        <x:v>0</x:v>
      </x:c>
      <x:c r="T123" s="214" t="n">
        <x:f>IF(A123="","",MAX(0,L123-AC123))</x:f>
        <x:v>350000</x:v>
      </x:c>
      <x:c r="U123" s="333" t="n">
        <x:v>1</x:v>
      </x:c>
      <x:c r="V123" s="214" t="n">
        <x:f>IF(AND(AND(A123&lt;&gt;"",U123=1,AI123=0,AH123=0,LEFT(AG123,5)&lt;&gt;"CHECK",G123&lt;&gt;"CHECK PACKAGE"),B123&gt;'Pengaturan'!$B$6,B123&lt;='Pengaturan'!$B$5),T123,0)</x:f>
        <x:v>0</x:v>
      </x:c>
      <x:c r="W123" s="214" t="n">
        <x:f>IF(AND(AND(A123&lt;&gt;"",U123=1,AI123=0,AH123=0,LEFT(AG123,5)&lt;&gt;"CHECK",G123&lt;&gt;"CHECK PACKAGE"),B123='Pengaturan'!$B$6,'Pengaturan'!$B$28&lt;&gt;"Tutup"),T123,0)</x:f>
        <x:v>0</x:v>
      </x:c>
      <x:c r="X123" s="335" t="str">
        <x:v>Kandidat Log 9:27 menunggu konfirmasi. Kandidat Log 9:27 menunggu konfirmasi. Kandidat Log 9:27 menunggu konfirmasi. Kandidat Log 9:27 menunggu konfirmasi. Kandidat Log 9:27 menunggu konfirmasi. Kandidat Log 9:27 menunggu konfirmasi. Kandidat Log 9:27 menunggu konfirmasi. Kandidat Log 9:27 menunggu konfirmasi.</x:v>
      </x:c>
      <x:c r="Y123" s="335" t="str">
        <x:v>9 September 2026(2).xlsx</x:v>
      </x:c>
      <x:c r="Z123" s="335" t="str">
        <x:v>GRADUATION UNSOED DAY 2</x:v>
      </x:c>
      <x:c r="AA123" s="213" t="str">
        <x:v>U25</x:v>
      </x:c>
      <x:c r="AB123" s="213"/>
      <x:c r="AC123" s="336" t="n">
        <x:f>IF(A123="","",P123+Q123+IF(AL123&lt;&gt;"",N(AK123),0))</x:f>
        <x:v>0</x:v>
      </x:c>
      <x:c r="AD123" s="336" t="n">
        <x:f>IF(A123="","",IF(OR(AC123&gt;L123,AND(OR(O123="Lunas",R123&gt;0),AC123&lt;L123)),AC123-L123,0))</x:f>
        <x:v>0</x:v>
      </x:c>
      <x:c r="AE123" s="199" t="str">
        <x:f>IF(A123="","",IF(LEFT(AG123,5)="CHECK",AG123,IF(AD123&lt;&gt;0,"CHECK harga/bayar",IF(AI123&gt;0,"CHECK DP belum cocok",IF(U123=0,"Ditahan","OK")))))</x:f>
        <x:v>CHECK pembayaran belum cocok</x:v>
      </x:c>
      <x:c r="AF123" s="337" t="n">
        <x:f>IF(AND(A123&lt;&gt;"",U123=1,B123&lt;='Pengaturan'!$B$29,B123&gt;='Pengaturan'!$B$4),T123,0)</x:f>
        <x:v>350000</x:v>
      </x:c>
      <x:c r="AG123" s="201" t="str">
        <x:v>CHECK pembayaran belum cocok</x:v>
      </x:c>
      <x:c r="AH123" s="337" t="n">
        <x:f>IF(A123="","",IF(OR(O123="Lunas",R123&gt;0),MAX(0,L123-AC123),0))</x:f>
        <x:v>0</x:v>
      </x:c>
      <x:c r="AI123" s="337" t="n">
        <x:f>IF(A123="","",MAX(0,N123-AC123))</x:f>
        <x:v>100000</x:v>
      </x:c>
      <x:c r="AJ123" s="199"/>
      <x:c r="AK123" s="337"/>
      <x:c r="AL123" s="413"/>
      <x:c r="AM123" s="462" t="n">
        <x:f>IF(AND(A123&lt;&gt;"",B123&gt;'Pengaturan'!$B$29,B123&lt;='Pengaturan'!$B$5),MAX(0,T123-V123-W123),0)</x:f>
        <x:v>0</x:v>
      </x:c>
      <x:c r="AN123" s="413" t="str">
        <x:v>Snapshot base, ID live belum terikat</x:v>
      </x:c>
      <x:c r="AO123" s="413" t="str">
        <x:v>Belum diperbarui live</x:v>
      </x:c>
    </x:row>
    <x:row r="124" ht="42" customHeight="1">
      <x:c r="A124" s="228" t="str">
        <x:v>BK120</x:v>
      </x:c>
      <x:c r="B124" s="332" t="n">
        <x:v>46274</x:v>
      </x:c>
      <x:c r="C124" s="213" t="str">
        <x:v>15:00:00</x:v>
      </x:c>
      <x:c r="D124" s="213" t="str">
        <x:v>DIPAN</x:v>
      </x:c>
      <x:c r="E124" s="213" t="str">
        <x:v>Tania</x:v>
      </x:c>
      <x:c r="F124" s="213" t="str">
        <x:v>Graduation</x:v>
      </x:c>
      <x:c r="G124" s="333" t="str">
        <x:v>Graduation</x:v>
      </x:c>
      <x:c r="H124" s="333"/>
      <x:c r="I124" s="333" t="n">
        <x:v>1</x:v>
      </x:c>
      <x:c r="J124" s="334"/>
      <x:c r="K124" s="214" t="n">
        <x:f>IF(A124="","",IFERROR(VLOOKUP(G124,'Harga Paket Schedule'!$A$5:$I$17,IF(G124="Large Group",2,7),FALSE),0))</x:f>
        <x:v>350000</x:v>
      </x:c>
      <x:c r="L124" s="214" t="n">
        <x:f>IF(A124="","",IF(J124&lt;&gt;"",J124,IF(G124="Large Group",MAX(7,H124)*K124,I124*K124)))</x:f>
        <x:v>350000</x:v>
      </x:c>
      <x:c r="M124" s="213" t="str">
        <x:v>dp 100</x:v>
      </x:c>
      <x:c r="N124" s="334" t="n">
        <x:v>100000</x:v>
      </x:c>
      <x:c r="O124" s="333" t="str">
        <x:v>DP</x:v>
      </x:c>
      <x:c r="P124" s="214" t="n">
        <x:f>IF(A124="","",SUMIF('Cocok Bayar Booking'!$J$5:$J$504,A124,'Cocok Bayar Booking'!$L$5:$L$504))</x:f>
        <x:v>0</x:v>
      </x:c>
      <x:c r="Q124" s="214" t="n">
        <x:f>IF(A124="","",SUMIF('Cocok Bayar Booking'!$J$5:$J$504,A124,'Cocok Bayar Booking'!$M$5:$M$504))</x:f>
        <x:v>250000</x:v>
      </x:c>
      <x:c r="R124" s="213" t="n">
        <x:f>IF(A124="","",SUMIF('Cocok Bayar Booking'!$J$5:$J$504,A124,'Cocok Bayar Booking'!$N$5:$N$504))</x:f>
        <x:v>0</x:v>
      </x:c>
      <x:c r="S124" s="214" t="n">
        <x:f>IF(A124="","",MIN(L124,AC124))</x:f>
        <x:v>250000</x:v>
      </x:c>
      <x:c r="T124" s="214" t="n">
        <x:f>IF(A124="","",MAX(0,L124-AC124))</x:f>
        <x:v>100000</x:v>
      </x:c>
      <x:c r="U124" s="333" t="n">
        <x:v>1</x:v>
      </x:c>
      <x:c r="V124" s="214" t="n">
        <x:f>IF(AND(AND(A124&lt;&gt;"",U124=1,AI124=0,AH124=0,LEFT(AG124,5)&lt;&gt;"CHECK",G124&lt;&gt;"CHECK PACKAGE"),B124&gt;'Pengaturan'!$B$6,B124&lt;='Pengaturan'!$B$5),T124,0)</x:f>
        <x:v>0</x:v>
      </x:c>
      <x:c r="W124" s="214" t="n">
        <x:f>IF(AND(AND(A124&lt;&gt;"",U124=1,AI124=0,AH124=0,LEFT(AG124,5)&lt;&gt;"CHECK",G124&lt;&gt;"CHECK PACKAGE"),B124='Pengaturan'!$B$6,'Pengaturan'!$B$28&lt;&gt;"Tutup"),T124,0)</x:f>
        <x:v>0</x:v>
      </x:c>
      <x:c r="X124" s="335" t="str"/>
      <x:c r="Y124" s="335" t="str">
        <x:v>9 September 2026(2).xlsx</x:v>
      </x:c>
      <x:c r="Z124" s="335" t="str">
        <x:v>GRADUATION UNSOED DAY 2</x:v>
      </x:c>
      <x:c r="AA124" s="213" t="str">
        <x:v>U26</x:v>
      </x:c>
      <x:c r="AB124" s="213" t="str">
        <x:v>285</x:v>
      </x:c>
      <x:c r="AC124" s="336" t="n">
        <x:f>IF(A124="","",P124+Q124+IF(AL124&lt;&gt;"",N(AK124),0))</x:f>
        <x:v>250000</x:v>
      </x:c>
      <x:c r="AD124" s="336" t="n">
        <x:f>IF(A124="","",IF(OR(AC124&gt;L124,AND(OR(O124="Lunas",R124&gt;0),AC124&lt;L124)),AC124-L124,0))</x:f>
        <x:v>0</x:v>
      </x:c>
      <x:c r="AE124" s="199" t="str">
        <x:f>IF(A124="","",IF(LEFT(AG124,5)="CHECK",AG124,IF(AD124&lt;&gt;0,"CHECK harga/bayar",IF(AI124&gt;0,"CHECK DP belum cocok",IF(U124=0,"Ditahan","OK")))))</x:f>
        <x:v>OK</x:v>
      </x:c>
      <x:c r="AF124" s="337" t="n">
        <x:f>IF(AND(A124&lt;&gt;"",U124=1,B124&lt;='Pengaturan'!$B$29,B124&gt;='Pengaturan'!$B$4),T124,0)</x:f>
        <x:v>100000</x:v>
      </x:c>
      <x:c r="AG124" s="201"/>
      <x:c r="AH124" s="337" t="n">
        <x:f>IF(A124="","",IF(OR(O124="Lunas",R124&gt;0),MAX(0,L124-AC124),0))</x:f>
        <x:v>0</x:v>
      </x:c>
      <x:c r="AI124" s="337" t="n">
        <x:f>IF(A124="","",MAX(0,N124-AC124))</x:f>
        <x:v>0</x:v>
      </x:c>
      <x:c r="AJ124" s="199"/>
      <x:c r="AK124" s="337"/>
      <x:c r="AL124" s="413"/>
      <x:c r="AM124" s="462" t="n">
        <x:f>IF(AND(A124&lt;&gt;"",B124&gt;'Pengaturan'!$B$29,B124&lt;='Pengaturan'!$B$5),MAX(0,T124-V124-W124),0)</x:f>
        <x:v>0</x:v>
      </x:c>
      <x:c r="AN124" s="413" t="str">
        <x:v>Snapshot base, ID live belum terikat</x:v>
      </x:c>
      <x:c r="AO124" s="413" t="str">
        <x:v>Belum diperbarui live</x:v>
      </x:c>
    </x:row>
    <x:row r="125" ht="42" customHeight="1">
      <x:c r="A125" s="228" t="str">
        <x:v>BK121</x:v>
      </x:c>
      <x:c r="B125" s="332" t="n">
        <x:v>46274</x:v>
      </x:c>
      <x:c r="C125" s="213" t="str">
        <x:v>15:20:00</x:v>
      </x:c>
      <x:c r="D125" s="213" t="str">
        <x:v>DIPAN</x:v>
      </x:c>
      <x:c r="E125" s="213" t="str">
        <x:v>Ika Siti Rokhana</x:v>
      </x:c>
      <x:c r="F125" s="213" t="str">
        <x:v>Graduation</x:v>
      </x:c>
      <x:c r="G125" s="333" t="str">
        <x:v>Graduation</x:v>
      </x:c>
      <x:c r="H125" s="333"/>
      <x:c r="I125" s="333" t="n">
        <x:v>1</x:v>
      </x:c>
      <x:c r="J125" s="334"/>
      <x:c r="K125" s="214" t="n">
        <x:f>IF(A125="","",IFERROR(VLOOKUP(G125,'Harga Paket Schedule'!$A$5:$I$17,IF(G125="Large Group",2,7),FALSE),0))</x:f>
        <x:v>350000</x:v>
      </x:c>
      <x:c r="L125" s="214" t="n">
        <x:f>IF(A125="","",IF(J125&lt;&gt;"",J125,IF(G125="Large Group",MAX(7,H125)*K125,I125*K125)))</x:f>
        <x:v>350000</x:v>
      </x:c>
      <x:c r="M125" s="213" t="str">
        <x:v>dp 100</x:v>
      </x:c>
      <x:c r="N125" s="334" t="n">
        <x:v>100000</x:v>
      </x:c>
      <x:c r="O125" s="333" t="str">
        <x:v>DP</x:v>
      </x:c>
      <x:c r="P125" s="214" t="n">
        <x:f>IF(A125="","",SUMIF('Cocok Bayar Booking'!$J$5:$J$504,A125,'Cocok Bayar Booking'!$L$5:$L$504))</x:f>
        <x:v>0</x:v>
      </x:c>
      <x:c r="Q125" s="214" t="n">
        <x:f>IF(A125="","",SUMIF('Cocok Bayar Booking'!$J$5:$J$504,A125,'Cocok Bayar Booking'!$M$5:$M$504))</x:f>
        <x:v>0</x:v>
      </x:c>
      <x:c r="R125" s="213" t="n">
        <x:f>IF(A125="","",SUMIF('Cocok Bayar Booking'!$J$5:$J$504,A125,'Cocok Bayar Booking'!$N$5:$N$504))</x:f>
        <x:v>0</x:v>
      </x:c>
      <x:c r="S125" s="214" t="n">
        <x:f>IF(A125="","",MIN(L125,AC125))</x:f>
        <x:v>0</x:v>
      </x:c>
      <x:c r="T125" s="214" t="n">
        <x:f>IF(A125="","",MAX(0,L125-AC125))</x:f>
        <x:v>350000</x:v>
      </x:c>
      <x:c r="U125" s="333" t="n">
        <x:v>1</x:v>
      </x:c>
      <x:c r="V125" s="214" t="n">
        <x:f>IF(AND(AND(A125&lt;&gt;"",U125=1,AI125=0,AH125=0,LEFT(AG125,5)&lt;&gt;"CHECK",G125&lt;&gt;"CHECK PACKAGE"),B125&gt;'Pengaturan'!$B$6,B125&lt;='Pengaturan'!$B$5),T125,0)</x:f>
        <x:v>0</x:v>
      </x:c>
      <x:c r="W125" s="214" t="n">
        <x:f>IF(AND(AND(A125&lt;&gt;"",U125=1,AI125=0,AH125=0,LEFT(AG125,5)&lt;&gt;"CHECK",G125&lt;&gt;"CHECK PACKAGE"),B125='Pengaturan'!$B$6,'Pengaturan'!$B$28&lt;&gt;"Tutup"),T125,0)</x:f>
        <x:v>0</x:v>
      </x:c>
      <x:c r="X125" s="335" t="str">
        <x:v>Kandidat Log 9:31 menunggu konfirmasi. Kandidat Log 9:31 menunggu konfirmasi. Kandidat Log 9:31 menunggu konfirmasi. Kandidat Log 9:31 menunggu konfirmasi. Kandidat Log 9:31 menunggu konfirmasi. Kandidat Log 9:31 menunggu konfirmasi. Kandidat Log 9:31 menunggu konfirmasi. Kandidat Log 9:31 menunggu konfirmasi.</x:v>
      </x:c>
      <x:c r="Y125" s="335" t="str">
        <x:v>9 September 2026(2).xlsx</x:v>
      </x:c>
      <x:c r="Z125" s="335" t="str">
        <x:v>GRADUATION UNSOED DAY 2</x:v>
      </x:c>
      <x:c r="AA125" s="213" t="str">
        <x:v>U27</x:v>
      </x:c>
      <x:c r="AB125" s="213"/>
      <x:c r="AC125" s="336" t="n">
        <x:f>IF(A125="","",P125+Q125+IF(AL125&lt;&gt;"",N(AK125),0))</x:f>
        <x:v>0</x:v>
      </x:c>
      <x:c r="AD125" s="336" t="n">
        <x:f>IF(A125="","",IF(OR(AC125&gt;L125,AND(OR(O125="Lunas",R125&gt;0),AC125&lt;L125)),AC125-L125,0))</x:f>
        <x:v>0</x:v>
      </x:c>
      <x:c r="AE125" s="199" t="str">
        <x:f>IF(A125="","",IF(LEFT(AG125,5)="CHECK",AG125,IF(AD125&lt;&gt;0,"CHECK harga/bayar",IF(AI125&gt;0,"CHECK DP belum cocok",IF(U125=0,"Ditahan","OK")))))</x:f>
        <x:v>CHECK pembayaran belum cocok</x:v>
      </x:c>
      <x:c r="AF125" s="337" t="n">
        <x:f>IF(AND(A125&lt;&gt;"",U125=1,B125&lt;='Pengaturan'!$B$29,B125&gt;='Pengaturan'!$B$4),T125,0)</x:f>
        <x:v>350000</x:v>
      </x:c>
      <x:c r="AG125" s="201" t="str">
        <x:v>CHECK pembayaran belum cocok</x:v>
      </x:c>
      <x:c r="AH125" s="337" t="n">
        <x:f>IF(A125="","",IF(OR(O125="Lunas",R125&gt;0),MAX(0,L125-AC125),0))</x:f>
        <x:v>0</x:v>
      </x:c>
      <x:c r="AI125" s="337" t="n">
        <x:f>IF(A125="","",MAX(0,N125-AC125))</x:f>
        <x:v>100000</x:v>
      </x:c>
      <x:c r="AJ125" s="199"/>
      <x:c r="AK125" s="337"/>
      <x:c r="AL125" s="413"/>
      <x:c r="AM125" s="462" t="n">
        <x:f>IF(AND(A125&lt;&gt;"",B125&gt;'Pengaturan'!$B$29,B125&lt;='Pengaturan'!$B$5),MAX(0,T125-V125-W125),0)</x:f>
        <x:v>0</x:v>
      </x:c>
      <x:c r="AN125" s="413" t="str">
        <x:v>Snapshot base, ID live belum terikat</x:v>
      </x:c>
      <x:c r="AO125" s="413" t="str">
        <x:v>Belum diperbarui live</x:v>
      </x:c>
    </x:row>
    <x:row r="126" ht="42" customHeight="1">
      <x:c r="A126" s="228" t="str">
        <x:v>BK122</x:v>
      </x:c>
      <x:c r="B126" s="332" t="n">
        <x:v>46275</x:v>
      </x:c>
      <x:c r="C126" s="213" t="str">
        <x:v>13:20:00</x:v>
      </x:c>
      <x:c r="D126" s="213" t="str">
        <x:v>Blok 1</x:v>
      </x:c>
      <x:c r="E126" s="213" t="str">
        <x:v>Meilani</x:v>
      </x:c>
      <x:c r="F126" s="213" t="str">
        <x:v>Graduation</x:v>
      </x:c>
      <x:c r="G126" s="333" t="str">
        <x:v>Graduation</x:v>
      </x:c>
      <x:c r="H126" s="333"/>
      <x:c r="I126" s="333" t="n">
        <x:v>1</x:v>
      </x:c>
      <x:c r="J126" s="334"/>
      <x:c r="K126" s="214" t="n">
        <x:f>IF(A126="","",IFERROR(VLOOKUP(G126,'Harga Paket Schedule'!$A$5:$I$17,IF(G126="Large Group",2,7),FALSE),0))</x:f>
        <x:v>350000</x:v>
      </x:c>
      <x:c r="L126" s="214" t="n">
        <x:f>IF(A126="","",IF(J126&lt;&gt;"",J126,IF(G126="Large Group",MAX(7,H126)*K126,I126*K126)))</x:f>
        <x:v>350000</x:v>
      </x:c>
      <x:c r="M126" s="213" t="str">
        <x:v>dp 100 limbo</x:v>
      </x:c>
      <x:c r="N126" s="334" t="n">
        <x:v>100000</x:v>
      </x:c>
      <x:c r="O126" s="333" t="str">
        <x:v>DP</x:v>
      </x:c>
      <x:c r="P126" s="214" t="n">
        <x:f>IF(A126="","",SUMIF('Cocok Bayar Booking'!$J$5:$J$504,A126,'Cocok Bayar Booking'!$L$5:$L$504))</x:f>
        <x:v>0</x:v>
      </x:c>
      <x:c r="Q126" s="214" t="n">
        <x:f>IF(A126="","",SUMIF('Cocok Bayar Booking'!$J$5:$J$504,A126,'Cocok Bayar Booking'!$M$5:$M$504))</x:f>
        <x:v>0</x:v>
      </x:c>
      <x:c r="R126" s="213" t="n">
        <x:f>IF(A126="","",SUMIF('Cocok Bayar Booking'!$J$5:$J$504,A126,'Cocok Bayar Booking'!$N$5:$N$504))</x:f>
        <x:v>0</x:v>
      </x:c>
      <x:c r="S126" s="214" t="n">
        <x:f>IF(A126="","",MIN(L126,AC126))</x:f>
        <x:v>0</x:v>
      </x:c>
      <x:c r="T126" s="214" t="n">
        <x:f>IF(A126="","",MAX(0,L126-AC126))</x:f>
        <x:v>350000</x:v>
      </x:c>
      <x:c r="U126" s="333" t="n">
        <x:v>0</x:v>
      </x:c>
      <x:c r="V126" s="214" t="n">
        <x:f>IF(AND(AND(A126&lt;&gt;"",U126=1,AI126=0,AH126=0,LEFT(AG126,5)&lt;&gt;"CHECK",G126&lt;&gt;"CHECK PACKAGE"),B126&gt;'Pengaturan'!$B$6,B126&lt;='Pengaturan'!$B$5),T126,0)</x:f>
        <x:v>0</x:v>
      </x:c>
      <x:c r="W126" s="214" t="n">
        <x:f>IF(AND(AND(A126&lt;&gt;"",U126=1,AI126=0,AH126=0,LEFT(AG126,5)&lt;&gt;"CHECK",G126&lt;&gt;"CHECK PACKAGE"),B126='Pengaturan'!$B$6,'Pengaturan'!$B$28&lt;&gt;"Tutup"),T126,0)</x:f>
        <x:v>0</x:v>
      </x:c>
      <x:c r="X126" s="335" t="str">
        <x:v>Dihapus dari Schedule live pada revisi 10 Sep 2026 09.02 WIB. ID BK122 dan alamat lama dipertahankan sebagai histori. Kemungkinan pindah/duplikat BK093; pembayaran Log 9!14 tetap terpasang ke BK093. Perlu konfirmasi sebelum mengaktifkan kembali.</x:v>
      </x:c>
      <x:c r="Y126" s="335" t="str">
        <x:v>9. Schedule September 2026</x:v>
      </x:c>
      <x:c r="Z126" s="335" t="str">
        <x:v>Tanggal 10</x:v>
      </x:c>
      <x:c r="AA126" s="213" t="str">
        <x:v>C12</x:v>
      </x:c>
      <x:c r="AB126" s="213"/>
      <x:c r="AC126" s="336" t="n">
        <x:f>IF(A126="","",P126+Q126+IF(AL126&lt;&gt;"",N(AK126),0))</x:f>
        <x:v>0</x:v>
      </x:c>
      <x:c r="AD126" s="336" t="n">
        <x:f>IF(A126="","",IF(OR(AC126&gt;L126,AND(OR(O126="Lunas",R126&gt;0),AC126&lt;L126)),AC126-L126,0))</x:f>
        <x:v>0</x:v>
      </x:c>
      <x:c r="AE126" s="199" t="str">
        <x:f>IF(A126="","",IF(LEFT(AG126,5)="CHECK",AG126,IF(AD126&lt;&gt;0,"CHECK harga/bayar",IF(AI126&gt;0,"CHECK DP belum cocok",IF(U126=0,"Ditahan","OK")))))</x:f>
        <x:v>CHECK dihapus dari Schedule live</x:v>
      </x:c>
      <x:c r="AF126" s="337" t="n">
        <x:f>IF(AND(A126&lt;&gt;"",U126=1,B126&lt;='Pengaturan'!$B$29,B126&gt;='Pengaturan'!$B$4),T126,0)</x:f>
        <x:v>0</x:v>
      </x:c>
      <x:c r="AG126" s="201" t="str">
        <x:v>CHECK dihapus dari Schedule live</x:v>
      </x:c>
      <x:c r="AH126" s="337" t="n">
        <x:f>IF(A126="","",IF(OR(O126="Lunas",R126&gt;0),MAX(0,L126-AC126),0))</x:f>
        <x:v>0</x:v>
      </x:c>
      <x:c r="AI126" s="337" t="n">
        <x:f>IF(A126="","",MAX(0,N126-AC126))</x:f>
        <x:v>100000</x:v>
      </x:c>
      <x:c r="AJ126" s="199" t="str">
        <x:v>AL</x:v>
      </x:c>
      <x:c r="AK126" s="337"/>
      <x:c r="AL126" s="413"/>
      <x:c r="AM126" s="462" t="n">
        <x:f>IF(AND(A126&lt;&gt;"",U126=1,B126&gt;'Pengaturan'!$B$29,B126&lt;='Pengaturan'!$B$5),MAX(0,T126-V126-W126),0)</x:f>
        <x:v>0</x:v>
      </x:c>
      <x:c r="AN126" s="413" t="str">
        <x:v>14UfXpQhjpRpKtMIwGtdihL0Bu_n5SJpu6vNcLjZ7A8I</x:v>
      </x:c>
      <x:c r="AO126" s="413" t="n">
        <x:v>46275.33043785879</x:v>
      </x:c>
    </x:row>
    <x:row r="127" ht="42" customHeight="1">
      <x:c r="A127" s="228" t="str">
        <x:v>BK123</x:v>
      </x:c>
      <x:c r="B127" s="332" t="n">
        <x:v>46275</x:v>
      </x:c>
      <x:c r="C127" s="213" t="str">
        <x:v>18:20:00</x:v>
      </x:c>
      <x:c r="D127" s="213" t="str">
        <x:v>Blok 1</x:v>
      </x:c>
      <x:c r="E127" s="213" t="str">
        <x:v>berlian</x:v>
      </x:c>
      <x:c r="F127" s="213" t="str">
        <x:v>LG 40</x:v>
      </x:c>
      <x:c r="G127" s="333" t="str">
        <x:v>Large Group</x:v>
      </x:c>
      <x:c r="H127" s="333" t="n">
        <x:v>40</x:v>
      </x:c>
      <x:c r="I127" s="333" t="n">
        <x:v>1</x:v>
      </x:c>
      <x:c r="J127" s="334"/>
      <x:c r="K127" s="214" t="n">
        <x:f>IF(A127="","",IFERROR(VLOOKUP(G127,'Harga Paket Schedule'!$A$5:$I$17,IF(G127="Large Group",2,7),FALSE),0))</x:f>
        <x:v>25000</x:v>
      </x:c>
      <x:c r="L127" s="214" t="n">
        <x:f>IF(A127="","",IF(J127&lt;&gt;"",J127,IF(G127="Large Group",MAX(7,H127)*K127,I127*K127)))</x:f>
        <x:v>1000000</x:v>
      </x:c>
      <x:c r="M127" s="213" t="str">
        <x:v>dp 100</x:v>
      </x:c>
      <x:c r="N127" s="334" t="n">
        <x:v>100000</x:v>
      </x:c>
      <x:c r="O127" s="333" t="str">
        <x:v>DP</x:v>
      </x:c>
      <x:c r="P127" s="214" t="n">
        <x:f>IF(A127="","",SUMIF('Cocok Bayar Booking'!$J$5:$J$504,A127,'Cocok Bayar Booking'!$L$5:$L$504))</x:f>
        <x:v>100000</x:v>
      </x:c>
      <x:c r="Q127" s="214" t="n">
        <x:f>IF(A127="","",SUMIF('Cocok Bayar Booking'!$J$5:$J$504,A127,'Cocok Bayar Booking'!$M$5:$M$504))</x:f>
        <x:v>1125000</x:v>
      </x:c>
      <x:c r="R127" s="213" t="n">
        <x:f>IF(A127="","",SUMIF('Cocok Bayar Booking'!$J$5:$J$504,A127,'Cocok Bayar Booking'!$N$5:$N$504))</x:f>
        <x:v>1</x:v>
      </x:c>
      <x:c r="S127" s="214" t="n">
        <x:f>IF(A127="","",MIN(L127,AC127))</x:f>
        <x:v>1000000</x:v>
      </x:c>
      <x:c r="T127" s="214" t="n">
        <x:f>IF(A127="","",MAX(0,L127-AC127))</x:f>
        <x:v>0</x:v>
      </x:c>
      <x:c r="U127" s="333" t="n">
        <x:v>1</x:v>
      </x:c>
      <x:c r="V127" s="214" t="n">
        <x:f>IF(AND(AND(A127&lt;&gt;"",U127=1,AI127=0,AH127=0,LEFT(AG127,5)&lt;&gt;"CHECK",G127&lt;&gt;"CHECK PACKAGE"),B127&gt;'Pengaturan'!$B$6,B127&lt;='Pengaturan'!$B$5),T127,0)</x:f>
        <x:v>0</x:v>
      </x:c>
      <x:c r="W127" s="214" t="n">
        <x:f>IF(AND(AND(A127&lt;&gt;"",U127=1,AI127=0,AH127=0,LEFT(AG127,5)&lt;&gt;"CHECK",G127&lt;&gt;"CHECK PACKAGE"),B127='Pengaturan'!$B$6,'Pengaturan'!$B$28&lt;&gt;"Tutup"),T127,0)</x:f>
        <x:v>0</x:v>
      </x:c>
      <x:c r="X127" s="335" t="str">
        <x:v>CHECK nama Berliana / berlian: kandidat tanggal/paket sama. DP Log255 Rp100.000 dipasangkan sementara; jumlah orang tetap memakai Schedule.</x:v>
      </x:c>
      <x:c r="Y127" s="335" t="str">
        <x:v>9. Schedule September 2026</x:v>
      </x:c>
      <x:c r="Z127" s="335" t="str">
        <x:v>Tanggal 10</x:v>
      </x:c>
      <x:c r="AA127" s="213" t="str">
        <x:v>C27</x:v>
      </x:c>
      <x:c r="AB127" s="213" t="str">
        <x:v>229, 322</x:v>
      </x:c>
      <x:c r="AC127" s="336" t="n">
        <x:f>IF(A127="","",P127+Q127+IF(AL127&lt;&gt;"",N(AK127),0))</x:f>
        <x:v>1225000</x:v>
      </x:c>
      <x:c r="AD127" s="336" t="n">
        <x:f>IF(A127="","",IF(OR(AC127&gt;L127,AND(OR(O127="Lunas",R127&gt;0),AC127&lt;L127)),AC127-L127,0))</x:f>
        <x:v>225000</x:v>
      </x:c>
      <x:c r="AE127" s="199" t="str">
        <x:f>IF(A127="","",IF(LEFT(AG127,5)="CHECK",AG127,IF(AD127&lt;&gt;0,"CHECK harga/bayar",IF(AI127&gt;0,"CHECK DP belum cocok",IF(U127=0,"Ditahan","OK")))))</x:f>
        <x:v>CHECK nama</x:v>
      </x:c>
      <x:c r="AF127" s="337" t="n">
        <x:f>IF(AND(A127&lt;&gt;"",U127=1,B127&lt;='Pengaturan'!$B$29,B127&gt;='Pengaturan'!$B$4),T127,0)</x:f>
        <x:v>0</x:v>
      </x:c>
      <x:c r="AG127" s="201" t="str">
        <x:v>CHECK nama</x:v>
      </x:c>
      <x:c r="AH127" s="337" t="n">
        <x:f>IF(A127="","",IF(OR(O127="Lunas",R127&gt;0),MAX(0,L127-AC127),0))</x:f>
        <x:v>0</x:v>
      </x:c>
      <x:c r="AI127" s="337" t="n">
        <x:f>IF(A127="","",MAX(0,N127-AC127))</x:f>
        <x:v>0</x:v>
      </x:c>
      <x:c r="AJ127" s="199"/>
      <x:c r="AK127" s="337"/>
      <x:c r="AL127" s="413"/>
      <x:c r="AM127" s="462" t="n">
        <x:f>IF(AND(A127&lt;&gt;"",B127&gt;'Pengaturan'!$B$29,B127&lt;='Pengaturan'!$B$5),MAX(0,T127-V127-W127),0)</x:f>
        <x:v>0</x:v>
      </x:c>
      <x:c r="AN127" s="413" t="str">
        <x:v>14UfXpQhjpRpKtMIwGtdihL0Bu_n5SJpu6vNcLjZ7A8I</x:v>
      </x:c>
      <x:c r="AO127" s="413" t="n">
        <x:v>46284.37060925926</x:v>
      </x:c>
    </x:row>
    <x:row r="128" ht="42" customHeight="1">
      <x:c r="A128" s="228" t="str">
        <x:v>BK124</x:v>
      </x:c>
      <x:c r="B128" s="332" t="n">
        <x:v>46275</x:v>
      </x:c>
      <x:c r="C128" s="213" t="str">
        <x:v>11:00:00</x:v>
      </x:c>
      <x:c r="D128" s="213" t="str">
        <x:v>Blok 1</x:v>
      </x:c>
      <x:c r="E128" s="213" t="str">
        <x:v>Stevy</x:v>
      </x:c>
      <x:c r="F128" s="213" t="str">
        <x:v>Graduation</x:v>
      </x:c>
      <x:c r="G128" s="333" t="str">
        <x:v>Graduation</x:v>
      </x:c>
      <x:c r="H128" s="333"/>
      <x:c r="I128" s="333" t="n">
        <x:v>1</x:v>
      </x:c>
      <x:c r="J128" s="334"/>
      <x:c r="K128" s="214" t="n">
        <x:f>IF(A128="","",IFERROR(VLOOKUP(G128,'Harga Paket Schedule'!$A$5:$I$17,IF(G128="Large Group",2,7),FALSE),0))</x:f>
        <x:v>350000</x:v>
      </x:c>
      <x:c r="L128" s="214" t="n">
        <x:f>IF(A128="","",IF(J128&lt;&gt;"",J128,IF(G128="Large Group",MAX(7,H128)*K128,I128*K128)))</x:f>
        <x:v>350000</x:v>
      </x:c>
      <x:c r="M128" s="213" t="str">
        <x:v>dp 100</x:v>
      </x:c>
      <x:c r="N128" s="334" t="n">
        <x:v>100000</x:v>
      </x:c>
      <x:c r="O128" s="333" t="str">
        <x:v>DP</x:v>
      </x:c>
      <x:c r="P128" s="214" t="n">
        <x:f>IF(A128="","",SUMIF('Cocok Bayar Booking'!$J$5:$J$504,A128,'Cocok Bayar Booking'!$L$5:$L$504))</x:f>
        <x:v>100000</x:v>
      </x:c>
      <x:c r="Q128" s="214" t="n">
        <x:f>IF(A128="","",SUMIF('Cocok Bayar Booking'!$J$5:$J$504,A128,'Cocok Bayar Booking'!$M$5:$M$504))</x:f>
        <x:v>290000</x:v>
      </x:c>
      <x:c r="R128" s="213" t="n">
        <x:f>IF(A128="","",SUMIF('Cocok Bayar Booking'!$J$5:$J$504,A128,'Cocok Bayar Booking'!$N$5:$N$504))</x:f>
        <x:v>1</x:v>
      </x:c>
      <x:c r="S128" s="214" t="n">
        <x:f>IF(A128="","",MIN(L128,AC128))</x:f>
        <x:v>350000</x:v>
      </x:c>
      <x:c r="T128" s="214" t="n">
        <x:f>IF(A128="","",MAX(0,L128-AC128))</x:f>
        <x:v>0</x:v>
      </x:c>
      <x:c r="U128" s="333" t="n">
        <x:v>1</x:v>
      </x:c>
      <x:c r="V128" s="214" t="n">
        <x:f>IF(AND(AND(A128&lt;&gt;"",U128=1,AI128=0,AH128=0,LEFT(AG128,5)&lt;&gt;"CHECK",G128&lt;&gt;"CHECK PACKAGE"),B128&gt;'Pengaturan'!$B$6,B128&lt;='Pengaturan'!$B$5),T128,0)</x:f>
        <x:v>0</x:v>
      </x:c>
      <x:c r="W128" s="214" t="n">
        <x:f>IF(AND(AND(A128&lt;&gt;"",U128=1,AI128=0,AH128=0,LEFT(AG128,5)&lt;&gt;"CHECK",G128&lt;&gt;"CHECK PACKAGE"),B128='Pengaturan'!$B$6,'Pengaturan'!$B$28&lt;&gt;"Tutup"),T128,0)</x:f>
        <x:v>0</x:v>
      </x:c>
      <x:c r="X128" s="335" t="str">
        <x:v>Pindah slot dari Tanggal 10!C8 ke C7; ID BK124 dipertahankan. Log memuat DP Rp100.000 dan pelunasan Rp290.000; total Rp390.000 melampaui tarif acuan Rp350.000 sehingga ditandai CHECK.</x:v>
      </x:c>
      <x:c r="Y128" s="335" t="str">
        <x:v>9. Schedule September 2026</x:v>
      </x:c>
      <x:c r="Z128" s="335" t="str">
        <x:v>Tanggal 10</x:v>
      </x:c>
      <x:c r="AA128" s="213" t="str">
        <x:v>C7</x:v>
      </x:c>
      <x:c r="AB128" s="213" t="str">
        <x:v>11, 311</x:v>
      </x:c>
      <x:c r="AC128" s="336" t="n">
        <x:f>IF(A128="","",P128+Q128+IF(AL128&lt;&gt;"",N(AK128),0))</x:f>
        <x:v>390000</x:v>
      </x:c>
      <x:c r="AD128" s="336" t="n">
        <x:f>IF(A128="","",IF(OR(AC128&gt;L128,AND(OR(O128="Lunas",R128&gt;0),AC128&lt;L128)),AC128-L128,0))</x:f>
        <x:v>40000</x:v>
      </x:c>
      <x:c r="AE128" s="199" t="str">
        <x:f>IF(A128="","",IF(LEFT(AG128,5)="CHECK",AG128,IF(AD128&lt;&gt;0,"CHECK harga/bayar",IF(AI128&gt;0,"CHECK DP belum cocok",IF(U128=0,"Ditahan","OK")))))</x:f>
        <x:v>CHECK harga/bayar</x:v>
      </x:c>
      <x:c r="AF128" s="337" t="n">
        <x:f>IF(AND(A128&lt;&gt;"",U128=1,B128&lt;='Pengaturan'!$B$29,B128&gt;='Pengaturan'!$B$4),T128,0)</x:f>
        <x:v>0</x:v>
      </x:c>
      <x:c r="AG128" s="201"/>
      <x:c r="AH128" s="337" t="n">
        <x:f>IF(A128="","",IF(OR(O128="Lunas",R128&gt;0),MAX(0,L128-AC128),0))</x:f>
        <x:v>0</x:v>
      </x:c>
      <x:c r="AI128" s="337" t="n">
        <x:f>IF(A128="","",MAX(0,N128-AC128))</x:f>
        <x:v>0</x:v>
      </x:c>
      <x:c r="AJ128" s="199" t="str">
        <x:v>AL</x:v>
      </x:c>
      <x:c r="AK128" s="337"/>
      <x:c r="AL128" s="413"/>
      <x:c r="AM128" s="462" t="n">
        <x:f>IF(AND(A128&lt;&gt;"",B128&gt;'Pengaturan'!$B$29,B128&lt;='Pengaturan'!$B$5),MAX(0,T128-V128-W128),0)</x:f>
        <x:v>0</x:v>
      </x:c>
      <x:c r="AN128" s="413" t="str">
        <x:v>14UfXpQhjpRpKtMIwGtdihL0Bu_n5SJpu6vNcLjZ7A8I</x:v>
      </x:c>
      <x:c r="AO128" s="413" t="n">
        <x:v>46284.37060925926</x:v>
      </x:c>
    </x:row>
    <x:row r="129" ht="42" customHeight="1">
      <x:c r="A129" s="228" t="str">
        <x:v>BK125</x:v>
      </x:c>
      <x:c r="B129" s="332" t="n">
        <x:v>46276</x:v>
      </x:c>
      <x:c r="C129" s="213" t="str">
        <x:v>15:00:00</x:v>
      </x:c>
      <x:c r="D129" s="213" t="str">
        <x:v>Blok 1</x:v>
      </x:c>
      <x:c r="E129" s="213" t="str">
        <x:v>Lisha</x:v>
      </x:c>
      <x:c r="F129" s="213" t="str">
        <x:v>LG 45</x:v>
      </x:c>
      <x:c r="G129" s="333" t="str">
        <x:v>Large Group</x:v>
      </x:c>
      <x:c r="H129" s="333" t="n">
        <x:v>45</x:v>
      </x:c>
      <x:c r="I129" s="333" t="n">
        <x:v>1</x:v>
      </x:c>
      <x:c r="J129" s="334"/>
      <x:c r="K129" s="214" t="n">
        <x:f>IF(A129="","",IFERROR(VLOOKUP(G129,'Harga Paket Schedule'!$A$5:$I$17,IF(G129="Large Group",2,7),FALSE),0))</x:f>
        <x:v>25000</x:v>
      </x:c>
      <x:c r="L129" s="214" t="n">
        <x:f>IF(A129="","",IF(J129&lt;&gt;"",J129,IF(G129="Large Group",MAX(7,H129)*K129,I129*K129)))</x:f>
        <x:v>1125000</x:v>
      </x:c>
      <x:c r="M129" s="213" t="str">
        <x:v>dp 200</x:v>
      </x:c>
      <x:c r="N129" s="334" t="n">
        <x:v>200000</x:v>
      </x:c>
      <x:c r="O129" s="333" t="str">
        <x:v>DP</x:v>
      </x:c>
      <x:c r="P129" s="214" t="n">
        <x:f>IF(A129="","",SUMIF('Cocok Bayar Booking'!$J$5:$J$504,A129,'Cocok Bayar Booking'!$L$5:$L$504))</x:f>
        <x:v>0</x:v>
      </x:c>
      <x:c r="Q129" s="214" t="n">
        <x:f>IF(A129="","",SUMIF('Cocok Bayar Booking'!$J$5:$J$504,A129,'Cocok Bayar Booking'!$M$5:$M$504))</x:f>
        <x:v>1125000</x:v>
      </x:c>
      <x:c r="R129" s="213" t="n">
        <x:f>IF(A129="","",SUMIF('Cocok Bayar Booking'!$J$5:$J$504,A129,'Cocok Bayar Booking'!$N$5:$N$504))</x:f>
        <x:v>1</x:v>
      </x:c>
      <x:c r="S129" s="214" t="n">
        <x:f>IF(A129="","",MIN(L129,AC129))</x:f>
        <x:v>1125000</x:v>
      </x:c>
      <x:c r="T129" s="214" t="n">
        <x:f>IF(A129="","",MAX(0,L129-AC129))</x:f>
        <x:v>0</x:v>
      </x:c>
      <x:c r="U129" s="333" t="n">
        <x:v>1</x:v>
      </x:c>
      <x:c r="V129" s="214" t="n">
        <x:f>IF(AND(AND(A129&lt;&gt;"",U129=1,AI129=0,AH129=0,LEFT(AG129,5)&lt;&gt;"CHECK",G129&lt;&gt;"CHECK PACKAGE"),B129&gt;'Pengaturan'!$B$6,B129&lt;='Pengaturan'!$B$5),T129,0)</x:f>
        <x:v>0</x:v>
      </x:c>
      <x:c r="W129" s="214" t="n">
        <x:f>IF(AND(AND(A129&lt;&gt;"",U129=1,AI129=0,AH129=0,LEFT(AG129,5)&lt;&gt;"CHECK",G129&lt;&gt;"CHECK PACKAGE"),B129='Pengaturan'!$B$6,'Pengaturan'!$B$28&lt;&gt;"Tutup"),T129,0)</x:f>
        <x:v>0</x:v>
      </x:c>
      <x:c r="X129" s="335"/>
      <x:c r="Y129" s="335" t="str">
        <x:v>9. Schedule September 2026</x:v>
      </x:c>
      <x:c r="Z129" s="335" t="str">
        <x:v>Tanggal 11</x:v>
      </x:c>
      <x:c r="AA129" s="213" t="str">
        <x:v>C17</x:v>
      </x:c>
      <x:c r="AB129" s="213" t="str">
        <x:v>334</x:v>
      </x:c>
      <x:c r="AC129" s="336" t="n">
        <x:f>IF(A129="","",P129+Q129+IF(AL129&lt;&gt;"",N(AK129),0))</x:f>
        <x:v>1125000</x:v>
      </x:c>
      <x:c r="AD129" s="336" t="n">
        <x:f>IF(A129="","",IF(OR(AC129&gt;L129,AND(OR(O129="Lunas",R129&gt;0),AC129&lt;L129)),AC129-L129,0))</x:f>
        <x:v>0</x:v>
      </x:c>
      <x:c r="AE129" s="199" t="str">
        <x:f>IF(A129="","",IF(LEFT(AG129,5)="CHECK",AG129,IF(AD129&lt;&gt;0,"CHECK harga/bayar",IF(AI129&gt;0,"CHECK DP belum cocok",IF(U129=0,"Ditahan","OK")))))</x:f>
        <x:v>OK</x:v>
      </x:c>
      <x:c r="AF129" s="337" t="n">
        <x:f>IF(AND(A129&lt;&gt;"",U129=1,B129&lt;='Pengaturan'!$B$29,B129&gt;='Pengaturan'!$B$4),T129,0)</x:f>
        <x:v>0</x:v>
      </x:c>
      <x:c r="AG129" s="201"/>
      <x:c r="AH129" s="337" t="n">
        <x:f>IF(A129="","",IF(OR(O129="Lunas",R129&gt;0),MAX(0,L129-AC129),0))</x:f>
        <x:v>0</x:v>
      </x:c>
      <x:c r="AI129" s="337" t="n">
        <x:f>IF(A129="","",MAX(0,N129-AC129))</x:f>
        <x:v>0</x:v>
      </x:c>
      <x:c r="AJ129" s="199" t="str">
        <x:v>AL</x:v>
      </x:c>
      <x:c r="AK129" s="337"/>
      <x:c r="AL129" s="413"/>
      <x:c r="AM129" s="462" t="n">
        <x:f>IF(AND(A129&lt;&gt;"",B129&gt;'Pengaturan'!$B$29,B129&lt;='Pengaturan'!$B$5),MAX(0,T129-V129-W129),0)</x:f>
        <x:v>0</x:v>
      </x:c>
      <x:c r="AN129" s="413" t="str">
        <x:v>14UfXpQhjpRpKtMIwGtdihL0Bu_n5SJpu6vNcLjZ7A8I</x:v>
      </x:c>
      <x:c r="AO129" s="413" t="n">
        <x:v>46284.37060925926</x:v>
      </x:c>
    </x:row>
    <x:row r="130" ht="42" customHeight="1">
      <x:c r="A130" s="228" t="str">
        <x:v>BK126</x:v>
      </x:c>
      <x:c r="B130" s="332" t="n">
        <x:v>46276</x:v>
      </x:c>
      <x:c r="C130" s="213" t="str">
        <x:v>19:00:00</x:v>
      </x:c>
      <x:c r="D130" s="213" t="str">
        <x:v>Blok 1</x:v>
      </x:c>
      <x:c r="E130" s="213" t="str">
        <x:v>TBMM EKSTREMITAS</x:v>
      </x:c>
      <x:c r="F130" s="213" t="str">
        <x:v>LG 25</x:v>
      </x:c>
      <x:c r="G130" s="333" t="str">
        <x:v>Large Group</x:v>
      </x:c>
      <x:c r="H130" s="333" t="n">
        <x:v>25</x:v>
      </x:c>
      <x:c r="I130" s="333" t="n">
        <x:v>1</x:v>
      </x:c>
      <x:c r="J130" s="334"/>
      <x:c r="K130" s="214" t="n">
        <x:f>IF(A130="","",IFERROR(VLOOKUP(G130,'Harga Paket Schedule'!$A$5:$I$17,IF(G130="Large Group",2,7),FALSE),0))</x:f>
        <x:v>25000</x:v>
      </x:c>
      <x:c r="L130" s="214" t="n">
        <x:f>IF(A130="","",IF(J130&lt;&gt;"",J130,IF(G130="Large Group",MAX(7,H130)*K130,I130*K130)))</x:f>
        <x:v>625000</x:v>
      </x:c>
      <x:c r="M130" s="213" t="str">
        <x:v>dp 100</x:v>
      </x:c>
      <x:c r="N130" s="334" t="n">
        <x:v>100000</x:v>
      </x:c>
      <x:c r="O130" s="333" t="str">
        <x:v>DP</x:v>
      </x:c>
      <x:c r="P130" s="214" t="n">
        <x:f>IF(A130="","",SUMIF('Cocok Bayar Booking'!$J$5:$J$504,A130,'Cocok Bayar Booking'!$L$5:$L$504))</x:f>
        <x:v>100000</x:v>
      </x:c>
      <x:c r="Q130" s="214" t="n">
        <x:f>IF(A130="","",SUMIF('Cocok Bayar Booking'!$J$5:$J$504,A130,'Cocok Bayar Booking'!$M$5:$M$504))</x:f>
        <x:v>600000</x:v>
      </x:c>
      <x:c r="R130" s="213" t="n">
        <x:f>IF(A130="","",SUMIF('Cocok Bayar Booking'!$J$5:$J$504,A130,'Cocok Bayar Booking'!$N$5:$N$504))</x:f>
        <x:v>1</x:v>
      </x:c>
      <x:c r="S130" s="214" t="n">
        <x:f>IF(A130="","",MIN(L130,AC130))</x:f>
        <x:v>625000</x:v>
      </x:c>
      <x:c r="T130" s="214" t="n">
        <x:f>IF(A130="","",MAX(0,L130-AC130))</x:f>
        <x:v>0</x:v>
      </x:c>
      <x:c r="U130" s="333" t="n">
        <x:v>1</x:v>
      </x:c>
      <x:c r="V130" s="214" t="n">
        <x:f>IF(AND(AND(A130&lt;&gt;"",U130=1,AI130=0,AH130=0,LEFT(AG130,5)&lt;&gt;"CHECK",G130&lt;&gt;"CHECK PACKAGE"),B130&gt;'Pengaturan'!$B$6,B130&lt;='Pengaturan'!$B$5),T130,0)</x:f>
        <x:v>0</x:v>
      </x:c>
      <x:c r="W130" s="214" t="n">
        <x:f>IF(AND(AND(A130&lt;&gt;"",U130=1,AI130=0,AH130=0,LEFT(AG130,5)&lt;&gt;"CHECK",G130&lt;&gt;"CHECK PACKAGE"),B130='Pengaturan'!$B$6,'Pengaturan'!$B$28&lt;&gt;"Tutup"),T130,0)</x:f>
        <x:v>0</x:v>
      </x:c>
      <x:c r="X130" s="335"/>
      <x:c r="Y130" s="335" t="str">
        <x:v>9. Schedule September 2026</x:v>
      </x:c>
      <x:c r="Z130" s="335" t="str">
        <x:v>Tanggal 11</x:v>
      </x:c>
      <x:c r="AA130" s="213" t="str">
        <x:v>C29</x:v>
      </x:c>
      <x:c r="AB130" s="213" t="str">
        <x:v>193, 338</x:v>
      </x:c>
      <x:c r="AC130" s="336" t="n">
        <x:f>IF(A130="","",P130+Q130+IF(AL130&lt;&gt;"",N(AK130),0))</x:f>
        <x:v>700000</x:v>
      </x:c>
      <x:c r="AD130" s="336" t="n">
        <x:f>IF(A130="","",IF(OR(AC130&gt;L130,AND(OR(O130="Lunas",R130&gt;0),AC130&lt;L130)),AC130-L130,0))</x:f>
        <x:v>75000</x:v>
      </x:c>
      <x:c r="AE130" s="199" t="str">
        <x:f>IF(A130="","",IF(LEFT(AG130,5)="CHECK",AG130,IF(AD130&lt;&gt;0,"CHECK harga/bayar",IF(AI130&gt;0,"CHECK DP belum cocok",IF(U130=0,"Ditahan","OK")))))</x:f>
        <x:v>CHECK harga/bayar</x:v>
      </x:c>
      <x:c r="AF130" s="337" t="n">
        <x:f>IF(AND(A130&lt;&gt;"",U130=1,B130&lt;='Pengaturan'!$B$29,B130&gt;='Pengaturan'!$B$4),T130,0)</x:f>
        <x:v>0</x:v>
      </x:c>
      <x:c r="AG130" s="201"/>
      <x:c r="AH130" s="337" t="n">
        <x:f>IF(A130="","",IF(OR(O130="Lunas",R130&gt;0),MAX(0,L130-AC130),0))</x:f>
        <x:v>0</x:v>
      </x:c>
      <x:c r="AI130" s="337" t="n">
        <x:f>IF(A130="","",MAX(0,N130-AC130))</x:f>
        <x:v>0</x:v>
      </x:c>
      <x:c r="AJ130" s="199" t="str">
        <x:v>IN</x:v>
      </x:c>
      <x:c r="AK130" s="337"/>
      <x:c r="AL130" s="413"/>
      <x:c r="AM130" s="462" t="n">
        <x:f>IF(AND(A130&lt;&gt;"",B130&gt;'Pengaturan'!$B$29,B130&lt;='Pengaturan'!$B$5),MAX(0,T130-V130-W130),0)</x:f>
        <x:v>0</x:v>
      </x:c>
      <x:c r="AN130" s="413" t="str">
        <x:v>14UfXpQhjpRpKtMIwGtdihL0Bu_n5SJpu6vNcLjZ7A8I</x:v>
      </x:c>
      <x:c r="AO130" s="413" t="n">
        <x:v>46284.37060925926</x:v>
      </x:c>
    </x:row>
    <x:row r="131" ht="42" customHeight="1">
      <x:c r="A131" s="228" t="str">
        <x:v>BK127</x:v>
      </x:c>
      <x:c r="B131" s="332" t="n">
        <x:v>46276</x:v>
      </x:c>
      <x:c r="C131" s="213" t="str">
        <x:v>20:00:00</x:v>
      </x:c>
      <x:c r="D131" s="213" t="str">
        <x:v>Blok 1</x:v>
      </x:c>
      <x:c r="E131" s="213" t="str">
        <x:v>Ardi</x:v>
      </x:c>
      <x:c r="F131" s="213" t="str">
        <x:v>LG 9</x:v>
      </x:c>
      <x:c r="G131" s="333" t="str">
        <x:v>Large Group</x:v>
      </x:c>
      <x:c r="H131" s="333" t="n">
        <x:v>9</x:v>
      </x:c>
      <x:c r="I131" s="333" t="n">
        <x:v>1</x:v>
      </x:c>
      <x:c r="J131" s="334"/>
      <x:c r="K131" s="214" t="n">
        <x:f>IF(A131="","",IFERROR(VLOOKUP(G131,'Harga Paket Schedule'!$A$5:$I$17,IF(G131="Large Group",2,7),FALSE),0))</x:f>
        <x:v>25000</x:v>
      </x:c>
      <x:c r="L131" s="214" t="n">
        <x:f>IF(A131="","",IF(J131&lt;&gt;"",J131,IF(G131="Large Group",MAX(7,H131)*K131,I131*K131)))</x:f>
        <x:v>225000</x:v>
      </x:c>
      <x:c r="M131" s="213" t="str">
        <x:v>dp 100</x:v>
      </x:c>
      <x:c r="N131" s="334" t="n">
        <x:v>100000</x:v>
      </x:c>
      <x:c r="O131" s="333" t="str">
        <x:v>DP</x:v>
      </x:c>
      <x:c r="P131" s="214" t="n">
        <x:f>IF(A131="","",SUMIF('Cocok Bayar Booking'!$J$5:$J$504,A131,'Cocok Bayar Booking'!$L$5:$L$504))</x:f>
        <x:v>0</x:v>
      </x:c>
      <x:c r="Q131" s="214" t="n">
        <x:f>IF(A131="","",SUMIF('Cocok Bayar Booking'!$J$5:$J$504,A131,'Cocok Bayar Booking'!$M$5:$M$504))</x:f>
        <x:v>0</x:v>
      </x:c>
      <x:c r="R131" s="213" t="n">
        <x:f>IF(A131="","",SUMIF('Cocok Bayar Booking'!$J$5:$J$504,A131,'Cocok Bayar Booking'!$N$5:$N$504))</x:f>
        <x:v>0</x:v>
      </x:c>
      <x:c r="S131" s="214" t="n">
        <x:f>IF(A131="","",MIN(L131,AC131))</x:f>
        <x:v>0</x:v>
      </x:c>
      <x:c r="T131" s="214" t="n">
        <x:f>IF(A131="","",MAX(0,L131-AC131))</x:f>
        <x:v>225000</x:v>
      </x:c>
      <x:c r="U131" s="333" t="n">
        <x:v>1</x:v>
      </x:c>
      <x:c r="V131" s="214" t="n">
        <x:f>IF(AND(AND(A131&lt;&gt;"",U131=1,AI131=0,AH131=0,LEFT(AG131,5)&lt;&gt;"CHECK",G131&lt;&gt;"CHECK PACKAGE"),B131&gt;'Pengaturan'!$B$6,B131&lt;='Pengaturan'!$B$5),T131,0)</x:f>
        <x:v>0</x:v>
      </x:c>
      <x:c r="W131" s="214" t="n">
        <x:f>IF(AND(AND(A131&lt;&gt;"",U131=1,AI131=0,AH131=0,LEFT(AG131,5)&lt;&gt;"CHECK",G131&lt;&gt;"CHECK PACKAGE"),B131='Pengaturan'!$B$6,'Pengaturan'!$B$28&lt;&gt;"Tutup"),T131,0)</x:f>
        <x:v>0</x:v>
      </x:c>
      <x:c r="X131" s="335" t="str">
        <x:v>Kandidat pembayaran Log 9!19 (Ardi). Sisa ditahan agar tidak ganda.</x:v>
      </x:c>
      <x:c r="Y131" s="335" t="str">
        <x:v>9. Schedule September 2026</x:v>
      </x:c>
      <x:c r="Z131" s="335" t="str">
        <x:v>Tanggal 11</x:v>
      </x:c>
      <x:c r="AA131" s="213" t="str">
        <x:v>C32</x:v>
      </x:c>
      <x:c r="AB131" s="213"/>
      <x:c r="AC131" s="336" t="n">
        <x:f>IF(A131="","",P131+Q131+IF(AL131&lt;&gt;"",N(AK131),0))</x:f>
        <x:v>0</x:v>
      </x:c>
      <x:c r="AD131" s="336" t="n">
        <x:f>IF(A131="","",IF(OR(AC131&gt;L131,AND(OR(O131="Lunas",R131&gt;0),AC131&lt;L131)),AC131-L131,0))</x:f>
        <x:v>0</x:v>
      </x:c>
      <x:c r="AE131" s="199" t="str">
        <x:f>IF(A131="","",IF(LEFT(AG131,5)="CHECK",AG131,IF(AD131&lt;&gt;0,"CHECK harga/bayar",IF(AI131&gt;0,"CHECK DP belum cocok",IF(U131=0,"Ditahan","OK")))))</x:f>
        <x:v>CHECK pembayaran belum cocok</x:v>
      </x:c>
      <x:c r="AF131" s="337" t="n">
        <x:f>IF(AND(A131&lt;&gt;"",U131=1,B131&lt;='Pengaturan'!$B$29,B131&gt;='Pengaturan'!$B$4),T131,0)</x:f>
        <x:v>225000</x:v>
      </x:c>
      <x:c r="AG131" s="201" t="str">
        <x:v>CHECK pembayaran belum cocok</x:v>
      </x:c>
      <x:c r="AH131" s="337" t="n">
        <x:f>IF(A131="","",IF(OR(O131="Lunas",R131&gt;0),MAX(0,L131-AC131),0))</x:f>
        <x:v>0</x:v>
      </x:c>
      <x:c r="AI131" s="337" t="n">
        <x:f>IF(A131="","",MAX(0,N131-AC131))</x:f>
        <x:v>100000</x:v>
      </x:c>
      <x:c r="AJ131" s="199" t="str">
        <x:v>AL</x:v>
      </x:c>
      <x:c r="AK131" s="337"/>
      <x:c r="AL131" s="413"/>
      <x:c r="AM131" s="462" t="n">
        <x:f>IF(AND(A131&lt;&gt;"",B131&gt;'Pengaturan'!$B$29,B131&lt;='Pengaturan'!$B$5),MAX(0,T131-V131-W131),0)</x:f>
        <x:v>0</x:v>
      </x:c>
      <x:c r="AN131" s="413" t="str">
        <x:v>14UfXpQhjpRpKtMIwGtdihL0Bu_n5SJpu6vNcLjZ7A8I</x:v>
      </x:c>
      <x:c r="AO131" s="413" t="n">
        <x:v>46284.37060925926</x:v>
      </x:c>
    </x:row>
    <x:row r="132" ht="42" customHeight="1">
      <x:c r="A132" s="228" t="str">
        <x:v>BK128</x:v>
      </x:c>
      <x:c r="B132" s="332" t="n">
        <x:v>46276</x:v>
      </x:c>
      <x:c r="C132" s="213" t="str">
        <x:v>13:40:00</x:v>
      </x:c>
      <x:c r="D132" s="213" t="str">
        <x:v>Blok 1</x:v>
      </x:c>
      <x:c r="E132" s="213" t="str">
        <x:v>Gita</x:v>
      </x:c>
      <x:c r="F132" s="213" t="str">
        <x:v>Family A</x:v>
      </x:c>
      <x:c r="G132" s="333" t="str">
        <x:v>Family A</x:v>
      </x:c>
      <x:c r="H132" s="333"/>
      <x:c r="I132" s="333" t="n">
        <x:v>1</x:v>
      </x:c>
      <x:c r="J132" s="334"/>
      <x:c r="K132" s="214" t="n">
        <x:f>IF(A132="","",IFERROR(VLOOKUP(G132,'Harga Paket Schedule'!$A$5:$I$17,IF(G132="Large Group",2,7),FALSE),0))</x:f>
        <x:v>350000</x:v>
      </x:c>
      <x:c r="L132" s="214" t="n">
        <x:f>IF(A132="","",IF(J132&lt;&gt;"",J132,IF(G132="Large Group",MAX(7,H132)*K132,I132*K132)))</x:f>
        <x:v>350000</x:v>
      </x:c>
      <x:c r="M132" s="213" t="str">
        <x:v>dp 100</x:v>
      </x:c>
      <x:c r="N132" s="334" t="n">
        <x:v>100000</x:v>
      </x:c>
      <x:c r="O132" s="333" t="str">
        <x:v>DP</x:v>
      </x:c>
      <x:c r="P132" s="214" t="n">
        <x:f>IF(A132="","",SUMIF('Cocok Bayar Booking'!$J$5:$J$504,A132,'Cocok Bayar Booking'!$L$5:$L$504))</x:f>
        <x:v>100000</x:v>
      </x:c>
      <x:c r="Q132" s="214" t="n">
        <x:f>IF(A132="","",SUMIF('Cocok Bayar Booking'!$J$5:$J$504,A132,'Cocok Bayar Booking'!$M$5:$M$504))</x:f>
        <x:v>450000</x:v>
      </x:c>
      <x:c r="R132" s="213" t="n">
        <x:f>IF(A132="","",SUMIF('Cocok Bayar Booking'!$J$5:$J$504,A132,'Cocok Bayar Booking'!$N$5:$N$504))</x:f>
        <x:v>2</x:v>
      </x:c>
      <x:c r="S132" s="214" t="n">
        <x:f>IF(A132="","",MIN(L132,AC132))</x:f>
        <x:v>350000</x:v>
      </x:c>
      <x:c r="T132" s="214" t="n">
        <x:f>IF(A132="","",MAX(0,L132-AC132))</x:f>
        <x:v>0</x:v>
      </x:c>
      <x:c r="U132" s="333" t="n">
        <x:v>1</x:v>
      </x:c>
      <x:c r="V132" s="214" t="n">
        <x:f>IF(AND(AND(A132&lt;&gt;"",U132=1,AI132=0,AH132=0,LEFT(AG132,5)&lt;&gt;"CHECK",G132&lt;&gt;"CHECK PACKAGE"),B132&gt;'Pengaturan'!$B$6,B132&lt;='Pengaturan'!$B$5),T132,0)</x:f>
        <x:v>0</x:v>
      </x:c>
      <x:c r="W132" s="214" t="n">
        <x:f>IF(AND(AND(A132&lt;&gt;"",U132=1,AI132=0,AH132=0,LEFT(AG132,5)&lt;&gt;"CHECK",G132&lt;&gt;"CHECK PACKAGE"),B132='Pengaturan'!$B$6,'Pengaturan'!$B$28&lt;&gt;"Tutup"),T132,0)</x:f>
        <x:v>0</x:v>
      </x:c>
      <x:c r="X132" s="335" t="str">
        <x:v>Pindah slot dari Tanggal 11!C6 ke C13; ID BK128 dipertahankan. Konflik paket Log: Graduation.</x:v>
      </x:c>
      <x:c r="Y132" s="335" t="str">
        <x:v>9. Schedule September 2026</x:v>
      </x:c>
      <x:c r="Z132" s="335" t="str">
        <x:v>Tanggal 11</x:v>
      </x:c>
      <x:c r="AA132" s="213" t="str">
        <x:v>C13</x:v>
      </x:c>
      <x:c r="AB132" s="213" t="str">
        <x:v>198, 332, 333</x:v>
      </x:c>
      <x:c r="AC132" s="336" t="n">
        <x:f>IF(A132="","",P132+Q132+IF(AL132&lt;&gt;"",N(AK132),0))</x:f>
        <x:v>550000</x:v>
      </x:c>
      <x:c r="AD132" s="336" t="n">
        <x:f>IF(A132="","",IF(OR(AC132&gt;L132,AND(OR(O132="Lunas",R132&gt;0),AC132&lt;L132)),AC132-L132,0))</x:f>
        <x:v>200000</x:v>
      </x:c>
      <x:c r="AE132" s="199" t="str">
        <x:f>IF(A132="","",IF(LEFT(AG132,5)="CHECK",AG132,IF(AD132&lt;&gt;0,"CHECK harga/bayar",IF(AI132&gt;0,"CHECK DP belum cocok",IF(U132=0,"Ditahan","OK")))))</x:f>
        <x:v>CHECK harga/bayar</x:v>
      </x:c>
      <x:c r="AF132" s="337" t="n">
        <x:f>IF(AND(A132&lt;&gt;"",U132=1,B132&lt;='Pengaturan'!$B$29,B132&gt;='Pengaturan'!$B$4),T132,0)</x:f>
        <x:v>0</x:v>
      </x:c>
      <x:c r="AG132" s="201"/>
      <x:c r="AH132" s="337" t="n">
        <x:f>IF(A132="","",IF(OR(O132="Lunas",R132&gt;0),MAX(0,L132-AC132),0))</x:f>
        <x:v>0</x:v>
      </x:c>
      <x:c r="AI132" s="337" t="n">
        <x:f>IF(A132="","",MAX(0,N132-AC132))</x:f>
        <x:v>0</x:v>
      </x:c>
      <x:c r="AJ132" s="199" t="str">
        <x:v>IN</x:v>
      </x:c>
      <x:c r="AK132" s="337"/>
      <x:c r="AL132" s="413"/>
      <x:c r="AM132" s="462" t="n">
        <x:f>IF(AND(A132&lt;&gt;"",B132&gt;'Pengaturan'!$B$29,B132&lt;='Pengaturan'!$B$5),MAX(0,T132-V132-W132),0)</x:f>
        <x:v>0</x:v>
      </x:c>
      <x:c r="AN132" s="413" t="str">
        <x:v>14UfXpQhjpRpKtMIwGtdihL0Bu_n5SJpu6vNcLjZ7A8I</x:v>
      </x:c>
      <x:c r="AO132" s="413" t="n">
        <x:v>46284.37060925926</x:v>
      </x:c>
    </x:row>
    <x:row r="133" ht="42" customHeight="1">
      <x:c r="A133" s="228" t="str">
        <x:v>BK129</x:v>
      </x:c>
      <x:c r="B133" s="332" t="n">
        <x:v>46276</x:v>
      </x:c>
      <x:c r="C133" s="213" t="str">
        <x:v>11:30:00</x:v>
      </x:c>
      <x:c r="D133" s="213" t="str">
        <x:v>Blok 1</x:v>
      </x:c>
      <x:c r="E133" s="213" t="str">
        <x:v>anto</x:v>
      </x:c>
      <x:c r="F133" s="213" t="str">
        <x:v>Photofox</x:v>
      </x:c>
      <x:c r="G133" s="333" t="str">
        <x:v>Photofox</x:v>
      </x:c>
      <x:c r="H133" s="333"/>
      <x:c r="I133" s="333" t="n">
        <x:v>1</x:v>
      </x:c>
      <x:c r="J133" s="334"/>
      <x:c r="K133" s="214" t="n">
        <x:f>IF(A133="","",IFERROR(VLOOKUP(G133,'Harga Paket Schedule'!$A$5:$I$17,IF(G133="Large Group",2,7),FALSE),0))</x:f>
        <x:v>200000</x:v>
      </x:c>
      <x:c r="L133" s="214" t="n">
        <x:f>IF(A133="","",IF(J133&lt;&gt;"",J133,IF(G133="Large Group",MAX(7,H133)*K133,I133*K133)))</x:f>
        <x:v>200000</x:v>
      </x:c>
      <x:c r="M133" s="213" t="str">
        <x:v>dp 100 cb</x:v>
      </x:c>
      <x:c r="N133" s="334" t="n">
        <x:v>100000</x:v>
      </x:c>
      <x:c r="O133" s="333" t="str">
        <x:v>DP</x:v>
      </x:c>
      <x:c r="P133" s="214" t="n">
        <x:f>IF(A133="","",SUMIF('Cocok Bayar Booking'!$J$5:$J$504,A133,'Cocok Bayar Booking'!$L$5:$L$504))</x:f>
        <x:v>100000</x:v>
      </x:c>
      <x:c r="Q133" s="214" t="n">
        <x:f>IF(A133="","",SUMIF('Cocok Bayar Booking'!$J$5:$J$504,A133,'Cocok Bayar Booking'!$M$5:$M$504))</x:f>
        <x:v>150000</x:v>
      </x:c>
      <x:c r="R133" s="213" t="n">
        <x:f>IF(A133="","",SUMIF('Cocok Bayar Booking'!$J$5:$J$504,A133,'Cocok Bayar Booking'!$N$5:$N$504))</x:f>
        <x:v>1</x:v>
      </x:c>
      <x:c r="S133" s="214" t="n">
        <x:f>IF(A133="","",MIN(L133,AC133))</x:f>
        <x:v>200000</x:v>
      </x:c>
      <x:c r="T133" s="214" t="n">
        <x:f>IF(A133="","",MAX(0,L133-AC133))</x:f>
        <x:v>0</x:v>
      </x:c>
      <x:c r="U133" s="333" t="n">
        <x:v>1</x:v>
      </x:c>
      <x:c r="V133" s="214" t="n">
        <x:f>IF(AND(AND(A133&lt;&gt;"",U133=1,AI133=0,AH133=0,LEFT(AG133,5)&lt;&gt;"CHECK",G133&lt;&gt;"CHECK PACKAGE"),B133&gt;'Pengaturan'!$B$6,B133&lt;='Pengaturan'!$B$5),T133,0)</x:f>
        <x:v>0</x:v>
      </x:c>
      <x:c r="W133" s="214" t="n">
        <x:f>IF(AND(AND(A133&lt;&gt;"",U133=1,AI133=0,AH133=0,LEFT(AG133,5)&lt;&gt;"CHECK",G133&lt;&gt;"CHECK PACKAGE"),B133='Pengaturan'!$B$6,'Pengaturan'!$B$28&lt;&gt;"Tutup"),T133,0)</x:f>
        <x:v>0</x:v>
      </x:c>
      <x:c r="X133" s="335"/>
      <x:c r="Y133" s="335" t="str">
        <x:v>9. Schedule September 2026</x:v>
      </x:c>
      <x:c r="Z133" s="335" t="str">
        <x:v>Tanggal 11</x:v>
      </x:c>
      <x:c r="AA133" s="213" t="str">
        <x:v>C8</x:v>
      </x:c>
      <x:c r="AB133" s="213" t="str">
        <x:v>15, 328</x:v>
      </x:c>
      <x:c r="AC133" s="336" t="n">
        <x:f>IF(A133="","",P133+Q133+IF(AL133&lt;&gt;"",N(AK133),0))</x:f>
        <x:v>250000</x:v>
      </x:c>
      <x:c r="AD133" s="336" t="n">
        <x:f>IF(A133="","",IF(OR(AC133&gt;L133,AND(OR(O133="Lunas",R133&gt;0),AC133&lt;L133)),AC133-L133,0))</x:f>
        <x:v>50000</x:v>
      </x:c>
      <x:c r="AE133" s="199" t="str">
        <x:f>IF(A133="","",IF(LEFT(AG133,5)="CHECK",AG133,IF(AD133&lt;&gt;0,"CHECK harga/bayar",IF(AI133&gt;0,"CHECK DP belum cocok",IF(U133=0,"Ditahan","OK")))))</x:f>
        <x:v>CHECK harga/bayar</x:v>
      </x:c>
      <x:c r="AF133" s="337" t="n">
        <x:f>IF(AND(A133&lt;&gt;"",U133=1,B133&lt;='Pengaturan'!$B$29,B133&gt;='Pengaturan'!$B$4),T133,0)</x:f>
        <x:v>0</x:v>
      </x:c>
      <x:c r="AG133" s="201"/>
      <x:c r="AH133" s="337" t="n">
        <x:f>IF(A133="","",IF(OR(O133="Lunas",R133&gt;0),MAX(0,L133-AC133),0))</x:f>
        <x:v>0</x:v>
      </x:c>
      <x:c r="AI133" s="337" t="n">
        <x:f>IF(A133="","",MAX(0,N133-AC133))</x:f>
        <x:v>0</x:v>
      </x:c>
      <x:c r="AJ133" s="199" t="str">
        <x:v>AL</x:v>
      </x:c>
      <x:c r="AK133" s="337"/>
      <x:c r="AL133" s="413"/>
      <x:c r="AM133" s="462" t="n">
        <x:f>IF(AND(A133&lt;&gt;"",B133&gt;'Pengaturan'!$B$29,B133&lt;='Pengaturan'!$B$5),MAX(0,T133-V133-W133),0)</x:f>
        <x:v>0</x:v>
      </x:c>
      <x:c r="AN133" s="413" t="str">
        <x:v>14UfXpQhjpRpKtMIwGtdihL0Bu_n5SJpu6vNcLjZ7A8I</x:v>
      </x:c>
      <x:c r="AO133" s="413" t="n">
        <x:v>46284.37060925926</x:v>
      </x:c>
    </x:row>
    <x:row r="134" ht="42" customHeight="1">
      <x:c r="A134" s="228" t="str">
        <x:v>BK130</x:v>
      </x:c>
      <x:c r="B134" s="332" t="n">
        <x:v>46277</x:v>
      </x:c>
      <x:c r="C134" s="213" t="str">
        <x:v>16:00:00</x:v>
      </x:c>
      <x:c r="D134" s="213" t="str">
        <x:v>Blok 1</x:v>
      </x:c>
      <x:c r="E134" s="213" t="str">
        <x:v>KKN Desa Mlaya</x:v>
      </x:c>
      <x:c r="F134" s="213" t="str">
        <x:v>LG 10</x:v>
      </x:c>
      <x:c r="G134" s="333" t="str">
        <x:v>Large Group</x:v>
      </x:c>
      <x:c r="H134" s="333" t="n">
        <x:v>10</x:v>
      </x:c>
      <x:c r="I134" s="333" t="n">
        <x:v>1</x:v>
      </x:c>
      <x:c r="J134" s="334"/>
      <x:c r="K134" s="214" t="n">
        <x:f>IF(A134="","",IFERROR(VLOOKUP(G134,'Harga Paket Schedule'!$A$5:$I$17,IF(G134="Large Group",2,7),FALSE),0))</x:f>
        <x:v>25000</x:v>
      </x:c>
      <x:c r="L134" s="214" t="n">
        <x:f>IF(A134="","",IF(J134&lt;&gt;"",J134,IF(G134="Large Group",MAX(7,H134)*K134,I134*K134)))</x:f>
        <x:v>250000</x:v>
      </x:c>
      <x:c r="M134" s="213" t="str">
        <x:v>dp 100</x:v>
      </x:c>
      <x:c r="N134" s="334" t="n">
        <x:v>100000</x:v>
      </x:c>
      <x:c r="O134" s="333" t="str">
        <x:v>DP</x:v>
      </x:c>
      <x:c r="P134" s="214" t="n">
        <x:f>IF(A134="","",SUMIF('Cocok Bayar Booking'!$J$5:$J$504,A134,'Cocok Bayar Booking'!$L$5:$L$504))</x:f>
        <x:v>0</x:v>
      </x:c>
      <x:c r="Q134" s="214" t="n">
        <x:f>IF(A134="","",SUMIF('Cocok Bayar Booking'!$J$5:$J$504,A134,'Cocok Bayar Booking'!$M$5:$M$504))</x:f>
        <x:v>125000</x:v>
      </x:c>
      <x:c r="R134" s="213" t="n">
        <x:f>IF(A134="","",SUMIF('Cocok Bayar Booking'!$J$5:$J$504,A134,'Cocok Bayar Booking'!$N$5:$N$504))</x:f>
        <x:v>1</x:v>
      </x:c>
      <x:c r="S134" s="214" t="n">
        <x:f>IF(A134="","",MIN(L134,AC134))</x:f>
        <x:v>125000</x:v>
      </x:c>
      <x:c r="T134" s="214" t="n">
        <x:f>IF(A134="","",MAX(0,L134-AC134))</x:f>
        <x:v>125000</x:v>
      </x:c>
      <x:c r="U134" s="333" t="n">
        <x:v>1</x:v>
      </x:c>
      <x:c r="V134" s="214" t="n">
        <x:f>IF(AND(AND(A134&lt;&gt;"",U134=1,AI134=0,AH134=0,LEFT(AG134,5)&lt;&gt;"CHECK",G134&lt;&gt;"CHECK PACKAGE"),B134&gt;'Pengaturan'!$B$6,B134&lt;='Pengaturan'!$B$5),T134,0)</x:f>
        <x:v>0</x:v>
      </x:c>
      <x:c r="W134" s="214" t="n">
        <x:f>IF(AND(AND(A134&lt;&gt;"",U134=1,AI134=0,AH134=0,LEFT(AG134,5)&lt;&gt;"CHECK",G134&lt;&gt;"CHECK PACKAGE"),B134='Pengaturan'!$B$6,'Pengaturan'!$B$28&lt;&gt;"Tutup"),T134,0)</x:f>
        <x:v>0</x:v>
      </x:c>
      <x:c r="X134" s="335"/>
      <x:c r="Y134" s="335" t="str">
        <x:v>9. Schedule September 2026</x:v>
      </x:c>
      <x:c r="Z134" s="335" t="str">
        <x:v>Tanggal 12</x:v>
      </x:c>
      <x:c r="AA134" s="213" t="str">
        <x:v>C20</x:v>
      </x:c>
      <x:c r="AB134" s="213" t="str">
        <x:v>354</x:v>
      </x:c>
      <x:c r="AC134" s="336" t="n">
        <x:f>IF(A134="","",P134+Q134+IF(AL134&lt;&gt;"",N(AK134),0))</x:f>
        <x:v>125000</x:v>
      </x:c>
      <x:c r="AD134" s="336" t="n">
        <x:f>IF(A134="","",IF(OR(AC134&gt;L134,AND(OR(O134="Lunas",R134&gt;0),AC134&lt;L134)),AC134-L134,0))</x:f>
        <x:v>-125000</x:v>
      </x:c>
      <x:c r="AE134" s="199" t="str">
        <x:f>IF(A134="","",IF(LEFT(AG134,5)="CHECK",AG134,IF(AD134&lt;&gt;0,"CHECK harga/bayar",IF(AI134&gt;0,"CHECK DP belum cocok",IF(U134=0,"Ditahan","OK")))))</x:f>
        <x:v>CHECK harga/bayar</x:v>
      </x:c>
      <x:c r="AF134" s="337" t="n">
        <x:f>IF(AND(A134&lt;&gt;"",U134=1,B134&lt;='Pengaturan'!$B$29,B134&gt;='Pengaturan'!$B$4),T134,0)</x:f>
        <x:v>125000</x:v>
      </x:c>
      <x:c r="AG134" s="201"/>
      <x:c r="AH134" s="337" t="n">
        <x:f>IF(A134="","",IF(OR(O134="Lunas",R134&gt;0),MAX(0,L134-AC134),0))</x:f>
        <x:v>125000</x:v>
      </x:c>
      <x:c r="AI134" s="337" t="n">
        <x:f>IF(A134="","",MAX(0,N134-AC134))</x:f>
        <x:v>0</x:v>
      </x:c>
      <x:c r="AJ134" s="199" t="str">
        <x:v>AL</x:v>
      </x:c>
      <x:c r="AK134" s="337"/>
      <x:c r="AL134" s="413"/>
      <x:c r="AM134" s="462" t="n">
        <x:f>IF(AND(A134&lt;&gt;"",B134&gt;'Pengaturan'!$B$29,B134&lt;='Pengaturan'!$B$5),MAX(0,T134-V134-W134),0)</x:f>
        <x:v>0</x:v>
      </x:c>
      <x:c r="AN134" s="413" t="str">
        <x:v>14UfXpQhjpRpKtMIwGtdihL0Bu_n5SJpu6vNcLjZ7A8I</x:v>
      </x:c>
      <x:c r="AO134" s="413" t="n">
        <x:v>46284.37060925926</x:v>
      </x:c>
    </x:row>
    <x:row r="135" ht="42" customHeight="1">
      <x:c r="A135" s="228" t="str">
        <x:v>BK131</x:v>
      </x:c>
      <x:c r="B135" s="332" t="n">
        <x:v>46277</x:v>
      </x:c>
      <x:c r="C135" s="213" t="str">
        <x:v>16:40:00</x:v>
      </x:c>
      <x:c r="D135" s="213" t="str">
        <x:v>Blok 1</x:v>
      </x:c>
      <x:c r="E135" s="213" t="str">
        <x:v>mila</x:v>
      </x:c>
      <x:c r="F135" s="213" t="str">
        <x:v>LG 29</x:v>
      </x:c>
      <x:c r="G135" s="333" t="str">
        <x:v>Large Group</x:v>
      </x:c>
      <x:c r="H135" s="333" t="n">
        <x:v>29</x:v>
      </x:c>
      <x:c r="I135" s="333" t="n">
        <x:v>1</x:v>
      </x:c>
      <x:c r="J135" s="334"/>
      <x:c r="K135" s="214" t="n">
        <x:f>IF(A135="","",IFERROR(VLOOKUP(G135,'Harga Paket Schedule'!$A$5:$I$17,IF(G135="Large Group",2,7),FALSE),0))</x:f>
        <x:v>25000</x:v>
      </x:c>
      <x:c r="L135" s="214" t="n">
        <x:f>IF(A135="","",IF(J135&lt;&gt;"",J135,IF(G135="Large Group",MAX(7,H135)*K135,I135*K135)))</x:f>
        <x:v>725000</x:v>
      </x:c>
      <x:c r="M135" s="213" t="str">
        <x:v>dp 100</x:v>
      </x:c>
      <x:c r="N135" s="334" t="n">
        <x:v>100000</x:v>
      </x:c>
      <x:c r="O135" s="333" t="str">
        <x:v>DP</x:v>
      </x:c>
      <x:c r="P135" s="214" t="n">
        <x:f>IF(A135="","",SUMIF('Cocok Bayar Booking'!$J$5:$J$504,A135,'Cocok Bayar Booking'!$L$5:$L$504))</x:f>
        <x:v>100000</x:v>
      </x:c>
      <x:c r="Q135" s="214" t="n">
        <x:f>IF(A135="","",SUMIF('Cocok Bayar Booking'!$J$5:$J$504,A135,'Cocok Bayar Booking'!$M$5:$M$504))</x:f>
        <x:v>625000</x:v>
      </x:c>
      <x:c r="R135" s="213" t="n">
        <x:f>IF(A135="","",SUMIF('Cocok Bayar Booking'!$J$5:$J$504,A135,'Cocok Bayar Booking'!$N$5:$N$504))</x:f>
        <x:v>1</x:v>
      </x:c>
      <x:c r="S135" s="214" t="n">
        <x:f>IF(A135="","",MIN(L135,AC135))</x:f>
        <x:v>725000</x:v>
      </x:c>
      <x:c r="T135" s="214" t="n">
        <x:f>IF(A135="","",MAX(0,L135-AC135))</x:f>
        <x:v>0</x:v>
      </x:c>
      <x:c r="U135" s="333" t="n">
        <x:v>1</x:v>
      </x:c>
      <x:c r="V135" s="214" t="n">
        <x:f>IF(AND(AND(A135&lt;&gt;"",U135=1,AI135=0,AH135=0,LEFT(AG135,5)&lt;&gt;"CHECK",G135&lt;&gt;"CHECK PACKAGE"),B135&gt;'Pengaturan'!$B$6,B135&lt;='Pengaturan'!$B$5),T135,0)</x:f>
        <x:v>0</x:v>
      </x:c>
      <x:c r="W135" s="214" t="n">
        <x:f>IF(AND(AND(A135&lt;&gt;"",U135=1,AI135=0,AH135=0,LEFT(AG135,5)&lt;&gt;"CHECK",G135&lt;&gt;"CHECK PACKAGE"),B135='Pengaturan'!$B$6,'Pengaturan'!$B$28&lt;&gt;"Tutup"),T135,0)</x:f>
        <x:v>0</x:v>
      </x:c>
      <x:c r="X135" s="335"/>
      <x:c r="Y135" s="335" t="str">
        <x:v>9. Schedule September 2026</x:v>
      </x:c>
      <x:c r="Z135" s="335" t="str">
        <x:v>Tanggal 12</x:v>
      </x:c>
      <x:c r="AA135" s="213" t="str">
        <x:v>C22</x:v>
      </x:c>
      <x:c r="AB135" s="213" t="str">
        <x:v>126, 355</x:v>
      </x:c>
      <x:c r="AC135" s="336" t="n">
        <x:f>IF(A135="","",P135+Q135+IF(AL135&lt;&gt;"",N(AK135),0))</x:f>
        <x:v>725000</x:v>
      </x:c>
      <x:c r="AD135" s="336" t="n">
        <x:f>IF(A135="","",IF(OR(AC135&gt;L135,AND(OR(O135="Lunas",R135&gt;0),AC135&lt;L135)),AC135-L135,0))</x:f>
        <x:v>0</x:v>
      </x:c>
      <x:c r="AE135" s="199" t="str">
        <x:f>IF(A135="","",IF(LEFT(AG135,5)="CHECK",AG135,IF(AD135&lt;&gt;0,"CHECK harga/bayar",IF(AI135&gt;0,"CHECK DP belum cocok",IF(U135=0,"Ditahan","OK")))))</x:f>
        <x:v>OK</x:v>
      </x:c>
      <x:c r="AF135" s="337" t="n">
        <x:f>IF(AND(A135&lt;&gt;"",U135=1,B135&lt;='Pengaturan'!$B$29,B135&gt;='Pengaturan'!$B$4),T135,0)</x:f>
        <x:v>0</x:v>
      </x:c>
      <x:c r="AG135" s="201"/>
      <x:c r="AH135" s="337" t="n">
        <x:f>IF(A135="","",IF(OR(O135="Lunas",R135&gt;0),MAX(0,L135-AC135),0))</x:f>
        <x:v>0</x:v>
      </x:c>
      <x:c r="AI135" s="337" t="n">
        <x:f>IF(A135="","",MAX(0,N135-AC135))</x:f>
        <x:v>0</x:v>
      </x:c>
      <x:c r="AJ135" s="199" t="str">
        <x:v>IN</x:v>
      </x:c>
      <x:c r="AK135" s="337"/>
      <x:c r="AL135" s="413"/>
      <x:c r="AM135" s="462" t="n">
        <x:f>IF(AND(A135&lt;&gt;"",B135&gt;'Pengaturan'!$B$29,B135&lt;='Pengaturan'!$B$5),MAX(0,T135-V135-W135),0)</x:f>
        <x:v>0</x:v>
      </x:c>
      <x:c r="AN135" s="413" t="str">
        <x:v>14UfXpQhjpRpKtMIwGtdihL0Bu_n5SJpu6vNcLjZ7A8I</x:v>
      </x:c>
      <x:c r="AO135" s="413" t="n">
        <x:v>46284.37060925926</x:v>
      </x:c>
    </x:row>
    <x:row r="136" ht="42" customHeight="1">
      <x:c r="A136" s="228" t="str">
        <x:v>BK132</x:v>
      </x:c>
      <x:c r="B136" s="332" t="n">
        <x:v>46277</x:v>
      </x:c>
      <x:c r="C136" s="213" t="str">
        <x:v>10:00:00</x:v>
      </x:c>
      <x:c r="D136" s="213" t="str">
        <x:v>Blok 1</x:v>
      </x:c>
      <x:c r="E136" s="213" t="str">
        <x:v>batik adipati</x:v>
      </x:c>
      <x:c r="F136" s="213" t="str">
        <x:v>Studio Rent</x:v>
      </x:c>
      <x:c r="G136" s="333" t="str">
        <x:v>Studio Rent</x:v>
      </x:c>
      <x:c r="H136" s="333"/>
      <x:c r="I136" s="333" t="n">
        <x:v>1</x:v>
      </x:c>
      <x:c r="J136" s="334"/>
      <x:c r="K136" s="214" t="n">
        <x:f>IF(A136="","",IFERROR(VLOOKUP(G136,'Harga Paket Schedule'!$A$5:$I$17,IF(G136="Large Group",2,7),FALSE),0))</x:f>
        <x:v>450000</x:v>
      </x:c>
      <x:c r="L136" s="214" t="n">
        <x:f>IF(A136="","",IF(J136&lt;&gt;"",J136,IF(G136="Large Group",MAX(7,H136)*K136,I136*K136)))</x:f>
        <x:v>450000</x:v>
      </x:c>
      <x:c r="M136" s="213" t="str">
        <x:v>dp 200 concrete</x:v>
      </x:c>
      <x:c r="N136" s="334" t="n">
        <x:v>200000</x:v>
      </x:c>
      <x:c r="O136" s="333" t="str">
        <x:v>DP</x:v>
      </x:c>
      <x:c r="P136" s="214" t="n">
        <x:f>IF(A136="","",SUMIF('Cocok Bayar Booking'!$J$5:$J$504,A136,'Cocok Bayar Booking'!$L$5:$L$504))</x:f>
        <x:v>0</x:v>
      </x:c>
      <x:c r="Q136" s="214" t="n">
        <x:f>IF(A136="","",SUMIF('Cocok Bayar Booking'!$J$5:$J$504,A136,'Cocok Bayar Booking'!$M$5:$M$504))</x:f>
        <x:v>400000</x:v>
      </x:c>
      <x:c r="R136" s="213" t="n">
        <x:f>IF(A136="","",SUMIF('Cocok Bayar Booking'!$J$5:$J$504,A136,'Cocok Bayar Booking'!$N$5:$N$504))</x:f>
        <x:v>1</x:v>
      </x:c>
      <x:c r="S136" s="214" t="n">
        <x:f>IF(A136="","",MIN(L136,AC136))</x:f>
        <x:v>400000</x:v>
      </x:c>
      <x:c r="T136" s="214" t="n">
        <x:f>IF(A136="","",MAX(0,L136-AC136))</x:f>
        <x:v>50000</x:v>
      </x:c>
      <x:c r="U136" s="333" t="n">
        <x:v>1</x:v>
      </x:c>
      <x:c r="V136" s="214" t="n">
        <x:f>IF(AND(AND(A136&lt;&gt;"",U136=1,AI136=0,AH136=0,LEFT(AG136,5)&lt;&gt;"CHECK",G136&lt;&gt;"CHECK PACKAGE"),B136&gt;'Pengaturan'!$B$6,B136&lt;='Pengaturan'!$B$5),T136,0)</x:f>
        <x:v>0</x:v>
      </x:c>
      <x:c r="W136" s="214" t="n">
        <x:f>IF(AND(AND(A136&lt;&gt;"",U136=1,AI136=0,AH136=0,LEFT(AG136,5)&lt;&gt;"CHECK",G136&lt;&gt;"CHECK PACKAGE"),B136='Pengaturan'!$B$6,'Pengaturan'!$B$28&lt;&gt;"Tutup"),T136,0)</x:f>
        <x:v>0</x:v>
      </x:c>
      <x:c r="X136" s="335" t="str">
        <x:v>Tarif default Rp450.000; durasi belum tersedia</x:v>
      </x:c>
      <x:c r="Y136" s="335" t="str">
        <x:v>9. Schedule September 2026</x:v>
      </x:c>
      <x:c r="Z136" s="335" t="str">
        <x:v>Tanggal 12</x:v>
      </x:c>
      <x:c r="AA136" s="213" t="str">
        <x:v>C5</x:v>
      </x:c>
      <x:c r="AB136" s="213" t="str">
        <x:v>348</x:v>
      </x:c>
      <x:c r="AC136" s="336" t="n">
        <x:f>IF(A136="","",P136+Q136+IF(AL136&lt;&gt;"",N(AK136),0))</x:f>
        <x:v>400000</x:v>
      </x:c>
      <x:c r="AD136" s="336" t="n">
        <x:f>IF(A136="","",IF(OR(AC136&gt;L136,AND(OR(O136="Lunas",R136&gt;0),AC136&lt;L136)),AC136-L136,0))</x:f>
        <x:v>-50000</x:v>
      </x:c>
      <x:c r="AE136" s="199" t="str">
        <x:f>IF(A136="","",IF(LEFT(AG136,5)="CHECK",AG136,IF(AD136&lt;&gt;0,"CHECK harga/bayar",IF(AI136&gt;0,"CHECK DP belum cocok",IF(U136=0,"Ditahan","OK")))))</x:f>
        <x:v>CHECK harga/bayar</x:v>
      </x:c>
      <x:c r="AF136" s="337" t="n">
        <x:f>IF(AND(A136&lt;&gt;"",U136=1,B136&lt;='Pengaturan'!$B$29,B136&gt;='Pengaturan'!$B$4),T136,0)</x:f>
        <x:v>50000</x:v>
      </x:c>
      <x:c r="AG136" s="201"/>
      <x:c r="AH136" s="337" t="n">
        <x:f>IF(A136="","",IF(OR(O136="Lunas",R136&gt;0),MAX(0,L136-AC136),0))</x:f>
        <x:v>50000</x:v>
      </x:c>
      <x:c r="AI136" s="337" t="n">
        <x:f>IF(A136="","",MAX(0,N136-AC136))</x:f>
        <x:v>0</x:v>
      </x:c>
      <x:c r="AJ136" s="199" t="str">
        <x:v>AL</x:v>
      </x:c>
      <x:c r="AK136" s="337"/>
      <x:c r="AL136" s="413"/>
      <x:c r="AM136" s="462" t="n">
        <x:f>IF(AND(A136&lt;&gt;"",B136&gt;'Pengaturan'!$B$29,B136&lt;='Pengaturan'!$B$5),MAX(0,T136-V136-W136),0)</x:f>
        <x:v>0</x:v>
      </x:c>
      <x:c r="AN136" s="413" t="str">
        <x:v>14UfXpQhjpRpKtMIwGtdihL0Bu_n5SJpu6vNcLjZ7A8I</x:v>
      </x:c>
      <x:c r="AO136" s="413" t="n">
        <x:v>46284.37060925926</x:v>
      </x:c>
    </x:row>
    <x:row r="137" ht="42" customHeight="1">
      <x:c r="A137" s="228" t="str">
        <x:v>BK133</x:v>
      </x:c>
      <x:c r="B137" s="332" t="n">
        <x:v>46278</x:v>
      </x:c>
      <x:c r="C137" s="213" t="str">
        <x:v>09:30:00</x:v>
      </x:c>
      <x:c r="D137" s="213" t="str">
        <x:v>Blok 1</x:v>
      </x:c>
      <x:c r="E137" s="213" t="str">
        <x:v>Anjani</x:v>
      </x:c>
      <x:c r="F137" s="213" t="str">
        <x:v>Graduation</x:v>
      </x:c>
      <x:c r="G137" s="333" t="str">
        <x:v>Graduation</x:v>
      </x:c>
      <x:c r="H137" s="333"/>
      <x:c r="I137" s="333" t="n">
        <x:v>1</x:v>
      </x:c>
      <x:c r="J137" s="334"/>
      <x:c r="K137" s="214" t="n">
        <x:f>IF(A137="","",IFERROR(VLOOKUP(G137,'Harga Paket Schedule'!$A$5:$I$17,IF(G137="Large Group",2,7),FALSE),0))</x:f>
        <x:v>350000</x:v>
      </x:c>
      <x:c r="L137" s="214" t="n">
        <x:f>IF(A137="","",IF(J137&lt;&gt;"",J137,IF(G137="Large Group",MAX(7,H137)*K137,I137*K137)))</x:f>
        <x:v>350000</x:v>
      </x:c>
      <x:c r="M137" s="213"/>
      <x:c r="N137" s="334" t="n">
        <x:v>0</x:v>
      </x:c>
      <x:c r="O137" s="333"/>
      <x:c r="P137" s="214" t="n">
        <x:f>IF(A137="","",SUMIF('Cocok Bayar Booking'!$J$5:$J$504,A137,'Cocok Bayar Booking'!$L$5:$L$504))</x:f>
        <x:v>100000</x:v>
      </x:c>
      <x:c r="Q137" s="214" t="n">
        <x:f>IF(A137="","",SUMIF('Cocok Bayar Booking'!$J$5:$J$504,A137,'Cocok Bayar Booking'!$M$5:$M$504))</x:f>
        <x:v>250000</x:v>
      </x:c>
      <x:c r="R137" s="213" t="n">
        <x:f>IF(A137="","",SUMIF('Cocok Bayar Booking'!$J$5:$J$504,A137,'Cocok Bayar Booking'!$N$5:$N$504))</x:f>
        <x:v>1</x:v>
      </x:c>
      <x:c r="S137" s="214" t="n">
        <x:f>IF(A137="","",MIN(L137,AC137))</x:f>
        <x:v>350000</x:v>
      </x:c>
      <x:c r="T137" s="214" t="n">
        <x:f>IF(A137="","",MAX(0,L137-AC137))</x:f>
        <x:v>0</x:v>
      </x:c>
      <x:c r="U137" s="333" t="n">
        <x:v>1</x:v>
      </x:c>
      <x:c r="V137" s="214" t="n">
        <x:f>IF(AND(AND(A137&lt;&gt;"",U137=1,AI137=0,AH137=0,LEFT(AG137,5)&lt;&gt;"CHECK",G137&lt;&gt;"CHECK PACKAGE"),B137&gt;'Pengaturan'!$B$6,B137&lt;='Pengaturan'!$B$5),T137,0)</x:f>
        <x:v>0</x:v>
      </x:c>
      <x:c r="W137" s="214" t="n">
        <x:f>IF(AND(AND(A137&lt;&gt;"",U137=1,AI137=0,AH137=0,LEFT(AG137,5)&lt;&gt;"CHECK",G137&lt;&gt;"CHECK PACKAGE"),B137='Pengaturan'!$B$6,'Pengaturan'!$B$28&lt;&gt;"Tutup"),T137,0)</x:f>
        <x:v>0</x:v>
      </x:c>
      <x:c r="X137" s="335"/>
      <x:c r="Y137" s="335" t="str">
        <x:v>9. Schedule September 2026</x:v>
      </x:c>
      <x:c r="Z137" s="335" t="str">
        <x:v>Tanggal 13</x:v>
      </x:c>
      <x:c r="AA137" s="213" t="str">
        <x:v>C4</x:v>
      </x:c>
      <x:c r="AB137" s="213" t="str">
        <x:v>39, 360</x:v>
      </x:c>
      <x:c r="AC137" s="336" t="n">
        <x:f>IF(A137="","",P137+Q137+IF(AL137&lt;&gt;"",N(AK137),0))</x:f>
        <x:v>350000</x:v>
      </x:c>
      <x:c r="AD137" s="336" t="n">
        <x:f>IF(A137="","",IF(OR(AC137&gt;L137,AND(OR(O137="Lunas",R137&gt;0),AC137&lt;L137)),AC137-L137,0))</x:f>
        <x:v>0</x:v>
      </x:c>
      <x:c r="AE137" s="199" t="str">
        <x:f>IF(A137="","",IF(LEFT(AG137,5)="CHECK",AG137,IF(AD137&lt;&gt;0,"CHECK harga/bayar",IF(AI137&gt;0,"CHECK DP belum cocok",IF(U137=0,"Ditahan","OK")))))</x:f>
        <x:v>OK</x:v>
      </x:c>
      <x:c r="AF137" s="337" t="n">
        <x:f>IF(AND(A137&lt;&gt;"",U137=1,B137&lt;='Pengaturan'!$B$29,B137&gt;='Pengaturan'!$B$4),T137,0)</x:f>
        <x:v>0</x:v>
      </x:c>
      <x:c r="AG137" s="201"/>
      <x:c r="AH137" s="337" t="n">
        <x:f>IF(A137="","",IF(OR(O137="Lunas",R137&gt;0),MAX(0,L137-AC137),0))</x:f>
        <x:v>0</x:v>
      </x:c>
      <x:c r="AI137" s="337" t="n">
        <x:f>IF(A137="","",MAX(0,N137-AC137))</x:f>
        <x:v>0</x:v>
      </x:c>
      <x:c r="AJ137" s="199" t="str">
        <x:v>AL</x:v>
      </x:c>
      <x:c r="AK137" s="337"/>
      <x:c r="AL137" s="413"/>
      <x:c r="AM137" s="462" t="n">
        <x:f>IF(AND(A137&lt;&gt;"",B137&gt;'Pengaturan'!$B$29,B137&lt;='Pengaturan'!$B$5),MAX(0,T137-V137-W137),0)</x:f>
        <x:v>0</x:v>
      </x:c>
      <x:c r="AN137" s="413" t="str">
        <x:v>14UfXpQhjpRpKtMIwGtdihL0Bu_n5SJpu6vNcLjZ7A8I</x:v>
      </x:c>
      <x:c r="AO137" s="413" t="n">
        <x:v>46284.37060925926</x:v>
      </x:c>
    </x:row>
    <x:row r="138" ht="42" customHeight="1">
      <x:c r="A138" s="228" t="str">
        <x:v>BK134</x:v>
      </x:c>
      <x:c r="B138" s="332" t="n">
        <x:v>46278</x:v>
      </x:c>
      <x:c r="C138" s="213" t="str">
        <x:v>10:00:00</x:v>
      </x:c>
      <x:c r="D138" s="213" t="str">
        <x:v>Blok 1</x:v>
      </x:c>
      <x:c r="E138" s="213" t="str">
        <x:v>Kelasmodeling.id purwokerto</x:v>
      </x:c>
      <x:c r="F138" s="213" t="str">
        <x:v>Single</x:v>
      </x:c>
      <x:c r="G138" s="333" t="str">
        <x:v>Single</x:v>
      </x:c>
      <x:c r="H138" s="333"/>
      <x:c r="I138" s="333" t="n">
        <x:v>5</x:v>
      </x:c>
      <x:c r="J138" s="334"/>
      <x:c r="K138" s="214" t="n">
        <x:f>IF(A138="","",IFERROR(VLOOKUP(G138,'Harga Paket Schedule'!$A$5:$I$17,IF(G138="Large Group",2,7),FALSE),0))</x:f>
        <x:v>100000</x:v>
      </x:c>
      <x:c r="L138" s="214" t="n">
        <x:f>IF(A138="","",IF(J138&lt;&gt;"",J138,IF(G138="Large Group",MAX(7,H138)*K138,I138*K138)))</x:f>
        <x:v>500000</x:v>
      </x:c>
      <x:c r="M138" s="213" t="str">
        <x:v>lunas limbo vertical 2</x:v>
      </x:c>
      <x:c r="N138" s="334" t="n">
        <x:v>0</x:v>
      </x:c>
      <x:c r="O138" s="333" t="str">
        <x:v>Lunas</x:v>
      </x:c>
      <x:c r="P138" s="214" t="n">
        <x:f>IF(A138="","",SUMIF('Cocok Bayar Booking'!$J$5:$J$504,A138,'Cocok Bayar Booking'!$L$5:$L$504))</x:f>
        <x:v>0</x:v>
      </x:c>
      <x:c r="Q138" s="214" t="n">
        <x:f>IF(A138="","",SUMIF('Cocok Bayar Booking'!$J$5:$J$504,A138,'Cocok Bayar Booking'!$M$5:$M$504))</x:f>
        <x:v>0</x:v>
      </x:c>
      <x:c r="R138" s="213" t="n">
        <x:f>IF(A138="","",SUMIF('Cocok Bayar Booking'!$J$5:$J$504,A138,'Cocok Bayar Booking'!$N$5:$N$504))</x:f>
        <x:v>0</x:v>
      </x:c>
      <x:c r="S138" s="214" t="n">
        <x:f>IF(A138="","",MIN(L138,AC138))</x:f>
        <x:v>0</x:v>
      </x:c>
      <x:c r="T138" s="214" t="n">
        <x:f>IF(A138="","",MAX(0,L138-AC138))</x:f>
        <x:v>500000</x:v>
      </x:c>
      <x:c r="U138" s="333" t="n">
        <x:v>1</x:v>
      </x:c>
      <x:c r="V138" s="214" t="n">
        <x:f>IF(AND(AND(A138&lt;&gt;"",U138=1,AI138=0,AH138=0,LEFT(AG138,5)&lt;&gt;"CHECK",G138&lt;&gt;"CHECK PACKAGE"),B138&gt;'Pengaturan'!$B$6,B138&lt;='Pengaturan'!$B$5),T138,0)</x:f>
        <x:v>0</x:v>
      </x:c>
      <x:c r="W138" s="214" t="n">
        <x:f>IF(AND(AND(A138&lt;&gt;"",U138=1,AI138=0,AH138=0,LEFT(AG138,5)&lt;&gt;"CHECK",G138&lt;&gt;"CHECK PACKAGE"),B138='Pengaturan'!$B$6,'Pengaturan'!$B$28&lt;&gt;"Tutup"),T138,0)</x:f>
        <x:v>0</x:v>
      </x:c>
      <x:c r="X138" s="335" t="str">
        <x:v>5 unit Single dari baris lanjutan; konfirmasi jumlah | Kandidat pembayaran Log 9!34 (1. kelasmodelling.id). Sisa ditahan agar tidak ganda.</x:v>
      </x:c>
      <x:c r="Y138" s="335" t="str">
        <x:v>9. Schedule September 2026</x:v>
      </x:c>
      <x:c r="Z138" s="335" t="str">
        <x:v>Tanggal 13</x:v>
      </x:c>
      <x:c r="AA138" s="213" t="str">
        <x:v>C5</x:v>
      </x:c>
      <x:c r="AB138" s="213"/>
      <x:c r="AC138" s="336" t="n">
        <x:f>IF(A138="","",P138+Q138+IF(AL138&lt;&gt;"",N(AK138),0))</x:f>
        <x:v>0</x:v>
      </x:c>
      <x:c r="AD138" s="336" t="n">
        <x:f>IF(A138="","",IF(OR(AC138&gt;L138,AND(OR(O138="Lunas",R138&gt;0),AC138&lt;L138)),AC138-L138,0))</x:f>
        <x:v>-500000</x:v>
      </x:c>
      <x:c r="AE138" s="199" t="str">
        <x:f>IF(A138="","",IF(LEFT(AG138,5)="CHECK",AG138,IF(AD138&lt;&gt;0,"CHECK harga/bayar",IF(AI138&gt;0,"CHECK DP belum cocok",IF(U138=0,"Ditahan","OK")))))</x:f>
        <x:v>CHECK pembayaran belum cocok</x:v>
      </x:c>
      <x:c r="AF138" s="337" t="n">
        <x:f>IF(AND(A138&lt;&gt;"",U138=1,B138&lt;='Pengaturan'!$B$29,B138&gt;='Pengaturan'!$B$4),T138,0)</x:f>
        <x:v>500000</x:v>
      </x:c>
      <x:c r="AG138" s="201" t="str">
        <x:v>CHECK pembayaran belum cocok</x:v>
      </x:c>
      <x:c r="AH138" s="337" t="n">
        <x:f>IF(A138="","",IF(OR(O138="Lunas",R138&gt;0),MAX(0,L138-AC138),0))</x:f>
        <x:v>500000</x:v>
      </x:c>
      <x:c r="AI138" s="337" t="n">
        <x:f>IF(A138="","",MAX(0,N138-AC138))</x:f>
        <x:v>0</x:v>
      </x:c>
      <x:c r="AJ138" s="199" t="str">
        <x:v>IN</x:v>
      </x:c>
      <x:c r="AK138" s="337"/>
      <x:c r="AL138" s="413"/>
      <x:c r="AM138" s="462" t="n">
        <x:f>IF(AND(A138&lt;&gt;"",B138&gt;'Pengaturan'!$B$29,B138&lt;='Pengaturan'!$B$5),MAX(0,T138-V138-W138),0)</x:f>
        <x:v>0</x:v>
      </x:c>
      <x:c r="AN138" s="413" t="str">
        <x:v>14UfXpQhjpRpKtMIwGtdihL0Bu_n5SJpu6vNcLjZ7A8I</x:v>
      </x:c>
      <x:c r="AO138" s="413" t="n">
        <x:v>46284.37060925926</x:v>
      </x:c>
    </x:row>
    <x:row r="139" ht="42" customHeight="1">
      <x:c r="A139" s="228" t="str">
        <x:v>BK135</x:v>
      </x:c>
      <x:c r="B139" s="332" t="n">
        <x:v>46279</x:v>
      </x:c>
      <x:c r="C139" s="213" t="str">
        <x:v>15:00:00</x:v>
      </x:c>
      <x:c r="D139" s="213" t="str">
        <x:v>Blok 1</x:v>
      </x:c>
      <x:c r="E139" s="213" t="str">
        <x:v>Nayla</x:v>
      </x:c>
      <x:c r="F139" s="213" t="str">
        <x:v>LG 8</x:v>
      </x:c>
      <x:c r="G139" s="333" t="str">
        <x:v>Large Group</x:v>
      </x:c>
      <x:c r="H139" s="333" t="n">
        <x:v>8</x:v>
      </x:c>
      <x:c r="I139" s="333" t="n">
        <x:v>1</x:v>
      </x:c>
      <x:c r="J139" s="334"/>
      <x:c r="K139" s="214" t="n">
        <x:f>IF(A139="","",IFERROR(VLOOKUP(G139,'Harga Paket Schedule'!$A$5:$I$17,IF(G139="Large Group",2,7),FALSE),0))</x:f>
        <x:v>25000</x:v>
      </x:c>
      <x:c r="L139" s="214" t="n">
        <x:f>IF(A139="","",IF(J139&lt;&gt;"",J139,IF(G139="Large Group",MAX(7,H139)*K139,I139*K139)))</x:f>
        <x:v>200000</x:v>
      </x:c>
      <x:c r="M139" s="213" t="str">
        <x:v>dp 100 calmblue</x:v>
      </x:c>
      <x:c r="N139" s="334" t="n">
        <x:v>100000</x:v>
      </x:c>
      <x:c r="O139" s="333" t="str">
        <x:v>DP</x:v>
      </x:c>
      <x:c r="P139" s="214" t="n">
        <x:f>IF(A139="","",SUMIF('Cocok Bayar Booking'!$J$5:$J$504,A139,'Cocok Bayar Booking'!$L$5:$L$504))</x:f>
        <x:v>0</x:v>
      </x:c>
      <x:c r="Q139" s="214" t="n">
        <x:f>IF(A139="","",SUMIF('Cocok Bayar Booking'!$J$5:$J$504,A139,'Cocok Bayar Booking'!$M$5:$M$504))</x:f>
        <x:v>100000</x:v>
      </x:c>
      <x:c r="R139" s="213" t="n">
        <x:f>IF(A139="","",SUMIF('Cocok Bayar Booking'!$J$5:$J$504,A139,'Cocok Bayar Booking'!$N$5:$N$504))</x:f>
        <x:v>1</x:v>
      </x:c>
      <x:c r="S139" s="214" t="n">
        <x:f>IF(A139="","",MIN(L139,AC139))</x:f>
        <x:v>100000</x:v>
      </x:c>
      <x:c r="T139" s="214" t="n">
        <x:f>IF(A139="","",MAX(0,L139-AC139))</x:f>
        <x:v>100000</x:v>
      </x:c>
      <x:c r="U139" s="333" t="n">
        <x:v>1</x:v>
      </x:c>
      <x:c r="V139" s="214" t="n">
        <x:f>IF(AND(AND(A139&lt;&gt;"",U139=1,AI139=0,AH139=0,LEFT(AG139,5)&lt;&gt;"CHECK",G139&lt;&gt;"CHECK PACKAGE"),B139&gt;'Pengaturan'!$B$6,B139&lt;='Pengaturan'!$B$5),T139,0)</x:f>
        <x:v>0</x:v>
      </x:c>
      <x:c r="W139" s="214" t="n">
        <x:f>IF(AND(AND(A139&lt;&gt;"",U139=1,AI139=0,AH139=0,LEFT(AG139,5)&lt;&gt;"CHECK",G139&lt;&gt;"CHECK PACKAGE"),B139='Pengaturan'!$B$6,'Pengaturan'!$B$28&lt;&gt;"Tutup"),T139,0)</x:f>
        <x:v>0</x:v>
      </x:c>
      <x:c r="X139" s="335"/>
      <x:c r="Y139" s="335" t="str">
        <x:v>9. Schedule September 2026</x:v>
      </x:c>
      <x:c r="Z139" s="335" t="str">
        <x:v>Tanggal 14</x:v>
      </x:c>
      <x:c r="AA139" s="213" t="str">
        <x:v>C17</x:v>
      </x:c>
      <x:c r="AB139" s="213" t="str">
        <x:v>393</x:v>
      </x:c>
      <x:c r="AC139" s="336" t="n">
        <x:f>IF(A139="","",P139+Q139+IF(AL139&lt;&gt;"",N(AK139),0))</x:f>
        <x:v>100000</x:v>
      </x:c>
      <x:c r="AD139" s="336" t="n">
        <x:f>IF(A139="","",IF(OR(AC139&gt;L139,AND(OR(O139="Lunas",R139&gt;0),AC139&lt;L139)),AC139-L139,0))</x:f>
        <x:v>-100000</x:v>
      </x:c>
      <x:c r="AE139" s="199" t="str">
        <x:f>IF(A139="","",IF(LEFT(AG139,5)="CHECK",AG139,IF(AD139&lt;&gt;0,"CHECK harga/bayar",IF(AI139&gt;0,"CHECK DP belum cocok",IF(U139=0,"Ditahan","OK")))))</x:f>
        <x:v>CHECK harga/bayar</x:v>
      </x:c>
      <x:c r="AF139" s="337" t="n">
        <x:f>IF(AND(A139&lt;&gt;"",U139=1,B139&lt;='Pengaturan'!$B$29,B139&gt;='Pengaturan'!$B$4),T139,0)</x:f>
        <x:v>100000</x:v>
      </x:c>
      <x:c r="AG139" s="201"/>
      <x:c r="AH139" s="337" t="n">
        <x:f>IF(A139="","",IF(OR(O139="Lunas",R139&gt;0),MAX(0,L139-AC139),0))</x:f>
        <x:v>100000</x:v>
      </x:c>
      <x:c r="AI139" s="337" t="n">
        <x:f>IF(A139="","",MAX(0,N139-AC139))</x:f>
        <x:v>0</x:v>
      </x:c>
      <x:c r="AJ139" s="199" t="str">
        <x:v>AL</x:v>
      </x:c>
      <x:c r="AK139" s="337"/>
      <x:c r="AL139" s="413"/>
      <x:c r="AM139" s="462" t="n">
        <x:f>IF(AND(A139&lt;&gt;"",B139&gt;'Pengaturan'!$B$29,B139&lt;='Pengaturan'!$B$5),MAX(0,T139-V139-W139),0)</x:f>
        <x:v>0</x:v>
      </x:c>
      <x:c r="AN139" s="413" t="str">
        <x:v>14UfXpQhjpRpKtMIwGtdihL0Bu_n5SJpu6vNcLjZ7A8I</x:v>
      </x:c>
      <x:c r="AO139" s="413" t="n">
        <x:v>46284.37060925926</x:v>
      </x:c>
    </x:row>
    <x:row r="140" ht="42" customHeight="1">
      <x:c r="A140" s="228" t="str">
        <x:v>BK136</x:v>
      </x:c>
      <x:c r="B140" s="332" t="n">
        <x:v>46284</x:v>
      </x:c>
      <x:c r="C140" s="213" t="str">
        <x:v>13:20:00</x:v>
      </x:c>
      <x:c r="D140" s="213" t="str">
        <x:v>Blok 2</x:v>
      </x:c>
      <x:c r="E140" s="213" t="str">
        <x:v>Aliya Putri Savina</x:v>
      </x:c>
      <x:c r="F140" s="213" t="str">
        <x:v>Graduation</x:v>
      </x:c>
      <x:c r="G140" s="333" t="str">
        <x:v>Graduation</x:v>
      </x:c>
      <x:c r="H140" s="333"/>
      <x:c r="I140" s="333" t="n">
        <x:v>1</x:v>
      </x:c>
      <x:c r="J140" s="334"/>
      <x:c r="K140" s="214" t="n">
        <x:f>IF(A140="","",IFERROR(VLOOKUP(G140,'Harga Paket Schedule'!$A$5:$I$17,IF(G140="Large Group",2,7),FALSE),0))</x:f>
        <x:v>350000</x:v>
      </x:c>
      <x:c r="L140" s="214" t="n">
        <x:f>IF(A140="","",IF(J140&lt;&gt;"",J140,IF(G140="Large Group",MAX(7,H140)*K140,I140*K140)))</x:f>
        <x:v>350000</x:v>
      </x:c>
      <x:c r="M140" s="213" t="str">
        <x:v>dp 100 calmblue</x:v>
      </x:c>
      <x:c r="N140" s="334" t="n">
        <x:v>100000</x:v>
      </x:c>
      <x:c r="O140" s="333" t="str">
        <x:v>DP</x:v>
      </x:c>
      <x:c r="P140" s="214" t="n">
        <x:f>IF(A140="","",SUMIF('Cocok Bayar Booking'!$J$5:$J$504,A140,'Cocok Bayar Booking'!$L$5:$L$504))</x:f>
        <x:v>0</x:v>
      </x:c>
      <x:c r="Q140" s="214" t="n">
        <x:f>IF(A140="","",SUMIF('Cocok Bayar Booking'!$J$5:$J$504,A140,'Cocok Bayar Booking'!$M$5:$M$504))</x:f>
        <x:v>0</x:v>
      </x:c>
      <x:c r="R140" s="213" t="n">
        <x:f>IF(A140="","",SUMIF('Cocok Bayar Booking'!$J$5:$J$504,A140,'Cocok Bayar Booking'!$N$5:$N$504))</x:f>
        <x:v>0</x:v>
      </x:c>
      <x:c r="S140" s="214" t="n">
        <x:f>IF(A140="","",MIN(L140,AC140))</x:f>
        <x:v>0</x:v>
      </x:c>
      <x:c r="T140" s="214" t="n">
        <x:f>IF(A140="","",MAX(0,L140-AC140))</x:f>
        <x:v>350000</x:v>
      </x:c>
      <x:c r="U140" s="333" t="n">
        <x:v>1</x:v>
      </x:c>
      <x:c r="V140" s="214" t="n">
        <x:f>IF(AND(AND(A140&lt;&gt;"",U140=1,AI140=0,AH140=0,LEFT(AG140,5)&lt;&gt;"CHECK",G140&lt;&gt;"CHECK PACKAGE"),B140&gt;'Pengaturan'!$B$6,B140&lt;='Pengaturan'!$B$5),T140,0)</x:f>
        <x:v>0</x:v>
      </x:c>
      <x:c r="W140" s="214" t="n">
        <x:f>IF(AND(AND(A140&lt;&gt;"",U140=1,AI140=0,AH140=0,LEFT(AG140,5)&lt;&gt;"CHECK",G140&lt;&gt;"CHECK PACKAGE"),B140='Pengaturan'!$B$6,'Pengaturan'!$B$28&lt;&gt;"Tutup"),T140,0)</x:f>
        <x:v>0</x:v>
      </x:c>
      <x:c r="X140" s="335" t="str">
        <x:v>Kandidat Log 19:8 menunggu konfirmasi.</x:v>
      </x:c>
      <x:c r="Y140" s="335" t="str">
        <x:v>9. Schedule September 2026</x:v>
      </x:c>
      <x:c r="Z140" s="335" t="str">
        <x:v>Tanggal 19</x:v>
      </x:c>
      <x:c r="AA140" s="213" t="str">
        <x:v>I12</x:v>
      </x:c>
      <x:c r="AB140" s="213"/>
      <x:c r="AC140" s="336" t="n">
        <x:f>IF(A140="","",P140+Q140+IF(AL140&lt;&gt;"",N(AK140),0))</x:f>
        <x:v>0</x:v>
      </x:c>
      <x:c r="AD140" s="336" t="n">
        <x:f>IF(A140="","",IF(OR(AC140&gt;L140,AND(OR(O140="Lunas",R140&gt;0),AC140&lt;L140)),AC140-L140,0))</x:f>
        <x:v>0</x:v>
      </x:c>
      <x:c r="AE140" s="199" t="str">
        <x:f>IF(A140="","",IF(LEFT(AG140,5)="CHECK",AG140,IF(AD140&lt;&gt;0,"CHECK harga/bayar",IF(AI140&gt;0,"CHECK DP belum cocok",IF(U140=0,"Ditahan","OK")))))</x:f>
        <x:v>CHECK pembayaran belum cocok</x:v>
      </x:c>
      <x:c r="AF140" s="337" t="n">
        <x:f>IF(AND(A140&lt;&gt;"",U140=1,B140&lt;='Pengaturan'!$B$29,B140&gt;='Pengaturan'!$B$4),T140,0)</x:f>
        <x:v>0</x:v>
      </x:c>
      <x:c r="AG140" s="201" t="str">
        <x:v>CHECK pembayaran belum cocok</x:v>
      </x:c>
      <x:c r="AH140" s="337" t="n">
        <x:f>IF(A140="","",IF(OR(O140="Lunas",R140&gt;0),MAX(0,L140-AC140),0))</x:f>
        <x:v>0</x:v>
      </x:c>
      <x:c r="AI140" s="337" t="n">
        <x:f>IF(A140="","",MAX(0,N140-AC140))</x:f>
        <x:v>100000</x:v>
      </x:c>
      <x:c r="AJ140" s="199" t="str">
        <x:v>AL</x:v>
      </x:c>
      <x:c r="AK140" s="337"/>
      <x:c r="AL140" s="413"/>
      <x:c r="AM140" s="462" t="n">
        <x:f>IF(AND(A140&lt;&gt;"",B140&gt;'Pengaturan'!$B$29,B140&lt;='Pengaturan'!$B$5),MAX(0,T140-V140-W140),0)</x:f>
        <x:v>350000</x:v>
      </x:c>
      <x:c r="AN140" s="413" t="str">
        <x:v>14UfXpQhjpRpKtMIwGtdihL0Bu_n5SJpu6vNcLjZ7A8I</x:v>
      </x:c>
      <x:c r="AO140" s="413" t="n">
        <x:v>46284.37060925926</x:v>
      </x:c>
    </x:row>
    <x:row r="141" ht="42" customHeight="1">
      <x:c r="A141" s="228" t="str">
        <x:v>BK137</x:v>
      </x:c>
      <x:c r="B141" s="332" t="n">
        <x:v>46284</x:v>
      </x:c>
      <x:c r="C141" s="213" t="str">
        <x:v>13:00:00</x:v>
      </x:c>
      <x:c r="D141" s="213" t="str">
        <x:v>Blok 1</x:v>
      </x:c>
      <x:c r="E141" s="213" t="str">
        <x:v>Neneng Amalia</x:v>
      </x:c>
      <x:c r="F141" s="213" t="str">
        <x:v>Graduation</x:v>
      </x:c>
      <x:c r="G141" s="333" t="str">
        <x:v>Graduation</x:v>
      </x:c>
      <x:c r="H141" s="333"/>
      <x:c r="I141" s="333" t="n">
        <x:v>1</x:v>
      </x:c>
      <x:c r="J141" s="334"/>
      <x:c r="K141" s="214" t="n">
        <x:f>IF(A141="","",IFERROR(VLOOKUP(G141,'Harga Paket Schedule'!$A$5:$I$17,IF(G141="Large Group",2,7),FALSE),0))</x:f>
        <x:v>350000</x:v>
      </x:c>
      <x:c r="L141" s="214" t="n">
        <x:f>IF(A141="","",IF(J141&lt;&gt;"",J141,IF(G141="Large Group",MAX(7,H141)*K141,I141*K141)))</x:f>
        <x:v>350000</x:v>
      </x:c>
      <x:c r="M141" s="213" t="str">
        <x:v>dp 100 wooden</x:v>
      </x:c>
      <x:c r="N141" s="334" t="n">
        <x:v>100000</x:v>
      </x:c>
      <x:c r="O141" s="333" t="str">
        <x:v>DP</x:v>
      </x:c>
      <x:c r="P141" s="214" t="n">
        <x:f>IF(A141="","",SUMIF('Cocok Bayar Booking'!$J$5:$J$504,A141,'Cocok Bayar Booking'!$L$5:$L$504))</x:f>
        <x:v>0</x:v>
      </x:c>
      <x:c r="Q141" s="214" t="n">
        <x:f>IF(A141="","",SUMIF('Cocok Bayar Booking'!$J$5:$J$504,A141,'Cocok Bayar Booking'!$M$5:$M$504))</x:f>
        <x:v>0</x:v>
      </x:c>
      <x:c r="R141" s="213" t="n">
        <x:f>IF(A141="","",SUMIF('Cocok Bayar Booking'!$J$5:$J$504,A141,'Cocok Bayar Booking'!$N$5:$N$504))</x:f>
        <x:v>0</x:v>
      </x:c>
      <x:c r="S141" s="214" t="n">
        <x:f>IF(A141="","",MIN(L141,AC141))</x:f>
        <x:v>0</x:v>
      </x:c>
      <x:c r="T141" s="214" t="n">
        <x:f>IF(A141="","",MAX(0,L141-AC141))</x:f>
        <x:v>350000</x:v>
      </x:c>
      <x:c r="U141" s="333" t="n">
        <x:v>1</x:v>
      </x:c>
      <x:c r="V141" s="214" t="n">
        <x:f>IF(AND(AND(A141&lt;&gt;"",U141=1,AI141=0,AH141=0,LEFT(AG141,5)&lt;&gt;"CHECK",G141&lt;&gt;"CHECK PACKAGE"),B141&gt;'Pengaturan'!$B$6,B141&lt;='Pengaturan'!$B$5),T141,0)</x:f>
        <x:v>0</x:v>
      </x:c>
      <x:c r="W141" s="214" t="n">
        <x:f>IF(AND(AND(A141&lt;&gt;"",U141=1,AI141=0,AH141=0,LEFT(AG141,5)&lt;&gt;"CHECK",G141&lt;&gt;"CHECK PACKAGE"),B141='Pengaturan'!$B$6,'Pengaturan'!$B$28&lt;&gt;"Tutup"),T141,0)</x:f>
        <x:v>0</x:v>
      </x:c>
      <x:c r="X141" s="335" t="str">
        <x:v>Kandidat Log 19:9 menunggu konfirmasi.</x:v>
      </x:c>
      <x:c r="Y141" s="335" t="str">
        <x:v>9. Schedule September 2026</x:v>
      </x:c>
      <x:c r="Z141" s="335" t="str">
        <x:v>Tanggal 19</x:v>
      </x:c>
      <x:c r="AA141" s="213" t="str">
        <x:v>C11</x:v>
      </x:c>
      <x:c r="AB141" s="213"/>
      <x:c r="AC141" s="336" t="n">
        <x:f>IF(A141="","",P141+Q141+IF(AL141&lt;&gt;"",N(AK141),0))</x:f>
        <x:v>0</x:v>
      </x:c>
      <x:c r="AD141" s="336" t="n">
        <x:f>IF(A141="","",IF(OR(AC141&gt;L141,AND(OR(O141="Lunas",R141&gt;0),AC141&lt;L141)),AC141-L141,0))</x:f>
        <x:v>0</x:v>
      </x:c>
      <x:c r="AE141" s="199" t="str">
        <x:f>IF(A141="","",IF(LEFT(AG141,5)="CHECK",AG141,IF(AD141&lt;&gt;0,"CHECK harga/bayar",IF(AI141&gt;0,"CHECK DP belum cocok",IF(U141=0,"Ditahan","OK")))))</x:f>
        <x:v>CHECK pembayaran belum cocok</x:v>
      </x:c>
      <x:c r="AF141" s="337" t="n">
        <x:f>IF(AND(A141&lt;&gt;"",U141=1,B141&lt;='Pengaturan'!$B$29,B141&gt;='Pengaturan'!$B$4),T141,0)</x:f>
        <x:v>0</x:v>
      </x:c>
      <x:c r="AG141" s="201" t="str">
        <x:v>CHECK pembayaran belum cocok</x:v>
      </x:c>
      <x:c r="AH141" s="337" t="n">
        <x:f>IF(A141="","",IF(OR(O141="Lunas",R141&gt;0),MAX(0,L141-AC141),0))</x:f>
        <x:v>0</x:v>
      </x:c>
      <x:c r="AI141" s="337" t="n">
        <x:f>IF(A141="","",MAX(0,N141-AC141))</x:f>
        <x:v>100000</x:v>
      </x:c>
      <x:c r="AJ141" s="199" t="str">
        <x:v>AL</x:v>
      </x:c>
      <x:c r="AK141" s="337"/>
      <x:c r="AL141" s="413"/>
      <x:c r="AM141" s="462" t="n">
        <x:f>IF(AND(A141&lt;&gt;"",B141&gt;'Pengaturan'!$B$29,B141&lt;='Pengaturan'!$B$5),MAX(0,T141-V141-W141),0)</x:f>
        <x:v>350000</x:v>
      </x:c>
      <x:c r="AN141" s="413" t="str">
        <x:v>14UfXpQhjpRpKtMIwGtdihL0Bu_n5SJpu6vNcLjZ7A8I</x:v>
      </x:c>
      <x:c r="AO141" s="413" t="n">
        <x:v>46284.37060925926</x:v>
      </x:c>
    </x:row>
    <x:row r="142" ht="42" customHeight="1">
      <x:c r="A142" s="228" t="str">
        <x:v>BK138</x:v>
      </x:c>
      <x:c r="B142" s="332" t="n">
        <x:v>46284</x:v>
      </x:c>
      <x:c r="C142" s="213" t="str">
        <x:v>13:40:00</x:v>
      </x:c>
      <x:c r="D142" s="213" t="str">
        <x:v>Blok 1</x:v>
      </x:c>
      <x:c r="E142" s="213" t="str">
        <x:v>Lu’lu Amanatul</x:v>
      </x:c>
      <x:c r="F142" s="213" t="str">
        <x:v>Graduation</x:v>
      </x:c>
      <x:c r="G142" s="333" t="str">
        <x:v>Graduation</x:v>
      </x:c>
      <x:c r="H142" s="333"/>
      <x:c r="I142" s="333" t="n">
        <x:v>1</x:v>
      </x:c>
      <x:c r="J142" s="334"/>
      <x:c r="K142" s="214" t="n">
        <x:f>IF(A142="","",IFERROR(VLOOKUP(G142,'Harga Paket Schedule'!$A$5:$I$17,IF(G142="Large Group",2,7),FALSE),0))</x:f>
        <x:v>350000</x:v>
      </x:c>
      <x:c r="L142" s="214" t="n">
        <x:f>IF(A142="","",IF(J142&lt;&gt;"",J142,IF(G142="Large Group",MAX(7,H142)*K142,I142*K142)))</x:f>
        <x:v>350000</x:v>
      </x:c>
      <x:c r="M142" s="213" t="str">
        <x:v>dp 100 calmblue</x:v>
      </x:c>
      <x:c r="N142" s="334" t="n">
        <x:v>100000</x:v>
      </x:c>
      <x:c r="O142" s="333" t="str">
        <x:v>DP</x:v>
      </x:c>
      <x:c r="P142" s="214" t="n">
        <x:f>IF(A142="","",SUMIF('Cocok Bayar Booking'!$J$5:$J$504,A142,'Cocok Bayar Booking'!$L$5:$L$504))</x:f>
        <x:v>0</x:v>
      </x:c>
      <x:c r="Q142" s="214" t="n">
        <x:f>IF(A142="","",SUMIF('Cocok Bayar Booking'!$J$5:$J$504,A142,'Cocok Bayar Booking'!$M$5:$M$504))</x:f>
        <x:v>0</x:v>
      </x:c>
      <x:c r="R142" s="213" t="n">
        <x:f>IF(A142="","",SUMIF('Cocok Bayar Booking'!$J$5:$J$504,A142,'Cocok Bayar Booking'!$N$5:$N$504))</x:f>
        <x:v>0</x:v>
      </x:c>
      <x:c r="S142" s="214" t="n">
        <x:f>IF(A142="","",MIN(L142,AC142))</x:f>
        <x:v>0</x:v>
      </x:c>
      <x:c r="T142" s="214" t="n">
        <x:f>IF(A142="","",MAX(0,L142-AC142))</x:f>
        <x:v>350000</x:v>
      </x:c>
      <x:c r="U142" s="333" t="n">
        <x:v>1</x:v>
      </x:c>
      <x:c r="V142" s="214" t="n">
        <x:f>IF(AND(AND(A142&lt;&gt;"",U142=1,AI142=0,AH142=0,LEFT(AG142,5)&lt;&gt;"CHECK",G142&lt;&gt;"CHECK PACKAGE"),B142&gt;'Pengaturan'!$B$6,B142&lt;='Pengaturan'!$B$5),T142,0)</x:f>
        <x:v>0</x:v>
      </x:c>
      <x:c r="W142" s="214" t="n">
        <x:f>IF(AND(AND(A142&lt;&gt;"",U142=1,AI142=0,AH142=0,LEFT(AG142,5)&lt;&gt;"CHECK",G142&lt;&gt;"CHECK PACKAGE"),B142='Pengaturan'!$B$6,'Pengaturan'!$B$28&lt;&gt;"Tutup"),T142,0)</x:f>
        <x:v>0</x:v>
      </x:c>
      <x:c r="X142" s="335" t="str">
        <x:v>Kandidat Log 19:10 memakai nama singkat. Konfirmasi sebelum menambahkan sisa booking.</x:v>
      </x:c>
      <x:c r="Y142" s="335" t="str">
        <x:v>9. Schedule September 2026</x:v>
      </x:c>
      <x:c r="Z142" s="335" t="str">
        <x:v>Tanggal 19</x:v>
      </x:c>
      <x:c r="AA142" s="213" t="str">
        <x:v>C13</x:v>
      </x:c>
      <x:c r="AB142" s="213"/>
      <x:c r="AC142" s="336" t="n">
        <x:f>IF(A142="","",P142+Q142+IF(AL142&lt;&gt;"",N(AK142),0))</x:f>
        <x:v>0</x:v>
      </x:c>
      <x:c r="AD142" s="336" t="n">
        <x:f>IF(A142="","",IF(OR(AC142&gt;L142,AND(OR(O142="Lunas",R142&gt;0),AC142&lt;L142)),AC142-L142,0))</x:f>
        <x:v>0</x:v>
      </x:c>
      <x:c r="AE142" s="199" t="str">
        <x:f>IF(A142="","",IF(LEFT(AG142,5)="CHECK",AG142,IF(AD142&lt;&gt;0,"CHECK harga/bayar",IF(AI142&gt;0,"CHECK DP belum cocok",IF(U142=0,"Ditahan","OK")))))</x:f>
        <x:v>CHECK pembayaran belum cocok</x:v>
      </x:c>
      <x:c r="AF142" s="337" t="n">
        <x:f>IF(AND(A142&lt;&gt;"",U142=1,B142&lt;='Pengaturan'!$B$29,B142&gt;='Pengaturan'!$B$4),T142,0)</x:f>
        <x:v>0</x:v>
      </x:c>
      <x:c r="AG142" s="201" t="str">
        <x:v>CHECK pembayaran belum cocok</x:v>
      </x:c>
      <x:c r="AH142" s="337" t="n">
        <x:f>IF(A142="","",IF(OR(O142="Lunas",R142&gt;0),MAX(0,L142-AC142),0))</x:f>
        <x:v>0</x:v>
      </x:c>
      <x:c r="AI142" s="337" t="n">
        <x:f>IF(A142="","",MAX(0,N142-AC142))</x:f>
        <x:v>100000</x:v>
      </x:c>
      <x:c r="AJ142" s="199" t="str">
        <x:v>AL</x:v>
      </x:c>
      <x:c r="AK142" s="337"/>
      <x:c r="AL142" s="413"/>
      <x:c r="AM142" s="462" t="n">
        <x:f>IF(AND(A142&lt;&gt;"",B142&gt;'Pengaturan'!$B$29,B142&lt;='Pengaturan'!$B$5),MAX(0,T142-V142-W142),0)</x:f>
        <x:v>350000</x:v>
      </x:c>
      <x:c r="AN142" s="413" t="str">
        <x:v>14UfXpQhjpRpKtMIwGtdihL0Bu_n5SJpu6vNcLjZ7A8I</x:v>
      </x:c>
      <x:c r="AO142" s="413" t="n">
        <x:v>46284.37060925926</x:v>
      </x:c>
    </x:row>
    <x:row r="143" ht="42" customHeight="1">
      <x:c r="A143" s="228" t="str">
        <x:v>BK139</x:v>
      </x:c>
      <x:c r="B143" s="332" t="n">
        <x:v>46284</x:v>
      </x:c>
      <x:c r="C143" s="213" t="str">
        <x:v>14:40:00</x:v>
      </x:c>
      <x:c r="D143" s="213" t="str">
        <x:v>Blok 2</x:v>
      </x:c>
      <x:c r="E143" s="213" t="str">
        <x:v>Muhamad Rizki</x:v>
      </x:c>
      <x:c r="F143" s="213" t="str">
        <x:v>Graduation</x:v>
      </x:c>
      <x:c r="G143" s="333" t="str">
        <x:v>Graduation</x:v>
      </x:c>
      <x:c r="H143" s="333"/>
      <x:c r="I143" s="333" t="n">
        <x:v>1</x:v>
      </x:c>
      <x:c r="J143" s="334"/>
      <x:c r="K143" s="214" t="n">
        <x:f>IF(A143="","",IFERROR(VLOOKUP(G143,'Harga Paket Schedule'!$A$5:$I$17,IF(G143="Large Group",2,7),FALSE),0))</x:f>
        <x:v>350000</x:v>
      </x:c>
      <x:c r="L143" s="214" t="n">
        <x:f>IF(A143="","",IF(J143&lt;&gt;"",J143,IF(G143="Large Group",MAX(7,H143)*K143,I143*K143)))</x:f>
        <x:v>350000</x:v>
      </x:c>
      <x:c r="M143" s="213" t="str">
        <x:v>dp 100 calmblue</x:v>
      </x:c>
      <x:c r="N143" s="334" t="n">
        <x:v>100000</x:v>
      </x:c>
      <x:c r="O143" s="333" t="str">
        <x:v>DP</x:v>
      </x:c>
      <x:c r="P143" s="214" t="n">
        <x:f>IF(A143="","",SUMIF('Cocok Bayar Booking'!$J$5:$J$504,A143,'Cocok Bayar Booking'!$L$5:$L$504))</x:f>
        <x:v>100000</x:v>
      </x:c>
      <x:c r="Q143" s="214" t="n">
        <x:f>IF(A143="","",SUMIF('Cocok Bayar Booking'!$J$5:$J$504,A143,'Cocok Bayar Booking'!$M$5:$M$504))</x:f>
        <x:v>0</x:v>
      </x:c>
      <x:c r="R143" s="213" t="n">
        <x:f>IF(A143="","",SUMIF('Cocok Bayar Booking'!$J$5:$J$504,A143,'Cocok Bayar Booking'!$N$5:$N$504))</x:f>
        <x:v>0</x:v>
      </x:c>
      <x:c r="S143" s="214" t="n">
        <x:f>IF(A143="","",MIN(L143,AC143))</x:f>
        <x:v>100000</x:v>
      </x:c>
      <x:c r="T143" s="214" t="n">
        <x:f>IF(A143="","",MAX(0,L143-AC143))</x:f>
        <x:v>250000</x:v>
      </x:c>
      <x:c r="U143" s="333" t="n">
        <x:v>1</x:v>
      </x:c>
      <x:c r="V143" s="214" t="n">
        <x:f>IF(AND(AND(A143&lt;&gt;"",U143=1,AI143=0,AH143=0,LEFT(AG143,5)&lt;&gt;"CHECK",G143&lt;&gt;"CHECK PACKAGE"),B143&gt;'Pengaturan'!$B$6,B143&lt;='Pengaturan'!$B$5),T143,0)</x:f>
        <x:v>0</x:v>
      </x:c>
      <x:c r="W143" s="214" t="n">
        <x:f>IF(AND(AND(A143&lt;&gt;"",U143=1,AI143=0,AH143=0,LEFT(AG143,5)&lt;&gt;"CHECK",G143&lt;&gt;"CHECK PACKAGE"),B143='Pengaturan'!$B$6,'Pengaturan'!$B$28&lt;&gt;"Tutup"),T143,0)</x:f>
        <x:v>0</x:v>
      </x:c>
      <x:c r="X143" s="335" t="str">
        <x:v>Kandidat Log 19:12 menunggu konfirmasi.</x:v>
      </x:c>
      <x:c r="Y143" s="335" t="str">
        <x:v>9. Schedule September 2026</x:v>
      </x:c>
      <x:c r="Z143" s="335" t="str">
        <x:v>Tanggal 19</x:v>
      </x:c>
      <x:c r="AA143" s="213" t="str">
        <x:v>I16</x:v>
      </x:c>
      <x:c r="AB143" s="213" t="str">
        <x:v>203</x:v>
      </x:c>
      <x:c r="AC143" s="336" t="n">
        <x:f>IF(A143="","",P143+Q143+IF(AL143&lt;&gt;"",N(AK143),0))</x:f>
        <x:v>100000</x:v>
      </x:c>
      <x:c r="AD143" s="336" t="n">
        <x:f>IF(A143="","",IF(OR(AC143&gt;L143,AND(OR(O143="Lunas",R143&gt;0),AC143&lt;L143)),AC143-L143,0))</x:f>
        <x:v>0</x:v>
      </x:c>
      <x:c r="AE143" s="199" t="str">
        <x:f>IF(A143="","",IF(LEFT(AG143,5)="CHECK",AG143,IF(AD143&lt;&gt;0,"CHECK harga/bayar",IF(AI143&gt;0,"CHECK DP belum cocok",IF(U143=0,"Ditahan","OK")))))</x:f>
        <x:v>CHECK pembayaran belum cocok</x:v>
      </x:c>
      <x:c r="AF143" s="337" t="n">
        <x:f>IF(AND(A143&lt;&gt;"",U143=1,B143&lt;='Pengaturan'!$B$29,B143&gt;='Pengaturan'!$B$4),T143,0)</x:f>
        <x:v>0</x:v>
      </x:c>
      <x:c r="AG143" s="201" t="str">
        <x:v>CHECK pembayaran belum cocok</x:v>
      </x:c>
      <x:c r="AH143" s="337" t="n">
        <x:f>IF(A143="","",IF(OR(O143="Lunas",R143&gt;0),MAX(0,L143-AC143),0))</x:f>
        <x:v>0</x:v>
      </x:c>
      <x:c r="AI143" s="337" t="n">
        <x:f>IF(A143="","",MAX(0,N143-AC143))</x:f>
        <x:v>0</x:v>
      </x:c>
      <x:c r="AJ143" s="199" t="str">
        <x:v>IN</x:v>
      </x:c>
      <x:c r="AK143" s="337"/>
      <x:c r="AL143" s="413"/>
      <x:c r="AM143" s="462" t="n">
        <x:f>IF(AND(A143&lt;&gt;"",B143&gt;'Pengaturan'!$B$29,B143&lt;='Pengaturan'!$B$5),MAX(0,T143-V143-W143),0)</x:f>
        <x:v>250000</x:v>
      </x:c>
      <x:c r="AN143" s="413" t="str">
        <x:v>14UfXpQhjpRpKtMIwGtdihL0Bu_n5SJpu6vNcLjZ7A8I</x:v>
      </x:c>
      <x:c r="AO143" s="413" t="n">
        <x:v>46284.37060925926</x:v>
      </x:c>
    </x:row>
    <x:row r="144" ht="42" customHeight="1">
      <x:c r="A144" s="228" t="str">
        <x:v>BK140</x:v>
      </x:c>
      <x:c r="B144" s="332" t="n">
        <x:v>46284</x:v>
      </x:c>
      <x:c r="C144" s="213" t="str">
        <x:v>11:30:00</x:v>
      </x:c>
      <x:c r="D144" s="213" t="str">
        <x:v>Blok 1</x:v>
      </x:c>
      <x:c r="E144" s="213" t="str">
        <x:v>Frista Savitri</x:v>
      </x:c>
      <x:c r="F144" s="213" t="str">
        <x:v>Family A</x:v>
      </x:c>
      <x:c r="G144" s="333" t="str">
        <x:v>Family A</x:v>
      </x:c>
      <x:c r="H144" s="333"/>
      <x:c r="I144" s="333" t="n">
        <x:v>1</x:v>
      </x:c>
      <x:c r="J144" s="334"/>
      <x:c r="K144" s="214" t="n">
        <x:f>IF(A144="","",IFERROR(VLOOKUP(G144,'Harga Paket Schedule'!$A$5:$I$17,IF(G144="Large Group",2,7),FALSE),0))</x:f>
        <x:v>350000</x:v>
      </x:c>
      <x:c r="L144" s="214" t="n">
        <x:f>IF(A144="","",IF(J144&lt;&gt;"",J144,IF(G144="Large Group",MAX(7,H144)*K144,I144*K144)))</x:f>
        <x:v>350000</x:v>
      </x:c>
      <x:c r="M144" s="213" t="str">
        <x:v>dp 100 concrete</x:v>
      </x:c>
      <x:c r="N144" s="334" t="n">
        <x:v>100000</x:v>
      </x:c>
      <x:c r="O144" s="333" t="str">
        <x:v>DP</x:v>
      </x:c>
      <x:c r="P144" s="214" t="n">
        <x:f>IF(A144="","",SUMIF('Cocok Bayar Booking'!$J$5:$J$504,A144,'Cocok Bayar Booking'!$L$5:$L$504))</x:f>
        <x:v>100000</x:v>
      </x:c>
      <x:c r="Q144" s="214" t="n">
        <x:f>IF(A144="","",SUMIF('Cocok Bayar Booking'!$J$5:$J$504,A144,'Cocok Bayar Booking'!$M$5:$M$504))</x:f>
        <x:v>0</x:v>
      </x:c>
      <x:c r="R144" s="213" t="n">
        <x:f>IF(A144="","",SUMIF('Cocok Bayar Booking'!$J$5:$J$504,A144,'Cocok Bayar Booking'!$N$5:$N$504))</x:f>
        <x:v>0</x:v>
      </x:c>
      <x:c r="S144" s="214" t="n">
        <x:f>IF(A144="","",MIN(L144,AC144))</x:f>
        <x:v>100000</x:v>
      </x:c>
      <x:c r="T144" s="214" t="n">
        <x:f>IF(A144="","",MAX(0,L144-AC144))</x:f>
        <x:v>250000</x:v>
      </x:c>
      <x:c r="U144" s="333" t="n">
        <x:v>1</x:v>
      </x:c>
      <x:c r="V144" s="214" t="n">
        <x:f>IF(AND(AND(A144&lt;&gt;"",U144=1,AI144=0,AH144=0,LEFT(AG144,5)&lt;&gt;"CHECK",G144&lt;&gt;"CHECK PACKAGE"),B144&gt;'Pengaturan'!$B$6,B144&lt;='Pengaturan'!$B$5),T144,0)</x:f>
        <x:v>0</x:v>
      </x:c>
      <x:c r="W144" s="214" t="n">
        <x:f>IF(AND(AND(A144&lt;&gt;"",U144=1,AI144=0,AH144=0,LEFT(AG144,5)&lt;&gt;"CHECK",G144&lt;&gt;"CHECK PACKAGE"),B144='Pengaturan'!$B$6,'Pengaturan'!$B$28&lt;&gt;"Tutup"),T144,0)</x:f>
        <x:v>0</x:v>
      </x:c>
      <x:c r="X144" s="335" t="str">
        <x:v>Kandidat Log 19:7 menunggu konfirmasi.</x:v>
      </x:c>
      <x:c r="Y144" s="335" t="str">
        <x:v>9. Schedule September 2026</x:v>
      </x:c>
      <x:c r="Z144" s="335" t="str">
        <x:v>Tanggal 19</x:v>
      </x:c>
      <x:c r="AA144" s="213" t="str">
        <x:v>C8</x:v>
      </x:c>
      <x:c r="AB144" s="213" t="str">
        <x:v>241</x:v>
      </x:c>
      <x:c r="AC144" s="336" t="n">
        <x:f>IF(A144="","",P144+Q144+IF(AL144&lt;&gt;"",N(AK144),0))</x:f>
        <x:v>100000</x:v>
      </x:c>
      <x:c r="AD144" s="336" t="n">
        <x:f>IF(A144="","",IF(OR(AC144&gt;L144,AND(OR(O144="Lunas",R144&gt;0),AC144&lt;L144)),AC144-L144,0))</x:f>
        <x:v>0</x:v>
      </x:c>
      <x:c r="AE144" s="199" t="str">
        <x:f>IF(A144="","",IF(LEFT(AG144,5)="CHECK",AG144,IF(AD144&lt;&gt;0,"CHECK harga/bayar",IF(AI144&gt;0,"CHECK DP belum cocok",IF(U144=0,"Ditahan","OK")))))</x:f>
        <x:v>CHECK pembayaran belum cocok</x:v>
      </x:c>
      <x:c r="AF144" s="337" t="n">
        <x:f>IF(AND(A144&lt;&gt;"",U144=1,B144&lt;='Pengaturan'!$B$29,B144&gt;='Pengaturan'!$B$4),T144,0)</x:f>
        <x:v>0</x:v>
      </x:c>
      <x:c r="AG144" s="201" t="str">
        <x:v>CHECK pembayaran belum cocok</x:v>
      </x:c>
      <x:c r="AH144" s="337" t="n">
        <x:f>IF(A144="","",IF(OR(O144="Lunas",R144&gt;0),MAX(0,L144-AC144),0))</x:f>
        <x:v>0</x:v>
      </x:c>
      <x:c r="AI144" s="337" t="n">
        <x:f>IF(A144="","",MAX(0,N144-AC144))</x:f>
        <x:v>0</x:v>
      </x:c>
      <x:c r="AJ144" s="199" t="str">
        <x:v>AL</x:v>
      </x:c>
      <x:c r="AK144" s="337"/>
      <x:c r="AL144" s="413"/>
      <x:c r="AM144" s="462" t="n">
        <x:f>IF(AND(A144&lt;&gt;"",B144&gt;'Pengaturan'!$B$29,B144&lt;='Pengaturan'!$B$5),MAX(0,T144-V144-W144),0)</x:f>
        <x:v>250000</x:v>
      </x:c>
      <x:c r="AN144" s="413" t="str">
        <x:v>14UfXpQhjpRpKtMIwGtdihL0Bu_n5SJpu6vNcLjZ7A8I</x:v>
      </x:c>
      <x:c r="AO144" s="413" t="n">
        <x:v>46284.37060925926</x:v>
      </x:c>
    </x:row>
    <x:row r="145" ht="42" customHeight="1">
      <x:c r="A145" s="228" t="str">
        <x:v>BK141</x:v>
      </x:c>
      <x:c r="B145" s="332" t="n">
        <x:v>46287</x:v>
      </x:c>
      <x:c r="C145" s="213" t="str">
        <x:v>13:40:00</x:v>
      </x:c>
      <x:c r="D145" s="213" t="str">
        <x:v>Blok 1</x:v>
      </x:c>
      <x:c r="E145" s="213" t="str">
        <x:v>RIsky Akmal</x:v>
      </x:c>
      <x:c r="F145" s="213" t="str">
        <x:v>Graduation Premium</x:v>
      </x:c>
      <x:c r="G145" s="333" t="str">
        <x:v>Graduation Premium</x:v>
      </x:c>
      <x:c r="H145" s="333"/>
      <x:c r="I145" s="333" t="n">
        <x:v>1</x:v>
      </x:c>
      <x:c r="J145" s="334"/>
      <x:c r="K145" s="214" t="n">
        <x:f>IF(A145="","",IFERROR(VLOOKUP(G145,'Harga Paket Schedule'!$A$5:$I$17,IF(G145="Large Group",2,7),FALSE),0))</x:f>
        <x:v>500000</x:v>
      </x:c>
      <x:c r="L145" s="214" t="n">
        <x:f>IF(A145="","",IF(J145&lt;&gt;"",J145,IF(G145="Large Group",MAX(7,H145)*K145,I145*K145)))</x:f>
        <x:v>500000</x:v>
      </x:c>
      <x:c r="M145" s="213" t="str">
        <x:v>dp 100</x:v>
      </x:c>
      <x:c r="N145" s="334" t="n">
        <x:v>100000</x:v>
      </x:c>
      <x:c r="O145" s="333" t="str">
        <x:v>DP</x:v>
      </x:c>
      <x:c r="P145" s="214" t="n">
        <x:f>IF(A145="","",SUMIF('Cocok Bayar Booking'!$J$5:$J$504,A145,'Cocok Bayar Booking'!$L$5:$L$504))</x:f>
        <x:v>0</x:v>
      </x:c>
      <x:c r="Q145" s="214" t="n">
        <x:f>IF(A145="","",SUMIF('Cocok Bayar Booking'!$J$5:$J$504,A145,'Cocok Bayar Booking'!$M$5:$M$504))</x:f>
        <x:v>0</x:v>
      </x:c>
      <x:c r="R145" s="213" t="n">
        <x:f>IF(A145="","",SUMIF('Cocok Bayar Booking'!$J$5:$J$504,A145,'Cocok Bayar Booking'!$N$5:$N$504))</x:f>
        <x:v>0</x:v>
      </x:c>
      <x:c r="S145" s="214" t="n">
        <x:f>IF(A145="","",MIN(L145,AC145))</x:f>
        <x:v>0</x:v>
      </x:c>
      <x:c r="T145" s="214" t="n">
        <x:f>IF(A145="","",MAX(0,L145-AC145))</x:f>
        <x:v>500000</x:v>
      </x:c>
      <x:c r="U145" s="333" t="n">
        <x:v>1</x:v>
      </x:c>
      <x:c r="V145" s="214" t="n">
        <x:f>IF(AND(AND(A145&lt;&gt;"",U145=1,AI145=0,AH145=0,LEFT(AG145,5)&lt;&gt;"CHECK",G145&lt;&gt;"CHECK PACKAGE"),B145&gt;'Pengaturan'!$B$6,B145&lt;='Pengaturan'!$B$5),T145,0)</x:f>
        <x:v>0</x:v>
      </x:c>
      <x:c r="W145" s="214" t="n">
        <x:f>IF(AND(AND(A145&lt;&gt;"",U145=1,AI145=0,AH145=0,LEFT(AG145,5)&lt;&gt;"CHECK",G145&lt;&gt;"CHECK PACKAGE"),B145='Pengaturan'!$B$6,'Pengaturan'!$B$28&lt;&gt;"Tutup"),T145,0)</x:f>
        <x:v>0</x:v>
      </x:c>
      <x:c r="X145" s="335"/>
      <x:c r="Y145" s="335" t="str">
        <x:v>9. Schedule September 2026</x:v>
      </x:c>
      <x:c r="Z145" s="335" t="str">
        <x:v>Tanggal 22</x:v>
      </x:c>
      <x:c r="AA145" s="213" t="str">
        <x:v>C13</x:v>
      </x:c>
      <x:c r="AB145" s="213"/>
      <x:c r="AC145" s="336" t="n">
        <x:f>IF(A145="","",P145+Q145+IF(AL145&lt;&gt;"",N(AK145),0))</x:f>
        <x:v>0</x:v>
      </x:c>
      <x:c r="AD145" s="336" t="n">
        <x:f>IF(A145="","",IF(OR(AC145&gt;L145,AND(OR(O145="Lunas",R145&gt;0),AC145&lt;L145)),AC145-L145,0))</x:f>
        <x:v>0</x:v>
      </x:c>
      <x:c r="AE145" s="199" t="str">
        <x:f>IF(A145="","",IF(LEFT(AG145,5)="CHECK",AG145,IF(AD145&lt;&gt;0,"CHECK harga/bayar",IF(AI145&gt;0,"CHECK DP belum cocok",IF(U145=0,"Ditahan","OK")))))</x:f>
        <x:v>CHECK DP belum cocok</x:v>
      </x:c>
      <x:c r="AF145" s="337" t="n">
        <x:f>IF(AND(A145&lt;&gt;"",U145=1,B145&lt;='Pengaturan'!$B$29,B145&gt;='Pengaturan'!$B$4),T145,0)</x:f>
        <x:v>0</x:v>
      </x:c>
      <x:c r="AG145" s="201"/>
      <x:c r="AH145" s="337" t="n">
        <x:f>IF(A145="","",IF(OR(O145="Lunas",R145&gt;0),MAX(0,L145-AC145),0))</x:f>
        <x:v>0</x:v>
      </x:c>
      <x:c r="AI145" s="337" t="n">
        <x:f>IF(A145="","",MAX(0,N145-AC145))</x:f>
        <x:v>100000</x:v>
      </x:c>
      <x:c r="AJ145" s="199" t="str">
        <x:v>IN</x:v>
      </x:c>
      <x:c r="AK145" s="337"/>
      <x:c r="AL145" s="413"/>
      <x:c r="AM145" s="462" t="n">
        <x:f>IF(AND(A145&lt;&gt;"",B145&gt;'Pengaturan'!$B$29,B145&lt;='Pengaturan'!$B$5),MAX(0,T145-V145-W145),0)</x:f>
        <x:v>500000</x:v>
      </x:c>
      <x:c r="AN145" s="413" t="str">
        <x:v>14UfXpQhjpRpKtMIwGtdihL0Bu_n5SJpu6vNcLjZ7A8I</x:v>
      </x:c>
      <x:c r="AO145" s="413" t="n">
        <x:v>46284.37060925926</x:v>
      </x:c>
    </x:row>
    <x:row r="146" ht="42" customHeight="1">
      <x:c r="A146" s="228" t="str">
        <x:v>BK142</x:v>
      </x:c>
      <x:c r="B146" s="332" t="n">
        <x:v>46287</x:v>
      </x:c>
      <x:c r="C146" s="213" t="str">
        <x:v>14:20:00</x:v>
      </x:c>
      <x:c r="D146" s="213" t="str">
        <x:v>Blok 1</x:v>
      </x:c>
      <x:c r="E146" s="213" t="str">
        <x:v>Raka</x:v>
      </x:c>
      <x:c r="F146" s="213" t="str">
        <x:v>Graduation</x:v>
      </x:c>
      <x:c r="G146" s="333" t="str">
        <x:v>Graduation</x:v>
      </x:c>
      <x:c r="H146" s="333"/>
      <x:c r="I146" s="333" t="n">
        <x:v>1</x:v>
      </x:c>
      <x:c r="J146" s="334"/>
      <x:c r="K146" s="214" t="n">
        <x:f>IF(A146="","",IFERROR(VLOOKUP(G146,'Harga Paket Schedule'!$A$5:$I$17,IF(G146="Large Group",2,7),FALSE),0))</x:f>
        <x:v>350000</x:v>
      </x:c>
      <x:c r="L146" s="214" t="n">
        <x:f>IF(A146="","",IF(J146&lt;&gt;"",J146,IF(G146="Large Group",MAX(7,H146)*K146,I146*K146)))</x:f>
        <x:v>350000</x:v>
      </x:c>
      <x:c r="M146" s="213" t="str">
        <x:v>dp 100 wooden</x:v>
      </x:c>
      <x:c r="N146" s="334" t="n">
        <x:v>100000</x:v>
      </x:c>
      <x:c r="O146" s="333" t="str">
        <x:v>DP</x:v>
      </x:c>
      <x:c r="P146" s="214" t="n">
        <x:f>IF(A146="","",SUMIF('Cocok Bayar Booking'!$J$5:$J$504,A146,'Cocok Bayar Booking'!$L$5:$L$504))</x:f>
        <x:v>100000</x:v>
      </x:c>
      <x:c r="Q146" s="214" t="n">
        <x:f>IF(A146="","",SUMIF('Cocok Bayar Booking'!$J$5:$J$504,A146,'Cocok Bayar Booking'!$M$5:$M$504))</x:f>
        <x:v>0</x:v>
      </x:c>
      <x:c r="R146" s="213" t="n">
        <x:f>IF(A146="","",SUMIF('Cocok Bayar Booking'!$J$5:$J$504,A146,'Cocok Bayar Booking'!$N$5:$N$504))</x:f>
        <x:v>0</x:v>
      </x:c>
      <x:c r="S146" s="214" t="n">
        <x:f>IF(A146="","",MIN(L146,AC146))</x:f>
        <x:v>100000</x:v>
      </x:c>
      <x:c r="T146" s="214" t="n">
        <x:f>IF(A146="","",MAX(0,L146-AC146))</x:f>
        <x:v>250000</x:v>
      </x:c>
      <x:c r="U146" s="333" t="n">
        <x:v>0</x:v>
      </x:c>
      <x:c r="V146" s="214" t="n">
        <x:f>IF(AND(AND(A146&lt;&gt;"",U146=1,AI146=0,AH146=0,LEFT(AG146,5)&lt;&gt;"CHECK",G146&lt;&gt;"CHECK PACKAGE"),B146&gt;'Pengaturan'!$B$6,B146&lt;='Pengaturan'!$B$5),T146,0)</x:f>
        <x:v>0</x:v>
      </x:c>
      <x:c r="W146" s="214" t="n">
        <x:f>IF(AND(AND(A146&lt;&gt;"",U146=1,AI146=0,AH146=0,LEFT(AG146,5)&lt;&gt;"CHECK",G146&lt;&gt;"CHECK PACKAGE"),B146='Pengaturan'!$B$6,'Pengaturan'!$B$28&lt;&gt;"Tutup"),T146,0)</x:f>
        <x:v>0</x:v>
      </x:c>
      <x:c r="X146" s="335" t="str">
        <x:v>Tidak ada pada Schedule revisi 18 September 2026 20.50 WIB. Riwayat dan pembayaran dipertahankan, tidak masuk proyeksi.</x:v>
      </x:c>
      <x:c r="Y146" s="335" t="str">
        <x:v>9. Schedule September 2026</x:v>
      </x:c>
      <x:c r="Z146" s="335" t="str">
        <x:v>Tanggal 22</x:v>
      </x:c>
      <x:c r="AA146" s="213" t="str">
        <x:v>C15</x:v>
      </x:c>
      <x:c r="AB146" s="213" t="str">
        <x:v>99</x:v>
      </x:c>
      <x:c r="AC146" s="336" t="n">
        <x:f>IF(A146="","",P146+Q146+IF(AL146&lt;&gt;"",N(AK146),0))</x:f>
        <x:v>100000</x:v>
      </x:c>
      <x:c r="AD146" s="336" t="n">
        <x:f>IF(A146="","",IF(OR(AC146&gt;L146,AND(OR(O146="Lunas",R146&gt;0),AC146&lt;L146)),AC146-L146,0))</x:f>
        <x:v>0</x:v>
      </x:c>
      <x:c r="AE146" s="199" t="str">
        <x:f>IF(A146="","",IF(LEFT(AG146,5)="CHECK",AG146,IF(AD146&lt;&gt;0,"CHECK harga/bayar",IF(AI146&gt;0,"CHECK DP belum cocok",IF(U146=0,"Ditahan","OK")))))</x:f>
        <x:v>Ditahan</x:v>
      </x:c>
      <x:c r="AF146" s="337" t="n">
        <x:f>IF(AND(A146&lt;&gt;"",U146=1,B146&lt;='Pengaturan'!$B$29,B146&gt;='Pengaturan'!$B$4),T146,0)</x:f>
        <x:v>0</x:v>
      </x:c>
      <x:c r="AG146" s="201"/>
      <x:c r="AH146" s="337" t="n">
        <x:f>IF(A146="","",IF(OR(O146="Lunas",R146&gt;0),MAX(0,L146-AC146),0))</x:f>
        <x:v>0</x:v>
      </x:c>
      <x:c r="AI146" s="337" t="n">
        <x:f>IF(A146="","",MAX(0,N146-AC146))</x:f>
        <x:v>0</x:v>
      </x:c>
      <x:c r="AJ146" s="199" t="str">
        <x:v>AL</x:v>
      </x:c>
      <x:c r="AK146" s="337"/>
      <x:c r="AL146" s="413"/>
      <x:c r="AM146" s="462" t="n">
        <x:f>IF(AND(A146&lt;&gt;"",B146&gt;'Pengaturan'!$B$29,B146&lt;='Pengaturan'!$B$5),MAX(0,T146-V146-W146),0)</x:f>
        <x:v>250000</x:v>
      </x:c>
      <x:c r="AN146" s="413" t="str">
        <x:v>14UfXpQhjpRpKtMIwGtdihL0Bu_n5SJpu6vNcLjZ7A8I</x:v>
      </x:c>
      <x:c r="AO146" s="413" t="n">
        <x:v>46282.57128524306</x:v>
      </x:c>
    </x:row>
    <x:row r="147" ht="42" customHeight="1">
      <x:c r="A147" s="228" t="str">
        <x:v>BK143</x:v>
      </x:c>
      <x:c r="B147" s="332" t="n">
        <x:v>46287</x:v>
      </x:c>
      <x:c r="C147" s="213" t="str">
        <x:v>18:40:00</x:v>
      </x:c>
      <x:c r="D147" s="213" t="str">
        <x:v>Blok 1</x:v>
      </x:c>
      <x:c r="E147" s="213" t="str">
        <x:v>Adioni</x:v>
      </x:c>
      <x:c r="F147" s="213" t="str">
        <x:v>Graduation Premium</x:v>
      </x:c>
      <x:c r="G147" s="333" t="str">
        <x:v>Graduation Premium</x:v>
      </x:c>
      <x:c r="H147" s="333"/>
      <x:c r="I147" s="333" t="n">
        <x:v>1</x:v>
      </x:c>
      <x:c r="J147" s="334"/>
      <x:c r="K147" s="214" t="n">
        <x:f>IF(A147="","",IFERROR(VLOOKUP(G147,'Harga Paket Schedule'!$A$5:$I$17,IF(G147="Large Group",2,7),FALSE),0))</x:f>
        <x:v>500000</x:v>
      </x:c>
      <x:c r="L147" s="214" t="n">
        <x:f>IF(A147="","",IF(J147&lt;&gt;"",J147,IF(G147="Large Group",MAX(7,H147)*K147,I147*K147)))</x:f>
        <x:v>500000</x:v>
      </x:c>
      <x:c r="M147" s="213" t="str">
        <x:v>dp 100 concrete</x:v>
      </x:c>
      <x:c r="N147" s="334" t="n">
        <x:v>100000</x:v>
      </x:c>
      <x:c r="O147" s="333" t="str">
        <x:v>DP</x:v>
      </x:c>
      <x:c r="P147" s="214" t="n">
        <x:f>IF(A147="","",SUMIF('Cocok Bayar Booking'!$J$5:$J$504,A147,'Cocok Bayar Booking'!$L$5:$L$504))</x:f>
        <x:v>100000</x:v>
      </x:c>
      <x:c r="Q147" s="214" t="n">
        <x:f>IF(A147="","",SUMIF('Cocok Bayar Booking'!$J$5:$J$504,A147,'Cocok Bayar Booking'!$M$5:$M$504))</x:f>
        <x:v>0</x:v>
      </x:c>
      <x:c r="R147" s="213" t="n">
        <x:f>IF(A147="","",SUMIF('Cocok Bayar Booking'!$J$5:$J$504,A147,'Cocok Bayar Booking'!$N$5:$N$504))</x:f>
        <x:v>0</x:v>
      </x:c>
      <x:c r="S147" s="214" t="n">
        <x:f>IF(A147="","",MIN(L147,AC147))</x:f>
        <x:v>100000</x:v>
      </x:c>
      <x:c r="T147" s="214" t="n">
        <x:f>IF(A147="","",MAX(0,L147-AC147))</x:f>
        <x:v>400000</x:v>
      </x:c>
      <x:c r="U147" s="333" t="n">
        <x:v>1</x:v>
      </x:c>
      <x:c r="V147" s="214" t="n">
        <x:f>IF(AND(AND(A147&lt;&gt;"",U147=1,AI147=0,AH147=0,LEFT(AG147,5)&lt;&gt;"CHECK",G147&lt;&gt;"CHECK PACKAGE"),B147&gt;'Pengaturan'!$B$6,B147&lt;='Pengaturan'!$B$5),T147,0)</x:f>
        <x:v>400000</x:v>
      </x:c>
      <x:c r="W147" s="214" t="n">
        <x:f>IF(AND(AND(A147&lt;&gt;"",U147=1,AI147=0,AH147=0,LEFT(AG147,5)&lt;&gt;"CHECK",G147&lt;&gt;"CHECK PACKAGE"),B147='Pengaturan'!$B$6,'Pengaturan'!$B$28&lt;&gt;"Tutup"),T147,0)</x:f>
        <x:v>0</x:v>
      </x:c>
      <x:c r="X147" s="335" t="str">
        <x:v>Pindah slot dari Tanggal 22!C20 ke C28; ID BK143 dan pasangan pembayaran dipertahankan.</x:v>
      </x:c>
      <x:c r="Y147" s="335" t="str">
        <x:v>9. Schedule September 2026</x:v>
      </x:c>
      <x:c r="Z147" s="335" t="str">
        <x:v>Tanggal 22</x:v>
      </x:c>
      <x:c r="AA147" s="213" t="str">
        <x:v>C28</x:v>
      </x:c>
      <x:c r="AB147" s="213" t="str">
        <x:v>200</x:v>
      </x:c>
      <x:c r="AC147" s="336" t="n">
        <x:f>IF(A147="","",P147+Q147+IF(AL147&lt;&gt;"",N(AK147),0))</x:f>
        <x:v>100000</x:v>
      </x:c>
      <x:c r="AD147" s="336" t="n">
        <x:f>IF(A147="","",IF(OR(AC147&gt;L147,AND(OR(O147="Lunas",R147&gt;0),AC147&lt;L147)),AC147-L147,0))</x:f>
        <x:v>0</x:v>
      </x:c>
      <x:c r="AE147" s="199" t="str">
        <x:f>IF(A147="","",IF(LEFT(AG147,5)="CHECK",AG147,IF(AD147&lt;&gt;0,"CHECK harga/bayar",IF(AI147&gt;0,"CHECK DP belum cocok",IF(U147=0,"Ditahan","OK")))))</x:f>
        <x:v>OK</x:v>
      </x:c>
      <x:c r="AF147" s="337" t="n">
        <x:f>IF(AND(A147&lt;&gt;"",U147=1,B147&lt;='Pengaturan'!$B$29,B147&gt;='Pengaturan'!$B$4),T147,0)</x:f>
        <x:v>0</x:v>
      </x:c>
      <x:c r="AG147" s="201"/>
      <x:c r="AH147" s="337" t="n">
        <x:f>IF(A147="","",IF(OR(O147="Lunas",R147&gt;0),MAX(0,L147-AC147),0))</x:f>
        <x:v>0</x:v>
      </x:c>
      <x:c r="AI147" s="337" t="n">
        <x:f>IF(A147="","",MAX(0,N147-AC147))</x:f>
        <x:v>0</x:v>
      </x:c>
      <x:c r="AJ147" s="199" t="str">
        <x:v>IN</x:v>
      </x:c>
      <x:c r="AK147" s="337"/>
      <x:c r="AL147" s="413"/>
      <x:c r="AM147" s="462" t="n">
        <x:f>IF(AND(A147&lt;&gt;"",B147&gt;'Pengaturan'!$B$29,B147&lt;='Pengaturan'!$B$5),MAX(0,T147-V147-W147),0)</x:f>
        <x:v>0</x:v>
      </x:c>
      <x:c r="AN147" s="413" t="str">
        <x:v>14UfXpQhjpRpKtMIwGtdihL0Bu_n5SJpu6vNcLjZ7A8I</x:v>
      </x:c>
      <x:c r="AO147" s="413" t="n">
        <x:v>46284.37060925926</x:v>
      </x:c>
    </x:row>
    <x:row r="148" ht="42" customHeight="1">
      <x:c r="A148" s="228" t="str">
        <x:v>BK144</x:v>
      </x:c>
      <x:c r="B148" s="332" t="n">
        <x:v>46291</x:v>
      </x:c>
      <x:c r="C148" s="213" t="str">
        <x:v>13:00:00</x:v>
      </x:c>
      <x:c r="D148" s="213" t="str">
        <x:v>Blok 1</x:v>
      </x:c>
      <x:c r="E148" s="213" t="str">
        <x:v>Nurul Lathiifa</x:v>
      </x:c>
      <x:c r="F148" s="213" t="str">
        <x:v>Graduation</x:v>
      </x:c>
      <x:c r="G148" s="333" t="str">
        <x:v>Graduation</x:v>
      </x:c>
      <x:c r="H148" s="333"/>
      <x:c r="I148" s="333" t="n">
        <x:v>1</x:v>
      </x:c>
      <x:c r="J148" s="334"/>
      <x:c r="K148" s="214" t="n">
        <x:f>IF(A148="","",IFERROR(VLOOKUP(G148,'Harga Paket Schedule'!$A$5:$I$17,IF(G148="Large Group",2,7),FALSE),0))</x:f>
        <x:v>350000</x:v>
      </x:c>
      <x:c r="L148" s="214" t="n">
        <x:f>IF(A148="","",IF(J148&lt;&gt;"",J148,IF(G148="Large Group",MAX(7,H148)*K148,I148*K148)))</x:f>
        <x:v>350000</x:v>
      </x:c>
      <x:c r="M148" s="213" t="str">
        <x:v>dp 100 Concrete</x:v>
      </x:c>
      <x:c r="N148" s="334" t="n">
        <x:v>100000</x:v>
      </x:c>
      <x:c r="O148" s="333" t="str">
        <x:v>DP</x:v>
      </x:c>
      <x:c r="P148" s="214" t="n">
        <x:f>IF(A148="","",SUMIF('Cocok Bayar Booking'!$J$5:$J$504,A148,'Cocok Bayar Booking'!$L$5:$L$504))</x:f>
        <x:v>0</x:v>
      </x:c>
      <x:c r="Q148" s="214" t="n">
        <x:f>IF(A148="","",SUMIF('Cocok Bayar Booking'!$J$5:$J$504,A148,'Cocok Bayar Booking'!$M$5:$M$504))</x:f>
        <x:v>0</x:v>
      </x:c>
      <x:c r="R148" s="213" t="n">
        <x:f>IF(A148="","",SUMIF('Cocok Bayar Booking'!$J$5:$J$504,A148,'Cocok Bayar Booking'!$N$5:$N$504))</x:f>
        <x:v>0</x:v>
      </x:c>
      <x:c r="S148" s="214" t="n">
        <x:f>IF(A148="","",MIN(L148,AC148))</x:f>
        <x:v>0</x:v>
      </x:c>
      <x:c r="T148" s="214" t="n">
        <x:f>IF(A148="","",MAX(0,L148-AC148))</x:f>
        <x:v>350000</x:v>
      </x:c>
      <x:c r="U148" s="333" t="n">
        <x:v>1</x:v>
      </x:c>
      <x:c r="V148" s="214" t="n">
        <x:f>IF(AND(AND(A148&lt;&gt;"",U148=1,AI148=0,AH148=0,LEFT(AG148,5)&lt;&gt;"CHECK",G148&lt;&gt;"CHECK PACKAGE"),B148&gt;'Pengaturan'!$B$6,B148&lt;='Pengaturan'!$B$5),T148,0)</x:f>
        <x:v>0</x:v>
      </x:c>
      <x:c r="W148" s="214" t="n">
        <x:f>IF(AND(AND(A148&lt;&gt;"",U148=1,AI148=0,AH148=0,LEFT(AG148,5)&lt;&gt;"CHECK",G148&lt;&gt;"CHECK PACKAGE"),B148='Pengaturan'!$B$6,'Pengaturan'!$B$28&lt;&gt;"Tutup"),T148,0)</x:f>
        <x:v>0</x:v>
      </x:c>
      <x:c r="X148" s="335"/>
      <x:c r="Y148" s="335" t="str">
        <x:v>9. Schedule September 2026</x:v>
      </x:c>
      <x:c r="Z148" s="335" t="str">
        <x:v>Tanggal 26</x:v>
      </x:c>
      <x:c r="AA148" s="213" t="str">
        <x:v>C11</x:v>
      </x:c>
      <x:c r="AB148" s="213"/>
      <x:c r="AC148" s="336" t="n">
        <x:f>IF(A148="","",P148+Q148+IF(AL148&lt;&gt;"",N(AK148),0))</x:f>
        <x:v>0</x:v>
      </x:c>
      <x:c r="AD148" s="336" t="n">
        <x:f>IF(A148="","",IF(OR(AC148&gt;L148,AND(OR(O148="Lunas",R148&gt;0),AC148&lt;L148)),AC148-L148,0))</x:f>
        <x:v>0</x:v>
      </x:c>
      <x:c r="AE148" s="199" t="str">
        <x:f>IF(A148="","",IF(LEFT(AG148,5)="CHECK",AG148,IF(AD148&lt;&gt;0,"CHECK harga/bayar",IF(AI148&gt;0,"CHECK DP belum cocok",IF(U148=0,"Ditahan","OK")))))</x:f>
        <x:v>CHECK DP belum cocok</x:v>
      </x:c>
      <x:c r="AF148" s="337" t="n">
        <x:f>IF(AND(A148&lt;&gt;"",U148=1,B148&lt;='Pengaturan'!$B$29,B148&gt;='Pengaturan'!$B$4),T148,0)</x:f>
        <x:v>0</x:v>
      </x:c>
      <x:c r="AG148" s="201"/>
      <x:c r="AH148" s="337" t="n">
        <x:f>IF(A148="","",IF(OR(O148="Lunas",R148&gt;0),MAX(0,L148-AC148),0))</x:f>
        <x:v>0</x:v>
      </x:c>
      <x:c r="AI148" s="337" t="n">
        <x:f>IF(A148="","",MAX(0,N148-AC148))</x:f>
        <x:v>100000</x:v>
      </x:c>
      <x:c r="AJ148" s="199" t="str">
        <x:v>AL</x:v>
      </x:c>
      <x:c r="AK148" s="337"/>
      <x:c r="AL148" s="413"/>
      <x:c r="AM148" s="462" t="n">
        <x:f>IF(AND(A148&lt;&gt;"",B148&gt;'Pengaturan'!$B$29,B148&lt;='Pengaturan'!$B$5),MAX(0,T148-V148-W148),0)</x:f>
        <x:v>350000</x:v>
      </x:c>
      <x:c r="AN148" s="413" t="str">
        <x:v>14UfXpQhjpRpKtMIwGtdihL0Bu_n5SJpu6vNcLjZ7A8I</x:v>
      </x:c>
      <x:c r="AO148" s="413" t="n">
        <x:v>46284.37060925926</x:v>
      </x:c>
    </x:row>
    <x:row r="149" ht="42" customHeight="1">
      <x:c r="A149" s="228" t="str">
        <x:v>BK145</x:v>
      </x:c>
      <x:c r="B149" s="332" t="n">
        <x:v>46291</x:v>
      </x:c>
      <x:c r="C149" s="213" t="str">
        <x:v>13:20:00</x:v>
      </x:c>
      <x:c r="D149" s="213" t="str">
        <x:v>Blok 1</x:v>
      </x:c>
      <x:c r="E149" s="213" t="str">
        <x:v>umi fatmah</x:v>
      </x:c>
      <x:c r="F149" s="213" t="str">
        <x:v>Graduation Premium</x:v>
      </x:c>
      <x:c r="G149" s="333" t="str">
        <x:v>Graduation Premium</x:v>
      </x:c>
      <x:c r="H149" s="333"/>
      <x:c r="I149" s="333" t="n">
        <x:v>1</x:v>
      </x:c>
      <x:c r="J149" s="334"/>
      <x:c r="K149" s="214" t="n">
        <x:f>IF(A149="","",IFERROR(VLOOKUP(G149,'Harga Paket Schedule'!$A$5:$I$17,IF(G149="Large Group",2,7),FALSE),0))</x:f>
        <x:v>500000</x:v>
      </x:c>
      <x:c r="L149" s="214" t="n">
        <x:f>IF(A149="","",IF(J149&lt;&gt;"",J149,IF(G149="Large Group",MAX(7,H149)*K149,I149*K149)))</x:f>
        <x:v>500000</x:v>
      </x:c>
      <x:c r="M149" s="213" t="str">
        <x:v>dp 100</x:v>
      </x:c>
      <x:c r="N149" s="334" t="n">
        <x:v>100000</x:v>
      </x:c>
      <x:c r="O149" s="333" t="str">
        <x:v>DP</x:v>
      </x:c>
      <x:c r="P149" s="214" t="n">
        <x:f>IF(A149="","",SUMIF('Cocok Bayar Booking'!$J$5:$J$504,A149,'Cocok Bayar Booking'!$L$5:$L$504))</x:f>
        <x:v>0</x:v>
      </x:c>
      <x:c r="Q149" s="214" t="n">
        <x:f>IF(A149="","",SUMIF('Cocok Bayar Booking'!$J$5:$J$504,A149,'Cocok Bayar Booking'!$M$5:$M$504))</x:f>
        <x:v>0</x:v>
      </x:c>
      <x:c r="R149" s="213" t="n">
        <x:f>IF(A149="","",SUMIF('Cocok Bayar Booking'!$J$5:$J$504,A149,'Cocok Bayar Booking'!$N$5:$N$504))</x:f>
        <x:v>0</x:v>
      </x:c>
      <x:c r="S149" s="214" t="n">
        <x:f>IF(A149="","",MIN(L149,AC149))</x:f>
        <x:v>0</x:v>
      </x:c>
      <x:c r="T149" s="214" t="n">
        <x:f>IF(A149="","",MAX(0,L149-AC149))</x:f>
        <x:v>500000</x:v>
      </x:c>
      <x:c r="U149" s="333" t="n">
        <x:v>1</x:v>
      </x:c>
      <x:c r="V149" s="214" t="n">
        <x:f>IF(AND(AND(A149&lt;&gt;"",U149=1,AI149=0,AH149=0,LEFT(AG149,5)&lt;&gt;"CHECK",G149&lt;&gt;"CHECK PACKAGE"),B149&gt;'Pengaturan'!$B$6,B149&lt;='Pengaturan'!$B$5),T149,0)</x:f>
        <x:v>0</x:v>
      </x:c>
      <x:c r="W149" s="214" t="n">
        <x:f>IF(AND(AND(A149&lt;&gt;"",U149=1,AI149=0,AH149=0,LEFT(AG149,5)&lt;&gt;"CHECK",G149&lt;&gt;"CHECK PACKAGE"),B149='Pengaturan'!$B$6,'Pengaturan'!$B$28&lt;&gt;"Tutup"),T149,0)</x:f>
        <x:v>0</x:v>
      </x:c>
      <x:c r="X149" s="335"/>
      <x:c r="Y149" s="335" t="str">
        <x:v>9. Schedule September 2026</x:v>
      </x:c>
      <x:c r="Z149" s="335" t="str">
        <x:v>Tanggal 26</x:v>
      </x:c>
      <x:c r="AA149" s="213" t="str">
        <x:v>C12</x:v>
      </x:c>
      <x:c r="AB149" s="213"/>
      <x:c r="AC149" s="336" t="n">
        <x:f>IF(A149="","",P149+Q149+IF(AL149&lt;&gt;"",N(AK149),0))</x:f>
        <x:v>0</x:v>
      </x:c>
      <x:c r="AD149" s="336" t="n">
        <x:f>IF(A149="","",IF(OR(AC149&gt;L149,AND(OR(O149="Lunas",R149&gt;0),AC149&lt;L149)),AC149-L149,0))</x:f>
        <x:v>0</x:v>
      </x:c>
      <x:c r="AE149" s="199" t="str">
        <x:f>IF(A149="","",IF(LEFT(AG149,5)="CHECK",AG149,IF(AD149&lt;&gt;0,"CHECK harga/bayar",IF(AI149&gt;0,"CHECK DP belum cocok",IF(U149=0,"Ditahan","OK")))))</x:f>
        <x:v>CHECK DP belum cocok</x:v>
      </x:c>
      <x:c r="AF149" s="337" t="n">
        <x:f>IF(AND(A149&lt;&gt;"",U149=1,B149&lt;='Pengaturan'!$B$29,B149&gt;='Pengaturan'!$B$4),T149,0)</x:f>
        <x:v>0</x:v>
      </x:c>
      <x:c r="AG149" s="201"/>
      <x:c r="AH149" s="337" t="n">
        <x:f>IF(A149="","",IF(OR(O149="Lunas",R149&gt;0),MAX(0,L149-AC149),0))</x:f>
        <x:v>0</x:v>
      </x:c>
      <x:c r="AI149" s="337" t="n">
        <x:f>IF(A149="","",MAX(0,N149-AC149))</x:f>
        <x:v>100000</x:v>
      </x:c>
      <x:c r="AJ149" s="199" t="str">
        <x:v>IN</x:v>
      </x:c>
      <x:c r="AK149" s="337"/>
      <x:c r="AL149" s="413"/>
      <x:c r="AM149" s="462" t="n">
        <x:f>IF(AND(A149&lt;&gt;"",B149&gt;'Pengaturan'!$B$29,B149&lt;='Pengaturan'!$B$5),MAX(0,T149-V149-W149),0)</x:f>
        <x:v>500000</x:v>
      </x:c>
      <x:c r="AN149" s="413" t="str">
        <x:v>14UfXpQhjpRpKtMIwGtdihL0Bu_n5SJpu6vNcLjZ7A8I</x:v>
      </x:c>
      <x:c r="AO149" s="413" t="n">
        <x:v>46284.37060925926</x:v>
      </x:c>
    </x:row>
    <x:row r="150" ht="23" customHeight="1">
      <x:c r="A150" s="228" t="str">
        <x:v>BK146</x:v>
      </x:c>
      <x:c r="B150" s="332" t="n">
        <x:v>46274</x:v>
      </x:c>
      <x:c r="C150" s="213"/>
      <x:c r="D150" s="213"/>
      <x:c r="E150" s="213" t="str">
        <x:v>Delfi</x:v>
      </x:c>
      <x:c r="F150" s="213" t="str">
        <x:v>Graduation</x:v>
      </x:c>
      <x:c r="G150" s="333" t="str">
        <x:v>Graduation</x:v>
      </x:c>
      <x:c r="H150" s="333"/>
      <x:c r="I150" s="333" t="n">
        <x:v>1</x:v>
      </x:c>
      <x:c r="J150" s="334"/>
      <x:c r="K150" s="214" t="n">
        <x:f>IF(A150="","",IFERROR(VLOOKUP(G150,'Harga Paket Schedule'!$A$5:$I$17,IF(G150="Large Group",2,7),FALSE),0))</x:f>
        <x:v>350000</x:v>
      </x:c>
      <x:c r="L150" s="214" t="n">
        <x:f>IF(A150="","",IF(J150&lt;&gt;"",J150,IF(G150="Large Group",MAX(7,H150)*K150,I150*K150)))</x:f>
        <x:v>350000</x:v>
      </x:c>
      <x:c r="M150" s="213" t="str">
        <x:v>DP dari Log Order Rp100.000</x:v>
      </x:c>
      <x:c r="N150" s="334" t="n">
        <x:v>0</x:v>
      </x:c>
      <x:c r="O150" s="333" t="str">
        <x:v>DP</x:v>
      </x:c>
      <x:c r="P150" s="214" t="n">
        <x:f>IF(A150="","",SUMIF('Cocok Bayar Booking'!$J$5:$J$504,A150,'Cocok Bayar Booking'!$L$5:$L$504))</x:f>
        <x:v>100000</x:v>
      </x:c>
      <x:c r="Q150" s="214" t="n">
        <x:f>IF(A150="","",SUMIF('Cocok Bayar Booking'!$J$5:$J$504,A150,'Cocok Bayar Booking'!$M$5:$M$504))</x:f>
        <x:v>0</x:v>
      </x:c>
      <x:c r="R150" s="213" t="n">
        <x:f>IF(A150="","",SUMIF('Cocok Bayar Booking'!$J$5:$J$504,A150,'Cocok Bayar Booking'!$N$5:$N$504))</x:f>
        <x:v>0</x:v>
      </x:c>
      <x:c r="S150" s="214" t="n">
        <x:f>IF(A150="","",MIN(L150,AC150))</x:f>
        <x:v>100000</x:v>
      </x:c>
      <x:c r="T150" s="214" t="n">
        <x:f>IF(A150="","",MAX(0,L150-AC150))</x:f>
        <x:v>250000</x:v>
      </x:c>
      <x:c r="U150" s="333" t="n">
        <x:v>1</x:v>
      </x:c>
      <x:c r="V150" s="214" t="n">
        <x:f>IF(AND(AND(A150&lt;&gt;"",U150=1,AI150=0,AH150=0,LEFT(AG150,5)&lt;&gt;"CHECK",G150&lt;&gt;"CHECK PACKAGE"),B150&gt;'Pengaturan'!$B$6,B150&lt;='Pengaturan'!$B$5),T150,0)</x:f>
        <x:v>0</x:v>
      </x:c>
      <x:c r="W150" s="214" t="n">
        <x:f>IF(AND(AND(A150&lt;&gt;"",U150=1,AI150=0,AH150=0,LEFT(AG150,5)&lt;&gt;"CHECK",G150&lt;&gt;"CHECK PACKAGE"),B150='Pengaturan'!$B$6,'Pengaturan'!$B$28&lt;&gt;"Tutup"),T150,0)</x:f>
        <x:v>0</x:v>
      </x:c>
      <x:c r="X150" s="213" t="str">
        <x:v>Booking turunan dari DP Log Order 8!32. Jam dan ruangan belum tersedia; estimasi tarif dasar Graduation Rp350.000, rincian add-on belum tersedia.</x:v>
      </x:c>
      <x:c r="Y150" s="213" t="str">
        <x:v>9. Log Order September 2026 .xlsm</x:v>
      </x:c>
      <x:c r="Z150" s="213" t="str">
        <x:v>8</x:v>
      </x:c>
      <x:c r="AA150" s="213" t="str">
        <x:v>C32</x:v>
      </x:c>
      <x:c r="AB150" s="213" t="str">
        <x:v>228</x:v>
      </x:c>
      <x:c r="AC150" s="336" t="n">
        <x:f>IF(A150="","",P150+Q150+IF(AL150&lt;&gt;"",N(AK150),0))</x:f>
        <x:v>100000</x:v>
      </x:c>
      <x:c r="AD150" s="336" t="n">
        <x:f>IF(A150="","",IF(OR(AC150&gt;L150,AND(OR(O150="Lunas",R150&gt;0),AC150&lt;L150)),AC150-L150,0))</x:f>
        <x:v>0</x:v>
      </x:c>
      <x:c r="AE150" s="199" t="str">
        <x:f>IF(A150="","",IF(LEFT(AG150,5)="CHECK",AG150,IF(AD150&lt;&gt;0,"CHECK harga/bayar",IF(AI150&gt;0,"CHECK DP belum cocok",IF(U150=0,"Ditahan","OK")))))</x:f>
        <x:v>OK</x:v>
      </x:c>
      <x:c r="AF150" s="337" t="n">
        <x:f>IF(AND(A150&lt;&gt;"",U150=1,B150&lt;='Pengaturan'!$B$29,B150&gt;='Pengaturan'!$B$4),T150,0)</x:f>
        <x:v>250000</x:v>
      </x:c>
      <x:c r="AG150" s="201" t="str">
        <x:v>Dari Log Order</x:v>
      </x:c>
      <x:c r="AH150" s="337" t="n">
        <x:f>IF(A150="","",IF(OR(O150="Lunas",R150&gt;0),MAX(0,L150-AC150),0))</x:f>
        <x:v>0</x:v>
      </x:c>
      <x:c r="AI150" s="337" t="n">
        <x:f>IF(A150="","",MAX(0,N150-AC150))</x:f>
        <x:v>0</x:v>
      </x:c>
      <x:c r="AJ150" s="199"/>
      <x:c r="AK150" s="337"/>
      <x:c r="AL150" s="413"/>
      <x:c r="AM150" s="462" t="n">
        <x:f>IF(AND(A150&lt;&gt;"",B150&gt;'Pengaturan'!$B$29,B150&lt;='Pengaturan'!$B$5),MAX(0,T150-V150-W150),0)</x:f>
        <x:v>0</x:v>
      </x:c>
      <x:c r="AN150" s="413" t="str">
        <x:v>1tQGIdkwGn4jXwroiMkctmOuEPb_444CJ</x:v>
      </x:c>
      <x:c r="AO150" s="413" t="n">
        <x:v>46274.339102199076</x:v>
      </x:c>
    </x:row>
    <x:row r="151" ht="23" customHeight="1">
      <x:c r="A151" s="228" t="str">
        <x:v>BK147</x:v>
      </x:c>
      <x:c r="B151" s="332" t="n">
        <x:v>46274</x:v>
      </x:c>
      <x:c r="C151" s="213"/>
      <x:c r="D151" s="213"/>
      <x:c r="E151" s="213" t="str">
        <x:v>Afifah</x:v>
      </x:c>
      <x:c r="F151" s="213" t="str">
        <x:v>Graduation</x:v>
      </x:c>
      <x:c r="G151" s="333" t="str">
        <x:v>Graduation</x:v>
      </x:c>
      <x:c r="H151" s="333"/>
      <x:c r="I151" s="333" t="n">
        <x:v>1</x:v>
      </x:c>
      <x:c r="J151" s="334"/>
      <x:c r="K151" s="214" t="n">
        <x:f>IF(A151="","",IFERROR(VLOOKUP(G151,'Harga Paket Schedule'!$A$5:$I$17,IF(G151="Large Group",2,7),FALSE),0))</x:f>
        <x:v>350000</x:v>
      </x:c>
      <x:c r="L151" s="214" t="n">
        <x:f>IF(A151="","",IF(J151&lt;&gt;"",J151,IF(G151="Large Group",MAX(7,H151)*K151,I151*K151)))</x:f>
        <x:v>350000</x:v>
      </x:c>
      <x:c r="M151" s="213" t="str">
        <x:v>DP dari Log Order Rp100.000</x:v>
      </x:c>
      <x:c r="N151" s="334" t="n">
        <x:v>0</x:v>
      </x:c>
      <x:c r="O151" s="333" t="str">
        <x:v>DP</x:v>
      </x:c>
      <x:c r="P151" s="214" t="n">
        <x:f>IF(A151="","",SUMIF('Cocok Bayar Booking'!$J$5:$J$504,A151,'Cocok Bayar Booking'!$L$5:$L$504))</x:f>
        <x:v>100000</x:v>
      </x:c>
      <x:c r="Q151" s="214" t="n">
        <x:f>IF(A151="","",SUMIF('Cocok Bayar Booking'!$J$5:$J$504,A151,'Cocok Bayar Booking'!$M$5:$M$504))</x:f>
        <x:v>250000</x:v>
      </x:c>
      <x:c r="R151" s="213" t="n">
        <x:f>IF(A151="","",SUMIF('Cocok Bayar Booking'!$J$5:$J$504,A151,'Cocok Bayar Booking'!$N$5:$N$504))</x:f>
        <x:v>1</x:v>
      </x:c>
      <x:c r="S151" s="214" t="n">
        <x:f>IF(A151="","",MIN(L151,AC151))</x:f>
        <x:v>350000</x:v>
      </x:c>
      <x:c r="T151" s="214" t="n">
        <x:f>IF(A151="","",MAX(0,L151-AC151))</x:f>
        <x:v>0</x:v>
      </x:c>
      <x:c r="U151" s="333" t="n">
        <x:v>1</x:v>
      </x:c>
      <x:c r="V151" s="214" t="n">
        <x:f>IF(AND(AND(A151&lt;&gt;"",U151=1,AI151=0,AH151=0,LEFT(AG151,5)&lt;&gt;"CHECK",G151&lt;&gt;"CHECK PACKAGE"),B151&gt;'Pengaturan'!$B$6,B151&lt;='Pengaturan'!$B$5),T151,0)</x:f>
        <x:v>0</x:v>
      </x:c>
      <x:c r="W151" s="214" t="n">
        <x:f>IF(AND(AND(A151&lt;&gt;"",U151=1,AI151=0,AH151=0,LEFT(AG151,5)&lt;&gt;"CHECK",G151&lt;&gt;"CHECK PACKAGE"),B151='Pengaturan'!$B$6,'Pengaturan'!$B$28&lt;&gt;"Tutup"),T151,0)</x:f>
        <x:v>0</x:v>
      </x:c>
      <x:c r="X151" s="213" t="str">
        <x:v>Booking turunan dari DP Log Order 8!37. Jam dan ruangan belum tersedia; estimasi tarif dasar Graduation Rp350.000, rincian add-on belum tersedia.</x:v>
      </x:c>
      <x:c r="Y151" s="213" t="str">
        <x:v>9. Log Order September 2026 .xlsm</x:v>
      </x:c>
      <x:c r="Z151" s="213" t="str">
        <x:v>8</x:v>
      </x:c>
      <x:c r="AA151" s="213" t="str">
        <x:v>C37</x:v>
      </x:c>
      <x:c r="AB151" s="213" t="str">
        <x:v>233, 261</x:v>
      </x:c>
      <x:c r="AC151" s="336" t="n">
        <x:f>IF(A151="","",P151+Q151+IF(AL151&lt;&gt;"",N(AK151),0))</x:f>
        <x:v>350000</x:v>
      </x:c>
      <x:c r="AD151" s="336" t="n">
        <x:f>IF(A151="","",IF(OR(AC151&gt;L151,AND(OR(O151="Lunas",R151&gt;0),AC151&lt;L151)),AC151-L151,0))</x:f>
        <x:v>0</x:v>
      </x:c>
      <x:c r="AE151" s="199" t="str">
        <x:f>IF(A151="","",IF(LEFT(AG151,5)="CHECK",AG151,IF(AD151&lt;&gt;0,"CHECK harga/bayar",IF(AI151&gt;0,"CHECK DP belum cocok",IF(U151=0,"Ditahan","OK")))))</x:f>
        <x:v>OK</x:v>
      </x:c>
      <x:c r="AF151" s="337" t="n">
        <x:f>IF(AND(A151&lt;&gt;"",U151=1,B151&lt;='Pengaturan'!$B$29,B151&gt;='Pengaturan'!$B$4),T151,0)</x:f>
        <x:v>0</x:v>
      </x:c>
      <x:c r="AG151" s="201" t="str">
        <x:v>Dari Log Order</x:v>
      </x:c>
      <x:c r="AH151" s="337" t="n">
        <x:f>IF(A151="","",IF(OR(O151="Lunas",R151&gt;0),MAX(0,L151-AC151),0))</x:f>
        <x:v>0</x:v>
      </x:c>
      <x:c r="AI151" s="337" t="n">
        <x:f>IF(A151="","",MAX(0,N151-AC151))</x:f>
        <x:v>0</x:v>
      </x:c>
      <x:c r="AJ151" s="199"/>
      <x:c r="AK151" s="337"/>
      <x:c r="AL151" s="413"/>
      <x:c r="AM151" s="462" t="n">
        <x:f>IF(AND(A151&lt;&gt;"",B151&gt;'Pengaturan'!$B$29,B151&lt;='Pengaturan'!$B$5),MAX(0,T151-V151-W151),0)</x:f>
        <x:v>0</x:v>
      </x:c>
      <x:c r="AN151" s="413" t="str">
        <x:v>1tQGIdkwGn4jXwroiMkctmOuEPb_444CJ</x:v>
      </x:c>
      <x:c r="AO151" s="413" t="n">
        <x:v>46274.339102199076</x:v>
      </x:c>
    </x:row>
    <x:row r="152" ht="23" customHeight="1">
      <x:c r="A152" s="228" t="str">
        <x:v>BK148</x:v>
      </x:c>
      <x:c r="B152" s="332" t="n">
        <x:v>46274</x:v>
      </x:c>
      <x:c r="C152" s="213"/>
      <x:c r="D152" s="213"/>
      <x:c r="E152" s="213" t="str">
        <x:v>Nana</x:v>
      </x:c>
      <x:c r="F152" s="213" t="str">
        <x:v>Graduation</x:v>
      </x:c>
      <x:c r="G152" s="333" t="str">
        <x:v>Graduation</x:v>
      </x:c>
      <x:c r="H152" s="333"/>
      <x:c r="I152" s="333" t="n">
        <x:v>1</x:v>
      </x:c>
      <x:c r="J152" s="334"/>
      <x:c r="K152" s="214" t="n">
        <x:f>IF(A152="","",IFERROR(VLOOKUP(G152,'Harga Paket Schedule'!$A$5:$I$17,IF(G152="Large Group",2,7),FALSE),0))</x:f>
        <x:v>350000</x:v>
      </x:c>
      <x:c r="L152" s="214" t="n">
        <x:f>IF(A152="","",IF(J152&lt;&gt;"",J152,IF(G152="Large Group",MAX(7,H152)*K152,I152*K152)))</x:f>
        <x:v>350000</x:v>
      </x:c>
      <x:c r="M152" s="213" t="str">
        <x:v>DP dari Log Order Rp100.000</x:v>
      </x:c>
      <x:c r="N152" s="334" t="n">
        <x:v>0</x:v>
      </x:c>
      <x:c r="O152" s="333" t="str">
        <x:v>DP</x:v>
      </x:c>
      <x:c r="P152" s="214" t="n">
        <x:f>IF(A152="","",SUMIF('Cocok Bayar Booking'!$J$5:$J$504,A152,'Cocok Bayar Booking'!$L$5:$L$504))</x:f>
        <x:v>100000</x:v>
      </x:c>
      <x:c r="Q152" s="214" t="n">
        <x:f>IF(A152="","",SUMIF('Cocok Bayar Booking'!$J$5:$J$504,A152,'Cocok Bayar Booking'!$M$5:$M$504))</x:f>
        <x:v>250000</x:v>
      </x:c>
      <x:c r="R152" s="213" t="n">
        <x:f>IF(A152="","",SUMIF('Cocok Bayar Booking'!$J$5:$J$504,A152,'Cocok Bayar Booking'!$N$5:$N$504))</x:f>
        <x:v>0</x:v>
      </x:c>
      <x:c r="S152" s="214" t="n">
        <x:f>IF(A152="","",MIN(L152,AC152))</x:f>
        <x:v>350000</x:v>
      </x:c>
      <x:c r="T152" s="214" t="n">
        <x:f>IF(A152="","",MAX(0,L152-AC152))</x:f>
        <x:v>0</x:v>
      </x:c>
      <x:c r="U152" s="333" t="n">
        <x:v>1</x:v>
      </x:c>
      <x:c r="V152" s="214" t="n">
        <x:f>IF(AND(AND(A152&lt;&gt;"",U152=1,AI152=0,AH152=0,LEFT(AG152,5)&lt;&gt;"CHECK",G152&lt;&gt;"CHECK PACKAGE"),B152&gt;'Pengaturan'!$B$6,B152&lt;='Pengaturan'!$B$5),T152,0)</x:f>
        <x:v>0</x:v>
      </x:c>
      <x:c r="W152" s="214" t="n">
        <x:f>IF(AND(AND(A152&lt;&gt;"",U152=1,AI152=0,AH152=0,LEFT(AG152,5)&lt;&gt;"CHECK",G152&lt;&gt;"CHECK PACKAGE"),B152='Pengaturan'!$B$6,'Pengaturan'!$B$28&lt;&gt;"Tutup"),T152,0)</x:f>
        <x:v>0</x:v>
      </x:c>
      <x:c r="X152" s="213" t="str">
        <x:v>Booking turunan dari DP Log Order 8!64. Jam dan ruangan belum tersedia; estimasi tarif dasar Graduation Rp350.000, rincian add-on belum tersedia. | Kandidat pembayaran Log 9!12 (Nana). Sisa ditahan agar tidak ganda.</x:v>
      </x:c>
      <x:c r="Y152" s="213" t="str">
        <x:v>9. Log Order September 2026 .xlsm</x:v>
      </x:c>
      <x:c r="Z152" s="213" t="str">
        <x:v>8</x:v>
      </x:c>
      <x:c r="AA152" s="213" t="str">
        <x:v>C64</x:v>
      </x:c>
      <x:c r="AB152" s="213" t="str">
        <x:v>259, 268</x:v>
      </x:c>
      <x:c r="AC152" s="336" t="n">
        <x:f>IF(A152="","",P152+Q152+IF(AL152&lt;&gt;"",N(AK152),0))</x:f>
        <x:v>350000</x:v>
      </x:c>
      <x:c r="AD152" s="336" t="n">
        <x:f>IF(A152="","",IF(OR(AC152&gt;L152,AND(OR(O152="Lunas",R152&gt;0),AC152&lt;L152)),AC152-L152,0))</x:f>
        <x:v>0</x:v>
      </x:c>
      <x:c r="AE152" s="199" t="str">
        <x:f>IF(A152="","",IF(LEFT(AG152,5)="CHECK",AG152,IF(AD152&lt;&gt;0,"CHECK harga/bayar",IF(AI152&gt;0,"CHECK DP belum cocok",IF(U152=0,"Ditahan","OK")))))</x:f>
        <x:v>CHECK pembayaran belum cocok</x:v>
      </x:c>
      <x:c r="AF152" s="337" t="n">
        <x:f>IF(AND(A152&lt;&gt;"",U152=1,B152&lt;='Pengaturan'!$B$29,B152&gt;='Pengaturan'!$B$4),T152,0)</x:f>
        <x:v>0</x:v>
      </x:c>
      <x:c r="AG152" s="201" t="str">
        <x:v>CHECK pembayaran belum cocok</x:v>
      </x:c>
      <x:c r="AH152" s="337" t="n">
        <x:f>IF(A152="","",IF(OR(O152="Lunas",R152&gt;0),MAX(0,L152-AC152),0))</x:f>
        <x:v>0</x:v>
      </x:c>
      <x:c r="AI152" s="337" t="n">
        <x:f>IF(A152="","",MAX(0,N152-AC152))</x:f>
        <x:v>0</x:v>
      </x:c>
      <x:c r="AJ152" s="199"/>
      <x:c r="AK152" s="337"/>
      <x:c r="AL152" s="413"/>
      <x:c r="AM152" s="462" t="n">
        <x:f>IF(AND(A152&lt;&gt;"",B152&gt;'Pengaturan'!$B$29,B152&lt;='Pengaturan'!$B$5),MAX(0,T152-V152-W152),0)</x:f>
        <x:v>0</x:v>
      </x:c>
      <x:c r="AN152" s="413" t="str">
        <x:v>1tQGIdkwGn4jXwroiMkctmOuEPb_444CJ</x:v>
      </x:c>
      <x:c r="AO152" s="413" t="n">
        <x:v>46274.339102199076</x:v>
      </x:c>
    </x:row>
    <x:row r="153" ht="23" customHeight="1">
      <x:c r="A153" s="242" t="str">
        <x:v>BK149</x:v>
      </x:c>
      <x:c r="B153" s="338" t="n">
        <x:v>46274</x:v>
      </x:c>
      <x:c r="C153" s="217"/>
      <x:c r="D153" s="217"/>
      <x:c r="E153" s="217" t="str">
        <x:v>Praba Dayu</x:v>
      </x:c>
      <x:c r="F153" s="217" t="str">
        <x:v>Graduation</x:v>
      </x:c>
      <x:c r="G153" s="339" t="str">
        <x:v>Graduation</x:v>
      </x:c>
      <x:c r="H153" s="339"/>
      <x:c r="I153" s="339" t="n">
        <x:v>1</x:v>
      </x:c>
      <x:c r="J153" s="340"/>
      <x:c r="K153" s="218" t="n">
        <x:f>IF(A153="","",IFERROR(VLOOKUP(G153,'Harga Paket Schedule'!$A$5:$I$17,IF(G153="Large Group",2,7),FALSE),0))</x:f>
        <x:v>350000</x:v>
      </x:c>
      <x:c r="L153" s="218" t="n">
        <x:f>IF(A153="","",IF(J153&lt;&gt;"",J153,IF(G153="Large Group",MAX(7,H153)*K153,I153*K153)))</x:f>
        <x:v>350000</x:v>
      </x:c>
      <x:c r="M153" s="217" t="str">
        <x:v>Lunas dari Log Order Rp350.000</x:v>
      </x:c>
      <x:c r="N153" s="340" t="n">
        <x:v>0</x:v>
      </x:c>
      <x:c r="O153" s="339" t="str">
        <x:v>Lunas</x:v>
      </x:c>
      <x:c r="P153" s="218" t="n">
        <x:f>IF(A153="","",SUMIF('Cocok Bayar Booking'!$J$5:$J$504,A153,'Cocok Bayar Booking'!$L$5:$L$504))</x:f>
        <x:v>0</x:v>
      </x:c>
      <x:c r="Q153" s="218" t="n">
        <x:f>IF(A153="","",SUMIF('Cocok Bayar Booking'!$J$5:$J$504,A153,'Cocok Bayar Booking'!$M$5:$M$504))</x:f>
        <x:v>350000</x:v>
      </x:c>
      <x:c r="R153" s="217" t="n">
        <x:f>IF(A153="","",SUMIF('Cocok Bayar Booking'!$J$5:$J$504,A153,'Cocok Bayar Booking'!$N$5:$N$504))</x:f>
        <x:v>1</x:v>
      </x:c>
      <x:c r="S153" s="218" t="n">
        <x:f>IF(A153="","",MIN(L153,AC153))</x:f>
        <x:v>350000</x:v>
      </x:c>
      <x:c r="T153" s="218" t="n">
        <x:f>IF(A153="","",MAX(0,L153-AC153))</x:f>
        <x:v>0</x:v>
      </x:c>
      <x:c r="U153" s="339" t="n">
        <x:v>1</x:v>
      </x:c>
      <x:c r="V153" s="218" t="n">
        <x:f>IF(AND(AND(A153&lt;&gt;"",U153=1,AI153=0,AH153=0,LEFT(AG153,5)&lt;&gt;"CHECK",G153&lt;&gt;"CHECK PACKAGE"),B153&gt;'Pengaturan'!$B$6,B153&lt;='Pengaturan'!$B$5),T153,0)</x:f>
        <x:v>0</x:v>
      </x:c>
      <x:c r="W153" s="218" t="n">
        <x:f>IF(AND(AND(A153&lt;&gt;"",U153=1,AI153=0,AH153=0,LEFT(AG153,5)&lt;&gt;"CHECK",G153&lt;&gt;"CHECK PACKAGE"),B153='Pengaturan'!$B$6,'Pengaturan'!$B$28&lt;&gt;"Tutup"),T153,0)</x:f>
        <x:v>0</x:v>
      </x:c>
      <x:c r="X153" s="217" t="str">
        <x:v>Booking turunan dari Log Order 8!8; sumber menyatakan Lunas Rp350.000. Jam dan ruangan belum tersedia; tidak menambah sisa estimasi.</x:v>
      </x:c>
      <x:c r="Y153" s="217" t="str">
        <x:v>9. Log Order September 2026 .xlsm</x:v>
      </x:c>
      <x:c r="Z153" s="217" t="str">
        <x:v>8</x:v>
      </x:c>
      <x:c r="AA153" s="217" t="str">
        <x:v>C8</x:v>
      </x:c>
      <x:c r="AB153" s="217" t="str">
        <x:v>204, 295</x:v>
      </x:c>
      <x:c r="AC153" s="341" t="n">
        <x:f>IF(A153="","",P153+Q153+IF(AL153&lt;&gt;"",N(AK153),0))</x:f>
        <x:v>350000</x:v>
      </x:c>
      <x:c r="AD153" s="341" t="n">
        <x:f>IF(A153="","",IF(OR(AC153&gt;L153,AND(OR(O153="Lunas",R153&gt;0),AC153&lt;L153)),AC153-L153,0))</x:f>
        <x:v>0</x:v>
      </x:c>
      <x:c r="AE153" s="203" t="str">
        <x:f>IF(A153="","",IF(LEFT(AG153,5)="CHECK",AG153,IF(AD153&lt;&gt;0,"CHECK harga/bayar",IF(AI153&gt;0,"CHECK DP belum cocok",IF(U153=0,"Ditahan","OK")))))</x:f>
        <x:v>OK</x:v>
      </x:c>
      <x:c r="AF153" s="342" t="n">
        <x:f>IF(AND(A153&lt;&gt;"",U153=1,B153&lt;='Pengaturan'!$B$29,B153&gt;='Pengaturan'!$B$4),T153,0)</x:f>
        <x:v>0</x:v>
      </x:c>
      <x:c r="AG153" s="205" t="str">
        <x:v>Dari Log Order</x:v>
      </x:c>
      <x:c r="AH153" s="337" t="n">
        <x:f>IF(A153="","",IF(OR(O153="Lunas",R153&gt;0),MAX(0,L153-AC153),0))</x:f>
        <x:v>0</x:v>
      </x:c>
      <x:c r="AI153" s="337" t="n">
        <x:f>IF(A153="","",MAX(0,N153-AC153))</x:f>
        <x:v>0</x:v>
      </x:c>
      <x:c r="AJ153" s="199"/>
      <x:c r="AK153" s="337"/>
      <x:c r="AL153" s="413"/>
      <x:c r="AM153" s="462" t="n">
        <x:f>IF(AND(A153&lt;&gt;"",B153&gt;'Pengaturan'!$B$29,B153&lt;='Pengaturan'!$B$5),MAX(0,T153-V153-W153),0)</x:f>
        <x:v>0</x:v>
      </x:c>
      <x:c r="AN153" s="413" t="str">
        <x:v>1tQGIdkwGn4jXwroiMkctmOuEPb_444CJ</x:v>
      </x:c>
      <x:c r="AO153" s="413" t="n">
        <x:v>46274.339102199076</x:v>
      </x:c>
    </x:row>
    <x:row r="154" ht="23" customHeight="1">
      <x:c r="A154" s="34" t="str">
        <x:v>BK150</x:v>
      </x:c>
      <x:c r="B154" s="44" t="n">
        <x:v>46275</x:v>
      </x:c>
      <x:c r="C154" s="34" t="str">
        <x:v>15:00:00</x:v>
      </x:c>
      <x:c r="D154" s="34" t="str">
        <x:v>Blok 1</x:v>
      </x:c>
      <x:c r="E154" s="34" t="str">
        <x:v>Aliya</x:v>
      </x:c>
      <x:c r="F154" s="34" t="str">
        <x:v>LG 10</x:v>
      </x:c>
      <x:c r="G154" s="47" t="str">
        <x:v>Large Group</x:v>
      </x:c>
      <x:c r="H154" s="47" t="n">
        <x:v>10</x:v>
      </x:c>
      <x:c r="I154" s="47" t="n">
        <x:v>1</x:v>
      </x:c>
      <x:c r="J154" s="48"/>
      <x:c r="K154" s="42" t="n">
        <x:f>IF(A154="","",IFERROR(VLOOKUP(G154,'Harga Paket Schedule'!$A$5:$I$17,IF(G154="Large Group",2,7),FALSE),0))</x:f>
        <x:v>25000</x:v>
      </x:c>
      <x:c r="L154" s="42" t="n">
        <x:f>IF(A154="","",IF(J154&lt;&gt;"",J154,IF(G154="Large Group",MAX(7,H154)*K154,I154*K154)))</x:f>
        <x:v>250000</x:v>
      </x:c>
      <x:c r="M154" s="34" t="str">
        <x:v>dp 100</x:v>
      </x:c>
      <x:c r="N154" s="48" t="n">
        <x:v>100000</x:v>
      </x:c>
      <x:c r="O154" s="47" t="str">
        <x:v>DP</x:v>
      </x:c>
      <x:c r="P154" s="42" t="n">
        <x:f>IF(A154="","",SUMIF('Cocok Bayar Booking'!$J$5:$J$504,A154,'Cocok Bayar Booking'!$L$5:$L$504))</x:f>
        <x:v>100000</x:v>
      </x:c>
      <x:c r="Q154" s="42" t="n">
        <x:f>IF(A154="","",SUMIF('Cocok Bayar Booking'!$J$5:$J$504,A154,'Cocok Bayar Booking'!$M$5:$M$504))</x:f>
        <x:v>100000</x:v>
      </x:c>
      <x:c r="R154" s="34" t="n">
        <x:f>IF(A154="","",SUMIF('Cocok Bayar Booking'!$J$5:$J$504,A154,'Cocok Bayar Booking'!$N$5:$N$504))</x:f>
        <x:v>1</x:v>
      </x:c>
      <x:c r="S154" s="42" t="n">
        <x:f>IF(A154="","",MIN(L154,AC154))</x:f>
        <x:v>200000</x:v>
      </x:c>
      <x:c r="T154" s="42" t="n">
        <x:f>IF(A154="","",MAX(0,L154-AC154))</x:f>
        <x:v>50000</x:v>
      </x:c>
      <x:c r="U154" s="47" t="n">
        <x:v>1</x:v>
      </x:c>
      <x:c r="V154" s="42" t="n">
        <x:f>IF(AND(AND(A154&lt;&gt;"",U154=1,AI154=0,AH154=0,LEFT(AG154,5)&lt;&gt;"CHECK",G154&lt;&gt;"CHECK PACKAGE"),B154&gt;'Pengaturan'!$B$6,B154&lt;='Pengaturan'!$B$5),T154,0)</x:f>
        <x:v>0</x:v>
      </x:c>
      <x:c r="W154" s="42" t="n">
        <x:f>IF(AND(AND(A154&lt;&gt;"",U154=1,AI154=0,AH154=0,LEFT(AG154,5)&lt;&gt;"CHECK",G154&lt;&gt;"CHECK PACKAGE"),B154='Pengaturan'!$B$6,'Pengaturan'!$B$28&lt;&gt;"Tutup"),T154,0)</x:f>
        <x:v>0</x:v>
      </x:c>
      <x:c r="X154" s="34"/>
      <x:c r="Y154" s="34" t="str">
        <x:v>9. Schedule September 2026</x:v>
      </x:c>
      <x:c r="Z154" s="34" t="str">
        <x:v>Tanggal 10</x:v>
      </x:c>
      <x:c r="AA154" s="34" t="str">
        <x:v>C17</x:v>
      </x:c>
      <x:c r="AB154" s="34" t="str">
        <x:v>260, 324</x:v>
      </x:c>
      <x:c r="AC154" s="15" t="n">
        <x:f>IF(A154="","",P154+Q154+IF(AL154&lt;&gt;"",N(AK154),0))</x:f>
        <x:v>200000</x:v>
      </x:c>
      <x:c r="AD154" s="15" t="n">
        <x:f>IF(A154="","",IF(OR(AC154&gt;L154,AND(OR(O154="Lunas",R154&gt;0),AC154&lt;L154)),AC154-L154,0))</x:f>
        <x:v>-50000</x:v>
      </x:c>
      <x:c r="AE154" t="str">
        <x:f>IF(A154="","",IF(LEFT(AG154,5)="CHECK",AG154,IF(AD154&lt;&gt;0,"CHECK harga/bayar",IF(AI154&gt;0,"CHECK DP belum cocok",IF(U154=0,"Ditahan","OK")))))</x:f>
        <x:v>CHECK harga/bayar</x:v>
      </x:c>
      <x:c r="AF154" s="75" t="n">
        <x:f>IF(AND(A154&lt;&gt;"",U154=1,B154&lt;='Pengaturan'!$B$29,B154&gt;='Pengaturan'!$B$4),T154,0)</x:f>
        <x:v>50000</x:v>
      </x:c>
      <x:c r="AG154"/>
      <x:c r="AH154" s="337" t="n">
        <x:f>IF(A154="","",IF(OR(O154="Lunas",R154&gt;0),MAX(0,L154-AC154),0))</x:f>
        <x:v>50000</x:v>
      </x:c>
      <x:c r="AI154" s="337" t="n">
        <x:f>IF(A154="","",MAX(0,N154-AC154))</x:f>
        <x:v>0</x:v>
      </x:c>
      <x:c r="AJ154" s="199" t="str">
        <x:v>AL</x:v>
      </x:c>
      <x:c r="AK154" s="337"/>
      <x:c r="AL154" s="413"/>
      <x:c r="AM154" s="462" t="n">
        <x:f>IF(AND(A154&lt;&gt;"",B154&gt;'Pengaturan'!$B$29,B154&lt;='Pengaturan'!$B$5),MAX(0,T154-V154-W154),0)</x:f>
        <x:v>0</x:v>
      </x:c>
      <x:c r="AN154" s="413" t="str">
        <x:v>14UfXpQhjpRpKtMIwGtdihL0Bu_n5SJpu6vNcLjZ7A8I</x:v>
      </x:c>
      <x:c r="AO154" s="413" t="n">
        <x:v>46284.37060925926</x:v>
      </x:c>
    </x:row>
    <x:row r="155" ht="23" customHeight="1">
      <x:c r="A155" s="34" t="str">
        <x:v>BK151</x:v>
      </x:c>
      <x:c r="B155" s="44" t="n">
        <x:v>46275</x:v>
      </x:c>
      <x:c r="C155" s="34" t="str">
        <x:v>20:00:00</x:v>
      </x:c>
      <x:c r="D155" s="34" t="str">
        <x:v>Blok 1</x:v>
      </x:c>
      <x:c r="E155" s="34" t="str">
        <x:v>Ujiani</x:v>
      </x:c>
      <x:c r="F155" s="34" t="str">
        <x:v>LG 14</x:v>
      </x:c>
      <x:c r="G155" s="47" t="str">
        <x:v>Large Group</x:v>
      </x:c>
      <x:c r="H155" s="47" t="n">
        <x:v>14</x:v>
      </x:c>
      <x:c r="I155" s="47" t="n">
        <x:v>1</x:v>
      </x:c>
      <x:c r="J155" s="48"/>
      <x:c r="K155" s="42" t="n">
        <x:f>IF(A155="","",IFERROR(VLOOKUP(G155,'Harga Paket Schedule'!$A$5:$I$17,IF(G155="Large Group",2,7),FALSE),0))</x:f>
        <x:v>25000</x:v>
      </x:c>
      <x:c r="L155" s="42" t="n">
        <x:f>IF(A155="","",IF(J155&lt;&gt;"",J155,IF(G155="Large Group",MAX(7,H155)*K155,I155*K155)))</x:f>
        <x:v>350000</x:v>
      </x:c>
      <x:c r="M155" s="34" t="str">
        <x:v>dp 100 limbo</x:v>
      </x:c>
      <x:c r="N155" s="48" t="n">
        <x:v>100000</x:v>
      </x:c>
      <x:c r="O155" s="47" t="str">
        <x:v>DP</x:v>
      </x:c>
      <x:c r="P155" s="42" t="n">
        <x:f>IF(A155="","",SUMIF('Cocok Bayar Booking'!$J$5:$J$504,A155,'Cocok Bayar Booking'!$L$5:$L$504))</x:f>
        <x:v>0</x:v>
      </x:c>
      <x:c r="Q155" s="42" t="n">
        <x:f>IF(A155="","",SUMIF('Cocok Bayar Booking'!$J$5:$J$504,A155,'Cocok Bayar Booking'!$M$5:$M$504))</x:f>
        <x:v>175000</x:v>
      </x:c>
      <x:c r="R155" s="34" t="n">
        <x:f>IF(A155="","",SUMIF('Cocok Bayar Booking'!$J$5:$J$504,A155,'Cocok Bayar Booking'!$N$5:$N$504))</x:f>
        <x:v>1</x:v>
      </x:c>
      <x:c r="S155" s="42" t="n">
        <x:f>IF(A155="","",MIN(L155,AC155))</x:f>
        <x:v>175000</x:v>
      </x:c>
      <x:c r="T155" s="42" t="n">
        <x:f>IF(A155="","",MAX(0,L155-AC155))</x:f>
        <x:v>175000</x:v>
      </x:c>
      <x:c r="U155" s="47" t="n">
        <x:v>1</x:v>
      </x:c>
      <x:c r="V155" s="42" t="n">
        <x:f>IF(AND(AND(A155&lt;&gt;"",U155=1,AI155=0,AH155=0,LEFT(AG155,5)&lt;&gt;"CHECK",G155&lt;&gt;"CHECK PACKAGE"),B155&gt;'Pengaturan'!$B$6,B155&lt;='Pengaturan'!$B$5),T155,0)</x:f>
        <x:v>0</x:v>
      </x:c>
      <x:c r="W155" s="42" t="n">
        <x:f>IF(AND(AND(A155&lt;&gt;"",U155=1,AI155=0,AH155=0,LEFT(AG155,5)&lt;&gt;"CHECK",G155&lt;&gt;"CHECK PACKAGE"),B155='Pengaturan'!$B$6,'Pengaturan'!$B$28&lt;&gt;"Tutup"),T155,0)</x:f>
        <x:v>0</x:v>
      </x:c>
      <x:c r="X155" s="34"/>
      <x:c r="Y155" s="34" t="str">
        <x:v>9. Schedule September 2026</x:v>
      </x:c>
      <x:c r="Z155" s="34" t="str">
        <x:v>Tanggal 10</x:v>
      </x:c>
      <x:c r="AA155" s="34" t="str">
        <x:v>C32</x:v>
      </x:c>
      <x:c r="AB155" s="34" t="str">
        <x:v>323</x:v>
      </x:c>
      <x:c r="AC155" s="15" t="n">
        <x:f>IF(A155="","",P155+Q155+IF(AL155&lt;&gt;"",N(AK155),0))</x:f>
        <x:v>175000</x:v>
      </x:c>
      <x:c r="AD155" s="15" t="n">
        <x:f>IF(A155="","",IF(OR(AC155&gt;L155,AND(OR(O155="Lunas",R155&gt;0),AC155&lt;L155)),AC155-L155,0))</x:f>
        <x:v>-175000</x:v>
      </x:c>
      <x:c r="AE155" t="str">
        <x:f>IF(A155="","",IF(LEFT(AG155,5)="CHECK",AG155,IF(AD155&lt;&gt;0,"CHECK harga/bayar",IF(AI155&gt;0,"CHECK DP belum cocok",IF(U155=0,"Ditahan","OK")))))</x:f>
        <x:v>CHECK harga/bayar</x:v>
      </x:c>
      <x:c r="AF155" s="75" t="n">
        <x:f>IF(AND(A155&lt;&gt;"",U155=1,B155&lt;='Pengaturan'!$B$29,B155&gt;='Pengaturan'!$B$4),T155,0)</x:f>
        <x:v>175000</x:v>
      </x:c>
      <x:c r="AG155"/>
      <x:c r="AH155" s="337" t="n">
        <x:f>IF(A155="","",IF(OR(O155="Lunas",R155&gt;0),MAX(0,L155-AC155),0))</x:f>
        <x:v>175000</x:v>
      </x:c>
      <x:c r="AI155" s="337" t="n">
        <x:f>IF(A155="","",MAX(0,N155-AC155))</x:f>
        <x:v>0</x:v>
      </x:c>
      <x:c r="AJ155" s="199" t="str">
        <x:v>AL</x:v>
      </x:c>
      <x:c r="AK155" s="337"/>
      <x:c r="AL155" s="413"/>
      <x:c r="AM155" s="462" t="n">
        <x:f>IF(AND(A155&lt;&gt;"",B155&gt;'Pengaturan'!$B$29,B155&lt;='Pengaturan'!$B$5),MAX(0,T155-V155-W155),0)</x:f>
        <x:v>0</x:v>
      </x:c>
      <x:c r="AN155" s="413" t="str">
        <x:v>14UfXpQhjpRpKtMIwGtdihL0Bu_n5SJpu6vNcLjZ7A8I</x:v>
      </x:c>
      <x:c r="AO155" s="413" t="n">
        <x:v>46284.37060925926</x:v>
      </x:c>
    </x:row>
    <x:row r="156" ht="23" customHeight="1">
      <x:c r="A156" s="34" t="str">
        <x:v>BK152</x:v>
      </x:c>
      <x:c r="B156" s="44" t="n">
        <x:v>46284</x:v>
      </x:c>
      <x:c r="C156" s="34" t="str">
        <x:v>15:20:00</x:v>
      </x:c>
      <x:c r="D156" s="34" t="str">
        <x:v>Blok 1</x:v>
      </x:c>
      <x:c r="E156" s="34" t="str">
        <x:v>Delfi</x:v>
      </x:c>
      <x:c r="F156" s="34" t="str">
        <x:v>Graduation</x:v>
      </x:c>
      <x:c r="G156" s="47" t="str">
        <x:v>Graduation</x:v>
      </x:c>
      <x:c r="H156" s="47"/>
      <x:c r="I156" s="47" t="n">
        <x:v>1</x:v>
      </x:c>
      <x:c r="J156" s="48"/>
      <x:c r="K156" s="42" t="n">
        <x:f>IF(A156="","",IFERROR(VLOOKUP(G156,'Harga Paket Schedule'!$A$5:$I$17,IF(G156="Large Group",2,7),FALSE),0))</x:f>
        <x:v>350000</x:v>
      </x:c>
      <x:c r="L156" s="42" t="n">
        <x:f>IF(A156="","",IF(J156&lt;&gt;"",J156,IF(G156="Large Group",MAX(7,H156)*K156,I156*K156)))</x:f>
        <x:v>350000</x:v>
      </x:c>
      <x:c r="M156" s="34" t="str">
        <x:v>dp 100 calmblue</x:v>
      </x:c>
      <x:c r="N156" s="48" t="n">
        <x:v>100000</x:v>
      </x:c>
      <x:c r="O156" s="47" t="str">
        <x:v>DP</x:v>
      </x:c>
      <x:c r="P156" s="42" t="n">
        <x:f>IF(A156="","",SUMIF('Cocok Bayar Booking'!$J$5:$J$504,A156,'Cocok Bayar Booking'!$L$5:$L$504))</x:f>
        <x:v>0</x:v>
      </x:c>
      <x:c r="Q156" s="42" t="n">
        <x:f>IF(A156="","",SUMIF('Cocok Bayar Booking'!$J$5:$J$504,A156,'Cocok Bayar Booking'!$M$5:$M$504))</x:f>
        <x:v>250000</x:v>
      </x:c>
      <x:c r="R156" s="34" t="n">
        <x:f>IF(A156="","",SUMIF('Cocok Bayar Booking'!$J$5:$J$504,A156,'Cocok Bayar Booking'!$N$5:$N$504))</x:f>
        <x:v>1</x:v>
      </x:c>
      <x:c r="S156" s="42" t="n">
        <x:f>IF(A156="","",MIN(L156,AC156))</x:f>
        <x:v>250000</x:v>
      </x:c>
      <x:c r="T156" s="42" t="n">
        <x:f>IF(A156="","",MAX(0,L156-AC156))</x:f>
        <x:v>100000</x:v>
      </x:c>
      <x:c r="U156" s="47" t="n">
        <x:v>0</x:v>
      </x:c>
      <x:c r="V156" s="42" t="n">
        <x:f>IF(AND(AND(A156&lt;&gt;"",U156=1,AI156=0,AH156=0,LEFT(AG156,5)&lt;&gt;"CHECK",G156&lt;&gt;"CHECK PACKAGE"),B156&gt;'Pengaturan'!$B$6,B156&lt;='Pengaturan'!$B$5),T156,0)</x:f>
        <x:v>0</x:v>
      </x:c>
      <x:c r="W156" s="42" t="n">
        <x:f>IF(AND(AND(A156&lt;&gt;"",U156=1,AI156=0,AH156=0,LEFT(AG156,5)&lt;&gt;"CHECK",G156&lt;&gt;"CHECK PACKAGE"),B156='Pengaturan'!$B$6,'Pengaturan'!$B$28&lt;&gt;"Tutup"),T156,0)</x:f>
        <x:v>0</x:v>
      </x:c>
      <x:c r="X156" s="34" t="str">
        <x:v>CHECK tanggal: Delfi juga tercatat 9 September dari Log 8!32 (BK146). Booking 19 September ditahan sampai reschedule atau dua order terkonfirmasi.</x:v>
      </x:c>
      <x:c r="Y156" s="34" t="str">
        <x:v>9. Schedule September 2026</x:v>
      </x:c>
      <x:c r="Z156" s="34" t="str">
        <x:v>Tanggal 19</x:v>
      </x:c>
      <x:c r="AA156" s="34" t="str">
        <x:v>C18</x:v>
      </x:c>
      <x:c r="AB156" s="34" t="str">
        <x:v>480</x:v>
      </x:c>
      <x:c r="AC156" s="15" t="n">
        <x:f>IF(A156="","",P156+Q156+IF(AL156&lt;&gt;"",N(AK156),0))</x:f>
        <x:v>250000</x:v>
      </x:c>
      <x:c r="AD156" s="15" t="n">
        <x:f>IF(A156="","",IF(OR(AC156&gt;L156,AND(OR(O156="Lunas",R156&gt;0),AC156&lt;L156)),AC156-L156,0))</x:f>
        <x:v>-100000</x:v>
      </x:c>
      <x:c r="AE156" t="str">
        <x:f>IF(A156="","",IF(LEFT(AG156,5)="CHECK",AG156,IF(AD156&lt;&gt;0,"CHECK harga/bayar",IF(AI156&gt;0,"CHECK DP belum cocok",IF(U156=0,"Ditahan","OK")))))</x:f>
        <x:v>CHECK tanggal</x:v>
      </x:c>
      <x:c r="AF156" s="75" t="n">
        <x:f>IF(AND(A156&lt;&gt;"",U156=1,B156&lt;='Pengaturan'!$B$29,B156&gt;='Pengaturan'!$B$4),T156,0)</x:f>
        <x:v>0</x:v>
      </x:c>
      <x:c r="AG156" t="str">
        <x:v>CHECK tanggal</x:v>
      </x:c>
      <x:c r="AH156" s="337" t="n">
        <x:f>IF(A156="","",IF(OR(O156="Lunas",R156&gt;0),MAX(0,L156-AC156),0))</x:f>
        <x:v>100000</x:v>
      </x:c>
      <x:c r="AI156" s="337" t="n">
        <x:f>IF(A156="","",MAX(0,N156-AC156))</x:f>
        <x:v>0</x:v>
      </x:c>
      <x:c r="AJ156" s="199" t="str">
        <x:v>AL</x:v>
      </x:c>
      <x:c r="AK156" s="337"/>
      <x:c r="AL156" s="413"/>
      <x:c r="AM156" s="462" t="n">
        <x:f>IF(AND(A156&lt;&gt;"",B156&gt;'Pengaturan'!$B$29,B156&lt;='Pengaturan'!$B$5),MAX(0,T156-V156-W156),0)</x:f>
        <x:v>100000</x:v>
      </x:c>
      <x:c r="AN156" s="413" t="str">
        <x:v>14UfXpQhjpRpKtMIwGtdihL0Bu_n5SJpu6vNcLjZ7A8I</x:v>
      </x:c>
      <x:c r="AO156" s="413" t="n">
        <x:v>46284.37060925926</x:v>
      </x:c>
    </x:row>
    <x:row r="157" ht="23" customHeight="1">
      <x:c r="A157" s="213" t="str">
        <x:v>BK153</x:v>
      </x:c>
      <x:c r="B157" s="332" t="n">
        <x:v>46274</x:v>
      </x:c>
      <x:c r="C157" s="213"/>
      <x:c r="D157" s="213"/>
      <x:c r="E157" s="213" t="str">
        <x:v>Naufal</x:v>
      </x:c>
      <x:c r="F157" s="213" t="str">
        <x:v>Graduation</x:v>
      </x:c>
      <x:c r="G157" s="333" t="str">
        <x:v>Graduation</x:v>
      </x:c>
      <x:c r="H157" s="333"/>
      <x:c r="I157" s="333" t="n">
        <x:v>1</x:v>
      </x:c>
      <x:c r="J157" s="334"/>
      <x:c r="K157" s="214" t="n">
        <x:f>IF(A157="","",IFERROR(VLOOKUP(G157,'Harga Paket Schedule'!$A$5:$I$17,IF(G157="Large Group",2,7),FALSE),0))</x:f>
        <x:v>350000</x:v>
      </x:c>
      <x:c r="L157" s="214" t="n">
        <x:f>IF(A157="","",IF(J157&lt;&gt;"",J157,IF(G157="Large Group",MAX(7,H157)*K157,I157*K157)))</x:f>
        <x:v>350000</x:v>
      </x:c>
      <x:c r="M157" s="213"/>
      <x:c r="N157" s="334"/>
      <x:c r="O157" s="333"/>
      <x:c r="P157" s="214" t="n">
        <x:f>IF(A157="","",SUMIF('Cocok Bayar Booking'!$J$5:$J$504,A157,'Cocok Bayar Booking'!$L$5:$L$504))</x:f>
        <x:v>100000</x:v>
      </x:c>
      <x:c r="Q157" s="214" t="n">
        <x:f>IF(A157="","",SUMIF('Cocok Bayar Booking'!$J$5:$J$504,A157,'Cocok Bayar Booking'!$M$5:$M$504))</x:f>
        <x:v>0</x:v>
      </x:c>
      <x:c r="R157" s="213" t="n">
        <x:f>IF(A157="","",SUMIF('Cocok Bayar Booking'!$J$5:$J$504,A157,'Cocok Bayar Booking'!$N$5:$N$504))</x:f>
        <x:v>0</x:v>
      </x:c>
      <x:c r="S157" s="214" t="n">
        <x:f>IF(A157="","",MIN(L157,AC157))</x:f>
        <x:v>100000</x:v>
      </x:c>
      <x:c r="T157" s="214" t="n">
        <x:f>IF(A157="","",MAX(0,L157-AC157))</x:f>
        <x:v>250000</x:v>
      </x:c>
      <x:c r="U157" s="333" t="n">
        <x:v>1</x:v>
      </x:c>
      <x:c r="V157" s="214" t="n">
        <x:f>IF(AND(AND(A157&lt;&gt;"",U157=1,AI157=0,AH157=0,LEFT(AG157,5)&lt;&gt;"CHECK",G157&lt;&gt;"CHECK PACKAGE"),B157&gt;'Pengaturan'!$B$6,B157&lt;='Pengaturan'!$B$5),T157,0)</x:f>
        <x:v>0</x:v>
      </x:c>
      <x:c r="W157" s="214" t="n">
        <x:f>IF(AND(AND(A157&lt;&gt;"",U157=1,AI157=0,AH157=0,LEFT(AG157,5)&lt;&gt;"CHECK",G157&lt;&gt;"CHECK PACKAGE"),B157='Pengaturan'!$B$6,'Pengaturan'!$B$28&lt;&gt;"Tutup"),T157,0)</x:f>
        <x:v>0</x:v>
      </x:c>
      <x:c r="X157" s="213" t="str">
        <x:v>Booking turunan Log 9!36; tanggal/paket eksplisit. Jam/ruangan belum tersedia.</x:v>
      </x:c>
      <x:c r="Y157" s="213" t="str">
        <x:v>9. Log Order September 2026 .xlsm</x:v>
      </x:c>
      <x:c r="Z157" s="213" t="str">
        <x:v>9</x:v>
      </x:c>
      <x:c r="AA157" s="213" t="str">
        <x:v>C36</x:v>
      </x:c>
      <x:c r="AB157" s="213" t="str">
        <x:v>288, 293</x:v>
      </x:c>
      <x:c r="AC157" s="336" t="n">
        <x:f>IF(A157="","",P157+Q157+IF(AL157&lt;&gt;"",N(AK157),0))</x:f>
        <x:v>100000</x:v>
      </x:c>
      <x:c r="AD157" s="336" t="n">
        <x:f>IF(A157="","",IF(OR(AC157&gt;L157,AND(OR(O157="Lunas",R157&gt;0),AC157&lt;L157)),AC157-L157,0))</x:f>
        <x:v>0</x:v>
      </x:c>
      <x:c r="AE157" s="199" t="str">
        <x:f>IF(A157="","",IF(LEFT(AG157,5)="CHECK",AG157,IF(AD157&lt;&gt;0,"CHECK harga/bayar",IF(AI157&gt;0,"CHECK DP belum cocok",IF(U157=0,"Ditahan","OK")))))</x:f>
        <x:v>OK</x:v>
      </x:c>
      <x:c r="AF157" s="337" t="n">
        <x:f>IF(AND(A157&lt;&gt;"",U157=1,B157&lt;='Pengaturan'!$B$29,B157&gt;='Pengaturan'!$B$4),T157,0)</x:f>
        <x:v>250000</x:v>
      </x:c>
      <x:c r="AG157" s="199"/>
      <x:c r="AH157" s="337" t="n">
        <x:f>IF(A157="","",IF(OR(O157="Lunas",R157&gt;0),MAX(0,L157-AC157),0))</x:f>
        <x:v>0</x:v>
      </x:c>
      <x:c r="AI157" s="337" t="n">
        <x:f>IF(A157="","",MAX(0,N157-AC157))</x:f>
        <x:v>0</x:v>
      </x:c>
      <x:c r="AJ157" s="199"/>
      <x:c r="AK157" s="337"/>
      <x:c r="AL157" s="413"/>
      <x:c r="AM157" s="462" t="n">
        <x:f>IF(AND(A157&lt;&gt;"",B157&gt;'Pengaturan'!$B$29,B157&lt;='Pengaturan'!$B$5),MAX(0,T157-V157-W157),0)</x:f>
        <x:v>0</x:v>
      </x:c>
      <x:c r="AN157" s="413" t="str">
        <x:v>1tQGIdkwGn4jXwroiMkctmOuEPb_444CJ</x:v>
      </x:c>
      <x:c r="AO157" s="413" t="n">
        <x:v>46274.339102199076</x:v>
      </x:c>
    </x:row>
    <x:row r="158" ht="23" customHeight="1">
      <x:c r="A158" s="34" t="str">
        <x:v>BK154</x:v>
      </x:c>
      <x:c r="B158" s="44" t="n">
        <x:v>46276</x:v>
      </x:c>
      <x:c r="C158" s="34" t="str">
        <x:v>10:00:00</x:v>
      </x:c>
      <x:c r="D158" s="34" t="str">
        <x:v>Blok 1</x:v>
      </x:c>
      <x:c r="E158" s="34" t="str">
        <x:v>Novi</x:v>
      </x:c>
      <x:c r="F158" s="34" t="str">
        <x:v>Single</x:v>
      </x:c>
      <x:c r="G158" s="47" t="str">
        <x:v>Single</x:v>
      </x:c>
      <x:c r="H158" s="47"/>
      <x:c r="I158" s="47" t="n">
        <x:v>1</x:v>
      </x:c>
      <x:c r="J158" s="48"/>
      <x:c r="K158" s="42" t="n">
        <x:f>IF(A158="","",IFERROR(VLOOKUP(G158,'Harga Paket Schedule'!$A$5:$I$17,IF(G158="Large Group",2,7),FALSE),0))</x:f>
        <x:v>100000</x:v>
      </x:c>
      <x:c r="L158" s="42" t="n">
        <x:f>IF(A158="","",IF(J158&lt;&gt;"",J158,IF(G158="Large Group",MAX(7,H158)*K158,I158*K158)))</x:f>
        <x:v>100000</x:v>
      </x:c>
      <x:c r="M158" s="34" t="str">
        <x:v>lunas</x:v>
      </x:c>
      <x:c r="N158" s="48" t="n">
        <x:v>0</x:v>
      </x:c>
      <x:c r="O158" s="47" t="str">
        <x:v>Lunas</x:v>
      </x:c>
      <x:c r="P158" s="42" t="n">
        <x:f>IF(A158="","",SUMIF('Cocok Bayar Booking'!$J$5:$J$504,A158,'Cocok Bayar Booking'!$L$5:$L$504))</x:f>
        <x:v>0</x:v>
      </x:c>
      <x:c r="Q158" s="42" t="n">
        <x:f>IF(A158="","",SUMIF('Cocok Bayar Booking'!$J$5:$J$504,A158,'Cocok Bayar Booking'!$M$5:$M$504))</x:f>
        <x:v>100000</x:v>
      </x:c>
      <x:c r="R158" s="34" t="n">
        <x:f>IF(A158="","",SUMIF('Cocok Bayar Booking'!$J$5:$J$504,A158,'Cocok Bayar Booking'!$N$5:$N$504))</x:f>
        <x:v>1</x:v>
      </x:c>
      <x:c r="S158" s="42" t="n">
        <x:f>IF(A158="","",MIN(L158,AC158))</x:f>
        <x:v>100000</x:v>
      </x:c>
      <x:c r="T158" s="42" t="n">
        <x:f>IF(A158="","",MAX(0,L158-AC158))</x:f>
        <x:v>0</x:v>
      </x:c>
      <x:c r="U158" s="47" t="n">
        <x:v>1</x:v>
      </x:c>
      <x:c r="V158" s="42" t="n">
        <x:f>IF(AND(AND(A158&lt;&gt;"",U158=1,AI158=0,AH158=0,LEFT(AG158,5)&lt;&gt;"CHECK",G158&lt;&gt;"CHECK PACKAGE"),B158&gt;'Pengaturan'!$B$6,B158&lt;='Pengaturan'!$B$5),T158,0)</x:f>
        <x:v>0</x:v>
      </x:c>
      <x:c r="W158" s="42" t="n">
        <x:f>IF(AND(AND(A158&lt;&gt;"",U158=1,AI158=0,AH158=0,LEFT(AG158,5)&lt;&gt;"CHECK",G158&lt;&gt;"CHECK PACKAGE"),B158='Pengaturan'!$B$6,'Pengaturan'!$B$28&lt;&gt;"Tutup"),T158,0)</x:f>
        <x:v>0</x:v>
      </x:c>
      <x:c r="X158" s="34" t="str">
        <x:v>Waktu pada Schedule live berubah 16:00 menjadi 15:40 pada 10 Sep 2026 09.02 WIB. ID BK154 dan pasangan pembayaran tetap dipertahankan. Pindah dari Tanggal 10!C19, 15:40:00, ke Tanggal 11!C5, 10:00:00. Revisi 10 Sep 2026 20.24 WIB. ID dan pembayaran sebelumnya dipertahankan.</x:v>
      </x:c>
      <x:c r="Y158" s="34" t="str">
        <x:v>9. Schedule September 2026</x:v>
      </x:c>
      <x:c r="Z158" s="34" t="str">
        <x:v>Tanggal 11</x:v>
      </x:c>
      <x:c r="AA158" s="34" t="str">
        <x:v>C5</x:v>
      </x:c>
      <x:c r="AB158" s="34" t="str">
        <x:v>309</x:v>
      </x:c>
      <x:c r="AC158" s="15" t="n">
        <x:f>IF(A158="","",P158+Q158+IF(AL158&lt;&gt;"",N(AK158),0))</x:f>
        <x:v>100000</x:v>
      </x:c>
      <x:c r="AD158" s="15" t="n">
        <x:f>IF(A158="","",IF(OR(AC158&gt;L158,AND(OR(O158="Lunas",R158&gt;0),AC158&lt;L158)),AC158-L158,0))</x:f>
        <x:v>0</x:v>
      </x:c>
      <x:c r="AE158" t="str">
        <x:f>IF(A158="","",IF(LEFT(AG158,5)="CHECK",AG158,IF(AD158&lt;&gt;0,"CHECK harga/bayar",IF(AI158&gt;0,"CHECK DP belum cocok",IF(U158=0,"Ditahan","OK")))))</x:f>
        <x:v>OK</x:v>
      </x:c>
      <x:c r="AF158" s="75" t="n">
        <x:f>IF(AND(A158&lt;&gt;"",U158=1,B158&lt;='Pengaturan'!$B$29,B158&gt;='Pengaturan'!$B$4),T158,0)</x:f>
        <x:v>0</x:v>
      </x:c>
      <x:c r="AG158"/>
      <x:c r="AH158" s="75" t="n">
        <x:f>IF(A158="","",IF(OR(O158="Lunas",R158&gt;0),MAX(0,L158-AC158),0))</x:f>
        <x:v>0</x:v>
      </x:c>
      <x:c r="AI158" s="75" t="n">
        <x:f>IF(A158="","",MAX(0,N158-AC158))</x:f>
        <x:v>0</x:v>
      </x:c>
      <x:c r="AJ158" t="str">
        <x:v>IN</x:v>
      </x:c>
      <x:c r="AK158" s="75"/>
      <x:c r="AL158"/>
      <x:c r="AM158" s="75" t="n">
        <x:f>IF(AND(A158&lt;&gt;"",B158&gt;'Pengaturan'!$B$29,B158&lt;='Pengaturan'!$B$5),MAX(0,T158-V158-W158),0)</x:f>
        <x:v>0</x:v>
      </x:c>
      <x:c r="AN158" t="str">
        <x:v>14UfXpQhjpRpKtMIwGtdihL0Bu_n5SJpu6vNcLjZ7A8I</x:v>
      </x:c>
      <x:c r="AO158" t="n">
        <x:v>46284.37060925926</x:v>
      </x:c>
    </x:row>
    <x:row r="159" ht="23" customHeight="1">
      <x:c r="A159" s="34" t="str">
        <x:v>BK155</x:v>
      </x:c>
      <x:c r="B159" s="44" t="n">
        <x:v>46275</x:v>
      </x:c>
      <x:c r="C159" s="34" t="str">
        <x:v>16:20:00</x:v>
      </x:c>
      <x:c r="D159" s="34" t="str">
        <x:v>Blok 1</x:v>
      </x:c>
      <x:c r="E159" s="34" t="str">
        <x:v>Tamalia Agustin</x:v>
      </x:c>
      <x:c r="F159" s="34" t="str">
        <x:v>Pass photo</x:v>
      </x:c>
      <x:c r="G159" s="47" t="str">
        <x:v>Pas Foto</x:v>
      </x:c>
      <x:c r="H159" s="47"/>
      <x:c r="I159" s="47" t="n">
        <x:v>1</x:v>
      </x:c>
      <x:c r="J159" s="48"/>
      <x:c r="K159" s="42" t="n">
        <x:f>IF(A159="","",IFERROR(VLOOKUP(G159,'Harga Paket Schedule'!$A$5:$I$17,IF(G159="Large Group",2,7),FALSE),0))</x:f>
        <x:v>50000</x:v>
      </x:c>
      <x:c r="L159" s="42" t="n">
        <x:f>IF(A159="","",IF(J159&lt;&gt;"",J159,IF(G159="Large Group",MAX(7,H159)*K159,I159*K159)))</x:f>
        <x:v>50000</x:v>
      </x:c>
      <x:c r="M159" s="34" t="str">
        <x:v>dp 100</x:v>
      </x:c>
      <x:c r="N159" s="48" t="n">
        <x:v>100000</x:v>
      </x:c>
      <x:c r="O159" s="47" t="str">
        <x:v>DP</x:v>
      </x:c>
      <x:c r="P159" s="42" t="n">
        <x:f>IF(A159="","",SUMIF('Cocok Bayar Booking'!$J$5:$J$504,A159,'Cocok Bayar Booking'!$L$5:$L$504))</x:f>
        <x:v>100000</x:v>
      </x:c>
      <x:c r="Q159" s="42" t="n">
        <x:f>IF(A159="","",SUMIF('Cocok Bayar Booking'!$J$5:$J$504,A159,'Cocok Bayar Booking'!$M$5:$M$504))</x:f>
        <x:v>0</x:v>
      </x:c>
      <x:c r="R159" s="34" t="n">
        <x:f>IF(A159="","",SUMIF('Cocok Bayar Booking'!$J$5:$J$504,A159,'Cocok Bayar Booking'!$N$5:$N$504))</x:f>
        <x:v>0</x:v>
      </x:c>
      <x:c r="S159" s="42" t="n">
        <x:f>IF(A159="","",MIN(L159,AC159))</x:f>
        <x:v>50000</x:v>
      </x:c>
      <x:c r="T159" s="42" t="n">
        <x:f>IF(A159="","",MAX(0,L159-AC159))</x:f>
        <x:v>0</x:v>
      </x:c>
      <x:c r="U159" s="47" t="n">
        <x:v>1</x:v>
      </x:c>
      <x:c r="V159" s="42" t="n">
        <x:f>IF(AND(AND(A159&lt;&gt;"",U159=1,AI159=0,AH159=0,LEFT(AG159,5)&lt;&gt;"CHECK",G159&lt;&gt;"CHECK PACKAGE"),B159&gt;'Pengaturan'!$B$6,B159&lt;='Pengaturan'!$B$5),T159,0)</x:f>
        <x:v>0</x:v>
      </x:c>
      <x:c r="W159" s="42" t="n">
        <x:f>IF(AND(AND(A159&lt;&gt;"",U159=1,AI159=0,AH159=0,LEFT(AG159,5)&lt;&gt;"CHECK",G159&lt;&gt;"CHECK PACKAGE"),B159='Pengaturan'!$B$6,'Pengaturan'!$B$28&lt;&gt;"Tutup"),T159,0)</x:f>
        <x:v>0</x:v>
      </x:c>
      <x:c r="X159" s="34" t="str">
        <x:v>Pembayaran Rp100.000 melampaui tarif acuan Pas Foto Rp50.000; tetap CHECK harga/bayar. Kandidat Log 10:13 menunggu konfirmasi. Kandidat Log 10:13 menunggu konfirmasi. Kandidat Log 10:13 menunggu konfirmasi. Kandidat Log 10:13 menunggu konfirmasi. Kandidat Log 10:13 menunggu konfirmasi. Kandidat Log 10:13 menunggu konfirmasi. Kandidat Log 10:13 menunggu konfirmasi. Kandidat Log 10:13 menunggu konfirmasi.</x:v>
      </x:c>
      <x:c r="Y159" s="34" t="str">
        <x:v>9. Schedule September 2026</x:v>
      </x:c>
      <x:c r="Z159" s="34" t="str">
        <x:v>Tanggal 10</x:v>
      </x:c>
      <x:c r="AA159" s="34" t="str">
        <x:v>C21</x:v>
      </x:c>
      <x:c r="AB159" s="34" t="str">
        <x:v>306</x:v>
      </x:c>
      <x:c r="AC159" s="15" t="n">
        <x:f>IF(A159="","",P159+Q159+IF(AL159&lt;&gt;"",N(AK159),0))</x:f>
        <x:v>100000</x:v>
      </x:c>
      <x:c r="AD159" s="15" t="n">
        <x:f>IF(A159="","",IF(OR(AC159&gt;L159,AND(OR(O159="Lunas",R159&gt;0),AC159&lt;L159)),AC159-L159,0))</x:f>
        <x:v>50000</x:v>
      </x:c>
      <x:c r="AE159" t="str">
        <x:f>IF(A159="","",IF(LEFT(AG159,5)="CHECK",AG159,IF(AD159&lt;&gt;0,"CHECK harga/bayar",IF(AI159&gt;0,"CHECK DP belum cocok",IF(U159=0,"Ditahan","OK")))))</x:f>
        <x:v>CHECK pembayaran belum cocok</x:v>
      </x:c>
      <x:c r="AF159" s="75" t="n">
        <x:f>IF(AND(A159&lt;&gt;"",U159=1,B159&lt;='Pengaturan'!$B$29,B159&gt;='Pengaturan'!$B$4),T159,0)</x:f>
        <x:v>0</x:v>
      </x:c>
      <x:c r="AG159" t="str">
        <x:v>CHECK pembayaran belum cocok</x:v>
      </x:c>
      <x:c r="AH159" s="75" t="n">
        <x:f>IF(A159="","",IF(OR(O159="Lunas",R159&gt;0),MAX(0,L159-AC159),0))</x:f>
        <x:v>0</x:v>
      </x:c>
      <x:c r="AI159" s="75" t="n">
        <x:f>IF(A159="","",MAX(0,N159-AC159))</x:f>
        <x:v>0</x:v>
      </x:c>
      <x:c r="AJ159" t="str">
        <x:v>AL</x:v>
      </x:c>
      <x:c r="AK159" s="75"/>
      <x:c r="AL159"/>
      <x:c r="AM159" s="75" t="n">
        <x:f>IF(AND(A159&lt;&gt;"",B159&gt;'Pengaturan'!$B$29,B159&lt;='Pengaturan'!$B$5),MAX(0,T159-V159-W159),0)</x:f>
        <x:v>0</x:v>
      </x:c>
      <x:c r="AN159" t="str">
        <x:v>14UfXpQhjpRpKtMIwGtdihL0Bu_n5SJpu6vNcLjZ7A8I</x:v>
      </x:c>
      <x:c r="AO159" t="n">
        <x:v>46284.37060925926</x:v>
      </x:c>
    </x:row>
    <x:row r="160" ht="23" customHeight="1">
      <x:c r="A160" s="34" t="str">
        <x:v>BK156</x:v>
      </x:c>
      <x:c r="B160" s="44" t="n">
        <x:v>46278</x:v>
      </x:c>
      <x:c r="C160" s="34" t="str">
        <x:v>15:20:00</x:v>
      </x:c>
      <x:c r="D160" s="34" t="str">
        <x:v>Blok 1</x:v>
      </x:c>
      <x:c r="E160" s="34" t="str">
        <x:v>Aryandito</x:v>
      </x:c>
      <x:c r="F160" s="34" t="str">
        <x:v>LG 11</x:v>
      </x:c>
      <x:c r="G160" s="47" t="str">
        <x:v>Large Group</x:v>
      </x:c>
      <x:c r="H160" s="47" t="n">
        <x:v>11</x:v>
      </x:c>
      <x:c r="I160" s="47" t="n">
        <x:v>1</x:v>
      </x:c>
      <x:c r="J160" s="48"/>
      <x:c r="K160" s="42" t="n">
        <x:f>IF(A160="","",IFERROR(VLOOKUP(G160,'Harga Paket Schedule'!$A$5:$I$17,IF(G160="Large Group",2,7),FALSE),0))</x:f>
        <x:v>25000</x:v>
      </x:c>
      <x:c r="L160" s="42" t="n">
        <x:f>IF(A160="","",IF(J160&lt;&gt;"",J160,IF(G160="Large Group",MAX(7,H160)*K160,I160*K160)))</x:f>
        <x:v>275000</x:v>
      </x:c>
      <x:c r="M160" s="34" t="str">
        <x:v>dp 100</x:v>
      </x:c>
      <x:c r="N160" s="48" t="n">
        <x:v>100000</x:v>
      </x:c>
      <x:c r="O160" s="47" t="str">
        <x:v>DP</x:v>
      </x:c>
      <x:c r="P160" s="42" t="n">
        <x:f>IF(A160="","",SUMIF('Cocok Bayar Booking'!$J$5:$J$504,A160,'Cocok Bayar Booking'!$L$5:$L$504))</x:f>
        <x:v>100000</x:v>
      </x:c>
      <x:c r="Q160" s="42" t="n">
        <x:f>IF(A160="","",SUMIF('Cocok Bayar Booking'!$J$5:$J$504,A160,'Cocok Bayar Booking'!$M$5:$M$504))</x:f>
        <x:v>175000</x:v>
      </x:c>
      <x:c r="R160" s="34" t="n">
        <x:f>IF(A160="","",SUMIF('Cocok Bayar Booking'!$J$5:$J$504,A160,'Cocok Bayar Booking'!$N$5:$N$504))</x:f>
        <x:v>1</x:v>
      </x:c>
      <x:c r="S160" s="42" t="n">
        <x:f>IF(A160="","",MIN(L160,AC160))</x:f>
        <x:v>275000</x:v>
      </x:c>
      <x:c r="T160" s="42" t="n">
        <x:f>IF(A160="","",MAX(0,L160-AC160))</x:f>
        <x:v>0</x:v>
      </x:c>
      <x:c r="U160" s="47" t="n">
        <x:v>1</x:v>
      </x:c>
      <x:c r="V160" s="42" t="n">
        <x:f>IF(AND(AND(A160&lt;&gt;"",U160=1,AI160=0,AH160=0,LEFT(AG160,5)&lt;&gt;"CHECK",G160&lt;&gt;"CHECK PACKAGE"),B160&gt;'Pengaturan'!$B$6,B160&lt;='Pengaturan'!$B$5),T160,0)</x:f>
        <x:v>0</x:v>
      </x:c>
      <x:c r="W160" s="42" t="n">
        <x:f>IF(AND(AND(A160&lt;&gt;"",U160=1,AI160=0,AH160=0,LEFT(AG160,5)&lt;&gt;"CHECK",G160&lt;&gt;"CHECK PACKAGE"),B160='Pengaturan'!$B$6,'Pengaturan'!$B$28&lt;&gt;"Tutup"),T160,0)</x:f>
        <x:v>0</x:v>
      </x:c>
      <x:c r="X160" s="34"/>
      <x:c r="Y160" s="34" t="str">
        <x:v>9. Schedule September 2026</x:v>
      </x:c>
      <x:c r="Z160" s="34" t="str">
        <x:v>Tanggal 13</x:v>
      </x:c>
      <x:c r="AA160" s="34" t="str">
        <x:v>C18</x:v>
      </x:c>
      <x:c r="AB160" s="34" t="str">
        <x:v>303, 372</x:v>
      </x:c>
      <x:c r="AC160" s="15" t="n">
        <x:f>IF(A160="","",P160+Q160+IF(AL160&lt;&gt;"",N(AK160),0))</x:f>
        <x:v>275000</x:v>
      </x:c>
      <x:c r="AD160" s="15" t="n">
        <x:f>IF(A160="","",IF(OR(AC160&gt;L160,AND(OR(O160="Lunas",R160&gt;0),AC160&lt;L160)),AC160-L160,0))</x:f>
        <x:v>0</x:v>
      </x:c>
      <x:c r="AE160" t="str">
        <x:f>IF(A160="","",IF(LEFT(AG160,5)="CHECK",AG160,IF(AD160&lt;&gt;0,"CHECK harga/bayar",IF(AI160&gt;0,"CHECK DP belum cocok",IF(U160=0,"Ditahan","OK")))))</x:f>
        <x:v>OK</x:v>
      </x:c>
      <x:c r="AF160" s="75" t="n">
        <x:f>IF(AND(A160&lt;&gt;"",U160=1,B160&lt;='Pengaturan'!$B$29,B160&gt;='Pengaturan'!$B$4),T160,0)</x:f>
        <x:v>0</x:v>
      </x:c>
      <x:c r="AG160"/>
      <x:c r="AH160" s="75" t="n">
        <x:f>IF(A160="","",IF(OR(O160="Lunas",R160&gt;0),MAX(0,L160-AC160),0))</x:f>
        <x:v>0</x:v>
      </x:c>
      <x:c r="AI160" s="75" t="n">
        <x:f>IF(A160="","",MAX(0,N160-AC160))</x:f>
        <x:v>0</x:v>
      </x:c>
      <x:c r="AJ160" t="str">
        <x:v>AL</x:v>
      </x:c>
      <x:c r="AK160" s="75"/>
      <x:c r="AL160"/>
      <x:c r="AM160" s="75" t="n">
        <x:f>IF(AND(A160&lt;&gt;"",B160&gt;'Pengaturan'!$B$29,B160&lt;='Pengaturan'!$B$5),MAX(0,T160-V160-W160),0)</x:f>
        <x:v>0</x:v>
      </x:c>
      <x:c r="AN160" t="str">
        <x:v>14UfXpQhjpRpKtMIwGtdihL0Bu_n5SJpu6vNcLjZ7A8I</x:v>
      </x:c>
      <x:c r="AO160" t="n">
        <x:v>46284.37060925926</x:v>
      </x:c>
    </x:row>
    <x:row r="161" ht="23" customHeight="1">
      <x:c r="A161" s="34" t="str">
        <x:v>BK157</x:v>
      </x:c>
      <x:c r="B161" s="44" t="n">
        <x:v>46277</x:v>
      </x:c>
      <x:c r="C161" s="34" t="str">
        <x:v>15:20:00</x:v>
      </x:c>
      <x:c r="D161" s="34" t="str">
        <x:v>Blok 1</x:v>
      </x:c>
      <x:c r="E161" s="34" t="str">
        <x:v>Kanna</x:v>
      </x:c>
      <x:c r="F161" s="34" t="str">
        <x:v>LG 7</x:v>
      </x:c>
      <x:c r="G161" s="47" t="str">
        <x:v>Large Group</x:v>
      </x:c>
      <x:c r="H161" s="47" t="n">
        <x:v>7</x:v>
      </x:c>
      <x:c r="I161" s="47" t="n">
        <x:v>1</x:v>
      </x:c>
      <x:c r="J161" s="48"/>
      <x:c r="K161" s="42" t="n">
        <x:f>IF(A161="","",IFERROR(VLOOKUP(G161,'Harga Paket Schedule'!$A$5:$I$17,IF(G161="Large Group",2,7),FALSE),0))</x:f>
        <x:v>25000</x:v>
      </x:c>
      <x:c r="L161" s="42" t="n">
        <x:f>IF(A161="","",IF(J161&lt;&gt;"",J161,IF(G161="Large Group",MAX(7,H161)*K161,I161*K161)))</x:f>
        <x:v>175000</x:v>
      </x:c>
      <x:c r="M161" s="34" t="str">
        <x:v>dp 100</x:v>
      </x:c>
      <x:c r="N161" s="48" t="n">
        <x:v>100000</x:v>
      </x:c>
      <x:c r="O161" s="47" t="str">
        <x:v>DP</x:v>
      </x:c>
      <x:c r="P161" s="42" t="n">
        <x:f>IF(A161="","",SUMIF('Cocok Bayar Booking'!$J$5:$J$504,A161,'Cocok Bayar Booking'!$L$5:$L$504))</x:f>
        <x:v>100000</x:v>
      </x:c>
      <x:c r="Q161" s="42" t="n">
        <x:f>IF(A161="","",SUMIF('Cocok Bayar Booking'!$J$5:$J$504,A161,'Cocok Bayar Booking'!$M$5:$M$504))</x:f>
        <x:v>75000</x:v>
      </x:c>
      <x:c r="R161" s="34" t="n">
        <x:f>IF(A161="","",SUMIF('Cocok Bayar Booking'!$J$5:$J$504,A161,'Cocok Bayar Booking'!$N$5:$N$504))</x:f>
        <x:v>1</x:v>
      </x:c>
      <x:c r="S161" s="42" t="n">
        <x:f>IF(A161="","",MIN(L161,AC161))</x:f>
        <x:v>175000</x:v>
      </x:c>
      <x:c r="T161" s="42" t="n">
        <x:f>IF(A161="","",MAX(0,L161-AC161))</x:f>
        <x:v>0</x:v>
      </x:c>
      <x:c r="U161" s="47" t="n">
        <x:v>1</x:v>
      </x:c>
      <x:c r="V161" s="42" t="n">
        <x:f>IF(AND(AND(A161&lt;&gt;"",U161=1,AI161=0,AH161=0,LEFT(AG161,5)&lt;&gt;"CHECK",G161&lt;&gt;"CHECK PACKAGE"),B161&gt;'Pengaturan'!$B$6,B161&lt;='Pengaturan'!$B$5),T161,0)</x:f>
        <x:v>0</x:v>
      </x:c>
      <x:c r="W161" s="42" t="n">
        <x:f>IF(AND(AND(A161&lt;&gt;"",U161=1,AI161=0,AH161=0,LEFT(AG161,5)&lt;&gt;"CHECK",G161&lt;&gt;"CHECK PACKAGE"),B161='Pengaturan'!$B$6,'Pengaturan'!$B$28&lt;&gt;"Tutup"),T161,0)</x:f>
        <x:v>0</x:v>
      </x:c>
      <x:c r="X161" s="34" t="str">
        <x:v>Booking baru. Pembayaran Log 10!10 dipasangkan berdasarkan nama, tanggal, dan paket.</x:v>
      </x:c>
      <x:c r="Y161" s="34" t="str">
        <x:v>9. Schedule September 2026</x:v>
      </x:c>
      <x:c r="Z161" s="34" t="str">
        <x:v>Tanggal 12</x:v>
      </x:c>
      <x:c r="AA161" s="34" t="str">
        <x:v>C18</x:v>
      </x:c>
      <x:c r="AB161" s="34" t="str">
        <x:v>316, 353</x:v>
      </x:c>
      <x:c r="AC161" s="15" t="n">
        <x:f>IF(A161="","",P161+Q161+IF(AL161&lt;&gt;"",N(AK161),0))</x:f>
        <x:v>175000</x:v>
      </x:c>
      <x:c r="AD161" s="15" t="n">
        <x:f>IF(A161="","",IF(OR(AC161&gt;L161,AND(OR(O161="Lunas",R161&gt;0),AC161&lt;L161)),AC161-L161,0))</x:f>
        <x:v>0</x:v>
      </x:c>
      <x:c r="AE161" t="str">
        <x:f>IF(A161="","",IF(LEFT(AG161,5)="CHECK",AG161,IF(AD161&lt;&gt;0,"CHECK harga/bayar",IF(AI161&gt;0,"CHECK DP belum cocok",IF(U161=0,"Ditahan","OK")))))</x:f>
        <x:v>OK</x:v>
      </x:c>
      <x:c r="AF161" s="75" t="n">
        <x:f>IF(AND(A161&lt;&gt;"",U161=1,B161&lt;='Pengaturan'!$B$29,B161&gt;='Pengaturan'!$B$4),T161,0)</x:f>
        <x:v>0</x:v>
      </x:c>
      <x:c r="AG161"/>
      <x:c r="AH161" s="75" t="n">
        <x:f>IF(A161="","",IF(OR(O161="Lunas",R161&gt;0),MAX(0,L161-AC161),0))</x:f>
        <x:v>0</x:v>
      </x:c>
      <x:c r="AI161" s="75" t="n">
        <x:f>IF(A161="","",MAX(0,N161-AC161))</x:f>
        <x:v>0</x:v>
      </x:c>
      <x:c r="AJ161" t="str">
        <x:v>AL</x:v>
      </x:c>
      <x:c r="AK161" s="75"/>
      <x:c r="AL161"/>
      <x:c r="AM161" s="75" t="n">
        <x:f>IF(AND(A161&lt;&gt;"",B161&gt;'Pengaturan'!$B$29,B161&lt;='Pengaturan'!$B$5),MAX(0,T161-V161-W161),0)</x:f>
        <x:v>0</x:v>
      </x:c>
      <x:c r="AN161" t="str">
        <x:v>14UfXpQhjpRpKtMIwGtdihL0Bu_n5SJpu6vNcLjZ7A8I</x:v>
      </x:c>
      <x:c r="AO161" t="n">
        <x:v>46284.37060925926</x:v>
      </x:c>
    </x:row>
    <x:row r="162" ht="23" customHeight="1">
      <x:c r="A162" s="34" t="str">
        <x:v>BK158</x:v>
      </x:c>
      <x:c r="B162" s="44" t="n">
        <x:v>46279</x:v>
      </x:c>
      <x:c r="C162" s="34" t="str">
        <x:v>15:40:00</x:v>
      </x:c>
      <x:c r="D162" s="34" t="str">
        <x:v>Blok 1</x:v>
      </x:c>
      <x:c r="E162" s="34" t="str">
        <x:v>Navan HES A</x:v>
      </x:c>
      <x:c r="F162" s="34" t="str">
        <x:v>LG 34</x:v>
      </x:c>
      <x:c r="G162" s="47" t="str">
        <x:v>Large Group</x:v>
      </x:c>
      <x:c r="H162" s="47" t="n">
        <x:v>34</x:v>
      </x:c>
      <x:c r="I162" s="47" t="n">
        <x:v>1</x:v>
      </x:c>
      <x:c r="J162" s="48"/>
      <x:c r="K162" s="42" t="n">
        <x:f>IF(A162="","",IFERROR(VLOOKUP(G162,'Harga Paket Schedule'!$A$5:$I$17,IF(G162="Large Group",2,7),FALSE),0))</x:f>
        <x:v>25000</x:v>
      </x:c>
      <x:c r="L162" s="42" t="n">
        <x:f>IF(A162="","",IF(J162&lt;&gt;"",J162,IF(G162="Large Group",MAX(7,H162)*K162,I162*K162)))</x:f>
        <x:v>850000</x:v>
      </x:c>
      <x:c r="M162" s="34" t="str">
        <x:v>dp 100</x:v>
      </x:c>
      <x:c r="N162" s="48" t="n">
        <x:v>100000</x:v>
      </x:c>
      <x:c r="O162" s="47" t="str">
        <x:v>DP</x:v>
      </x:c>
      <x:c r="P162" s="42" t="n">
        <x:f>IF(A162="","",SUMIF('Cocok Bayar Booking'!$J$5:$J$504,A162,'Cocok Bayar Booking'!$L$5:$L$504))</x:f>
        <x:v>100000</x:v>
      </x:c>
      <x:c r="Q162" s="42" t="n">
        <x:f>IF(A162="","",SUMIF('Cocok Bayar Booking'!$J$5:$J$504,A162,'Cocok Bayar Booking'!$M$5:$M$504))</x:f>
        <x:v>825000</x:v>
      </x:c>
      <x:c r="R162" s="34" t="n">
        <x:f>IF(A162="","",SUMIF('Cocok Bayar Booking'!$J$5:$J$504,A162,'Cocok Bayar Booking'!$N$5:$N$504))</x:f>
        <x:v>1</x:v>
      </x:c>
      <x:c r="S162" s="42" t="n">
        <x:f>IF(A162="","",MIN(L162,AC162))</x:f>
        <x:v>850000</x:v>
      </x:c>
      <x:c r="T162" s="42" t="n">
        <x:f>IF(A162="","",MAX(0,L162-AC162))</x:f>
        <x:v>0</x:v>
      </x:c>
      <x:c r="U162" s="47" t="n">
        <x:v>1</x:v>
      </x:c>
      <x:c r="V162" s="42" t="n">
        <x:f>IF(AND(AND(A162&lt;&gt;"",U162=1,AI162=0,AH162=0,LEFT(AG162,5)&lt;&gt;"CHECK",G162&lt;&gt;"CHECK PACKAGE"),B162&gt;'Pengaturan'!$B$6,B162&lt;='Pengaturan'!$B$5),T162,0)</x:f>
        <x:v>0</x:v>
      </x:c>
      <x:c r="W162" s="42" t="n">
        <x:f>IF(AND(AND(A162&lt;&gt;"",U162=1,AI162=0,AH162=0,LEFT(AG162,5)&lt;&gt;"CHECK",G162&lt;&gt;"CHECK PACKAGE"),B162='Pengaturan'!$B$6,'Pengaturan'!$B$28&lt;&gt;"Tutup"),T162,0)</x:f>
        <x:v>0</x:v>
      </x:c>
      <x:c r="X162" s="34" t="str">
        <x:v>Booking baru. Pembayaran Log 10!9 dipasangkan berdasarkan nama, tanggal, dan paket.</x:v>
      </x:c>
      <x:c r="Y162" s="34" t="str">
        <x:v>9. Schedule September 2026</x:v>
      </x:c>
      <x:c r="Z162" s="34" t="str">
        <x:v>Tanggal 14</x:v>
      </x:c>
      <x:c r="AA162" s="34" t="str">
        <x:v>C19</x:v>
      </x:c>
      <x:c r="AB162" s="34" t="str">
        <x:v>315, 395</x:v>
      </x:c>
      <x:c r="AC162" s="15" t="n">
        <x:f>IF(A162="","",P162+Q162+IF(AL162&lt;&gt;"",N(AK162),0))</x:f>
        <x:v>925000</x:v>
      </x:c>
      <x:c r="AD162" s="15" t="n">
        <x:f>IF(A162="","",IF(OR(AC162&gt;L162,AND(OR(O162="Lunas",R162&gt;0),AC162&lt;L162)),AC162-L162,0))</x:f>
        <x:v>75000</x:v>
      </x:c>
      <x:c r="AE162" t="str">
        <x:f>IF(A162="","",IF(LEFT(AG162,5)="CHECK",AG162,IF(AD162&lt;&gt;0,"CHECK harga/bayar",IF(AI162&gt;0,"CHECK DP belum cocok",IF(U162=0,"Ditahan","OK")))))</x:f>
        <x:v>CHECK harga/bayar</x:v>
      </x:c>
      <x:c r="AF162" s="75" t="n">
        <x:f>IF(AND(A162&lt;&gt;"",U162=1,B162&lt;='Pengaturan'!$B$29,B162&gt;='Pengaturan'!$B$4),T162,0)</x:f>
        <x:v>0</x:v>
      </x:c>
      <x:c r="AG162"/>
      <x:c r="AH162" s="75" t="n">
        <x:f>IF(A162="","",IF(OR(O162="Lunas",R162&gt;0),MAX(0,L162-AC162),0))</x:f>
        <x:v>0</x:v>
      </x:c>
      <x:c r="AI162" s="75" t="n">
        <x:f>IF(A162="","",MAX(0,N162-AC162))</x:f>
        <x:v>0</x:v>
      </x:c>
      <x:c r="AJ162" t="str">
        <x:v>AL</x:v>
      </x:c>
      <x:c r="AK162" s="75"/>
      <x:c r="AL162"/>
      <x:c r="AM162" s="75" t="n">
        <x:f>IF(AND(A162&lt;&gt;"",B162&gt;'Pengaturan'!$B$29,B162&lt;='Pengaturan'!$B$5),MAX(0,T162-V162-W162),0)</x:f>
        <x:v>0</x:v>
      </x:c>
      <x:c r="AN162" t="str">
        <x:v>14UfXpQhjpRpKtMIwGtdihL0Bu_n5SJpu6vNcLjZ7A8I</x:v>
      </x:c>
      <x:c r="AO162" t="n">
        <x:v>46284.37060925926</x:v>
      </x:c>
    </x:row>
    <x:row r="163" ht="23" customHeight="1">
      <x:c r="A163" s="34" t="str">
        <x:v>BK159</x:v>
      </x:c>
      <x:c r="B163" s="44" t="n">
        <x:v>46283</x:v>
      </x:c>
      <x:c r="C163" s="34" t="str">
        <x:v>13:00:00</x:v>
      </x:c>
      <x:c r="D163" s="34" t="str">
        <x:v>Blok 1</x:v>
      </x:c>
      <x:c r="E163" s="34" t="str">
        <x:v>Icca Lestari (Kelas RPL Kep S1 UMP)</x:v>
      </x:c>
      <x:c r="F163" s="34" t="str">
        <x:v>LG 39</x:v>
      </x:c>
      <x:c r="G163" s="47" t="str">
        <x:v>Large Group</x:v>
      </x:c>
      <x:c r="H163" s="47" t="n">
        <x:v>39</x:v>
      </x:c>
      <x:c r="I163" s="47" t="n">
        <x:v>1</x:v>
      </x:c>
      <x:c r="J163" s="48"/>
      <x:c r="K163" s="42" t="n">
        <x:f>IF(A163="","",IFERROR(VLOOKUP(G163,'Harga Paket Schedule'!$A$5:$I$17,IF(G163="Large Group",2,7),FALSE),0))</x:f>
        <x:v>25000</x:v>
      </x:c>
      <x:c r="L163" s="42" t="n">
        <x:f>IF(A163="","",IF(J163&lt;&gt;"",J163,IF(G163="Large Group",MAX(7,H163)*K163,I163*K163)))</x:f>
        <x:v>975000</x:v>
      </x:c>
      <x:c r="M163" s="34" t="str">
        <x:v>dp 100</x:v>
      </x:c>
      <x:c r="N163" s="48" t="n">
        <x:v>100000</x:v>
      </x:c>
      <x:c r="O163" s="47" t="str">
        <x:v>DP</x:v>
      </x:c>
      <x:c r="P163" s="42" t="n">
        <x:f>IF(A163="","",SUMIF('Cocok Bayar Booking'!$J$5:$J$504,A163,'Cocok Bayar Booking'!$L$5:$L$504))</x:f>
        <x:v>100000</x:v>
      </x:c>
      <x:c r="Q163" s="42" t="n">
        <x:f>IF(A163="","",SUMIF('Cocok Bayar Booking'!$J$5:$J$504,A163,'Cocok Bayar Booking'!$M$5:$M$504))</x:f>
        <x:v>750000</x:v>
      </x:c>
      <x:c r="R163" s="34" t="n">
        <x:f>IF(A163="","",SUMIF('Cocok Bayar Booking'!$J$5:$J$504,A163,'Cocok Bayar Booking'!$N$5:$N$504))</x:f>
        <x:v>1</x:v>
      </x:c>
      <x:c r="S163" s="42" t="n">
        <x:f>IF(A163="","",MIN(L163,AC163))</x:f>
        <x:v>850000</x:v>
      </x:c>
      <x:c r="T163" s="42" t="n">
        <x:f>IF(A163="","",MAX(0,L163-AC163))</x:f>
        <x:v>125000</x:v>
      </x:c>
      <x:c r="U163" s="47" t="n">
        <x:v>1</x:v>
      </x:c>
      <x:c r="V163" s="42" t="n">
        <x:f>IF(AND(AND(A163&lt;&gt;"",U163=1,AI163=0,AH163=0,LEFT(AG163,5)&lt;&gt;"CHECK",G163&lt;&gt;"CHECK PACKAGE"),B163&gt;'Pengaturan'!$B$6,B163&lt;='Pengaturan'!$B$5),T163,0)</x:f>
        <x:v>0</x:v>
      </x:c>
      <x:c r="W163" s="42" t="n">
        <x:f>IF(AND(AND(A163&lt;&gt;"",U163=1,AI163=0,AH163=0,LEFT(AG163,5)&lt;&gt;"CHECK",G163&lt;&gt;"CHECK PACKAGE"),B163='Pengaturan'!$B$6,'Pengaturan'!$B$28&lt;&gt;"Tutup"),T163,0)</x:f>
        <x:v>0</x:v>
      </x:c>
      <x:c r="X163" s="34" t="str">
        <x:v>Booking baru. Pembayaran Log 10!7 dipasangkan berdasarkan nama, tanggal, dan paket.</x:v>
      </x:c>
      <x:c r="Y163" s="34" t="str">
        <x:v>9. Schedule September 2026</x:v>
      </x:c>
      <x:c r="Z163" s="34" t="str">
        <x:v>Tanggal 18</x:v>
      </x:c>
      <x:c r="AA163" s="34" t="str">
        <x:v>C11</x:v>
      </x:c>
      <x:c r="AB163" s="34" t="str">
        <x:v>313, 454</x:v>
      </x:c>
      <x:c r="AC163" s="15" t="n">
        <x:f>IF(A163="","",P163+Q163+IF(AL163&lt;&gt;"",N(AK163),0))</x:f>
        <x:v>850000</x:v>
      </x:c>
      <x:c r="AD163" s="15" t="n">
        <x:f>IF(A163="","",IF(OR(AC163&gt;L163,AND(OR(O163="Lunas",R163&gt;0),AC163&lt;L163)),AC163-L163,0))</x:f>
        <x:v>-125000</x:v>
      </x:c>
      <x:c r="AE163" t="str">
        <x:f>IF(A163="","",IF(LEFT(AG163,5)="CHECK",AG163,IF(AD163&lt;&gt;0,"CHECK harga/bayar",IF(AI163&gt;0,"CHECK DP belum cocok",IF(U163=0,"Ditahan","OK")))))</x:f>
        <x:v>CHECK harga/bayar</x:v>
      </x:c>
      <x:c r="AF163" s="75" t="n">
        <x:f>IF(AND(A163&lt;&gt;"",U163=1,B163&lt;='Pengaturan'!$B$29,B163&gt;='Pengaturan'!$B$4),T163,0)</x:f>
        <x:v>125000</x:v>
      </x:c>
      <x:c r="AG163"/>
      <x:c r="AH163" s="75" t="n">
        <x:f>IF(A163="","",IF(OR(O163="Lunas",R163&gt;0),MAX(0,L163-AC163),0))</x:f>
        <x:v>125000</x:v>
      </x:c>
      <x:c r="AI163" s="75" t="n">
        <x:f>IF(A163="","",MAX(0,N163-AC163))</x:f>
        <x:v>0</x:v>
      </x:c>
      <x:c r="AJ163" t="str">
        <x:v>AL</x:v>
      </x:c>
      <x:c r="AK163" s="75"/>
      <x:c r="AL163"/>
      <x:c r="AM163" s="75" t="n">
        <x:f>IF(AND(A163&lt;&gt;"",B163&gt;'Pengaturan'!$B$29,B163&lt;='Pengaturan'!$B$5),MAX(0,T163-V163-W163),0)</x:f>
        <x:v>0</x:v>
      </x:c>
      <x:c r="AN163" t="str">
        <x:v>14UfXpQhjpRpKtMIwGtdihL0Bu_n5SJpu6vNcLjZ7A8I</x:v>
      </x:c>
      <x:c r="AO163" t="n">
        <x:v>46284.37060925926</x:v>
      </x:c>
    </x:row>
    <x:row r="164" ht="23" customHeight="1">
      <x:c r="A164" s="34" t="str">
        <x:v>BK160</x:v>
      </x:c>
      <x:c r="B164" s="44" t="n">
        <x:v>46279</x:v>
      </x:c>
      <x:c r="C164" s="34" t="str">
        <x:v>14:00:00</x:v>
      </x:c>
      <x:c r="D164" s="34" t="str">
        <x:v>Blok 1</x:v>
      </x:c>
      <x:c r="E164" s="34" t="str">
        <x:v>kelas 2b (faiza)</x:v>
      </x:c>
      <x:c r="F164" s="34" t="str">
        <x:v>LG 46</x:v>
      </x:c>
      <x:c r="G164" s="47" t="str">
        <x:v>Large Group</x:v>
      </x:c>
      <x:c r="H164" s="47" t="n">
        <x:v>46</x:v>
      </x:c>
      <x:c r="I164" s="47" t="n">
        <x:v>1</x:v>
      </x:c>
      <x:c r="J164" s="48"/>
      <x:c r="K164" s="42" t="n">
        <x:f>IF(A164="","",IFERROR(VLOOKUP(G164,'Harga Paket Schedule'!$A$5:$I$17,IF(G164="Large Group",2,7),FALSE),0))</x:f>
        <x:v>25000</x:v>
      </x:c>
      <x:c r="L164" s="42" t="n">
        <x:f>IF(A164="","",IF(J164&lt;&gt;"",J164,IF(G164="Large Group",MAX(7,H164)*K164,I164*K164)))</x:f>
        <x:v>1150000</x:v>
      </x:c>
      <x:c r="M164" s="34" t="str">
        <x:v>dp 100</x:v>
      </x:c>
      <x:c r="N164" s="48" t="n">
        <x:v>100000</x:v>
      </x:c>
      <x:c r="O164" s="47" t="str">
        <x:v>DP</x:v>
      </x:c>
      <x:c r="P164" s="42" t="n">
        <x:f>IF(A164="","",SUMIF('Cocok Bayar Booking'!$J$5:$J$504,A164,'Cocok Bayar Booking'!$L$5:$L$504))</x:f>
        <x:v>100000</x:v>
      </x:c>
      <x:c r="Q164" s="42" t="n">
        <x:f>IF(A164="","",SUMIF('Cocok Bayar Booking'!$J$5:$J$504,A164,'Cocok Bayar Booking'!$M$5:$M$504))</x:f>
        <x:v>0</x:v>
      </x:c>
      <x:c r="R164" s="34" t="n">
        <x:f>IF(A164="","",SUMIF('Cocok Bayar Booking'!$J$5:$J$504,A164,'Cocok Bayar Booking'!$N$5:$N$504))</x:f>
        <x:v>0</x:v>
      </x:c>
      <x:c r="S164" s="42" t="n">
        <x:f>IF(A164="","",MIN(L164,AC164))</x:f>
        <x:v>100000</x:v>
      </x:c>
      <x:c r="T164" s="42" t="n">
        <x:f>IF(A164="","",MAX(0,L164-AC164))</x:f>
        <x:v>1050000</x:v>
      </x:c>
      <x:c r="U164" s="47" t="n">
        <x:v>1</x:v>
      </x:c>
      <x:c r="V164" s="42" t="n">
        <x:f>IF(AND(AND(A164&lt;&gt;"",U164=1,AI164=0,AH164=0,LEFT(AG164,5)&lt;&gt;"CHECK",G164&lt;&gt;"CHECK PACKAGE"),B164&gt;'Pengaturan'!$B$6,B164&lt;='Pengaturan'!$B$5),T164,0)</x:f>
        <x:v>0</x:v>
      </x:c>
      <x:c r="W164" s="42" t="n">
        <x:f>IF(AND(AND(A164&lt;&gt;"",U164=1,AI164=0,AH164=0,LEFT(AG164,5)&lt;&gt;"CHECK",G164&lt;&gt;"CHECK PACKAGE"),B164='Pengaturan'!$B$6,'Pengaturan'!$B$28&lt;&gt;"Tutup"),T164,0)</x:f>
        <x:v>0</x:v>
      </x:c>
      <x:c r="X164" s="34" t="str">
        <x:v>Kandidat Log 14:14 menunggu konfirmasi. Kandidat Log 14:14 menunggu konfirmasi. Kandidat Log 14:14 menunggu konfirmasi. Kandidat Log 14:14 menunggu konfirmasi. Kandidat Log 14:14 menunggu konfirmasi. Kandidat Log 14:14 menunggu konfirmasi. Kandidat Log 14:14 menunggu konfirmasi.</x:v>
      </x:c>
      <x:c r="Y164" s="34" t="str">
        <x:v>9. Schedule September 2026</x:v>
      </x:c>
      <x:c r="Z164" s="34" t="str">
        <x:v>Tanggal 14</x:v>
      </x:c>
      <x:c r="AA164" s="34" t="str">
        <x:v>C14</x:v>
      </x:c>
      <x:c r="AB164" s="34" t="str">
        <x:v>321</x:v>
      </x:c>
      <x:c r="AC164" s="15" t="n">
        <x:f>IF(A164="","",P164+Q164+IF(AL164&lt;&gt;"",N(AK164),0))</x:f>
        <x:v>100000</x:v>
      </x:c>
      <x:c r="AD164" s="15" t="n">
        <x:f>IF(A164="","",IF(OR(AC164&gt;L164,AND(OR(O164="Lunas",R164&gt;0),AC164&lt;L164)),AC164-L164,0))</x:f>
        <x:v>0</x:v>
      </x:c>
      <x:c r="AE164" t="str">
        <x:f>IF(A164="","",IF(LEFT(AG164,5)="CHECK",AG164,IF(AD164&lt;&gt;0,"CHECK harga/bayar",IF(AI164&gt;0,"CHECK DP belum cocok",IF(U164=0,"Ditahan","OK")))))</x:f>
        <x:v>CHECK pembayaran belum cocok</x:v>
      </x:c>
      <x:c r="AF164" s="75" t="n">
        <x:f>IF(AND(A164&lt;&gt;"",U164=1,B164&lt;='Pengaturan'!$B$29,B164&gt;='Pengaturan'!$B$4),T164,0)</x:f>
        <x:v>1050000</x:v>
      </x:c>
      <x:c r="AG164" t="str">
        <x:v>CHECK pembayaran belum cocok</x:v>
      </x:c>
      <x:c r="AH164" s="75" t="n">
        <x:f>IF(A164="","",IF(OR(O164="Lunas",R164&gt;0),MAX(0,L164-AC164),0))</x:f>
        <x:v>0</x:v>
      </x:c>
      <x:c r="AI164" s="75" t="n">
        <x:f>IF(A164="","",MAX(0,N164-AC164))</x:f>
        <x:v>0</x:v>
      </x:c>
      <x:c r="AJ164" t="str">
        <x:v>IN</x:v>
      </x:c>
      <x:c r="AK164" s="75"/>
      <x:c r="AL164"/>
      <x:c r="AM164" s="75" t="n">
        <x:f>IF(AND(A164&lt;&gt;"",B164&gt;'Pengaturan'!$B$29,B164&lt;='Pengaturan'!$B$5),MAX(0,T164-V164-W164),0)</x:f>
        <x:v>0</x:v>
      </x:c>
      <x:c r="AN164" t="str">
        <x:v>14UfXpQhjpRpKtMIwGtdihL0Bu_n5SJpu6vNcLjZ7A8I</x:v>
      </x:c>
      <x:c r="AO164" t="n">
        <x:v>46284.37060925926</x:v>
      </x:c>
    </x:row>
    <x:row r="165" ht="23" customHeight="1">
      <x:c r="A165" s="34" t="str">
        <x:v>BK161</x:v>
      </x:c>
      <x:c r="B165" s="44" t="n">
        <x:v>46284</x:v>
      </x:c>
      <x:c r="C165" s="34" t="str">
        <x:v>14:40:00</x:v>
      </x:c>
      <x:c r="D165" s="34" t="str">
        <x:v>Blok 1</x:v>
      </x:c>
      <x:c r="E165" s="34" t="str">
        <x:v>Arneta</x:v>
      </x:c>
      <x:c r="F165" s="34" t="str">
        <x:v>Graduation Premium</x:v>
      </x:c>
      <x:c r="G165" s="47" t="str">
        <x:v>Graduation Premium</x:v>
      </x:c>
      <x:c r="H165" s="47"/>
      <x:c r="I165" s="47" t="n">
        <x:v>1</x:v>
      </x:c>
      <x:c r="J165" s="48"/>
      <x:c r="K165" s="42" t="n">
        <x:f>IF(A165="","",IFERROR(VLOOKUP(G165,'Harga Paket Schedule'!$A$5:$I$17,IF(G165="Large Group",2,7),FALSE),0))</x:f>
        <x:v>500000</x:v>
      </x:c>
      <x:c r="L165" s="42" t="n">
        <x:f>IF(A165="","",IF(J165&lt;&gt;"",J165,IF(G165="Large Group",MAX(7,H165)*K165,I165*K165)))</x:f>
        <x:v>500000</x:v>
      </x:c>
      <x:c r="M165" s="34" t="str">
        <x:v>dp100 wooden</x:v>
      </x:c>
      <x:c r="N165" s="48" t="n">
        <x:v>100000</x:v>
      </x:c>
      <x:c r="O165" s="47" t="str">
        <x:v>DP</x:v>
      </x:c>
      <x:c r="P165" s="42" t="n">
        <x:f>IF(A165="","",SUMIF('Cocok Bayar Booking'!$J$5:$J$504,A165,'Cocok Bayar Booking'!$L$5:$L$504))</x:f>
        <x:v>100000</x:v>
      </x:c>
      <x:c r="Q165" s="42" t="n">
        <x:f>IF(A165="","",SUMIF('Cocok Bayar Booking'!$J$5:$J$504,A165,'Cocok Bayar Booking'!$M$5:$M$504))</x:f>
        <x:v>400000</x:v>
      </x:c>
      <x:c r="R165" s="34" t="n">
        <x:f>IF(A165="","",SUMIF('Cocok Bayar Booking'!$J$5:$J$504,A165,'Cocok Bayar Booking'!$N$5:$N$504))</x:f>
        <x:v>1</x:v>
      </x:c>
      <x:c r="S165" s="42" t="n">
        <x:f>IF(A165="","",MIN(L165,AC165))</x:f>
        <x:v>500000</x:v>
      </x:c>
      <x:c r="T165" s="42" t="n">
        <x:f>IF(A165="","",MAX(0,L165-AC165))</x:f>
        <x:v>0</x:v>
      </x:c>
      <x:c r="U165" s="47" t="n">
        <x:v>1</x:v>
      </x:c>
      <x:c r="V165" s="42" t="n">
        <x:f>IF(AND(AND(A165&lt;&gt;"",U165=1,AI165=0,AH165=0,LEFT(AG165,5)&lt;&gt;"CHECK",G165&lt;&gt;"CHECK PACKAGE"),B165&gt;'Pengaturan'!$B$6,B165&lt;='Pengaturan'!$B$5),T165,0)</x:f>
        <x:v>0</x:v>
      </x:c>
      <x:c r="W165" s="42" t="n">
        <x:f>IF(AND(AND(A165&lt;&gt;"",U165=1,AI165=0,AH165=0,LEFT(AG165,5)&lt;&gt;"CHECK",G165&lt;&gt;"CHECK PACKAGE"),B165='Pengaturan'!$B$6,'Pengaturan'!$B$28&lt;&gt;"Tutup"),T165,0)</x:f>
        <x:v>0</x:v>
      </x:c>
      <x:c r="X165" s="34"/>
      <x:c r="Y165" s="34" t="str">
        <x:v>9. Schedule September 2026</x:v>
      </x:c>
      <x:c r="Z165" s="34" t="str">
        <x:v>Tanggal 19</x:v>
      </x:c>
      <x:c r="AA165" s="34" t="str">
        <x:v>C16</x:v>
      </x:c>
      <x:c r="AB165" s="34" t="str">
        <x:v>320, 476</x:v>
      </x:c>
      <x:c r="AC165" s="15" t="n">
        <x:f>IF(A165="","",P165+Q165+IF(AL165&lt;&gt;"",N(AK165),0))</x:f>
        <x:v>500000</x:v>
      </x:c>
      <x:c r="AD165" s="15" t="n">
        <x:f>IF(A165="","",IF(OR(AC165&gt;L165,AND(OR(O165="Lunas",R165&gt;0),AC165&lt;L165)),AC165-L165,0))</x:f>
        <x:v>0</x:v>
      </x:c>
      <x:c r="AE165" t="str">
        <x:f>IF(A165="","",IF(LEFT(AG165,5)="CHECK",AG165,IF(AD165&lt;&gt;0,"CHECK harga/bayar",IF(AI165&gt;0,"CHECK DP belum cocok",IF(U165=0,"Ditahan","OK")))))</x:f>
        <x:v>OK</x:v>
      </x:c>
      <x:c r="AF165" s="75" t="n">
        <x:f>IF(AND(A165&lt;&gt;"",U165=1,B165&lt;='Pengaturan'!$B$29,B165&gt;='Pengaturan'!$B$4),T165,0)</x:f>
        <x:v>0</x:v>
      </x:c>
      <x:c r="AG165"/>
      <x:c r="AH165" s="75" t="n">
        <x:f>IF(A165="","",IF(OR(O165="Lunas",R165&gt;0),MAX(0,L165-AC165),0))</x:f>
        <x:v>0</x:v>
      </x:c>
      <x:c r="AI165" s="75" t="n">
        <x:f>IF(A165="","",MAX(0,N165-AC165))</x:f>
        <x:v>0</x:v>
      </x:c>
      <x:c r="AJ165" t="str">
        <x:v>IN</x:v>
      </x:c>
      <x:c r="AK165" s="75"/>
      <x:c r="AL165"/>
      <x:c r="AM165" s="75" t="n">
        <x:f>IF(AND(A165&lt;&gt;"",B165&gt;'Pengaturan'!$B$29,B165&lt;='Pengaturan'!$B$5),MAX(0,T165-V165-W165),0)</x:f>
        <x:v>0</x:v>
      </x:c>
      <x:c r="AN165" t="str">
        <x:v>14UfXpQhjpRpKtMIwGtdihL0Bu_n5SJpu6vNcLjZ7A8I</x:v>
      </x:c>
      <x:c r="AO165" t="n">
        <x:v>46284.37060925926</x:v>
      </x:c>
    </x:row>
    <x:row r="166" ht="23" customHeight="1">
      <x:c r="A166" s="34" t="str">
        <x:v>BK162</x:v>
      </x:c>
      <x:c r="B166" s="44" t="n">
        <x:v>46276</x:v>
      </x:c>
      <x:c r="C166" s="34" t="str">
        <x:v>17:00:00</x:v>
      </x:c>
      <x:c r="D166" s="34" t="str">
        <x:v>Blok 1</x:v>
      </x:c>
      <x:c r="E166" s="34" t="str">
        <x:v>Naumi</x:v>
      </x:c>
      <x:c r="F166" s="34" t="str">
        <x:v>Graduation</x:v>
      </x:c>
      <x:c r="G166" s="47" t="str">
        <x:v>Graduation</x:v>
      </x:c>
      <x:c r="H166" s="47"/>
      <x:c r="I166" s="47" t="n">
        <x:v>1</x:v>
      </x:c>
      <x:c r="J166" s="48"/>
      <x:c r="K166" s="42" t="n">
        <x:f>IF(A166="","",IFERROR(VLOOKUP(G166,'Harga Paket Schedule'!$A$5:$I$17,IF(G166="Large Group",2,7),FALSE),0))</x:f>
        <x:v>350000</x:v>
      </x:c>
      <x:c r="L166" s="42" t="n">
        <x:f>IF(A166="","",IF(J166&lt;&gt;"",J166,IF(G166="Large Group",MAX(7,H166)*K166,I166*K166)))</x:f>
        <x:v>350000</x:v>
      </x:c>
      <x:c r="M166" s="34" t="str">
        <x:v>dp 100</x:v>
      </x:c>
      <x:c r="N166" s="48" t="n">
        <x:v>100000</x:v>
      </x:c>
      <x:c r="O166" s="47" t="str">
        <x:v>DP</x:v>
      </x:c>
      <x:c r="P166" s="42" t="n">
        <x:f>IF(A166="","",SUMIF('Cocok Bayar Booking'!$J$5:$J$504,A166,'Cocok Bayar Booking'!$L$5:$L$504))</x:f>
        <x:v>100000</x:v>
      </x:c>
      <x:c r="Q166" s="42" t="n">
        <x:f>IF(A166="","",SUMIF('Cocok Bayar Booking'!$J$5:$J$504,A166,'Cocok Bayar Booking'!$M$5:$M$504))</x:f>
        <x:v>250000</x:v>
      </x:c>
      <x:c r="R166" s="34" t="n">
        <x:f>IF(A166="","",SUMIF('Cocok Bayar Booking'!$J$5:$J$504,A166,'Cocok Bayar Booking'!$N$5:$N$504))</x:f>
        <x:v>1</x:v>
      </x:c>
      <x:c r="S166" s="42" t="n">
        <x:f>IF(A166="","",MIN(L166,AC166))</x:f>
        <x:v>350000</x:v>
      </x:c>
      <x:c r="T166" s="42" t="n">
        <x:f>IF(A166="","",MAX(0,L166-AC166))</x:f>
        <x:v>0</x:v>
      </x:c>
      <x:c r="U166" s="47" t="n">
        <x:v>1</x:v>
      </x:c>
      <x:c r="V166" s="42" t="n">
        <x:f>IF(AND(AND(A166&lt;&gt;"",U166=1,AI166=0,AH166=0,LEFT(AG166,5)&lt;&gt;"CHECK",G166&lt;&gt;"CHECK PACKAGE"),B166&gt;'Pengaturan'!$B$6,B166&lt;='Pengaturan'!$B$5),T166,0)</x:f>
        <x:v>0</x:v>
      </x:c>
      <x:c r="W166" s="42" t="n">
        <x:f>IF(AND(AND(A166&lt;&gt;"",U166=1,AI166=0,AH166=0,LEFT(AG166,5)&lt;&gt;"CHECK",G166&lt;&gt;"CHECK PACKAGE"),B166='Pengaturan'!$B$6,'Pengaturan'!$B$28&lt;&gt;"Tutup"),T166,0)</x:f>
        <x:v>0</x:v>
      </x:c>
      <x:c r="X166" s="34"/>
      <x:c r="Y166" s="34" t="str">
        <x:v>9. Schedule September 2026</x:v>
      </x:c>
      <x:c r="Z166" s="34" t="str">
        <x:v>Tanggal 11</x:v>
      </x:c>
      <x:c r="AA166" s="34" t="str">
        <x:v>C23</x:v>
      </x:c>
      <x:c r="AB166" s="34" t="str">
        <x:v>327, 335</x:v>
      </x:c>
      <x:c r="AC166" s="15" t="n">
        <x:f>IF(A166="","",P166+Q166+IF(AL166&lt;&gt;"",N(AK166),0))</x:f>
        <x:v>350000</x:v>
      </x:c>
      <x:c r="AD166" s="15" t="n">
        <x:f>IF(A166="","",IF(OR(AC166&gt;L166,AND(OR(O166="Lunas",R166&gt;0),AC166&lt;L166)),AC166-L166,0))</x:f>
        <x:v>0</x:v>
      </x:c>
      <x:c r="AE166" t="str">
        <x:f>IF(A166="","",IF(LEFT(AG166,5)="CHECK",AG166,IF(AD166&lt;&gt;0,"CHECK harga/bayar",IF(AI166&gt;0,"CHECK DP belum cocok",IF(U166=0,"Ditahan","OK")))))</x:f>
        <x:v>OK</x:v>
      </x:c>
      <x:c r="AF166" s="75" t="n">
        <x:f>IF(AND(A166&lt;&gt;"",U166=1,B166&lt;='Pengaturan'!$B$29,B166&gt;='Pengaturan'!$B$4),T166,0)</x:f>
        <x:v>0</x:v>
      </x:c>
      <x:c r="AG166"/>
      <x:c r="AH166" s="75" t="n">
        <x:f>IF(A166="","",IF(OR(O166="Lunas",R166&gt;0),MAX(0,L166-AC166),0))</x:f>
        <x:v>0</x:v>
      </x:c>
      <x:c r="AI166" s="75" t="n">
        <x:f>IF(A166="","",MAX(0,N166-AC166))</x:f>
        <x:v>0</x:v>
      </x:c>
      <x:c r="AJ166" t="str">
        <x:v>AL</x:v>
      </x:c>
      <x:c r="AK166" s="75"/>
      <x:c r="AL166"/>
      <x:c r="AM166" s="75" t="n">
        <x:f>IF(AND(A166&lt;&gt;"",B166&gt;'Pengaturan'!$B$29,B166&lt;='Pengaturan'!$B$5),MAX(0,T166-V166-W166),0)</x:f>
        <x:v>0</x:v>
      </x:c>
      <x:c r="AN166" t="str">
        <x:v>14UfXpQhjpRpKtMIwGtdihL0Bu_n5SJpu6vNcLjZ7A8I</x:v>
      </x:c>
      <x:c r="AO166" t="n">
        <x:v>46284.37060925926</x:v>
      </x:c>
    </x:row>
    <x:row r="167" ht="23" customHeight="1">
      <x:c r="A167" s="34" t="str">
        <x:v>BK163</x:v>
      </x:c>
      <x:c r="B167" s="44" t="n">
        <x:v>46277</x:v>
      </x:c>
      <x:c r="C167" s="34" t="str">
        <x:v>14:00:00</x:v>
      </x:c>
      <x:c r="D167" s="34" t="str">
        <x:v>Blok 1</x:v>
      </x:c>
      <x:c r="E167" s="34" t="str">
        <x:v>Shelly Ayu Safitri</x:v>
      </x:c>
      <x:c r="F167" s="34" t="str">
        <x:v>Family A </x:v>
      </x:c>
      <x:c r="G167" s="47" t="str">
        <x:v>Family A</x:v>
      </x:c>
      <x:c r="H167" s="47"/>
      <x:c r="I167" s="47" t="n">
        <x:v>1</x:v>
      </x:c>
      <x:c r="J167" s="48"/>
      <x:c r="K167" s="42" t="n">
        <x:f>IF(A167="","",IFERROR(VLOOKUP(G167,'Harga Paket Schedule'!$A$5:$I$17,IF(G167="Large Group",2,7),FALSE),0))</x:f>
        <x:v>350000</x:v>
      </x:c>
      <x:c r="L167" s="42" t="n">
        <x:f>IF(A167="","",IF(J167&lt;&gt;"",J167,IF(G167="Large Group",MAX(7,H167)*K167,I167*K167)))</x:f>
        <x:v>350000</x:v>
      </x:c>
      <x:c r="M167" s="34" t="str">
        <x:v>dp 100 calmblue</x:v>
      </x:c>
      <x:c r="N167" s="48" t="n">
        <x:v>100000</x:v>
      </x:c>
      <x:c r="O167" s="47" t="str">
        <x:v>DP</x:v>
      </x:c>
      <x:c r="P167" s="42" t="n">
        <x:f>IF(A167="","",SUMIF('Cocok Bayar Booking'!$J$5:$J$504,A167,'Cocok Bayar Booking'!$L$5:$L$504))</x:f>
        <x:v>100000</x:v>
      </x:c>
      <x:c r="Q167" s="42" t="n">
        <x:f>IF(A167="","",SUMIF('Cocok Bayar Booking'!$J$5:$J$504,A167,'Cocok Bayar Booking'!$M$5:$M$504))</x:f>
        <x:v>100000</x:v>
      </x:c>
      <x:c r="R167" s="34" t="n">
        <x:f>IF(A167="","",SUMIF('Cocok Bayar Booking'!$J$5:$J$504,A167,'Cocok Bayar Booking'!$N$5:$N$504))</x:f>
        <x:v>1</x:v>
      </x:c>
      <x:c r="S167" s="42" t="n">
        <x:f>IF(A167="","",MIN(L167,AC167))</x:f>
        <x:v>200000</x:v>
      </x:c>
      <x:c r="T167" s="42" t="n">
        <x:f>IF(A167="","",MAX(0,L167-AC167))</x:f>
        <x:v>150000</x:v>
      </x:c>
      <x:c r="U167" s="47" t="n">
        <x:v>1</x:v>
      </x:c>
      <x:c r="V167" s="42" t="n">
        <x:f>IF(AND(AND(A167&lt;&gt;"",U167=1,AI167=0,AH167=0,LEFT(AG167,5)&lt;&gt;"CHECK",G167&lt;&gt;"CHECK PACKAGE"),B167&gt;'Pengaturan'!$B$6,B167&lt;='Pengaturan'!$B$5),T167,0)</x:f>
        <x:v>0</x:v>
      </x:c>
      <x:c r="W167" s="42" t="n">
        <x:f>IF(AND(AND(A167&lt;&gt;"",U167=1,AI167=0,AH167=0,LEFT(AG167,5)&lt;&gt;"CHECK",G167&lt;&gt;"CHECK PACKAGE"),B167='Pengaturan'!$B$6,'Pengaturan'!$B$28&lt;&gt;"Tutup"),T167,0)</x:f>
        <x:v>0</x:v>
      </x:c>
      <x:c r="X167" s="34"/>
      <x:c r="Y167" s="34" t="str">
        <x:v>9. Schedule September 2026</x:v>
      </x:c>
      <x:c r="Z167" s="34" t="str">
        <x:v>Tanggal 12</x:v>
      </x:c>
      <x:c r="AA167" s="34" t="str">
        <x:v>C14</x:v>
      </x:c>
      <x:c r="AB167" s="34" t="str">
        <x:v>339, 350</x:v>
      </x:c>
      <x:c r="AC167" s="15" t="n">
        <x:f>IF(A167="","",P167+Q167+IF(AL167&lt;&gt;"",N(AK167),0))</x:f>
        <x:v>200000</x:v>
      </x:c>
      <x:c r="AD167" s="15" t="n">
        <x:f>IF(A167="","",IF(OR(AC167&gt;L167,AND(OR(O167="Lunas",R167&gt;0),AC167&lt;L167)),AC167-L167,0))</x:f>
        <x:v>-150000</x:v>
      </x:c>
      <x:c r="AE167" t="str">
        <x:f>IF(A167="","",IF(LEFT(AG167,5)="CHECK",AG167,IF(AD167&lt;&gt;0,"CHECK harga/bayar",IF(AI167&gt;0,"CHECK DP belum cocok",IF(U167=0,"Ditahan","OK")))))</x:f>
        <x:v>CHECK harga/bayar</x:v>
      </x:c>
      <x:c r="AF167" s="75" t="n">
        <x:f>IF(AND(A167&lt;&gt;"",U167=1,B167&lt;='Pengaturan'!$B$29,B167&gt;='Pengaturan'!$B$4),T167,0)</x:f>
        <x:v>150000</x:v>
      </x:c>
      <x:c r="AG167"/>
      <x:c r="AH167" s="75" t="n">
        <x:f>IF(A167="","",IF(OR(O167="Lunas",R167&gt;0),MAX(0,L167-AC167),0))</x:f>
        <x:v>150000</x:v>
      </x:c>
      <x:c r="AI167" s="75" t="n">
        <x:f>IF(A167="","",MAX(0,N167-AC167))</x:f>
        <x:v>0</x:v>
      </x:c>
      <x:c r="AJ167" t="str">
        <x:v>AL</x:v>
      </x:c>
      <x:c r="AK167" s="75"/>
      <x:c r="AL167"/>
      <x:c r="AM167" s="75" t="n">
        <x:f>IF(AND(A167&lt;&gt;"",B167&gt;'Pengaturan'!$B$29,B167&lt;='Pengaturan'!$B$5),MAX(0,T167-V167-W167),0)</x:f>
        <x:v>0</x:v>
      </x:c>
      <x:c r="AN167" t="str">
        <x:v>14UfXpQhjpRpKtMIwGtdihL0Bu_n5SJpu6vNcLjZ7A8I</x:v>
      </x:c>
      <x:c r="AO167" t="n">
        <x:v>46284.37060925926</x:v>
      </x:c>
    </x:row>
    <x:row r="168" ht="23" customHeight="1">
      <x:c r="A168" s="34" t="str">
        <x:v>BK164</x:v>
      </x:c>
      <x:c r="B168" s="44" t="n">
        <x:v>46277</x:v>
      </x:c>
      <x:c r="C168" s="34" t="str">
        <x:v>14:40:00</x:v>
      </x:c>
      <x:c r="D168" s="34" t="str">
        <x:v>Blok 1</x:v>
      </x:c>
      <x:c r="E168" s="34" t="str">
        <x:v>maylisa</x:v>
      </x:c>
      <x:c r="F168" s="34" t="str">
        <x:v>LG 9</x:v>
      </x:c>
      <x:c r="G168" s="47" t="str">
        <x:v>Large Group</x:v>
      </x:c>
      <x:c r="H168" s="47" t="n">
        <x:v>9</x:v>
      </x:c>
      <x:c r="I168" s="47" t="n">
        <x:v>1</x:v>
      </x:c>
      <x:c r="J168" s="48"/>
      <x:c r="K168" s="42" t="n">
        <x:f>IF(A168="","",IFERROR(VLOOKUP(G168,'Harga Paket Schedule'!$A$5:$I$17,IF(G168="Large Group",2,7),FALSE),0))</x:f>
        <x:v>25000</x:v>
      </x:c>
      <x:c r="L168" s="42" t="n">
        <x:f>IF(A168="","",IF(J168&lt;&gt;"",J168,IF(G168="Large Group",MAX(7,H168)*K168,I168*K168)))</x:f>
        <x:v>225000</x:v>
      </x:c>
      <x:c r="M168" s="34" t="str">
        <x:v>dp 100</x:v>
      </x:c>
      <x:c r="N168" s="48" t="n">
        <x:v>100000</x:v>
      </x:c>
      <x:c r="O168" s="47" t="str">
        <x:v>DP</x:v>
      </x:c>
      <x:c r="P168" s="42" t="n">
        <x:f>IF(A168="","",SUMIF('Cocok Bayar Booking'!$J$5:$J$504,A168,'Cocok Bayar Booking'!$L$5:$L$504))</x:f>
        <x:v>100000</x:v>
      </x:c>
      <x:c r="Q168" s="42" t="n">
        <x:f>IF(A168="","",SUMIF('Cocok Bayar Booking'!$J$5:$J$504,A168,'Cocok Bayar Booking'!$M$5:$M$504))</x:f>
        <x:v>0</x:v>
      </x:c>
      <x:c r="R168" s="34" t="n">
        <x:f>IF(A168="","",SUMIF('Cocok Bayar Booking'!$J$5:$J$504,A168,'Cocok Bayar Booking'!$N$5:$N$504))</x:f>
        <x:v>0</x:v>
      </x:c>
      <x:c r="S168" s="42" t="n">
        <x:f>IF(A168="","",MIN(L168,AC168))</x:f>
        <x:v>100000</x:v>
      </x:c>
      <x:c r="T168" s="42" t="n">
        <x:f>IF(A168="","",MAX(0,L168-AC168))</x:f>
        <x:v>125000</x:v>
      </x:c>
      <x:c r="U168" s="47" t="n">
        <x:v>1</x:v>
      </x:c>
      <x:c r="V168" s="42" t="n">
        <x:f>IF(AND(AND(A168&lt;&gt;"",U168=1,AI168=0,AH168=0,LEFT(AG168,5)&lt;&gt;"CHECK",G168&lt;&gt;"CHECK PACKAGE"),B168&gt;'Pengaturan'!$B$6,B168&lt;='Pengaturan'!$B$5),T168,0)</x:f>
        <x:v>0</x:v>
      </x:c>
      <x:c r="W168" s="42" t="n">
        <x:f>IF(AND(AND(A168&lt;&gt;"",U168=1,AI168=0,AH168=0,LEFT(AG168,5)&lt;&gt;"CHECK",G168&lt;&gt;"CHECK PACKAGE"),B168='Pengaturan'!$B$6,'Pengaturan'!$B$28&lt;&gt;"Tutup"),T168,0)</x:f>
        <x:v>0</x:v>
      </x:c>
      <x:c r="X168" s="34"/>
      <x:c r="Y168" s="34" t="str">
        <x:v>9. Schedule September 2026</x:v>
      </x:c>
      <x:c r="Z168" s="34" t="str">
        <x:v>Tanggal 12</x:v>
      </x:c>
      <x:c r="AA168" s="34" t="str">
        <x:v>C16</x:v>
      </x:c>
      <x:c r="AB168" s="34" t="str">
        <x:v>330</x:v>
      </x:c>
      <x:c r="AC168" s="15" t="n">
        <x:f>IF(A168="","",P168+Q168+IF(AL168&lt;&gt;"",N(AK168),0))</x:f>
        <x:v>100000</x:v>
      </x:c>
      <x:c r="AD168" s="15" t="n">
        <x:f>IF(A168="","",IF(OR(AC168&gt;L168,AND(OR(O168="Lunas",R168&gt;0),AC168&lt;L168)),AC168-L168,0))</x:f>
        <x:v>0</x:v>
      </x:c>
      <x:c r="AE168" t="str">
        <x:f>IF(A168="","",IF(LEFT(AG168,5)="CHECK",AG168,IF(AD168&lt;&gt;0,"CHECK harga/bayar",IF(AI168&gt;0,"CHECK DP belum cocok",IF(U168=0,"Ditahan","OK")))))</x:f>
        <x:v>OK</x:v>
      </x:c>
      <x:c r="AF168" s="75" t="n">
        <x:f>IF(AND(A168&lt;&gt;"",U168=1,B168&lt;='Pengaturan'!$B$29,B168&gt;='Pengaturan'!$B$4),T168,0)</x:f>
        <x:v>125000</x:v>
      </x:c>
      <x:c r="AG168"/>
      <x:c r="AH168" s="75" t="n">
        <x:f>IF(A168="","",IF(OR(O168="Lunas",R168&gt;0),MAX(0,L168-AC168),0))</x:f>
        <x:v>0</x:v>
      </x:c>
      <x:c r="AI168" s="75" t="n">
        <x:f>IF(A168="","",MAX(0,N168-AC168))</x:f>
        <x:v>0</x:v>
      </x:c>
      <x:c r="AJ168" t="str">
        <x:v>AL</x:v>
      </x:c>
      <x:c r="AK168" s="75"/>
      <x:c r="AL168"/>
      <x:c r="AM168" s="75" t="n">
        <x:f>IF(AND(A168&lt;&gt;"",B168&gt;'Pengaturan'!$B$29,B168&lt;='Pengaturan'!$B$5),MAX(0,T168-V168-W168),0)</x:f>
        <x:v>0</x:v>
      </x:c>
      <x:c r="AN168" t="str">
        <x:v>14UfXpQhjpRpKtMIwGtdihL0Bu_n5SJpu6vNcLjZ7A8I</x:v>
      </x:c>
      <x:c r="AO168" t="n">
        <x:v>46284.37060925926</x:v>
      </x:c>
    </x:row>
    <x:row r="169" ht="23" customHeight="1">
      <x:c r="A169" s="34" t="str">
        <x:v>BK165</x:v>
      </x:c>
      <x:c r="B169" s="44" t="n">
        <x:v>46278</x:v>
      </x:c>
      <x:c r="C169" s="34" t="str">
        <x:v>13:00:00</x:v>
      </x:c>
      <x:c r="D169" s="34" t="str">
        <x:v>Blok 1</x:v>
      </x:c>
      <x:c r="E169" s="34" t="str">
        <x:v>Syifa</x:v>
      </x:c>
      <x:c r="F169" s="34" t="str">
        <x:v>Family A</x:v>
      </x:c>
      <x:c r="G169" s="47" t="str">
        <x:v>Family A</x:v>
      </x:c>
      <x:c r="H169" s="47"/>
      <x:c r="I169" s="47" t="n">
        <x:v>1</x:v>
      </x:c>
      <x:c r="J169" s="48"/>
      <x:c r="K169" s="42" t="n">
        <x:f>IF(A169="","",IFERROR(VLOOKUP(G169,'Harga Paket Schedule'!$A$5:$I$17,IF(G169="Large Group",2,7),FALSE),0))</x:f>
        <x:v>350000</x:v>
      </x:c>
      <x:c r="L169" s="42" t="n">
        <x:f>IF(A169="","",IF(J169&lt;&gt;"",J169,IF(G169="Large Group",MAX(7,H169)*K169,I169*K169)))</x:f>
        <x:v>350000</x:v>
      </x:c>
      <x:c r="M169" s="34" t="str">
        <x:v>dp 100</x:v>
      </x:c>
      <x:c r="N169" s="48" t="n">
        <x:v>100000</x:v>
      </x:c>
      <x:c r="O169" s="47" t="str">
        <x:v>DP</x:v>
      </x:c>
      <x:c r="P169" s="42" t="n">
        <x:f>IF(A169="","",SUMIF('Cocok Bayar Booking'!$J$5:$J$504,A169,'Cocok Bayar Booking'!$L$5:$L$504))</x:f>
        <x:v>100000</x:v>
      </x:c>
      <x:c r="Q169" s="42" t="n">
        <x:f>IF(A169="","",SUMIF('Cocok Bayar Booking'!$J$5:$J$504,A169,'Cocok Bayar Booking'!$M$5:$M$504))</x:f>
        <x:v>250000</x:v>
      </x:c>
      <x:c r="R169" s="34" t="n">
        <x:f>IF(A169="","",SUMIF('Cocok Bayar Booking'!$J$5:$J$504,A169,'Cocok Bayar Booking'!$N$5:$N$504))</x:f>
        <x:v>1</x:v>
      </x:c>
      <x:c r="S169" s="42" t="n">
        <x:f>IF(A169="","",MIN(L169,AC169))</x:f>
        <x:v>350000</x:v>
      </x:c>
      <x:c r="T169" s="42" t="n">
        <x:f>IF(A169="","",MAX(0,L169-AC169))</x:f>
        <x:v>0</x:v>
      </x:c>
      <x:c r="U169" s="47" t="n">
        <x:v>1</x:v>
      </x:c>
      <x:c r="V169" s="42" t="n">
        <x:f>IF(AND(AND(A169&lt;&gt;"",U169=1,AI169=0,AH169=0,LEFT(AG169,5)&lt;&gt;"CHECK",G169&lt;&gt;"CHECK PACKAGE"),B169&gt;'Pengaturan'!$B$6,B169&lt;='Pengaturan'!$B$5),T169,0)</x:f>
        <x:v>0</x:v>
      </x:c>
      <x:c r="W169" s="42" t="n">
        <x:f>IF(AND(AND(A169&lt;&gt;"",U169=1,AI169=0,AH169=0,LEFT(AG169,5)&lt;&gt;"CHECK",G169&lt;&gt;"CHECK PACKAGE"),B169='Pengaturan'!$B$6,'Pengaturan'!$B$28&lt;&gt;"Tutup"),T169,0)</x:f>
        <x:v>0</x:v>
      </x:c>
      <x:c r="X169" s="34"/>
      <x:c r="Y169" s="34" t="str">
        <x:v>9. Schedule September 2026</x:v>
      </x:c>
      <x:c r="Z169" s="34" t="str">
        <x:v>Tanggal 13</x:v>
      </x:c>
      <x:c r="AA169" s="34" t="str">
        <x:v>C11</x:v>
      </x:c>
      <x:c r="AB169" s="34" t="str">
        <x:v>326, 368</x:v>
      </x:c>
      <x:c r="AC169" s="15" t="n">
        <x:f>IF(A169="","",P169+Q169+IF(AL169&lt;&gt;"",N(AK169),0))</x:f>
        <x:v>350000</x:v>
      </x:c>
      <x:c r="AD169" s="15" t="n">
        <x:f>IF(A169="","",IF(OR(AC169&gt;L169,AND(OR(O169="Lunas",R169&gt;0),AC169&lt;L169)),AC169-L169,0))</x:f>
        <x:v>0</x:v>
      </x:c>
      <x:c r="AE169" t="str">
        <x:f>IF(A169="","",IF(LEFT(AG169,5)="CHECK",AG169,IF(AD169&lt;&gt;0,"CHECK harga/bayar",IF(AI169&gt;0,"CHECK DP belum cocok",IF(U169=0,"Ditahan","OK")))))</x:f>
        <x:v>OK</x:v>
      </x:c>
      <x:c r="AF169" s="75" t="n">
        <x:f>IF(AND(A169&lt;&gt;"",U169=1,B169&lt;='Pengaturan'!$B$29,B169&gt;='Pengaturan'!$B$4),T169,0)</x:f>
        <x:v>0</x:v>
      </x:c>
      <x:c r="AG169"/>
      <x:c r="AH169" s="75" t="n">
        <x:f>IF(A169="","",IF(OR(O169="Lunas",R169&gt;0),MAX(0,L169-AC169),0))</x:f>
        <x:v>0</x:v>
      </x:c>
      <x:c r="AI169" s="75" t="n">
        <x:f>IF(A169="","",MAX(0,N169-AC169))</x:f>
        <x:v>0</x:v>
      </x:c>
      <x:c r="AJ169" t="str">
        <x:v>AL</x:v>
      </x:c>
      <x:c r="AK169" s="75"/>
      <x:c r="AL169"/>
      <x:c r="AM169" s="75" t="n">
        <x:f>IF(AND(A169&lt;&gt;"",B169&gt;'Pengaturan'!$B$29,B169&lt;='Pengaturan'!$B$5),MAX(0,T169-V169-W169),0)</x:f>
        <x:v>0</x:v>
      </x:c>
      <x:c r="AN169" t="str">
        <x:v>14UfXpQhjpRpKtMIwGtdihL0Bu_n5SJpu6vNcLjZ7A8I</x:v>
      </x:c>
      <x:c r="AO169" t="n">
        <x:v>46284.37060925926</x:v>
      </x:c>
    </x:row>
    <x:row r="170" ht="23" customHeight="1">
      <x:c r="A170" s="34" t="str">
        <x:v>BK166</x:v>
      </x:c>
      <x:c r="B170" s="44" t="n">
        <x:v>46278</x:v>
      </x:c>
      <x:c r="C170" s="34" t="str">
        <x:v>13:40:00</x:v>
      </x:c>
      <x:c r="D170" s="34" t="str">
        <x:v>Blok 1</x:v>
      </x:c>
      <x:c r="E170" s="34" t="str">
        <x:v>abay</x:v>
      </x:c>
      <x:c r="F170" s="34" t="str">
        <x:v>LG 31</x:v>
      </x:c>
      <x:c r="G170" s="47" t="str">
        <x:v>Large Group</x:v>
      </x:c>
      <x:c r="H170" s="47" t="n">
        <x:v>31</x:v>
      </x:c>
      <x:c r="I170" s="47" t="n">
        <x:v>1</x:v>
      </x:c>
      <x:c r="J170" s="48"/>
      <x:c r="K170" s="42" t="n">
        <x:f>IF(A170="","",IFERROR(VLOOKUP(G170,'Harga Paket Schedule'!$A$5:$I$17,IF(G170="Large Group",2,7),FALSE),0))</x:f>
        <x:v>25000</x:v>
      </x:c>
      <x:c r="L170" s="42" t="n">
        <x:f>IF(A170="","",IF(J170&lt;&gt;"",J170,IF(G170="Large Group",MAX(7,H170)*K170,I170*K170)))</x:f>
        <x:v>775000</x:v>
      </x:c>
      <x:c r="M170" s="34" t="str">
        <x:v>dp 270</x:v>
      </x:c>
      <x:c r="N170" s="48" t="n">
        <x:v>270000</x:v>
      </x:c>
      <x:c r="O170" s="47" t="str">
        <x:v>DP</x:v>
      </x:c>
      <x:c r="P170" s="42" t="n">
        <x:f>IF(A170="","",SUMIF('Cocok Bayar Booking'!$J$5:$J$504,A170,'Cocok Bayar Booking'!$L$5:$L$504))</x:f>
        <x:v>270000</x:v>
      </x:c>
      <x:c r="Q170" s="42" t="n">
        <x:f>IF(A170="","",SUMIF('Cocok Bayar Booking'!$J$5:$J$504,A170,'Cocok Bayar Booking'!$M$5:$M$504))</x:f>
        <x:v>530000</x:v>
      </x:c>
      <x:c r="R170" s="34" t="n">
        <x:f>IF(A170="","",SUMIF('Cocok Bayar Booking'!$J$5:$J$504,A170,'Cocok Bayar Booking'!$N$5:$N$504))</x:f>
        <x:v>1</x:v>
      </x:c>
      <x:c r="S170" s="42" t="n">
        <x:f>IF(A170="","",MIN(L170,AC170))</x:f>
        <x:v>775000</x:v>
      </x:c>
      <x:c r="T170" s="42" t="n">
        <x:f>IF(A170="","",MAX(0,L170-AC170))</x:f>
        <x:v>0</x:v>
      </x:c>
      <x:c r="U170" s="47" t="n">
        <x:v>1</x:v>
      </x:c>
      <x:c r="V170" s="42" t="n">
        <x:f>IF(AND(AND(A170&lt;&gt;"",U170=1,AI170=0,AH170=0,LEFT(AG170,5)&lt;&gt;"CHECK",G170&lt;&gt;"CHECK PACKAGE"),B170&gt;'Pengaturan'!$B$6,B170&lt;='Pengaturan'!$B$5),T170,0)</x:f>
        <x:v>0</x:v>
      </x:c>
      <x:c r="W170" s="42" t="n">
        <x:f>IF(AND(AND(A170&lt;&gt;"",U170=1,AI170=0,AH170=0,LEFT(AG170,5)&lt;&gt;"CHECK",G170&lt;&gt;"CHECK PACKAGE"),B170='Pengaturan'!$B$6,'Pengaturan'!$B$28&lt;&gt;"Tutup"),T170,0)</x:f>
        <x:v>0</x:v>
      </x:c>
      <x:c r="X170" s="34"/>
      <x:c r="Y170" s="34" t="str">
        <x:v>9. Schedule September 2026</x:v>
      </x:c>
      <x:c r="Z170" s="34" t="str">
        <x:v>Tanggal 13</x:v>
      </x:c>
      <x:c r="AA170" s="34" t="str">
        <x:v>C13</x:v>
      </x:c>
      <x:c r="AB170" s="34" t="str">
        <x:v>357, 369</x:v>
      </x:c>
      <x:c r="AC170" s="15" t="n">
        <x:f>IF(A170="","",P170+Q170+IF(AL170&lt;&gt;"",N(AK170),0))</x:f>
        <x:v>800000</x:v>
      </x:c>
      <x:c r="AD170" s="15" t="n">
        <x:f>IF(A170="","",IF(OR(AC170&gt;L170,AND(OR(O170="Lunas",R170&gt;0),AC170&lt;L170)),AC170-L170,0))</x:f>
        <x:v>25000</x:v>
      </x:c>
      <x:c r="AE170" t="str">
        <x:f>IF(A170="","",IF(LEFT(AG170,5)="CHECK",AG170,IF(AD170&lt;&gt;0,"CHECK harga/bayar",IF(AI170&gt;0,"CHECK DP belum cocok",IF(U170=0,"Ditahan","OK")))))</x:f>
        <x:v>CHECK harga/bayar</x:v>
      </x:c>
      <x:c r="AF170" s="75" t="n">
        <x:f>IF(AND(A170&lt;&gt;"",U170=1,B170&lt;='Pengaturan'!$B$29,B170&gt;='Pengaturan'!$B$4),T170,0)</x:f>
        <x:v>0</x:v>
      </x:c>
      <x:c r="AG170"/>
      <x:c r="AH170" s="75" t="n">
        <x:f>IF(A170="","",IF(OR(O170="Lunas",R170&gt;0),MAX(0,L170-AC170),0))</x:f>
        <x:v>0</x:v>
      </x:c>
      <x:c r="AI170" s="75" t="n">
        <x:f>IF(A170="","",MAX(0,N170-AC170))</x:f>
        <x:v>0</x:v>
      </x:c>
      <x:c r="AJ170" t="str">
        <x:v>IN</x:v>
      </x:c>
      <x:c r="AK170" s="75"/>
      <x:c r="AL170"/>
      <x:c r="AM170" s="75" t="n">
        <x:f>IF(AND(A170&lt;&gt;"",B170&gt;'Pengaturan'!$B$29,B170&lt;='Pengaturan'!$B$5),MAX(0,T170-V170-W170),0)</x:f>
        <x:v>0</x:v>
      </x:c>
      <x:c r="AN170" t="str">
        <x:v>14UfXpQhjpRpKtMIwGtdihL0Bu_n5SJpu6vNcLjZ7A8I</x:v>
      </x:c>
      <x:c r="AO170" t="n">
        <x:v>46284.37060925926</x:v>
      </x:c>
    </x:row>
    <x:row r="171" ht="23" customHeight="1">
      <x:c r="A171" s="34" t="str">
        <x:v>BK167</x:v>
      </x:c>
      <x:c r="B171" s="44" t="n">
        <x:v>46278</x:v>
      </x:c>
      <x:c r="C171" s="34" t="str">
        <x:v>14:40:00</x:v>
      </x:c>
      <x:c r="D171" s="34" t="str">
        <x:v>Blok 1</x:v>
      </x:c>
      <x:c r="E171" s="34" t="str">
        <x:v>Nopen</x:v>
      </x:c>
      <x:c r="F171" s="34" t="str">
        <x:v>LG 7</x:v>
      </x:c>
      <x:c r="G171" s="47" t="str">
        <x:v>Large Group</x:v>
      </x:c>
      <x:c r="H171" s="47" t="n">
        <x:v>7</x:v>
      </x:c>
      <x:c r="I171" s="47" t="n">
        <x:v>1</x:v>
      </x:c>
      <x:c r="J171" s="48"/>
      <x:c r="K171" s="42" t="n">
        <x:f>IF(A171="","",IFERROR(VLOOKUP(G171,'Harga Paket Schedule'!$A$5:$I$17,IF(G171="Large Group",2,7),FALSE),0))</x:f>
        <x:v>25000</x:v>
      </x:c>
      <x:c r="L171" s="42" t="n">
        <x:f>IF(A171="","",IF(J171&lt;&gt;"",J171,IF(G171="Large Group",MAX(7,H171)*K171,I171*K171)))</x:f>
        <x:v>175000</x:v>
      </x:c>
      <x:c r="M171" s="34" t="str">
        <x:v>dp 100</x:v>
      </x:c>
      <x:c r="N171" s="48" t="n">
        <x:v>100000</x:v>
      </x:c>
      <x:c r="O171" s="47" t="str">
        <x:v>DP</x:v>
      </x:c>
      <x:c r="P171" s="42" t="n">
        <x:f>IF(A171="","",SUMIF('Cocok Bayar Booking'!$J$5:$J$504,A171,'Cocok Bayar Booking'!$L$5:$L$504))</x:f>
        <x:v>100000</x:v>
      </x:c>
      <x:c r="Q171" s="42" t="n">
        <x:f>IF(A171="","",SUMIF('Cocok Bayar Booking'!$J$5:$J$504,A171,'Cocok Bayar Booking'!$M$5:$M$504))</x:f>
        <x:v>75000</x:v>
      </x:c>
      <x:c r="R171" s="34" t="n">
        <x:f>IF(A171="","",SUMIF('Cocok Bayar Booking'!$J$5:$J$504,A171,'Cocok Bayar Booking'!$N$5:$N$504))</x:f>
        <x:v>1</x:v>
      </x:c>
      <x:c r="S171" s="42" t="n">
        <x:f>IF(A171="","",MIN(L171,AC171))</x:f>
        <x:v>175000</x:v>
      </x:c>
      <x:c r="T171" s="42" t="n">
        <x:f>IF(A171="","",MAX(0,L171-AC171))</x:f>
        <x:v>0</x:v>
      </x:c>
      <x:c r="U171" s="47" t="n">
        <x:v>1</x:v>
      </x:c>
      <x:c r="V171" s="42" t="n">
        <x:f>IF(AND(AND(A171&lt;&gt;"",U171=1,AI171=0,AH171=0,LEFT(AG171,5)&lt;&gt;"CHECK",G171&lt;&gt;"CHECK PACKAGE"),B171&gt;'Pengaturan'!$B$6,B171&lt;='Pengaturan'!$B$5),T171,0)</x:f>
        <x:v>0</x:v>
      </x:c>
      <x:c r="W171" s="42" t="n">
        <x:f>IF(AND(AND(A171&lt;&gt;"",U171=1,AI171=0,AH171=0,LEFT(AG171,5)&lt;&gt;"CHECK",G171&lt;&gt;"CHECK PACKAGE"),B171='Pengaturan'!$B$6,'Pengaturan'!$B$28&lt;&gt;"Tutup"),T171,0)</x:f>
        <x:v>0</x:v>
      </x:c>
      <x:c r="X171" s="34"/>
      <x:c r="Y171" s="34" t="str">
        <x:v>9. Schedule September 2026</x:v>
      </x:c>
      <x:c r="Z171" s="34" t="str">
        <x:v>Tanggal 13</x:v>
      </x:c>
      <x:c r="AA171" s="34" t="str">
        <x:v>C16</x:v>
      </x:c>
      <x:c r="AB171" s="34" t="str">
        <x:v>349, 370</x:v>
      </x:c>
      <x:c r="AC171" s="15" t="n">
        <x:f>IF(A171="","",P171+Q171+IF(AL171&lt;&gt;"",N(AK171),0))</x:f>
        <x:v>175000</x:v>
      </x:c>
      <x:c r="AD171" s="15" t="n">
        <x:f>IF(A171="","",IF(OR(AC171&gt;L171,AND(OR(O171="Lunas",R171&gt;0),AC171&lt;L171)),AC171-L171,0))</x:f>
        <x:v>0</x:v>
      </x:c>
      <x:c r="AE171" t="str">
        <x:f>IF(A171="","",IF(LEFT(AG171,5)="CHECK",AG171,IF(AD171&lt;&gt;0,"CHECK harga/bayar",IF(AI171&gt;0,"CHECK DP belum cocok",IF(U171=0,"Ditahan","OK")))))</x:f>
        <x:v>OK</x:v>
      </x:c>
      <x:c r="AF171" s="75" t="n">
        <x:f>IF(AND(A171&lt;&gt;"",U171=1,B171&lt;='Pengaturan'!$B$29,B171&gt;='Pengaturan'!$B$4),T171,0)</x:f>
        <x:v>0</x:v>
      </x:c>
      <x:c r="AG171"/>
      <x:c r="AH171" s="75" t="n">
        <x:f>IF(A171="","",IF(OR(O171="Lunas",R171&gt;0),MAX(0,L171-AC171),0))</x:f>
        <x:v>0</x:v>
      </x:c>
      <x:c r="AI171" s="75" t="n">
        <x:f>IF(A171="","",MAX(0,N171-AC171))</x:f>
        <x:v>0</x:v>
      </x:c>
      <x:c r="AJ171" t="str">
        <x:v>AL</x:v>
      </x:c>
      <x:c r="AK171" s="75"/>
      <x:c r="AL171"/>
      <x:c r="AM171" s="75" t="n">
        <x:f>IF(AND(A171&lt;&gt;"",B171&gt;'Pengaturan'!$B$29,B171&lt;='Pengaturan'!$B$5),MAX(0,T171-V171-W171),0)</x:f>
        <x:v>0</x:v>
      </x:c>
      <x:c r="AN171" t="str">
        <x:v>14UfXpQhjpRpKtMIwGtdihL0Bu_n5SJpu6vNcLjZ7A8I</x:v>
      </x:c>
      <x:c r="AO171" t="n">
        <x:v>46284.37060925926</x:v>
      </x:c>
    </x:row>
    <x:row r="172" ht="23" customHeight="1">
      <x:c r="A172" s="34" t="str">
        <x:v>BK168</x:v>
      </x:c>
      <x:c r="B172" s="44" t="n">
        <x:v>46278</x:v>
      </x:c>
      <x:c r="C172" s="34" t="str">
        <x:v>16:00:00</x:v>
      </x:c>
      <x:c r="D172" s="34" t="str">
        <x:v>Blok 1</x:v>
      </x:c>
      <x:c r="E172" s="34" t="str">
        <x:v>M Adzki Alfathin</x:v>
      </x:c>
      <x:c r="F172" s="34" t="str">
        <x:v>LG 30</x:v>
      </x:c>
      <x:c r="G172" s="47" t="str">
        <x:v>Large Group</x:v>
      </x:c>
      <x:c r="H172" s="47" t="n">
        <x:v>30</x:v>
      </x:c>
      <x:c r="I172" s="47" t="n">
        <x:v>1</x:v>
      </x:c>
      <x:c r="J172" s="48"/>
      <x:c r="K172" s="42" t="n">
        <x:f>IF(A172="","",IFERROR(VLOOKUP(G172,'Harga Paket Schedule'!$A$5:$I$17,IF(G172="Large Group",2,7),FALSE),0))</x:f>
        <x:v>25000</x:v>
      </x:c>
      <x:c r="L172" s="42" t="n">
        <x:f>IF(A172="","",IF(J172&lt;&gt;"",J172,IF(G172="Large Group",MAX(7,H172)*K172,I172*K172)))</x:f>
        <x:v>750000</x:v>
      </x:c>
      <x:c r="M172" s="34" t="str">
        <x:v>dp 100</x:v>
      </x:c>
      <x:c r="N172" s="48" t="n">
        <x:v>100000</x:v>
      </x:c>
      <x:c r="O172" s="47" t="str">
        <x:v>DP</x:v>
      </x:c>
      <x:c r="P172" s="42" t="n">
        <x:f>IF(A172="","",SUMIF('Cocok Bayar Booking'!$J$5:$J$504,A172,'Cocok Bayar Booking'!$L$5:$L$504))</x:f>
        <x:v>0</x:v>
      </x:c>
      <x:c r="Q172" s="42" t="n">
        <x:f>IF(A172="","",SUMIF('Cocok Bayar Booking'!$J$5:$J$504,A172,'Cocok Bayar Booking'!$M$5:$M$504))</x:f>
        <x:v>0</x:v>
      </x:c>
      <x:c r="R172" s="34" t="n">
        <x:f>IF(A172="","",SUMIF('Cocok Bayar Booking'!$J$5:$J$504,A172,'Cocok Bayar Booking'!$N$5:$N$504))</x:f>
        <x:v>0</x:v>
      </x:c>
      <x:c r="S172" s="42" t="n">
        <x:f>IF(A172="","",MIN(L172,AC172))</x:f>
        <x:v>0</x:v>
      </x:c>
      <x:c r="T172" s="42" t="n">
        <x:f>IF(A172="","",MAX(0,L172-AC172))</x:f>
        <x:v>750000</x:v>
      </x:c>
      <x:c r="U172" s="47" t="n">
        <x:v>1</x:v>
      </x:c>
      <x:c r="V172" s="42" t="n">
        <x:f>IF(AND(AND(A172&lt;&gt;"",U172=1,AI172=0,AH172=0,LEFT(AG172,5)&lt;&gt;"CHECK",G172&lt;&gt;"CHECK PACKAGE"),B172&gt;'Pengaturan'!$B$6,B172&lt;='Pengaturan'!$B$5),T172,0)</x:f>
        <x:v>0</x:v>
      </x:c>
      <x:c r="W172" s="42" t="n">
        <x:f>IF(AND(AND(A172&lt;&gt;"",U172=1,AI172=0,AH172=0,LEFT(AG172,5)&lt;&gt;"CHECK",G172&lt;&gt;"CHECK PACKAGE"),B172='Pengaturan'!$B$6,'Pengaturan'!$B$28&lt;&gt;"Tutup"),T172,0)</x:f>
        <x:v>0</x:v>
      </x:c>
      <x:c r="X172" s="34" t="str">
        <x:v>Kandidat Log 12:4 menunggu konfirmasi. Kandidat Log 12:4 menunggu konfirmasi. Kandidat Log 12:4 menunggu konfirmasi. Kandidat Log 12:4 menunggu konfirmasi. Kandidat Log 12:4 menunggu konfirmasi. Kandidat Log 12:4 menunggu konfirmasi. Kandidat Log 12:4 menunggu konfirmasi. Kandidat Log 12:4 menunggu konfirmasi.</x:v>
      </x:c>
      <x:c r="Y172" s="34" t="str">
        <x:v>9. Schedule September 2026</x:v>
      </x:c>
      <x:c r="Z172" s="34" t="str">
        <x:v>Tanggal 13</x:v>
      </x:c>
      <x:c r="AA172" s="34" t="str">
        <x:v>C20</x:v>
      </x:c>
      <x:c r="AB172" s="34"/>
      <x:c r="AC172" s="15" t="n">
        <x:f>IF(A172="","",P172+Q172+IF(AL172&lt;&gt;"",N(AK172),0))</x:f>
        <x:v>0</x:v>
      </x:c>
      <x:c r="AD172" s="15" t="n">
        <x:f>IF(A172="","",IF(OR(AC172&gt;L172,AND(OR(O172="Lunas",R172&gt;0),AC172&lt;L172)),AC172-L172,0))</x:f>
        <x:v>0</x:v>
      </x:c>
      <x:c r="AE172" t="str">
        <x:f>IF(A172="","",IF(LEFT(AG172,5)="CHECK",AG172,IF(AD172&lt;&gt;0,"CHECK harga/bayar",IF(AI172&gt;0,"CHECK DP belum cocok",IF(U172=0,"Ditahan","OK")))))</x:f>
        <x:v>CHECK pembayaran belum cocok</x:v>
      </x:c>
      <x:c r="AF172" s="75" t="n">
        <x:f>IF(AND(A172&lt;&gt;"",U172=1,B172&lt;='Pengaturan'!$B$29,B172&gt;='Pengaturan'!$B$4),T172,0)</x:f>
        <x:v>750000</x:v>
      </x:c>
      <x:c r="AG172" t="str">
        <x:v>CHECK pembayaran belum cocok</x:v>
      </x:c>
      <x:c r="AH172" s="75" t="n">
        <x:f>IF(A172="","",IF(OR(O172="Lunas",R172&gt;0),MAX(0,L172-AC172),0))</x:f>
        <x:v>0</x:v>
      </x:c>
      <x:c r="AI172" s="75" t="n">
        <x:f>IF(A172="","",MAX(0,N172-AC172))</x:f>
        <x:v>100000</x:v>
      </x:c>
      <x:c r="AJ172" t="str">
        <x:v>AL</x:v>
      </x:c>
      <x:c r="AK172" s="75"/>
      <x:c r="AL172"/>
      <x:c r="AM172" s="75" t="n">
        <x:f>IF(AND(A172&lt;&gt;"",B172&gt;'Pengaturan'!$B$29,B172&lt;='Pengaturan'!$B$5),MAX(0,T172-V172-W172),0)</x:f>
        <x:v>0</x:v>
      </x:c>
      <x:c r="AN172" t="str">
        <x:v>14UfXpQhjpRpKtMIwGtdihL0Bu_n5SJpu6vNcLjZ7A8I</x:v>
      </x:c>
      <x:c r="AO172" t="n">
        <x:v>46284.37060925926</x:v>
      </x:c>
    </x:row>
    <x:row r="173" ht="23" customHeight="1">
      <x:c r="A173" s="34" t="str">
        <x:v>BK169</x:v>
      </x:c>
      <x:c r="B173" s="44" t="n">
        <x:v>46278</x:v>
      </x:c>
      <x:c r="C173" s="34" t="str">
        <x:v>17:00:00</x:v>
      </x:c>
      <x:c r="D173" s="34" t="str">
        <x:v>Blok 1</x:v>
      </x:c>
      <x:c r="E173" s="34" t="str">
        <x:v>fandi</x:v>
      </x:c>
      <x:c r="F173" s="34" t="str">
        <x:v>LG 7</x:v>
      </x:c>
      <x:c r="G173" s="47" t="str">
        <x:v>Large Group</x:v>
      </x:c>
      <x:c r="H173" s="47" t="n">
        <x:v>7</x:v>
      </x:c>
      <x:c r="I173" s="47" t="n">
        <x:v>1</x:v>
      </x:c>
      <x:c r="J173" s="48"/>
      <x:c r="K173" s="42" t="n">
        <x:f>IF(A173="","",IFERROR(VLOOKUP(G173,'Harga Paket Schedule'!$A$5:$I$17,IF(G173="Large Group",2,7),FALSE),0))</x:f>
        <x:v>25000</x:v>
      </x:c>
      <x:c r="L173" s="42" t="n">
        <x:f>IF(A173="","",IF(J173&lt;&gt;"",J173,IF(G173="Large Group",MAX(7,H173)*K173,I173*K173)))</x:f>
        <x:v>175000</x:v>
      </x:c>
      <x:c r="M173" s="34"/>
      <x:c r="N173" s="48" t="n">
        <x:v>0</x:v>
      </x:c>
      <x:c r="O173" s="47"/>
      <x:c r="P173" s="42" t="n">
        <x:f>IF(A173="","",SUMIF('Cocok Bayar Booking'!$J$5:$J$504,A173,'Cocok Bayar Booking'!$L$5:$L$504))</x:f>
        <x:v>0</x:v>
      </x:c>
      <x:c r="Q173" s="42" t="n">
        <x:f>IF(A173="","",SUMIF('Cocok Bayar Booking'!$J$5:$J$504,A173,'Cocok Bayar Booking'!$M$5:$M$504))</x:f>
        <x:v>175000</x:v>
      </x:c>
      <x:c r="R173" s="34" t="n">
        <x:f>IF(A173="","",SUMIF('Cocok Bayar Booking'!$J$5:$J$504,A173,'Cocok Bayar Booking'!$N$5:$N$504))</x:f>
        <x:v>1</x:v>
      </x:c>
      <x:c r="S173" s="42" t="n">
        <x:f>IF(A173="","",MIN(L173,AC173))</x:f>
        <x:v>175000</x:v>
      </x:c>
      <x:c r="T173" s="42" t="n">
        <x:f>IF(A173="","",MAX(0,L173-AC173))</x:f>
        <x:v>0</x:v>
      </x:c>
      <x:c r="U173" s="47" t="n">
        <x:v>1</x:v>
      </x:c>
      <x:c r="V173" s="42" t="n">
        <x:f>IF(AND(AND(A173&lt;&gt;"",U173=1,AI173=0,AH173=0,LEFT(AG173,5)&lt;&gt;"CHECK",G173&lt;&gt;"CHECK PACKAGE"),B173&gt;'Pengaturan'!$B$6,B173&lt;='Pengaturan'!$B$5),T173,0)</x:f>
        <x:v>0</x:v>
      </x:c>
      <x:c r="W173" s="42" t="n">
        <x:f>IF(AND(AND(A173&lt;&gt;"",U173=1,AI173=0,AH173=0,LEFT(AG173,5)&lt;&gt;"CHECK",G173&lt;&gt;"CHECK PACKAGE"),B173='Pengaturan'!$B$6,'Pengaturan'!$B$28&lt;&gt;"Tutup"),T173,0)</x:f>
        <x:v>0</x:v>
      </x:c>
      <x:c r="X173" s="34"/>
      <x:c r="Y173" s="34" t="str">
        <x:v>9. Schedule September 2026</x:v>
      </x:c>
      <x:c r="Z173" s="34" t="str">
        <x:v>Tanggal 13</x:v>
      </x:c>
      <x:c r="AA173" s="34" t="str">
        <x:v>C23</x:v>
      </x:c>
      <x:c r="AB173" s="34" t="str">
        <x:v>375</x:v>
      </x:c>
      <x:c r="AC173" s="15" t="n">
        <x:f>IF(A173="","",P173+Q173+IF(AL173&lt;&gt;"",N(AK173),0))</x:f>
        <x:v>175000</x:v>
      </x:c>
      <x:c r="AD173" s="15" t="n">
        <x:f>IF(A173="","",IF(OR(AC173&gt;L173,AND(OR(O173="Lunas",R173&gt;0),AC173&lt;L173)),AC173-L173,0))</x:f>
        <x:v>0</x:v>
      </x:c>
      <x:c r="AE173" t="str">
        <x:f>IF(A173="","",IF(LEFT(AG173,5)="CHECK",AG173,IF(AD173&lt;&gt;0,"CHECK harga/bayar",IF(AI173&gt;0,"CHECK DP belum cocok",IF(U173=0,"Ditahan","OK")))))</x:f>
        <x:v>OK</x:v>
      </x:c>
      <x:c r="AF173" s="75" t="n">
        <x:f>IF(AND(A173&lt;&gt;"",U173=1,B173&lt;='Pengaturan'!$B$29,B173&gt;='Pengaturan'!$B$4),T173,0)</x:f>
        <x:v>0</x:v>
      </x:c>
      <x:c r="AG173"/>
      <x:c r="AH173" s="75" t="n">
        <x:f>IF(A173="","",IF(OR(O173="Lunas",R173&gt;0),MAX(0,L173-AC173),0))</x:f>
        <x:v>0</x:v>
      </x:c>
      <x:c r="AI173" s="75" t="n">
        <x:f>IF(A173="","",MAX(0,N173-AC173))</x:f>
        <x:v>0</x:v>
      </x:c>
      <x:c r="AJ173" t="str">
        <x:v>IN</x:v>
      </x:c>
      <x:c r="AK173" s="75"/>
      <x:c r="AL173"/>
      <x:c r="AM173" s="75" t="n">
        <x:f>IF(AND(A173&lt;&gt;"",B173&gt;'Pengaturan'!$B$29,B173&lt;='Pengaturan'!$B$5),MAX(0,T173-V173-W173),0)</x:f>
        <x:v>0</x:v>
      </x:c>
      <x:c r="AN173" t="str">
        <x:v>14UfXpQhjpRpKtMIwGtdihL0Bu_n5SJpu6vNcLjZ7A8I</x:v>
      </x:c>
      <x:c r="AO173" t="n">
        <x:v>46284.37060925926</x:v>
      </x:c>
    </x:row>
    <x:row r="174" ht="23" customHeight="1">
      <x:c r="A174" s="34" t="str">
        <x:v>BK170</x:v>
      </x:c>
      <x:c r="B174" s="44" t="n">
        <x:v>46278</x:v>
      </x:c>
      <x:c r="C174" s="34" t="str">
        <x:v>19:00:00</x:v>
      </x:c>
      <x:c r="D174" s="34" t="str">
        <x:v>Blok 1</x:v>
      </x:c>
      <x:c r="E174" s="34" t="str">
        <x:v>Galih</x:v>
      </x:c>
      <x:c r="F174" s="34" t="str">
        <x:v>LG 12</x:v>
      </x:c>
      <x:c r="G174" s="47" t="str">
        <x:v>Large Group</x:v>
      </x:c>
      <x:c r="H174" s="47" t="n">
        <x:v>12</x:v>
      </x:c>
      <x:c r="I174" s="47" t="n">
        <x:v>1</x:v>
      </x:c>
      <x:c r="J174" s="48"/>
      <x:c r="K174" s="42" t="n">
        <x:f>IF(A174="","",IFERROR(VLOOKUP(G174,'Harga Paket Schedule'!$A$5:$I$17,IF(G174="Large Group",2,7),FALSE),0))</x:f>
        <x:v>25000</x:v>
      </x:c>
      <x:c r="L174" s="42" t="n">
        <x:f>IF(A174="","",IF(J174&lt;&gt;"",J174,IF(G174="Large Group",MAX(7,H174)*K174,I174*K174)))</x:f>
        <x:v>300000</x:v>
      </x:c>
      <x:c r="M174" s="34" t="str">
        <x:v>dp 100</x:v>
      </x:c>
      <x:c r="N174" s="48" t="n">
        <x:v>100000</x:v>
      </x:c>
      <x:c r="O174" s="47" t="str">
        <x:v>DP</x:v>
      </x:c>
      <x:c r="P174" s="42" t="n">
        <x:f>IF(A174="","",SUMIF('Cocok Bayar Booking'!$J$5:$J$504,A174,'Cocok Bayar Booking'!$L$5:$L$504))</x:f>
        <x:v>100000</x:v>
      </x:c>
      <x:c r="Q174" s="42" t="n">
        <x:f>IF(A174="","",SUMIF('Cocok Bayar Booking'!$J$5:$J$504,A174,'Cocok Bayar Booking'!$M$5:$M$504))</x:f>
        <x:v>150000</x:v>
      </x:c>
      <x:c r="R174" s="34" t="n">
        <x:f>IF(A174="","",SUMIF('Cocok Bayar Booking'!$J$5:$J$504,A174,'Cocok Bayar Booking'!$N$5:$N$504))</x:f>
        <x:v>1</x:v>
      </x:c>
      <x:c r="S174" s="42" t="n">
        <x:f>IF(A174="","",MIN(L174,AC174))</x:f>
        <x:v>250000</x:v>
      </x:c>
      <x:c r="T174" s="42" t="n">
        <x:f>IF(A174="","",MAX(0,L174-AC174))</x:f>
        <x:v>50000</x:v>
      </x:c>
      <x:c r="U174" s="47" t="n">
        <x:v>1</x:v>
      </x:c>
      <x:c r="V174" s="42" t="n">
        <x:f>IF(AND(AND(A174&lt;&gt;"",U174=1,AI174=0,AH174=0,LEFT(AG174,5)&lt;&gt;"CHECK",G174&lt;&gt;"CHECK PACKAGE"),B174&gt;'Pengaturan'!$B$6,B174&lt;='Pengaturan'!$B$5),T174,0)</x:f>
        <x:v>0</x:v>
      </x:c>
      <x:c r="W174" s="42" t="n">
        <x:f>IF(AND(AND(A174&lt;&gt;"",U174=1,AI174=0,AH174=0,LEFT(AG174,5)&lt;&gt;"CHECK",G174&lt;&gt;"CHECK PACKAGE"),B174='Pengaturan'!$B$6,'Pengaturan'!$B$28&lt;&gt;"Tutup"),T174,0)</x:f>
        <x:v>0</x:v>
      </x:c>
      <x:c r="X174" s="34"/>
      <x:c r="Y174" s="34" t="str">
        <x:v>9. Schedule September 2026</x:v>
      </x:c>
      <x:c r="Z174" s="34" t="str">
        <x:v>Tanggal 13</x:v>
      </x:c>
      <x:c r="AA174" s="34" t="str">
        <x:v>C29</x:v>
      </x:c>
      <x:c r="AB174" s="34" t="str">
        <x:v>358, 378</x:v>
      </x:c>
      <x:c r="AC174" s="15" t="n">
        <x:f>IF(A174="","",P174+Q174+IF(AL174&lt;&gt;"",N(AK174),0))</x:f>
        <x:v>250000</x:v>
      </x:c>
      <x:c r="AD174" s="15" t="n">
        <x:f>IF(A174="","",IF(OR(AC174&gt;L174,AND(OR(O174="Lunas",R174&gt;0),AC174&lt;L174)),AC174-L174,0))</x:f>
        <x:v>-50000</x:v>
      </x:c>
      <x:c r="AE174" t="str">
        <x:f>IF(A174="","",IF(LEFT(AG174,5)="CHECK",AG174,IF(AD174&lt;&gt;0,"CHECK harga/bayar",IF(AI174&gt;0,"CHECK DP belum cocok",IF(U174=0,"Ditahan","OK")))))</x:f>
        <x:v>CHECK harga/bayar</x:v>
      </x:c>
      <x:c r="AF174" s="75" t="n">
        <x:f>IF(AND(A174&lt;&gt;"",U174=1,B174&lt;='Pengaturan'!$B$29,B174&gt;='Pengaturan'!$B$4),T174,0)</x:f>
        <x:v>50000</x:v>
      </x:c>
      <x:c r="AG174"/>
      <x:c r="AH174" s="75" t="n">
        <x:f>IF(A174="","",IF(OR(O174="Lunas",R174&gt;0),MAX(0,L174-AC174),0))</x:f>
        <x:v>50000</x:v>
      </x:c>
      <x:c r="AI174" s="75" t="n">
        <x:f>IF(A174="","",MAX(0,N174-AC174))</x:f>
        <x:v>0</x:v>
      </x:c>
      <x:c r="AJ174" t="str">
        <x:v>IN</x:v>
      </x:c>
      <x:c r="AK174" s="75"/>
      <x:c r="AL174"/>
      <x:c r="AM174" s="75" t="n">
        <x:f>IF(AND(A174&lt;&gt;"",B174&gt;'Pengaturan'!$B$29,B174&lt;='Pengaturan'!$B$5),MAX(0,T174-V174-W174),0)</x:f>
        <x:v>0</x:v>
      </x:c>
      <x:c r="AN174" t="str">
        <x:v>14UfXpQhjpRpKtMIwGtdihL0Bu_n5SJpu6vNcLjZ7A8I</x:v>
      </x:c>
      <x:c r="AO174" t="n">
        <x:v>46284.37060925926</x:v>
      </x:c>
    </x:row>
    <x:row r="175" ht="23" customHeight="1">
      <x:c r="A175" s="34" t="str">
        <x:v>BK171</x:v>
      </x:c>
      <x:c r="B175" s="44" t="n">
        <x:v>46278</x:v>
      </x:c>
      <x:c r="C175" s="34" t="str">
        <x:v>19:40:00</x:v>
      </x:c>
      <x:c r="D175" s="34" t="str">
        <x:v>Blok 1</x:v>
      </x:c>
      <x:c r="E175" s="34" t="str">
        <x:v>HANA</x:v>
      </x:c>
      <x:c r="F175" s="34" t="str">
        <x:v>LG 15</x:v>
      </x:c>
      <x:c r="G175" s="47" t="str">
        <x:v>Large Group</x:v>
      </x:c>
      <x:c r="H175" s="47" t="n">
        <x:v>15</x:v>
      </x:c>
      <x:c r="I175" s="47" t="n">
        <x:v>1</x:v>
      </x:c>
      <x:c r="J175" s="48"/>
      <x:c r="K175" s="42" t="n">
        <x:f>IF(A175="","",IFERROR(VLOOKUP(G175,'Harga Paket Schedule'!$A$5:$I$17,IF(G175="Large Group",2,7),FALSE),0))</x:f>
        <x:v>25000</x:v>
      </x:c>
      <x:c r="L175" s="42" t="n">
        <x:f>IF(A175="","",IF(J175&lt;&gt;"",J175,IF(G175="Large Group",MAX(7,H175)*K175,I175*K175)))</x:f>
        <x:v>375000</x:v>
      </x:c>
      <x:c r="M175" s="34" t="str">
        <x:v>dp 100</x:v>
      </x:c>
      <x:c r="N175" s="48" t="n">
        <x:v>100000</x:v>
      </x:c>
      <x:c r="O175" s="47" t="str">
        <x:v>DP</x:v>
      </x:c>
      <x:c r="P175" s="42" t="n">
        <x:f>IF(A175="","",SUMIF('Cocok Bayar Booking'!$J$5:$J$504,A175,'Cocok Bayar Booking'!$L$5:$L$504))</x:f>
        <x:v>100000</x:v>
      </x:c>
      <x:c r="Q175" s="42" t="n">
        <x:f>IF(A175="","",SUMIF('Cocok Bayar Booking'!$J$5:$J$504,A175,'Cocok Bayar Booking'!$M$5:$M$504))</x:f>
        <x:v>250000</x:v>
      </x:c>
      <x:c r="R175" s="34" t="n">
        <x:f>IF(A175="","",SUMIF('Cocok Bayar Booking'!$J$5:$J$504,A175,'Cocok Bayar Booking'!$N$5:$N$504))</x:f>
        <x:v>1</x:v>
      </x:c>
      <x:c r="S175" s="42" t="n">
        <x:f>IF(A175="","",MIN(L175,AC175))</x:f>
        <x:v>350000</x:v>
      </x:c>
      <x:c r="T175" s="42" t="n">
        <x:f>IF(A175="","",MAX(0,L175-AC175))</x:f>
        <x:v>25000</x:v>
      </x:c>
      <x:c r="U175" s="47" t="n">
        <x:v>1</x:v>
      </x:c>
      <x:c r="V175" s="42" t="n">
        <x:f>IF(AND(AND(A175&lt;&gt;"",U175=1,AI175=0,AH175=0,LEFT(AG175,5)&lt;&gt;"CHECK",G175&lt;&gt;"CHECK PACKAGE"),B175&gt;'Pengaturan'!$B$6,B175&lt;='Pengaturan'!$B$5),T175,0)</x:f>
        <x:v>0</x:v>
      </x:c>
      <x:c r="W175" s="42" t="n">
        <x:f>IF(AND(AND(A175&lt;&gt;"",U175=1,AI175=0,AH175=0,LEFT(AG175,5)&lt;&gt;"CHECK",G175&lt;&gt;"CHECK PACKAGE"),B175='Pengaturan'!$B$6,'Pengaturan'!$B$28&lt;&gt;"Tutup"),T175,0)</x:f>
        <x:v>0</x:v>
      </x:c>
      <x:c r="X175" s="34"/>
      <x:c r="Y175" s="34" t="str">
        <x:v>9. Schedule September 2026</x:v>
      </x:c>
      <x:c r="Z175" s="34" t="str">
        <x:v>Tanggal 13</x:v>
      </x:c>
      <x:c r="AA175" s="34" t="str">
        <x:v>C31</x:v>
      </x:c>
      <x:c r="AB175" s="34" t="str">
        <x:v>362, 381</x:v>
      </x:c>
      <x:c r="AC175" s="15" t="n">
        <x:f>IF(A175="","",P175+Q175+IF(AL175&lt;&gt;"",N(AK175),0))</x:f>
        <x:v>350000</x:v>
      </x:c>
      <x:c r="AD175" s="15" t="n">
        <x:f>IF(A175="","",IF(OR(AC175&gt;L175,AND(OR(O175="Lunas",R175&gt;0),AC175&lt;L175)),AC175-L175,0))</x:f>
        <x:v>-25000</x:v>
      </x:c>
      <x:c r="AE175" t="str">
        <x:f>IF(A175="","",IF(LEFT(AG175,5)="CHECK",AG175,IF(AD175&lt;&gt;0,"CHECK harga/bayar",IF(AI175&gt;0,"CHECK DP belum cocok",IF(U175=0,"Ditahan","OK")))))</x:f>
        <x:v>CHECK harga/bayar</x:v>
      </x:c>
      <x:c r="AF175" s="75" t="n">
        <x:f>IF(AND(A175&lt;&gt;"",U175=1,B175&lt;='Pengaturan'!$B$29,B175&gt;='Pengaturan'!$B$4),T175,0)</x:f>
        <x:v>25000</x:v>
      </x:c>
      <x:c r="AG175"/>
      <x:c r="AH175" s="75" t="n">
        <x:f>IF(A175="","",IF(OR(O175="Lunas",R175&gt;0),MAX(0,L175-AC175),0))</x:f>
        <x:v>25000</x:v>
      </x:c>
      <x:c r="AI175" s="75" t="n">
        <x:f>IF(A175="","",MAX(0,N175-AC175))</x:f>
        <x:v>0</x:v>
      </x:c>
      <x:c r="AJ175" t="str">
        <x:v>IN</x:v>
      </x:c>
      <x:c r="AK175" s="75"/>
      <x:c r="AL175"/>
      <x:c r="AM175" s="75" t="n">
        <x:f>IF(AND(A175&lt;&gt;"",B175&gt;'Pengaturan'!$B$29,B175&lt;='Pengaturan'!$B$5),MAX(0,T175-V175-W175),0)</x:f>
        <x:v>0</x:v>
      </x:c>
      <x:c r="AN175" t="str">
        <x:v>14UfXpQhjpRpKtMIwGtdihL0Bu_n5SJpu6vNcLjZ7A8I</x:v>
      </x:c>
      <x:c r="AO175" t="n">
        <x:v>46284.37060925926</x:v>
      </x:c>
    </x:row>
    <x:row r="176" ht="23" customHeight="1">
      <x:c r="A176" s="34" t="str">
        <x:v>BK172</x:v>
      </x:c>
      <x:c r="B176" s="44" t="n">
        <x:v>46280</x:v>
      </x:c>
      <x:c r="C176" s="34" t="str">
        <x:v>17:00:00</x:v>
      </x:c>
      <x:c r="D176" s="34" t="str">
        <x:v>Blok 1</x:v>
      </x:c>
      <x:c r="E176" s="34" t="str">
        <x:v>Keisha</x:v>
      </x:c>
      <x:c r="F176" s="34" t="str">
        <x:v>LG 20</x:v>
      </x:c>
      <x:c r="G176" s="47" t="str">
        <x:v>Large Group</x:v>
      </x:c>
      <x:c r="H176" s="47" t="n">
        <x:v>20</x:v>
      </x:c>
      <x:c r="I176" s="47" t="n">
        <x:v>1</x:v>
      </x:c>
      <x:c r="J176" s="48"/>
      <x:c r="K176" s="42" t="n">
        <x:f>IF(A176="","",IFERROR(VLOOKUP(G176,'Harga Paket Schedule'!$A$5:$I$17,IF(G176="Large Group",2,7),FALSE),0))</x:f>
        <x:v>25000</x:v>
      </x:c>
      <x:c r="L176" s="42" t="n">
        <x:f>IF(A176="","",IF(J176&lt;&gt;"",J176,IF(G176="Large Group",MAX(7,H176)*K176,I176*K176)))</x:f>
        <x:v>500000</x:v>
      </x:c>
      <x:c r="M176" s="34" t="str">
        <x:v>dp 100</x:v>
      </x:c>
      <x:c r="N176" s="48" t="n">
        <x:v>100000</x:v>
      </x:c>
      <x:c r="O176" s="47" t="str">
        <x:v>DP</x:v>
      </x:c>
      <x:c r="P176" s="42" t="n">
        <x:f>IF(A176="","",SUMIF('Cocok Bayar Booking'!$J$5:$J$504,A176,'Cocok Bayar Booking'!$L$5:$L$504))</x:f>
        <x:v>100000</x:v>
      </x:c>
      <x:c r="Q176" s="42" t="n">
        <x:f>IF(A176="","",SUMIF('Cocok Bayar Booking'!$J$5:$J$504,A176,'Cocok Bayar Booking'!$M$5:$M$504))</x:f>
        <x:v>525000</x:v>
      </x:c>
      <x:c r="R176" s="34" t="n">
        <x:f>IF(A176="","",SUMIF('Cocok Bayar Booking'!$J$5:$J$504,A176,'Cocok Bayar Booking'!$N$5:$N$504))</x:f>
        <x:v>1</x:v>
      </x:c>
      <x:c r="S176" s="42" t="n">
        <x:f>IF(A176="","",MIN(L176,AC176))</x:f>
        <x:v>500000</x:v>
      </x:c>
      <x:c r="T176" s="42" t="n">
        <x:f>IF(A176="","",MAX(0,L176-AC176))</x:f>
        <x:v>0</x:v>
      </x:c>
      <x:c r="U176" s="47" t="n">
        <x:v>1</x:v>
      </x:c>
      <x:c r="V176" s="42" t="n">
        <x:f>IF(AND(AND(A176&lt;&gt;"",U176=1,AI176=0,AH176=0,LEFT(AG176,5)&lt;&gt;"CHECK",G176&lt;&gt;"CHECK PACKAGE"),B176&gt;'Pengaturan'!$B$6,B176&lt;='Pengaturan'!$B$5),T176,0)</x:f>
        <x:v>0</x:v>
      </x:c>
      <x:c r="W176" s="42" t="n">
        <x:f>IF(AND(AND(A176&lt;&gt;"",U176=1,AI176=0,AH176=0,LEFT(AG176,5)&lt;&gt;"CHECK",G176&lt;&gt;"CHECK PACKAGE"),B176='Pengaturan'!$B$6,'Pengaturan'!$B$28&lt;&gt;"Tutup"),T176,0)</x:f>
        <x:v>0</x:v>
      </x:c>
      <x:c r="X176" s="34"/>
      <x:c r="Y176" s="34" t="str">
        <x:v>9. Schedule September 2026</x:v>
      </x:c>
      <x:c r="Z176" s="34" t="str">
        <x:v>Tanggal 15</x:v>
      </x:c>
      <x:c r="AA176" s="34" t="str">
        <x:v>C23</x:v>
      </x:c>
      <x:c r="AB176" s="34" t="str">
        <x:v>379, 412</x:v>
      </x:c>
      <x:c r="AC176" s="15" t="n">
        <x:f>IF(A176="","",P176+Q176+IF(AL176&lt;&gt;"",N(AK176),0))</x:f>
        <x:v>625000</x:v>
      </x:c>
      <x:c r="AD176" s="15" t="n">
        <x:f>IF(A176="","",IF(OR(AC176&gt;L176,AND(OR(O176="Lunas",R176&gt;0),AC176&lt;L176)),AC176-L176,0))</x:f>
        <x:v>125000</x:v>
      </x:c>
      <x:c r="AE176" t="str">
        <x:f>IF(A176="","",IF(LEFT(AG176,5)="CHECK",AG176,IF(AD176&lt;&gt;0,"CHECK harga/bayar",IF(AI176&gt;0,"CHECK DP belum cocok",IF(U176=0,"Ditahan","OK")))))</x:f>
        <x:v>CHECK harga/bayar</x:v>
      </x:c>
      <x:c r="AF176" s="75" t="n">
        <x:f>IF(AND(A176&lt;&gt;"",U176=1,B176&lt;='Pengaturan'!$B$29,B176&gt;='Pengaturan'!$B$4),T176,0)</x:f>
        <x:v>0</x:v>
      </x:c>
      <x:c r="AG176"/>
      <x:c r="AH176" s="75" t="n">
        <x:f>IF(A176="","",IF(OR(O176="Lunas",R176&gt;0),MAX(0,L176-AC176),0))</x:f>
        <x:v>0</x:v>
      </x:c>
      <x:c r="AI176" s="75" t="n">
        <x:f>IF(A176="","",MAX(0,N176-AC176))</x:f>
        <x:v>0</x:v>
      </x:c>
      <x:c r="AJ176" t="str">
        <x:v>IN</x:v>
      </x:c>
      <x:c r="AK176" s="75"/>
      <x:c r="AL176"/>
      <x:c r="AM176" s="75" t="n">
        <x:f>IF(AND(A176&lt;&gt;"",B176&gt;'Pengaturan'!$B$29,B176&lt;='Pengaturan'!$B$5),MAX(0,T176-V176-W176),0)</x:f>
        <x:v>0</x:v>
      </x:c>
      <x:c r="AN176" t="str">
        <x:v>14UfXpQhjpRpKtMIwGtdihL0Bu_n5SJpu6vNcLjZ7A8I</x:v>
      </x:c>
      <x:c r="AO176" t="n">
        <x:v>46284.37060925926</x:v>
      </x:c>
    </x:row>
    <x:row r="177" ht="23" customHeight="1">
      <x:c r="A177" s="34" t="str">
        <x:v>BK173</x:v>
      </x:c>
      <x:c r="B177" s="44" t="n">
        <x:v>46280</x:v>
      </x:c>
      <x:c r="C177" s="34" t="str">
        <x:v>18:40:00</x:v>
      </x:c>
      <x:c r="D177" s="34" t="str">
        <x:v>Blok 1</x:v>
      </x:c>
      <x:c r="E177" s="34" t="str">
        <x:v>Ihsan</x:v>
      </x:c>
      <x:c r="F177" s="34" t="str">
        <x:v>LG 10</x:v>
      </x:c>
      <x:c r="G177" s="47" t="str">
        <x:v>Large Group</x:v>
      </x:c>
      <x:c r="H177" s="47" t="n">
        <x:v>10</x:v>
      </x:c>
      <x:c r="I177" s="47" t="n">
        <x:v>1</x:v>
      </x:c>
      <x:c r="J177" s="48"/>
      <x:c r="K177" s="42" t="n">
        <x:f>IF(A177="","",IFERROR(VLOOKUP(G177,'Harga Paket Schedule'!$A$5:$I$17,IF(G177="Large Group",2,7),FALSE),0))</x:f>
        <x:v>25000</x:v>
      </x:c>
      <x:c r="L177" s="42" t="n">
        <x:f>IF(A177="","",IF(J177&lt;&gt;"",J177,IF(G177="Large Group",MAX(7,H177)*K177,I177*K177)))</x:f>
        <x:v>250000</x:v>
      </x:c>
      <x:c r="M177" s="34" t="str">
        <x:v>dp 100</x:v>
      </x:c>
      <x:c r="N177" s="48" t="n">
        <x:v>100000</x:v>
      </x:c>
      <x:c r="O177" s="47" t="str">
        <x:v>DP</x:v>
      </x:c>
      <x:c r="P177" s="42" t="n">
        <x:f>IF(A177="","",SUMIF('Cocok Bayar Booking'!$J$5:$J$504,A177,'Cocok Bayar Booking'!$L$5:$L$504))</x:f>
        <x:v>100000</x:v>
      </x:c>
      <x:c r="Q177" s="42" t="n">
        <x:f>IF(A177="","",SUMIF('Cocok Bayar Booking'!$J$5:$J$504,A177,'Cocok Bayar Booking'!$M$5:$M$504))</x:f>
        <x:v>150000</x:v>
      </x:c>
      <x:c r="R177" s="34" t="n">
        <x:f>IF(A177="","",SUMIF('Cocok Bayar Booking'!$J$5:$J$504,A177,'Cocok Bayar Booking'!$N$5:$N$504))</x:f>
        <x:v>1</x:v>
      </x:c>
      <x:c r="S177" s="42" t="n">
        <x:f>IF(A177="","",MIN(L177,AC177))</x:f>
        <x:v>250000</x:v>
      </x:c>
      <x:c r="T177" s="42" t="n">
        <x:f>IF(A177="","",MAX(0,L177-AC177))</x:f>
        <x:v>0</x:v>
      </x:c>
      <x:c r="U177" s="47" t="n">
        <x:v>1</x:v>
      </x:c>
      <x:c r="V177" s="42" t="n">
        <x:f>IF(AND(AND(A177&lt;&gt;"",U177=1,AI177=0,AH177=0,LEFT(AG177,5)&lt;&gt;"CHECK",G177&lt;&gt;"CHECK PACKAGE"),B177&gt;'Pengaturan'!$B$6,B177&lt;='Pengaturan'!$B$5),T177,0)</x:f>
        <x:v>0</x:v>
      </x:c>
      <x:c r="W177" s="42" t="n">
        <x:f>IF(AND(AND(A177&lt;&gt;"",U177=1,AI177=0,AH177=0,LEFT(AG177,5)&lt;&gt;"CHECK",G177&lt;&gt;"CHECK PACKAGE"),B177='Pengaturan'!$B$6,'Pengaturan'!$B$28&lt;&gt;"Tutup"),T177,0)</x:f>
        <x:v>0</x:v>
      </x:c>
      <x:c r="X177" s="34"/>
      <x:c r="Y177" s="34" t="str">
        <x:v>9. Schedule September 2026</x:v>
      </x:c>
      <x:c r="Z177" s="34" t="str">
        <x:v>Tanggal 15</x:v>
      </x:c>
      <x:c r="AA177" s="34" t="str">
        <x:v>C28</x:v>
      </x:c>
      <x:c r="AB177" s="34" t="str">
        <x:v>373, 414</x:v>
      </x:c>
      <x:c r="AC177" s="15" t="n">
        <x:f>IF(A177="","",P177+Q177+IF(AL177&lt;&gt;"",N(AK177),0))</x:f>
        <x:v>250000</x:v>
      </x:c>
      <x:c r="AD177" s="15" t="n">
        <x:f>IF(A177="","",IF(OR(AC177&gt;L177,AND(OR(O177="Lunas",R177&gt;0),AC177&lt;L177)),AC177-L177,0))</x:f>
        <x:v>0</x:v>
      </x:c>
      <x:c r="AE177" t="str">
        <x:f>IF(A177="","",IF(LEFT(AG177,5)="CHECK",AG177,IF(AD177&lt;&gt;0,"CHECK harga/bayar",IF(AI177&gt;0,"CHECK DP belum cocok",IF(U177=0,"Ditahan","OK")))))</x:f>
        <x:v>OK</x:v>
      </x:c>
      <x:c r="AF177" s="75" t="n">
        <x:f>IF(AND(A177&lt;&gt;"",U177=1,B177&lt;='Pengaturan'!$B$29,B177&gt;='Pengaturan'!$B$4),T177,0)</x:f>
        <x:v>0</x:v>
      </x:c>
      <x:c r="AG177"/>
      <x:c r="AH177" s="75" t="n">
        <x:f>IF(A177="","",IF(OR(O177="Lunas",R177&gt;0),MAX(0,L177-AC177),0))</x:f>
        <x:v>0</x:v>
      </x:c>
      <x:c r="AI177" s="75" t="n">
        <x:f>IF(A177="","",MAX(0,N177-AC177))</x:f>
        <x:v>0</x:v>
      </x:c>
      <x:c r="AJ177" t="str">
        <x:v>IN</x:v>
      </x:c>
      <x:c r="AK177" s="75"/>
      <x:c r="AL177"/>
      <x:c r="AM177" s="75" t="n">
        <x:f>IF(AND(A177&lt;&gt;"",B177&gt;'Pengaturan'!$B$29,B177&lt;='Pengaturan'!$B$5),MAX(0,T177-V177-W177),0)</x:f>
        <x:v>0</x:v>
      </x:c>
      <x:c r="AN177" t="str">
        <x:v>14UfXpQhjpRpKtMIwGtdihL0Bu_n5SJpu6vNcLjZ7A8I</x:v>
      </x:c>
      <x:c r="AO177" t="n">
        <x:v>46284.37060925926</x:v>
      </x:c>
    </x:row>
    <x:row r="178" ht="23" customHeight="1">
      <x:c r="A178" s="34" t="str">
        <x:v>BK174</x:v>
      </x:c>
      <x:c r="B178" s="44" t="n">
        <x:v>46280</x:v>
      </x:c>
      <x:c r="C178" s="34" t="str">
        <x:v>19:20:00</x:v>
      </x:c>
      <x:c r="D178" s="34" t="str">
        <x:v>Blok 1</x:v>
      </x:c>
      <x:c r="E178" s="34" t="str">
        <x:v>Adif</x:v>
      </x:c>
      <x:c r="F178" s="34" t="str">
        <x:v>LG 19</x:v>
      </x:c>
      <x:c r="G178" s="47" t="str">
        <x:v>Large Group</x:v>
      </x:c>
      <x:c r="H178" s="47" t="n">
        <x:v>19</x:v>
      </x:c>
      <x:c r="I178" s="47" t="n">
        <x:v>1</x:v>
      </x:c>
      <x:c r="J178" s="48"/>
      <x:c r="K178" s="42" t="n">
        <x:f>IF(A178="","",IFERROR(VLOOKUP(G178,'Harga Paket Schedule'!$A$5:$I$17,IF(G178="Large Group",2,7),FALSE),0))</x:f>
        <x:v>25000</x:v>
      </x:c>
      <x:c r="L178" s="42" t="n">
        <x:f>IF(A178="","",IF(J178&lt;&gt;"",J178,IF(G178="Large Group",MAX(7,H178)*K178,I178*K178)))</x:f>
        <x:v>475000</x:v>
      </x:c>
      <x:c r="M178" s="34"/>
      <x:c r="N178" s="48" t="n">
        <x:v>0</x:v>
      </x:c>
      <x:c r="O178" s="47"/>
      <x:c r="P178" s="42" t="n">
        <x:f>IF(A178="","",SUMIF('Cocok Bayar Booking'!$J$5:$J$504,A178,'Cocok Bayar Booking'!$L$5:$L$504))</x:f>
        <x:v>0</x:v>
      </x:c>
      <x:c r="Q178" s="42" t="n">
        <x:f>IF(A178="","",SUMIF('Cocok Bayar Booking'!$J$5:$J$504,A178,'Cocok Bayar Booking'!$M$5:$M$504))</x:f>
        <x:v>0</x:v>
      </x:c>
      <x:c r="R178" s="34" t="n">
        <x:f>IF(A178="","",SUMIF('Cocok Bayar Booking'!$J$5:$J$504,A178,'Cocok Bayar Booking'!$N$5:$N$504))</x:f>
        <x:v>0</x:v>
      </x:c>
      <x:c r="S178" s="42" t="n">
        <x:f>IF(A178="","",MIN(L178,AC178))</x:f>
        <x:v>0</x:v>
      </x:c>
      <x:c r="T178" s="42" t="n">
        <x:f>IF(A178="","",MAX(0,L178-AC178))</x:f>
        <x:v>475000</x:v>
      </x:c>
      <x:c r="U178" s="47" t="n">
        <x:v>0</x:v>
      </x:c>
      <x:c r="V178" s="42" t="n">
        <x:f>IF(AND(AND(A178&lt;&gt;"",U178=1,AI178=0,AH178=0,LEFT(AG178,5)&lt;&gt;"CHECK",G178&lt;&gt;"CHECK PACKAGE"),B178&gt;'Pengaturan'!$B$6,B178&lt;='Pengaturan'!$B$5),T178,0)</x:f>
        <x:v>0</x:v>
      </x:c>
      <x:c r="W178" s="42" t="n">
        <x:f>IF(AND(AND(A178&lt;&gt;"",U178=1,AI178=0,AH178=0,LEFT(AG178,5)&lt;&gt;"CHECK",G178&lt;&gt;"CHECK PACKAGE"),B178='Pengaturan'!$B$6,'Pengaturan'!$B$28&lt;&gt;"Tutup"),T178,0)</x:f>
        <x:v>0</x:v>
      </x:c>
      <x:c r="X178" s="34" t="str">
        <x:v>Tidak ada pada Schedule revisi 15 September 2026 20.36 WIB. Riwayat dan pembayaran dipertahankan, tidak masuk proyeksi.</x:v>
      </x:c>
      <x:c r="Y178" s="34" t="str">
        <x:v>9. Schedule September 2026</x:v>
      </x:c>
      <x:c r="Z178" s="34" t="str">
        <x:v>Tanggal 15</x:v>
      </x:c>
      <x:c r="AA178" s="34" t="str">
        <x:v>C30</x:v>
      </x:c>
      <x:c r="AB178" s="34"/>
      <x:c r="AC178" s="15" t="n">
        <x:f>IF(A178="","",P178+Q178+IF(AL178&lt;&gt;"",N(AK178),0))</x:f>
        <x:v>0</x:v>
      </x:c>
      <x:c r="AD178" s="15" t="n">
        <x:f>IF(A178="","",IF(OR(AC178&gt;L178,AND(OR(O178="Lunas",R178&gt;0),AC178&lt;L178)),AC178-L178,0))</x:f>
        <x:v>0</x:v>
      </x:c>
      <x:c r="AE178" t="str">
        <x:f>IF(A178="","",IF(LEFT(AG178,5)="CHECK",AG178,IF(AD178&lt;&gt;0,"CHECK harga/bayar",IF(AI178&gt;0,"CHECK DP belum cocok",IF(U178=0,"Ditahan","OK")))))</x:f>
        <x:v>Ditahan</x:v>
      </x:c>
      <x:c r="AF178" s="75" t="n">
        <x:f>IF(AND(A178&lt;&gt;"",U178=1,B178&lt;='Pengaturan'!$B$29,B178&gt;='Pengaturan'!$B$4),T178,0)</x:f>
        <x:v>0</x:v>
      </x:c>
      <x:c r="AG178"/>
      <x:c r="AH178" s="75" t="n">
        <x:f>IF(A178="","",IF(OR(O178="Lunas",R178&gt;0),MAX(0,L178-AC178),0))</x:f>
        <x:v>0</x:v>
      </x:c>
      <x:c r="AI178" s="75" t="n">
        <x:f>IF(A178="","",MAX(0,N178-AC178))</x:f>
        <x:v>0</x:v>
      </x:c>
      <x:c r="AJ178"/>
      <x:c r="AK178" s="75"/>
      <x:c r="AL178"/>
      <x:c r="AM178" s="75" t="n">
        <x:f>IF(AND(A178&lt;&gt;"",B178&gt;'Pengaturan'!$B$29,B178&lt;='Pengaturan'!$B$5),MAX(0,T178-V178-W178),0)</x:f>
        <x:v>0</x:v>
      </x:c>
      <x:c r="AN178" t="str">
        <x:v>14UfXpQhjpRpKtMIwGtdihL0Bu_n5SJpu6vNcLjZ7A8I</x:v>
      </x:c>
      <x:c r="AO178" t="n">
        <x:v>46280.323462291664</x:v>
      </x:c>
    </x:row>
    <x:row r="179" ht="23" customHeight="1">
      <x:c r="A179" s="34" t="str">
        <x:v>BK175</x:v>
      </x:c>
      <x:c r="B179" s="44" t="n">
        <x:v>46281</x:v>
      </x:c>
      <x:c r="C179" s="34" t="str">
        <x:v>17:40:00</x:v>
      </x:c>
      <x:c r="D179" s="34" t="str">
        <x:v>Blok 1</x:v>
      </x:c>
      <x:c r="E179" s="34" t="str">
        <x:v>Ardi</x:v>
      </x:c>
      <x:c r="F179" s="34" t="str">
        <x:v>LG 9</x:v>
      </x:c>
      <x:c r="G179" s="47" t="str">
        <x:v>Large Group</x:v>
      </x:c>
      <x:c r="H179" s="47" t="n">
        <x:v>9</x:v>
      </x:c>
      <x:c r="I179" s="47" t="n">
        <x:v>1</x:v>
      </x:c>
      <x:c r="J179" s="48"/>
      <x:c r="K179" s="42" t="n">
        <x:f>IF(A179="","",IFERROR(VLOOKUP(G179,'Harga Paket Schedule'!$A$5:$I$17,IF(G179="Large Group",2,7),FALSE),0))</x:f>
        <x:v>25000</x:v>
      </x:c>
      <x:c r="L179" s="42" t="n">
        <x:f>IF(A179="","",IF(J179&lt;&gt;"",J179,IF(G179="Large Group",MAX(7,H179)*K179,I179*K179)))</x:f>
        <x:v>225000</x:v>
      </x:c>
      <x:c r="M179" s="34" t="str">
        <x:v>dp 100</x:v>
      </x:c>
      <x:c r="N179" s="48" t="n">
        <x:v>100000</x:v>
      </x:c>
      <x:c r="O179" s="47" t="str">
        <x:v>DP</x:v>
      </x:c>
      <x:c r="P179" s="42" t="n">
        <x:f>IF(A179="","",SUMIF('Cocok Bayar Booking'!$J$5:$J$504,A179,'Cocok Bayar Booking'!$L$5:$L$504))</x:f>
        <x:v>0</x:v>
      </x:c>
      <x:c r="Q179" s="42" t="n">
        <x:f>IF(A179="","",SUMIF('Cocok Bayar Booking'!$J$5:$J$504,A179,'Cocok Bayar Booking'!$M$5:$M$504))</x:f>
        <x:v>0</x:v>
      </x:c>
      <x:c r="R179" s="34" t="n">
        <x:f>IF(A179="","",SUMIF('Cocok Bayar Booking'!$J$5:$J$504,A179,'Cocok Bayar Booking'!$N$5:$N$504))</x:f>
        <x:v>0</x:v>
      </x:c>
      <x:c r="S179" s="42" t="n">
        <x:f>IF(A179="","",MIN(L179,AC179))</x:f>
        <x:v>0</x:v>
      </x:c>
      <x:c r="T179" s="42" t="n">
        <x:f>IF(A179="","",MAX(0,L179-AC179))</x:f>
        <x:v>225000</x:v>
      </x:c>
      <x:c r="U179" s="47" t="n">
        <x:v>1</x:v>
      </x:c>
      <x:c r="V179" s="42" t="n">
        <x:f>IF(AND(AND(A179&lt;&gt;"",U179=1,AI179=0,AH179=0,LEFT(AG179,5)&lt;&gt;"CHECK",G179&lt;&gt;"CHECK PACKAGE"),B179&gt;'Pengaturan'!$B$6,B179&lt;='Pengaturan'!$B$5),T179,0)</x:f>
        <x:v>0</x:v>
      </x:c>
      <x:c r="W179" s="42" t="n">
        <x:f>IF(AND(AND(A179&lt;&gt;"",U179=1,AI179=0,AH179=0,LEFT(AG179,5)&lt;&gt;"CHECK",G179&lt;&gt;"CHECK PACKAGE"),B179='Pengaturan'!$B$6,'Pengaturan'!$B$28&lt;&gt;"Tutup"),T179,0)</x:f>
        <x:v>0</x:v>
      </x:c>
      <x:c r="X179" s="34"/>
      <x:c r="Y179" s="34" t="str">
        <x:v>9. Schedule September 2026</x:v>
      </x:c>
      <x:c r="Z179" s="34" t="str">
        <x:v>Tanggal 16</x:v>
      </x:c>
      <x:c r="AA179" s="34" t="str">
        <x:v>C25</x:v>
      </x:c>
      <x:c r="AB179" s="34"/>
      <x:c r="AC179" s="15" t="n">
        <x:f>IF(A179="","",P179+Q179+IF(AL179&lt;&gt;"",N(AK179),0))</x:f>
        <x:v>0</x:v>
      </x:c>
      <x:c r="AD179" s="15" t="n">
        <x:f>IF(A179="","",IF(OR(AC179&gt;L179,AND(OR(O179="Lunas",R179&gt;0),AC179&lt;L179)),AC179-L179,0))</x:f>
        <x:v>0</x:v>
      </x:c>
      <x:c r="AE179" t="str">
        <x:f>IF(A179="","",IF(LEFT(AG179,5)="CHECK",AG179,IF(AD179&lt;&gt;0,"CHECK harga/bayar",IF(AI179&gt;0,"CHECK DP belum cocok",IF(U179=0,"Ditahan","OK")))))</x:f>
        <x:v>CHECK DP belum cocok</x:v>
      </x:c>
      <x:c r="AF179" s="75" t="n">
        <x:f>IF(AND(A179&lt;&gt;"",U179=1,B179&lt;='Pengaturan'!$B$29,B179&gt;='Pengaturan'!$B$4),T179,0)</x:f>
        <x:v>225000</x:v>
      </x:c>
      <x:c r="AG179"/>
      <x:c r="AH179" s="75" t="n">
        <x:f>IF(A179="","",IF(OR(O179="Lunas",R179&gt;0),MAX(0,L179-AC179),0))</x:f>
        <x:v>0</x:v>
      </x:c>
      <x:c r="AI179" s="75" t="n">
        <x:f>IF(A179="","",MAX(0,N179-AC179))</x:f>
        <x:v>100000</x:v>
      </x:c>
      <x:c r="AJ179" t="str">
        <x:v>AL</x:v>
      </x:c>
      <x:c r="AK179" s="75"/>
      <x:c r="AL179"/>
      <x:c r="AM179" s="75" t="n">
        <x:f>IF(AND(A179&lt;&gt;"",B179&gt;'Pengaturan'!$B$29,B179&lt;='Pengaturan'!$B$5),MAX(0,T179-V179-W179),0)</x:f>
        <x:v>0</x:v>
      </x:c>
      <x:c r="AN179" t="str">
        <x:v>14UfXpQhjpRpKtMIwGtdihL0Bu_n5SJpu6vNcLjZ7A8I</x:v>
      </x:c>
      <x:c r="AO179" t="n">
        <x:v>46284.37060925926</x:v>
      </x:c>
    </x:row>
    <x:row r="180" ht="23" customHeight="1">
      <x:c r="A180" s="34" t="str">
        <x:v>BK176</x:v>
      </x:c>
      <x:c r="B180" s="44" t="n">
        <x:v>46284</x:v>
      </x:c>
      <x:c r="C180" s="34" t="str">
        <x:v>15:00:00</x:v>
      </x:c>
      <x:c r="D180" s="34" t="str">
        <x:v>Blok 1</x:v>
      </x:c>
      <x:c r="E180" s="34" t="str">
        <x:v>Ilham</x:v>
      </x:c>
      <x:c r="F180" s="34" t="str">
        <x:v>Graduation</x:v>
      </x:c>
      <x:c r="G180" s="47" t="str">
        <x:v>Graduation</x:v>
      </x:c>
      <x:c r="H180" s="47"/>
      <x:c r="I180" s="47" t="n">
        <x:v>1</x:v>
      </x:c>
      <x:c r="J180" s="48"/>
      <x:c r="K180" s="42" t="n">
        <x:f>IF(A180="","",IFERROR(VLOOKUP(G180,'Harga Paket Schedule'!$A$5:$I$17,IF(G180="Large Group",2,7),FALSE),0))</x:f>
        <x:v>350000</x:v>
      </x:c>
      <x:c r="L180" s="42" t="n">
        <x:f>IF(A180="","",IF(J180&lt;&gt;"",J180,IF(G180="Large Group",MAX(7,H180)*K180,I180*K180)))</x:f>
        <x:v>350000</x:v>
      </x:c>
      <x:c r="M180" s="34" t="str">
        <x:v>dp100 limboooo</x:v>
      </x:c>
      <x:c r="N180" s="48" t="n">
        <x:v>100000</x:v>
      </x:c>
      <x:c r="O180" s="47" t="str">
        <x:v>DP</x:v>
      </x:c>
      <x:c r="P180" s="42" t="n">
        <x:f>IF(A180="","",SUMIF('Cocok Bayar Booking'!$J$5:$J$504,A180,'Cocok Bayar Booking'!$L$5:$L$504))</x:f>
        <x:v>0</x:v>
      </x:c>
      <x:c r="Q180" s="42" t="n">
        <x:f>IF(A180="","",SUMIF('Cocok Bayar Booking'!$J$5:$J$504,A180,'Cocok Bayar Booking'!$M$5:$M$504))</x:f>
        <x:v>250000</x:v>
      </x:c>
      <x:c r="R180" s="34" t="n">
        <x:f>IF(A180="","",SUMIF('Cocok Bayar Booking'!$J$5:$J$504,A180,'Cocok Bayar Booking'!$N$5:$N$504))</x:f>
        <x:v>1</x:v>
      </x:c>
      <x:c r="S180" s="42" t="n">
        <x:f>IF(A180="","",MIN(L180,AC180))</x:f>
        <x:v>250000</x:v>
      </x:c>
      <x:c r="T180" s="42" t="n">
        <x:f>IF(A180="","",MAX(0,L180-AC180))</x:f>
        <x:v>100000</x:v>
      </x:c>
      <x:c r="U180" s="47" t="n">
        <x:v>1</x:v>
      </x:c>
      <x:c r="V180" s="42" t="n">
        <x:f>IF(AND(AND(A180&lt;&gt;"",U180=1,AI180=0,AH180=0,LEFT(AG180,5)&lt;&gt;"CHECK",G180&lt;&gt;"CHECK PACKAGE"),B180&gt;'Pengaturan'!$B$6,B180&lt;='Pengaturan'!$B$5),T180,0)</x:f>
        <x:v>0</x:v>
      </x:c>
      <x:c r="W180" s="42" t="n">
        <x:f>IF(AND(AND(A180&lt;&gt;"",U180=1,AI180=0,AH180=0,LEFT(AG180,5)&lt;&gt;"CHECK",G180&lt;&gt;"CHECK PACKAGE"),B180='Pengaturan'!$B$6,'Pengaturan'!$B$28&lt;&gt;"Tutup"),T180,0)</x:f>
        <x:v>0</x:v>
      </x:c>
      <x:c r="X180" s="34"/>
      <x:c r="Y180" s="34" t="str">
        <x:v>9. Schedule September 2026</x:v>
      </x:c>
      <x:c r="Z180" s="34" t="str">
        <x:v>Tanggal 19</x:v>
      </x:c>
      <x:c r="AA180" s="34" t="str">
        <x:v>C17</x:v>
      </x:c>
      <x:c r="AB180" s="34" t="str">
        <x:v>478</x:v>
      </x:c>
      <x:c r="AC180" s="15" t="n">
        <x:f>IF(A180="","",P180+Q180+IF(AL180&lt;&gt;"",N(AK180),0))</x:f>
        <x:v>250000</x:v>
      </x:c>
      <x:c r="AD180" s="15" t="n">
        <x:f>IF(A180="","",IF(OR(AC180&gt;L180,AND(OR(O180="Lunas",R180&gt;0),AC180&lt;L180)),AC180-L180,0))</x:f>
        <x:v>-100000</x:v>
      </x:c>
      <x:c r="AE180" t="str">
        <x:f>IF(A180="","",IF(LEFT(AG180,5)="CHECK",AG180,IF(AD180&lt;&gt;0,"CHECK harga/bayar",IF(AI180&gt;0,"CHECK DP belum cocok",IF(U180=0,"Ditahan","OK")))))</x:f>
        <x:v>CHECK harga/bayar</x:v>
      </x:c>
      <x:c r="AF180" s="75" t="n">
        <x:f>IF(AND(A180&lt;&gt;"",U180=1,B180&lt;='Pengaturan'!$B$29,B180&gt;='Pengaturan'!$B$4),T180,0)</x:f>
        <x:v>0</x:v>
      </x:c>
      <x:c r="AG180"/>
      <x:c r="AH180" s="75" t="n">
        <x:f>IF(A180="","",IF(OR(O180="Lunas",R180&gt;0),MAX(0,L180-AC180),0))</x:f>
        <x:v>100000</x:v>
      </x:c>
      <x:c r="AI180" s="75" t="n">
        <x:f>IF(A180="","",MAX(0,N180-AC180))</x:f>
        <x:v>0</x:v>
      </x:c>
      <x:c r="AJ180" t="str">
        <x:v>AL</x:v>
      </x:c>
      <x:c r="AK180" s="75"/>
      <x:c r="AL180"/>
      <x:c r="AM180" s="75" t="n">
        <x:f>IF(AND(A180&lt;&gt;"",B180&gt;'Pengaturan'!$B$29,B180&lt;='Pengaturan'!$B$5),MAX(0,T180-V180-W180),0)</x:f>
        <x:v>100000</x:v>
      </x:c>
      <x:c r="AN180" t="str">
        <x:v>14UfXpQhjpRpKtMIwGtdihL0Bu_n5SJpu6vNcLjZ7A8I</x:v>
      </x:c>
      <x:c r="AO180" t="n">
        <x:v>46284.37060925926</x:v>
      </x:c>
    </x:row>
    <x:row r="181" ht="23" customHeight="1">
      <x:c r="A181" s="34" t="str">
        <x:v>BK177</x:v>
      </x:c>
      <x:c r="B181" s="44" t="n">
        <x:v>46284</x:v>
      </x:c>
      <x:c r="C181" s="34" t="str">
        <x:v>16:00:00</x:v>
      </x:c>
      <x:c r="D181" s="34" t="str">
        <x:v>Blok 1</x:v>
      </x:c>
      <x:c r="E181" s="34" t="str">
        <x:v>Ocha</x:v>
      </x:c>
      <x:c r="F181" s="34" t="str">
        <x:v>LG 10</x:v>
      </x:c>
      <x:c r="G181" s="47" t="str">
        <x:v>Large Group</x:v>
      </x:c>
      <x:c r="H181" s="47" t="n">
        <x:v>10</x:v>
      </x:c>
      <x:c r="I181" s="47" t="n">
        <x:v>1</x:v>
      </x:c>
      <x:c r="J181" s="48"/>
      <x:c r="K181" s="42" t="n">
        <x:f>IF(A181="","",IFERROR(VLOOKUP(G181,'Harga Paket Schedule'!$A$5:$I$17,IF(G181="Large Group",2,7),FALSE),0))</x:f>
        <x:v>25000</x:v>
      </x:c>
      <x:c r="L181" s="42" t="n">
        <x:f>IF(A181="","",IF(J181&lt;&gt;"",J181,IF(G181="Large Group",MAX(7,H181)*K181,I181*K181)))</x:f>
        <x:v>250000</x:v>
      </x:c>
      <x:c r="M181" s="34" t="str">
        <x:v>dp 100 limbo</x:v>
      </x:c>
      <x:c r="N181" s="48" t="n">
        <x:v>100000</x:v>
      </x:c>
      <x:c r="O181" s="47" t="str">
        <x:v>DP</x:v>
      </x:c>
      <x:c r="P181" s="42" t="n">
        <x:f>IF(A181="","",SUMIF('Cocok Bayar Booking'!$J$5:$J$504,A181,'Cocok Bayar Booking'!$L$5:$L$504))</x:f>
        <x:v>100000</x:v>
      </x:c>
      <x:c r="Q181" s="42" t="n">
        <x:f>IF(A181="","",SUMIF('Cocok Bayar Booking'!$J$5:$J$504,A181,'Cocok Bayar Booking'!$M$5:$M$504))</x:f>
        <x:v>0</x:v>
      </x:c>
      <x:c r="R181" s="34" t="n">
        <x:f>IF(A181="","",SUMIF('Cocok Bayar Booking'!$J$5:$J$504,A181,'Cocok Bayar Booking'!$N$5:$N$504))</x:f>
        <x:v>0</x:v>
      </x:c>
      <x:c r="S181" s="42" t="n">
        <x:f>IF(A181="","",MIN(L181,AC181))</x:f>
        <x:v>100000</x:v>
      </x:c>
      <x:c r="T181" s="42" t="n">
        <x:f>IF(A181="","",MAX(0,L181-AC181))</x:f>
        <x:v>150000</x:v>
      </x:c>
      <x:c r="U181" s="47" t="n">
        <x:v>1</x:v>
      </x:c>
      <x:c r="V181" s="42" t="n">
        <x:f>IF(AND(AND(A181&lt;&gt;"",U181=1,AI181=0,AH181=0,LEFT(AG181,5)&lt;&gt;"CHECK",G181&lt;&gt;"CHECK PACKAGE"),B181&gt;'Pengaturan'!$B$6,B181&lt;='Pengaturan'!$B$5),T181,0)</x:f>
        <x:v>0</x:v>
      </x:c>
      <x:c r="W181" s="42" t="n">
        <x:f>IF(AND(AND(A181&lt;&gt;"",U181=1,AI181=0,AH181=0,LEFT(AG181,5)&lt;&gt;"CHECK",G181&lt;&gt;"CHECK PACKAGE"),B181='Pengaturan'!$B$6,'Pengaturan'!$B$28&lt;&gt;"Tutup"),T181,0)</x:f>
        <x:v>150000</x:v>
      </x:c>
      <x:c r="X181" s="34"/>
      <x:c r="Y181" s="34" t="str">
        <x:v>9. Schedule September 2026</x:v>
      </x:c>
      <x:c r="Z181" s="34" t="str">
        <x:v>Tanggal 19</x:v>
      </x:c>
      <x:c r="AA181" s="34" t="str">
        <x:v>C20</x:v>
      </x:c>
      <x:c r="AB181" s="34" t="str">
        <x:v>376</x:v>
      </x:c>
      <x:c r="AC181" s="15" t="n">
        <x:f>IF(A181="","",P181+Q181+IF(AL181&lt;&gt;"",N(AK181),0))</x:f>
        <x:v>100000</x:v>
      </x:c>
      <x:c r="AD181" s="15" t="n">
        <x:f>IF(A181="","",IF(OR(AC181&gt;L181,AND(OR(O181="Lunas",R181&gt;0),AC181&lt;L181)),AC181-L181,0))</x:f>
        <x:v>0</x:v>
      </x:c>
      <x:c r="AE181" t="str">
        <x:f>IF(A181="","",IF(LEFT(AG181,5)="CHECK",AG181,IF(AD181&lt;&gt;0,"CHECK harga/bayar",IF(AI181&gt;0,"CHECK DP belum cocok",IF(U181=0,"Ditahan","OK")))))</x:f>
        <x:v>OK</x:v>
      </x:c>
      <x:c r="AF181" s="75" t="n">
        <x:f>IF(AND(A181&lt;&gt;"",U181=1,B181&lt;='Pengaturan'!$B$29,B181&gt;='Pengaturan'!$B$4),T181,0)</x:f>
        <x:v>0</x:v>
      </x:c>
      <x:c r="AG181"/>
      <x:c r="AH181" s="75" t="n">
        <x:f>IF(A181="","",IF(OR(O181="Lunas",R181&gt;0),MAX(0,L181-AC181),0))</x:f>
        <x:v>0</x:v>
      </x:c>
      <x:c r="AI181" s="75" t="n">
        <x:f>IF(A181="","",MAX(0,N181-AC181))</x:f>
        <x:v>0</x:v>
      </x:c>
      <x:c r="AJ181" t="str">
        <x:v>IN</x:v>
      </x:c>
      <x:c r="AK181" s="75"/>
      <x:c r="AL181"/>
      <x:c r="AM181" s="75" t="n">
        <x:f>IF(AND(A181&lt;&gt;"",B181&gt;'Pengaturan'!$B$29,B181&lt;='Pengaturan'!$B$5),MAX(0,T181-V181-W181),0)</x:f>
        <x:v>0</x:v>
      </x:c>
      <x:c r="AN181" t="str">
        <x:v>14UfXpQhjpRpKtMIwGtdihL0Bu_n5SJpu6vNcLjZ7A8I</x:v>
      </x:c>
      <x:c r="AO181" t="n">
        <x:v>46284.37060925926</x:v>
      </x:c>
    </x:row>
    <x:row r="182" ht="23" customHeight="1">
      <x:c r="A182" s="34" t="str">
        <x:v>BK178</x:v>
      </x:c>
      <x:c r="B182" s="44" t="n">
        <x:v>46285</x:v>
      </x:c>
      <x:c r="C182" s="34" t="str">
        <x:v>10:00:00</x:v>
      </x:c>
      <x:c r="D182" s="34" t="str">
        <x:v>Blok 1</x:v>
      </x:c>
      <x:c r="E182" s="34" t="str">
        <x:v>Liaamailia</x:v>
      </x:c>
      <x:c r="F182" s="34" t="str">
        <x:v>Studio Rent</x:v>
      </x:c>
      <x:c r="G182" s="47" t="str">
        <x:v>Studio Rent</x:v>
      </x:c>
      <x:c r="H182" s="47"/>
      <x:c r="I182" s="47" t="n">
        <x:v>1</x:v>
      </x:c>
      <x:c r="J182" s="48"/>
      <x:c r="K182" s="42" t="n">
        <x:f>IF(A182="","",IFERROR(VLOOKUP(G182,'Harga Paket Schedule'!$A$5:$I$17,IF(G182="Large Group",2,7),FALSE),0))</x:f>
        <x:v>450000</x:v>
      </x:c>
      <x:c r="L182" s="42" t="n">
        <x:f>IF(A182="","",IF(J182&lt;&gt;"",J182,IF(G182="Large Group",MAX(7,H182)*K182,I182*K182)))</x:f>
        <x:v>450000</x:v>
      </x:c>
      <x:c r="M182" s="34"/>
      <x:c r="N182" s="48" t="n">
        <x:v>0</x:v>
      </x:c>
      <x:c r="O182" s="47"/>
      <x:c r="P182" s="42" t="n">
        <x:f>IF(A182="","",SUMIF('Cocok Bayar Booking'!$J$5:$J$504,A182,'Cocok Bayar Booking'!$L$5:$L$504))</x:f>
        <x:v>0</x:v>
      </x:c>
      <x:c r="Q182" s="42" t="n">
        <x:f>IF(A182="","",SUMIF('Cocok Bayar Booking'!$J$5:$J$504,A182,'Cocok Bayar Booking'!$M$5:$M$504))</x:f>
        <x:v>0</x:v>
      </x:c>
      <x:c r="R182" s="34" t="n">
        <x:f>IF(A182="","",SUMIF('Cocok Bayar Booking'!$J$5:$J$504,A182,'Cocok Bayar Booking'!$N$5:$N$504))</x:f>
        <x:v>0</x:v>
      </x:c>
      <x:c r="S182" s="42" t="n">
        <x:f>IF(A182="","",MIN(L182,AC182))</x:f>
        <x:v>0</x:v>
      </x:c>
      <x:c r="T182" s="42" t="n">
        <x:f>IF(A182="","",MAX(0,L182-AC182))</x:f>
        <x:v>450000</x:v>
      </x:c>
      <x:c r="U182" s="47" t="n">
        <x:v>1</x:v>
      </x:c>
      <x:c r="V182" s="42" t="n">
        <x:f>IF(AND(AND(A182&lt;&gt;"",U182=1,AI182=0,AH182=0,LEFT(AG182,5)&lt;&gt;"CHECK",G182&lt;&gt;"CHECK PACKAGE"),B182&gt;'Pengaturan'!$B$6,B182&lt;='Pengaturan'!$B$5),T182,0)</x:f>
        <x:v>450000</x:v>
      </x:c>
      <x:c r="W182" s="42" t="n">
        <x:f>IF(AND(AND(A182&lt;&gt;"",U182=1,AI182=0,AH182=0,LEFT(AG182,5)&lt;&gt;"CHECK",G182&lt;&gt;"CHECK PACKAGE"),B182='Pengaturan'!$B$6,'Pengaturan'!$B$28&lt;&gt;"Tutup"),T182,0)</x:f>
        <x:v>0</x:v>
      </x:c>
      <x:c r="X182" s="34"/>
      <x:c r="Y182" s="34" t="str">
        <x:v>9. Schedule September 2026</x:v>
      </x:c>
      <x:c r="Z182" s="34" t="str">
        <x:v>Tanggal 20</x:v>
      </x:c>
      <x:c r="AA182" s="34" t="str">
        <x:v>C5</x:v>
      </x:c>
      <x:c r="AB182" s="34"/>
      <x:c r="AC182" s="15" t="n">
        <x:f>IF(A182="","",P182+Q182+IF(AL182&lt;&gt;"",N(AK182),0))</x:f>
        <x:v>0</x:v>
      </x:c>
      <x:c r="AD182" s="15" t="n">
        <x:f>IF(A182="","",IF(OR(AC182&gt;L182,AND(OR(O182="Lunas",R182&gt;0),AC182&lt;L182)),AC182-L182,0))</x:f>
        <x:v>0</x:v>
      </x:c>
      <x:c r="AE182" t="str">
        <x:f>IF(A182="","",IF(LEFT(AG182,5)="CHECK",AG182,IF(AD182&lt;&gt;0,"CHECK harga/bayar",IF(AI182&gt;0,"CHECK DP belum cocok",IF(U182=0,"Ditahan","OK")))))</x:f>
        <x:v>OK</x:v>
      </x:c>
      <x:c r="AF182" s="75" t="n">
        <x:f>IF(AND(A182&lt;&gt;"",U182=1,B182&lt;='Pengaturan'!$B$29,B182&gt;='Pengaturan'!$B$4),T182,0)</x:f>
        <x:v>0</x:v>
      </x:c>
      <x:c r="AG182"/>
      <x:c r="AH182" s="75" t="n">
        <x:f>IF(A182="","",IF(OR(O182="Lunas",R182&gt;0),MAX(0,L182-AC182),0))</x:f>
        <x:v>0</x:v>
      </x:c>
      <x:c r="AI182" s="75" t="n">
        <x:f>IF(A182="","",MAX(0,N182-AC182))</x:f>
        <x:v>0</x:v>
      </x:c>
      <x:c r="AJ182" t="str">
        <x:v>IN</x:v>
      </x:c>
      <x:c r="AK182" s="75"/>
      <x:c r="AL182"/>
      <x:c r="AM182" s="75" t="n">
        <x:f>IF(AND(A182&lt;&gt;"",B182&gt;'Pengaturan'!$B$29,B182&lt;='Pengaturan'!$B$5),MAX(0,T182-V182-W182),0)</x:f>
        <x:v>0</x:v>
      </x:c>
      <x:c r="AN182" t="str">
        <x:v>14UfXpQhjpRpKtMIwGtdihL0Bu_n5SJpu6vNcLjZ7A8I</x:v>
      </x:c>
      <x:c r="AO182" t="n">
        <x:v>46284.37060925926</x:v>
      </x:c>
    </x:row>
    <x:row r="183" ht="23" customHeight="1">
      <x:c r="A183" s="34" t="str">
        <x:v>BK179</x:v>
      </x:c>
      <x:c r="B183" s="44" t="n">
        <x:v>46285</x:v>
      </x:c>
      <x:c r="C183" s="34" t="str">
        <x:v>12:00:00</x:v>
      </x:c>
      <x:c r="D183" s="34" t="str">
        <x:v>Blok 1</x:v>
      </x:c>
      <x:c r="E183" s="34" t="str">
        <x:v>lalita</x:v>
      </x:c>
      <x:c r="F183" s="34" t="str">
        <x:v>LG 29</x:v>
      </x:c>
      <x:c r="G183" s="47" t="str">
        <x:v>Large Group</x:v>
      </x:c>
      <x:c r="H183" s="47" t="n">
        <x:v>29</x:v>
      </x:c>
      <x:c r="I183" s="47" t="n">
        <x:v>1</x:v>
      </x:c>
      <x:c r="J183" s="48"/>
      <x:c r="K183" s="42" t="n">
        <x:f>IF(A183="","",IFERROR(VLOOKUP(G183,'Harga Paket Schedule'!$A$5:$I$17,IF(G183="Large Group",2,7),FALSE),0))</x:f>
        <x:v>25000</x:v>
      </x:c>
      <x:c r="L183" s="42" t="n">
        <x:f>IF(A183="","",IF(J183&lt;&gt;"",J183,IF(G183="Large Group",MAX(7,H183)*K183,I183*K183)))</x:f>
        <x:v>725000</x:v>
      </x:c>
      <x:c r="M183" s="34" t="str">
        <x:v>dp 100</x:v>
      </x:c>
      <x:c r="N183" s="48" t="n">
        <x:v>100000</x:v>
      </x:c>
      <x:c r="O183" s="47" t="str">
        <x:v>DP</x:v>
      </x:c>
      <x:c r="P183" s="42" t="n">
        <x:f>IF(A183="","",SUMIF('Cocok Bayar Booking'!$J$5:$J$504,A183,'Cocok Bayar Booking'!$L$5:$L$504))</x:f>
        <x:v>100000</x:v>
      </x:c>
      <x:c r="Q183" s="42" t="n">
        <x:f>IF(A183="","",SUMIF('Cocok Bayar Booking'!$J$5:$J$504,A183,'Cocok Bayar Booking'!$M$5:$M$504))</x:f>
        <x:v>0</x:v>
      </x:c>
      <x:c r="R183" s="34" t="n">
        <x:f>IF(A183="","",SUMIF('Cocok Bayar Booking'!$J$5:$J$504,A183,'Cocok Bayar Booking'!$N$5:$N$504))</x:f>
        <x:v>0</x:v>
      </x:c>
      <x:c r="S183" s="42" t="n">
        <x:f>IF(A183="","",MIN(L183,AC183))</x:f>
        <x:v>100000</x:v>
      </x:c>
      <x:c r="T183" s="42" t="n">
        <x:f>IF(A183="","",MAX(0,L183-AC183))</x:f>
        <x:v>625000</x:v>
      </x:c>
      <x:c r="U183" s="47" t="n">
        <x:v>1</x:v>
      </x:c>
      <x:c r="V183" s="42" t="n">
        <x:f>IF(AND(AND(A183&lt;&gt;"",U183=1,AI183=0,AH183=0,LEFT(AG183,5)&lt;&gt;"CHECK",G183&lt;&gt;"CHECK PACKAGE"),B183&gt;'Pengaturan'!$B$6,B183&lt;='Pengaturan'!$B$5),T183,0)</x:f>
        <x:v>625000</x:v>
      </x:c>
      <x:c r="W183" s="42" t="n">
        <x:f>IF(AND(AND(A183&lt;&gt;"",U183=1,AI183=0,AH183=0,LEFT(AG183,5)&lt;&gt;"CHECK",G183&lt;&gt;"CHECK PACKAGE"),B183='Pengaturan'!$B$6,'Pengaturan'!$B$28&lt;&gt;"Tutup"),T183,0)</x:f>
        <x:v>0</x:v>
      </x:c>
      <x:c r="X183" s="34"/>
      <x:c r="Y183" s="34" t="str">
        <x:v>9. Schedule September 2026</x:v>
      </x:c>
      <x:c r="Z183" s="34" t="str">
        <x:v>Tanggal 20</x:v>
      </x:c>
      <x:c r="AA183" s="34" t="str">
        <x:v>C9</x:v>
      </x:c>
      <x:c r="AB183" s="34" t="str">
        <x:v>377</x:v>
      </x:c>
      <x:c r="AC183" s="15" t="n">
        <x:f>IF(A183="","",P183+Q183+IF(AL183&lt;&gt;"",N(AK183),0))</x:f>
        <x:v>100000</x:v>
      </x:c>
      <x:c r="AD183" s="15" t="n">
        <x:f>IF(A183="","",IF(OR(AC183&gt;L183,AND(OR(O183="Lunas",R183&gt;0),AC183&lt;L183)),AC183-L183,0))</x:f>
        <x:v>0</x:v>
      </x:c>
      <x:c r="AE183" t="str">
        <x:f>IF(A183="","",IF(LEFT(AG183,5)="CHECK",AG183,IF(AD183&lt;&gt;0,"CHECK harga/bayar",IF(AI183&gt;0,"CHECK DP belum cocok",IF(U183=0,"Ditahan","OK")))))</x:f>
        <x:v>OK</x:v>
      </x:c>
      <x:c r="AF183" s="75" t="n">
        <x:f>IF(AND(A183&lt;&gt;"",U183=1,B183&lt;='Pengaturan'!$B$29,B183&gt;='Pengaturan'!$B$4),T183,0)</x:f>
        <x:v>0</x:v>
      </x:c>
      <x:c r="AG183"/>
      <x:c r="AH183" s="75" t="n">
        <x:f>IF(A183="","",IF(OR(O183="Lunas",R183&gt;0),MAX(0,L183-AC183),0))</x:f>
        <x:v>0</x:v>
      </x:c>
      <x:c r="AI183" s="75" t="n">
        <x:f>IF(A183="","",MAX(0,N183-AC183))</x:f>
        <x:v>0</x:v>
      </x:c>
      <x:c r="AJ183" t="str">
        <x:v>IN</x:v>
      </x:c>
      <x:c r="AK183" s="75"/>
      <x:c r="AL183"/>
      <x:c r="AM183" s="75" t="n">
        <x:f>IF(AND(A183&lt;&gt;"",B183&gt;'Pengaturan'!$B$29,B183&lt;='Pengaturan'!$B$5),MAX(0,T183-V183-W183),0)</x:f>
        <x:v>0</x:v>
      </x:c>
      <x:c r="AN183" t="str">
        <x:v>14UfXpQhjpRpKtMIwGtdihL0Bu_n5SJpu6vNcLjZ7A8I</x:v>
      </x:c>
      <x:c r="AO183" t="n">
        <x:v>46284.37060925926</x:v>
      </x:c>
    </x:row>
    <x:row r="184" ht="23" customHeight="1">
      <x:c r="A184" s="34" t="str">
        <x:v>BK180</x:v>
      </x:c>
      <x:c r="B184" s="44" t="n">
        <x:v>46285</x:v>
      </x:c>
      <x:c r="C184" s="34" t="str">
        <x:v>17:00:00</x:v>
      </x:c>
      <x:c r="D184" s="34" t="str">
        <x:v>Blok 1</x:v>
      </x:c>
      <x:c r="E184" s="34" t="str">
        <x:v>KKN TRIBUANA</x:v>
      </x:c>
      <x:c r="F184" s="34" t="str">
        <x:v>LG 10</x:v>
      </x:c>
      <x:c r="G184" s="47" t="str">
        <x:v>Large Group</x:v>
      </x:c>
      <x:c r="H184" s="47" t="n">
        <x:v>10</x:v>
      </x:c>
      <x:c r="I184" s="47" t="n">
        <x:v>1</x:v>
      </x:c>
      <x:c r="J184" s="48"/>
      <x:c r="K184" s="42" t="n">
        <x:f>IF(A184="","",IFERROR(VLOOKUP(G184,'Harga Paket Schedule'!$A$5:$I$17,IF(G184="Large Group",2,7),FALSE),0))</x:f>
        <x:v>25000</x:v>
      </x:c>
      <x:c r="L184" s="42" t="n">
        <x:f>IF(A184="","",IF(J184&lt;&gt;"",J184,IF(G184="Large Group",MAX(7,H184)*K184,I184*K184)))</x:f>
        <x:v>250000</x:v>
      </x:c>
      <x:c r="M184" s="34" t="str">
        <x:v>dp 100</x:v>
      </x:c>
      <x:c r="N184" s="48" t="n">
        <x:v>100000</x:v>
      </x:c>
      <x:c r="O184" s="47" t="str">
        <x:v>DP</x:v>
      </x:c>
      <x:c r="P184" s="42" t="n">
        <x:f>IF(A184="","",SUMIF('Cocok Bayar Booking'!$J$5:$J$504,A184,'Cocok Bayar Booking'!$L$5:$L$504))</x:f>
        <x:v>100000</x:v>
      </x:c>
      <x:c r="Q184" s="42" t="n">
        <x:f>IF(A184="","",SUMIF('Cocok Bayar Booking'!$J$5:$J$504,A184,'Cocok Bayar Booking'!$M$5:$M$504))</x:f>
        <x:v>0</x:v>
      </x:c>
      <x:c r="R184" s="34" t="n">
        <x:f>IF(A184="","",SUMIF('Cocok Bayar Booking'!$J$5:$J$504,A184,'Cocok Bayar Booking'!$N$5:$N$504))</x:f>
        <x:v>0</x:v>
      </x:c>
      <x:c r="S184" s="42" t="n">
        <x:f>IF(A184="","",MIN(L184,AC184))</x:f>
        <x:v>100000</x:v>
      </x:c>
      <x:c r="T184" s="42" t="n">
        <x:f>IF(A184="","",MAX(0,L184-AC184))</x:f>
        <x:v>150000</x:v>
      </x:c>
      <x:c r="U184" s="47" t="n">
        <x:v>1</x:v>
      </x:c>
      <x:c r="V184" s="42" t="n">
        <x:f>IF(AND(AND(A184&lt;&gt;"",U184=1,AI184=0,AH184=0,LEFT(AG184,5)&lt;&gt;"CHECK",G184&lt;&gt;"CHECK PACKAGE"),B184&gt;'Pengaturan'!$B$6,B184&lt;='Pengaturan'!$B$5),T184,0)</x:f>
        <x:v>150000</x:v>
      </x:c>
      <x:c r="W184" s="42" t="n">
        <x:f>IF(AND(AND(A184&lt;&gt;"",U184=1,AI184=0,AH184=0,LEFT(AG184,5)&lt;&gt;"CHECK",G184&lt;&gt;"CHECK PACKAGE"),B184='Pengaturan'!$B$6,'Pengaturan'!$B$28&lt;&gt;"Tutup"),T184,0)</x:f>
        <x:v>0</x:v>
      </x:c>
      <x:c r="X184" s="34"/>
      <x:c r="Y184" s="34" t="str">
        <x:v>9. Schedule September 2026</x:v>
      </x:c>
      <x:c r="Z184" s="34" t="str">
        <x:v>Tanggal 20</x:v>
      </x:c>
      <x:c r="AA184" s="34" t="str">
        <x:v>C23</x:v>
      </x:c>
      <x:c r="AB184" s="34" t="str">
        <x:v>342</x:v>
      </x:c>
      <x:c r="AC184" s="15" t="n">
        <x:f>IF(A184="","",P184+Q184+IF(AL184&lt;&gt;"",N(AK184),0))</x:f>
        <x:v>100000</x:v>
      </x:c>
      <x:c r="AD184" s="15" t="n">
        <x:f>IF(A184="","",IF(OR(AC184&gt;L184,AND(OR(O184="Lunas",R184&gt;0),AC184&lt;L184)),AC184-L184,0))</x:f>
        <x:v>0</x:v>
      </x:c>
      <x:c r="AE184" t="str">
        <x:f>IF(A184="","",IF(LEFT(AG184,5)="CHECK",AG184,IF(AD184&lt;&gt;0,"CHECK harga/bayar",IF(AI184&gt;0,"CHECK DP belum cocok",IF(U184=0,"Ditahan","OK")))))</x:f>
        <x:v>OK</x:v>
      </x:c>
      <x:c r="AF184" s="75" t="n">
        <x:f>IF(AND(A184&lt;&gt;"",U184=1,B184&lt;='Pengaturan'!$B$29,B184&gt;='Pengaturan'!$B$4),T184,0)</x:f>
        <x:v>0</x:v>
      </x:c>
      <x:c r="AG184"/>
      <x:c r="AH184" s="75" t="n">
        <x:f>IF(A184="","",IF(OR(O184="Lunas",R184&gt;0),MAX(0,L184-AC184),0))</x:f>
        <x:v>0</x:v>
      </x:c>
      <x:c r="AI184" s="75" t="n">
        <x:f>IF(A184="","",MAX(0,N184-AC184))</x:f>
        <x:v>0</x:v>
      </x:c>
      <x:c r="AJ184" t="str">
        <x:v>AL</x:v>
      </x:c>
      <x:c r="AK184" s="75"/>
      <x:c r="AL184"/>
      <x:c r="AM184" s="75" t="n">
        <x:f>IF(AND(A184&lt;&gt;"",B184&gt;'Pengaturan'!$B$29,B184&lt;='Pengaturan'!$B$5),MAX(0,T184-V184-W184),0)</x:f>
        <x:v>0</x:v>
      </x:c>
      <x:c r="AN184" t="str">
        <x:v>14UfXpQhjpRpKtMIwGtdihL0Bu_n5SJpu6vNcLjZ7A8I</x:v>
      </x:c>
      <x:c r="AO184" t="n">
        <x:v>46284.37060925926</x:v>
      </x:c>
    </x:row>
    <x:row r="185" ht="23" customHeight="1">
      <x:c r="A185" s="34" t="str">
        <x:v>BK181</x:v>
      </x:c>
      <x:c r="B185" s="44" t="n">
        <x:v>46287</x:v>
      </x:c>
      <x:c r="C185" s="34" t="str">
        <x:v>13:40:00</x:v>
      </x:c>
      <x:c r="D185" s="34" t="str">
        <x:v>Blok 2</x:v>
      </x:c>
      <x:c r="E185" s="34" t="str">
        <x:v>Dela Fitriani</x:v>
      </x:c>
      <x:c r="F185" s="34" t="str">
        <x:v>Graduation</x:v>
      </x:c>
      <x:c r="G185" s="47" t="str">
        <x:v>Graduation</x:v>
      </x:c>
      <x:c r="H185" s="47"/>
      <x:c r="I185" s="47" t="n">
        <x:v>1</x:v>
      </x:c>
      <x:c r="J185" s="48"/>
      <x:c r="K185" s="42" t="n">
        <x:f>IF(A185="","",IFERROR(VLOOKUP(G185,'Harga Paket Schedule'!$A$5:$I$17,IF(G185="Large Group",2,7),FALSE),0))</x:f>
        <x:v>350000</x:v>
      </x:c>
      <x:c r="L185" s="42" t="n">
        <x:f>IF(A185="","",IF(J185&lt;&gt;"",J185,IF(G185="Large Group",MAX(7,H185)*K185,I185*K185)))</x:f>
        <x:v>350000</x:v>
      </x:c>
      <x:c r="M185" s="34" t="str">
        <x:v>dp 100 calmblue</x:v>
      </x:c>
      <x:c r="N185" s="48" t="n">
        <x:v>100000</x:v>
      </x:c>
      <x:c r="O185" s="47" t="str">
        <x:v>DP</x:v>
      </x:c>
      <x:c r="P185" s="42" t="n">
        <x:f>IF(A185="","",SUMIF('Cocok Bayar Booking'!$J$5:$J$504,A185,'Cocok Bayar Booking'!$L$5:$L$504))</x:f>
        <x:v>0</x:v>
      </x:c>
      <x:c r="Q185" s="42" t="n">
        <x:f>IF(A185="","",SUMIF('Cocok Bayar Booking'!$J$5:$J$504,A185,'Cocok Bayar Booking'!$M$5:$M$504))</x:f>
        <x:v>0</x:v>
      </x:c>
      <x:c r="R185" s="34" t="n">
        <x:f>IF(A185="","",SUMIF('Cocok Bayar Booking'!$J$5:$J$504,A185,'Cocok Bayar Booking'!$N$5:$N$504))</x:f>
        <x:v>0</x:v>
      </x:c>
      <x:c r="S185" s="42" t="n">
        <x:f>IF(A185="","",MIN(L185,AC185))</x:f>
        <x:v>0</x:v>
      </x:c>
      <x:c r="T185" s="42" t="n">
        <x:f>IF(A185="","",MAX(0,L185-AC185))</x:f>
        <x:v>350000</x:v>
      </x:c>
      <x:c r="U185" s="47" t="n">
        <x:v>1</x:v>
      </x:c>
      <x:c r="V185" s="42" t="n">
        <x:f>IF(AND(AND(A185&lt;&gt;"",U185=1,AI185=0,AH185=0,LEFT(AG185,5)&lt;&gt;"CHECK",G185&lt;&gt;"CHECK PACKAGE"),B185&gt;'Pengaturan'!$B$6,B185&lt;='Pengaturan'!$B$5),T185,0)</x:f>
        <x:v>0</x:v>
      </x:c>
      <x:c r="W185" s="42" t="n">
        <x:f>IF(AND(AND(A185&lt;&gt;"",U185=1,AI185=0,AH185=0,LEFT(AG185,5)&lt;&gt;"CHECK",G185&lt;&gt;"CHECK PACKAGE"),B185='Pengaturan'!$B$6,'Pengaturan'!$B$28&lt;&gt;"Tutup"),T185,0)</x:f>
        <x:v>0</x:v>
      </x:c>
      <x:c r="X185" s="34"/>
      <x:c r="Y185" s="34" t="str">
        <x:v>9. Schedule September 2026</x:v>
      </x:c>
      <x:c r="Z185" s="34" t="str">
        <x:v>Tanggal 22</x:v>
      </x:c>
      <x:c r="AA185" s="34" t="str">
        <x:v>I13</x:v>
      </x:c>
      <x:c r="AB185" s="34"/>
      <x:c r="AC185" s="15" t="n">
        <x:f>IF(A185="","",P185+Q185+IF(AL185&lt;&gt;"",N(AK185),0))</x:f>
        <x:v>0</x:v>
      </x:c>
      <x:c r="AD185" s="15" t="n">
        <x:f>IF(A185="","",IF(OR(AC185&gt;L185,AND(OR(O185="Lunas",R185&gt;0),AC185&lt;L185)),AC185-L185,0))</x:f>
        <x:v>0</x:v>
      </x:c>
      <x:c r="AE185" t="str">
        <x:f>IF(A185="","",IF(LEFT(AG185,5)="CHECK",AG185,IF(AD185&lt;&gt;0,"CHECK harga/bayar",IF(AI185&gt;0,"CHECK DP belum cocok",IF(U185=0,"Ditahan","OK")))))</x:f>
        <x:v>CHECK DP belum cocok</x:v>
      </x:c>
      <x:c r="AF185" s="75" t="n">
        <x:f>IF(AND(A185&lt;&gt;"",U185=1,B185&lt;='Pengaturan'!$B$29,B185&gt;='Pengaturan'!$B$4),T185,0)</x:f>
        <x:v>0</x:v>
      </x:c>
      <x:c r="AG185"/>
      <x:c r="AH185" s="75" t="n">
        <x:f>IF(A185="","",IF(OR(O185="Lunas",R185&gt;0),MAX(0,L185-AC185),0))</x:f>
        <x:v>0</x:v>
      </x:c>
      <x:c r="AI185" s="75" t="n">
        <x:f>IF(A185="","",MAX(0,N185-AC185))</x:f>
        <x:v>100000</x:v>
      </x:c>
      <x:c r="AJ185" t="str">
        <x:v>AL</x:v>
      </x:c>
      <x:c r="AK185" s="75"/>
      <x:c r="AL185"/>
      <x:c r="AM185" s="75" t="n">
        <x:f>IF(AND(A185&lt;&gt;"",B185&gt;'Pengaturan'!$B$29,B185&lt;='Pengaturan'!$B$5),MAX(0,T185-V185-W185),0)</x:f>
        <x:v>350000</x:v>
      </x:c>
      <x:c r="AN185" t="str">
        <x:v>14UfXpQhjpRpKtMIwGtdihL0Bu_n5SJpu6vNcLjZ7A8I</x:v>
      </x:c>
      <x:c r="AO185" t="n">
        <x:v>46284.37060925926</x:v>
      </x:c>
    </x:row>
    <x:row r="186" ht="23" customHeight="1">
      <x:c r="A186" s="34" t="str">
        <x:v>BK182</x:v>
      </x:c>
      <x:c r="B186" s="44" t="n">
        <x:v>46279</x:v>
      </x:c>
      <x:c r="C186" s="34" t="str">
        <x:v>10:00:00</x:v>
      </x:c>
      <x:c r="D186" s="34" t="str">
        <x:v>Blok 1</x:v>
      </x:c>
      <x:c r="E186" s="34" t="str">
        <x:v>Ayu</x:v>
      </x:c>
      <x:c r="F186" s="34" t="str">
        <x:v>Graduation</x:v>
      </x:c>
      <x:c r="G186" s="47" t="str">
        <x:v>Graduation</x:v>
      </x:c>
      <x:c r="H186" s="47"/>
      <x:c r="I186" s="47" t="n">
        <x:v>1</x:v>
      </x:c>
      <x:c r="J186" s="48"/>
      <x:c r="K186" s="42" t="n">
        <x:f>IF(A186="","",IFERROR(VLOOKUP(G186,'Harga Paket Schedule'!$A$5:$I$17,IF(G186="Large Group",2,7),FALSE),0))</x:f>
        <x:v>350000</x:v>
      </x:c>
      <x:c r="L186" s="42" t="n">
        <x:f>IF(A186="","",IF(J186&lt;&gt;"",J186,IF(G186="Large Group",MAX(7,H186)*K186,I186*K186)))</x:f>
        <x:v>350000</x:v>
      </x:c>
      <x:c r="M186" s="34" t="str">
        <x:v>dp 100</x:v>
      </x:c>
      <x:c r="N186" s="48" t="n">
        <x:v>100000</x:v>
      </x:c>
      <x:c r="O186" s="47" t="str">
        <x:v>DP</x:v>
      </x:c>
      <x:c r="P186" s="42" t="n">
        <x:f>IF(A186="","",SUMIF('Cocok Bayar Booking'!$J$5:$J$504,A186,'Cocok Bayar Booking'!$L$5:$L$504))</x:f>
        <x:v>0</x:v>
      </x:c>
      <x:c r="Q186" s="42" t="n">
        <x:f>IF(A186="","",SUMIF('Cocok Bayar Booking'!$J$5:$J$504,A186,'Cocok Bayar Booking'!$M$5:$M$504))</x:f>
        <x:v>350000</x:v>
      </x:c>
      <x:c r="R186" s="34" t="n">
        <x:f>IF(A186="","",SUMIF('Cocok Bayar Booking'!$J$5:$J$504,A186,'Cocok Bayar Booking'!$N$5:$N$504))</x:f>
        <x:v>1</x:v>
      </x:c>
      <x:c r="S186" s="42" t="n">
        <x:f>IF(A186="","",MIN(L186,AC186))</x:f>
        <x:v>350000</x:v>
      </x:c>
      <x:c r="T186" s="42" t="n">
        <x:f>IF(A186="","",MAX(0,L186-AC186))</x:f>
        <x:v>0</x:v>
      </x:c>
      <x:c r="U186" s="47" t="n">
        <x:v>1</x:v>
      </x:c>
      <x:c r="V186" s="42" t="n">
        <x:f>IF(AND(AND(A186&lt;&gt;"",U186=1,AI186=0,AH186=0,LEFT(AG186,5)&lt;&gt;"CHECK",G186&lt;&gt;"CHECK PACKAGE"),B186&gt;'Pengaturan'!$B$6,B186&lt;='Pengaturan'!$B$5),T186,0)</x:f>
        <x:v>0</x:v>
      </x:c>
      <x:c r="W186" s="42" t="n">
        <x:f>IF(AND(AND(A186&lt;&gt;"",U186=1,AI186=0,AH186=0,LEFT(AG186,5)&lt;&gt;"CHECK",G186&lt;&gt;"CHECK PACKAGE"),B186='Pengaturan'!$B$6,'Pengaturan'!$B$28&lt;&gt;"Tutup"),T186,0)</x:f>
        <x:v>0</x:v>
      </x:c>
      <x:c r="X186" s="34"/>
      <x:c r="Y186" s="34" t="str">
        <x:v>9. Schedule September 2026</x:v>
      </x:c>
      <x:c r="Z186" s="34" t="str">
        <x:v>Tanggal 14</x:v>
      </x:c>
      <x:c r="AA186" s="34" t="str">
        <x:v>C5</x:v>
      </x:c>
      <x:c r="AB186" s="34" t="str">
        <x:v>384</x:v>
      </x:c>
      <x:c r="AC186" s="15" t="n">
        <x:f>IF(A186="","",P186+Q186+IF(AL186&lt;&gt;"",N(AK186),0))</x:f>
        <x:v>350000</x:v>
      </x:c>
      <x:c r="AD186" s="15" t="n">
        <x:f>IF(A186="","",IF(OR(AC186&gt;L186,AND(OR(O186="Lunas",R186&gt;0),AC186&lt;L186)),AC186-L186,0))</x:f>
        <x:v>0</x:v>
      </x:c>
      <x:c r="AE186" t="str">
        <x:f>IF(A186="","",IF(LEFT(AG186,5)="CHECK",AG186,IF(AD186&lt;&gt;0,"CHECK harga/bayar",IF(AI186&gt;0,"CHECK DP belum cocok",IF(U186=0,"Ditahan","OK")))))</x:f>
        <x:v>OK</x:v>
      </x:c>
      <x:c r="AF186" s="75" t="n">
        <x:f>IF(AND(A186&lt;&gt;"",U186=1,B186&lt;='Pengaturan'!$B$29,B186&gt;='Pengaturan'!$B$4),T186,0)</x:f>
        <x:v>0</x:v>
      </x:c>
      <x:c r="AG186"/>
      <x:c r="AH186" s="75" t="n">
        <x:f>IF(A186="","",IF(OR(O186="Lunas",R186&gt;0),MAX(0,L186-AC186),0))</x:f>
        <x:v>0</x:v>
      </x:c>
      <x:c r="AI186" s="75" t="n">
        <x:f>IF(A186="","",MAX(0,N186-AC186))</x:f>
        <x:v>0</x:v>
      </x:c>
      <x:c r="AJ186" t="str">
        <x:v>IN</x:v>
      </x:c>
      <x:c r="AK186" s="75"/>
      <x:c r="AL186"/>
      <x:c r="AM186" s="75" t="n">
        <x:f>IF(AND(A186&lt;&gt;"",B186&gt;'Pengaturan'!$B$29,B186&lt;='Pengaturan'!$B$5),MAX(0,T186-V186-W186),0)</x:f>
        <x:v>0</x:v>
      </x:c>
      <x:c r="AN186" t="str">
        <x:v>14UfXpQhjpRpKtMIwGtdihL0Bu_n5SJpu6vNcLjZ7A8I</x:v>
      </x:c>
      <x:c r="AO186" t="n">
        <x:v>46284.37060925926</x:v>
      </x:c>
    </x:row>
    <x:row r="187" ht="23" customHeight="1">
      <x:c r="A187" s="34" t="str">
        <x:v>BK183</x:v>
      </x:c>
      <x:c r="B187" s="44" t="n">
        <x:v>46279</x:v>
      </x:c>
      <x:c r="C187" s="34" t="str">
        <x:v>11:30:00</x:v>
      </x:c>
      <x:c r="D187" s="34" t="str">
        <x:v>Blok 1</x:v>
      </x:c>
      <x:c r="E187" s="34" t="str">
        <x:v>Miftah</x:v>
      </x:c>
      <x:c r="F187" s="34" t="str">
        <x:v>Photofox</x:v>
      </x:c>
      <x:c r="G187" s="47" t="str">
        <x:v>Photofox</x:v>
      </x:c>
      <x:c r="H187" s="47"/>
      <x:c r="I187" s="47" t="n">
        <x:v>1</x:v>
      </x:c>
      <x:c r="J187" s="48"/>
      <x:c r="K187" s="42" t="n">
        <x:f>IF(A187="","",IFERROR(VLOOKUP(G187,'Harga Paket Schedule'!$A$5:$I$17,IF(G187="Large Group",2,7),FALSE),0))</x:f>
        <x:v>200000</x:v>
      </x:c>
      <x:c r="L187" s="42" t="n">
        <x:f>IF(A187="","",IF(J187&lt;&gt;"",J187,IF(G187="Large Group",MAX(7,H187)*K187,I187*K187)))</x:f>
        <x:v>200000</x:v>
      </x:c>
      <x:c r="M187" s="34" t="str">
        <x:v>dp 100</x:v>
      </x:c>
      <x:c r="N187" s="48" t="n">
        <x:v>100000</x:v>
      </x:c>
      <x:c r="O187" s="47" t="str">
        <x:v>DP</x:v>
      </x:c>
      <x:c r="P187" s="42" t="n">
        <x:f>IF(A187="","",SUMIF('Cocok Bayar Booking'!$J$5:$J$504,A187,'Cocok Bayar Booking'!$L$5:$L$504))</x:f>
        <x:v>100000</x:v>
      </x:c>
      <x:c r="Q187" s="42" t="n">
        <x:f>IF(A187="","",SUMIF('Cocok Bayar Booking'!$J$5:$J$504,A187,'Cocok Bayar Booking'!$M$5:$M$504))</x:f>
        <x:v>0</x:v>
      </x:c>
      <x:c r="R187" s="34" t="n">
        <x:f>IF(A187="","",SUMIF('Cocok Bayar Booking'!$J$5:$J$504,A187,'Cocok Bayar Booking'!$N$5:$N$504))</x:f>
        <x:v>0</x:v>
      </x:c>
      <x:c r="S187" s="42" t="n">
        <x:f>IF(A187="","",MIN(L187,AC187))</x:f>
        <x:v>100000</x:v>
      </x:c>
      <x:c r="T187" s="42" t="n">
        <x:f>IF(A187="","",MAX(0,L187-AC187))</x:f>
        <x:v>100000</x:v>
      </x:c>
      <x:c r="U187" s="47" t="n">
        <x:v>1</x:v>
      </x:c>
      <x:c r="V187" s="42" t="n">
        <x:f>IF(AND(AND(A187&lt;&gt;"",U187=1,AI187=0,AH187=0,LEFT(AG187,5)&lt;&gt;"CHECK",G187&lt;&gt;"CHECK PACKAGE"),B187&gt;'Pengaturan'!$B$6,B187&lt;='Pengaturan'!$B$5),T187,0)</x:f>
        <x:v>0</x:v>
      </x:c>
      <x:c r="W187" s="42" t="n">
        <x:f>IF(AND(AND(A187&lt;&gt;"",U187=1,AI187=0,AH187=0,LEFT(AG187,5)&lt;&gt;"CHECK",G187&lt;&gt;"CHECK PACKAGE"),B187='Pengaturan'!$B$6,'Pengaturan'!$B$28&lt;&gt;"Tutup"),T187,0)</x:f>
        <x:v>0</x:v>
      </x:c>
      <x:c r="X187" s="34"/>
      <x:c r="Y187" s="34" t="str">
        <x:v>9. Schedule September 2026</x:v>
      </x:c>
      <x:c r="Z187" s="34" t="str">
        <x:v>Tanggal 14</x:v>
      </x:c>
      <x:c r="AA187" s="34" t="str">
        <x:v>C8</x:v>
      </x:c>
      <x:c r="AB187" s="34" t="str">
        <x:v>383</x:v>
      </x:c>
      <x:c r="AC187" s="15" t="n">
        <x:f>IF(A187="","",P187+Q187+IF(AL187&lt;&gt;"",N(AK187),0))</x:f>
        <x:v>100000</x:v>
      </x:c>
      <x:c r="AD187" s="15" t="n">
        <x:f>IF(A187="","",IF(OR(AC187&gt;L187,AND(OR(O187="Lunas",R187&gt;0),AC187&lt;L187)),AC187-L187,0))</x:f>
        <x:v>0</x:v>
      </x:c>
      <x:c r="AE187" t="str">
        <x:f>IF(A187="","",IF(LEFT(AG187,5)="CHECK",AG187,IF(AD187&lt;&gt;0,"CHECK harga/bayar",IF(AI187&gt;0,"CHECK DP belum cocok",IF(U187=0,"Ditahan","OK")))))</x:f>
        <x:v>OK</x:v>
      </x:c>
      <x:c r="AF187" s="75" t="n">
        <x:f>IF(AND(A187&lt;&gt;"",U187=1,B187&lt;='Pengaturan'!$B$29,B187&gt;='Pengaturan'!$B$4),T187,0)</x:f>
        <x:v>100000</x:v>
      </x:c>
      <x:c r="AG187"/>
      <x:c r="AH187" s="75" t="n">
        <x:f>IF(A187="","",IF(OR(O187="Lunas",R187&gt;0),MAX(0,L187-AC187),0))</x:f>
        <x:v>0</x:v>
      </x:c>
      <x:c r="AI187" s="75" t="n">
        <x:f>IF(A187="","",MAX(0,N187-AC187))</x:f>
        <x:v>0</x:v>
      </x:c>
      <x:c r="AJ187" t="str">
        <x:v>AL</x:v>
      </x:c>
      <x:c r="AK187" s="75"/>
      <x:c r="AL187"/>
      <x:c r="AM187" s="75" t="n">
        <x:f>IF(AND(A187&lt;&gt;"",B187&gt;'Pengaturan'!$B$29,B187&lt;='Pengaturan'!$B$5),MAX(0,T187-V187-W187),0)</x:f>
        <x:v>0</x:v>
      </x:c>
      <x:c r="AN187" t="str">
        <x:v>14UfXpQhjpRpKtMIwGtdihL0Bu_n5SJpu6vNcLjZ7A8I</x:v>
      </x:c>
      <x:c r="AO187" t="n">
        <x:v>46284.37060925926</x:v>
      </x:c>
    </x:row>
    <x:row r="188" ht="23" customHeight="1">
      <x:c r="A188" s="34" t="str">
        <x:v>BK184</x:v>
      </x:c>
      <x:c r="B188" s="44" t="n">
        <x:v>46279</x:v>
      </x:c>
      <x:c r="C188" s="34" t="str">
        <x:v>13:00:00</x:v>
      </x:c>
      <x:c r="D188" s="34" t="str">
        <x:v>Blok 1</x:v>
      </x:c>
      <x:c r="E188" s="34" t="str">
        <x:v>Farros Abeel Fabian</x:v>
      </x:c>
      <x:c r="F188" s="34" t="str">
        <x:v>Pass Photo</x:v>
      </x:c>
      <x:c r="G188" s="47" t="str">
        <x:v>Pas Foto</x:v>
      </x:c>
      <x:c r="H188" s="47"/>
      <x:c r="I188" s="47" t="n">
        <x:v>1</x:v>
      </x:c>
      <x:c r="J188" s="48"/>
      <x:c r="K188" s="42" t="n">
        <x:f>IF(A188="","",IFERROR(VLOOKUP(G188,'Harga Paket Schedule'!$A$5:$I$17,IF(G188="Large Group",2,7),FALSE),0))</x:f>
        <x:v>50000</x:v>
      </x:c>
      <x:c r="L188" s="42" t="n">
        <x:f>IF(A188="","",IF(J188&lt;&gt;"",J188,IF(G188="Large Group",MAX(7,H188)*K188,I188*K188)))</x:f>
        <x:v>50000</x:v>
      </x:c>
      <x:c r="M188" s="34"/>
      <x:c r="N188" s="48" t="n">
        <x:v>0</x:v>
      </x:c>
      <x:c r="O188" s="47"/>
      <x:c r="P188" s="42" t="n">
        <x:f>IF(A188="","",SUMIF('Cocok Bayar Booking'!$J$5:$J$504,A188,'Cocok Bayar Booking'!$L$5:$L$504))</x:f>
        <x:v>0</x:v>
      </x:c>
      <x:c r="Q188" s="42" t="n">
        <x:f>IF(A188="","",SUMIF('Cocok Bayar Booking'!$J$5:$J$504,A188,'Cocok Bayar Booking'!$M$5:$M$504))</x:f>
        <x:v>65000</x:v>
      </x:c>
      <x:c r="R188" s="34" t="n">
        <x:f>IF(A188="","",SUMIF('Cocok Bayar Booking'!$J$5:$J$504,A188,'Cocok Bayar Booking'!$N$5:$N$504))</x:f>
        <x:v>1</x:v>
      </x:c>
      <x:c r="S188" s="42" t="n">
        <x:f>IF(A188="","",MIN(L188,AC188))</x:f>
        <x:v>50000</x:v>
      </x:c>
      <x:c r="T188" s="42" t="n">
        <x:f>IF(A188="","",MAX(0,L188-AC188))</x:f>
        <x:v>0</x:v>
      </x:c>
      <x:c r="U188" s="47" t="n">
        <x:v>1</x:v>
      </x:c>
      <x:c r="V188" s="42" t="n">
        <x:f>IF(AND(AND(A188&lt;&gt;"",U188=1,AI188=0,AH188=0,LEFT(AG188,5)&lt;&gt;"CHECK",G188&lt;&gt;"CHECK PACKAGE"),B188&gt;'Pengaturan'!$B$6,B188&lt;='Pengaturan'!$B$5),T188,0)</x:f>
        <x:v>0</x:v>
      </x:c>
      <x:c r="W188" s="42" t="n">
        <x:f>IF(AND(AND(A188&lt;&gt;"",U188=1,AI188=0,AH188=0,LEFT(AG188,5)&lt;&gt;"CHECK",G188&lt;&gt;"CHECK PACKAGE"),B188='Pengaturan'!$B$6,'Pengaturan'!$B$28&lt;&gt;"Tutup"),T188,0)</x:f>
        <x:v>0</x:v>
      </x:c>
      <x:c r="X188" s="34"/>
      <x:c r="Y188" s="34" t="str">
        <x:v>9. Schedule September 2026</x:v>
      </x:c>
      <x:c r="Z188" s="34" t="str">
        <x:v>Tanggal 14</x:v>
      </x:c>
      <x:c r="AA188" s="34" t="str">
        <x:v>C11</x:v>
      </x:c>
      <x:c r="AB188" s="34" t="str">
        <x:v>388</x:v>
      </x:c>
      <x:c r="AC188" s="15" t="n">
        <x:f>IF(A188="","",P188+Q188+IF(AL188&lt;&gt;"",N(AK188),0))</x:f>
        <x:v>65000</x:v>
      </x:c>
      <x:c r="AD188" s="15" t="n">
        <x:f>IF(A188="","",IF(OR(AC188&gt;L188,AND(OR(O188="Lunas",R188&gt;0),AC188&lt;L188)),AC188-L188,0))</x:f>
        <x:v>15000</x:v>
      </x:c>
      <x:c r="AE188" t="str">
        <x:f>IF(A188="","",IF(LEFT(AG188,5)="CHECK",AG188,IF(AD188&lt;&gt;0,"CHECK harga/bayar",IF(AI188&gt;0,"CHECK DP belum cocok",IF(U188=0,"Ditahan","OK")))))</x:f>
        <x:v>CHECK harga/bayar</x:v>
      </x:c>
      <x:c r="AF188" s="75" t="n">
        <x:f>IF(AND(A188&lt;&gt;"",U188=1,B188&lt;='Pengaturan'!$B$29,B188&gt;='Pengaturan'!$B$4),T188,0)</x:f>
        <x:v>0</x:v>
      </x:c>
      <x:c r="AG188"/>
      <x:c r="AH188" s="75" t="n">
        <x:f>IF(A188="","",IF(OR(O188="Lunas",R188&gt;0),MAX(0,L188-AC188),0))</x:f>
        <x:v>0</x:v>
      </x:c>
      <x:c r="AI188" s="75" t="n">
        <x:f>IF(A188="","",MAX(0,N188-AC188))</x:f>
        <x:v>0</x:v>
      </x:c>
      <x:c r="AJ188" t="str">
        <x:v>AL</x:v>
      </x:c>
      <x:c r="AK188" s="75"/>
      <x:c r="AL188"/>
      <x:c r="AM188" s="75" t="n">
        <x:f>IF(AND(A188&lt;&gt;"",B188&gt;'Pengaturan'!$B$29,B188&lt;='Pengaturan'!$B$5),MAX(0,T188-V188-W188),0)</x:f>
        <x:v>0</x:v>
      </x:c>
      <x:c r="AN188" t="str">
        <x:v>14UfXpQhjpRpKtMIwGtdihL0Bu_n5SJpu6vNcLjZ7A8I</x:v>
      </x:c>
      <x:c r="AO188" t="n">
        <x:v>46284.37060925926</x:v>
      </x:c>
    </x:row>
    <x:row r="189" ht="23" customHeight="1">
      <x:c r="A189" s="34" t="str">
        <x:v>BK185</x:v>
      </x:c>
      <x:c r="B189" s="44" t="n">
        <x:v>46280</x:v>
      </x:c>
      <x:c r="C189" s="34" t="str">
        <x:v>20:00:00</x:v>
      </x:c>
      <x:c r="D189" s="34" t="str">
        <x:v>Blok 1</x:v>
      </x:c>
      <x:c r="E189" s="34" t="str">
        <x:v>Dela</x:v>
      </x:c>
      <x:c r="F189" s="34" t="str">
        <x:v>LG 11</x:v>
      </x:c>
      <x:c r="G189" s="47" t="str">
        <x:v>Large Group</x:v>
      </x:c>
      <x:c r="H189" s="47" t="n">
        <x:v>11</x:v>
      </x:c>
      <x:c r="I189" s="47" t="n">
        <x:v>1</x:v>
      </x:c>
      <x:c r="J189" s="48"/>
      <x:c r="K189" s="42" t="n">
        <x:f>IF(A189="","",IFERROR(VLOOKUP(G189,'Harga Paket Schedule'!$A$5:$I$17,IF(G189="Large Group",2,7),FALSE),0))</x:f>
        <x:v>25000</x:v>
      </x:c>
      <x:c r="L189" s="42" t="n">
        <x:f>IF(A189="","",IF(J189&lt;&gt;"",J189,IF(G189="Large Group",MAX(7,H189)*K189,I189*K189)))</x:f>
        <x:v>275000</x:v>
      </x:c>
      <x:c r="M189" s="34" t="str">
        <x:v>dp 100</x:v>
      </x:c>
      <x:c r="N189" s="48" t="n">
        <x:v>100000</x:v>
      </x:c>
      <x:c r="O189" s="47" t="str">
        <x:v>DP</x:v>
      </x:c>
      <x:c r="P189" s="42" t="n">
        <x:f>IF(A189="","",SUMIF('Cocok Bayar Booking'!$J$5:$J$504,A189,'Cocok Bayar Booking'!$L$5:$L$504))</x:f>
        <x:v>0</x:v>
      </x:c>
      <x:c r="Q189" s="42" t="n">
        <x:f>IF(A189="","",SUMIF('Cocok Bayar Booking'!$J$5:$J$504,A189,'Cocok Bayar Booking'!$M$5:$M$504))</x:f>
        <x:v>0</x:v>
      </x:c>
      <x:c r="R189" s="34" t="n">
        <x:f>IF(A189="","",SUMIF('Cocok Bayar Booking'!$J$5:$J$504,A189,'Cocok Bayar Booking'!$N$5:$N$504))</x:f>
        <x:v>0</x:v>
      </x:c>
      <x:c r="S189" s="42" t="n">
        <x:f>IF(A189="","",MIN(L189,AC189))</x:f>
        <x:v>0</x:v>
      </x:c>
      <x:c r="T189" s="42" t="n">
        <x:f>IF(A189="","",MAX(0,L189-AC189))</x:f>
        <x:v>275000</x:v>
      </x:c>
      <x:c r="U189" s="47" t="n">
        <x:v>1</x:v>
      </x:c>
      <x:c r="V189" s="42" t="n">
        <x:f>IF(AND(AND(A189&lt;&gt;"",U189=1,AI189=0,AH189=0,LEFT(AG189,5)&lt;&gt;"CHECK",G189&lt;&gt;"CHECK PACKAGE"),B189&gt;'Pengaturan'!$B$6,B189&lt;='Pengaturan'!$B$5),T189,0)</x:f>
        <x:v>0</x:v>
      </x:c>
      <x:c r="W189" s="42" t="n">
        <x:f>IF(AND(AND(A189&lt;&gt;"",U189=1,AI189=0,AH189=0,LEFT(AG189,5)&lt;&gt;"CHECK",G189&lt;&gt;"CHECK PACKAGE"),B189='Pengaturan'!$B$6,'Pengaturan'!$B$28&lt;&gt;"Tutup"),T189,0)</x:f>
        <x:v>0</x:v>
      </x:c>
      <x:c r="X189" s="34" t="str">
        <x:v>Kandidat Log 14:4 menunggu konfirmasi. Kandidat Log 14:4 menunggu konfirmasi.</x:v>
      </x:c>
      <x:c r="Y189" s="34" t="str">
        <x:v>9. Schedule September 2026</x:v>
      </x:c>
      <x:c r="Z189" s="34" t="str">
        <x:v>Tanggal 15</x:v>
      </x:c>
      <x:c r="AA189" s="34" t="str">
        <x:v>C32</x:v>
      </x:c>
      <x:c r="AB189" s="34"/>
      <x:c r="AC189" s="15" t="n">
        <x:f>IF(A189="","",P189+Q189+IF(AL189&lt;&gt;"",N(AK189),0))</x:f>
        <x:v>0</x:v>
      </x:c>
      <x:c r="AD189" s="15" t="n">
        <x:f>IF(A189="","",IF(OR(AC189&gt;L189,AND(OR(O189="Lunas",R189&gt;0),AC189&lt;L189)),AC189-L189,0))</x:f>
        <x:v>0</x:v>
      </x:c>
      <x:c r="AE189" t="str">
        <x:f>IF(A189="","",IF(LEFT(AG189,5)="CHECK",AG189,IF(AD189&lt;&gt;0,"CHECK harga/bayar",IF(AI189&gt;0,"CHECK DP belum cocok",IF(U189=0,"Ditahan","OK")))))</x:f>
        <x:v>CHECK pembayaran belum cocok</x:v>
      </x:c>
      <x:c r="AF189" s="75" t="n">
        <x:f>IF(AND(A189&lt;&gt;"",U189=1,B189&lt;='Pengaturan'!$B$29,B189&gt;='Pengaturan'!$B$4),T189,0)</x:f>
        <x:v>275000</x:v>
      </x:c>
      <x:c r="AG189" t="str">
        <x:v>CHECK pembayaran belum cocok</x:v>
      </x:c>
      <x:c r="AH189" s="75" t="n">
        <x:f>IF(A189="","",IF(OR(O189="Lunas",R189&gt;0),MAX(0,L189-AC189),0))</x:f>
        <x:v>0</x:v>
      </x:c>
      <x:c r="AI189" s="75" t="n">
        <x:f>IF(A189="","",MAX(0,N189-AC189))</x:f>
        <x:v>100000</x:v>
      </x:c>
      <x:c r="AJ189" t="str">
        <x:v>IN</x:v>
      </x:c>
      <x:c r="AK189" s="75"/>
      <x:c r="AL189"/>
      <x:c r="AM189" s="75" t="n">
        <x:f>IF(AND(A189&lt;&gt;"",B189&gt;'Pengaturan'!$B$29,B189&lt;='Pengaturan'!$B$5),MAX(0,T189-V189-W189),0)</x:f>
        <x:v>0</x:v>
      </x:c>
      <x:c r="AN189" t="str">
        <x:v>14UfXpQhjpRpKtMIwGtdihL0Bu_n5SJpu6vNcLjZ7A8I</x:v>
      </x:c>
      <x:c r="AO189" t="n">
        <x:v>46284.37060925926</x:v>
      </x:c>
    </x:row>
    <x:row r="190" ht="23" customHeight="1">
      <x:c r="A190" s="34" t="str">
        <x:v>BK186</x:v>
      </x:c>
      <x:c r="B190" s="44" t="n">
        <x:v>46283</x:v>
      </x:c>
      <x:c r="C190" s="34" t="str">
        <x:v>19:00:00</x:v>
      </x:c>
      <x:c r="D190" s="34" t="str">
        <x:v>Blok 1</x:v>
      </x:c>
      <x:c r="E190" s="34" t="str">
        <x:v>KKN 100</x:v>
      </x:c>
      <x:c r="F190" s="34" t="str">
        <x:v>LG 11</x:v>
      </x:c>
      <x:c r="G190" s="47" t="str">
        <x:v>Large Group</x:v>
      </x:c>
      <x:c r="H190" s="47" t="n">
        <x:v>11</x:v>
      </x:c>
      <x:c r="I190" s="47" t="n">
        <x:v>1</x:v>
      </x:c>
      <x:c r="J190" s="48"/>
      <x:c r="K190" s="42" t="n">
        <x:f>IF(A190="","",IFERROR(VLOOKUP(G190,'Harga Paket Schedule'!$A$5:$I$17,IF(G190="Large Group",2,7),FALSE),0))</x:f>
        <x:v>25000</x:v>
      </x:c>
      <x:c r="L190" s="42" t="n">
        <x:f>IF(A190="","",IF(J190&lt;&gt;"",J190,IF(G190="Large Group",MAX(7,H190)*K190,I190*K190)))</x:f>
        <x:v>275000</x:v>
      </x:c>
      <x:c r="M190" s="34" t="str">
        <x:v>dp 100</x:v>
      </x:c>
      <x:c r="N190" s="48" t="n">
        <x:v>100000</x:v>
      </x:c>
      <x:c r="O190" s="47" t="str">
        <x:v>DP</x:v>
      </x:c>
      <x:c r="P190" s="42" t="n">
        <x:f>IF(A190="","",SUMIF('Cocok Bayar Booking'!$J$5:$J$504,A190,'Cocok Bayar Booking'!$L$5:$L$504))</x:f>
        <x:v>100000</x:v>
      </x:c>
      <x:c r="Q190" s="42" t="n">
        <x:f>IF(A190="","",SUMIF('Cocok Bayar Booking'!$J$5:$J$504,A190,'Cocok Bayar Booking'!$M$5:$M$504))</x:f>
        <x:v>150000</x:v>
      </x:c>
      <x:c r="R190" s="34" t="n">
        <x:f>IF(A190="","",SUMIF('Cocok Bayar Booking'!$J$5:$J$504,A190,'Cocok Bayar Booking'!$N$5:$N$504))</x:f>
        <x:v>1</x:v>
      </x:c>
      <x:c r="S190" s="42" t="n">
        <x:f>IF(A190="","",MIN(L190,AC190))</x:f>
        <x:v>250000</x:v>
      </x:c>
      <x:c r="T190" s="42" t="n">
        <x:f>IF(A190="","",MAX(0,L190-AC190))</x:f>
        <x:v>25000</x:v>
      </x:c>
      <x:c r="U190" s="47" t="n">
        <x:v>1</x:v>
      </x:c>
      <x:c r="V190" s="42" t="n">
        <x:f>IF(AND(AND(A190&lt;&gt;"",U190=1,AI190=0,AH190=0,LEFT(AG190,5)&lt;&gt;"CHECK",G190&lt;&gt;"CHECK PACKAGE"),B190&gt;'Pengaturan'!$B$6,B190&lt;='Pengaturan'!$B$5),T190,0)</x:f>
        <x:v>0</x:v>
      </x:c>
      <x:c r="W190" s="42" t="n">
        <x:f>IF(AND(AND(A190&lt;&gt;"",U190=1,AI190=0,AH190=0,LEFT(AG190,5)&lt;&gt;"CHECK",G190&lt;&gt;"CHECK PACKAGE"),B190='Pengaturan'!$B$6,'Pengaturan'!$B$28&lt;&gt;"Tutup"),T190,0)</x:f>
        <x:v>0</x:v>
      </x:c>
      <x:c r="X190" s="34"/>
      <x:c r="Y190" s="34" t="str">
        <x:v>9. Schedule September 2026</x:v>
      </x:c>
      <x:c r="Z190" s="34" t="str">
        <x:v>Tanggal 18</x:v>
      </x:c>
      <x:c r="AA190" s="34" t="str">
        <x:v>C29</x:v>
      </x:c>
      <x:c r="AB190" s="34" t="str">
        <x:v>380, 465</x:v>
      </x:c>
      <x:c r="AC190" s="15" t="n">
        <x:f>IF(A190="","",P190+Q190+IF(AL190&lt;&gt;"",N(AK190),0))</x:f>
        <x:v>250000</x:v>
      </x:c>
      <x:c r="AD190" s="15" t="n">
        <x:f>IF(A190="","",IF(OR(AC190&gt;L190,AND(OR(O190="Lunas",R190&gt;0),AC190&lt;L190)),AC190-L190,0))</x:f>
        <x:v>-25000</x:v>
      </x:c>
      <x:c r="AE190" t="str">
        <x:f>IF(A190="","",IF(LEFT(AG190,5)="CHECK",AG190,IF(AD190&lt;&gt;0,"CHECK harga/bayar",IF(AI190&gt;0,"CHECK DP belum cocok",IF(U190=0,"Ditahan","OK")))))</x:f>
        <x:v>CHECK harga/bayar</x:v>
      </x:c>
      <x:c r="AF190" s="75" t="n">
        <x:f>IF(AND(A190&lt;&gt;"",U190=1,B190&lt;='Pengaturan'!$B$29,B190&gt;='Pengaturan'!$B$4),T190,0)</x:f>
        <x:v>25000</x:v>
      </x:c>
      <x:c r="AG190"/>
      <x:c r="AH190" s="75" t="n">
        <x:f>IF(A190="","",IF(OR(O190="Lunas",R190&gt;0),MAX(0,L190-AC190),0))</x:f>
        <x:v>25000</x:v>
      </x:c>
      <x:c r="AI190" s="75" t="n">
        <x:f>IF(A190="","",MAX(0,N190-AC190))</x:f>
        <x:v>0</x:v>
      </x:c>
      <x:c r="AJ190" t="str">
        <x:v>IN</x:v>
      </x:c>
      <x:c r="AK190" s="75"/>
      <x:c r="AL190"/>
      <x:c r="AM190" s="75" t="n">
        <x:f>IF(AND(A190&lt;&gt;"",B190&gt;'Pengaturan'!$B$29,B190&lt;='Pengaturan'!$B$5),MAX(0,T190-V190-W190),0)</x:f>
        <x:v>0</x:v>
      </x:c>
      <x:c r="AN190" t="str">
        <x:v>14UfXpQhjpRpKtMIwGtdihL0Bu_n5SJpu6vNcLjZ7A8I</x:v>
      </x:c>
      <x:c r="AO190" t="n">
        <x:v>46284.37060925926</x:v>
      </x:c>
    </x:row>
    <x:row r="191" ht="23" customHeight="1">
      <x:c r="A191" s="34" t="str">
        <x:v>BK187</x:v>
      </x:c>
      <x:c r="B191" s="44" t="n">
        <x:v>46281</x:v>
      </x:c>
      <x:c r="C191" s="34" t="str">
        <x:v>20:00:00</x:v>
      </x:c>
      <x:c r="D191" s="34" t="str">
        <x:v>Blok 1</x:v>
      </x:c>
      <x:c r="E191" s="34" t="str">
        <x:v>Anett</x:v>
      </x:c>
      <x:c r="F191" s="34" t="str">
        <x:v>Photofox</x:v>
      </x:c>
      <x:c r="G191" s="47" t="str">
        <x:v>Photofox</x:v>
      </x:c>
      <x:c r="H191" s="47"/>
      <x:c r="I191" s="47" t="n">
        <x:v>1</x:v>
      </x:c>
      <x:c r="J191" s="48"/>
      <x:c r="K191" s="42" t="n">
        <x:f>IF(A191="","",IFERROR(VLOOKUP(G191,'Harga Paket Schedule'!$A$5:$I$17,IF(G191="Large Group",2,7),FALSE),0))</x:f>
        <x:v>200000</x:v>
      </x:c>
      <x:c r="L191" s="42" t="n">
        <x:f>IF(A191="","",IF(J191&lt;&gt;"",J191,IF(G191="Large Group",MAX(7,H191)*K191,I191*K191)))</x:f>
        <x:v>200000</x:v>
      </x:c>
      <x:c r="M191" s="34" t="str">
        <x:v>dp 100</x:v>
      </x:c>
      <x:c r="N191" s="48" t="n">
        <x:v>100000</x:v>
      </x:c>
      <x:c r="O191" s="47" t="str">
        <x:v>DP</x:v>
      </x:c>
      <x:c r="P191" s="42" t="n">
        <x:f>IF(A191="","",SUMIF('Cocok Bayar Booking'!$J$5:$J$504,A191,'Cocok Bayar Booking'!$L$5:$L$504))</x:f>
        <x:v>100000</x:v>
      </x:c>
      <x:c r="Q191" s="42" t="n">
        <x:f>IF(A191="","",SUMIF('Cocok Bayar Booking'!$J$5:$J$504,A191,'Cocok Bayar Booking'!$M$5:$M$504))</x:f>
        <x:v>125000</x:v>
      </x:c>
      <x:c r="R191" s="34" t="n">
        <x:f>IF(A191="","",SUMIF('Cocok Bayar Booking'!$J$5:$J$504,A191,'Cocok Bayar Booking'!$N$5:$N$504))</x:f>
        <x:v>1</x:v>
      </x:c>
      <x:c r="S191" s="42" t="n">
        <x:f>IF(A191="","",MIN(L191,AC191))</x:f>
        <x:v>200000</x:v>
      </x:c>
      <x:c r="T191" s="42" t="n">
        <x:f>IF(A191="","",MAX(0,L191-AC191))</x:f>
        <x:v>0</x:v>
      </x:c>
      <x:c r="U191" s="47" t="n">
        <x:v>1</x:v>
      </x:c>
      <x:c r="V191" s="42" t="n">
        <x:f>IF(AND(AND(A191&lt;&gt;"",U191=1,AI191=0,AH191=0,LEFT(AG191,5)&lt;&gt;"CHECK",G191&lt;&gt;"CHECK PACKAGE"),B191&gt;'Pengaturan'!$B$6,B191&lt;='Pengaturan'!$B$5),T191,0)</x:f>
        <x:v>0</x:v>
      </x:c>
      <x:c r="W191" s="42" t="n">
        <x:f>IF(AND(AND(A191&lt;&gt;"",U191=1,AI191=0,AH191=0,LEFT(AG191,5)&lt;&gt;"CHECK",G191&lt;&gt;"CHECK PACKAGE"),B191='Pengaturan'!$B$6,'Pengaturan'!$B$28&lt;&gt;"Tutup"),T191,0)</x:f>
        <x:v>0</x:v>
      </x:c>
      <x:c r="X191" s="34"/>
      <x:c r="Y191" s="34" t="str">
        <x:v>9. Schedule September 2026</x:v>
      </x:c>
      <x:c r="Z191" s="34" t="str">
        <x:v>Tanggal 16</x:v>
      </x:c>
      <x:c r="AA191" s="34" t="str">
        <x:v>C32</x:v>
      </x:c>
      <x:c r="AB191" s="34" t="str">
        <x:v>390, 434</x:v>
      </x:c>
      <x:c r="AC191" s="15" t="n">
        <x:f>IF(A191="","",P191+Q191+IF(AL191&lt;&gt;"",N(AK191),0))</x:f>
        <x:v>225000</x:v>
      </x:c>
      <x:c r="AD191" s="15" t="n">
        <x:f>IF(A191="","",IF(OR(AC191&gt;L191,AND(OR(O191="Lunas",R191&gt;0),AC191&lt;L191)),AC191-L191,0))</x:f>
        <x:v>25000</x:v>
      </x:c>
      <x:c r="AE191" t="str">
        <x:f>IF(A191="","",IF(LEFT(AG191,5)="CHECK",AG191,IF(AD191&lt;&gt;0,"CHECK harga/bayar",IF(AI191&gt;0,"CHECK DP belum cocok",IF(U191=0,"Ditahan","OK")))))</x:f>
        <x:v>CHECK harga/bayar</x:v>
      </x:c>
      <x:c r="AF191" s="75" t="n">
        <x:f>IF(AND(A191&lt;&gt;"",U191=1,B191&lt;='Pengaturan'!$B$29,B191&gt;='Pengaturan'!$B$4),T191,0)</x:f>
        <x:v>0</x:v>
      </x:c>
      <x:c r="AG191"/>
      <x:c r="AH191" s="75" t="n">
        <x:f>IF(A191="","",IF(OR(O191="Lunas",R191&gt;0),MAX(0,L191-AC191),0))</x:f>
        <x:v>0</x:v>
      </x:c>
      <x:c r="AI191" s="75" t="n">
        <x:f>IF(A191="","",MAX(0,N191-AC191))</x:f>
        <x:v>0</x:v>
      </x:c>
      <x:c r="AJ191" t="str">
        <x:v>AL</x:v>
      </x:c>
      <x:c r="AK191" s="75"/>
      <x:c r="AL191"/>
      <x:c r="AM191" s="75" t="n">
        <x:f>IF(AND(A191&lt;&gt;"",B191&gt;'Pengaturan'!$B$29,B191&lt;='Pengaturan'!$B$5),MAX(0,T191-V191-W191),0)</x:f>
        <x:v>0</x:v>
      </x:c>
      <x:c r="AN191" t="str">
        <x:v>14UfXpQhjpRpKtMIwGtdihL0Bu_n5SJpu6vNcLjZ7A8I</x:v>
      </x:c>
      <x:c r="AO191" t="n">
        <x:v>46284.37060925926</x:v>
      </x:c>
    </x:row>
    <x:row r="192" ht="23" customHeight="1">
      <x:c r="A192" s="34" t="str">
        <x:v>BK188</x:v>
      </x:c>
      <x:c r="B192" s="44" t="n">
        <x:v>46282</x:v>
      </x:c>
      <x:c r="C192" s="34" t="str">
        <x:v>13:20:00</x:v>
      </x:c>
      <x:c r="D192" s="34" t="str">
        <x:v>Blok 1</x:v>
      </x:c>
      <x:c r="E192" s="34" t="str">
        <x:v>Azzra</x:v>
      </x:c>
      <x:c r="F192" s="34" t="str">
        <x:v>Single </x:v>
      </x:c>
      <x:c r="G192" s="47" t="str">
        <x:v>Single</x:v>
      </x:c>
      <x:c r="H192" s="47"/>
      <x:c r="I192" s="47" t="n">
        <x:v>1</x:v>
      </x:c>
      <x:c r="J192" s="48"/>
      <x:c r="K192" s="42" t="n">
        <x:f>IF(A192="","",IFERROR(VLOOKUP(G192,'Harga Paket Schedule'!$A$5:$I$17,IF(G192="Large Group",2,7),FALSE),0))</x:f>
        <x:v>100000</x:v>
      </x:c>
      <x:c r="L192" s="42" t="n">
        <x:f>IF(A192="","",IF(J192&lt;&gt;"",J192,IF(G192="Large Group",MAX(7,H192)*K192,I192*K192)))</x:f>
        <x:v>100000</x:v>
      </x:c>
      <x:c r="M192" s="34" t="str">
        <x:v>dp 100</x:v>
      </x:c>
      <x:c r="N192" s="48" t="n">
        <x:v>100000</x:v>
      </x:c>
      <x:c r="O192" s="47" t="str">
        <x:v>DP</x:v>
      </x:c>
      <x:c r="P192" s="42" t="n">
        <x:f>IF(A192="","",SUMIF('Cocok Bayar Booking'!$J$5:$J$504,A192,'Cocok Bayar Booking'!$L$5:$L$504))</x:f>
        <x:v>100000</x:v>
      </x:c>
      <x:c r="Q192" s="42" t="n">
        <x:f>IF(A192="","",SUMIF('Cocok Bayar Booking'!$J$5:$J$504,A192,'Cocok Bayar Booking'!$M$5:$M$504))</x:f>
        <x:v>0</x:v>
      </x:c>
      <x:c r="R192" s="34" t="n">
        <x:f>IF(A192="","",SUMIF('Cocok Bayar Booking'!$J$5:$J$504,A192,'Cocok Bayar Booking'!$N$5:$N$504))</x:f>
        <x:v>0</x:v>
      </x:c>
      <x:c r="S192" s="42" t="n">
        <x:f>IF(A192="","",MIN(L192,AC192))</x:f>
        <x:v>100000</x:v>
      </x:c>
      <x:c r="T192" s="42" t="n">
        <x:f>IF(A192="","",MAX(0,L192-AC192))</x:f>
        <x:v>0</x:v>
      </x:c>
      <x:c r="U192" s="47" t="n">
        <x:v>1</x:v>
      </x:c>
      <x:c r="V192" s="42" t="n">
        <x:f>IF(AND(AND(A192&lt;&gt;"",U192=1,AI192=0,AH192=0,LEFT(AG192,5)&lt;&gt;"CHECK",G192&lt;&gt;"CHECK PACKAGE"),B192&gt;'Pengaturan'!$B$6,B192&lt;='Pengaturan'!$B$5),T192,0)</x:f>
        <x:v>0</x:v>
      </x:c>
      <x:c r="W192" s="42" t="n">
        <x:f>IF(AND(AND(A192&lt;&gt;"",U192=1,AI192=0,AH192=0,LEFT(AG192,5)&lt;&gt;"CHECK",G192&lt;&gt;"CHECK PACKAGE"),B192='Pengaturan'!$B$6,'Pengaturan'!$B$28&lt;&gt;"Tutup"),T192,0)</x:f>
        <x:v>0</x:v>
      </x:c>
      <x:c r="X192" s="34"/>
      <x:c r="Y192" s="34" t="str">
        <x:v>9. Schedule September 2026</x:v>
      </x:c>
      <x:c r="Z192" s="34" t="str">
        <x:v>Tanggal 17</x:v>
      </x:c>
      <x:c r="AA192" s="34" t="str">
        <x:v>C12</x:v>
      </x:c>
      <x:c r="AB192" s="34" t="str">
        <x:v>397</x:v>
      </x:c>
      <x:c r="AC192" s="15" t="n">
        <x:f>IF(A192="","",P192+Q192+IF(AL192&lt;&gt;"",N(AK192),0))</x:f>
        <x:v>100000</x:v>
      </x:c>
      <x:c r="AD192" s="15" t="n">
        <x:f>IF(A192="","",IF(OR(AC192&gt;L192,AND(OR(O192="Lunas",R192&gt;0),AC192&lt;L192)),AC192-L192,0))</x:f>
        <x:v>0</x:v>
      </x:c>
      <x:c r="AE192" t="str">
        <x:f>IF(A192="","",IF(LEFT(AG192,5)="CHECK",AG192,IF(AD192&lt;&gt;0,"CHECK harga/bayar",IF(AI192&gt;0,"CHECK DP belum cocok",IF(U192=0,"Ditahan","OK")))))</x:f>
        <x:v>OK</x:v>
      </x:c>
      <x:c r="AF192" s="75" t="n">
        <x:f>IF(AND(A192&lt;&gt;"",U192=1,B192&lt;='Pengaturan'!$B$29,B192&gt;='Pengaturan'!$B$4),T192,0)</x:f>
        <x:v>0</x:v>
      </x:c>
      <x:c r="AG192"/>
      <x:c r="AH192" s="75" t="n">
        <x:f>IF(A192="","",IF(OR(O192="Lunas",R192&gt;0),MAX(0,L192-AC192),0))</x:f>
        <x:v>0</x:v>
      </x:c>
      <x:c r="AI192" s="75" t="n">
        <x:f>IF(A192="","",MAX(0,N192-AC192))</x:f>
        <x:v>0</x:v>
      </x:c>
      <x:c r="AJ192" t="str">
        <x:v>IN</x:v>
      </x:c>
      <x:c r="AK192" s="75"/>
      <x:c r="AL192"/>
      <x:c r="AM192" s="75" t="n">
        <x:f>IF(AND(A192&lt;&gt;"",B192&gt;'Pengaturan'!$B$29,B192&lt;='Pengaturan'!$B$5),MAX(0,T192-V192-W192),0)</x:f>
        <x:v>0</x:v>
      </x:c>
      <x:c r="AN192" t="str">
        <x:v>14UfXpQhjpRpKtMIwGtdihL0Bu_n5SJpu6vNcLjZ7A8I</x:v>
      </x:c>
      <x:c r="AO192" t="n">
        <x:v>46284.37060925926</x:v>
      </x:c>
    </x:row>
    <x:row r="193" ht="23" customHeight="1">
      <x:c r="A193" s="34" t="str">
        <x:v>BK189</x:v>
      </x:c>
      <x:c r="B193" s="44" t="n">
        <x:v>46287</x:v>
      </x:c>
      <x:c r="C193" s="34" t="str">
        <x:v>15:40:00</x:v>
      </x:c>
      <x:c r="D193" s="34" t="str">
        <x:v>Blok 1</x:v>
      </x:c>
      <x:c r="E193" s="34" t="str">
        <x:v>Lisna</x:v>
      </x:c>
      <x:c r="F193" s="34" t="str">
        <x:v>Coouple A</x:v>
      </x:c>
      <x:c r="G193" s="47" t="str">
        <x:v>Couple A</x:v>
      </x:c>
      <x:c r="H193" s="47"/>
      <x:c r="I193" s="47" t="n">
        <x:v>1</x:v>
      </x:c>
      <x:c r="J193" s="48"/>
      <x:c r="K193" s="42" t="n">
        <x:f>IF(A193="","",IFERROR(VLOOKUP(G193,'Harga Paket Schedule'!$A$5:$I$17,IF(G193="Large Group",2,7),FALSE),0))</x:f>
        <x:v>150000</x:v>
      </x:c>
      <x:c r="L193" s="42" t="n">
        <x:f>IF(A193="","",IF(J193&lt;&gt;"",J193,IF(G193="Large Group",MAX(7,H193)*K193,I193*K193)))</x:f>
        <x:v>150000</x:v>
      </x:c>
      <x:c r="M193" s="34" t="str">
        <x:v>dp 100 concrete</x:v>
      </x:c>
      <x:c r="N193" s="48" t="n">
        <x:v>100000</x:v>
      </x:c>
      <x:c r="O193" s="47" t="str">
        <x:v>DP</x:v>
      </x:c>
      <x:c r="P193" s="42" t="n">
        <x:f>IF(A193="","",SUMIF('Cocok Bayar Booking'!$J$5:$J$504,A193,'Cocok Bayar Booking'!$L$5:$L$504))</x:f>
        <x:v>100000</x:v>
      </x:c>
      <x:c r="Q193" s="42" t="n">
        <x:f>IF(A193="","",SUMIF('Cocok Bayar Booking'!$J$5:$J$504,A193,'Cocok Bayar Booking'!$M$5:$M$504))</x:f>
        <x:v>0</x:v>
      </x:c>
      <x:c r="R193" s="34" t="n">
        <x:f>IF(A193="","",SUMIF('Cocok Bayar Booking'!$J$5:$J$504,A193,'Cocok Bayar Booking'!$N$5:$N$504))</x:f>
        <x:v>0</x:v>
      </x:c>
      <x:c r="S193" s="42" t="n">
        <x:f>IF(A193="","",MIN(L193,AC193))</x:f>
        <x:v>100000</x:v>
      </x:c>
      <x:c r="T193" s="42" t="n">
        <x:f>IF(A193="","",MAX(0,L193-AC193))</x:f>
        <x:v>50000</x:v>
      </x:c>
      <x:c r="U193" s="47" t="n">
        <x:v>1</x:v>
      </x:c>
      <x:c r="V193" s="42" t="n">
        <x:f>IF(AND(AND(A193&lt;&gt;"",U193=1,AI193=0,AH193=0,LEFT(AG193,5)&lt;&gt;"CHECK",G193&lt;&gt;"CHECK PACKAGE"),B193&gt;'Pengaturan'!$B$6,B193&lt;='Pengaturan'!$B$5),T193,0)</x:f>
        <x:v>50000</x:v>
      </x:c>
      <x:c r="W193" s="42" t="n">
        <x:f>IF(AND(AND(A193&lt;&gt;"",U193=1,AI193=0,AH193=0,LEFT(AG193,5)&lt;&gt;"CHECK",G193&lt;&gt;"CHECK PACKAGE"),B193='Pengaturan'!$B$6,'Pengaturan'!$B$28&lt;&gt;"Tutup"),T193,0)</x:f>
        <x:v>0</x:v>
      </x:c>
      <x:c r="X193" s="34"/>
      <x:c r="Y193" s="34" t="str">
        <x:v>9. Schedule September 2026</x:v>
      </x:c>
      <x:c r="Z193" s="34" t="str">
        <x:v>Tanggal 22</x:v>
      </x:c>
      <x:c r="AA193" s="34" t="str">
        <x:v>C19</x:v>
      </x:c>
      <x:c r="AB193" s="34" t="str">
        <x:v>394</x:v>
      </x:c>
      <x:c r="AC193" s="15" t="n">
        <x:f>IF(A193="","",P193+Q193+IF(AL193&lt;&gt;"",N(AK193),0))</x:f>
        <x:v>100000</x:v>
      </x:c>
      <x:c r="AD193" s="15" t="n">
        <x:f>IF(A193="","",IF(OR(AC193&gt;L193,AND(OR(O193="Lunas",R193&gt;0),AC193&lt;L193)),AC193-L193,0))</x:f>
        <x:v>0</x:v>
      </x:c>
      <x:c r="AE193" t="str">
        <x:f>IF(A193="","",IF(LEFT(AG193,5)="CHECK",AG193,IF(AD193&lt;&gt;0,"CHECK harga/bayar",IF(AI193&gt;0,"CHECK DP belum cocok",IF(U193=0,"Ditahan","OK")))))</x:f>
        <x:v>OK</x:v>
      </x:c>
      <x:c r="AF193" s="75" t="n">
        <x:f>IF(AND(A193&lt;&gt;"",U193=1,B193&lt;='Pengaturan'!$B$29,B193&gt;='Pengaturan'!$B$4),T193,0)</x:f>
        <x:v>0</x:v>
      </x:c>
      <x:c r="AG193"/>
      <x:c r="AH193" s="75" t="n">
        <x:f>IF(A193="","",IF(OR(O193="Lunas",R193&gt;0),MAX(0,L193-AC193),0))</x:f>
        <x:v>0</x:v>
      </x:c>
      <x:c r="AI193" s="75" t="n">
        <x:f>IF(A193="","",MAX(0,N193-AC193))</x:f>
        <x:v>0</x:v>
      </x:c>
      <x:c r="AJ193" t="str">
        <x:v>IN</x:v>
      </x:c>
      <x:c r="AK193" s="75"/>
      <x:c r="AL193"/>
      <x:c r="AM193" s="75" t="n">
        <x:f>IF(AND(A193&lt;&gt;"",B193&gt;'Pengaturan'!$B$29,B193&lt;='Pengaturan'!$B$5),MAX(0,T193-V193-W193),0)</x:f>
        <x:v>0</x:v>
      </x:c>
      <x:c r="AN193" t="str">
        <x:v>14UfXpQhjpRpKtMIwGtdihL0Bu_n5SJpu6vNcLjZ7A8I</x:v>
      </x:c>
      <x:c r="AO193" t="n">
        <x:v>46284.37060925926</x:v>
      </x:c>
    </x:row>
    <x:row r="194" ht="23" customHeight="1">
      <x:c r="A194" s="34" t="str">
        <x:v>BK190</x:v>
      </x:c>
      <x:c r="B194" s="44" t="n">
        <x:v>46280</x:v>
      </x:c>
      <x:c r="C194" s="34" t="str">
        <x:v>15:00:00</x:v>
      </x:c>
      <x:c r="D194" s="34" t="str">
        <x:v>Blok 1</x:v>
      </x:c>
      <x:c r="E194" s="34" t="str">
        <x:v>Yuza</x:v>
      </x:c>
      <x:c r="F194" s="34" t="str">
        <x:v>Photofox</x:v>
      </x:c>
      <x:c r="G194" s="47" t="str">
        <x:v>Photofox</x:v>
      </x:c>
      <x:c r="H194" s="47"/>
      <x:c r="I194" s="47" t="n">
        <x:v>1</x:v>
      </x:c>
      <x:c r="J194" s="48"/>
      <x:c r="K194" s="42" t="n">
        <x:f>IF(A194="","",IFERROR(VLOOKUP(G194,'Harga Paket Schedule'!$A$5:$I$17,IF(G194="Large Group",2,7),FALSE),0))</x:f>
        <x:v>200000</x:v>
      </x:c>
      <x:c r="L194" s="42" t="n">
        <x:f>IF(A194="","",IF(J194&lt;&gt;"",J194,IF(G194="Large Group",MAX(7,H194)*K194,I194*K194)))</x:f>
        <x:v>200000</x:v>
      </x:c>
      <x:c r="M194" s="34" t="str">
        <x:v>dp 100 limbo</x:v>
      </x:c>
      <x:c r="N194" s="48" t="n">
        <x:v>100000</x:v>
      </x:c>
      <x:c r="O194" s="47" t="str">
        <x:v>DP</x:v>
      </x:c>
      <x:c r="P194" s="42" t="n">
        <x:f>IF(A194="","",SUMIF('Cocok Bayar Booking'!$J$5:$J$504,A194,'Cocok Bayar Booking'!$L$5:$L$504))</x:f>
        <x:v>100000</x:v>
      </x:c>
      <x:c r="Q194" s="42" t="n">
        <x:f>IF(A194="","",SUMIF('Cocok Bayar Booking'!$J$5:$J$504,A194,'Cocok Bayar Booking'!$M$5:$M$504))</x:f>
        <x:v>100000</x:v>
      </x:c>
      <x:c r="R194" s="34" t="n">
        <x:f>IF(A194="","",SUMIF('Cocok Bayar Booking'!$J$5:$J$504,A194,'Cocok Bayar Booking'!$N$5:$N$504))</x:f>
        <x:v>1</x:v>
      </x:c>
      <x:c r="S194" s="42" t="n">
        <x:f>IF(A194="","",MIN(L194,AC194))</x:f>
        <x:v>200000</x:v>
      </x:c>
      <x:c r="T194" s="42" t="n">
        <x:f>IF(A194="","",MAX(0,L194-AC194))</x:f>
        <x:v>0</x:v>
      </x:c>
      <x:c r="U194" s="47" t="n">
        <x:v>1</x:v>
      </x:c>
      <x:c r="V194" s="42" t="n">
        <x:f>IF(AND(AND(A194&lt;&gt;"",U194=1,AI194=0,AH194=0,LEFT(AG194,5)&lt;&gt;"CHECK",G194&lt;&gt;"CHECK PACKAGE"),B194&gt;'Pengaturan'!$B$6,B194&lt;='Pengaturan'!$B$5),T194,0)</x:f>
        <x:v>0</x:v>
      </x:c>
      <x:c r="W194" s="42" t="n">
        <x:f>IF(AND(AND(A194&lt;&gt;"",U194=1,AI194=0,AH194=0,LEFT(AG194,5)&lt;&gt;"CHECK",G194&lt;&gt;"CHECK PACKAGE"),B194='Pengaturan'!$B$6,'Pengaturan'!$B$28&lt;&gt;"Tutup"),T194,0)</x:f>
        <x:v>0</x:v>
      </x:c>
      <x:c r="X194" s="34"/>
      <x:c r="Y194" s="34" t="str">
        <x:v>9. Schedule September 2026</x:v>
      </x:c>
      <x:c r="Z194" s="34" t="str">
        <x:v>Tanggal 15</x:v>
      </x:c>
      <x:c r="AA194" s="34" t="str">
        <x:v>C17</x:v>
      </x:c>
      <x:c r="AB194" s="34" t="str">
        <x:v>401, 408</x:v>
      </x:c>
      <x:c r="AC194" s="15" t="n">
        <x:f>IF(A194="","",P194+Q194+IF(AL194&lt;&gt;"",N(AK194),0))</x:f>
        <x:v>200000</x:v>
      </x:c>
      <x:c r="AD194" s="15" t="n">
        <x:f>IF(A194="","",IF(OR(AC194&gt;L194,AND(OR(O194="Lunas",R194&gt;0),AC194&lt;L194)),AC194-L194,0))</x:f>
        <x:v>0</x:v>
      </x:c>
      <x:c r="AE194" t="str">
        <x:f>IF(A194="","",IF(LEFT(AG194,5)="CHECK",AG194,IF(AD194&lt;&gt;0,"CHECK harga/bayar",IF(AI194&gt;0,"CHECK DP belum cocok",IF(U194=0,"Ditahan","OK")))))</x:f>
        <x:v>OK</x:v>
      </x:c>
      <x:c r="AF194" s="75" t="n">
        <x:f>IF(AND(A194&lt;&gt;"",U194=1,B194&lt;='Pengaturan'!$B$29,B194&gt;='Pengaturan'!$B$4),T194,0)</x:f>
        <x:v>0</x:v>
      </x:c>
      <x:c r="AG194"/>
      <x:c r="AH194" s="75" t="n">
        <x:f>IF(A194="","",IF(OR(O194="Lunas",R194&gt;0),MAX(0,L194-AC194),0))</x:f>
        <x:v>0</x:v>
      </x:c>
      <x:c r="AI194" s="75" t="n">
        <x:f>IF(A194="","",MAX(0,N194-AC194))</x:f>
        <x:v>0</x:v>
      </x:c>
      <x:c r="AJ194" t="str">
        <x:v>IN</x:v>
      </x:c>
      <x:c r="AK194" s="75"/>
      <x:c r="AL194"/>
      <x:c r="AM194" s="75" t="n">
        <x:f>IF(AND(A194&lt;&gt;"",B194&gt;'Pengaturan'!$B$29,B194&lt;='Pengaturan'!$B$5),MAX(0,T194-V194-W194),0)</x:f>
        <x:v>0</x:v>
      </x:c>
      <x:c r="AN194" t="str">
        <x:v>14UfXpQhjpRpKtMIwGtdihL0Bu_n5SJpu6vNcLjZ7A8I</x:v>
      </x:c>
      <x:c r="AO194" t="n">
        <x:v>46284.37060925926</x:v>
      </x:c>
    </x:row>
    <x:row r="195" ht="23" customHeight="1">
      <x:c r="A195" s="34" t="str">
        <x:v>BK191</x:v>
      </x:c>
      <x:c r="B195" s="44" t="n">
        <x:v>46280</x:v>
      </x:c>
      <x:c r="C195" s="34" t="str">
        <x:v>15:40:00</x:v>
      </x:c>
      <x:c r="D195" s="34" t="str">
        <x:v>Blok 1</x:v>
      </x:c>
      <x:c r="E195" s="34" t="str">
        <x:v>Marcel</x:v>
      </x:c>
      <x:c r="F195" s="34" t="str">
        <x:v>Family A</x:v>
      </x:c>
      <x:c r="G195" s="47" t="str">
        <x:v>Family A</x:v>
      </x:c>
      <x:c r="H195" s="47"/>
      <x:c r="I195" s="47" t="n">
        <x:v>1</x:v>
      </x:c>
      <x:c r="J195" s="48"/>
      <x:c r="K195" s="42" t="n">
        <x:f>IF(A195="","",IFERROR(VLOOKUP(G195,'Harga Paket Schedule'!$A$5:$I$17,IF(G195="Large Group",2,7),FALSE),0))</x:f>
        <x:v>350000</x:v>
      </x:c>
      <x:c r="L195" s="42" t="n">
        <x:f>IF(A195="","",IF(J195&lt;&gt;"",J195,IF(G195="Large Group",MAX(7,H195)*K195,I195*K195)))</x:f>
        <x:v>350000</x:v>
      </x:c>
      <x:c r="M195" s="34" t="str">
        <x:v>dp 100 calmblue</x:v>
      </x:c>
      <x:c r="N195" s="48" t="n">
        <x:v>100000</x:v>
      </x:c>
      <x:c r="O195" s="47" t="str">
        <x:v>DP</x:v>
      </x:c>
      <x:c r="P195" s="42" t="n">
        <x:f>IF(A195="","",SUMIF('Cocok Bayar Booking'!$J$5:$J$504,A195,'Cocok Bayar Booking'!$L$5:$L$504))</x:f>
        <x:v>100000</x:v>
      </x:c>
      <x:c r="Q195" s="42" t="n">
        <x:f>IF(A195="","",SUMIF('Cocok Bayar Booking'!$J$5:$J$504,A195,'Cocok Bayar Booking'!$M$5:$M$504))</x:f>
        <x:v>250000</x:v>
      </x:c>
      <x:c r="R195" s="34" t="n">
        <x:f>IF(A195="","",SUMIF('Cocok Bayar Booking'!$J$5:$J$504,A195,'Cocok Bayar Booking'!$N$5:$N$504))</x:f>
        <x:v>1</x:v>
      </x:c>
      <x:c r="S195" s="42" t="n">
        <x:f>IF(A195="","",MIN(L195,AC195))</x:f>
        <x:v>350000</x:v>
      </x:c>
      <x:c r="T195" s="42" t="n">
        <x:f>IF(A195="","",MAX(0,L195-AC195))</x:f>
        <x:v>0</x:v>
      </x:c>
      <x:c r="U195" s="47" t="n">
        <x:v>1</x:v>
      </x:c>
      <x:c r="V195" s="42" t="n">
        <x:f>IF(AND(AND(A195&lt;&gt;"",U195=1,AI195=0,AH195=0,LEFT(AG195,5)&lt;&gt;"CHECK",G195&lt;&gt;"CHECK PACKAGE"),B195&gt;'Pengaturan'!$B$6,B195&lt;='Pengaturan'!$B$5),T195,0)</x:f>
        <x:v>0</x:v>
      </x:c>
      <x:c r="W195" s="42" t="n">
        <x:f>IF(AND(AND(A195&lt;&gt;"",U195=1,AI195=0,AH195=0,LEFT(AG195,5)&lt;&gt;"CHECK",G195&lt;&gt;"CHECK PACKAGE"),B195='Pengaturan'!$B$6,'Pengaturan'!$B$28&lt;&gt;"Tutup"),T195,0)</x:f>
        <x:v>0</x:v>
      </x:c>
      <x:c r="X195" s="34"/>
      <x:c r="Y195" s="34" t="str">
        <x:v>9. Schedule September 2026</x:v>
      </x:c>
      <x:c r="Z195" s="34" t="str">
        <x:v>Tanggal 15</x:v>
      </x:c>
      <x:c r="AA195" s="34" t="str">
        <x:v>C19</x:v>
      </x:c>
      <x:c r="AB195" s="34" t="str">
        <x:v>402, 409</x:v>
      </x:c>
      <x:c r="AC195" s="15" t="n">
        <x:f>IF(A195="","",P195+Q195+IF(AL195&lt;&gt;"",N(AK195),0))</x:f>
        <x:v>350000</x:v>
      </x:c>
      <x:c r="AD195" s="15" t="n">
        <x:f>IF(A195="","",IF(OR(AC195&gt;L195,AND(OR(O195="Lunas",R195&gt;0),AC195&lt;L195)),AC195-L195,0))</x:f>
        <x:v>0</x:v>
      </x:c>
      <x:c r="AE195" t="str">
        <x:f>IF(A195="","",IF(LEFT(AG195,5)="CHECK",AG195,IF(AD195&lt;&gt;0,"CHECK harga/bayar",IF(AI195&gt;0,"CHECK DP belum cocok",IF(U195=0,"Ditahan","OK")))))</x:f>
        <x:v>OK</x:v>
      </x:c>
      <x:c r="AF195" s="75" t="n">
        <x:f>IF(AND(A195&lt;&gt;"",U195=1,B195&lt;='Pengaturan'!$B$29,B195&gt;='Pengaturan'!$B$4),T195,0)</x:f>
        <x:v>0</x:v>
      </x:c>
      <x:c r="AG195"/>
      <x:c r="AH195" s="75" t="n">
        <x:f>IF(A195="","",IF(OR(O195="Lunas",R195&gt;0),MAX(0,L195-AC195),0))</x:f>
        <x:v>0</x:v>
      </x:c>
      <x:c r="AI195" s="75" t="n">
        <x:f>IF(A195="","",MAX(0,N195-AC195))</x:f>
        <x:v>0</x:v>
      </x:c>
      <x:c r="AJ195" t="str">
        <x:v>IN</x:v>
      </x:c>
      <x:c r="AK195" s="75"/>
      <x:c r="AL195"/>
      <x:c r="AM195" s="75" t="n">
        <x:f>IF(AND(A195&lt;&gt;"",B195&gt;'Pengaturan'!$B$29,B195&lt;='Pengaturan'!$B$5),MAX(0,T195-V195-W195),0)</x:f>
        <x:v>0</x:v>
      </x:c>
      <x:c r="AN195" t="str">
        <x:v>14UfXpQhjpRpKtMIwGtdihL0Bu_n5SJpu6vNcLjZ7A8I</x:v>
      </x:c>
      <x:c r="AO195" t="n">
        <x:v>46284.37060925926</x:v>
      </x:c>
    </x:row>
    <x:row r="196" ht="23" customHeight="1">
      <x:c r="A196" s="34" t="str">
        <x:v>BK192</x:v>
      </x:c>
      <x:c r="B196" s="44" t="n">
        <x:v>46281</x:v>
      </x:c>
      <x:c r="C196" s="34" t="str">
        <x:v>10:00:00</x:v>
      </x:c>
      <x:c r="D196" s="34" t="str">
        <x:v>Blok 1</x:v>
      </x:c>
      <x:c r="E196" s="34" t="str">
        <x:v>Yohana Oktivia</x:v>
      </x:c>
      <x:c r="F196" s="34" t="str">
        <x:v>Graduation Premium</x:v>
      </x:c>
      <x:c r="G196" s="47" t="str">
        <x:v>Graduation Premium</x:v>
      </x:c>
      <x:c r="H196" s="47"/>
      <x:c r="I196" s="47" t="n">
        <x:v>1</x:v>
      </x:c>
      <x:c r="J196" s="48"/>
      <x:c r="K196" s="42" t="n">
        <x:f>IF(A196="","",IFERROR(VLOOKUP(G196,'Harga Paket Schedule'!$A$5:$I$17,IF(G196="Large Group",2,7),FALSE),0))</x:f>
        <x:v>500000</x:v>
      </x:c>
      <x:c r="L196" s="42" t="n">
        <x:f>IF(A196="","",IF(J196&lt;&gt;"",J196,IF(G196="Large Group",MAX(7,H196)*K196,I196*K196)))</x:f>
        <x:v>500000</x:v>
      </x:c>
      <x:c r="M196" s="34" t="str">
        <x:v>dp 200 wooden</x:v>
      </x:c>
      <x:c r="N196" s="48" t="n">
        <x:v>200000</x:v>
      </x:c>
      <x:c r="O196" s="47" t="str">
        <x:v>DP</x:v>
      </x:c>
      <x:c r="P196" s="42" t="n">
        <x:f>IF(A196="","",SUMIF('Cocok Bayar Booking'!$J$5:$J$504,A196,'Cocok Bayar Booking'!$L$5:$L$504))</x:f>
        <x:v>0</x:v>
      </x:c>
      <x:c r="Q196" s="42" t="n">
        <x:f>IF(A196="","",SUMIF('Cocok Bayar Booking'!$J$5:$J$504,A196,'Cocok Bayar Booking'!$M$5:$M$504))</x:f>
        <x:v>0</x:v>
      </x:c>
      <x:c r="R196" s="34" t="n">
        <x:f>IF(A196="","",SUMIF('Cocok Bayar Booking'!$J$5:$J$504,A196,'Cocok Bayar Booking'!$N$5:$N$504))</x:f>
        <x:v>0</x:v>
      </x:c>
      <x:c r="S196" s="42" t="n">
        <x:f>IF(A196="","",MIN(L196,AC196))</x:f>
        <x:v>0</x:v>
      </x:c>
      <x:c r="T196" s="42" t="n">
        <x:f>IF(A196="","",MAX(0,L196-AC196))</x:f>
        <x:v>500000</x:v>
      </x:c>
      <x:c r="U196" s="47" t="n">
        <x:v>1</x:v>
      </x:c>
      <x:c r="V196" s="42" t="n">
        <x:f>IF(AND(AND(A196&lt;&gt;"",U196=1,AI196=0,AH196=0,LEFT(AG196,5)&lt;&gt;"CHECK",G196&lt;&gt;"CHECK PACKAGE"),B196&gt;'Pengaturan'!$B$6,B196&lt;='Pengaturan'!$B$5),T196,0)</x:f>
        <x:v>0</x:v>
      </x:c>
      <x:c r="W196" s="42" t="n">
        <x:f>IF(AND(AND(A196&lt;&gt;"",U196=1,AI196=0,AH196=0,LEFT(AG196,5)&lt;&gt;"CHECK",G196&lt;&gt;"CHECK PACKAGE"),B196='Pengaturan'!$B$6,'Pengaturan'!$B$28&lt;&gt;"Tutup"),T196,0)</x:f>
        <x:v>0</x:v>
      </x:c>
      <x:c r="X196" s="34" t="str">
        <x:v>Kandidat Log 15:10 menunggu konfirmasi. Kandidat Log 15:10 menunggu konfirmasi. Kandidat Log 15:10, 16:8 menunggu konfirmasi. Kandidat Log 15:10, 16:8 menunggu konfirmasi. Kandidat Log 15:10, 16:8 menunggu konfirmasi. Kandidat Log 15:10, 16:8 menunggu konfirmasi.</x:v>
      </x:c>
      <x:c r="Y196" s="34" t="str">
        <x:v>9. Schedule September 2026</x:v>
      </x:c>
      <x:c r="Z196" s="34" t="str">
        <x:v>Tanggal 16</x:v>
      </x:c>
      <x:c r="AA196" s="34" t="str">
        <x:v>C5</x:v>
      </x:c>
      <x:c r="AB196" s="34"/>
      <x:c r="AC196" s="15" t="n">
        <x:f>IF(A196="","",P196+Q196+IF(AL196&lt;&gt;"",N(AK196),0))</x:f>
        <x:v>0</x:v>
      </x:c>
      <x:c r="AD196" s="15" t="n">
        <x:f>IF(A196="","",IF(OR(AC196&gt;L196,AND(OR(O196="Lunas",R196&gt;0),AC196&lt;L196)),AC196-L196,0))</x:f>
        <x:v>0</x:v>
      </x:c>
      <x:c r="AE196" t="str">
        <x:f>IF(A196="","",IF(LEFT(AG196,5)="CHECK",AG196,IF(AD196&lt;&gt;0,"CHECK harga/bayar",IF(AI196&gt;0,"CHECK DP belum cocok",IF(U196=0,"Ditahan","OK")))))</x:f>
        <x:v>CHECK pembayaran belum cocok</x:v>
      </x:c>
      <x:c r="AF196" s="75" t="n">
        <x:f>IF(AND(A196&lt;&gt;"",U196=1,B196&lt;='Pengaturan'!$B$29,B196&gt;='Pengaturan'!$B$4),T196,0)</x:f>
        <x:v>500000</x:v>
      </x:c>
      <x:c r="AG196" t="str">
        <x:v>CHECK pembayaran belum cocok</x:v>
      </x:c>
      <x:c r="AH196" s="75" t="n">
        <x:f>IF(A196="","",IF(OR(O196="Lunas",R196&gt;0),MAX(0,L196-AC196),0))</x:f>
        <x:v>0</x:v>
      </x:c>
      <x:c r="AI196" s="75" t="n">
        <x:f>IF(A196="","",MAX(0,N196-AC196))</x:f>
        <x:v>200000</x:v>
      </x:c>
      <x:c r="AJ196" t="str">
        <x:v>IN</x:v>
      </x:c>
      <x:c r="AK196" s="75"/>
      <x:c r="AL196"/>
      <x:c r="AM196" s="75" t="n">
        <x:f>IF(AND(A196&lt;&gt;"",B196&gt;'Pengaturan'!$B$29,B196&lt;='Pengaturan'!$B$5),MAX(0,T196-V196-W196),0)</x:f>
        <x:v>0</x:v>
      </x:c>
      <x:c r="AN196" t="str">
        <x:v>14UfXpQhjpRpKtMIwGtdihL0Bu_n5SJpu6vNcLjZ7A8I</x:v>
      </x:c>
      <x:c r="AO196" t="n">
        <x:v>46284.37060925926</x:v>
      </x:c>
    </x:row>
    <x:row r="197" ht="23" customHeight="1">
      <x:c r="A197" s="34" t="str">
        <x:v>BK193</x:v>
      </x:c>
      <x:c r="B197" s="44" t="n">
        <x:v>46281</x:v>
      </x:c>
      <x:c r="C197" s="34" t="str">
        <x:v>18:20:00</x:v>
      </x:c>
      <x:c r="D197" s="34" t="str">
        <x:v>Blok 1</x:v>
      </x:c>
      <x:c r="E197" s="34" t="str">
        <x:v>Lodaya Sasindo</x:v>
      </x:c>
      <x:c r="F197" s="34" t="str">
        <x:v>LG 14</x:v>
      </x:c>
      <x:c r="G197" s="47" t="str">
        <x:v>Large Group</x:v>
      </x:c>
      <x:c r="H197" s="47" t="n">
        <x:v>14</x:v>
      </x:c>
      <x:c r="I197" s="47" t="n">
        <x:v>1</x:v>
      </x:c>
      <x:c r="J197" s="48"/>
      <x:c r="K197" s="42" t="n">
        <x:f>IF(A197="","",IFERROR(VLOOKUP(G197,'Harga Paket Schedule'!$A$5:$I$17,IF(G197="Large Group",2,7),FALSE),0))</x:f>
        <x:v>25000</x:v>
      </x:c>
      <x:c r="L197" s="42" t="n">
        <x:f>IF(A197="","",IF(J197&lt;&gt;"",J197,IF(G197="Large Group",MAX(7,H197)*K197,I197*K197)))</x:f>
        <x:v>350000</x:v>
      </x:c>
      <x:c r="M197" s="34" t="str">
        <x:v>dp 100</x:v>
      </x:c>
      <x:c r="N197" s="48" t="n">
        <x:v>100000</x:v>
      </x:c>
      <x:c r="O197" s="47" t="str">
        <x:v>DP</x:v>
      </x:c>
      <x:c r="P197" s="42" t="n">
        <x:f>IF(A197="","",SUMIF('Cocok Bayar Booking'!$J$5:$J$504,A197,'Cocok Bayar Booking'!$L$5:$L$504))</x:f>
        <x:v>100000</x:v>
      </x:c>
      <x:c r="Q197" s="42" t="n">
        <x:f>IF(A197="","",SUMIF('Cocok Bayar Booking'!$J$5:$J$504,A197,'Cocok Bayar Booking'!$M$5:$M$504))</x:f>
        <x:v>0</x:v>
      </x:c>
      <x:c r="R197" s="34" t="n">
        <x:f>IF(A197="","",SUMIF('Cocok Bayar Booking'!$J$5:$J$504,A197,'Cocok Bayar Booking'!$N$5:$N$504))</x:f>
        <x:v>0</x:v>
      </x:c>
      <x:c r="S197" s="42" t="n">
        <x:f>IF(A197="","",MIN(L197,AC197))</x:f>
        <x:v>100000</x:v>
      </x:c>
      <x:c r="T197" s="42" t="n">
        <x:f>IF(A197="","",MAX(0,L197-AC197))</x:f>
        <x:v>250000</x:v>
      </x:c>
      <x:c r="U197" s="47" t="n">
        <x:v>1</x:v>
      </x:c>
      <x:c r="V197" s="42" t="n">
        <x:f>IF(AND(AND(A197&lt;&gt;"",U197=1,AI197=0,AH197=0,LEFT(AG197,5)&lt;&gt;"CHECK",G197&lt;&gt;"CHECK PACKAGE"),B197&gt;'Pengaturan'!$B$6,B197&lt;='Pengaturan'!$B$5),T197,0)</x:f>
        <x:v>0</x:v>
      </x:c>
      <x:c r="W197" s="42" t="n">
        <x:f>IF(AND(AND(A197&lt;&gt;"",U197=1,AI197=0,AH197=0,LEFT(AG197,5)&lt;&gt;"CHECK",G197&lt;&gt;"CHECK PACKAGE"),B197='Pengaturan'!$B$6,'Pengaturan'!$B$28&lt;&gt;"Tutup"),T197,0)</x:f>
        <x:v>0</x:v>
      </x:c>
      <x:c r="X197" s="34"/>
      <x:c r="Y197" s="34" t="str">
        <x:v>9. Schedule September 2026</x:v>
      </x:c>
      <x:c r="Z197" s="34" t="str">
        <x:v>Tanggal 16</x:v>
      </x:c>
      <x:c r="AA197" s="34" t="str">
        <x:v>C27</x:v>
      </x:c>
      <x:c r="AB197" s="34" t="str">
        <x:v>405</x:v>
      </x:c>
      <x:c r="AC197" s="15" t="n">
        <x:f>IF(A197="","",P197+Q197+IF(AL197&lt;&gt;"",N(AK197),0))</x:f>
        <x:v>100000</x:v>
      </x:c>
      <x:c r="AD197" s="15" t="n">
        <x:f>IF(A197="","",IF(OR(AC197&gt;L197,AND(OR(O197="Lunas",R197&gt;0),AC197&lt;L197)),AC197-L197,0))</x:f>
        <x:v>0</x:v>
      </x:c>
      <x:c r="AE197" t="str">
        <x:f>IF(A197="","",IF(LEFT(AG197,5)="CHECK",AG197,IF(AD197&lt;&gt;0,"CHECK harga/bayar",IF(AI197&gt;0,"CHECK DP belum cocok",IF(U197=0,"Ditahan","OK")))))</x:f>
        <x:v>OK</x:v>
      </x:c>
      <x:c r="AF197" s="75" t="n">
        <x:f>IF(AND(A197&lt;&gt;"",U197=1,B197&lt;='Pengaturan'!$B$29,B197&gt;='Pengaturan'!$B$4),T197,0)</x:f>
        <x:v>250000</x:v>
      </x:c>
      <x:c r="AG197"/>
      <x:c r="AH197" s="75" t="n">
        <x:f>IF(A197="","",IF(OR(O197="Lunas",R197&gt;0),MAX(0,L197-AC197),0))</x:f>
        <x:v>0</x:v>
      </x:c>
      <x:c r="AI197" s="75" t="n">
        <x:f>IF(A197="","",MAX(0,N197-AC197))</x:f>
        <x:v>0</x:v>
      </x:c>
      <x:c r="AJ197" t="str">
        <x:v>IN</x:v>
      </x:c>
      <x:c r="AK197" s="75"/>
      <x:c r="AL197"/>
      <x:c r="AM197" s="75" t="n">
        <x:f>IF(AND(A197&lt;&gt;"",B197&gt;'Pengaturan'!$B$29,B197&lt;='Pengaturan'!$B$5),MAX(0,T197-V197-W197),0)</x:f>
        <x:v>0</x:v>
      </x:c>
      <x:c r="AN197" t="str">
        <x:v>14UfXpQhjpRpKtMIwGtdihL0Bu_n5SJpu6vNcLjZ7A8I</x:v>
      </x:c>
      <x:c r="AO197" t="n">
        <x:v>46284.37060925926</x:v>
      </x:c>
    </x:row>
    <x:row r="198" ht="23" customHeight="1">
      <x:c r="A198" s="34" t="str">
        <x:v>BK194</x:v>
      </x:c>
      <x:c r="B198" s="44" t="n">
        <x:v>46287</x:v>
      </x:c>
      <x:c r="C198" s="34" t="str">
        <x:v>12:30:00</x:v>
      </x:c>
      <x:c r="D198" s="34" t="str">
        <x:v>Blok 1</x:v>
      </x:c>
      <x:c r="E198" s="34" t="str">
        <x:v>Laela</x:v>
      </x:c>
      <x:c r="F198" s="34" t="str">
        <x:v>Graduation</x:v>
      </x:c>
      <x:c r="G198" s="47" t="str">
        <x:v>Graduation</x:v>
      </x:c>
      <x:c r="H198" s="47"/>
      <x:c r="I198" s="47" t="n">
        <x:v>1</x:v>
      </x:c>
      <x:c r="J198" s="48"/>
      <x:c r="K198" s="42" t="n">
        <x:f>IF(A198="","",IFERROR(VLOOKUP(G198,'Harga Paket Schedule'!$A$5:$I$17,IF(G198="Large Group",2,7),FALSE),0))</x:f>
        <x:v>350000</x:v>
      </x:c>
      <x:c r="L198" s="42" t="n">
        <x:f>IF(A198="","",IF(J198&lt;&gt;"",J198,IF(G198="Large Group",MAX(7,H198)*K198,I198*K198)))</x:f>
        <x:v>350000</x:v>
      </x:c>
      <x:c r="M198" s="34" t="str">
        <x:v>dp 100 concrete</x:v>
      </x:c>
      <x:c r="N198" s="48" t="n">
        <x:v>100000</x:v>
      </x:c>
      <x:c r="O198" s="47" t="str">
        <x:v>DP</x:v>
      </x:c>
      <x:c r="P198" s="42" t="n">
        <x:f>IF(A198="","",SUMIF('Cocok Bayar Booking'!$J$5:$J$504,A198,'Cocok Bayar Booking'!$L$5:$L$504))</x:f>
        <x:v>100000</x:v>
      </x:c>
      <x:c r="Q198" s="42" t="n">
        <x:f>IF(A198="","",SUMIF('Cocok Bayar Booking'!$J$5:$J$504,A198,'Cocok Bayar Booking'!$M$5:$M$504))</x:f>
        <x:v>0</x:v>
      </x:c>
      <x:c r="R198" s="34" t="n">
        <x:f>IF(A198="","",SUMIF('Cocok Bayar Booking'!$J$5:$J$504,A198,'Cocok Bayar Booking'!$N$5:$N$504))</x:f>
        <x:v>0</x:v>
      </x:c>
      <x:c r="S198" s="42" t="n">
        <x:f>IF(A198="","",MIN(L198,AC198))</x:f>
        <x:v>100000</x:v>
      </x:c>
      <x:c r="T198" s="42" t="n">
        <x:f>IF(A198="","",MAX(0,L198-AC198))</x:f>
        <x:v>250000</x:v>
      </x:c>
      <x:c r="U198" s="47" t="n">
        <x:v>1</x:v>
      </x:c>
      <x:c r="V198" s="42" t="n">
        <x:f>IF(AND(AND(A198&lt;&gt;"",U198=1,AI198=0,AH198=0,LEFT(AG198,5)&lt;&gt;"CHECK",G198&lt;&gt;"CHECK PACKAGE"),B198&gt;'Pengaturan'!$B$6,B198&lt;='Pengaturan'!$B$5),T198,0)</x:f>
        <x:v>250000</x:v>
      </x:c>
      <x:c r="W198" s="42" t="n">
        <x:f>IF(AND(AND(A198&lt;&gt;"",U198=1,AI198=0,AH198=0,LEFT(AG198,5)&lt;&gt;"CHECK",G198&lt;&gt;"CHECK PACKAGE"),B198='Pengaturan'!$B$6,'Pengaturan'!$B$28&lt;&gt;"Tutup"),T198,0)</x:f>
        <x:v>0</x:v>
      </x:c>
      <x:c r="X198" s="34"/>
      <x:c r="Y198" s="34" t="str">
        <x:v>9. Schedule September 2026</x:v>
      </x:c>
      <x:c r="Z198" s="34" t="str">
        <x:v>Tanggal 22</x:v>
      </x:c>
      <x:c r="AA198" s="34" t="str">
        <x:v>C10</x:v>
      </x:c>
      <x:c r="AB198" s="34" t="str">
        <x:v>403</x:v>
      </x:c>
      <x:c r="AC198" s="15" t="n">
        <x:f>IF(A198="","",P198+Q198+IF(AL198&lt;&gt;"",N(AK198),0))</x:f>
        <x:v>100000</x:v>
      </x:c>
      <x:c r="AD198" s="15" t="n">
        <x:f>IF(A198="","",IF(OR(AC198&gt;L198,AND(OR(O198="Lunas",R198&gt;0),AC198&lt;L198)),AC198-L198,0))</x:f>
        <x:v>0</x:v>
      </x:c>
      <x:c r="AE198" t="str">
        <x:f>IF(A198="","",IF(LEFT(AG198,5)="CHECK",AG198,IF(AD198&lt;&gt;0,"CHECK harga/bayar",IF(AI198&gt;0,"CHECK DP belum cocok",IF(U198=0,"Ditahan","OK")))))</x:f>
        <x:v>OK</x:v>
      </x:c>
      <x:c r="AF198" s="75" t="n">
        <x:f>IF(AND(A198&lt;&gt;"",U198=1,B198&lt;='Pengaturan'!$B$29,B198&gt;='Pengaturan'!$B$4),T198,0)</x:f>
        <x:v>0</x:v>
      </x:c>
      <x:c r="AG198"/>
      <x:c r="AH198" s="75" t="n">
        <x:f>IF(A198="","",IF(OR(O198="Lunas",R198&gt;0),MAX(0,L198-AC198),0))</x:f>
        <x:v>0</x:v>
      </x:c>
      <x:c r="AI198" s="75" t="n">
        <x:f>IF(A198="","",MAX(0,N198-AC198))</x:f>
        <x:v>0</x:v>
      </x:c>
      <x:c r="AJ198" t="str">
        <x:v>IN</x:v>
      </x:c>
      <x:c r="AK198" s="75"/>
      <x:c r="AL198"/>
      <x:c r="AM198" s="75" t="n">
        <x:f>IF(AND(A198&lt;&gt;"",B198&gt;'Pengaturan'!$B$29,B198&lt;='Pengaturan'!$B$5),MAX(0,T198-V198-W198),0)</x:f>
        <x:v>0</x:v>
      </x:c>
      <x:c r="AN198" t="str">
        <x:v>14UfXpQhjpRpKtMIwGtdihL0Bu_n5SJpu6vNcLjZ7A8I</x:v>
      </x:c>
      <x:c r="AO198" t="n">
        <x:v>46284.37060925926</x:v>
      </x:c>
    </x:row>
    <x:row r="199" ht="23" customHeight="1">
      <x:c r="A199" s="34" t="str">
        <x:v>BK195</x:v>
      </x:c>
      <x:c r="B199" s="44" t="n">
        <x:v>46287</x:v>
      </x:c>
      <x:c r="C199" s="34" t="str">
        <x:v>13:00:00</x:v>
      </x:c>
      <x:c r="D199" s="34" t="str">
        <x:v>Blok 1</x:v>
      </x:c>
      <x:c r="E199" s="34" t="str">
        <x:v>Nana Tri</x:v>
      </x:c>
      <x:c r="F199" s="34" t="str">
        <x:v>Graduation</x:v>
      </x:c>
      <x:c r="G199" s="47" t="str">
        <x:v>Graduation</x:v>
      </x:c>
      <x:c r="H199" s="47"/>
      <x:c r="I199" s="47" t="n">
        <x:v>1</x:v>
      </x:c>
      <x:c r="J199" s="48"/>
      <x:c r="K199" s="42" t="n">
        <x:f>IF(A199="","",IFERROR(VLOOKUP(G199,'Harga Paket Schedule'!$A$5:$I$17,IF(G199="Large Group",2,7),FALSE),0))</x:f>
        <x:v>350000</x:v>
      </x:c>
      <x:c r="L199" s="42" t="n">
        <x:f>IF(A199="","",IF(J199&lt;&gt;"",J199,IF(G199="Large Group",MAX(7,H199)*K199,I199*K199)))</x:f>
        <x:v>350000</x:v>
      </x:c>
      <x:c r="M199" s="34" t="str">
        <x:v>dp 100 wooden</x:v>
      </x:c>
      <x:c r="N199" s="48" t="n">
        <x:v>100000</x:v>
      </x:c>
      <x:c r="O199" s="47" t="str">
        <x:v>DP</x:v>
      </x:c>
      <x:c r="P199" s="42" t="n">
        <x:f>IF(A199="","",SUMIF('Cocok Bayar Booking'!$J$5:$J$504,A199,'Cocok Bayar Booking'!$L$5:$L$504))</x:f>
        <x:v>100000</x:v>
      </x:c>
      <x:c r="Q199" s="42" t="n">
        <x:f>IF(A199="","",SUMIF('Cocok Bayar Booking'!$J$5:$J$504,A199,'Cocok Bayar Booking'!$M$5:$M$504))</x:f>
        <x:v>0</x:v>
      </x:c>
      <x:c r="R199" s="34" t="n">
        <x:f>IF(A199="","",SUMIF('Cocok Bayar Booking'!$J$5:$J$504,A199,'Cocok Bayar Booking'!$N$5:$N$504))</x:f>
        <x:v>0</x:v>
      </x:c>
      <x:c r="S199" s="42" t="n">
        <x:f>IF(A199="","",MIN(L199,AC199))</x:f>
        <x:v>100000</x:v>
      </x:c>
      <x:c r="T199" s="42" t="n">
        <x:f>IF(A199="","",MAX(0,L199-AC199))</x:f>
        <x:v>250000</x:v>
      </x:c>
      <x:c r="U199" s="47" t="n">
        <x:v>1</x:v>
      </x:c>
      <x:c r="V199" s="42" t="n">
        <x:f>IF(AND(AND(A199&lt;&gt;"",U199=1,AI199=0,AH199=0,LEFT(AG199,5)&lt;&gt;"CHECK",G199&lt;&gt;"CHECK PACKAGE"),B199&gt;'Pengaturan'!$B$6,B199&lt;='Pengaturan'!$B$5),T199,0)</x:f>
        <x:v>250000</x:v>
      </x:c>
      <x:c r="W199" s="42" t="n">
        <x:f>IF(AND(AND(A199&lt;&gt;"",U199=1,AI199=0,AH199=0,LEFT(AG199,5)&lt;&gt;"CHECK",G199&lt;&gt;"CHECK PACKAGE"),B199='Pengaturan'!$B$6,'Pengaturan'!$B$28&lt;&gt;"Tutup"),T199,0)</x:f>
        <x:v>0</x:v>
      </x:c>
      <x:c r="X199" s="34"/>
      <x:c r="Y199" s="34" t="str">
        <x:v>9. Schedule September 2026</x:v>
      </x:c>
      <x:c r="Z199" s="34" t="str">
        <x:v>Tanggal 22</x:v>
      </x:c>
      <x:c r="AA199" s="34" t="str">
        <x:v>C11</x:v>
      </x:c>
      <x:c r="AB199" s="34" t="str">
        <x:v>400</x:v>
      </x:c>
      <x:c r="AC199" s="15" t="n">
        <x:f>IF(A199="","",P199+Q199+IF(AL199&lt;&gt;"",N(AK199),0))</x:f>
        <x:v>100000</x:v>
      </x:c>
      <x:c r="AD199" s="15" t="n">
        <x:f>IF(A199="","",IF(OR(AC199&gt;L199,AND(OR(O199="Lunas",R199&gt;0),AC199&lt;L199)),AC199-L199,0))</x:f>
        <x:v>0</x:v>
      </x:c>
      <x:c r="AE199" t="str">
        <x:f>IF(A199="","",IF(LEFT(AG199,5)="CHECK",AG199,IF(AD199&lt;&gt;0,"CHECK harga/bayar",IF(AI199&gt;0,"CHECK DP belum cocok",IF(U199=0,"Ditahan","OK")))))</x:f>
        <x:v>OK</x:v>
      </x:c>
      <x:c r="AF199" s="75" t="n">
        <x:f>IF(AND(A199&lt;&gt;"",U199=1,B199&lt;='Pengaturan'!$B$29,B199&gt;='Pengaturan'!$B$4),T199,0)</x:f>
        <x:v>0</x:v>
      </x:c>
      <x:c r="AG199"/>
      <x:c r="AH199" s="75" t="n">
        <x:f>IF(A199="","",IF(OR(O199="Lunas",R199&gt;0),MAX(0,L199-AC199),0))</x:f>
        <x:v>0</x:v>
      </x:c>
      <x:c r="AI199" s="75" t="n">
        <x:f>IF(A199="","",MAX(0,N199-AC199))</x:f>
        <x:v>0</x:v>
      </x:c>
      <x:c r="AJ199" t="str">
        <x:v>IN</x:v>
      </x:c>
      <x:c r="AK199" s="75"/>
      <x:c r="AL199"/>
      <x:c r="AM199" s="75" t="n">
        <x:f>IF(AND(A199&lt;&gt;"",B199&gt;'Pengaturan'!$B$29,B199&lt;='Pengaturan'!$B$5),MAX(0,T199-V199-W199),0)</x:f>
        <x:v>0</x:v>
      </x:c>
      <x:c r="AN199" t="str">
        <x:v>14UfXpQhjpRpKtMIwGtdihL0Bu_n5SJpu6vNcLjZ7A8I</x:v>
      </x:c>
      <x:c r="AO199" t="n">
        <x:v>46284.37060925926</x:v>
      </x:c>
    </x:row>
    <x:row r="200" ht="23" customHeight="1">
      <x:c r="A200" s="34" t="str">
        <x:v>BK196</x:v>
      </x:c>
      <x:c r="B200" s="44" t="n">
        <x:v>46288</x:v>
      </x:c>
      <x:c r="C200" s="34" t="str">
        <x:v>19:00:00</x:v>
      </x:c>
      <x:c r="D200" s="34" t="str">
        <x:v>Blok 1</x:v>
      </x:c>
      <x:c r="E200" s="34" t="str">
        <x:v>Rahes</x:v>
      </x:c>
      <x:c r="F200" s="34" t="str">
        <x:v>LG 32</x:v>
      </x:c>
      <x:c r="G200" s="47" t="str">
        <x:v>Large Group</x:v>
      </x:c>
      <x:c r="H200" s="47" t="n">
        <x:v>32</x:v>
      </x:c>
      <x:c r="I200" s="47" t="n">
        <x:v>1</x:v>
      </x:c>
      <x:c r="J200" s="48"/>
      <x:c r="K200" s="42" t="n">
        <x:f>IF(A200="","",IFERROR(VLOOKUP(G200,'Harga Paket Schedule'!$A$5:$I$17,IF(G200="Large Group",2,7),FALSE),0))</x:f>
        <x:v>25000</x:v>
      </x:c>
      <x:c r="L200" s="42" t="n">
        <x:f>IF(A200="","",IF(J200&lt;&gt;"",J200,IF(G200="Large Group",MAX(7,H200)*K200,I200*K200)))</x:f>
        <x:v>800000</x:v>
      </x:c>
      <x:c r="M200" s="34" t="str">
        <x:v>dp 100 </x:v>
      </x:c>
      <x:c r="N200" s="48" t="n">
        <x:v>100000</x:v>
      </x:c>
      <x:c r="O200" s="47" t="str">
        <x:v>DP</x:v>
      </x:c>
      <x:c r="P200" s="42" t="n">
        <x:f>IF(A200="","",SUMIF('Cocok Bayar Booking'!$J$5:$J$504,A200,'Cocok Bayar Booking'!$L$5:$L$504))</x:f>
        <x:v>100000</x:v>
      </x:c>
      <x:c r="Q200" s="42" t="n">
        <x:f>IF(A200="","",SUMIF('Cocok Bayar Booking'!$J$5:$J$504,A200,'Cocok Bayar Booking'!$M$5:$M$504))</x:f>
        <x:v>0</x:v>
      </x:c>
      <x:c r="R200" s="34" t="n">
        <x:f>IF(A200="","",SUMIF('Cocok Bayar Booking'!$J$5:$J$504,A200,'Cocok Bayar Booking'!$N$5:$N$504))</x:f>
        <x:v>0</x:v>
      </x:c>
      <x:c r="S200" s="42" t="n">
        <x:f>IF(A200="","",MIN(L200,AC200))</x:f>
        <x:v>100000</x:v>
      </x:c>
      <x:c r="T200" s="42" t="n">
        <x:f>IF(A200="","",MAX(0,L200-AC200))</x:f>
        <x:v>700000</x:v>
      </x:c>
      <x:c r="U200" s="47" t="n">
        <x:v>1</x:v>
      </x:c>
      <x:c r="V200" s="42" t="n">
        <x:f>IF(AND(AND(A200&lt;&gt;"",U200=1,AI200=0,AH200=0,LEFT(AG200,5)&lt;&gt;"CHECK",G200&lt;&gt;"CHECK PACKAGE"),B200&gt;'Pengaturan'!$B$6,B200&lt;='Pengaturan'!$B$5),T200,0)</x:f>
        <x:v>700000</x:v>
      </x:c>
      <x:c r="W200" s="42" t="n">
        <x:f>IF(AND(AND(A200&lt;&gt;"",U200=1,AI200=0,AH200=0,LEFT(AG200,5)&lt;&gt;"CHECK",G200&lt;&gt;"CHECK PACKAGE"),B200='Pengaturan'!$B$6,'Pengaturan'!$B$28&lt;&gt;"Tutup"),T200,0)</x:f>
        <x:v>0</x:v>
      </x:c>
      <x:c r="X200" s="34"/>
      <x:c r="Y200" s="34" t="str">
        <x:v>9. Schedule September 2026</x:v>
      </x:c>
      <x:c r="Z200" s="34" t="str">
        <x:v>Tanggal 23</x:v>
      </x:c>
      <x:c r="AA200" s="34" t="str">
        <x:v>C29</x:v>
      </x:c>
      <x:c r="AB200" s="34" t="str">
        <x:v>398</x:v>
      </x:c>
      <x:c r="AC200" s="15" t="n">
        <x:f>IF(A200="","",P200+Q200+IF(AL200&lt;&gt;"",N(AK200),0))</x:f>
        <x:v>100000</x:v>
      </x:c>
      <x:c r="AD200" s="15" t="n">
        <x:f>IF(A200="","",IF(OR(AC200&gt;L200,AND(OR(O200="Lunas",R200&gt;0),AC200&lt;L200)),AC200-L200,0))</x:f>
        <x:v>0</x:v>
      </x:c>
      <x:c r="AE200" t="str">
        <x:f>IF(A200="","",IF(LEFT(AG200,5)="CHECK",AG200,IF(AD200&lt;&gt;0,"CHECK harga/bayar",IF(AI200&gt;0,"CHECK DP belum cocok",IF(U200=0,"Ditahan","OK")))))</x:f>
        <x:v>OK</x:v>
      </x:c>
      <x:c r="AF200" s="75" t="n">
        <x:f>IF(AND(A200&lt;&gt;"",U200=1,B200&lt;='Pengaturan'!$B$29,B200&gt;='Pengaturan'!$B$4),T200,0)</x:f>
        <x:v>0</x:v>
      </x:c>
      <x:c r="AG200"/>
      <x:c r="AH200" s="75" t="n">
        <x:f>IF(A200="","",IF(OR(O200="Lunas",R200&gt;0),MAX(0,L200-AC200),0))</x:f>
        <x:v>0</x:v>
      </x:c>
      <x:c r="AI200" s="75" t="n">
        <x:f>IF(A200="","",MAX(0,N200-AC200))</x:f>
        <x:v>0</x:v>
      </x:c>
      <x:c r="AJ200" t="str">
        <x:v>IN</x:v>
      </x:c>
      <x:c r="AK200" s="75"/>
      <x:c r="AL200"/>
      <x:c r="AM200" s="75" t="n">
        <x:f>IF(AND(A200&lt;&gt;"",B200&gt;'Pengaturan'!$B$29,B200&lt;='Pengaturan'!$B$5),MAX(0,T200-V200-W200),0)</x:f>
        <x:v>0</x:v>
      </x:c>
      <x:c r="AN200" t="str">
        <x:v>14UfXpQhjpRpKtMIwGtdihL0Bu_n5SJpu6vNcLjZ7A8I</x:v>
      </x:c>
      <x:c r="AO200" t="n">
        <x:v>46284.37060925926</x:v>
      </x:c>
    </x:row>
    <x:row r="201" ht="23" customHeight="1">
      <x:c r="A201" s="34" t="str">
        <x:v>BK197</x:v>
      </x:c>
      <x:c r="B201" s="44" t="n">
        <x:v>46280</x:v>
      </x:c>
      <x:c r="C201" s="34" t="str">
        <x:v>19:20:00</x:v>
      </x:c>
      <x:c r="D201" s="34" t="str">
        <x:v>Blok 1</x:v>
      </x:c>
      <x:c r="E201" s="34" t="str">
        <x:v>Aisyah</x:v>
      </x:c>
      <x:c r="F201" s="34" t="str">
        <x:v>LG 19</x:v>
      </x:c>
      <x:c r="G201" s="47" t="str">
        <x:v>Large Group</x:v>
      </x:c>
      <x:c r="H201" s="47" t="n">
        <x:v>19</x:v>
      </x:c>
      <x:c r="I201" s="47" t="n">
        <x:v>1</x:v>
      </x:c>
      <x:c r="J201" s="48"/>
      <x:c r="K201" s="42" t="n">
        <x:f>IF(A201="","",IFERROR(VLOOKUP(G201,'Harga Paket Schedule'!$A$5:$I$17,IF(G201="Large Group",2,7),FALSE),0))</x:f>
        <x:v>25000</x:v>
      </x:c>
      <x:c r="L201" s="42" t="n">
        <x:f>IF(A201="","",IF(J201&lt;&gt;"",J201,IF(G201="Large Group",MAX(7,H201)*K201,I201*K201)))</x:f>
        <x:v>475000</x:v>
      </x:c>
      <x:c r="M201" s="34"/>
      <x:c r="N201" s="48" t="n">
        <x:v>0</x:v>
      </x:c>
      <x:c r="O201" s="47"/>
      <x:c r="P201" s="42" t="n">
        <x:f>IF(A201="","",SUMIF('Cocok Bayar Booking'!$J$5:$J$504,A201,'Cocok Bayar Booking'!$L$5:$L$504))</x:f>
        <x:v>0</x:v>
      </x:c>
      <x:c r="Q201" s="42" t="n">
        <x:f>IF(A201="","",SUMIF('Cocok Bayar Booking'!$J$5:$J$504,A201,'Cocok Bayar Booking'!$M$5:$M$504))</x:f>
        <x:v>475000</x:v>
      </x:c>
      <x:c r="R201" s="34" t="n">
        <x:f>IF(A201="","",SUMIF('Cocok Bayar Booking'!$J$5:$J$504,A201,'Cocok Bayar Booking'!$N$5:$N$504))</x:f>
        <x:v>1</x:v>
      </x:c>
      <x:c r="S201" s="42" t="n">
        <x:f>IF(A201="","",MIN(L201,AC201))</x:f>
        <x:v>475000</x:v>
      </x:c>
      <x:c r="T201" s="42" t="n">
        <x:f>IF(A201="","",MAX(0,L201-AC201))</x:f>
        <x:v>0</x:v>
      </x:c>
      <x:c r="U201" s="47" t="n">
        <x:v>1</x:v>
      </x:c>
      <x:c r="V201" s="42" t="n">
        <x:f>IF(AND(AND(A201&lt;&gt;"",U201=1,AI201=0,AH201=0,LEFT(AG201,5)&lt;&gt;"CHECK",G201&lt;&gt;"CHECK PACKAGE"),B201&gt;'Pengaturan'!$B$6,B201&lt;='Pengaturan'!$B$5),T201,0)</x:f>
        <x:v>0</x:v>
      </x:c>
      <x:c r="W201" s="42" t="n">
        <x:f>IF(AND(AND(A201&lt;&gt;"",U201=1,AI201=0,AH201=0,LEFT(AG201,5)&lt;&gt;"CHECK",G201&lt;&gt;"CHECK PACKAGE"),B201='Pengaturan'!$B$6,'Pengaturan'!$B$28&lt;&gt;"Tutup"),T201,0)</x:f>
        <x:v>0</x:v>
      </x:c>
      <x:c r="X201" s="34"/>
      <x:c r="Y201" s="34" t="str">
        <x:v>9. Schedule September 2026</x:v>
      </x:c>
      <x:c r="Z201" s="34" t="str">
        <x:v>Tanggal 15</x:v>
      </x:c>
      <x:c r="AA201" s="34" t="str">
        <x:v>C30</x:v>
      </x:c>
      <x:c r="AB201" s="34" t="str">
        <x:v>413</x:v>
      </x:c>
      <x:c r="AC201" s="15" t="n">
        <x:f>IF(A201="","",P201+Q201+IF(AL201&lt;&gt;"",N(AK201),0))</x:f>
        <x:v>475000</x:v>
      </x:c>
      <x:c r="AD201" s="15" t="n">
        <x:f>IF(A201="","",IF(OR(AC201&gt;L201,AND(OR(O201="Lunas",R201&gt;0),AC201&lt;L201)),AC201-L201,0))</x:f>
        <x:v>0</x:v>
      </x:c>
      <x:c r="AE201" t="str">
        <x:f>IF(A201="","",IF(LEFT(AG201,5)="CHECK",AG201,IF(AD201&lt;&gt;0,"CHECK harga/bayar",IF(AI201&gt;0,"CHECK DP belum cocok",IF(U201=0,"Ditahan","OK")))))</x:f>
        <x:v>OK</x:v>
      </x:c>
      <x:c r="AF201" s="75" t="n">
        <x:f>IF(AND(A201&lt;&gt;"",U201=1,B201&lt;='Pengaturan'!$B$29,B201&gt;='Pengaturan'!$B$4),T201,0)</x:f>
        <x:v>0</x:v>
      </x:c>
      <x:c r="AG201"/>
      <x:c r="AH201" s="75" t="n">
        <x:f>IF(A201="","",IF(OR(O201="Lunas",R201&gt;0),MAX(0,L201-AC201),0))</x:f>
        <x:v>0</x:v>
      </x:c>
      <x:c r="AI201" s="75" t="n">
        <x:f>IF(A201="","",MAX(0,N201-AC201))</x:f>
        <x:v>0</x:v>
      </x:c>
      <x:c r="AJ201" t="str">
        <x:v>AL</x:v>
      </x:c>
      <x:c r="AK201" s="75"/>
      <x:c r="AL201"/>
      <x:c r="AM201" s="75" t="n">
        <x:f>IF(AND(A201&lt;&gt;"",B201&gt;'Pengaturan'!$B$29,B201&lt;='Pengaturan'!$B$5),MAX(0,T201-V201-W201),0)</x:f>
        <x:v>0</x:v>
      </x:c>
      <x:c r="AN201" t="str">
        <x:v>14UfXpQhjpRpKtMIwGtdihL0Bu_n5SJpu6vNcLjZ7A8I</x:v>
      </x:c>
      <x:c r="AO201" t="n">
        <x:v>46284.37060925926</x:v>
      </x:c>
    </x:row>
    <x:row r="202" ht="23" customHeight="1">
      <x:c r="A202" s="34" t="str">
        <x:v>BK198</x:v>
      </x:c>
      <x:c r="B202" s="44" t="n">
        <x:v>46281</x:v>
      </x:c>
      <x:c r="C202" s="34" t="str">
        <x:v>19:00:00</x:v>
      </x:c>
      <x:c r="D202" s="34" t="str">
        <x:v>Blok 1</x:v>
      </x:c>
      <x:c r="E202" s="34" t="str">
        <x:v>cia</x:v>
      </x:c>
      <x:c r="F202" s="34" t="str">
        <x:v>LG 7</x:v>
      </x:c>
      <x:c r="G202" s="47" t="str">
        <x:v>Large Group</x:v>
      </x:c>
      <x:c r="H202" s="47" t="n">
        <x:v>7</x:v>
      </x:c>
      <x:c r="I202" s="47" t="n">
        <x:v>1</x:v>
      </x:c>
      <x:c r="J202" s="48"/>
      <x:c r="K202" s="42" t="n">
        <x:f>IF(A202="","",IFERROR(VLOOKUP(G202,'Harga Paket Schedule'!$A$5:$I$17,IF(G202="Large Group",2,7),FALSE),0))</x:f>
        <x:v>25000</x:v>
      </x:c>
      <x:c r="L202" s="42" t="n">
        <x:f>IF(A202="","",IF(J202&lt;&gt;"",J202,IF(G202="Large Group",MAX(7,H202)*K202,I202*K202)))</x:f>
        <x:v>175000</x:v>
      </x:c>
      <x:c r="M202" s="34" t="str">
        <x:v>dp 100</x:v>
      </x:c>
      <x:c r="N202" s="48" t="n">
        <x:v>100000</x:v>
      </x:c>
      <x:c r="O202" s="47" t="str">
        <x:v>DP</x:v>
      </x:c>
      <x:c r="P202" s="42" t="n">
        <x:f>IF(A202="","",SUMIF('Cocok Bayar Booking'!$J$5:$J$504,A202,'Cocok Bayar Booking'!$L$5:$L$504))</x:f>
        <x:v>100000</x:v>
      </x:c>
      <x:c r="Q202" s="42" t="n">
        <x:f>IF(A202="","",SUMIF('Cocok Bayar Booking'!$J$5:$J$504,A202,'Cocok Bayar Booking'!$M$5:$M$504))</x:f>
        <x:v>75000</x:v>
      </x:c>
      <x:c r="R202" s="34" t="n">
        <x:f>IF(A202="","",SUMIF('Cocok Bayar Booking'!$J$5:$J$504,A202,'Cocok Bayar Booking'!$N$5:$N$504))</x:f>
        <x:v>1</x:v>
      </x:c>
      <x:c r="S202" s="42" t="n">
        <x:f>IF(A202="","",MIN(L202,AC202))</x:f>
        <x:v>175000</x:v>
      </x:c>
      <x:c r="T202" s="42" t="n">
        <x:f>IF(A202="","",MAX(0,L202-AC202))</x:f>
        <x:v>0</x:v>
      </x:c>
      <x:c r="U202" s="47" t="n">
        <x:v>1</x:v>
      </x:c>
      <x:c r="V202" s="42" t="n">
        <x:f>IF(AND(AND(A202&lt;&gt;"",U202=1,AI202=0,AH202=0,LEFT(AG202,5)&lt;&gt;"CHECK",G202&lt;&gt;"CHECK PACKAGE"),B202&gt;'Pengaturan'!$B$6,B202&lt;='Pengaturan'!$B$5),T202,0)</x:f>
        <x:v>0</x:v>
      </x:c>
      <x:c r="W202" s="42" t="n">
        <x:f>IF(AND(AND(A202&lt;&gt;"",U202=1,AI202=0,AH202=0,LEFT(AG202,5)&lt;&gt;"CHECK",G202&lt;&gt;"CHECK PACKAGE"),B202='Pengaturan'!$B$6,'Pengaturan'!$B$28&lt;&gt;"Tutup"),T202,0)</x:f>
        <x:v>0</x:v>
      </x:c>
      <x:c r="X202" s="34"/>
      <x:c r="Y202" s="34" t="str">
        <x:v>9. Schedule September 2026</x:v>
      </x:c>
      <x:c r="Z202" s="34" t="str">
        <x:v>Tanggal 16</x:v>
      </x:c>
      <x:c r="AA202" s="34" t="str">
        <x:v>C29</x:v>
      </x:c>
      <x:c r="AB202" s="34" t="str">
        <x:v>411, 432</x:v>
      </x:c>
      <x:c r="AC202" s="15" t="n">
        <x:f>IF(A202="","",P202+Q202+IF(AL202&lt;&gt;"",N(AK202),0))</x:f>
        <x:v>175000</x:v>
      </x:c>
      <x:c r="AD202" s="15" t="n">
        <x:f>IF(A202="","",IF(OR(AC202&gt;L202,AND(OR(O202="Lunas",R202&gt;0),AC202&lt;L202)),AC202-L202,0))</x:f>
        <x:v>0</x:v>
      </x:c>
      <x:c r="AE202" t="str">
        <x:f>IF(A202="","",IF(LEFT(AG202,5)="CHECK",AG202,IF(AD202&lt;&gt;0,"CHECK harga/bayar",IF(AI202&gt;0,"CHECK DP belum cocok",IF(U202=0,"Ditahan","OK")))))</x:f>
        <x:v>OK</x:v>
      </x:c>
      <x:c r="AF202" s="75" t="n">
        <x:f>IF(AND(A202&lt;&gt;"",U202=1,B202&lt;='Pengaturan'!$B$29,B202&gt;='Pengaturan'!$B$4),T202,0)</x:f>
        <x:v>0</x:v>
      </x:c>
      <x:c r="AG202"/>
      <x:c r="AH202" s="75" t="n">
        <x:f>IF(A202="","",IF(OR(O202="Lunas",R202&gt;0),MAX(0,L202-AC202),0))</x:f>
        <x:v>0</x:v>
      </x:c>
      <x:c r="AI202" s="75" t="n">
        <x:f>IF(A202="","",MAX(0,N202-AC202))</x:f>
        <x:v>0</x:v>
      </x:c>
      <x:c r="AJ202" t="str">
        <x:v>AL</x:v>
      </x:c>
      <x:c r="AK202" s="75"/>
      <x:c r="AL202"/>
      <x:c r="AM202" s="75" t="n">
        <x:f>IF(AND(A202&lt;&gt;"",B202&gt;'Pengaturan'!$B$29,B202&lt;='Pengaturan'!$B$5),MAX(0,T202-V202-W202),0)</x:f>
        <x:v>0</x:v>
      </x:c>
      <x:c r="AN202" t="str">
        <x:v>14UfXpQhjpRpKtMIwGtdihL0Bu_n5SJpu6vNcLjZ7A8I</x:v>
      </x:c>
      <x:c r="AO202" t="n">
        <x:v>46284.37060925926</x:v>
      </x:c>
    </x:row>
    <x:row r="203" ht="23" customHeight="1">
      <x:c r="A203" s="34" t="str">
        <x:v>BK199</x:v>
      </x:c>
      <x:c r="B203" s="44" t="n">
        <x:v>46282</x:v>
      </x:c>
      <x:c r="C203" s="34" t="str">
        <x:v>19:00:00</x:v>
      </x:c>
      <x:c r="D203" s="34" t="str">
        <x:v>Blok 1</x:v>
      </x:c>
      <x:c r="E203" s="34" t="str">
        <x:v>Tsany</x:v>
      </x:c>
      <x:c r="F203" s="34" t="str">
        <x:v>LG 10</x:v>
      </x:c>
      <x:c r="G203" s="47" t="str">
        <x:v>Large Group</x:v>
      </x:c>
      <x:c r="H203" s="47" t="n">
        <x:v>10</x:v>
      </x:c>
      <x:c r="I203" s="47" t="n">
        <x:v>1</x:v>
      </x:c>
      <x:c r="J203" s="48"/>
      <x:c r="K203" s="42" t="n">
        <x:f>IF(A203="","",IFERROR(VLOOKUP(G203,'Harga Paket Schedule'!$A$5:$I$17,IF(G203="Large Group",2,7),FALSE),0))</x:f>
        <x:v>25000</x:v>
      </x:c>
      <x:c r="L203" s="42" t="n">
        <x:f>IF(A203="","",IF(J203&lt;&gt;"",J203,IF(G203="Large Group",MAX(7,H203)*K203,I203*K203)))</x:f>
        <x:v>250000</x:v>
      </x:c>
      <x:c r="M203" s="34" t="str">
        <x:v>dp wooden</x:v>
      </x:c>
      <x:c r="N203" s="48" t="n">
        <x:v>0</x:v>
      </x:c>
      <x:c r="O203" s="47"/>
      <x:c r="P203" s="42" t="n">
        <x:f>IF(A203="","",SUMIF('Cocok Bayar Booking'!$J$5:$J$504,A203,'Cocok Bayar Booking'!$L$5:$L$504))</x:f>
        <x:v>0</x:v>
      </x:c>
      <x:c r="Q203" s="42" t="n">
        <x:f>IF(A203="","",SUMIF('Cocok Bayar Booking'!$J$5:$J$504,A203,'Cocok Bayar Booking'!$M$5:$M$504))</x:f>
        <x:v>150000</x:v>
      </x:c>
      <x:c r="R203" s="34" t="n">
        <x:f>IF(A203="","",SUMIF('Cocok Bayar Booking'!$J$5:$J$504,A203,'Cocok Bayar Booking'!$N$5:$N$504))</x:f>
        <x:v>1</x:v>
      </x:c>
      <x:c r="S203" s="42" t="n">
        <x:f>IF(A203="","",MIN(L203,AC203))</x:f>
        <x:v>150000</x:v>
      </x:c>
      <x:c r="T203" s="42" t="n">
        <x:f>IF(A203="","",MAX(0,L203-AC203))</x:f>
        <x:v>100000</x:v>
      </x:c>
      <x:c r="U203" s="47" t="n">
        <x:v>1</x:v>
      </x:c>
      <x:c r="V203" s="42" t="n">
        <x:f>IF(AND(AND(A203&lt;&gt;"",U203=1,AI203=0,AH203=0,LEFT(AG203,5)&lt;&gt;"CHECK",G203&lt;&gt;"CHECK PACKAGE"),B203&gt;'Pengaturan'!$B$6,B203&lt;='Pengaturan'!$B$5),T203,0)</x:f>
        <x:v>0</x:v>
      </x:c>
      <x:c r="W203" s="42" t="n">
        <x:f>IF(AND(AND(A203&lt;&gt;"",U203=1,AI203=0,AH203=0,LEFT(AG203,5)&lt;&gt;"CHECK",G203&lt;&gt;"CHECK PACKAGE"),B203='Pengaturan'!$B$6,'Pengaturan'!$B$28&lt;&gt;"Tutup"),T203,0)</x:f>
        <x:v>0</x:v>
      </x:c>
      <x:c r="X203" s="34" t="str">
        <x:v>Kandidat Log 15:22 menunggu konfirmasi. Kandidat Log 15:22 menunggu konfirmasi. Kandidat Log 15:22 menunggu konfirmasi. Kandidat Log 15:22 menunggu konfirmasi. Kandidat Log 15:22 menunggu konfirmasi.</x:v>
      </x:c>
      <x:c r="Y203" s="34" t="str">
        <x:v>9. Schedule September 2026</x:v>
      </x:c>
      <x:c r="Z203" s="34" t="str">
        <x:v>Tanggal 17</x:v>
      </x:c>
      <x:c r="AA203" s="34" t="str">
        <x:v>C29</x:v>
      </x:c>
      <x:c r="AB203" s="34" t="str">
        <x:v>447</x:v>
      </x:c>
      <x:c r="AC203" s="15" t="n">
        <x:f>IF(A203="","",P203+Q203+IF(AL203&lt;&gt;"",N(AK203),0))</x:f>
        <x:v>150000</x:v>
      </x:c>
      <x:c r="AD203" s="15" t="n">
        <x:f>IF(A203="","",IF(OR(AC203&gt;L203,AND(OR(O203="Lunas",R203&gt;0),AC203&lt;L203)),AC203-L203,0))</x:f>
        <x:v>-100000</x:v>
      </x:c>
      <x:c r="AE203" t="str">
        <x:f>IF(A203="","",IF(LEFT(AG203,5)="CHECK",AG203,IF(AD203&lt;&gt;0,"CHECK harga/bayar",IF(AI203&gt;0,"CHECK DP belum cocok",IF(U203=0,"Ditahan","OK")))))</x:f>
        <x:v>CHECK pembayaran belum cocok</x:v>
      </x:c>
      <x:c r="AF203" s="75" t="n">
        <x:f>IF(AND(A203&lt;&gt;"",U203=1,B203&lt;='Pengaturan'!$B$29,B203&gt;='Pengaturan'!$B$4),T203,0)</x:f>
        <x:v>100000</x:v>
      </x:c>
      <x:c r="AG203" t="str">
        <x:v>CHECK pembayaran belum cocok</x:v>
      </x:c>
      <x:c r="AH203" s="75" t="n">
        <x:f>IF(A203="","",IF(OR(O203="Lunas",R203&gt;0),MAX(0,L203-AC203),0))</x:f>
        <x:v>100000</x:v>
      </x:c>
      <x:c r="AI203" s="75" t="n">
        <x:f>IF(A203="","",MAX(0,N203-AC203))</x:f>
        <x:v>0</x:v>
      </x:c>
      <x:c r="AJ203" t="str">
        <x:v>AL </x:v>
      </x:c>
      <x:c r="AK203" s="75"/>
      <x:c r="AL203"/>
      <x:c r="AM203" s="75" t="n">
        <x:f>IF(AND(A203&lt;&gt;"",B203&gt;'Pengaturan'!$B$29,B203&lt;='Pengaturan'!$B$5),MAX(0,T203-V203-W203),0)</x:f>
        <x:v>0</x:v>
      </x:c>
      <x:c r="AN203" t="str">
        <x:v>14UfXpQhjpRpKtMIwGtdihL0Bu_n5SJpu6vNcLjZ7A8I</x:v>
      </x:c>
      <x:c r="AO203" t="n">
        <x:v>46284.37060925926</x:v>
      </x:c>
    </x:row>
    <x:row r="204" ht="23" customHeight="1">
      <x:c r="A204" s="34" t="str">
        <x:v>BK200</x:v>
      </x:c>
      <x:c r="B204" s="44" t="n">
        <x:v>46283</x:v>
      </x:c>
      <x:c r="C204" s="34" t="str">
        <x:v>19:40:00</x:v>
      </x:c>
      <x:c r="D204" s="34" t="str">
        <x:v>Blok 1</x:v>
      </x:c>
      <x:c r="E204" s="34" t="str">
        <x:v>Suhaimah</x:v>
      </x:c>
      <x:c r="F204" s="34" t="str">
        <x:v>LG 10</x:v>
      </x:c>
      <x:c r="G204" s="47" t="str">
        <x:v>Large Group</x:v>
      </x:c>
      <x:c r="H204" s="47" t="n">
        <x:v>10</x:v>
      </x:c>
      <x:c r="I204" s="47" t="n">
        <x:v>1</x:v>
      </x:c>
      <x:c r="J204" s="48"/>
      <x:c r="K204" s="42" t="n">
        <x:f>IF(A204="","",IFERROR(VLOOKUP(G204,'Harga Paket Schedule'!$A$5:$I$17,IF(G204="Large Group",2,7),FALSE),0))</x:f>
        <x:v>25000</x:v>
      </x:c>
      <x:c r="L204" s="42" t="n">
        <x:f>IF(A204="","",IF(J204&lt;&gt;"",J204,IF(G204="Large Group",MAX(7,H204)*K204,I204*K204)))</x:f>
        <x:v>250000</x:v>
      </x:c>
      <x:c r="M204" s="34" t="str">
        <x:v>dp 100</x:v>
      </x:c>
      <x:c r="N204" s="48" t="n">
        <x:v>100000</x:v>
      </x:c>
      <x:c r="O204" s="47" t="str">
        <x:v>DP</x:v>
      </x:c>
      <x:c r="P204" s="42" t="n">
        <x:f>IF(A204="","",SUMIF('Cocok Bayar Booking'!$J$5:$J$504,A204,'Cocok Bayar Booking'!$L$5:$L$504))</x:f>
        <x:v>100000</x:v>
      </x:c>
      <x:c r="Q204" s="42" t="n">
        <x:f>IF(A204="","",SUMIF('Cocok Bayar Booking'!$J$5:$J$504,A204,'Cocok Bayar Booking'!$M$5:$M$504))</x:f>
        <x:v>150000</x:v>
      </x:c>
      <x:c r="R204" s="34" t="n">
        <x:f>IF(A204="","",SUMIF('Cocok Bayar Booking'!$J$5:$J$504,A204,'Cocok Bayar Booking'!$N$5:$N$504))</x:f>
        <x:v>1</x:v>
      </x:c>
      <x:c r="S204" s="42" t="n">
        <x:f>IF(A204="","",MIN(L204,AC204))</x:f>
        <x:v>250000</x:v>
      </x:c>
      <x:c r="T204" s="42" t="n">
        <x:f>IF(A204="","",MAX(0,L204-AC204))</x:f>
        <x:v>0</x:v>
      </x:c>
      <x:c r="U204" s="47" t="n">
        <x:v>1</x:v>
      </x:c>
      <x:c r="V204" s="42" t="n">
        <x:f>IF(AND(AND(A204&lt;&gt;"",U204=1,AI204=0,AH204=0,LEFT(AG204,5)&lt;&gt;"CHECK",G204&lt;&gt;"CHECK PACKAGE"),B204&gt;'Pengaturan'!$B$6,B204&lt;='Pengaturan'!$B$5),T204,0)</x:f>
        <x:v>0</x:v>
      </x:c>
      <x:c r="W204" s="42" t="n">
        <x:f>IF(AND(AND(A204&lt;&gt;"",U204=1,AI204=0,AH204=0,LEFT(AG204,5)&lt;&gt;"CHECK",G204&lt;&gt;"CHECK PACKAGE"),B204='Pengaturan'!$B$6,'Pengaturan'!$B$28&lt;&gt;"Tutup"),T204,0)</x:f>
        <x:v>0</x:v>
      </x:c>
      <x:c r="X204" s="34"/>
      <x:c r="Y204" s="34" t="str">
        <x:v>9. Schedule September 2026</x:v>
      </x:c>
      <x:c r="Z204" s="34" t="str">
        <x:v>Tanggal 18</x:v>
      </x:c>
      <x:c r="AA204" s="34" t="str">
        <x:v>C31</x:v>
      </x:c>
      <x:c r="AB204" s="34" t="str">
        <x:v>410, 466</x:v>
      </x:c>
      <x:c r="AC204" s="15" t="n">
        <x:f>IF(A204="","",P204+Q204+IF(AL204&lt;&gt;"",N(AK204),0))</x:f>
        <x:v>250000</x:v>
      </x:c>
      <x:c r="AD204" s="15" t="n">
        <x:f>IF(A204="","",IF(OR(AC204&gt;L204,AND(OR(O204="Lunas",R204&gt;0),AC204&lt;L204)),AC204-L204,0))</x:f>
        <x:v>0</x:v>
      </x:c>
      <x:c r="AE204" t="str">
        <x:f>IF(A204="","",IF(LEFT(AG204,5)="CHECK",AG204,IF(AD204&lt;&gt;0,"CHECK harga/bayar",IF(AI204&gt;0,"CHECK DP belum cocok",IF(U204=0,"Ditahan","OK")))))</x:f>
        <x:v>OK</x:v>
      </x:c>
      <x:c r="AF204" s="75" t="n">
        <x:f>IF(AND(A204&lt;&gt;"",U204=1,B204&lt;='Pengaturan'!$B$29,B204&gt;='Pengaturan'!$B$4),T204,0)</x:f>
        <x:v>0</x:v>
      </x:c>
      <x:c r="AG204"/>
      <x:c r="AH204" s="75" t="n">
        <x:f>IF(A204="","",IF(OR(O204="Lunas",R204&gt;0),MAX(0,L204-AC204),0))</x:f>
        <x:v>0</x:v>
      </x:c>
      <x:c r="AI204" s="75" t="n">
        <x:f>IF(A204="","",MAX(0,N204-AC204))</x:f>
        <x:v>0</x:v>
      </x:c>
      <x:c r="AJ204" t="str">
        <x:v>AL</x:v>
      </x:c>
      <x:c r="AK204" s="75"/>
      <x:c r="AL204"/>
      <x:c r="AM204" s="75" t="n">
        <x:f>IF(AND(A204&lt;&gt;"",B204&gt;'Pengaturan'!$B$29,B204&lt;='Pengaturan'!$B$5),MAX(0,T204-V204-W204),0)</x:f>
        <x:v>0</x:v>
      </x:c>
      <x:c r="AN204" t="str">
        <x:v>14UfXpQhjpRpKtMIwGtdihL0Bu_n5SJpu6vNcLjZ7A8I</x:v>
      </x:c>
      <x:c r="AO204" t="n">
        <x:v>46284.37060925926</x:v>
      </x:c>
    </x:row>
    <x:row r="205" ht="23" customHeight="1">
      <x:c r="A205" s="34" t="str">
        <x:v>BK201</x:v>
      </x:c>
      <x:c r="B205" s="44" t="n">
        <x:v>46284</x:v>
      </x:c>
      <x:c r="C205" s="34" t="str">
        <x:v>10:00:00</x:v>
      </x:c>
      <x:c r="D205" s="34" t="str">
        <x:v>Blok 1</x:v>
      </x:c>
      <x:c r="E205" s="34" t="str">
        <x:v>Aya</x:v>
      </x:c>
      <x:c r="F205" s="34" t="str">
        <x:v>LG 7</x:v>
      </x:c>
      <x:c r="G205" s="47" t="str">
        <x:v>Large Group</x:v>
      </x:c>
      <x:c r="H205" s="47" t="n">
        <x:v>7</x:v>
      </x:c>
      <x:c r="I205" s="47" t="n">
        <x:v>1</x:v>
      </x:c>
      <x:c r="J205" s="48"/>
      <x:c r="K205" s="42" t="n">
        <x:f>IF(A205="","",IFERROR(VLOOKUP(G205,'Harga Paket Schedule'!$A$5:$I$17,IF(G205="Large Group",2,7),FALSE),0))</x:f>
        <x:v>25000</x:v>
      </x:c>
      <x:c r="L205" s="42" t="n">
        <x:f>IF(A205="","",IF(J205&lt;&gt;"",J205,IF(G205="Large Group",MAX(7,H205)*K205,I205*K205)))</x:f>
        <x:v>175000</x:v>
      </x:c>
      <x:c r="M205" s="34" t="str">
        <x:v>dp 100 limbo</x:v>
      </x:c>
      <x:c r="N205" s="48" t="n">
        <x:v>100000</x:v>
      </x:c>
      <x:c r="O205" s="47" t="str">
        <x:v>DP</x:v>
      </x:c>
      <x:c r="P205" s="42" t="n">
        <x:f>IF(A205="","",SUMIF('Cocok Bayar Booking'!$J$5:$J$504,A205,'Cocok Bayar Booking'!$L$5:$L$504))</x:f>
        <x:v>100000</x:v>
      </x:c>
      <x:c r="Q205" s="42" t="n">
        <x:f>IF(A205="","",SUMIF('Cocok Bayar Booking'!$J$5:$J$504,A205,'Cocok Bayar Booking'!$M$5:$M$504))</x:f>
        <x:v>75000</x:v>
      </x:c>
      <x:c r="R205" s="34" t="n">
        <x:f>IF(A205="","",SUMIF('Cocok Bayar Booking'!$J$5:$J$504,A205,'Cocok Bayar Booking'!$N$5:$N$504))</x:f>
        <x:v>1</x:v>
      </x:c>
      <x:c r="S205" s="42" t="n">
        <x:f>IF(A205="","",MIN(L205,AC205))</x:f>
        <x:v>175000</x:v>
      </x:c>
      <x:c r="T205" s="42" t="n">
        <x:f>IF(A205="","",MAX(0,L205-AC205))</x:f>
        <x:v>0</x:v>
      </x:c>
      <x:c r="U205" s="47" t="n">
        <x:v>1</x:v>
      </x:c>
      <x:c r="V205" s="42" t="n">
        <x:f>IF(AND(AND(A205&lt;&gt;"",U205=1,AI205=0,AH205=0,LEFT(AG205,5)&lt;&gt;"CHECK",G205&lt;&gt;"CHECK PACKAGE"),B205&gt;'Pengaturan'!$B$6,B205&lt;='Pengaturan'!$B$5),T205,0)</x:f>
        <x:v>0</x:v>
      </x:c>
      <x:c r="W205" s="42" t="n">
        <x:f>IF(AND(AND(A205&lt;&gt;"",U205=1,AI205=0,AH205=0,LEFT(AG205,5)&lt;&gt;"CHECK",G205&lt;&gt;"CHECK PACKAGE"),B205='Pengaturan'!$B$6,'Pengaturan'!$B$28&lt;&gt;"Tutup"),T205,0)</x:f>
        <x:v>0</x:v>
      </x:c>
      <x:c r="X205" s="34"/>
      <x:c r="Y205" s="34" t="str">
        <x:v>9. Schedule September 2026</x:v>
      </x:c>
      <x:c r="Z205" s="34" t="str">
        <x:v>Tanggal 19</x:v>
      </x:c>
      <x:c r="AA205" s="34" t="str">
        <x:v>C5</x:v>
      </x:c>
      <x:c r="AB205" s="34" t="str">
        <x:v>425, 468</x:v>
      </x:c>
      <x:c r="AC205" s="15" t="n">
        <x:f>IF(A205="","",P205+Q205+IF(AL205&lt;&gt;"",N(AK205),0))</x:f>
        <x:v>175000</x:v>
      </x:c>
      <x:c r="AD205" s="15" t="n">
        <x:f>IF(A205="","",IF(OR(AC205&gt;L205,AND(OR(O205="Lunas",R205&gt;0),AC205&lt;L205)),AC205-L205,0))</x:f>
        <x:v>0</x:v>
      </x:c>
      <x:c r="AE205" t="str">
        <x:f>IF(A205="","",IF(LEFT(AG205,5)="CHECK",AG205,IF(AD205&lt;&gt;0,"CHECK harga/bayar",IF(AI205&gt;0,"CHECK DP belum cocok",IF(U205=0,"Ditahan","OK")))))</x:f>
        <x:v>OK</x:v>
      </x:c>
      <x:c r="AF205" s="75" t="n">
        <x:f>IF(AND(A205&lt;&gt;"",U205=1,B205&lt;='Pengaturan'!$B$29,B205&gt;='Pengaturan'!$B$4),T205,0)</x:f>
        <x:v>0</x:v>
      </x:c>
      <x:c r="AG205"/>
      <x:c r="AH205" s="75" t="n">
        <x:f>IF(A205="","",IF(OR(O205="Lunas",R205&gt;0),MAX(0,L205-AC205),0))</x:f>
        <x:v>0</x:v>
      </x:c>
      <x:c r="AI205" s="75" t="n">
        <x:f>IF(A205="","",MAX(0,N205-AC205))</x:f>
        <x:v>0</x:v>
      </x:c>
      <x:c r="AJ205" t="str">
        <x:v>IN</x:v>
      </x:c>
      <x:c r="AK205" s="75"/>
      <x:c r="AL205"/>
      <x:c r="AM205" s="75" t="n">
        <x:f>IF(AND(A205&lt;&gt;"",B205&gt;'Pengaturan'!$B$29,B205&lt;='Pengaturan'!$B$5),MAX(0,T205-V205-W205),0)</x:f>
        <x:v>0</x:v>
      </x:c>
      <x:c r="AN205" t="str">
        <x:v>14UfXpQhjpRpKtMIwGtdihL0Bu_n5SJpu6vNcLjZ7A8I</x:v>
      </x:c>
      <x:c r="AO205" t="n">
        <x:v>46284.37060925926</x:v>
      </x:c>
    </x:row>
    <x:row r="206" ht="23" customHeight="1">
      <x:c r="A206" s="34" t="str">
        <x:v>BK202</x:v>
      </x:c>
      <x:c r="B206" s="44" t="n">
        <x:v>46285</x:v>
      </x:c>
      <x:c r="C206" s="34" t="str">
        <x:v>14:00:00</x:v>
      </x:c>
      <x:c r="D206" s="34" t="str">
        <x:v>Blok 1</x:v>
      </x:c>
      <x:c r="E206" s="34" t="str">
        <x:v>Dwi</x:v>
      </x:c>
      <x:c r="F206" s="34" t="str">
        <x:v>LG 21</x:v>
      </x:c>
      <x:c r="G206" s="47" t="str">
        <x:v>Large Group</x:v>
      </x:c>
      <x:c r="H206" s="47" t="n">
        <x:v>21</x:v>
      </x:c>
      <x:c r="I206" s="47" t="n">
        <x:v>1</x:v>
      </x:c>
      <x:c r="J206" s="48"/>
      <x:c r="K206" s="42" t="n">
        <x:f>IF(A206="","",IFERROR(VLOOKUP(G206,'Harga Paket Schedule'!$A$5:$I$17,IF(G206="Large Group",2,7),FALSE),0))</x:f>
        <x:v>25000</x:v>
      </x:c>
      <x:c r="L206" s="42" t="n">
        <x:f>IF(A206="","",IF(J206&lt;&gt;"",J206,IF(G206="Large Group",MAX(7,H206)*K206,I206*K206)))</x:f>
        <x:v>525000</x:v>
      </x:c>
      <x:c r="M206" s="34" t="str">
        <x:v>dp 100</x:v>
      </x:c>
      <x:c r="N206" s="48" t="n">
        <x:v>100000</x:v>
      </x:c>
      <x:c r="O206" s="47" t="str">
        <x:v>DP</x:v>
      </x:c>
      <x:c r="P206" s="42" t="n">
        <x:f>IF(A206="","",SUMIF('Cocok Bayar Booking'!$J$5:$J$504,A206,'Cocok Bayar Booking'!$L$5:$L$504))</x:f>
        <x:v>100000</x:v>
      </x:c>
      <x:c r="Q206" s="42" t="n">
        <x:f>IF(A206="","",SUMIF('Cocok Bayar Booking'!$J$5:$J$504,A206,'Cocok Bayar Booking'!$M$5:$M$504))</x:f>
        <x:v>0</x:v>
      </x:c>
      <x:c r="R206" s="34" t="n">
        <x:f>IF(A206="","",SUMIF('Cocok Bayar Booking'!$J$5:$J$504,A206,'Cocok Bayar Booking'!$N$5:$N$504))</x:f>
        <x:v>0</x:v>
      </x:c>
      <x:c r="S206" s="42" t="n">
        <x:f>IF(A206="","",MIN(L206,AC206))</x:f>
        <x:v>100000</x:v>
      </x:c>
      <x:c r="T206" s="42" t="n">
        <x:f>IF(A206="","",MAX(0,L206-AC206))</x:f>
        <x:v>425000</x:v>
      </x:c>
      <x:c r="U206" s="47" t="n">
        <x:v>1</x:v>
      </x:c>
      <x:c r="V206" s="42" t="n">
        <x:f>IF(AND(AND(A206&lt;&gt;"",U206=1,AI206=0,AH206=0,LEFT(AG206,5)&lt;&gt;"CHECK",G206&lt;&gt;"CHECK PACKAGE"),B206&gt;'Pengaturan'!$B$6,B206&lt;='Pengaturan'!$B$5),T206,0)</x:f>
        <x:v>425000</x:v>
      </x:c>
      <x:c r="W206" s="42" t="n">
        <x:f>IF(AND(AND(A206&lt;&gt;"",U206=1,AI206=0,AH206=0,LEFT(AG206,5)&lt;&gt;"CHECK",G206&lt;&gt;"CHECK PACKAGE"),B206='Pengaturan'!$B$6,'Pengaturan'!$B$28&lt;&gt;"Tutup"),T206,0)</x:f>
        <x:v>0</x:v>
      </x:c>
      <x:c r="X206" s="34"/>
      <x:c r="Y206" s="34" t="str">
        <x:v>9. Schedule September 2026</x:v>
      </x:c>
      <x:c r="Z206" s="34" t="str">
        <x:v>Tanggal 20</x:v>
      </x:c>
      <x:c r="AA206" s="34" t="str">
        <x:v>C14</x:v>
      </x:c>
      <x:c r="AB206" s="34" t="str">
        <x:v>456</x:v>
      </x:c>
      <x:c r="AC206" s="15" t="n">
        <x:f>IF(A206="","",P206+Q206+IF(AL206&lt;&gt;"",N(AK206),0))</x:f>
        <x:v>100000</x:v>
      </x:c>
      <x:c r="AD206" s="15" t="n">
        <x:f>IF(A206="","",IF(OR(AC206&gt;L206,AND(OR(O206="Lunas",R206&gt;0),AC206&lt;L206)),AC206-L206,0))</x:f>
        <x:v>0</x:v>
      </x:c>
      <x:c r="AE206" t="str">
        <x:f>IF(A206="","",IF(LEFT(AG206,5)="CHECK",AG206,IF(AD206&lt;&gt;0,"CHECK harga/bayar",IF(AI206&gt;0,"CHECK DP belum cocok",IF(U206=0,"Ditahan","OK")))))</x:f>
        <x:v>OK</x:v>
      </x:c>
      <x:c r="AF206" s="75" t="n">
        <x:f>IF(AND(A206&lt;&gt;"",U206=1,B206&lt;='Pengaturan'!$B$29,B206&gt;='Pengaturan'!$B$4),T206,0)</x:f>
        <x:v>0</x:v>
      </x:c>
      <x:c r="AG206"/>
      <x:c r="AH206" s="75" t="n">
        <x:f>IF(A206="","",IF(OR(O206="Lunas",R206&gt;0),MAX(0,L206-AC206),0))</x:f>
        <x:v>0</x:v>
      </x:c>
      <x:c r="AI206" s="75" t="n">
        <x:f>IF(A206="","",MAX(0,N206-AC206))</x:f>
        <x:v>0</x:v>
      </x:c>
      <x:c r="AJ206" t="str">
        <x:v>IN</x:v>
      </x:c>
      <x:c r="AK206" s="75"/>
      <x:c r="AL206"/>
      <x:c r="AM206" s="75" t="n">
        <x:f>IF(AND(A206&lt;&gt;"",B206&gt;'Pengaturan'!$B$29,B206&lt;='Pengaturan'!$B$5),MAX(0,T206-V206-W206),0)</x:f>
        <x:v>0</x:v>
      </x:c>
      <x:c r="AN206" t="str">
        <x:v>14UfXpQhjpRpKtMIwGtdihL0Bu_n5SJpu6vNcLjZ7A8I</x:v>
      </x:c>
      <x:c r="AO206" t="n">
        <x:v>46284.37060925926</x:v>
      </x:c>
    </x:row>
    <x:row r="207" ht="23" customHeight="1">
      <x:c r="A207" s="34" t="str">
        <x:v>BK203</x:v>
      </x:c>
      <x:c r="B207" s="44" t="n">
        <x:v>46285</x:v>
      </x:c>
      <x:c r="C207" s="34" t="str">
        <x:v>16:20:00</x:v>
      </x:c>
      <x:c r="D207" s="34" t="str">
        <x:v>Blok 1</x:v>
      </x:c>
      <x:c r="E207" s="34" t="str">
        <x:v>Sultan Athar Pasha</x:v>
      </x:c>
      <x:c r="F207" s="34" t="str">
        <x:v>LG 12</x:v>
      </x:c>
      <x:c r="G207" s="47" t="str">
        <x:v>Large Group</x:v>
      </x:c>
      <x:c r="H207" s="47" t="n">
        <x:v>12</x:v>
      </x:c>
      <x:c r="I207" s="47" t="n">
        <x:v>1</x:v>
      </x:c>
      <x:c r="J207" s="48"/>
      <x:c r="K207" s="42" t="n">
        <x:f>IF(A207="","",IFERROR(VLOOKUP(G207,'Harga Paket Schedule'!$A$5:$I$17,IF(G207="Large Group",2,7),FALSE),0))</x:f>
        <x:v>25000</x:v>
      </x:c>
      <x:c r="L207" s="42" t="n">
        <x:f>IF(A207="","",IF(J207&lt;&gt;"",J207,IF(G207="Large Group",MAX(7,H207)*K207,I207*K207)))</x:f>
        <x:v>300000</x:v>
      </x:c>
      <x:c r="M207" s="34" t="str">
        <x:v>dp 100</x:v>
      </x:c>
      <x:c r="N207" s="48" t="n">
        <x:v>100000</x:v>
      </x:c>
      <x:c r="O207" s="47" t="str">
        <x:v>DP</x:v>
      </x:c>
      <x:c r="P207" s="42" t="n">
        <x:f>IF(A207="","",SUMIF('Cocok Bayar Booking'!$J$5:$J$504,A207,'Cocok Bayar Booking'!$L$5:$L$504))</x:f>
        <x:v>100000</x:v>
      </x:c>
      <x:c r="Q207" s="42" t="n">
        <x:f>IF(A207="","",SUMIF('Cocok Bayar Booking'!$J$5:$J$504,A207,'Cocok Bayar Booking'!$M$5:$M$504))</x:f>
        <x:v>0</x:v>
      </x:c>
      <x:c r="R207" s="34" t="n">
        <x:f>IF(A207="","",SUMIF('Cocok Bayar Booking'!$J$5:$J$504,A207,'Cocok Bayar Booking'!$N$5:$N$504))</x:f>
        <x:v>0</x:v>
      </x:c>
      <x:c r="S207" s="42" t="n">
        <x:f>IF(A207="","",MIN(L207,AC207))</x:f>
        <x:v>100000</x:v>
      </x:c>
      <x:c r="T207" s="42" t="n">
        <x:f>IF(A207="","",MAX(0,L207-AC207))</x:f>
        <x:v>200000</x:v>
      </x:c>
      <x:c r="U207" s="47" t="n">
        <x:v>1</x:v>
      </x:c>
      <x:c r="V207" s="42" t="n">
        <x:f>IF(AND(AND(A207&lt;&gt;"",U207=1,AI207=0,AH207=0,LEFT(AG207,5)&lt;&gt;"CHECK",G207&lt;&gt;"CHECK PACKAGE"),B207&gt;'Pengaturan'!$B$6,B207&lt;='Pengaturan'!$B$5),T207,0)</x:f>
        <x:v>200000</x:v>
      </x:c>
      <x:c r="W207" s="42" t="n">
        <x:f>IF(AND(AND(A207&lt;&gt;"",U207=1,AI207=0,AH207=0,LEFT(AG207,5)&lt;&gt;"CHECK",G207&lt;&gt;"CHECK PACKAGE"),B207='Pengaturan'!$B$6,'Pengaturan'!$B$28&lt;&gt;"Tutup"),T207,0)</x:f>
        <x:v>0</x:v>
      </x:c>
      <x:c r="X207" s="34"/>
      <x:c r="Y207" s="34" t="str">
        <x:v>9. Schedule September 2026</x:v>
      </x:c>
      <x:c r="Z207" s="34" t="str">
        <x:v>Tanggal 20</x:v>
      </x:c>
      <x:c r="AA207" s="34" t="str">
        <x:v>C21</x:v>
      </x:c>
      <x:c r="AB207" s="34" t="str">
        <x:v>418</x:v>
      </x:c>
      <x:c r="AC207" s="15" t="n">
        <x:f>IF(A207="","",P207+Q207+IF(AL207&lt;&gt;"",N(AK207),0))</x:f>
        <x:v>100000</x:v>
      </x:c>
      <x:c r="AD207" s="15" t="n">
        <x:f>IF(A207="","",IF(OR(AC207&gt;L207,AND(OR(O207="Lunas",R207&gt;0),AC207&lt;L207)),AC207-L207,0))</x:f>
        <x:v>0</x:v>
      </x:c>
      <x:c r="AE207" t="str">
        <x:f>IF(A207="","",IF(LEFT(AG207,5)="CHECK",AG207,IF(AD207&lt;&gt;0,"CHECK harga/bayar",IF(AI207&gt;0,"CHECK DP belum cocok",IF(U207=0,"Ditahan","OK")))))</x:f>
        <x:v>OK</x:v>
      </x:c>
      <x:c r="AF207" s="75" t="n">
        <x:f>IF(AND(A207&lt;&gt;"",U207=1,B207&lt;='Pengaturan'!$B$29,B207&gt;='Pengaturan'!$B$4),T207,0)</x:f>
        <x:v>0</x:v>
      </x:c>
      <x:c r="AG207"/>
      <x:c r="AH207" s="75" t="n">
        <x:f>IF(A207="","",IF(OR(O207="Lunas",R207&gt;0),MAX(0,L207-AC207),0))</x:f>
        <x:v>0</x:v>
      </x:c>
      <x:c r="AI207" s="75" t="n">
        <x:f>IF(A207="","",MAX(0,N207-AC207))</x:f>
        <x:v>0</x:v>
      </x:c>
      <x:c r="AJ207" t="str">
        <x:v>IN</x:v>
      </x:c>
      <x:c r="AK207" s="75"/>
      <x:c r="AL207"/>
      <x:c r="AM207" s="75" t="n">
        <x:f>IF(AND(A207&lt;&gt;"",B207&gt;'Pengaturan'!$B$29,B207&lt;='Pengaturan'!$B$5),MAX(0,T207-V207-W207),0)</x:f>
        <x:v>0</x:v>
      </x:c>
      <x:c r="AN207" t="str">
        <x:v>14UfXpQhjpRpKtMIwGtdihL0Bu_n5SJpu6vNcLjZ7A8I</x:v>
      </x:c>
      <x:c r="AO207" t="n">
        <x:v>46284.37060925926</x:v>
      </x:c>
    </x:row>
    <x:row r="208" ht="23" customHeight="1">
      <x:c r="A208" s="34" t="str">
        <x:v>BK204</x:v>
      </x:c>
      <x:c r="B208" s="44" t="n">
        <x:v>46285</x:v>
      </x:c>
      <x:c r="C208" s="34" t="str">
        <x:v>19:00:00</x:v>
      </x:c>
      <x:c r="D208" s="34" t="str">
        <x:v>Blok 1</x:v>
      </x:c>
      <x:c r="E208" s="34" t="str">
        <x:v>Adkesma Fikes</x:v>
      </x:c>
      <x:c r="F208" s="34" t="str">
        <x:v>LG 9 + individu</x:v>
      </x:c>
      <x:c r="G208" s="47" t="str">
        <x:v>Large Group</x:v>
      </x:c>
      <x:c r="H208" s="47" t="n">
        <x:v>9</x:v>
      </x:c>
      <x:c r="I208" s="47" t="n">
        <x:v>1</x:v>
      </x:c>
      <x:c r="J208" s="48"/>
      <x:c r="K208" s="42" t="n">
        <x:f>IF(A208="","",IFERROR(VLOOKUP(G208,'Harga Paket Schedule'!$A$5:$I$17,IF(G208="Large Group",2,7),FALSE),0))</x:f>
        <x:v>25000</x:v>
      </x:c>
      <x:c r="L208" s="42" t="n">
        <x:f>IF(A208="","",IF(J208&lt;&gt;"",J208,IF(G208="Large Group",MAX(7,H208)*K208,I208*K208)))</x:f>
        <x:v>225000</x:v>
      </x:c>
      <x:c r="M208" s="34" t="str">
        <x:v>dp 100</x:v>
      </x:c>
      <x:c r="N208" s="48" t="n">
        <x:v>100000</x:v>
      </x:c>
      <x:c r="O208" s="47" t="str">
        <x:v>DP</x:v>
      </x:c>
      <x:c r="P208" s="42" t="n">
        <x:f>IF(A208="","",SUMIF('Cocok Bayar Booking'!$J$5:$J$504,A208,'Cocok Bayar Booking'!$L$5:$L$504))</x:f>
        <x:v>100000</x:v>
      </x:c>
      <x:c r="Q208" s="42" t="n">
        <x:f>IF(A208="","",SUMIF('Cocok Bayar Booking'!$J$5:$J$504,A208,'Cocok Bayar Booking'!$M$5:$M$504))</x:f>
        <x:v>0</x:v>
      </x:c>
      <x:c r="R208" s="34" t="n">
        <x:f>IF(A208="","",SUMIF('Cocok Bayar Booking'!$J$5:$J$504,A208,'Cocok Bayar Booking'!$N$5:$N$504))</x:f>
        <x:v>0</x:v>
      </x:c>
      <x:c r="S208" s="42" t="n">
        <x:f>IF(A208="","",MIN(L208,AC208))</x:f>
        <x:v>100000</x:v>
      </x:c>
      <x:c r="T208" s="42" t="n">
        <x:f>IF(A208="","",MAX(0,L208-AC208))</x:f>
        <x:v>125000</x:v>
      </x:c>
      <x:c r="U208" s="47" t="n">
        <x:v>1</x:v>
      </x:c>
      <x:c r="V208" s="42" t="n">
        <x:f>IF(AND(AND(A208&lt;&gt;"",U208=1,AI208=0,AH208=0,LEFT(AG208,5)&lt;&gt;"CHECK",G208&lt;&gt;"CHECK PACKAGE"),B208&gt;'Pengaturan'!$B$6,B208&lt;='Pengaturan'!$B$5),T208,0)</x:f>
        <x:v>125000</x:v>
      </x:c>
      <x:c r="W208" s="42" t="n">
        <x:f>IF(AND(AND(A208&lt;&gt;"",U208=1,AI208=0,AH208=0,LEFT(AG208,5)&lt;&gt;"CHECK",G208&lt;&gt;"CHECK PACKAGE"),B208='Pengaturan'!$B$6,'Pengaturan'!$B$28&lt;&gt;"Tutup"),T208,0)</x:f>
        <x:v>0</x:v>
      </x:c>
      <x:c r="X208" s="34"/>
      <x:c r="Y208" s="34" t="str">
        <x:v>9. Schedule September 2026</x:v>
      </x:c>
      <x:c r="Z208" s="34" t="str">
        <x:v>Tanggal 20</x:v>
      </x:c>
      <x:c r="AA208" s="34" t="str">
        <x:v>C29</x:v>
      </x:c>
      <x:c r="AB208" s="34" t="str">
        <x:v>433</x:v>
      </x:c>
      <x:c r="AC208" s="15" t="n">
        <x:f>IF(A208="","",P208+Q208+IF(AL208&lt;&gt;"",N(AK208),0))</x:f>
        <x:v>100000</x:v>
      </x:c>
      <x:c r="AD208" s="15" t="n">
        <x:f>IF(A208="","",IF(OR(AC208&gt;L208,AND(OR(O208="Lunas",R208&gt;0),AC208&lt;L208)),AC208-L208,0))</x:f>
        <x:v>0</x:v>
      </x:c>
      <x:c r="AE208" t="str">
        <x:f>IF(A208="","",IF(LEFT(AG208,5)="CHECK",AG208,IF(AD208&lt;&gt;0,"CHECK harga/bayar",IF(AI208&gt;0,"CHECK DP belum cocok",IF(U208=0,"Ditahan","OK")))))</x:f>
        <x:v>OK</x:v>
      </x:c>
      <x:c r="AF208" s="75" t="n">
        <x:f>IF(AND(A208&lt;&gt;"",U208=1,B208&lt;='Pengaturan'!$B$29,B208&gt;='Pengaturan'!$B$4),T208,0)</x:f>
        <x:v>0</x:v>
      </x:c>
      <x:c r="AG208"/>
      <x:c r="AH208" s="75" t="n">
        <x:f>IF(A208="","",IF(OR(O208="Lunas",R208&gt;0),MAX(0,L208-AC208),0))</x:f>
        <x:v>0</x:v>
      </x:c>
      <x:c r="AI208" s="75" t="n">
        <x:f>IF(A208="","",MAX(0,N208-AC208))</x:f>
        <x:v>0</x:v>
      </x:c>
      <x:c r="AJ208" t="str">
        <x:v>IN</x:v>
      </x:c>
      <x:c r="AK208" s="75"/>
      <x:c r="AL208"/>
      <x:c r="AM208" s="75" t="n">
        <x:f>IF(AND(A208&lt;&gt;"",B208&gt;'Pengaturan'!$B$29,B208&lt;='Pengaturan'!$B$5),MAX(0,T208-V208-W208),0)</x:f>
        <x:v>0</x:v>
      </x:c>
      <x:c r="AN208" t="str">
        <x:v>14UfXpQhjpRpKtMIwGtdihL0Bu_n5SJpu6vNcLjZ7A8I</x:v>
      </x:c>
      <x:c r="AO208" t="n">
        <x:v>46284.37060925926</x:v>
      </x:c>
    </x:row>
    <x:row r="209" ht="23" customHeight="1">
      <x:c r="A209" s="34" t="str">
        <x:v>BK205</x:v>
      </x:c>
      <x:c r="B209" s="44" t="n">
        <x:v>46286</x:v>
      </x:c>
      <x:c r="C209" s="34" t="str">
        <x:v>15:00:00</x:v>
      </x:c>
      <x:c r="D209" s="34" t="str">
        <x:v>Blok 1</x:v>
      </x:c>
      <x:c r="E209" s="34" t="str">
        <x:v>Lyra</x:v>
      </x:c>
      <x:c r="F209" s="34" t="str">
        <x:v>LG 16</x:v>
      </x:c>
      <x:c r="G209" s="47" t="str">
        <x:v>Large Group</x:v>
      </x:c>
      <x:c r="H209" s="47" t="n">
        <x:v>16</x:v>
      </x:c>
      <x:c r="I209" s="47" t="n">
        <x:v>1</x:v>
      </x:c>
      <x:c r="J209" s="48"/>
      <x:c r="K209" s="42" t="n">
        <x:f>IF(A209="","",IFERROR(VLOOKUP(G209,'Harga Paket Schedule'!$A$5:$I$17,IF(G209="Large Group",2,7),FALSE),0))</x:f>
        <x:v>25000</x:v>
      </x:c>
      <x:c r="L209" s="42" t="n">
        <x:f>IF(A209="","",IF(J209&lt;&gt;"",J209,IF(G209="Large Group",MAX(7,H209)*K209,I209*K209)))</x:f>
        <x:v>400000</x:v>
      </x:c>
      <x:c r="M209" s="34" t="str">
        <x:v>dp 100</x:v>
      </x:c>
      <x:c r="N209" s="48" t="n">
        <x:v>100000</x:v>
      </x:c>
      <x:c r="O209" s="47" t="str">
        <x:v>DP</x:v>
      </x:c>
      <x:c r="P209" s="42" t="n">
        <x:f>IF(A209="","",SUMIF('Cocok Bayar Booking'!$J$5:$J$504,A209,'Cocok Bayar Booking'!$L$5:$L$504))</x:f>
        <x:v>100000</x:v>
      </x:c>
      <x:c r="Q209" s="42" t="n">
        <x:f>IF(A209="","",SUMIF('Cocok Bayar Booking'!$J$5:$J$504,A209,'Cocok Bayar Booking'!$M$5:$M$504))</x:f>
        <x:v>0</x:v>
      </x:c>
      <x:c r="R209" s="34" t="n">
        <x:f>IF(A209="","",SUMIF('Cocok Bayar Booking'!$J$5:$J$504,A209,'Cocok Bayar Booking'!$N$5:$N$504))</x:f>
        <x:v>0</x:v>
      </x:c>
      <x:c r="S209" s="42" t="n">
        <x:f>IF(A209="","",MIN(L209,AC209))</x:f>
        <x:v>100000</x:v>
      </x:c>
      <x:c r="T209" s="42" t="n">
        <x:f>IF(A209="","",MAX(0,L209-AC209))</x:f>
        <x:v>300000</x:v>
      </x:c>
      <x:c r="U209" s="47" t="n">
        <x:v>1</x:v>
      </x:c>
      <x:c r="V209" s="42" t="n">
        <x:f>IF(AND(AND(A209&lt;&gt;"",U209=1,AI209=0,AH209=0,LEFT(AG209,5)&lt;&gt;"CHECK",G209&lt;&gt;"CHECK PACKAGE"),B209&gt;'Pengaturan'!$B$6,B209&lt;='Pengaturan'!$B$5),T209,0)</x:f>
        <x:v>300000</x:v>
      </x:c>
      <x:c r="W209" s="42" t="n">
        <x:f>IF(AND(AND(A209&lt;&gt;"",U209=1,AI209=0,AH209=0,LEFT(AG209,5)&lt;&gt;"CHECK",G209&lt;&gt;"CHECK PACKAGE"),B209='Pengaturan'!$B$6,'Pengaturan'!$B$28&lt;&gt;"Tutup"),T209,0)</x:f>
        <x:v>0</x:v>
      </x:c>
      <x:c r="X209" s="34"/>
      <x:c r="Y209" s="34" t="str">
        <x:v>9. Schedule September 2026</x:v>
      </x:c>
      <x:c r="Z209" s="34" t="str">
        <x:v>Tanggal 21</x:v>
      </x:c>
      <x:c r="AA209" s="34" t="str">
        <x:v>C17</x:v>
      </x:c>
      <x:c r="AB209" s="34" t="str">
        <x:v>422</x:v>
      </x:c>
      <x:c r="AC209" s="15" t="n">
        <x:f>IF(A209="","",P209+Q209+IF(AL209&lt;&gt;"",N(AK209),0))</x:f>
        <x:v>100000</x:v>
      </x:c>
      <x:c r="AD209" s="15" t="n">
        <x:f>IF(A209="","",IF(OR(AC209&gt;L209,AND(OR(O209="Lunas",R209&gt;0),AC209&lt;L209)),AC209-L209,0))</x:f>
        <x:v>0</x:v>
      </x:c>
      <x:c r="AE209" t="str">
        <x:f>IF(A209="","",IF(LEFT(AG209,5)="CHECK",AG209,IF(AD209&lt;&gt;0,"CHECK harga/bayar",IF(AI209&gt;0,"CHECK DP belum cocok",IF(U209=0,"Ditahan","OK")))))</x:f>
        <x:v>OK</x:v>
      </x:c>
      <x:c r="AF209" s="75" t="n">
        <x:f>IF(AND(A209&lt;&gt;"",U209=1,B209&lt;='Pengaturan'!$B$29,B209&gt;='Pengaturan'!$B$4),T209,0)</x:f>
        <x:v>0</x:v>
      </x:c>
      <x:c r="AG209"/>
      <x:c r="AH209" s="75" t="n">
        <x:f>IF(A209="","",IF(OR(O209="Lunas",R209&gt;0),MAX(0,L209-AC209),0))</x:f>
        <x:v>0</x:v>
      </x:c>
      <x:c r="AI209" s="75" t="n">
        <x:f>IF(A209="","",MAX(0,N209-AC209))</x:f>
        <x:v>0</x:v>
      </x:c>
      <x:c r="AJ209" t="str">
        <x:v>IN</x:v>
      </x:c>
      <x:c r="AK209" s="75"/>
      <x:c r="AL209"/>
      <x:c r="AM209" s="75" t="n">
        <x:f>IF(AND(A209&lt;&gt;"",B209&gt;'Pengaturan'!$B$29,B209&lt;='Pengaturan'!$B$5),MAX(0,T209-V209-W209),0)</x:f>
        <x:v>0</x:v>
      </x:c>
      <x:c r="AN209" t="str">
        <x:v>14UfXpQhjpRpKtMIwGtdihL0Bu_n5SJpu6vNcLjZ7A8I</x:v>
      </x:c>
      <x:c r="AO209" t="n">
        <x:v>46284.37060925926</x:v>
      </x:c>
    </x:row>
    <x:row r="210" ht="23" customHeight="1">
      <x:c r="A210" s="34" t="str">
        <x:v>BK206</x:v>
      </x:c>
      <x:c r="B210" s="44" t="n">
        <x:v>46287</x:v>
      </x:c>
      <x:c r="C210" s="34" t="str">
        <x:v>13:00:00</x:v>
      </x:c>
      <x:c r="D210" s="34" t="str">
        <x:v>Blok 2</x:v>
      </x:c>
      <x:c r="E210" s="34" t="str">
        <x:v>Amalia Rosita</x:v>
      </x:c>
      <x:c r="F210" s="34" t="str">
        <x:v>Graduation</x:v>
      </x:c>
      <x:c r="G210" s="47" t="str">
        <x:v>Graduation</x:v>
      </x:c>
      <x:c r="H210" s="47"/>
      <x:c r="I210" s="47" t="n">
        <x:v>1</x:v>
      </x:c>
      <x:c r="J210" s="48"/>
      <x:c r="K210" s="42" t="n">
        <x:f>IF(A210="","",IFERROR(VLOOKUP(G210,'Harga Paket Schedule'!$A$5:$I$17,IF(G210="Large Group",2,7),FALSE),0))</x:f>
        <x:v>350000</x:v>
      </x:c>
      <x:c r="L210" s="42" t="n">
        <x:f>IF(A210="","",IF(J210&lt;&gt;"",J210,IF(G210="Large Group",MAX(7,H210)*K210,I210*K210)))</x:f>
        <x:v>350000</x:v>
      </x:c>
      <x:c r="M210" s="34" t="str">
        <x:v>dp 100 clamblue</x:v>
      </x:c>
      <x:c r="N210" s="48" t="n">
        <x:v>100000</x:v>
      </x:c>
      <x:c r="O210" s="47" t="str">
        <x:v>DP</x:v>
      </x:c>
      <x:c r="P210" s="42" t="n">
        <x:f>IF(A210="","",SUMIF('Cocok Bayar Booking'!$J$5:$J$504,A210,'Cocok Bayar Booking'!$L$5:$L$504))</x:f>
        <x:v>100000</x:v>
      </x:c>
      <x:c r="Q210" s="42" t="n">
        <x:f>IF(A210="","",SUMIF('Cocok Bayar Booking'!$J$5:$J$504,A210,'Cocok Bayar Booking'!$M$5:$M$504))</x:f>
        <x:v>0</x:v>
      </x:c>
      <x:c r="R210" s="34" t="n">
        <x:f>IF(A210="","",SUMIF('Cocok Bayar Booking'!$J$5:$J$504,A210,'Cocok Bayar Booking'!$N$5:$N$504))</x:f>
        <x:v>0</x:v>
      </x:c>
      <x:c r="S210" s="42" t="n">
        <x:f>IF(A210="","",MIN(L210,AC210))</x:f>
        <x:v>100000</x:v>
      </x:c>
      <x:c r="T210" s="42" t="n">
        <x:f>IF(A210="","",MAX(0,L210-AC210))</x:f>
        <x:v>250000</x:v>
      </x:c>
      <x:c r="U210" s="47" t="n">
        <x:v>1</x:v>
      </x:c>
      <x:c r="V210" s="42" t="n">
        <x:f>IF(AND(AND(A210&lt;&gt;"",U210=1,AI210=0,AH210=0,LEFT(AG210,5)&lt;&gt;"CHECK",G210&lt;&gt;"CHECK PACKAGE"),B210&gt;'Pengaturan'!$B$6,B210&lt;='Pengaturan'!$B$5),T210,0)</x:f>
        <x:v>250000</x:v>
      </x:c>
      <x:c r="W210" s="42" t="n">
        <x:f>IF(AND(AND(A210&lt;&gt;"",U210=1,AI210=0,AH210=0,LEFT(AG210,5)&lt;&gt;"CHECK",G210&lt;&gt;"CHECK PACKAGE"),B210='Pengaturan'!$B$6,'Pengaturan'!$B$28&lt;&gt;"Tutup"),T210,0)</x:f>
        <x:v>0</x:v>
      </x:c>
      <x:c r="X210" s="34"/>
      <x:c r="Y210" s="34" t="str">
        <x:v>9. Schedule September 2026</x:v>
      </x:c>
      <x:c r="Z210" s="34" t="str">
        <x:v>Tanggal 22</x:v>
      </x:c>
      <x:c r="AA210" s="34" t="str">
        <x:v>I11</x:v>
      </x:c>
      <x:c r="AB210" s="34" t="str">
        <x:v>427</x:v>
      </x:c>
      <x:c r="AC210" s="15" t="n">
        <x:f>IF(A210="","",P210+Q210+IF(AL210&lt;&gt;"",N(AK210),0))</x:f>
        <x:v>100000</x:v>
      </x:c>
      <x:c r="AD210" s="15" t="n">
        <x:f>IF(A210="","",IF(OR(AC210&gt;L210,AND(OR(O210="Lunas",R210&gt;0),AC210&lt;L210)),AC210-L210,0))</x:f>
        <x:v>0</x:v>
      </x:c>
      <x:c r="AE210" t="str">
        <x:f>IF(A210="","",IF(LEFT(AG210,5)="CHECK",AG210,IF(AD210&lt;&gt;0,"CHECK harga/bayar",IF(AI210&gt;0,"CHECK DP belum cocok",IF(U210=0,"Ditahan","OK")))))</x:f>
        <x:v>OK</x:v>
      </x:c>
      <x:c r="AF210" s="75" t="n">
        <x:f>IF(AND(A210&lt;&gt;"",U210=1,B210&lt;='Pengaturan'!$B$29,B210&gt;='Pengaturan'!$B$4),T210,0)</x:f>
        <x:v>0</x:v>
      </x:c>
      <x:c r="AG210"/>
      <x:c r="AH210" s="75" t="n">
        <x:f>IF(A210="","",IF(OR(O210="Lunas",R210&gt;0),MAX(0,L210-AC210),0))</x:f>
        <x:v>0</x:v>
      </x:c>
      <x:c r="AI210" s="75" t="n">
        <x:f>IF(A210="","",MAX(0,N210-AC210))</x:f>
        <x:v>0</x:v>
      </x:c>
      <x:c r="AJ210" t="str">
        <x:v>IN</x:v>
      </x:c>
      <x:c r="AK210" s="75"/>
      <x:c r="AL210"/>
      <x:c r="AM210" s="75" t="n">
        <x:f>IF(AND(A210&lt;&gt;"",B210&gt;'Pengaturan'!$B$29,B210&lt;='Pengaturan'!$B$5),MAX(0,T210-V210-W210),0)</x:f>
        <x:v>0</x:v>
      </x:c>
      <x:c r="AN210" t="str">
        <x:v>14UfXpQhjpRpKtMIwGtdihL0Bu_n5SJpu6vNcLjZ7A8I</x:v>
      </x:c>
      <x:c r="AO210" t="n">
        <x:v>46284.37060925926</x:v>
      </x:c>
    </x:row>
    <x:row r="211" ht="23" customHeight="1">
      <x:c r="A211" s="34" t="str">
        <x:v>BK207</x:v>
      </x:c>
      <x:c r="B211" s="44" t="n">
        <x:v>46287</x:v>
      </x:c>
      <x:c r="C211" s="34" t="str">
        <x:v>13:20:00</x:v>
      </x:c>
      <x:c r="D211" s="34" t="str">
        <x:v>Blok 1</x:v>
      </x:c>
      <x:c r="E211" s="34" t="str">
        <x:v>Wasis Rifky</x:v>
      </x:c>
      <x:c r="F211" s="34" t="str">
        <x:v>Graduation</x:v>
      </x:c>
      <x:c r="G211" s="47" t="str">
        <x:v>Graduation</x:v>
      </x:c>
      <x:c r="H211" s="47"/>
      <x:c r="I211" s="47" t="n">
        <x:v>1</x:v>
      </x:c>
      <x:c r="J211" s="48"/>
      <x:c r="K211" s="42" t="n">
        <x:f>IF(A211="","",IFERROR(VLOOKUP(G211,'Harga Paket Schedule'!$A$5:$I$17,IF(G211="Large Group",2,7),FALSE),0))</x:f>
        <x:v>350000</x:v>
      </x:c>
      <x:c r="L211" s="42" t="n">
        <x:f>IF(A211="","",IF(J211&lt;&gt;"",J211,IF(G211="Large Group",MAX(7,H211)*K211,I211*K211)))</x:f>
        <x:v>350000</x:v>
      </x:c>
      <x:c r="M211" s="34" t="str">
        <x:v>dp 100 calmblue</x:v>
      </x:c>
      <x:c r="N211" s="48" t="n">
        <x:v>100000</x:v>
      </x:c>
      <x:c r="O211" s="47" t="str">
        <x:v>DP</x:v>
      </x:c>
      <x:c r="P211" s="42" t="n">
        <x:f>IF(A211="","",SUMIF('Cocok Bayar Booking'!$J$5:$J$504,A211,'Cocok Bayar Booking'!$L$5:$L$504))</x:f>
        <x:v>100000</x:v>
      </x:c>
      <x:c r="Q211" s="42" t="n">
        <x:f>IF(A211="","",SUMIF('Cocok Bayar Booking'!$J$5:$J$504,A211,'Cocok Bayar Booking'!$M$5:$M$504))</x:f>
        <x:v>0</x:v>
      </x:c>
      <x:c r="R211" s="34" t="n">
        <x:f>IF(A211="","",SUMIF('Cocok Bayar Booking'!$J$5:$J$504,A211,'Cocok Bayar Booking'!$N$5:$N$504))</x:f>
        <x:v>0</x:v>
      </x:c>
      <x:c r="S211" s="42" t="n">
        <x:f>IF(A211="","",MIN(L211,AC211))</x:f>
        <x:v>100000</x:v>
      </x:c>
      <x:c r="T211" s="42" t="n">
        <x:f>IF(A211="","",MAX(0,L211-AC211))</x:f>
        <x:v>250000</x:v>
      </x:c>
      <x:c r="U211" s="47" t="n">
        <x:v>1</x:v>
      </x:c>
      <x:c r="V211" s="42" t="n">
        <x:f>IF(AND(AND(A211&lt;&gt;"",U211=1,AI211=0,AH211=0,LEFT(AG211,5)&lt;&gt;"CHECK",G211&lt;&gt;"CHECK PACKAGE"),B211&gt;'Pengaturan'!$B$6,B211&lt;='Pengaturan'!$B$5),T211,0)</x:f>
        <x:v>250000</x:v>
      </x:c>
      <x:c r="W211" s="42" t="n">
        <x:f>IF(AND(AND(A211&lt;&gt;"",U211=1,AI211=0,AH211=0,LEFT(AG211,5)&lt;&gt;"CHECK",G211&lt;&gt;"CHECK PACKAGE"),B211='Pengaturan'!$B$6,'Pengaturan'!$B$28&lt;&gt;"Tutup"),T211,0)</x:f>
        <x:v>0</x:v>
      </x:c>
      <x:c r="X211" s="34"/>
      <x:c r="Y211" s="34" t="str">
        <x:v>9. Schedule September 2026</x:v>
      </x:c>
      <x:c r="Z211" s="34" t="str">
        <x:v>Tanggal 22</x:v>
      </x:c>
      <x:c r="AA211" s="34" t="str">
        <x:v>C12</x:v>
      </x:c>
      <x:c r="AB211" s="34" t="str">
        <x:v>417</x:v>
      </x:c>
      <x:c r="AC211" s="15" t="n">
        <x:f>IF(A211="","",P211+Q211+IF(AL211&lt;&gt;"",N(AK211),0))</x:f>
        <x:v>100000</x:v>
      </x:c>
      <x:c r="AD211" s="15" t="n">
        <x:f>IF(A211="","",IF(OR(AC211&gt;L211,AND(OR(O211="Lunas",R211&gt;0),AC211&lt;L211)),AC211-L211,0))</x:f>
        <x:v>0</x:v>
      </x:c>
      <x:c r="AE211" t="str">
        <x:f>IF(A211="","",IF(LEFT(AG211,5)="CHECK",AG211,IF(AD211&lt;&gt;0,"CHECK harga/bayar",IF(AI211&gt;0,"CHECK DP belum cocok",IF(U211=0,"Ditahan","OK")))))</x:f>
        <x:v>OK</x:v>
      </x:c>
      <x:c r="AF211" s="75" t="n">
        <x:f>IF(AND(A211&lt;&gt;"",U211=1,B211&lt;='Pengaturan'!$B$29,B211&gt;='Pengaturan'!$B$4),T211,0)</x:f>
        <x:v>0</x:v>
      </x:c>
      <x:c r="AG211"/>
      <x:c r="AH211" s="75" t="n">
        <x:f>IF(A211="","",IF(OR(O211="Lunas",R211&gt;0),MAX(0,L211-AC211),0))</x:f>
        <x:v>0</x:v>
      </x:c>
      <x:c r="AI211" s="75" t="n">
        <x:f>IF(A211="","",MAX(0,N211-AC211))</x:f>
        <x:v>0</x:v>
      </x:c>
      <x:c r="AJ211" t="str">
        <x:v>IN</x:v>
      </x:c>
      <x:c r="AK211" s="75"/>
      <x:c r="AL211"/>
      <x:c r="AM211" s="75" t="n">
        <x:f>IF(AND(A211&lt;&gt;"",B211&gt;'Pengaturan'!$B$29,B211&lt;='Pengaturan'!$B$5),MAX(0,T211-V211-W211),0)</x:f>
        <x:v>0</x:v>
      </x:c>
      <x:c r="AN211" t="str">
        <x:v>14UfXpQhjpRpKtMIwGtdihL0Bu_n5SJpu6vNcLjZ7A8I</x:v>
      </x:c>
      <x:c r="AO211" t="n">
        <x:v>46284.37060925926</x:v>
      </x:c>
    </x:row>
    <x:row r="212" ht="23" customHeight="1">
      <x:c r="A212" s="34" t="str">
        <x:v>BK208</x:v>
      </x:c>
      <x:c r="B212" s="44" t="n">
        <x:v>46291</x:v>
      </x:c>
      <x:c r="C212" s="34" t="str">
        <x:v>14:20:00</x:v>
      </x:c>
      <x:c r="D212" s="34" t="str">
        <x:v>Blok 1</x:v>
      </x:c>
      <x:c r="E212" s="34" t="str">
        <x:v>Khofifah Wardah</x:v>
      </x:c>
      <x:c r="F212" s="34" t="str">
        <x:v>Single</x:v>
      </x:c>
      <x:c r="G212" s="47" t="str">
        <x:v>Single</x:v>
      </x:c>
      <x:c r="H212" s="47"/>
      <x:c r="I212" s="47" t="n">
        <x:v>1</x:v>
      </x:c>
      <x:c r="J212" s="48"/>
      <x:c r="K212" s="42" t="n">
        <x:f>IF(A212="","",IFERROR(VLOOKUP(G212,'Harga Paket Schedule'!$A$5:$I$17,IF(G212="Large Group",2,7),FALSE),0))</x:f>
        <x:v>100000</x:v>
      </x:c>
      <x:c r="L212" s="42" t="n">
        <x:f>IF(A212="","",IF(J212&lt;&gt;"",J212,IF(G212="Large Group",MAX(7,H212)*K212,I212*K212)))</x:f>
        <x:v>100000</x:v>
      </x:c>
      <x:c r="M212" s="34" t="str">
        <x:v>lunas limbo</x:v>
      </x:c>
      <x:c r="N212" s="48" t="n">
        <x:v>0</x:v>
      </x:c>
      <x:c r="O212" s="47" t="str">
        <x:v>Lunas</x:v>
      </x:c>
      <x:c r="P212" s="42" t="n">
        <x:f>IF(A212="","",SUMIF('Cocok Bayar Booking'!$J$5:$J$504,A212,'Cocok Bayar Booking'!$L$5:$L$504))</x:f>
        <x:v>0</x:v>
      </x:c>
      <x:c r="Q212" s="42" t="n">
        <x:f>IF(A212="","",SUMIF('Cocok Bayar Booking'!$J$5:$J$504,A212,'Cocok Bayar Booking'!$M$5:$M$504))</x:f>
        <x:v>100000</x:v>
      </x:c>
      <x:c r="R212" s="34" t="n">
        <x:f>IF(A212="","",SUMIF('Cocok Bayar Booking'!$J$5:$J$504,A212,'Cocok Bayar Booking'!$N$5:$N$504))</x:f>
        <x:v>1</x:v>
      </x:c>
      <x:c r="S212" s="42" t="n">
        <x:f>IF(A212="","",MIN(L212,AC212))</x:f>
        <x:v>100000</x:v>
      </x:c>
      <x:c r="T212" s="42" t="n">
        <x:f>IF(A212="","",MAX(0,L212-AC212))</x:f>
        <x:v>0</x:v>
      </x:c>
      <x:c r="U212" s="47" t="n">
        <x:v>1</x:v>
      </x:c>
      <x:c r="V212" s="42" t="n">
        <x:f>IF(AND(AND(A212&lt;&gt;"",U212=1,AI212=0,AH212=0,LEFT(AG212,5)&lt;&gt;"CHECK",G212&lt;&gt;"CHECK PACKAGE"),B212&gt;'Pengaturan'!$B$6,B212&lt;='Pengaturan'!$B$5),T212,0)</x:f>
        <x:v>0</x:v>
      </x:c>
      <x:c r="W212" s="42" t="n">
        <x:f>IF(AND(AND(A212&lt;&gt;"",U212=1,AI212=0,AH212=0,LEFT(AG212,5)&lt;&gt;"CHECK",G212&lt;&gt;"CHECK PACKAGE"),B212='Pengaturan'!$B$6,'Pengaturan'!$B$28&lt;&gt;"Tutup"),T212,0)</x:f>
        <x:v>0</x:v>
      </x:c>
      <x:c r="X212" s="34"/>
      <x:c r="Y212" s="34" t="str">
        <x:v>9. Schedule September 2026</x:v>
      </x:c>
      <x:c r="Z212" s="34" t="str">
        <x:v>Tanggal 26</x:v>
      </x:c>
      <x:c r="AA212" s="34" t="str">
        <x:v>C15</x:v>
      </x:c>
      <x:c r="AB212" s="34" t="str">
        <x:v>423</x:v>
      </x:c>
      <x:c r="AC212" s="15" t="n">
        <x:f>IF(A212="","",P212+Q212+IF(AL212&lt;&gt;"",N(AK212),0))</x:f>
        <x:v>100000</x:v>
      </x:c>
      <x:c r="AD212" s="15" t="n">
        <x:f>IF(A212="","",IF(OR(AC212&gt;L212,AND(OR(O212="Lunas",R212&gt;0),AC212&lt;L212)),AC212-L212,0))</x:f>
        <x:v>0</x:v>
      </x:c>
      <x:c r="AE212" t="str">
        <x:f>IF(A212="","",IF(LEFT(AG212,5)="CHECK",AG212,IF(AD212&lt;&gt;0,"CHECK harga/bayar",IF(AI212&gt;0,"CHECK DP belum cocok",IF(U212=0,"Ditahan","OK")))))</x:f>
        <x:v>OK</x:v>
      </x:c>
      <x:c r="AF212" s="75" t="n">
        <x:f>IF(AND(A212&lt;&gt;"",U212=1,B212&lt;='Pengaturan'!$B$29,B212&gt;='Pengaturan'!$B$4),T212,0)</x:f>
        <x:v>0</x:v>
      </x:c>
      <x:c r="AG212"/>
      <x:c r="AH212" s="75" t="n">
        <x:f>IF(A212="","",IF(OR(O212="Lunas",R212&gt;0),MAX(0,L212-AC212),0))</x:f>
        <x:v>0</x:v>
      </x:c>
      <x:c r="AI212" s="75" t="n">
        <x:f>IF(A212="","",MAX(0,N212-AC212))</x:f>
        <x:v>0</x:v>
      </x:c>
      <x:c r="AJ212" t="str">
        <x:v>IN</x:v>
      </x:c>
      <x:c r="AK212" s="75"/>
      <x:c r="AL212"/>
      <x:c r="AM212" s="75" t="n">
        <x:f>IF(AND(A212&lt;&gt;"",B212&gt;'Pengaturan'!$B$29,B212&lt;='Pengaturan'!$B$5),MAX(0,T212-V212-W212),0)</x:f>
        <x:v>0</x:v>
      </x:c>
      <x:c r="AN212" t="str">
        <x:v>14UfXpQhjpRpKtMIwGtdihL0Bu_n5SJpu6vNcLjZ7A8I</x:v>
      </x:c>
      <x:c r="AO212" t="n">
        <x:v>46284.37060925926</x:v>
      </x:c>
    </x:row>
    <x:row r="213" ht="23" customHeight="1">
      <x:c r="A213" s="34" t="str">
        <x:v>BK209</x:v>
      </x:c>
      <x:c r="B213" s="44" t="n">
        <x:v>46292</x:v>
      </x:c>
      <x:c r="C213" s="34" t="str">
        <x:v>11:00:00</x:v>
      </x:c>
      <x:c r="D213" s="34" t="str">
        <x:v>Blok 1</x:v>
      </x:c>
      <x:c r="E213" s="34" t="str">
        <x:v>ulfa</x:v>
      </x:c>
      <x:c r="F213" s="34" t="str">
        <x:v>Family A</x:v>
      </x:c>
      <x:c r="G213" s="47" t="str">
        <x:v>Family A</x:v>
      </x:c>
      <x:c r="H213" s="47"/>
      <x:c r="I213" s="47" t="n">
        <x:v>1</x:v>
      </x:c>
      <x:c r="J213" s="48"/>
      <x:c r="K213" s="42" t="n">
        <x:f>IF(A213="","",IFERROR(VLOOKUP(G213,'Harga Paket Schedule'!$A$5:$I$17,IF(G213="Large Group",2,7),FALSE),0))</x:f>
        <x:v>350000</x:v>
      </x:c>
      <x:c r="L213" s="42" t="n">
        <x:f>IF(A213="","",IF(J213&lt;&gt;"",J213,IF(G213="Large Group",MAX(7,H213)*K213,I213*K213)))</x:f>
        <x:v>350000</x:v>
      </x:c>
      <x:c r="M213" s="34" t="str">
        <x:v>dp 100 limbo</x:v>
      </x:c>
      <x:c r="N213" s="48" t="n">
        <x:v>100000</x:v>
      </x:c>
      <x:c r="O213" s="47" t="str">
        <x:v>DP</x:v>
      </x:c>
      <x:c r="P213" s="42" t="n">
        <x:f>IF(A213="","",SUMIF('Cocok Bayar Booking'!$J$5:$J$504,A213,'Cocok Bayar Booking'!$L$5:$L$504))</x:f>
        <x:v>100000</x:v>
      </x:c>
      <x:c r="Q213" s="42" t="n">
        <x:f>IF(A213="","",SUMIF('Cocok Bayar Booking'!$J$5:$J$504,A213,'Cocok Bayar Booking'!$M$5:$M$504))</x:f>
        <x:v>0</x:v>
      </x:c>
      <x:c r="R213" s="34" t="n">
        <x:f>IF(A213="","",SUMIF('Cocok Bayar Booking'!$J$5:$J$504,A213,'Cocok Bayar Booking'!$N$5:$N$504))</x:f>
        <x:v>0</x:v>
      </x:c>
      <x:c r="S213" s="42" t="n">
        <x:f>IF(A213="","",MIN(L213,AC213))</x:f>
        <x:v>100000</x:v>
      </x:c>
      <x:c r="T213" s="42" t="n">
        <x:f>IF(A213="","",MAX(0,L213-AC213))</x:f>
        <x:v>250000</x:v>
      </x:c>
      <x:c r="U213" s="47" t="n">
        <x:v>1</x:v>
      </x:c>
      <x:c r="V213" s="42" t="n">
        <x:f>IF(AND(AND(A213&lt;&gt;"",U213=1,AI213=0,AH213=0,LEFT(AG213,5)&lt;&gt;"CHECK",G213&lt;&gt;"CHECK PACKAGE"),B213&gt;'Pengaturan'!$B$6,B213&lt;='Pengaturan'!$B$5),T213,0)</x:f>
        <x:v>250000</x:v>
      </x:c>
      <x:c r="W213" s="42" t="n">
        <x:f>IF(AND(AND(A213&lt;&gt;"",U213=1,AI213=0,AH213=0,LEFT(AG213,5)&lt;&gt;"CHECK",G213&lt;&gt;"CHECK PACKAGE"),B213='Pengaturan'!$B$6,'Pengaturan'!$B$28&lt;&gt;"Tutup"),T213,0)</x:f>
        <x:v>0</x:v>
      </x:c>
      <x:c r="X213" s="34"/>
      <x:c r="Y213" s="34" t="str">
        <x:v>9. Schedule September 2026</x:v>
      </x:c>
      <x:c r="Z213" s="34" t="str">
        <x:v>Tanggal 27</x:v>
      </x:c>
      <x:c r="AA213" s="34" t="str">
        <x:v>C7</x:v>
      </x:c>
      <x:c r="AB213" s="34" t="str">
        <x:v>420</x:v>
      </x:c>
      <x:c r="AC213" s="15" t="n">
        <x:f>IF(A213="","",P213+Q213+IF(AL213&lt;&gt;"",N(AK213),0))</x:f>
        <x:v>100000</x:v>
      </x:c>
      <x:c r="AD213" s="15" t="n">
        <x:f>IF(A213="","",IF(OR(AC213&gt;L213,AND(OR(O213="Lunas",R213&gt;0),AC213&lt;L213)),AC213-L213,0))</x:f>
        <x:v>0</x:v>
      </x:c>
      <x:c r="AE213" t="str">
        <x:f>IF(A213="","",IF(LEFT(AG213,5)="CHECK",AG213,IF(AD213&lt;&gt;0,"CHECK harga/bayar",IF(AI213&gt;0,"CHECK DP belum cocok",IF(U213=0,"Ditahan","OK")))))</x:f>
        <x:v>OK</x:v>
      </x:c>
      <x:c r="AF213" s="75" t="n">
        <x:f>IF(AND(A213&lt;&gt;"",U213=1,B213&lt;='Pengaturan'!$B$29,B213&gt;='Pengaturan'!$B$4),T213,0)</x:f>
        <x:v>0</x:v>
      </x:c>
      <x:c r="AG213"/>
      <x:c r="AH213" s="75" t="n">
        <x:f>IF(A213="","",IF(OR(O213="Lunas",R213&gt;0),MAX(0,L213-AC213),0))</x:f>
        <x:v>0</x:v>
      </x:c>
      <x:c r="AI213" s="75" t="n">
        <x:f>IF(A213="","",MAX(0,N213-AC213))</x:f>
        <x:v>0</x:v>
      </x:c>
      <x:c r="AJ213" t="str">
        <x:v>IN</x:v>
      </x:c>
      <x:c r="AK213" s="75"/>
      <x:c r="AL213"/>
      <x:c r="AM213" s="75" t="n">
        <x:f>IF(AND(A213&lt;&gt;"",B213&gt;'Pengaturan'!$B$29,B213&lt;='Pengaturan'!$B$5),MAX(0,T213-V213-W213),0)</x:f>
        <x:v>0</x:v>
      </x:c>
      <x:c r="AN213" t="str">
        <x:v>14UfXpQhjpRpKtMIwGtdihL0Bu_n5SJpu6vNcLjZ7A8I</x:v>
      </x:c>
      <x:c r="AO213" t="n">
        <x:v>46284.37060925926</x:v>
      </x:c>
    </x:row>
    <x:row r="214" ht="23" customHeight="1">
      <x:c r="A214" s="34" t="str">
        <x:v>BK210</x:v>
      </x:c>
      <x:c r="B214" s="44" t="n">
        <x:v>46282</x:v>
      </x:c>
      <x:c r="C214" s="34" t="str">
        <x:v>20:00:00</x:v>
      </x:c>
      <x:c r="D214" s="34" t="str">
        <x:v>Blok 1</x:v>
      </x:c>
      <x:c r="E214" s="34" t="str">
        <x:v>Nuwa</x:v>
      </x:c>
      <x:c r="F214" s="34" t="str">
        <x:v>Single</x:v>
      </x:c>
      <x:c r="G214" s="47" t="str">
        <x:v>Single</x:v>
      </x:c>
      <x:c r="H214" s="47"/>
      <x:c r="I214" s="47" t="n">
        <x:v>1</x:v>
      </x:c>
      <x:c r="J214" s="48"/>
      <x:c r="K214" s="42" t="n">
        <x:f>IF(A214="","",IFERROR(VLOOKUP(G214,'Harga Paket Schedule'!$A$5:$I$17,IF(G214="Large Group",2,7),FALSE),0))</x:f>
        <x:v>100000</x:v>
      </x:c>
      <x:c r="L214" s="42" t="n">
        <x:f>IF(A214="","",IF(J214&lt;&gt;"",J214,IF(G214="Large Group",MAX(7,H214)*K214,I214*K214)))</x:f>
        <x:v>100000</x:v>
      </x:c>
      <x:c r="M214" s="34" t="str">
        <x:v>lunas</x:v>
      </x:c>
      <x:c r="N214" s="48" t="n">
        <x:v>0</x:v>
      </x:c>
      <x:c r="O214" s="47" t="str">
        <x:v>Lunas</x:v>
      </x:c>
      <x:c r="P214" s="42" t="n">
        <x:f>IF(A214="","",SUMIF('Cocok Bayar Booking'!$J$5:$J$504,A214,'Cocok Bayar Booking'!$L$5:$L$504))</x:f>
        <x:v>0</x:v>
      </x:c>
      <x:c r="Q214" s="42" t="n">
        <x:f>IF(A214="","",SUMIF('Cocok Bayar Booking'!$J$5:$J$504,A214,'Cocok Bayar Booking'!$M$5:$M$504))</x:f>
        <x:v>150000</x:v>
      </x:c>
      <x:c r="R214" s="34" t="n">
        <x:f>IF(A214="","",SUMIF('Cocok Bayar Booking'!$J$5:$J$504,A214,'Cocok Bayar Booking'!$N$5:$N$504))</x:f>
        <x:v>2</x:v>
      </x:c>
      <x:c r="S214" s="42" t="n">
        <x:f>IF(A214="","",MIN(L214,AC214))</x:f>
        <x:v>100000</x:v>
      </x:c>
      <x:c r="T214" s="42" t="n">
        <x:f>IF(A214="","",MAX(0,L214-AC214))</x:f>
        <x:v>0</x:v>
      </x:c>
      <x:c r="U214" s="47" t="n">
        <x:v>1</x:v>
      </x:c>
      <x:c r="V214" s="42" t="n">
        <x:f>IF(AND(AND(A214&lt;&gt;"",U214=1,AI214=0,AH214=0,LEFT(AG214,5)&lt;&gt;"CHECK",G214&lt;&gt;"CHECK PACKAGE"),B214&gt;'Pengaturan'!$B$6,B214&lt;='Pengaturan'!$B$5),T214,0)</x:f>
        <x:v>0</x:v>
      </x:c>
      <x:c r="W214" s="42" t="n">
        <x:f>IF(AND(AND(A214&lt;&gt;"",U214=1,AI214=0,AH214=0,LEFT(AG214,5)&lt;&gt;"CHECK",G214&lt;&gt;"CHECK PACKAGE"),B214='Pengaturan'!$B$6,'Pengaturan'!$B$28&lt;&gt;"Tutup"),T214,0)</x:f>
        <x:v>0</x:v>
      </x:c>
      <x:c r="X214" s="34"/>
      <x:c r="Y214" s="34" t="str">
        <x:v>9. Schedule September 2026</x:v>
      </x:c>
      <x:c r="Z214" s="34" t="str">
        <x:v>Tanggal 17</x:v>
      </x:c>
      <x:c r="AA214" s="34" t="str">
        <x:v>C32</x:v>
      </x:c>
      <x:c r="AB214" s="34" t="str">
        <x:v>440, 449</x:v>
      </x:c>
      <x:c r="AC214" s="15" t="n">
        <x:f>IF(A214="","",P214+Q214+IF(AL214&lt;&gt;"",N(AK214),0))</x:f>
        <x:v>150000</x:v>
      </x:c>
      <x:c r="AD214" s="15" t="n">
        <x:f>IF(A214="","",IF(OR(AC214&gt;L214,AND(OR(O214="Lunas",R214&gt;0),AC214&lt;L214)),AC214-L214,0))</x:f>
        <x:v>50000</x:v>
      </x:c>
      <x:c r="AE214" t="str">
        <x:f>IF(A214="","",IF(LEFT(AG214,5)="CHECK",AG214,IF(AD214&lt;&gt;0,"CHECK harga/bayar",IF(AI214&gt;0,"CHECK DP belum cocok",IF(U214=0,"Ditahan","OK")))))</x:f>
        <x:v>CHECK harga/bayar</x:v>
      </x:c>
      <x:c r="AF214" s="75" t="n">
        <x:f>IF(AND(A214&lt;&gt;"",U214=1,B214&lt;='Pengaturan'!$B$29,B214&gt;='Pengaturan'!$B$4),T214,0)</x:f>
        <x:v>0</x:v>
      </x:c>
      <x:c r="AG214"/>
      <x:c r="AH214" s="75" t="n">
        <x:f>IF(A214="","",IF(OR(O214="Lunas",R214&gt;0),MAX(0,L214-AC214),0))</x:f>
        <x:v>0</x:v>
      </x:c>
      <x:c r="AI214" s="75" t="n">
        <x:f>IF(A214="","",MAX(0,N214-AC214))</x:f>
        <x:v>0</x:v>
      </x:c>
      <x:c r="AJ214" t="str">
        <x:v>AL</x:v>
      </x:c>
      <x:c r="AK214" s="75"/>
      <x:c r="AL214"/>
      <x:c r="AM214" s="75" t="n">
        <x:f>IF(AND(A214&lt;&gt;"",B214&gt;'Pengaturan'!$B$29,B214&lt;='Pengaturan'!$B$5),MAX(0,T214-V214-W214),0)</x:f>
        <x:v>0</x:v>
      </x:c>
      <x:c r="AN214" t="str">
        <x:v>14UfXpQhjpRpKtMIwGtdihL0Bu_n5SJpu6vNcLjZ7A8I</x:v>
      </x:c>
      <x:c r="AO214" t="n">
        <x:v>46284.37060925926</x:v>
      </x:c>
    </x:row>
    <x:row r="215" ht="23" customHeight="1">
      <x:c r="A215" s="34" t="str">
        <x:v>BK211</x:v>
      </x:c>
      <x:c r="B215" s="44" t="n">
        <x:v>46283</x:v>
      </x:c>
      <x:c r="C215" s="34" t="str">
        <x:v>15:00:00</x:v>
      </x:c>
      <x:c r="D215" s="34" t="str">
        <x:v>Blok 1</x:v>
      </x:c>
      <x:c r="E215" s="34" t="str">
        <x:v>Adelia</x:v>
      </x:c>
      <x:c r="F215" s="34" t="str">
        <x:v>LG 15</x:v>
      </x:c>
      <x:c r="G215" s="47" t="str">
        <x:v>Large Group</x:v>
      </x:c>
      <x:c r="H215" s="47" t="n">
        <x:v>15</x:v>
      </x:c>
      <x:c r="I215" s="47" t="n">
        <x:v>1</x:v>
      </x:c>
      <x:c r="J215" s="48"/>
      <x:c r="K215" s="42" t="n">
        <x:f>IF(A215="","",IFERROR(VLOOKUP(G215,'Harga Paket Schedule'!$A$5:$I$17,IF(G215="Large Group",2,7),FALSE),0))</x:f>
        <x:v>25000</x:v>
      </x:c>
      <x:c r="L215" s="42" t="n">
        <x:f>IF(A215="","",IF(J215&lt;&gt;"",J215,IF(G215="Large Group",MAX(7,H215)*K215,I215*K215)))</x:f>
        <x:v>375000</x:v>
      </x:c>
      <x:c r="M215" s="34" t="str">
        <x:v>dp 100</x:v>
      </x:c>
      <x:c r="N215" s="48" t="n">
        <x:v>100000</x:v>
      </x:c>
      <x:c r="O215" s="47" t="str">
        <x:v>DP</x:v>
      </x:c>
      <x:c r="P215" s="42" t="n">
        <x:f>IF(A215="","",SUMIF('Cocok Bayar Booking'!$J$5:$J$504,A215,'Cocok Bayar Booking'!$L$5:$L$504))</x:f>
        <x:v>100000</x:v>
      </x:c>
      <x:c r="Q215" s="42" t="n">
        <x:f>IF(A215="","",SUMIF('Cocok Bayar Booking'!$J$5:$J$504,A215,'Cocok Bayar Booking'!$M$5:$M$504))</x:f>
        <x:v>125000</x:v>
      </x:c>
      <x:c r="R215" s="34" t="n">
        <x:f>IF(A215="","",SUMIF('Cocok Bayar Booking'!$J$5:$J$504,A215,'Cocok Bayar Booking'!$N$5:$N$504))</x:f>
        <x:v>1</x:v>
      </x:c>
      <x:c r="S215" s="42" t="n">
        <x:f>IF(A215="","",MIN(L215,AC215))</x:f>
        <x:v>225000</x:v>
      </x:c>
      <x:c r="T215" s="42" t="n">
        <x:f>IF(A215="","",MAX(0,L215-AC215))</x:f>
        <x:v>150000</x:v>
      </x:c>
      <x:c r="U215" s="47" t="n">
        <x:v>1</x:v>
      </x:c>
      <x:c r="V215" s="42" t="n">
        <x:f>IF(AND(AND(A215&lt;&gt;"",U215=1,AI215=0,AH215=0,LEFT(AG215,5)&lt;&gt;"CHECK",G215&lt;&gt;"CHECK PACKAGE"),B215&gt;'Pengaturan'!$B$6,B215&lt;='Pengaturan'!$B$5),T215,0)</x:f>
        <x:v>0</x:v>
      </x:c>
      <x:c r="W215" s="42" t="n">
        <x:f>IF(AND(AND(A215&lt;&gt;"",U215=1,AI215=0,AH215=0,LEFT(AG215,5)&lt;&gt;"CHECK",G215&lt;&gt;"CHECK PACKAGE"),B215='Pengaturan'!$B$6,'Pengaturan'!$B$28&lt;&gt;"Tutup"),T215,0)</x:f>
        <x:v>0</x:v>
      </x:c>
      <x:c r="X215" s="34"/>
      <x:c r="Y215" s="34" t="str">
        <x:v>9. Schedule September 2026</x:v>
      </x:c>
      <x:c r="Z215" s="34" t="str">
        <x:v>Tanggal 18</x:v>
      </x:c>
      <x:c r="AA215" s="34" t="str">
        <x:v>C17</x:v>
      </x:c>
      <x:c r="AB215" s="34" t="str">
        <x:v>435, 455</x:v>
      </x:c>
      <x:c r="AC215" s="15" t="n">
        <x:f>IF(A215="","",P215+Q215+IF(AL215&lt;&gt;"",N(AK215),0))</x:f>
        <x:v>225000</x:v>
      </x:c>
      <x:c r="AD215" s="15" t="n">
        <x:f>IF(A215="","",IF(OR(AC215&gt;L215,AND(OR(O215="Lunas",R215&gt;0),AC215&lt;L215)),AC215-L215,0))</x:f>
        <x:v>-150000</x:v>
      </x:c>
      <x:c r="AE215" t="str">
        <x:f>IF(A215="","",IF(LEFT(AG215,5)="CHECK",AG215,IF(AD215&lt;&gt;0,"CHECK harga/bayar",IF(AI215&gt;0,"CHECK DP belum cocok",IF(U215=0,"Ditahan","OK")))))</x:f>
        <x:v>CHECK harga/bayar</x:v>
      </x:c>
      <x:c r="AF215" s="75" t="n">
        <x:f>IF(AND(A215&lt;&gt;"",U215=1,B215&lt;='Pengaturan'!$B$29,B215&gt;='Pengaturan'!$B$4),T215,0)</x:f>
        <x:v>150000</x:v>
      </x:c>
      <x:c r="AG215"/>
      <x:c r="AH215" s="75" t="n">
        <x:f>IF(A215="","",IF(OR(O215="Lunas",R215&gt;0),MAX(0,L215-AC215),0))</x:f>
        <x:v>150000</x:v>
      </x:c>
      <x:c r="AI215" s="75" t="n">
        <x:f>IF(A215="","",MAX(0,N215-AC215))</x:f>
        <x:v>0</x:v>
      </x:c>
      <x:c r="AJ215" t="str">
        <x:v>AL</x:v>
      </x:c>
      <x:c r="AK215" s="75"/>
      <x:c r="AL215"/>
      <x:c r="AM215" s="75" t="n">
        <x:f>IF(AND(A215&lt;&gt;"",B215&gt;'Pengaturan'!$B$29,B215&lt;='Pengaturan'!$B$5),MAX(0,T215-V215-W215),0)</x:f>
        <x:v>0</x:v>
      </x:c>
      <x:c r="AN215" t="str">
        <x:v>14UfXpQhjpRpKtMIwGtdihL0Bu_n5SJpu6vNcLjZ7A8I</x:v>
      </x:c>
      <x:c r="AO215" t="n">
        <x:v>46284.37060925926</x:v>
      </x:c>
    </x:row>
    <x:row r="216" ht="23" customHeight="1">
      <x:c r="A216" s="34" t="str">
        <x:v>BK212</x:v>
      </x:c>
      <x:c r="B216" s="44" t="n">
        <x:v>46283</x:v>
      </x:c>
      <x:c r="C216" s="34" t="str">
        <x:v>16:00:00</x:v>
      </x:c>
      <x:c r="D216" s="34" t="str">
        <x:v>Blok 1</x:v>
      </x:c>
      <x:c r="E216" s="34" t="str">
        <x:v>ayara amartya</x:v>
      </x:c>
      <x:c r="F216" s="34" t="str">
        <x:v>Photofox</x:v>
      </x:c>
      <x:c r="G216" s="47" t="str">
        <x:v>Photofox</x:v>
      </x:c>
      <x:c r="H216" s="47"/>
      <x:c r="I216" s="47" t="n">
        <x:v>1</x:v>
      </x:c>
      <x:c r="J216" s="48"/>
      <x:c r="K216" s="42" t="n">
        <x:f>IF(A216="","",IFERROR(VLOOKUP(G216,'Harga Paket Schedule'!$A$5:$I$17,IF(G216="Large Group",2,7),FALSE),0))</x:f>
        <x:v>200000</x:v>
      </x:c>
      <x:c r="L216" s="42" t="n">
        <x:f>IF(A216="","",IF(J216&lt;&gt;"",J216,IF(G216="Large Group",MAX(7,H216)*K216,I216*K216)))</x:f>
        <x:v>200000</x:v>
      </x:c>
      <x:c r="M216" s="34" t="str">
        <x:v>dp 100 calmblue</x:v>
      </x:c>
      <x:c r="N216" s="48" t="n">
        <x:v>100000</x:v>
      </x:c>
      <x:c r="O216" s="47" t="str">
        <x:v>DP</x:v>
      </x:c>
      <x:c r="P216" s="42" t="n">
        <x:f>IF(A216="","",SUMIF('Cocok Bayar Booking'!$J$5:$J$504,A216,'Cocok Bayar Booking'!$L$5:$L$504))</x:f>
        <x:v>0</x:v>
      </x:c>
      <x:c r="Q216" s="42" t="n">
        <x:f>IF(A216="","",SUMIF('Cocok Bayar Booking'!$J$5:$J$504,A216,'Cocok Bayar Booking'!$M$5:$M$504))</x:f>
        <x:v>0</x:v>
      </x:c>
      <x:c r="R216" s="34" t="n">
        <x:f>IF(A216="","",SUMIF('Cocok Bayar Booking'!$J$5:$J$504,A216,'Cocok Bayar Booking'!$N$5:$N$504))</x:f>
        <x:v>0</x:v>
      </x:c>
      <x:c r="S216" s="42" t="n">
        <x:f>IF(A216="","",MIN(L216,AC216))</x:f>
        <x:v>0</x:v>
      </x:c>
      <x:c r="T216" s="42" t="n">
        <x:f>IF(A216="","",MAX(0,L216-AC216))</x:f>
        <x:v>200000</x:v>
      </x:c>
      <x:c r="U216" s="47" t="n">
        <x:v>1</x:v>
      </x:c>
      <x:c r="V216" s="42" t="n">
        <x:f>IF(AND(AND(A216&lt;&gt;"",U216=1,AI216=0,AH216=0,LEFT(AG216,5)&lt;&gt;"CHECK",G216&lt;&gt;"CHECK PACKAGE"),B216&gt;'Pengaturan'!$B$6,B216&lt;='Pengaturan'!$B$5),T216,0)</x:f>
        <x:v>0</x:v>
      </x:c>
      <x:c r="W216" s="42" t="n">
        <x:f>IF(AND(AND(A216&lt;&gt;"",U216=1,AI216=0,AH216=0,LEFT(AG216,5)&lt;&gt;"CHECK",G216&lt;&gt;"CHECK PACKAGE"),B216='Pengaturan'!$B$6,'Pengaturan'!$B$28&lt;&gt;"Tutup"),T216,0)</x:f>
        <x:v>0</x:v>
      </x:c>
      <x:c r="X216" s="34" t="str">
        <x:v>Kandidat Log 18:11 menunggu konfirmasi. Kandidat Log 17:14, 18:11 menunggu konfirmasi.</x:v>
      </x:c>
      <x:c r="Y216" s="34" t="str">
        <x:v>9. Schedule September 2026</x:v>
      </x:c>
      <x:c r="Z216" s="34" t="str">
        <x:v>Tanggal 18</x:v>
      </x:c>
      <x:c r="AA216" s="34" t="str">
        <x:v>C20</x:v>
      </x:c>
      <x:c r="AB216" s="34"/>
      <x:c r="AC216" s="15" t="n">
        <x:f>IF(A216="","",P216+Q216+IF(AL216&lt;&gt;"",N(AK216),0))</x:f>
        <x:v>0</x:v>
      </x:c>
      <x:c r="AD216" s="15" t="n">
        <x:f>IF(A216="","",IF(OR(AC216&gt;L216,AND(OR(O216="Lunas",R216&gt;0),AC216&lt;L216)),AC216-L216,0))</x:f>
        <x:v>0</x:v>
      </x:c>
      <x:c r="AE216" t="str">
        <x:f>IF(A216="","",IF(LEFT(AG216,5)="CHECK",AG216,IF(AD216&lt;&gt;0,"CHECK harga/bayar",IF(AI216&gt;0,"CHECK DP belum cocok",IF(U216=0,"Ditahan","OK")))))</x:f>
        <x:v>CHECK pembayaran belum cocok</x:v>
      </x:c>
      <x:c r="AF216" s="75" t="n">
        <x:f>IF(AND(A216&lt;&gt;"",U216=1,B216&lt;='Pengaturan'!$B$29,B216&gt;='Pengaturan'!$B$4),T216,0)</x:f>
        <x:v>200000</x:v>
      </x:c>
      <x:c r="AG216" t="str">
        <x:v>CHECK pembayaran belum cocok</x:v>
      </x:c>
      <x:c r="AH216" s="75" t="n">
        <x:f>IF(A216="","",IF(OR(O216="Lunas",R216&gt;0),MAX(0,L216-AC216),0))</x:f>
        <x:v>0</x:v>
      </x:c>
      <x:c r="AI216" s="75" t="n">
        <x:f>IF(A216="","",MAX(0,N216-AC216))</x:f>
        <x:v>100000</x:v>
      </x:c>
      <x:c r="AJ216" t="str">
        <x:v>AL</x:v>
      </x:c>
      <x:c r="AK216" s="75"/>
      <x:c r="AL216"/>
      <x:c r="AM216" s="75" t="n">
        <x:f>IF(AND(A216&lt;&gt;"",B216&gt;'Pengaturan'!$B$29,B216&lt;='Pengaturan'!$B$5),MAX(0,T216-V216-W216),0)</x:f>
        <x:v>0</x:v>
      </x:c>
      <x:c r="AN216" t="str">
        <x:v>14UfXpQhjpRpKtMIwGtdihL0Bu_n5SJpu6vNcLjZ7A8I</x:v>
      </x:c>
      <x:c r="AO216" t="n">
        <x:v>46284.37060925926</x:v>
      </x:c>
    </x:row>
    <x:row r="217" ht="23" customHeight="1">
      <x:c r="A217" s="34" t="str">
        <x:v>BK213</x:v>
      </x:c>
      <x:c r="B217" s="44" t="n">
        <x:v>46283</x:v>
      </x:c>
      <x:c r="C217" s="34" t="str">
        <x:v>17:00:00</x:v>
      </x:c>
      <x:c r="D217" s="34" t="str">
        <x:v>Blok 1</x:v>
      </x:c>
      <x:c r="E217" s="34" t="str">
        <x:v>susi</x:v>
      </x:c>
      <x:c r="F217" s="34" t="str">
        <x:v>LG 10</x:v>
      </x:c>
      <x:c r="G217" s="47" t="str">
        <x:v>Large Group</x:v>
      </x:c>
      <x:c r="H217" s="47" t="n">
        <x:v>10</x:v>
      </x:c>
      <x:c r="I217" s="47" t="n">
        <x:v>1</x:v>
      </x:c>
      <x:c r="J217" s="48"/>
      <x:c r="K217" s="42" t="n">
        <x:f>IF(A217="","",IFERROR(VLOOKUP(G217,'Harga Paket Schedule'!$A$5:$I$17,IF(G217="Large Group",2,7),FALSE),0))</x:f>
        <x:v>25000</x:v>
      </x:c>
      <x:c r="L217" s="42" t="n">
        <x:f>IF(A217="","",IF(J217&lt;&gt;"",J217,IF(G217="Large Group",MAX(7,H217)*K217,I217*K217)))</x:f>
        <x:v>250000</x:v>
      </x:c>
      <x:c r="M217" s="34" t="str">
        <x:v>dp 100</x:v>
      </x:c>
      <x:c r="N217" s="48" t="n">
        <x:v>100000</x:v>
      </x:c>
      <x:c r="O217" s="47" t="str">
        <x:v>DP</x:v>
      </x:c>
      <x:c r="P217" s="42" t="n">
        <x:f>IF(A217="","",SUMIF('Cocok Bayar Booking'!$J$5:$J$504,A217,'Cocok Bayar Booking'!$L$5:$L$504))</x:f>
        <x:v>100000</x:v>
      </x:c>
      <x:c r="Q217" s="42" t="n">
        <x:f>IF(A217="","",SUMIF('Cocok Bayar Booking'!$J$5:$J$504,A217,'Cocok Bayar Booking'!$M$5:$M$504))</x:f>
        <x:v>100000</x:v>
      </x:c>
      <x:c r="R217" s="34" t="n">
        <x:f>IF(A217="","",SUMIF('Cocok Bayar Booking'!$J$5:$J$504,A217,'Cocok Bayar Booking'!$N$5:$N$504))</x:f>
        <x:v>1</x:v>
      </x:c>
      <x:c r="S217" s="42" t="n">
        <x:f>IF(A217="","",MIN(L217,AC217))</x:f>
        <x:v>200000</x:v>
      </x:c>
      <x:c r="T217" s="42" t="n">
        <x:f>IF(A217="","",MAX(0,L217-AC217))</x:f>
        <x:v>50000</x:v>
      </x:c>
      <x:c r="U217" s="47" t="n">
        <x:v>1</x:v>
      </x:c>
      <x:c r="V217" s="42" t="n">
        <x:f>IF(AND(AND(A217&lt;&gt;"",U217=1,AI217=0,AH217=0,LEFT(AG217,5)&lt;&gt;"CHECK",G217&lt;&gt;"CHECK PACKAGE"),B217&gt;'Pengaturan'!$B$6,B217&lt;='Pengaturan'!$B$5),T217,0)</x:f>
        <x:v>0</x:v>
      </x:c>
      <x:c r="W217" s="42" t="n">
        <x:f>IF(AND(AND(A217&lt;&gt;"",U217=1,AI217=0,AH217=0,LEFT(AG217,5)&lt;&gt;"CHECK",G217&lt;&gt;"CHECK PACKAGE"),B217='Pengaturan'!$B$6,'Pengaturan'!$B$28&lt;&gt;"Tutup"),T217,0)</x:f>
        <x:v>0</x:v>
      </x:c>
      <x:c r="X217" s="34"/>
      <x:c r="Y217" s="34" t="str">
        <x:v>9. Schedule September 2026</x:v>
      </x:c>
      <x:c r="Z217" s="34" t="str">
        <x:v>Tanggal 18</x:v>
      </x:c>
      <x:c r="AA217" s="34" t="str">
        <x:v>C23</x:v>
      </x:c>
      <x:c r="AB217" s="34" t="str">
        <x:v>444, 461</x:v>
      </x:c>
      <x:c r="AC217" s="15" t="n">
        <x:f>IF(A217="","",P217+Q217+IF(AL217&lt;&gt;"",N(AK217),0))</x:f>
        <x:v>200000</x:v>
      </x:c>
      <x:c r="AD217" s="15" t="n">
        <x:f>IF(A217="","",IF(OR(AC217&gt;L217,AND(OR(O217="Lunas",R217&gt;0),AC217&lt;L217)),AC217-L217,0))</x:f>
        <x:v>-50000</x:v>
      </x:c>
      <x:c r="AE217" t="str">
        <x:f>IF(A217="","",IF(LEFT(AG217,5)="CHECK",AG217,IF(AD217&lt;&gt;0,"CHECK harga/bayar",IF(AI217&gt;0,"CHECK DP belum cocok",IF(U217=0,"Ditahan","OK")))))</x:f>
        <x:v>CHECK harga/bayar</x:v>
      </x:c>
      <x:c r="AF217" s="75" t="n">
        <x:f>IF(AND(A217&lt;&gt;"",U217=1,B217&lt;='Pengaturan'!$B$29,B217&gt;='Pengaturan'!$B$4),T217,0)</x:f>
        <x:v>50000</x:v>
      </x:c>
      <x:c r="AG217"/>
      <x:c r="AH217" s="75" t="n">
        <x:f>IF(A217="","",IF(OR(O217="Lunas",R217&gt;0),MAX(0,L217-AC217),0))</x:f>
        <x:v>50000</x:v>
      </x:c>
      <x:c r="AI217" s="75" t="n">
        <x:f>IF(A217="","",MAX(0,N217-AC217))</x:f>
        <x:v>0</x:v>
      </x:c>
      <x:c r="AJ217" t="str">
        <x:v>AL</x:v>
      </x:c>
      <x:c r="AK217" s="75"/>
      <x:c r="AL217"/>
      <x:c r="AM217" s="75" t="n">
        <x:f>IF(AND(A217&lt;&gt;"",B217&gt;'Pengaturan'!$B$29,B217&lt;='Pengaturan'!$B$5),MAX(0,T217-V217-W217),0)</x:f>
        <x:v>0</x:v>
      </x:c>
      <x:c r="AN217" t="str">
        <x:v>14UfXpQhjpRpKtMIwGtdihL0Bu_n5SJpu6vNcLjZ7A8I</x:v>
      </x:c>
      <x:c r="AO217" t="n">
        <x:v>46284.37060925926</x:v>
      </x:c>
    </x:row>
    <x:row r="218" ht="23" customHeight="1">
      <x:c r="A218" s="34" t="str">
        <x:v>BK214</x:v>
      </x:c>
      <x:c r="B218" s="44" t="n">
        <x:v>46283</x:v>
      </x:c>
      <x:c r="C218" s="34" t="str">
        <x:v>17:40:00</x:v>
      </x:c>
      <x:c r="D218" s="34" t="str">
        <x:v>Blok 1</x:v>
      </x:c>
      <x:c r="E218" s="34" t="str">
        <x:v>CeritaPanerusan</x:v>
      </x:c>
      <x:c r="F218" s="34" t="str">
        <x:v>LG 11</x:v>
      </x:c>
      <x:c r="G218" s="47" t="str">
        <x:v>Large Group</x:v>
      </x:c>
      <x:c r="H218" s="47" t="n">
        <x:v>11</x:v>
      </x:c>
      <x:c r="I218" s="47" t="n">
        <x:v>1</x:v>
      </x:c>
      <x:c r="J218" s="48"/>
      <x:c r="K218" s="42" t="n">
        <x:f>IF(A218="","",IFERROR(VLOOKUP(G218,'Harga Paket Schedule'!$A$5:$I$17,IF(G218="Large Group",2,7),FALSE),0))</x:f>
        <x:v>25000</x:v>
      </x:c>
      <x:c r="L218" s="42" t="n">
        <x:f>IF(A218="","",IF(J218&lt;&gt;"",J218,IF(G218="Large Group",MAX(7,H218)*K218,I218*K218)))</x:f>
        <x:v>275000</x:v>
      </x:c>
      <x:c r="M218" s="34"/>
      <x:c r="N218" s="48" t="n">
        <x:v>0</x:v>
      </x:c>
      <x:c r="O218" s="47"/>
      <x:c r="P218" s="42" t="n">
        <x:f>IF(A218="","",SUMIF('Cocok Bayar Booking'!$J$5:$J$504,A218,'Cocok Bayar Booking'!$L$5:$L$504))</x:f>
        <x:v>100000</x:v>
      </x:c>
      <x:c r="Q218" s="42" t="n">
        <x:f>IF(A218="","",SUMIF('Cocok Bayar Booking'!$J$5:$J$504,A218,'Cocok Bayar Booking'!$M$5:$M$504))</x:f>
        <x:v>175000</x:v>
      </x:c>
      <x:c r="R218" s="34" t="n">
        <x:f>IF(A218="","",SUMIF('Cocok Bayar Booking'!$J$5:$J$504,A218,'Cocok Bayar Booking'!$N$5:$N$504))</x:f>
        <x:v>1</x:v>
      </x:c>
      <x:c r="S218" s="42" t="n">
        <x:f>IF(A218="","",MIN(L218,AC218))</x:f>
        <x:v>275000</x:v>
      </x:c>
      <x:c r="T218" s="42" t="n">
        <x:f>IF(A218="","",MAX(0,L218-AC218))</x:f>
        <x:v>0</x:v>
      </x:c>
      <x:c r="U218" s="47" t="n">
        <x:v>1</x:v>
      </x:c>
      <x:c r="V218" s="42" t="n">
        <x:f>IF(AND(AND(A218&lt;&gt;"",U218=1,AI218=0,AH218=0,LEFT(AG218,5)&lt;&gt;"CHECK",G218&lt;&gt;"CHECK PACKAGE"),B218&gt;'Pengaturan'!$B$6,B218&lt;='Pengaturan'!$B$5),T218,0)</x:f>
        <x:v>0</x:v>
      </x:c>
      <x:c r="W218" s="42" t="n">
        <x:f>IF(AND(AND(A218&lt;&gt;"",U218=1,AI218=0,AH218=0,LEFT(AG218,5)&lt;&gt;"CHECK",G218&lt;&gt;"CHECK PACKAGE"),B218='Pengaturan'!$B$6,'Pengaturan'!$B$28&lt;&gt;"Tutup"),T218,0)</x:f>
        <x:v>0</x:v>
      </x:c>
      <x:c r="X218" s="34"/>
      <x:c r="Y218" s="34" t="str">
        <x:v>9. Schedule September 2026</x:v>
      </x:c>
      <x:c r="Z218" s="34" t="str">
        <x:v>Tanggal 18</x:v>
      </x:c>
      <x:c r="AA218" s="34" t="str">
        <x:v>C25</x:v>
      </x:c>
      <x:c r="AB218" s="34" t="str">
        <x:v>448, 462</x:v>
      </x:c>
      <x:c r="AC218" s="15" t="n">
        <x:f>IF(A218="","",P218+Q218+IF(AL218&lt;&gt;"",N(AK218),0))</x:f>
        <x:v>275000</x:v>
      </x:c>
      <x:c r="AD218" s="15" t="n">
        <x:f>IF(A218="","",IF(OR(AC218&gt;L218,AND(OR(O218="Lunas",R218&gt;0),AC218&lt;L218)),AC218-L218,0))</x:f>
        <x:v>0</x:v>
      </x:c>
      <x:c r="AE218" t="str">
        <x:f>IF(A218="","",IF(LEFT(AG218,5)="CHECK",AG218,IF(AD218&lt;&gt;0,"CHECK harga/bayar",IF(AI218&gt;0,"CHECK DP belum cocok",IF(U218=0,"Ditahan","OK")))))</x:f>
        <x:v>OK</x:v>
      </x:c>
      <x:c r="AF218" s="75" t="n">
        <x:f>IF(AND(A218&lt;&gt;"",U218=1,B218&lt;='Pengaturan'!$B$29,B218&gt;='Pengaturan'!$B$4),T218,0)</x:f>
        <x:v>0</x:v>
      </x:c>
      <x:c r="AG218"/>
      <x:c r="AH218" s="75" t="n">
        <x:f>IF(A218="","",IF(OR(O218="Lunas",R218&gt;0),MAX(0,L218-AC218),0))</x:f>
        <x:v>0</x:v>
      </x:c>
      <x:c r="AI218" s="75" t="n">
        <x:f>IF(A218="","",MAX(0,N218-AC218))</x:f>
        <x:v>0</x:v>
      </x:c>
      <x:c r="AJ218" t="str">
        <x:v>AL</x:v>
      </x:c>
      <x:c r="AK218" s="75"/>
      <x:c r="AL218"/>
      <x:c r="AM218" s="75" t="n">
        <x:f>IF(AND(A218&lt;&gt;"",B218&gt;'Pengaturan'!$B$29,B218&lt;='Pengaturan'!$B$5),MAX(0,T218-V218-W218),0)</x:f>
        <x:v>0</x:v>
      </x:c>
      <x:c r="AN218" t="str">
        <x:v>14UfXpQhjpRpKtMIwGtdihL0Bu_n5SJpu6vNcLjZ7A8I</x:v>
      </x:c>
      <x:c r="AO218" t="n">
        <x:v>46284.37060925926</x:v>
      </x:c>
    </x:row>
    <x:row r="219" ht="23" customHeight="1">
      <x:c r="A219" s="34" t="str">
        <x:v>BK215</x:v>
      </x:c>
      <x:c r="B219" s="44" t="n">
        <x:v>46287</x:v>
      </x:c>
      <x:c r="C219" s="34" t="str">
        <x:v>13:20:00</x:v>
      </x:c>
      <x:c r="D219" s="34" t="str">
        <x:v>Blok 2</x:v>
      </x:c>
      <x:c r="E219" s="34" t="str">
        <x:v>Fellya</x:v>
      </x:c>
      <x:c r="F219" s="34" t="str">
        <x:v>Graduation</x:v>
      </x:c>
      <x:c r="G219" s="47" t="str">
        <x:v>Graduation</x:v>
      </x:c>
      <x:c r="H219" s="47"/>
      <x:c r="I219" s="47" t="n">
        <x:v>1</x:v>
      </x:c>
      <x:c r="J219" s="48"/>
      <x:c r="K219" s="42" t="n">
        <x:f>IF(A219="","",IFERROR(VLOOKUP(G219,'Harga Paket Schedule'!$A$5:$I$17,IF(G219="Large Group",2,7),FALSE),0))</x:f>
        <x:v>350000</x:v>
      </x:c>
      <x:c r="L219" s="42" t="n">
        <x:f>IF(A219="","",IF(J219&lt;&gt;"",J219,IF(G219="Large Group",MAX(7,H219)*K219,I219*K219)))</x:f>
        <x:v>350000</x:v>
      </x:c>
      <x:c r="M219" s="34" t="str">
        <x:v>dp100 concrete</x:v>
      </x:c>
      <x:c r="N219" s="48" t="n">
        <x:v>100000</x:v>
      </x:c>
      <x:c r="O219" s="47" t="str">
        <x:v>DP</x:v>
      </x:c>
      <x:c r="P219" s="42" t="n">
        <x:f>IF(A219="","",SUMIF('Cocok Bayar Booking'!$J$5:$J$504,A219,'Cocok Bayar Booking'!$L$5:$L$504))</x:f>
        <x:v>100000</x:v>
      </x:c>
      <x:c r="Q219" s="42" t="n">
        <x:f>IF(A219="","",SUMIF('Cocok Bayar Booking'!$J$5:$J$504,A219,'Cocok Bayar Booking'!$M$5:$M$504))</x:f>
        <x:v>0</x:v>
      </x:c>
      <x:c r="R219" s="34" t="n">
        <x:f>IF(A219="","",SUMIF('Cocok Bayar Booking'!$J$5:$J$504,A219,'Cocok Bayar Booking'!$N$5:$N$504))</x:f>
        <x:v>0</x:v>
      </x:c>
      <x:c r="S219" s="42" t="n">
        <x:f>IF(A219="","",MIN(L219,AC219))</x:f>
        <x:v>100000</x:v>
      </x:c>
      <x:c r="T219" s="42" t="n">
        <x:f>IF(A219="","",MAX(0,L219-AC219))</x:f>
        <x:v>250000</x:v>
      </x:c>
      <x:c r="U219" s="47" t="n">
        <x:v>1</x:v>
      </x:c>
      <x:c r="V219" s="42" t="n">
        <x:f>IF(AND(AND(A219&lt;&gt;"",U219=1,AI219=0,AH219=0,LEFT(AG219,5)&lt;&gt;"CHECK",G219&lt;&gt;"CHECK PACKAGE"),B219&gt;'Pengaturan'!$B$6,B219&lt;='Pengaturan'!$B$5),T219,0)</x:f>
        <x:v>250000</x:v>
      </x:c>
      <x:c r="W219" s="42" t="n">
        <x:f>IF(AND(AND(A219&lt;&gt;"",U219=1,AI219=0,AH219=0,LEFT(AG219,5)&lt;&gt;"CHECK",G219&lt;&gt;"CHECK PACKAGE"),B219='Pengaturan'!$B$6,'Pengaturan'!$B$28&lt;&gt;"Tutup"),T219,0)</x:f>
        <x:v>0</x:v>
      </x:c>
      <x:c r="X219" s="34"/>
      <x:c r="Y219" s="34" t="str">
        <x:v>9. Schedule September 2026</x:v>
      </x:c>
      <x:c r="Z219" s="34" t="str">
        <x:v>Tanggal 22</x:v>
      </x:c>
      <x:c r="AA219" s="34" t="str">
        <x:v>I12</x:v>
      </x:c>
      <x:c r="AB219" s="34" t="str">
        <x:v>436</x:v>
      </x:c>
      <x:c r="AC219" s="15" t="n">
        <x:f>IF(A219="","",P219+Q219+IF(AL219&lt;&gt;"",N(AK219),0))</x:f>
        <x:v>100000</x:v>
      </x:c>
      <x:c r="AD219" s="15" t="n">
        <x:f>IF(A219="","",IF(OR(AC219&gt;L219,AND(OR(O219="Lunas",R219&gt;0),AC219&lt;L219)),AC219-L219,0))</x:f>
        <x:v>0</x:v>
      </x:c>
      <x:c r="AE219" t="str">
        <x:f>IF(A219="","",IF(LEFT(AG219,5)="CHECK",AG219,IF(AD219&lt;&gt;0,"CHECK harga/bayar",IF(AI219&gt;0,"CHECK DP belum cocok",IF(U219=0,"Ditahan","OK")))))</x:f>
        <x:v>OK</x:v>
      </x:c>
      <x:c r="AF219" s="75" t="n">
        <x:f>IF(AND(A219&lt;&gt;"",U219=1,B219&lt;='Pengaturan'!$B$29,B219&gt;='Pengaturan'!$B$4),T219,0)</x:f>
        <x:v>0</x:v>
      </x:c>
      <x:c r="AG219"/>
      <x:c r="AH219" s="75" t="n">
        <x:f>IF(A219="","",IF(OR(O219="Lunas",R219&gt;0),MAX(0,L219-AC219),0))</x:f>
        <x:v>0</x:v>
      </x:c>
      <x:c r="AI219" s="75" t="n">
        <x:f>IF(A219="","",MAX(0,N219-AC219))</x:f>
        <x:v>0</x:v>
      </x:c>
      <x:c r="AJ219" t="str">
        <x:v>AL</x:v>
      </x:c>
      <x:c r="AK219" s="75"/>
      <x:c r="AL219"/>
      <x:c r="AM219" s="75" t="n">
        <x:f>IF(AND(A219&lt;&gt;"",B219&gt;'Pengaturan'!$B$29,B219&lt;='Pengaturan'!$B$5),MAX(0,T219-V219-W219),0)</x:f>
        <x:v>0</x:v>
      </x:c>
      <x:c r="AN219" t="str">
        <x:v>14UfXpQhjpRpKtMIwGtdihL0Bu_n5SJpu6vNcLjZ7A8I</x:v>
      </x:c>
      <x:c r="AO219" t="n">
        <x:v>46284.37060925926</x:v>
      </x:c>
    </x:row>
    <x:row r="220" ht="23" customHeight="1">
      <x:c r="A220" s="34" t="str">
        <x:v>BK216</x:v>
      </x:c>
      <x:c r="B220" s="44" t="n">
        <x:v>46290</x:v>
      </x:c>
      <x:c r="C220" s="34" t="str">
        <x:v>15:00:00</x:v>
      </x:c>
      <x:c r="D220" s="34" t="str">
        <x:v>Blok 1</x:v>
      </x:c>
      <x:c r="E220" s="34" t="str">
        <x:v>Mayor Hartadi</x:v>
      </x:c>
      <x:c r="F220" s="34" t="str">
        <x:v>LG 8</x:v>
      </x:c>
      <x:c r="G220" s="47" t="str">
        <x:v>Large Group</x:v>
      </x:c>
      <x:c r="H220" s="47" t="n">
        <x:v>8</x:v>
      </x:c>
      <x:c r="I220" s="47" t="n">
        <x:v>1</x:v>
      </x:c>
      <x:c r="J220" s="48"/>
      <x:c r="K220" s="42" t="n">
        <x:f>IF(A220="","",IFERROR(VLOOKUP(G220,'Harga Paket Schedule'!$A$5:$I$17,IF(G220="Large Group",2,7),FALSE),0))</x:f>
        <x:v>25000</x:v>
      </x:c>
      <x:c r="L220" s="42" t="n">
        <x:f>IF(A220="","",IF(J220&lt;&gt;"",J220,IF(G220="Large Group",MAX(7,H220)*K220,I220*K220)))</x:f>
        <x:v>200000</x:v>
      </x:c>
      <x:c r="M220" s="34" t="str">
        <x:v>dp 100</x:v>
      </x:c>
      <x:c r="N220" s="48" t="n">
        <x:v>100000</x:v>
      </x:c>
      <x:c r="O220" s="47" t="str">
        <x:v>DP</x:v>
      </x:c>
      <x:c r="P220" s="42" t="n">
        <x:f>IF(A220="","",SUMIF('Cocok Bayar Booking'!$J$5:$J$504,A220,'Cocok Bayar Booking'!$L$5:$L$504))</x:f>
        <x:v>100000</x:v>
      </x:c>
      <x:c r="Q220" s="42" t="n">
        <x:f>IF(A220="","",SUMIF('Cocok Bayar Booking'!$J$5:$J$504,A220,'Cocok Bayar Booking'!$M$5:$M$504))</x:f>
        <x:v>0</x:v>
      </x:c>
      <x:c r="R220" s="34" t="n">
        <x:f>IF(A220="","",SUMIF('Cocok Bayar Booking'!$J$5:$J$504,A220,'Cocok Bayar Booking'!$N$5:$N$504))</x:f>
        <x:v>0</x:v>
      </x:c>
      <x:c r="S220" s="42" t="n">
        <x:f>IF(A220="","",MIN(L220,AC220))</x:f>
        <x:v>100000</x:v>
      </x:c>
      <x:c r="T220" s="42" t="n">
        <x:f>IF(A220="","",MAX(0,L220-AC220))</x:f>
        <x:v>100000</x:v>
      </x:c>
      <x:c r="U220" s="47" t="n">
        <x:v>1</x:v>
      </x:c>
      <x:c r="V220" s="42" t="n">
        <x:f>IF(AND(AND(A220&lt;&gt;"",U220=1,AI220=0,AH220=0,LEFT(AG220,5)&lt;&gt;"CHECK",G220&lt;&gt;"CHECK PACKAGE"),B220&gt;'Pengaturan'!$B$6,B220&lt;='Pengaturan'!$B$5),T220,0)</x:f>
        <x:v>100000</x:v>
      </x:c>
      <x:c r="W220" s="42" t="n">
        <x:f>IF(AND(AND(A220&lt;&gt;"",U220=1,AI220=0,AH220=0,LEFT(AG220,5)&lt;&gt;"CHECK",G220&lt;&gt;"CHECK PACKAGE"),B220='Pengaturan'!$B$6,'Pengaturan'!$B$28&lt;&gt;"Tutup"),T220,0)</x:f>
        <x:v>0</x:v>
      </x:c>
      <x:c r="X220" s="34"/>
      <x:c r="Y220" s="34" t="str">
        <x:v>9. Schedule September 2026</x:v>
      </x:c>
      <x:c r="Z220" s="34" t="str">
        <x:v>Tanggal 25</x:v>
      </x:c>
      <x:c r="AA220" s="34" t="str">
        <x:v>C17</x:v>
      </x:c>
      <x:c r="AB220" s="34" t="str">
        <x:v>438</x:v>
      </x:c>
      <x:c r="AC220" s="15" t="n">
        <x:f>IF(A220="","",P220+Q220+IF(AL220&lt;&gt;"",N(AK220),0))</x:f>
        <x:v>100000</x:v>
      </x:c>
      <x:c r="AD220" s="15" t="n">
        <x:f>IF(A220="","",IF(OR(AC220&gt;L220,AND(OR(O220="Lunas",R220&gt;0),AC220&lt;L220)),AC220-L220,0))</x:f>
        <x:v>0</x:v>
      </x:c>
      <x:c r="AE220" t="str">
        <x:f>IF(A220="","",IF(LEFT(AG220,5)="CHECK",AG220,IF(AD220&lt;&gt;0,"CHECK harga/bayar",IF(AI220&gt;0,"CHECK DP belum cocok",IF(U220=0,"Ditahan","OK")))))</x:f>
        <x:v>OK</x:v>
      </x:c>
      <x:c r="AF220" s="75" t="n">
        <x:f>IF(AND(A220&lt;&gt;"",U220=1,B220&lt;='Pengaturan'!$B$29,B220&gt;='Pengaturan'!$B$4),T220,0)</x:f>
        <x:v>0</x:v>
      </x:c>
      <x:c r="AG220"/>
      <x:c r="AH220" s="75" t="n">
        <x:f>IF(A220="","",IF(OR(O220="Lunas",R220&gt;0),MAX(0,L220-AC220),0))</x:f>
        <x:v>0</x:v>
      </x:c>
      <x:c r="AI220" s="75" t="n">
        <x:f>IF(A220="","",MAX(0,N220-AC220))</x:f>
        <x:v>0</x:v>
      </x:c>
      <x:c r="AJ220" t="str">
        <x:v>AL</x:v>
      </x:c>
      <x:c r="AK220" s="75"/>
      <x:c r="AL220"/>
      <x:c r="AM220" s="75" t="n">
        <x:f>IF(AND(A220&lt;&gt;"",B220&gt;'Pengaturan'!$B$29,B220&lt;='Pengaturan'!$B$5),MAX(0,T220-V220-W220),0)</x:f>
        <x:v>0</x:v>
      </x:c>
      <x:c r="AN220" t="str">
        <x:v>14UfXpQhjpRpKtMIwGtdihL0Bu_n5SJpu6vNcLjZ7A8I</x:v>
      </x:c>
      <x:c r="AO220" t="n">
        <x:v>46284.37060925926</x:v>
      </x:c>
    </x:row>
    <x:row r="221" ht="23" customHeight="1">
      <x:c r="A221" s="34" t="str">
        <x:v>BK217</x:v>
      </x:c>
      <x:c r="B221" s="44" t="n">
        <x:v>46291</x:v>
      </x:c>
      <x:c r="C221" s="34" t="str">
        <x:v>11:00:00</x:v>
      </x:c>
      <x:c r="D221" s="34" t="str">
        <x:v>Blok 1</x:v>
      </x:c>
      <x:c r="E221" s="34" t="str">
        <x:v>inggar evelyn</x:v>
      </x:c>
      <x:c r="F221" s="34" t="str">
        <x:v>Family A</x:v>
      </x:c>
      <x:c r="G221" s="47" t="str">
        <x:v>Family A</x:v>
      </x:c>
      <x:c r="H221" s="47"/>
      <x:c r="I221" s="47" t="n">
        <x:v>1</x:v>
      </x:c>
      <x:c r="J221" s="48"/>
      <x:c r="K221" s="42" t="n">
        <x:f>IF(A221="","",IFERROR(VLOOKUP(G221,'Harga Paket Schedule'!$A$5:$I$17,IF(G221="Large Group",2,7),FALSE),0))</x:f>
        <x:v>350000</x:v>
      </x:c>
      <x:c r="L221" s="42" t="n">
        <x:f>IF(A221="","",IF(J221&lt;&gt;"",J221,IF(G221="Large Group",MAX(7,H221)*K221,I221*K221)))</x:f>
        <x:v>350000</x:v>
      </x:c>
      <x:c r="M221" s="34" t="str">
        <x:v>dp 100 calmblue</x:v>
      </x:c>
      <x:c r="N221" s="48" t="n">
        <x:v>100000</x:v>
      </x:c>
      <x:c r="O221" s="47" t="str">
        <x:v>DP</x:v>
      </x:c>
      <x:c r="P221" s="42" t="n">
        <x:f>IF(A221="","",SUMIF('Cocok Bayar Booking'!$J$5:$J$504,A221,'Cocok Bayar Booking'!$L$5:$L$504))</x:f>
        <x:v>100000</x:v>
      </x:c>
      <x:c r="Q221" s="42" t="n">
        <x:f>IF(A221="","",SUMIF('Cocok Bayar Booking'!$J$5:$J$504,A221,'Cocok Bayar Booking'!$M$5:$M$504))</x:f>
        <x:v>0</x:v>
      </x:c>
      <x:c r="R221" s="34" t="n">
        <x:f>IF(A221="","",SUMIF('Cocok Bayar Booking'!$J$5:$J$504,A221,'Cocok Bayar Booking'!$N$5:$N$504))</x:f>
        <x:v>0</x:v>
      </x:c>
      <x:c r="S221" s="42" t="n">
        <x:f>IF(A221="","",MIN(L221,AC221))</x:f>
        <x:v>100000</x:v>
      </x:c>
      <x:c r="T221" s="42" t="n">
        <x:f>IF(A221="","",MAX(0,L221-AC221))</x:f>
        <x:v>250000</x:v>
      </x:c>
      <x:c r="U221" s="47" t="n">
        <x:v>1</x:v>
      </x:c>
      <x:c r="V221" s="42" t="n">
        <x:f>IF(AND(AND(A221&lt;&gt;"",U221=1,AI221=0,AH221=0,LEFT(AG221,5)&lt;&gt;"CHECK",G221&lt;&gt;"CHECK PACKAGE"),B221&gt;'Pengaturan'!$B$6,B221&lt;='Pengaturan'!$B$5),T221,0)</x:f>
        <x:v>250000</x:v>
      </x:c>
      <x:c r="W221" s="42" t="n">
        <x:f>IF(AND(AND(A221&lt;&gt;"",U221=1,AI221=0,AH221=0,LEFT(AG221,5)&lt;&gt;"CHECK",G221&lt;&gt;"CHECK PACKAGE"),B221='Pengaturan'!$B$6,'Pengaturan'!$B$28&lt;&gt;"Tutup"),T221,0)</x:f>
        <x:v>0</x:v>
      </x:c>
      <x:c r="X221" s="34"/>
      <x:c r="Y221" s="34" t="str">
        <x:v>9. Schedule September 2026</x:v>
      </x:c>
      <x:c r="Z221" s="34" t="str">
        <x:v>Tanggal 26</x:v>
      </x:c>
      <x:c r="AA221" s="34" t="str">
        <x:v>C7</x:v>
      </x:c>
      <x:c r="AB221" s="34" t="str">
        <x:v>446</x:v>
      </x:c>
      <x:c r="AC221" s="15" t="n">
        <x:f>IF(A221="","",P221+Q221+IF(AL221&lt;&gt;"",N(AK221),0))</x:f>
        <x:v>100000</x:v>
      </x:c>
      <x:c r="AD221" s="15" t="n">
        <x:f>IF(A221="","",IF(OR(AC221&gt;L221,AND(OR(O221="Lunas",R221&gt;0),AC221&lt;L221)),AC221-L221,0))</x:f>
        <x:v>0</x:v>
      </x:c>
      <x:c r="AE221" t="str">
        <x:f>IF(A221="","",IF(LEFT(AG221,5)="CHECK",AG221,IF(AD221&lt;&gt;0,"CHECK harga/bayar",IF(AI221&gt;0,"CHECK DP belum cocok",IF(U221=0,"Ditahan","OK")))))</x:f>
        <x:v>OK</x:v>
      </x:c>
      <x:c r="AF221" s="75" t="n">
        <x:f>IF(AND(A221&lt;&gt;"",U221=1,B221&lt;='Pengaturan'!$B$29,B221&gt;='Pengaturan'!$B$4),T221,0)</x:f>
        <x:v>0</x:v>
      </x:c>
      <x:c r="AG221"/>
      <x:c r="AH221" s="75" t="n">
        <x:f>IF(A221="","",IF(OR(O221="Lunas",R221&gt;0),MAX(0,L221-AC221),0))</x:f>
        <x:v>0</x:v>
      </x:c>
      <x:c r="AI221" s="75" t="n">
        <x:f>IF(A221="","",MAX(0,N221-AC221))</x:f>
        <x:v>0</x:v>
      </x:c>
      <x:c r="AJ221" t="str">
        <x:v>AL</x:v>
      </x:c>
      <x:c r="AK221" s="75"/>
      <x:c r="AL221"/>
      <x:c r="AM221" s="75" t="n">
        <x:f>IF(AND(A221&lt;&gt;"",B221&gt;'Pengaturan'!$B$29,B221&lt;='Pengaturan'!$B$5),MAX(0,T221-V221-W221),0)</x:f>
        <x:v>0</x:v>
      </x:c>
      <x:c r="AN221" t="str">
        <x:v>14UfXpQhjpRpKtMIwGtdihL0Bu_n5SJpu6vNcLjZ7A8I</x:v>
      </x:c>
      <x:c r="AO221" t="n">
        <x:v>46284.37060925926</x:v>
      </x:c>
    </x:row>
    <x:row r="222" ht="23" customHeight="1">
      <x:c r="A222" s="34" t="str">
        <x:v>BK218</x:v>
      </x:c>
      <x:c r="B222" s="44" t="n">
        <x:v>46283</x:v>
      </x:c>
      <x:c r="C222" s="34" t="str">
        <x:v>18:20:00</x:v>
      </x:c>
      <x:c r="D222" s="34" t="str">
        <x:v>Blok 1</x:v>
      </x:c>
      <x:c r="E222" s="34" t="str">
        <x:v>naura</x:v>
      </x:c>
      <x:c r="F222" s="34" t="str">
        <x:v>LG 11</x:v>
      </x:c>
      <x:c r="G222" s="47" t="str">
        <x:v>Large Group</x:v>
      </x:c>
      <x:c r="H222" s="47" t="n">
        <x:v>11</x:v>
      </x:c>
      <x:c r="I222" s="47" t="n">
        <x:v>1</x:v>
      </x:c>
      <x:c r="J222" s="48"/>
      <x:c r="K222" s="42" t="n">
        <x:f>IF(A222="","",IFERROR(VLOOKUP(G222,'Harga Paket Schedule'!$A$5:$I$17,IF(G222="Large Group",2,7),FALSE),0))</x:f>
        <x:v>25000</x:v>
      </x:c>
      <x:c r="L222" s="42" t="n">
        <x:f>IF(A222="","",IF(J222&lt;&gt;"",J222,IF(G222="Large Group",MAX(7,H222)*K222,I222*K222)))</x:f>
        <x:v>275000</x:v>
      </x:c>
      <x:c r="M222" s="34"/>
      <x:c r="N222" s="48" t="n">
        <x:v>0</x:v>
      </x:c>
      <x:c r="O222" s="47"/>
      <x:c r="P222" s="42" t="n">
        <x:f>IF(A222="","",SUMIF('Cocok Bayar Booking'!$J$5:$J$504,A222,'Cocok Bayar Booking'!$L$5:$L$504))</x:f>
        <x:v>100000</x:v>
      </x:c>
      <x:c r="Q222" s="42" t="n">
        <x:f>IF(A222="","",SUMIF('Cocok Bayar Booking'!$J$5:$J$504,A222,'Cocok Bayar Booking'!$M$5:$M$504))</x:f>
        <x:v>75000</x:v>
      </x:c>
      <x:c r="R222" s="34" t="n">
        <x:f>IF(A222="","",SUMIF('Cocok Bayar Booking'!$J$5:$J$504,A222,'Cocok Bayar Booking'!$N$5:$N$504))</x:f>
        <x:v>1</x:v>
      </x:c>
      <x:c r="S222" s="42" t="n">
        <x:f>IF(A222="","",MIN(L222,AC222))</x:f>
        <x:v>175000</x:v>
      </x:c>
      <x:c r="T222" s="42" t="n">
        <x:f>IF(A222="","",MAX(0,L222-AC222))</x:f>
        <x:v>100000</x:v>
      </x:c>
      <x:c r="U222" s="47" t="n">
        <x:v>1</x:v>
      </x:c>
      <x:c r="V222" s="42" t="n">
        <x:f>IF(AND(AND(A222&lt;&gt;"",U222=1,AI222=0,AH222=0,LEFT(AG222,5)&lt;&gt;"CHECK",G222&lt;&gt;"CHECK PACKAGE"),B222&gt;'Pengaturan'!$B$6,B222&lt;='Pengaturan'!$B$5),T222,0)</x:f>
        <x:v>0</x:v>
      </x:c>
      <x:c r="W222" s="42" t="n">
        <x:f>IF(AND(AND(A222&lt;&gt;"",U222=1,AI222=0,AH222=0,LEFT(AG222,5)&lt;&gt;"CHECK",G222&lt;&gt;"CHECK PACKAGE"),B222='Pengaturan'!$B$6,'Pengaturan'!$B$28&lt;&gt;"Tutup"),T222,0)</x:f>
        <x:v>0</x:v>
      </x:c>
      <x:c r="X222" s="34"/>
      <x:c r="Y222" s="34" t="str">
        <x:v>9. Schedule September 2026</x:v>
      </x:c>
      <x:c r="Z222" s="34" t="str">
        <x:v>Tanggal 18</x:v>
      </x:c>
      <x:c r="AA222" s="34" t="str">
        <x:v>C27</x:v>
      </x:c>
      <x:c r="AB222" s="34" t="str">
        <x:v>459, 463</x:v>
      </x:c>
      <x:c r="AC222" s="15" t="n">
        <x:f>IF(A222="","",P222+Q222+IF(AL222&lt;&gt;"",N(AK222),0))</x:f>
        <x:v>175000</x:v>
      </x:c>
      <x:c r="AD222" s="15" t="n">
        <x:f>IF(A222="","",IF(OR(AC222&gt;L222,AND(OR(O222="Lunas",R222&gt;0),AC222&lt;L222)),AC222-L222,0))</x:f>
        <x:v>-100000</x:v>
      </x:c>
      <x:c r="AE222" t="str">
        <x:f>IF(A222="","",IF(LEFT(AG222,5)="CHECK",AG222,IF(AD222&lt;&gt;0,"CHECK harga/bayar",IF(AI222&gt;0,"CHECK DP belum cocok",IF(U222=0,"Ditahan","OK")))))</x:f>
        <x:v>CHECK harga/bayar</x:v>
      </x:c>
      <x:c r="AF222" s="75" t="n">
        <x:f>IF(AND(A222&lt;&gt;"",U222=1,B222&lt;='Pengaturan'!$B$29,B222&gt;='Pengaturan'!$B$4),T222,0)</x:f>
        <x:v>100000</x:v>
      </x:c>
      <x:c r="AG222"/>
      <x:c r="AH222" s="75" t="n">
        <x:f>IF(A222="","",IF(OR(O222="Lunas",R222&gt;0),MAX(0,L222-AC222),0))</x:f>
        <x:v>100000</x:v>
      </x:c>
      <x:c r="AI222" s="75" t="n">
        <x:f>IF(A222="","",MAX(0,N222-AC222))</x:f>
        <x:v>0</x:v>
      </x:c>
      <x:c r="AJ222" t="str">
        <x:v>IN</x:v>
      </x:c>
      <x:c r="AK222" s="75"/>
      <x:c r="AL222"/>
      <x:c r="AM222" s="75" t="n">
        <x:f>IF(AND(A222&lt;&gt;"",B222&gt;'Pengaturan'!$B$29,B222&lt;='Pengaturan'!$B$5),MAX(0,T222-V222-W222),0)</x:f>
        <x:v>0</x:v>
      </x:c>
      <x:c r="AN222" t="str">
        <x:v>14UfXpQhjpRpKtMIwGtdihL0Bu_n5SJpu6vNcLjZ7A8I</x:v>
      </x:c>
      <x:c r="AO222" t="n">
        <x:v>46284.37060925926</x:v>
      </x:c>
    </x:row>
    <x:row r="223" ht="23" customHeight="1">
      <x:c r="A223" s="34" t="str">
        <x:v>BK219</x:v>
      </x:c>
      <x:c r="B223" s="44" t="n">
        <x:v>46284</x:v>
      </x:c>
      <x:c r="C223" s="34" t="str">
        <x:v>15:00:00</x:v>
      </x:c>
      <x:c r="D223" s="34" t="str">
        <x:v>Blok 2</x:v>
      </x:c>
      <x:c r="E223" s="34" t="str">
        <x:v>Difa Ruci Fakhrurroj</x:v>
      </x:c>
      <x:c r="F223" s="34" t="str">
        <x:v>Graduation</x:v>
      </x:c>
      <x:c r="G223" s="47" t="str">
        <x:v>Graduation</x:v>
      </x:c>
      <x:c r="H223" s="47"/>
      <x:c r="I223" s="47" t="n">
        <x:v>1</x:v>
      </x:c>
      <x:c r="J223" s="48"/>
      <x:c r="K223" s="42" t="n">
        <x:f>IF(A223="","",IFERROR(VLOOKUP(G223,'Harga Paket Schedule'!$A$5:$I$17,IF(G223="Large Group",2,7),FALSE),0))</x:f>
        <x:v>350000</x:v>
      </x:c>
      <x:c r="L223" s="42" t="n">
        <x:f>IF(A223="","",IF(J223&lt;&gt;"",J223,IF(G223="Large Group",MAX(7,H223)*K223,I223*K223)))</x:f>
        <x:v>350000</x:v>
      </x:c>
      <x:c r="M223" s="34" t="str">
        <x:v>dp 100 wooden</x:v>
      </x:c>
      <x:c r="N223" s="48" t="n">
        <x:v>100000</x:v>
      </x:c>
      <x:c r="O223" s="47" t="str">
        <x:v>DP</x:v>
      </x:c>
      <x:c r="P223" s="42" t="n">
        <x:f>IF(A223="","",SUMIF('Cocok Bayar Booking'!$J$5:$J$504,A223,'Cocok Bayar Booking'!$L$5:$L$504))</x:f>
        <x:v>0</x:v>
      </x:c>
      <x:c r="Q223" s="42" t="n">
        <x:f>IF(A223="","",SUMIF('Cocok Bayar Booking'!$J$5:$J$504,A223,'Cocok Bayar Booking'!$M$5:$M$504))</x:f>
        <x:v>0</x:v>
      </x:c>
      <x:c r="R223" s="34" t="n">
        <x:f>IF(A223="","",SUMIF('Cocok Bayar Booking'!$J$5:$J$504,A223,'Cocok Bayar Booking'!$N$5:$N$504))</x:f>
        <x:v>0</x:v>
      </x:c>
      <x:c r="S223" s="42" t="n">
        <x:f>IF(A223="","",MIN(L223,AC223))</x:f>
        <x:v>0</x:v>
      </x:c>
      <x:c r="T223" s="42" t="n">
        <x:f>IF(A223="","",MAX(0,L223-AC223))</x:f>
        <x:v>350000</x:v>
      </x:c>
      <x:c r="U223" s="47" t="n">
        <x:v>1</x:v>
      </x:c>
      <x:c r="V223" s="42" t="n">
        <x:f>IF(AND(AND(A223&lt;&gt;"",U223=1,AI223=0,AH223=0,LEFT(AG223,5)&lt;&gt;"CHECK",G223&lt;&gt;"CHECK PACKAGE"),B223&gt;'Pengaturan'!$B$6,B223&lt;='Pengaturan'!$B$5),T223,0)</x:f>
        <x:v>0</x:v>
      </x:c>
      <x:c r="W223" s="42" t="n">
        <x:f>IF(AND(AND(A223&lt;&gt;"",U223=1,AI223=0,AH223=0,LEFT(AG223,5)&lt;&gt;"CHECK",G223&lt;&gt;"CHECK PACKAGE"),B223='Pengaturan'!$B$6,'Pengaturan'!$B$28&lt;&gt;"Tutup"),T223,0)</x:f>
        <x:v>0</x:v>
      </x:c>
      <x:c r="X223" s="34" t="str">
        <x:v>Kandidat Log 18:12 menunggu konfirmasi. Kandidat Log 18:12, 19:16 menunggu konfirmasi.</x:v>
      </x:c>
      <x:c r="Y223" s="34" t="str">
        <x:v>9. Schedule September 2026</x:v>
      </x:c>
      <x:c r="Z223" s="34" t="str">
        <x:v>Tanggal 19</x:v>
      </x:c>
      <x:c r="AA223" s="34" t="str">
        <x:v>I17</x:v>
      </x:c>
      <x:c r="AB223" s="34"/>
      <x:c r="AC223" s="15" t="n">
        <x:f>IF(A223="","",P223+Q223+IF(AL223&lt;&gt;"",N(AK223),0))</x:f>
        <x:v>0</x:v>
      </x:c>
      <x:c r="AD223" s="15" t="n">
        <x:f>IF(A223="","",IF(OR(AC223&gt;L223,AND(OR(O223="Lunas",R223&gt;0),AC223&lt;L223)),AC223-L223,0))</x:f>
        <x:v>0</x:v>
      </x:c>
      <x:c r="AE223" t="str">
        <x:f>IF(A223="","",IF(LEFT(AG223,5)="CHECK",AG223,IF(AD223&lt;&gt;0,"CHECK harga/bayar",IF(AI223&gt;0,"CHECK DP belum cocok",IF(U223=0,"Ditahan","OK")))))</x:f>
        <x:v>CHECK pembayaran belum cocok</x:v>
      </x:c>
      <x:c r="AF223" s="75" t="n">
        <x:f>IF(AND(A223&lt;&gt;"",U223=1,B223&lt;='Pengaturan'!$B$29,B223&gt;='Pengaturan'!$B$4),T223,0)</x:f>
        <x:v>0</x:v>
      </x:c>
      <x:c r="AG223" t="str">
        <x:v>CHECK pembayaran belum cocok</x:v>
      </x:c>
      <x:c r="AH223" s="75" t="n">
        <x:f>IF(A223="","",IF(OR(O223="Lunas",R223&gt;0),MAX(0,L223-AC223),0))</x:f>
        <x:v>0</x:v>
      </x:c>
      <x:c r="AI223" s="75" t="n">
        <x:f>IF(A223="","",MAX(0,N223-AC223))</x:f>
        <x:v>100000</x:v>
      </x:c>
      <x:c r="AJ223" t="str">
        <x:v>IN</x:v>
      </x:c>
      <x:c r="AK223" s="75"/>
      <x:c r="AL223"/>
      <x:c r="AM223" s="75" t="n">
        <x:f>IF(AND(A223&lt;&gt;"",B223&gt;'Pengaturan'!$B$29,B223&lt;='Pengaturan'!$B$5),MAX(0,T223-V223-W223),0)</x:f>
        <x:v>350000</x:v>
      </x:c>
      <x:c r="AN223" t="str">
        <x:v>14UfXpQhjpRpKtMIwGtdihL0Bu_n5SJpu6vNcLjZ7A8I</x:v>
      </x:c>
      <x:c r="AO223" t="n">
        <x:v>46284.37060925926</x:v>
      </x:c>
    </x:row>
    <x:row r="224" ht="23" customHeight="1">
      <x:c r="A224" s="34" t="str">
        <x:v>BK220</x:v>
      </x:c>
      <x:c r="B224" s="44" t="n">
        <x:v>46284</x:v>
      </x:c>
      <x:c r="C224" s="34" t="str">
        <x:v>16:40:00</x:v>
      </x:c>
      <x:c r="D224" s="34" t="str">
        <x:v>Blok 1</x:v>
      </x:c>
      <x:c r="E224" s="34" t="str">
        <x:v>MIK UMP</x:v>
      </x:c>
      <x:c r="F224" s="34" t="str">
        <x:v>LG 22</x:v>
      </x:c>
      <x:c r="G224" s="47" t="str">
        <x:v>Large Group</x:v>
      </x:c>
      <x:c r="H224" s="47" t="n">
        <x:v>22</x:v>
      </x:c>
      <x:c r="I224" s="47" t="n">
        <x:v>1</x:v>
      </x:c>
      <x:c r="J224" s="48"/>
      <x:c r="K224" s="42" t="n">
        <x:f>IF(A224="","",IFERROR(VLOOKUP(G224,'Harga Paket Schedule'!$A$5:$I$17,IF(G224="Large Group",2,7),FALSE),0))</x:f>
        <x:v>25000</x:v>
      </x:c>
      <x:c r="L224" s="42" t="n">
        <x:f>IF(A224="","",IF(J224&lt;&gt;"",J224,IF(G224="Large Group",MAX(7,H224)*K224,I224*K224)))</x:f>
        <x:v>550000</x:v>
      </x:c>
      <x:c r="M224" s="34" t="str">
        <x:v>dp 100 limbo</x:v>
      </x:c>
      <x:c r="N224" s="48" t="n">
        <x:v>100000</x:v>
      </x:c>
      <x:c r="O224" s="47" t="str">
        <x:v>DP</x:v>
      </x:c>
      <x:c r="P224" s="42" t="n">
        <x:f>IF(A224="","",SUMIF('Cocok Bayar Booking'!$J$5:$J$504,A224,'Cocok Bayar Booking'!$L$5:$L$504))</x:f>
        <x:v>100000</x:v>
      </x:c>
      <x:c r="Q224" s="42" t="n">
        <x:f>IF(A224="","",SUMIF('Cocok Bayar Booking'!$J$5:$J$504,A224,'Cocok Bayar Booking'!$M$5:$M$504))</x:f>
        <x:v>0</x:v>
      </x:c>
      <x:c r="R224" s="34" t="n">
        <x:f>IF(A224="","",SUMIF('Cocok Bayar Booking'!$J$5:$J$504,A224,'Cocok Bayar Booking'!$N$5:$N$504))</x:f>
        <x:v>0</x:v>
      </x:c>
      <x:c r="S224" s="42" t="n">
        <x:f>IF(A224="","",MIN(L224,AC224))</x:f>
        <x:v>100000</x:v>
      </x:c>
      <x:c r="T224" s="42" t="n">
        <x:f>IF(A224="","",MAX(0,L224-AC224))</x:f>
        <x:v>450000</x:v>
      </x:c>
      <x:c r="U224" s="47" t="n">
        <x:v>1</x:v>
      </x:c>
      <x:c r="V224" s="42" t="n">
        <x:f>IF(AND(AND(A224&lt;&gt;"",U224=1,AI224=0,AH224=0,LEFT(AG224,5)&lt;&gt;"CHECK",G224&lt;&gt;"CHECK PACKAGE"),B224&gt;'Pengaturan'!$B$6,B224&lt;='Pengaturan'!$B$5),T224,0)</x:f>
        <x:v>0</x:v>
      </x:c>
      <x:c r="W224" s="42" t="n">
        <x:f>IF(AND(AND(A224&lt;&gt;"",U224=1,AI224=0,AH224=0,LEFT(AG224,5)&lt;&gt;"CHECK",G224&lt;&gt;"CHECK PACKAGE"),B224='Pengaturan'!$B$6,'Pengaturan'!$B$28&lt;&gt;"Tutup"),T224,0)</x:f>
        <x:v>450000</x:v>
      </x:c>
      <x:c r="X224" s="34"/>
      <x:c r="Y224" s="34" t="str">
        <x:v>9. Schedule September 2026</x:v>
      </x:c>
      <x:c r="Z224" s="34" t="str">
        <x:v>Tanggal 19</x:v>
      </x:c>
      <x:c r="AA224" s="34" t="str">
        <x:v>C22</x:v>
      </x:c>
      <x:c r="AB224" s="34" t="str">
        <x:v>452</x:v>
      </x:c>
      <x:c r="AC224" s="15" t="n">
        <x:f>IF(A224="","",P224+Q224+IF(AL224&lt;&gt;"",N(AK224),0))</x:f>
        <x:v>100000</x:v>
      </x:c>
      <x:c r="AD224" s="15" t="n">
        <x:f>IF(A224="","",IF(OR(AC224&gt;L224,AND(OR(O224="Lunas",R224&gt;0),AC224&lt;L224)),AC224-L224,0))</x:f>
        <x:v>0</x:v>
      </x:c>
      <x:c r="AE224" t="str">
        <x:f>IF(A224="","",IF(LEFT(AG224,5)="CHECK",AG224,IF(AD224&lt;&gt;0,"CHECK harga/bayar",IF(AI224&gt;0,"CHECK DP belum cocok",IF(U224=0,"Ditahan","OK")))))</x:f>
        <x:v>OK</x:v>
      </x:c>
      <x:c r="AF224" s="75" t="n">
        <x:f>IF(AND(A224&lt;&gt;"",U224=1,B224&lt;='Pengaturan'!$B$29,B224&gt;='Pengaturan'!$B$4),T224,0)</x:f>
        <x:v>0</x:v>
      </x:c>
      <x:c r="AG224"/>
      <x:c r="AH224" s="75" t="n">
        <x:f>IF(A224="","",IF(OR(O224="Lunas",R224&gt;0),MAX(0,L224-AC224),0))</x:f>
        <x:v>0</x:v>
      </x:c>
      <x:c r="AI224" s="75" t="n">
        <x:f>IF(A224="","",MAX(0,N224-AC224))</x:f>
        <x:v>0</x:v>
      </x:c>
      <x:c r="AJ224" t="str">
        <x:v>AL</x:v>
      </x:c>
      <x:c r="AK224" s="75"/>
      <x:c r="AL224"/>
      <x:c r="AM224" s="75" t="n">
        <x:f>IF(AND(A224&lt;&gt;"",B224&gt;'Pengaturan'!$B$29,B224&lt;='Pengaturan'!$B$5),MAX(0,T224-V224-W224),0)</x:f>
        <x:v>0</x:v>
      </x:c>
      <x:c r="AN224" t="str">
        <x:v>14UfXpQhjpRpKtMIwGtdihL0Bu_n5SJpu6vNcLjZ7A8I</x:v>
      </x:c>
      <x:c r="AO224" t="n">
        <x:v>46284.37060925926</x:v>
      </x:c>
    </x:row>
    <x:row r="225" ht="23" customHeight="1">
      <x:c r="A225" s="34" t="str">
        <x:v>BK221</x:v>
      </x:c>
      <x:c r="B225" s="44" t="n">
        <x:v>46284</x:v>
      </x:c>
      <x:c r="C225" s="34" t="str">
        <x:v>17:20:00</x:v>
      </x:c>
      <x:c r="D225" s="34" t="str">
        <x:v>Blok 1</x:v>
      </x:c>
      <x:c r="E225" s="34" t="str">
        <x:v>Vivi</x:v>
      </x:c>
      <x:c r="F225" s="34" t="str">
        <x:v>LG 11</x:v>
      </x:c>
      <x:c r="G225" s="47" t="str">
        <x:v>Large Group</x:v>
      </x:c>
      <x:c r="H225" s="47" t="n">
        <x:v>11</x:v>
      </x:c>
      <x:c r="I225" s="47" t="n">
        <x:v>1</x:v>
      </x:c>
      <x:c r="J225" s="48"/>
      <x:c r="K225" s="42" t="n">
        <x:f>IF(A225="","",IFERROR(VLOOKUP(G225,'Harga Paket Schedule'!$A$5:$I$17,IF(G225="Large Group",2,7),FALSE),0))</x:f>
        <x:v>25000</x:v>
      </x:c>
      <x:c r="L225" s="42" t="n">
        <x:f>IF(A225="","",IF(J225&lt;&gt;"",J225,IF(G225="Large Group",MAX(7,H225)*K225,I225*K225)))</x:f>
        <x:v>275000</x:v>
      </x:c>
      <x:c r="M225" s="34" t="str">
        <x:v>dp 100 limbo</x:v>
      </x:c>
      <x:c r="N225" s="48" t="n">
        <x:v>100000</x:v>
      </x:c>
      <x:c r="O225" s="47" t="str">
        <x:v>DP</x:v>
      </x:c>
      <x:c r="P225" s="42" t="n">
        <x:f>IF(A225="","",SUMIF('Cocok Bayar Booking'!$J$5:$J$504,A225,'Cocok Bayar Booking'!$L$5:$L$504))</x:f>
        <x:v>100000</x:v>
      </x:c>
      <x:c r="Q225" s="42" t="n">
        <x:f>IF(A225="","",SUMIF('Cocok Bayar Booking'!$J$5:$J$504,A225,'Cocok Bayar Booking'!$M$5:$M$504))</x:f>
        <x:v>0</x:v>
      </x:c>
      <x:c r="R225" s="34" t="n">
        <x:f>IF(A225="","",SUMIF('Cocok Bayar Booking'!$J$5:$J$504,A225,'Cocok Bayar Booking'!$N$5:$N$504))</x:f>
        <x:v>0</x:v>
      </x:c>
      <x:c r="S225" s="42" t="n">
        <x:f>IF(A225="","",MIN(L225,AC225))</x:f>
        <x:v>100000</x:v>
      </x:c>
      <x:c r="T225" s="42" t="n">
        <x:f>IF(A225="","",MAX(0,L225-AC225))</x:f>
        <x:v>175000</x:v>
      </x:c>
      <x:c r="U225" s="47" t="n">
        <x:v>1</x:v>
      </x:c>
      <x:c r="V225" s="42" t="n">
        <x:f>IF(AND(AND(A225&lt;&gt;"",U225=1,AI225=0,AH225=0,LEFT(AG225,5)&lt;&gt;"CHECK",G225&lt;&gt;"CHECK PACKAGE"),B225&gt;'Pengaturan'!$B$6,B225&lt;='Pengaturan'!$B$5),T225,0)</x:f>
        <x:v>0</x:v>
      </x:c>
      <x:c r="W225" s="42" t="n">
        <x:f>IF(AND(AND(A225&lt;&gt;"",U225=1,AI225=0,AH225=0,LEFT(AG225,5)&lt;&gt;"CHECK",G225&lt;&gt;"CHECK PACKAGE"),B225='Pengaturan'!$B$6,'Pengaturan'!$B$28&lt;&gt;"Tutup"),T225,0)</x:f>
        <x:v>175000</x:v>
      </x:c>
      <x:c r="X225" s="34"/>
      <x:c r="Y225" s="34" t="str">
        <x:v>9. Schedule September 2026</x:v>
      </x:c>
      <x:c r="Z225" s="34" t="str">
        <x:v>Tanggal 19</x:v>
      </x:c>
      <x:c r="AA225" s="34" t="str">
        <x:v>C24</x:v>
      </x:c>
      <x:c r="AB225" s="34" t="str">
        <x:v>464</x:v>
      </x:c>
      <x:c r="AC225" s="15" t="n">
        <x:f>IF(A225="","",P225+Q225+IF(AL225&lt;&gt;"",N(AK225),0))</x:f>
        <x:v>100000</x:v>
      </x:c>
      <x:c r="AD225" s="15" t="n">
        <x:f>IF(A225="","",IF(OR(AC225&gt;L225,AND(OR(O225="Lunas",R225&gt;0),AC225&lt;L225)),AC225-L225,0))</x:f>
        <x:v>0</x:v>
      </x:c>
      <x:c r="AE225" t="str">
        <x:f>IF(A225="","",IF(LEFT(AG225,5)="CHECK",AG225,IF(AD225&lt;&gt;0,"CHECK harga/bayar",IF(AI225&gt;0,"CHECK DP belum cocok",IF(U225=0,"Ditahan","OK")))))</x:f>
        <x:v>OK</x:v>
      </x:c>
      <x:c r="AF225" s="75" t="n">
        <x:f>IF(AND(A225&lt;&gt;"",U225=1,B225&lt;='Pengaturan'!$B$29,B225&gt;='Pengaturan'!$B$4),T225,0)</x:f>
        <x:v>0</x:v>
      </x:c>
      <x:c r="AG225"/>
      <x:c r="AH225" s="75" t="n">
        <x:f>IF(A225="","",IF(OR(O225="Lunas",R225&gt;0),MAX(0,L225-AC225),0))</x:f>
        <x:v>0</x:v>
      </x:c>
      <x:c r="AI225" s="75" t="n">
        <x:f>IF(A225="","",MAX(0,N225-AC225))</x:f>
        <x:v>0</x:v>
      </x:c>
      <x:c r="AJ225" t="str">
        <x:v>IN</x:v>
      </x:c>
      <x:c r="AK225" s="75"/>
      <x:c r="AL225"/>
      <x:c r="AM225" s="75" t="n">
        <x:f>IF(AND(A225&lt;&gt;"",B225&gt;'Pengaturan'!$B$29,B225&lt;='Pengaturan'!$B$5),MAX(0,T225-V225-W225),0)</x:f>
        <x:v>0</x:v>
      </x:c>
      <x:c r="AN225" t="str">
        <x:v>14UfXpQhjpRpKtMIwGtdihL0Bu_n5SJpu6vNcLjZ7A8I</x:v>
      </x:c>
      <x:c r="AO225" t="n">
        <x:v>46284.37060925926</x:v>
      </x:c>
    </x:row>
    <x:row r="226" ht="23" customHeight="1">
      <x:c r="A226" s="34" t="str">
        <x:v>BK222</x:v>
      </x:c>
      <x:c r="B226" s="44" t="n">
        <x:v>46285</x:v>
      </x:c>
      <x:c r="C226" s="34" t="str">
        <x:v>19:40:00</x:v>
      </x:c>
      <x:c r="D226" s="34" t="str">
        <x:v>Blok 1</x:v>
      </x:c>
      <x:c r="E226" s="34" t="str">
        <x:v>Satria</x:v>
      </x:c>
      <x:c r="F226" s="34" t="str">
        <x:v>Family Aa</x:v>
      </x:c>
      <x:c r="G226" s="47" t="str">
        <x:v>CHECK PACKAGE</x:v>
      </x:c>
      <x:c r="H226" s="47"/>
      <x:c r="I226" s="47" t="n">
        <x:v>1</x:v>
      </x:c>
      <x:c r="J226" s="48"/>
      <x:c r="K226" s="42" t="n">
        <x:f>IF(A226="","",IFERROR(VLOOKUP(G226,'Harga Paket Schedule'!$A$5:$I$17,IF(G226="Large Group",2,7),FALSE),0))</x:f>
        <x:v>0</x:v>
      </x:c>
      <x:c r="L226" s="42" t="n">
        <x:f>IF(A226="","",IF(J226&lt;&gt;"",J226,IF(G226="Large Group",MAX(7,H226)*K226,I226*K226)))</x:f>
        <x:v>0</x:v>
      </x:c>
      <x:c r="M226" s="34" t="str">
        <x:v>dp 100 wooden</x:v>
      </x:c>
      <x:c r="N226" s="48" t="n">
        <x:v>100000</x:v>
      </x:c>
      <x:c r="O226" s="47" t="str">
        <x:v>DP</x:v>
      </x:c>
      <x:c r="P226" s="42" t="n">
        <x:f>IF(A226="","",SUMIF('Cocok Bayar Booking'!$J$5:$J$504,A226,'Cocok Bayar Booking'!$L$5:$L$504))</x:f>
        <x:v>0</x:v>
      </x:c>
      <x:c r="Q226" s="42" t="n">
        <x:f>IF(A226="","",SUMIF('Cocok Bayar Booking'!$J$5:$J$504,A226,'Cocok Bayar Booking'!$M$5:$M$504))</x:f>
        <x:v>0</x:v>
      </x:c>
      <x:c r="R226" s="34" t="n">
        <x:f>IF(A226="","",SUMIF('Cocok Bayar Booking'!$J$5:$J$504,A226,'Cocok Bayar Booking'!$N$5:$N$504))</x:f>
        <x:v>0</x:v>
      </x:c>
      <x:c r="S226" s="42" t="n">
        <x:f>IF(A226="","",MIN(L226,AC226))</x:f>
        <x:v>0</x:v>
      </x:c>
      <x:c r="T226" s="42" t="n">
        <x:f>IF(A226="","",MAX(0,L226-AC226))</x:f>
        <x:v>0</x:v>
      </x:c>
      <x:c r="U226" s="47" t="n">
        <x:v>1</x:v>
      </x:c>
      <x:c r="V226" s="42" t="n">
        <x:f>IF(AND(AND(A226&lt;&gt;"",U226=1,AI226=0,AH226=0,LEFT(AG226,5)&lt;&gt;"CHECK",G226&lt;&gt;"CHECK PACKAGE"),B226&gt;'Pengaturan'!$B$6,B226&lt;='Pengaturan'!$B$5),T226,0)</x:f>
        <x:v>0</x:v>
      </x:c>
      <x:c r="W226" s="42" t="n">
        <x:f>IF(AND(AND(A226&lt;&gt;"",U226=1,AI226=0,AH226=0,LEFT(AG226,5)&lt;&gt;"CHECK",G226&lt;&gt;"CHECK PACKAGE"),B226='Pengaturan'!$B$6,'Pengaturan'!$B$28&lt;&gt;"Tutup"),T226,0)</x:f>
        <x:v>0</x:v>
      </x:c>
      <x:c r="X226" s="34"/>
      <x:c r="Y226" s="34" t="str">
        <x:v>9. Schedule September 2026</x:v>
      </x:c>
      <x:c r="Z226" s="34" t="str">
        <x:v>Tanggal 20</x:v>
      </x:c>
      <x:c r="AA226" s="34" t="str">
        <x:v>C31</x:v>
      </x:c>
      <x:c r="AB226" s="34"/>
      <x:c r="AC226" s="15" t="n">
        <x:f>IF(A226="","",P226+Q226+IF(AL226&lt;&gt;"",N(AK226),0))</x:f>
        <x:v>0</x:v>
      </x:c>
      <x:c r="AD226" s="15" t="n">
        <x:f>IF(A226="","",IF(OR(AC226&gt;L226,AND(OR(O226="Lunas",R226&gt;0),AC226&lt;L226)),AC226-L226,0))</x:f>
        <x:v>0</x:v>
      </x:c>
      <x:c r="AE226" t="str">
        <x:f>IF(A226="","",IF(LEFT(AG226,5)="CHECK",AG226,IF(AD226&lt;&gt;0,"CHECK harga/bayar",IF(AI226&gt;0,"CHECK DP belum cocok",IF(U226=0,"Ditahan","OK")))))</x:f>
        <x:v>CHECK DP belum cocok</x:v>
      </x:c>
      <x:c r="AF226" s="75" t="n">
        <x:f>IF(AND(A226&lt;&gt;"",U226=1,B226&lt;='Pengaturan'!$B$29,B226&gt;='Pengaturan'!$B$4),T226,0)</x:f>
        <x:v>0</x:v>
      </x:c>
      <x:c r="AG226"/>
      <x:c r="AH226" s="75" t="n">
        <x:f>IF(A226="","",IF(OR(O226="Lunas",R226&gt;0),MAX(0,L226-AC226),0))</x:f>
        <x:v>0</x:v>
      </x:c>
      <x:c r="AI226" s="75" t="n">
        <x:f>IF(A226="","",MAX(0,N226-AC226))</x:f>
        <x:v>100000</x:v>
      </x:c>
      <x:c r="AJ226" t="str">
        <x:v>AL</x:v>
      </x:c>
      <x:c r="AK226" s="75"/>
      <x:c r="AL226"/>
      <x:c r="AM226" s="75" t="n">
        <x:f>IF(AND(A226&lt;&gt;"",B226&gt;'Pengaturan'!$B$29,B226&lt;='Pengaturan'!$B$5),MAX(0,T226-V226-W226),0)</x:f>
        <x:v>0</x:v>
      </x:c>
      <x:c r="AN226" t="str">
        <x:v>14UfXpQhjpRpKtMIwGtdihL0Bu_n5SJpu6vNcLjZ7A8I</x:v>
      </x:c>
      <x:c r="AO226" t="n">
        <x:v>46284.37060925926</x:v>
      </x:c>
    </x:row>
    <x:row r="227" ht="23" customHeight="1">
      <x:c r="A227" s="34" t="str">
        <x:v>BK223</x:v>
      </x:c>
      <x:c r="B227" s="44" t="n">
        <x:v>46287</x:v>
      </x:c>
      <x:c r="C227" s="34" t="str">
        <x:v>14:00:00</x:v>
      </x:c>
      <x:c r="D227" s="34" t="str">
        <x:v>Blok 1</x:v>
      </x:c>
      <x:c r="E227" s="34" t="str">
        <x:v>Dela Fitriani</x:v>
      </x:c>
      <x:c r="F227" s="34" t="str">
        <x:v>Graduation</x:v>
      </x:c>
      <x:c r="G227" s="47" t="str">
        <x:v>Graduation</x:v>
      </x:c>
      <x:c r="H227" s="47"/>
      <x:c r="I227" s="47" t="n">
        <x:v>1</x:v>
      </x:c>
      <x:c r="J227" s="48"/>
      <x:c r="K227" s="42" t="n">
        <x:f>IF(A227="","",IFERROR(VLOOKUP(G227,'Harga Paket Schedule'!$A$5:$I$17,IF(G227="Large Group",2,7),FALSE),0))</x:f>
        <x:v>350000</x:v>
      </x:c>
      <x:c r="L227" s="42" t="n">
        <x:f>IF(A227="","",IF(J227&lt;&gt;"",J227,IF(G227="Large Group",MAX(7,H227)*K227,I227*K227)))</x:f>
        <x:v>350000</x:v>
      </x:c>
      <x:c r="M227" s="34" t="str">
        <x:v>dp 100 calmblue</x:v>
      </x:c>
      <x:c r="N227" s="48" t="n">
        <x:v>100000</x:v>
      </x:c>
      <x:c r="O227" s="47" t="str">
        <x:v>DP</x:v>
      </x:c>
      <x:c r="P227" s="42" t="n">
        <x:f>IF(A227="","",SUMIF('Cocok Bayar Booking'!$J$5:$J$504,A227,'Cocok Bayar Booking'!$L$5:$L$504))</x:f>
        <x:v>0</x:v>
      </x:c>
      <x:c r="Q227" s="42" t="n">
        <x:f>IF(A227="","",SUMIF('Cocok Bayar Booking'!$J$5:$J$504,A227,'Cocok Bayar Booking'!$M$5:$M$504))</x:f>
        <x:v>0</x:v>
      </x:c>
      <x:c r="R227" s="34" t="n">
        <x:f>IF(A227="","",SUMIF('Cocok Bayar Booking'!$J$5:$J$504,A227,'Cocok Bayar Booking'!$N$5:$N$504))</x:f>
        <x:v>0</x:v>
      </x:c>
      <x:c r="S227" s="42" t="n">
        <x:f>IF(A227="","",MIN(L227,AC227))</x:f>
        <x:v>0</x:v>
      </x:c>
      <x:c r="T227" s="42" t="n">
        <x:f>IF(A227="","",MAX(0,L227-AC227))</x:f>
        <x:v>350000</x:v>
      </x:c>
      <x:c r="U227" s="47" t="n">
        <x:v>1</x:v>
      </x:c>
      <x:c r="V227" s="42" t="n">
        <x:f>IF(AND(AND(A227&lt;&gt;"",U227=1,AI227=0,AH227=0,LEFT(AG227,5)&lt;&gt;"CHECK",G227&lt;&gt;"CHECK PACKAGE"),B227&gt;'Pengaturan'!$B$6,B227&lt;='Pengaturan'!$B$5),T227,0)</x:f>
        <x:v>0</x:v>
      </x:c>
      <x:c r="W227" s="42" t="n">
        <x:f>IF(AND(AND(A227&lt;&gt;"",U227=1,AI227=0,AH227=0,LEFT(AG227,5)&lt;&gt;"CHECK",G227&lt;&gt;"CHECK PACKAGE"),B227='Pengaturan'!$B$6,'Pengaturan'!$B$28&lt;&gt;"Tutup"),T227,0)</x:f>
        <x:v>0</x:v>
      </x:c>
      <x:c r="X227" s="34"/>
      <x:c r="Y227" s="34" t="str">
        <x:v>9. Schedule September 2026</x:v>
      </x:c>
      <x:c r="Z227" s="34" t="str">
        <x:v>Tanggal 22</x:v>
      </x:c>
      <x:c r="AA227" s="34" t="str">
        <x:v>C14</x:v>
      </x:c>
      <x:c r="AB227" s="34"/>
      <x:c r="AC227" s="15" t="n">
        <x:f>IF(A227="","",P227+Q227+IF(AL227&lt;&gt;"",N(AK227),0))</x:f>
        <x:v>0</x:v>
      </x:c>
      <x:c r="AD227" s="15" t="n">
        <x:f>IF(A227="","",IF(OR(AC227&gt;L227,AND(OR(O227="Lunas",R227&gt;0),AC227&lt;L227)),AC227-L227,0))</x:f>
        <x:v>0</x:v>
      </x:c>
      <x:c r="AE227" t="str">
        <x:f>IF(A227="","",IF(LEFT(AG227,5)="CHECK",AG227,IF(AD227&lt;&gt;0,"CHECK harga/bayar",IF(AI227&gt;0,"CHECK DP belum cocok",IF(U227=0,"Ditahan","OK")))))</x:f>
        <x:v>CHECK DP belum cocok</x:v>
      </x:c>
      <x:c r="AF227" s="75" t="n">
        <x:f>IF(AND(A227&lt;&gt;"",U227=1,B227&lt;='Pengaturan'!$B$29,B227&gt;='Pengaturan'!$B$4),T227,0)</x:f>
        <x:v>0</x:v>
      </x:c>
      <x:c r="AG227"/>
      <x:c r="AH227" s="75" t="n">
        <x:f>IF(A227="","",IF(OR(O227="Lunas",R227&gt;0),MAX(0,L227-AC227),0))</x:f>
        <x:v>0</x:v>
      </x:c>
      <x:c r="AI227" s="75" t="n">
        <x:f>IF(A227="","",MAX(0,N227-AC227))</x:f>
        <x:v>100000</x:v>
      </x:c>
      <x:c r="AJ227" t="str">
        <x:v>AL</x:v>
      </x:c>
      <x:c r="AK227" s="75"/>
      <x:c r="AL227"/>
      <x:c r="AM227" s="75" t="n">
        <x:f>IF(AND(A227&lt;&gt;"",B227&gt;'Pengaturan'!$B$29,B227&lt;='Pengaturan'!$B$5),MAX(0,T227-V227-W227),0)</x:f>
        <x:v>350000</x:v>
      </x:c>
      <x:c r="AN227" t="str">
        <x:v>14UfXpQhjpRpKtMIwGtdihL0Bu_n5SJpu6vNcLjZ7A8I</x:v>
      </x:c>
      <x:c r="AO227" t="n">
        <x:v>46284.37060925926</x:v>
      </x:c>
    </x:row>
    <x:row r="228" ht="23" customHeight="1">
      <x:c r="A228" s="34" t="str">
        <x:v>BK224</x:v>
      </x:c>
      <x:c r="B228" s="44" t="n">
        <x:v>46287</x:v>
      </x:c>
      <x:c r="C228" s="34" t="str">
        <x:v>14:00:00</x:v>
      </x:c>
      <x:c r="D228" s="34" t="str">
        <x:v>Blok 2</x:v>
      </x:c>
      <x:c r="E228" s="34" t="str">
        <x:v>sabna lutfika</x:v>
      </x:c>
      <x:c r="F228" s="34" t="str">
        <x:v>Graduation</x:v>
      </x:c>
      <x:c r="G228" s="47" t="str">
        <x:v>Graduation</x:v>
      </x:c>
      <x:c r="H228" s="47"/>
      <x:c r="I228" s="47" t="n">
        <x:v>1</x:v>
      </x:c>
      <x:c r="J228" s="48"/>
      <x:c r="K228" s="42" t="n">
        <x:f>IF(A228="","",IFERROR(VLOOKUP(G228,'Harga Paket Schedule'!$A$5:$I$17,IF(G228="Large Group",2,7),FALSE),0))</x:f>
        <x:v>350000</x:v>
      </x:c>
      <x:c r="L228" s="42" t="n">
        <x:f>IF(A228="","",IF(J228&lt;&gt;"",J228,IF(G228="Large Group",MAX(7,H228)*K228,I228*K228)))</x:f>
        <x:v>350000</x:v>
      </x:c>
      <x:c r="M228" s="34" t="str">
        <x:v>dp 100 concrete</x:v>
      </x:c>
      <x:c r="N228" s="48" t="n">
        <x:v>100000</x:v>
      </x:c>
      <x:c r="O228" s="47" t="str">
        <x:v>DP</x:v>
      </x:c>
      <x:c r="P228" s="42" t="n">
        <x:f>IF(A228="","",SUMIF('Cocok Bayar Booking'!$J$5:$J$504,A228,'Cocok Bayar Booking'!$L$5:$L$504))</x:f>
        <x:v>100000</x:v>
      </x:c>
      <x:c r="Q228" s="42" t="n">
        <x:f>IF(A228="","",SUMIF('Cocok Bayar Booking'!$J$5:$J$504,A228,'Cocok Bayar Booking'!$M$5:$M$504))</x:f>
        <x:v>0</x:v>
      </x:c>
      <x:c r="R228" s="34" t="n">
        <x:f>IF(A228="","",SUMIF('Cocok Bayar Booking'!$J$5:$J$504,A228,'Cocok Bayar Booking'!$N$5:$N$504))</x:f>
        <x:v>0</x:v>
      </x:c>
      <x:c r="S228" s="42" t="n">
        <x:f>IF(A228="","",MIN(L228,AC228))</x:f>
        <x:v>100000</x:v>
      </x:c>
      <x:c r="T228" s="42" t="n">
        <x:f>IF(A228="","",MAX(0,L228-AC228))</x:f>
        <x:v>250000</x:v>
      </x:c>
      <x:c r="U228" s="47" t="n">
        <x:v>1</x:v>
      </x:c>
      <x:c r="V228" s="42" t="n">
        <x:f>IF(AND(AND(A228&lt;&gt;"",U228=1,AI228=0,AH228=0,LEFT(AG228,5)&lt;&gt;"CHECK",G228&lt;&gt;"CHECK PACKAGE"),B228&gt;'Pengaturan'!$B$6,B228&lt;='Pengaturan'!$B$5),T228,0)</x:f>
        <x:v>250000</x:v>
      </x:c>
      <x:c r="W228" s="42" t="n">
        <x:f>IF(AND(AND(A228&lt;&gt;"",U228=1,AI228=0,AH228=0,LEFT(AG228,5)&lt;&gt;"CHECK",G228&lt;&gt;"CHECK PACKAGE"),B228='Pengaturan'!$B$6,'Pengaturan'!$B$28&lt;&gt;"Tutup"),T228,0)</x:f>
        <x:v>0</x:v>
      </x:c>
      <x:c r="X228" s="34"/>
      <x:c r="Y228" s="34" t="str">
        <x:v>9. Schedule September 2026</x:v>
      </x:c>
      <x:c r="Z228" s="34" t="str">
        <x:v>Tanggal 22</x:v>
      </x:c>
      <x:c r="AA228" s="34" t="str">
        <x:v>I14</x:v>
      </x:c>
      <x:c r="AB228" s="34" t="str">
        <x:v>460</x:v>
      </x:c>
      <x:c r="AC228" s="15" t="n">
        <x:f>IF(A228="","",P228+Q228+IF(AL228&lt;&gt;"",N(AK228),0))</x:f>
        <x:v>100000</x:v>
      </x:c>
      <x:c r="AD228" s="15" t="n">
        <x:f>IF(A228="","",IF(OR(AC228&gt;L228,AND(OR(O228="Lunas",R228&gt;0),AC228&lt;L228)),AC228-L228,0))</x:f>
        <x:v>0</x:v>
      </x:c>
      <x:c r="AE228" t="str">
        <x:f>IF(A228="","",IF(LEFT(AG228,5)="CHECK",AG228,IF(AD228&lt;&gt;0,"CHECK harga/bayar",IF(AI228&gt;0,"CHECK DP belum cocok",IF(U228=0,"Ditahan","OK")))))</x:f>
        <x:v>OK</x:v>
      </x:c>
      <x:c r="AF228" s="75" t="n">
        <x:f>IF(AND(A228&lt;&gt;"",U228=1,B228&lt;='Pengaturan'!$B$29,B228&gt;='Pengaturan'!$B$4),T228,0)</x:f>
        <x:v>0</x:v>
      </x:c>
      <x:c r="AG228"/>
      <x:c r="AH228" s="75" t="n">
        <x:f>IF(A228="","",IF(OR(O228="Lunas",R228&gt;0),MAX(0,L228-AC228),0))</x:f>
        <x:v>0</x:v>
      </x:c>
      <x:c r="AI228" s="75" t="n">
        <x:f>IF(A228="","",MAX(0,N228-AC228))</x:f>
        <x:v>0</x:v>
      </x:c>
      <x:c r="AJ228" t="str">
        <x:v>IN</x:v>
      </x:c>
      <x:c r="AK228" s="75"/>
      <x:c r="AL228"/>
      <x:c r="AM228" s="75" t="n">
        <x:f>IF(AND(A228&lt;&gt;"",B228&gt;'Pengaturan'!$B$29,B228&lt;='Pengaturan'!$B$5),MAX(0,T228-V228-W228),0)</x:f>
        <x:v>0</x:v>
      </x:c>
      <x:c r="AN228" t="str">
        <x:v>14UfXpQhjpRpKtMIwGtdihL0Bu_n5SJpu6vNcLjZ7A8I</x:v>
      </x:c>
      <x:c r="AO228" t="n">
        <x:v>46284.37060925926</x:v>
      </x:c>
    </x:row>
    <x:row r="229" ht="23" customHeight="1">
      <x:c r="A229" s="34" t="str">
        <x:v>BK225</x:v>
      </x:c>
      <x:c r="B229" s="44" t="n">
        <x:v>46287</x:v>
      </x:c>
      <x:c r="C229" s="34" t="str">
        <x:v>16:20:00</x:v>
      </x:c>
      <x:c r="D229" s="34" t="str">
        <x:v>Blok 1</x:v>
      </x:c>
      <x:c r="E229" s="34" t="str">
        <x:v>Celestia</x:v>
      </x:c>
      <x:c r="F229" s="34" t="str">
        <x:v>LG 16</x:v>
      </x:c>
      <x:c r="G229" s="47" t="str">
        <x:v>Large Group</x:v>
      </x:c>
      <x:c r="H229" s="47" t="n">
        <x:v>16</x:v>
      </x:c>
      <x:c r="I229" s="47" t="n">
        <x:v>1</x:v>
      </x:c>
      <x:c r="J229" s="48"/>
      <x:c r="K229" s="42" t="n">
        <x:f>IF(A229="","",IFERROR(VLOOKUP(G229,'Harga Paket Schedule'!$A$5:$I$17,IF(G229="Large Group",2,7),FALSE),0))</x:f>
        <x:v>25000</x:v>
      </x:c>
      <x:c r="L229" s="42" t="n">
        <x:f>IF(A229="","",IF(J229&lt;&gt;"",J229,IF(G229="Large Group",MAX(7,H229)*K229,I229*K229)))</x:f>
        <x:v>400000</x:v>
      </x:c>
      <x:c r="M229" s="34" t="str">
        <x:v>dp 100</x:v>
      </x:c>
      <x:c r="N229" s="48" t="n">
        <x:v>100000</x:v>
      </x:c>
      <x:c r="O229" s="47" t="str">
        <x:v>DP</x:v>
      </x:c>
      <x:c r="P229" s="42" t="n">
        <x:f>IF(A229="","",SUMIF('Cocok Bayar Booking'!$J$5:$J$504,A229,'Cocok Bayar Booking'!$L$5:$L$504))</x:f>
        <x:v>100000</x:v>
      </x:c>
      <x:c r="Q229" s="42" t="n">
        <x:f>IF(A229="","",SUMIF('Cocok Bayar Booking'!$J$5:$J$504,A229,'Cocok Bayar Booking'!$M$5:$M$504))</x:f>
        <x:v>0</x:v>
      </x:c>
      <x:c r="R229" s="34" t="n">
        <x:f>IF(A229="","",SUMIF('Cocok Bayar Booking'!$J$5:$J$504,A229,'Cocok Bayar Booking'!$N$5:$N$504))</x:f>
        <x:v>0</x:v>
      </x:c>
      <x:c r="S229" s="42" t="n">
        <x:f>IF(A229="","",MIN(L229,AC229))</x:f>
        <x:v>100000</x:v>
      </x:c>
      <x:c r="T229" s="42" t="n">
        <x:f>IF(A229="","",MAX(0,L229-AC229))</x:f>
        <x:v>300000</x:v>
      </x:c>
      <x:c r="U229" s="47" t="n">
        <x:v>1</x:v>
      </x:c>
      <x:c r="V229" s="42" t="n">
        <x:f>IF(AND(AND(A229&lt;&gt;"",U229=1,AI229=0,AH229=0,LEFT(AG229,5)&lt;&gt;"CHECK",G229&lt;&gt;"CHECK PACKAGE"),B229&gt;'Pengaturan'!$B$6,B229&lt;='Pengaturan'!$B$5),T229,0)</x:f>
        <x:v>300000</x:v>
      </x:c>
      <x:c r="W229" s="42" t="n">
        <x:f>IF(AND(AND(A229&lt;&gt;"",U229=1,AI229=0,AH229=0,LEFT(AG229,5)&lt;&gt;"CHECK",G229&lt;&gt;"CHECK PACKAGE"),B229='Pengaturan'!$B$6,'Pengaturan'!$B$28&lt;&gt;"Tutup"),T229,0)</x:f>
        <x:v>0</x:v>
      </x:c>
      <x:c r="X229" s="34"/>
      <x:c r="Y229" s="34" t="str">
        <x:v>9. Schedule September 2026</x:v>
      </x:c>
      <x:c r="Z229" s="34" t="str">
        <x:v>Tanggal 22</x:v>
      </x:c>
      <x:c r="AA229" s="34" t="str">
        <x:v>C21</x:v>
      </x:c>
      <x:c r="AB229" s="34" t="str">
        <x:v>467</x:v>
      </x:c>
      <x:c r="AC229" s="15" t="n">
        <x:f>IF(A229="","",P229+Q229+IF(AL229&lt;&gt;"",N(AK229),0))</x:f>
        <x:v>100000</x:v>
      </x:c>
      <x:c r="AD229" s="15" t="n">
        <x:f>IF(A229="","",IF(OR(AC229&gt;L229,AND(OR(O229="Lunas",R229&gt;0),AC229&lt;L229)),AC229-L229,0))</x:f>
        <x:v>0</x:v>
      </x:c>
      <x:c r="AE229" t="str">
        <x:f>IF(A229="","",IF(LEFT(AG229,5)="CHECK",AG229,IF(AD229&lt;&gt;0,"CHECK harga/bayar",IF(AI229&gt;0,"CHECK DP belum cocok",IF(U229=0,"Ditahan","OK")))))</x:f>
        <x:v>OK</x:v>
      </x:c>
      <x:c r="AF229" s="75" t="n">
        <x:f>IF(AND(A229&lt;&gt;"",U229=1,B229&lt;='Pengaturan'!$B$29,B229&gt;='Pengaturan'!$B$4),T229,0)</x:f>
        <x:v>0</x:v>
      </x:c>
      <x:c r="AG229"/>
      <x:c r="AH229" s="75" t="n">
        <x:f>IF(A229="","",IF(OR(O229="Lunas",R229&gt;0),MAX(0,L229-AC229),0))</x:f>
        <x:v>0</x:v>
      </x:c>
      <x:c r="AI229" s="75" t="n">
        <x:f>IF(A229="","",MAX(0,N229-AC229))</x:f>
        <x:v>0</x:v>
      </x:c>
      <x:c r="AJ229" t="str">
        <x:v>IN</x:v>
      </x:c>
      <x:c r="AK229" s="75"/>
      <x:c r="AL229"/>
      <x:c r="AM229" s="75" t="n">
        <x:f>IF(AND(A229&lt;&gt;"",B229&gt;'Pengaturan'!$B$29,B229&lt;='Pengaturan'!$B$5),MAX(0,T229-V229-W229),0)</x:f>
        <x:v>0</x:v>
      </x:c>
      <x:c r="AN229" t="str">
        <x:v>14UfXpQhjpRpKtMIwGtdihL0Bu_n5SJpu6vNcLjZ7A8I</x:v>
      </x:c>
      <x:c r="AO229" t="n">
        <x:v>46284.37060925926</x:v>
      </x:c>
    </x:row>
    <x:row r="230" ht="23" customHeight="1">
      <x:c r="A230" s="34" t="str">
        <x:v>BK226</x:v>
      </x:c>
      <x:c r="B230" s="44" t="n">
        <x:v>46288</x:v>
      </x:c>
      <x:c r="C230" s="34" t="str">
        <x:v>18:00:00</x:v>
      </x:c>
      <x:c r="D230" s="34" t="str">
        <x:v>Blok 1</x:v>
      </x:c>
      <x:c r="E230" s="34" t="str">
        <x:v>Sema</x:v>
      </x:c>
      <x:c r="F230" s="34" t="str">
        <x:v>LG 12</x:v>
      </x:c>
      <x:c r="G230" s="47" t="str">
        <x:v>Large Group</x:v>
      </x:c>
      <x:c r="H230" s="47" t="n">
        <x:v>12</x:v>
      </x:c>
      <x:c r="I230" s="47" t="n">
        <x:v>1</x:v>
      </x:c>
      <x:c r="J230" s="48"/>
      <x:c r="K230" s="42" t="n">
        <x:f>IF(A230="","",IFERROR(VLOOKUP(G230,'Harga Paket Schedule'!$A$5:$I$17,IF(G230="Large Group",2,7),FALSE),0))</x:f>
        <x:v>25000</x:v>
      </x:c>
      <x:c r="L230" s="42" t="n">
        <x:f>IF(A230="","",IF(J230&lt;&gt;"",J230,IF(G230="Large Group",MAX(7,H230)*K230,I230*K230)))</x:f>
        <x:v>300000</x:v>
      </x:c>
      <x:c r="M230" s="34" t="str">
        <x:v>dp 100</x:v>
      </x:c>
      <x:c r="N230" s="48" t="n">
        <x:v>100000</x:v>
      </x:c>
      <x:c r="O230" s="47" t="str">
        <x:v>DP</x:v>
      </x:c>
      <x:c r="P230" s="42" t="n">
        <x:f>IF(A230="","",SUMIF('Cocok Bayar Booking'!$J$5:$J$504,A230,'Cocok Bayar Booking'!$L$5:$L$504))</x:f>
        <x:v>100000</x:v>
      </x:c>
      <x:c r="Q230" s="42" t="n">
        <x:f>IF(A230="","",SUMIF('Cocok Bayar Booking'!$J$5:$J$504,A230,'Cocok Bayar Booking'!$M$5:$M$504))</x:f>
        <x:v>0</x:v>
      </x:c>
      <x:c r="R230" s="34" t="n">
        <x:f>IF(A230="","",SUMIF('Cocok Bayar Booking'!$J$5:$J$504,A230,'Cocok Bayar Booking'!$N$5:$N$504))</x:f>
        <x:v>0</x:v>
      </x:c>
      <x:c r="S230" s="42" t="n">
        <x:f>IF(A230="","",MIN(L230,AC230))</x:f>
        <x:v>100000</x:v>
      </x:c>
      <x:c r="T230" s="42" t="n">
        <x:f>IF(A230="","",MAX(0,L230-AC230))</x:f>
        <x:v>200000</x:v>
      </x:c>
      <x:c r="U230" s="47" t="n">
        <x:v>1</x:v>
      </x:c>
      <x:c r="V230" s="42" t="n">
        <x:f>IF(AND(AND(A230&lt;&gt;"",U230=1,AI230=0,AH230=0,LEFT(AG230,5)&lt;&gt;"CHECK",G230&lt;&gt;"CHECK PACKAGE"),B230&gt;'Pengaturan'!$B$6,B230&lt;='Pengaturan'!$B$5),T230,0)</x:f>
        <x:v>200000</x:v>
      </x:c>
      <x:c r="W230" s="42" t="n">
        <x:f>IF(AND(AND(A230&lt;&gt;"",U230=1,AI230=0,AH230=0,LEFT(AG230,5)&lt;&gt;"CHECK",G230&lt;&gt;"CHECK PACKAGE"),B230='Pengaturan'!$B$6,'Pengaturan'!$B$28&lt;&gt;"Tutup"),T230,0)</x:f>
        <x:v>0</x:v>
      </x:c>
      <x:c r="X230" s="34"/>
      <x:c r="Y230" s="34" t="str">
        <x:v>9. Schedule September 2026</x:v>
      </x:c>
      <x:c r="Z230" s="34" t="str">
        <x:v>Tanggal 23</x:v>
      </x:c>
      <x:c r="AA230" s="34" t="str">
        <x:v>C26</x:v>
      </x:c>
      <x:c r="AB230" s="34" t="str">
        <x:v>451</x:v>
      </x:c>
      <x:c r="AC230" s="15" t="n">
        <x:f>IF(A230="","",P230+Q230+IF(AL230&lt;&gt;"",N(AK230),0))</x:f>
        <x:v>100000</x:v>
      </x:c>
      <x:c r="AD230" s="15" t="n">
        <x:f>IF(A230="","",IF(OR(AC230&gt;L230,AND(OR(O230="Lunas",R230&gt;0),AC230&lt;L230)),AC230-L230,0))</x:f>
        <x:v>0</x:v>
      </x:c>
      <x:c r="AE230" t="str">
        <x:f>IF(A230="","",IF(LEFT(AG230,5)="CHECK",AG230,IF(AD230&lt;&gt;0,"CHECK harga/bayar",IF(AI230&gt;0,"CHECK DP belum cocok",IF(U230=0,"Ditahan","OK")))))</x:f>
        <x:v>OK</x:v>
      </x:c>
      <x:c r="AF230" s="75" t="n">
        <x:f>IF(AND(A230&lt;&gt;"",U230=1,B230&lt;='Pengaturan'!$B$29,B230&gt;='Pengaturan'!$B$4),T230,0)</x:f>
        <x:v>0</x:v>
      </x:c>
      <x:c r="AG230"/>
      <x:c r="AH230" s="75" t="n">
        <x:f>IF(A230="","",IF(OR(O230="Lunas",R230&gt;0),MAX(0,L230-AC230),0))</x:f>
        <x:v>0</x:v>
      </x:c>
      <x:c r="AI230" s="75" t="n">
        <x:f>IF(A230="","",MAX(0,N230-AC230))</x:f>
        <x:v>0</x:v>
      </x:c>
      <x:c r="AJ230" t="str">
        <x:v>AL</x:v>
      </x:c>
      <x:c r="AK230" s="75"/>
      <x:c r="AL230"/>
      <x:c r="AM230" s="75" t="n">
        <x:f>IF(AND(A230&lt;&gt;"",B230&gt;'Pengaturan'!$B$29,B230&lt;='Pengaturan'!$B$5),MAX(0,T230-V230-W230),0)</x:f>
        <x:v>0</x:v>
      </x:c>
      <x:c r="AN230" t="str">
        <x:v>14UfXpQhjpRpKtMIwGtdihL0Bu_n5SJpu6vNcLjZ7A8I</x:v>
      </x:c>
      <x:c r="AO230" t="n">
        <x:v>46284.37060925926</x:v>
      </x:c>
    </x:row>
    <x:row r="231" ht="23" customHeight="1">
      <x:c r="A231" s="34" t="str">
        <x:v>BK227</x:v>
      </x:c>
      <x:c r="B231" s="44" t="n">
        <x:v>46284</x:v>
      </x:c>
      <x:c r="C231" s="34" t="str">
        <x:v>19:00:00</x:v>
      </x:c>
      <x:c r="D231" s="34" t="str">
        <x:v>Blok 1</x:v>
      </x:c>
      <x:c r="E231" s="34" t="str">
        <x:v>princes</x:v>
      </x:c>
      <x:c r="F231" s="34" t="str">
        <x:v>Family B</x:v>
      </x:c>
      <x:c r="G231" s="47" t="str">
        <x:v>Family B</x:v>
      </x:c>
      <x:c r="H231" s="47"/>
      <x:c r="I231" s="47" t="n">
        <x:v>1</x:v>
      </x:c>
      <x:c r="J231" s="48"/>
      <x:c r="K231" s="42" t="n">
        <x:f>IF(A231="","",IFERROR(VLOOKUP(G231,'Harga Paket Schedule'!$A$5:$I$17,IF(G231="Large Group",2,7),FALSE),0))</x:f>
        <x:v>450000</x:v>
      </x:c>
      <x:c r="L231" s="42" t="n">
        <x:f>IF(A231="","",IF(J231&lt;&gt;"",J231,IF(G231="Large Group",MAX(7,H231)*K231,I231*K231)))</x:f>
        <x:v>450000</x:v>
      </x:c>
      <x:c r="M231" s="34"/>
      <x:c r="N231" s="48" t="n">
        <x:v>0</x:v>
      </x:c>
      <x:c r="O231" s="47"/>
      <x:c r="P231" s="42" t="n">
        <x:f>IF(A231="","",SUMIF('Cocok Bayar Booking'!$J$5:$J$504,A231,'Cocok Bayar Booking'!$L$5:$L$504))</x:f>
        <x:v>100000</x:v>
      </x:c>
      <x:c r="Q231" s="42" t="n">
        <x:f>IF(A231="","",SUMIF('Cocok Bayar Booking'!$J$5:$J$504,A231,'Cocok Bayar Booking'!$M$5:$M$504))</x:f>
        <x:v>0</x:v>
      </x:c>
      <x:c r="R231" s="34" t="n">
        <x:f>IF(A231="","",SUMIF('Cocok Bayar Booking'!$J$5:$J$504,A231,'Cocok Bayar Booking'!$N$5:$N$504))</x:f>
        <x:v>0</x:v>
      </x:c>
      <x:c r="S231" s="42" t="n">
        <x:f>IF(A231="","",MIN(L231,AC231))</x:f>
        <x:v>100000</x:v>
      </x:c>
      <x:c r="T231" s="42" t="n">
        <x:f>IF(A231="","",MAX(0,L231-AC231))</x:f>
        <x:v>350000</x:v>
      </x:c>
      <x:c r="U231" s="47" t="n">
        <x:v>1</x:v>
      </x:c>
      <x:c r="V231" s="42" t="n">
        <x:f>IF(AND(AND(A231&lt;&gt;"",U231=1,AI231=0,AH231=0,LEFT(AG231,5)&lt;&gt;"CHECK",G231&lt;&gt;"CHECK PACKAGE"),B231&gt;'Pengaturan'!$B$6,B231&lt;='Pengaturan'!$B$5),T231,0)</x:f>
        <x:v>0</x:v>
      </x:c>
      <x:c r="W231" s="42" t="n">
        <x:f>IF(AND(AND(A231&lt;&gt;"",U231=1,AI231=0,AH231=0,LEFT(AG231,5)&lt;&gt;"CHECK",G231&lt;&gt;"CHECK PACKAGE"),B231='Pengaturan'!$B$6,'Pengaturan'!$B$28&lt;&gt;"Tutup"),T231,0)</x:f>
        <x:v>350000</x:v>
      </x:c>
      <x:c r="X231" s="34"/>
      <x:c r="Y231" s="34" t="str">
        <x:v>9. Schedule September 2026</x:v>
      </x:c>
      <x:c r="Z231" s="34" t="str">
        <x:v>Tanggal 19</x:v>
      </x:c>
      <x:c r="AA231" s="34" t="str">
        <x:v>C29</x:v>
      </x:c>
      <x:c r="AB231" s="34" t="str">
        <x:v>469</x:v>
      </x:c>
      <x:c r="AC231" s="15" t="n">
        <x:f>IF(A231="","",P231+Q231+IF(AL231&lt;&gt;"",N(AK231),0))</x:f>
        <x:v>100000</x:v>
      </x:c>
      <x:c r="AD231" s="15" t="n">
        <x:f>IF(A231="","",IF(OR(AC231&gt;L231,AND(OR(O231="Lunas",R231&gt;0),AC231&lt;L231)),AC231-L231,0))</x:f>
        <x:v>0</x:v>
      </x:c>
      <x:c r="AE231" t="str">
        <x:f>IF(A231="","",IF(LEFT(AG231,5)="CHECK",AG231,IF(AD231&lt;&gt;0,"CHECK harga/bayar",IF(AI231&gt;0,"CHECK DP belum cocok",IF(U231=0,"Ditahan","OK")))))</x:f>
        <x:v>OK</x:v>
      </x:c>
      <x:c r="AF231" s="75" t="n">
        <x:f>IF(AND(A231&lt;&gt;"",U231=1,B231&lt;='Pengaturan'!$B$29,B231&gt;='Pengaturan'!$B$4),T231,0)</x:f>
        <x:v>0</x:v>
      </x:c>
      <x:c r="AG231"/>
      <x:c r="AH231" s="75" t="n">
        <x:f>IF(A231="","",IF(OR(O231="Lunas",R231&gt;0),MAX(0,L231-AC231),0))</x:f>
        <x:v>0</x:v>
      </x:c>
      <x:c r="AI231" s="75" t="n">
        <x:f>IF(A231="","",MAX(0,N231-AC231))</x:f>
        <x:v>0</x:v>
      </x:c>
      <x:c r="AJ231" t="str">
        <x:v>AL</x:v>
      </x:c>
      <x:c r="AK231" s="75"/>
      <x:c r="AL231"/>
      <x:c r="AM231" s="75" t="n">
        <x:f>IF(AND(A231&lt;&gt;"",B231&gt;'Pengaturan'!$B$29,B231&lt;='Pengaturan'!$B$5),MAX(0,T231-V231-W231),0)</x:f>
        <x:v>0</x:v>
      </x:c>
      <x:c r="AN231" t="str">
        <x:v>14UfXpQhjpRpKtMIwGtdihL0Bu_n5SJpu6vNcLjZ7A8I</x:v>
      </x:c>
      <x:c r="AO231" t="n">
        <x:v>46284.37060925926</x:v>
      </x:c>
    </x:row>
    <x:row r="232" ht="23" customHeight="1">
      <x:c r="A232" s="34" t="str">
        <x:v>BK228</x:v>
      </x:c>
      <x:c r="B232" s="44" t="n">
        <x:v>46285</x:v>
      </x:c>
      <x:c r="C232" s="34" t="str">
        <x:v>17:40:00</x:v>
      </x:c>
      <x:c r="D232" s="34" t="str">
        <x:v>Blok 1</x:v>
      </x:c>
      <x:c r="E232" s="34" t="str">
        <x:v>Ardi</x:v>
      </x:c>
      <x:c r="F232" s="34" t="str">
        <x:v>LG 9</x:v>
      </x:c>
      <x:c r="G232" s="47" t="str">
        <x:v>Large Group</x:v>
      </x:c>
      <x:c r="H232" s="47" t="n">
        <x:v>9</x:v>
      </x:c>
      <x:c r="I232" s="47" t="n">
        <x:v>1</x:v>
      </x:c>
      <x:c r="J232" s="48"/>
      <x:c r="K232" s="42" t="n">
        <x:f>IF(A232="","",IFERROR(VLOOKUP(G232,'Harga Paket Schedule'!$A$5:$I$17,IF(G232="Large Group",2,7),FALSE),0))</x:f>
        <x:v>25000</x:v>
      </x:c>
      <x:c r="L232" s="42" t="n">
        <x:f>IF(A232="","",IF(J232&lt;&gt;"",J232,IF(G232="Large Group",MAX(7,H232)*K232,I232*K232)))</x:f>
        <x:v>225000</x:v>
      </x:c>
      <x:c r="M232" s="34" t="str">
        <x:v>dp 100</x:v>
      </x:c>
      <x:c r="N232" s="48" t="n">
        <x:v>100000</x:v>
      </x:c>
      <x:c r="O232" s="47" t="str">
        <x:v>DP</x:v>
      </x:c>
      <x:c r="P232" s="42" t="n">
        <x:f>IF(A232="","",SUMIF('Cocok Bayar Booking'!$J$5:$J$504,A232,'Cocok Bayar Booking'!$L$5:$L$504))</x:f>
        <x:v>0</x:v>
      </x:c>
      <x:c r="Q232" s="42" t="n">
        <x:f>IF(A232="","",SUMIF('Cocok Bayar Booking'!$J$5:$J$504,A232,'Cocok Bayar Booking'!$M$5:$M$504))</x:f>
        <x:v>0</x:v>
      </x:c>
      <x:c r="R232" s="34" t="n">
        <x:f>IF(A232="","",SUMIF('Cocok Bayar Booking'!$J$5:$J$504,A232,'Cocok Bayar Booking'!$N$5:$N$504))</x:f>
        <x:v>0</x:v>
      </x:c>
      <x:c r="S232" s="42" t="n">
        <x:f>IF(A232="","",MIN(L232,AC232))</x:f>
        <x:v>0</x:v>
      </x:c>
      <x:c r="T232" s="42" t="n">
        <x:f>IF(A232="","",MAX(0,L232-AC232))</x:f>
        <x:v>225000</x:v>
      </x:c>
      <x:c r="U232" s="47" t="n">
        <x:v>1</x:v>
      </x:c>
      <x:c r="V232" s="42" t="n">
        <x:f>IF(AND(AND(A232&lt;&gt;"",U232=1,AI232=0,AH232=0,LEFT(AG232,5)&lt;&gt;"CHECK",G232&lt;&gt;"CHECK PACKAGE"),B232&gt;'Pengaturan'!$B$6,B232&lt;='Pengaturan'!$B$5),T232,0)</x:f>
        <x:v>0</x:v>
      </x:c>
      <x:c r="W232" s="42" t="n">
        <x:f>IF(AND(AND(A232&lt;&gt;"",U232=1,AI232=0,AH232=0,LEFT(AG232,5)&lt;&gt;"CHECK",G232&lt;&gt;"CHECK PACKAGE"),B232='Pengaturan'!$B$6,'Pengaturan'!$B$28&lt;&gt;"Tutup"),T232,0)</x:f>
        <x:v>0</x:v>
      </x:c>
      <x:c r="X232" s="34"/>
      <x:c r="Y232" s="34" t="str">
        <x:v>9. Schedule September 2026</x:v>
      </x:c>
      <x:c r="Z232" s="34" t="str">
        <x:v>Tanggal 20</x:v>
      </x:c>
      <x:c r="AA232" s="34" t="str">
        <x:v>C25</x:v>
      </x:c>
      <x:c r="AB232" s="34"/>
      <x:c r="AC232" s="15" t="n">
        <x:f>IF(A232="","",P232+Q232+IF(AL232&lt;&gt;"",N(AK232),0))</x:f>
        <x:v>0</x:v>
      </x:c>
      <x:c r="AD232" s="15" t="n">
        <x:f>IF(A232="","",IF(OR(AC232&gt;L232,AND(OR(O232="Lunas",R232&gt;0),AC232&lt;L232)),AC232-L232,0))</x:f>
        <x:v>0</x:v>
      </x:c>
      <x:c r="AE232" t="str">
        <x:f>IF(A232="","",IF(LEFT(AG232,5)="CHECK",AG232,IF(AD232&lt;&gt;0,"CHECK harga/bayar",IF(AI232&gt;0,"CHECK DP belum cocok",IF(U232=0,"Ditahan","OK")))))</x:f>
        <x:v>CHECK DP belum cocok</x:v>
      </x:c>
      <x:c r="AF232" s="75" t="n">
        <x:f>IF(AND(A232&lt;&gt;"",U232=1,B232&lt;='Pengaturan'!$B$29,B232&gt;='Pengaturan'!$B$4),T232,0)</x:f>
        <x:v>0</x:v>
      </x:c>
      <x:c r="AG232"/>
      <x:c r="AH232" s="75" t="n">
        <x:f>IF(A232="","",IF(OR(O232="Lunas",R232&gt;0),MAX(0,L232-AC232),0))</x:f>
        <x:v>0</x:v>
      </x:c>
      <x:c r="AI232" s="75" t="n">
        <x:f>IF(A232="","",MAX(0,N232-AC232))</x:f>
        <x:v>100000</x:v>
      </x:c>
      <x:c r="AJ232" t="str">
        <x:v>AL</x:v>
      </x:c>
      <x:c r="AK232" s="75"/>
      <x:c r="AL232"/>
      <x:c r="AM232" s="75" t="n">
        <x:f>IF(AND(A232&lt;&gt;"",B232&gt;'Pengaturan'!$B$29,B232&lt;='Pengaturan'!$B$5),MAX(0,T232-V232-W232),0)</x:f>
        <x:v>225000</x:v>
      </x:c>
      <x:c r="AN232" t="str">
        <x:v>14UfXpQhjpRpKtMIwGtdihL0Bu_n5SJpu6vNcLjZ7A8I</x:v>
      </x:c>
      <x:c r="AO232" t="n">
        <x:v>46284.37060925926</x:v>
      </x:c>
    </x:row>
    <x:row r="233" ht="23" customHeight="1">
      <x:c r="A233" s="34" t="str">
        <x:v>BK229</x:v>
      </x:c>
      <x:c r="B233" s="44" t="n">
        <x:v>46285</x:v>
      </x:c>
      <x:c r="C233" s="34" t="str">
        <x:v>18:20:00</x:v>
      </x:c>
      <x:c r="D233" s="34" t="str">
        <x:v>Blok 1</x:v>
      </x:c>
      <x:c r="E233" s="34" t="str">
        <x:v>aulia</x:v>
      </x:c>
      <x:c r="F233" s="34" t="str">
        <x:v>Photofox</x:v>
      </x:c>
      <x:c r="G233" s="47" t="str">
        <x:v>Photofox</x:v>
      </x:c>
      <x:c r="H233" s="47"/>
      <x:c r="I233" s="47" t="n">
        <x:v>1</x:v>
      </x:c>
      <x:c r="J233" s="48"/>
      <x:c r="K233" s="42" t="n">
        <x:f>IF(A233="","",IFERROR(VLOOKUP(G233,'Harga Paket Schedule'!$A$5:$I$17,IF(G233="Large Group",2,7),FALSE),0))</x:f>
        <x:v>200000</x:v>
      </x:c>
      <x:c r="L233" s="42" t="n">
        <x:f>IF(A233="","",IF(J233&lt;&gt;"",J233,IF(G233="Large Group",MAX(7,H233)*K233,I233*K233)))</x:f>
        <x:v>200000</x:v>
      </x:c>
      <x:c r="M233" s="34" t="str">
        <x:v>dp 100 wooden</x:v>
      </x:c>
      <x:c r="N233" s="48" t="n">
        <x:v>100000</x:v>
      </x:c>
      <x:c r="O233" s="47" t="str">
        <x:v>DP</x:v>
      </x:c>
      <x:c r="P233" s="42" t="n">
        <x:f>IF(A233="","",SUMIF('Cocok Bayar Booking'!$J$5:$J$504,A233,'Cocok Bayar Booking'!$L$5:$L$504))</x:f>
        <x:v>100000</x:v>
      </x:c>
      <x:c r="Q233" s="42" t="n">
        <x:f>IF(A233="","",SUMIF('Cocok Bayar Booking'!$J$5:$J$504,A233,'Cocok Bayar Booking'!$M$5:$M$504))</x:f>
        <x:v>0</x:v>
      </x:c>
      <x:c r="R233" s="34" t="n">
        <x:f>IF(A233="","",SUMIF('Cocok Bayar Booking'!$J$5:$J$504,A233,'Cocok Bayar Booking'!$N$5:$N$504))</x:f>
        <x:v>0</x:v>
      </x:c>
      <x:c r="S233" s="42" t="n">
        <x:f>IF(A233="","",MIN(L233,AC233))</x:f>
        <x:v>100000</x:v>
      </x:c>
      <x:c r="T233" s="42" t="n">
        <x:f>IF(A233="","",MAX(0,L233-AC233))</x:f>
        <x:v>100000</x:v>
      </x:c>
      <x:c r="U233" s="47" t="n">
        <x:v>1</x:v>
      </x:c>
      <x:c r="V233" s="42" t="n">
        <x:f>IF(AND(AND(A233&lt;&gt;"",U233=1,AI233=0,AH233=0,LEFT(AG233,5)&lt;&gt;"CHECK",G233&lt;&gt;"CHECK PACKAGE"),B233&gt;'Pengaturan'!$B$6,B233&lt;='Pengaturan'!$B$5),T233,0)</x:f>
        <x:v>100000</x:v>
      </x:c>
      <x:c r="W233" s="42" t="n">
        <x:f>IF(AND(AND(A233&lt;&gt;"",U233=1,AI233=0,AH233=0,LEFT(AG233,5)&lt;&gt;"CHECK",G233&lt;&gt;"CHECK PACKAGE"),B233='Pengaturan'!$B$6,'Pengaturan'!$B$28&lt;&gt;"Tutup"),T233,0)</x:f>
        <x:v>0</x:v>
      </x:c>
      <x:c r="X233" s="34"/>
      <x:c r="Y233" s="34" t="str">
        <x:v>9. Schedule September 2026</x:v>
      </x:c>
      <x:c r="Z233" s="34" t="str">
        <x:v>Tanggal 20</x:v>
      </x:c>
      <x:c r="AA233" s="34" t="str">
        <x:v>C27</x:v>
      </x:c>
      <x:c r="AB233" s="34" t="str">
        <x:v>474</x:v>
      </x:c>
      <x:c r="AC233" s="15" t="n">
        <x:f>IF(A233="","",P233+Q233+IF(AL233&lt;&gt;"",N(AK233),0))</x:f>
        <x:v>100000</x:v>
      </x:c>
      <x:c r="AD233" s="15" t="n">
        <x:f>IF(A233="","",IF(OR(AC233&gt;L233,AND(OR(O233="Lunas",R233&gt;0),AC233&lt;L233)),AC233-L233,0))</x:f>
        <x:v>0</x:v>
      </x:c>
      <x:c r="AE233" t="str">
        <x:f>IF(A233="","",IF(LEFT(AG233,5)="CHECK",AG233,IF(AD233&lt;&gt;0,"CHECK harga/bayar",IF(AI233&gt;0,"CHECK DP belum cocok",IF(U233=0,"Ditahan","OK")))))</x:f>
        <x:v>OK</x:v>
      </x:c>
      <x:c r="AF233" s="75" t="n">
        <x:f>IF(AND(A233&lt;&gt;"",U233=1,B233&lt;='Pengaturan'!$B$29,B233&gt;='Pengaturan'!$B$4),T233,0)</x:f>
        <x:v>0</x:v>
      </x:c>
      <x:c r="AG233"/>
      <x:c r="AH233" s="75" t="n">
        <x:f>IF(A233="","",IF(OR(O233="Lunas",R233&gt;0),MAX(0,L233-AC233),0))</x:f>
        <x:v>0</x:v>
      </x:c>
      <x:c r="AI233" s="75" t="n">
        <x:f>IF(A233="","",MAX(0,N233-AC233))</x:f>
        <x:v>0</x:v>
      </x:c>
      <x:c r="AJ233" t="str">
        <x:v>IN</x:v>
      </x:c>
      <x:c r="AK233" s="75"/>
      <x:c r="AL233"/>
      <x:c r="AM233" s="75" t="n">
        <x:f>IF(AND(A233&lt;&gt;"",B233&gt;'Pengaturan'!$B$29,B233&lt;='Pengaturan'!$B$5),MAX(0,T233-V233-W233),0)</x:f>
        <x:v>0</x:v>
      </x:c>
      <x:c r="AN233" t="str">
        <x:v>14UfXpQhjpRpKtMIwGtdihL0Bu_n5SJpu6vNcLjZ7A8I</x:v>
      </x:c>
      <x:c r="AO233" t="n">
        <x:v>46284.37060925926</x:v>
      </x:c>
    </x:row>
    <x:row r="234" ht="23" customHeight="1">
      <x:c r="A234" s="34" t="str">
        <x:v>BK230</x:v>
      </x:c>
      <x:c r="B234" s="44" t="n">
        <x:v>46288</x:v>
      </x:c>
      <x:c r="C234" s="34" t="str">
        <x:v>19:40:00</x:v>
      </x:c>
      <x:c r="D234" s="34" t="str">
        <x:v>Blok 1</x:v>
      </x:c>
      <x:c r="E234" s="34" t="str">
        <x:v>cipan</x:v>
      </x:c>
      <x:c r="F234" s="34" t="str">
        <x:v>Couple A</x:v>
      </x:c>
      <x:c r="G234" s="47" t="str">
        <x:v>Couple A</x:v>
      </x:c>
      <x:c r="H234" s="47"/>
      <x:c r="I234" s="47" t="n">
        <x:v>1</x:v>
      </x:c>
      <x:c r="J234" s="48"/>
      <x:c r="K234" s="42" t="n">
        <x:f>IF(A234="","",IFERROR(VLOOKUP(G234,'Harga Paket Schedule'!$A$5:$I$17,IF(G234="Large Group",2,7),FALSE),0))</x:f>
        <x:v>150000</x:v>
      </x:c>
      <x:c r="L234" s="42" t="n">
        <x:f>IF(A234="","",IF(J234&lt;&gt;"",J234,IF(G234="Large Group",MAX(7,H234)*K234,I234*K234)))</x:f>
        <x:v>150000</x:v>
      </x:c>
      <x:c r="M234" s="34" t="str">
        <x:v>dp 100 calmblue</x:v>
      </x:c>
      <x:c r="N234" s="48" t="n">
        <x:v>100000</x:v>
      </x:c>
      <x:c r="O234" s="47" t="str">
        <x:v>DP</x:v>
      </x:c>
      <x:c r="P234" s="42" t="n">
        <x:f>IF(A234="","",SUMIF('Cocok Bayar Booking'!$J$5:$J$504,A234,'Cocok Bayar Booking'!$L$5:$L$504))</x:f>
        <x:v>100000</x:v>
      </x:c>
      <x:c r="Q234" s="42" t="n">
        <x:f>IF(A234="","",SUMIF('Cocok Bayar Booking'!$J$5:$J$504,A234,'Cocok Bayar Booking'!$M$5:$M$504))</x:f>
        <x:v>0</x:v>
      </x:c>
      <x:c r="R234" s="34" t="n">
        <x:f>IF(A234="","",SUMIF('Cocok Bayar Booking'!$J$5:$J$504,A234,'Cocok Bayar Booking'!$N$5:$N$504))</x:f>
        <x:v>0</x:v>
      </x:c>
      <x:c r="S234" s="42" t="n">
        <x:f>IF(A234="","",MIN(L234,AC234))</x:f>
        <x:v>100000</x:v>
      </x:c>
      <x:c r="T234" s="42" t="n">
        <x:f>IF(A234="","",MAX(0,L234-AC234))</x:f>
        <x:v>50000</x:v>
      </x:c>
      <x:c r="U234" s="47" t="n">
        <x:v>1</x:v>
      </x:c>
      <x:c r="V234" s="42" t="n">
        <x:f>IF(AND(AND(A234&lt;&gt;"",U234=1,AI234=0,AH234=0,LEFT(AG234,5)&lt;&gt;"CHECK",G234&lt;&gt;"CHECK PACKAGE"),B234&gt;'Pengaturan'!$B$6,B234&lt;='Pengaturan'!$B$5),T234,0)</x:f>
        <x:v>50000</x:v>
      </x:c>
      <x:c r="W234" s="42" t="n">
        <x:f>IF(AND(AND(A234&lt;&gt;"",U234=1,AI234=0,AH234=0,LEFT(AG234,5)&lt;&gt;"CHECK",G234&lt;&gt;"CHECK PACKAGE"),B234='Pengaturan'!$B$6,'Pengaturan'!$B$28&lt;&gt;"Tutup"),T234,0)</x:f>
        <x:v>0</x:v>
      </x:c>
      <x:c r="X234" s="34"/>
      <x:c r="Y234" s="34" t="str">
        <x:v>9. Schedule September 2026</x:v>
      </x:c>
      <x:c r="Z234" s="34" t="str">
        <x:v>Tanggal 23</x:v>
      </x:c>
      <x:c r="AA234" s="34" t="str">
        <x:v>C31</x:v>
      </x:c>
      <x:c r="AB234" s="34" t="str">
        <x:v>477</x:v>
      </x:c>
      <x:c r="AC234" s="15" t="n">
        <x:f>IF(A234="","",P234+Q234+IF(AL234&lt;&gt;"",N(AK234),0))</x:f>
        <x:v>100000</x:v>
      </x:c>
      <x:c r="AD234" s="15" t="n">
        <x:f>IF(A234="","",IF(OR(AC234&gt;L234,AND(OR(O234="Lunas",R234&gt;0),AC234&lt;L234)),AC234-L234,0))</x:f>
        <x:v>0</x:v>
      </x:c>
      <x:c r="AE234" t="str">
        <x:f>IF(A234="","",IF(LEFT(AG234,5)="CHECK",AG234,IF(AD234&lt;&gt;0,"CHECK harga/bayar",IF(AI234&gt;0,"CHECK DP belum cocok",IF(U234=0,"Ditahan","OK")))))</x:f>
        <x:v>OK</x:v>
      </x:c>
      <x:c r="AF234" s="75" t="n">
        <x:f>IF(AND(A234&lt;&gt;"",U234=1,B234&lt;='Pengaturan'!$B$29,B234&gt;='Pengaturan'!$B$4),T234,0)</x:f>
        <x:v>0</x:v>
      </x:c>
      <x:c r="AG234"/>
      <x:c r="AH234" s="75" t="n">
        <x:f>IF(A234="","",IF(OR(O234="Lunas",R234&gt;0),MAX(0,L234-AC234),0))</x:f>
        <x:v>0</x:v>
      </x:c>
      <x:c r="AI234" s="75" t="n">
        <x:f>IF(A234="","",MAX(0,N234-AC234))</x:f>
        <x:v>0</x:v>
      </x:c>
      <x:c r="AJ234" t="str">
        <x:v>IN</x:v>
      </x:c>
      <x:c r="AK234" s="75"/>
      <x:c r="AL234"/>
      <x:c r="AM234" s="75" t="n">
        <x:f>IF(AND(A234&lt;&gt;"",B234&gt;'Pengaturan'!$B$29,B234&lt;='Pengaturan'!$B$5),MAX(0,T234-V234-W234),0)</x:f>
        <x:v>0</x:v>
      </x:c>
      <x:c r="AN234" t="str">
        <x:v>14UfXpQhjpRpKtMIwGtdihL0Bu_n5SJpu6vNcLjZ7A8I</x:v>
      </x:c>
      <x:c r="AO234" t="n">
        <x:v>46284.37060925926</x:v>
      </x:c>
    </x:row>
    <x:row r="235" ht="23" customHeight="1">
      <x:c r="A235" s="34"/>
      <x:c r="B235" s="44"/>
      <x:c r="C235" s="34"/>
      <x:c r="D235" s="34"/>
      <x:c r="E235" s="34"/>
      <x:c r="F235" s="34"/>
      <x:c r="G235" s="47"/>
      <x:c r="H235" s="47"/>
      <x:c r="I235" s="47"/>
      <x:c r="J235" s="48"/>
      <x:c r="K235" s="42" t="str">
        <x:f>IF(A235="","",IFERROR(VLOOKUP(G235,'Harga Paket Schedule'!$A$5:$I$17,IF(G235="Large Group",2,7),FALSE),0))</x:f>
      </x:c>
      <x:c r="L235" s="42" t="str">
        <x:f>IF(A235="","",IF(J235&lt;&gt;"",J235,IF(G235="Large Group",MAX(7,H235)*K235,I235*K235)))</x:f>
      </x:c>
      <x:c r="M235" s="34"/>
      <x:c r="N235" s="48"/>
      <x:c r="O235" s="47"/>
      <x:c r="P235" s="42" t="str">
        <x:f>IF(A235="","",SUMIF('Cocok Bayar Booking'!$J$5:$J$504,A235,'Cocok Bayar Booking'!$L$5:$L$504))</x:f>
      </x:c>
      <x:c r="Q235" s="42" t="str">
        <x:f>IF(A235="","",SUMIF('Cocok Bayar Booking'!$J$5:$J$504,A235,'Cocok Bayar Booking'!$M$5:$M$504))</x:f>
      </x:c>
      <x:c r="R235" s="34" t="str">
        <x:f>IF(A235="","",SUMIF('Cocok Bayar Booking'!$J$5:$J$504,A235,'Cocok Bayar Booking'!$N$5:$N$504))</x:f>
      </x:c>
      <x:c r="S235" s="42" t="str">
        <x:f>IF(A235="","",MIN(L235,AC235))</x:f>
      </x:c>
      <x:c r="T235" s="42" t="str">
        <x:f>IF(A235="","",MAX(0,L235-AC235))</x:f>
      </x:c>
      <x:c r="U235" s="47"/>
      <x:c r="V235" s="42" t="n">
        <x:f>IF(AND(AND(A235&lt;&gt;"",U235=1,AI235=0,AH235=0,LEFT(AG235,5)&lt;&gt;"CHECK",G235&lt;&gt;"CHECK PACKAGE"),B235&gt;'Pengaturan'!$B$6,B235&lt;='Pengaturan'!$B$5),T235,0)</x:f>
        <x:v>0</x:v>
      </x:c>
      <x:c r="W235" s="42" t="n">
        <x:f>IF(AND(AND(A235&lt;&gt;"",U235=1,AI235=0,AH235=0,LEFT(AG235,5)&lt;&gt;"CHECK",G235&lt;&gt;"CHECK PACKAGE"),B235='Pengaturan'!$B$6,'Pengaturan'!$B$28&lt;&gt;"Tutup"),T235,0)</x:f>
        <x:v>0</x:v>
      </x:c>
      <x:c r="X235" s="34"/>
      <x:c r="Y235" s="34"/>
      <x:c r="Z235" s="34"/>
      <x:c r="AA235" s="34"/>
      <x:c r="AB235" s="34"/>
      <x:c r="AC235" s="15" t="str">
        <x:f>IF(A235="","",P235+Q235+IF(AL235&lt;&gt;"",N(AK235),0))</x:f>
      </x:c>
      <x:c r="AD235" s="15" t="str">
        <x:f>IF(A235="","",IF(OR(AC235&gt;L235,AND(OR(O235="Lunas",R235&gt;0),AC235&lt;L235)),AC235-L235,0))</x:f>
      </x:c>
      <x:c r="AE235" t="str">
        <x:f>IF(A235="","",IF(LEFT(AG235,5)="CHECK",AG235,IF(AD235&lt;&gt;0,"CHECK harga/bayar",IF(AI235&gt;0,"CHECK DP belum cocok",IF(U235=0,"Ditahan","OK")))))</x:f>
      </x:c>
      <x:c r="AF235" s="75" t="n">
        <x:f>IF(AND(A235&lt;&gt;"",U235=1,B235&lt;='Pengaturan'!$B$29,B235&gt;='Pengaturan'!$B$4),T235,0)</x:f>
        <x:v>0</x:v>
      </x:c>
      <x:c r="AH235" s="75" t="str">
        <x:f>IF(A235="","",IF(OR(O235="Lunas",R235&gt;0),MAX(0,L235-AC235),0))</x:f>
      </x:c>
      <x:c r="AI235" s="75" t="str">
        <x:f>IF(A235="","",MAX(0,N235-AC235))</x:f>
      </x:c>
      <x:c r="AK235" s="75"/>
      <x:c r="AM235" s="75" t="n">
        <x:f>IF(AND(A235&lt;&gt;"",B235&gt;'Pengaturan'!$B$29,B235&lt;='Pengaturan'!$B$5),MAX(0,T235-V235-W235),0)</x:f>
        <x:v>0</x:v>
      </x:c>
    </x:row>
    <x:row r="236" ht="23" customHeight="1">
      <x:c r="A236" s="34"/>
      <x:c r="B236" s="44"/>
      <x:c r="C236" s="34"/>
      <x:c r="D236" s="34"/>
      <x:c r="E236" s="34"/>
      <x:c r="F236" s="34"/>
      <x:c r="G236" s="47"/>
      <x:c r="H236" s="47"/>
      <x:c r="I236" s="47"/>
      <x:c r="J236" s="48"/>
      <x:c r="K236" s="42" t="str">
        <x:f>IF(A236="","",IFERROR(VLOOKUP(G236,'Harga Paket Schedule'!$A$5:$I$17,IF(G236="Large Group",2,7),FALSE),0))</x:f>
      </x:c>
      <x:c r="L236" s="42" t="str">
        <x:f>IF(A236="","",IF(J236&lt;&gt;"",J236,IF(G236="Large Group",MAX(7,H236)*K236,I236*K236)))</x:f>
      </x:c>
      <x:c r="M236" s="34"/>
      <x:c r="N236" s="48"/>
      <x:c r="O236" s="47"/>
      <x:c r="P236" s="42" t="str">
        <x:f>IF(A236="","",SUMIF('Cocok Bayar Booking'!$J$5:$J$504,A236,'Cocok Bayar Booking'!$L$5:$L$504))</x:f>
      </x:c>
      <x:c r="Q236" s="42" t="str">
        <x:f>IF(A236="","",SUMIF('Cocok Bayar Booking'!$J$5:$J$504,A236,'Cocok Bayar Booking'!$M$5:$M$504))</x:f>
      </x:c>
      <x:c r="R236" s="34" t="str">
        <x:f>IF(A236="","",SUMIF('Cocok Bayar Booking'!$J$5:$J$504,A236,'Cocok Bayar Booking'!$N$5:$N$504))</x:f>
      </x:c>
      <x:c r="S236" s="42" t="str">
        <x:f>IF(A236="","",MIN(L236,AC236))</x:f>
      </x:c>
      <x:c r="T236" s="42" t="str">
        <x:f>IF(A236="","",MAX(0,L236-AC236))</x:f>
      </x:c>
      <x:c r="U236" s="47"/>
      <x:c r="V236" s="42" t="n">
        <x:f>IF(AND(AND(A236&lt;&gt;"",U236=1,AI236=0,AH236=0,LEFT(AG236,5)&lt;&gt;"CHECK",G236&lt;&gt;"CHECK PACKAGE"),B236&gt;'Pengaturan'!$B$6,B236&lt;='Pengaturan'!$B$5),T236,0)</x:f>
        <x:v>0</x:v>
      </x:c>
      <x:c r="W236" s="42" t="n">
        <x:f>IF(AND(AND(A236&lt;&gt;"",U236=1,AI236=0,AH236=0,LEFT(AG236,5)&lt;&gt;"CHECK",G236&lt;&gt;"CHECK PACKAGE"),B236='Pengaturan'!$B$6,'Pengaturan'!$B$28&lt;&gt;"Tutup"),T236,0)</x:f>
        <x:v>0</x:v>
      </x:c>
      <x:c r="X236" s="34"/>
      <x:c r="Y236" s="34"/>
      <x:c r="Z236" s="34"/>
      <x:c r="AA236" s="34"/>
      <x:c r="AB236" s="34"/>
      <x:c r="AC236" s="15" t="str">
        <x:f>IF(A236="","",P236+Q236+IF(AL236&lt;&gt;"",N(AK236),0))</x:f>
      </x:c>
      <x:c r="AD236" s="15" t="str">
        <x:f>IF(A236="","",IF(OR(AC236&gt;L236,AND(OR(O236="Lunas",R236&gt;0),AC236&lt;L236)),AC236-L236,0))</x:f>
      </x:c>
      <x:c r="AE236" t="str">
        <x:f>IF(A236="","",IF(LEFT(AG236,5)="CHECK",AG236,IF(AD236&lt;&gt;0,"CHECK harga/bayar",IF(AI236&gt;0,"CHECK DP belum cocok",IF(U236=0,"Ditahan","OK")))))</x:f>
      </x:c>
      <x:c r="AF236" s="75" t="n">
        <x:f>IF(AND(A236&lt;&gt;"",U236=1,B236&lt;='Pengaturan'!$B$29,B236&gt;='Pengaturan'!$B$4),T236,0)</x:f>
        <x:v>0</x:v>
      </x:c>
      <x:c r="AH236" s="75" t="str">
        <x:f>IF(A236="","",IF(OR(O236="Lunas",R236&gt;0),MAX(0,L236-AC236),0))</x:f>
      </x:c>
      <x:c r="AI236" s="75" t="str">
        <x:f>IF(A236="","",MAX(0,N236-AC236))</x:f>
      </x:c>
      <x:c r="AK236" s="75"/>
      <x:c r="AM236" s="75" t="n">
        <x:f>IF(AND(A236&lt;&gt;"",B236&gt;'Pengaturan'!$B$29,B236&lt;='Pengaturan'!$B$5),MAX(0,T236-V236-W236),0)</x:f>
        <x:v>0</x:v>
      </x:c>
    </x:row>
    <x:row r="237" ht="23" customHeight="1">
      <x:c r="A237" s="34"/>
      <x:c r="B237" s="44"/>
      <x:c r="C237" s="34"/>
      <x:c r="D237" s="34"/>
      <x:c r="E237" s="34"/>
      <x:c r="F237" s="34"/>
      <x:c r="G237" s="47"/>
      <x:c r="H237" s="47"/>
      <x:c r="I237" s="47"/>
      <x:c r="J237" s="48"/>
      <x:c r="K237" s="42" t="str">
        <x:f>IF(A237="","",IFERROR(VLOOKUP(G237,'Harga Paket Schedule'!$A$5:$I$17,IF(G237="Large Group",2,7),FALSE),0))</x:f>
      </x:c>
      <x:c r="L237" s="42" t="str">
        <x:f>IF(A237="","",IF(J237&lt;&gt;"",J237,IF(G237="Large Group",MAX(7,H237)*K237,I237*K237)))</x:f>
      </x:c>
      <x:c r="M237" s="34"/>
      <x:c r="N237" s="48"/>
      <x:c r="O237" s="47"/>
      <x:c r="P237" s="42" t="str">
        <x:f>IF(A237="","",SUMIF('Cocok Bayar Booking'!$J$5:$J$504,A237,'Cocok Bayar Booking'!$L$5:$L$504))</x:f>
      </x:c>
      <x:c r="Q237" s="42" t="str">
        <x:f>IF(A237="","",SUMIF('Cocok Bayar Booking'!$J$5:$J$504,A237,'Cocok Bayar Booking'!$M$5:$M$504))</x:f>
      </x:c>
      <x:c r="R237" s="34" t="str">
        <x:f>IF(A237="","",SUMIF('Cocok Bayar Booking'!$J$5:$J$504,A237,'Cocok Bayar Booking'!$N$5:$N$504))</x:f>
      </x:c>
      <x:c r="S237" s="42" t="str">
        <x:f>IF(A237="","",MIN(L237,AC237))</x:f>
      </x:c>
      <x:c r="T237" s="42" t="str">
        <x:f>IF(A237="","",MAX(0,L237-AC237))</x:f>
      </x:c>
      <x:c r="U237" s="47"/>
      <x:c r="V237" s="42" t="n">
        <x:f>IF(AND(AND(A237&lt;&gt;"",U237=1,AI237=0,AH237=0,LEFT(AG237,5)&lt;&gt;"CHECK",G237&lt;&gt;"CHECK PACKAGE"),B237&gt;'Pengaturan'!$B$6,B237&lt;='Pengaturan'!$B$5),T237,0)</x:f>
        <x:v>0</x:v>
      </x:c>
      <x:c r="W237" s="42" t="n">
        <x:f>IF(AND(AND(A237&lt;&gt;"",U237=1,AI237=0,AH237=0,LEFT(AG237,5)&lt;&gt;"CHECK",G237&lt;&gt;"CHECK PACKAGE"),B237='Pengaturan'!$B$6,'Pengaturan'!$B$28&lt;&gt;"Tutup"),T237,0)</x:f>
        <x:v>0</x:v>
      </x:c>
      <x:c r="X237" s="34"/>
      <x:c r="Y237" s="34"/>
      <x:c r="Z237" s="34"/>
      <x:c r="AA237" s="34"/>
      <x:c r="AB237" s="34"/>
      <x:c r="AC237" s="15" t="str">
        <x:f>IF(A237="","",P237+Q237+IF(AL237&lt;&gt;"",N(AK237),0))</x:f>
      </x:c>
      <x:c r="AD237" s="15" t="str">
        <x:f>IF(A237="","",IF(OR(AC237&gt;L237,AND(OR(O237="Lunas",R237&gt;0),AC237&lt;L237)),AC237-L237,0))</x:f>
      </x:c>
      <x:c r="AE237" t="str">
        <x:f>IF(A237="","",IF(LEFT(AG237,5)="CHECK",AG237,IF(AD237&lt;&gt;0,"CHECK harga/bayar",IF(AI237&gt;0,"CHECK DP belum cocok",IF(U237=0,"Ditahan","OK")))))</x:f>
      </x:c>
      <x:c r="AF237" s="75" t="n">
        <x:f>IF(AND(A237&lt;&gt;"",U237=1,B237&lt;='Pengaturan'!$B$29,B237&gt;='Pengaturan'!$B$4),T237,0)</x:f>
        <x:v>0</x:v>
      </x:c>
      <x:c r="AH237" s="75" t="str">
        <x:f>IF(A237="","",IF(OR(O237="Lunas",R237&gt;0),MAX(0,L237-AC237),0))</x:f>
      </x:c>
      <x:c r="AI237" s="75" t="str">
        <x:f>IF(A237="","",MAX(0,N237-AC237))</x:f>
      </x:c>
      <x:c r="AK237" s="75"/>
      <x:c r="AM237" s="75" t="n">
        <x:f>IF(AND(A237&lt;&gt;"",B237&gt;'Pengaturan'!$B$29,B237&lt;='Pengaturan'!$B$5),MAX(0,T237-V237-W237),0)</x:f>
        <x:v>0</x:v>
      </x:c>
    </x:row>
    <x:row r="238" ht="23" customHeight="1">
      <x:c r="A238" s="34"/>
      <x:c r="B238" s="44"/>
      <x:c r="C238" s="34"/>
      <x:c r="D238" s="34"/>
      <x:c r="E238" s="34"/>
      <x:c r="F238" s="34"/>
      <x:c r="G238" s="47"/>
      <x:c r="H238" s="47"/>
      <x:c r="I238" s="47"/>
      <x:c r="J238" s="48"/>
      <x:c r="K238" s="42" t="str">
        <x:f>IF(A238="","",IFERROR(VLOOKUP(G238,'Harga Paket Schedule'!$A$5:$I$17,IF(G238="Large Group",2,7),FALSE),0))</x:f>
      </x:c>
      <x:c r="L238" s="42" t="str">
        <x:f>IF(A238="","",IF(J238&lt;&gt;"",J238,IF(G238="Large Group",MAX(7,H238)*K238,I238*K238)))</x:f>
      </x:c>
      <x:c r="M238" s="34"/>
      <x:c r="N238" s="48"/>
      <x:c r="O238" s="47"/>
      <x:c r="P238" s="42" t="str">
        <x:f>IF(A238="","",SUMIF('Cocok Bayar Booking'!$J$5:$J$504,A238,'Cocok Bayar Booking'!$L$5:$L$504))</x:f>
      </x:c>
      <x:c r="Q238" s="42" t="str">
        <x:f>IF(A238="","",SUMIF('Cocok Bayar Booking'!$J$5:$J$504,A238,'Cocok Bayar Booking'!$M$5:$M$504))</x:f>
      </x:c>
      <x:c r="R238" s="34" t="str">
        <x:f>IF(A238="","",SUMIF('Cocok Bayar Booking'!$J$5:$J$504,A238,'Cocok Bayar Booking'!$N$5:$N$504))</x:f>
      </x:c>
      <x:c r="S238" s="42" t="str">
        <x:f>IF(A238="","",MIN(L238,AC238))</x:f>
      </x:c>
      <x:c r="T238" s="42" t="str">
        <x:f>IF(A238="","",MAX(0,L238-AC238))</x:f>
      </x:c>
      <x:c r="U238" s="47"/>
      <x:c r="V238" s="42" t="n">
        <x:f>IF(AND(AND(A238&lt;&gt;"",U238=1,AI238=0,AH238=0,LEFT(AG238,5)&lt;&gt;"CHECK",G238&lt;&gt;"CHECK PACKAGE"),B238&gt;'Pengaturan'!$B$6,B238&lt;='Pengaturan'!$B$5),T238,0)</x:f>
        <x:v>0</x:v>
      </x:c>
      <x:c r="W238" s="42" t="n">
        <x:f>IF(AND(AND(A238&lt;&gt;"",U238=1,AI238=0,AH238=0,LEFT(AG238,5)&lt;&gt;"CHECK",G238&lt;&gt;"CHECK PACKAGE"),B238='Pengaturan'!$B$6,'Pengaturan'!$B$28&lt;&gt;"Tutup"),T238,0)</x:f>
        <x:v>0</x:v>
      </x:c>
      <x:c r="X238" s="34"/>
      <x:c r="Y238" s="34"/>
      <x:c r="Z238" s="34"/>
      <x:c r="AA238" s="34"/>
      <x:c r="AB238" s="34"/>
      <x:c r="AC238" s="15" t="str">
        <x:f>IF(A238="","",P238+Q238+IF(AL238&lt;&gt;"",N(AK238),0))</x:f>
      </x:c>
      <x:c r="AD238" s="15" t="str">
        <x:f>IF(A238="","",IF(OR(AC238&gt;L238,AND(OR(O238="Lunas",R238&gt;0),AC238&lt;L238)),AC238-L238,0))</x:f>
      </x:c>
      <x:c r="AE238" t="str">
        <x:f>IF(A238="","",IF(LEFT(AG238,5)="CHECK",AG238,IF(AD238&lt;&gt;0,"CHECK harga/bayar",IF(AI238&gt;0,"CHECK DP belum cocok",IF(U238=0,"Ditahan","OK")))))</x:f>
      </x:c>
      <x:c r="AF238" s="75" t="n">
        <x:f>IF(AND(A238&lt;&gt;"",U238=1,B238&lt;='Pengaturan'!$B$29,B238&gt;='Pengaturan'!$B$4),T238,0)</x:f>
        <x:v>0</x:v>
      </x:c>
      <x:c r="AH238" s="75" t="str">
        <x:f>IF(A238="","",IF(OR(O238="Lunas",R238&gt;0),MAX(0,L238-AC238),0))</x:f>
      </x:c>
      <x:c r="AI238" s="75" t="str">
        <x:f>IF(A238="","",MAX(0,N238-AC238))</x:f>
      </x:c>
      <x:c r="AK238" s="75"/>
      <x:c r="AM238" s="75" t="n">
        <x:f>IF(AND(A238&lt;&gt;"",B238&gt;'Pengaturan'!$B$29,B238&lt;='Pengaturan'!$B$5),MAX(0,T238-V238-W238),0)</x:f>
        <x:v>0</x:v>
      </x:c>
    </x:row>
    <x:row r="239" ht="23" customHeight="1">
      <x:c r="A239" s="34"/>
      <x:c r="B239" s="44"/>
      <x:c r="C239" s="34"/>
      <x:c r="D239" s="34"/>
      <x:c r="E239" s="34"/>
      <x:c r="F239" s="34"/>
      <x:c r="G239" s="47"/>
      <x:c r="H239" s="47"/>
      <x:c r="I239" s="47"/>
      <x:c r="J239" s="48"/>
      <x:c r="K239" s="42" t="str">
        <x:f>IF(A239="","",IFERROR(VLOOKUP(G239,'Harga Paket Schedule'!$A$5:$I$17,IF(G239="Large Group",2,7),FALSE),0))</x:f>
      </x:c>
      <x:c r="L239" s="42" t="str">
        <x:f>IF(A239="","",IF(J239&lt;&gt;"",J239,IF(G239="Large Group",MAX(7,H239)*K239,I239*K239)))</x:f>
      </x:c>
      <x:c r="M239" s="34"/>
      <x:c r="N239" s="48"/>
      <x:c r="O239" s="47"/>
      <x:c r="P239" s="42" t="str">
        <x:f>IF(A239="","",SUMIF('Cocok Bayar Booking'!$J$5:$J$504,A239,'Cocok Bayar Booking'!$L$5:$L$504))</x:f>
      </x:c>
      <x:c r="Q239" s="42" t="str">
        <x:f>IF(A239="","",SUMIF('Cocok Bayar Booking'!$J$5:$J$504,A239,'Cocok Bayar Booking'!$M$5:$M$504))</x:f>
      </x:c>
      <x:c r="R239" s="34" t="str">
        <x:f>IF(A239="","",SUMIF('Cocok Bayar Booking'!$J$5:$J$504,A239,'Cocok Bayar Booking'!$N$5:$N$504))</x:f>
      </x:c>
      <x:c r="S239" s="42" t="str">
        <x:f>IF(A239="","",MIN(L239,AC239))</x:f>
      </x:c>
      <x:c r="T239" s="42" t="str">
        <x:f>IF(A239="","",MAX(0,L239-AC239))</x:f>
      </x:c>
      <x:c r="U239" s="47"/>
      <x:c r="V239" s="42" t="n">
        <x:f>IF(AND(AND(A239&lt;&gt;"",U239=1,AI239=0,AH239=0,LEFT(AG239,5)&lt;&gt;"CHECK",G239&lt;&gt;"CHECK PACKAGE"),B239&gt;'Pengaturan'!$B$6,B239&lt;='Pengaturan'!$B$5),T239,0)</x:f>
        <x:v>0</x:v>
      </x:c>
      <x:c r="W239" s="42" t="n">
        <x:f>IF(AND(AND(A239&lt;&gt;"",U239=1,AI239=0,AH239=0,LEFT(AG239,5)&lt;&gt;"CHECK",G239&lt;&gt;"CHECK PACKAGE"),B239='Pengaturan'!$B$6,'Pengaturan'!$B$28&lt;&gt;"Tutup"),T239,0)</x:f>
        <x:v>0</x:v>
      </x:c>
      <x:c r="X239" s="34"/>
      <x:c r="Y239" s="34"/>
      <x:c r="Z239" s="34"/>
      <x:c r="AA239" s="34"/>
      <x:c r="AB239" s="34"/>
      <x:c r="AC239" s="15" t="str">
        <x:f>IF(A239="","",P239+Q239+IF(AL239&lt;&gt;"",N(AK239),0))</x:f>
      </x:c>
      <x:c r="AD239" s="15" t="str">
        <x:f>IF(A239="","",IF(OR(AC239&gt;L239,AND(OR(O239="Lunas",R239&gt;0),AC239&lt;L239)),AC239-L239,0))</x:f>
      </x:c>
      <x:c r="AE239" t="str">
        <x:f>IF(A239="","",IF(LEFT(AG239,5)="CHECK",AG239,IF(AD239&lt;&gt;0,"CHECK harga/bayar",IF(AI239&gt;0,"CHECK DP belum cocok",IF(U239=0,"Ditahan","OK")))))</x:f>
      </x:c>
      <x:c r="AF239" s="75" t="n">
        <x:f>IF(AND(A239&lt;&gt;"",U239=1,B239&lt;='Pengaturan'!$B$29,B239&gt;='Pengaturan'!$B$4),T239,0)</x:f>
        <x:v>0</x:v>
      </x:c>
      <x:c r="AH239" s="75" t="str">
        <x:f>IF(A239="","",IF(OR(O239="Lunas",R239&gt;0),MAX(0,L239-AC239),0))</x:f>
      </x:c>
      <x:c r="AI239" s="75" t="str">
        <x:f>IF(A239="","",MAX(0,N239-AC239))</x:f>
      </x:c>
      <x:c r="AK239" s="75"/>
      <x:c r="AM239" s="75" t="n">
        <x:f>IF(AND(A239&lt;&gt;"",B239&gt;'Pengaturan'!$B$29,B239&lt;='Pengaturan'!$B$5),MAX(0,T239-V239-W239),0)</x:f>
        <x:v>0</x:v>
      </x:c>
    </x:row>
    <x:row r="240" ht="23" customHeight="1">
      <x:c r="A240" s="34"/>
      <x:c r="B240" s="44"/>
      <x:c r="C240" s="34"/>
      <x:c r="D240" s="34"/>
      <x:c r="E240" s="34"/>
      <x:c r="F240" s="34"/>
      <x:c r="G240" s="47"/>
      <x:c r="H240" s="47"/>
      <x:c r="I240" s="47"/>
      <x:c r="J240" s="48"/>
      <x:c r="K240" s="42" t="str">
        <x:f>IF(A240="","",IFERROR(VLOOKUP(G240,'Harga Paket Schedule'!$A$5:$I$17,IF(G240="Large Group",2,7),FALSE),0))</x:f>
      </x:c>
      <x:c r="L240" s="42" t="str">
        <x:f>IF(A240="","",IF(J240&lt;&gt;"",J240,IF(G240="Large Group",MAX(7,H240)*K240,I240*K240)))</x:f>
      </x:c>
      <x:c r="M240" s="34"/>
      <x:c r="N240" s="48"/>
      <x:c r="O240" s="47"/>
      <x:c r="P240" s="42" t="str">
        <x:f>IF(A240="","",SUMIF('Cocok Bayar Booking'!$J$5:$J$504,A240,'Cocok Bayar Booking'!$L$5:$L$504))</x:f>
      </x:c>
      <x:c r="Q240" s="42" t="str">
        <x:f>IF(A240="","",SUMIF('Cocok Bayar Booking'!$J$5:$J$504,A240,'Cocok Bayar Booking'!$M$5:$M$504))</x:f>
      </x:c>
      <x:c r="R240" s="34" t="str">
        <x:f>IF(A240="","",SUMIF('Cocok Bayar Booking'!$J$5:$J$504,A240,'Cocok Bayar Booking'!$N$5:$N$504))</x:f>
      </x:c>
      <x:c r="S240" s="42" t="str">
        <x:f>IF(A240="","",MIN(L240,AC240))</x:f>
      </x:c>
      <x:c r="T240" s="42" t="str">
        <x:f>IF(A240="","",MAX(0,L240-AC240))</x:f>
      </x:c>
      <x:c r="U240" s="47"/>
      <x:c r="V240" s="42" t="n">
        <x:f>IF(AND(AND(A240&lt;&gt;"",U240=1,AI240=0,AH240=0,LEFT(AG240,5)&lt;&gt;"CHECK",G240&lt;&gt;"CHECK PACKAGE"),B240&gt;'Pengaturan'!$B$6,B240&lt;='Pengaturan'!$B$5),T240,0)</x:f>
        <x:v>0</x:v>
      </x:c>
      <x:c r="W240" s="42" t="n">
        <x:f>IF(AND(AND(A240&lt;&gt;"",U240=1,AI240=0,AH240=0,LEFT(AG240,5)&lt;&gt;"CHECK",G240&lt;&gt;"CHECK PACKAGE"),B240='Pengaturan'!$B$6,'Pengaturan'!$B$28&lt;&gt;"Tutup"),T240,0)</x:f>
        <x:v>0</x:v>
      </x:c>
      <x:c r="X240" s="34"/>
      <x:c r="Y240" s="34"/>
      <x:c r="Z240" s="34"/>
      <x:c r="AA240" s="34"/>
      <x:c r="AB240" s="34"/>
      <x:c r="AC240" s="15" t="str">
        <x:f>IF(A240="","",P240+Q240+IF(AL240&lt;&gt;"",N(AK240),0))</x:f>
      </x:c>
      <x:c r="AD240" s="15" t="str">
        <x:f>IF(A240="","",IF(OR(AC240&gt;L240,AND(OR(O240="Lunas",R240&gt;0),AC240&lt;L240)),AC240-L240,0))</x:f>
      </x:c>
      <x:c r="AE240" t="str">
        <x:f>IF(A240="","",IF(LEFT(AG240,5)="CHECK",AG240,IF(AD240&lt;&gt;0,"CHECK harga/bayar",IF(AI240&gt;0,"CHECK DP belum cocok",IF(U240=0,"Ditahan","OK")))))</x:f>
      </x:c>
      <x:c r="AF240" s="75" t="n">
        <x:f>IF(AND(A240&lt;&gt;"",U240=1,B240&lt;='Pengaturan'!$B$29,B240&gt;='Pengaturan'!$B$4),T240,0)</x:f>
        <x:v>0</x:v>
      </x:c>
      <x:c r="AH240" s="75" t="str">
        <x:f>IF(A240="","",IF(OR(O240="Lunas",R240&gt;0),MAX(0,L240-AC240),0))</x:f>
      </x:c>
      <x:c r="AI240" s="75" t="str">
        <x:f>IF(A240="","",MAX(0,N240-AC240))</x:f>
      </x:c>
      <x:c r="AK240" s="75"/>
      <x:c r="AM240" s="75" t="n">
        <x:f>IF(AND(A240&lt;&gt;"",B240&gt;'Pengaturan'!$B$29,B240&lt;='Pengaturan'!$B$5),MAX(0,T240-V240-W240),0)</x:f>
        <x:v>0</x:v>
      </x:c>
    </x:row>
    <x:row r="241" ht="23" customHeight="1">
      <x:c r="A241" s="34"/>
      <x:c r="B241" s="44"/>
      <x:c r="C241" s="34"/>
      <x:c r="D241" s="34"/>
      <x:c r="E241" s="34"/>
      <x:c r="F241" s="34"/>
      <x:c r="G241" s="47"/>
      <x:c r="H241" s="47"/>
      <x:c r="I241" s="47"/>
      <x:c r="J241" s="48"/>
      <x:c r="K241" s="42" t="str">
        <x:f>IF(A241="","",IFERROR(VLOOKUP(G241,'Harga Paket Schedule'!$A$5:$I$17,IF(G241="Large Group",2,7),FALSE),0))</x:f>
      </x:c>
      <x:c r="L241" s="42" t="str">
        <x:f>IF(A241="","",IF(J241&lt;&gt;"",J241,IF(G241="Large Group",MAX(7,H241)*K241,I241*K241)))</x:f>
      </x:c>
      <x:c r="M241" s="34"/>
      <x:c r="N241" s="48"/>
      <x:c r="O241" s="47"/>
      <x:c r="P241" s="42" t="str">
        <x:f>IF(A241="","",SUMIF('Cocok Bayar Booking'!$J$5:$J$504,A241,'Cocok Bayar Booking'!$L$5:$L$504))</x:f>
      </x:c>
      <x:c r="Q241" s="42" t="str">
        <x:f>IF(A241="","",SUMIF('Cocok Bayar Booking'!$J$5:$J$504,A241,'Cocok Bayar Booking'!$M$5:$M$504))</x:f>
      </x:c>
      <x:c r="R241" s="34" t="str">
        <x:f>IF(A241="","",SUMIF('Cocok Bayar Booking'!$J$5:$J$504,A241,'Cocok Bayar Booking'!$N$5:$N$504))</x:f>
      </x:c>
      <x:c r="S241" s="42" t="str">
        <x:f>IF(A241="","",MIN(L241,AC241))</x:f>
      </x:c>
      <x:c r="T241" s="42" t="str">
        <x:f>IF(A241="","",MAX(0,L241-AC241))</x:f>
      </x:c>
      <x:c r="U241" s="47"/>
      <x:c r="V241" s="42" t="n">
        <x:f>IF(AND(AND(A241&lt;&gt;"",U241=1,AI241=0,AH241=0,LEFT(AG241,5)&lt;&gt;"CHECK",G241&lt;&gt;"CHECK PACKAGE"),B241&gt;'Pengaturan'!$B$6,B241&lt;='Pengaturan'!$B$5),T241,0)</x:f>
        <x:v>0</x:v>
      </x:c>
      <x:c r="W241" s="42" t="n">
        <x:f>IF(AND(AND(A241&lt;&gt;"",U241=1,AI241=0,AH241=0,LEFT(AG241,5)&lt;&gt;"CHECK",G241&lt;&gt;"CHECK PACKAGE"),B241='Pengaturan'!$B$6,'Pengaturan'!$B$28&lt;&gt;"Tutup"),T241,0)</x:f>
        <x:v>0</x:v>
      </x:c>
      <x:c r="X241" s="34"/>
      <x:c r="Y241" s="34"/>
      <x:c r="Z241" s="34"/>
      <x:c r="AA241" s="34"/>
      <x:c r="AB241" s="34"/>
      <x:c r="AC241" s="15" t="str">
        <x:f>IF(A241="","",P241+Q241+IF(AL241&lt;&gt;"",N(AK241),0))</x:f>
      </x:c>
      <x:c r="AD241" s="15" t="str">
        <x:f>IF(A241="","",IF(OR(AC241&gt;L241,AND(OR(O241="Lunas",R241&gt;0),AC241&lt;L241)),AC241-L241,0))</x:f>
      </x:c>
      <x:c r="AE241" t="str">
        <x:f>IF(A241="","",IF(LEFT(AG241,5)="CHECK",AG241,IF(AD241&lt;&gt;0,"CHECK harga/bayar",IF(AI241&gt;0,"CHECK DP belum cocok",IF(U241=0,"Ditahan","OK")))))</x:f>
      </x:c>
      <x:c r="AF241" s="75" t="n">
        <x:f>IF(AND(A241&lt;&gt;"",U241=1,B241&lt;='Pengaturan'!$B$29,B241&gt;='Pengaturan'!$B$4),T241,0)</x:f>
        <x:v>0</x:v>
      </x:c>
      <x:c r="AH241" s="75" t="str">
        <x:f>IF(A241="","",IF(OR(O241="Lunas",R241&gt;0),MAX(0,L241-AC241),0))</x:f>
      </x:c>
      <x:c r="AI241" s="75" t="str">
        <x:f>IF(A241="","",MAX(0,N241-AC241))</x:f>
      </x:c>
      <x:c r="AK241" s="75"/>
      <x:c r="AM241" s="75" t="n">
        <x:f>IF(AND(A241&lt;&gt;"",B241&gt;'Pengaturan'!$B$29,B241&lt;='Pengaturan'!$B$5),MAX(0,T241-V241-W241),0)</x:f>
        <x:v>0</x:v>
      </x:c>
    </x:row>
    <x:row r="242" ht="23" customHeight="1">
      <x:c r="A242" s="34"/>
      <x:c r="B242" s="44"/>
      <x:c r="C242" s="34"/>
      <x:c r="D242" s="34"/>
      <x:c r="E242" s="34"/>
      <x:c r="F242" s="34"/>
      <x:c r="G242" s="47"/>
      <x:c r="H242" s="47"/>
      <x:c r="I242" s="47"/>
      <x:c r="J242" s="48"/>
      <x:c r="K242" s="42" t="str">
        <x:f>IF(A242="","",IFERROR(VLOOKUP(G242,'Harga Paket Schedule'!$A$5:$I$17,IF(G242="Large Group",2,7),FALSE),0))</x:f>
      </x:c>
      <x:c r="L242" s="42" t="str">
        <x:f>IF(A242="","",IF(J242&lt;&gt;"",J242,IF(G242="Large Group",MAX(7,H242)*K242,I242*K242)))</x:f>
      </x:c>
      <x:c r="M242" s="34"/>
      <x:c r="N242" s="48"/>
      <x:c r="O242" s="47"/>
      <x:c r="P242" s="42" t="str">
        <x:f>IF(A242="","",SUMIF('Cocok Bayar Booking'!$J$5:$J$504,A242,'Cocok Bayar Booking'!$L$5:$L$504))</x:f>
      </x:c>
      <x:c r="Q242" s="42" t="str">
        <x:f>IF(A242="","",SUMIF('Cocok Bayar Booking'!$J$5:$J$504,A242,'Cocok Bayar Booking'!$M$5:$M$504))</x:f>
      </x:c>
      <x:c r="R242" s="34" t="str">
        <x:f>IF(A242="","",SUMIF('Cocok Bayar Booking'!$J$5:$J$504,A242,'Cocok Bayar Booking'!$N$5:$N$504))</x:f>
      </x:c>
      <x:c r="S242" s="42" t="str">
        <x:f>IF(A242="","",MIN(L242,AC242))</x:f>
      </x:c>
      <x:c r="T242" s="42" t="str">
        <x:f>IF(A242="","",MAX(0,L242-AC242))</x:f>
      </x:c>
      <x:c r="U242" s="47"/>
      <x:c r="V242" s="42" t="n">
        <x:f>IF(AND(AND(A242&lt;&gt;"",U242=1,AI242=0,AH242=0,LEFT(AG242,5)&lt;&gt;"CHECK",G242&lt;&gt;"CHECK PACKAGE"),B242&gt;'Pengaturan'!$B$6,B242&lt;='Pengaturan'!$B$5),T242,0)</x:f>
        <x:v>0</x:v>
      </x:c>
      <x:c r="W242" s="42" t="n">
        <x:f>IF(AND(AND(A242&lt;&gt;"",U242=1,AI242=0,AH242=0,LEFT(AG242,5)&lt;&gt;"CHECK",G242&lt;&gt;"CHECK PACKAGE"),B242='Pengaturan'!$B$6,'Pengaturan'!$B$28&lt;&gt;"Tutup"),T242,0)</x:f>
        <x:v>0</x:v>
      </x:c>
      <x:c r="X242" s="34"/>
      <x:c r="Y242" s="34"/>
      <x:c r="Z242" s="34"/>
      <x:c r="AA242" s="34"/>
      <x:c r="AB242" s="34"/>
      <x:c r="AC242" s="15" t="str">
        <x:f>IF(A242="","",P242+Q242+IF(AL242&lt;&gt;"",N(AK242),0))</x:f>
      </x:c>
      <x:c r="AD242" s="15" t="str">
        <x:f>IF(A242="","",IF(OR(AC242&gt;L242,AND(OR(O242="Lunas",R242&gt;0),AC242&lt;L242)),AC242-L242,0))</x:f>
      </x:c>
      <x:c r="AE242" t="str">
        <x:f>IF(A242="","",IF(LEFT(AG242,5)="CHECK",AG242,IF(AD242&lt;&gt;0,"CHECK harga/bayar",IF(AI242&gt;0,"CHECK DP belum cocok",IF(U242=0,"Ditahan","OK")))))</x:f>
      </x:c>
      <x:c r="AF242" s="75" t="n">
        <x:f>IF(AND(A242&lt;&gt;"",U242=1,B242&lt;='Pengaturan'!$B$29,B242&gt;='Pengaturan'!$B$4),T242,0)</x:f>
        <x:v>0</x:v>
      </x:c>
      <x:c r="AH242" s="75" t="str">
        <x:f>IF(A242="","",IF(OR(O242="Lunas",R242&gt;0),MAX(0,L242-AC242),0))</x:f>
      </x:c>
      <x:c r="AI242" s="75" t="str">
        <x:f>IF(A242="","",MAX(0,N242-AC242))</x:f>
      </x:c>
      <x:c r="AK242" s="75"/>
      <x:c r="AM242" s="75" t="n">
        <x:f>IF(AND(A242&lt;&gt;"",B242&gt;'Pengaturan'!$B$29,B242&lt;='Pengaturan'!$B$5),MAX(0,T242-V242-W242),0)</x:f>
        <x:v>0</x:v>
      </x:c>
    </x:row>
    <x:row r="243" ht="23" customHeight="1">
      <x:c r="A243" s="34"/>
      <x:c r="B243" s="44"/>
      <x:c r="C243" s="34"/>
      <x:c r="D243" s="34"/>
      <x:c r="E243" s="34"/>
      <x:c r="F243" s="34"/>
      <x:c r="G243" s="47"/>
      <x:c r="H243" s="47"/>
      <x:c r="I243" s="47"/>
      <x:c r="J243" s="48"/>
      <x:c r="K243" s="42" t="str">
        <x:f>IF(A243="","",IFERROR(VLOOKUP(G243,'Harga Paket Schedule'!$A$5:$I$17,IF(G243="Large Group",2,7),FALSE),0))</x:f>
      </x:c>
      <x:c r="L243" s="42" t="str">
        <x:f>IF(A243="","",IF(J243&lt;&gt;"",J243,IF(G243="Large Group",MAX(7,H243)*K243,I243*K243)))</x:f>
      </x:c>
      <x:c r="M243" s="34"/>
      <x:c r="N243" s="48"/>
      <x:c r="O243" s="47"/>
      <x:c r="P243" s="42" t="str">
        <x:f>IF(A243="","",SUMIF('Cocok Bayar Booking'!$J$5:$J$504,A243,'Cocok Bayar Booking'!$L$5:$L$504))</x:f>
      </x:c>
      <x:c r="Q243" s="42" t="str">
        <x:f>IF(A243="","",SUMIF('Cocok Bayar Booking'!$J$5:$J$504,A243,'Cocok Bayar Booking'!$M$5:$M$504))</x:f>
      </x:c>
      <x:c r="R243" s="34" t="str">
        <x:f>IF(A243="","",SUMIF('Cocok Bayar Booking'!$J$5:$J$504,A243,'Cocok Bayar Booking'!$N$5:$N$504))</x:f>
      </x:c>
      <x:c r="S243" s="42" t="str">
        <x:f>IF(A243="","",MIN(L243,AC243))</x:f>
      </x:c>
      <x:c r="T243" s="42" t="str">
        <x:f>IF(A243="","",MAX(0,L243-AC243))</x:f>
      </x:c>
      <x:c r="U243" s="47"/>
      <x:c r="V243" s="42" t="n">
        <x:f>IF(AND(AND(A243&lt;&gt;"",U243=1,AI243=0,AH243=0,LEFT(AG243,5)&lt;&gt;"CHECK",G243&lt;&gt;"CHECK PACKAGE"),B243&gt;'Pengaturan'!$B$6,B243&lt;='Pengaturan'!$B$5),T243,0)</x:f>
        <x:v>0</x:v>
      </x:c>
      <x:c r="W243" s="42" t="n">
        <x:f>IF(AND(AND(A243&lt;&gt;"",U243=1,AI243=0,AH243=0,LEFT(AG243,5)&lt;&gt;"CHECK",G243&lt;&gt;"CHECK PACKAGE"),B243='Pengaturan'!$B$6,'Pengaturan'!$B$28&lt;&gt;"Tutup"),T243,0)</x:f>
        <x:v>0</x:v>
      </x:c>
      <x:c r="X243" s="34"/>
      <x:c r="Y243" s="34"/>
      <x:c r="Z243" s="34"/>
      <x:c r="AA243" s="34"/>
      <x:c r="AB243" s="34"/>
      <x:c r="AC243" s="15" t="str">
        <x:f>IF(A243="","",P243+Q243+IF(AL243&lt;&gt;"",N(AK243),0))</x:f>
      </x:c>
      <x:c r="AD243" s="15" t="str">
        <x:f>IF(A243="","",IF(OR(AC243&gt;L243,AND(OR(O243="Lunas",R243&gt;0),AC243&lt;L243)),AC243-L243,0))</x:f>
      </x:c>
      <x:c r="AE243" t="str">
        <x:f>IF(A243="","",IF(LEFT(AG243,5)="CHECK",AG243,IF(AD243&lt;&gt;0,"CHECK harga/bayar",IF(AI243&gt;0,"CHECK DP belum cocok",IF(U243=0,"Ditahan","OK")))))</x:f>
      </x:c>
      <x:c r="AF243" s="75" t="n">
        <x:f>IF(AND(A243&lt;&gt;"",U243=1,B243&lt;='Pengaturan'!$B$29,B243&gt;='Pengaturan'!$B$4),T243,0)</x:f>
        <x:v>0</x:v>
      </x:c>
      <x:c r="AH243" s="75" t="str">
        <x:f>IF(A243="","",IF(OR(O243="Lunas",R243&gt;0),MAX(0,L243-AC243),0))</x:f>
      </x:c>
      <x:c r="AI243" s="75" t="str">
        <x:f>IF(A243="","",MAX(0,N243-AC243))</x:f>
      </x:c>
      <x:c r="AK243" s="75"/>
      <x:c r="AM243" s="75" t="n">
        <x:f>IF(AND(A243&lt;&gt;"",B243&gt;'Pengaturan'!$B$29,B243&lt;='Pengaturan'!$B$5),MAX(0,T243-V243-W243),0)</x:f>
        <x:v>0</x:v>
      </x:c>
    </x:row>
    <x:row r="244" ht="23" customHeight="1">
      <x:c r="A244" s="34"/>
      <x:c r="B244" s="44"/>
      <x:c r="C244" s="34"/>
      <x:c r="D244" s="34"/>
      <x:c r="E244" s="34"/>
      <x:c r="F244" s="34"/>
      <x:c r="G244" s="47"/>
      <x:c r="H244" s="47"/>
      <x:c r="I244" s="47"/>
      <x:c r="J244" s="48"/>
      <x:c r="K244" s="42" t="str">
        <x:f>IF(A244="","",IFERROR(VLOOKUP(G244,'Harga Paket Schedule'!$A$5:$I$17,IF(G244="Large Group",2,7),FALSE),0))</x:f>
      </x:c>
      <x:c r="L244" s="42" t="str">
        <x:f>IF(A244="","",IF(J244&lt;&gt;"",J244,IF(G244="Large Group",MAX(7,H244)*K244,I244*K244)))</x:f>
      </x:c>
      <x:c r="M244" s="34"/>
      <x:c r="N244" s="48"/>
      <x:c r="O244" s="47"/>
      <x:c r="P244" s="42" t="str">
        <x:f>IF(A244="","",SUMIF('Cocok Bayar Booking'!$J$5:$J$504,A244,'Cocok Bayar Booking'!$L$5:$L$504))</x:f>
      </x:c>
      <x:c r="Q244" s="42" t="str">
        <x:f>IF(A244="","",SUMIF('Cocok Bayar Booking'!$J$5:$J$504,A244,'Cocok Bayar Booking'!$M$5:$M$504))</x:f>
      </x:c>
      <x:c r="R244" s="34" t="str">
        <x:f>IF(A244="","",SUMIF('Cocok Bayar Booking'!$J$5:$J$504,A244,'Cocok Bayar Booking'!$N$5:$N$504))</x:f>
      </x:c>
      <x:c r="S244" s="42" t="str">
        <x:f>IF(A244="","",MIN(L244,AC244))</x:f>
      </x:c>
      <x:c r="T244" s="42" t="str">
        <x:f>IF(A244="","",MAX(0,L244-AC244))</x:f>
      </x:c>
      <x:c r="U244" s="47"/>
      <x:c r="V244" s="42" t="n">
        <x:f>IF(AND(AND(A244&lt;&gt;"",U244=1,AI244=0,AH244=0,LEFT(AG244,5)&lt;&gt;"CHECK",G244&lt;&gt;"CHECK PACKAGE"),B244&gt;'Pengaturan'!$B$6,B244&lt;='Pengaturan'!$B$5),T244,0)</x:f>
        <x:v>0</x:v>
      </x:c>
      <x:c r="W244" s="42" t="n">
        <x:f>IF(AND(AND(A244&lt;&gt;"",U244=1,AI244=0,AH244=0,LEFT(AG244,5)&lt;&gt;"CHECK",G244&lt;&gt;"CHECK PACKAGE"),B244='Pengaturan'!$B$6,'Pengaturan'!$B$28&lt;&gt;"Tutup"),T244,0)</x:f>
        <x:v>0</x:v>
      </x:c>
      <x:c r="X244" s="34"/>
      <x:c r="Y244" s="34"/>
      <x:c r="Z244" s="34"/>
      <x:c r="AA244" s="34"/>
      <x:c r="AB244" s="34"/>
      <x:c r="AC244" s="15" t="str">
        <x:f>IF(A244="","",P244+Q244+IF(AL244&lt;&gt;"",N(AK244),0))</x:f>
      </x:c>
      <x:c r="AD244" s="15" t="str">
        <x:f>IF(A244="","",IF(OR(AC244&gt;L244,AND(OR(O244="Lunas",R244&gt;0),AC244&lt;L244)),AC244-L244,0))</x:f>
      </x:c>
      <x:c r="AE244" t="str">
        <x:f>IF(A244="","",IF(LEFT(AG244,5)="CHECK",AG244,IF(AD244&lt;&gt;0,"CHECK harga/bayar",IF(AI244&gt;0,"CHECK DP belum cocok",IF(U244=0,"Ditahan","OK")))))</x:f>
      </x:c>
      <x:c r="AF244" s="75" t="n">
        <x:f>IF(AND(A244&lt;&gt;"",U244=1,B244&lt;='Pengaturan'!$B$29,B244&gt;='Pengaturan'!$B$4),T244,0)</x:f>
        <x:v>0</x:v>
      </x:c>
      <x:c r="AH244" s="75" t="str">
        <x:f>IF(A244="","",IF(OR(O244="Lunas",R244&gt;0),MAX(0,L244-AC244),0))</x:f>
      </x:c>
      <x:c r="AI244" s="75" t="str">
        <x:f>IF(A244="","",MAX(0,N244-AC244))</x:f>
      </x:c>
      <x:c r="AK244" s="75"/>
      <x:c r="AM244" s="75" t="n">
        <x:f>IF(AND(A244&lt;&gt;"",B244&gt;'Pengaturan'!$B$29,B244&lt;='Pengaturan'!$B$5),MAX(0,T244-V244-W244),0)</x:f>
        <x:v>0</x:v>
      </x:c>
    </x:row>
    <x:row r="245" ht="23" customHeight="1">
      <x:c r="A245" s="34"/>
      <x:c r="B245" s="44"/>
      <x:c r="C245" s="34"/>
      <x:c r="D245" s="34"/>
      <x:c r="E245" s="34"/>
      <x:c r="F245" s="34"/>
      <x:c r="G245" s="47"/>
      <x:c r="H245" s="47"/>
      <x:c r="I245" s="47"/>
      <x:c r="J245" s="48"/>
      <x:c r="K245" s="42" t="str">
        <x:f>IF(A245="","",IFERROR(VLOOKUP(G245,'Harga Paket Schedule'!$A$5:$I$17,IF(G245="Large Group",2,7),FALSE),0))</x:f>
      </x:c>
      <x:c r="L245" s="42" t="str">
        <x:f>IF(A245="","",IF(J245&lt;&gt;"",J245,IF(G245="Large Group",MAX(7,H245)*K245,I245*K245)))</x:f>
      </x:c>
      <x:c r="M245" s="34"/>
      <x:c r="N245" s="48"/>
      <x:c r="O245" s="47"/>
      <x:c r="P245" s="42" t="str">
        <x:f>IF(A245="","",SUMIF('Cocok Bayar Booking'!$J$5:$J$504,A245,'Cocok Bayar Booking'!$L$5:$L$504))</x:f>
      </x:c>
      <x:c r="Q245" s="42" t="str">
        <x:f>IF(A245="","",SUMIF('Cocok Bayar Booking'!$J$5:$J$504,A245,'Cocok Bayar Booking'!$M$5:$M$504))</x:f>
      </x:c>
      <x:c r="R245" s="34" t="str">
        <x:f>IF(A245="","",SUMIF('Cocok Bayar Booking'!$J$5:$J$504,A245,'Cocok Bayar Booking'!$N$5:$N$504))</x:f>
      </x:c>
      <x:c r="S245" s="42" t="str">
        <x:f>IF(A245="","",MIN(L245,AC245))</x:f>
      </x:c>
      <x:c r="T245" s="42" t="str">
        <x:f>IF(A245="","",MAX(0,L245-AC245))</x:f>
      </x:c>
      <x:c r="U245" s="47"/>
      <x:c r="V245" s="42" t="n">
        <x:f>IF(AND(AND(A245&lt;&gt;"",U245=1,AI245=0,AH245=0,LEFT(AG245,5)&lt;&gt;"CHECK",G245&lt;&gt;"CHECK PACKAGE"),B245&gt;'Pengaturan'!$B$6,B245&lt;='Pengaturan'!$B$5),T245,0)</x:f>
        <x:v>0</x:v>
      </x:c>
      <x:c r="W245" s="42" t="n">
        <x:f>IF(AND(AND(A245&lt;&gt;"",U245=1,AI245=0,AH245=0,LEFT(AG245,5)&lt;&gt;"CHECK",G245&lt;&gt;"CHECK PACKAGE"),B245='Pengaturan'!$B$6,'Pengaturan'!$B$28&lt;&gt;"Tutup"),T245,0)</x:f>
        <x:v>0</x:v>
      </x:c>
      <x:c r="X245" s="34"/>
      <x:c r="Y245" s="34"/>
      <x:c r="Z245" s="34"/>
      <x:c r="AA245" s="34"/>
      <x:c r="AB245" s="34"/>
      <x:c r="AC245" s="15" t="str">
        <x:f>IF(A245="","",P245+Q245+IF(AL245&lt;&gt;"",N(AK245),0))</x:f>
      </x:c>
      <x:c r="AD245" s="15" t="str">
        <x:f>IF(A245="","",IF(OR(AC245&gt;L245,AND(OR(O245="Lunas",R245&gt;0),AC245&lt;L245)),AC245-L245,0))</x:f>
      </x:c>
      <x:c r="AE245" t="str">
        <x:f>IF(A245="","",IF(LEFT(AG245,5)="CHECK",AG245,IF(AD245&lt;&gt;0,"CHECK harga/bayar",IF(AI245&gt;0,"CHECK DP belum cocok",IF(U245=0,"Ditahan","OK")))))</x:f>
      </x:c>
      <x:c r="AF245" s="75" t="n">
        <x:f>IF(AND(A245&lt;&gt;"",U245=1,B245&lt;='Pengaturan'!$B$29,B245&gt;='Pengaturan'!$B$4),T245,0)</x:f>
        <x:v>0</x:v>
      </x:c>
      <x:c r="AH245" s="75" t="str">
        <x:f>IF(A245="","",IF(OR(O245="Lunas",R245&gt;0),MAX(0,L245-AC245),0))</x:f>
      </x:c>
      <x:c r="AI245" s="75" t="str">
        <x:f>IF(A245="","",MAX(0,N245-AC245))</x:f>
      </x:c>
      <x:c r="AK245" s="75"/>
      <x:c r="AM245" s="75" t="n">
        <x:f>IF(AND(A245&lt;&gt;"",B245&gt;'Pengaturan'!$B$29,B245&lt;='Pengaturan'!$B$5),MAX(0,T245-V245-W245),0)</x:f>
        <x:v>0</x:v>
      </x:c>
    </x:row>
    <x:row r="246" ht="23" customHeight="1">
      <x:c r="A246" s="34"/>
      <x:c r="B246" s="44"/>
      <x:c r="C246" s="34"/>
      <x:c r="D246" s="34"/>
      <x:c r="E246" s="34"/>
      <x:c r="F246" s="34"/>
      <x:c r="G246" s="47"/>
      <x:c r="H246" s="47"/>
      <x:c r="I246" s="47"/>
      <x:c r="J246" s="48"/>
      <x:c r="K246" s="42" t="str">
        <x:f>IF(A246="","",IFERROR(VLOOKUP(G246,'Harga Paket Schedule'!$A$5:$I$17,IF(G246="Large Group",2,7),FALSE),0))</x:f>
      </x:c>
      <x:c r="L246" s="42" t="str">
        <x:f>IF(A246="","",IF(J246&lt;&gt;"",J246,IF(G246="Large Group",MAX(7,H246)*K246,I246*K246)))</x:f>
      </x:c>
      <x:c r="M246" s="34"/>
      <x:c r="N246" s="48"/>
      <x:c r="O246" s="47"/>
      <x:c r="P246" s="42" t="str">
        <x:f>IF(A246="","",SUMIF('Cocok Bayar Booking'!$J$5:$J$504,A246,'Cocok Bayar Booking'!$L$5:$L$504))</x:f>
      </x:c>
      <x:c r="Q246" s="42" t="str">
        <x:f>IF(A246="","",SUMIF('Cocok Bayar Booking'!$J$5:$J$504,A246,'Cocok Bayar Booking'!$M$5:$M$504))</x:f>
      </x:c>
      <x:c r="R246" s="34" t="str">
        <x:f>IF(A246="","",SUMIF('Cocok Bayar Booking'!$J$5:$J$504,A246,'Cocok Bayar Booking'!$N$5:$N$504))</x:f>
      </x:c>
      <x:c r="S246" s="42" t="str">
        <x:f>IF(A246="","",MIN(L246,AC246))</x:f>
      </x:c>
      <x:c r="T246" s="42" t="str">
        <x:f>IF(A246="","",MAX(0,L246-AC246))</x:f>
      </x:c>
      <x:c r="U246" s="47"/>
      <x:c r="V246" s="42" t="n">
        <x:f>IF(AND(AND(A246&lt;&gt;"",U246=1,AI246=0,AH246=0,LEFT(AG246,5)&lt;&gt;"CHECK",G246&lt;&gt;"CHECK PACKAGE"),B246&gt;'Pengaturan'!$B$6,B246&lt;='Pengaturan'!$B$5),T246,0)</x:f>
        <x:v>0</x:v>
      </x:c>
      <x:c r="W246" s="42" t="n">
        <x:f>IF(AND(AND(A246&lt;&gt;"",U246=1,AI246=0,AH246=0,LEFT(AG246,5)&lt;&gt;"CHECK",G246&lt;&gt;"CHECK PACKAGE"),B246='Pengaturan'!$B$6,'Pengaturan'!$B$28&lt;&gt;"Tutup"),T246,0)</x:f>
        <x:v>0</x:v>
      </x:c>
      <x:c r="X246" s="34"/>
      <x:c r="Y246" s="34"/>
      <x:c r="Z246" s="34"/>
      <x:c r="AA246" s="34"/>
      <x:c r="AB246" s="34"/>
      <x:c r="AC246" s="15" t="str">
        <x:f>IF(A246="","",P246+Q246+IF(AL246&lt;&gt;"",N(AK246),0))</x:f>
      </x:c>
      <x:c r="AD246" s="15" t="str">
        <x:f>IF(A246="","",IF(OR(AC246&gt;L246,AND(OR(O246="Lunas",R246&gt;0),AC246&lt;L246)),AC246-L246,0))</x:f>
      </x:c>
      <x:c r="AE246" t="str">
        <x:f>IF(A246="","",IF(LEFT(AG246,5)="CHECK",AG246,IF(AD246&lt;&gt;0,"CHECK harga/bayar",IF(AI246&gt;0,"CHECK DP belum cocok",IF(U246=0,"Ditahan","OK")))))</x:f>
      </x:c>
      <x:c r="AF246" s="75" t="n">
        <x:f>IF(AND(A246&lt;&gt;"",U246=1,B246&lt;='Pengaturan'!$B$29,B246&gt;='Pengaturan'!$B$4),T246,0)</x:f>
        <x:v>0</x:v>
      </x:c>
      <x:c r="AH246" s="75" t="str">
        <x:f>IF(A246="","",IF(OR(O246="Lunas",R246&gt;0),MAX(0,L246-AC246),0))</x:f>
      </x:c>
      <x:c r="AI246" s="75" t="str">
        <x:f>IF(A246="","",MAX(0,N246-AC246))</x:f>
      </x:c>
      <x:c r="AK246" s="75"/>
      <x:c r="AM246" s="75" t="n">
        <x:f>IF(AND(A246&lt;&gt;"",B246&gt;'Pengaturan'!$B$29,B246&lt;='Pengaturan'!$B$5),MAX(0,T246-V246-W246),0)</x:f>
        <x:v>0</x:v>
      </x:c>
    </x:row>
    <x:row r="247" ht="23" customHeight="1">
      <x:c r="A247" s="34"/>
      <x:c r="B247" s="44"/>
      <x:c r="C247" s="34"/>
      <x:c r="D247" s="34"/>
      <x:c r="E247" s="34"/>
      <x:c r="F247" s="34"/>
      <x:c r="G247" s="47"/>
      <x:c r="H247" s="47"/>
      <x:c r="I247" s="47"/>
      <x:c r="J247" s="48"/>
      <x:c r="K247" s="42" t="str">
        <x:f>IF(A247="","",IFERROR(VLOOKUP(G247,'Harga Paket Schedule'!$A$5:$I$17,IF(G247="Large Group",2,7),FALSE),0))</x:f>
      </x:c>
      <x:c r="L247" s="42" t="str">
        <x:f>IF(A247="","",IF(J247&lt;&gt;"",J247,IF(G247="Large Group",MAX(7,H247)*K247,I247*K247)))</x:f>
      </x:c>
      <x:c r="M247" s="34"/>
      <x:c r="N247" s="48"/>
      <x:c r="O247" s="47"/>
      <x:c r="P247" s="42" t="str">
        <x:f>IF(A247="","",SUMIF('Cocok Bayar Booking'!$J$5:$J$504,A247,'Cocok Bayar Booking'!$L$5:$L$504))</x:f>
      </x:c>
      <x:c r="Q247" s="42" t="str">
        <x:f>IF(A247="","",SUMIF('Cocok Bayar Booking'!$J$5:$J$504,A247,'Cocok Bayar Booking'!$M$5:$M$504))</x:f>
      </x:c>
      <x:c r="R247" s="34" t="str">
        <x:f>IF(A247="","",SUMIF('Cocok Bayar Booking'!$J$5:$J$504,A247,'Cocok Bayar Booking'!$N$5:$N$504))</x:f>
      </x:c>
      <x:c r="S247" s="42" t="str">
        <x:f>IF(A247="","",MIN(L247,AC247))</x:f>
      </x:c>
      <x:c r="T247" s="42" t="str">
        <x:f>IF(A247="","",MAX(0,L247-AC247))</x:f>
      </x:c>
      <x:c r="U247" s="47"/>
      <x:c r="V247" s="42" t="n">
        <x:f>IF(AND(AND(A247&lt;&gt;"",U247=1,AI247=0,AH247=0,LEFT(AG247,5)&lt;&gt;"CHECK",G247&lt;&gt;"CHECK PACKAGE"),B247&gt;'Pengaturan'!$B$6,B247&lt;='Pengaturan'!$B$5),T247,0)</x:f>
        <x:v>0</x:v>
      </x:c>
      <x:c r="W247" s="42" t="n">
        <x:f>IF(AND(AND(A247&lt;&gt;"",U247=1,AI247=0,AH247=0,LEFT(AG247,5)&lt;&gt;"CHECK",G247&lt;&gt;"CHECK PACKAGE"),B247='Pengaturan'!$B$6,'Pengaturan'!$B$28&lt;&gt;"Tutup"),T247,0)</x:f>
        <x:v>0</x:v>
      </x:c>
      <x:c r="X247" s="34"/>
      <x:c r="Y247" s="34"/>
      <x:c r="Z247" s="34"/>
      <x:c r="AA247" s="34"/>
      <x:c r="AB247" s="34"/>
      <x:c r="AC247" s="15" t="str">
        <x:f>IF(A247="","",P247+Q247+IF(AL247&lt;&gt;"",N(AK247),0))</x:f>
      </x:c>
      <x:c r="AD247" s="15" t="str">
        <x:f>IF(A247="","",IF(OR(AC247&gt;L247,AND(OR(O247="Lunas",R247&gt;0),AC247&lt;L247)),AC247-L247,0))</x:f>
      </x:c>
      <x:c r="AE247" t="str">
        <x:f>IF(A247="","",IF(LEFT(AG247,5)="CHECK",AG247,IF(AD247&lt;&gt;0,"CHECK harga/bayar",IF(AI247&gt;0,"CHECK DP belum cocok",IF(U247=0,"Ditahan","OK")))))</x:f>
      </x:c>
      <x:c r="AF247" s="75" t="n">
        <x:f>IF(AND(A247&lt;&gt;"",U247=1,B247&lt;='Pengaturan'!$B$29,B247&gt;='Pengaturan'!$B$4),T247,0)</x:f>
        <x:v>0</x:v>
      </x:c>
      <x:c r="AH247" s="75" t="str">
        <x:f>IF(A247="","",IF(OR(O247="Lunas",R247&gt;0),MAX(0,L247-AC247),0))</x:f>
      </x:c>
      <x:c r="AI247" s="75" t="str">
        <x:f>IF(A247="","",MAX(0,N247-AC247))</x:f>
      </x:c>
      <x:c r="AK247" s="75"/>
      <x:c r="AM247" s="75" t="n">
        <x:f>IF(AND(A247&lt;&gt;"",B247&gt;'Pengaturan'!$B$29,B247&lt;='Pengaturan'!$B$5),MAX(0,T247-V247-W247),0)</x:f>
        <x:v>0</x:v>
      </x:c>
    </x:row>
    <x:row r="248" ht="23" customHeight="1">
      <x:c r="A248" s="34"/>
      <x:c r="B248" s="44"/>
      <x:c r="C248" s="34"/>
      <x:c r="D248" s="34"/>
      <x:c r="E248" s="34"/>
      <x:c r="F248" s="34"/>
      <x:c r="G248" s="47"/>
      <x:c r="H248" s="47"/>
      <x:c r="I248" s="47"/>
      <x:c r="J248" s="48"/>
      <x:c r="K248" s="42" t="str">
        <x:f>IF(A248="","",IFERROR(VLOOKUP(G248,'Harga Paket Schedule'!$A$5:$I$17,IF(G248="Large Group",2,7),FALSE),0))</x:f>
      </x:c>
      <x:c r="L248" s="42" t="str">
        <x:f>IF(A248="","",IF(J248&lt;&gt;"",J248,IF(G248="Large Group",MAX(7,H248)*K248,I248*K248)))</x:f>
      </x:c>
      <x:c r="M248" s="34"/>
      <x:c r="N248" s="48"/>
      <x:c r="O248" s="47"/>
      <x:c r="P248" s="42" t="str">
        <x:f>IF(A248="","",SUMIF('Cocok Bayar Booking'!$J$5:$J$504,A248,'Cocok Bayar Booking'!$L$5:$L$504))</x:f>
      </x:c>
      <x:c r="Q248" s="42" t="str">
        <x:f>IF(A248="","",SUMIF('Cocok Bayar Booking'!$J$5:$J$504,A248,'Cocok Bayar Booking'!$M$5:$M$504))</x:f>
      </x:c>
      <x:c r="R248" s="34" t="str">
        <x:f>IF(A248="","",SUMIF('Cocok Bayar Booking'!$J$5:$J$504,A248,'Cocok Bayar Booking'!$N$5:$N$504))</x:f>
      </x:c>
      <x:c r="S248" s="42" t="str">
        <x:f>IF(A248="","",MIN(L248,AC248))</x:f>
      </x:c>
      <x:c r="T248" s="42" t="str">
        <x:f>IF(A248="","",MAX(0,L248-AC248))</x:f>
      </x:c>
      <x:c r="U248" s="47"/>
      <x:c r="V248" s="42" t="n">
        <x:f>IF(AND(AND(A248&lt;&gt;"",U248=1,AI248=0,AH248=0,LEFT(AG248,5)&lt;&gt;"CHECK",G248&lt;&gt;"CHECK PACKAGE"),B248&gt;'Pengaturan'!$B$6,B248&lt;='Pengaturan'!$B$5),T248,0)</x:f>
        <x:v>0</x:v>
      </x:c>
      <x:c r="W248" s="42" t="n">
        <x:f>IF(AND(AND(A248&lt;&gt;"",U248=1,AI248=0,AH248=0,LEFT(AG248,5)&lt;&gt;"CHECK",G248&lt;&gt;"CHECK PACKAGE"),B248='Pengaturan'!$B$6,'Pengaturan'!$B$28&lt;&gt;"Tutup"),T248,0)</x:f>
        <x:v>0</x:v>
      </x:c>
      <x:c r="X248" s="34"/>
      <x:c r="Y248" s="34"/>
      <x:c r="Z248" s="34"/>
      <x:c r="AA248" s="34"/>
      <x:c r="AB248" s="34"/>
      <x:c r="AC248" s="15" t="str">
        <x:f>IF(A248="","",P248+Q248+IF(AL248&lt;&gt;"",N(AK248),0))</x:f>
      </x:c>
      <x:c r="AD248" s="15" t="str">
        <x:f>IF(A248="","",IF(OR(AC248&gt;L248,AND(OR(O248="Lunas",R248&gt;0),AC248&lt;L248)),AC248-L248,0))</x:f>
      </x:c>
      <x:c r="AE248" t="str">
        <x:f>IF(A248="","",IF(LEFT(AG248,5)="CHECK",AG248,IF(AD248&lt;&gt;0,"CHECK harga/bayar",IF(AI248&gt;0,"CHECK DP belum cocok",IF(U248=0,"Ditahan","OK")))))</x:f>
      </x:c>
      <x:c r="AF248" s="75" t="n">
        <x:f>IF(AND(A248&lt;&gt;"",U248=1,B248&lt;='Pengaturan'!$B$29,B248&gt;='Pengaturan'!$B$4),T248,0)</x:f>
        <x:v>0</x:v>
      </x:c>
      <x:c r="AH248" s="75" t="str">
        <x:f>IF(A248="","",IF(OR(O248="Lunas",R248&gt;0),MAX(0,L248-AC248),0))</x:f>
      </x:c>
      <x:c r="AI248" s="75" t="str">
        <x:f>IF(A248="","",MAX(0,N248-AC248))</x:f>
      </x:c>
      <x:c r="AK248" s="75"/>
      <x:c r="AM248" s="75" t="n">
        <x:f>IF(AND(A248&lt;&gt;"",B248&gt;'Pengaturan'!$B$29,B248&lt;='Pengaturan'!$B$5),MAX(0,T248-V248-W248),0)</x:f>
        <x:v>0</x:v>
      </x:c>
    </x:row>
    <x:row r="249" ht="23" customHeight="1">
      <x:c r="A249" s="34"/>
      <x:c r="B249" s="44"/>
      <x:c r="C249" s="34"/>
      <x:c r="D249" s="34"/>
      <x:c r="E249" s="34"/>
      <x:c r="F249" s="34"/>
      <x:c r="G249" s="47"/>
      <x:c r="H249" s="47"/>
      <x:c r="I249" s="47"/>
      <x:c r="J249" s="48"/>
      <x:c r="K249" s="42" t="str">
        <x:f>IF(A249="","",IFERROR(VLOOKUP(G249,'Harga Paket Schedule'!$A$5:$I$17,IF(G249="Large Group",2,7),FALSE),0))</x:f>
      </x:c>
      <x:c r="L249" s="42" t="str">
        <x:f>IF(A249="","",IF(J249&lt;&gt;"",J249,IF(G249="Large Group",MAX(7,H249)*K249,I249*K249)))</x:f>
      </x:c>
      <x:c r="M249" s="34"/>
      <x:c r="N249" s="48"/>
      <x:c r="O249" s="47"/>
      <x:c r="P249" s="42" t="str">
        <x:f>IF(A249="","",SUMIF('Cocok Bayar Booking'!$J$5:$J$504,A249,'Cocok Bayar Booking'!$L$5:$L$504))</x:f>
      </x:c>
      <x:c r="Q249" s="42" t="str">
        <x:f>IF(A249="","",SUMIF('Cocok Bayar Booking'!$J$5:$J$504,A249,'Cocok Bayar Booking'!$M$5:$M$504))</x:f>
      </x:c>
      <x:c r="R249" s="34" t="str">
        <x:f>IF(A249="","",SUMIF('Cocok Bayar Booking'!$J$5:$J$504,A249,'Cocok Bayar Booking'!$N$5:$N$504))</x:f>
      </x:c>
      <x:c r="S249" s="42" t="str">
        <x:f>IF(A249="","",MIN(L249,AC249))</x:f>
      </x:c>
      <x:c r="T249" s="42" t="str">
        <x:f>IF(A249="","",MAX(0,L249-AC249))</x:f>
      </x:c>
      <x:c r="U249" s="47"/>
      <x:c r="V249" s="42" t="n">
        <x:f>IF(AND(AND(A249&lt;&gt;"",U249=1,AI249=0,AH249=0,LEFT(AG249,5)&lt;&gt;"CHECK",G249&lt;&gt;"CHECK PACKAGE"),B249&gt;'Pengaturan'!$B$6,B249&lt;='Pengaturan'!$B$5),T249,0)</x:f>
        <x:v>0</x:v>
      </x:c>
      <x:c r="W249" s="42" t="n">
        <x:f>IF(AND(AND(A249&lt;&gt;"",U249=1,AI249=0,AH249=0,LEFT(AG249,5)&lt;&gt;"CHECK",G249&lt;&gt;"CHECK PACKAGE"),B249='Pengaturan'!$B$6,'Pengaturan'!$B$28&lt;&gt;"Tutup"),T249,0)</x:f>
        <x:v>0</x:v>
      </x:c>
      <x:c r="X249" s="34"/>
      <x:c r="Y249" s="34"/>
      <x:c r="Z249" s="34"/>
      <x:c r="AA249" s="34"/>
      <x:c r="AB249" s="34"/>
      <x:c r="AC249" s="15" t="str">
        <x:f>IF(A249="","",P249+Q249+IF(AL249&lt;&gt;"",N(AK249),0))</x:f>
      </x:c>
      <x:c r="AD249" s="15" t="str">
        <x:f>IF(A249="","",IF(OR(AC249&gt;L249,AND(OR(O249="Lunas",R249&gt;0),AC249&lt;L249)),AC249-L249,0))</x:f>
      </x:c>
      <x:c r="AE249" t="str">
        <x:f>IF(A249="","",IF(LEFT(AG249,5)="CHECK",AG249,IF(AD249&lt;&gt;0,"CHECK harga/bayar",IF(AI249&gt;0,"CHECK DP belum cocok",IF(U249=0,"Ditahan","OK")))))</x:f>
      </x:c>
      <x:c r="AF249" s="75" t="n">
        <x:f>IF(AND(A249&lt;&gt;"",U249=1,B249&lt;='Pengaturan'!$B$29,B249&gt;='Pengaturan'!$B$4),T249,0)</x:f>
        <x:v>0</x:v>
      </x:c>
      <x:c r="AH249" s="75" t="str">
        <x:f>IF(A249="","",IF(OR(O249="Lunas",R249&gt;0),MAX(0,L249-AC249),0))</x:f>
      </x:c>
      <x:c r="AI249" s="75" t="str">
        <x:f>IF(A249="","",MAX(0,N249-AC249))</x:f>
      </x:c>
      <x:c r="AK249" s="75"/>
      <x:c r="AM249" s="75" t="n">
        <x:f>IF(AND(A249&lt;&gt;"",B249&gt;'Pengaturan'!$B$29,B249&lt;='Pengaturan'!$B$5),MAX(0,T249-V249-W249),0)</x:f>
        <x:v>0</x:v>
      </x:c>
    </x:row>
    <x:row r="250" ht="23" customHeight="1">
      <x:c r="A250" s="34"/>
      <x:c r="B250" s="44"/>
      <x:c r="C250" s="34"/>
      <x:c r="D250" s="34"/>
      <x:c r="E250" s="34"/>
      <x:c r="F250" s="34"/>
      <x:c r="G250" s="47"/>
      <x:c r="H250" s="47"/>
      <x:c r="I250" s="47"/>
      <x:c r="J250" s="48"/>
      <x:c r="K250" s="42" t="str">
        <x:f>IF(A250="","",IFERROR(VLOOKUP(G250,'Harga Paket Schedule'!$A$5:$I$17,IF(G250="Large Group",2,7),FALSE),0))</x:f>
      </x:c>
      <x:c r="L250" s="42" t="str">
        <x:f>IF(A250="","",IF(J250&lt;&gt;"",J250,IF(G250="Large Group",MAX(7,H250)*K250,I250*K250)))</x:f>
      </x:c>
      <x:c r="M250" s="34"/>
      <x:c r="N250" s="48"/>
      <x:c r="O250" s="47"/>
      <x:c r="P250" s="42" t="str">
        <x:f>IF(A250="","",SUMIF('Cocok Bayar Booking'!$J$5:$J$504,A250,'Cocok Bayar Booking'!$L$5:$L$504))</x:f>
      </x:c>
      <x:c r="Q250" s="42" t="str">
        <x:f>IF(A250="","",SUMIF('Cocok Bayar Booking'!$J$5:$J$504,A250,'Cocok Bayar Booking'!$M$5:$M$504))</x:f>
      </x:c>
      <x:c r="R250" s="34" t="str">
        <x:f>IF(A250="","",SUMIF('Cocok Bayar Booking'!$J$5:$J$504,A250,'Cocok Bayar Booking'!$N$5:$N$504))</x:f>
      </x:c>
      <x:c r="S250" s="42" t="str">
        <x:f>IF(A250="","",MIN(L250,AC250))</x:f>
      </x:c>
      <x:c r="T250" s="42" t="str">
        <x:f>IF(A250="","",MAX(0,L250-AC250))</x:f>
      </x:c>
      <x:c r="U250" s="47"/>
      <x:c r="V250" s="42" t="n">
        <x:f>IF(AND(AND(A250&lt;&gt;"",U250=1,AI250=0,AH250=0,LEFT(AG250,5)&lt;&gt;"CHECK",G250&lt;&gt;"CHECK PACKAGE"),B250&gt;'Pengaturan'!$B$6,B250&lt;='Pengaturan'!$B$5),T250,0)</x:f>
        <x:v>0</x:v>
      </x:c>
      <x:c r="W250" s="42" t="n">
        <x:f>IF(AND(AND(A250&lt;&gt;"",U250=1,AI250=0,AH250=0,LEFT(AG250,5)&lt;&gt;"CHECK",G250&lt;&gt;"CHECK PACKAGE"),B250='Pengaturan'!$B$6,'Pengaturan'!$B$28&lt;&gt;"Tutup"),T250,0)</x:f>
        <x:v>0</x:v>
      </x:c>
      <x:c r="X250" s="34"/>
      <x:c r="Y250" s="34"/>
      <x:c r="Z250" s="34"/>
      <x:c r="AA250" s="34"/>
      <x:c r="AB250" s="34"/>
      <x:c r="AC250" s="15" t="str">
        <x:f>IF(A250="","",P250+Q250+IF(AL250&lt;&gt;"",N(AK250),0))</x:f>
      </x:c>
      <x:c r="AD250" s="15" t="str">
        <x:f>IF(A250="","",IF(OR(AC250&gt;L250,AND(OR(O250="Lunas",R250&gt;0),AC250&lt;L250)),AC250-L250,0))</x:f>
      </x:c>
      <x:c r="AE250" t="str">
        <x:f>IF(A250="","",IF(LEFT(AG250,5)="CHECK",AG250,IF(AD250&lt;&gt;0,"CHECK harga/bayar",IF(AI250&gt;0,"CHECK DP belum cocok",IF(U250=0,"Ditahan","OK")))))</x:f>
      </x:c>
      <x:c r="AF250" s="75" t="n">
        <x:f>IF(AND(A250&lt;&gt;"",U250=1,B250&lt;='Pengaturan'!$B$29,B250&gt;='Pengaturan'!$B$4),T250,0)</x:f>
        <x:v>0</x:v>
      </x:c>
      <x:c r="AH250" s="75" t="str">
        <x:f>IF(A250="","",IF(OR(O250="Lunas",R250&gt;0),MAX(0,L250-AC250),0))</x:f>
      </x:c>
      <x:c r="AI250" s="75" t="str">
        <x:f>IF(A250="","",MAX(0,N250-AC250))</x:f>
      </x:c>
      <x:c r="AK250" s="75"/>
      <x:c r="AM250" s="75" t="n">
        <x:f>IF(AND(A250&lt;&gt;"",B250&gt;'Pengaturan'!$B$29,B250&lt;='Pengaturan'!$B$5),MAX(0,T250-V250-W250),0)</x:f>
        <x:v>0</x:v>
      </x:c>
    </x:row>
    <x:row r="251" ht="23" customHeight="1">
      <x:c r="A251" s="34"/>
      <x:c r="B251" s="44"/>
      <x:c r="C251" s="34"/>
      <x:c r="D251" s="34"/>
      <x:c r="E251" s="34"/>
      <x:c r="F251" s="34"/>
      <x:c r="G251" s="47"/>
      <x:c r="H251" s="47"/>
      <x:c r="I251" s="47"/>
      <x:c r="J251" s="48"/>
      <x:c r="K251" s="42" t="str">
        <x:f>IF(A251="","",IFERROR(VLOOKUP(G251,'Harga Paket Schedule'!$A$5:$I$17,IF(G251="Large Group",2,7),FALSE),0))</x:f>
      </x:c>
      <x:c r="L251" s="42" t="str">
        <x:f>IF(A251="","",IF(J251&lt;&gt;"",J251,IF(G251="Large Group",MAX(7,H251)*K251,I251*K251)))</x:f>
      </x:c>
      <x:c r="M251" s="34"/>
      <x:c r="N251" s="48"/>
      <x:c r="O251" s="47"/>
      <x:c r="P251" s="42" t="str">
        <x:f>IF(A251="","",SUMIF('Cocok Bayar Booking'!$J$5:$J$504,A251,'Cocok Bayar Booking'!$L$5:$L$504))</x:f>
      </x:c>
      <x:c r="Q251" s="42" t="str">
        <x:f>IF(A251="","",SUMIF('Cocok Bayar Booking'!$J$5:$J$504,A251,'Cocok Bayar Booking'!$M$5:$M$504))</x:f>
      </x:c>
      <x:c r="R251" s="34" t="str">
        <x:f>IF(A251="","",SUMIF('Cocok Bayar Booking'!$J$5:$J$504,A251,'Cocok Bayar Booking'!$N$5:$N$504))</x:f>
      </x:c>
      <x:c r="S251" s="42" t="str">
        <x:f>IF(A251="","",MIN(L251,AC251))</x:f>
      </x:c>
      <x:c r="T251" s="42" t="str">
        <x:f>IF(A251="","",MAX(0,L251-AC251))</x:f>
      </x:c>
      <x:c r="U251" s="47"/>
      <x:c r="V251" s="42" t="n">
        <x:f>IF(AND(AND(A251&lt;&gt;"",U251=1,AI251=0,AH251=0,LEFT(AG251,5)&lt;&gt;"CHECK",G251&lt;&gt;"CHECK PACKAGE"),B251&gt;'Pengaturan'!$B$6,B251&lt;='Pengaturan'!$B$5),T251,0)</x:f>
        <x:v>0</x:v>
      </x:c>
      <x:c r="W251" s="42" t="n">
        <x:f>IF(AND(AND(A251&lt;&gt;"",U251=1,AI251=0,AH251=0,LEFT(AG251,5)&lt;&gt;"CHECK",G251&lt;&gt;"CHECK PACKAGE"),B251='Pengaturan'!$B$6,'Pengaturan'!$B$28&lt;&gt;"Tutup"),T251,0)</x:f>
        <x:v>0</x:v>
      </x:c>
      <x:c r="X251" s="34"/>
      <x:c r="Y251" s="34"/>
      <x:c r="Z251" s="34"/>
      <x:c r="AA251" s="34"/>
      <x:c r="AB251" s="34"/>
      <x:c r="AC251" s="15" t="str">
        <x:f>IF(A251="","",P251+Q251+IF(AL251&lt;&gt;"",N(AK251),0))</x:f>
      </x:c>
      <x:c r="AD251" s="15" t="str">
        <x:f>IF(A251="","",IF(OR(AC251&gt;L251,AND(OR(O251="Lunas",R251&gt;0),AC251&lt;L251)),AC251-L251,0))</x:f>
      </x:c>
      <x:c r="AE251" t="str">
        <x:f>IF(A251="","",IF(LEFT(AG251,5)="CHECK",AG251,IF(AD251&lt;&gt;0,"CHECK harga/bayar",IF(AI251&gt;0,"CHECK DP belum cocok",IF(U251=0,"Ditahan","OK")))))</x:f>
      </x:c>
      <x:c r="AF251" s="75" t="n">
        <x:f>IF(AND(A251&lt;&gt;"",U251=1,B251&lt;='Pengaturan'!$B$29,B251&gt;='Pengaturan'!$B$4),T251,0)</x:f>
        <x:v>0</x:v>
      </x:c>
      <x:c r="AH251" s="75" t="str">
        <x:f>IF(A251="","",IF(OR(O251="Lunas",R251&gt;0),MAX(0,L251-AC251),0))</x:f>
      </x:c>
      <x:c r="AI251" s="75" t="str">
        <x:f>IF(A251="","",MAX(0,N251-AC251))</x:f>
      </x:c>
      <x:c r="AK251" s="75"/>
      <x:c r="AM251" s="75" t="n">
        <x:f>IF(AND(A251&lt;&gt;"",B251&gt;'Pengaturan'!$B$29,B251&lt;='Pengaturan'!$B$5),MAX(0,T251-V251-W251),0)</x:f>
        <x:v>0</x:v>
      </x:c>
    </x:row>
    <x:row r="252" ht="23" customHeight="1">
      <x:c r="A252" s="34"/>
      <x:c r="B252" s="44"/>
      <x:c r="C252" s="34"/>
      <x:c r="D252" s="34"/>
      <x:c r="E252" s="34"/>
      <x:c r="F252" s="34"/>
      <x:c r="G252" s="47"/>
      <x:c r="H252" s="47"/>
      <x:c r="I252" s="47"/>
      <x:c r="J252" s="48"/>
      <x:c r="K252" s="42" t="str">
        <x:f>IF(A252="","",IFERROR(VLOOKUP(G252,'Harga Paket Schedule'!$A$5:$I$17,IF(G252="Large Group",2,7),FALSE),0))</x:f>
      </x:c>
      <x:c r="L252" s="42" t="str">
        <x:f>IF(A252="","",IF(J252&lt;&gt;"",J252,IF(G252="Large Group",MAX(7,H252)*K252,I252*K252)))</x:f>
      </x:c>
      <x:c r="M252" s="34"/>
      <x:c r="N252" s="48"/>
      <x:c r="O252" s="47"/>
      <x:c r="P252" s="42" t="str">
        <x:f>IF(A252="","",SUMIF('Cocok Bayar Booking'!$J$5:$J$504,A252,'Cocok Bayar Booking'!$L$5:$L$504))</x:f>
      </x:c>
      <x:c r="Q252" s="42" t="str">
        <x:f>IF(A252="","",SUMIF('Cocok Bayar Booking'!$J$5:$J$504,A252,'Cocok Bayar Booking'!$M$5:$M$504))</x:f>
      </x:c>
      <x:c r="R252" s="34" t="str">
        <x:f>IF(A252="","",SUMIF('Cocok Bayar Booking'!$J$5:$J$504,A252,'Cocok Bayar Booking'!$N$5:$N$504))</x:f>
      </x:c>
      <x:c r="S252" s="42" t="str">
        <x:f>IF(A252="","",MIN(L252,AC252))</x:f>
      </x:c>
      <x:c r="T252" s="42" t="str">
        <x:f>IF(A252="","",MAX(0,L252-AC252))</x:f>
      </x:c>
      <x:c r="U252" s="47"/>
      <x:c r="V252" s="42" t="n">
        <x:f>IF(AND(AND(A252&lt;&gt;"",U252=1,AI252=0,AH252=0,LEFT(AG252,5)&lt;&gt;"CHECK",G252&lt;&gt;"CHECK PACKAGE"),B252&gt;'Pengaturan'!$B$6,B252&lt;='Pengaturan'!$B$5),T252,0)</x:f>
        <x:v>0</x:v>
      </x:c>
      <x:c r="W252" s="42" t="n">
        <x:f>IF(AND(AND(A252&lt;&gt;"",U252=1,AI252=0,AH252=0,LEFT(AG252,5)&lt;&gt;"CHECK",G252&lt;&gt;"CHECK PACKAGE"),B252='Pengaturan'!$B$6,'Pengaturan'!$B$28&lt;&gt;"Tutup"),T252,0)</x:f>
        <x:v>0</x:v>
      </x:c>
      <x:c r="X252" s="34"/>
      <x:c r="Y252" s="34"/>
      <x:c r="Z252" s="34"/>
      <x:c r="AA252" s="34"/>
      <x:c r="AB252" s="34"/>
      <x:c r="AC252" s="15" t="str">
        <x:f>IF(A252="","",P252+Q252+IF(AL252&lt;&gt;"",N(AK252),0))</x:f>
      </x:c>
      <x:c r="AD252" s="15" t="str">
        <x:f>IF(A252="","",IF(OR(AC252&gt;L252,AND(OR(O252="Lunas",R252&gt;0),AC252&lt;L252)),AC252-L252,0))</x:f>
      </x:c>
      <x:c r="AE252" t="str">
        <x:f>IF(A252="","",IF(LEFT(AG252,5)="CHECK",AG252,IF(AD252&lt;&gt;0,"CHECK harga/bayar",IF(AI252&gt;0,"CHECK DP belum cocok",IF(U252=0,"Ditahan","OK")))))</x:f>
      </x:c>
      <x:c r="AF252" s="75" t="n">
        <x:f>IF(AND(A252&lt;&gt;"",U252=1,B252&lt;='Pengaturan'!$B$29,B252&gt;='Pengaturan'!$B$4),T252,0)</x:f>
        <x:v>0</x:v>
      </x:c>
      <x:c r="AH252" s="75" t="str">
        <x:f>IF(A252="","",IF(OR(O252="Lunas",R252&gt;0),MAX(0,L252-AC252),0))</x:f>
      </x:c>
      <x:c r="AI252" s="75" t="str">
        <x:f>IF(A252="","",MAX(0,N252-AC252))</x:f>
      </x:c>
      <x:c r="AK252" s="75"/>
      <x:c r="AM252" s="75" t="n">
        <x:f>IF(AND(A252&lt;&gt;"",B252&gt;'Pengaturan'!$B$29,B252&lt;='Pengaturan'!$B$5),MAX(0,T252-V252-W252),0)</x:f>
        <x:v>0</x:v>
      </x:c>
    </x:row>
    <x:row r="253" ht="23" customHeight="1">
      <x:c r="A253" s="34"/>
      <x:c r="B253" s="44"/>
      <x:c r="C253" s="34"/>
      <x:c r="D253" s="34"/>
      <x:c r="E253" s="34"/>
      <x:c r="F253" s="34"/>
      <x:c r="G253" s="47"/>
      <x:c r="H253" s="47"/>
      <x:c r="I253" s="47"/>
      <x:c r="J253" s="48"/>
      <x:c r="K253" s="42" t="str">
        <x:f>IF(A253="","",IFERROR(VLOOKUP(G253,'Harga Paket Schedule'!$A$5:$I$17,IF(G253="Large Group",2,7),FALSE),0))</x:f>
      </x:c>
      <x:c r="L253" s="42" t="str">
        <x:f>IF(A253="","",IF(J253&lt;&gt;"",J253,IF(G253="Large Group",MAX(7,H253)*K253,I253*K253)))</x:f>
      </x:c>
      <x:c r="M253" s="34"/>
      <x:c r="N253" s="48"/>
      <x:c r="O253" s="47"/>
      <x:c r="P253" s="42" t="str">
        <x:f>IF(A253="","",SUMIF('Cocok Bayar Booking'!$J$5:$J$504,A253,'Cocok Bayar Booking'!$L$5:$L$504))</x:f>
      </x:c>
      <x:c r="Q253" s="42" t="str">
        <x:f>IF(A253="","",SUMIF('Cocok Bayar Booking'!$J$5:$J$504,A253,'Cocok Bayar Booking'!$M$5:$M$504))</x:f>
      </x:c>
      <x:c r="R253" s="34" t="str">
        <x:f>IF(A253="","",SUMIF('Cocok Bayar Booking'!$J$5:$J$504,A253,'Cocok Bayar Booking'!$N$5:$N$504))</x:f>
      </x:c>
      <x:c r="S253" s="42" t="str">
        <x:f>IF(A253="","",MIN(L253,AC253))</x:f>
      </x:c>
      <x:c r="T253" s="42" t="str">
        <x:f>IF(A253="","",MAX(0,L253-AC253))</x:f>
      </x:c>
      <x:c r="U253" s="47"/>
      <x:c r="V253" s="42" t="n">
        <x:f>IF(AND(AND(A253&lt;&gt;"",U253=1,AI253=0,AH253=0,LEFT(AG253,5)&lt;&gt;"CHECK",G253&lt;&gt;"CHECK PACKAGE"),B253&gt;'Pengaturan'!$B$6,B253&lt;='Pengaturan'!$B$5),T253,0)</x:f>
        <x:v>0</x:v>
      </x:c>
      <x:c r="W253" s="42" t="n">
        <x:f>IF(AND(AND(A253&lt;&gt;"",U253=1,AI253=0,AH253=0,LEFT(AG253,5)&lt;&gt;"CHECK",G253&lt;&gt;"CHECK PACKAGE"),B253='Pengaturan'!$B$6,'Pengaturan'!$B$28&lt;&gt;"Tutup"),T253,0)</x:f>
        <x:v>0</x:v>
      </x:c>
      <x:c r="X253" s="34"/>
      <x:c r="Y253" s="34"/>
      <x:c r="Z253" s="34"/>
      <x:c r="AA253" s="34"/>
      <x:c r="AB253" s="34"/>
      <x:c r="AC253" s="15" t="str">
        <x:f>IF(A253="","",P253+Q253+IF(AL253&lt;&gt;"",N(AK253),0))</x:f>
      </x:c>
      <x:c r="AD253" s="15" t="str">
        <x:f>IF(A253="","",IF(OR(AC253&gt;L253,AND(OR(O253="Lunas",R253&gt;0),AC253&lt;L253)),AC253-L253,0))</x:f>
      </x:c>
      <x:c r="AE253" t="str">
        <x:f>IF(A253="","",IF(LEFT(AG253,5)="CHECK",AG253,IF(AD253&lt;&gt;0,"CHECK harga/bayar",IF(AI253&gt;0,"CHECK DP belum cocok",IF(U253=0,"Ditahan","OK")))))</x:f>
      </x:c>
      <x:c r="AF253" s="75" t="n">
        <x:f>IF(AND(A253&lt;&gt;"",U253=1,B253&lt;='Pengaturan'!$B$29,B253&gt;='Pengaturan'!$B$4),T253,0)</x:f>
        <x:v>0</x:v>
      </x:c>
      <x:c r="AH253" s="75" t="str">
        <x:f>IF(A253="","",IF(OR(O253="Lunas",R253&gt;0),MAX(0,L253-AC253),0))</x:f>
      </x:c>
      <x:c r="AI253" s="75" t="str">
        <x:f>IF(A253="","",MAX(0,N253-AC253))</x:f>
      </x:c>
      <x:c r="AK253" s="75"/>
      <x:c r="AM253" s="75" t="n">
        <x:f>IF(AND(A253&lt;&gt;"",B253&gt;'Pengaturan'!$B$29,B253&lt;='Pengaturan'!$B$5),MAX(0,T253-V253-W253),0)</x:f>
        <x:v>0</x:v>
      </x:c>
    </x:row>
    <x:row r="254" ht="23" customHeight="1">
      <x:c r="A254" s="34"/>
      <x:c r="B254" s="44"/>
      <x:c r="C254" s="34"/>
      <x:c r="D254" s="34"/>
      <x:c r="E254" s="34"/>
      <x:c r="F254" s="34"/>
      <x:c r="G254" s="47"/>
      <x:c r="H254" s="47"/>
      <x:c r="I254" s="47"/>
      <x:c r="J254" s="48"/>
      <x:c r="K254" s="42" t="str">
        <x:f>IF(A254="","",IFERROR(VLOOKUP(G254,'Harga Paket Schedule'!$A$5:$I$17,IF(G254="Large Group",2,7),FALSE),0))</x:f>
      </x:c>
      <x:c r="L254" s="42" t="str">
        <x:f>IF(A254="","",IF(J254&lt;&gt;"",J254,IF(G254="Large Group",MAX(7,H254)*K254,I254*K254)))</x:f>
      </x:c>
      <x:c r="M254" s="34"/>
      <x:c r="N254" s="48"/>
      <x:c r="O254" s="47"/>
      <x:c r="P254" s="42" t="str">
        <x:f>IF(A254="","",SUMIF('Cocok Bayar Booking'!$J$5:$J$504,A254,'Cocok Bayar Booking'!$L$5:$L$504))</x:f>
      </x:c>
      <x:c r="Q254" s="42" t="str">
        <x:f>IF(A254="","",SUMIF('Cocok Bayar Booking'!$J$5:$J$504,A254,'Cocok Bayar Booking'!$M$5:$M$504))</x:f>
      </x:c>
      <x:c r="R254" s="34" t="str">
        <x:f>IF(A254="","",SUMIF('Cocok Bayar Booking'!$J$5:$J$504,A254,'Cocok Bayar Booking'!$N$5:$N$504))</x:f>
      </x:c>
      <x:c r="S254" s="42" t="str">
        <x:f>IF(A254="","",MIN(L254,AC254))</x:f>
      </x:c>
      <x:c r="T254" s="42" t="str">
        <x:f>IF(A254="","",MAX(0,L254-AC254))</x:f>
      </x:c>
      <x:c r="U254" s="47"/>
      <x:c r="V254" s="42" t="n">
        <x:f>IF(AND(AND(A254&lt;&gt;"",U254=1,AI254=0,AH254=0,LEFT(AG254,5)&lt;&gt;"CHECK",G254&lt;&gt;"CHECK PACKAGE"),B254&gt;'Pengaturan'!$B$6,B254&lt;='Pengaturan'!$B$5),T254,0)</x:f>
        <x:v>0</x:v>
      </x:c>
      <x:c r="W254" s="42" t="n">
        <x:f>IF(AND(AND(A254&lt;&gt;"",U254=1,AI254=0,AH254=0,LEFT(AG254,5)&lt;&gt;"CHECK",G254&lt;&gt;"CHECK PACKAGE"),B254='Pengaturan'!$B$6,'Pengaturan'!$B$28&lt;&gt;"Tutup"),T254,0)</x:f>
        <x:v>0</x:v>
      </x:c>
      <x:c r="X254" s="34"/>
      <x:c r="Y254" s="34"/>
      <x:c r="Z254" s="34"/>
      <x:c r="AA254" s="34"/>
      <x:c r="AB254" s="34"/>
      <x:c r="AC254" s="15" t="str">
        <x:f>IF(A254="","",P254+Q254+IF(AL254&lt;&gt;"",N(AK254),0))</x:f>
      </x:c>
      <x:c r="AD254" s="15" t="str">
        <x:f>IF(A254="","",IF(OR(AC254&gt;L254,AND(OR(O254="Lunas",R254&gt;0),AC254&lt;L254)),AC254-L254,0))</x:f>
      </x:c>
      <x:c r="AE254" t="str">
        <x:f>IF(A254="","",IF(LEFT(AG254,5)="CHECK",AG254,IF(AD254&lt;&gt;0,"CHECK harga/bayar",IF(AI254&gt;0,"CHECK DP belum cocok",IF(U254=0,"Ditahan","OK")))))</x:f>
      </x:c>
      <x:c r="AF254" s="75" t="n">
        <x:f>IF(AND(A254&lt;&gt;"",U254=1,B254&lt;='Pengaturan'!$B$29,B254&gt;='Pengaturan'!$B$4),T254,0)</x:f>
        <x:v>0</x:v>
      </x:c>
      <x:c r="AH254" s="75" t="str">
        <x:f>IF(A254="","",IF(OR(O254="Lunas",R254&gt;0),MAX(0,L254-AC254),0))</x:f>
      </x:c>
      <x:c r="AI254" s="75" t="str">
        <x:f>IF(A254="","",MAX(0,N254-AC254))</x:f>
      </x:c>
      <x:c r="AK254" s="75"/>
      <x:c r="AM254" s="75" t="n">
        <x:f>IF(AND(A254&lt;&gt;"",B254&gt;'Pengaturan'!$B$29,B254&lt;='Pengaturan'!$B$5),MAX(0,T254-V254-W254),0)</x:f>
        <x:v>0</x:v>
      </x:c>
    </x:row>
    <x:row r="255" ht="23" customHeight="1">
      <x:c r="A255" s="34"/>
      <x:c r="B255" s="44"/>
      <x:c r="C255" s="34"/>
      <x:c r="D255" s="34"/>
      <x:c r="E255" s="34"/>
      <x:c r="F255" s="34"/>
      <x:c r="G255" s="47"/>
      <x:c r="H255" s="47"/>
      <x:c r="I255" s="47"/>
      <x:c r="J255" s="48"/>
      <x:c r="K255" s="42" t="str">
        <x:f>IF(A255="","",IFERROR(VLOOKUP(G255,'Harga Paket Schedule'!$A$5:$I$17,IF(G255="Large Group",2,7),FALSE),0))</x:f>
      </x:c>
      <x:c r="L255" s="42" t="str">
        <x:f>IF(A255="","",IF(J255&lt;&gt;"",J255,IF(G255="Large Group",MAX(7,H255)*K255,I255*K255)))</x:f>
      </x:c>
      <x:c r="M255" s="34"/>
      <x:c r="N255" s="48"/>
      <x:c r="O255" s="47"/>
      <x:c r="P255" s="42" t="str">
        <x:f>IF(A255="","",SUMIF('Cocok Bayar Booking'!$J$5:$J$504,A255,'Cocok Bayar Booking'!$L$5:$L$504))</x:f>
      </x:c>
      <x:c r="Q255" s="42" t="str">
        <x:f>IF(A255="","",SUMIF('Cocok Bayar Booking'!$J$5:$J$504,A255,'Cocok Bayar Booking'!$M$5:$M$504))</x:f>
      </x:c>
      <x:c r="R255" s="34" t="str">
        <x:f>IF(A255="","",SUMIF('Cocok Bayar Booking'!$J$5:$J$504,A255,'Cocok Bayar Booking'!$N$5:$N$504))</x:f>
      </x:c>
      <x:c r="S255" s="42" t="str">
        <x:f>IF(A255="","",MIN(L255,AC255))</x:f>
      </x:c>
      <x:c r="T255" s="42" t="str">
        <x:f>IF(A255="","",MAX(0,L255-AC255))</x:f>
      </x:c>
      <x:c r="U255" s="47"/>
      <x:c r="V255" s="42" t="n">
        <x:f>IF(AND(AND(A255&lt;&gt;"",U255=1,AI255=0,AH255=0,LEFT(AG255,5)&lt;&gt;"CHECK",G255&lt;&gt;"CHECK PACKAGE"),B255&gt;'Pengaturan'!$B$6,B255&lt;='Pengaturan'!$B$5),T255,0)</x:f>
        <x:v>0</x:v>
      </x:c>
      <x:c r="W255" s="42" t="n">
        <x:f>IF(AND(AND(A255&lt;&gt;"",U255=1,AI255=0,AH255=0,LEFT(AG255,5)&lt;&gt;"CHECK",G255&lt;&gt;"CHECK PACKAGE"),B255='Pengaturan'!$B$6,'Pengaturan'!$B$28&lt;&gt;"Tutup"),T255,0)</x:f>
        <x:v>0</x:v>
      </x:c>
      <x:c r="X255" s="34"/>
      <x:c r="Y255" s="34"/>
      <x:c r="Z255" s="34"/>
      <x:c r="AA255" s="34"/>
      <x:c r="AB255" s="34"/>
      <x:c r="AC255" s="15" t="str">
        <x:f>IF(A255="","",P255+Q255+IF(AL255&lt;&gt;"",N(AK255),0))</x:f>
      </x:c>
      <x:c r="AD255" s="15" t="str">
        <x:f>IF(A255="","",IF(OR(AC255&gt;L255,AND(OR(O255="Lunas",R255&gt;0),AC255&lt;L255)),AC255-L255,0))</x:f>
      </x:c>
      <x:c r="AE255" t="str">
        <x:f>IF(A255="","",IF(LEFT(AG255,5)="CHECK",AG255,IF(AD255&lt;&gt;0,"CHECK harga/bayar",IF(AI255&gt;0,"CHECK DP belum cocok",IF(U255=0,"Ditahan","OK")))))</x:f>
      </x:c>
      <x:c r="AF255" s="75" t="n">
        <x:f>IF(AND(A255&lt;&gt;"",U255=1,B255&lt;='Pengaturan'!$B$29,B255&gt;='Pengaturan'!$B$4),T255,0)</x:f>
        <x:v>0</x:v>
      </x:c>
      <x:c r="AH255" s="75" t="str">
        <x:f>IF(A255="","",IF(OR(O255="Lunas",R255&gt;0),MAX(0,L255-AC255),0))</x:f>
      </x:c>
      <x:c r="AI255" s="75" t="str">
        <x:f>IF(A255="","",MAX(0,N255-AC255))</x:f>
      </x:c>
      <x:c r="AK255" s="75"/>
      <x:c r="AM255" s="75" t="n">
        <x:f>IF(AND(A255&lt;&gt;"",B255&gt;'Pengaturan'!$B$29,B255&lt;='Pengaturan'!$B$5),MAX(0,T255-V255-W255),0)</x:f>
        <x:v>0</x:v>
      </x:c>
    </x:row>
    <x:row r="256" ht="23" customHeight="1">
      <x:c r="A256" s="34"/>
      <x:c r="B256" s="44"/>
      <x:c r="C256" s="34"/>
      <x:c r="D256" s="34"/>
      <x:c r="E256" s="34"/>
      <x:c r="F256" s="34"/>
      <x:c r="G256" s="47"/>
      <x:c r="H256" s="47"/>
      <x:c r="I256" s="47"/>
      <x:c r="J256" s="48"/>
      <x:c r="K256" s="42" t="str">
        <x:f>IF(A256="","",IFERROR(VLOOKUP(G256,'Harga Paket Schedule'!$A$5:$I$17,IF(G256="Large Group",2,7),FALSE),0))</x:f>
      </x:c>
      <x:c r="L256" s="42" t="str">
        <x:f>IF(A256="","",IF(J256&lt;&gt;"",J256,IF(G256="Large Group",MAX(7,H256)*K256,I256*K256)))</x:f>
      </x:c>
      <x:c r="M256" s="34"/>
      <x:c r="N256" s="48"/>
      <x:c r="O256" s="47"/>
      <x:c r="P256" s="42" t="str">
        <x:f>IF(A256="","",SUMIF('Cocok Bayar Booking'!$J$5:$J$504,A256,'Cocok Bayar Booking'!$L$5:$L$504))</x:f>
      </x:c>
      <x:c r="Q256" s="42" t="str">
        <x:f>IF(A256="","",SUMIF('Cocok Bayar Booking'!$J$5:$J$504,A256,'Cocok Bayar Booking'!$M$5:$M$504))</x:f>
      </x:c>
      <x:c r="R256" s="34" t="str">
        <x:f>IF(A256="","",SUMIF('Cocok Bayar Booking'!$J$5:$J$504,A256,'Cocok Bayar Booking'!$N$5:$N$504))</x:f>
      </x:c>
      <x:c r="S256" s="42" t="str">
        <x:f>IF(A256="","",MIN(L256,AC256))</x:f>
      </x:c>
      <x:c r="T256" s="42" t="str">
        <x:f>IF(A256="","",MAX(0,L256-AC256))</x:f>
      </x:c>
      <x:c r="U256" s="47"/>
      <x:c r="V256" s="42" t="n">
        <x:f>IF(AND(AND(A256&lt;&gt;"",U256=1,AI256=0,AH256=0,LEFT(AG256,5)&lt;&gt;"CHECK",G256&lt;&gt;"CHECK PACKAGE"),B256&gt;'Pengaturan'!$B$6,B256&lt;='Pengaturan'!$B$5),T256,0)</x:f>
        <x:v>0</x:v>
      </x:c>
      <x:c r="W256" s="42" t="n">
        <x:f>IF(AND(AND(A256&lt;&gt;"",U256=1,AI256=0,AH256=0,LEFT(AG256,5)&lt;&gt;"CHECK",G256&lt;&gt;"CHECK PACKAGE"),B256='Pengaturan'!$B$6,'Pengaturan'!$B$28&lt;&gt;"Tutup"),T256,0)</x:f>
        <x:v>0</x:v>
      </x:c>
      <x:c r="X256" s="34"/>
      <x:c r="Y256" s="34"/>
      <x:c r="Z256" s="34"/>
      <x:c r="AA256" s="34"/>
      <x:c r="AB256" s="34"/>
      <x:c r="AC256" s="15" t="str">
        <x:f>IF(A256="","",P256+Q256+IF(AL256&lt;&gt;"",N(AK256),0))</x:f>
      </x:c>
      <x:c r="AD256" s="15" t="str">
        <x:f>IF(A256="","",IF(OR(AC256&gt;L256,AND(OR(O256="Lunas",R256&gt;0),AC256&lt;L256)),AC256-L256,0))</x:f>
      </x:c>
      <x:c r="AE256" t="str">
        <x:f>IF(A256="","",IF(LEFT(AG256,5)="CHECK",AG256,IF(AD256&lt;&gt;0,"CHECK harga/bayar",IF(AI256&gt;0,"CHECK DP belum cocok",IF(U256=0,"Ditahan","OK")))))</x:f>
      </x:c>
      <x:c r="AF256" s="75" t="n">
        <x:f>IF(AND(A256&lt;&gt;"",U256=1,B256&lt;='Pengaturan'!$B$29,B256&gt;='Pengaturan'!$B$4),T256,0)</x:f>
        <x:v>0</x:v>
      </x:c>
      <x:c r="AH256" s="75" t="str">
        <x:f>IF(A256="","",IF(OR(O256="Lunas",R256&gt;0),MAX(0,L256-AC256),0))</x:f>
      </x:c>
      <x:c r="AI256" s="75" t="str">
        <x:f>IF(A256="","",MAX(0,N256-AC256))</x:f>
      </x:c>
      <x:c r="AK256" s="75"/>
      <x:c r="AM256" s="75" t="n">
        <x:f>IF(AND(A256&lt;&gt;"",B256&gt;'Pengaturan'!$B$29,B256&lt;='Pengaturan'!$B$5),MAX(0,T256-V256-W256),0)</x:f>
        <x:v>0</x:v>
      </x:c>
    </x:row>
    <x:row r="257" ht="23" customHeight="1">
      <x:c r="A257" s="34"/>
      <x:c r="B257" s="44"/>
      <x:c r="C257" s="34"/>
      <x:c r="D257" s="34"/>
      <x:c r="E257" s="34"/>
      <x:c r="F257" s="34"/>
      <x:c r="G257" s="47"/>
      <x:c r="H257" s="47"/>
      <x:c r="I257" s="47"/>
      <x:c r="J257" s="48"/>
      <x:c r="K257" s="42" t="str">
        <x:f>IF(A257="","",IFERROR(VLOOKUP(G257,'Harga Paket Schedule'!$A$5:$I$17,IF(G257="Large Group",2,7),FALSE),0))</x:f>
      </x:c>
      <x:c r="L257" s="42" t="str">
        <x:f>IF(A257="","",IF(J257&lt;&gt;"",J257,IF(G257="Large Group",MAX(7,H257)*K257,I257*K257)))</x:f>
      </x:c>
      <x:c r="M257" s="34"/>
      <x:c r="N257" s="48"/>
      <x:c r="O257" s="47"/>
      <x:c r="P257" s="42" t="str">
        <x:f>IF(A257="","",SUMIF('Cocok Bayar Booking'!$J$5:$J$504,A257,'Cocok Bayar Booking'!$L$5:$L$504))</x:f>
      </x:c>
      <x:c r="Q257" s="42" t="str">
        <x:f>IF(A257="","",SUMIF('Cocok Bayar Booking'!$J$5:$J$504,A257,'Cocok Bayar Booking'!$M$5:$M$504))</x:f>
      </x:c>
      <x:c r="R257" s="34" t="str">
        <x:f>IF(A257="","",SUMIF('Cocok Bayar Booking'!$J$5:$J$504,A257,'Cocok Bayar Booking'!$N$5:$N$504))</x:f>
      </x:c>
      <x:c r="S257" s="42" t="str">
        <x:f>IF(A257="","",MIN(L257,AC257))</x:f>
      </x:c>
      <x:c r="T257" s="42" t="str">
        <x:f>IF(A257="","",MAX(0,L257-AC257))</x:f>
      </x:c>
      <x:c r="U257" s="47"/>
      <x:c r="V257" s="42" t="n">
        <x:f>IF(AND(AND(A257&lt;&gt;"",U257=1,AI257=0,AH257=0,LEFT(AG257,5)&lt;&gt;"CHECK",G257&lt;&gt;"CHECK PACKAGE"),B257&gt;'Pengaturan'!$B$6,B257&lt;='Pengaturan'!$B$5),T257,0)</x:f>
        <x:v>0</x:v>
      </x:c>
      <x:c r="W257" s="42" t="n">
        <x:f>IF(AND(AND(A257&lt;&gt;"",U257=1,AI257=0,AH257=0,LEFT(AG257,5)&lt;&gt;"CHECK",G257&lt;&gt;"CHECK PACKAGE"),B257='Pengaturan'!$B$6,'Pengaturan'!$B$28&lt;&gt;"Tutup"),T257,0)</x:f>
        <x:v>0</x:v>
      </x:c>
      <x:c r="X257" s="34"/>
      <x:c r="Y257" s="34"/>
      <x:c r="Z257" s="34"/>
      <x:c r="AA257" s="34"/>
      <x:c r="AB257" s="34"/>
      <x:c r="AC257" s="15" t="str">
        <x:f>IF(A257="","",P257+Q257+IF(AL257&lt;&gt;"",N(AK257),0))</x:f>
      </x:c>
      <x:c r="AD257" s="15" t="str">
        <x:f>IF(A257="","",IF(OR(AC257&gt;L257,AND(OR(O257="Lunas",R257&gt;0),AC257&lt;L257)),AC257-L257,0))</x:f>
      </x:c>
      <x:c r="AE257" t="str">
        <x:f>IF(A257="","",IF(LEFT(AG257,5)="CHECK",AG257,IF(AD257&lt;&gt;0,"CHECK harga/bayar",IF(AI257&gt;0,"CHECK DP belum cocok",IF(U257=0,"Ditahan","OK")))))</x:f>
      </x:c>
      <x:c r="AF257" s="75" t="n">
        <x:f>IF(AND(A257&lt;&gt;"",U257=1,B257&lt;='Pengaturan'!$B$29,B257&gt;='Pengaturan'!$B$4),T257,0)</x:f>
        <x:v>0</x:v>
      </x:c>
      <x:c r="AH257" s="75" t="str">
        <x:f>IF(A257="","",IF(OR(O257="Lunas",R257&gt;0),MAX(0,L257-AC257),0))</x:f>
      </x:c>
      <x:c r="AI257" s="75" t="str">
        <x:f>IF(A257="","",MAX(0,N257-AC257))</x:f>
      </x:c>
      <x:c r="AK257" s="75"/>
      <x:c r="AM257" s="75" t="n">
        <x:f>IF(AND(A257&lt;&gt;"",B257&gt;'Pengaturan'!$B$29,B257&lt;='Pengaturan'!$B$5),MAX(0,T257-V257-W257),0)</x:f>
        <x:v>0</x:v>
      </x:c>
    </x:row>
    <x:row r="258" ht="23" customHeight="1">
      <x:c r="A258" s="34"/>
      <x:c r="B258" s="44"/>
      <x:c r="C258" s="34"/>
      <x:c r="D258" s="34"/>
      <x:c r="E258" s="34"/>
      <x:c r="F258" s="34"/>
      <x:c r="G258" s="47"/>
      <x:c r="H258" s="47"/>
      <x:c r="I258" s="47"/>
      <x:c r="J258" s="48"/>
      <x:c r="K258" s="42" t="str">
        <x:f>IF(A258="","",IFERROR(VLOOKUP(G258,'Harga Paket Schedule'!$A$5:$I$17,IF(G258="Large Group",2,7),FALSE),0))</x:f>
      </x:c>
      <x:c r="L258" s="42" t="str">
        <x:f>IF(A258="","",IF(J258&lt;&gt;"",J258,IF(G258="Large Group",MAX(7,H258)*K258,I258*K258)))</x:f>
      </x:c>
      <x:c r="M258" s="34"/>
      <x:c r="N258" s="48"/>
      <x:c r="O258" s="47"/>
      <x:c r="P258" s="42" t="str">
        <x:f>IF(A258="","",SUMIF('Cocok Bayar Booking'!$J$5:$J$504,A258,'Cocok Bayar Booking'!$L$5:$L$504))</x:f>
      </x:c>
      <x:c r="Q258" s="42" t="str">
        <x:f>IF(A258="","",SUMIF('Cocok Bayar Booking'!$J$5:$J$504,A258,'Cocok Bayar Booking'!$M$5:$M$504))</x:f>
      </x:c>
      <x:c r="R258" s="34" t="str">
        <x:f>IF(A258="","",SUMIF('Cocok Bayar Booking'!$J$5:$J$504,A258,'Cocok Bayar Booking'!$N$5:$N$504))</x:f>
      </x:c>
      <x:c r="S258" s="42" t="str">
        <x:f>IF(A258="","",MIN(L258,AC258))</x:f>
      </x:c>
      <x:c r="T258" s="42" t="str">
        <x:f>IF(A258="","",MAX(0,L258-AC258))</x:f>
      </x:c>
      <x:c r="U258" s="47"/>
      <x:c r="V258" s="42" t="n">
        <x:f>IF(AND(AND(A258&lt;&gt;"",U258=1,AI258=0,AH258=0,LEFT(AG258,5)&lt;&gt;"CHECK",G258&lt;&gt;"CHECK PACKAGE"),B258&gt;'Pengaturan'!$B$6,B258&lt;='Pengaturan'!$B$5),T258,0)</x:f>
        <x:v>0</x:v>
      </x:c>
      <x:c r="W258" s="42" t="n">
        <x:f>IF(AND(AND(A258&lt;&gt;"",U258=1,AI258=0,AH258=0,LEFT(AG258,5)&lt;&gt;"CHECK",G258&lt;&gt;"CHECK PACKAGE"),B258='Pengaturan'!$B$6,'Pengaturan'!$B$28&lt;&gt;"Tutup"),T258,0)</x:f>
        <x:v>0</x:v>
      </x:c>
      <x:c r="X258" s="34"/>
      <x:c r="Y258" s="34"/>
      <x:c r="Z258" s="34"/>
      <x:c r="AA258" s="34"/>
      <x:c r="AB258" s="34"/>
      <x:c r="AC258" s="15" t="str">
        <x:f>IF(A258="","",P258+Q258+IF(AL258&lt;&gt;"",N(AK258),0))</x:f>
      </x:c>
      <x:c r="AD258" s="15" t="str">
        <x:f>IF(A258="","",IF(OR(AC258&gt;L258,AND(OR(O258="Lunas",R258&gt;0),AC258&lt;L258)),AC258-L258,0))</x:f>
      </x:c>
      <x:c r="AE258" t="str">
        <x:f>IF(A258="","",IF(LEFT(AG258,5)="CHECK",AG258,IF(AD258&lt;&gt;0,"CHECK harga/bayar",IF(AI258&gt;0,"CHECK DP belum cocok",IF(U258=0,"Ditahan","OK")))))</x:f>
      </x:c>
      <x:c r="AF258" s="75" t="n">
        <x:f>IF(AND(A258&lt;&gt;"",U258=1,B258&lt;='Pengaturan'!$B$29,B258&gt;='Pengaturan'!$B$4),T258,0)</x:f>
        <x:v>0</x:v>
      </x:c>
      <x:c r="AH258" s="75" t="str">
        <x:f>IF(A258="","",IF(OR(O258="Lunas",R258&gt;0),MAX(0,L258-AC258),0))</x:f>
      </x:c>
      <x:c r="AI258" s="75" t="str">
        <x:f>IF(A258="","",MAX(0,N258-AC258))</x:f>
      </x:c>
      <x:c r="AK258" s="75"/>
      <x:c r="AM258" s="75" t="n">
        <x:f>IF(AND(A258&lt;&gt;"",B258&gt;'Pengaturan'!$B$29,B258&lt;='Pengaturan'!$B$5),MAX(0,T258-V258-W258),0)</x:f>
        <x:v>0</x:v>
      </x:c>
    </x:row>
    <x:row r="259" ht="23" customHeight="1">
      <x:c r="A259" s="34"/>
      <x:c r="B259" s="44"/>
      <x:c r="C259" s="34"/>
      <x:c r="D259" s="34"/>
      <x:c r="E259" s="34"/>
      <x:c r="F259" s="34"/>
      <x:c r="G259" s="47"/>
      <x:c r="H259" s="47"/>
      <x:c r="I259" s="47"/>
      <x:c r="J259" s="48"/>
      <x:c r="K259" s="42" t="str">
        <x:f>IF(A259="","",IFERROR(VLOOKUP(G259,'Harga Paket Schedule'!$A$5:$I$17,IF(G259="Large Group",2,7),FALSE),0))</x:f>
      </x:c>
      <x:c r="L259" s="42" t="str">
        <x:f>IF(A259="","",IF(J259&lt;&gt;"",J259,IF(G259="Large Group",MAX(7,H259)*K259,I259*K259)))</x:f>
      </x:c>
      <x:c r="M259" s="34"/>
      <x:c r="N259" s="48"/>
      <x:c r="O259" s="47"/>
      <x:c r="P259" s="42" t="str">
        <x:f>IF(A259="","",SUMIF('Cocok Bayar Booking'!$J$5:$J$504,A259,'Cocok Bayar Booking'!$L$5:$L$504))</x:f>
      </x:c>
      <x:c r="Q259" s="42" t="str">
        <x:f>IF(A259="","",SUMIF('Cocok Bayar Booking'!$J$5:$J$504,A259,'Cocok Bayar Booking'!$M$5:$M$504))</x:f>
      </x:c>
      <x:c r="R259" s="34" t="str">
        <x:f>IF(A259="","",SUMIF('Cocok Bayar Booking'!$J$5:$J$504,A259,'Cocok Bayar Booking'!$N$5:$N$504))</x:f>
      </x:c>
      <x:c r="S259" s="42" t="str">
        <x:f>IF(A259="","",MIN(L259,AC259))</x:f>
      </x:c>
      <x:c r="T259" s="42" t="str">
        <x:f>IF(A259="","",MAX(0,L259-AC259))</x:f>
      </x:c>
      <x:c r="U259" s="47"/>
      <x:c r="V259" s="42" t="n">
        <x:f>IF(AND(AND(A259&lt;&gt;"",U259=1,AI259=0,AH259=0,LEFT(AG259,5)&lt;&gt;"CHECK",G259&lt;&gt;"CHECK PACKAGE"),B259&gt;'Pengaturan'!$B$6,B259&lt;='Pengaturan'!$B$5),T259,0)</x:f>
        <x:v>0</x:v>
      </x:c>
      <x:c r="W259" s="42" t="n">
        <x:f>IF(AND(AND(A259&lt;&gt;"",U259=1,AI259=0,AH259=0,LEFT(AG259,5)&lt;&gt;"CHECK",G259&lt;&gt;"CHECK PACKAGE"),B259='Pengaturan'!$B$6,'Pengaturan'!$B$28&lt;&gt;"Tutup"),T259,0)</x:f>
        <x:v>0</x:v>
      </x:c>
      <x:c r="X259" s="34"/>
      <x:c r="Y259" s="34"/>
      <x:c r="Z259" s="34"/>
      <x:c r="AA259" s="34"/>
      <x:c r="AB259" s="34"/>
      <x:c r="AC259" s="15" t="str">
        <x:f>IF(A259="","",P259+Q259+IF(AL259&lt;&gt;"",N(AK259),0))</x:f>
      </x:c>
      <x:c r="AD259" s="15" t="str">
        <x:f>IF(A259="","",IF(OR(AC259&gt;L259,AND(OR(O259="Lunas",R259&gt;0),AC259&lt;L259)),AC259-L259,0))</x:f>
      </x:c>
      <x:c r="AE259" t="str">
        <x:f>IF(A259="","",IF(LEFT(AG259,5)="CHECK",AG259,IF(AD259&lt;&gt;0,"CHECK harga/bayar",IF(AI259&gt;0,"CHECK DP belum cocok",IF(U259=0,"Ditahan","OK")))))</x:f>
      </x:c>
      <x:c r="AF259" s="75" t="n">
        <x:f>IF(AND(A259&lt;&gt;"",U259=1,B259&lt;='Pengaturan'!$B$29,B259&gt;='Pengaturan'!$B$4),T259,0)</x:f>
        <x:v>0</x:v>
      </x:c>
      <x:c r="AH259" s="75" t="str">
        <x:f>IF(A259="","",IF(OR(O259="Lunas",R259&gt;0),MAX(0,L259-AC259),0))</x:f>
      </x:c>
      <x:c r="AI259" s="75" t="str">
        <x:f>IF(A259="","",MAX(0,N259-AC259))</x:f>
      </x:c>
      <x:c r="AK259" s="75"/>
      <x:c r="AM259" s="75" t="n">
        <x:f>IF(AND(A259&lt;&gt;"",B259&gt;'Pengaturan'!$B$29,B259&lt;='Pengaturan'!$B$5),MAX(0,T259-V259-W259),0)</x:f>
        <x:v>0</x:v>
      </x:c>
    </x:row>
    <x:row r="260" ht="23" customHeight="1">
      <x:c r="A260" s="34"/>
      <x:c r="B260" s="44"/>
      <x:c r="C260" s="34"/>
      <x:c r="D260" s="34"/>
      <x:c r="E260" s="34"/>
      <x:c r="F260" s="34"/>
      <x:c r="G260" s="47"/>
      <x:c r="H260" s="47"/>
      <x:c r="I260" s="47"/>
      <x:c r="J260" s="48"/>
      <x:c r="K260" s="42" t="str">
        <x:f>IF(A260="","",IFERROR(VLOOKUP(G260,'Harga Paket Schedule'!$A$5:$I$17,IF(G260="Large Group",2,7),FALSE),0))</x:f>
      </x:c>
      <x:c r="L260" s="42" t="str">
        <x:f>IF(A260="","",IF(J260&lt;&gt;"",J260,IF(G260="Large Group",MAX(7,H260)*K260,I260*K260)))</x:f>
      </x:c>
      <x:c r="M260" s="34"/>
      <x:c r="N260" s="48"/>
      <x:c r="O260" s="47"/>
      <x:c r="P260" s="42" t="str">
        <x:f>IF(A260="","",SUMIF('Cocok Bayar Booking'!$J$5:$J$504,A260,'Cocok Bayar Booking'!$L$5:$L$504))</x:f>
      </x:c>
      <x:c r="Q260" s="42" t="str">
        <x:f>IF(A260="","",SUMIF('Cocok Bayar Booking'!$J$5:$J$504,A260,'Cocok Bayar Booking'!$M$5:$M$504))</x:f>
      </x:c>
      <x:c r="R260" s="34" t="str">
        <x:f>IF(A260="","",SUMIF('Cocok Bayar Booking'!$J$5:$J$504,A260,'Cocok Bayar Booking'!$N$5:$N$504))</x:f>
      </x:c>
      <x:c r="S260" s="42" t="str">
        <x:f>IF(A260="","",MIN(L260,AC260))</x:f>
      </x:c>
      <x:c r="T260" s="42" t="str">
        <x:f>IF(A260="","",MAX(0,L260-AC260))</x:f>
      </x:c>
      <x:c r="U260" s="47"/>
      <x:c r="V260" s="42" t="n">
        <x:f>IF(AND(AND(A260&lt;&gt;"",U260=1,AI260=0,AH260=0,LEFT(AG260,5)&lt;&gt;"CHECK",G260&lt;&gt;"CHECK PACKAGE"),B260&gt;'Pengaturan'!$B$6,B260&lt;='Pengaturan'!$B$5),T260,0)</x:f>
        <x:v>0</x:v>
      </x:c>
      <x:c r="W260" s="42" t="n">
        <x:f>IF(AND(AND(A260&lt;&gt;"",U260=1,AI260=0,AH260=0,LEFT(AG260,5)&lt;&gt;"CHECK",G260&lt;&gt;"CHECK PACKAGE"),B260='Pengaturan'!$B$6,'Pengaturan'!$B$28&lt;&gt;"Tutup"),T260,0)</x:f>
        <x:v>0</x:v>
      </x:c>
      <x:c r="X260" s="34"/>
      <x:c r="Y260" s="34"/>
      <x:c r="Z260" s="34"/>
      <x:c r="AA260" s="34"/>
      <x:c r="AB260" s="34"/>
      <x:c r="AC260" s="15" t="str">
        <x:f>IF(A260="","",P260+Q260+IF(AL260&lt;&gt;"",N(AK260),0))</x:f>
      </x:c>
      <x:c r="AD260" s="15" t="str">
        <x:f>IF(A260="","",IF(OR(AC260&gt;L260,AND(OR(O260="Lunas",R260&gt;0),AC260&lt;L260)),AC260-L260,0))</x:f>
      </x:c>
      <x:c r="AE260" t="str">
        <x:f>IF(A260="","",IF(LEFT(AG260,5)="CHECK",AG260,IF(AD260&lt;&gt;0,"CHECK harga/bayar",IF(AI260&gt;0,"CHECK DP belum cocok",IF(U260=0,"Ditahan","OK")))))</x:f>
      </x:c>
      <x:c r="AF260" s="75" t="n">
        <x:f>IF(AND(A260&lt;&gt;"",U260=1,B260&lt;='Pengaturan'!$B$29,B260&gt;='Pengaturan'!$B$4),T260,0)</x:f>
        <x:v>0</x:v>
      </x:c>
      <x:c r="AH260" s="75" t="str">
        <x:f>IF(A260="","",IF(OR(O260="Lunas",R260&gt;0),MAX(0,L260-AC260),0))</x:f>
      </x:c>
      <x:c r="AI260" s="75" t="str">
        <x:f>IF(A260="","",MAX(0,N260-AC260))</x:f>
      </x:c>
      <x:c r="AK260" s="75"/>
      <x:c r="AM260" s="75" t="n">
        <x:f>IF(AND(A260&lt;&gt;"",B260&gt;'Pengaturan'!$B$29,B260&lt;='Pengaturan'!$B$5),MAX(0,T260-V260-W260),0)</x:f>
        <x:v>0</x:v>
      </x:c>
    </x:row>
    <x:row r="261" ht="23" customHeight="1">
      <x:c r="A261" s="34"/>
      <x:c r="B261" s="44"/>
      <x:c r="C261" s="34"/>
      <x:c r="D261" s="34"/>
      <x:c r="E261" s="34"/>
      <x:c r="F261" s="34"/>
      <x:c r="G261" s="47"/>
      <x:c r="H261" s="47"/>
      <x:c r="I261" s="47"/>
      <x:c r="J261" s="48"/>
      <x:c r="K261" s="42" t="str">
        <x:f>IF(A261="","",IFERROR(VLOOKUP(G261,'Harga Paket Schedule'!$A$5:$I$17,IF(G261="Large Group",2,7),FALSE),0))</x:f>
      </x:c>
      <x:c r="L261" s="42" t="str">
        <x:f>IF(A261="","",IF(J261&lt;&gt;"",J261,IF(G261="Large Group",MAX(7,H261)*K261,I261*K261)))</x:f>
      </x:c>
      <x:c r="M261" s="34"/>
      <x:c r="N261" s="48"/>
      <x:c r="O261" s="47"/>
      <x:c r="P261" s="42" t="str">
        <x:f>IF(A261="","",SUMIF('Cocok Bayar Booking'!$J$5:$J$504,A261,'Cocok Bayar Booking'!$L$5:$L$504))</x:f>
      </x:c>
      <x:c r="Q261" s="42" t="str">
        <x:f>IF(A261="","",SUMIF('Cocok Bayar Booking'!$J$5:$J$504,A261,'Cocok Bayar Booking'!$M$5:$M$504))</x:f>
      </x:c>
      <x:c r="R261" s="34" t="str">
        <x:f>IF(A261="","",SUMIF('Cocok Bayar Booking'!$J$5:$J$504,A261,'Cocok Bayar Booking'!$N$5:$N$504))</x:f>
      </x:c>
      <x:c r="S261" s="42" t="str">
        <x:f>IF(A261="","",MIN(L261,AC261))</x:f>
      </x:c>
      <x:c r="T261" s="42" t="str">
        <x:f>IF(A261="","",MAX(0,L261-AC261))</x:f>
      </x:c>
      <x:c r="U261" s="47"/>
      <x:c r="V261" s="42" t="n">
        <x:f>IF(AND(AND(A261&lt;&gt;"",U261=1,AI261=0,AH261=0,LEFT(AG261,5)&lt;&gt;"CHECK",G261&lt;&gt;"CHECK PACKAGE"),B261&gt;'Pengaturan'!$B$6,B261&lt;='Pengaturan'!$B$5),T261,0)</x:f>
        <x:v>0</x:v>
      </x:c>
      <x:c r="W261" s="42" t="n">
        <x:f>IF(AND(AND(A261&lt;&gt;"",U261=1,AI261=0,AH261=0,LEFT(AG261,5)&lt;&gt;"CHECK",G261&lt;&gt;"CHECK PACKAGE"),B261='Pengaturan'!$B$6,'Pengaturan'!$B$28&lt;&gt;"Tutup"),T261,0)</x:f>
        <x:v>0</x:v>
      </x:c>
      <x:c r="X261" s="34"/>
      <x:c r="Y261" s="34"/>
      <x:c r="Z261" s="34"/>
      <x:c r="AA261" s="34"/>
      <x:c r="AB261" s="34"/>
      <x:c r="AC261" s="15" t="str">
        <x:f>IF(A261="","",P261+Q261+IF(AL261&lt;&gt;"",N(AK261),0))</x:f>
      </x:c>
      <x:c r="AD261" s="15" t="str">
        <x:f>IF(A261="","",IF(OR(AC261&gt;L261,AND(OR(O261="Lunas",R261&gt;0),AC261&lt;L261)),AC261-L261,0))</x:f>
      </x:c>
      <x:c r="AE261" t="str">
        <x:f>IF(A261="","",IF(LEFT(AG261,5)="CHECK",AG261,IF(AD261&lt;&gt;0,"CHECK harga/bayar",IF(AI261&gt;0,"CHECK DP belum cocok",IF(U261=0,"Ditahan","OK")))))</x:f>
      </x:c>
      <x:c r="AF261" s="75" t="n">
        <x:f>IF(AND(A261&lt;&gt;"",U261=1,B261&lt;='Pengaturan'!$B$29,B261&gt;='Pengaturan'!$B$4),T261,0)</x:f>
        <x:v>0</x:v>
      </x:c>
      <x:c r="AH261" s="75" t="str">
        <x:f>IF(A261="","",IF(OR(O261="Lunas",R261&gt;0),MAX(0,L261-AC261),0))</x:f>
      </x:c>
      <x:c r="AI261" s="75" t="str">
        <x:f>IF(A261="","",MAX(0,N261-AC261))</x:f>
      </x:c>
      <x:c r="AK261" s="75"/>
      <x:c r="AM261" s="75" t="n">
        <x:f>IF(AND(A261&lt;&gt;"",B261&gt;'Pengaturan'!$B$29,B261&lt;='Pengaturan'!$B$5),MAX(0,T261-V261-W261),0)</x:f>
        <x:v>0</x:v>
      </x:c>
    </x:row>
    <x:row r="262" ht="23" customHeight="1">
      <x:c r="A262" s="34"/>
      <x:c r="B262" s="44"/>
      <x:c r="C262" s="34"/>
      <x:c r="D262" s="34"/>
      <x:c r="E262" s="34"/>
      <x:c r="F262" s="34"/>
      <x:c r="G262" s="47"/>
      <x:c r="H262" s="47"/>
      <x:c r="I262" s="47"/>
      <x:c r="J262" s="48"/>
      <x:c r="K262" s="42" t="str">
        <x:f>IF(A262="","",IFERROR(VLOOKUP(G262,'Harga Paket Schedule'!$A$5:$I$17,IF(G262="Large Group",2,7),FALSE),0))</x:f>
      </x:c>
      <x:c r="L262" s="42" t="str">
        <x:f>IF(A262="","",IF(J262&lt;&gt;"",J262,IF(G262="Large Group",MAX(7,H262)*K262,I262*K262)))</x:f>
      </x:c>
      <x:c r="M262" s="34"/>
      <x:c r="N262" s="48"/>
      <x:c r="O262" s="47"/>
      <x:c r="P262" s="42" t="str">
        <x:f>IF(A262="","",SUMIF('Cocok Bayar Booking'!$J$5:$J$504,A262,'Cocok Bayar Booking'!$L$5:$L$504))</x:f>
      </x:c>
      <x:c r="Q262" s="42" t="str">
        <x:f>IF(A262="","",SUMIF('Cocok Bayar Booking'!$J$5:$J$504,A262,'Cocok Bayar Booking'!$M$5:$M$504))</x:f>
      </x:c>
      <x:c r="R262" s="34" t="str">
        <x:f>IF(A262="","",SUMIF('Cocok Bayar Booking'!$J$5:$J$504,A262,'Cocok Bayar Booking'!$N$5:$N$504))</x:f>
      </x:c>
      <x:c r="S262" s="42" t="str">
        <x:f>IF(A262="","",MIN(L262,AC262))</x:f>
      </x:c>
      <x:c r="T262" s="42" t="str">
        <x:f>IF(A262="","",MAX(0,L262-AC262))</x:f>
      </x:c>
      <x:c r="U262" s="47"/>
      <x:c r="V262" s="42" t="n">
        <x:f>IF(AND(AND(A262&lt;&gt;"",U262=1,AI262=0,AH262=0,LEFT(AG262,5)&lt;&gt;"CHECK",G262&lt;&gt;"CHECK PACKAGE"),B262&gt;'Pengaturan'!$B$6,B262&lt;='Pengaturan'!$B$5),T262,0)</x:f>
        <x:v>0</x:v>
      </x:c>
      <x:c r="W262" s="42" t="n">
        <x:f>IF(AND(AND(A262&lt;&gt;"",U262=1,AI262=0,AH262=0,LEFT(AG262,5)&lt;&gt;"CHECK",G262&lt;&gt;"CHECK PACKAGE"),B262='Pengaturan'!$B$6,'Pengaturan'!$B$28&lt;&gt;"Tutup"),T262,0)</x:f>
        <x:v>0</x:v>
      </x:c>
      <x:c r="X262" s="34"/>
      <x:c r="Y262" s="34"/>
      <x:c r="Z262" s="34"/>
      <x:c r="AA262" s="34"/>
      <x:c r="AB262" s="34"/>
      <x:c r="AC262" s="15" t="str">
        <x:f>IF(A262="","",P262+Q262+IF(AL262&lt;&gt;"",N(AK262),0))</x:f>
      </x:c>
      <x:c r="AD262" s="15" t="str">
        <x:f>IF(A262="","",IF(OR(AC262&gt;L262,AND(OR(O262="Lunas",R262&gt;0),AC262&lt;L262)),AC262-L262,0))</x:f>
      </x:c>
      <x:c r="AE262" t="str">
        <x:f>IF(A262="","",IF(LEFT(AG262,5)="CHECK",AG262,IF(AD262&lt;&gt;0,"CHECK harga/bayar",IF(AI262&gt;0,"CHECK DP belum cocok",IF(U262=0,"Ditahan","OK")))))</x:f>
      </x:c>
      <x:c r="AF262" s="75" t="n">
        <x:f>IF(AND(A262&lt;&gt;"",U262=1,B262&lt;='Pengaturan'!$B$29,B262&gt;='Pengaturan'!$B$4),T262,0)</x:f>
        <x:v>0</x:v>
      </x:c>
      <x:c r="AH262" s="75" t="str">
        <x:f>IF(A262="","",IF(OR(O262="Lunas",R262&gt;0),MAX(0,L262-AC262),0))</x:f>
      </x:c>
      <x:c r="AI262" s="75" t="str">
        <x:f>IF(A262="","",MAX(0,N262-AC262))</x:f>
      </x:c>
      <x:c r="AK262" s="75"/>
      <x:c r="AM262" s="75" t="n">
        <x:f>IF(AND(A262&lt;&gt;"",B262&gt;'Pengaturan'!$B$29,B262&lt;='Pengaturan'!$B$5),MAX(0,T262-V262-W262),0)</x:f>
        <x:v>0</x:v>
      </x:c>
    </x:row>
    <x:row r="263" ht="23" customHeight="1">
      <x:c r="A263" s="34"/>
      <x:c r="B263" s="44"/>
      <x:c r="C263" s="34"/>
      <x:c r="D263" s="34"/>
      <x:c r="E263" s="34"/>
      <x:c r="F263" s="34"/>
      <x:c r="G263" s="47"/>
      <x:c r="H263" s="47"/>
      <x:c r="I263" s="47"/>
      <x:c r="J263" s="48"/>
      <x:c r="K263" s="42" t="str">
        <x:f>IF(A263="","",IFERROR(VLOOKUP(G263,'Harga Paket Schedule'!$A$5:$I$17,IF(G263="Large Group",2,7),FALSE),0))</x:f>
      </x:c>
      <x:c r="L263" s="42" t="str">
        <x:f>IF(A263="","",IF(J263&lt;&gt;"",J263,IF(G263="Large Group",MAX(7,H263)*K263,I263*K263)))</x:f>
      </x:c>
      <x:c r="M263" s="34"/>
      <x:c r="N263" s="48"/>
      <x:c r="O263" s="47"/>
      <x:c r="P263" s="42" t="str">
        <x:f>IF(A263="","",SUMIF('Cocok Bayar Booking'!$J$5:$J$504,A263,'Cocok Bayar Booking'!$L$5:$L$504))</x:f>
      </x:c>
      <x:c r="Q263" s="42" t="str">
        <x:f>IF(A263="","",SUMIF('Cocok Bayar Booking'!$J$5:$J$504,A263,'Cocok Bayar Booking'!$M$5:$M$504))</x:f>
      </x:c>
      <x:c r="R263" s="34" t="str">
        <x:f>IF(A263="","",SUMIF('Cocok Bayar Booking'!$J$5:$J$504,A263,'Cocok Bayar Booking'!$N$5:$N$504))</x:f>
      </x:c>
      <x:c r="S263" s="42" t="str">
        <x:f>IF(A263="","",MIN(L263,AC263))</x:f>
      </x:c>
      <x:c r="T263" s="42" t="str">
        <x:f>IF(A263="","",MAX(0,L263-AC263))</x:f>
      </x:c>
      <x:c r="U263" s="47"/>
      <x:c r="V263" s="42" t="n">
        <x:f>IF(AND(AND(A263&lt;&gt;"",U263=1,AI263=0,AH263=0,LEFT(AG263,5)&lt;&gt;"CHECK",G263&lt;&gt;"CHECK PACKAGE"),B263&gt;'Pengaturan'!$B$6,B263&lt;='Pengaturan'!$B$5),T263,0)</x:f>
        <x:v>0</x:v>
      </x:c>
      <x:c r="W263" s="42" t="n">
        <x:f>IF(AND(AND(A263&lt;&gt;"",U263=1,AI263=0,AH263=0,LEFT(AG263,5)&lt;&gt;"CHECK",G263&lt;&gt;"CHECK PACKAGE"),B263='Pengaturan'!$B$6,'Pengaturan'!$B$28&lt;&gt;"Tutup"),T263,0)</x:f>
        <x:v>0</x:v>
      </x:c>
      <x:c r="X263" s="34"/>
      <x:c r="Y263" s="34"/>
      <x:c r="Z263" s="34"/>
      <x:c r="AA263" s="34"/>
      <x:c r="AB263" s="34"/>
      <x:c r="AC263" s="15" t="str">
        <x:f>IF(A263="","",P263+Q263+IF(AL263&lt;&gt;"",N(AK263),0))</x:f>
      </x:c>
      <x:c r="AD263" s="15" t="str">
        <x:f>IF(A263="","",IF(OR(AC263&gt;L263,AND(OR(O263="Lunas",R263&gt;0),AC263&lt;L263)),AC263-L263,0))</x:f>
      </x:c>
      <x:c r="AE263" t="str">
        <x:f>IF(A263="","",IF(LEFT(AG263,5)="CHECK",AG263,IF(AD263&lt;&gt;0,"CHECK harga/bayar",IF(AI263&gt;0,"CHECK DP belum cocok",IF(U263=0,"Ditahan","OK")))))</x:f>
      </x:c>
      <x:c r="AF263" s="75" t="n">
        <x:f>IF(AND(A263&lt;&gt;"",U263=1,B263&lt;='Pengaturan'!$B$29,B263&gt;='Pengaturan'!$B$4),T263,0)</x:f>
        <x:v>0</x:v>
      </x:c>
      <x:c r="AH263" s="75" t="str">
        <x:f>IF(A263="","",IF(OR(O263="Lunas",R263&gt;0),MAX(0,L263-AC263),0))</x:f>
      </x:c>
      <x:c r="AI263" s="75" t="str">
        <x:f>IF(A263="","",MAX(0,N263-AC263))</x:f>
      </x:c>
      <x:c r="AK263" s="75"/>
      <x:c r="AM263" s="75" t="n">
        <x:f>IF(AND(A263&lt;&gt;"",B263&gt;'Pengaturan'!$B$29,B263&lt;='Pengaturan'!$B$5),MAX(0,T263-V263-W263),0)</x:f>
        <x:v>0</x:v>
      </x:c>
    </x:row>
    <x:row r="264" ht="23" customHeight="1">
      <x:c r="A264" s="34"/>
      <x:c r="B264" s="44"/>
      <x:c r="C264" s="34"/>
      <x:c r="D264" s="34"/>
      <x:c r="E264" s="34"/>
      <x:c r="F264" s="34"/>
      <x:c r="G264" s="47"/>
      <x:c r="H264" s="47"/>
      <x:c r="I264" s="47"/>
      <x:c r="J264" s="48"/>
      <x:c r="K264" s="42" t="str">
        <x:f>IF(A264="","",IFERROR(VLOOKUP(G264,'Harga Paket Schedule'!$A$5:$I$17,IF(G264="Large Group",2,7),FALSE),0))</x:f>
      </x:c>
      <x:c r="L264" s="42" t="str">
        <x:f>IF(A264="","",IF(J264&lt;&gt;"",J264,IF(G264="Large Group",MAX(7,H264)*K264,I264*K264)))</x:f>
      </x:c>
      <x:c r="M264" s="34"/>
      <x:c r="N264" s="48"/>
      <x:c r="O264" s="47"/>
      <x:c r="P264" s="42" t="str">
        <x:f>IF(A264="","",SUMIF('Cocok Bayar Booking'!$J$5:$J$504,A264,'Cocok Bayar Booking'!$L$5:$L$504))</x:f>
      </x:c>
      <x:c r="Q264" s="42" t="str">
        <x:f>IF(A264="","",SUMIF('Cocok Bayar Booking'!$J$5:$J$504,A264,'Cocok Bayar Booking'!$M$5:$M$504))</x:f>
      </x:c>
      <x:c r="R264" s="34" t="str">
        <x:f>IF(A264="","",SUMIF('Cocok Bayar Booking'!$J$5:$J$504,A264,'Cocok Bayar Booking'!$N$5:$N$504))</x:f>
      </x:c>
      <x:c r="S264" s="42" t="str">
        <x:f>IF(A264="","",MIN(L264,AC264))</x:f>
      </x:c>
      <x:c r="T264" s="42" t="str">
        <x:f>IF(A264="","",MAX(0,L264-AC264))</x:f>
      </x:c>
      <x:c r="U264" s="47"/>
      <x:c r="V264" s="42" t="n">
        <x:f>IF(AND(AND(A264&lt;&gt;"",U264=1,AI264=0,AH264=0,LEFT(AG264,5)&lt;&gt;"CHECK",G264&lt;&gt;"CHECK PACKAGE"),B264&gt;'Pengaturan'!$B$6,B264&lt;='Pengaturan'!$B$5),T264,0)</x:f>
        <x:v>0</x:v>
      </x:c>
      <x:c r="W264" s="42" t="n">
        <x:f>IF(AND(AND(A264&lt;&gt;"",U264=1,AI264=0,AH264=0,LEFT(AG264,5)&lt;&gt;"CHECK",G264&lt;&gt;"CHECK PACKAGE"),B264='Pengaturan'!$B$6,'Pengaturan'!$B$28&lt;&gt;"Tutup"),T264,0)</x:f>
        <x:v>0</x:v>
      </x:c>
      <x:c r="X264" s="34"/>
      <x:c r="Y264" s="34"/>
      <x:c r="Z264" s="34"/>
      <x:c r="AA264" s="34"/>
      <x:c r="AB264" s="34"/>
      <x:c r="AC264" s="15" t="str">
        <x:f>IF(A264="","",P264+Q264+IF(AL264&lt;&gt;"",N(AK264),0))</x:f>
      </x:c>
      <x:c r="AD264" s="15" t="str">
        <x:f>IF(A264="","",IF(OR(AC264&gt;L264,AND(OR(O264="Lunas",R264&gt;0),AC264&lt;L264)),AC264-L264,0))</x:f>
      </x:c>
      <x:c r="AE264" t="str">
        <x:f>IF(A264="","",IF(LEFT(AG264,5)="CHECK",AG264,IF(AD264&lt;&gt;0,"CHECK harga/bayar",IF(AI264&gt;0,"CHECK DP belum cocok",IF(U264=0,"Ditahan","OK")))))</x:f>
      </x:c>
      <x:c r="AF264" s="75" t="n">
        <x:f>IF(AND(A264&lt;&gt;"",U264=1,B264&lt;='Pengaturan'!$B$29,B264&gt;='Pengaturan'!$B$4),T264,0)</x:f>
        <x:v>0</x:v>
      </x:c>
      <x:c r="AH264" s="75" t="str">
        <x:f>IF(A264="","",IF(OR(O264="Lunas",R264&gt;0),MAX(0,L264-AC264),0))</x:f>
      </x:c>
      <x:c r="AI264" s="75" t="str">
        <x:f>IF(A264="","",MAX(0,N264-AC264))</x:f>
      </x:c>
      <x:c r="AK264" s="75"/>
      <x:c r="AM264" s="75" t="n">
        <x:f>IF(AND(A264&lt;&gt;"",B264&gt;'Pengaturan'!$B$29,B264&lt;='Pengaturan'!$B$5),MAX(0,T264-V264-W264),0)</x:f>
        <x:v>0</x:v>
      </x:c>
    </x:row>
    <x:row r="265" ht="23" customHeight="1">
      <x:c r="A265" s="34"/>
      <x:c r="B265" s="44"/>
      <x:c r="C265" s="34"/>
      <x:c r="D265" s="34"/>
      <x:c r="E265" s="34"/>
      <x:c r="F265" s="34"/>
      <x:c r="G265" s="47"/>
      <x:c r="H265" s="47"/>
      <x:c r="I265" s="47"/>
      <x:c r="J265" s="48"/>
      <x:c r="K265" s="42" t="str">
        <x:f>IF(A265="","",IFERROR(VLOOKUP(G265,'Harga Paket Schedule'!$A$5:$I$17,IF(G265="Large Group",2,7),FALSE),0))</x:f>
      </x:c>
      <x:c r="L265" s="42" t="str">
        <x:f>IF(A265="","",IF(J265&lt;&gt;"",J265,IF(G265="Large Group",MAX(7,H265)*K265,I265*K265)))</x:f>
      </x:c>
      <x:c r="M265" s="34"/>
      <x:c r="N265" s="48"/>
      <x:c r="O265" s="47"/>
      <x:c r="P265" s="42" t="str">
        <x:f>IF(A265="","",SUMIF('Cocok Bayar Booking'!$J$5:$J$504,A265,'Cocok Bayar Booking'!$L$5:$L$504))</x:f>
      </x:c>
      <x:c r="Q265" s="42" t="str">
        <x:f>IF(A265="","",SUMIF('Cocok Bayar Booking'!$J$5:$J$504,A265,'Cocok Bayar Booking'!$M$5:$M$504))</x:f>
      </x:c>
      <x:c r="R265" s="34" t="str">
        <x:f>IF(A265="","",SUMIF('Cocok Bayar Booking'!$J$5:$J$504,A265,'Cocok Bayar Booking'!$N$5:$N$504))</x:f>
      </x:c>
      <x:c r="S265" s="42" t="str">
        <x:f>IF(A265="","",MIN(L265,AC265))</x:f>
      </x:c>
      <x:c r="T265" s="42" t="str">
        <x:f>IF(A265="","",MAX(0,L265-AC265))</x:f>
      </x:c>
      <x:c r="U265" s="47"/>
      <x:c r="V265" s="42" t="n">
        <x:f>IF(AND(AND(A265&lt;&gt;"",U265=1,AI265=0,AH265=0,LEFT(AG265,5)&lt;&gt;"CHECK",G265&lt;&gt;"CHECK PACKAGE"),B265&gt;'Pengaturan'!$B$6,B265&lt;='Pengaturan'!$B$5),T265,0)</x:f>
        <x:v>0</x:v>
      </x:c>
      <x:c r="W265" s="42" t="n">
        <x:f>IF(AND(AND(A265&lt;&gt;"",U265=1,AI265=0,AH265=0,LEFT(AG265,5)&lt;&gt;"CHECK",G265&lt;&gt;"CHECK PACKAGE"),B265='Pengaturan'!$B$6,'Pengaturan'!$B$28&lt;&gt;"Tutup"),T265,0)</x:f>
        <x:v>0</x:v>
      </x:c>
      <x:c r="X265" s="34"/>
      <x:c r="Y265" s="34"/>
      <x:c r="Z265" s="34"/>
      <x:c r="AA265" s="34"/>
      <x:c r="AB265" s="34"/>
      <x:c r="AC265" s="15" t="str">
        <x:f>IF(A265="","",P265+Q265+IF(AL265&lt;&gt;"",N(AK265),0))</x:f>
      </x:c>
      <x:c r="AD265" s="15" t="str">
        <x:f>IF(A265="","",IF(OR(AC265&gt;L265,AND(OR(O265="Lunas",R265&gt;0),AC265&lt;L265)),AC265-L265,0))</x:f>
      </x:c>
      <x:c r="AE265" t="str">
        <x:f>IF(A265="","",IF(LEFT(AG265,5)="CHECK",AG265,IF(AD265&lt;&gt;0,"CHECK harga/bayar",IF(AI265&gt;0,"CHECK DP belum cocok",IF(U265=0,"Ditahan","OK")))))</x:f>
      </x:c>
      <x:c r="AF265" s="75" t="n">
        <x:f>IF(AND(A265&lt;&gt;"",U265=1,B265&lt;='Pengaturan'!$B$29,B265&gt;='Pengaturan'!$B$4),T265,0)</x:f>
        <x:v>0</x:v>
      </x:c>
      <x:c r="AH265" s="75" t="str">
        <x:f>IF(A265="","",IF(OR(O265="Lunas",R265&gt;0),MAX(0,L265-AC265),0))</x:f>
      </x:c>
      <x:c r="AI265" s="75" t="str">
        <x:f>IF(A265="","",MAX(0,N265-AC265))</x:f>
      </x:c>
      <x:c r="AK265" s="75"/>
      <x:c r="AM265" s="75" t="n">
        <x:f>IF(AND(A265&lt;&gt;"",B265&gt;'Pengaturan'!$B$29,B265&lt;='Pengaturan'!$B$5),MAX(0,T265-V265-W265),0)</x:f>
        <x:v>0</x:v>
      </x:c>
    </x:row>
    <x:row r="266" ht="23" customHeight="1">
      <x:c r="A266" s="34"/>
      <x:c r="B266" s="44"/>
      <x:c r="C266" s="34"/>
      <x:c r="D266" s="34"/>
      <x:c r="E266" s="34"/>
      <x:c r="F266" s="34"/>
      <x:c r="G266" s="47"/>
      <x:c r="H266" s="47"/>
      <x:c r="I266" s="47"/>
      <x:c r="J266" s="48"/>
      <x:c r="K266" s="42" t="str">
        <x:f>IF(A266="","",IFERROR(VLOOKUP(G266,'Harga Paket Schedule'!$A$5:$I$17,IF(G266="Large Group",2,7),FALSE),0))</x:f>
      </x:c>
      <x:c r="L266" s="42" t="str">
        <x:f>IF(A266="","",IF(J266&lt;&gt;"",J266,IF(G266="Large Group",MAX(7,H266)*K266,I266*K266)))</x:f>
      </x:c>
      <x:c r="M266" s="34"/>
      <x:c r="N266" s="48"/>
      <x:c r="O266" s="47"/>
      <x:c r="P266" s="42" t="str">
        <x:f>IF(A266="","",SUMIF('Cocok Bayar Booking'!$J$5:$J$504,A266,'Cocok Bayar Booking'!$L$5:$L$504))</x:f>
      </x:c>
      <x:c r="Q266" s="42" t="str">
        <x:f>IF(A266="","",SUMIF('Cocok Bayar Booking'!$J$5:$J$504,A266,'Cocok Bayar Booking'!$M$5:$M$504))</x:f>
      </x:c>
      <x:c r="R266" s="34" t="str">
        <x:f>IF(A266="","",SUMIF('Cocok Bayar Booking'!$J$5:$J$504,A266,'Cocok Bayar Booking'!$N$5:$N$504))</x:f>
      </x:c>
      <x:c r="S266" s="42" t="str">
        <x:f>IF(A266="","",MIN(L266,AC266))</x:f>
      </x:c>
      <x:c r="T266" s="42" t="str">
        <x:f>IF(A266="","",MAX(0,L266-AC266))</x:f>
      </x:c>
      <x:c r="U266" s="47"/>
      <x:c r="V266" s="42" t="n">
        <x:f>IF(AND(AND(A266&lt;&gt;"",U266=1,AI266=0,AH266=0,LEFT(AG266,5)&lt;&gt;"CHECK",G266&lt;&gt;"CHECK PACKAGE"),B266&gt;'Pengaturan'!$B$6,B266&lt;='Pengaturan'!$B$5),T266,0)</x:f>
        <x:v>0</x:v>
      </x:c>
      <x:c r="W266" s="42" t="n">
        <x:f>IF(AND(AND(A266&lt;&gt;"",U266=1,AI266=0,AH266=0,LEFT(AG266,5)&lt;&gt;"CHECK",G266&lt;&gt;"CHECK PACKAGE"),B266='Pengaturan'!$B$6,'Pengaturan'!$B$28&lt;&gt;"Tutup"),T266,0)</x:f>
        <x:v>0</x:v>
      </x:c>
      <x:c r="X266" s="34"/>
      <x:c r="Y266" s="34"/>
      <x:c r="Z266" s="34"/>
      <x:c r="AA266" s="34"/>
      <x:c r="AB266" s="34"/>
      <x:c r="AC266" s="15" t="str">
        <x:f>IF(A266="","",P266+Q266+IF(AL266&lt;&gt;"",N(AK266),0))</x:f>
      </x:c>
      <x:c r="AD266" s="15" t="str">
        <x:f>IF(A266="","",IF(OR(AC266&gt;L266,AND(OR(O266="Lunas",R266&gt;0),AC266&lt;L266)),AC266-L266,0))</x:f>
      </x:c>
      <x:c r="AE266" t="str">
        <x:f>IF(A266="","",IF(LEFT(AG266,5)="CHECK",AG266,IF(AD266&lt;&gt;0,"CHECK harga/bayar",IF(AI266&gt;0,"CHECK DP belum cocok",IF(U266=0,"Ditahan","OK")))))</x:f>
      </x:c>
      <x:c r="AF266" s="75" t="n">
        <x:f>IF(AND(A266&lt;&gt;"",U266=1,B266&lt;='Pengaturan'!$B$29,B266&gt;='Pengaturan'!$B$4),T266,0)</x:f>
        <x:v>0</x:v>
      </x:c>
      <x:c r="AH266" s="75" t="str">
        <x:f>IF(A266="","",IF(OR(O266="Lunas",R266&gt;0),MAX(0,L266-AC266),0))</x:f>
      </x:c>
      <x:c r="AI266" s="75" t="str">
        <x:f>IF(A266="","",MAX(0,N266-AC266))</x:f>
      </x:c>
      <x:c r="AK266" s="75"/>
      <x:c r="AM266" s="75" t="n">
        <x:f>IF(AND(A266&lt;&gt;"",B266&gt;'Pengaturan'!$B$29,B266&lt;='Pengaturan'!$B$5),MAX(0,T266-V266-W266),0)</x:f>
        <x:v>0</x:v>
      </x:c>
    </x:row>
    <x:row r="267" ht="23" customHeight="1">
      <x:c r="A267" s="34"/>
      <x:c r="B267" s="44"/>
      <x:c r="C267" s="34"/>
      <x:c r="D267" s="34"/>
      <x:c r="E267" s="34"/>
      <x:c r="F267" s="34"/>
      <x:c r="G267" s="47"/>
      <x:c r="H267" s="47"/>
      <x:c r="I267" s="47"/>
      <x:c r="J267" s="48"/>
      <x:c r="K267" s="42" t="str">
        <x:f>IF(A267="","",IFERROR(VLOOKUP(G267,'Harga Paket Schedule'!$A$5:$I$17,IF(G267="Large Group",2,7),FALSE),0))</x:f>
      </x:c>
      <x:c r="L267" s="42" t="str">
        <x:f>IF(A267="","",IF(J267&lt;&gt;"",J267,IF(G267="Large Group",MAX(7,H267)*K267,I267*K267)))</x:f>
      </x:c>
      <x:c r="M267" s="34"/>
      <x:c r="N267" s="48"/>
      <x:c r="O267" s="47"/>
      <x:c r="P267" s="42" t="str">
        <x:f>IF(A267="","",SUMIF('Cocok Bayar Booking'!$J$5:$J$504,A267,'Cocok Bayar Booking'!$L$5:$L$504))</x:f>
      </x:c>
      <x:c r="Q267" s="42" t="str">
        <x:f>IF(A267="","",SUMIF('Cocok Bayar Booking'!$J$5:$J$504,A267,'Cocok Bayar Booking'!$M$5:$M$504))</x:f>
      </x:c>
      <x:c r="R267" s="34" t="str">
        <x:f>IF(A267="","",SUMIF('Cocok Bayar Booking'!$J$5:$J$504,A267,'Cocok Bayar Booking'!$N$5:$N$504))</x:f>
      </x:c>
      <x:c r="S267" s="42" t="str">
        <x:f>IF(A267="","",MIN(L267,AC267))</x:f>
      </x:c>
      <x:c r="T267" s="42" t="str">
        <x:f>IF(A267="","",MAX(0,L267-AC267))</x:f>
      </x:c>
      <x:c r="U267" s="47"/>
      <x:c r="V267" s="42" t="n">
        <x:f>IF(AND(AND(A267&lt;&gt;"",U267=1,AI267=0,AH267=0,LEFT(AG267,5)&lt;&gt;"CHECK",G267&lt;&gt;"CHECK PACKAGE"),B267&gt;'Pengaturan'!$B$6,B267&lt;='Pengaturan'!$B$5),T267,0)</x:f>
        <x:v>0</x:v>
      </x:c>
      <x:c r="W267" s="42" t="n">
        <x:f>IF(AND(AND(A267&lt;&gt;"",U267=1,AI267=0,AH267=0,LEFT(AG267,5)&lt;&gt;"CHECK",G267&lt;&gt;"CHECK PACKAGE"),B267='Pengaturan'!$B$6,'Pengaturan'!$B$28&lt;&gt;"Tutup"),T267,0)</x:f>
        <x:v>0</x:v>
      </x:c>
      <x:c r="X267" s="34"/>
      <x:c r="Y267" s="34"/>
      <x:c r="Z267" s="34"/>
      <x:c r="AA267" s="34"/>
      <x:c r="AB267" s="34"/>
      <x:c r="AC267" s="15" t="str">
        <x:f>IF(A267="","",P267+Q267+IF(AL267&lt;&gt;"",N(AK267),0))</x:f>
      </x:c>
      <x:c r="AD267" s="15" t="str">
        <x:f>IF(A267="","",IF(OR(AC267&gt;L267,AND(OR(O267="Lunas",R267&gt;0),AC267&lt;L267)),AC267-L267,0))</x:f>
      </x:c>
      <x:c r="AE267" t="str">
        <x:f>IF(A267="","",IF(LEFT(AG267,5)="CHECK",AG267,IF(AD267&lt;&gt;0,"CHECK harga/bayar",IF(AI267&gt;0,"CHECK DP belum cocok",IF(U267=0,"Ditahan","OK")))))</x:f>
      </x:c>
      <x:c r="AF267" s="75" t="n">
        <x:f>IF(AND(A267&lt;&gt;"",U267=1,B267&lt;='Pengaturan'!$B$29,B267&gt;='Pengaturan'!$B$4),T267,0)</x:f>
        <x:v>0</x:v>
      </x:c>
      <x:c r="AH267" s="75" t="str">
        <x:f>IF(A267="","",IF(OR(O267="Lunas",R267&gt;0),MAX(0,L267-AC267),0))</x:f>
      </x:c>
      <x:c r="AI267" s="75" t="str">
        <x:f>IF(A267="","",MAX(0,N267-AC267))</x:f>
      </x:c>
      <x:c r="AK267" s="75"/>
      <x:c r="AM267" s="75" t="n">
        <x:f>IF(AND(A267&lt;&gt;"",B267&gt;'Pengaturan'!$B$29,B267&lt;='Pengaturan'!$B$5),MAX(0,T267-V267-W267),0)</x:f>
        <x:v>0</x:v>
      </x:c>
    </x:row>
    <x:row r="268" ht="23" customHeight="1">
      <x:c r="A268" s="34"/>
      <x:c r="B268" s="44"/>
      <x:c r="C268" s="34"/>
      <x:c r="D268" s="34"/>
      <x:c r="E268" s="34"/>
      <x:c r="F268" s="34"/>
      <x:c r="G268" s="47"/>
      <x:c r="H268" s="47"/>
      <x:c r="I268" s="47"/>
      <x:c r="J268" s="48"/>
      <x:c r="K268" s="42" t="str">
        <x:f>IF(A268="","",IFERROR(VLOOKUP(G268,'Harga Paket Schedule'!$A$5:$I$17,IF(G268="Large Group",2,7),FALSE),0))</x:f>
      </x:c>
      <x:c r="L268" s="42" t="str">
        <x:f>IF(A268="","",IF(J268&lt;&gt;"",J268,IF(G268="Large Group",MAX(7,H268)*K268,I268*K268)))</x:f>
      </x:c>
      <x:c r="M268" s="34"/>
      <x:c r="N268" s="48"/>
      <x:c r="O268" s="47"/>
      <x:c r="P268" s="42" t="str">
        <x:f>IF(A268="","",SUMIF('Cocok Bayar Booking'!$J$5:$J$504,A268,'Cocok Bayar Booking'!$L$5:$L$504))</x:f>
      </x:c>
      <x:c r="Q268" s="42" t="str">
        <x:f>IF(A268="","",SUMIF('Cocok Bayar Booking'!$J$5:$J$504,A268,'Cocok Bayar Booking'!$M$5:$M$504))</x:f>
      </x:c>
      <x:c r="R268" s="34" t="str">
        <x:f>IF(A268="","",SUMIF('Cocok Bayar Booking'!$J$5:$J$504,A268,'Cocok Bayar Booking'!$N$5:$N$504))</x:f>
      </x:c>
      <x:c r="S268" s="42" t="str">
        <x:f>IF(A268="","",MIN(L268,AC268))</x:f>
      </x:c>
      <x:c r="T268" s="42" t="str">
        <x:f>IF(A268="","",MAX(0,L268-AC268))</x:f>
      </x:c>
      <x:c r="U268" s="47"/>
      <x:c r="V268" s="42" t="n">
        <x:f>IF(AND(AND(A268&lt;&gt;"",U268=1,AI268=0,AH268=0,LEFT(AG268,5)&lt;&gt;"CHECK",G268&lt;&gt;"CHECK PACKAGE"),B268&gt;'Pengaturan'!$B$6,B268&lt;='Pengaturan'!$B$5),T268,0)</x:f>
        <x:v>0</x:v>
      </x:c>
      <x:c r="W268" s="42" t="n">
        <x:f>IF(AND(AND(A268&lt;&gt;"",U268=1,AI268=0,AH268=0,LEFT(AG268,5)&lt;&gt;"CHECK",G268&lt;&gt;"CHECK PACKAGE"),B268='Pengaturan'!$B$6,'Pengaturan'!$B$28&lt;&gt;"Tutup"),T268,0)</x:f>
        <x:v>0</x:v>
      </x:c>
      <x:c r="X268" s="34"/>
      <x:c r="Y268" s="34"/>
      <x:c r="Z268" s="34"/>
      <x:c r="AA268" s="34"/>
      <x:c r="AB268" s="34"/>
      <x:c r="AC268" s="15" t="str">
        <x:f>IF(A268="","",P268+Q268+IF(AL268&lt;&gt;"",N(AK268),0))</x:f>
      </x:c>
      <x:c r="AD268" s="15" t="str">
        <x:f>IF(A268="","",IF(OR(AC268&gt;L268,AND(OR(O268="Lunas",R268&gt;0),AC268&lt;L268)),AC268-L268,0))</x:f>
      </x:c>
      <x:c r="AE268" t="str">
        <x:f>IF(A268="","",IF(LEFT(AG268,5)="CHECK",AG268,IF(AD268&lt;&gt;0,"CHECK harga/bayar",IF(AI268&gt;0,"CHECK DP belum cocok",IF(U268=0,"Ditahan","OK")))))</x:f>
      </x:c>
      <x:c r="AF268" s="75" t="n">
        <x:f>IF(AND(A268&lt;&gt;"",U268=1,B268&lt;='Pengaturan'!$B$29,B268&gt;='Pengaturan'!$B$4),T268,0)</x:f>
        <x:v>0</x:v>
      </x:c>
      <x:c r="AH268" s="75" t="str">
        <x:f>IF(A268="","",IF(OR(O268="Lunas",R268&gt;0),MAX(0,L268-AC268),0))</x:f>
      </x:c>
      <x:c r="AI268" s="75" t="str">
        <x:f>IF(A268="","",MAX(0,N268-AC268))</x:f>
      </x:c>
      <x:c r="AK268" s="75"/>
      <x:c r="AM268" s="75" t="n">
        <x:f>IF(AND(A268&lt;&gt;"",B268&gt;'Pengaturan'!$B$29,B268&lt;='Pengaturan'!$B$5),MAX(0,T268-V268-W268),0)</x:f>
        <x:v>0</x:v>
      </x:c>
    </x:row>
    <x:row r="269" ht="23" customHeight="1">
      <x:c r="A269" s="34"/>
      <x:c r="B269" s="44"/>
      <x:c r="C269" s="34"/>
      <x:c r="D269" s="34"/>
      <x:c r="E269" s="34"/>
      <x:c r="F269" s="34"/>
      <x:c r="G269" s="47"/>
      <x:c r="H269" s="47"/>
      <x:c r="I269" s="47"/>
      <x:c r="J269" s="48"/>
      <x:c r="K269" s="42" t="str">
        <x:f>IF(A269="","",IFERROR(VLOOKUP(G269,'Harga Paket Schedule'!$A$5:$I$17,IF(G269="Large Group",2,7),FALSE),0))</x:f>
      </x:c>
      <x:c r="L269" s="42" t="str">
        <x:f>IF(A269="","",IF(J269&lt;&gt;"",J269,IF(G269="Large Group",MAX(7,H269)*K269,I269*K269)))</x:f>
      </x:c>
      <x:c r="M269" s="34"/>
      <x:c r="N269" s="48"/>
      <x:c r="O269" s="47"/>
      <x:c r="P269" s="42" t="str">
        <x:f>IF(A269="","",SUMIF('Cocok Bayar Booking'!$J$5:$J$504,A269,'Cocok Bayar Booking'!$L$5:$L$504))</x:f>
      </x:c>
      <x:c r="Q269" s="42" t="str">
        <x:f>IF(A269="","",SUMIF('Cocok Bayar Booking'!$J$5:$J$504,A269,'Cocok Bayar Booking'!$M$5:$M$504))</x:f>
      </x:c>
      <x:c r="R269" s="34" t="str">
        <x:f>IF(A269="","",SUMIF('Cocok Bayar Booking'!$J$5:$J$504,A269,'Cocok Bayar Booking'!$N$5:$N$504))</x:f>
      </x:c>
      <x:c r="S269" s="42" t="str">
        <x:f>IF(A269="","",MIN(L269,AC269))</x:f>
      </x:c>
      <x:c r="T269" s="42" t="str">
        <x:f>IF(A269="","",MAX(0,L269-AC269))</x:f>
      </x:c>
      <x:c r="U269" s="47"/>
      <x:c r="V269" s="42" t="n">
        <x:f>IF(AND(AND(A269&lt;&gt;"",U269=1,AI269=0,AH269=0,LEFT(AG269,5)&lt;&gt;"CHECK",G269&lt;&gt;"CHECK PACKAGE"),B269&gt;'Pengaturan'!$B$6,B269&lt;='Pengaturan'!$B$5),T269,0)</x:f>
        <x:v>0</x:v>
      </x:c>
      <x:c r="W269" s="42" t="n">
        <x:f>IF(AND(AND(A269&lt;&gt;"",U269=1,AI269=0,AH269=0,LEFT(AG269,5)&lt;&gt;"CHECK",G269&lt;&gt;"CHECK PACKAGE"),B269='Pengaturan'!$B$6,'Pengaturan'!$B$28&lt;&gt;"Tutup"),T269,0)</x:f>
        <x:v>0</x:v>
      </x:c>
      <x:c r="X269" s="34"/>
      <x:c r="Y269" s="34"/>
      <x:c r="Z269" s="34"/>
      <x:c r="AA269" s="34"/>
      <x:c r="AB269" s="34"/>
      <x:c r="AC269" s="15" t="str">
        <x:f>IF(A269="","",P269+Q269+IF(AL269&lt;&gt;"",N(AK269),0))</x:f>
      </x:c>
      <x:c r="AD269" s="15" t="str">
        <x:f>IF(A269="","",IF(OR(AC269&gt;L269,AND(OR(O269="Lunas",R269&gt;0),AC269&lt;L269)),AC269-L269,0))</x:f>
      </x:c>
      <x:c r="AE269" t="str">
        <x:f>IF(A269="","",IF(LEFT(AG269,5)="CHECK",AG269,IF(AD269&lt;&gt;0,"CHECK harga/bayar",IF(AI269&gt;0,"CHECK DP belum cocok",IF(U269=0,"Ditahan","OK")))))</x:f>
      </x:c>
      <x:c r="AF269" s="75" t="n">
        <x:f>IF(AND(A269&lt;&gt;"",U269=1,B269&lt;='Pengaturan'!$B$29,B269&gt;='Pengaturan'!$B$4),T269,0)</x:f>
        <x:v>0</x:v>
      </x:c>
      <x:c r="AH269" s="75" t="str">
        <x:f>IF(A269="","",IF(OR(O269="Lunas",R269&gt;0),MAX(0,L269-AC269),0))</x:f>
      </x:c>
      <x:c r="AI269" s="75" t="str">
        <x:f>IF(A269="","",MAX(0,N269-AC269))</x:f>
      </x:c>
      <x:c r="AK269" s="75"/>
      <x:c r="AM269" s="75" t="n">
        <x:f>IF(AND(A269&lt;&gt;"",B269&gt;'Pengaturan'!$B$29,B269&lt;='Pengaturan'!$B$5),MAX(0,T269-V269-W269),0)</x:f>
        <x:v>0</x:v>
      </x:c>
    </x:row>
    <x:row r="270" ht="23" customHeight="1">
      <x:c r="A270" s="34"/>
      <x:c r="B270" s="44"/>
      <x:c r="C270" s="34"/>
      <x:c r="D270" s="34"/>
      <x:c r="E270" s="34"/>
      <x:c r="F270" s="34"/>
      <x:c r="G270" s="47"/>
      <x:c r="H270" s="47"/>
      <x:c r="I270" s="47"/>
      <x:c r="J270" s="48"/>
      <x:c r="K270" s="42" t="str">
        <x:f>IF(A270="","",IFERROR(VLOOKUP(G270,'Harga Paket Schedule'!$A$5:$I$17,IF(G270="Large Group",2,7),FALSE),0))</x:f>
      </x:c>
      <x:c r="L270" s="42" t="str">
        <x:f>IF(A270="","",IF(J270&lt;&gt;"",J270,IF(G270="Large Group",MAX(7,H270)*K270,I270*K270)))</x:f>
      </x:c>
      <x:c r="M270" s="34"/>
      <x:c r="N270" s="48"/>
      <x:c r="O270" s="47"/>
      <x:c r="P270" s="42" t="str">
        <x:f>IF(A270="","",SUMIF('Cocok Bayar Booking'!$J$5:$J$504,A270,'Cocok Bayar Booking'!$L$5:$L$504))</x:f>
      </x:c>
      <x:c r="Q270" s="42" t="str">
        <x:f>IF(A270="","",SUMIF('Cocok Bayar Booking'!$J$5:$J$504,A270,'Cocok Bayar Booking'!$M$5:$M$504))</x:f>
      </x:c>
      <x:c r="R270" s="34" t="str">
        <x:f>IF(A270="","",SUMIF('Cocok Bayar Booking'!$J$5:$J$504,A270,'Cocok Bayar Booking'!$N$5:$N$504))</x:f>
      </x:c>
      <x:c r="S270" s="42" t="str">
        <x:f>IF(A270="","",MIN(L270,AC270))</x:f>
      </x:c>
      <x:c r="T270" s="42" t="str">
        <x:f>IF(A270="","",MAX(0,L270-AC270))</x:f>
      </x:c>
      <x:c r="U270" s="47"/>
      <x:c r="V270" s="42" t="n">
        <x:f>IF(AND(AND(A270&lt;&gt;"",U270=1,AI270=0,AH270=0,LEFT(AG270,5)&lt;&gt;"CHECK",G270&lt;&gt;"CHECK PACKAGE"),B270&gt;'Pengaturan'!$B$6,B270&lt;='Pengaturan'!$B$5),T270,0)</x:f>
        <x:v>0</x:v>
      </x:c>
      <x:c r="W270" s="42" t="n">
        <x:f>IF(AND(AND(A270&lt;&gt;"",U270=1,AI270=0,AH270=0,LEFT(AG270,5)&lt;&gt;"CHECK",G270&lt;&gt;"CHECK PACKAGE"),B270='Pengaturan'!$B$6,'Pengaturan'!$B$28&lt;&gt;"Tutup"),T270,0)</x:f>
        <x:v>0</x:v>
      </x:c>
      <x:c r="X270" s="34"/>
      <x:c r="Y270" s="34"/>
      <x:c r="Z270" s="34"/>
      <x:c r="AA270" s="34"/>
      <x:c r="AB270" s="34"/>
      <x:c r="AC270" s="15" t="str">
        <x:f>IF(A270="","",P270+Q270+IF(AL270&lt;&gt;"",N(AK270),0))</x:f>
      </x:c>
      <x:c r="AD270" s="15" t="str">
        <x:f>IF(A270="","",IF(OR(AC270&gt;L270,AND(OR(O270="Lunas",R270&gt;0),AC270&lt;L270)),AC270-L270,0))</x:f>
      </x:c>
      <x:c r="AE270" t="str">
        <x:f>IF(A270="","",IF(LEFT(AG270,5)="CHECK",AG270,IF(AD270&lt;&gt;0,"CHECK harga/bayar",IF(AI270&gt;0,"CHECK DP belum cocok",IF(U270=0,"Ditahan","OK")))))</x:f>
      </x:c>
      <x:c r="AF270" s="75" t="n">
        <x:f>IF(AND(A270&lt;&gt;"",U270=1,B270&lt;='Pengaturan'!$B$29,B270&gt;='Pengaturan'!$B$4),T270,0)</x:f>
        <x:v>0</x:v>
      </x:c>
      <x:c r="AH270" s="75" t="str">
        <x:f>IF(A270="","",IF(OR(O270="Lunas",R270&gt;0),MAX(0,L270-AC270),0))</x:f>
      </x:c>
      <x:c r="AI270" s="75" t="str">
        <x:f>IF(A270="","",MAX(0,N270-AC270))</x:f>
      </x:c>
      <x:c r="AK270" s="75"/>
      <x:c r="AM270" s="75" t="n">
        <x:f>IF(AND(A270&lt;&gt;"",B270&gt;'Pengaturan'!$B$29,B270&lt;='Pengaturan'!$B$5),MAX(0,T270-V270-W270),0)</x:f>
        <x:v>0</x:v>
      </x:c>
    </x:row>
    <x:row r="271" ht="23" customHeight="1">
      <x:c r="A271" s="34"/>
      <x:c r="B271" s="44"/>
      <x:c r="C271" s="34"/>
      <x:c r="D271" s="34"/>
      <x:c r="E271" s="34"/>
      <x:c r="F271" s="34"/>
      <x:c r="G271" s="47"/>
      <x:c r="H271" s="47"/>
      <x:c r="I271" s="47"/>
      <x:c r="J271" s="48"/>
      <x:c r="K271" s="42" t="str">
        <x:f>IF(A271="","",IFERROR(VLOOKUP(G271,'Harga Paket Schedule'!$A$5:$I$17,IF(G271="Large Group",2,7),FALSE),0))</x:f>
      </x:c>
      <x:c r="L271" s="42" t="str">
        <x:f>IF(A271="","",IF(J271&lt;&gt;"",J271,IF(G271="Large Group",MAX(7,H271)*K271,I271*K271)))</x:f>
      </x:c>
      <x:c r="M271" s="34"/>
      <x:c r="N271" s="48"/>
      <x:c r="O271" s="47"/>
      <x:c r="P271" s="42" t="str">
        <x:f>IF(A271="","",SUMIF('Cocok Bayar Booking'!$J$5:$J$504,A271,'Cocok Bayar Booking'!$L$5:$L$504))</x:f>
      </x:c>
      <x:c r="Q271" s="42" t="str">
        <x:f>IF(A271="","",SUMIF('Cocok Bayar Booking'!$J$5:$J$504,A271,'Cocok Bayar Booking'!$M$5:$M$504))</x:f>
      </x:c>
      <x:c r="R271" s="34" t="str">
        <x:f>IF(A271="","",SUMIF('Cocok Bayar Booking'!$J$5:$J$504,A271,'Cocok Bayar Booking'!$N$5:$N$504))</x:f>
      </x:c>
      <x:c r="S271" s="42" t="str">
        <x:f>IF(A271="","",MIN(L271,AC271))</x:f>
      </x:c>
      <x:c r="T271" s="42" t="str">
        <x:f>IF(A271="","",MAX(0,L271-AC271))</x:f>
      </x:c>
      <x:c r="U271" s="47"/>
      <x:c r="V271" s="42" t="n">
        <x:f>IF(AND(AND(A271&lt;&gt;"",U271=1,AI271=0,AH271=0,LEFT(AG271,5)&lt;&gt;"CHECK",G271&lt;&gt;"CHECK PACKAGE"),B271&gt;'Pengaturan'!$B$6,B271&lt;='Pengaturan'!$B$5),T271,0)</x:f>
        <x:v>0</x:v>
      </x:c>
      <x:c r="W271" s="42" t="n">
        <x:f>IF(AND(AND(A271&lt;&gt;"",U271=1,AI271=0,AH271=0,LEFT(AG271,5)&lt;&gt;"CHECK",G271&lt;&gt;"CHECK PACKAGE"),B271='Pengaturan'!$B$6,'Pengaturan'!$B$28&lt;&gt;"Tutup"),T271,0)</x:f>
        <x:v>0</x:v>
      </x:c>
      <x:c r="X271" s="34"/>
      <x:c r="Y271" s="34"/>
      <x:c r="Z271" s="34"/>
      <x:c r="AA271" s="34"/>
      <x:c r="AB271" s="34"/>
      <x:c r="AC271" s="15" t="str">
        <x:f>IF(A271="","",P271+Q271+IF(AL271&lt;&gt;"",N(AK271),0))</x:f>
      </x:c>
      <x:c r="AD271" s="15" t="str">
        <x:f>IF(A271="","",IF(OR(AC271&gt;L271,AND(OR(O271="Lunas",R271&gt;0),AC271&lt;L271)),AC271-L271,0))</x:f>
      </x:c>
      <x:c r="AE271" t="str">
        <x:f>IF(A271="","",IF(LEFT(AG271,5)="CHECK",AG271,IF(AD271&lt;&gt;0,"CHECK harga/bayar",IF(AI271&gt;0,"CHECK DP belum cocok",IF(U271=0,"Ditahan","OK")))))</x:f>
      </x:c>
      <x:c r="AF271" s="75" t="n">
        <x:f>IF(AND(A271&lt;&gt;"",U271=1,B271&lt;='Pengaturan'!$B$29,B271&gt;='Pengaturan'!$B$4),T271,0)</x:f>
        <x:v>0</x:v>
      </x:c>
      <x:c r="AH271" s="75" t="str">
        <x:f>IF(A271="","",IF(OR(O271="Lunas",R271&gt;0),MAX(0,L271-AC271),0))</x:f>
      </x:c>
      <x:c r="AI271" s="75" t="str">
        <x:f>IF(A271="","",MAX(0,N271-AC271))</x:f>
      </x:c>
      <x:c r="AK271" s="75"/>
      <x:c r="AM271" s="75" t="n">
        <x:f>IF(AND(A271&lt;&gt;"",B271&gt;'Pengaturan'!$B$29,B271&lt;='Pengaturan'!$B$5),MAX(0,T271-V271-W271),0)</x:f>
        <x:v>0</x:v>
      </x:c>
    </x:row>
    <x:row r="272" ht="23" customHeight="1">
      <x:c r="A272" s="34"/>
      <x:c r="B272" s="44"/>
      <x:c r="C272" s="34"/>
      <x:c r="D272" s="34"/>
      <x:c r="E272" s="34"/>
      <x:c r="F272" s="34"/>
      <x:c r="G272" s="47"/>
      <x:c r="H272" s="47"/>
      <x:c r="I272" s="47"/>
      <x:c r="J272" s="48"/>
      <x:c r="K272" s="42" t="str">
        <x:f>IF(A272="","",IFERROR(VLOOKUP(G272,'Harga Paket Schedule'!$A$5:$I$17,IF(G272="Large Group",2,7),FALSE),0))</x:f>
      </x:c>
      <x:c r="L272" s="42" t="str">
        <x:f>IF(A272="","",IF(J272&lt;&gt;"",J272,IF(G272="Large Group",MAX(7,H272)*K272,I272*K272)))</x:f>
      </x:c>
      <x:c r="M272" s="34"/>
      <x:c r="N272" s="48"/>
      <x:c r="O272" s="47"/>
      <x:c r="P272" s="42" t="str">
        <x:f>IF(A272="","",SUMIF('Cocok Bayar Booking'!$J$5:$J$504,A272,'Cocok Bayar Booking'!$L$5:$L$504))</x:f>
      </x:c>
      <x:c r="Q272" s="42" t="str">
        <x:f>IF(A272="","",SUMIF('Cocok Bayar Booking'!$J$5:$J$504,A272,'Cocok Bayar Booking'!$M$5:$M$504))</x:f>
      </x:c>
      <x:c r="R272" s="34" t="str">
        <x:f>IF(A272="","",SUMIF('Cocok Bayar Booking'!$J$5:$J$504,A272,'Cocok Bayar Booking'!$N$5:$N$504))</x:f>
      </x:c>
      <x:c r="S272" s="42" t="str">
        <x:f>IF(A272="","",MIN(L272,AC272))</x:f>
      </x:c>
      <x:c r="T272" s="42" t="str">
        <x:f>IF(A272="","",MAX(0,L272-AC272))</x:f>
      </x:c>
      <x:c r="U272" s="47"/>
      <x:c r="V272" s="42" t="n">
        <x:f>IF(AND(AND(A272&lt;&gt;"",U272=1,AI272=0,AH272=0,LEFT(AG272,5)&lt;&gt;"CHECK",G272&lt;&gt;"CHECK PACKAGE"),B272&gt;'Pengaturan'!$B$6,B272&lt;='Pengaturan'!$B$5),T272,0)</x:f>
        <x:v>0</x:v>
      </x:c>
      <x:c r="W272" s="42" t="n">
        <x:f>IF(AND(AND(A272&lt;&gt;"",U272=1,AI272=0,AH272=0,LEFT(AG272,5)&lt;&gt;"CHECK",G272&lt;&gt;"CHECK PACKAGE"),B272='Pengaturan'!$B$6,'Pengaturan'!$B$28&lt;&gt;"Tutup"),T272,0)</x:f>
        <x:v>0</x:v>
      </x:c>
      <x:c r="X272" s="34"/>
      <x:c r="Y272" s="34"/>
      <x:c r="Z272" s="34"/>
      <x:c r="AA272" s="34"/>
      <x:c r="AB272" s="34"/>
      <x:c r="AC272" s="15" t="str">
        <x:f>IF(A272="","",P272+Q272+IF(AL272&lt;&gt;"",N(AK272),0))</x:f>
      </x:c>
      <x:c r="AD272" s="15" t="str">
        <x:f>IF(A272="","",IF(OR(AC272&gt;L272,AND(OR(O272="Lunas",R272&gt;0),AC272&lt;L272)),AC272-L272,0))</x:f>
      </x:c>
      <x:c r="AE272" t="str">
        <x:f>IF(A272="","",IF(LEFT(AG272,5)="CHECK",AG272,IF(AD272&lt;&gt;0,"CHECK harga/bayar",IF(AI272&gt;0,"CHECK DP belum cocok",IF(U272=0,"Ditahan","OK")))))</x:f>
      </x:c>
      <x:c r="AF272" s="75" t="n">
        <x:f>IF(AND(A272&lt;&gt;"",U272=1,B272&lt;='Pengaturan'!$B$29,B272&gt;='Pengaturan'!$B$4),T272,0)</x:f>
        <x:v>0</x:v>
      </x:c>
      <x:c r="AH272" s="75" t="str">
        <x:f>IF(A272="","",IF(OR(O272="Lunas",R272&gt;0),MAX(0,L272-AC272),0))</x:f>
      </x:c>
      <x:c r="AI272" s="75" t="str">
        <x:f>IF(A272="","",MAX(0,N272-AC272))</x:f>
      </x:c>
      <x:c r="AK272" s="75"/>
      <x:c r="AM272" s="75" t="n">
        <x:f>IF(AND(A272&lt;&gt;"",B272&gt;'Pengaturan'!$B$29,B272&lt;='Pengaturan'!$B$5),MAX(0,T272-V272-W272),0)</x:f>
        <x:v>0</x:v>
      </x:c>
    </x:row>
    <x:row r="273" ht="23" customHeight="1">
      <x:c r="A273" s="34"/>
      <x:c r="B273" s="44"/>
      <x:c r="C273" s="34"/>
      <x:c r="D273" s="34"/>
      <x:c r="E273" s="34"/>
      <x:c r="F273" s="34"/>
      <x:c r="G273" s="47"/>
      <x:c r="H273" s="47"/>
      <x:c r="I273" s="47"/>
      <x:c r="J273" s="48"/>
      <x:c r="K273" s="42" t="str">
        <x:f>IF(A273="","",IFERROR(VLOOKUP(G273,'Harga Paket Schedule'!$A$5:$I$17,IF(G273="Large Group",2,7),FALSE),0))</x:f>
      </x:c>
      <x:c r="L273" s="42" t="str">
        <x:f>IF(A273="","",IF(J273&lt;&gt;"",J273,IF(G273="Large Group",MAX(7,H273)*K273,I273*K273)))</x:f>
      </x:c>
      <x:c r="M273" s="34"/>
      <x:c r="N273" s="48"/>
      <x:c r="O273" s="47"/>
      <x:c r="P273" s="42" t="str">
        <x:f>IF(A273="","",SUMIF('Cocok Bayar Booking'!$J$5:$J$504,A273,'Cocok Bayar Booking'!$L$5:$L$504))</x:f>
      </x:c>
      <x:c r="Q273" s="42" t="str">
        <x:f>IF(A273="","",SUMIF('Cocok Bayar Booking'!$J$5:$J$504,A273,'Cocok Bayar Booking'!$M$5:$M$504))</x:f>
      </x:c>
      <x:c r="R273" s="34" t="str">
        <x:f>IF(A273="","",SUMIF('Cocok Bayar Booking'!$J$5:$J$504,A273,'Cocok Bayar Booking'!$N$5:$N$504))</x:f>
      </x:c>
      <x:c r="S273" s="42" t="str">
        <x:f>IF(A273="","",MIN(L273,AC273))</x:f>
      </x:c>
      <x:c r="T273" s="42" t="str">
        <x:f>IF(A273="","",MAX(0,L273-AC273))</x:f>
      </x:c>
      <x:c r="U273" s="47"/>
      <x:c r="V273" s="42" t="n">
        <x:f>IF(AND(AND(A273&lt;&gt;"",U273=1,AI273=0,AH273=0,LEFT(AG273,5)&lt;&gt;"CHECK",G273&lt;&gt;"CHECK PACKAGE"),B273&gt;'Pengaturan'!$B$6,B273&lt;='Pengaturan'!$B$5),T273,0)</x:f>
        <x:v>0</x:v>
      </x:c>
      <x:c r="W273" s="42" t="n">
        <x:f>IF(AND(AND(A273&lt;&gt;"",U273=1,AI273=0,AH273=0,LEFT(AG273,5)&lt;&gt;"CHECK",G273&lt;&gt;"CHECK PACKAGE"),B273='Pengaturan'!$B$6,'Pengaturan'!$B$28&lt;&gt;"Tutup"),T273,0)</x:f>
        <x:v>0</x:v>
      </x:c>
      <x:c r="X273" s="34"/>
      <x:c r="Y273" s="34"/>
      <x:c r="Z273" s="34"/>
      <x:c r="AA273" s="34"/>
      <x:c r="AB273" s="34"/>
      <x:c r="AC273" s="15" t="str">
        <x:f>IF(A273="","",P273+Q273+IF(AL273&lt;&gt;"",N(AK273),0))</x:f>
      </x:c>
      <x:c r="AD273" s="15" t="str">
        <x:f>IF(A273="","",IF(OR(AC273&gt;L273,AND(OR(O273="Lunas",R273&gt;0),AC273&lt;L273)),AC273-L273,0))</x:f>
      </x:c>
      <x:c r="AE273" t="str">
        <x:f>IF(A273="","",IF(LEFT(AG273,5)="CHECK",AG273,IF(AD273&lt;&gt;0,"CHECK harga/bayar",IF(AI273&gt;0,"CHECK DP belum cocok",IF(U273=0,"Ditahan","OK")))))</x:f>
      </x:c>
      <x:c r="AF273" s="75" t="n">
        <x:f>IF(AND(A273&lt;&gt;"",U273=1,B273&lt;='Pengaturan'!$B$29,B273&gt;='Pengaturan'!$B$4),T273,0)</x:f>
        <x:v>0</x:v>
      </x:c>
      <x:c r="AH273" s="75" t="str">
        <x:f>IF(A273="","",IF(OR(O273="Lunas",R273&gt;0),MAX(0,L273-AC273),0))</x:f>
      </x:c>
      <x:c r="AI273" s="75" t="str">
        <x:f>IF(A273="","",MAX(0,N273-AC273))</x:f>
      </x:c>
      <x:c r="AK273" s="75"/>
      <x:c r="AM273" s="75" t="n">
        <x:f>IF(AND(A273&lt;&gt;"",B273&gt;'Pengaturan'!$B$29,B273&lt;='Pengaturan'!$B$5),MAX(0,T273-V273-W273),0)</x:f>
        <x:v>0</x:v>
      </x:c>
    </x:row>
    <x:row r="274" ht="23" customHeight="1">
      <x:c r="A274" s="34"/>
      <x:c r="B274" s="44"/>
      <x:c r="C274" s="34"/>
      <x:c r="D274" s="34"/>
      <x:c r="E274" s="34"/>
      <x:c r="F274" s="34"/>
      <x:c r="G274" s="47"/>
      <x:c r="H274" s="47"/>
      <x:c r="I274" s="47"/>
      <x:c r="J274" s="48"/>
      <x:c r="K274" s="42" t="str">
        <x:f>IF(A274="","",IFERROR(VLOOKUP(G274,'Harga Paket Schedule'!$A$5:$I$17,IF(G274="Large Group",2,7),FALSE),0))</x:f>
      </x:c>
      <x:c r="L274" s="42" t="str">
        <x:f>IF(A274="","",IF(J274&lt;&gt;"",J274,IF(G274="Large Group",MAX(7,H274)*K274,I274*K274)))</x:f>
      </x:c>
      <x:c r="M274" s="34"/>
      <x:c r="N274" s="48"/>
      <x:c r="O274" s="47"/>
      <x:c r="P274" s="42" t="str">
        <x:f>IF(A274="","",SUMIF('Cocok Bayar Booking'!$J$5:$J$504,A274,'Cocok Bayar Booking'!$L$5:$L$504))</x:f>
      </x:c>
      <x:c r="Q274" s="42" t="str">
        <x:f>IF(A274="","",SUMIF('Cocok Bayar Booking'!$J$5:$J$504,A274,'Cocok Bayar Booking'!$M$5:$M$504))</x:f>
      </x:c>
      <x:c r="R274" s="34" t="str">
        <x:f>IF(A274="","",SUMIF('Cocok Bayar Booking'!$J$5:$J$504,A274,'Cocok Bayar Booking'!$N$5:$N$504))</x:f>
      </x:c>
      <x:c r="S274" s="42" t="str">
        <x:f>IF(A274="","",MIN(L274,AC274))</x:f>
      </x:c>
      <x:c r="T274" s="42" t="str">
        <x:f>IF(A274="","",MAX(0,L274-AC274))</x:f>
      </x:c>
      <x:c r="U274" s="47"/>
      <x:c r="V274" s="42" t="n">
        <x:f>IF(AND(AND(A274&lt;&gt;"",U274=1,AI274=0,AH274=0,LEFT(AG274,5)&lt;&gt;"CHECK",G274&lt;&gt;"CHECK PACKAGE"),B274&gt;'Pengaturan'!$B$6,B274&lt;='Pengaturan'!$B$5),T274,0)</x:f>
        <x:v>0</x:v>
      </x:c>
      <x:c r="W274" s="42" t="n">
        <x:f>IF(AND(AND(A274&lt;&gt;"",U274=1,AI274=0,AH274=0,LEFT(AG274,5)&lt;&gt;"CHECK",G274&lt;&gt;"CHECK PACKAGE"),B274='Pengaturan'!$B$6,'Pengaturan'!$B$28&lt;&gt;"Tutup"),T274,0)</x:f>
        <x:v>0</x:v>
      </x:c>
      <x:c r="X274" s="34"/>
      <x:c r="Y274" s="34"/>
      <x:c r="Z274" s="34"/>
      <x:c r="AA274" s="34"/>
      <x:c r="AB274" s="34"/>
      <x:c r="AC274" s="15" t="str">
        <x:f>IF(A274="","",P274+Q274+IF(AL274&lt;&gt;"",N(AK274),0))</x:f>
      </x:c>
      <x:c r="AD274" s="15" t="str">
        <x:f>IF(A274="","",IF(OR(AC274&gt;L274,AND(OR(O274="Lunas",R274&gt;0),AC274&lt;L274)),AC274-L274,0))</x:f>
      </x:c>
      <x:c r="AE274" t="str">
        <x:f>IF(A274="","",IF(LEFT(AG274,5)="CHECK",AG274,IF(AD274&lt;&gt;0,"CHECK harga/bayar",IF(AI274&gt;0,"CHECK DP belum cocok",IF(U274=0,"Ditahan","OK")))))</x:f>
      </x:c>
      <x:c r="AF274" s="75" t="n">
        <x:f>IF(AND(A274&lt;&gt;"",U274=1,B274&lt;='Pengaturan'!$B$29,B274&gt;='Pengaturan'!$B$4),T274,0)</x:f>
        <x:v>0</x:v>
      </x:c>
      <x:c r="AH274" s="75" t="str">
        <x:f>IF(A274="","",IF(OR(O274="Lunas",R274&gt;0),MAX(0,L274-AC274),0))</x:f>
      </x:c>
      <x:c r="AI274" s="75" t="str">
        <x:f>IF(A274="","",MAX(0,N274-AC274))</x:f>
      </x:c>
      <x:c r="AK274" s="75"/>
      <x:c r="AM274" s="75" t="n">
        <x:f>IF(AND(A274&lt;&gt;"",B274&gt;'Pengaturan'!$B$29,B274&lt;='Pengaturan'!$B$5),MAX(0,T274-V274-W274),0)</x:f>
        <x:v>0</x:v>
      </x:c>
    </x:row>
    <x:row r="275" ht="23" customHeight="1">
      <x:c r="A275" s="34"/>
      <x:c r="B275" s="44"/>
      <x:c r="C275" s="34"/>
      <x:c r="D275" s="34"/>
      <x:c r="E275" s="34"/>
      <x:c r="F275" s="34"/>
      <x:c r="G275" s="47"/>
      <x:c r="H275" s="47"/>
      <x:c r="I275" s="47"/>
      <x:c r="J275" s="48"/>
      <x:c r="K275" s="42" t="str">
        <x:f>IF(A275="","",IFERROR(VLOOKUP(G275,'Harga Paket Schedule'!$A$5:$I$17,IF(G275="Large Group",2,7),FALSE),0))</x:f>
      </x:c>
      <x:c r="L275" s="42" t="str">
        <x:f>IF(A275="","",IF(J275&lt;&gt;"",J275,IF(G275="Large Group",MAX(7,H275)*K275,I275*K275)))</x:f>
      </x:c>
      <x:c r="M275" s="34"/>
      <x:c r="N275" s="48"/>
      <x:c r="O275" s="47"/>
      <x:c r="P275" s="42" t="str">
        <x:f>IF(A275="","",SUMIF('Cocok Bayar Booking'!$J$5:$J$504,A275,'Cocok Bayar Booking'!$L$5:$L$504))</x:f>
      </x:c>
      <x:c r="Q275" s="42" t="str">
        <x:f>IF(A275="","",SUMIF('Cocok Bayar Booking'!$J$5:$J$504,A275,'Cocok Bayar Booking'!$M$5:$M$504))</x:f>
      </x:c>
      <x:c r="R275" s="34" t="str">
        <x:f>IF(A275="","",SUMIF('Cocok Bayar Booking'!$J$5:$J$504,A275,'Cocok Bayar Booking'!$N$5:$N$504))</x:f>
      </x:c>
      <x:c r="S275" s="42" t="str">
        <x:f>IF(A275="","",MIN(L275,AC275))</x:f>
      </x:c>
      <x:c r="T275" s="42" t="str">
        <x:f>IF(A275="","",MAX(0,L275-AC275))</x:f>
      </x:c>
      <x:c r="U275" s="47"/>
      <x:c r="V275" s="42" t="n">
        <x:f>IF(AND(AND(A275&lt;&gt;"",U275=1,AI275=0,AH275=0,LEFT(AG275,5)&lt;&gt;"CHECK",G275&lt;&gt;"CHECK PACKAGE"),B275&gt;'Pengaturan'!$B$6,B275&lt;='Pengaturan'!$B$5),T275,0)</x:f>
        <x:v>0</x:v>
      </x:c>
      <x:c r="W275" s="42" t="n">
        <x:f>IF(AND(AND(A275&lt;&gt;"",U275=1,AI275=0,AH275=0,LEFT(AG275,5)&lt;&gt;"CHECK",G275&lt;&gt;"CHECK PACKAGE"),B275='Pengaturan'!$B$6,'Pengaturan'!$B$28&lt;&gt;"Tutup"),T275,0)</x:f>
        <x:v>0</x:v>
      </x:c>
      <x:c r="X275" s="34"/>
      <x:c r="Y275" s="34"/>
      <x:c r="Z275" s="34"/>
      <x:c r="AA275" s="34"/>
      <x:c r="AB275" s="34"/>
      <x:c r="AC275" s="15" t="str">
        <x:f>IF(A275="","",P275+Q275+IF(AL275&lt;&gt;"",N(AK275),0))</x:f>
      </x:c>
      <x:c r="AD275" s="15" t="str">
        <x:f>IF(A275="","",IF(OR(AC275&gt;L275,AND(OR(O275="Lunas",R275&gt;0),AC275&lt;L275)),AC275-L275,0))</x:f>
      </x:c>
      <x:c r="AE275" t="str">
        <x:f>IF(A275="","",IF(LEFT(AG275,5)="CHECK",AG275,IF(AD275&lt;&gt;0,"CHECK harga/bayar",IF(AI275&gt;0,"CHECK DP belum cocok",IF(U275=0,"Ditahan","OK")))))</x:f>
      </x:c>
      <x:c r="AF275" s="75" t="n">
        <x:f>IF(AND(A275&lt;&gt;"",U275=1,B275&lt;='Pengaturan'!$B$29,B275&gt;='Pengaturan'!$B$4),T275,0)</x:f>
        <x:v>0</x:v>
      </x:c>
      <x:c r="AH275" s="75" t="str">
        <x:f>IF(A275="","",IF(OR(O275="Lunas",R275&gt;0),MAX(0,L275-AC275),0))</x:f>
      </x:c>
      <x:c r="AI275" s="75" t="str">
        <x:f>IF(A275="","",MAX(0,N275-AC275))</x:f>
      </x:c>
      <x:c r="AK275" s="75"/>
      <x:c r="AM275" s="75" t="n">
        <x:f>IF(AND(A275&lt;&gt;"",B275&gt;'Pengaturan'!$B$29,B275&lt;='Pengaturan'!$B$5),MAX(0,T275-V275-W275),0)</x:f>
        <x:v>0</x:v>
      </x:c>
    </x:row>
    <x:row r="276" ht="23" customHeight="1">
      <x:c r="A276" s="34"/>
      <x:c r="B276" s="44"/>
      <x:c r="C276" s="34"/>
      <x:c r="D276" s="34"/>
      <x:c r="E276" s="34"/>
      <x:c r="F276" s="34"/>
      <x:c r="G276" s="47"/>
      <x:c r="H276" s="47"/>
      <x:c r="I276" s="47"/>
      <x:c r="J276" s="48"/>
      <x:c r="K276" s="42" t="str">
        <x:f>IF(A276="","",IFERROR(VLOOKUP(G276,'Harga Paket Schedule'!$A$5:$I$17,IF(G276="Large Group",2,7),FALSE),0))</x:f>
      </x:c>
      <x:c r="L276" s="42" t="str">
        <x:f>IF(A276="","",IF(J276&lt;&gt;"",J276,IF(G276="Large Group",MAX(7,H276)*K276,I276*K276)))</x:f>
      </x:c>
      <x:c r="M276" s="34"/>
      <x:c r="N276" s="48"/>
      <x:c r="O276" s="47"/>
      <x:c r="P276" s="42" t="str">
        <x:f>IF(A276="","",SUMIF('Cocok Bayar Booking'!$J$5:$J$504,A276,'Cocok Bayar Booking'!$L$5:$L$504))</x:f>
      </x:c>
      <x:c r="Q276" s="42" t="str">
        <x:f>IF(A276="","",SUMIF('Cocok Bayar Booking'!$J$5:$J$504,A276,'Cocok Bayar Booking'!$M$5:$M$504))</x:f>
      </x:c>
      <x:c r="R276" s="34" t="str">
        <x:f>IF(A276="","",SUMIF('Cocok Bayar Booking'!$J$5:$J$504,A276,'Cocok Bayar Booking'!$N$5:$N$504))</x:f>
      </x:c>
      <x:c r="S276" s="42" t="str">
        <x:f>IF(A276="","",MIN(L276,AC276))</x:f>
      </x:c>
      <x:c r="T276" s="42" t="str">
        <x:f>IF(A276="","",MAX(0,L276-AC276))</x:f>
      </x:c>
      <x:c r="U276" s="47"/>
      <x:c r="V276" s="42" t="n">
        <x:f>IF(AND(AND(A276&lt;&gt;"",U276=1,AI276=0,AH276=0,LEFT(AG276,5)&lt;&gt;"CHECK",G276&lt;&gt;"CHECK PACKAGE"),B276&gt;'Pengaturan'!$B$6,B276&lt;='Pengaturan'!$B$5),T276,0)</x:f>
        <x:v>0</x:v>
      </x:c>
      <x:c r="W276" s="42" t="n">
        <x:f>IF(AND(AND(A276&lt;&gt;"",U276=1,AI276=0,AH276=0,LEFT(AG276,5)&lt;&gt;"CHECK",G276&lt;&gt;"CHECK PACKAGE"),B276='Pengaturan'!$B$6,'Pengaturan'!$B$28&lt;&gt;"Tutup"),T276,0)</x:f>
        <x:v>0</x:v>
      </x:c>
      <x:c r="X276" s="34"/>
      <x:c r="Y276" s="34"/>
      <x:c r="Z276" s="34"/>
      <x:c r="AA276" s="34"/>
      <x:c r="AB276" s="34"/>
      <x:c r="AC276" s="15" t="str">
        <x:f>IF(A276="","",P276+Q276+IF(AL276&lt;&gt;"",N(AK276),0))</x:f>
      </x:c>
      <x:c r="AD276" s="15" t="str">
        <x:f>IF(A276="","",IF(OR(AC276&gt;L276,AND(OR(O276="Lunas",R276&gt;0),AC276&lt;L276)),AC276-L276,0))</x:f>
      </x:c>
      <x:c r="AE276" t="str">
        <x:f>IF(A276="","",IF(LEFT(AG276,5)="CHECK",AG276,IF(AD276&lt;&gt;0,"CHECK harga/bayar",IF(AI276&gt;0,"CHECK DP belum cocok",IF(U276=0,"Ditahan","OK")))))</x:f>
      </x:c>
      <x:c r="AF276" s="75" t="n">
        <x:f>IF(AND(A276&lt;&gt;"",U276=1,B276&lt;='Pengaturan'!$B$29,B276&gt;='Pengaturan'!$B$4),T276,0)</x:f>
        <x:v>0</x:v>
      </x:c>
      <x:c r="AH276" s="75" t="str">
        <x:f>IF(A276="","",IF(OR(O276="Lunas",R276&gt;0),MAX(0,L276-AC276),0))</x:f>
      </x:c>
      <x:c r="AI276" s="75" t="str">
        <x:f>IF(A276="","",MAX(0,N276-AC276))</x:f>
      </x:c>
      <x:c r="AK276" s="75"/>
      <x:c r="AM276" s="75" t="n">
        <x:f>IF(AND(A276&lt;&gt;"",B276&gt;'Pengaturan'!$B$29,B276&lt;='Pengaturan'!$B$5),MAX(0,T276-V276-W276),0)</x:f>
        <x:v>0</x:v>
      </x:c>
    </x:row>
    <x:row r="277" ht="23" customHeight="1">
      <x:c r="A277" s="34"/>
      <x:c r="B277" s="44"/>
      <x:c r="C277" s="34"/>
      <x:c r="D277" s="34"/>
      <x:c r="E277" s="34"/>
      <x:c r="F277" s="34"/>
      <x:c r="G277" s="47"/>
      <x:c r="H277" s="47"/>
      <x:c r="I277" s="47"/>
      <x:c r="J277" s="48"/>
      <x:c r="K277" s="42" t="str">
        <x:f>IF(A277="","",IFERROR(VLOOKUP(G277,'Harga Paket Schedule'!$A$5:$I$17,IF(G277="Large Group",2,7),FALSE),0))</x:f>
      </x:c>
      <x:c r="L277" s="42" t="str">
        <x:f>IF(A277="","",IF(J277&lt;&gt;"",J277,IF(G277="Large Group",MAX(7,H277)*K277,I277*K277)))</x:f>
      </x:c>
      <x:c r="M277" s="34"/>
      <x:c r="N277" s="48"/>
      <x:c r="O277" s="47"/>
      <x:c r="P277" s="42" t="str">
        <x:f>IF(A277="","",SUMIF('Cocok Bayar Booking'!$J$5:$J$504,A277,'Cocok Bayar Booking'!$L$5:$L$504))</x:f>
      </x:c>
      <x:c r="Q277" s="42" t="str">
        <x:f>IF(A277="","",SUMIF('Cocok Bayar Booking'!$J$5:$J$504,A277,'Cocok Bayar Booking'!$M$5:$M$504))</x:f>
      </x:c>
      <x:c r="R277" s="34" t="str">
        <x:f>IF(A277="","",SUMIF('Cocok Bayar Booking'!$J$5:$J$504,A277,'Cocok Bayar Booking'!$N$5:$N$504))</x:f>
      </x:c>
      <x:c r="S277" s="42" t="str">
        <x:f>IF(A277="","",MIN(L277,AC277))</x:f>
      </x:c>
      <x:c r="T277" s="42" t="str">
        <x:f>IF(A277="","",MAX(0,L277-AC277))</x:f>
      </x:c>
      <x:c r="U277" s="47"/>
      <x:c r="V277" s="42" t="n">
        <x:f>IF(AND(AND(A277&lt;&gt;"",U277=1,AI277=0,AH277=0,LEFT(AG277,5)&lt;&gt;"CHECK",G277&lt;&gt;"CHECK PACKAGE"),B277&gt;'Pengaturan'!$B$6,B277&lt;='Pengaturan'!$B$5),T277,0)</x:f>
        <x:v>0</x:v>
      </x:c>
      <x:c r="W277" s="42" t="n">
        <x:f>IF(AND(AND(A277&lt;&gt;"",U277=1,AI277=0,AH277=0,LEFT(AG277,5)&lt;&gt;"CHECK",G277&lt;&gt;"CHECK PACKAGE"),B277='Pengaturan'!$B$6,'Pengaturan'!$B$28&lt;&gt;"Tutup"),T277,0)</x:f>
        <x:v>0</x:v>
      </x:c>
      <x:c r="X277" s="34"/>
      <x:c r="Y277" s="34"/>
      <x:c r="Z277" s="34"/>
      <x:c r="AA277" s="34"/>
      <x:c r="AB277" s="34"/>
      <x:c r="AC277" s="15" t="str">
        <x:f>IF(A277="","",P277+Q277+IF(AL277&lt;&gt;"",N(AK277),0))</x:f>
      </x:c>
      <x:c r="AD277" s="15" t="str">
        <x:f>IF(A277="","",IF(OR(AC277&gt;L277,AND(OR(O277="Lunas",R277&gt;0),AC277&lt;L277)),AC277-L277,0))</x:f>
      </x:c>
      <x:c r="AE277" t="str">
        <x:f>IF(A277="","",IF(LEFT(AG277,5)="CHECK",AG277,IF(AD277&lt;&gt;0,"CHECK harga/bayar",IF(AI277&gt;0,"CHECK DP belum cocok",IF(U277=0,"Ditahan","OK")))))</x:f>
      </x:c>
      <x:c r="AF277" s="75" t="n">
        <x:f>IF(AND(A277&lt;&gt;"",U277=1,B277&lt;='Pengaturan'!$B$29,B277&gt;='Pengaturan'!$B$4),T277,0)</x:f>
        <x:v>0</x:v>
      </x:c>
      <x:c r="AH277" s="75" t="str">
        <x:f>IF(A277="","",IF(OR(O277="Lunas",R277&gt;0),MAX(0,L277-AC277),0))</x:f>
      </x:c>
      <x:c r="AI277" s="75" t="str">
        <x:f>IF(A277="","",MAX(0,N277-AC277))</x:f>
      </x:c>
      <x:c r="AK277" s="75"/>
      <x:c r="AM277" s="75" t="n">
        <x:f>IF(AND(A277&lt;&gt;"",B277&gt;'Pengaturan'!$B$29,B277&lt;='Pengaturan'!$B$5),MAX(0,T277-V277-W277),0)</x:f>
        <x:v>0</x:v>
      </x:c>
    </x:row>
    <x:row r="278" ht="23" customHeight="1">
      <x:c r="A278" s="34"/>
      <x:c r="B278" s="44"/>
      <x:c r="C278" s="34"/>
      <x:c r="D278" s="34"/>
      <x:c r="E278" s="34"/>
      <x:c r="F278" s="34"/>
      <x:c r="G278" s="47"/>
      <x:c r="H278" s="47"/>
      <x:c r="I278" s="47"/>
      <x:c r="J278" s="48"/>
      <x:c r="K278" s="42" t="str">
        <x:f>IF(A278="","",IFERROR(VLOOKUP(G278,'Harga Paket Schedule'!$A$5:$I$17,IF(G278="Large Group",2,7),FALSE),0))</x:f>
      </x:c>
      <x:c r="L278" s="42" t="str">
        <x:f>IF(A278="","",IF(J278&lt;&gt;"",J278,IF(G278="Large Group",MAX(7,H278)*K278,I278*K278)))</x:f>
      </x:c>
      <x:c r="M278" s="34"/>
      <x:c r="N278" s="48"/>
      <x:c r="O278" s="47"/>
      <x:c r="P278" s="42" t="str">
        <x:f>IF(A278="","",SUMIF('Cocok Bayar Booking'!$J$5:$J$504,A278,'Cocok Bayar Booking'!$L$5:$L$504))</x:f>
      </x:c>
      <x:c r="Q278" s="42" t="str">
        <x:f>IF(A278="","",SUMIF('Cocok Bayar Booking'!$J$5:$J$504,A278,'Cocok Bayar Booking'!$M$5:$M$504))</x:f>
      </x:c>
      <x:c r="R278" s="34" t="str">
        <x:f>IF(A278="","",SUMIF('Cocok Bayar Booking'!$J$5:$J$504,A278,'Cocok Bayar Booking'!$N$5:$N$504))</x:f>
      </x:c>
      <x:c r="S278" s="42" t="str">
        <x:f>IF(A278="","",MIN(L278,AC278))</x:f>
      </x:c>
      <x:c r="T278" s="42" t="str">
        <x:f>IF(A278="","",MAX(0,L278-AC278))</x:f>
      </x:c>
      <x:c r="U278" s="47"/>
      <x:c r="V278" s="42" t="n">
        <x:f>IF(AND(AND(A278&lt;&gt;"",U278=1,AI278=0,AH278=0,LEFT(AG278,5)&lt;&gt;"CHECK",G278&lt;&gt;"CHECK PACKAGE"),B278&gt;'Pengaturan'!$B$6,B278&lt;='Pengaturan'!$B$5),T278,0)</x:f>
        <x:v>0</x:v>
      </x:c>
      <x:c r="W278" s="42" t="n">
        <x:f>IF(AND(AND(A278&lt;&gt;"",U278=1,AI278=0,AH278=0,LEFT(AG278,5)&lt;&gt;"CHECK",G278&lt;&gt;"CHECK PACKAGE"),B278='Pengaturan'!$B$6,'Pengaturan'!$B$28&lt;&gt;"Tutup"),T278,0)</x:f>
        <x:v>0</x:v>
      </x:c>
      <x:c r="X278" s="34"/>
      <x:c r="Y278" s="34"/>
      <x:c r="Z278" s="34"/>
      <x:c r="AA278" s="34"/>
      <x:c r="AB278" s="34"/>
      <x:c r="AC278" s="15" t="str">
        <x:f>IF(A278="","",P278+Q278+IF(AL278&lt;&gt;"",N(AK278),0))</x:f>
      </x:c>
      <x:c r="AD278" s="15" t="str">
        <x:f>IF(A278="","",IF(OR(AC278&gt;L278,AND(OR(O278="Lunas",R278&gt;0),AC278&lt;L278)),AC278-L278,0))</x:f>
      </x:c>
      <x:c r="AE278" t="str">
        <x:f>IF(A278="","",IF(LEFT(AG278,5)="CHECK",AG278,IF(AD278&lt;&gt;0,"CHECK harga/bayar",IF(AI278&gt;0,"CHECK DP belum cocok",IF(U278=0,"Ditahan","OK")))))</x:f>
      </x:c>
      <x:c r="AF278" s="75" t="n">
        <x:f>IF(AND(A278&lt;&gt;"",U278=1,B278&lt;='Pengaturan'!$B$29,B278&gt;='Pengaturan'!$B$4),T278,0)</x:f>
        <x:v>0</x:v>
      </x:c>
      <x:c r="AH278" s="75" t="str">
        <x:f>IF(A278="","",IF(OR(O278="Lunas",R278&gt;0),MAX(0,L278-AC278),0))</x:f>
      </x:c>
      <x:c r="AI278" s="75" t="str">
        <x:f>IF(A278="","",MAX(0,N278-AC278))</x:f>
      </x:c>
      <x:c r="AK278" s="75"/>
      <x:c r="AM278" s="75" t="n">
        <x:f>IF(AND(A278&lt;&gt;"",B278&gt;'Pengaturan'!$B$29,B278&lt;='Pengaturan'!$B$5),MAX(0,T278-V278-W278),0)</x:f>
        <x:v>0</x:v>
      </x:c>
    </x:row>
    <x:row r="279" ht="23" customHeight="1">
      <x:c r="A279" s="34"/>
      <x:c r="B279" s="44"/>
      <x:c r="C279" s="34"/>
      <x:c r="D279" s="34"/>
      <x:c r="E279" s="34"/>
      <x:c r="F279" s="34"/>
      <x:c r="G279" s="47"/>
      <x:c r="H279" s="47"/>
      <x:c r="I279" s="47"/>
      <x:c r="J279" s="48"/>
      <x:c r="K279" s="42" t="str">
        <x:f>IF(A279="","",IFERROR(VLOOKUP(G279,'Harga Paket Schedule'!$A$5:$I$17,IF(G279="Large Group",2,7),FALSE),0))</x:f>
      </x:c>
      <x:c r="L279" s="42" t="str">
        <x:f>IF(A279="","",IF(J279&lt;&gt;"",J279,IF(G279="Large Group",MAX(7,H279)*K279,I279*K279)))</x:f>
      </x:c>
      <x:c r="M279" s="34"/>
      <x:c r="N279" s="48"/>
      <x:c r="O279" s="47"/>
      <x:c r="P279" s="42" t="str">
        <x:f>IF(A279="","",SUMIF('Cocok Bayar Booking'!$J$5:$J$504,A279,'Cocok Bayar Booking'!$L$5:$L$504))</x:f>
      </x:c>
      <x:c r="Q279" s="42" t="str">
        <x:f>IF(A279="","",SUMIF('Cocok Bayar Booking'!$J$5:$J$504,A279,'Cocok Bayar Booking'!$M$5:$M$504))</x:f>
      </x:c>
      <x:c r="R279" s="34" t="str">
        <x:f>IF(A279="","",SUMIF('Cocok Bayar Booking'!$J$5:$J$504,A279,'Cocok Bayar Booking'!$N$5:$N$504))</x:f>
      </x:c>
      <x:c r="S279" s="42" t="str">
        <x:f>IF(A279="","",MIN(L279,AC279))</x:f>
      </x:c>
      <x:c r="T279" s="42" t="str">
        <x:f>IF(A279="","",MAX(0,L279-AC279))</x:f>
      </x:c>
      <x:c r="U279" s="47"/>
      <x:c r="V279" s="42" t="n">
        <x:f>IF(AND(AND(A279&lt;&gt;"",U279=1,AI279=0,AH279=0,LEFT(AG279,5)&lt;&gt;"CHECK",G279&lt;&gt;"CHECK PACKAGE"),B279&gt;'Pengaturan'!$B$6,B279&lt;='Pengaturan'!$B$5),T279,0)</x:f>
        <x:v>0</x:v>
      </x:c>
      <x:c r="W279" s="42" t="n">
        <x:f>IF(AND(AND(A279&lt;&gt;"",U279=1,AI279=0,AH279=0,LEFT(AG279,5)&lt;&gt;"CHECK",G279&lt;&gt;"CHECK PACKAGE"),B279='Pengaturan'!$B$6,'Pengaturan'!$B$28&lt;&gt;"Tutup"),T279,0)</x:f>
        <x:v>0</x:v>
      </x:c>
      <x:c r="X279" s="34"/>
      <x:c r="Y279" s="34"/>
      <x:c r="Z279" s="34"/>
      <x:c r="AA279" s="34"/>
      <x:c r="AB279" s="34"/>
      <x:c r="AC279" s="15" t="str">
        <x:f>IF(A279="","",P279+Q279+IF(AL279&lt;&gt;"",N(AK279),0))</x:f>
      </x:c>
      <x:c r="AD279" s="15" t="str">
        <x:f>IF(A279="","",IF(OR(AC279&gt;L279,AND(OR(O279="Lunas",R279&gt;0),AC279&lt;L279)),AC279-L279,0))</x:f>
      </x:c>
      <x:c r="AE279" t="str">
        <x:f>IF(A279="","",IF(LEFT(AG279,5)="CHECK",AG279,IF(AD279&lt;&gt;0,"CHECK harga/bayar",IF(AI279&gt;0,"CHECK DP belum cocok",IF(U279=0,"Ditahan","OK")))))</x:f>
      </x:c>
      <x:c r="AF279" s="75" t="n">
        <x:f>IF(AND(A279&lt;&gt;"",U279=1,B279&lt;='Pengaturan'!$B$29,B279&gt;='Pengaturan'!$B$4),T279,0)</x:f>
        <x:v>0</x:v>
      </x:c>
      <x:c r="AH279" s="75" t="str">
        <x:f>IF(A279="","",IF(OR(O279="Lunas",R279&gt;0),MAX(0,L279-AC279),0))</x:f>
      </x:c>
      <x:c r="AI279" s="75" t="str">
        <x:f>IF(A279="","",MAX(0,N279-AC279))</x:f>
      </x:c>
      <x:c r="AK279" s="75"/>
      <x:c r="AM279" s="75" t="n">
        <x:f>IF(AND(A279&lt;&gt;"",B279&gt;'Pengaturan'!$B$29,B279&lt;='Pengaturan'!$B$5),MAX(0,T279-V279-W279),0)</x:f>
        <x:v>0</x:v>
      </x:c>
    </x:row>
    <x:row r="280" ht="23" customHeight="1">
      <x:c r="A280" s="34"/>
      <x:c r="B280" s="44"/>
      <x:c r="C280" s="34"/>
      <x:c r="D280" s="34"/>
      <x:c r="E280" s="34"/>
      <x:c r="F280" s="34"/>
      <x:c r="G280" s="47"/>
      <x:c r="H280" s="47"/>
      <x:c r="I280" s="47"/>
      <x:c r="J280" s="48"/>
      <x:c r="K280" s="42" t="str">
        <x:f>IF(A280="","",IFERROR(VLOOKUP(G280,'Harga Paket Schedule'!$A$5:$I$17,IF(G280="Large Group",2,7),FALSE),0))</x:f>
      </x:c>
      <x:c r="L280" s="42" t="str">
        <x:f>IF(A280="","",IF(J280&lt;&gt;"",J280,IF(G280="Large Group",MAX(7,H280)*K280,I280*K280)))</x:f>
      </x:c>
      <x:c r="M280" s="34"/>
      <x:c r="N280" s="48"/>
      <x:c r="O280" s="47"/>
      <x:c r="P280" s="42" t="str">
        <x:f>IF(A280="","",SUMIF('Cocok Bayar Booking'!$J$5:$J$504,A280,'Cocok Bayar Booking'!$L$5:$L$504))</x:f>
      </x:c>
      <x:c r="Q280" s="42" t="str">
        <x:f>IF(A280="","",SUMIF('Cocok Bayar Booking'!$J$5:$J$504,A280,'Cocok Bayar Booking'!$M$5:$M$504))</x:f>
      </x:c>
      <x:c r="R280" s="34" t="str">
        <x:f>IF(A280="","",SUMIF('Cocok Bayar Booking'!$J$5:$J$504,A280,'Cocok Bayar Booking'!$N$5:$N$504))</x:f>
      </x:c>
      <x:c r="S280" s="42" t="str">
        <x:f>IF(A280="","",MIN(L280,AC280))</x:f>
      </x:c>
      <x:c r="T280" s="42" t="str">
        <x:f>IF(A280="","",MAX(0,L280-AC280))</x:f>
      </x:c>
      <x:c r="U280" s="47"/>
      <x:c r="V280" s="42" t="n">
        <x:f>IF(AND(AND(A280&lt;&gt;"",U280=1,AI280=0,AH280=0,LEFT(AG280,5)&lt;&gt;"CHECK",G280&lt;&gt;"CHECK PACKAGE"),B280&gt;'Pengaturan'!$B$6,B280&lt;='Pengaturan'!$B$5),T280,0)</x:f>
        <x:v>0</x:v>
      </x:c>
      <x:c r="W280" s="42" t="n">
        <x:f>IF(AND(AND(A280&lt;&gt;"",U280=1,AI280=0,AH280=0,LEFT(AG280,5)&lt;&gt;"CHECK",G280&lt;&gt;"CHECK PACKAGE"),B280='Pengaturan'!$B$6,'Pengaturan'!$B$28&lt;&gt;"Tutup"),T280,0)</x:f>
        <x:v>0</x:v>
      </x:c>
      <x:c r="X280" s="34"/>
      <x:c r="Y280" s="34"/>
      <x:c r="Z280" s="34"/>
      <x:c r="AA280" s="34"/>
      <x:c r="AB280" s="34"/>
      <x:c r="AC280" s="15" t="str">
        <x:f>IF(A280="","",P280+Q280+IF(AL280&lt;&gt;"",N(AK280),0))</x:f>
      </x:c>
      <x:c r="AD280" s="15" t="str">
        <x:f>IF(A280="","",IF(OR(AC280&gt;L280,AND(OR(O280="Lunas",R280&gt;0),AC280&lt;L280)),AC280-L280,0))</x:f>
      </x:c>
      <x:c r="AE280" t="str">
        <x:f>IF(A280="","",IF(LEFT(AG280,5)="CHECK",AG280,IF(AD280&lt;&gt;0,"CHECK harga/bayar",IF(AI280&gt;0,"CHECK DP belum cocok",IF(U280=0,"Ditahan","OK")))))</x:f>
      </x:c>
      <x:c r="AF280" s="75" t="n">
        <x:f>IF(AND(A280&lt;&gt;"",U280=1,B280&lt;='Pengaturan'!$B$29,B280&gt;='Pengaturan'!$B$4),T280,0)</x:f>
        <x:v>0</x:v>
      </x:c>
      <x:c r="AH280" s="75" t="str">
        <x:f>IF(A280="","",IF(OR(O280="Lunas",R280&gt;0),MAX(0,L280-AC280),0))</x:f>
      </x:c>
      <x:c r="AI280" s="75" t="str">
        <x:f>IF(A280="","",MAX(0,N280-AC280))</x:f>
      </x:c>
      <x:c r="AK280" s="75"/>
      <x:c r="AM280" s="75" t="n">
        <x:f>IF(AND(A280&lt;&gt;"",B280&gt;'Pengaturan'!$B$29,B280&lt;='Pengaturan'!$B$5),MAX(0,T280-V280-W280),0)</x:f>
        <x:v>0</x:v>
      </x:c>
    </x:row>
    <x:row r="281" ht="23" customHeight="1">
      <x:c r="A281" s="34"/>
      <x:c r="B281" s="44"/>
      <x:c r="C281" s="34"/>
      <x:c r="D281" s="34"/>
      <x:c r="E281" s="34"/>
      <x:c r="F281" s="34"/>
      <x:c r="G281" s="47"/>
      <x:c r="H281" s="47"/>
      <x:c r="I281" s="47"/>
      <x:c r="J281" s="48"/>
      <x:c r="K281" s="42" t="str">
        <x:f>IF(A281="","",IFERROR(VLOOKUP(G281,'Harga Paket Schedule'!$A$5:$I$17,IF(G281="Large Group",2,7),FALSE),0))</x:f>
      </x:c>
      <x:c r="L281" s="42" t="str">
        <x:f>IF(A281="","",IF(J281&lt;&gt;"",J281,IF(G281="Large Group",MAX(7,H281)*K281,I281*K281)))</x:f>
      </x:c>
      <x:c r="M281" s="34"/>
      <x:c r="N281" s="48"/>
      <x:c r="O281" s="47"/>
      <x:c r="P281" s="42" t="str">
        <x:f>IF(A281="","",SUMIF('Cocok Bayar Booking'!$J$5:$J$504,A281,'Cocok Bayar Booking'!$L$5:$L$504))</x:f>
      </x:c>
      <x:c r="Q281" s="42" t="str">
        <x:f>IF(A281="","",SUMIF('Cocok Bayar Booking'!$J$5:$J$504,A281,'Cocok Bayar Booking'!$M$5:$M$504))</x:f>
      </x:c>
      <x:c r="R281" s="34" t="str">
        <x:f>IF(A281="","",SUMIF('Cocok Bayar Booking'!$J$5:$J$504,A281,'Cocok Bayar Booking'!$N$5:$N$504))</x:f>
      </x:c>
      <x:c r="S281" s="42" t="str">
        <x:f>IF(A281="","",MIN(L281,AC281))</x:f>
      </x:c>
      <x:c r="T281" s="42" t="str">
        <x:f>IF(A281="","",MAX(0,L281-AC281))</x:f>
      </x:c>
      <x:c r="U281" s="47"/>
      <x:c r="V281" s="42" t="n">
        <x:f>IF(AND(AND(A281&lt;&gt;"",U281=1,AI281=0,AH281=0,LEFT(AG281,5)&lt;&gt;"CHECK",G281&lt;&gt;"CHECK PACKAGE"),B281&gt;'Pengaturan'!$B$6,B281&lt;='Pengaturan'!$B$5),T281,0)</x:f>
        <x:v>0</x:v>
      </x:c>
      <x:c r="W281" s="42" t="n">
        <x:f>IF(AND(AND(A281&lt;&gt;"",U281=1,AI281=0,AH281=0,LEFT(AG281,5)&lt;&gt;"CHECK",G281&lt;&gt;"CHECK PACKAGE"),B281='Pengaturan'!$B$6,'Pengaturan'!$B$28&lt;&gt;"Tutup"),T281,0)</x:f>
        <x:v>0</x:v>
      </x:c>
      <x:c r="X281" s="34"/>
      <x:c r="Y281" s="34"/>
      <x:c r="Z281" s="34"/>
      <x:c r="AA281" s="34"/>
      <x:c r="AB281" s="34"/>
      <x:c r="AC281" s="15" t="str">
        <x:f>IF(A281="","",P281+Q281+IF(AL281&lt;&gt;"",N(AK281),0))</x:f>
      </x:c>
      <x:c r="AD281" s="15" t="str">
        <x:f>IF(A281="","",IF(OR(AC281&gt;L281,AND(OR(O281="Lunas",R281&gt;0),AC281&lt;L281)),AC281-L281,0))</x:f>
      </x:c>
      <x:c r="AE281" t="str">
        <x:f>IF(A281="","",IF(LEFT(AG281,5)="CHECK",AG281,IF(AD281&lt;&gt;0,"CHECK harga/bayar",IF(AI281&gt;0,"CHECK DP belum cocok",IF(U281=0,"Ditahan","OK")))))</x:f>
      </x:c>
      <x:c r="AF281" s="75" t="n">
        <x:f>IF(AND(A281&lt;&gt;"",U281=1,B281&lt;='Pengaturan'!$B$29,B281&gt;='Pengaturan'!$B$4),T281,0)</x:f>
        <x:v>0</x:v>
      </x:c>
      <x:c r="AH281" s="75" t="str">
        <x:f>IF(A281="","",IF(OR(O281="Lunas",R281&gt;0),MAX(0,L281-AC281),0))</x:f>
      </x:c>
      <x:c r="AI281" s="75" t="str">
        <x:f>IF(A281="","",MAX(0,N281-AC281))</x:f>
      </x:c>
      <x:c r="AK281" s="75"/>
      <x:c r="AM281" s="75" t="n">
        <x:f>IF(AND(A281&lt;&gt;"",B281&gt;'Pengaturan'!$B$29,B281&lt;='Pengaturan'!$B$5),MAX(0,T281-V281-W281),0)</x:f>
        <x:v>0</x:v>
      </x:c>
    </x:row>
    <x:row r="282" ht="23" customHeight="1">
      <x:c r="A282" s="34"/>
      <x:c r="B282" s="44"/>
      <x:c r="C282" s="34"/>
      <x:c r="D282" s="34"/>
      <x:c r="E282" s="34"/>
      <x:c r="F282" s="34"/>
      <x:c r="G282" s="47"/>
      <x:c r="H282" s="47"/>
      <x:c r="I282" s="47"/>
      <x:c r="J282" s="48"/>
      <x:c r="K282" s="42" t="str">
        <x:f>IF(A282="","",IFERROR(VLOOKUP(G282,'Harga Paket Schedule'!$A$5:$I$17,IF(G282="Large Group",2,7),FALSE),0))</x:f>
      </x:c>
      <x:c r="L282" s="42" t="str">
        <x:f>IF(A282="","",IF(J282&lt;&gt;"",J282,IF(G282="Large Group",MAX(7,H282)*K282,I282*K282)))</x:f>
      </x:c>
      <x:c r="M282" s="34"/>
      <x:c r="N282" s="48"/>
      <x:c r="O282" s="47"/>
      <x:c r="P282" s="42" t="str">
        <x:f>IF(A282="","",SUMIF('Cocok Bayar Booking'!$J$5:$J$504,A282,'Cocok Bayar Booking'!$L$5:$L$504))</x:f>
      </x:c>
      <x:c r="Q282" s="42" t="str">
        <x:f>IF(A282="","",SUMIF('Cocok Bayar Booking'!$J$5:$J$504,A282,'Cocok Bayar Booking'!$M$5:$M$504))</x:f>
      </x:c>
      <x:c r="R282" s="34" t="str">
        <x:f>IF(A282="","",SUMIF('Cocok Bayar Booking'!$J$5:$J$504,A282,'Cocok Bayar Booking'!$N$5:$N$504))</x:f>
      </x:c>
      <x:c r="S282" s="42" t="str">
        <x:f>IF(A282="","",MIN(L282,AC282))</x:f>
      </x:c>
      <x:c r="T282" s="42" t="str">
        <x:f>IF(A282="","",MAX(0,L282-AC282))</x:f>
      </x:c>
      <x:c r="U282" s="47"/>
      <x:c r="V282" s="42" t="n">
        <x:f>IF(AND(AND(A282&lt;&gt;"",U282=1,AI282=0,AH282=0,LEFT(AG282,5)&lt;&gt;"CHECK",G282&lt;&gt;"CHECK PACKAGE"),B282&gt;'Pengaturan'!$B$6,B282&lt;='Pengaturan'!$B$5),T282,0)</x:f>
        <x:v>0</x:v>
      </x:c>
      <x:c r="W282" s="42" t="n">
        <x:f>IF(AND(AND(A282&lt;&gt;"",U282=1,AI282=0,AH282=0,LEFT(AG282,5)&lt;&gt;"CHECK",G282&lt;&gt;"CHECK PACKAGE"),B282='Pengaturan'!$B$6,'Pengaturan'!$B$28&lt;&gt;"Tutup"),T282,0)</x:f>
        <x:v>0</x:v>
      </x:c>
      <x:c r="X282" s="34"/>
      <x:c r="Y282" s="34"/>
      <x:c r="Z282" s="34"/>
      <x:c r="AA282" s="34"/>
      <x:c r="AB282" s="34"/>
      <x:c r="AC282" s="15" t="str">
        <x:f>IF(A282="","",P282+Q282+IF(AL282&lt;&gt;"",N(AK282),0))</x:f>
      </x:c>
      <x:c r="AD282" s="15" t="str">
        <x:f>IF(A282="","",IF(OR(AC282&gt;L282,AND(OR(O282="Lunas",R282&gt;0),AC282&lt;L282)),AC282-L282,0))</x:f>
      </x:c>
      <x:c r="AE282" t="str">
        <x:f>IF(A282="","",IF(LEFT(AG282,5)="CHECK",AG282,IF(AD282&lt;&gt;0,"CHECK harga/bayar",IF(AI282&gt;0,"CHECK DP belum cocok",IF(U282=0,"Ditahan","OK")))))</x:f>
      </x:c>
      <x:c r="AF282" s="75" t="n">
        <x:f>IF(AND(A282&lt;&gt;"",U282=1,B282&lt;='Pengaturan'!$B$29,B282&gt;='Pengaturan'!$B$4),T282,0)</x:f>
        <x:v>0</x:v>
      </x:c>
      <x:c r="AH282" s="75" t="str">
        <x:f>IF(A282="","",IF(OR(O282="Lunas",R282&gt;0),MAX(0,L282-AC282),0))</x:f>
      </x:c>
      <x:c r="AI282" s="75" t="str">
        <x:f>IF(A282="","",MAX(0,N282-AC282))</x:f>
      </x:c>
      <x:c r="AK282" s="75"/>
      <x:c r="AM282" s="75" t="n">
        <x:f>IF(AND(A282&lt;&gt;"",B282&gt;'Pengaturan'!$B$29,B282&lt;='Pengaturan'!$B$5),MAX(0,T282-V282-W282),0)</x:f>
        <x:v>0</x:v>
      </x:c>
    </x:row>
    <x:row r="283" ht="23" customHeight="1">
      <x:c r="A283" s="34"/>
      <x:c r="B283" s="44"/>
      <x:c r="C283" s="34"/>
      <x:c r="D283" s="34"/>
      <x:c r="E283" s="34"/>
      <x:c r="F283" s="34"/>
      <x:c r="G283" s="47"/>
      <x:c r="H283" s="47"/>
      <x:c r="I283" s="47"/>
      <x:c r="J283" s="48"/>
      <x:c r="K283" s="42" t="str">
        <x:f>IF(A283="","",IFERROR(VLOOKUP(G283,'Harga Paket Schedule'!$A$5:$I$17,IF(G283="Large Group",2,7),FALSE),0))</x:f>
      </x:c>
      <x:c r="L283" s="42" t="str">
        <x:f>IF(A283="","",IF(J283&lt;&gt;"",J283,IF(G283="Large Group",MAX(7,H283)*K283,I283*K283)))</x:f>
      </x:c>
      <x:c r="M283" s="34"/>
      <x:c r="N283" s="48"/>
      <x:c r="O283" s="47"/>
      <x:c r="P283" s="42" t="str">
        <x:f>IF(A283="","",SUMIF('Cocok Bayar Booking'!$J$5:$J$504,A283,'Cocok Bayar Booking'!$L$5:$L$504))</x:f>
      </x:c>
      <x:c r="Q283" s="42" t="str">
        <x:f>IF(A283="","",SUMIF('Cocok Bayar Booking'!$J$5:$J$504,A283,'Cocok Bayar Booking'!$M$5:$M$504))</x:f>
      </x:c>
      <x:c r="R283" s="34" t="str">
        <x:f>IF(A283="","",SUMIF('Cocok Bayar Booking'!$J$5:$J$504,A283,'Cocok Bayar Booking'!$N$5:$N$504))</x:f>
      </x:c>
      <x:c r="S283" s="42" t="str">
        <x:f>IF(A283="","",MIN(L283,AC283))</x:f>
      </x:c>
      <x:c r="T283" s="42" t="str">
        <x:f>IF(A283="","",MAX(0,L283-AC283))</x:f>
      </x:c>
      <x:c r="U283" s="47"/>
      <x:c r="V283" s="42" t="n">
        <x:f>IF(AND(AND(A283&lt;&gt;"",U283=1,AI283=0,AH283=0,LEFT(AG283,5)&lt;&gt;"CHECK",G283&lt;&gt;"CHECK PACKAGE"),B283&gt;'Pengaturan'!$B$6,B283&lt;='Pengaturan'!$B$5),T283,0)</x:f>
        <x:v>0</x:v>
      </x:c>
      <x:c r="W283" s="42" t="n">
        <x:f>IF(AND(AND(A283&lt;&gt;"",U283=1,AI283=0,AH283=0,LEFT(AG283,5)&lt;&gt;"CHECK",G283&lt;&gt;"CHECK PACKAGE"),B283='Pengaturan'!$B$6,'Pengaturan'!$B$28&lt;&gt;"Tutup"),T283,0)</x:f>
        <x:v>0</x:v>
      </x:c>
      <x:c r="X283" s="34"/>
      <x:c r="Y283" s="34"/>
      <x:c r="Z283" s="34"/>
      <x:c r="AA283" s="34"/>
      <x:c r="AB283" s="34"/>
      <x:c r="AC283" s="15" t="str">
        <x:f>IF(A283="","",P283+Q283+IF(AL283&lt;&gt;"",N(AK283),0))</x:f>
      </x:c>
      <x:c r="AD283" s="15" t="str">
        <x:f>IF(A283="","",IF(OR(AC283&gt;L283,AND(OR(O283="Lunas",R283&gt;0),AC283&lt;L283)),AC283-L283,0))</x:f>
      </x:c>
      <x:c r="AE283" t="str">
        <x:f>IF(A283="","",IF(LEFT(AG283,5)="CHECK",AG283,IF(AD283&lt;&gt;0,"CHECK harga/bayar",IF(AI283&gt;0,"CHECK DP belum cocok",IF(U283=0,"Ditahan","OK")))))</x:f>
      </x:c>
      <x:c r="AF283" s="75" t="n">
        <x:f>IF(AND(A283&lt;&gt;"",U283=1,B283&lt;='Pengaturan'!$B$29,B283&gt;='Pengaturan'!$B$4),T283,0)</x:f>
        <x:v>0</x:v>
      </x:c>
      <x:c r="AH283" s="75" t="str">
        <x:f>IF(A283="","",IF(OR(O283="Lunas",R283&gt;0),MAX(0,L283-AC283),0))</x:f>
      </x:c>
      <x:c r="AI283" s="75" t="str">
        <x:f>IF(A283="","",MAX(0,N283-AC283))</x:f>
      </x:c>
      <x:c r="AK283" s="75"/>
      <x:c r="AM283" s="75" t="n">
        <x:f>IF(AND(A283&lt;&gt;"",B283&gt;'Pengaturan'!$B$29,B283&lt;='Pengaturan'!$B$5),MAX(0,T283-V283-W283),0)</x:f>
        <x:v>0</x:v>
      </x:c>
    </x:row>
    <x:row r="284" ht="23" customHeight="1">
      <x:c r="A284" s="34"/>
      <x:c r="B284" s="44"/>
      <x:c r="C284" s="34"/>
      <x:c r="D284" s="34"/>
      <x:c r="E284" s="34"/>
      <x:c r="F284" s="34"/>
      <x:c r="G284" s="47"/>
      <x:c r="H284" s="47"/>
      <x:c r="I284" s="47"/>
      <x:c r="J284" s="48"/>
      <x:c r="K284" s="42" t="str">
        <x:f>IF(A284="","",IFERROR(VLOOKUP(G284,'Harga Paket Schedule'!$A$5:$I$17,IF(G284="Large Group",2,7),FALSE),0))</x:f>
      </x:c>
      <x:c r="L284" s="42" t="str">
        <x:f>IF(A284="","",IF(J284&lt;&gt;"",J284,IF(G284="Large Group",MAX(7,H284)*K284,I284*K284)))</x:f>
      </x:c>
      <x:c r="M284" s="34"/>
      <x:c r="N284" s="48"/>
      <x:c r="O284" s="47"/>
      <x:c r="P284" s="42" t="str">
        <x:f>IF(A284="","",SUMIF('Cocok Bayar Booking'!$J$5:$J$504,A284,'Cocok Bayar Booking'!$L$5:$L$504))</x:f>
      </x:c>
      <x:c r="Q284" s="42" t="str">
        <x:f>IF(A284="","",SUMIF('Cocok Bayar Booking'!$J$5:$J$504,A284,'Cocok Bayar Booking'!$M$5:$M$504))</x:f>
      </x:c>
      <x:c r="R284" s="34" t="str">
        <x:f>IF(A284="","",SUMIF('Cocok Bayar Booking'!$J$5:$J$504,A284,'Cocok Bayar Booking'!$N$5:$N$504))</x:f>
      </x:c>
      <x:c r="S284" s="42" t="str">
        <x:f>IF(A284="","",MIN(L284,AC284))</x:f>
      </x:c>
      <x:c r="T284" s="42" t="str">
        <x:f>IF(A284="","",MAX(0,L284-AC284))</x:f>
      </x:c>
      <x:c r="U284" s="47"/>
      <x:c r="V284" s="42" t="n">
        <x:f>IF(AND(AND(A284&lt;&gt;"",U284=1,AI284=0,AH284=0,LEFT(AG284,5)&lt;&gt;"CHECK",G284&lt;&gt;"CHECK PACKAGE"),B284&gt;'Pengaturan'!$B$6,B284&lt;='Pengaturan'!$B$5),T284,0)</x:f>
        <x:v>0</x:v>
      </x:c>
      <x:c r="W284" s="42" t="n">
        <x:f>IF(AND(AND(A284&lt;&gt;"",U284=1,AI284=0,AH284=0,LEFT(AG284,5)&lt;&gt;"CHECK",G284&lt;&gt;"CHECK PACKAGE"),B284='Pengaturan'!$B$6,'Pengaturan'!$B$28&lt;&gt;"Tutup"),T284,0)</x:f>
        <x:v>0</x:v>
      </x:c>
      <x:c r="X284" s="34"/>
      <x:c r="Y284" s="34"/>
      <x:c r="Z284" s="34"/>
      <x:c r="AA284" s="34"/>
      <x:c r="AB284" s="34"/>
      <x:c r="AC284" s="15" t="str">
        <x:f>IF(A284="","",P284+Q284+IF(AL284&lt;&gt;"",N(AK284),0))</x:f>
      </x:c>
      <x:c r="AD284" s="15" t="str">
        <x:f>IF(A284="","",IF(OR(AC284&gt;L284,AND(OR(O284="Lunas",R284&gt;0),AC284&lt;L284)),AC284-L284,0))</x:f>
      </x:c>
      <x:c r="AE284" t="str">
        <x:f>IF(A284="","",IF(LEFT(AG284,5)="CHECK",AG284,IF(AD284&lt;&gt;0,"CHECK harga/bayar",IF(AI284&gt;0,"CHECK DP belum cocok",IF(U284=0,"Ditahan","OK")))))</x:f>
      </x:c>
      <x:c r="AF284" s="75" t="n">
        <x:f>IF(AND(A284&lt;&gt;"",U284=1,B284&lt;='Pengaturan'!$B$29,B284&gt;='Pengaturan'!$B$4),T284,0)</x:f>
        <x:v>0</x:v>
      </x:c>
      <x:c r="AH284" s="75" t="str">
        <x:f>IF(A284="","",IF(OR(O284="Lunas",R284&gt;0),MAX(0,L284-AC284),0))</x:f>
      </x:c>
      <x:c r="AI284" s="75" t="str">
        <x:f>IF(A284="","",MAX(0,N284-AC284))</x:f>
      </x:c>
      <x:c r="AK284" s="75"/>
      <x:c r="AM284" s="75" t="n">
        <x:f>IF(AND(A284&lt;&gt;"",B284&gt;'Pengaturan'!$B$29,B284&lt;='Pengaturan'!$B$5),MAX(0,T284-V284-W284),0)</x:f>
        <x:v>0</x:v>
      </x:c>
    </x:row>
    <x:row r="285" ht="23" customHeight="1">
      <x:c r="A285" s="34"/>
      <x:c r="B285" s="44"/>
      <x:c r="C285" s="34"/>
      <x:c r="D285" s="34"/>
      <x:c r="E285" s="34"/>
      <x:c r="F285" s="34"/>
      <x:c r="G285" s="47"/>
      <x:c r="H285" s="47"/>
      <x:c r="I285" s="47"/>
      <x:c r="J285" s="48"/>
      <x:c r="K285" s="42" t="str">
        <x:f>IF(A285="","",IFERROR(VLOOKUP(G285,'Harga Paket Schedule'!$A$5:$I$17,IF(G285="Large Group",2,7),FALSE),0))</x:f>
      </x:c>
      <x:c r="L285" s="42" t="str">
        <x:f>IF(A285="","",IF(J285&lt;&gt;"",J285,IF(G285="Large Group",MAX(7,H285)*K285,I285*K285)))</x:f>
      </x:c>
      <x:c r="M285" s="34"/>
      <x:c r="N285" s="48"/>
      <x:c r="O285" s="47"/>
      <x:c r="P285" s="42" t="str">
        <x:f>IF(A285="","",SUMIF('Cocok Bayar Booking'!$J$5:$J$504,A285,'Cocok Bayar Booking'!$L$5:$L$504))</x:f>
      </x:c>
      <x:c r="Q285" s="42" t="str">
        <x:f>IF(A285="","",SUMIF('Cocok Bayar Booking'!$J$5:$J$504,A285,'Cocok Bayar Booking'!$M$5:$M$504))</x:f>
      </x:c>
      <x:c r="R285" s="34" t="str">
        <x:f>IF(A285="","",SUMIF('Cocok Bayar Booking'!$J$5:$J$504,A285,'Cocok Bayar Booking'!$N$5:$N$504))</x:f>
      </x:c>
      <x:c r="S285" s="42" t="str">
        <x:f>IF(A285="","",MIN(L285,AC285))</x:f>
      </x:c>
      <x:c r="T285" s="42" t="str">
        <x:f>IF(A285="","",MAX(0,L285-AC285))</x:f>
      </x:c>
      <x:c r="U285" s="47"/>
      <x:c r="V285" s="42" t="n">
        <x:f>IF(AND(AND(A285&lt;&gt;"",U285=1,AI285=0,AH285=0,LEFT(AG285,5)&lt;&gt;"CHECK",G285&lt;&gt;"CHECK PACKAGE"),B285&gt;'Pengaturan'!$B$6,B285&lt;='Pengaturan'!$B$5),T285,0)</x:f>
        <x:v>0</x:v>
      </x:c>
      <x:c r="W285" s="42" t="n">
        <x:f>IF(AND(AND(A285&lt;&gt;"",U285=1,AI285=0,AH285=0,LEFT(AG285,5)&lt;&gt;"CHECK",G285&lt;&gt;"CHECK PACKAGE"),B285='Pengaturan'!$B$6,'Pengaturan'!$B$28&lt;&gt;"Tutup"),T285,0)</x:f>
        <x:v>0</x:v>
      </x:c>
      <x:c r="X285" s="34"/>
      <x:c r="Y285" s="34"/>
      <x:c r="Z285" s="34"/>
      <x:c r="AA285" s="34"/>
      <x:c r="AB285" s="34"/>
      <x:c r="AC285" s="15" t="str">
        <x:f>IF(A285="","",P285+Q285+IF(AL285&lt;&gt;"",N(AK285),0))</x:f>
      </x:c>
      <x:c r="AD285" s="15" t="str">
        <x:f>IF(A285="","",IF(OR(AC285&gt;L285,AND(OR(O285="Lunas",R285&gt;0),AC285&lt;L285)),AC285-L285,0))</x:f>
      </x:c>
      <x:c r="AE285" t="str">
        <x:f>IF(A285="","",IF(LEFT(AG285,5)="CHECK",AG285,IF(AD285&lt;&gt;0,"CHECK harga/bayar",IF(AI285&gt;0,"CHECK DP belum cocok",IF(U285=0,"Ditahan","OK")))))</x:f>
      </x:c>
      <x:c r="AF285" s="75" t="n">
        <x:f>IF(AND(A285&lt;&gt;"",U285=1,B285&lt;='Pengaturan'!$B$29,B285&gt;='Pengaturan'!$B$4),T285,0)</x:f>
        <x:v>0</x:v>
      </x:c>
      <x:c r="AH285" s="75" t="str">
        <x:f>IF(A285="","",IF(OR(O285="Lunas",R285&gt;0),MAX(0,L285-AC285),0))</x:f>
      </x:c>
      <x:c r="AI285" s="75" t="str">
        <x:f>IF(A285="","",MAX(0,N285-AC285))</x:f>
      </x:c>
      <x:c r="AK285" s="75"/>
      <x:c r="AM285" s="75" t="n">
        <x:f>IF(AND(A285&lt;&gt;"",B285&gt;'Pengaturan'!$B$29,B285&lt;='Pengaturan'!$B$5),MAX(0,T285-V285-W285),0)</x:f>
        <x:v>0</x:v>
      </x:c>
    </x:row>
    <x:row r="286" ht="23" customHeight="1">
      <x:c r="A286" s="34"/>
      <x:c r="B286" s="44"/>
      <x:c r="C286" s="34"/>
      <x:c r="D286" s="34"/>
      <x:c r="E286" s="34"/>
      <x:c r="F286" s="34"/>
      <x:c r="G286" s="47"/>
      <x:c r="H286" s="47"/>
      <x:c r="I286" s="47"/>
      <x:c r="J286" s="48"/>
      <x:c r="K286" s="42" t="str">
        <x:f>IF(A286="","",IFERROR(VLOOKUP(G286,'Harga Paket Schedule'!$A$5:$I$17,IF(G286="Large Group",2,7),FALSE),0))</x:f>
      </x:c>
      <x:c r="L286" s="42" t="str">
        <x:f>IF(A286="","",IF(J286&lt;&gt;"",J286,IF(G286="Large Group",MAX(7,H286)*K286,I286*K286)))</x:f>
      </x:c>
      <x:c r="M286" s="34"/>
      <x:c r="N286" s="48"/>
      <x:c r="O286" s="47"/>
      <x:c r="P286" s="42" t="str">
        <x:f>IF(A286="","",SUMIF('Cocok Bayar Booking'!$J$5:$J$504,A286,'Cocok Bayar Booking'!$L$5:$L$504))</x:f>
      </x:c>
      <x:c r="Q286" s="42" t="str">
        <x:f>IF(A286="","",SUMIF('Cocok Bayar Booking'!$J$5:$J$504,A286,'Cocok Bayar Booking'!$M$5:$M$504))</x:f>
      </x:c>
      <x:c r="R286" s="34" t="str">
        <x:f>IF(A286="","",SUMIF('Cocok Bayar Booking'!$J$5:$J$504,A286,'Cocok Bayar Booking'!$N$5:$N$504))</x:f>
      </x:c>
      <x:c r="S286" s="42" t="str">
        <x:f>IF(A286="","",MIN(L286,AC286))</x:f>
      </x:c>
      <x:c r="T286" s="42" t="str">
        <x:f>IF(A286="","",MAX(0,L286-AC286))</x:f>
      </x:c>
      <x:c r="U286" s="47"/>
      <x:c r="V286" s="42" t="n">
        <x:f>IF(AND(AND(A286&lt;&gt;"",U286=1,AI286=0,AH286=0,LEFT(AG286,5)&lt;&gt;"CHECK",G286&lt;&gt;"CHECK PACKAGE"),B286&gt;'Pengaturan'!$B$6,B286&lt;='Pengaturan'!$B$5),T286,0)</x:f>
        <x:v>0</x:v>
      </x:c>
      <x:c r="W286" s="42" t="n">
        <x:f>IF(AND(AND(A286&lt;&gt;"",U286=1,AI286=0,AH286=0,LEFT(AG286,5)&lt;&gt;"CHECK",G286&lt;&gt;"CHECK PACKAGE"),B286='Pengaturan'!$B$6,'Pengaturan'!$B$28&lt;&gt;"Tutup"),T286,0)</x:f>
        <x:v>0</x:v>
      </x:c>
      <x:c r="X286" s="34"/>
      <x:c r="Y286" s="34"/>
      <x:c r="Z286" s="34"/>
      <x:c r="AA286" s="34"/>
      <x:c r="AB286" s="34"/>
      <x:c r="AC286" s="15" t="str">
        <x:f>IF(A286="","",P286+Q286+IF(AL286&lt;&gt;"",N(AK286),0))</x:f>
      </x:c>
      <x:c r="AD286" s="15" t="str">
        <x:f>IF(A286="","",IF(OR(AC286&gt;L286,AND(OR(O286="Lunas",R286&gt;0),AC286&lt;L286)),AC286-L286,0))</x:f>
      </x:c>
      <x:c r="AE286" t="str">
        <x:f>IF(A286="","",IF(LEFT(AG286,5)="CHECK",AG286,IF(AD286&lt;&gt;0,"CHECK harga/bayar",IF(AI286&gt;0,"CHECK DP belum cocok",IF(U286=0,"Ditahan","OK")))))</x:f>
      </x:c>
      <x:c r="AF286" s="75" t="n">
        <x:f>IF(AND(A286&lt;&gt;"",U286=1,B286&lt;='Pengaturan'!$B$29,B286&gt;='Pengaturan'!$B$4),T286,0)</x:f>
        <x:v>0</x:v>
      </x:c>
      <x:c r="AH286" s="75" t="str">
        <x:f>IF(A286="","",IF(OR(O286="Lunas",R286&gt;0),MAX(0,L286-AC286),0))</x:f>
      </x:c>
      <x:c r="AI286" s="75" t="str">
        <x:f>IF(A286="","",MAX(0,N286-AC286))</x:f>
      </x:c>
      <x:c r="AK286" s="75"/>
      <x:c r="AM286" s="75" t="n">
        <x:f>IF(AND(A286&lt;&gt;"",B286&gt;'Pengaturan'!$B$29,B286&lt;='Pengaturan'!$B$5),MAX(0,T286-V286-W286),0)</x:f>
        <x:v>0</x:v>
      </x:c>
    </x:row>
    <x:row r="287" ht="23" customHeight="1">
      <x:c r="A287" s="34"/>
      <x:c r="B287" s="44"/>
      <x:c r="C287" s="34"/>
      <x:c r="D287" s="34"/>
      <x:c r="E287" s="34"/>
      <x:c r="F287" s="34"/>
      <x:c r="G287" s="47"/>
      <x:c r="H287" s="47"/>
      <x:c r="I287" s="47"/>
      <x:c r="J287" s="48"/>
      <x:c r="K287" s="42" t="str">
        <x:f>IF(A287="","",IFERROR(VLOOKUP(G287,'Harga Paket Schedule'!$A$5:$I$17,IF(G287="Large Group",2,7),FALSE),0))</x:f>
      </x:c>
      <x:c r="L287" s="42" t="str">
        <x:f>IF(A287="","",IF(J287&lt;&gt;"",J287,IF(G287="Large Group",MAX(7,H287)*K287,I287*K287)))</x:f>
      </x:c>
      <x:c r="M287" s="34"/>
      <x:c r="N287" s="48"/>
      <x:c r="O287" s="47"/>
      <x:c r="P287" s="42" t="str">
        <x:f>IF(A287="","",SUMIF('Cocok Bayar Booking'!$J$5:$J$504,A287,'Cocok Bayar Booking'!$L$5:$L$504))</x:f>
      </x:c>
      <x:c r="Q287" s="42" t="str">
        <x:f>IF(A287="","",SUMIF('Cocok Bayar Booking'!$J$5:$J$504,A287,'Cocok Bayar Booking'!$M$5:$M$504))</x:f>
      </x:c>
      <x:c r="R287" s="34" t="str">
        <x:f>IF(A287="","",SUMIF('Cocok Bayar Booking'!$J$5:$J$504,A287,'Cocok Bayar Booking'!$N$5:$N$504))</x:f>
      </x:c>
      <x:c r="S287" s="42" t="str">
        <x:f>IF(A287="","",MIN(L287,AC287))</x:f>
      </x:c>
      <x:c r="T287" s="42" t="str">
        <x:f>IF(A287="","",MAX(0,L287-AC287))</x:f>
      </x:c>
      <x:c r="U287" s="47"/>
      <x:c r="V287" s="42" t="n">
        <x:f>IF(AND(AND(A287&lt;&gt;"",U287=1,AI287=0,AH287=0,LEFT(AG287,5)&lt;&gt;"CHECK",G287&lt;&gt;"CHECK PACKAGE"),B287&gt;'Pengaturan'!$B$6,B287&lt;='Pengaturan'!$B$5),T287,0)</x:f>
        <x:v>0</x:v>
      </x:c>
      <x:c r="W287" s="42" t="n">
        <x:f>IF(AND(AND(A287&lt;&gt;"",U287=1,AI287=0,AH287=0,LEFT(AG287,5)&lt;&gt;"CHECK",G287&lt;&gt;"CHECK PACKAGE"),B287='Pengaturan'!$B$6,'Pengaturan'!$B$28&lt;&gt;"Tutup"),T287,0)</x:f>
        <x:v>0</x:v>
      </x:c>
      <x:c r="X287" s="34"/>
      <x:c r="Y287" s="34"/>
      <x:c r="Z287" s="34"/>
      <x:c r="AA287" s="34"/>
      <x:c r="AB287" s="34"/>
      <x:c r="AC287" s="15" t="str">
        <x:f>IF(A287="","",P287+Q287+IF(AL287&lt;&gt;"",N(AK287),0))</x:f>
      </x:c>
      <x:c r="AD287" s="15" t="str">
        <x:f>IF(A287="","",IF(OR(AC287&gt;L287,AND(OR(O287="Lunas",R287&gt;0),AC287&lt;L287)),AC287-L287,0))</x:f>
      </x:c>
      <x:c r="AE287" t="str">
        <x:f>IF(A287="","",IF(LEFT(AG287,5)="CHECK",AG287,IF(AD287&lt;&gt;0,"CHECK harga/bayar",IF(AI287&gt;0,"CHECK DP belum cocok",IF(U287=0,"Ditahan","OK")))))</x:f>
      </x:c>
      <x:c r="AF287" s="75" t="n">
        <x:f>IF(AND(A287&lt;&gt;"",U287=1,B287&lt;='Pengaturan'!$B$29,B287&gt;='Pengaturan'!$B$4),T287,0)</x:f>
        <x:v>0</x:v>
      </x:c>
      <x:c r="AH287" s="75" t="str">
        <x:f>IF(A287="","",IF(OR(O287="Lunas",R287&gt;0),MAX(0,L287-AC287),0))</x:f>
      </x:c>
      <x:c r="AI287" s="75" t="str">
        <x:f>IF(A287="","",MAX(0,N287-AC287))</x:f>
      </x:c>
      <x:c r="AK287" s="75"/>
      <x:c r="AM287" s="75" t="n">
        <x:f>IF(AND(A287&lt;&gt;"",B287&gt;'Pengaturan'!$B$29,B287&lt;='Pengaturan'!$B$5),MAX(0,T287-V287-W287),0)</x:f>
        <x:v>0</x:v>
      </x:c>
    </x:row>
    <x:row r="288" ht="23" customHeight="1">
      <x:c r="A288" s="34"/>
      <x:c r="B288" s="44"/>
      <x:c r="C288" s="34"/>
      <x:c r="D288" s="34"/>
      <x:c r="E288" s="34"/>
      <x:c r="F288" s="34"/>
      <x:c r="G288" s="47"/>
      <x:c r="H288" s="47"/>
      <x:c r="I288" s="47"/>
      <x:c r="J288" s="48"/>
      <x:c r="K288" s="42" t="str">
        <x:f>IF(A288="","",IFERROR(VLOOKUP(G288,'Harga Paket Schedule'!$A$5:$I$17,IF(G288="Large Group",2,7),FALSE),0))</x:f>
      </x:c>
      <x:c r="L288" s="42" t="str">
        <x:f>IF(A288="","",IF(J288&lt;&gt;"",J288,IF(G288="Large Group",MAX(7,H288)*K288,I288*K288)))</x:f>
      </x:c>
      <x:c r="M288" s="34"/>
      <x:c r="N288" s="48"/>
      <x:c r="O288" s="47"/>
      <x:c r="P288" s="42" t="str">
        <x:f>IF(A288="","",SUMIF('Cocok Bayar Booking'!$J$5:$J$504,A288,'Cocok Bayar Booking'!$L$5:$L$504))</x:f>
      </x:c>
      <x:c r="Q288" s="42" t="str">
        <x:f>IF(A288="","",SUMIF('Cocok Bayar Booking'!$J$5:$J$504,A288,'Cocok Bayar Booking'!$M$5:$M$504))</x:f>
      </x:c>
      <x:c r="R288" s="34" t="str">
        <x:f>IF(A288="","",SUMIF('Cocok Bayar Booking'!$J$5:$J$504,A288,'Cocok Bayar Booking'!$N$5:$N$504))</x:f>
      </x:c>
      <x:c r="S288" s="42" t="str">
        <x:f>IF(A288="","",MIN(L288,AC288))</x:f>
      </x:c>
      <x:c r="T288" s="42" t="str">
        <x:f>IF(A288="","",MAX(0,L288-AC288))</x:f>
      </x:c>
      <x:c r="U288" s="47"/>
      <x:c r="V288" s="42" t="n">
        <x:f>IF(AND(AND(A288&lt;&gt;"",U288=1,AI288=0,AH288=0,LEFT(AG288,5)&lt;&gt;"CHECK",G288&lt;&gt;"CHECK PACKAGE"),B288&gt;'Pengaturan'!$B$6,B288&lt;='Pengaturan'!$B$5),T288,0)</x:f>
        <x:v>0</x:v>
      </x:c>
      <x:c r="W288" s="42" t="n">
        <x:f>IF(AND(AND(A288&lt;&gt;"",U288=1,AI288=0,AH288=0,LEFT(AG288,5)&lt;&gt;"CHECK",G288&lt;&gt;"CHECK PACKAGE"),B288='Pengaturan'!$B$6,'Pengaturan'!$B$28&lt;&gt;"Tutup"),T288,0)</x:f>
        <x:v>0</x:v>
      </x:c>
      <x:c r="X288" s="34"/>
      <x:c r="Y288" s="34"/>
      <x:c r="Z288" s="34"/>
      <x:c r="AA288" s="34"/>
      <x:c r="AB288" s="34"/>
      <x:c r="AC288" s="15" t="str">
        <x:f>IF(A288="","",P288+Q288+IF(AL288&lt;&gt;"",N(AK288),0))</x:f>
      </x:c>
      <x:c r="AD288" s="15" t="str">
        <x:f>IF(A288="","",IF(OR(AC288&gt;L288,AND(OR(O288="Lunas",R288&gt;0),AC288&lt;L288)),AC288-L288,0))</x:f>
      </x:c>
      <x:c r="AE288" t="str">
        <x:f>IF(A288="","",IF(LEFT(AG288,5)="CHECK",AG288,IF(AD288&lt;&gt;0,"CHECK harga/bayar",IF(AI288&gt;0,"CHECK DP belum cocok",IF(U288=0,"Ditahan","OK")))))</x:f>
      </x:c>
      <x:c r="AF288" s="75" t="n">
        <x:f>IF(AND(A288&lt;&gt;"",U288=1,B288&lt;='Pengaturan'!$B$29,B288&gt;='Pengaturan'!$B$4),T288,0)</x:f>
        <x:v>0</x:v>
      </x:c>
      <x:c r="AH288" s="75" t="str">
        <x:f>IF(A288="","",IF(OR(O288="Lunas",R288&gt;0),MAX(0,L288-AC288),0))</x:f>
      </x:c>
      <x:c r="AI288" s="75" t="str">
        <x:f>IF(A288="","",MAX(0,N288-AC288))</x:f>
      </x:c>
      <x:c r="AK288" s="75"/>
      <x:c r="AM288" s="75" t="n">
        <x:f>IF(AND(A288&lt;&gt;"",B288&gt;'Pengaturan'!$B$29,B288&lt;='Pengaturan'!$B$5),MAX(0,T288-V288-W288),0)</x:f>
        <x:v>0</x:v>
      </x:c>
    </x:row>
    <x:row r="289" ht="23" customHeight="1">
      <x:c r="A289" s="34"/>
      <x:c r="B289" s="44"/>
      <x:c r="C289" s="34"/>
      <x:c r="D289" s="34"/>
      <x:c r="E289" s="34"/>
      <x:c r="F289" s="34"/>
      <x:c r="G289" s="47"/>
      <x:c r="H289" s="47"/>
      <x:c r="I289" s="47"/>
      <x:c r="J289" s="48"/>
      <x:c r="K289" s="42" t="str">
        <x:f>IF(A289="","",IFERROR(VLOOKUP(G289,'Harga Paket Schedule'!$A$5:$I$17,IF(G289="Large Group",2,7),FALSE),0))</x:f>
      </x:c>
      <x:c r="L289" s="42" t="str">
        <x:f>IF(A289="","",IF(J289&lt;&gt;"",J289,IF(G289="Large Group",MAX(7,H289)*K289,I289*K289)))</x:f>
      </x:c>
      <x:c r="M289" s="34"/>
      <x:c r="N289" s="48"/>
      <x:c r="O289" s="47"/>
      <x:c r="P289" s="42" t="str">
        <x:f>IF(A289="","",SUMIF('Cocok Bayar Booking'!$J$5:$J$504,A289,'Cocok Bayar Booking'!$L$5:$L$504))</x:f>
      </x:c>
      <x:c r="Q289" s="42" t="str">
        <x:f>IF(A289="","",SUMIF('Cocok Bayar Booking'!$J$5:$J$504,A289,'Cocok Bayar Booking'!$M$5:$M$504))</x:f>
      </x:c>
      <x:c r="R289" s="34" t="str">
        <x:f>IF(A289="","",SUMIF('Cocok Bayar Booking'!$J$5:$J$504,A289,'Cocok Bayar Booking'!$N$5:$N$504))</x:f>
      </x:c>
      <x:c r="S289" s="42" t="str">
        <x:f>IF(A289="","",MIN(L289,AC289))</x:f>
      </x:c>
      <x:c r="T289" s="42" t="str">
        <x:f>IF(A289="","",MAX(0,L289-AC289))</x:f>
      </x:c>
      <x:c r="U289" s="47"/>
      <x:c r="V289" s="42" t="n">
        <x:f>IF(AND(AND(A289&lt;&gt;"",U289=1,AI289=0,AH289=0,LEFT(AG289,5)&lt;&gt;"CHECK",G289&lt;&gt;"CHECK PACKAGE"),B289&gt;'Pengaturan'!$B$6,B289&lt;='Pengaturan'!$B$5),T289,0)</x:f>
        <x:v>0</x:v>
      </x:c>
      <x:c r="W289" s="42" t="n">
        <x:f>IF(AND(AND(A289&lt;&gt;"",U289=1,AI289=0,AH289=0,LEFT(AG289,5)&lt;&gt;"CHECK",G289&lt;&gt;"CHECK PACKAGE"),B289='Pengaturan'!$B$6,'Pengaturan'!$B$28&lt;&gt;"Tutup"),T289,0)</x:f>
        <x:v>0</x:v>
      </x:c>
      <x:c r="X289" s="34"/>
      <x:c r="Y289" s="34"/>
      <x:c r="Z289" s="34"/>
      <x:c r="AA289" s="34"/>
      <x:c r="AB289" s="34"/>
      <x:c r="AC289" s="15" t="str">
        <x:f>IF(A289="","",P289+Q289+IF(AL289&lt;&gt;"",N(AK289),0))</x:f>
      </x:c>
      <x:c r="AD289" s="15" t="str">
        <x:f>IF(A289="","",IF(OR(AC289&gt;L289,AND(OR(O289="Lunas",R289&gt;0),AC289&lt;L289)),AC289-L289,0))</x:f>
      </x:c>
      <x:c r="AE289" t="str">
        <x:f>IF(A289="","",IF(LEFT(AG289,5)="CHECK",AG289,IF(AD289&lt;&gt;0,"CHECK harga/bayar",IF(AI289&gt;0,"CHECK DP belum cocok",IF(U289=0,"Ditahan","OK")))))</x:f>
      </x:c>
      <x:c r="AF289" s="75" t="n">
        <x:f>IF(AND(A289&lt;&gt;"",U289=1,B289&lt;='Pengaturan'!$B$29,B289&gt;='Pengaturan'!$B$4),T289,0)</x:f>
        <x:v>0</x:v>
      </x:c>
      <x:c r="AH289" s="75" t="str">
        <x:f>IF(A289="","",IF(OR(O289="Lunas",R289&gt;0),MAX(0,L289-AC289),0))</x:f>
      </x:c>
      <x:c r="AI289" s="75" t="str">
        <x:f>IF(A289="","",MAX(0,N289-AC289))</x:f>
      </x:c>
      <x:c r="AK289" s="75"/>
      <x:c r="AM289" s="75" t="n">
        <x:f>IF(AND(A289&lt;&gt;"",B289&gt;'Pengaturan'!$B$29,B289&lt;='Pengaturan'!$B$5),MAX(0,T289-V289-W289),0)</x:f>
        <x:v>0</x:v>
      </x:c>
    </x:row>
    <x:row r="290" ht="23" customHeight="1">
      <x:c r="A290" s="34"/>
      <x:c r="B290" s="44"/>
      <x:c r="C290" s="34"/>
      <x:c r="D290" s="34"/>
      <x:c r="E290" s="34"/>
      <x:c r="F290" s="34"/>
      <x:c r="G290" s="47"/>
      <x:c r="H290" s="47"/>
      <x:c r="I290" s="47"/>
      <x:c r="J290" s="48"/>
      <x:c r="K290" s="42" t="str">
        <x:f>IF(A290="","",IFERROR(VLOOKUP(G290,'Harga Paket Schedule'!$A$5:$I$17,IF(G290="Large Group",2,7),FALSE),0))</x:f>
      </x:c>
      <x:c r="L290" s="42" t="str">
        <x:f>IF(A290="","",IF(J290&lt;&gt;"",J290,IF(G290="Large Group",MAX(7,H290)*K290,I290*K290)))</x:f>
      </x:c>
      <x:c r="M290" s="34"/>
      <x:c r="N290" s="48"/>
      <x:c r="O290" s="47"/>
      <x:c r="P290" s="42" t="str">
        <x:f>IF(A290="","",SUMIF('Cocok Bayar Booking'!$J$5:$J$504,A290,'Cocok Bayar Booking'!$L$5:$L$504))</x:f>
      </x:c>
      <x:c r="Q290" s="42" t="str">
        <x:f>IF(A290="","",SUMIF('Cocok Bayar Booking'!$J$5:$J$504,A290,'Cocok Bayar Booking'!$M$5:$M$504))</x:f>
      </x:c>
      <x:c r="R290" s="34" t="str">
        <x:f>IF(A290="","",SUMIF('Cocok Bayar Booking'!$J$5:$J$504,A290,'Cocok Bayar Booking'!$N$5:$N$504))</x:f>
      </x:c>
      <x:c r="S290" s="42" t="str">
        <x:f>IF(A290="","",MIN(L290,AC290))</x:f>
      </x:c>
      <x:c r="T290" s="42" t="str">
        <x:f>IF(A290="","",MAX(0,L290-AC290))</x:f>
      </x:c>
      <x:c r="U290" s="47"/>
      <x:c r="V290" s="42" t="n">
        <x:f>IF(AND(AND(A290&lt;&gt;"",U290=1,AI290=0,AH290=0,LEFT(AG290,5)&lt;&gt;"CHECK",G290&lt;&gt;"CHECK PACKAGE"),B290&gt;'Pengaturan'!$B$6,B290&lt;='Pengaturan'!$B$5),T290,0)</x:f>
        <x:v>0</x:v>
      </x:c>
      <x:c r="W290" s="42" t="n">
        <x:f>IF(AND(AND(A290&lt;&gt;"",U290=1,AI290=0,AH290=0,LEFT(AG290,5)&lt;&gt;"CHECK",G290&lt;&gt;"CHECK PACKAGE"),B290='Pengaturan'!$B$6,'Pengaturan'!$B$28&lt;&gt;"Tutup"),T290,0)</x:f>
        <x:v>0</x:v>
      </x:c>
      <x:c r="X290" s="34"/>
      <x:c r="Y290" s="34"/>
      <x:c r="Z290" s="34"/>
      <x:c r="AA290" s="34"/>
      <x:c r="AB290" s="34"/>
      <x:c r="AC290" s="15" t="str">
        <x:f>IF(A290="","",P290+Q290+IF(AL290&lt;&gt;"",N(AK290),0))</x:f>
      </x:c>
      <x:c r="AD290" s="15" t="str">
        <x:f>IF(A290="","",IF(OR(AC290&gt;L290,AND(OR(O290="Lunas",R290&gt;0),AC290&lt;L290)),AC290-L290,0))</x:f>
      </x:c>
      <x:c r="AE290" t="str">
        <x:f>IF(A290="","",IF(LEFT(AG290,5)="CHECK",AG290,IF(AD290&lt;&gt;0,"CHECK harga/bayar",IF(AI290&gt;0,"CHECK DP belum cocok",IF(U290=0,"Ditahan","OK")))))</x:f>
      </x:c>
      <x:c r="AF290" s="75" t="n">
        <x:f>IF(AND(A290&lt;&gt;"",U290=1,B290&lt;='Pengaturan'!$B$29,B290&gt;='Pengaturan'!$B$4),T290,0)</x:f>
        <x:v>0</x:v>
      </x:c>
      <x:c r="AH290" s="75" t="str">
        <x:f>IF(A290="","",IF(OR(O290="Lunas",R290&gt;0),MAX(0,L290-AC290),0))</x:f>
      </x:c>
      <x:c r="AI290" s="75" t="str">
        <x:f>IF(A290="","",MAX(0,N290-AC290))</x:f>
      </x:c>
      <x:c r="AK290" s="75"/>
      <x:c r="AM290" s="75" t="n">
        <x:f>IF(AND(A290&lt;&gt;"",B290&gt;'Pengaturan'!$B$29,B290&lt;='Pengaturan'!$B$5),MAX(0,T290-V290-W290),0)</x:f>
        <x:v>0</x:v>
      </x:c>
    </x:row>
    <x:row r="291" ht="23" customHeight="1">
      <x:c r="A291" s="34"/>
      <x:c r="B291" s="44"/>
      <x:c r="C291" s="34"/>
      <x:c r="D291" s="34"/>
      <x:c r="E291" s="34"/>
      <x:c r="F291" s="34"/>
      <x:c r="G291" s="47"/>
      <x:c r="H291" s="47"/>
      <x:c r="I291" s="47"/>
      <x:c r="J291" s="48"/>
      <x:c r="K291" s="42" t="str">
        <x:f>IF(A291="","",IFERROR(VLOOKUP(G291,'Harga Paket Schedule'!$A$5:$I$17,IF(G291="Large Group",2,7),FALSE),0))</x:f>
      </x:c>
      <x:c r="L291" s="42" t="str">
        <x:f>IF(A291="","",IF(J291&lt;&gt;"",J291,IF(G291="Large Group",MAX(7,H291)*K291,I291*K291)))</x:f>
      </x:c>
      <x:c r="M291" s="34"/>
      <x:c r="N291" s="48"/>
      <x:c r="O291" s="47"/>
      <x:c r="P291" s="42" t="str">
        <x:f>IF(A291="","",SUMIF('Cocok Bayar Booking'!$J$5:$J$504,A291,'Cocok Bayar Booking'!$L$5:$L$504))</x:f>
      </x:c>
      <x:c r="Q291" s="42" t="str">
        <x:f>IF(A291="","",SUMIF('Cocok Bayar Booking'!$J$5:$J$504,A291,'Cocok Bayar Booking'!$M$5:$M$504))</x:f>
      </x:c>
      <x:c r="R291" s="34" t="str">
        <x:f>IF(A291="","",SUMIF('Cocok Bayar Booking'!$J$5:$J$504,A291,'Cocok Bayar Booking'!$N$5:$N$504))</x:f>
      </x:c>
      <x:c r="S291" s="42" t="str">
        <x:f>IF(A291="","",MIN(L291,AC291))</x:f>
      </x:c>
      <x:c r="T291" s="42" t="str">
        <x:f>IF(A291="","",MAX(0,L291-AC291))</x:f>
      </x:c>
      <x:c r="U291" s="47"/>
      <x:c r="V291" s="42" t="n">
        <x:f>IF(AND(AND(A291&lt;&gt;"",U291=1,AI291=0,AH291=0,LEFT(AG291,5)&lt;&gt;"CHECK",G291&lt;&gt;"CHECK PACKAGE"),B291&gt;'Pengaturan'!$B$6,B291&lt;='Pengaturan'!$B$5),T291,0)</x:f>
        <x:v>0</x:v>
      </x:c>
      <x:c r="W291" s="42" t="n">
        <x:f>IF(AND(AND(A291&lt;&gt;"",U291=1,AI291=0,AH291=0,LEFT(AG291,5)&lt;&gt;"CHECK",G291&lt;&gt;"CHECK PACKAGE"),B291='Pengaturan'!$B$6,'Pengaturan'!$B$28&lt;&gt;"Tutup"),T291,0)</x:f>
        <x:v>0</x:v>
      </x:c>
      <x:c r="X291" s="34"/>
      <x:c r="Y291" s="34"/>
      <x:c r="Z291" s="34"/>
      <x:c r="AA291" s="34"/>
      <x:c r="AB291" s="34"/>
      <x:c r="AC291" s="15" t="str">
        <x:f>IF(A291="","",P291+Q291+IF(AL291&lt;&gt;"",N(AK291),0))</x:f>
      </x:c>
      <x:c r="AD291" s="15" t="str">
        <x:f>IF(A291="","",IF(OR(AC291&gt;L291,AND(OR(O291="Lunas",R291&gt;0),AC291&lt;L291)),AC291-L291,0))</x:f>
      </x:c>
      <x:c r="AE291" t="str">
        <x:f>IF(A291="","",IF(LEFT(AG291,5)="CHECK",AG291,IF(AD291&lt;&gt;0,"CHECK harga/bayar",IF(AI291&gt;0,"CHECK DP belum cocok",IF(U291=0,"Ditahan","OK")))))</x:f>
      </x:c>
      <x:c r="AF291" s="75" t="n">
        <x:f>IF(AND(A291&lt;&gt;"",U291=1,B291&lt;='Pengaturan'!$B$29,B291&gt;='Pengaturan'!$B$4),T291,0)</x:f>
        <x:v>0</x:v>
      </x:c>
      <x:c r="AH291" s="75" t="str">
        <x:f>IF(A291="","",IF(OR(O291="Lunas",R291&gt;0),MAX(0,L291-AC291),0))</x:f>
      </x:c>
      <x:c r="AI291" s="75" t="str">
        <x:f>IF(A291="","",MAX(0,N291-AC291))</x:f>
      </x:c>
      <x:c r="AK291" s="75"/>
      <x:c r="AM291" s="75" t="n">
        <x:f>IF(AND(A291&lt;&gt;"",B291&gt;'Pengaturan'!$B$29,B291&lt;='Pengaturan'!$B$5),MAX(0,T291-V291-W291),0)</x:f>
        <x:v>0</x:v>
      </x:c>
    </x:row>
    <x:row r="292" ht="23" customHeight="1">
      <x:c r="A292" s="34"/>
      <x:c r="B292" s="44"/>
      <x:c r="C292" s="34"/>
      <x:c r="D292" s="34"/>
      <x:c r="E292" s="34"/>
      <x:c r="F292" s="34"/>
      <x:c r="G292" s="47"/>
      <x:c r="H292" s="47"/>
      <x:c r="I292" s="47"/>
      <x:c r="J292" s="48"/>
      <x:c r="K292" s="42" t="str">
        <x:f>IF(A292="","",IFERROR(VLOOKUP(G292,'Harga Paket Schedule'!$A$5:$I$17,IF(G292="Large Group",2,7),FALSE),0))</x:f>
      </x:c>
      <x:c r="L292" s="42" t="str">
        <x:f>IF(A292="","",IF(J292&lt;&gt;"",J292,IF(G292="Large Group",MAX(7,H292)*K292,I292*K292)))</x:f>
      </x:c>
      <x:c r="M292" s="34"/>
      <x:c r="N292" s="48"/>
      <x:c r="O292" s="47"/>
      <x:c r="P292" s="42" t="str">
        <x:f>IF(A292="","",SUMIF('Cocok Bayar Booking'!$J$5:$J$504,A292,'Cocok Bayar Booking'!$L$5:$L$504))</x:f>
      </x:c>
      <x:c r="Q292" s="42" t="str">
        <x:f>IF(A292="","",SUMIF('Cocok Bayar Booking'!$J$5:$J$504,A292,'Cocok Bayar Booking'!$M$5:$M$504))</x:f>
      </x:c>
      <x:c r="R292" s="34" t="str">
        <x:f>IF(A292="","",SUMIF('Cocok Bayar Booking'!$J$5:$J$504,A292,'Cocok Bayar Booking'!$N$5:$N$504))</x:f>
      </x:c>
      <x:c r="S292" s="42" t="str">
        <x:f>IF(A292="","",MIN(L292,AC292))</x:f>
      </x:c>
      <x:c r="T292" s="42" t="str">
        <x:f>IF(A292="","",MAX(0,L292-AC292))</x:f>
      </x:c>
      <x:c r="U292" s="47"/>
      <x:c r="V292" s="42" t="n">
        <x:f>IF(AND(AND(A292&lt;&gt;"",U292=1,AI292=0,AH292=0,LEFT(AG292,5)&lt;&gt;"CHECK",G292&lt;&gt;"CHECK PACKAGE"),B292&gt;'Pengaturan'!$B$6,B292&lt;='Pengaturan'!$B$5),T292,0)</x:f>
        <x:v>0</x:v>
      </x:c>
      <x:c r="W292" s="42" t="n">
        <x:f>IF(AND(AND(A292&lt;&gt;"",U292=1,AI292=0,AH292=0,LEFT(AG292,5)&lt;&gt;"CHECK",G292&lt;&gt;"CHECK PACKAGE"),B292='Pengaturan'!$B$6,'Pengaturan'!$B$28&lt;&gt;"Tutup"),T292,0)</x:f>
        <x:v>0</x:v>
      </x:c>
      <x:c r="X292" s="34"/>
      <x:c r="Y292" s="34"/>
      <x:c r="Z292" s="34"/>
      <x:c r="AA292" s="34"/>
      <x:c r="AB292" s="34"/>
      <x:c r="AC292" s="15" t="str">
        <x:f>IF(A292="","",P292+Q292+IF(AL292&lt;&gt;"",N(AK292),0))</x:f>
      </x:c>
      <x:c r="AD292" s="15" t="str">
        <x:f>IF(A292="","",IF(OR(AC292&gt;L292,AND(OR(O292="Lunas",R292&gt;0),AC292&lt;L292)),AC292-L292,0))</x:f>
      </x:c>
      <x:c r="AE292" t="str">
        <x:f>IF(A292="","",IF(LEFT(AG292,5)="CHECK",AG292,IF(AD292&lt;&gt;0,"CHECK harga/bayar",IF(AI292&gt;0,"CHECK DP belum cocok",IF(U292=0,"Ditahan","OK")))))</x:f>
      </x:c>
      <x:c r="AF292" s="75" t="n">
        <x:f>IF(AND(A292&lt;&gt;"",U292=1,B292&lt;='Pengaturan'!$B$29,B292&gt;='Pengaturan'!$B$4),T292,0)</x:f>
        <x:v>0</x:v>
      </x:c>
      <x:c r="AH292" s="75" t="str">
        <x:f>IF(A292="","",IF(OR(O292="Lunas",R292&gt;0),MAX(0,L292-AC292),0))</x:f>
      </x:c>
      <x:c r="AI292" s="75" t="str">
        <x:f>IF(A292="","",MAX(0,N292-AC292))</x:f>
      </x:c>
      <x:c r="AK292" s="75"/>
      <x:c r="AM292" s="75" t="n">
        <x:f>IF(AND(A292&lt;&gt;"",B292&gt;'Pengaturan'!$B$29,B292&lt;='Pengaturan'!$B$5),MAX(0,T292-V292-W292),0)</x:f>
        <x:v>0</x:v>
      </x:c>
    </x:row>
    <x:row r="293" ht="23" customHeight="1">
      <x:c r="A293" s="34"/>
      <x:c r="B293" s="44"/>
      <x:c r="C293" s="34"/>
      <x:c r="D293" s="34"/>
      <x:c r="E293" s="34"/>
      <x:c r="F293" s="34"/>
      <x:c r="G293" s="47"/>
      <x:c r="H293" s="47"/>
      <x:c r="I293" s="47"/>
      <x:c r="J293" s="48"/>
      <x:c r="K293" s="42" t="str">
        <x:f>IF(A293="","",IFERROR(VLOOKUP(G293,'Harga Paket Schedule'!$A$5:$I$17,IF(G293="Large Group",2,7),FALSE),0))</x:f>
      </x:c>
      <x:c r="L293" s="42" t="str">
        <x:f>IF(A293="","",IF(J293&lt;&gt;"",J293,IF(G293="Large Group",MAX(7,H293)*K293,I293*K293)))</x:f>
      </x:c>
      <x:c r="M293" s="34"/>
      <x:c r="N293" s="48"/>
      <x:c r="O293" s="47"/>
      <x:c r="P293" s="42" t="str">
        <x:f>IF(A293="","",SUMIF('Cocok Bayar Booking'!$J$5:$J$504,A293,'Cocok Bayar Booking'!$L$5:$L$504))</x:f>
      </x:c>
      <x:c r="Q293" s="42" t="str">
        <x:f>IF(A293="","",SUMIF('Cocok Bayar Booking'!$J$5:$J$504,A293,'Cocok Bayar Booking'!$M$5:$M$504))</x:f>
      </x:c>
      <x:c r="R293" s="34" t="str">
        <x:f>IF(A293="","",SUMIF('Cocok Bayar Booking'!$J$5:$J$504,A293,'Cocok Bayar Booking'!$N$5:$N$504))</x:f>
      </x:c>
      <x:c r="S293" s="42" t="str">
        <x:f>IF(A293="","",MIN(L293,AC293))</x:f>
      </x:c>
      <x:c r="T293" s="42" t="str">
        <x:f>IF(A293="","",MAX(0,L293-AC293))</x:f>
      </x:c>
      <x:c r="U293" s="47"/>
      <x:c r="V293" s="42" t="n">
        <x:f>IF(AND(AND(A293&lt;&gt;"",U293=1,AI293=0,AH293=0,LEFT(AG293,5)&lt;&gt;"CHECK",G293&lt;&gt;"CHECK PACKAGE"),B293&gt;'Pengaturan'!$B$6,B293&lt;='Pengaturan'!$B$5),T293,0)</x:f>
        <x:v>0</x:v>
      </x:c>
      <x:c r="W293" s="42" t="n">
        <x:f>IF(AND(AND(A293&lt;&gt;"",U293=1,AI293=0,AH293=0,LEFT(AG293,5)&lt;&gt;"CHECK",G293&lt;&gt;"CHECK PACKAGE"),B293='Pengaturan'!$B$6,'Pengaturan'!$B$28&lt;&gt;"Tutup"),T293,0)</x:f>
        <x:v>0</x:v>
      </x:c>
      <x:c r="X293" s="34"/>
      <x:c r="Y293" s="34"/>
      <x:c r="Z293" s="34"/>
      <x:c r="AA293" s="34"/>
      <x:c r="AB293" s="34"/>
      <x:c r="AC293" s="15" t="str">
        <x:f>IF(A293="","",P293+Q293+IF(AL293&lt;&gt;"",N(AK293),0))</x:f>
      </x:c>
      <x:c r="AD293" s="15" t="str">
        <x:f>IF(A293="","",IF(OR(AC293&gt;L293,AND(OR(O293="Lunas",R293&gt;0),AC293&lt;L293)),AC293-L293,0))</x:f>
      </x:c>
      <x:c r="AE293" t="str">
        <x:f>IF(A293="","",IF(LEFT(AG293,5)="CHECK",AG293,IF(AD293&lt;&gt;0,"CHECK harga/bayar",IF(AI293&gt;0,"CHECK DP belum cocok",IF(U293=0,"Ditahan","OK")))))</x:f>
      </x:c>
      <x:c r="AF293" s="75" t="n">
        <x:f>IF(AND(A293&lt;&gt;"",U293=1,B293&lt;='Pengaturan'!$B$29,B293&gt;='Pengaturan'!$B$4),T293,0)</x:f>
        <x:v>0</x:v>
      </x:c>
      <x:c r="AH293" s="75" t="str">
        <x:f>IF(A293="","",IF(OR(O293="Lunas",R293&gt;0),MAX(0,L293-AC293),0))</x:f>
      </x:c>
      <x:c r="AI293" s="75" t="str">
        <x:f>IF(A293="","",MAX(0,N293-AC293))</x:f>
      </x:c>
      <x:c r="AK293" s="75"/>
      <x:c r="AM293" s="75" t="n">
        <x:f>IF(AND(A293&lt;&gt;"",B293&gt;'Pengaturan'!$B$29,B293&lt;='Pengaturan'!$B$5),MAX(0,T293-V293-W293),0)</x:f>
        <x:v>0</x:v>
      </x:c>
    </x:row>
    <x:row r="294" ht="23" customHeight="1">
      <x:c r="A294" s="34"/>
      <x:c r="B294" s="44"/>
      <x:c r="C294" s="34"/>
      <x:c r="D294" s="34"/>
      <x:c r="E294" s="34"/>
      <x:c r="F294" s="34"/>
      <x:c r="G294" s="47"/>
      <x:c r="H294" s="47"/>
      <x:c r="I294" s="47"/>
      <x:c r="J294" s="48"/>
      <x:c r="K294" s="42" t="str">
        <x:f>IF(A294="","",IFERROR(VLOOKUP(G294,'Harga Paket Schedule'!$A$5:$I$17,IF(G294="Large Group",2,7),FALSE),0))</x:f>
      </x:c>
      <x:c r="L294" s="42" t="str">
        <x:f>IF(A294="","",IF(J294&lt;&gt;"",J294,IF(G294="Large Group",MAX(7,H294)*K294,I294*K294)))</x:f>
      </x:c>
      <x:c r="M294" s="34"/>
      <x:c r="N294" s="48"/>
      <x:c r="O294" s="47"/>
      <x:c r="P294" s="42" t="str">
        <x:f>IF(A294="","",SUMIF('Cocok Bayar Booking'!$J$5:$J$504,A294,'Cocok Bayar Booking'!$L$5:$L$504))</x:f>
      </x:c>
      <x:c r="Q294" s="42" t="str">
        <x:f>IF(A294="","",SUMIF('Cocok Bayar Booking'!$J$5:$J$504,A294,'Cocok Bayar Booking'!$M$5:$M$504))</x:f>
      </x:c>
      <x:c r="R294" s="34" t="str">
        <x:f>IF(A294="","",SUMIF('Cocok Bayar Booking'!$J$5:$J$504,A294,'Cocok Bayar Booking'!$N$5:$N$504))</x:f>
      </x:c>
      <x:c r="S294" s="42" t="str">
        <x:f>IF(A294="","",MIN(L294,AC294))</x:f>
      </x:c>
      <x:c r="T294" s="42" t="str">
        <x:f>IF(A294="","",MAX(0,L294-AC294))</x:f>
      </x:c>
      <x:c r="U294" s="47"/>
      <x:c r="V294" s="42" t="n">
        <x:f>IF(AND(AND(A294&lt;&gt;"",U294=1,AI294=0,AH294=0,LEFT(AG294,5)&lt;&gt;"CHECK",G294&lt;&gt;"CHECK PACKAGE"),B294&gt;'Pengaturan'!$B$6,B294&lt;='Pengaturan'!$B$5),T294,0)</x:f>
        <x:v>0</x:v>
      </x:c>
      <x:c r="W294" s="42" t="n">
        <x:f>IF(AND(AND(A294&lt;&gt;"",U294=1,AI294=0,AH294=0,LEFT(AG294,5)&lt;&gt;"CHECK",G294&lt;&gt;"CHECK PACKAGE"),B294='Pengaturan'!$B$6,'Pengaturan'!$B$28&lt;&gt;"Tutup"),T294,0)</x:f>
        <x:v>0</x:v>
      </x:c>
      <x:c r="X294" s="34"/>
      <x:c r="Y294" s="34"/>
      <x:c r="Z294" s="34"/>
      <x:c r="AA294" s="34"/>
      <x:c r="AB294" s="34"/>
      <x:c r="AC294" s="15" t="str">
        <x:f>IF(A294="","",P294+Q294+IF(AL294&lt;&gt;"",N(AK294),0))</x:f>
      </x:c>
      <x:c r="AD294" s="15" t="str">
        <x:f>IF(A294="","",IF(OR(AC294&gt;L294,AND(OR(O294="Lunas",R294&gt;0),AC294&lt;L294)),AC294-L294,0))</x:f>
      </x:c>
      <x:c r="AE294" t="str">
        <x:f>IF(A294="","",IF(LEFT(AG294,5)="CHECK",AG294,IF(AD294&lt;&gt;0,"CHECK harga/bayar",IF(AI294&gt;0,"CHECK DP belum cocok",IF(U294=0,"Ditahan","OK")))))</x:f>
      </x:c>
      <x:c r="AF294" s="75" t="n">
        <x:f>IF(AND(A294&lt;&gt;"",U294=1,B294&lt;='Pengaturan'!$B$29,B294&gt;='Pengaturan'!$B$4),T294,0)</x:f>
        <x:v>0</x:v>
      </x:c>
      <x:c r="AH294" s="75" t="str">
        <x:f>IF(A294="","",IF(OR(O294="Lunas",R294&gt;0),MAX(0,L294-AC294),0))</x:f>
      </x:c>
      <x:c r="AI294" s="75" t="str">
        <x:f>IF(A294="","",MAX(0,N294-AC294))</x:f>
      </x:c>
      <x:c r="AK294" s="75"/>
      <x:c r="AM294" s="75" t="n">
        <x:f>IF(AND(A294&lt;&gt;"",B294&gt;'Pengaturan'!$B$29,B294&lt;='Pengaturan'!$B$5),MAX(0,T294-V294-W294),0)</x:f>
        <x:v>0</x:v>
      </x:c>
    </x:row>
    <x:row r="295" ht="23" customHeight="1">
      <x:c r="A295" s="34"/>
      <x:c r="B295" s="44"/>
      <x:c r="C295" s="34"/>
      <x:c r="D295" s="34"/>
      <x:c r="E295" s="34"/>
      <x:c r="F295" s="34"/>
      <x:c r="G295" s="47"/>
      <x:c r="H295" s="47"/>
      <x:c r="I295" s="47"/>
      <x:c r="J295" s="48"/>
      <x:c r="K295" s="42" t="str">
        <x:f>IF(A295="","",IFERROR(VLOOKUP(G295,'Harga Paket Schedule'!$A$5:$I$17,IF(G295="Large Group",2,7),FALSE),0))</x:f>
      </x:c>
      <x:c r="L295" s="42" t="str">
        <x:f>IF(A295="","",IF(J295&lt;&gt;"",J295,IF(G295="Large Group",MAX(7,H295)*K295,I295*K295)))</x:f>
      </x:c>
      <x:c r="M295" s="34"/>
      <x:c r="N295" s="48"/>
      <x:c r="O295" s="47"/>
      <x:c r="P295" s="42" t="str">
        <x:f>IF(A295="","",SUMIF('Cocok Bayar Booking'!$J$5:$J$504,A295,'Cocok Bayar Booking'!$L$5:$L$504))</x:f>
      </x:c>
      <x:c r="Q295" s="42" t="str">
        <x:f>IF(A295="","",SUMIF('Cocok Bayar Booking'!$J$5:$J$504,A295,'Cocok Bayar Booking'!$M$5:$M$504))</x:f>
      </x:c>
      <x:c r="R295" s="34" t="str">
        <x:f>IF(A295="","",SUMIF('Cocok Bayar Booking'!$J$5:$J$504,A295,'Cocok Bayar Booking'!$N$5:$N$504))</x:f>
      </x:c>
      <x:c r="S295" s="42" t="str">
        <x:f>IF(A295="","",MIN(L295,AC295))</x:f>
      </x:c>
      <x:c r="T295" s="42" t="str">
        <x:f>IF(A295="","",MAX(0,L295-AC295))</x:f>
      </x:c>
      <x:c r="U295" s="47"/>
      <x:c r="V295" s="42" t="n">
        <x:f>IF(AND(AND(A295&lt;&gt;"",U295=1,AI295=0,AH295=0,LEFT(AG295,5)&lt;&gt;"CHECK",G295&lt;&gt;"CHECK PACKAGE"),B295&gt;'Pengaturan'!$B$6,B295&lt;='Pengaturan'!$B$5),T295,0)</x:f>
        <x:v>0</x:v>
      </x:c>
      <x:c r="W295" s="42" t="n">
        <x:f>IF(AND(AND(A295&lt;&gt;"",U295=1,AI295=0,AH295=0,LEFT(AG295,5)&lt;&gt;"CHECK",G295&lt;&gt;"CHECK PACKAGE"),B295='Pengaturan'!$B$6,'Pengaturan'!$B$28&lt;&gt;"Tutup"),T295,0)</x:f>
        <x:v>0</x:v>
      </x:c>
      <x:c r="X295" s="34"/>
      <x:c r="Y295" s="34"/>
      <x:c r="Z295" s="34"/>
      <x:c r="AA295" s="34"/>
      <x:c r="AB295" s="34"/>
      <x:c r="AC295" s="15" t="str">
        <x:f>IF(A295="","",P295+Q295+IF(AL295&lt;&gt;"",N(AK295),0))</x:f>
      </x:c>
      <x:c r="AD295" s="15" t="str">
        <x:f>IF(A295="","",IF(OR(AC295&gt;L295,AND(OR(O295="Lunas",R295&gt;0),AC295&lt;L295)),AC295-L295,0))</x:f>
      </x:c>
      <x:c r="AE295" t="str">
        <x:f>IF(A295="","",IF(LEFT(AG295,5)="CHECK",AG295,IF(AD295&lt;&gt;0,"CHECK harga/bayar",IF(AI295&gt;0,"CHECK DP belum cocok",IF(U295=0,"Ditahan","OK")))))</x:f>
      </x:c>
      <x:c r="AF295" s="75" t="n">
        <x:f>IF(AND(A295&lt;&gt;"",U295=1,B295&lt;='Pengaturan'!$B$29,B295&gt;='Pengaturan'!$B$4),T295,0)</x:f>
        <x:v>0</x:v>
      </x:c>
      <x:c r="AH295" s="75" t="str">
        <x:f>IF(A295="","",IF(OR(O295="Lunas",R295&gt;0),MAX(0,L295-AC295),0))</x:f>
      </x:c>
      <x:c r="AI295" s="75" t="str">
        <x:f>IF(A295="","",MAX(0,N295-AC295))</x:f>
      </x:c>
      <x:c r="AK295" s="75"/>
      <x:c r="AM295" s="75" t="n">
        <x:f>IF(AND(A295&lt;&gt;"",B295&gt;'Pengaturan'!$B$29,B295&lt;='Pengaturan'!$B$5),MAX(0,T295-V295-W295),0)</x:f>
        <x:v>0</x:v>
      </x:c>
    </x:row>
    <x:row r="296" ht="23" customHeight="1">
      <x:c r="A296" s="34"/>
      <x:c r="B296" s="44"/>
      <x:c r="C296" s="34"/>
      <x:c r="D296" s="34"/>
      <x:c r="E296" s="34"/>
      <x:c r="F296" s="34"/>
      <x:c r="G296" s="47"/>
      <x:c r="H296" s="47"/>
      <x:c r="I296" s="47"/>
      <x:c r="J296" s="48"/>
      <x:c r="K296" s="42" t="str">
        <x:f>IF(A296="","",IFERROR(VLOOKUP(G296,'Harga Paket Schedule'!$A$5:$I$17,IF(G296="Large Group",2,7),FALSE),0))</x:f>
      </x:c>
      <x:c r="L296" s="42" t="str">
        <x:f>IF(A296="","",IF(J296&lt;&gt;"",J296,IF(G296="Large Group",MAX(7,H296)*K296,I296*K296)))</x:f>
      </x:c>
      <x:c r="M296" s="34"/>
      <x:c r="N296" s="48"/>
      <x:c r="O296" s="47"/>
      <x:c r="P296" s="42" t="str">
        <x:f>IF(A296="","",SUMIF('Cocok Bayar Booking'!$J$5:$J$504,A296,'Cocok Bayar Booking'!$L$5:$L$504))</x:f>
      </x:c>
      <x:c r="Q296" s="42" t="str">
        <x:f>IF(A296="","",SUMIF('Cocok Bayar Booking'!$J$5:$J$504,A296,'Cocok Bayar Booking'!$M$5:$M$504))</x:f>
      </x:c>
      <x:c r="R296" s="34" t="str">
        <x:f>IF(A296="","",SUMIF('Cocok Bayar Booking'!$J$5:$J$504,A296,'Cocok Bayar Booking'!$N$5:$N$504))</x:f>
      </x:c>
      <x:c r="S296" s="42" t="str">
        <x:f>IF(A296="","",MIN(L296,AC296))</x:f>
      </x:c>
      <x:c r="T296" s="42" t="str">
        <x:f>IF(A296="","",MAX(0,L296-AC296))</x:f>
      </x:c>
      <x:c r="U296" s="47"/>
      <x:c r="V296" s="42" t="n">
        <x:f>IF(AND(AND(A296&lt;&gt;"",U296=1,AI296=0,AH296=0,LEFT(AG296,5)&lt;&gt;"CHECK",G296&lt;&gt;"CHECK PACKAGE"),B296&gt;'Pengaturan'!$B$6,B296&lt;='Pengaturan'!$B$5),T296,0)</x:f>
        <x:v>0</x:v>
      </x:c>
      <x:c r="W296" s="42" t="n">
        <x:f>IF(AND(AND(A296&lt;&gt;"",U296=1,AI296=0,AH296=0,LEFT(AG296,5)&lt;&gt;"CHECK",G296&lt;&gt;"CHECK PACKAGE"),B296='Pengaturan'!$B$6,'Pengaturan'!$B$28&lt;&gt;"Tutup"),T296,0)</x:f>
        <x:v>0</x:v>
      </x:c>
      <x:c r="X296" s="34"/>
      <x:c r="Y296" s="34"/>
      <x:c r="Z296" s="34"/>
      <x:c r="AA296" s="34"/>
      <x:c r="AB296" s="34"/>
      <x:c r="AC296" s="15" t="str">
        <x:f>IF(A296="","",P296+Q296+IF(AL296&lt;&gt;"",N(AK296),0))</x:f>
      </x:c>
      <x:c r="AD296" s="15" t="str">
        <x:f>IF(A296="","",IF(OR(AC296&gt;L296,AND(OR(O296="Lunas",R296&gt;0),AC296&lt;L296)),AC296-L296,0))</x:f>
      </x:c>
      <x:c r="AE296" t="str">
        <x:f>IF(A296="","",IF(LEFT(AG296,5)="CHECK",AG296,IF(AD296&lt;&gt;0,"CHECK harga/bayar",IF(AI296&gt;0,"CHECK DP belum cocok",IF(U296=0,"Ditahan","OK")))))</x:f>
      </x:c>
      <x:c r="AF296" s="75" t="n">
        <x:f>IF(AND(A296&lt;&gt;"",U296=1,B296&lt;='Pengaturan'!$B$29,B296&gt;='Pengaturan'!$B$4),T296,0)</x:f>
        <x:v>0</x:v>
      </x:c>
      <x:c r="AH296" s="75" t="str">
        <x:f>IF(A296="","",IF(OR(O296="Lunas",R296&gt;0),MAX(0,L296-AC296),0))</x:f>
      </x:c>
      <x:c r="AI296" s="75" t="str">
        <x:f>IF(A296="","",MAX(0,N296-AC296))</x:f>
      </x:c>
      <x:c r="AK296" s="75"/>
      <x:c r="AM296" s="75" t="n">
        <x:f>IF(AND(A296&lt;&gt;"",B296&gt;'Pengaturan'!$B$29,B296&lt;='Pengaturan'!$B$5),MAX(0,T296-V296-W296),0)</x:f>
        <x:v>0</x:v>
      </x:c>
    </x:row>
    <x:row r="297" ht="23" customHeight="1">
      <x:c r="A297" s="34"/>
      <x:c r="B297" s="44"/>
      <x:c r="C297" s="34"/>
      <x:c r="D297" s="34"/>
      <x:c r="E297" s="34"/>
      <x:c r="F297" s="34"/>
      <x:c r="G297" s="47"/>
      <x:c r="H297" s="47"/>
      <x:c r="I297" s="47"/>
      <x:c r="J297" s="48"/>
      <x:c r="K297" s="42" t="str">
        <x:f>IF(A297="","",IFERROR(VLOOKUP(G297,'Harga Paket Schedule'!$A$5:$I$17,IF(G297="Large Group",2,7),FALSE),0))</x:f>
      </x:c>
      <x:c r="L297" s="42" t="str">
        <x:f>IF(A297="","",IF(J297&lt;&gt;"",J297,IF(G297="Large Group",MAX(7,H297)*K297,I297*K297)))</x:f>
      </x:c>
      <x:c r="M297" s="34"/>
      <x:c r="N297" s="48"/>
      <x:c r="O297" s="47"/>
      <x:c r="P297" s="42" t="str">
        <x:f>IF(A297="","",SUMIF('Cocok Bayar Booking'!$J$5:$J$504,A297,'Cocok Bayar Booking'!$L$5:$L$504))</x:f>
      </x:c>
      <x:c r="Q297" s="42" t="str">
        <x:f>IF(A297="","",SUMIF('Cocok Bayar Booking'!$J$5:$J$504,A297,'Cocok Bayar Booking'!$M$5:$M$504))</x:f>
      </x:c>
      <x:c r="R297" s="34" t="str">
        <x:f>IF(A297="","",SUMIF('Cocok Bayar Booking'!$J$5:$J$504,A297,'Cocok Bayar Booking'!$N$5:$N$504))</x:f>
      </x:c>
      <x:c r="S297" s="42" t="str">
        <x:f>IF(A297="","",MIN(L297,AC297))</x:f>
      </x:c>
      <x:c r="T297" s="42" t="str">
        <x:f>IF(A297="","",MAX(0,L297-AC297))</x:f>
      </x:c>
      <x:c r="U297" s="47"/>
      <x:c r="V297" s="42" t="n">
        <x:f>IF(AND(AND(A297&lt;&gt;"",U297=1,AI297=0,AH297=0,LEFT(AG297,5)&lt;&gt;"CHECK",G297&lt;&gt;"CHECK PACKAGE"),B297&gt;'Pengaturan'!$B$6,B297&lt;='Pengaturan'!$B$5),T297,0)</x:f>
        <x:v>0</x:v>
      </x:c>
      <x:c r="W297" s="42" t="n">
        <x:f>IF(AND(AND(A297&lt;&gt;"",U297=1,AI297=0,AH297=0,LEFT(AG297,5)&lt;&gt;"CHECK",G297&lt;&gt;"CHECK PACKAGE"),B297='Pengaturan'!$B$6,'Pengaturan'!$B$28&lt;&gt;"Tutup"),T297,0)</x:f>
        <x:v>0</x:v>
      </x:c>
      <x:c r="X297" s="34"/>
      <x:c r="Y297" s="34"/>
      <x:c r="Z297" s="34"/>
      <x:c r="AA297" s="34"/>
      <x:c r="AB297" s="34"/>
      <x:c r="AC297" s="15" t="str">
        <x:f>IF(A297="","",P297+Q297+IF(AL297&lt;&gt;"",N(AK297),0))</x:f>
      </x:c>
      <x:c r="AD297" s="15" t="str">
        <x:f>IF(A297="","",IF(OR(AC297&gt;L297,AND(OR(O297="Lunas",R297&gt;0),AC297&lt;L297)),AC297-L297,0))</x:f>
      </x:c>
      <x:c r="AE297" t="str">
        <x:f>IF(A297="","",IF(LEFT(AG297,5)="CHECK",AG297,IF(AD297&lt;&gt;0,"CHECK harga/bayar",IF(AI297&gt;0,"CHECK DP belum cocok",IF(U297=0,"Ditahan","OK")))))</x:f>
      </x:c>
      <x:c r="AF297" s="75" t="n">
        <x:f>IF(AND(A297&lt;&gt;"",U297=1,B297&lt;='Pengaturan'!$B$29,B297&gt;='Pengaturan'!$B$4),T297,0)</x:f>
        <x:v>0</x:v>
      </x:c>
      <x:c r="AH297" s="75" t="str">
        <x:f>IF(A297="","",IF(OR(O297="Lunas",R297&gt;0),MAX(0,L297-AC297),0))</x:f>
      </x:c>
      <x:c r="AI297" s="75" t="str">
        <x:f>IF(A297="","",MAX(0,N297-AC297))</x:f>
      </x:c>
      <x:c r="AK297" s="75"/>
      <x:c r="AM297" s="75" t="n">
        <x:f>IF(AND(A297&lt;&gt;"",B297&gt;'Pengaturan'!$B$29,B297&lt;='Pengaturan'!$B$5),MAX(0,T297-V297-W297),0)</x:f>
        <x:v>0</x:v>
      </x:c>
    </x:row>
    <x:row r="298" ht="23" customHeight="1">
      <x:c r="A298" s="34"/>
      <x:c r="B298" s="44"/>
      <x:c r="C298" s="34"/>
      <x:c r="D298" s="34"/>
      <x:c r="E298" s="34"/>
      <x:c r="F298" s="34"/>
      <x:c r="G298" s="47"/>
      <x:c r="H298" s="47"/>
      <x:c r="I298" s="47"/>
      <x:c r="J298" s="48"/>
      <x:c r="K298" s="42" t="str">
        <x:f>IF(A298="","",IFERROR(VLOOKUP(G298,'Harga Paket Schedule'!$A$5:$I$17,IF(G298="Large Group",2,7),FALSE),0))</x:f>
      </x:c>
      <x:c r="L298" s="42" t="str">
        <x:f>IF(A298="","",IF(J298&lt;&gt;"",J298,IF(G298="Large Group",MAX(7,H298)*K298,I298*K298)))</x:f>
      </x:c>
      <x:c r="M298" s="34"/>
      <x:c r="N298" s="48"/>
      <x:c r="O298" s="47"/>
      <x:c r="P298" s="42" t="str">
        <x:f>IF(A298="","",SUMIF('Cocok Bayar Booking'!$J$5:$J$504,A298,'Cocok Bayar Booking'!$L$5:$L$504))</x:f>
      </x:c>
      <x:c r="Q298" s="42" t="str">
        <x:f>IF(A298="","",SUMIF('Cocok Bayar Booking'!$J$5:$J$504,A298,'Cocok Bayar Booking'!$M$5:$M$504))</x:f>
      </x:c>
      <x:c r="R298" s="34" t="str">
        <x:f>IF(A298="","",SUMIF('Cocok Bayar Booking'!$J$5:$J$504,A298,'Cocok Bayar Booking'!$N$5:$N$504))</x:f>
      </x:c>
      <x:c r="S298" s="42" t="str">
        <x:f>IF(A298="","",MIN(L298,AC298))</x:f>
      </x:c>
      <x:c r="T298" s="42" t="str">
        <x:f>IF(A298="","",MAX(0,L298-AC298))</x:f>
      </x:c>
      <x:c r="U298" s="47"/>
      <x:c r="V298" s="42" t="n">
        <x:f>IF(AND(AND(A298&lt;&gt;"",U298=1,AI298=0,AH298=0,LEFT(AG298,5)&lt;&gt;"CHECK",G298&lt;&gt;"CHECK PACKAGE"),B298&gt;'Pengaturan'!$B$6,B298&lt;='Pengaturan'!$B$5),T298,0)</x:f>
        <x:v>0</x:v>
      </x:c>
      <x:c r="W298" s="42" t="n">
        <x:f>IF(AND(AND(A298&lt;&gt;"",U298=1,AI298=0,AH298=0,LEFT(AG298,5)&lt;&gt;"CHECK",G298&lt;&gt;"CHECK PACKAGE"),B298='Pengaturan'!$B$6,'Pengaturan'!$B$28&lt;&gt;"Tutup"),T298,0)</x:f>
        <x:v>0</x:v>
      </x:c>
      <x:c r="X298" s="34"/>
      <x:c r="Y298" s="34"/>
      <x:c r="Z298" s="34"/>
      <x:c r="AA298" s="34"/>
      <x:c r="AB298" s="34"/>
      <x:c r="AC298" s="15" t="str">
        <x:f>IF(A298="","",P298+Q298+IF(AL298&lt;&gt;"",N(AK298),0))</x:f>
      </x:c>
      <x:c r="AD298" s="15" t="str">
        <x:f>IF(A298="","",IF(OR(AC298&gt;L298,AND(OR(O298="Lunas",R298&gt;0),AC298&lt;L298)),AC298-L298,0))</x:f>
      </x:c>
      <x:c r="AE298" t="str">
        <x:f>IF(A298="","",IF(LEFT(AG298,5)="CHECK",AG298,IF(AD298&lt;&gt;0,"CHECK harga/bayar",IF(AI298&gt;0,"CHECK DP belum cocok",IF(U298=0,"Ditahan","OK")))))</x:f>
      </x:c>
      <x:c r="AF298" s="75" t="n">
        <x:f>IF(AND(A298&lt;&gt;"",U298=1,B298&lt;='Pengaturan'!$B$29,B298&gt;='Pengaturan'!$B$4),T298,0)</x:f>
        <x:v>0</x:v>
      </x:c>
      <x:c r="AH298" s="75" t="str">
        <x:f>IF(A298="","",IF(OR(O298="Lunas",R298&gt;0),MAX(0,L298-AC298),0))</x:f>
      </x:c>
      <x:c r="AI298" s="75" t="str">
        <x:f>IF(A298="","",MAX(0,N298-AC298))</x:f>
      </x:c>
      <x:c r="AK298" s="75"/>
      <x:c r="AM298" s="75" t="n">
        <x:f>IF(AND(A298&lt;&gt;"",B298&gt;'Pengaturan'!$B$29,B298&lt;='Pengaturan'!$B$5),MAX(0,T298-V298-W298),0)</x:f>
        <x:v>0</x:v>
      </x:c>
    </x:row>
    <x:row r="299" ht="23" customHeight="1">
      <x:c r="A299" s="34"/>
      <x:c r="B299" s="44"/>
      <x:c r="C299" s="34"/>
      <x:c r="D299" s="34"/>
      <x:c r="E299" s="34"/>
      <x:c r="F299" s="34"/>
      <x:c r="G299" s="47"/>
      <x:c r="H299" s="47"/>
      <x:c r="I299" s="47"/>
      <x:c r="J299" s="48"/>
      <x:c r="K299" s="42" t="str">
        <x:f>IF(A299="","",IFERROR(VLOOKUP(G299,'Harga Paket Schedule'!$A$5:$I$17,IF(G299="Large Group",2,7),FALSE),0))</x:f>
      </x:c>
      <x:c r="L299" s="42" t="str">
        <x:f>IF(A299="","",IF(J299&lt;&gt;"",J299,IF(G299="Large Group",MAX(7,H299)*K299,I299*K299)))</x:f>
      </x:c>
      <x:c r="M299" s="34"/>
      <x:c r="N299" s="48"/>
      <x:c r="O299" s="47"/>
      <x:c r="P299" s="42" t="str">
        <x:f>IF(A299="","",SUMIF('Cocok Bayar Booking'!$J$5:$J$504,A299,'Cocok Bayar Booking'!$L$5:$L$504))</x:f>
      </x:c>
      <x:c r="Q299" s="42" t="str">
        <x:f>IF(A299="","",SUMIF('Cocok Bayar Booking'!$J$5:$J$504,A299,'Cocok Bayar Booking'!$M$5:$M$504))</x:f>
      </x:c>
      <x:c r="R299" s="34" t="str">
        <x:f>IF(A299="","",SUMIF('Cocok Bayar Booking'!$J$5:$J$504,A299,'Cocok Bayar Booking'!$N$5:$N$504))</x:f>
      </x:c>
      <x:c r="S299" s="42" t="str">
        <x:f>IF(A299="","",MIN(L299,AC299))</x:f>
      </x:c>
      <x:c r="T299" s="42" t="str">
        <x:f>IF(A299="","",MAX(0,L299-AC299))</x:f>
      </x:c>
      <x:c r="U299" s="47"/>
      <x:c r="V299" s="42" t="n">
        <x:f>IF(AND(AND(A299&lt;&gt;"",U299=1,AI299=0,AH299=0,LEFT(AG299,5)&lt;&gt;"CHECK",G299&lt;&gt;"CHECK PACKAGE"),B299&gt;'Pengaturan'!$B$6,B299&lt;='Pengaturan'!$B$5),T299,0)</x:f>
        <x:v>0</x:v>
      </x:c>
      <x:c r="W299" s="42" t="n">
        <x:f>IF(AND(AND(A299&lt;&gt;"",U299=1,AI299=0,AH299=0,LEFT(AG299,5)&lt;&gt;"CHECK",G299&lt;&gt;"CHECK PACKAGE"),B299='Pengaturan'!$B$6,'Pengaturan'!$B$28&lt;&gt;"Tutup"),T299,0)</x:f>
        <x:v>0</x:v>
      </x:c>
      <x:c r="X299" s="34"/>
      <x:c r="Y299" s="34"/>
      <x:c r="Z299" s="34"/>
      <x:c r="AA299" s="34"/>
      <x:c r="AB299" s="34"/>
      <x:c r="AC299" s="15" t="str">
        <x:f>IF(A299="","",P299+Q299+IF(AL299&lt;&gt;"",N(AK299),0))</x:f>
      </x:c>
      <x:c r="AD299" s="15" t="str">
        <x:f>IF(A299="","",IF(OR(AC299&gt;L299,AND(OR(O299="Lunas",R299&gt;0),AC299&lt;L299)),AC299-L299,0))</x:f>
      </x:c>
      <x:c r="AE299" t="str">
        <x:f>IF(A299="","",IF(LEFT(AG299,5)="CHECK",AG299,IF(AD299&lt;&gt;0,"CHECK harga/bayar",IF(AI299&gt;0,"CHECK DP belum cocok",IF(U299=0,"Ditahan","OK")))))</x:f>
      </x:c>
      <x:c r="AF299" s="75" t="n">
        <x:f>IF(AND(A299&lt;&gt;"",U299=1,B299&lt;='Pengaturan'!$B$29,B299&gt;='Pengaturan'!$B$4),T299,0)</x:f>
        <x:v>0</x:v>
      </x:c>
      <x:c r="AH299" s="75" t="str">
        <x:f>IF(A299="","",IF(OR(O299="Lunas",R299&gt;0),MAX(0,L299-AC299),0))</x:f>
      </x:c>
      <x:c r="AI299" s="75" t="str">
        <x:f>IF(A299="","",MAX(0,N299-AC299))</x:f>
      </x:c>
      <x:c r="AK299" s="75"/>
      <x:c r="AM299" s="75" t="n">
        <x:f>IF(AND(A299&lt;&gt;"",B299&gt;'Pengaturan'!$B$29,B299&lt;='Pengaturan'!$B$5),MAX(0,T299-V299-W299),0)</x:f>
        <x:v>0</x:v>
      </x:c>
    </x:row>
    <x:row r="300" ht="23" customHeight="1">
      <x:c r="A300" s="34"/>
      <x:c r="B300" s="44"/>
      <x:c r="C300" s="34"/>
      <x:c r="D300" s="34"/>
      <x:c r="E300" s="34"/>
      <x:c r="F300" s="34"/>
      <x:c r="G300" s="47"/>
      <x:c r="H300" s="47"/>
      <x:c r="I300" s="47"/>
      <x:c r="J300" s="48"/>
      <x:c r="K300" s="42" t="str">
        <x:f>IF(A300="","",IFERROR(VLOOKUP(G300,'Harga Paket Schedule'!$A$5:$I$17,IF(G300="Large Group",2,7),FALSE),0))</x:f>
      </x:c>
      <x:c r="L300" s="42" t="str">
        <x:f>IF(A300="","",IF(J300&lt;&gt;"",J300,IF(G300="Large Group",MAX(7,H300)*K300,I300*K300)))</x:f>
      </x:c>
      <x:c r="M300" s="34"/>
      <x:c r="N300" s="48"/>
      <x:c r="O300" s="47"/>
      <x:c r="P300" s="42" t="str">
        <x:f>IF(A300="","",SUMIF('Cocok Bayar Booking'!$J$5:$J$504,A300,'Cocok Bayar Booking'!$L$5:$L$504))</x:f>
      </x:c>
      <x:c r="Q300" s="42" t="str">
        <x:f>IF(A300="","",SUMIF('Cocok Bayar Booking'!$J$5:$J$504,A300,'Cocok Bayar Booking'!$M$5:$M$504))</x:f>
      </x:c>
      <x:c r="R300" s="34" t="str">
        <x:f>IF(A300="","",SUMIF('Cocok Bayar Booking'!$J$5:$J$504,A300,'Cocok Bayar Booking'!$N$5:$N$504))</x:f>
      </x:c>
      <x:c r="S300" s="42" t="str">
        <x:f>IF(A300="","",MIN(L300,AC300))</x:f>
      </x:c>
      <x:c r="T300" s="42" t="str">
        <x:f>IF(A300="","",MAX(0,L300-AC300))</x:f>
      </x:c>
      <x:c r="U300" s="47"/>
      <x:c r="V300" s="42" t="n">
        <x:f>IF(AND(AND(A300&lt;&gt;"",U300=1,AI300=0,AH300=0,LEFT(AG300,5)&lt;&gt;"CHECK",G300&lt;&gt;"CHECK PACKAGE"),B300&gt;'Pengaturan'!$B$6,B300&lt;='Pengaturan'!$B$5),T300,0)</x:f>
        <x:v>0</x:v>
      </x:c>
      <x:c r="W300" s="42" t="n">
        <x:f>IF(AND(AND(A300&lt;&gt;"",U300=1,AI300=0,AH300=0,LEFT(AG300,5)&lt;&gt;"CHECK",G300&lt;&gt;"CHECK PACKAGE"),B300='Pengaturan'!$B$6,'Pengaturan'!$B$28&lt;&gt;"Tutup"),T300,0)</x:f>
        <x:v>0</x:v>
      </x:c>
      <x:c r="X300" s="34"/>
      <x:c r="Y300" s="34"/>
      <x:c r="Z300" s="34"/>
      <x:c r="AA300" s="34"/>
      <x:c r="AB300" s="34"/>
      <x:c r="AC300" s="15" t="str">
        <x:f>IF(A300="","",P300+Q300+IF(AL300&lt;&gt;"",N(AK300),0))</x:f>
      </x:c>
      <x:c r="AD300" s="15" t="str">
        <x:f>IF(A300="","",IF(OR(AC300&gt;L300,AND(OR(O300="Lunas",R300&gt;0),AC300&lt;L300)),AC300-L300,0))</x:f>
      </x:c>
      <x:c r="AE300" t="str">
        <x:f>IF(A300="","",IF(LEFT(AG300,5)="CHECK",AG300,IF(AD300&lt;&gt;0,"CHECK harga/bayar",IF(AI300&gt;0,"CHECK DP belum cocok",IF(U300=0,"Ditahan","OK")))))</x:f>
      </x:c>
      <x:c r="AF300" s="75" t="n">
        <x:f>IF(AND(A300&lt;&gt;"",U300=1,B300&lt;='Pengaturan'!$B$29,B300&gt;='Pengaturan'!$B$4),T300,0)</x:f>
        <x:v>0</x:v>
      </x:c>
      <x:c r="AH300" s="75" t="str">
        <x:f>IF(A300="","",IF(OR(O300="Lunas",R300&gt;0),MAX(0,L300-AC300),0))</x:f>
      </x:c>
      <x:c r="AI300" s="75" t="str">
        <x:f>IF(A300="","",MAX(0,N300-AC300))</x:f>
      </x:c>
      <x:c r="AK300" s="75"/>
      <x:c r="AM300" s="75" t="n">
        <x:f>IF(AND(A300&lt;&gt;"",B300&gt;'Pengaturan'!$B$29,B300&lt;='Pengaturan'!$B$5),MAX(0,T300-V300-W300),0)</x:f>
        <x:v>0</x:v>
      </x:c>
    </x:row>
    <x:row r="301" ht="23" customHeight="1">
      <x:c r="A301" s="34"/>
      <x:c r="B301" s="44"/>
      <x:c r="C301" s="34"/>
      <x:c r="D301" s="34"/>
      <x:c r="E301" s="34"/>
      <x:c r="F301" s="34"/>
      <x:c r="G301" s="47"/>
      <x:c r="H301" s="47"/>
      <x:c r="I301" s="47"/>
      <x:c r="J301" s="48"/>
      <x:c r="K301" s="42" t="str">
        <x:f>IF(A301="","",IFERROR(VLOOKUP(G301,'Harga Paket Schedule'!$A$5:$I$17,IF(G301="Large Group",2,7),FALSE),0))</x:f>
      </x:c>
      <x:c r="L301" s="42" t="str">
        <x:f>IF(A301="","",IF(J301&lt;&gt;"",J301,IF(G301="Large Group",MAX(7,H301)*K301,I301*K301)))</x:f>
      </x:c>
      <x:c r="M301" s="34"/>
      <x:c r="N301" s="48"/>
      <x:c r="O301" s="47"/>
      <x:c r="P301" s="42" t="str">
        <x:f>IF(A301="","",SUMIF('Cocok Bayar Booking'!$J$5:$J$504,A301,'Cocok Bayar Booking'!$L$5:$L$504))</x:f>
      </x:c>
      <x:c r="Q301" s="42" t="str">
        <x:f>IF(A301="","",SUMIF('Cocok Bayar Booking'!$J$5:$J$504,A301,'Cocok Bayar Booking'!$M$5:$M$504))</x:f>
      </x:c>
      <x:c r="R301" s="34" t="str">
        <x:f>IF(A301="","",SUMIF('Cocok Bayar Booking'!$J$5:$J$504,A301,'Cocok Bayar Booking'!$N$5:$N$504))</x:f>
      </x:c>
      <x:c r="S301" s="42" t="str">
        <x:f>IF(A301="","",MIN(L301,AC301))</x:f>
      </x:c>
      <x:c r="T301" s="42" t="str">
        <x:f>IF(A301="","",MAX(0,L301-AC301))</x:f>
      </x:c>
      <x:c r="U301" s="47"/>
      <x:c r="V301" s="42" t="n">
        <x:f>IF(AND(AND(A301&lt;&gt;"",U301=1,AI301=0,AH301=0,LEFT(AG301,5)&lt;&gt;"CHECK",G301&lt;&gt;"CHECK PACKAGE"),B301&gt;'Pengaturan'!$B$6,B301&lt;='Pengaturan'!$B$5),T301,0)</x:f>
        <x:v>0</x:v>
      </x:c>
      <x:c r="W301" s="42" t="n">
        <x:f>IF(AND(AND(A301&lt;&gt;"",U301=1,AI301=0,AH301=0,LEFT(AG301,5)&lt;&gt;"CHECK",G301&lt;&gt;"CHECK PACKAGE"),B301='Pengaturan'!$B$6,'Pengaturan'!$B$28&lt;&gt;"Tutup"),T301,0)</x:f>
        <x:v>0</x:v>
      </x:c>
      <x:c r="X301" s="34"/>
      <x:c r="Y301" s="34"/>
      <x:c r="Z301" s="34"/>
      <x:c r="AA301" s="34"/>
      <x:c r="AB301" s="34"/>
      <x:c r="AC301" s="15" t="str">
        <x:f>IF(A301="","",P301+Q301+IF(AL301&lt;&gt;"",N(AK301),0))</x:f>
      </x:c>
      <x:c r="AD301" s="15" t="str">
        <x:f>IF(A301="","",IF(OR(AC301&gt;L301,AND(OR(O301="Lunas",R301&gt;0),AC301&lt;L301)),AC301-L301,0))</x:f>
      </x:c>
      <x:c r="AE301" t="str">
        <x:f>IF(A301="","",IF(LEFT(AG301,5)="CHECK",AG301,IF(AD301&lt;&gt;0,"CHECK harga/bayar",IF(AI301&gt;0,"CHECK DP belum cocok",IF(U301=0,"Ditahan","OK")))))</x:f>
      </x:c>
      <x:c r="AF301" s="75" t="n">
        <x:f>IF(AND(A301&lt;&gt;"",U301=1,B301&lt;='Pengaturan'!$B$29,B301&gt;='Pengaturan'!$B$4),T301,0)</x:f>
        <x:v>0</x:v>
      </x:c>
      <x:c r="AH301" s="75" t="str">
        <x:f>IF(A301="","",IF(OR(O301="Lunas",R301&gt;0),MAX(0,L301-AC301),0))</x:f>
      </x:c>
      <x:c r="AI301" s="75" t="str">
        <x:f>IF(A301="","",MAX(0,N301-AC301))</x:f>
      </x:c>
      <x:c r="AK301" s="75"/>
      <x:c r="AM301" s="75" t="n">
        <x:f>IF(AND(A301&lt;&gt;"",B301&gt;'Pengaturan'!$B$29,B301&lt;='Pengaturan'!$B$5),MAX(0,T301-V301-W301),0)</x:f>
        <x:v>0</x:v>
      </x:c>
    </x:row>
    <x:row r="302" ht="23" customHeight="1">
      <x:c r="A302" s="34"/>
      <x:c r="B302" s="44"/>
      <x:c r="C302" s="34"/>
      <x:c r="D302" s="34"/>
      <x:c r="E302" s="34"/>
      <x:c r="F302" s="34"/>
      <x:c r="G302" s="47"/>
      <x:c r="H302" s="47"/>
      <x:c r="I302" s="47"/>
      <x:c r="J302" s="48"/>
      <x:c r="K302" s="42" t="str">
        <x:f>IF(A302="","",IFERROR(VLOOKUP(G302,'Harga Paket Schedule'!$A$5:$I$17,IF(G302="Large Group",2,7),FALSE),0))</x:f>
      </x:c>
      <x:c r="L302" s="42" t="str">
        <x:f>IF(A302="","",IF(J302&lt;&gt;"",J302,IF(G302="Large Group",MAX(7,H302)*K302,I302*K302)))</x:f>
      </x:c>
      <x:c r="M302" s="34"/>
      <x:c r="N302" s="48"/>
      <x:c r="O302" s="47"/>
      <x:c r="P302" s="42" t="str">
        <x:f>IF(A302="","",SUMIF('Cocok Bayar Booking'!$J$5:$J$504,A302,'Cocok Bayar Booking'!$L$5:$L$504))</x:f>
      </x:c>
      <x:c r="Q302" s="42" t="str">
        <x:f>IF(A302="","",SUMIF('Cocok Bayar Booking'!$J$5:$J$504,A302,'Cocok Bayar Booking'!$M$5:$M$504))</x:f>
      </x:c>
      <x:c r="R302" s="34" t="str">
        <x:f>IF(A302="","",SUMIF('Cocok Bayar Booking'!$J$5:$J$504,A302,'Cocok Bayar Booking'!$N$5:$N$504))</x:f>
      </x:c>
      <x:c r="S302" s="42" t="str">
        <x:f>IF(A302="","",MIN(L302,AC302))</x:f>
      </x:c>
      <x:c r="T302" s="42" t="str">
        <x:f>IF(A302="","",MAX(0,L302-AC302))</x:f>
      </x:c>
      <x:c r="U302" s="47"/>
      <x:c r="V302" s="42" t="n">
        <x:f>IF(AND(AND(A302&lt;&gt;"",U302=1,AI302=0,AH302=0,LEFT(AG302,5)&lt;&gt;"CHECK",G302&lt;&gt;"CHECK PACKAGE"),B302&gt;'Pengaturan'!$B$6,B302&lt;='Pengaturan'!$B$5),T302,0)</x:f>
        <x:v>0</x:v>
      </x:c>
      <x:c r="W302" s="42" t="n">
        <x:f>IF(AND(AND(A302&lt;&gt;"",U302=1,AI302=0,AH302=0,LEFT(AG302,5)&lt;&gt;"CHECK",G302&lt;&gt;"CHECK PACKAGE"),B302='Pengaturan'!$B$6,'Pengaturan'!$B$28&lt;&gt;"Tutup"),T302,0)</x:f>
        <x:v>0</x:v>
      </x:c>
      <x:c r="X302" s="34"/>
      <x:c r="Y302" s="34"/>
      <x:c r="Z302" s="34"/>
      <x:c r="AA302" s="34"/>
      <x:c r="AB302" s="34"/>
      <x:c r="AC302" s="15" t="str">
        <x:f>IF(A302="","",P302+Q302+IF(AL302&lt;&gt;"",N(AK302),0))</x:f>
      </x:c>
      <x:c r="AD302" s="15" t="str">
        <x:f>IF(A302="","",IF(OR(AC302&gt;L302,AND(OR(O302="Lunas",R302&gt;0),AC302&lt;L302)),AC302-L302,0))</x:f>
      </x:c>
      <x:c r="AE302" t="str">
        <x:f>IF(A302="","",IF(LEFT(AG302,5)="CHECK",AG302,IF(AD302&lt;&gt;0,"CHECK harga/bayar",IF(AI302&gt;0,"CHECK DP belum cocok",IF(U302=0,"Ditahan","OK")))))</x:f>
      </x:c>
      <x:c r="AF302" s="75" t="n">
        <x:f>IF(AND(A302&lt;&gt;"",U302=1,B302&lt;='Pengaturan'!$B$29,B302&gt;='Pengaturan'!$B$4),T302,0)</x:f>
        <x:v>0</x:v>
      </x:c>
      <x:c r="AH302" s="75" t="str">
        <x:f>IF(A302="","",IF(OR(O302="Lunas",R302&gt;0),MAX(0,L302-AC302),0))</x:f>
      </x:c>
      <x:c r="AI302" s="75" t="str">
        <x:f>IF(A302="","",MAX(0,N302-AC302))</x:f>
      </x:c>
      <x:c r="AK302" s="75"/>
      <x:c r="AM302" s="75" t="n">
        <x:f>IF(AND(A302&lt;&gt;"",B302&gt;'Pengaturan'!$B$29,B302&lt;='Pengaturan'!$B$5),MAX(0,T302-V302-W302),0)</x:f>
        <x:v>0</x:v>
      </x:c>
    </x:row>
    <x:row r="303" ht="23" customHeight="1">
      <x:c r="A303" s="34"/>
      <x:c r="B303" s="44"/>
      <x:c r="C303" s="34"/>
      <x:c r="D303" s="34"/>
      <x:c r="E303" s="34"/>
      <x:c r="F303" s="34"/>
      <x:c r="G303" s="47"/>
      <x:c r="H303" s="47"/>
      <x:c r="I303" s="47"/>
      <x:c r="J303" s="48"/>
      <x:c r="K303" s="42" t="str">
        <x:f>IF(A303="","",IFERROR(VLOOKUP(G303,'Harga Paket Schedule'!$A$5:$I$17,IF(G303="Large Group",2,7),FALSE),0))</x:f>
      </x:c>
      <x:c r="L303" s="42" t="str">
        <x:f>IF(A303="","",IF(J303&lt;&gt;"",J303,IF(G303="Large Group",MAX(7,H303)*K303,I303*K303)))</x:f>
      </x:c>
      <x:c r="M303" s="34"/>
      <x:c r="N303" s="48"/>
      <x:c r="O303" s="47"/>
      <x:c r="P303" s="42" t="str">
        <x:f>IF(A303="","",SUMIF('Cocok Bayar Booking'!$J$5:$J$504,A303,'Cocok Bayar Booking'!$L$5:$L$504))</x:f>
      </x:c>
      <x:c r="Q303" s="42" t="str">
        <x:f>IF(A303="","",SUMIF('Cocok Bayar Booking'!$J$5:$J$504,A303,'Cocok Bayar Booking'!$M$5:$M$504))</x:f>
      </x:c>
      <x:c r="R303" s="34" t="str">
        <x:f>IF(A303="","",SUMIF('Cocok Bayar Booking'!$J$5:$J$504,A303,'Cocok Bayar Booking'!$N$5:$N$504))</x:f>
      </x:c>
      <x:c r="S303" s="42" t="str">
        <x:f>IF(A303="","",MIN(L303,AC303))</x:f>
      </x:c>
      <x:c r="T303" s="42" t="str">
        <x:f>IF(A303="","",MAX(0,L303-AC303))</x:f>
      </x:c>
      <x:c r="U303" s="47"/>
      <x:c r="V303" s="42" t="n">
        <x:f>IF(AND(AND(A303&lt;&gt;"",U303=1,AI303=0,AH303=0,LEFT(AG303,5)&lt;&gt;"CHECK",G303&lt;&gt;"CHECK PACKAGE"),B303&gt;'Pengaturan'!$B$6,B303&lt;='Pengaturan'!$B$5),T303,0)</x:f>
        <x:v>0</x:v>
      </x:c>
      <x:c r="W303" s="42" t="n">
        <x:f>IF(AND(AND(A303&lt;&gt;"",U303=1,AI303=0,AH303=0,LEFT(AG303,5)&lt;&gt;"CHECK",G303&lt;&gt;"CHECK PACKAGE"),B303='Pengaturan'!$B$6,'Pengaturan'!$B$28&lt;&gt;"Tutup"),T303,0)</x:f>
        <x:v>0</x:v>
      </x:c>
      <x:c r="X303" s="34"/>
      <x:c r="Y303" s="34"/>
      <x:c r="Z303" s="34"/>
      <x:c r="AA303" s="34"/>
      <x:c r="AB303" s="34"/>
      <x:c r="AC303" s="15" t="str">
        <x:f>IF(A303="","",P303+Q303+IF(AL303&lt;&gt;"",N(AK303),0))</x:f>
      </x:c>
      <x:c r="AD303" s="15" t="str">
        <x:f>IF(A303="","",IF(OR(AC303&gt;L303,AND(OR(O303="Lunas",R303&gt;0),AC303&lt;L303)),AC303-L303,0))</x:f>
      </x:c>
      <x:c r="AE303" t="str">
        <x:f>IF(A303="","",IF(LEFT(AG303,5)="CHECK",AG303,IF(AD303&lt;&gt;0,"CHECK harga/bayar",IF(AI303&gt;0,"CHECK DP belum cocok",IF(U303=0,"Ditahan","OK")))))</x:f>
      </x:c>
      <x:c r="AF303" s="75" t="n">
        <x:f>IF(AND(A303&lt;&gt;"",U303=1,B303&lt;='Pengaturan'!$B$29,B303&gt;='Pengaturan'!$B$4),T303,0)</x:f>
        <x:v>0</x:v>
      </x:c>
      <x:c r="AH303" s="75" t="str">
        <x:f>IF(A303="","",IF(OR(O303="Lunas",R303&gt;0),MAX(0,L303-AC303),0))</x:f>
      </x:c>
      <x:c r="AI303" s="75" t="str">
        <x:f>IF(A303="","",MAX(0,N303-AC303))</x:f>
      </x:c>
      <x:c r="AK303" s="75"/>
      <x:c r="AM303" s="75" t="n">
        <x:f>IF(AND(A303&lt;&gt;"",B303&gt;'Pengaturan'!$B$29,B303&lt;='Pengaturan'!$B$5),MAX(0,T303-V303-W303),0)</x:f>
        <x:v>0</x:v>
      </x:c>
    </x:row>
    <x:row r="304" ht="23" customHeight="1">
      <x:c r="A304" s="34"/>
      <x:c r="B304" s="44"/>
      <x:c r="C304" s="34"/>
      <x:c r="D304" s="34"/>
      <x:c r="E304" s="34"/>
      <x:c r="F304" s="34"/>
      <x:c r="G304" s="47"/>
      <x:c r="H304" s="47"/>
      <x:c r="I304" s="47"/>
      <x:c r="J304" s="48"/>
      <x:c r="K304" s="42" t="str">
        <x:f>IF(A304="","",IFERROR(VLOOKUP(G304,'Harga Paket Schedule'!$A$5:$I$17,IF(G304="Large Group",2,7),FALSE),0))</x:f>
      </x:c>
      <x:c r="L304" s="42" t="str">
        <x:f>IF(A304="","",IF(J304&lt;&gt;"",J304,IF(G304="Large Group",MAX(7,H304)*K304,I304*K304)))</x:f>
      </x:c>
      <x:c r="M304" s="34"/>
      <x:c r="N304" s="48"/>
      <x:c r="O304" s="47"/>
      <x:c r="P304" s="42" t="str">
        <x:f>IF(A304="","",SUMIF('Cocok Bayar Booking'!$J$5:$J$504,A304,'Cocok Bayar Booking'!$L$5:$L$504))</x:f>
      </x:c>
      <x:c r="Q304" s="42" t="str">
        <x:f>IF(A304="","",SUMIF('Cocok Bayar Booking'!$J$5:$J$504,A304,'Cocok Bayar Booking'!$M$5:$M$504))</x:f>
      </x:c>
      <x:c r="R304" s="34" t="str">
        <x:f>IF(A304="","",SUMIF('Cocok Bayar Booking'!$J$5:$J$504,A304,'Cocok Bayar Booking'!$N$5:$N$504))</x:f>
      </x:c>
      <x:c r="S304" s="42" t="str">
        <x:f>IF(A304="","",MIN(L304,AC304))</x:f>
      </x:c>
      <x:c r="T304" s="42" t="str">
        <x:f>IF(A304="","",MAX(0,L304-AC304))</x:f>
      </x:c>
      <x:c r="U304" s="47"/>
      <x:c r="V304" s="42" t="n">
        <x:f>IF(AND(AND(A304&lt;&gt;"",U304=1,AI304=0,AH304=0,LEFT(AG304,5)&lt;&gt;"CHECK",G304&lt;&gt;"CHECK PACKAGE"),B304&gt;'Pengaturan'!$B$6,B304&lt;='Pengaturan'!$B$5),T304,0)</x:f>
        <x:v>0</x:v>
      </x:c>
      <x:c r="W304" s="42" t="n">
        <x:f>IF(AND(AND(A304&lt;&gt;"",U304=1,AI304=0,AH304=0,LEFT(AG304,5)&lt;&gt;"CHECK",G304&lt;&gt;"CHECK PACKAGE"),B304='Pengaturan'!$B$6,'Pengaturan'!$B$28&lt;&gt;"Tutup"),T304,0)</x:f>
        <x:v>0</x:v>
      </x:c>
      <x:c r="X304" s="34"/>
      <x:c r="Y304" s="34"/>
      <x:c r="Z304" s="34"/>
      <x:c r="AA304" s="34"/>
      <x:c r="AB304" s="34"/>
      <x:c r="AC304" s="15" t="str">
        <x:f>IF(A304="","",P304+Q304+IF(AL304&lt;&gt;"",N(AK304),0))</x:f>
      </x:c>
      <x:c r="AD304" s="15" t="str">
        <x:f>IF(A304="","",IF(OR(AC304&gt;L304,AND(OR(O304="Lunas",R304&gt;0),AC304&lt;L304)),AC304-L304,0))</x:f>
      </x:c>
      <x:c r="AE304" t="str">
        <x:f>IF(A304="","",IF(LEFT(AG304,5)="CHECK",AG304,IF(AD304&lt;&gt;0,"CHECK harga/bayar",IF(AI304&gt;0,"CHECK DP belum cocok",IF(U304=0,"Ditahan","OK")))))</x:f>
      </x:c>
      <x:c r="AF304" s="75" t="n">
        <x:f>IF(AND(A304&lt;&gt;"",U304=1,B304&lt;='Pengaturan'!$B$29,B304&gt;='Pengaturan'!$B$4),T304,0)</x:f>
        <x:v>0</x:v>
      </x:c>
      <x:c r="AH304" s="75" t="str">
        <x:f>IF(A304="","",IF(OR(O304="Lunas",R304&gt;0),MAX(0,L304-AC304),0))</x:f>
      </x:c>
      <x:c r="AI304" s="75" t="str">
        <x:f>IF(A304="","",MAX(0,N304-AC304))</x:f>
      </x:c>
      <x:c r="AK304" s="75"/>
      <x:c r="AM304" s="75" t="n">
        <x:f>IF(AND(A304&lt;&gt;"",B304&gt;'Pengaturan'!$B$29,B304&lt;='Pengaturan'!$B$5),MAX(0,T304-V304-W304),0)</x:f>
        <x:v>0</x:v>
      </x:c>
    </x:row>
    <x:row r="305" ht="23" customHeight="1">
      <x:c r="A305" s="34"/>
      <x:c r="B305" s="34"/>
      <x:c r="C305" s="34"/>
      <x:c r="D305" s="34"/>
      <x:c r="E305" s="34"/>
      <x:c r="F305" s="34"/>
      <x:c r="G305" s="34"/>
      <x:c r="H305" s="34"/>
      <x:c r="I305" s="34"/>
      <x:c r="J305" s="34"/>
      <x:c r="K305" s="34"/>
      <x:c r="L305" s="34"/>
      <x:c r="M305" s="34"/>
      <x:c r="N305" s="34"/>
      <x:c r="O305" s="34"/>
      <x:c r="P305" s="34"/>
      <x:c r="Q305" s="34"/>
      <x:c r="R305" s="34"/>
      <x:c r="S305" s="34"/>
      <x:c r="T305" s="34"/>
      <x:c r="U305" s="34"/>
      <x:c r="V305" s="34"/>
      <x:c r="W305" s="34"/>
      <x:c r="X305" s="34"/>
      <x:c r="Y305" s="34"/>
      <x:c r="Z305" s="34"/>
      <x:c r="AA305" s="34"/>
      <x:c r="AB305" s="34"/>
    </x:row>
    <x:row r="306" ht="23" customHeight="1">
      <x:c r="A306" s="34"/>
      <x:c r="B306" s="34"/>
      <x:c r="C306" s="34"/>
      <x:c r="D306" s="34"/>
      <x:c r="E306" s="34"/>
      <x:c r="F306" s="34"/>
      <x:c r="G306" s="34"/>
      <x:c r="H306" s="34"/>
      <x:c r="I306" s="34"/>
      <x:c r="J306" s="34"/>
      <x:c r="K306" s="34"/>
      <x:c r="L306" s="34"/>
      <x:c r="M306" s="34"/>
      <x:c r="N306" s="34"/>
      <x:c r="O306" s="34"/>
      <x:c r="P306" s="34"/>
      <x:c r="Q306" s="34"/>
      <x:c r="R306" s="34"/>
      <x:c r="S306" s="34"/>
      <x:c r="T306" s="34"/>
      <x:c r="U306" s="34"/>
      <x:c r="V306" s="34"/>
      <x:c r="W306" s="34"/>
      <x:c r="X306" s="34"/>
      <x:c r="Y306" s="34"/>
      <x:c r="Z306" s="34"/>
      <x:c r="AA306" s="34"/>
      <x:c r="AB306" s="34"/>
    </x:row>
  </x:sheetData>
  <x:mergeCells>
    <x:mergeCell ref="A1:AB1"/>
    <x:mergeCell ref="A2:AB2"/>
  </x:mergeCells>
  <x:conditionalFormatting sqref="A5:AB149">
    <x:cfRule type="expression" dxfId="37" priority="1">
      <x:formula>$U5=0</x:formula>
    </x:cfRule>
  </x:conditionalFormatting>
  <x:conditionalFormatting sqref="AE5:AE304">
    <x:cfRule type="containsText" dxfId="42" priority="2" operator="containsText" text="CHECK"/>
  </x:conditionalFormatting>
  <x:dataValidations count="2">
    <x:dataValidation type="list" sqref="U5:U304">
      <x:formula1>"1,0"</x:formula1>
    </x:dataValidation>
    <x:dataValidation type="list" sqref="O5:O304">
      <x:formula1>"Lunas,DP,Belum tercatat"</x:formula1>
    </x:dataValidation>
  </x:dataValidations>
  <x:pageMargins left="0.7" right="0.7" top="0.75" bottom="0.75" header="0.3" footer="0.3"/>
  <x:tableParts count="1">
    <x:tablePart xmlns:r="http://schemas.openxmlformats.org/officeDocument/2006/relationships" r:id="R77441221d6984a14"/>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9" hidden="0" customWidth="1"/>
    <x:col min="4" max="4" width="29"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75" hidden="0" customWidth="1"/>
    <x:col min="12" max="12" width="20" hidden="0" customWidth="1"/>
    <x:col min="13" max="13" width="20" hidden="0" customWidth="1"/>
    <x:col min="14" max="14" width="20" hidden="0" customWidth="1"/>
    <x:col min="15" max="15" width="20" hidden="0" customWidth="1"/>
    <x:col min="16" max="16" width="23" hidden="0" customWidth="1"/>
    <x:col min="17" max="17" width="23" hidden="0" customWidth="1"/>
    <x:col min="18" max="18" width="23" hidden="0" customWidth="1"/>
    <x:col min="19" max="19" width="23" hidden="0" customWidth="1"/>
    <x:col min="20" max="20" width="58" hidden="0" customWidth="1"/>
    <x:col min="21" max="21" width="20" hidden="0" customWidth="1"/>
    <x:col min="22" max="22" width="20" hidden="0" customWidth="1"/>
  </x:cols>
  <x:sheetData>
    <x:row r="1" ht="34" customHeight="1">
      <x:c r="A1" s="36" t="str">
        <x:v>REKONSILIASI PEMBAYARAN | LOG ORDER → BOOKING</x:v>
      </x:c>
      <x:c r="B1" s="36"/>
      <x:c r="C1" s="36"/>
      <x:c r="D1" s="36"/>
      <x:c r="E1" s="36"/>
      <x:c r="F1" s="36"/>
      <x:c r="G1" s="36"/>
      <x:c r="H1" s="36"/>
      <x:c r="I1" s="36"/>
      <x:c r="J1" s="36"/>
      <x:c r="K1" s="36"/>
      <x:c r="L1" s="36"/>
      <x:c r="M1" s="36"/>
      <x:c r="N1" s="36"/>
      <x:c r="O1" s="36"/>
    </x:row>
    <x:row r="2" ht="36" customHeight="1">
      <x:c r="A2" s="38" t="str">
        <x:v>Pembayaran hanya masuk satu ID. ID lama yang valid dipertahankan setelah pergeseran baris sumber. Pembayaran baru dipasangkan hanya bila identitas, tanggal, dan paket cukup pasti.</x:v>
      </x:c>
      <x:c r="B2" s="38"/>
      <x:c r="C2" s="38"/>
      <x:c r="D2" s="38"/>
      <x:c r="E2" s="38"/>
      <x:c r="F2" s="38"/>
      <x:c r="G2" s="38"/>
      <x:c r="H2" s="38"/>
      <x:c r="I2" s="38"/>
      <x:c r="J2" s="38"/>
      <x:c r="K2" s="38"/>
      <x:c r="L2" s="38"/>
      <x:c r="M2" s="38"/>
      <x:c r="N2" s="38"/>
      <x:c r="O2" s="38"/>
    </x:row>
    <x:row r="3" ht="23" customHeight="1">
      <x:c r="A3" s="34"/>
      <x:c r="B3" s="34"/>
      <x:c r="C3" s="34"/>
      <x:c r="D3" s="34"/>
      <x:c r="E3" s="34"/>
      <x:c r="F3" s="34"/>
      <x:c r="G3" s="34"/>
      <x:c r="H3" s="34"/>
      <x:c r="I3" s="34"/>
      <x:c r="J3" s="34"/>
      <x:c r="K3" s="34"/>
      <x:c r="L3" s="34"/>
      <x:c r="M3" s="34"/>
      <x:c r="N3" s="34"/>
      <x:c r="O3" s="34"/>
    </x:row>
    <x:row r="4" ht="36" customHeight="1">
      <x:c r="A4" s="127" t="str">
        <x:v>Baris Log</x:v>
      </x:c>
      <x:c r="B4" s="128" t="str">
        <x:v>Tanggal Setoran</x:v>
      </x:c>
      <x:c r="C4" s="128" t="str">
        <x:v>Nama Log</x:v>
      </x:c>
      <x:c r="D4" s="128" t="str">
        <x:v>Paket Log</x:v>
      </x:c>
      <x:c r="E4" s="128" t="str">
        <x:v>Tanggal Foto</x:v>
      </x:c>
      <x:c r="F4" s="128" t="str">
        <x:v>Status Log</x:v>
      </x:c>
      <x:c r="G4" s="128" t="str">
        <x:v>Cash</x:v>
      </x:c>
      <x:c r="H4" s="128" t="str">
        <x:v>Transfer</x:v>
      </x:c>
      <x:c r="I4" s="128" t="str">
        <x:v>Total Masuk</x:v>
      </x:c>
      <x:c r="J4" s="128" t="str">
        <x:v>ID Booking (Input)</x:v>
      </x:c>
      <x:c r="K4" s="128" t="str">
        <x:v>Dasar Pencocokan</x:v>
      </x:c>
      <x:c r="L4" s="128" t="str">
        <x:v>DP Log</x:v>
      </x:c>
      <x:c r="M4" s="128" t="str">
        <x:v>Selain DP</x:v>
      </x:c>
      <x:c r="N4" s="128" t="str">
        <x:v>Lunas / Pelunasan</x:v>
      </x:c>
      <x:c r="O4" s="128" t="str">
        <x:v>Kontrol ID</x:v>
      </x:c>
      <x:c r="P4" s="517" t="str">
        <x:v>ID belanja otomatis</x:v>
      </x:c>
      <x:c r="Q4" s="517" t="str">
        <x:v>Koreksi ID belanja</x:v>
      </x:c>
      <x:c r="R4" s="517" t="str">
        <x:v>ID belanja dipakai</x:v>
      </x:c>
      <x:c r="S4" s="517" t="str">
        <x:v>Jenis baris</x:v>
      </x:c>
      <x:c r="T4" s="517" t="str">
        <x:v>Dasar penggabungan</x:v>
      </x:c>
      <x:c r="U4" s="517" t="str">
        <x:v>Kontrol ID belanja</x:v>
      </x:c>
      <x:c r="V4" s="517" t="str">
        <x:v>Bukti sesi selesai</x:v>
      </x:c>
    </x:row>
    <x:row r="5" ht="33" customHeight="1">
      <x:c r="A5" s="228" t="n">
        <x:v>5</x:v>
      </x:c>
      <x:c r="B5" s="332" t="n">
        <x:f>IF('Log Transaksi'!B5="","",IF('Log Transaksi'!B5="","",'Log Transaksi'!B5))</x:f>
        <x:v>46266</x:v>
      </x:c>
      <x:c r="C5" s="213" t="str">
        <x:f>IF('Log Transaksi'!B5="","",IF('Log Transaksi'!C5="","",'Log Transaksi'!C5))</x:f>
        <x:v>Denny Hardiansyah</x:v>
      </x:c>
      <x:c r="D5" s="213" t="str">
        <x:f>IF('Log Transaksi'!B5="","",IF('Log Transaksi'!D5="","",'Log Transaksi'!D5))</x:f>
        <x:v>Graduation</x:v>
      </x:c>
      <x:c r="E5" s="332" t="n">
        <x:f>IF('Log Transaksi'!B5="","",IF('Log Transaksi'!E5="","",'Log Transaksi'!E5))</x:f>
        <x:v>46273</x:v>
      </x:c>
      <x:c r="F5" s="213" t="str">
        <x:f>IF('Log Transaksi'!B5="","",IF('Log Transaksi'!F5="","",'Log Transaksi'!F5))</x:f>
        <x:v>DP</x:v>
      </x:c>
      <x:c r="G5" s="214" t="str">
        <x:f>IF('Log Transaksi'!B5="","",IF('Log Transaksi'!G5="","",'Log Transaksi'!G5))</x:f>
      </x:c>
      <x:c r="H5" s="214" t="n">
        <x:f>IF('Log Transaksi'!B5="","",IF('Log Transaksi'!H5="","",'Log Transaksi'!H5))</x:f>
        <x:v>100000</x:v>
      </x:c>
      <x:c r="I5" s="214" t="n">
        <x:f>IF('Log Transaksi'!B5="","",IF('Log Transaksi'!I5="","",'Log Transaksi'!I5))</x:f>
        <x:v>100000</x:v>
      </x:c>
      <x:c r="J5" s="344" t="str">
        <x:v>BK069</x:v>
      </x:c>
      <x:c r="K5" s="335" t="str">
        <x:v>Nama dan tanggal sama</x:v>
      </x:c>
      <x:c r="L5" s="214" t="n">
        <x:f>IF(AND(B5&lt;&gt;"",B5&lt;='Pengaturan'!$B$6,F5="DP"),I5,0)</x:f>
        <x:v>100000</x:v>
      </x:c>
      <x:c r="M5" s="214" t="n">
        <x:f>IF(AND(B5&lt;&gt;"",B5&lt;='Pengaturan'!$B$6,F5&lt;&gt;"DP"),I5,0)</x:f>
        <x:v>0</x:v>
      </x:c>
      <x:c r="N5" s="213" t="n">
        <x:f>IF(AND(B5&lt;&gt;"",B5&lt;='Pengaturan'!$B$6,OR(F5="Lunas",F5="Pelunasan")),1,0)</x:f>
        <x:v>0</x:v>
      </x:c>
      <x:c r="O5" s="345" t="str">
        <x:f>IF(B5="","",IF(J5="","Belum dipasangkan",IF(COUNTIF('Data Schedule'!$A$5:$A$304,J5)=1,"OK","CHECK ID")))</x:f>
        <x:v>OK</x:v>
      </x:c>
      <x:c r="P5" s="519" t="str">
        <x:v>BK069</x:v>
      </x:c>
      <x:c r="Q5" s="521"/>
      <x:c r="R5" s="519" t="str">
        <x:f>IF('Log Transaksi'!B5="","",IF(Q5&lt;&gt;"",Q5,P5))</x:f>
        <x:v>BK069</x:v>
      </x:c>
      <x:c r="S5" s="519" t="str">
        <x:f>IF('Log Transaksi'!B5="","",'Log Transaksi'!S5)</x:f>
        <x:v>Paket utama</x:v>
      </x:c>
      <x:c r="T5" s="520" t="str">
        <x:v>Pemetaan average sebelumnya dipertahankan</x:v>
      </x:c>
      <x:c r="U5" s="519" t="str">
        <x:f>IF(R5="","",IF(COUNTIF('Belanja per Booking'!$A$17:$A$409,R5)=1,"OK","Cek ID"))</x:f>
        <x:v>OK</x:v>
      </x:c>
      <x:c r="V5" s="519" t="n">
        <x:f>IF(AND(R5&lt;&gt;"",'Log Transaksi'!L5&lt;&gt;"",'Log Transaksi'!L5&lt;&gt;"Belum diisi",OR('Log Transaksi'!N5="Uploaded",'Log Transaksi'!O5="Uploaded")),1,0)</x:f>
        <x:v>0</x:v>
      </x:c>
    </x:row>
    <x:row r="6" ht="33" customHeight="1">
      <x:c r="A6" s="228" t="n">
        <x:v>6</x:v>
      </x:c>
      <x:c r="B6" s="332" t="n">
        <x:f>IF('Log Transaksi'!B6="","",IF('Log Transaksi'!B6="","",'Log Transaksi'!B6))</x:f>
        <x:v>46266</x:v>
      </x:c>
      <x:c r="C6" s="213" t="str">
        <x:f>IF('Log Transaksi'!B6="","",IF('Log Transaksi'!C6="","",'Log Transaksi'!C6))</x:f>
        <x:v>Hanif</x:v>
      </x:c>
      <x:c r="D6" s="213" t="str">
        <x:f>IF('Log Transaksi'!B6="","",IF('Log Transaksi'!D6="","",'Log Transaksi'!D6))</x:f>
        <x:v>Large Group</x:v>
      </x:c>
      <x:c r="E6" s="332" t="n">
        <x:f>IF('Log Transaksi'!B6="","",IF('Log Transaksi'!E6="","",'Log Transaksi'!E6))</x:f>
        <x:v>46269</x:v>
      </x:c>
      <x:c r="F6" s="213" t="str">
        <x:f>IF('Log Transaksi'!B6="","",IF('Log Transaksi'!F6="","",'Log Transaksi'!F6))</x:f>
        <x:v>DP</x:v>
      </x:c>
      <x:c r="G6" s="214" t="str">
        <x:f>IF('Log Transaksi'!B6="","",IF('Log Transaksi'!G6="","",'Log Transaksi'!G6))</x:f>
      </x:c>
      <x:c r="H6" s="214" t="n">
        <x:f>IF('Log Transaksi'!B6="","",IF('Log Transaksi'!H6="","",'Log Transaksi'!H6))</x:f>
        <x:v>100000</x:v>
      </x:c>
      <x:c r="I6" s="214" t="n">
        <x:f>IF('Log Transaksi'!B6="","",IF('Log Transaksi'!I6="","",'Log Transaksi'!I6))</x:f>
        <x:v>100000</x:v>
      </x:c>
      <x:c r="J6" s="344" t="str">
        <x:v>BK011</x:v>
      </x:c>
      <x:c r="K6" s="335" t="str">
        <x:v>Nama dan tanggal sama</x:v>
      </x:c>
      <x:c r="L6" s="214" t="n">
        <x:f>IF(AND(B6&lt;&gt;"",B6&lt;='Pengaturan'!$B$6,F6="DP"),I6,0)</x:f>
        <x:v>100000</x:v>
      </x:c>
      <x:c r="M6" s="214" t="n">
        <x:f>IF(AND(B6&lt;&gt;"",B6&lt;='Pengaturan'!$B$6,F6&lt;&gt;"DP"),I6,0)</x:f>
        <x:v>0</x:v>
      </x:c>
      <x:c r="N6" s="213" t="n">
        <x:f>IF(AND(B6&lt;&gt;"",B6&lt;='Pengaturan'!$B$6,OR(F6="Lunas",F6="Pelunasan")),1,0)</x:f>
        <x:v>0</x:v>
      </x:c>
      <x:c r="O6" s="345" t="str">
        <x:f>IF(B6="","",IF(J6="","Belum dipasangkan",IF(COUNTIF('Data Schedule'!$A$5:$A$304,J6)=1,"OK","CHECK ID")))</x:f>
        <x:v>OK</x:v>
      </x:c>
      <x:c r="P6" s="519" t="str">
        <x:v>BK011</x:v>
      </x:c>
      <x:c r="Q6" s="521"/>
      <x:c r="R6" s="519" t="str">
        <x:f>IF('Log Transaksi'!B6="","",IF(Q6&lt;&gt;"",Q6,P6))</x:f>
        <x:v>BK011</x:v>
      </x:c>
      <x:c r="S6" s="519" t="str">
        <x:f>IF('Log Transaksi'!B6="","",'Log Transaksi'!S6)</x:f>
        <x:v>Paket utama</x:v>
      </x:c>
      <x:c r="T6" s="520" t="str">
        <x:v>Pemetaan average sebelumnya dipertahankan</x:v>
      </x:c>
      <x:c r="U6" s="519" t="str">
        <x:f>IF(R6="","",IF(COUNTIF('Belanja per Booking'!$A$17:$A$409,R6)=1,"OK","Cek ID"))</x:f>
        <x:v>OK</x:v>
      </x:c>
      <x:c r="V6" s="519" t="n">
        <x:f>IF(AND(R6&lt;&gt;"",'Log Transaksi'!L6&lt;&gt;"",'Log Transaksi'!L6&lt;&gt;"Belum diisi",OR('Log Transaksi'!N6="Uploaded",'Log Transaksi'!O6="Uploaded")),1,0)</x:f>
        <x:v>0</x:v>
      </x:c>
    </x:row>
    <x:row r="7" ht="33" customHeight="1">
      <x:c r="A7" s="228" t="n">
        <x:v>7</x:v>
      </x:c>
      <x:c r="B7" s="332" t="n">
        <x:f>IF('Log Transaksi'!B7="","",IF('Log Transaksi'!B7="","",'Log Transaksi'!B7))</x:f>
        <x:v>46266</x:v>
      </x:c>
      <x:c r="C7" s="213" t="str">
        <x:f>IF('Log Transaksi'!B7="","",IF('Log Transaksi'!C7="","",'Log Transaksi'!C7))</x:f>
        <x:v>Ergi Mahandika</x:v>
      </x:c>
      <x:c r="D7" s="213" t="str">
        <x:f>IF('Log Transaksi'!B7="","",IF('Log Transaksi'!D7="","",'Log Transaksi'!D7))</x:f>
        <x:v>Graduation</x:v>
      </x:c>
      <x:c r="E7" s="332" t="n">
        <x:f>IF('Log Transaksi'!B7="","",IF('Log Transaksi'!E7="","",'Log Transaksi'!E7))</x:f>
        <x:v>46273</x:v>
      </x:c>
      <x:c r="F7" s="213" t="str">
        <x:f>IF('Log Transaksi'!B7="","",IF('Log Transaksi'!F7="","",'Log Transaksi'!F7))</x:f>
        <x:v>DP</x:v>
      </x:c>
      <x:c r="G7" s="214" t="str">
        <x:f>IF('Log Transaksi'!B7="","",IF('Log Transaksi'!G7="","",'Log Transaksi'!G7))</x:f>
      </x:c>
      <x:c r="H7" s="214" t="n">
        <x:f>IF('Log Transaksi'!B7="","",IF('Log Transaksi'!H7="","",'Log Transaksi'!H7))</x:f>
        <x:v>100000</x:v>
      </x:c>
      <x:c r="I7" s="214" t="n">
        <x:f>IF('Log Transaksi'!B7="","",IF('Log Transaksi'!I7="","",'Log Transaksi'!I7))</x:f>
        <x:v>100000</x:v>
      </x:c>
      <x:c r="J7" s="344" t="str">
        <x:v>BK073</x:v>
      </x:c>
      <x:c r="K7" s="335" t="str">
        <x:v>Nama dan tanggal sama</x:v>
      </x:c>
      <x:c r="L7" s="214" t="n">
        <x:f>IF(AND(B7&lt;&gt;"",B7&lt;='Pengaturan'!$B$6,F7="DP"),I7,0)</x:f>
        <x:v>100000</x:v>
      </x:c>
      <x:c r="M7" s="214" t="n">
        <x:f>IF(AND(B7&lt;&gt;"",B7&lt;='Pengaturan'!$B$6,F7&lt;&gt;"DP"),I7,0)</x:f>
        <x:v>0</x:v>
      </x:c>
      <x:c r="N7" s="213" t="n">
        <x:f>IF(AND(B7&lt;&gt;"",B7&lt;='Pengaturan'!$B$6,OR(F7="Lunas",F7="Pelunasan")),1,0)</x:f>
        <x:v>0</x:v>
      </x:c>
      <x:c r="O7" s="345" t="str">
        <x:f>IF(B7="","",IF(J7="","Belum dipasangkan",IF(COUNTIF('Data Schedule'!$A$5:$A$304,J7)=1,"OK","CHECK ID")))</x:f>
        <x:v>OK</x:v>
      </x:c>
      <x:c r="P7" s="519" t="str">
        <x:v>BK073</x:v>
      </x:c>
      <x:c r="Q7" s="521"/>
      <x:c r="R7" s="519" t="str">
        <x:f>IF('Log Transaksi'!B7="","",IF(Q7&lt;&gt;"",Q7,P7))</x:f>
        <x:v>BK073</x:v>
      </x:c>
      <x:c r="S7" s="519" t="str">
        <x:f>IF('Log Transaksi'!B7="","",'Log Transaksi'!S7)</x:f>
        <x:v>Paket utama</x:v>
      </x:c>
      <x:c r="T7" s="520" t="str">
        <x:v>Pemetaan average sebelumnya dipertahankan</x:v>
      </x:c>
      <x:c r="U7" s="519" t="str">
        <x:f>IF(R7="","",IF(COUNTIF('Belanja per Booking'!$A$17:$A$409,R7)=1,"OK","Cek ID"))</x:f>
        <x:v>OK</x:v>
      </x:c>
      <x:c r="V7" s="519" t="n">
        <x:f>IF(AND(R7&lt;&gt;"",'Log Transaksi'!L7&lt;&gt;"",'Log Transaksi'!L7&lt;&gt;"Belum diisi",OR('Log Transaksi'!N7="Uploaded",'Log Transaksi'!O7="Uploaded")),1,0)</x:f>
        <x:v>0</x:v>
      </x:c>
    </x:row>
    <x:row r="8" ht="33" customHeight="1">
      <x:c r="A8" s="228" t="n">
        <x:v>8</x:v>
      </x:c>
      <x:c r="B8" s="332" t="n">
        <x:f>IF('Log Transaksi'!B8="","",IF('Log Transaksi'!B8="","",'Log Transaksi'!B8))</x:f>
        <x:v>46266</x:v>
      </x:c>
      <x:c r="C8" s="213" t="str">
        <x:f>IF('Log Transaksi'!B8="","",IF('Log Transaksi'!C8="","",'Log Transaksi'!C8))</x:f>
        <x:v>Fauzan</x:v>
      </x:c>
      <x:c r="D8" s="213" t="str">
        <x:f>IF('Log Transaksi'!B8="","",IF('Log Transaksi'!D8="","",'Log Transaksi'!D8))</x:f>
        <x:v>Couple A</x:v>
      </x:c>
      <x:c r="E8" s="332" t="n">
        <x:f>IF('Log Transaksi'!B8="","",IF('Log Transaksi'!E8="","",'Log Transaksi'!E8))</x:f>
        <x:v>46268</x:v>
      </x:c>
      <x:c r="F8" s="213" t="str">
        <x:f>IF('Log Transaksi'!B8="","",IF('Log Transaksi'!F8="","",'Log Transaksi'!F8))</x:f>
        <x:v>DP</x:v>
      </x:c>
      <x:c r="G8" s="214" t="str">
        <x:f>IF('Log Transaksi'!B8="","",IF('Log Transaksi'!G8="","",'Log Transaksi'!G8))</x:f>
      </x:c>
      <x:c r="H8" s="214" t="n">
        <x:f>IF('Log Transaksi'!B8="","",IF('Log Transaksi'!H8="","",'Log Transaksi'!H8))</x:f>
        <x:v>100000</x:v>
      </x:c>
      <x:c r="I8" s="214" t="n">
        <x:f>IF('Log Transaksi'!B8="","",IF('Log Transaksi'!I8="","",'Log Transaksi'!I8))</x:f>
        <x:v>100000</x:v>
      </x:c>
      <x:c r="J8" s="344" t="str">
        <x:v>BK002</x:v>
      </x:c>
      <x:c r="K8" s="335" t="str">
        <x:v>Nama dan tanggal sama</x:v>
      </x:c>
      <x:c r="L8" s="214" t="n">
        <x:f>IF(AND(B8&lt;&gt;"",B8&lt;='Pengaturan'!$B$6,F8="DP"),I8,0)</x:f>
        <x:v>100000</x:v>
      </x:c>
      <x:c r="M8" s="214" t="n">
        <x:f>IF(AND(B8&lt;&gt;"",B8&lt;='Pengaturan'!$B$6,F8&lt;&gt;"DP"),I8,0)</x:f>
        <x:v>0</x:v>
      </x:c>
      <x:c r="N8" s="213" t="n">
        <x:f>IF(AND(B8&lt;&gt;"",B8&lt;='Pengaturan'!$B$6,OR(F8="Lunas",F8="Pelunasan")),1,0)</x:f>
        <x:v>0</x:v>
      </x:c>
      <x:c r="O8" s="345" t="str">
        <x:f>IF(B8="","",IF(J8="","Belum dipasangkan",IF(COUNTIF('Data Schedule'!$A$5:$A$304,J8)=1,"OK","CHECK ID")))</x:f>
        <x:v>OK</x:v>
      </x:c>
      <x:c r="P8" s="519" t="str">
        <x:v>BK002</x:v>
      </x:c>
      <x:c r="Q8" s="521"/>
      <x:c r="R8" s="519" t="str">
        <x:f>IF('Log Transaksi'!B8="","",IF(Q8&lt;&gt;"",Q8,P8))</x:f>
        <x:v>BK002</x:v>
      </x:c>
      <x:c r="S8" s="519" t="str">
        <x:f>IF('Log Transaksi'!B8="","",'Log Transaksi'!S8)</x:f>
        <x:v>Paket utama</x:v>
      </x:c>
      <x:c r="T8" s="520" t="str">
        <x:v>Pemetaan average sebelumnya dipertahankan</x:v>
      </x:c>
      <x:c r="U8" s="519" t="str">
        <x:f>IF(R8="","",IF(COUNTIF('Belanja per Booking'!$A$17:$A$409,R8)=1,"OK","Cek ID"))</x:f>
        <x:v>OK</x:v>
      </x:c>
      <x:c r="V8" s="519" t="n">
        <x:f>IF(AND(R8&lt;&gt;"",'Log Transaksi'!L8&lt;&gt;"",'Log Transaksi'!L8&lt;&gt;"Belum diisi",OR('Log Transaksi'!N8="Uploaded",'Log Transaksi'!O8="Uploaded")),1,0)</x:f>
        <x:v>0</x:v>
      </x:c>
    </x:row>
    <x:row r="9" ht="33" customHeight="1">
      <x:c r="A9" s="228" t="n">
        <x:v>9</x:v>
      </x:c>
      <x:c r="B9" s="332" t="n">
        <x:f>IF('Log Transaksi'!B9="","",IF('Log Transaksi'!B9="","",'Log Transaksi'!B9))</x:f>
        <x:v>46266</x:v>
      </x:c>
      <x:c r="C9" s="213" t="str">
        <x:f>IF('Log Transaksi'!B9="","",IF('Log Transaksi'!C9="","",'Log Transaksi'!C9))</x:f>
        <x:v>Sela Artiana</x:v>
      </x:c>
      <x:c r="D9" s="213" t="str">
        <x:f>IF('Log Transaksi'!B9="","",IF('Log Transaksi'!D9="","",'Log Transaksi'!D9))</x:f>
        <x:v>Graduation</x:v>
      </x:c>
      <x:c r="E9" s="332" t="n">
        <x:f>IF('Log Transaksi'!B9="","",IF('Log Transaksi'!E9="","",'Log Transaksi'!E9))</x:f>
        <x:v>46273</x:v>
      </x:c>
      <x:c r="F9" s="213" t="str">
        <x:f>IF('Log Transaksi'!B9="","",IF('Log Transaksi'!F9="","",'Log Transaksi'!F9))</x:f>
        <x:v>DP</x:v>
      </x:c>
      <x:c r="G9" s="214" t="str">
        <x:f>IF('Log Transaksi'!B9="","",IF('Log Transaksi'!G9="","",'Log Transaksi'!G9))</x:f>
      </x:c>
      <x:c r="H9" s="214" t="n">
        <x:f>IF('Log Transaksi'!B9="","",IF('Log Transaksi'!H9="","",'Log Transaksi'!H9))</x:f>
        <x:v>100000</x:v>
      </x:c>
      <x:c r="I9" s="214" t="n">
        <x:f>IF('Log Transaksi'!B9="","",IF('Log Transaksi'!I9="","",'Log Transaksi'!I9))</x:f>
        <x:v>100000</x:v>
      </x:c>
      <x:c r="J9" s="344" t="str">
        <x:v>BK076</x:v>
      </x:c>
      <x:c r="K9" s="335" t="str">
        <x:v>Nama dan tanggal sama</x:v>
      </x:c>
      <x:c r="L9" s="214" t="n">
        <x:f>IF(AND(B9&lt;&gt;"",B9&lt;='Pengaturan'!$B$6,F9="DP"),I9,0)</x:f>
        <x:v>100000</x:v>
      </x:c>
      <x:c r="M9" s="214" t="n">
        <x:f>IF(AND(B9&lt;&gt;"",B9&lt;='Pengaturan'!$B$6,F9&lt;&gt;"DP"),I9,0)</x:f>
        <x:v>0</x:v>
      </x:c>
      <x:c r="N9" s="213" t="n">
        <x:f>IF(AND(B9&lt;&gt;"",B9&lt;='Pengaturan'!$B$6,OR(F9="Lunas",F9="Pelunasan")),1,0)</x:f>
        <x:v>0</x:v>
      </x:c>
      <x:c r="O9" s="345" t="str">
        <x:f>IF(B9="","",IF(J9="","Belum dipasangkan",IF(COUNTIF('Data Schedule'!$A$5:$A$304,J9)=1,"OK","CHECK ID")))</x:f>
        <x:v>OK</x:v>
      </x:c>
      <x:c r="P9" s="519" t="str">
        <x:v>BK076</x:v>
      </x:c>
      <x:c r="Q9" s="521"/>
      <x:c r="R9" s="519" t="str">
        <x:f>IF('Log Transaksi'!B9="","",IF(Q9&lt;&gt;"",Q9,P9))</x:f>
        <x:v>BK076</x:v>
      </x:c>
      <x:c r="S9" s="519" t="str">
        <x:f>IF('Log Transaksi'!B9="","",'Log Transaksi'!S9)</x:f>
        <x:v>Paket utama</x:v>
      </x:c>
      <x:c r="T9" s="520" t="str">
        <x:v>Pemetaan average sebelumnya dipertahankan</x:v>
      </x:c>
      <x:c r="U9" s="519" t="str">
        <x:f>IF(R9="","",IF(COUNTIF('Belanja per Booking'!$A$17:$A$409,R9)=1,"OK","Cek ID"))</x:f>
        <x:v>OK</x:v>
      </x:c>
      <x:c r="V9" s="519" t="n">
        <x:f>IF(AND(R9&lt;&gt;"",'Log Transaksi'!L9&lt;&gt;"",'Log Transaksi'!L9&lt;&gt;"Belum diisi",OR('Log Transaksi'!N9="Uploaded",'Log Transaksi'!O9="Uploaded")),1,0)</x:f>
        <x:v>0</x:v>
      </x:c>
    </x:row>
    <x:row r="10" ht="33" customHeight="1">
      <x:c r="A10" s="228" t="n">
        <x:v>10</x:v>
      </x:c>
      <x:c r="B10" s="332" t="n">
        <x:f>IF('Log Transaksi'!B10="","",IF('Log Transaksi'!B10="","",'Log Transaksi'!B10))</x:f>
        <x:v>46266</x:v>
      </x:c>
      <x:c r="C10" s="213" t="str">
        <x:f>IF('Log Transaksi'!B10="","",IF('Log Transaksi'!C10="","",'Log Transaksi'!C10))</x:f>
        <x:v>Assa</x:v>
      </x:c>
      <x:c r="D10" s="213" t="str">
        <x:f>IF('Log Transaksi'!B10="","",IF('Log Transaksi'!D10="","",'Log Transaksi'!D10))</x:f>
        <x:v>Graduation</x:v>
      </x:c>
      <x:c r="E10" s="332" t="n">
        <x:f>IF('Log Transaksi'!B10="","",IF('Log Transaksi'!E10="","",'Log Transaksi'!E10))</x:f>
        <x:v>46266</x:v>
      </x:c>
      <x:c r="F10" s="213" t="str">
        <x:f>IF('Log Transaksi'!B10="","",IF('Log Transaksi'!F10="","",'Log Transaksi'!F10))</x:f>
        <x:v>Lunas</x:v>
      </x:c>
      <x:c r="G10" s="214" t="n">
        <x:f>IF('Log Transaksi'!B10="","",IF('Log Transaksi'!G10="","",'Log Transaksi'!G10))</x:f>
        <x:v>330000</x:v>
      </x:c>
      <x:c r="H10" s="214" t="str">
        <x:f>IF('Log Transaksi'!B10="","",IF('Log Transaksi'!H10="","",'Log Transaksi'!H10))</x:f>
      </x:c>
      <x:c r="I10" s="214" t="n">
        <x:f>IF('Log Transaksi'!B10="","",IF('Log Transaksi'!I10="","",'Log Transaksi'!I10))</x:f>
        <x:v>330000</x:v>
      </x:c>
      <x:c r="J10" s="344"/>
      <x:c r="K10" s="335" t="str">
        <x:v>Belum dipasangkan. Cash-in aktual tetap dihitung</x:v>
      </x:c>
      <x:c r="L10" s="214" t="n">
        <x:f>IF(AND(B10&lt;&gt;"",B10&lt;='Pengaturan'!$B$6,F10="DP"),I10,0)</x:f>
        <x:v>0</x:v>
      </x:c>
      <x:c r="M10" s="214" t="n">
        <x:f>IF(AND(B10&lt;&gt;"",B10&lt;='Pengaturan'!$B$6,F10&lt;&gt;"DP"),I10,0)</x:f>
        <x:v>330000</x:v>
      </x:c>
      <x:c r="N10" s="213" t="n">
        <x:f>IF(AND(B10&lt;&gt;"",B10&lt;='Pengaturan'!$B$6,OR(F10="Lunas",F10="Pelunasan")),1,0)</x:f>
        <x:v>1</x:v>
      </x:c>
      <x:c r="O10" s="345" t="str">
        <x:f>IF(B10="","",IF(J10="","Belum dipasangkan",IF(COUNTIF('Data Schedule'!$A$5:$A$304,J10)=1,"OK","CHECK ID")))</x:f>
        <x:v>Belum dipasangkan</x:v>
      </x:c>
      <x:c r="P10" s="519" t="str">
        <x:v>LOG-01-9</x:v>
      </x:c>
      <x:c r="Q10" s="521"/>
      <x:c r="R10" s="519" t="str">
        <x:f>IF('Log Transaksi'!B10="","",IF(Q10&lt;&gt;"",Q10,P10))</x:f>
        <x:v>LOG-01-9</x:v>
      </x:c>
      <x:c r="S10" s="519" t="str">
        <x:f>IF('Log Transaksi'!B10="","",'Log Transaksi'!S10)</x:f>
        <x:v>Paket utama</x:v>
      </x:c>
      <x:c r="T10" s="520" t="str">
        <x:v>Pemetaan average sebelumnya dipertahankan</x:v>
      </x:c>
      <x:c r="U10" s="519" t="str">
        <x:f>IF(R10="","",IF(COUNTIF('Belanja per Booking'!$A$17:$A$409,R10)=1,"OK","Cek ID"))</x:f>
        <x:v>OK</x:v>
      </x:c>
      <x:c r="V10" s="519" t="n">
        <x:f>IF(AND(R10&lt;&gt;"",'Log Transaksi'!L10&lt;&gt;"",'Log Transaksi'!L10&lt;&gt;"Belum diisi",OR('Log Transaksi'!N10="Uploaded",'Log Transaksi'!O10="Uploaded")),1,0)</x:f>
        <x:v>1</x:v>
      </x:c>
    </x:row>
    <x:row r="11" ht="33" customHeight="1">
      <x:c r="A11" s="228" t="n">
        <x:v>11</x:v>
      </x:c>
      <x:c r="B11" s="332" t="n">
        <x:f>IF('Log Transaksi'!B11="","",IF('Log Transaksi'!B11="","",'Log Transaksi'!B11))</x:f>
        <x:v>46266</x:v>
      </x:c>
      <x:c r="C11" s="213" t="str">
        <x:f>IF('Log Transaksi'!B11="","",IF('Log Transaksi'!C11="","",'Log Transaksi'!C11))</x:f>
        <x:v>Stevy</x:v>
      </x:c>
      <x:c r="D11" s="213" t="str">
        <x:f>IF('Log Transaksi'!B11="","",IF('Log Transaksi'!D11="","",'Log Transaksi'!D11))</x:f>
        <x:v>Graduation</x:v>
      </x:c>
      <x:c r="E11" s="332" t="n">
        <x:f>IF('Log Transaksi'!B11="","",IF('Log Transaksi'!E11="","",'Log Transaksi'!E11))</x:f>
        <x:v>46274</x:v>
      </x:c>
      <x:c r="F11" s="213" t="str">
        <x:f>IF('Log Transaksi'!B11="","",IF('Log Transaksi'!F11="","",'Log Transaksi'!F11))</x:f>
        <x:v>DP</x:v>
      </x:c>
      <x:c r="G11" s="214" t="str">
        <x:f>IF('Log Transaksi'!B11="","",IF('Log Transaksi'!G11="","",'Log Transaksi'!G11))</x:f>
      </x:c>
      <x:c r="H11" s="214" t="n">
        <x:f>IF('Log Transaksi'!B11="","",IF('Log Transaksi'!H11="","",'Log Transaksi'!H11))</x:f>
        <x:v>100000</x:v>
      </x:c>
      <x:c r="I11" s="214" t="n">
        <x:f>IF('Log Transaksi'!B11="","",IF('Log Transaksi'!I11="","",'Log Transaksi'!I11))</x:f>
        <x:v>100000</x:v>
      </x:c>
      <x:c r="J11" s="344" t="str">
        <x:v>BK124</x:v>
      </x:c>
      <x:c r="K11" s="335" t="str">
        <x:v>Nama/paket sama; tanggal berbeda, DP cocok dengan catatan Schedule</x:v>
      </x:c>
      <x:c r="L11" s="214" t="n">
        <x:f>IF(AND(B11&lt;&gt;"",B11&lt;='Pengaturan'!$B$6,F11="DP"),I11,0)</x:f>
        <x:v>100000</x:v>
      </x:c>
      <x:c r="M11" s="214" t="n">
        <x:f>IF(AND(B11&lt;&gt;"",B11&lt;='Pengaturan'!$B$6,F11&lt;&gt;"DP"),I11,0)</x:f>
        <x:v>0</x:v>
      </x:c>
      <x:c r="N11" s="213" t="n">
        <x:f>IF(AND(B11&lt;&gt;"",B11&lt;='Pengaturan'!$B$6,OR(F11="Lunas",F11="Pelunasan")),1,0)</x:f>
        <x:v>0</x:v>
      </x:c>
      <x:c r="O11" s="345" t="str">
        <x:f>IF(B11="","",IF(J11="","Belum dipasangkan",IF(COUNTIF('Data Schedule'!$A$5:$A$304,J11)=1,"OK","CHECK ID")))</x:f>
        <x:v>OK</x:v>
      </x:c>
      <x:c r="P11" s="519" t="str">
        <x:v>BK124</x:v>
      </x:c>
      <x:c r="Q11" s="521"/>
      <x:c r="R11" s="519" t="str">
        <x:f>IF('Log Transaksi'!B11="","",IF(Q11&lt;&gt;"",Q11,P11))</x:f>
        <x:v>BK124</x:v>
      </x:c>
      <x:c r="S11" s="519" t="str">
        <x:f>IF('Log Transaksi'!B11="","",'Log Transaksi'!S11)</x:f>
        <x:v>Paket utama</x:v>
      </x:c>
      <x:c r="T11" s="520" t="str">
        <x:v>Pemetaan average sebelumnya dipertahankan</x:v>
      </x:c>
      <x:c r="U11" s="519" t="str">
        <x:f>IF(R11="","",IF(COUNTIF('Belanja per Booking'!$A$17:$A$409,R11)=1,"OK","Cek ID"))</x:f>
        <x:v>OK</x:v>
      </x:c>
      <x:c r="V11" s="519" t="n">
        <x:f>IF(AND(R11&lt;&gt;"",'Log Transaksi'!L11&lt;&gt;"",'Log Transaksi'!L11&lt;&gt;"Belum diisi",OR('Log Transaksi'!N11="Uploaded",'Log Transaksi'!O11="Uploaded")),1,0)</x:f>
        <x:v>0</x:v>
      </x:c>
    </x:row>
    <x:row r="12" ht="33" customHeight="1">
      <x:c r="A12" s="228" t="n">
        <x:v>12</x:v>
      </x:c>
      <x:c r="B12" s="332" t="n">
        <x:f>IF('Log Transaksi'!B12="","",IF('Log Transaksi'!B12="","",'Log Transaksi'!B12))</x:f>
        <x:v>46266</x:v>
      </x:c>
      <x:c r="C12" s="213" t="str">
        <x:f>IF('Log Transaksi'!B12="","",IF('Log Transaksi'!C12="","",'Log Transaksi'!C12))</x:f>
        <x:v>Zhafira Rismalia</x:v>
      </x:c>
      <x:c r="D12" s="213" t="str">
        <x:f>IF('Log Transaksi'!B12="","",IF('Log Transaksi'!D12="","",'Log Transaksi'!D12))</x:f>
        <x:v>Graduation</x:v>
      </x:c>
      <x:c r="E12" s="332" t="n">
        <x:f>IF('Log Transaksi'!B12="","",IF('Log Transaksi'!E12="","",'Log Transaksi'!E12))</x:f>
        <x:v>46273</x:v>
      </x:c>
      <x:c r="F12" s="213" t="str">
        <x:f>IF('Log Transaksi'!B12="","",IF('Log Transaksi'!F12="","",'Log Transaksi'!F12))</x:f>
        <x:v>DP</x:v>
      </x:c>
      <x:c r="G12" s="214" t="str">
        <x:f>IF('Log Transaksi'!B12="","",IF('Log Transaksi'!G12="","",'Log Transaksi'!G12))</x:f>
      </x:c>
      <x:c r="H12" s="214" t="n">
        <x:f>IF('Log Transaksi'!B12="","",IF('Log Transaksi'!H12="","",'Log Transaksi'!H12))</x:f>
        <x:v>100000</x:v>
      </x:c>
      <x:c r="I12" s="214" t="n">
        <x:f>IF('Log Transaksi'!B12="","",IF('Log Transaksi'!I12="","",'Log Transaksi'!I12))</x:f>
        <x:v>100000</x:v>
      </x:c>
      <x:c r="J12" s="344" t="str">
        <x:v>BK053</x:v>
      </x:c>
      <x:c r="K12" s="335" t="str">
        <x:v>Nama dan tanggal sama</x:v>
      </x:c>
      <x:c r="L12" s="214" t="n">
        <x:f>IF(AND(B12&lt;&gt;"",B12&lt;='Pengaturan'!$B$6,F12="DP"),I12,0)</x:f>
        <x:v>100000</x:v>
      </x:c>
      <x:c r="M12" s="214" t="n">
        <x:f>IF(AND(B12&lt;&gt;"",B12&lt;='Pengaturan'!$B$6,F12&lt;&gt;"DP"),I12,0)</x:f>
        <x:v>0</x:v>
      </x:c>
      <x:c r="N12" s="213" t="n">
        <x:f>IF(AND(B12&lt;&gt;"",B12&lt;='Pengaturan'!$B$6,OR(F12="Lunas",F12="Pelunasan")),1,0)</x:f>
        <x:v>0</x:v>
      </x:c>
      <x:c r="O12" s="345" t="str">
        <x:f>IF(B12="","",IF(J12="","Belum dipasangkan",IF(COUNTIF('Data Schedule'!$A$5:$A$304,J12)=1,"OK","CHECK ID")))</x:f>
        <x:v>OK</x:v>
      </x:c>
      <x:c r="P12" s="519" t="str">
        <x:v>BK053</x:v>
      </x:c>
      <x:c r="Q12" s="521"/>
      <x:c r="R12" s="519" t="str">
        <x:f>IF('Log Transaksi'!B12="","",IF(Q12&lt;&gt;"",Q12,P12))</x:f>
        <x:v>BK053</x:v>
      </x:c>
      <x:c r="S12" s="519" t="str">
        <x:f>IF('Log Transaksi'!B12="","",'Log Transaksi'!S12)</x:f>
        <x:v>Paket utama</x:v>
      </x:c>
      <x:c r="T12" s="520" t="str">
        <x:v>Pemetaan average sebelumnya dipertahankan</x:v>
      </x:c>
      <x:c r="U12" s="519" t="str">
        <x:f>IF(R12="","",IF(COUNTIF('Belanja per Booking'!$A$17:$A$409,R12)=1,"OK","Cek ID"))</x:f>
        <x:v>OK</x:v>
      </x:c>
      <x:c r="V12" s="519" t="n">
        <x:f>IF(AND(R12&lt;&gt;"",'Log Transaksi'!L12&lt;&gt;"",'Log Transaksi'!L12&lt;&gt;"Belum diisi",OR('Log Transaksi'!N12="Uploaded",'Log Transaksi'!O12="Uploaded")),1,0)</x:f>
        <x:v>0</x:v>
      </x:c>
    </x:row>
    <x:row r="13" ht="33" customHeight="1">
      <x:c r="A13" s="228" t="n">
        <x:v>13</x:v>
      </x:c>
      <x:c r="B13" s="332" t="n">
        <x:f>IF('Log Transaksi'!B13="","",IF('Log Transaksi'!B13="","",'Log Transaksi'!B13))</x:f>
        <x:v>46266</x:v>
      </x:c>
      <x:c r="C13" s="213" t="str">
        <x:f>IF('Log Transaksi'!B13="","",IF('Log Transaksi'!C13="","",'Log Transaksi'!C13))</x:f>
        <x:v>Farah Mirza</x:v>
      </x:c>
      <x:c r="D13" s="213" t="str">
        <x:f>IF('Log Transaksi'!B13="","",IF('Log Transaksi'!D13="","",'Log Transaksi'!D13))</x:f>
        <x:v>Graduation</x:v>
      </x:c>
      <x:c r="E13" s="332" t="n">
        <x:f>IF('Log Transaksi'!B13="","",IF('Log Transaksi'!E13="","",'Log Transaksi'!E13))</x:f>
        <x:v>46266</x:v>
      </x:c>
      <x:c r="F13" s="213" t="str">
        <x:f>IF('Log Transaksi'!B13="","",IF('Log Transaksi'!F13="","",'Log Transaksi'!F13))</x:f>
        <x:v>Lunas</x:v>
      </x:c>
      <x:c r="G13" s="214" t="n">
        <x:f>IF('Log Transaksi'!B13="","",IF('Log Transaksi'!G13="","",'Log Transaksi'!G13))</x:f>
        <x:v>250000</x:v>
      </x:c>
      <x:c r="H13" s="214" t="str">
        <x:f>IF('Log Transaksi'!B13="","",IF('Log Transaksi'!H13="","",'Log Transaksi'!H13))</x:f>
      </x:c>
      <x:c r="I13" s="214" t="n">
        <x:f>IF('Log Transaksi'!B13="","",IF('Log Transaksi'!I13="","",'Log Transaksi'!I13))</x:f>
        <x:v>250000</x:v>
      </x:c>
      <x:c r="J13" s="344"/>
      <x:c r="K13" s="335" t="str">
        <x:v>Belum dipasangkan. Cash-in aktual tetap dihitung</x:v>
      </x:c>
      <x:c r="L13" s="214" t="n">
        <x:f>IF(AND(B13&lt;&gt;"",B13&lt;='Pengaturan'!$B$6,F13="DP"),I13,0)</x:f>
        <x:v>0</x:v>
      </x:c>
      <x:c r="M13" s="214" t="n">
        <x:f>IF(AND(B13&lt;&gt;"",B13&lt;='Pengaturan'!$B$6,F13&lt;&gt;"DP"),I13,0)</x:f>
        <x:v>250000</x:v>
      </x:c>
      <x:c r="N13" s="213" t="n">
        <x:f>IF(AND(B13&lt;&gt;"",B13&lt;='Pengaturan'!$B$6,OR(F13="Lunas",F13="Pelunasan")),1,0)</x:f>
        <x:v>1</x:v>
      </x:c>
      <x:c r="O13" s="345" t="str">
        <x:f>IF(B13="","",IF(J13="","Belum dipasangkan",IF(COUNTIF('Data Schedule'!$A$5:$A$304,J13)=1,"OK","CHECK ID")))</x:f>
        <x:v>Belum dipasangkan</x:v>
      </x:c>
      <x:c r="P13" s="519" t="str">
        <x:v>LOG-01-12</x:v>
      </x:c>
      <x:c r="Q13" s="521"/>
      <x:c r="R13" s="519" t="str">
        <x:f>IF('Log Transaksi'!B13="","",IF(Q13&lt;&gt;"",Q13,P13))</x:f>
        <x:v>LOG-01-12</x:v>
      </x:c>
      <x:c r="S13" s="519" t="str">
        <x:f>IF('Log Transaksi'!B13="","",'Log Transaksi'!S13)</x:f>
        <x:v>Paket utama</x:v>
      </x:c>
      <x:c r="T13" s="520" t="str">
        <x:v>Pemetaan average sebelumnya dipertahankan</x:v>
      </x:c>
      <x:c r="U13" s="519" t="str">
        <x:f>IF(R13="","",IF(COUNTIF('Belanja per Booking'!$A$17:$A$409,R13)=1,"OK","Cek ID"))</x:f>
        <x:v>OK</x:v>
      </x:c>
      <x:c r="V13" s="519" t="n">
        <x:f>IF(AND(R13&lt;&gt;"",'Log Transaksi'!L13&lt;&gt;"",'Log Transaksi'!L13&lt;&gt;"Belum diisi",OR('Log Transaksi'!N13="Uploaded",'Log Transaksi'!O13="Uploaded")),1,0)</x:f>
        <x:v>1</x:v>
      </x:c>
    </x:row>
    <x:row r="14" ht="33" customHeight="1">
      <x:c r="A14" s="228" t="n">
        <x:v>14</x:v>
      </x:c>
      <x:c r="B14" s="332" t="n">
        <x:f>IF('Log Transaksi'!B14="","",IF('Log Transaksi'!B14="","",'Log Transaksi'!B14))</x:f>
        <x:v>46266</x:v>
      </x:c>
      <x:c r="C14" s="213" t="str">
        <x:f>IF('Log Transaksi'!B14="","",IF('Log Transaksi'!C14="","",'Log Transaksi'!C14))</x:f>
        <x:v>Annisa</x:v>
      </x:c>
      <x:c r="D14" s="213" t="str">
        <x:f>IF('Log Transaksi'!B14="","",IF('Log Transaksi'!D14="","",'Log Transaksi'!D14))</x:f>
        <x:v>Graduation</x:v>
      </x:c>
      <x:c r="E14" s="332" t="n">
        <x:f>IF('Log Transaksi'!B14="","",IF('Log Transaksi'!E14="","",'Log Transaksi'!E14))</x:f>
        <x:v>46274</x:v>
      </x:c>
      <x:c r="F14" s="213" t="str">
        <x:f>IF('Log Transaksi'!B14="","",IF('Log Transaksi'!F14="","",'Log Transaksi'!F14))</x:f>
        <x:v>DP</x:v>
      </x:c>
      <x:c r="G14" s="214" t="str">
        <x:f>IF('Log Transaksi'!B14="","",IF('Log Transaksi'!G14="","",'Log Transaksi'!G14))</x:f>
      </x:c>
      <x:c r="H14" s="214" t="n">
        <x:f>IF('Log Transaksi'!B14="","",IF('Log Transaksi'!H14="","",'Log Transaksi'!H14))</x:f>
        <x:v>100000</x:v>
      </x:c>
      <x:c r="I14" s="214" t="n">
        <x:f>IF('Log Transaksi'!B14="","",IF('Log Transaksi'!I14="","",'Log Transaksi'!I14))</x:f>
        <x:v>100000</x:v>
      </x:c>
      <x:c r="J14" s="344" t="str">
        <x:v>BK113</x:v>
      </x:c>
      <x:c r="K14" s="335" t="str">
        <x:v>Nama dan tanggal sama</x:v>
      </x:c>
      <x:c r="L14" s="214" t="n">
        <x:f>IF(AND(B14&lt;&gt;"",B14&lt;='Pengaturan'!$B$6,F14="DP"),I14,0)</x:f>
        <x:v>100000</x:v>
      </x:c>
      <x:c r="M14" s="214" t="n">
        <x:f>IF(AND(B14&lt;&gt;"",B14&lt;='Pengaturan'!$B$6,F14&lt;&gt;"DP"),I14,0)</x:f>
        <x:v>0</x:v>
      </x:c>
      <x:c r="N14" s="213" t="n">
        <x:f>IF(AND(B14&lt;&gt;"",B14&lt;='Pengaturan'!$B$6,OR(F14="Lunas",F14="Pelunasan")),1,0)</x:f>
        <x:v>0</x:v>
      </x:c>
      <x:c r="O14" s="345" t="str">
        <x:f>IF(B14="","",IF(J14="","Belum dipasangkan",IF(COUNTIF('Data Schedule'!$A$5:$A$304,J14)=1,"OK","CHECK ID")))</x:f>
        <x:v>OK</x:v>
      </x:c>
      <x:c r="P14" s="519" t="str">
        <x:v>BK113</x:v>
      </x:c>
      <x:c r="Q14" s="521"/>
      <x:c r="R14" s="519" t="str">
        <x:f>IF('Log Transaksi'!B14="","",IF(Q14&lt;&gt;"",Q14,P14))</x:f>
        <x:v>BK113</x:v>
      </x:c>
      <x:c r="S14" s="519" t="str">
        <x:f>IF('Log Transaksi'!B14="","",'Log Transaksi'!S14)</x:f>
        <x:v>Paket utama</x:v>
      </x:c>
      <x:c r="T14" s="520" t="str">
        <x:v>Pemetaan average sebelumnya dipertahankan</x:v>
      </x:c>
      <x:c r="U14" s="519" t="str">
        <x:f>IF(R14="","",IF(COUNTIF('Belanja per Booking'!$A$17:$A$409,R14)=1,"OK","Cek ID"))</x:f>
        <x:v>OK</x:v>
      </x:c>
      <x:c r="V14" s="519" t="n">
        <x:f>IF(AND(R14&lt;&gt;"",'Log Transaksi'!L14&lt;&gt;"",'Log Transaksi'!L14&lt;&gt;"Belum diisi",OR('Log Transaksi'!N14="Uploaded",'Log Transaksi'!O14="Uploaded")),1,0)</x:f>
        <x:v>0</x:v>
      </x:c>
    </x:row>
    <x:row r="15" ht="33" customHeight="1">
      <x:c r="A15" s="228" t="n">
        <x:v>15</x:v>
      </x:c>
      <x:c r="B15" s="332" t="n">
        <x:f>IF('Log Transaksi'!B15="","",IF('Log Transaksi'!B15="","",'Log Transaksi'!B15))</x:f>
        <x:v>46266</x:v>
      </x:c>
      <x:c r="C15" s="213" t="str">
        <x:f>IF('Log Transaksi'!B15="","",IF('Log Transaksi'!C15="","",'Log Transaksi'!C15))</x:f>
        <x:v>Anto</x:v>
      </x:c>
      <x:c r="D15" s="213" t="str">
        <x:f>IF('Log Transaksi'!B15="","",IF('Log Transaksi'!D15="","",'Log Transaksi'!D15))</x:f>
        <x:v>Photofox</x:v>
      </x:c>
      <x:c r="E15" s="332" t="n">
        <x:f>IF('Log Transaksi'!B15="","",IF('Log Transaksi'!E15="","",'Log Transaksi'!E15))</x:f>
        <x:v>46269</x:v>
      </x:c>
      <x:c r="F15" s="213" t="str">
        <x:f>IF('Log Transaksi'!B15="","",IF('Log Transaksi'!F15="","",'Log Transaksi'!F15))</x:f>
        <x:v>DP</x:v>
      </x:c>
      <x:c r="G15" s="214" t="str">
        <x:f>IF('Log Transaksi'!B15="","",IF('Log Transaksi'!G15="","",'Log Transaksi'!G15))</x:f>
      </x:c>
      <x:c r="H15" s="214" t="n">
        <x:f>IF('Log Transaksi'!B15="","",IF('Log Transaksi'!H15="","",'Log Transaksi'!H15))</x:f>
        <x:v>100000</x:v>
      </x:c>
      <x:c r="I15" s="214" t="n">
        <x:f>IF('Log Transaksi'!B15="","",IF('Log Transaksi'!I15="","",'Log Transaksi'!I15))</x:f>
        <x:v>100000</x:v>
      </x:c>
      <x:c r="J15" s="344" t="str">
        <x:v>BK129</x:v>
      </x:c>
      <x:c r="K15" s="335" t="str">
        <x:v>Nama/paket sama; tanggal berbeda, DP cocok dengan catatan Schedule</x:v>
      </x:c>
      <x:c r="L15" s="214" t="n">
        <x:f>IF(AND(B15&lt;&gt;"",B15&lt;='Pengaturan'!$B$6,F15="DP"),I15,0)</x:f>
        <x:v>100000</x:v>
      </x:c>
      <x:c r="M15" s="214" t="n">
        <x:f>IF(AND(B15&lt;&gt;"",B15&lt;='Pengaturan'!$B$6,F15&lt;&gt;"DP"),I15,0)</x:f>
        <x:v>0</x:v>
      </x:c>
      <x:c r="N15" s="213" t="n">
        <x:f>IF(AND(B15&lt;&gt;"",B15&lt;='Pengaturan'!$B$6,OR(F15="Lunas",F15="Pelunasan")),1,0)</x:f>
        <x:v>0</x:v>
      </x:c>
      <x:c r="O15" s="345" t="str">
        <x:f>IF(B15="","",IF(J15="","Belum dipasangkan",IF(COUNTIF('Data Schedule'!$A$5:$A$304,J15)=1,"OK","CHECK ID")))</x:f>
        <x:v>OK</x:v>
      </x:c>
      <x:c r="P15" s="519" t="str">
        <x:v>BK129</x:v>
      </x:c>
      <x:c r="Q15" s="521"/>
      <x:c r="R15" s="519" t="str">
        <x:f>IF('Log Transaksi'!B15="","",IF(Q15&lt;&gt;"",Q15,P15))</x:f>
        <x:v>BK129</x:v>
      </x:c>
      <x:c r="S15" s="519" t="str">
        <x:f>IF('Log Transaksi'!B15="","",'Log Transaksi'!S15)</x:f>
        <x:v>Paket utama</x:v>
      </x:c>
      <x:c r="T15" s="520" t="str">
        <x:v>Pemetaan average sebelumnya dipertahankan</x:v>
      </x:c>
      <x:c r="U15" s="519" t="str">
        <x:f>IF(R15="","",IF(COUNTIF('Belanja per Booking'!$A$17:$A$409,R15)=1,"OK","Cek ID"))</x:f>
        <x:v>OK</x:v>
      </x:c>
      <x:c r="V15" s="519" t="n">
        <x:f>IF(AND(R15&lt;&gt;"",'Log Transaksi'!L15&lt;&gt;"",'Log Transaksi'!L15&lt;&gt;"Belum diisi",OR('Log Transaksi'!N15="Uploaded",'Log Transaksi'!O15="Uploaded")),1,0)</x:f>
        <x:v>0</x:v>
      </x:c>
    </x:row>
    <x:row r="16" ht="33" customHeight="1">
      <x:c r="A16" s="228" t="n">
        <x:v>16</x:v>
      </x:c>
      <x:c r="B16" s="332" t="n">
        <x:f>IF('Log Transaksi'!B16="","",IF('Log Transaksi'!B16="","",'Log Transaksi'!B16))</x:f>
        <x:v>46266</x:v>
      </x:c>
      <x:c r="C16" s="213" t="str">
        <x:f>IF('Log Transaksi'!B16="","",IF('Log Transaksi'!C16="","",'Log Transaksi'!C16))</x:f>
        <x:v>Jihan</x:v>
      </x:c>
      <x:c r="D16" s="213" t="str">
        <x:f>IF('Log Transaksi'!B16="","",IF('Log Transaksi'!D16="","",'Log Transaksi'!D16))</x:f>
        <x:v>Graduation</x:v>
      </x:c>
      <x:c r="E16" s="332" t="n">
        <x:f>IF('Log Transaksi'!B16="","",IF('Log Transaksi'!E16="","",'Log Transaksi'!E16))</x:f>
        <x:v>46266</x:v>
      </x:c>
      <x:c r="F16" s="213" t="str">
        <x:f>IF('Log Transaksi'!B16="","",IF('Log Transaksi'!F16="","",'Log Transaksi'!F16))</x:f>
        <x:v>Lunas</x:v>
      </x:c>
      <x:c r="G16" s="214" t="str">
        <x:f>IF('Log Transaksi'!B16="","",IF('Log Transaksi'!G16="","",'Log Transaksi'!G16))</x:f>
      </x:c>
      <x:c r="H16" s="214" t="n">
        <x:f>IF('Log Transaksi'!B16="","",IF('Log Transaksi'!H16="","",'Log Transaksi'!H16))</x:f>
        <x:v>320000</x:v>
      </x:c>
      <x:c r="I16" s="214" t="n">
        <x:f>IF('Log Transaksi'!B16="","",IF('Log Transaksi'!I16="","",'Log Transaksi'!I16))</x:f>
        <x:v>320000</x:v>
      </x:c>
      <x:c r="J16" s="344"/>
      <x:c r="K16" s="335" t="str">
        <x:v>Belum dipasangkan. Cash-in aktual tetap dihitung</x:v>
      </x:c>
      <x:c r="L16" s="214" t="n">
        <x:f>IF(AND(B16&lt;&gt;"",B16&lt;='Pengaturan'!$B$6,F16="DP"),I16,0)</x:f>
        <x:v>0</x:v>
      </x:c>
      <x:c r="M16" s="214" t="n">
        <x:f>IF(AND(B16&lt;&gt;"",B16&lt;='Pengaturan'!$B$6,F16&lt;&gt;"DP"),I16,0)</x:f>
        <x:v>320000</x:v>
      </x:c>
      <x:c r="N16" s="213" t="n">
        <x:f>IF(AND(B16&lt;&gt;"",B16&lt;='Pengaturan'!$B$6,OR(F16="Lunas",F16="Pelunasan")),1,0)</x:f>
        <x:v>1</x:v>
      </x:c>
      <x:c r="O16" s="345" t="str">
        <x:f>IF(B16="","",IF(J16="","Belum dipasangkan",IF(COUNTIF('Data Schedule'!$A$5:$A$304,J16)=1,"OK","CHECK ID")))</x:f>
        <x:v>Belum dipasangkan</x:v>
      </x:c>
      <x:c r="P16" s="519" t="str">
        <x:v>LOG-01-15</x:v>
      </x:c>
      <x:c r="Q16" s="521"/>
      <x:c r="R16" s="519" t="str">
        <x:f>IF('Log Transaksi'!B16="","",IF(Q16&lt;&gt;"",Q16,P16))</x:f>
        <x:v>LOG-01-15</x:v>
      </x:c>
      <x:c r="S16" s="519" t="str">
        <x:f>IF('Log Transaksi'!B16="","",'Log Transaksi'!S16)</x:f>
        <x:v>Paket utama</x:v>
      </x:c>
      <x:c r="T16" s="520" t="str">
        <x:v>Pemetaan average sebelumnya dipertahankan</x:v>
      </x:c>
      <x:c r="U16" s="519" t="str">
        <x:f>IF(R16="","",IF(COUNTIF('Belanja per Booking'!$A$17:$A$409,R16)=1,"OK","Cek ID"))</x:f>
        <x:v>OK</x:v>
      </x:c>
      <x:c r="V16" s="519" t="n">
        <x:f>IF(AND(R16&lt;&gt;"",'Log Transaksi'!L16&lt;&gt;"",'Log Transaksi'!L16&lt;&gt;"Belum diisi",OR('Log Transaksi'!N16="Uploaded",'Log Transaksi'!O16="Uploaded")),1,0)</x:f>
        <x:v>0</x:v>
      </x:c>
    </x:row>
    <x:row r="17" ht="33" customHeight="1">
      <x:c r="A17" s="228" t="n">
        <x:v>17</x:v>
      </x:c>
      <x:c r="B17" s="332" t="n">
        <x:f>IF('Log Transaksi'!B17="","",IF('Log Transaksi'!B17="","",'Log Transaksi'!B17))</x:f>
        <x:v>46266</x:v>
      </x:c>
      <x:c r="C17" s="213" t="str">
        <x:f>IF('Log Transaksi'!B17="","",IF('Log Transaksi'!C17="","",'Log Transaksi'!C17))</x:f>
        <x:v>Hanifah</x:v>
      </x:c>
      <x:c r="D17" s="213" t="str">
        <x:f>IF('Log Transaksi'!B17="","",IF('Log Transaksi'!D17="","",'Log Transaksi'!D17))</x:f>
        <x:v>Graduation</x:v>
      </x:c>
      <x:c r="E17" s="332" t="n">
        <x:f>IF('Log Transaksi'!B17="","",IF('Log Transaksi'!E17="","",'Log Transaksi'!E17))</x:f>
        <x:v>46266</x:v>
      </x:c>
      <x:c r="F17" s="213" t="str">
        <x:f>IF('Log Transaksi'!B17="","",IF('Log Transaksi'!F17="","",'Log Transaksi'!F17))</x:f>
        <x:v>Lunas</x:v>
      </x:c>
      <x:c r="G17" s="214" t="str">
        <x:f>IF('Log Transaksi'!B17="","",IF('Log Transaksi'!G17="","",'Log Transaksi'!G17))</x:f>
      </x:c>
      <x:c r="H17" s="214" t="str">
        <x:f>IF('Log Transaksi'!B17="","",IF('Log Transaksi'!H17="","",'Log Transaksi'!H17))</x:f>
      </x:c>
      <x:c r="I17" s="214" t="str">
        <x:f>IF('Log Transaksi'!B17="","",IF('Log Transaksi'!I17="","",'Log Transaksi'!I17))</x:f>
      </x:c>
      <x:c r="J17" s="344"/>
      <x:c r="K17" s="335" t="str">
        <x:v>Belum dipasangkan. Cash-in aktual tetap dihitung</x:v>
      </x:c>
      <x:c r="L17" s="214" t="n">
        <x:f>IF(AND(B17&lt;&gt;"",B17&lt;='Pengaturan'!$B$6,F17="DP"),I17,0)</x:f>
        <x:v>0</x:v>
      </x:c>
      <x:c r="M17" s="214" t="str">
        <x:f>IF(AND(B17&lt;&gt;"",B17&lt;='Pengaturan'!$B$6,F17&lt;&gt;"DP"),I17,0)</x:f>
      </x:c>
      <x:c r="N17" s="213" t="n">
        <x:f>IF(AND(B17&lt;&gt;"",B17&lt;='Pengaturan'!$B$6,OR(F17="Lunas",F17="Pelunasan")),1,0)</x:f>
        <x:v>1</x:v>
      </x:c>
      <x:c r="O17" s="345" t="str">
        <x:f>IF(B17="","",IF(J17="","Belum dipasangkan",IF(COUNTIF('Data Schedule'!$A$5:$A$304,J17)=1,"OK","CHECK ID")))</x:f>
        <x:v>Belum dipasangkan</x:v>
      </x:c>
      <x:c r="P17" s="519" t="str">
        <x:v>LOG-01-16</x:v>
      </x:c>
      <x:c r="Q17" s="521"/>
      <x:c r="R17" s="519" t="str">
        <x:f>IF('Log Transaksi'!B17="","",IF(Q17&lt;&gt;"",Q17,P17))</x:f>
        <x:v>LOG-01-16</x:v>
      </x:c>
      <x:c r="S17" s="519" t="str">
        <x:f>IF('Log Transaksi'!B17="","",'Log Transaksi'!S17)</x:f>
        <x:v>Paket utama</x:v>
      </x:c>
      <x:c r="T17" s="520" t="str">
        <x:v>Pemetaan average sebelumnya dipertahankan</x:v>
      </x:c>
      <x:c r="U17" s="519" t="str">
        <x:f>IF(R17="","",IF(COUNTIF('Belanja per Booking'!$A$17:$A$409,R17)=1,"OK","Cek ID"))</x:f>
        <x:v>OK</x:v>
      </x:c>
      <x:c r="V17" s="519" t="n">
        <x:f>IF(AND(R17&lt;&gt;"",'Log Transaksi'!L17&lt;&gt;"",'Log Transaksi'!L17&lt;&gt;"Belum diisi",OR('Log Transaksi'!N17="Uploaded",'Log Transaksi'!O17="Uploaded")),1,0)</x:f>
        <x:v>1</x:v>
      </x:c>
    </x:row>
    <x:row r="18" ht="33" customHeight="1">
      <x:c r="A18" s="228" t="n">
        <x:v>18</x:v>
      </x:c>
      <x:c r="B18" s="332" t="n">
        <x:f>IF('Log Transaksi'!B18="","",IF('Log Transaksi'!B18="","",'Log Transaksi'!B18))</x:f>
        <x:v>46266</x:v>
      </x:c>
      <x:c r="C18" s="213" t="str">
        <x:f>IF('Log Transaksi'!B18="","",IF('Log Transaksi'!C18="","",'Log Transaksi'!C18))</x:f>
        <x:v>Dian Meinarni</x:v>
      </x:c>
      <x:c r="D18" s="213" t="str">
        <x:f>IF('Log Transaksi'!B18="","",IF('Log Transaksi'!D18="","",'Log Transaksi'!D18))</x:f>
        <x:v>Graduation Premium</x:v>
      </x:c>
      <x:c r="E18" s="332" t="n">
        <x:f>IF('Log Transaksi'!B18="","",IF('Log Transaksi'!E18="","",'Log Transaksi'!E18))</x:f>
        <x:v>46266</x:v>
      </x:c>
      <x:c r="F18" s="213" t="str">
        <x:f>IF('Log Transaksi'!B18="","",IF('Log Transaksi'!F18="","",'Log Transaksi'!F18))</x:f>
        <x:v>Lunas</x:v>
      </x:c>
      <x:c r="G18" s="214" t="str">
        <x:f>IF('Log Transaksi'!B18="","",IF('Log Transaksi'!G18="","",'Log Transaksi'!G18))</x:f>
      </x:c>
      <x:c r="H18" s="214" t="n">
        <x:f>IF('Log Transaksi'!B18="","",IF('Log Transaksi'!H18="","",'Log Transaksi'!H18))</x:f>
        <x:v>400000</x:v>
      </x:c>
      <x:c r="I18" s="214" t="n">
        <x:f>IF('Log Transaksi'!B18="","",IF('Log Transaksi'!I18="","",'Log Transaksi'!I18))</x:f>
        <x:v>400000</x:v>
      </x:c>
      <x:c r="J18" s="344"/>
      <x:c r="K18" s="335" t="str">
        <x:v>Belum dipasangkan. Cash-in aktual tetap dihitung</x:v>
      </x:c>
      <x:c r="L18" s="214" t="n">
        <x:f>IF(AND(B18&lt;&gt;"",B18&lt;='Pengaturan'!$B$6,F18="DP"),I18,0)</x:f>
        <x:v>0</x:v>
      </x:c>
      <x:c r="M18" s="214" t="n">
        <x:f>IF(AND(B18&lt;&gt;"",B18&lt;='Pengaturan'!$B$6,F18&lt;&gt;"DP"),I18,0)</x:f>
        <x:v>400000</x:v>
      </x:c>
      <x:c r="N18" s="213" t="n">
        <x:f>IF(AND(B18&lt;&gt;"",B18&lt;='Pengaturan'!$B$6,OR(F18="Lunas",F18="Pelunasan")),1,0)</x:f>
        <x:v>1</x:v>
      </x:c>
      <x:c r="O18" s="345" t="str">
        <x:f>IF(B18="","",IF(J18="","Belum dipasangkan",IF(COUNTIF('Data Schedule'!$A$5:$A$304,J18)=1,"OK","CHECK ID")))</x:f>
        <x:v>Belum dipasangkan</x:v>
      </x:c>
      <x:c r="P18" s="519" t="str">
        <x:v>LOG-01-17</x:v>
      </x:c>
      <x:c r="Q18" s="521"/>
      <x:c r="R18" s="519" t="str">
        <x:f>IF('Log Transaksi'!B18="","",IF(Q18&lt;&gt;"",Q18,P18))</x:f>
        <x:v>LOG-01-17</x:v>
      </x:c>
      <x:c r="S18" s="519" t="str">
        <x:f>IF('Log Transaksi'!B18="","",'Log Transaksi'!S18)</x:f>
        <x:v>Paket utama</x:v>
      </x:c>
      <x:c r="T18" s="520" t="str">
        <x:v>Pemetaan average sebelumnya dipertahankan</x:v>
      </x:c>
      <x:c r="U18" s="519" t="str">
        <x:f>IF(R18="","",IF(COUNTIF('Belanja per Booking'!$A$17:$A$409,R18)=1,"OK","Cek ID"))</x:f>
        <x:v>OK</x:v>
      </x:c>
      <x:c r="V18" s="519" t="n">
        <x:f>IF(AND(R18&lt;&gt;"",'Log Transaksi'!L18&lt;&gt;"",'Log Transaksi'!L18&lt;&gt;"Belum diisi",OR('Log Transaksi'!N18="Uploaded",'Log Transaksi'!O18="Uploaded")),1,0)</x:f>
        <x:v>1</x:v>
      </x:c>
    </x:row>
    <x:row r="19" ht="33" customHeight="1">
      <x:c r="A19" s="228" t="n">
        <x:v>19</x:v>
      </x:c>
      <x:c r="B19" s="332" t="n">
        <x:f>IF('Log Transaksi'!B19="","",IF('Log Transaksi'!B19="","",'Log Transaksi'!B19))</x:f>
        <x:v>46266</x:v>
      </x:c>
      <x:c r="C19" s="213" t="str">
        <x:f>IF('Log Transaksi'!B19="","",IF('Log Transaksi'!C19="","",'Log Transaksi'!C19))</x:f>
        <x:v>Ainun Nissa</x:v>
      </x:c>
      <x:c r="D19" s="213" t="str">
        <x:f>IF('Log Transaksi'!B19="","",IF('Log Transaksi'!D19="","",'Log Transaksi'!D19))</x:f>
        <x:v>Graduation</x:v>
      </x:c>
      <x:c r="E19" s="332" t="n">
        <x:f>IF('Log Transaksi'!B19="","",IF('Log Transaksi'!E19="","",'Log Transaksi'!E19))</x:f>
        <x:v>46266</x:v>
      </x:c>
      <x:c r="F19" s="213" t="str">
        <x:f>IF('Log Transaksi'!B19="","",IF('Log Transaksi'!F19="","",'Log Transaksi'!F19))</x:f>
        <x:v>Lunas</x:v>
      </x:c>
      <x:c r="G19" s="214" t="str">
        <x:f>IF('Log Transaksi'!B19="","",IF('Log Transaksi'!G19="","",'Log Transaksi'!G19))</x:f>
      </x:c>
      <x:c r="H19" s="214" t="n">
        <x:f>IF('Log Transaksi'!B19="","",IF('Log Transaksi'!H19="","",'Log Transaksi'!H19))</x:f>
        <x:v>370000</x:v>
      </x:c>
      <x:c r="I19" s="214" t="n">
        <x:f>IF('Log Transaksi'!B19="","",IF('Log Transaksi'!I19="","",'Log Transaksi'!I19))</x:f>
        <x:v>370000</x:v>
      </x:c>
      <x:c r="J19" s="344"/>
      <x:c r="K19" s="335" t="str">
        <x:v>Belum dipasangkan. Cash-in aktual tetap dihitung</x:v>
      </x:c>
      <x:c r="L19" s="214" t="n">
        <x:f>IF(AND(B19&lt;&gt;"",B19&lt;='Pengaturan'!$B$6,F19="DP"),I19,0)</x:f>
        <x:v>0</x:v>
      </x:c>
      <x:c r="M19" s="214" t="n">
        <x:f>IF(AND(B19&lt;&gt;"",B19&lt;='Pengaturan'!$B$6,F19&lt;&gt;"DP"),I19,0)</x:f>
        <x:v>370000</x:v>
      </x:c>
      <x:c r="N19" s="213" t="n">
        <x:f>IF(AND(B19&lt;&gt;"",B19&lt;='Pengaturan'!$B$6,OR(F19="Lunas",F19="Pelunasan")),1,0)</x:f>
        <x:v>1</x:v>
      </x:c>
      <x:c r="O19" s="345" t="str">
        <x:f>IF(B19="","",IF(J19="","Belum dipasangkan",IF(COUNTIF('Data Schedule'!$A$5:$A$304,J19)=1,"OK","CHECK ID")))</x:f>
        <x:v>Belum dipasangkan</x:v>
      </x:c>
      <x:c r="P19" s="519" t="str">
        <x:v>LOG-01-18</x:v>
      </x:c>
      <x:c r="Q19" s="521"/>
      <x:c r="R19" s="519" t="str">
        <x:f>IF('Log Transaksi'!B19="","",IF(Q19&lt;&gt;"",Q19,P19))</x:f>
        <x:v>LOG-01-18</x:v>
      </x:c>
      <x:c r="S19" s="519" t="str">
        <x:f>IF('Log Transaksi'!B19="","",'Log Transaksi'!S19)</x:f>
        <x:v>Paket utama</x:v>
      </x:c>
      <x:c r="T19" s="520" t="str">
        <x:v>Pemetaan average sebelumnya dipertahankan</x:v>
      </x:c>
      <x:c r="U19" s="519" t="str">
        <x:f>IF(R19="","",IF(COUNTIF('Belanja per Booking'!$A$17:$A$409,R19)=1,"OK","Cek ID"))</x:f>
        <x:v>OK</x:v>
      </x:c>
      <x:c r="V19" s="519" t="n">
        <x:f>IF(AND(R19&lt;&gt;"",'Log Transaksi'!L19&lt;&gt;"",'Log Transaksi'!L19&lt;&gt;"Belum diisi",OR('Log Transaksi'!N19="Uploaded",'Log Transaksi'!O19="Uploaded")),1,0)</x:f>
        <x:v>1</x:v>
      </x:c>
    </x:row>
    <x:row r="20" ht="33" customHeight="1">
      <x:c r="A20" s="228" t="n">
        <x:v>20</x:v>
      </x:c>
      <x:c r="B20" s="332" t="n">
        <x:f>IF('Log Transaksi'!B20="","",IF('Log Transaksi'!B20="","",'Log Transaksi'!B20))</x:f>
        <x:v>46266</x:v>
      </x:c>
      <x:c r="C20" s="213" t="str">
        <x:f>IF('Log Transaksi'!B20="","",IF('Log Transaksi'!C20="","",'Log Transaksi'!C20))</x:f>
        <x:v>Septy Ikka</x:v>
      </x:c>
      <x:c r="D20" s="213" t="str">
        <x:f>IF('Log Transaksi'!B20="","",IF('Log Transaksi'!D20="","",'Log Transaksi'!D20))</x:f>
        <x:v>Graduation</x:v>
      </x:c>
      <x:c r="E20" s="332" t="n">
        <x:f>IF('Log Transaksi'!B20="","",IF('Log Transaksi'!E20="","",'Log Transaksi'!E20))</x:f>
        <x:v>46266</x:v>
      </x:c>
      <x:c r="F20" s="213" t="str">
        <x:f>IF('Log Transaksi'!B20="","",IF('Log Transaksi'!F20="","",'Log Transaksi'!F20))</x:f>
        <x:v>Lunas</x:v>
      </x:c>
      <x:c r="G20" s="214" t="n">
        <x:f>IF('Log Transaksi'!B20="","",IF('Log Transaksi'!G20="","",'Log Transaksi'!G20))</x:f>
        <x:v>290000</x:v>
      </x:c>
      <x:c r="H20" s="214" t="str">
        <x:f>IF('Log Transaksi'!B20="","",IF('Log Transaksi'!H20="","",'Log Transaksi'!H20))</x:f>
      </x:c>
      <x:c r="I20" s="214" t="n">
        <x:f>IF('Log Transaksi'!B20="","",IF('Log Transaksi'!I20="","",'Log Transaksi'!I20))</x:f>
        <x:v>290000</x:v>
      </x:c>
      <x:c r="J20" s="344"/>
      <x:c r="K20" s="335" t="str">
        <x:v>Belum dipasangkan. Cash-in aktual tetap dihitung</x:v>
      </x:c>
      <x:c r="L20" s="214" t="n">
        <x:f>IF(AND(B20&lt;&gt;"",B20&lt;='Pengaturan'!$B$6,F20="DP"),I20,0)</x:f>
        <x:v>0</x:v>
      </x:c>
      <x:c r="M20" s="214" t="n">
        <x:f>IF(AND(B20&lt;&gt;"",B20&lt;='Pengaturan'!$B$6,F20&lt;&gt;"DP"),I20,0)</x:f>
        <x:v>290000</x:v>
      </x:c>
      <x:c r="N20" s="213" t="n">
        <x:f>IF(AND(B20&lt;&gt;"",B20&lt;='Pengaturan'!$B$6,OR(F20="Lunas",F20="Pelunasan")),1,0)</x:f>
        <x:v>1</x:v>
      </x:c>
      <x:c r="O20" s="345" t="str">
        <x:f>IF(B20="","",IF(J20="","Belum dipasangkan",IF(COUNTIF('Data Schedule'!$A$5:$A$304,J20)=1,"OK","CHECK ID")))</x:f>
        <x:v>Belum dipasangkan</x:v>
      </x:c>
      <x:c r="P20" s="519" t="str">
        <x:v>LOG-01-19</x:v>
      </x:c>
      <x:c r="Q20" s="521"/>
      <x:c r="R20" s="519" t="str">
        <x:f>IF('Log Transaksi'!B20="","",IF(Q20&lt;&gt;"",Q20,P20))</x:f>
        <x:v>LOG-01-19</x:v>
      </x:c>
      <x:c r="S20" s="519" t="str">
        <x:f>IF('Log Transaksi'!B20="","",'Log Transaksi'!S20)</x:f>
        <x:v>Paket utama</x:v>
      </x:c>
      <x:c r="T20" s="520" t="str">
        <x:v>Pemetaan average sebelumnya dipertahankan</x:v>
      </x:c>
      <x:c r="U20" s="519" t="str">
        <x:f>IF(R20="","",IF(COUNTIF('Belanja per Booking'!$A$17:$A$409,R20)=1,"OK","Cek ID"))</x:f>
        <x:v>OK</x:v>
      </x:c>
      <x:c r="V20" s="519" t="n">
        <x:f>IF(AND(R20&lt;&gt;"",'Log Transaksi'!L20&lt;&gt;"",'Log Transaksi'!L20&lt;&gt;"Belum diisi",OR('Log Transaksi'!N20="Uploaded",'Log Transaksi'!O20="Uploaded")),1,0)</x:f>
        <x:v>1</x:v>
      </x:c>
    </x:row>
    <x:row r="21" ht="33" customHeight="1">
      <x:c r="A21" s="228" t="n">
        <x:v>21</x:v>
      </x:c>
      <x:c r="B21" s="332" t="n">
        <x:f>IF('Log Transaksi'!B21="","",IF('Log Transaksi'!B21="","",'Log Transaksi'!B21))</x:f>
        <x:v>46266</x:v>
      </x:c>
      <x:c r="C21" s="213" t="str">
        <x:f>IF('Log Transaksi'!B21="","",IF('Log Transaksi'!C21="","",'Log Transaksi'!C21))</x:f>
        <x:v>Novita</x:v>
      </x:c>
      <x:c r="D21" s="213" t="str">
        <x:f>IF('Log Transaksi'!B21="","",IF('Log Transaksi'!D21="","",'Log Transaksi'!D21))</x:f>
        <x:v>Graduation</x:v>
      </x:c>
      <x:c r="E21" s="332" t="n">
        <x:f>IF('Log Transaksi'!B21="","",IF('Log Transaksi'!E21="","",'Log Transaksi'!E21))</x:f>
        <x:v>46266</x:v>
      </x:c>
      <x:c r="F21" s="213" t="str">
        <x:f>IF('Log Transaksi'!B21="","",IF('Log Transaksi'!F21="","",'Log Transaksi'!F21))</x:f>
        <x:v>Lunas</x:v>
      </x:c>
      <x:c r="G21" s="214" t="str">
        <x:f>IF('Log Transaksi'!B21="","",IF('Log Transaksi'!G21="","",'Log Transaksi'!G21))</x:f>
      </x:c>
      <x:c r="H21" s="214" t="n">
        <x:f>IF('Log Transaksi'!B21="","",IF('Log Transaksi'!H21="","",'Log Transaksi'!H21))</x:f>
        <x:v>270000</x:v>
      </x:c>
      <x:c r="I21" s="214" t="n">
        <x:f>IF('Log Transaksi'!B21="","",IF('Log Transaksi'!I21="","",'Log Transaksi'!I21))</x:f>
        <x:v>270000</x:v>
      </x:c>
      <x:c r="J21" s="344"/>
      <x:c r="K21" s="335" t="str">
        <x:v>Belum dipasangkan. Cash-in aktual tetap dihitung</x:v>
      </x:c>
      <x:c r="L21" s="214" t="n">
        <x:f>IF(AND(B21&lt;&gt;"",B21&lt;='Pengaturan'!$B$6,F21="DP"),I21,0)</x:f>
        <x:v>0</x:v>
      </x:c>
      <x:c r="M21" s="214" t="n">
        <x:f>IF(AND(B21&lt;&gt;"",B21&lt;='Pengaturan'!$B$6,F21&lt;&gt;"DP"),I21,0)</x:f>
        <x:v>270000</x:v>
      </x:c>
      <x:c r="N21" s="213" t="n">
        <x:f>IF(AND(B21&lt;&gt;"",B21&lt;='Pengaturan'!$B$6,OR(F21="Lunas",F21="Pelunasan")),1,0)</x:f>
        <x:v>1</x:v>
      </x:c>
      <x:c r="O21" s="345" t="str">
        <x:f>IF(B21="","",IF(J21="","Belum dipasangkan",IF(COUNTIF('Data Schedule'!$A$5:$A$304,J21)=1,"OK","CHECK ID")))</x:f>
        <x:v>Belum dipasangkan</x:v>
      </x:c>
      <x:c r="P21" s="519" t="str">
        <x:v>LOG-01-20</x:v>
      </x:c>
      <x:c r="Q21" s="521"/>
      <x:c r="R21" s="519" t="str">
        <x:f>IF('Log Transaksi'!B21="","",IF(Q21&lt;&gt;"",Q21,P21))</x:f>
        <x:v>LOG-01-20</x:v>
      </x:c>
      <x:c r="S21" s="519" t="str">
        <x:f>IF('Log Transaksi'!B21="","",'Log Transaksi'!S21)</x:f>
        <x:v>Paket utama</x:v>
      </x:c>
      <x:c r="T21" s="520" t="str">
        <x:v>Pemetaan average sebelumnya dipertahankan</x:v>
      </x:c>
      <x:c r="U21" s="519" t="str">
        <x:f>IF(R21="","",IF(COUNTIF('Belanja per Booking'!$A$17:$A$409,R21)=1,"OK","Cek ID"))</x:f>
        <x:v>OK</x:v>
      </x:c>
      <x:c r="V21" s="519" t="n">
        <x:f>IF(AND(R21&lt;&gt;"",'Log Transaksi'!L21&lt;&gt;"",'Log Transaksi'!L21&lt;&gt;"Belum diisi",OR('Log Transaksi'!N21="Uploaded",'Log Transaksi'!O21="Uploaded")),1,0)</x:f>
        <x:v>1</x:v>
      </x:c>
    </x:row>
    <x:row r="22" ht="33" customHeight="1">
      <x:c r="A22" s="228" t="n">
        <x:v>22</x:v>
      </x:c>
      <x:c r="B22" s="332" t="n">
        <x:f>IF('Log Transaksi'!B22="","",IF('Log Transaksi'!B22="","",'Log Transaksi'!B22))</x:f>
        <x:v>46266</x:v>
      </x:c>
      <x:c r="C22" s="213" t="str">
        <x:f>IF('Log Transaksi'!B22="","",IF('Log Transaksi'!C22="","",'Log Transaksi'!C22))</x:f>
        <x:v>Madina Salsabila</x:v>
      </x:c>
      <x:c r="D22" s="213" t="str">
        <x:f>IF('Log Transaksi'!B22="","",IF('Log Transaksi'!D22="","",'Log Transaksi'!D22))</x:f>
        <x:v>Graduation</x:v>
      </x:c>
      <x:c r="E22" s="332" t="n">
        <x:f>IF('Log Transaksi'!B22="","",IF('Log Transaksi'!E22="","",'Log Transaksi'!E22))</x:f>
        <x:v>46266</x:v>
      </x:c>
      <x:c r="F22" s="213" t="str">
        <x:f>IF('Log Transaksi'!B22="","",IF('Log Transaksi'!F22="","",'Log Transaksi'!F22))</x:f>
        <x:v>Lunas</x:v>
      </x:c>
      <x:c r="G22" s="214" t="str">
        <x:f>IF('Log Transaksi'!B22="","",IF('Log Transaksi'!G22="","",'Log Transaksi'!G22))</x:f>
      </x:c>
      <x:c r="H22" s="214" t="n">
        <x:f>IF('Log Transaksi'!B22="","",IF('Log Transaksi'!H22="","",'Log Transaksi'!H22))</x:f>
        <x:v>250000</x:v>
      </x:c>
      <x:c r="I22" s="214" t="n">
        <x:f>IF('Log Transaksi'!B22="","",IF('Log Transaksi'!I22="","",'Log Transaksi'!I22))</x:f>
        <x:v>250000</x:v>
      </x:c>
      <x:c r="J22" s="344"/>
      <x:c r="K22" s="335" t="str">
        <x:v>Belum dipasangkan. Cash-in aktual tetap dihitung</x:v>
      </x:c>
      <x:c r="L22" s="214" t="n">
        <x:f>IF(AND(B22&lt;&gt;"",B22&lt;='Pengaturan'!$B$6,F22="DP"),I22,0)</x:f>
        <x:v>0</x:v>
      </x:c>
      <x:c r="M22" s="214" t="n">
        <x:f>IF(AND(B22&lt;&gt;"",B22&lt;='Pengaturan'!$B$6,F22&lt;&gt;"DP"),I22,0)</x:f>
        <x:v>250000</x:v>
      </x:c>
      <x:c r="N22" s="213" t="n">
        <x:f>IF(AND(B22&lt;&gt;"",B22&lt;='Pengaturan'!$B$6,OR(F22="Lunas",F22="Pelunasan")),1,0)</x:f>
        <x:v>1</x:v>
      </x:c>
      <x:c r="O22" s="345" t="str">
        <x:f>IF(B22="","",IF(J22="","Belum dipasangkan",IF(COUNTIF('Data Schedule'!$A$5:$A$304,J22)=1,"OK","CHECK ID")))</x:f>
        <x:v>Belum dipasangkan</x:v>
      </x:c>
      <x:c r="P22" s="519" t="str">
        <x:v>LOG-01-21</x:v>
      </x:c>
      <x:c r="Q22" s="521"/>
      <x:c r="R22" s="519" t="str">
        <x:f>IF('Log Transaksi'!B22="","",IF(Q22&lt;&gt;"",Q22,P22))</x:f>
        <x:v>LOG-01-21</x:v>
      </x:c>
      <x:c r="S22" s="519" t="str">
        <x:f>IF('Log Transaksi'!B22="","",'Log Transaksi'!S22)</x:f>
        <x:v>Paket utama</x:v>
      </x:c>
      <x:c r="T22" s="520" t="str">
        <x:v>Pemetaan average sebelumnya dipertahankan</x:v>
      </x:c>
      <x:c r="U22" s="519" t="str">
        <x:f>IF(R22="","",IF(COUNTIF('Belanja per Booking'!$A$17:$A$409,R22)=1,"OK","Cek ID"))</x:f>
        <x:v>OK</x:v>
      </x:c>
      <x:c r="V22" s="519" t="n">
        <x:f>IF(AND(R22&lt;&gt;"",'Log Transaksi'!L22&lt;&gt;"",'Log Transaksi'!L22&lt;&gt;"Belum diisi",OR('Log Transaksi'!N22="Uploaded",'Log Transaksi'!O22="Uploaded")),1,0)</x:f>
        <x:v>1</x:v>
      </x:c>
    </x:row>
    <x:row r="23" ht="33" customHeight="1">
      <x:c r="A23" s="228" t="n">
        <x:v>23</x:v>
      </x:c>
      <x:c r="B23" s="332" t="n">
        <x:f>IF('Log Transaksi'!B23="","",IF('Log Transaksi'!B23="","",'Log Transaksi'!B23))</x:f>
        <x:v>46266</x:v>
      </x:c>
      <x:c r="C23" s="213" t="str">
        <x:f>IF('Log Transaksi'!B23="","",IF('Log Transaksi'!C23="","",'Log Transaksi'!C23))</x:f>
        <x:v>Dinda</x:v>
      </x:c>
      <x:c r="D23" s="213" t="str">
        <x:f>IF('Log Transaksi'!B23="","",IF('Log Transaksi'!D23="","",'Log Transaksi'!D23))</x:f>
        <x:v>Graduation</x:v>
      </x:c>
      <x:c r="E23" s="332" t="n">
        <x:f>IF('Log Transaksi'!B23="","",IF('Log Transaksi'!E23="","",'Log Transaksi'!E23))</x:f>
        <x:v>46266</x:v>
      </x:c>
      <x:c r="F23" s="213" t="str">
        <x:f>IF('Log Transaksi'!B23="","",IF('Log Transaksi'!F23="","",'Log Transaksi'!F23))</x:f>
        <x:v>Lunas</x:v>
      </x:c>
      <x:c r="G23" s="214" t="str">
        <x:f>IF('Log Transaksi'!B23="","",IF('Log Transaksi'!G23="","",'Log Transaksi'!G23))</x:f>
      </x:c>
      <x:c r="H23" s="214" t="n">
        <x:f>IF('Log Transaksi'!B23="","",IF('Log Transaksi'!H23="","",'Log Transaksi'!H23))</x:f>
        <x:v>250000</x:v>
      </x:c>
      <x:c r="I23" s="214" t="n">
        <x:f>IF('Log Transaksi'!B23="","",IF('Log Transaksi'!I23="","",'Log Transaksi'!I23))</x:f>
        <x:v>250000</x:v>
      </x:c>
      <x:c r="J23" s="344"/>
      <x:c r="K23" s="335" t="str">
        <x:v>Belum dipasangkan. Cash-in aktual tetap dihitung</x:v>
      </x:c>
      <x:c r="L23" s="214" t="n">
        <x:f>IF(AND(B23&lt;&gt;"",B23&lt;='Pengaturan'!$B$6,F23="DP"),I23,0)</x:f>
        <x:v>0</x:v>
      </x:c>
      <x:c r="M23" s="214" t="n">
        <x:f>IF(AND(B23&lt;&gt;"",B23&lt;='Pengaturan'!$B$6,F23&lt;&gt;"DP"),I23,0)</x:f>
        <x:v>250000</x:v>
      </x:c>
      <x:c r="N23" s="213" t="n">
        <x:f>IF(AND(B23&lt;&gt;"",B23&lt;='Pengaturan'!$B$6,OR(F23="Lunas",F23="Pelunasan")),1,0)</x:f>
        <x:v>1</x:v>
      </x:c>
      <x:c r="O23" s="345" t="str">
        <x:f>IF(B23="","",IF(J23="","Belum dipasangkan",IF(COUNTIF('Data Schedule'!$A$5:$A$304,J23)=1,"OK","CHECK ID")))</x:f>
        <x:v>Belum dipasangkan</x:v>
      </x:c>
      <x:c r="P23" s="519" t="str">
        <x:v>LOG-01-22</x:v>
      </x:c>
      <x:c r="Q23" s="521"/>
      <x:c r="R23" s="519" t="str">
        <x:f>IF('Log Transaksi'!B23="","",IF(Q23&lt;&gt;"",Q23,P23))</x:f>
        <x:v>LOG-01-22</x:v>
      </x:c>
      <x:c r="S23" s="519" t="str">
        <x:f>IF('Log Transaksi'!B23="","",'Log Transaksi'!S23)</x:f>
        <x:v>Paket utama</x:v>
      </x:c>
      <x:c r="T23" s="520" t="str">
        <x:v>Pemetaan average sebelumnya dipertahankan</x:v>
      </x:c>
      <x:c r="U23" s="519" t="str">
        <x:f>IF(R23="","",IF(COUNTIF('Belanja per Booking'!$A$17:$A$409,R23)=1,"OK","Cek ID"))</x:f>
        <x:v>OK</x:v>
      </x:c>
      <x:c r="V23" s="519" t="n">
        <x:f>IF(AND(R23&lt;&gt;"",'Log Transaksi'!L23&lt;&gt;"",'Log Transaksi'!L23&lt;&gt;"Belum diisi",OR('Log Transaksi'!N23="Uploaded",'Log Transaksi'!O23="Uploaded")),1,0)</x:f>
        <x:v>1</x:v>
      </x:c>
    </x:row>
    <x:row r="24" ht="33" customHeight="1">
      <x:c r="A24" s="228" t="n">
        <x:v>24</x:v>
      </x:c>
      <x:c r="B24" s="332" t="n">
        <x:f>IF('Log Transaksi'!B24="","",IF('Log Transaksi'!B24="","",'Log Transaksi'!B24))</x:f>
        <x:v>46266</x:v>
      </x:c>
      <x:c r="C24" s="213" t="str">
        <x:f>IF('Log Transaksi'!B24="","",IF('Log Transaksi'!C24="","",'Log Transaksi'!C24))</x:f>
        <x:v>Lulu Angger</x:v>
      </x:c>
      <x:c r="D24" s="213" t="str">
        <x:f>IF('Log Transaksi'!B24="","",IF('Log Transaksi'!D24="","",'Log Transaksi'!D24))</x:f>
        <x:v>Graduation</x:v>
      </x:c>
      <x:c r="E24" s="332" t="n">
        <x:f>IF('Log Transaksi'!B24="","",IF('Log Transaksi'!E24="","",'Log Transaksi'!E24))</x:f>
        <x:v>46266</x:v>
      </x:c>
      <x:c r="F24" s="213" t="str">
        <x:f>IF('Log Transaksi'!B24="","",IF('Log Transaksi'!F24="","",'Log Transaksi'!F24))</x:f>
        <x:v>Lunas</x:v>
      </x:c>
      <x:c r="G24" s="214" t="str">
        <x:f>IF('Log Transaksi'!B24="","",IF('Log Transaksi'!G24="","",'Log Transaksi'!G24))</x:f>
      </x:c>
      <x:c r="H24" s="214" t="n">
        <x:f>IF('Log Transaksi'!B24="","",IF('Log Transaksi'!H24="","",'Log Transaksi'!H24))</x:f>
        <x:v>250000</x:v>
      </x:c>
      <x:c r="I24" s="214" t="n">
        <x:f>IF('Log Transaksi'!B24="","",IF('Log Transaksi'!I24="","",'Log Transaksi'!I24))</x:f>
        <x:v>250000</x:v>
      </x:c>
      <x:c r="J24" s="344"/>
      <x:c r="K24" s="335" t="str">
        <x:v>Belum dipasangkan. Cash-in aktual tetap dihitung</x:v>
      </x:c>
      <x:c r="L24" s="214" t="n">
        <x:f>IF(AND(B24&lt;&gt;"",B24&lt;='Pengaturan'!$B$6,F24="DP"),I24,0)</x:f>
        <x:v>0</x:v>
      </x:c>
      <x:c r="M24" s="214" t="n">
        <x:f>IF(AND(B24&lt;&gt;"",B24&lt;='Pengaturan'!$B$6,F24&lt;&gt;"DP"),I24,0)</x:f>
        <x:v>250000</x:v>
      </x:c>
      <x:c r="N24" s="213" t="n">
        <x:f>IF(AND(B24&lt;&gt;"",B24&lt;='Pengaturan'!$B$6,OR(F24="Lunas",F24="Pelunasan")),1,0)</x:f>
        <x:v>1</x:v>
      </x:c>
      <x:c r="O24" s="345" t="str">
        <x:f>IF(B24="","",IF(J24="","Belum dipasangkan",IF(COUNTIF('Data Schedule'!$A$5:$A$304,J24)=1,"OK","CHECK ID")))</x:f>
        <x:v>Belum dipasangkan</x:v>
      </x:c>
      <x:c r="P24" s="519" t="str">
        <x:v>LOG-01-23</x:v>
      </x:c>
      <x:c r="Q24" s="521"/>
      <x:c r="R24" s="519" t="str">
        <x:f>IF('Log Transaksi'!B24="","",IF(Q24&lt;&gt;"",Q24,P24))</x:f>
        <x:v>LOG-01-23</x:v>
      </x:c>
      <x:c r="S24" s="519" t="str">
        <x:f>IF('Log Transaksi'!B24="","",'Log Transaksi'!S24)</x:f>
        <x:v>Paket utama</x:v>
      </x:c>
      <x:c r="T24" s="520" t="str">
        <x:v>Pemetaan average sebelumnya dipertahankan</x:v>
      </x:c>
      <x:c r="U24" s="519" t="str">
        <x:f>IF(R24="","",IF(COUNTIF('Belanja per Booking'!$A$17:$A$409,R24)=1,"OK","Cek ID"))</x:f>
        <x:v>OK</x:v>
      </x:c>
      <x:c r="V24" s="519" t="n">
        <x:f>IF(AND(R24&lt;&gt;"",'Log Transaksi'!L24&lt;&gt;"",'Log Transaksi'!L24&lt;&gt;"Belum diisi",OR('Log Transaksi'!N24="Uploaded",'Log Transaksi'!O24="Uploaded")),1,0)</x:f>
        <x:v>1</x:v>
      </x:c>
    </x:row>
    <x:row r="25" ht="33" customHeight="1">
      <x:c r="A25" s="228" t="n">
        <x:v>25</x:v>
      </x:c>
      <x:c r="B25" s="332" t="n">
        <x:f>IF('Log Transaksi'!B25="","",IF('Log Transaksi'!B25="","",'Log Transaksi'!B25))</x:f>
        <x:v>46266</x:v>
      </x:c>
      <x:c r="C25" s="213" t="str">
        <x:f>IF('Log Transaksi'!B25="","",IF('Log Transaksi'!C25="","",'Log Transaksi'!C25))</x:f>
        <x:v>Ikbar Rais</x:v>
      </x:c>
      <x:c r="D25" s="213" t="str">
        <x:f>IF('Log Transaksi'!B25="","",IF('Log Transaksi'!D25="","",'Log Transaksi'!D25))</x:f>
        <x:v>Graduation</x:v>
      </x:c>
      <x:c r="E25" s="332" t="n">
        <x:f>IF('Log Transaksi'!B25="","",IF('Log Transaksi'!E25="","",'Log Transaksi'!E25))</x:f>
        <x:v>46266</x:v>
      </x:c>
      <x:c r="F25" s="213" t="str">
        <x:f>IF('Log Transaksi'!B25="","",IF('Log Transaksi'!F25="","",'Log Transaksi'!F25))</x:f>
        <x:v>Lunas</x:v>
      </x:c>
      <x:c r="G25" s="214" t="str">
        <x:f>IF('Log Transaksi'!B25="","",IF('Log Transaksi'!G25="","",'Log Transaksi'!G25))</x:f>
      </x:c>
      <x:c r="H25" s="214" t="n">
        <x:f>IF('Log Transaksi'!B25="","",IF('Log Transaksi'!H25="","",'Log Transaksi'!H25))</x:f>
        <x:v>250000</x:v>
      </x:c>
      <x:c r="I25" s="214" t="n">
        <x:f>IF('Log Transaksi'!B25="","",IF('Log Transaksi'!I25="","",'Log Transaksi'!I25))</x:f>
        <x:v>250000</x:v>
      </x:c>
      <x:c r="J25" s="344"/>
      <x:c r="K25" s="335" t="str">
        <x:v>Belum dipasangkan. Cash-in aktual tetap dihitung</x:v>
      </x:c>
      <x:c r="L25" s="214" t="n">
        <x:f>IF(AND(B25&lt;&gt;"",B25&lt;='Pengaturan'!$B$6,F25="DP"),I25,0)</x:f>
        <x:v>0</x:v>
      </x:c>
      <x:c r="M25" s="214" t="n">
        <x:f>IF(AND(B25&lt;&gt;"",B25&lt;='Pengaturan'!$B$6,F25&lt;&gt;"DP"),I25,0)</x:f>
        <x:v>250000</x:v>
      </x:c>
      <x:c r="N25" s="213" t="n">
        <x:f>IF(AND(B25&lt;&gt;"",B25&lt;='Pengaturan'!$B$6,OR(F25="Lunas",F25="Pelunasan")),1,0)</x:f>
        <x:v>1</x:v>
      </x:c>
      <x:c r="O25" s="345" t="str">
        <x:f>IF(B25="","",IF(J25="","Belum dipasangkan",IF(COUNTIF('Data Schedule'!$A$5:$A$304,J25)=1,"OK","CHECK ID")))</x:f>
        <x:v>Belum dipasangkan</x:v>
      </x:c>
      <x:c r="P25" s="519" t="str">
        <x:v>LOG-01-24</x:v>
      </x:c>
      <x:c r="Q25" s="521"/>
      <x:c r="R25" s="519" t="str">
        <x:f>IF('Log Transaksi'!B25="","",IF(Q25&lt;&gt;"",Q25,P25))</x:f>
        <x:v>LOG-01-24</x:v>
      </x:c>
      <x:c r="S25" s="519" t="str">
        <x:f>IF('Log Transaksi'!B25="","",'Log Transaksi'!S25)</x:f>
        <x:v>Paket utama</x:v>
      </x:c>
      <x:c r="T25" s="520" t="str">
        <x:v>Pemetaan average sebelumnya dipertahankan</x:v>
      </x:c>
      <x:c r="U25" s="519" t="str">
        <x:f>IF(R25="","",IF(COUNTIF('Belanja per Booking'!$A$17:$A$409,R25)=1,"OK","Cek ID"))</x:f>
        <x:v>OK</x:v>
      </x:c>
      <x:c r="V25" s="519" t="n">
        <x:f>IF(AND(R25&lt;&gt;"",'Log Transaksi'!L25&lt;&gt;"",'Log Transaksi'!L25&lt;&gt;"Belum diisi",OR('Log Transaksi'!N25="Uploaded",'Log Transaksi'!O25="Uploaded")),1,0)</x:f>
        <x:v>1</x:v>
      </x:c>
    </x:row>
    <x:row r="26" ht="33" customHeight="1">
      <x:c r="A26" s="228" t="n">
        <x:v>26</x:v>
      </x:c>
      <x:c r="B26" s="332" t="n">
        <x:f>IF('Log Transaksi'!B26="","",IF('Log Transaksi'!B26="","",'Log Transaksi'!B26))</x:f>
        <x:v>46266</x:v>
      </x:c>
      <x:c r="C26" s="213" t="str">
        <x:f>IF('Log Transaksi'!B26="","",IF('Log Transaksi'!C26="","",'Log Transaksi'!C26))</x:f>
        <x:v>Dymas Angga</x:v>
      </x:c>
      <x:c r="D26" s="213" t="str">
        <x:f>IF('Log Transaksi'!B26="","",IF('Log Transaksi'!D26="","",'Log Transaksi'!D26))</x:f>
        <x:v>Graduation</x:v>
      </x:c>
      <x:c r="E26" s="332" t="n">
        <x:f>IF('Log Transaksi'!B26="","",IF('Log Transaksi'!E26="","",'Log Transaksi'!E26))</x:f>
        <x:v>46266</x:v>
      </x:c>
      <x:c r="F26" s="213" t="str">
        <x:f>IF('Log Transaksi'!B26="","",IF('Log Transaksi'!F26="","",'Log Transaksi'!F26))</x:f>
        <x:v>Lunas</x:v>
      </x:c>
      <x:c r="G26" s="214" t="n">
        <x:f>IF('Log Transaksi'!B26="","",IF('Log Transaksi'!G26="","",'Log Transaksi'!G26))</x:f>
        <x:v>20000</x:v>
      </x:c>
      <x:c r="H26" s="214" t="str">
        <x:f>IF('Log Transaksi'!B26="","",IF('Log Transaksi'!H26="","",'Log Transaksi'!H26))</x:f>
      </x:c>
      <x:c r="I26" s="214" t="n">
        <x:f>IF('Log Transaksi'!B26="","",IF('Log Transaksi'!I26="","",'Log Transaksi'!I26))</x:f>
        <x:v>20000</x:v>
      </x:c>
      <x:c r="J26" s="344"/>
      <x:c r="K26" s="335" t="str">
        <x:v>Belum dipasangkan. Cash-in aktual tetap dihitung</x:v>
      </x:c>
      <x:c r="L26" s="214" t="n">
        <x:f>IF(AND(B26&lt;&gt;"",B26&lt;='Pengaturan'!$B$6,F26="DP"),I26,0)</x:f>
        <x:v>0</x:v>
      </x:c>
      <x:c r="M26" s="214" t="n">
        <x:f>IF(AND(B26&lt;&gt;"",B26&lt;='Pengaturan'!$B$6,F26&lt;&gt;"DP"),I26,0)</x:f>
        <x:v>20000</x:v>
      </x:c>
      <x:c r="N26" s="213" t="n">
        <x:f>IF(AND(B26&lt;&gt;"",B26&lt;='Pengaturan'!$B$6,OR(F26="Lunas",F26="Pelunasan")),1,0)</x:f>
        <x:v>1</x:v>
      </x:c>
      <x:c r="O26" s="345" t="str">
        <x:f>IF(B26="","",IF(J26="","Belum dipasangkan",IF(COUNTIF('Data Schedule'!$A$5:$A$304,J26)=1,"OK","CHECK ID")))</x:f>
        <x:v>Belum dipasangkan</x:v>
      </x:c>
      <x:c r="P26" s="519" t="str">
        <x:v>LOG-01-25</x:v>
      </x:c>
      <x:c r="Q26" s="521"/>
      <x:c r="R26" s="519" t="str">
        <x:f>IF('Log Transaksi'!B26="","",IF(Q26&lt;&gt;"",Q26,P26))</x:f>
        <x:v>LOG-01-25</x:v>
      </x:c>
      <x:c r="S26" s="519" t="str">
        <x:f>IF('Log Transaksi'!B26="","",'Log Transaksi'!S26)</x:f>
        <x:v>Paket utama</x:v>
      </x:c>
      <x:c r="T26" s="520" t="str">
        <x:v>Pemetaan average sebelumnya dipertahankan</x:v>
      </x:c>
      <x:c r="U26" s="519" t="str">
        <x:f>IF(R26="","",IF(COUNTIF('Belanja per Booking'!$A$17:$A$409,R26)=1,"OK","Cek ID"))</x:f>
        <x:v>OK</x:v>
      </x:c>
      <x:c r="V26" s="519" t="n">
        <x:f>IF(AND(R26&lt;&gt;"",'Log Transaksi'!L26&lt;&gt;"",'Log Transaksi'!L26&lt;&gt;"Belum diisi",OR('Log Transaksi'!N26="Uploaded",'Log Transaksi'!O26="Uploaded")),1,0)</x:f>
        <x:v>1</x:v>
      </x:c>
    </x:row>
    <x:row r="27" ht="33" customHeight="1">
      <x:c r="A27" s="228" t="n">
        <x:v>27</x:v>
      </x:c>
      <x:c r="B27" s="332" t="n">
        <x:f>IF('Log Transaksi'!B27="","",IF('Log Transaksi'!B27="","",'Log Transaksi'!B27))</x:f>
        <x:v>46266</x:v>
      </x:c>
      <x:c r="C27" s="213" t="str">
        <x:f>IF('Log Transaksi'!B27="","",IF('Log Transaksi'!C27="","",'Log Transaksi'!C27))</x:f>
        <x:v>Rahmat Desta</x:v>
      </x:c>
      <x:c r="D27" s="213" t="str">
        <x:f>IF('Log Transaksi'!B27="","",IF('Log Transaksi'!D27="","",'Log Transaksi'!D27))</x:f>
        <x:v>Graduation</x:v>
      </x:c>
      <x:c r="E27" s="332" t="n">
        <x:f>IF('Log Transaksi'!B27="","",IF('Log Transaksi'!E27="","",'Log Transaksi'!E27))</x:f>
        <x:v>46266</x:v>
      </x:c>
      <x:c r="F27" s="213" t="str">
        <x:f>IF('Log Transaksi'!B27="","",IF('Log Transaksi'!F27="","",'Log Transaksi'!F27))</x:f>
        <x:v>Lunas</x:v>
      </x:c>
      <x:c r="G27" s="214" t="n">
        <x:f>IF('Log Transaksi'!B27="","",IF('Log Transaksi'!G27="","",'Log Transaksi'!G27))</x:f>
        <x:v>250000</x:v>
      </x:c>
      <x:c r="H27" s="214" t="str">
        <x:f>IF('Log Transaksi'!B27="","",IF('Log Transaksi'!H27="","",'Log Transaksi'!H27))</x:f>
      </x:c>
      <x:c r="I27" s="214" t="n">
        <x:f>IF('Log Transaksi'!B27="","",IF('Log Transaksi'!I27="","",'Log Transaksi'!I27))</x:f>
        <x:v>250000</x:v>
      </x:c>
      <x:c r="J27" s="344"/>
      <x:c r="K27" s="335" t="str">
        <x:v>Belum dipasangkan. Cash-in aktual tetap dihitung</x:v>
      </x:c>
      <x:c r="L27" s="214" t="n">
        <x:f>IF(AND(B27&lt;&gt;"",B27&lt;='Pengaturan'!$B$6,F27="DP"),I27,0)</x:f>
        <x:v>0</x:v>
      </x:c>
      <x:c r="M27" s="214" t="n">
        <x:f>IF(AND(B27&lt;&gt;"",B27&lt;='Pengaturan'!$B$6,F27&lt;&gt;"DP"),I27,0)</x:f>
        <x:v>250000</x:v>
      </x:c>
      <x:c r="N27" s="213" t="n">
        <x:f>IF(AND(B27&lt;&gt;"",B27&lt;='Pengaturan'!$B$6,OR(F27="Lunas",F27="Pelunasan")),1,0)</x:f>
        <x:v>1</x:v>
      </x:c>
      <x:c r="O27" s="345" t="str">
        <x:f>IF(B27="","",IF(J27="","Belum dipasangkan",IF(COUNTIF('Data Schedule'!$A$5:$A$304,J27)=1,"OK","CHECK ID")))</x:f>
        <x:v>Belum dipasangkan</x:v>
      </x:c>
      <x:c r="P27" s="519" t="str">
        <x:v>LOG-01-26</x:v>
      </x:c>
      <x:c r="Q27" s="521"/>
      <x:c r="R27" s="519" t="str">
        <x:f>IF('Log Transaksi'!B27="","",IF(Q27&lt;&gt;"",Q27,P27))</x:f>
        <x:v>LOG-01-26</x:v>
      </x:c>
      <x:c r="S27" s="519" t="str">
        <x:f>IF('Log Transaksi'!B27="","",'Log Transaksi'!S27)</x:f>
        <x:v>Paket utama</x:v>
      </x:c>
      <x:c r="T27" s="520" t="str">
        <x:v>Pemetaan average sebelumnya dipertahankan</x:v>
      </x:c>
      <x:c r="U27" s="519" t="str">
        <x:f>IF(R27="","",IF(COUNTIF('Belanja per Booking'!$A$17:$A$409,R27)=1,"OK","Cek ID"))</x:f>
        <x:v>OK</x:v>
      </x:c>
      <x:c r="V27" s="519" t="n">
        <x:f>IF(AND(R27&lt;&gt;"",'Log Transaksi'!L27&lt;&gt;"",'Log Transaksi'!L27&lt;&gt;"Belum diisi",OR('Log Transaksi'!N27="Uploaded",'Log Transaksi'!O27="Uploaded")),1,0)</x:f>
        <x:v>1</x:v>
      </x:c>
    </x:row>
    <x:row r="28" ht="33" customHeight="1">
      <x:c r="A28" s="228" t="n">
        <x:v>28</x:v>
      </x:c>
      <x:c r="B28" s="332" t="n">
        <x:f>IF('Log Transaksi'!B28="","",IF('Log Transaksi'!B28="","",'Log Transaksi'!B28))</x:f>
        <x:v>46266</x:v>
      </x:c>
      <x:c r="C28" s="213" t="str">
        <x:f>IF('Log Transaksi'!B28="","",IF('Log Transaksi'!C28="","",'Log Transaksi'!C28))</x:f>
        <x:v>Mudzrikatun</x:v>
      </x:c>
      <x:c r="D28" s="213" t="str">
        <x:f>IF('Log Transaksi'!B28="","",IF('Log Transaksi'!D28="","",'Log Transaksi'!D28))</x:f>
        <x:v>Graduation</x:v>
      </x:c>
      <x:c r="E28" s="332" t="n">
        <x:f>IF('Log Transaksi'!B28="","",IF('Log Transaksi'!E28="","",'Log Transaksi'!E28))</x:f>
        <x:v>46266</x:v>
      </x:c>
      <x:c r="F28" s="213" t="str">
        <x:f>IF('Log Transaksi'!B28="","",IF('Log Transaksi'!F28="","",'Log Transaksi'!F28))</x:f>
        <x:v>Lunas</x:v>
      </x:c>
      <x:c r="G28" s="214" t="n">
        <x:f>IF('Log Transaksi'!B28="","",IF('Log Transaksi'!G28="","",'Log Transaksi'!G28))</x:f>
        <x:v>80000</x:v>
      </x:c>
      <x:c r="H28" s="214" t="str">
        <x:f>IF('Log Transaksi'!B28="","",IF('Log Transaksi'!H28="","",'Log Transaksi'!H28))</x:f>
      </x:c>
      <x:c r="I28" s="214" t="n">
        <x:f>IF('Log Transaksi'!B28="","",IF('Log Transaksi'!I28="","",'Log Transaksi'!I28))</x:f>
        <x:v>80000</x:v>
      </x:c>
      <x:c r="J28" s="344"/>
      <x:c r="K28" s="335" t="str">
        <x:v>Belum dipasangkan. Cash-in aktual tetap dihitung</x:v>
      </x:c>
      <x:c r="L28" s="214" t="n">
        <x:f>IF(AND(B28&lt;&gt;"",B28&lt;='Pengaturan'!$B$6,F28="DP"),I28,0)</x:f>
        <x:v>0</x:v>
      </x:c>
      <x:c r="M28" s="214" t="n">
        <x:f>IF(AND(B28&lt;&gt;"",B28&lt;='Pengaturan'!$B$6,F28&lt;&gt;"DP"),I28,0)</x:f>
        <x:v>80000</x:v>
      </x:c>
      <x:c r="N28" s="213" t="n">
        <x:f>IF(AND(B28&lt;&gt;"",B28&lt;='Pengaturan'!$B$6,OR(F28="Lunas",F28="Pelunasan")),1,0)</x:f>
        <x:v>1</x:v>
      </x:c>
      <x:c r="O28" s="345" t="str">
        <x:f>IF(B28="","",IF(J28="","Belum dipasangkan",IF(COUNTIF('Data Schedule'!$A$5:$A$304,J28)=1,"OK","CHECK ID")))</x:f>
        <x:v>Belum dipasangkan</x:v>
      </x:c>
      <x:c r="P28" s="519" t="str">
        <x:v>LOG-01-27</x:v>
      </x:c>
      <x:c r="Q28" s="521"/>
      <x:c r="R28" s="519" t="str">
        <x:f>IF('Log Transaksi'!B28="","",IF(Q28&lt;&gt;"",Q28,P28))</x:f>
        <x:v>LOG-01-27</x:v>
      </x:c>
      <x:c r="S28" s="519" t="str">
        <x:f>IF('Log Transaksi'!B28="","",'Log Transaksi'!S28)</x:f>
        <x:v>Paket utama</x:v>
      </x:c>
      <x:c r="T28" s="520" t="str">
        <x:v>Pemetaan average sebelumnya dipertahankan</x:v>
      </x:c>
      <x:c r="U28" s="519" t="str">
        <x:f>IF(R28="","",IF(COUNTIF('Belanja per Booking'!$A$17:$A$409,R28)=1,"OK","Cek ID"))</x:f>
        <x:v>OK</x:v>
      </x:c>
      <x:c r="V28" s="519" t="n">
        <x:f>IF(AND(R28&lt;&gt;"",'Log Transaksi'!L28&lt;&gt;"",'Log Transaksi'!L28&lt;&gt;"Belum diisi",OR('Log Transaksi'!N28="Uploaded",'Log Transaksi'!O28="Uploaded")),1,0)</x:f>
        <x:v>1</x:v>
      </x:c>
    </x:row>
    <x:row r="29" ht="33" customHeight="1">
      <x:c r="A29" s="228" t="n">
        <x:v>29</x:v>
      </x:c>
      <x:c r="B29" s="332" t="n">
        <x:f>IF('Log Transaksi'!B29="","",IF('Log Transaksi'!B29="","",'Log Transaksi'!B29))</x:f>
        <x:v>46266</x:v>
      </x:c>
      <x:c r="C29" s="213" t="str">
        <x:f>IF('Log Transaksi'!B29="","",IF('Log Transaksi'!C29="","",'Log Transaksi'!C29))</x:f>
        <x:v>Sabina Rizky</x:v>
      </x:c>
      <x:c r="D29" s="213" t="str">
        <x:f>IF('Log Transaksi'!B29="","",IF('Log Transaksi'!D29="","",'Log Transaksi'!D29))</x:f>
        <x:v>Graduation</x:v>
      </x:c>
      <x:c r="E29" s="332" t="n">
        <x:f>IF('Log Transaksi'!B29="","",IF('Log Transaksi'!E29="","",'Log Transaksi'!E29))</x:f>
        <x:v>46266</x:v>
      </x:c>
      <x:c r="F29" s="213" t="str">
        <x:f>IF('Log Transaksi'!B29="","",IF('Log Transaksi'!F29="","",'Log Transaksi'!F29))</x:f>
        <x:v>Lunas</x:v>
      </x:c>
      <x:c r="G29" s="214" t="str">
        <x:f>IF('Log Transaksi'!B29="","",IF('Log Transaksi'!G29="","",'Log Transaksi'!G29))</x:f>
      </x:c>
      <x:c r="H29" s="214" t="n">
        <x:f>IF('Log Transaksi'!B29="","",IF('Log Transaksi'!H29="","",'Log Transaksi'!H29))</x:f>
        <x:v>150000</x:v>
      </x:c>
      <x:c r="I29" s="214" t="n">
        <x:f>IF('Log Transaksi'!B29="","",IF('Log Transaksi'!I29="","",'Log Transaksi'!I29))</x:f>
        <x:v>150000</x:v>
      </x:c>
      <x:c r="J29" s="344"/>
      <x:c r="K29" s="335" t="str">
        <x:v>Belum dipasangkan. Cash-in aktual tetap dihitung</x:v>
      </x:c>
      <x:c r="L29" s="214" t="n">
        <x:f>IF(AND(B29&lt;&gt;"",B29&lt;='Pengaturan'!$B$6,F29="DP"),I29,0)</x:f>
        <x:v>0</x:v>
      </x:c>
      <x:c r="M29" s="214" t="n">
        <x:f>IF(AND(B29&lt;&gt;"",B29&lt;='Pengaturan'!$B$6,F29&lt;&gt;"DP"),I29,0)</x:f>
        <x:v>150000</x:v>
      </x:c>
      <x:c r="N29" s="213" t="n">
        <x:f>IF(AND(B29&lt;&gt;"",B29&lt;='Pengaturan'!$B$6,OR(F29="Lunas",F29="Pelunasan")),1,0)</x:f>
        <x:v>1</x:v>
      </x:c>
      <x:c r="O29" s="345" t="str">
        <x:f>IF(B29="","",IF(J29="","Belum dipasangkan",IF(COUNTIF('Data Schedule'!$A$5:$A$304,J29)=1,"OK","CHECK ID")))</x:f>
        <x:v>Belum dipasangkan</x:v>
      </x:c>
      <x:c r="P29" s="519" t="str">
        <x:v>LOG-01-28</x:v>
      </x:c>
      <x:c r="Q29" s="521"/>
      <x:c r="R29" s="519" t="str">
        <x:f>IF('Log Transaksi'!B29="","",IF(Q29&lt;&gt;"",Q29,P29))</x:f>
        <x:v>LOG-01-28</x:v>
      </x:c>
      <x:c r="S29" s="519" t="str">
        <x:f>IF('Log Transaksi'!B29="","",'Log Transaksi'!S29)</x:f>
        <x:v>Paket utama</x:v>
      </x:c>
      <x:c r="T29" s="520" t="str">
        <x:v>Pemetaan average sebelumnya dipertahankan</x:v>
      </x:c>
      <x:c r="U29" s="519" t="str">
        <x:f>IF(R29="","",IF(COUNTIF('Belanja per Booking'!$A$17:$A$409,R29)=1,"OK","Cek ID"))</x:f>
        <x:v>OK</x:v>
      </x:c>
      <x:c r="V29" s="519" t="n">
        <x:f>IF(AND(R29&lt;&gt;"",'Log Transaksi'!L29&lt;&gt;"",'Log Transaksi'!L29&lt;&gt;"Belum diisi",OR('Log Transaksi'!N29="Uploaded",'Log Transaksi'!O29="Uploaded")),1,0)</x:f>
        <x:v>1</x:v>
      </x:c>
    </x:row>
    <x:row r="30" ht="33" customHeight="1">
      <x:c r="A30" s="228" t="n">
        <x:v>30</x:v>
      </x:c>
      <x:c r="B30" s="332" t="n">
        <x:f>IF('Log Transaksi'!B30="","",IF('Log Transaksi'!B30="","",'Log Transaksi'!B30))</x:f>
        <x:v>46266</x:v>
      </x:c>
      <x:c r="C30" s="213" t="str">
        <x:f>IF('Log Transaksi'!B30="","",IF('Log Transaksi'!C30="","",'Log Transaksi'!C30))</x:f>
        <x:v>Resti Dwi</x:v>
      </x:c>
      <x:c r="D30" s="213" t="str">
        <x:f>IF('Log Transaksi'!B30="","",IF('Log Transaksi'!D30="","",'Log Transaksi'!D30))</x:f>
        <x:v>Graduation</x:v>
      </x:c>
      <x:c r="E30" s="332" t="n">
        <x:f>IF('Log Transaksi'!B30="","",IF('Log Transaksi'!E30="","",'Log Transaksi'!E30))</x:f>
        <x:v>46266</x:v>
      </x:c>
      <x:c r="F30" s="213" t="str">
        <x:f>IF('Log Transaksi'!B30="","",IF('Log Transaksi'!F30="","",'Log Transaksi'!F30))</x:f>
        <x:v>Lunas</x:v>
      </x:c>
      <x:c r="G30" s="214" t="n">
        <x:f>IF('Log Transaksi'!B30="","",IF('Log Transaksi'!G30="","",'Log Transaksi'!G30))</x:f>
        <x:v>250000</x:v>
      </x:c>
      <x:c r="H30" s="214" t="str">
        <x:f>IF('Log Transaksi'!B30="","",IF('Log Transaksi'!H30="","",'Log Transaksi'!H30))</x:f>
      </x:c>
      <x:c r="I30" s="214" t="n">
        <x:f>IF('Log Transaksi'!B30="","",IF('Log Transaksi'!I30="","",'Log Transaksi'!I30))</x:f>
        <x:v>250000</x:v>
      </x:c>
      <x:c r="J30" s="344"/>
      <x:c r="K30" s="335" t="str">
        <x:v>Belum dipasangkan. Cash-in aktual tetap dihitung</x:v>
      </x:c>
      <x:c r="L30" s="214" t="n">
        <x:f>IF(AND(B30&lt;&gt;"",B30&lt;='Pengaturan'!$B$6,F30="DP"),I30,0)</x:f>
        <x:v>0</x:v>
      </x:c>
      <x:c r="M30" s="214" t="n">
        <x:f>IF(AND(B30&lt;&gt;"",B30&lt;='Pengaturan'!$B$6,F30&lt;&gt;"DP"),I30,0)</x:f>
        <x:v>250000</x:v>
      </x:c>
      <x:c r="N30" s="213" t="n">
        <x:f>IF(AND(B30&lt;&gt;"",B30&lt;='Pengaturan'!$B$6,OR(F30="Lunas",F30="Pelunasan")),1,0)</x:f>
        <x:v>1</x:v>
      </x:c>
      <x:c r="O30" s="345" t="str">
        <x:f>IF(B30="","",IF(J30="","Belum dipasangkan",IF(COUNTIF('Data Schedule'!$A$5:$A$304,J30)=1,"OK","CHECK ID")))</x:f>
        <x:v>Belum dipasangkan</x:v>
      </x:c>
      <x:c r="P30" s="519" t="str">
        <x:v>LOG-01-29</x:v>
      </x:c>
      <x:c r="Q30" s="521"/>
      <x:c r="R30" s="519" t="str">
        <x:f>IF('Log Transaksi'!B30="","",IF(Q30&lt;&gt;"",Q30,P30))</x:f>
        <x:v>LOG-01-29</x:v>
      </x:c>
      <x:c r="S30" s="519" t="str">
        <x:f>IF('Log Transaksi'!B30="","",'Log Transaksi'!S30)</x:f>
        <x:v>Paket utama</x:v>
      </x:c>
      <x:c r="T30" s="520" t="str">
        <x:v>Pemetaan average sebelumnya dipertahankan</x:v>
      </x:c>
      <x:c r="U30" s="519" t="str">
        <x:f>IF(R30="","",IF(COUNTIF('Belanja per Booking'!$A$17:$A$409,R30)=1,"OK","Cek ID"))</x:f>
        <x:v>OK</x:v>
      </x:c>
      <x:c r="V30" s="519" t="n">
        <x:f>IF(AND(R30&lt;&gt;"",'Log Transaksi'!L30&lt;&gt;"",'Log Transaksi'!L30&lt;&gt;"Belum diisi",OR('Log Transaksi'!N30="Uploaded",'Log Transaksi'!O30="Uploaded")),1,0)</x:f>
        <x:v>1</x:v>
      </x:c>
    </x:row>
    <x:row r="31" ht="33" customHeight="1">
      <x:c r="A31" s="228" t="n">
        <x:v>31</x:v>
      </x:c>
      <x:c r="B31" s="332" t="n">
        <x:f>IF('Log Transaksi'!B31="","",IF('Log Transaksi'!B31="","",'Log Transaksi'!B31))</x:f>
        <x:v>46266</x:v>
      </x:c>
      <x:c r="C31" s="213" t="str">
        <x:f>IF('Log Transaksi'!B31="","",IF('Log Transaksi'!C31="","",'Log Transaksi'!C31))</x:f>
        <x:v>Ramdhan</x:v>
      </x:c>
      <x:c r="D31" s="213" t="str">
        <x:f>IF('Log Transaksi'!B31="","",IF('Log Transaksi'!D31="","",'Log Transaksi'!D31))</x:f>
        <x:v>Single</x:v>
      </x:c>
      <x:c r="E31" s="332" t="n">
        <x:f>IF('Log Transaksi'!B31="","",IF('Log Transaksi'!E31="","",'Log Transaksi'!E31))</x:f>
        <x:v>46266</x:v>
      </x:c>
      <x:c r="F31" s="213" t="str">
        <x:f>IF('Log Transaksi'!B31="","",IF('Log Transaksi'!F31="","",'Log Transaksi'!F31))</x:f>
        <x:v>Lunas</x:v>
      </x:c>
      <x:c r="G31" s="214" t="str">
        <x:f>IF('Log Transaksi'!B31="","",IF('Log Transaksi'!G31="","",'Log Transaksi'!G31))</x:f>
      </x:c>
      <x:c r="H31" s="214" t="n">
        <x:f>IF('Log Transaksi'!B31="","",IF('Log Transaksi'!H31="","",'Log Transaksi'!H31))</x:f>
        <x:v>100000</x:v>
      </x:c>
      <x:c r="I31" s="214" t="n">
        <x:f>IF('Log Transaksi'!B31="","",IF('Log Transaksi'!I31="","",'Log Transaksi'!I31))</x:f>
        <x:v>100000</x:v>
      </x:c>
      <x:c r="J31" s="344"/>
      <x:c r="K31" s="335" t="str">
        <x:v>Belum dipasangkan. Cash-in aktual tetap dihitung</x:v>
      </x:c>
      <x:c r="L31" s="214" t="n">
        <x:f>IF(AND(B31&lt;&gt;"",B31&lt;='Pengaturan'!$B$6,F31="DP"),I31,0)</x:f>
        <x:v>0</x:v>
      </x:c>
      <x:c r="M31" s="214" t="n">
        <x:f>IF(AND(B31&lt;&gt;"",B31&lt;='Pengaturan'!$B$6,F31&lt;&gt;"DP"),I31,0)</x:f>
        <x:v>100000</x:v>
      </x:c>
      <x:c r="N31" s="213" t="n">
        <x:f>IF(AND(B31&lt;&gt;"",B31&lt;='Pengaturan'!$B$6,OR(F31="Lunas",F31="Pelunasan")),1,0)</x:f>
        <x:v>1</x:v>
      </x:c>
      <x:c r="O31" s="345" t="str">
        <x:f>IF(B31="","",IF(J31="","Belum dipasangkan",IF(COUNTIF('Data Schedule'!$A$5:$A$304,J31)=1,"OK","CHECK ID")))</x:f>
        <x:v>Belum dipasangkan</x:v>
      </x:c>
      <x:c r="P31" s="519" t="str">
        <x:v>LOG-01-30</x:v>
      </x:c>
      <x:c r="Q31" s="521"/>
      <x:c r="R31" s="519" t="str">
        <x:f>IF('Log Transaksi'!B31="","",IF(Q31&lt;&gt;"",Q31,P31))</x:f>
        <x:v>LOG-01-30</x:v>
      </x:c>
      <x:c r="S31" s="519" t="str">
        <x:f>IF('Log Transaksi'!B31="","",'Log Transaksi'!S31)</x:f>
        <x:v>Paket utama</x:v>
      </x:c>
      <x:c r="T31" s="520" t="str">
        <x:v>Pemetaan average sebelumnya dipertahankan</x:v>
      </x:c>
      <x:c r="U31" s="519" t="str">
        <x:f>IF(R31="","",IF(COUNTIF('Belanja per Booking'!$A$17:$A$409,R31)=1,"OK","Cek ID"))</x:f>
        <x:v>OK</x:v>
      </x:c>
      <x:c r="V31" s="519" t="n">
        <x:f>IF(AND(R31&lt;&gt;"",'Log Transaksi'!L31&lt;&gt;"",'Log Transaksi'!L31&lt;&gt;"Belum diisi",OR('Log Transaksi'!N31="Uploaded",'Log Transaksi'!O31="Uploaded")),1,0)</x:f>
        <x:v>1</x:v>
      </x:c>
    </x:row>
    <x:row r="32" ht="33" customHeight="1">
      <x:c r="A32" s="228" t="n">
        <x:v>32</x:v>
      </x:c>
      <x:c r="B32" s="332" t="n">
        <x:f>IF('Log Transaksi'!B32="","",IF('Log Transaksi'!B32="","",'Log Transaksi'!B32))</x:f>
        <x:v>46266</x:v>
      </x:c>
      <x:c r="C32" s="213" t="str">
        <x:f>IF('Log Transaksi'!B32="","",IF('Log Transaksi'!C32="","",'Log Transaksi'!C32))</x:f>
        <x:v>Muhamad Abdau</x:v>
      </x:c>
      <x:c r="D32" s="213" t="str">
        <x:f>IF('Log Transaksi'!B32="","",IF('Log Transaksi'!D32="","",'Log Transaksi'!D32))</x:f>
        <x:v>Graduation</x:v>
      </x:c>
      <x:c r="E32" s="332" t="n">
        <x:f>IF('Log Transaksi'!B32="","",IF('Log Transaksi'!E32="","",'Log Transaksi'!E32))</x:f>
        <x:v>46267</x:v>
      </x:c>
      <x:c r="F32" s="213" t="str">
        <x:f>IF('Log Transaksi'!B32="","",IF('Log Transaksi'!F32="","",'Log Transaksi'!F32))</x:f>
        <x:v>DP</x:v>
      </x:c>
      <x:c r="G32" s="214" t="str">
        <x:f>IF('Log Transaksi'!B32="","",IF('Log Transaksi'!G32="","",'Log Transaksi'!G32))</x:f>
      </x:c>
      <x:c r="H32" s="214" t="n">
        <x:f>IF('Log Transaksi'!B32="","",IF('Log Transaksi'!H32="","",'Log Transaksi'!H32))</x:f>
        <x:v>100000</x:v>
      </x:c>
      <x:c r="I32" s="214" t="n">
        <x:f>IF('Log Transaksi'!B32="","",IF('Log Transaksi'!I32="","",'Log Transaksi'!I32))</x:f>
        <x:v>100000</x:v>
      </x:c>
      <x:c r="J32" s="344"/>
      <x:c r="K32" s="335" t="str">
        <x:v>Belum dipasangkan. Cash-in aktual tetap dihitung</x:v>
      </x:c>
      <x:c r="L32" s="214" t="n">
        <x:f>IF(AND(B32&lt;&gt;"",B32&lt;='Pengaturan'!$B$6,F32="DP"),I32,0)</x:f>
        <x:v>100000</x:v>
      </x:c>
      <x:c r="M32" s="214" t="n">
        <x:f>IF(AND(B32&lt;&gt;"",B32&lt;='Pengaturan'!$B$6,F32&lt;&gt;"DP"),I32,0)</x:f>
        <x:v>0</x:v>
      </x:c>
      <x:c r="N32" s="213" t="n">
        <x:f>IF(AND(B32&lt;&gt;"",B32&lt;='Pengaturan'!$B$6,OR(F32="Lunas",F32="Pelunasan")),1,0)</x:f>
        <x:v>0</x:v>
      </x:c>
      <x:c r="O32" s="345" t="str">
        <x:f>IF(B32="","",IF(J32="","Belum dipasangkan",IF(COUNTIF('Data Schedule'!$A$5:$A$304,J32)=1,"OK","CHECK ID")))</x:f>
        <x:v>Belum dipasangkan</x:v>
      </x:c>
      <x:c r="P32" s="519" t="str">
        <x:v>LOG-01-31</x:v>
      </x:c>
      <x:c r="Q32" s="521"/>
      <x:c r="R32" s="519" t="str">
        <x:f>IF('Log Transaksi'!B32="","",IF(Q32&lt;&gt;"",Q32,P32))</x:f>
        <x:v>LOG-01-31</x:v>
      </x:c>
      <x:c r="S32" s="519" t="str">
        <x:f>IF('Log Transaksi'!B32="","",'Log Transaksi'!S32)</x:f>
        <x:v>Paket utama</x:v>
      </x:c>
      <x:c r="T32" s="520" t="str">
        <x:v>Pemetaan average sebelumnya dipertahankan</x:v>
      </x:c>
      <x:c r="U32" s="519" t="str">
        <x:f>IF(R32="","",IF(COUNTIF('Belanja per Booking'!$A$17:$A$409,R32)=1,"OK","Cek ID"))</x:f>
        <x:v>OK</x:v>
      </x:c>
      <x:c r="V32" s="519" t="n">
        <x:f>IF(AND(R32&lt;&gt;"",'Log Transaksi'!L32&lt;&gt;"",'Log Transaksi'!L32&lt;&gt;"Belum diisi",OR('Log Transaksi'!N32="Uploaded",'Log Transaksi'!O32="Uploaded")),1,0)</x:f>
        <x:v>0</x:v>
      </x:c>
    </x:row>
    <x:row r="33" ht="33" customHeight="1">
      <x:c r="A33" s="228" t="n">
        <x:v>33</x:v>
      </x:c>
      <x:c r="B33" s="332" t="n">
        <x:f>IF('Log Transaksi'!B33="","",IF('Log Transaksi'!B33="","",'Log Transaksi'!B33))</x:f>
        <x:v>46266</x:v>
      </x:c>
      <x:c r="C33" s="213" t="str">
        <x:f>IF('Log Transaksi'!B33="","",IF('Log Transaksi'!C33="","",'Log Transaksi'!C33))</x:f>
        <x:v>Maulida Jundana</x:v>
      </x:c>
      <x:c r="D33" s="213" t="str">
        <x:f>IF('Log Transaksi'!B33="","",IF('Log Transaksi'!D33="","",'Log Transaksi'!D33))</x:f>
        <x:v>Graduation</x:v>
      </x:c>
      <x:c r="E33" s="332" t="n">
        <x:f>IF('Log Transaksi'!B33="","",IF('Log Transaksi'!E33="","",'Log Transaksi'!E33))</x:f>
        <x:v>46273</x:v>
      </x:c>
      <x:c r="F33" s="213" t="str">
        <x:f>IF('Log Transaksi'!B33="","",IF('Log Transaksi'!F33="","",'Log Transaksi'!F33))</x:f>
        <x:v>DP</x:v>
      </x:c>
      <x:c r="G33" s="214" t="str">
        <x:f>IF('Log Transaksi'!B33="","",IF('Log Transaksi'!G33="","",'Log Transaksi'!G33))</x:f>
      </x:c>
      <x:c r="H33" s="214" t="n">
        <x:f>IF('Log Transaksi'!B33="","",IF('Log Transaksi'!H33="","",'Log Transaksi'!H33))</x:f>
        <x:v>100000</x:v>
      </x:c>
      <x:c r="I33" s="214" t="n">
        <x:f>IF('Log Transaksi'!B33="","",IF('Log Transaksi'!I33="","",'Log Transaksi'!I33))</x:f>
        <x:v>100000</x:v>
      </x:c>
      <x:c r="J33" s="344" t="str">
        <x:v>BK083</x:v>
      </x:c>
      <x:c r="K33" s="335" t="str">
        <x:v>Nama dan tanggal sama</x:v>
      </x:c>
      <x:c r="L33" s="214" t="n">
        <x:f>IF(AND(B33&lt;&gt;"",B33&lt;='Pengaturan'!$B$6,F33="DP"),I33,0)</x:f>
        <x:v>100000</x:v>
      </x:c>
      <x:c r="M33" s="214" t="n">
        <x:f>IF(AND(B33&lt;&gt;"",B33&lt;='Pengaturan'!$B$6,F33&lt;&gt;"DP"),I33,0)</x:f>
        <x:v>0</x:v>
      </x:c>
      <x:c r="N33" s="213" t="n">
        <x:f>IF(AND(B33&lt;&gt;"",B33&lt;='Pengaturan'!$B$6,OR(F33="Lunas",F33="Pelunasan")),1,0)</x:f>
        <x:v>0</x:v>
      </x:c>
      <x:c r="O33" s="345" t="str">
        <x:f>IF(B33="","",IF(J33="","Belum dipasangkan",IF(COUNTIF('Data Schedule'!$A$5:$A$304,J33)=1,"OK","CHECK ID")))</x:f>
        <x:v>OK</x:v>
      </x:c>
      <x:c r="P33" s="519" t="str">
        <x:v>BK083</x:v>
      </x:c>
      <x:c r="Q33" s="521"/>
      <x:c r="R33" s="519" t="str">
        <x:f>IF('Log Transaksi'!B33="","",IF(Q33&lt;&gt;"",Q33,P33))</x:f>
        <x:v>BK083</x:v>
      </x:c>
      <x:c r="S33" s="519" t="str">
        <x:f>IF('Log Transaksi'!B33="","",'Log Transaksi'!S33)</x:f>
        <x:v>Paket utama</x:v>
      </x:c>
      <x:c r="T33" s="520" t="str">
        <x:v>Pemetaan average sebelumnya dipertahankan</x:v>
      </x:c>
      <x:c r="U33" s="519" t="str">
        <x:f>IF(R33="","",IF(COUNTIF('Belanja per Booking'!$A$17:$A$409,R33)=1,"OK","Cek ID"))</x:f>
        <x:v>OK</x:v>
      </x:c>
      <x:c r="V33" s="519" t="n">
        <x:f>IF(AND(R33&lt;&gt;"",'Log Transaksi'!L33&lt;&gt;"",'Log Transaksi'!L33&lt;&gt;"Belum diisi",OR('Log Transaksi'!N33="Uploaded",'Log Transaksi'!O33="Uploaded")),1,0)</x:f>
        <x:v>0</x:v>
      </x:c>
    </x:row>
    <x:row r="34" ht="33" customHeight="1">
      <x:c r="A34" s="228" t="n">
        <x:v>34</x:v>
      </x:c>
      <x:c r="B34" s="332" t="n">
        <x:f>IF('Log Transaksi'!B34="","",IF('Log Transaksi'!B34="","",'Log Transaksi'!B34))</x:f>
        <x:v>46266</x:v>
      </x:c>
      <x:c r="C34" s="213" t="str">
        <x:f>IF('Log Transaksi'!B34="","",IF('Log Transaksi'!C34="","",'Log Transaksi'!C34))</x:f>
        <x:v>Ifah Kholidiyyah</x:v>
      </x:c>
      <x:c r="D34" s="213" t="str">
        <x:f>IF('Log Transaksi'!B34="","",IF('Log Transaksi'!D34="","",'Log Transaksi'!D34))</x:f>
        <x:v>Graduation</x:v>
      </x:c>
      <x:c r="E34" s="332" t="n">
        <x:f>IF('Log Transaksi'!B34="","",IF('Log Transaksi'!E34="","",'Log Transaksi'!E34))</x:f>
        <x:v>46266</x:v>
      </x:c>
      <x:c r="F34" s="213" t="str">
        <x:f>IF('Log Transaksi'!B34="","",IF('Log Transaksi'!F34="","",'Log Transaksi'!F34))</x:f>
        <x:v>Lunas</x:v>
      </x:c>
      <x:c r="G34" s="214" t="str">
        <x:f>IF('Log Transaksi'!B34="","",IF('Log Transaksi'!G34="","",'Log Transaksi'!G34))</x:f>
      </x:c>
      <x:c r="H34" s="214" t="n">
        <x:f>IF('Log Transaksi'!B34="","",IF('Log Transaksi'!H34="","",'Log Transaksi'!H34))</x:f>
        <x:v>250000</x:v>
      </x:c>
      <x:c r="I34" s="214" t="n">
        <x:f>IF('Log Transaksi'!B34="","",IF('Log Transaksi'!I34="","",'Log Transaksi'!I34))</x:f>
        <x:v>250000</x:v>
      </x:c>
      <x:c r="J34" s="344"/>
      <x:c r="K34" s="335" t="str">
        <x:v>Belum dipasangkan. Cash-in aktual tetap dihitung</x:v>
      </x:c>
      <x:c r="L34" s="214" t="n">
        <x:f>IF(AND(B34&lt;&gt;"",B34&lt;='Pengaturan'!$B$6,F34="DP"),I34,0)</x:f>
        <x:v>0</x:v>
      </x:c>
      <x:c r="M34" s="214" t="n">
        <x:f>IF(AND(B34&lt;&gt;"",B34&lt;='Pengaturan'!$B$6,F34&lt;&gt;"DP"),I34,0)</x:f>
        <x:v>250000</x:v>
      </x:c>
      <x:c r="N34" s="213" t="n">
        <x:f>IF(AND(B34&lt;&gt;"",B34&lt;='Pengaturan'!$B$6,OR(F34="Lunas",F34="Pelunasan")),1,0)</x:f>
        <x:v>1</x:v>
      </x:c>
      <x:c r="O34" s="345" t="str">
        <x:f>IF(B34="","",IF(J34="","Belum dipasangkan",IF(COUNTIF('Data Schedule'!$A$5:$A$304,J34)=1,"OK","CHECK ID")))</x:f>
        <x:v>Belum dipasangkan</x:v>
      </x:c>
      <x:c r="P34" s="519" t="str">
        <x:v>LOG-01-33</x:v>
      </x:c>
      <x:c r="Q34" s="521"/>
      <x:c r="R34" s="519" t="str">
        <x:f>IF('Log Transaksi'!B34="","",IF(Q34&lt;&gt;"",Q34,P34))</x:f>
        <x:v>LOG-01-33</x:v>
      </x:c>
      <x:c r="S34" s="519" t="str">
        <x:f>IF('Log Transaksi'!B34="","",'Log Transaksi'!S34)</x:f>
        <x:v>Paket utama</x:v>
      </x:c>
      <x:c r="T34" s="520" t="str">
        <x:v>Pemetaan average sebelumnya dipertahankan</x:v>
      </x:c>
      <x:c r="U34" s="519" t="str">
        <x:f>IF(R34="","",IF(COUNTIF('Belanja per Booking'!$A$17:$A$409,R34)=1,"OK","Cek ID"))</x:f>
        <x:v>OK</x:v>
      </x:c>
      <x:c r="V34" s="519" t="n">
        <x:f>IF(AND(R34&lt;&gt;"",'Log Transaksi'!L34&lt;&gt;"",'Log Transaksi'!L34&lt;&gt;"Belum diisi",OR('Log Transaksi'!N34="Uploaded",'Log Transaksi'!O34="Uploaded")),1,0)</x:f>
        <x:v>1</x:v>
      </x:c>
    </x:row>
    <x:row r="35" ht="33" customHeight="1">
      <x:c r="A35" s="228" t="n">
        <x:v>35</x:v>
      </x:c>
      <x:c r="B35" s="332" t="n">
        <x:f>IF('Log Transaksi'!B35="","",IF('Log Transaksi'!B35="","",'Log Transaksi'!B35))</x:f>
        <x:v>46266</x:v>
      </x:c>
      <x:c r="C35" s="213" t="str">
        <x:f>IF('Log Transaksi'!B35="","",IF('Log Transaksi'!C35="","",'Log Transaksi'!C35))</x:f>
        <x:v>Genta Gustian</x:v>
      </x:c>
      <x:c r="D35" s="213" t="str">
        <x:f>IF('Log Transaksi'!B35="","",IF('Log Transaksi'!D35="","",'Log Transaksi'!D35))</x:f>
        <x:v>Graduation</x:v>
      </x:c>
      <x:c r="E35" s="332" t="n">
        <x:f>IF('Log Transaksi'!B35="","",IF('Log Transaksi'!E35="","",'Log Transaksi'!E35))</x:f>
        <x:v>46266</x:v>
      </x:c>
      <x:c r="F35" s="213" t="str">
        <x:f>IF('Log Transaksi'!B35="","",IF('Log Transaksi'!F35="","",'Log Transaksi'!F35))</x:f>
        <x:v>Lunas</x:v>
      </x:c>
      <x:c r="G35" s="214" t="str">
        <x:f>IF('Log Transaksi'!B35="","",IF('Log Transaksi'!G35="","",'Log Transaksi'!G35))</x:f>
      </x:c>
      <x:c r="H35" s="214" t="n">
        <x:f>IF('Log Transaksi'!B35="","",IF('Log Transaksi'!H35="","",'Log Transaksi'!H35))</x:f>
        <x:v>250000</x:v>
      </x:c>
      <x:c r="I35" s="214" t="n">
        <x:f>IF('Log Transaksi'!B35="","",IF('Log Transaksi'!I35="","",'Log Transaksi'!I35))</x:f>
        <x:v>250000</x:v>
      </x:c>
      <x:c r="J35" s="344"/>
      <x:c r="K35" s="335" t="str">
        <x:v>Belum dipasangkan. Cash-in aktual tetap dihitung</x:v>
      </x:c>
      <x:c r="L35" s="214" t="n">
        <x:f>IF(AND(B35&lt;&gt;"",B35&lt;='Pengaturan'!$B$6,F35="DP"),I35,0)</x:f>
        <x:v>0</x:v>
      </x:c>
      <x:c r="M35" s="214" t="n">
        <x:f>IF(AND(B35&lt;&gt;"",B35&lt;='Pengaturan'!$B$6,F35&lt;&gt;"DP"),I35,0)</x:f>
        <x:v>250000</x:v>
      </x:c>
      <x:c r="N35" s="213" t="n">
        <x:f>IF(AND(B35&lt;&gt;"",B35&lt;='Pengaturan'!$B$6,OR(F35="Lunas",F35="Pelunasan")),1,0)</x:f>
        <x:v>1</x:v>
      </x:c>
      <x:c r="O35" s="345" t="str">
        <x:f>IF(B35="","",IF(J35="","Belum dipasangkan",IF(COUNTIF('Data Schedule'!$A$5:$A$304,J35)=1,"OK","CHECK ID")))</x:f>
        <x:v>Belum dipasangkan</x:v>
      </x:c>
      <x:c r="P35" s="519" t="str">
        <x:v>LOG-01-34</x:v>
      </x:c>
      <x:c r="Q35" s="521"/>
      <x:c r="R35" s="519" t="str">
        <x:f>IF('Log Transaksi'!B35="","",IF(Q35&lt;&gt;"",Q35,P35))</x:f>
        <x:v>LOG-01-34</x:v>
      </x:c>
      <x:c r="S35" s="519" t="str">
        <x:f>IF('Log Transaksi'!B35="","",'Log Transaksi'!S35)</x:f>
        <x:v>Paket utama</x:v>
      </x:c>
      <x:c r="T35" s="520" t="str">
        <x:v>Pemetaan average sebelumnya dipertahankan</x:v>
      </x:c>
      <x:c r="U35" s="519" t="str">
        <x:f>IF(R35="","",IF(COUNTIF('Belanja per Booking'!$A$17:$A$409,R35)=1,"OK","Cek ID"))</x:f>
        <x:v>OK</x:v>
      </x:c>
      <x:c r="V35" s="519" t="n">
        <x:f>IF(AND(R35&lt;&gt;"",'Log Transaksi'!L35&lt;&gt;"",'Log Transaksi'!L35&lt;&gt;"Belum diisi",OR('Log Transaksi'!N35="Uploaded",'Log Transaksi'!O35="Uploaded")),1,0)</x:f>
        <x:v>1</x:v>
      </x:c>
    </x:row>
    <x:row r="36" ht="33" customHeight="1">
      <x:c r="A36" s="228" t="n">
        <x:v>36</x:v>
      </x:c>
      <x:c r="B36" s="332" t="n">
        <x:f>IF('Log Transaksi'!B36="","",IF('Log Transaksi'!B36="","",'Log Transaksi'!B36))</x:f>
        <x:v>46266</x:v>
      </x:c>
      <x:c r="C36" s="213" t="str">
        <x:f>IF('Log Transaksi'!B36="","",IF('Log Transaksi'!C36="","",'Log Transaksi'!C36))</x:f>
        <x:v>Renaldi</x:v>
      </x:c>
      <x:c r="D36" s="213" t="str">
        <x:f>IF('Log Transaksi'!B36="","",IF('Log Transaksi'!D36="","",'Log Transaksi'!D36))</x:f>
        <x:v>Graduation</x:v>
      </x:c>
      <x:c r="E36" s="332" t="n">
        <x:f>IF('Log Transaksi'!B36="","",IF('Log Transaksi'!E36="","",'Log Transaksi'!E36))</x:f>
        <x:v>46273</x:v>
      </x:c>
      <x:c r="F36" s="213" t="str">
        <x:f>IF('Log Transaksi'!B36="","",IF('Log Transaksi'!F36="","",'Log Transaksi'!F36))</x:f>
        <x:v>DP</x:v>
      </x:c>
      <x:c r="G36" s="214" t="str">
        <x:f>IF('Log Transaksi'!B36="","",IF('Log Transaksi'!G36="","",'Log Transaksi'!G36))</x:f>
      </x:c>
      <x:c r="H36" s="214" t="n">
        <x:f>IF('Log Transaksi'!B36="","",IF('Log Transaksi'!H36="","",'Log Transaksi'!H36))</x:f>
        <x:v>100000</x:v>
      </x:c>
      <x:c r="I36" s="214" t="n">
        <x:f>IF('Log Transaksi'!B36="","",IF('Log Transaksi'!I36="","",'Log Transaksi'!I36))</x:f>
        <x:v>100000</x:v>
      </x:c>
      <x:c r="J36" s="344" t="str">
        <x:v>BK056</x:v>
      </x:c>
      <x:c r="K36" s="335" t="str">
        <x:v>Nama dan tanggal sama</x:v>
      </x:c>
      <x:c r="L36" s="214" t="n">
        <x:f>IF(AND(B36&lt;&gt;"",B36&lt;='Pengaturan'!$B$6,F36="DP"),I36,0)</x:f>
        <x:v>100000</x:v>
      </x:c>
      <x:c r="M36" s="214" t="n">
        <x:f>IF(AND(B36&lt;&gt;"",B36&lt;='Pengaturan'!$B$6,F36&lt;&gt;"DP"),I36,0)</x:f>
        <x:v>0</x:v>
      </x:c>
      <x:c r="N36" s="213" t="n">
        <x:f>IF(AND(B36&lt;&gt;"",B36&lt;='Pengaturan'!$B$6,OR(F36="Lunas",F36="Pelunasan")),1,0)</x:f>
        <x:v>0</x:v>
      </x:c>
      <x:c r="O36" s="345" t="str">
        <x:f>IF(B36="","",IF(J36="","Belum dipasangkan",IF(COUNTIF('Data Schedule'!$A$5:$A$304,J36)=1,"OK","CHECK ID")))</x:f>
        <x:v>OK</x:v>
      </x:c>
      <x:c r="P36" s="519" t="str">
        <x:v>BK056</x:v>
      </x:c>
      <x:c r="Q36" s="521"/>
      <x:c r="R36" s="519" t="str">
        <x:f>IF('Log Transaksi'!B36="","",IF(Q36&lt;&gt;"",Q36,P36))</x:f>
        <x:v>BK056</x:v>
      </x:c>
      <x:c r="S36" s="519" t="str">
        <x:f>IF('Log Transaksi'!B36="","",'Log Transaksi'!S36)</x:f>
        <x:v>Paket utama</x:v>
      </x:c>
      <x:c r="T36" s="520" t="str">
        <x:v>Pemetaan average sebelumnya dipertahankan</x:v>
      </x:c>
      <x:c r="U36" s="519" t="str">
        <x:f>IF(R36="","",IF(COUNTIF('Belanja per Booking'!$A$17:$A$409,R36)=1,"OK","Cek ID"))</x:f>
        <x:v>OK</x:v>
      </x:c>
      <x:c r="V36" s="519" t="n">
        <x:f>IF(AND(R36&lt;&gt;"",'Log Transaksi'!L36&lt;&gt;"",'Log Transaksi'!L36&lt;&gt;"Belum diisi",OR('Log Transaksi'!N36="Uploaded",'Log Transaksi'!O36="Uploaded")),1,0)</x:f>
        <x:v>0</x:v>
      </x:c>
    </x:row>
    <x:row r="37" ht="33" customHeight="1">
      <x:c r="A37" s="228" t="n">
        <x:v>37</x:v>
      </x:c>
      <x:c r="B37" s="332" t="n">
        <x:f>IF('Log Transaksi'!B37="","",IF('Log Transaksi'!B37="","",'Log Transaksi'!B37))</x:f>
        <x:v>46266</x:v>
      </x:c>
      <x:c r="C37" s="213" t="str">
        <x:f>IF('Log Transaksi'!B37="","",IF('Log Transaksi'!C37="","",'Log Transaksi'!C37))</x:f>
        <x:v>Sumberejo</x:v>
      </x:c>
      <x:c r="D37" s="213" t="str">
        <x:f>IF('Log Transaksi'!B37="","",IF('Log Transaksi'!D37="","",'Log Transaksi'!D37))</x:f>
        <x:v>Large Group</x:v>
      </x:c>
      <x:c r="E37" s="332" t="n">
        <x:f>IF('Log Transaksi'!B37="","",IF('Log Transaksi'!E37="","",'Log Transaksi'!E37))</x:f>
        <x:v>46269</x:v>
      </x:c>
      <x:c r="F37" s="213" t="str">
        <x:f>IF('Log Transaksi'!B37="","",IF('Log Transaksi'!F37="","",'Log Transaksi'!F37))</x:f>
        <x:v>DP</x:v>
      </x:c>
      <x:c r="G37" s="214" t="str">
        <x:f>IF('Log Transaksi'!B37="","",IF('Log Transaksi'!G37="","",'Log Transaksi'!G37))</x:f>
      </x:c>
      <x:c r="H37" s="214" t="n">
        <x:f>IF('Log Transaksi'!B37="","",IF('Log Transaksi'!H37="","",'Log Transaksi'!H37))</x:f>
        <x:v>100000</x:v>
      </x:c>
      <x:c r="I37" s="214" t="n">
        <x:f>IF('Log Transaksi'!B37="","",IF('Log Transaksi'!I37="","",'Log Transaksi'!I37))</x:f>
        <x:v>100000</x:v>
      </x:c>
      <x:c r="J37" s="344" t="str">
        <x:v>BK012</x:v>
      </x:c>
      <x:c r="K37" s="335" t="str">
        <x:v>Nama dan tanggal sama</x:v>
      </x:c>
      <x:c r="L37" s="214" t="n">
        <x:f>IF(AND(B37&lt;&gt;"",B37&lt;='Pengaturan'!$B$6,F37="DP"),I37,0)</x:f>
        <x:v>100000</x:v>
      </x:c>
      <x:c r="M37" s="214" t="n">
        <x:f>IF(AND(B37&lt;&gt;"",B37&lt;='Pengaturan'!$B$6,F37&lt;&gt;"DP"),I37,0)</x:f>
        <x:v>0</x:v>
      </x:c>
      <x:c r="N37" s="213" t="n">
        <x:f>IF(AND(B37&lt;&gt;"",B37&lt;='Pengaturan'!$B$6,OR(F37="Lunas",F37="Pelunasan")),1,0)</x:f>
        <x:v>0</x:v>
      </x:c>
      <x:c r="O37" s="345" t="str">
        <x:f>IF(B37="","",IF(J37="","Belum dipasangkan",IF(COUNTIF('Data Schedule'!$A$5:$A$304,J37)=1,"OK","CHECK ID")))</x:f>
        <x:v>OK</x:v>
      </x:c>
      <x:c r="P37" s="519" t="str">
        <x:v>BK012</x:v>
      </x:c>
      <x:c r="Q37" s="521"/>
      <x:c r="R37" s="519" t="str">
        <x:f>IF('Log Transaksi'!B37="","",IF(Q37&lt;&gt;"",Q37,P37))</x:f>
        <x:v>BK012</x:v>
      </x:c>
      <x:c r="S37" s="519" t="str">
        <x:f>IF('Log Transaksi'!B37="","",'Log Transaksi'!S37)</x:f>
        <x:v>Paket utama</x:v>
      </x:c>
      <x:c r="T37" s="520" t="str">
        <x:v>Pemetaan average sebelumnya dipertahankan</x:v>
      </x:c>
      <x:c r="U37" s="519" t="str">
        <x:f>IF(R37="","",IF(COUNTIF('Belanja per Booking'!$A$17:$A$409,R37)=1,"OK","Cek ID"))</x:f>
        <x:v>OK</x:v>
      </x:c>
      <x:c r="V37" s="519" t="n">
        <x:f>IF(AND(R37&lt;&gt;"",'Log Transaksi'!L37&lt;&gt;"",'Log Transaksi'!L37&lt;&gt;"Belum diisi",OR('Log Transaksi'!N37="Uploaded",'Log Transaksi'!O37="Uploaded")),1,0)</x:f>
        <x:v>0</x:v>
      </x:c>
    </x:row>
    <x:row r="38" ht="33" customHeight="1">
      <x:c r="A38" s="228" t="n">
        <x:v>38</x:v>
      </x:c>
      <x:c r="B38" s="332" t="n">
        <x:f>IF('Log Transaksi'!B38="","",IF('Log Transaksi'!B38="","",'Log Transaksi'!B38))</x:f>
        <x:v>46266</x:v>
      </x:c>
      <x:c r="C38" s="213" t="str">
        <x:f>IF('Log Transaksi'!B38="","",IF('Log Transaksi'!C38="","",'Log Transaksi'!C38))</x:f>
        <x:v>Wafik</x:v>
      </x:c>
      <x:c r="D38" s="213" t="str">
        <x:f>IF('Log Transaksi'!B38="","",IF('Log Transaksi'!D38="","",'Log Transaksi'!D38))</x:f>
        <x:v>Graduation</x:v>
      </x:c>
      <x:c r="E38" s="332" t="n">
        <x:f>IF('Log Transaksi'!B38="","",IF('Log Transaksi'!E38="","",'Log Transaksi'!E38))</x:f>
        <x:v>46266</x:v>
      </x:c>
      <x:c r="F38" s="213" t="str">
        <x:f>IF('Log Transaksi'!B38="","",IF('Log Transaksi'!F38="","",'Log Transaksi'!F38))</x:f>
        <x:v>Lunas</x:v>
      </x:c>
      <x:c r="G38" s="214" t="str">
        <x:f>IF('Log Transaksi'!B38="","",IF('Log Transaksi'!G38="","",'Log Transaksi'!G38))</x:f>
      </x:c>
      <x:c r="H38" s="214" t="n">
        <x:f>IF('Log Transaksi'!B38="","",IF('Log Transaksi'!H38="","",'Log Transaksi'!H38))</x:f>
        <x:v>250000</x:v>
      </x:c>
      <x:c r="I38" s="214" t="n">
        <x:f>IF('Log Transaksi'!B38="","",IF('Log Transaksi'!I38="","",'Log Transaksi'!I38))</x:f>
        <x:v>250000</x:v>
      </x:c>
      <x:c r="J38" s="344"/>
      <x:c r="K38" s="335" t="str">
        <x:v>Belum dipasangkan. Cash-in aktual tetap dihitung</x:v>
      </x:c>
      <x:c r="L38" s="214" t="n">
        <x:f>IF(AND(B38&lt;&gt;"",B38&lt;='Pengaturan'!$B$6,F38="DP"),I38,0)</x:f>
        <x:v>0</x:v>
      </x:c>
      <x:c r="M38" s="214" t="n">
        <x:f>IF(AND(B38&lt;&gt;"",B38&lt;='Pengaturan'!$B$6,F38&lt;&gt;"DP"),I38,0)</x:f>
        <x:v>250000</x:v>
      </x:c>
      <x:c r="N38" s="213" t="n">
        <x:f>IF(AND(B38&lt;&gt;"",B38&lt;='Pengaturan'!$B$6,OR(F38="Lunas",F38="Pelunasan")),1,0)</x:f>
        <x:v>1</x:v>
      </x:c>
      <x:c r="O38" s="345" t="str">
        <x:f>IF(B38="","",IF(J38="","Belum dipasangkan",IF(COUNTIF('Data Schedule'!$A$5:$A$304,J38)=1,"OK","CHECK ID")))</x:f>
        <x:v>Belum dipasangkan</x:v>
      </x:c>
      <x:c r="P38" s="519" t="str">
        <x:v>LOG-01-37</x:v>
      </x:c>
      <x:c r="Q38" s="521"/>
      <x:c r="R38" s="519" t="str">
        <x:f>IF('Log Transaksi'!B38="","",IF(Q38&lt;&gt;"",Q38,P38))</x:f>
        <x:v>LOG-01-37</x:v>
      </x:c>
      <x:c r="S38" s="519" t="str">
        <x:f>IF('Log Transaksi'!B38="","",'Log Transaksi'!S38)</x:f>
        <x:v>Paket utama</x:v>
      </x:c>
      <x:c r="T38" s="520" t="str">
        <x:v>Pemetaan average sebelumnya dipertahankan</x:v>
      </x:c>
      <x:c r="U38" s="519" t="str">
        <x:f>IF(R38="","",IF(COUNTIF('Belanja per Booking'!$A$17:$A$409,R38)=1,"OK","Cek ID"))</x:f>
        <x:v>OK</x:v>
      </x:c>
      <x:c r="V38" s="519" t="n">
        <x:f>IF(AND(R38&lt;&gt;"",'Log Transaksi'!L38&lt;&gt;"",'Log Transaksi'!L38&lt;&gt;"Belum diisi",OR('Log Transaksi'!N38="Uploaded",'Log Transaksi'!O38="Uploaded")),1,0)</x:f>
        <x:v>1</x:v>
      </x:c>
    </x:row>
    <x:row r="39" ht="33" customHeight="1">
      <x:c r="A39" s="228" t="n">
        <x:v>39</x:v>
      </x:c>
      <x:c r="B39" s="332" t="n">
        <x:f>IF('Log Transaksi'!B39="","",IF('Log Transaksi'!B39="","",'Log Transaksi'!B39))</x:f>
        <x:v>46266</x:v>
      </x:c>
      <x:c r="C39" s="213" t="str">
        <x:f>IF('Log Transaksi'!B39="","",IF('Log Transaksi'!C39="","",'Log Transaksi'!C39))</x:f>
        <x:v>Anjani</x:v>
      </x:c>
      <x:c r="D39" s="213" t="str">
        <x:f>IF('Log Transaksi'!B39="","",IF('Log Transaksi'!D39="","",'Log Transaksi'!D39))</x:f>
        <x:v>Graduation</x:v>
      </x:c>
      <x:c r="E39" s="332" t="n">
        <x:f>IF('Log Transaksi'!B39="","",IF('Log Transaksi'!E39="","",'Log Transaksi'!E39))</x:f>
        <x:v>46278</x:v>
      </x:c>
      <x:c r="F39" s="213" t="str">
        <x:f>IF('Log Transaksi'!B39="","",IF('Log Transaksi'!F39="","",'Log Transaksi'!F39))</x:f>
        <x:v>DP</x:v>
      </x:c>
      <x:c r="G39" s="214" t="str">
        <x:f>IF('Log Transaksi'!B39="","",IF('Log Transaksi'!G39="","",'Log Transaksi'!G39))</x:f>
      </x:c>
      <x:c r="H39" s="214" t="n">
        <x:f>IF('Log Transaksi'!B39="","",IF('Log Transaksi'!H39="","",'Log Transaksi'!H39))</x:f>
        <x:v>100000</x:v>
      </x:c>
      <x:c r="I39" s="214" t="n">
        <x:f>IF('Log Transaksi'!B39="","",IF('Log Transaksi'!I39="","",'Log Transaksi'!I39))</x:f>
        <x:v>100000</x:v>
      </x:c>
      <x:c r="J39" s="344" t="str">
        <x:v>BK133</x:v>
      </x:c>
      <x:c r="K39" s="335" t="str">
        <x:v>Nama dan tanggal sama</x:v>
      </x:c>
      <x:c r="L39" s="214" t="n">
        <x:f>IF(AND(B39&lt;&gt;"",B39&lt;='Pengaturan'!$B$6,F39="DP"),I39,0)</x:f>
        <x:v>100000</x:v>
      </x:c>
      <x:c r="M39" s="214" t="n">
        <x:f>IF(AND(B39&lt;&gt;"",B39&lt;='Pengaturan'!$B$6,F39&lt;&gt;"DP"),I39,0)</x:f>
        <x:v>0</x:v>
      </x:c>
      <x:c r="N39" s="213" t="n">
        <x:f>IF(AND(B39&lt;&gt;"",B39&lt;='Pengaturan'!$B$6,OR(F39="Lunas",F39="Pelunasan")),1,0)</x:f>
        <x:v>0</x:v>
      </x:c>
      <x:c r="O39" s="345" t="str">
        <x:f>IF(B39="","",IF(J39="","Belum dipasangkan",IF(COUNTIF('Data Schedule'!$A$5:$A$304,J39)=1,"OK","CHECK ID")))</x:f>
        <x:v>OK</x:v>
      </x:c>
      <x:c r="P39" s="519" t="str">
        <x:v>BK133</x:v>
      </x:c>
      <x:c r="Q39" s="521"/>
      <x:c r="R39" s="519" t="str">
        <x:f>IF('Log Transaksi'!B39="","",IF(Q39&lt;&gt;"",Q39,P39))</x:f>
        <x:v>BK133</x:v>
      </x:c>
      <x:c r="S39" s="519" t="str">
        <x:f>IF('Log Transaksi'!B39="","",'Log Transaksi'!S39)</x:f>
        <x:v>Paket utama</x:v>
      </x:c>
      <x:c r="T39" s="520" t="str">
        <x:v>Pemetaan average sebelumnya dipertahankan</x:v>
      </x:c>
      <x:c r="U39" s="519" t="str">
        <x:f>IF(R39="","",IF(COUNTIF('Belanja per Booking'!$A$17:$A$409,R39)=1,"OK","Cek ID"))</x:f>
        <x:v>OK</x:v>
      </x:c>
      <x:c r="V39" s="519" t="n">
        <x:f>IF(AND(R39&lt;&gt;"",'Log Transaksi'!L39&lt;&gt;"",'Log Transaksi'!L39&lt;&gt;"Belum diisi",OR('Log Transaksi'!N39="Uploaded",'Log Transaksi'!O39="Uploaded")),1,0)</x:f>
        <x:v>0</x:v>
      </x:c>
    </x:row>
    <x:row r="40" ht="33" customHeight="1">
      <x:c r="A40" s="228" t="n">
        <x:v>40</x:v>
      </x:c>
      <x:c r="B40" s="332" t="n">
        <x:f>IF('Log Transaksi'!B40="","",IF('Log Transaksi'!B40="","",'Log Transaksi'!B40))</x:f>
        <x:v>46266</x:v>
      </x:c>
      <x:c r="C40" s="213" t="str">
        <x:f>IF('Log Transaksi'!B40="","",IF('Log Transaksi'!C40="","",'Log Transaksi'!C40))</x:f>
        <x:v>Eliza</x:v>
      </x:c>
      <x:c r="D40" s="213" t="str">
        <x:f>IF('Log Transaksi'!B40="","",IF('Log Transaksi'!D40="","",'Log Transaksi'!D40))</x:f>
        <x:v>Graduation</x:v>
      </x:c>
      <x:c r="E40" s="332" t="n">
        <x:f>IF('Log Transaksi'!B40="","",IF('Log Transaksi'!E40="","",'Log Transaksi'!E40))</x:f>
        <x:v>46266</x:v>
      </x:c>
      <x:c r="F40" s="213" t="str">
        <x:f>IF('Log Transaksi'!B40="","",IF('Log Transaksi'!F40="","",'Log Transaksi'!F40))</x:f>
        <x:v>Lunas</x:v>
      </x:c>
      <x:c r="G40" s="214" t="n">
        <x:f>IF('Log Transaksi'!B40="","",IF('Log Transaksi'!G40="","",'Log Transaksi'!G40))</x:f>
        <x:v>310000</x:v>
      </x:c>
      <x:c r="H40" s="214" t="str">
        <x:f>IF('Log Transaksi'!B40="","",IF('Log Transaksi'!H40="","",'Log Transaksi'!H40))</x:f>
      </x:c>
      <x:c r="I40" s="214" t="n">
        <x:f>IF('Log Transaksi'!B40="","",IF('Log Transaksi'!I40="","",'Log Transaksi'!I40))</x:f>
        <x:v>310000</x:v>
      </x:c>
      <x:c r="J40" s="344"/>
      <x:c r="K40" s="335" t="str">
        <x:v>Belum dipasangkan. Cash-in aktual tetap dihitung</x:v>
      </x:c>
      <x:c r="L40" s="214" t="n">
        <x:f>IF(AND(B40&lt;&gt;"",B40&lt;='Pengaturan'!$B$6,F40="DP"),I40,0)</x:f>
        <x:v>0</x:v>
      </x:c>
      <x:c r="M40" s="214" t="n">
        <x:f>IF(AND(B40&lt;&gt;"",B40&lt;='Pengaturan'!$B$6,F40&lt;&gt;"DP"),I40,0)</x:f>
        <x:v>310000</x:v>
      </x:c>
      <x:c r="N40" s="213" t="n">
        <x:f>IF(AND(B40&lt;&gt;"",B40&lt;='Pengaturan'!$B$6,OR(F40="Lunas",F40="Pelunasan")),1,0)</x:f>
        <x:v>1</x:v>
      </x:c>
      <x:c r="O40" s="345" t="str">
        <x:f>IF(B40="","",IF(J40="","Belum dipasangkan",IF(COUNTIF('Data Schedule'!$A$5:$A$304,J40)=1,"OK","CHECK ID")))</x:f>
        <x:v>Belum dipasangkan</x:v>
      </x:c>
      <x:c r="P40" s="519" t="str">
        <x:v>LOG-01-39</x:v>
      </x:c>
      <x:c r="Q40" s="521"/>
      <x:c r="R40" s="519" t="str">
        <x:f>IF('Log Transaksi'!B40="","",IF(Q40&lt;&gt;"",Q40,P40))</x:f>
        <x:v>LOG-01-39</x:v>
      </x:c>
      <x:c r="S40" s="519" t="str">
        <x:f>IF('Log Transaksi'!B40="","",'Log Transaksi'!S40)</x:f>
        <x:v>Paket utama</x:v>
      </x:c>
      <x:c r="T40" s="520" t="str">
        <x:v>Pemetaan average sebelumnya dipertahankan</x:v>
      </x:c>
      <x:c r="U40" s="519" t="str">
        <x:f>IF(R40="","",IF(COUNTIF('Belanja per Booking'!$A$17:$A$409,R40)=1,"OK","Cek ID"))</x:f>
        <x:v>OK</x:v>
      </x:c>
      <x:c r="V40" s="519" t="n">
        <x:f>IF(AND(R40&lt;&gt;"",'Log Transaksi'!L40&lt;&gt;"",'Log Transaksi'!L40&lt;&gt;"Belum diisi",OR('Log Transaksi'!N40="Uploaded",'Log Transaksi'!O40="Uploaded")),1,0)</x:f>
        <x:v>1</x:v>
      </x:c>
    </x:row>
    <x:row r="41" ht="33" customHeight="1">
      <x:c r="A41" s="228" t="n">
        <x:v>41</x:v>
      </x:c>
      <x:c r="B41" s="332" t="n">
        <x:f>IF('Log Transaksi'!B41="","",IF('Log Transaksi'!B41="","",'Log Transaksi'!B41))</x:f>
        <x:v>46266</x:v>
      </x:c>
      <x:c r="C41" s="213" t="str">
        <x:f>IF('Log Transaksi'!B41="","",IF('Log Transaksi'!C41="","",'Log Transaksi'!C41))</x:f>
        <x:v>Asa Farzani</x:v>
      </x:c>
      <x:c r="D41" s="213" t="str">
        <x:f>IF('Log Transaksi'!B41="","",IF('Log Transaksi'!D41="","",'Log Transaksi'!D41))</x:f>
        <x:v>Graduation</x:v>
      </x:c>
      <x:c r="E41" s="332" t="n">
        <x:f>IF('Log Transaksi'!B41="","",IF('Log Transaksi'!E41="","",'Log Transaksi'!E41))</x:f>
        <x:v>46274</x:v>
      </x:c>
      <x:c r="F41" s="213" t="str">
        <x:f>IF('Log Transaksi'!B41="","",IF('Log Transaksi'!F41="","",'Log Transaksi'!F41))</x:f>
        <x:v>Lunas</x:v>
      </x:c>
      <x:c r="G41" s="214" t="str">
        <x:f>IF('Log Transaksi'!B41="","",IF('Log Transaksi'!G41="","",'Log Transaksi'!G41))</x:f>
      </x:c>
      <x:c r="H41" s="214" t="n">
        <x:f>IF('Log Transaksi'!B41="","",IF('Log Transaksi'!H41="","",'Log Transaksi'!H41))</x:f>
        <x:v>350000</x:v>
      </x:c>
      <x:c r="I41" s="214" t="n">
        <x:f>IF('Log Transaksi'!B41="","",IF('Log Transaksi'!I41="","",'Log Transaksi'!I41))</x:f>
        <x:v>350000</x:v>
      </x:c>
      <x:c r="J41" s="344" t="str">
        <x:v>BK110</x:v>
      </x:c>
      <x:c r="K41" s="335" t="str">
        <x:v>Nama dan tanggal sama</x:v>
      </x:c>
      <x:c r="L41" s="214" t="n">
        <x:f>IF(AND(B41&lt;&gt;"",B41&lt;='Pengaturan'!$B$6,F41="DP"),I41,0)</x:f>
        <x:v>0</x:v>
      </x:c>
      <x:c r="M41" s="214" t="n">
        <x:f>IF(AND(B41&lt;&gt;"",B41&lt;='Pengaturan'!$B$6,F41&lt;&gt;"DP"),I41,0)</x:f>
        <x:v>350000</x:v>
      </x:c>
      <x:c r="N41" s="213" t="n">
        <x:f>IF(AND(B41&lt;&gt;"",B41&lt;='Pengaturan'!$B$6,OR(F41="Lunas",F41="Pelunasan")),1,0)</x:f>
        <x:v>1</x:v>
      </x:c>
      <x:c r="O41" s="345" t="str">
        <x:f>IF(B41="","",IF(J41="","Belum dipasangkan",IF(COUNTIF('Data Schedule'!$A$5:$A$304,J41)=1,"OK","CHECK ID")))</x:f>
        <x:v>OK</x:v>
      </x:c>
      <x:c r="P41" s="519" t="str">
        <x:v>BK110</x:v>
      </x:c>
      <x:c r="Q41" s="521"/>
      <x:c r="R41" s="519" t="str">
        <x:f>IF('Log Transaksi'!B41="","",IF(Q41&lt;&gt;"",Q41,P41))</x:f>
        <x:v>BK110</x:v>
      </x:c>
      <x:c r="S41" s="519" t="str">
        <x:f>IF('Log Transaksi'!B41="","",'Log Transaksi'!S41)</x:f>
        <x:v>Paket utama</x:v>
      </x:c>
      <x:c r="T41" s="520" t="str">
        <x:v>Pemetaan average sebelumnya dipertahankan</x:v>
      </x:c>
      <x:c r="U41" s="519" t="str">
        <x:f>IF(R41="","",IF(COUNTIF('Belanja per Booking'!$A$17:$A$409,R41)=1,"OK","Cek ID"))</x:f>
        <x:v>OK</x:v>
      </x:c>
      <x:c r="V41" s="519" t="n">
        <x:f>IF(AND(R41&lt;&gt;"",'Log Transaksi'!L41&lt;&gt;"",'Log Transaksi'!L41&lt;&gt;"Belum diisi",OR('Log Transaksi'!N41="Uploaded",'Log Transaksi'!O41="Uploaded")),1,0)</x:f>
        <x:v>0</x:v>
      </x:c>
    </x:row>
    <x:row r="42" ht="33" customHeight="1">
      <x:c r="A42" s="228" t="n">
        <x:v>42</x:v>
      </x:c>
      <x:c r="B42" s="332" t="n">
        <x:f>IF('Log Transaksi'!B42="","",IF('Log Transaksi'!B42="","",'Log Transaksi'!B42))</x:f>
        <x:v>46266</x:v>
      </x:c>
      <x:c r="C42" s="213" t="str">
        <x:f>IF('Log Transaksi'!B42="","",IF('Log Transaksi'!C42="","",'Log Transaksi'!C42))</x:f>
        <x:v>Jasmine Malaeka P</x:v>
      </x:c>
      <x:c r="D42" s="213" t="str">
        <x:f>IF('Log Transaksi'!B42="","",IF('Log Transaksi'!D42="","",'Log Transaksi'!D42))</x:f>
        <x:v>Graduation</x:v>
      </x:c>
      <x:c r="E42" s="332" t="n">
        <x:f>IF('Log Transaksi'!B42="","",IF('Log Transaksi'!E42="","",'Log Transaksi'!E42))</x:f>
        <x:v>46273</x:v>
      </x:c>
      <x:c r="F42" s="213" t="str">
        <x:f>IF('Log Transaksi'!B42="","",IF('Log Transaksi'!F42="","",'Log Transaksi'!F42))</x:f>
        <x:v>DP</x:v>
      </x:c>
      <x:c r="G42" s="214" t="str">
        <x:f>IF('Log Transaksi'!B42="","",IF('Log Transaksi'!G42="","",'Log Transaksi'!G42))</x:f>
      </x:c>
      <x:c r="H42" s="214" t="n">
        <x:f>IF('Log Transaksi'!B42="","",IF('Log Transaksi'!H42="","",'Log Transaksi'!H42))</x:f>
        <x:v>100000</x:v>
      </x:c>
      <x:c r="I42" s="214" t="n">
        <x:f>IF('Log Transaksi'!B42="","",IF('Log Transaksi'!I42="","",'Log Transaksi'!I42))</x:f>
        <x:v>100000</x:v>
      </x:c>
      <x:c r="J42" s="344" t="str">
        <x:v>BK064</x:v>
      </x:c>
      <x:c r="K42" s="335" t="str">
        <x:v>Nama dan tanggal sama</x:v>
      </x:c>
      <x:c r="L42" s="214" t="n">
        <x:f>IF(AND(B42&lt;&gt;"",B42&lt;='Pengaturan'!$B$6,F42="DP"),I42,0)</x:f>
        <x:v>100000</x:v>
      </x:c>
      <x:c r="M42" s="214" t="n">
        <x:f>IF(AND(B42&lt;&gt;"",B42&lt;='Pengaturan'!$B$6,F42&lt;&gt;"DP"),I42,0)</x:f>
        <x:v>0</x:v>
      </x:c>
      <x:c r="N42" s="213" t="n">
        <x:f>IF(AND(B42&lt;&gt;"",B42&lt;='Pengaturan'!$B$6,OR(F42="Lunas",F42="Pelunasan")),1,0)</x:f>
        <x:v>0</x:v>
      </x:c>
      <x:c r="O42" s="345" t="str">
        <x:f>IF(B42="","",IF(J42="","Belum dipasangkan",IF(COUNTIF('Data Schedule'!$A$5:$A$304,J42)=1,"OK","CHECK ID")))</x:f>
        <x:v>OK</x:v>
      </x:c>
      <x:c r="P42" s="519" t="str">
        <x:v>BK064</x:v>
      </x:c>
      <x:c r="Q42" s="521"/>
      <x:c r="R42" s="519" t="str">
        <x:f>IF('Log Transaksi'!B42="","",IF(Q42&lt;&gt;"",Q42,P42))</x:f>
        <x:v>BK064</x:v>
      </x:c>
      <x:c r="S42" s="519" t="str">
        <x:f>IF('Log Transaksi'!B42="","",'Log Transaksi'!S42)</x:f>
        <x:v>Paket utama</x:v>
      </x:c>
      <x:c r="T42" s="520" t="str">
        <x:v>Pemetaan average sebelumnya dipertahankan</x:v>
      </x:c>
      <x:c r="U42" s="519" t="str">
        <x:f>IF(R42="","",IF(COUNTIF('Belanja per Booking'!$A$17:$A$409,R42)=1,"OK","Cek ID"))</x:f>
        <x:v>OK</x:v>
      </x:c>
      <x:c r="V42" s="519" t="n">
        <x:f>IF(AND(R42&lt;&gt;"",'Log Transaksi'!L42&lt;&gt;"",'Log Transaksi'!L42&lt;&gt;"Belum diisi",OR('Log Transaksi'!N42="Uploaded",'Log Transaksi'!O42="Uploaded")),1,0)</x:f>
        <x:v>0</x:v>
      </x:c>
    </x:row>
    <x:row r="43" ht="33" customHeight="1">
      <x:c r="A43" s="228" t="n">
        <x:v>43</x:v>
      </x:c>
      <x:c r="B43" s="332" t="n">
        <x:f>IF('Log Transaksi'!B43="","",IF('Log Transaksi'!B43="","",'Log Transaksi'!B43))</x:f>
        <x:v>46266</x:v>
      </x:c>
      <x:c r="C43" s="213" t="str">
        <x:f>IF('Log Transaksi'!B43="","",IF('Log Transaksi'!C43="","",'Log Transaksi'!C43))</x:f>
        <x:v>Zahra Nur</x:v>
      </x:c>
      <x:c r="D43" s="213" t="str">
        <x:f>IF('Log Transaksi'!B43="","",IF('Log Transaksi'!D43="","",'Log Transaksi'!D43))</x:f>
        <x:v>Graduation Premium</x:v>
      </x:c>
      <x:c r="E43" s="332" t="n">
        <x:f>IF('Log Transaksi'!B43="","",IF('Log Transaksi'!E43="","",'Log Transaksi'!E43))</x:f>
        <x:v>46273</x:v>
      </x:c>
      <x:c r="F43" s="213" t="str">
        <x:f>IF('Log Transaksi'!B43="","",IF('Log Transaksi'!F43="","",'Log Transaksi'!F43))</x:f>
        <x:v>DP</x:v>
      </x:c>
      <x:c r="G43" s="214" t="str">
        <x:f>IF('Log Transaksi'!B43="","",IF('Log Transaksi'!G43="","",'Log Transaksi'!G43))</x:f>
      </x:c>
      <x:c r="H43" s="214" t="n">
        <x:f>IF('Log Transaksi'!B43="","",IF('Log Transaksi'!H43="","",'Log Transaksi'!H43))</x:f>
        <x:v>300000</x:v>
      </x:c>
      <x:c r="I43" s="214" t="n">
        <x:f>IF('Log Transaksi'!B43="","",IF('Log Transaksi'!I43="","",'Log Transaksi'!I43))</x:f>
        <x:v>300000</x:v>
      </x:c>
      <x:c r="J43" s="344" t="str">
        <x:v>BK084</x:v>
      </x:c>
      <x:c r="K43" s="335" t="str">
        <x:v>Nama dan tanggal sama</x:v>
      </x:c>
      <x:c r="L43" s="214" t="n">
        <x:f>IF(AND(B43&lt;&gt;"",B43&lt;='Pengaturan'!$B$6,F43="DP"),I43,0)</x:f>
        <x:v>300000</x:v>
      </x:c>
      <x:c r="M43" s="214" t="n">
        <x:f>IF(AND(B43&lt;&gt;"",B43&lt;='Pengaturan'!$B$6,F43&lt;&gt;"DP"),I43,0)</x:f>
        <x:v>0</x:v>
      </x:c>
      <x:c r="N43" s="213" t="n">
        <x:f>IF(AND(B43&lt;&gt;"",B43&lt;='Pengaturan'!$B$6,OR(F43="Lunas",F43="Pelunasan")),1,0)</x:f>
        <x:v>0</x:v>
      </x:c>
      <x:c r="O43" s="345" t="str">
        <x:f>IF(B43="","",IF(J43="","Belum dipasangkan",IF(COUNTIF('Data Schedule'!$A$5:$A$304,J43)=1,"OK","CHECK ID")))</x:f>
        <x:v>OK</x:v>
      </x:c>
      <x:c r="P43" s="519" t="str">
        <x:v>BK084</x:v>
      </x:c>
      <x:c r="Q43" s="521"/>
      <x:c r="R43" s="519" t="str">
        <x:f>IF('Log Transaksi'!B43="","",IF(Q43&lt;&gt;"",Q43,P43))</x:f>
        <x:v>BK084</x:v>
      </x:c>
      <x:c r="S43" s="519" t="str">
        <x:f>IF('Log Transaksi'!B43="","",'Log Transaksi'!S43)</x:f>
        <x:v>Paket utama</x:v>
      </x:c>
      <x:c r="T43" s="520" t="str">
        <x:v>Pemetaan average sebelumnya dipertahankan</x:v>
      </x:c>
      <x:c r="U43" s="519" t="str">
        <x:f>IF(R43="","",IF(COUNTIF('Belanja per Booking'!$A$17:$A$409,R43)=1,"OK","Cek ID"))</x:f>
        <x:v>OK</x:v>
      </x:c>
      <x:c r="V43" s="519" t="n">
        <x:f>IF(AND(R43&lt;&gt;"",'Log Transaksi'!L43&lt;&gt;"",'Log Transaksi'!L43&lt;&gt;"Belum diisi",OR('Log Transaksi'!N43="Uploaded",'Log Transaksi'!O43="Uploaded")),1,0)</x:f>
        <x:v>0</x:v>
      </x:c>
    </x:row>
    <x:row r="44" ht="33" customHeight="1">
      <x:c r="A44" s="228" t="n">
        <x:v>44</x:v>
      </x:c>
      <x:c r="B44" s="332" t="n">
        <x:f>IF('Log Transaksi'!B44="","",IF('Log Transaksi'!B44="","",'Log Transaksi'!B44))</x:f>
        <x:v>46266</x:v>
      </x:c>
      <x:c r="C44" s="213" t="str">
        <x:f>IF('Log Transaksi'!B44="","",IF('Log Transaksi'!C44="","",'Log Transaksi'!C44))</x:f>
        <x:v>Ria</x:v>
      </x:c>
      <x:c r="D44" s="213" t="str">
        <x:f>IF('Log Transaksi'!B44="","",IF('Log Transaksi'!D44="","",'Log Transaksi'!D44))</x:f>
        <x:v>Graduation Premium</x:v>
      </x:c>
      <x:c r="E44" s="332" t="n">
        <x:f>IF('Log Transaksi'!B44="","",IF('Log Transaksi'!E44="","",'Log Transaksi'!E44))</x:f>
        <x:v>46273</x:v>
      </x:c>
      <x:c r="F44" s="213" t="str">
        <x:f>IF('Log Transaksi'!B44="","",IF('Log Transaksi'!F44="","",'Log Transaksi'!F44))</x:f>
        <x:v>DP</x:v>
      </x:c>
      <x:c r="G44" s="214" t="str">
        <x:f>IF('Log Transaksi'!B44="","",IF('Log Transaksi'!G44="","",'Log Transaksi'!G44))</x:f>
      </x:c>
      <x:c r="H44" s="214" t="n">
        <x:f>IF('Log Transaksi'!B44="","",IF('Log Transaksi'!H44="","",'Log Transaksi'!H44))</x:f>
        <x:v>100000</x:v>
      </x:c>
      <x:c r="I44" s="214" t="n">
        <x:f>IF('Log Transaksi'!B44="","",IF('Log Transaksi'!I44="","",'Log Transaksi'!I44))</x:f>
        <x:v>100000</x:v>
      </x:c>
      <x:c r="J44" s="344" t="str">
        <x:v>BK078</x:v>
      </x:c>
      <x:c r="K44" s="335" t="str">
        <x:v>Nama dan tanggal sama</x:v>
      </x:c>
      <x:c r="L44" s="214" t="n">
        <x:f>IF(AND(B44&lt;&gt;"",B44&lt;='Pengaturan'!$B$6,F44="DP"),I44,0)</x:f>
        <x:v>100000</x:v>
      </x:c>
      <x:c r="M44" s="214" t="n">
        <x:f>IF(AND(B44&lt;&gt;"",B44&lt;='Pengaturan'!$B$6,F44&lt;&gt;"DP"),I44,0)</x:f>
        <x:v>0</x:v>
      </x:c>
      <x:c r="N44" s="213" t="n">
        <x:f>IF(AND(B44&lt;&gt;"",B44&lt;='Pengaturan'!$B$6,OR(F44="Lunas",F44="Pelunasan")),1,0)</x:f>
        <x:v>0</x:v>
      </x:c>
      <x:c r="O44" s="345" t="str">
        <x:f>IF(B44="","",IF(J44="","Belum dipasangkan",IF(COUNTIF('Data Schedule'!$A$5:$A$304,J44)=1,"OK","CHECK ID")))</x:f>
        <x:v>OK</x:v>
      </x:c>
      <x:c r="P44" s="519" t="str">
        <x:v>BK078</x:v>
      </x:c>
      <x:c r="Q44" s="521"/>
      <x:c r="R44" s="519" t="str">
        <x:f>IF('Log Transaksi'!B44="","",IF(Q44&lt;&gt;"",Q44,P44))</x:f>
        <x:v>BK078</x:v>
      </x:c>
      <x:c r="S44" s="519" t="str">
        <x:f>IF('Log Transaksi'!B44="","",'Log Transaksi'!S44)</x:f>
        <x:v>Paket utama</x:v>
      </x:c>
      <x:c r="T44" s="520" t="str">
        <x:v>Pemetaan average sebelumnya dipertahankan</x:v>
      </x:c>
      <x:c r="U44" s="519" t="str">
        <x:f>IF(R44="","",IF(COUNTIF('Belanja per Booking'!$A$17:$A$409,R44)=1,"OK","Cek ID"))</x:f>
        <x:v>OK</x:v>
      </x:c>
      <x:c r="V44" s="519" t="n">
        <x:f>IF(AND(R44&lt;&gt;"",'Log Transaksi'!L44&lt;&gt;"",'Log Transaksi'!L44&lt;&gt;"Belum diisi",OR('Log Transaksi'!N44="Uploaded",'Log Transaksi'!O44="Uploaded")),1,0)</x:f>
        <x:v>0</x:v>
      </x:c>
    </x:row>
    <x:row r="45" ht="33" customHeight="1">
      <x:c r="A45" s="228" t="n">
        <x:v>45</x:v>
      </x:c>
      <x:c r="B45" s="332" t="n">
        <x:f>IF('Log Transaksi'!B45="","",IF('Log Transaksi'!B45="","",'Log Transaksi'!B45))</x:f>
        <x:v>46266</x:v>
      </x:c>
      <x:c r="C45" s="213" t="str">
        <x:f>IF('Log Transaksi'!B45="","",IF('Log Transaksi'!C45="","",'Log Transaksi'!C45))</x:f>
        <x:v>Dimas</x:v>
      </x:c>
      <x:c r="D45" s="213" t="str">
        <x:f>IF('Log Transaksi'!B45="","",IF('Log Transaksi'!D45="","",'Log Transaksi'!D45))</x:f>
        <x:v>Graduation</x:v>
      </x:c>
      <x:c r="E45" s="332" t="n">
        <x:f>IF('Log Transaksi'!B45="","",IF('Log Transaksi'!E45="","",'Log Transaksi'!E45))</x:f>
        <x:v>46273</x:v>
      </x:c>
      <x:c r="F45" s="213" t="str">
        <x:f>IF('Log Transaksi'!B45="","",IF('Log Transaksi'!F45="","",'Log Transaksi'!F45))</x:f>
        <x:v>DP</x:v>
      </x:c>
      <x:c r="G45" s="214" t="str">
        <x:f>IF('Log Transaksi'!B45="","",IF('Log Transaksi'!G45="","",'Log Transaksi'!G45))</x:f>
      </x:c>
      <x:c r="H45" s="214" t="n">
        <x:f>IF('Log Transaksi'!B45="","",IF('Log Transaksi'!H45="","",'Log Transaksi'!H45))</x:f>
        <x:v>100000</x:v>
      </x:c>
      <x:c r="I45" s="214" t="n">
        <x:f>IF('Log Transaksi'!B45="","",IF('Log Transaksi'!I45="","",'Log Transaksi'!I45))</x:f>
        <x:v>100000</x:v>
      </x:c>
      <x:c r="J45" s="344" t="str">
        <x:v>BK072</x:v>
      </x:c>
      <x:c r="K45" s="335" t="str">
        <x:v>Nama dan tanggal sama</x:v>
      </x:c>
      <x:c r="L45" s="214" t="n">
        <x:f>IF(AND(B45&lt;&gt;"",B45&lt;='Pengaturan'!$B$6,F45="DP"),I45,0)</x:f>
        <x:v>100000</x:v>
      </x:c>
      <x:c r="M45" s="214" t="n">
        <x:f>IF(AND(B45&lt;&gt;"",B45&lt;='Pengaturan'!$B$6,F45&lt;&gt;"DP"),I45,0)</x:f>
        <x:v>0</x:v>
      </x:c>
      <x:c r="N45" s="213" t="n">
        <x:f>IF(AND(B45&lt;&gt;"",B45&lt;='Pengaturan'!$B$6,OR(F45="Lunas",F45="Pelunasan")),1,0)</x:f>
        <x:v>0</x:v>
      </x:c>
      <x:c r="O45" s="345" t="str">
        <x:f>IF(B45="","",IF(J45="","Belum dipasangkan",IF(COUNTIF('Data Schedule'!$A$5:$A$304,J45)=1,"OK","CHECK ID")))</x:f>
        <x:v>OK</x:v>
      </x:c>
      <x:c r="P45" s="519" t="str">
        <x:v>BK072</x:v>
      </x:c>
      <x:c r="Q45" s="521"/>
      <x:c r="R45" s="519" t="str">
        <x:f>IF('Log Transaksi'!B45="","",IF(Q45&lt;&gt;"",Q45,P45))</x:f>
        <x:v>BK072</x:v>
      </x:c>
      <x:c r="S45" s="519" t="str">
        <x:f>IF('Log Transaksi'!B45="","",'Log Transaksi'!S45)</x:f>
        <x:v>Paket utama</x:v>
      </x:c>
      <x:c r="T45" s="520" t="str">
        <x:v>Pemetaan average sebelumnya dipertahankan</x:v>
      </x:c>
      <x:c r="U45" s="519" t="str">
        <x:f>IF(R45="","",IF(COUNTIF('Belanja per Booking'!$A$17:$A$409,R45)=1,"OK","Cek ID"))</x:f>
        <x:v>OK</x:v>
      </x:c>
      <x:c r="V45" s="519" t="n">
        <x:f>IF(AND(R45&lt;&gt;"",'Log Transaksi'!L45&lt;&gt;"",'Log Transaksi'!L45&lt;&gt;"Belum diisi",OR('Log Transaksi'!N45="Uploaded",'Log Transaksi'!O45="Uploaded")),1,0)</x:f>
        <x:v>0</x:v>
      </x:c>
    </x:row>
    <x:row r="46" ht="33" customHeight="1">
      <x:c r="A46" s="228" t="n">
        <x:v>46</x:v>
      </x:c>
      <x:c r="B46" s="332" t="n">
        <x:f>IF('Log Transaksi'!B46="","",IF('Log Transaksi'!B46="","",'Log Transaksi'!B46))</x:f>
        <x:v>46266</x:v>
      </x:c>
      <x:c r="C46" s="213" t="str">
        <x:f>IF('Log Transaksi'!B46="","",IF('Log Transaksi'!C46="","",'Log Transaksi'!C46))</x:f>
        <x:v>Marcellia Eki Christine</x:v>
      </x:c>
      <x:c r="D46" s="213" t="str">
        <x:f>IF('Log Transaksi'!B46="","",IF('Log Transaksi'!D46="","",'Log Transaksi'!D46))</x:f>
        <x:v>Graduation</x:v>
      </x:c>
      <x:c r="E46" s="332" t="n">
        <x:f>IF('Log Transaksi'!B46="","",IF('Log Transaksi'!E46="","",'Log Transaksi'!E46))</x:f>
        <x:v>46274</x:v>
      </x:c>
      <x:c r="F46" s="213" t="str">
        <x:f>IF('Log Transaksi'!B46="","",IF('Log Transaksi'!F46="","",'Log Transaksi'!F46))</x:f>
        <x:v>DP</x:v>
      </x:c>
      <x:c r="G46" s="214" t="str">
        <x:f>IF('Log Transaksi'!B46="","",IF('Log Transaksi'!G46="","",'Log Transaksi'!G46))</x:f>
      </x:c>
      <x:c r="H46" s="214" t="n">
        <x:f>IF('Log Transaksi'!B46="","",IF('Log Transaksi'!H46="","",'Log Transaksi'!H46))</x:f>
        <x:v>100000</x:v>
      </x:c>
      <x:c r="I46" s="214" t="n">
        <x:f>IF('Log Transaksi'!B46="","",IF('Log Transaksi'!I46="","",'Log Transaksi'!I46))</x:f>
        <x:v>100000</x:v>
      </x:c>
      <x:c r="J46" s="344" t="str">
        <x:v>BK096</x:v>
      </x:c>
      <x:c r="K46" s="335" t="str">
        <x:v>Nama dan tanggal sama</x:v>
      </x:c>
      <x:c r="L46" s="214" t="n">
        <x:f>IF(AND(B46&lt;&gt;"",B46&lt;='Pengaturan'!$B$6,F46="DP"),I46,0)</x:f>
        <x:v>100000</x:v>
      </x:c>
      <x:c r="M46" s="214" t="n">
        <x:f>IF(AND(B46&lt;&gt;"",B46&lt;='Pengaturan'!$B$6,F46&lt;&gt;"DP"),I46,0)</x:f>
        <x:v>0</x:v>
      </x:c>
      <x:c r="N46" s="213" t="n">
        <x:f>IF(AND(B46&lt;&gt;"",B46&lt;='Pengaturan'!$B$6,OR(F46="Lunas",F46="Pelunasan")),1,0)</x:f>
        <x:v>0</x:v>
      </x:c>
      <x:c r="O46" s="345" t="str">
        <x:f>IF(B46="","",IF(J46="","Belum dipasangkan",IF(COUNTIF('Data Schedule'!$A$5:$A$304,J46)=1,"OK","CHECK ID")))</x:f>
        <x:v>OK</x:v>
      </x:c>
      <x:c r="P46" s="519" t="str">
        <x:v>BK096</x:v>
      </x:c>
      <x:c r="Q46" s="521"/>
      <x:c r="R46" s="519" t="str">
        <x:f>IF('Log Transaksi'!B46="","",IF(Q46&lt;&gt;"",Q46,P46))</x:f>
        <x:v>BK096</x:v>
      </x:c>
      <x:c r="S46" s="519" t="str">
        <x:f>IF('Log Transaksi'!B46="","",'Log Transaksi'!S46)</x:f>
        <x:v>Paket utama</x:v>
      </x:c>
      <x:c r="T46" s="520" t="str">
        <x:v>Pemetaan average sebelumnya dipertahankan</x:v>
      </x:c>
      <x:c r="U46" s="519" t="str">
        <x:f>IF(R46="","",IF(COUNTIF('Belanja per Booking'!$A$17:$A$409,R46)=1,"OK","Cek ID"))</x:f>
        <x:v>OK</x:v>
      </x:c>
      <x:c r="V46" s="519" t="n">
        <x:f>IF(AND(R46&lt;&gt;"",'Log Transaksi'!L46&lt;&gt;"",'Log Transaksi'!L46&lt;&gt;"Belum diisi",OR('Log Transaksi'!N46="Uploaded",'Log Transaksi'!O46="Uploaded")),1,0)</x:f>
        <x:v>0</x:v>
      </x:c>
    </x:row>
    <x:row r="47" ht="33" customHeight="1">
      <x:c r="A47" s="228" t="n">
        <x:v>47</x:v>
      </x:c>
      <x:c r="B47" s="332" t="n">
        <x:f>IF('Log Transaksi'!B47="","",IF('Log Transaksi'!B47="","",'Log Transaksi'!B47))</x:f>
        <x:v>46266</x:v>
      </x:c>
      <x:c r="C47" s="213" t="str">
        <x:f>IF('Log Transaksi'!B47="","",IF('Log Transaksi'!C47="","",'Log Transaksi'!C47))</x:f>
        <x:v>Prasetyo Budi Utomo</x:v>
      </x:c>
      <x:c r="D47" s="213" t="str">
        <x:f>IF('Log Transaksi'!B47="","",IF('Log Transaksi'!D47="","",'Log Transaksi'!D47))</x:f>
        <x:v>Graduation</x:v>
      </x:c>
      <x:c r="E47" s="332" t="n">
        <x:f>IF('Log Transaksi'!B47="","",IF('Log Transaksi'!E47="","",'Log Transaksi'!E47))</x:f>
        <x:v>46273</x:v>
      </x:c>
      <x:c r="F47" s="213" t="str">
        <x:f>IF('Log Transaksi'!B47="","",IF('Log Transaksi'!F47="","",'Log Transaksi'!F47))</x:f>
        <x:v>DP</x:v>
      </x:c>
      <x:c r="G47" s="214" t="str">
        <x:f>IF('Log Transaksi'!B47="","",IF('Log Transaksi'!G47="","",'Log Transaksi'!G47))</x:f>
      </x:c>
      <x:c r="H47" s="214" t="n">
        <x:f>IF('Log Transaksi'!B47="","",IF('Log Transaksi'!H47="","",'Log Transaksi'!H47))</x:f>
        <x:v>100000</x:v>
      </x:c>
      <x:c r="I47" s="214" t="n">
        <x:f>IF('Log Transaksi'!B47="","",IF('Log Transaksi'!I47="","",'Log Transaksi'!I47))</x:f>
        <x:v>100000</x:v>
      </x:c>
      <x:c r="J47" s="344" t="str">
        <x:v>BK057</x:v>
      </x:c>
      <x:c r="K47" s="335" t="str">
        <x:v>Nama dan tanggal sama</x:v>
      </x:c>
      <x:c r="L47" s="214" t="n">
        <x:f>IF(AND(B47&lt;&gt;"",B47&lt;='Pengaturan'!$B$6,F47="DP"),I47,0)</x:f>
        <x:v>100000</x:v>
      </x:c>
      <x:c r="M47" s="214" t="n">
        <x:f>IF(AND(B47&lt;&gt;"",B47&lt;='Pengaturan'!$B$6,F47&lt;&gt;"DP"),I47,0)</x:f>
        <x:v>0</x:v>
      </x:c>
      <x:c r="N47" s="213" t="n">
        <x:f>IF(AND(B47&lt;&gt;"",B47&lt;='Pengaturan'!$B$6,OR(F47="Lunas",F47="Pelunasan")),1,0)</x:f>
        <x:v>0</x:v>
      </x:c>
      <x:c r="O47" s="345" t="str">
        <x:f>IF(B47="","",IF(J47="","Belum dipasangkan",IF(COUNTIF('Data Schedule'!$A$5:$A$304,J47)=1,"OK","CHECK ID")))</x:f>
        <x:v>OK</x:v>
      </x:c>
      <x:c r="P47" s="519" t="str">
        <x:v>BK057</x:v>
      </x:c>
      <x:c r="Q47" s="521"/>
      <x:c r="R47" s="519" t="str">
        <x:f>IF('Log Transaksi'!B47="","",IF(Q47&lt;&gt;"",Q47,P47))</x:f>
        <x:v>BK057</x:v>
      </x:c>
      <x:c r="S47" s="519" t="str">
        <x:f>IF('Log Transaksi'!B47="","",'Log Transaksi'!S47)</x:f>
        <x:v>Paket utama</x:v>
      </x:c>
      <x:c r="T47" s="520" t="str">
        <x:v>Pemetaan average sebelumnya dipertahankan</x:v>
      </x:c>
      <x:c r="U47" s="519" t="str">
        <x:f>IF(R47="","",IF(COUNTIF('Belanja per Booking'!$A$17:$A$409,R47)=1,"OK","Cek ID"))</x:f>
        <x:v>OK</x:v>
      </x:c>
      <x:c r="V47" s="519" t="n">
        <x:f>IF(AND(R47&lt;&gt;"",'Log Transaksi'!L47&lt;&gt;"",'Log Transaksi'!L47&lt;&gt;"Belum diisi",OR('Log Transaksi'!N47="Uploaded",'Log Transaksi'!O47="Uploaded")),1,0)</x:f>
        <x:v>0</x:v>
      </x:c>
    </x:row>
    <x:row r="48" ht="33" customHeight="1">
      <x:c r="A48" s="228" t="n">
        <x:v>48</x:v>
      </x:c>
      <x:c r="B48" s="332" t="n">
        <x:f>IF('Log Transaksi'!B48="","",IF('Log Transaksi'!B48="","",'Log Transaksi'!B48))</x:f>
        <x:v>46266</x:v>
      </x:c>
      <x:c r="C48" s="213" t="str">
        <x:f>IF('Log Transaksi'!B48="","",IF('Log Transaksi'!C48="","",'Log Transaksi'!C48))</x:f>
        <x:v>Nayla</x:v>
      </x:c>
      <x:c r="D48" s="213" t="str">
        <x:f>IF('Log Transaksi'!B48="","",IF('Log Transaksi'!D48="","",'Log Transaksi'!D48))</x:f>
        <x:v>Graduation</x:v>
      </x:c>
      <x:c r="E48" s="332" t="n">
        <x:f>IF('Log Transaksi'!B48="","",IF('Log Transaksi'!E48="","",'Log Transaksi'!E48))</x:f>
        <x:v>46272</x:v>
      </x:c>
      <x:c r="F48" s="213" t="str">
        <x:f>IF('Log Transaksi'!B48="","",IF('Log Transaksi'!F48="","",'Log Transaksi'!F48))</x:f>
        <x:v>DP</x:v>
      </x:c>
      <x:c r="G48" s="214" t="str">
        <x:f>IF('Log Transaksi'!B48="","",IF('Log Transaksi'!G48="","",'Log Transaksi'!G48))</x:f>
      </x:c>
      <x:c r="H48" s="214" t="n">
        <x:f>IF('Log Transaksi'!B48="","",IF('Log Transaksi'!H48="","",'Log Transaksi'!H48))</x:f>
        <x:v>100000</x:v>
      </x:c>
      <x:c r="I48" s="214" t="n">
        <x:f>IF('Log Transaksi'!B48="","",IF('Log Transaksi'!I48="","",'Log Transaksi'!I48))</x:f>
        <x:v>100000</x:v>
      </x:c>
      <x:c r="J48" s="344"/>
      <x:c r="K48" s="335" t="str">
        <x:v>Belum dipasangkan. Cash-in aktual tetap dihitung</x:v>
      </x:c>
      <x:c r="L48" s="214" t="n">
        <x:f>IF(AND(B48&lt;&gt;"",B48&lt;='Pengaturan'!$B$6,F48="DP"),I48,0)</x:f>
        <x:v>100000</x:v>
      </x:c>
      <x:c r="M48" s="214" t="n">
        <x:f>IF(AND(B48&lt;&gt;"",B48&lt;='Pengaturan'!$B$6,F48&lt;&gt;"DP"),I48,0)</x:f>
        <x:v>0</x:v>
      </x:c>
      <x:c r="N48" s="213" t="n">
        <x:f>IF(AND(B48&lt;&gt;"",B48&lt;='Pengaturan'!$B$6,OR(F48="Lunas",F48="Pelunasan")),1,0)</x:f>
        <x:v>0</x:v>
      </x:c>
      <x:c r="O48" s="345" t="str">
        <x:f>IF(B48="","",IF(J48="","Belum dipasangkan",IF(COUNTIF('Data Schedule'!$A$5:$A$304,J48)=1,"OK","CHECK ID")))</x:f>
        <x:v>Belum dipasangkan</x:v>
      </x:c>
      <x:c r="P48" s="519" t="str">
        <x:v>LOG-01-47</x:v>
      </x:c>
      <x:c r="Q48" s="521"/>
      <x:c r="R48" s="519" t="str">
        <x:f>IF('Log Transaksi'!B48="","",IF(Q48&lt;&gt;"",Q48,P48))</x:f>
        <x:v>LOG-01-47</x:v>
      </x:c>
      <x:c r="S48" s="519" t="str">
        <x:f>IF('Log Transaksi'!B48="","",'Log Transaksi'!S48)</x:f>
        <x:v>Paket utama</x:v>
      </x:c>
      <x:c r="T48" s="520" t="str">
        <x:v>Pemetaan average sebelumnya dipertahankan</x:v>
      </x:c>
      <x:c r="U48" s="519" t="str">
        <x:f>IF(R48="","",IF(COUNTIF('Belanja per Booking'!$A$17:$A$409,R48)=1,"OK","Cek ID"))</x:f>
        <x:v>OK</x:v>
      </x:c>
      <x:c r="V48" s="519" t="n">
        <x:f>IF(AND(R48&lt;&gt;"",'Log Transaksi'!L48&lt;&gt;"",'Log Transaksi'!L48&lt;&gt;"Belum diisi",OR('Log Transaksi'!N48="Uploaded",'Log Transaksi'!O48="Uploaded")),1,0)</x:f>
        <x:v>0</x:v>
      </x:c>
    </x:row>
    <x:row r="49" ht="33" customHeight="1">
      <x:c r="A49" s="228" t="n">
        <x:v>49</x:v>
      </x:c>
      <x:c r="B49" s="332" t="n">
        <x:f>IF('Log Transaksi'!B49="","",IF('Log Transaksi'!B49="","",'Log Transaksi'!B49))</x:f>
        <x:v>46266</x:v>
      </x:c>
      <x:c r="C49" s="213" t="str">
        <x:f>IF('Log Transaksi'!B49="","",IF('Log Transaksi'!C49="","",'Log Transaksi'!C49))</x:f>
        <x:v>Niko</x:v>
      </x:c>
      <x:c r="D49" s="213" t="str">
        <x:f>IF('Log Transaksi'!B49="","",IF('Log Transaksi'!D49="","",'Log Transaksi'!D49))</x:f>
        <x:v>Graduation</x:v>
      </x:c>
      <x:c r="E49" s="332" t="n">
        <x:f>IF('Log Transaksi'!B49="","",IF('Log Transaksi'!E49="","",'Log Transaksi'!E49))</x:f>
        <x:v>46267</x:v>
      </x:c>
      <x:c r="F49" s="213" t="str">
        <x:f>IF('Log Transaksi'!B49="","",IF('Log Transaksi'!F49="","",'Log Transaksi'!F49))</x:f>
        <x:v>DP</x:v>
      </x:c>
      <x:c r="G49" s="214" t="str">
        <x:f>IF('Log Transaksi'!B49="","",IF('Log Transaksi'!G49="","",'Log Transaksi'!G49))</x:f>
      </x:c>
      <x:c r="H49" s="214" t="n">
        <x:f>IF('Log Transaksi'!B49="","",IF('Log Transaksi'!H49="","",'Log Transaksi'!H49))</x:f>
        <x:v>100000</x:v>
      </x:c>
      <x:c r="I49" s="214" t="n">
        <x:f>IF('Log Transaksi'!B49="","",IF('Log Transaksi'!I49="","",'Log Transaksi'!I49))</x:f>
        <x:v>100000</x:v>
      </x:c>
      <x:c r="J49" s="344"/>
      <x:c r="K49" s="335" t="str">
        <x:v>Belum dipasangkan. Cash-in aktual tetap dihitung</x:v>
      </x:c>
      <x:c r="L49" s="214" t="n">
        <x:f>IF(AND(B49&lt;&gt;"",B49&lt;='Pengaturan'!$B$6,F49="DP"),I49,0)</x:f>
        <x:v>100000</x:v>
      </x:c>
      <x:c r="M49" s="214" t="n">
        <x:f>IF(AND(B49&lt;&gt;"",B49&lt;='Pengaturan'!$B$6,F49&lt;&gt;"DP"),I49,0)</x:f>
        <x:v>0</x:v>
      </x:c>
      <x:c r="N49" s="213" t="n">
        <x:f>IF(AND(B49&lt;&gt;"",B49&lt;='Pengaturan'!$B$6,OR(F49="Lunas",F49="Pelunasan")),1,0)</x:f>
        <x:v>0</x:v>
      </x:c>
      <x:c r="O49" s="345" t="str">
        <x:f>IF(B49="","",IF(J49="","Belum dipasangkan",IF(COUNTIF('Data Schedule'!$A$5:$A$304,J49)=1,"OK","CHECK ID")))</x:f>
        <x:v>Belum dipasangkan</x:v>
      </x:c>
      <x:c r="P49" s="519" t="str">
        <x:v>LOG-01-48</x:v>
      </x:c>
      <x:c r="Q49" s="521"/>
      <x:c r="R49" s="519" t="str">
        <x:f>IF('Log Transaksi'!B49="","",IF(Q49&lt;&gt;"",Q49,P49))</x:f>
        <x:v>LOG-01-48</x:v>
      </x:c>
      <x:c r="S49" s="519" t="str">
        <x:f>IF('Log Transaksi'!B49="","",'Log Transaksi'!S49)</x:f>
        <x:v>Paket utama</x:v>
      </x:c>
      <x:c r="T49" s="520" t="str">
        <x:v>Pemetaan average sebelumnya dipertahankan</x:v>
      </x:c>
      <x:c r="U49" s="519" t="str">
        <x:f>IF(R49="","",IF(COUNTIF('Belanja per Booking'!$A$17:$A$409,R49)=1,"OK","Cek ID"))</x:f>
        <x:v>OK</x:v>
      </x:c>
      <x:c r="V49" s="519" t="n">
        <x:f>IF(AND(R49&lt;&gt;"",'Log Transaksi'!L49&lt;&gt;"",'Log Transaksi'!L49&lt;&gt;"Belum diisi",OR('Log Transaksi'!N49="Uploaded",'Log Transaksi'!O49="Uploaded")),1,0)</x:f>
        <x:v>0</x:v>
      </x:c>
    </x:row>
    <x:row r="50" ht="33" customHeight="1">
      <x:c r="A50" s="228" t="n">
        <x:v>50</x:v>
      </x:c>
      <x:c r="B50" s="332" t="n">
        <x:f>IF('Log Transaksi'!B50="","",IF('Log Transaksi'!B50="","",'Log Transaksi'!B50))</x:f>
        <x:v>46267</x:v>
      </x:c>
      <x:c r="C50" s="213" t="str">
        <x:f>IF('Log Transaksi'!B50="","",IF('Log Transaksi'!C50="","",'Log Transaksi'!C50))</x:f>
        <x:v>Feby Putri</x:v>
      </x:c>
      <x:c r="D50" s="213" t="str">
        <x:f>IF('Log Transaksi'!B50="","",IF('Log Transaksi'!D50="","",'Log Transaksi'!D50))</x:f>
        <x:v>Graduation</x:v>
      </x:c>
      <x:c r="E50" s="332" t="n">
        <x:f>IF('Log Transaksi'!B50="","",IF('Log Transaksi'!E50="","",'Log Transaksi'!E50))</x:f>
        <x:v>46274</x:v>
      </x:c>
      <x:c r="F50" s="213" t="str">
        <x:f>IF('Log Transaksi'!B50="","",IF('Log Transaksi'!F50="","",'Log Transaksi'!F50))</x:f>
        <x:v>DP</x:v>
      </x:c>
      <x:c r="G50" s="214" t="str">
        <x:f>IF('Log Transaksi'!B50="","",IF('Log Transaksi'!G50="","",'Log Transaksi'!G50))</x:f>
      </x:c>
      <x:c r="H50" s="214" t="n">
        <x:f>IF('Log Transaksi'!B50="","",IF('Log Transaksi'!H50="","",'Log Transaksi'!H50))</x:f>
        <x:v>100000</x:v>
      </x:c>
      <x:c r="I50" s="214" t="n">
        <x:f>IF('Log Transaksi'!B50="","",IF('Log Transaksi'!I50="","",'Log Transaksi'!I50))</x:f>
        <x:v>100000</x:v>
      </x:c>
      <x:c r="J50" s="344" t="str">
        <x:v>BK108</x:v>
      </x:c>
      <x:c r="K50" s="335" t="str">
        <x:v>Nama dan tanggal sama</x:v>
      </x:c>
      <x:c r="L50" s="214" t="n">
        <x:f>IF(AND(B50&lt;&gt;"",B50&lt;='Pengaturan'!$B$6,F50="DP"),I50,0)</x:f>
        <x:v>100000</x:v>
      </x:c>
      <x:c r="M50" s="214" t="n">
        <x:f>IF(AND(B50&lt;&gt;"",B50&lt;='Pengaturan'!$B$6,F50&lt;&gt;"DP"),I50,0)</x:f>
        <x:v>0</x:v>
      </x:c>
      <x:c r="N50" s="213" t="n">
        <x:f>IF(AND(B50&lt;&gt;"",B50&lt;='Pengaturan'!$B$6,OR(F50="Lunas",F50="Pelunasan")),1,0)</x:f>
        <x:v>0</x:v>
      </x:c>
      <x:c r="O50" s="345" t="str">
        <x:f>IF(B50="","",IF(J50="","Belum dipasangkan",IF(COUNTIF('Data Schedule'!$A$5:$A$304,J50)=1,"OK","CHECK ID")))</x:f>
        <x:v>OK</x:v>
      </x:c>
      <x:c r="P50" s="519" t="str">
        <x:v>BK108</x:v>
      </x:c>
      <x:c r="Q50" s="521"/>
      <x:c r="R50" s="519" t="str">
        <x:f>IF('Log Transaksi'!B50="","",IF(Q50&lt;&gt;"",Q50,P50))</x:f>
        <x:v>BK108</x:v>
      </x:c>
      <x:c r="S50" s="519" t="str">
        <x:f>IF('Log Transaksi'!B50="","",'Log Transaksi'!S50)</x:f>
        <x:v>Paket utama</x:v>
      </x:c>
      <x:c r="T50" s="520" t="str">
        <x:v>Pemetaan average sebelumnya dipertahankan</x:v>
      </x:c>
      <x:c r="U50" s="519" t="str">
        <x:f>IF(R50="","",IF(COUNTIF('Belanja per Booking'!$A$17:$A$409,R50)=1,"OK","Cek ID"))</x:f>
        <x:v>OK</x:v>
      </x:c>
      <x:c r="V50" s="519" t="n">
        <x:f>IF(AND(R50&lt;&gt;"",'Log Transaksi'!L50&lt;&gt;"",'Log Transaksi'!L50&lt;&gt;"Belum diisi",OR('Log Transaksi'!N50="Uploaded",'Log Transaksi'!O50="Uploaded")),1,0)</x:f>
        <x:v>0</x:v>
      </x:c>
    </x:row>
    <x:row r="51" ht="33" customHeight="1">
      <x:c r="A51" s="228" t="n">
        <x:v>51</x:v>
      </x:c>
      <x:c r="B51" s="332" t="n">
        <x:f>IF('Log Transaksi'!B51="","",IF('Log Transaksi'!B51="","",'Log Transaksi'!B51))</x:f>
        <x:v>46267</x:v>
      </x:c>
      <x:c r="C51" s="213" t="str">
        <x:f>IF('Log Transaksi'!B51="","",IF('Log Transaksi'!C51="","",'Log Transaksi'!C51))</x:f>
        <x:v>rindi setynai</x:v>
      </x:c>
      <x:c r="D51" s="213" t="str">
        <x:f>IF('Log Transaksi'!B51="","",IF('Log Transaksi'!D51="","",'Log Transaksi'!D51))</x:f>
        <x:v>Graduation</x:v>
      </x:c>
      <x:c r="E51" s="332" t="n">
        <x:f>IF('Log Transaksi'!B51="","",IF('Log Transaksi'!E51="","",'Log Transaksi'!E51))</x:f>
        <x:v>46299</x:v>
      </x:c>
      <x:c r="F51" s="213" t="str">
        <x:f>IF('Log Transaksi'!B51="","",IF('Log Transaksi'!F51="","",'Log Transaksi'!F51))</x:f>
        <x:v>DP</x:v>
      </x:c>
      <x:c r="G51" s="214" t="str">
        <x:f>IF('Log Transaksi'!B51="","",IF('Log Transaksi'!G51="","",'Log Transaksi'!G51))</x:f>
      </x:c>
      <x:c r="H51" s="214" t="n">
        <x:f>IF('Log Transaksi'!B51="","",IF('Log Transaksi'!H51="","",'Log Transaksi'!H51))</x:f>
        <x:v>100000</x:v>
      </x:c>
      <x:c r="I51" s="214" t="n">
        <x:f>IF('Log Transaksi'!B51="","",IF('Log Transaksi'!I51="","",'Log Transaksi'!I51))</x:f>
        <x:v>100000</x:v>
      </x:c>
      <x:c r="J51" s="344"/>
      <x:c r="K51" s="335" t="str">
        <x:v>Belum dipasangkan. Cash-in aktual tetap dihitung</x:v>
      </x:c>
      <x:c r="L51" s="214" t="n">
        <x:f>IF(AND(B51&lt;&gt;"",B51&lt;='Pengaturan'!$B$6,F51="DP"),I51,0)</x:f>
        <x:v>100000</x:v>
      </x:c>
      <x:c r="M51" s="214" t="n">
        <x:f>IF(AND(B51&lt;&gt;"",B51&lt;='Pengaturan'!$B$6,F51&lt;&gt;"DP"),I51,0)</x:f>
        <x:v>0</x:v>
      </x:c>
      <x:c r="N51" s="213" t="n">
        <x:f>IF(AND(B51&lt;&gt;"",B51&lt;='Pengaturan'!$B$6,OR(F51="Lunas",F51="Pelunasan")),1,0)</x:f>
        <x:v>0</x:v>
      </x:c>
      <x:c r="O51" s="345" t="str">
        <x:f>IF(B51="","",IF(J51="","Belum dipasangkan",IF(COUNTIF('Data Schedule'!$A$5:$A$304,J51)=1,"OK","CHECK ID")))</x:f>
        <x:v>Belum dipasangkan</x:v>
      </x:c>
      <x:c r="P51" s="519" t="str">
        <x:v>LOG-02-5</x:v>
      </x:c>
      <x:c r="Q51" s="521"/>
      <x:c r="R51" s="519" t="str">
        <x:f>IF('Log Transaksi'!B51="","",IF(Q51&lt;&gt;"",Q51,P51))</x:f>
        <x:v>LOG-02-5</x:v>
      </x:c>
      <x:c r="S51" s="519" t="str">
        <x:f>IF('Log Transaksi'!B51="","",'Log Transaksi'!S51)</x:f>
        <x:v>Paket utama</x:v>
      </x:c>
      <x:c r="T51" s="520" t="str">
        <x:v>Pemetaan average sebelumnya dipertahankan</x:v>
      </x:c>
      <x:c r="U51" s="519" t="str">
        <x:f>IF(R51="","",IF(COUNTIF('Belanja per Booking'!$A$17:$A$409,R51)=1,"OK","Cek ID"))</x:f>
        <x:v>OK</x:v>
      </x:c>
      <x:c r="V51" s="519" t="n">
        <x:f>IF(AND(R51&lt;&gt;"",'Log Transaksi'!L51&lt;&gt;"",'Log Transaksi'!L51&lt;&gt;"Belum diisi",OR('Log Transaksi'!N51="Uploaded",'Log Transaksi'!O51="Uploaded")),1,0)</x:f>
        <x:v>0</x:v>
      </x:c>
    </x:row>
    <x:row r="52" ht="33" customHeight="1">
      <x:c r="A52" s="228" t="n">
        <x:v>52</x:v>
      </x:c>
      <x:c r="B52" s="332" t="n">
        <x:f>IF('Log Transaksi'!B52="","",IF('Log Transaksi'!B52="","",'Log Transaksi'!B52))</x:f>
        <x:v>46267</x:v>
      </x:c>
      <x:c r="C52" s="213" t="str">
        <x:f>IF('Log Transaksi'!B52="","",IF('Log Transaksi'!C52="","",'Log Transaksi'!C52))</x:f>
        <x:v>Refanie Karunia Bernardi</x:v>
      </x:c>
      <x:c r="D52" s="213" t="str">
        <x:f>IF('Log Transaksi'!B52="","",IF('Log Transaksi'!D52="","",'Log Transaksi'!D52))</x:f>
        <x:v>Graduation</x:v>
      </x:c>
      <x:c r="E52" s="332" t="n">
        <x:f>IF('Log Transaksi'!B52="","",IF('Log Transaksi'!E52="","",'Log Transaksi'!E52))</x:f>
        <x:v>46273</x:v>
      </x:c>
      <x:c r="F52" s="213" t="str">
        <x:f>IF('Log Transaksi'!B52="","",IF('Log Transaksi'!F52="","",'Log Transaksi'!F52))</x:f>
        <x:v>DP</x:v>
      </x:c>
      <x:c r="G52" s="214" t="str">
        <x:f>IF('Log Transaksi'!B52="","",IF('Log Transaksi'!G52="","",'Log Transaksi'!G52))</x:f>
      </x:c>
      <x:c r="H52" s="214" t="n">
        <x:f>IF('Log Transaksi'!B52="","",IF('Log Transaksi'!H52="","",'Log Transaksi'!H52))</x:f>
        <x:v>100000</x:v>
      </x:c>
      <x:c r="I52" s="214" t="n">
        <x:f>IF('Log Transaksi'!B52="","",IF('Log Transaksi'!I52="","",'Log Transaksi'!I52))</x:f>
        <x:v>100000</x:v>
      </x:c>
      <x:c r="J52" s="344" t="str">
        <x:v>BK079</x:v>
      </x:c>
      <x:c r="K52" s="335" t="str">
        <x:v>Nama dan tanggal sama</x:v>
      </x:c>
      <x:c r="L52" s="214" t="n">
        <x:f>IF(AND(B52&lt;&gt;"",B52&lt;='Pengaturan'!$B$6,F52="DP"),I52,0)</x:f>
        <x:v>100000</x:v>
      </x:c>
      <x:c r="M52" s="214" t="n">
        <x:f>IF(AND(B52&lt;&gt;"",B52&lt;='Pengaturan'!$B$6,F52&lt;&gt;"DP"),I52,0)</x:f>
        <x:v>0</x:v>
      </x:c>
      <x:c r="N52" s="213" t="n">
        <x:f>IF(AND(B52&lt;&gt;"",B52&lt;='Pengaturan'!$B$6,OR(F52="Lunas",F52="Pelunasan")),1,0)</x:f>
        <x:v>0</x:v>
      </x:c>
      <x:c r="O52" s="345" t="str">
        <x:f>IF(B52="","",IF(J52="","Belum dipasangkan",IF(COUNTIF('Data Schedule'!$A$5:$A$304,J52)=1,"OK","CHECK ID")))</x:f>
        <x:v>OK</x:v>
      </x:c>
      <x:c r="P52" s="519" t="str">
        <x:v>BK079</x:v>
      </x:c>
      <x:c r="Q52" s="521"/>
      <x:c r="R52" s="519" t="str">
        <x:f>IF('Log Transaksi'!B52="","",IF(Q52&lt;&gt;"",Q52,P52))</x:f>
        <x:v>BK079</x:v>
      </x:c>
      <x:c r="S52" s="519" t="str">
        <x:f>IF('Log Transaksi'!B52="","",'Log Transaksi'!S52)</x:f>
        <x:v>Paket utama</x:v>
      </x:c>
      <x:c r="T52" s="520" t="str">
        <x:v>Pemetaan average sebelumnya dipertahankan</x:v>
      </x:c>
      <x:c r="U52" s="519" t="str">
        <x:f>IF(R52="","",IF(COUNTIF('Belanja per Booking'!$A$17:$A$409,R52)=1,"OK","Cek ID"))</x:f>
        <x:v>OK</x:v>
      </x:c>
      <x:c r="V52" s="519" t="n">
        <x:f>IF(AND(R52&lt;&gt;"",'Log Transaksi'!L52&lt;&gt;"",'Log Transaksi'!L52&lt;&gt;"Belum diisi",OR('Log Transaksi'!N52="Uploaded",'Log Transaksi'!O52="Uploaded")),1,0)</x:f>
        <x:v>0</x:v>
      </x:c>
    </x:row>
    <x:row r="53" ht="33" customHeight="1">
      <x:c r="A53" s="228" t="n">
        <x:v>53</x:v>
      </x:c>
      <x:c r="B53" s="332" t="n">
        <x:f>IF('Log Transaksi'!B53="","",IF('Log Transaksi'!B53="","",'Log Transaksi'!B53))</x:f>
        <x:v>46267</x:v>
      </x:c>
      <x:c r="C53" s="213" t="str">
        <x:f>IF('Log Transaksi'!B53="","",IF('Log Transaksi'!C53="","",'Log Transaksi'!C53))</x:f>
        <x:v>Flower</x:v>
      </x:c>
      <x:c r="D53" s="213" t="str">
        <x:f>IF('Log Transaksi'!B53="","",IF('Log Transaksi'!D53="","",'Log Transaksi'!D53))</x:f>
        <x:v>Large Group</x:v>
      </x:c>
      <x:c r="E53" s="332" t="n">
        <x:f>IF('Log Transaksi'!B53="","",IF('Log Transaksi'!E53="","",'Log Transaksi'!E53))</x:f>
        <x:v>46269</x:v>
      </x:c>
      <x:c r="F53" s="213" t="str">
        <x:f>IF('Log Transaksi'!B53="","",IF('Log Transaksi'!F53="","",'Log Transaksi'!F53))</x:f>
        <x:v>DP</x:v>
      </x:c>
      <x:c r="G53" s="214" t="str">
        <x:f>IF('Log Transaksi'!B53="","",IF('Log Transaksi'!G53="","",'Log Transaksi'!G53))</x:f>
      </x:c>
      <x:c r="H53" s="214" t="n">
        <x:f>IF('Log Transaksi'!B53="","",IF('Log Transaksi'!H53="","",'Log Transaksi'!H53))</x:f>
        <x:v>100000</x:v>
      </x:c>
      <x:c r="I53" s="214" t="n">
        <x:f>IF('Log Transaksi'!B53="","",IF('Log Transaksi'!I53="","",'Log Transaksi'!I53))</x:f>
        <x:v>100000</x:v>
      </x:c>
      <x:c r="J53" s="344" t="str">
        <x:v>BK014</x:v>
      </x:c>
      <x:c r="K53" s="335" t="str">
        <x:v>Nama dan tanggal sama</x:v>
      </x:c>
      <x:c r="L53" s="214" t="n">
        <x:f>IF(AND(B53&lt;&gt;"",B53&lt;='Pengaturan'!$B$6,F53="DP"),I53,0)</x:f>
        <x:v>100000</x:v>
      </x:c>
      <x:c r="M53" s="214" t="n">
        <x:f>IF(AND(B53&lt;&gt;"",B53&lt;='Pengaturan'!$B$6,F53&lt;&gt;"DP"),I53,0)</x:f>
        <x:v>0</x:v>
      </x:c>
      <x:c r="N53" s="213" t="n">
        <x:f>IF(AND(B53&lt;&gt;"",B53&lt;='Pengaturan'!$B$6,OR(F53="Lunas",F53="Pelunasan")),1,0)</x:f>
        <x:v>0</x:v>
      </x:c>
      <x:c r="O53" s="345" t="str">
        <x:f>IF(B53="","",IF(J53="","Belum dipasangkan",IF(COUNTIF('Data Schedule'!$A$5:$A$304,J53)=1,"OK","CHECK ID")))</x:f>
        <x:v>OK</x:v>
      </x:c>
      <x:c r="P53" s="519" t="str">
        <x:v>BK014</x:v>
      </x:c>
      <x:c r="Q53" s="521"/>
      <x:c r="R53" s="519" t="str">
        <x:f>IF('Log Transaksi'!B53="","",IF(Q53&lt;&gt;"",Q53,P53))</x:f>
        <x:v>BK014</x:v>
      </x:c>
      <x:c r="S53" s="519" t="str">
        <x:f>IF('Log Transaksi'!B53="","",'Log Transaksi'!S53)</x:f>
        <x:v>Paket utama</x:v>
      </x:c>
      <x:c r="T53" s="520" t="str">
        <x:v>Pemetaan average sebelumnya dipertahankan</x:v>
      </x:c>
      <x:c r="U53" s="519" t="str">
        <x:f>IF(R53="","",IF(COUNTIF('Belanja per Booking'!$A$17:$A$409,R53)=1,"OK","Cek ID"))</x:f>
        <x:v>OK</x:v>
      </x:c>
      <x:c r="V53" s="519" t="n">
        <x:f>IF(AND(R53&lt;&gt;"",'Log Transaksi'!L53&lt;&gt;"",'Log Transaksi'!L53&lt;&gt;"Belum diisi",OR('Log Transaksi'!N53="Uploaded",'Log Transaksi'!O53="Uploaded")),1,0)</x:f>
        <x:v>0</x:v>
      </x:c>
    </x:row>
    <x:row r="54" ht="33" customHeight="1">
      <x:c r="A54" s="228" t="n">
        <x:v>54</x:v>
      </x:c>
      <x:c r="B54" s="332" t="n">
        <x:f>IF('Log Transaksi'!B54="","",IF('Log Transaksi'!B54="","",'Log Transaksi'!B54))</x:f>
        <x:v>46267</x:v>
      </x:c>
      <x:c r="C54" s="213" t="str">
        <x:f>IF('Log Transaksi'!B54="","",IF('Log Transaksi'!C54="","",'Log Transaksi'!C54))</x:f>
        <x:v>Atika</x:v>
      </x:c>
      <x:c r="D54" s="213" t="str">
        <x:f>IF('Log Transaksi'!B54="","",IF('Log Transaksi'!D54="","",'Log Transaksi'!D54))</x:f>
        <x:v>Family A</x:v>
      </x:c>
      <x:c r="E54" s="332" t="n">
        <x:f>IF('Log Transaksi'!B54="","",IF('Log Transaksi'!E54="","",'Log Transaksi'!E54))</x:f>
        <x:v>46271</x:v>
      </x:c>
      <x:c r="F54" s="213" t="str">
        <x:f>IF('Log Transaksi'!B54="","",IF('Log Transaksi'!F54="","",'Log Transaksi'!F54))</x:f>
        <x:v>DP</x:v>
      </x:c>
      <x:c r="G54" s="214" t="str">
        <x:f>IF('Log Transaksi'!B54="","",IF('Log Transaksi'!G54="","",'Log Transaksi'!G54))</x:f>
      </x:c>
      <x:c r="H54" s="214" t="n">
        <x:f>IF('Log Transaksi'!B54="","",IF('Log Transaksi'!H54="","",'Log Transaksi'!H54))</x:f>
        <x:v>100000</x:v>
      </x:c>
      <x:c r="I54" s="214" t="n">
        <x:f>IF('Log Transaksi'!B54="","",IF('Log Transaksi'!I54="","",'Log Transaksi'!I54))</x:f>
        <x:v>100000</x:v>
      </x:c>
      <x:c r="J54" s="344" t="str">
        <x:v>BK031</x:v>
      </x:c>
      <x:c r="K54" s="335" t="str">
        <x:v>Nama dan tanggal sama</x:v>
      </x:c>
      <x:c r="L54" s="214" t="n">
        <x:f>IF(AND(B54&lt;&gt;"",B54&lt;='Pengaturan'!$B$6,F54="DP"),I54,0)</x:f>
        <x:v>100000</x:v>
      </x:c>
      <x:c r="M54" s="214" t="n">
        <x:f>IF(AND(B54&lt;&gt;"",B54&lt;='Pengaturan'!$B$6,F54&lt;&gt;"DP"),I54,0)</x:f>
        <x:v>0</x:v>
      </x:c>
      <x:c r="N54" s="213" t="n">
        <x:f>IF(AND(B54&lt;&gt;"",B54&lt;='Pengaturan'!$B$6,OR(F54="Lunas",F54="Pelunasan")),1,0)</x:f>
        <x:v>0</x:v>
      </x:c>
      <x:c r="O54" s="345" t="str">
        <x:f>IF(B54="","",IF(J54="","Belum dipasangkan",IF(COUNTIF('Data Schedule'!$A$5:$A$304,J54)=1,"OK","CHECK ID")))</x:f>
        <x:v>OK</x:v>
      </x:c>
      <x:c r="P54" s="519" t="str">
        <x:v>BK031</x:v>
      </x:c>
      <x:c r="Q54" s="521"/>
      <x:c r="R54" s="519" t="str">
        <x:f>IF('Log Transaksi'!B54="","",IF(Q54&lt;&gt;"",Q54,P54))</x:f>
        <x:v>BK031</x:v>
      </x:c>
      <x:c r="S54" s="519" t="str">
        <x:f>IF('Log Transaksi'!B54="","",'Log Transaksi'!S54)</x:f>
        <x:v>Paket utama</x:v>
      </x:c>
      <x:c r="T54" s="520" t="str">
        <x:v>Pemetaan average sebelumnya dipertahankan</x:v>
      </x:c>
      <x:c r="U54" s="519" t="str">
        <x:f>IF(R54="","",IF(COUNTIF('Belanja per Booking'!$A$17:$A$409,R54)=1,"OK","Cek ID"))</x:f>
        <x:v>OK</x:v>
      </x:c>
      <x:c r="V54" s="519" t="n">
        <x:f>IF(AND(R54&lt;&gt;"",'Log Transaksi'!L54&lt;&gt;"",'Log Transaksi'!L54&lt;&gt;"Belum diisi",OR('Log Transaksi'!N54="Uploaded",'Log Transaksi'!O54="Uploaded")),1,0)</x:f>
        <x:v>0</x:v>
      </x:c>
    </x:row>
    <x:row r="55" ht="33" customHeight="1">
      <x:c r="A55" s="228" t="n">
        <x:v>55</x:v>
      </x:c>
      <x:c r="B55" s="332" t="n">
        <x:f>IF('Log Transaksi'!B55="","",IF('Log Transaksi'!B55="","",'Log Transaksi'!B55))</x:f>
        <x:v>46267</x:v>
      </x:c>
      <x:c r="C55" s="213" t="str">
        <x:f>IF('Log Transaksi'!B55="","",IF('Log Transaksi'!C55="","",'Log Transaksi'!C55))</x:f>
        <x:v>Luqmanul Hakim</x:v>
      </x:c>
      <x:c r="D55" s="213" t="str">
        <x:f>IF('Log Transaksi'!B55="","",IF('Log Transaksi'!D55="","",'Log Transaksi'!D55))</x:f>
        <x:v>Large Group</x:v>
      </x:c>
      <x:c r="E55" s="332" t="n">
        <x:f>IF('Log Transaksi'!B55="","",IF('Log Transaksi'!E55="","",'Log Transaksi'!E55))</x:f>
        <x:v>46269</x:v>
      </x:c>
      <x:c r="F55" s="213" t="str">
        <x:f>IF('Log Transaksi'!B55="","",IF('Log Transaksi'!F55="","",'Log Transaksi'!F55))</x:f>
        <x:v>DP</x:v>
      </x:c>
      <x:c r="G55" s="214" t="str">
        <x:f>IF('Log Transaksi'!B55="","",IF('Log Transaksi'!G55="","",'Log Transaksi'!G55))</x:f>
      </x:c>
      <x:c r="H55" s="214" t="n">
        <x:f>IF('Log Transaksi'!B55="","",IF('Log Transaksi'!H55="","",'Log Transaksi'!H55))</x:f>
        <x:v>100000</x:v>
      </x:c>
      <x:c r="I55" s="214" t="n">
        <x:f>IF('Log Transaksi'!B55="","",IF('Log Transaksi'!I55="","",'Log Transaksi'!I55))</x:f>
        <x:v>100000</x:v>
      </x:c>
      <x:c r="J55" s="344" t="str">
        <x:v>BK015</x:v>
      </x:c>
      <x:c r="K55" s="335" t="str">
        <x:v>Nama dan tanggal sama</x:v>
      </x:c>
      <x:c r="L55" s="214" t="n">
        <x:f>IF(AND(B55&lt;&gt;"",B55&lt;='Pengaturan'!$B$6,F55="DP"),I55,0)</x:f>
        <x:v>100000</x:v>
      </x:c>
      <x:c r="M55" s="214" t="n">
        <x:f>IF(AND(B55&lt;&gt;"",B55&lt;='Pengaturan'!$B$6,F55&lt;&gt;"DP"),I55,0)</x:f>
        <x:v>0</x:v>
      </x:c>
      <x:c r="N55" s="213" t="n">
        <x:f>IF(AND(B55&lt;&gt;"",B55&lt;='Pengaturan'!$B$6,OR(F55="Lunas",F55="Pelunasan")),1,0)</x:f>
        <x:v>0</x:v>
      </x:c>
      <x:c r="O55" s="345" t="str">
        <x:f>IF(B55="","",IF(J55="","Belum dipasangkan",IF(COUNTIF('Data Schedule'!$A$5:$A$304,J55)=1,"OK","CHECK ID")))</x:f>
        <x:v>OK</x:v>
      </x:c>
      <x:c r="P55" s="519" t="str">
        <x:v>BK015</x:v>
      </x:c>
      <x:c r="Q55" s="521"/>
      <x:c r="R55" s="519" t="str">
        <x:f>IF('Log Transaksi'!B55="","",IF(Q55&lt;&gt;"",Q55,P55))</x:f>
        <x:v>BK015</x:v>
      </x:c>
      <x:c r="S55" s="519" t="str">
        <x:f>IF('Log Transaksi'!B55="","",'Log Transaksi'!S55)</x:f>
        <x:v>Paket utama</x:v>
      </x:c>
      <x:c r="T55" s="520" t="str">
        <x:v>Pemetaan average sebelumnya dipertahankan</x:v>
      </x:c>
      <x:c r="U55" s="519" t="str">
        <x:f>IF(R55="","",IF(COUNTIF('Belanja per Booking'!$A$17:$A$409,R55)=1,"OK","Cek ID"))</x:f>
        <x:v>OK</x:v>
      </x:c>
      <x:c r="V55" s="519" t="n">
        <x:f>IF(AND(R55&lt;&gt;"",'Log Transaksi'!L55&lt;&gt;"",'Log Transaksi'!L55&lt;&gt;"Belum diisi",OR('Log Transaksi'!N55="Uploaded",'Log Transaksi'!O55="Uploaded")),1,0)</x:f>
        <x:v>0</x:v>
      </x:c>
    </x:row>
    <x:row r="56" ht="33" customHeight="1">
      <x:c r="A56" s="228" t="n">
        <x:v>56</x:v>
      </x:c>
      <x:c r="B56" s="332" t="n">
        <x:f>IF('Log Transaksi'!B56="","",IF('Log Transaksi'!B56="","",'Log Transaksi'!B56))</x:f>
        <x:v>46267</x:v>
      </x:c>
      <x:c r="C56" s="213" t="str">
        <x:f>IF('Log Transaksi'!B56="","",IF('Log Transaksi'!C56="","",'Log Transaksi'!C56))</x:f>
        <x:v>Deo Putra</x:v>
      </x:c>
      <x:c r="D56" s="213" t="str">
        <x:f>IF('Log Transaksi'!B56="","",IF('Log Transaksi'!D56="","",'Log Transaksi'!D56))</x:f>
        <x:v>Graduation</x:v>
      </x:c>
      <x:c r="E56" s="332" t="n">
        <x:f>IF('Log Transaksi'!B56="","",IF('Log Transaksi'!E56="","",'Log Transaksi'!E56))</x:f>
        <x:v>46273</x:v>
      </x:c>
      <x:c r="F56" s="213" t="str">
        <x:f>IF('Log Transaksi'!B56="","",IF('Log Transaksi'!F56="","",'Log Transaksi'!F56))</x:f>
        <x:v>DP</x:v>
      </x:c>
      <x:c r="G56" s="214" t="str">
        <x:f>IF('Log Transaksi'!B56="","",IF('Log Transaksi'!G56="","",'Log Transaksi'!G56))</x:f>
      </x:c>
      <x:c r="H56" s="214" t="n">
        <x:f>IF('Log Transaksi'!B56="","",IF('Log Transaksi'!H56="","",'Log Transaksi'!H56))</x:f>
        <x:v>100000</x:v>
      </x:c>
      <x:c r="I56" s="214" t="n">
        <x:f>IF('Log Transaksi'!B56="","",IF('Log Transaksi'!I56="","",'Log Transaksi'!I56))</x:f>
        <x:v>100000</x:v>
      </x:c>
      <x:c r="J56" s="344" t="str">
        <x:v>BK049</x:v>
      </x:c>
      <x:c r="K56" s="335" t="str">
        <x:v>Nama dan tanggal sama</x:v>
      </x:c>
      <x:c r="L56" s="214" t="n">
        <x:f>IF(AND(B56&lt;&gt;"",B56&lt;='Pengaturan'!$B$6,F56="DP"),I56,0)</x:f>
        <x:v>100000</x:v>
      </x:c>
      <x:c r="M56" s="214" t="n">
        <x:f>IF(AND(B56&lt;&gt;"",B56&lt;='Pengaturan'!$B$6,F56&lt;&gt;"DP"),I56,0)</x:f>
        <x:v>0</x:v>
      </x:c>
      <x:c r="N56" s="213" t="n">
        <x:f>IF(AND(B56&lt;&gt;"",B56&lt;='Pengaturan'!$B$6,OR(F56="Lunas",F56="Pelunasan")),1,0)</x:f>
        <x:v>0</x:v>
      </x:c>
      <x:c r="O56" s="345" t="str">
        <x:f>IF(B56="","",IF(J56="","Belum dipasangkan",IF(COUNTIF('Data Schedule'!$A$5:$A$304,J56)=1,"OK","CHECK ID")))</x:f>
        <x:v>OK</x:v>
      </x:c>
      <x:c r="P56" s="519" t="str">
        <x:v>BK049</x:v>
      </x:c>
      <x:c r="Q56" s="521"/>
      <x:c r="R56" s="519" t="str">
        <x:f>IF('Log Transaksi'!B56="","",IF(Q56&lt;&gt;"",Q56,P56))</x:f>
        <x:v>BK049</x:v>
      </x:c>
      <x:c r="S56" s="519" t="str">
        <x:f>IF('Log Transaksi'!B56="","",'Log Transaksi'!S56)</x:f>
        <x:v>Paket utama</x:v>
      </x:c>
      <x:c r="T56" s="520" t="str">
        <x:v>Pemetaan average sebelumnya dipertahankan</x:v>
      </x:c>
      <x:c r="U56" s="519" t="str">
        <x:f>IF(R56="","",IF(COUNTIF('Belanja per Booking'!$A$17:$A$409,R56)=1,"OK","Cek ID"))</x:f>
        <x:v>OK</x:v>
      </x:c>
      <x:c r="V56" s="519" t="n">
        <x:f>IF(AND(R56&lt;&gt;"",'Log Transaksi'!L56&lt;&gt;"",'Log Transaksi'!L56&lt;&gt;"Belum diisi",OR('Log Transaksi'!N56="Uploaded",'Log Transaksi'!O56="Uploaded")),1,0)</x:f>
        <x:v>0</x:v>
      </x:c>
    </x:row>
    <x:row r="57" ht="33" customHeight="1">
      <x:c r="A57" s="228" t="n">
        <x:v>57</x:v>
      </x:c>
      <x:c r="B57" s="332" t="n">
        <x:f>IF('Log Transaksi'!B57="","",IF('Log Transaksi'!B57="","",'Log Transaksi'!B57))</x:f>
        <x:v>46267</x:v>
      </x:c>
      <x:c r="C57" s="213" t="str">
        <x:f>IF('Log Transaksi'!B57="","",IF('Log Transaksi'!C57="","",'Log Transaksi'!C57))</x:f>
        <x:v>Dela setyaningrum</x:v>
      </x:c>
      <x:c r="D57" s="213" t="str">
        <x:f>IF('Log Transaksi'!B57="","",IF('Log Transaksi'!D57="","",'Log Transaksi'!D57))</x:f>
        <x:v>Graduation</x:v>
      </x:c>
      <x:c r="E57" s="332" t="n">
        <x:f>IF('Log Transaksi'!B57="","",IF('Log Transaksi'!E57="","",'Log Transaksi'!E57))</x:f>
        <x:v>46267</x:v>
      </x:c>
      <x:c r="F57" s="213" t="str">
        <x:f>IF('Log Transaksi'!B57="","",IF('Log Transaksi'!F57="","",'Log Transaksi'!F57))</x:f>
        <x:v>Lunas</x:v>
      </x:c>
      <x:c r="G57" s="214" t="str">
        <x:f>IF('Log Transaksi'!B57="","",IF('Log Transaksi'!G57="","",'Log Transaksi'!G57))</x:f>
      </x:c>
      <x:c r="H57" s="214" t="n">
        <x:f>IF('Log Transaksi'!B57="","",IF('Log Transaksi'!H57="","",'Log Transaksi'!H57))</x:f>
        <x:v>370000</x:v>
      </x:c>
      <x:c r="I57" s="214" t="n">
        <x:f>IF('Log Transaksi'!B57="","",IF('Log Transaksi'!I57="","",'Log Transaksi'!I57))</x:f>
        <x:v>370000</x:v>
      </x:c>
      <x:c r="J57" s="344"/>
      <x:c r="K57" s="335" t="str">
        <x:v>Belum dipasangkan. Cash-in aktual tetap dihitung</x:v>
      </x:c>
      <x:c r="L57" s="214" t="n">
        <x:f>IF(AND(B57&lt;&gt;"",B57&lt;='Pengaturan'!$B$6,F57="DP"),I57,0)</x:f>
        <x:v>0</x:v>
      </x:c>
      <x:c r="M57" s="214" t="n">
        <x:f>IF(AND(B57&lt;&gt;"",B57&lt;='Pengaturan'!$B$6,F57&lt;&gt;"DP"),I57,0)</x:f>
        <x:v>370000</x:v>
      </x:c>
      <x:c r="N57" s="213" t="n">
        <x:f>IF(AND(B57&lt;&gt;"",B57&lt;='Pengaturan'!$B$6,OR(F57="Lunas",F57="Pelunasan")),1,0)</x:f>
        <x:v>1</x:v>
      </x:c>
      <x:c r="O57" s="345" t="str">
        <x:f>IF(B57="","",IF(J57="","Belum dipasangkan",IF(COUNTIF('Data Schedule'!$A$5:$A$304,J57)=1,"OK","CHECK ID")))</x:f>
        <x:v>Belum dipasangkan</x:v>
      </x:c>
      <x:c r="P57" s="519" t="str">
        <x:v>LOG-02-11</x:v>
      </x:c>
      <x:c r="Q57" s="521"/>
      <x:c r="R57" s="519" t="str">
        <x:f>IF('Log Transaksi'!B57="","",IF(Q57&lt;&gt;"",Q57,P57))</x:f>
        <x:v>LOG-02-11</x:v>
      </x:c>
      <x:c r="S57" s="519" t="str">
        <x:f>IF('Log Transaksi'!B57="","",'Log Transaksi'!S57)</x:f>
        <x:v>Paket utama</x:v>
      </x:c>
      <x:c r="T57" s="520" t="str">
        <x:v>Pemetaan average sebelumnya dipertahankan</x:v>
      </x:c>
      <x:c r="U57" s="519" t="str">
        <x:f>IF(R57="","",IF(COUNTIF('Belanja per Booking'!$A$17:$A$409,R57)=1,"OK","Cek ID"))</x:f>
        <x:v>OK</x:v>
      </x:c>
      <x:c r="V57" s="519" t="n">
        <x:f>IF(AND(R57&lt;&gt;"",'Log Transaksi'!L57&lt;&gt;"",'Log Transaksi'!L57&lt;&gt;"Belum diisi",OR('Log Transaksi'!N57="Uploaded",'Log Transaksi'!O57="Uploaded")),1,0)</x:f>
        <x:v>1</x:v>
      </x:c>
    </x:row>
    <x:row r="58" ht="33" customHeight="1">
      <x:c r="A58" s="228" t="n">
        <x:v>58</x:v>
      </x:c>
      <x:c r="B58" s="332" t="n">
        <x:f>IF('Log Transaksi'!B58="","",IF('Log Transaksi'!B58="","",'Log Transaksi'!B58))</x:f>
        <x:v>46267</x:v>
      </x:c>
      <x:c r="C58" s="213" t="str">
        <x:f>IF('Log Transaksi'!B58="","",IF('Log Transaksi'!C58="","",'Log Transaksi'!C58))</x:f>
        <x:v>Sita Hapsari</x:v>
      </x:c>
      <x:c r="D58" s="213" t="str">
        <x:f>IF('Log Transaksi'!B58="","",IF('Log Transaksi'!D58="","",'Log Transaksi'!D58))</x:f>
        <x:v>Graduation</x:v>
      </x:c>
      <x:c r="E58" s="332" t="n">
        <x:f>IF('Log Transaksi'!B58="","",IF('Log Transaksi'!E58="","",'Log Transaksi'!E58))</x:f>
        <x:v>46267</x:v>
      </x:c>
      <x:c r="F58" s="213" t="str">
        <x:f>IF('Log Transaksi'!B58="","",IF('Log Transaksi'!F58="","",'Log Transaksi'!F58))</x:f>
        <x:v>Lunas</x:v>
      </x:c>
      <x:c r="G58" s="214" t="str">
        <x:f>IF('Log Transaksi'!B58="","",IF('Log Transaksi'!G58="","",'Log Transaksi'!G58))</x:f>
      </x:c>
      <x:c r="H58" s="214" t="n">
        <x:f>IF('Log Transaksi'!B58="","",IF('Log Transaksi'!H58="","",'Log Transaksi'!H58))</x:f>
        <x:v>290000</x:v>
      </x:c>
      <x:c r="I58" s="214" t="n">
        <x:f>IF('Log Transaksi'!B58="","",IF('Log Transaksi'!I58="","",'Log Transaksi'!I58))</x:f>
        <x:v>290000</x:v>
      </x:c>
      <x:c r="J58" s="344"/>
      <x:c r="K58" s="335" t="str">
        <x:v>Belum dipasangkan. Cash-in aktual tetap dihitung</x:v>
      </x:c>
      <x:c r="L58" s="214" t="n">
        <x:f>IF(AND(B58&lt;&gt;"",B58&lt;='Pengaturan'!$B$6,F58="DP"),I58,0)</x:f>
        <x:v>0</x:v>
      </x:c>
      <x:c r="M58" s="214" t="n">
        <x:f>IF(AND(B58&lt;&gt;"",B58&lt;='Pengaturan'!$B$6,F58&lt;&gt;"DP"),I58,0)</x:f>
        <x:v>290000</x:v>
      </x:c>
      <x:c r="N58" s="213" t="n">
        <x:f>IF(AND(B58&lt;&gt;"",B58&lt;='Pengaturan'!$B$6,OR(F58="Lunas",F58="Pelunasan")),1,0)</x:f>
        <x:v>1</x:v>
      </x:c>
      <x:c r="O58" s="345" t="str">
        <x:f>IF(B58="","",IF(J58="","Belum dipasangkan",IF(COUNTIF('Data Schedule'!$A$5:$A$304,J58)=1,"OK","CHECK ID")))</x:f>
        <x:v>Belum dipasangkan</x:v>
      </x:c>
      <x:c r="P58" s="519" t="str">
        <x:v>LOG-02-12</x:v>
      </x:c>
      <x:c r="Q58" s="521"/>
      <x:c r="R58" s="519" t="str">
        <x:f>IF('Log Transaksi'!B58="","",IF(Q58&lt;&gt;"",Q58,P58))</x:f>
        <x:v>LOG-02-12</x:v>
      </x:c>
      <x:c r="S58" s="519" t="str">
        <x:f>IF('Log Transaksi'!B58="","",'Log Transaksi'!S58)</x:f>
        <x:v>Paket utama</x:v>
      </x:c>
      <x:c r="T58" s="520" t="str">
        <x:v>Pemetaan average sebelumnya dipertahankan</x:v>
      </x:c>
      <x:c r="U58" s="519" t="str">
        <x:f>IF(R58="","",IF(COUNTIF('Belanja per Booking'!$A$17:$A$409,R58)=1,"OK","Cek ID"))</x:f>
        <x:v>OK</x:v>
      </x:c>
      <x:c r="V58" s="519" t="n">
        <x:f>IF(AND(R58&lt;&gt;"",'Log Transaksi'!L58&lt;&gt;"",'Log Transaksi'!L58&lt;&gt;"Belum diisi",OR('Log Transaksi'!N58="Uploaded",'Log Transaksi'!O58="Uploaded")),1,0)</x:f>
        <x:v>1</x:v>
      </x:c>
    </x:row>
    <x:row r="59" ht="33" customHeight="1">
      <x:c r="A59" s="228" t="n">
        <x:v>59</x:v>
      </x:c>
      <x:c r="B59" s="332" t="n">
        <x:f>IF('Log Transaksi'!B59="","",IF('Log Transaksi'!B59="","",'Log Transaksi'!B59))</x:f>
        <x:v>46267</x:v>
      </x:c>
      <x:c r="C59" s="213" t="str">
        <x:f>IF('Log Transaksi'!B59="","",IF('Log Transaksi'!C59="","",'Log Transaksi'!C59))</x:f>
        <x:v>Ummu Haniah</x:v>
      </x:c>
      <x:c r="D59" s="213" t="str">
        <x:f>IF('Log Transaksi'!B59="","",IF('Log Transaksi'!D59="","",'Log Transaksi'!D59))</x:f>
        <x:v>Graduation</x:v>
      </x:c>
      <x:c r="E59" s="332" t="n">
        <x:f>IF('Log Transaksi'!B59="","",IF('Log Transaksi'!E59="","",'Log Transaksi'!E59))</x:f>
        <x:v>46267</x:v>
      </x:c>
      <x:c r="F59" s="213" t="str">
        <x:f>IF('Log Transaksi'!B59="","",IF('Log Transaksi'!F59="","",'Log Transaksi'!F59))</x:f>
        <x:v>Lunas</x:v>
      </x:c>
      <x:c r="G59" s="214" t="str">
        <x:f>IF('Log Transaksi'!B59="","",IF('Log Transaksi'!G59="","",'Log Transaksi'!G59))</x:f>
      </x:c>
      <x:c r="H59" s="214" t="n">
        <x:f>IF('Log Transaksi'!B59="","",IF('Log Transaksi'!H59="","",'Log Transaksi'!H59))</x:f>
        <x:v>280000</x:v>
      </x:c>
      <x:c r="I59" s="214" t="n">
        <x:f>IF('Log Transaksi'!B59="","",IF('Log Transaksi'!I59="","",'Log Transaksi'!I59))</x:f>
        <x:v>280000</x:v>
      </x:c>
      <x:c r="J59" s="344"/>
      <x:c r="K59" s="335" t="str">
        <x:v>Belum dipasangkan. Cash-in aktual tetap dihitung</x:v>
      </x:c>
      <x:c r="L59" s="214" t="n">
        <x:f>IF(AND(B59&lt;&gt;"",B59&lt;='Pengaturan'!$B$6,F59="DP"),I59,0)</x:f>
        <x:v>0</x:v>
      </x:c>
      <x:c r="M59" s="214" t="n">
        <x:f>IF(AND(B59&lt;&gt;"",B59&lt;='Pengaturan'!$B$6,F59&lt;&gt;"DP"),I59,0)</x:f>
        <x:v>280000</x:v>
      </x:c>
      <x:c r="N59" s="213" t="n">
        <x:f>IF(AND(B59&lt;&gt;"",B59&lt;='Pengaturan'!$B$6,OR(F59="Lunas",F59="Pelunasan")),1,0)</x:f>
        <x:v>1</x:v>
      </x:c>
      <x:c r="O59" s="345" t="str">
        <x:f>IF(B59="","",IF(J59="","Belum dipasangkan",IF(COUNTIF('Data Schedule'!$A$5:$A$304,J59)=1,"OK","CHECK ID")))</x:f>
        <x:v>Belum dipasangkan</x:v>
      </x:c>
      <x:c r="P59" s="519" t="str">
        <x:v>LOG-02-13</x:v>
      </x:c>
      <x:c r="Q59" s="521"/>
      <x:c r="R59" s="519" t="str">
        <x:f>IF('Log Transaksi'!B59="","",IF(Q59&lt;&gt;"",Q59,P59))</x:f>
        <x:v>LOG-02-13</x:v>
      </x:c>
      <x:c r="S59" s="519" t="str">
        <x:f>IF('Log Transaksi'!B59="","",'Log Transaksi'!S59)</x:f>
        <x:v>Paket utama</x:v>
      </x:c>
      <x:c r="T59" s="520" t="str">
        <x:v>Pemetaan average sebelumnya dipertahankan</x:v>
      </x:c>
      <x:c r="U59" s="519" t="str">
        <x:f>IF(R59="","",IF(COUNTIF('Belanja per Booking'!$A$17:$A$409,R59)=1,"OK","Cek ID"))</x:f>
        <x:v>OK</x:v>
      </x:c>
      <x:c r="V59" s="519" t="n">
        <x:f>IF(AND(R59&lt;&gt;"",'Log Transaksi'!L59&lt;&gt;"",'Log Transaksi'!L59&lt;&gt;"Belum diisi",OR('Log Transaksi'!N59="Uploaded",'Log Transaksi'!O59="Uploaded")),1,0)</x:f>
        <x:v>1</x:v>
      </x:c>
    </x:row>
    <x:row r="60" ht="33" customHeight="1">
      <x:c r="A60" s="228" t="n">
        <x:v>60</x:v>
      </x:c>
      <x:c r="B60" s="332" t="n">
        <x:f>IF('Log Transaksi'!B60="","",IF('Log Transaksi'!B60="","",'Log Transaksi'!B60))</x:f>
        <x:v>46267</x:v>
      </x:c>
      <x:c r="C60" s="213" t="str">
        <x:f>IF('Log Transaksi'!B60="","",IF('Log Transaksi'!C60="","",'Log Transaksi'!C60))</x:f>
        <x:v>Revalina Indriyani Putri</x:v>
      </x:c>
      <x:c r="D60" s="213" t="str">
        <x:f>IF('Log Transaksi'!B60="","",IF('Log Transaksi'!D60="","",'Log Transaksi'!D60))</x:f>
        <x:v>Graduation</x:v>
      </x:c>
      <x:c r="E60" s="332" t="n">
        <x:f>IF('Log Transaksi'!B60="","",IF('Log Transaksi'!E60="","",'Log Transaksi'!E60))</x:f>
        <x:v>46267</x:v>
      </x:c>
      <x:c r="F60" s="213" t="str">
        <x:f>IF('Log Transaksi'!B60="","",IF('Log Transaksi'!F60="","",'Log Transaksi'!F60))</x:f>
        <x:v>Lunas</x:v>
      </x:c>
      <x:c r="G60" s="214" t="n">
        <x:f>IF('Log Transaksi'!B60="","",IF('Log Transaksi'!G60="","",'Log Transaksi'!G60))</x:f>
        <x:v>250000</x:v>
      </x:c>
      <x:c r="H60" s="214" t="str">
        <x:f>IF('Log Transaksi'!B60="","",IF('Log Transaksi'!H60="","",'Log Transaksi'!H60))</x:f>
      </x:c>
      <x:c r="I60" s="214" t="n">
        <x:f>IF('Log Transaksi'!B60="","",IF('Log Transaksi'!I60="","",'Log Transaksi'!I60))</x:f>
        <x:v>250000</x:v>
      </x:c>
      <x:c r="J60" s="344"/>
      <x:c r="K60" s="335" t="str">
        <x:v>Belum dipasangkan. Cash-in aktual tetap dihitung</x:v>
      </x:c>
      <x:c r="L60" s="214" t="n">
        <x:f>IF(AND(B60&lt;&gt;"",B60&lt;='Pengaturan'!$B$6,F60="DP"),I60,0)</x:f>
        <x:v>0</x:v>
      </x:c>
      <x:c r="M60" s="214" t="n">
        <x:f>IF(AND(B60&lt;&gt;"",B60&lt;='Pengaturan'!$B$6,F60&lt;&gt;"DP"),I60,0)</x:f>
        <x:v>250000</x:v>
      </x:c>
      <x:c r="N60" s="213" t="n">
        <x:f>IF(AND(B60&lt;&gt;"",B60&lt;='Pengaturan'!$B$6,OR(F60="Lunas",F60="Pelunasan")),1,0)</x:f>
        <x:v>1</x:v>
      </x:c>
      <x:c r="O60" s="345" t="str">
        <x:f>IF(B60="","",IF(J60="","Belum dipasangkan",IF(COUNTIF('Data Schedule'!$A$5:$A$304,J60)=1,"OK","CHECK ID")))</x:f>
        <x:v>Belum dipasangkan</x:v>
      </x:c>
      <x:c r="P60" s="519" t="str">
        <x:v>LOG-02-14</x:v>
      </x:c>
      <x:c r="Q60" s="521"/>
      <x:c r="R60" s="519" t="str">
        <x:f>IF('Log Transaksi'!B60="","",IF(Q60&lt;&gt;"",Q60,P60))</x:f>
        <x:v>LOG-02-14</x:v>
      </x:c>
      <x:c r="S60" s="519" t="str">
        <x:f>IF('Log Transaksi'!B60="","",'Log Transaksi'!S60)</x:f>
        <x:v>Paket utama</x:v>
      </x:c>
      <x:c r="T60" s="520" t="str">
        <x:v>Pemetaan average sebelumnya dipertahankan</x:v>
      </x:c>
      <x:c r="U60" s="519" t="str">
        <x:f>IF(R60="","",IF(COUNTIF('Belanja per Booking'!$A$17:$A$409,R60)=1,"OK","Cek ID"))</x:f>
        <x:v>OK</x:v>
      </x:c>
      <x:c r="V60" s="519" t="n">
        <x:f>IF(AND(R60&lt;&gt;"",'Log Transaksi'!L60&lt;&gt;"",'Log Transaksi'!L60&lt;&gt;"Belum diisi",OR('Log Transaksi'!N60="Uploaded",'Log Transaksi'!O60="Uploaded")),1,0)</x:f>
        <x:v>1</x:v>
      </x:c>
    </x:row>
    <x:row r="61" ht="33" customHeight="1">
      <x:c r="A61" s="228" t="n">
        <x:v>61</x:v>
      </x:c>
      <x:c r="B61" s="332" t="n">
        <x:f>IF('Log Transaksi'!B61="","",IF('Log Transaksi'!B61="","",'Log Transaksi'!B61))</x:f>
        <x:v>46267</x:v>
      </x:c>
      <x:c r="C61" s="213" t="str">
        <x:f>IF('Log Transaksi'!B61="","",IF('Log Transaksi'!C61="","",'Log Transaksi'!C61))</x:f>
        <x:v>Haliza Phadmawati</x:v>
      </x:c>
      <x:c r="D61" s="213" t="str">
        <x:f>IF('Log Transaksi'!B61="","",IF('Log Transaksi'!D61="","",'Log Transaksi'!D61))</x:f>
        <x:v>Graduation</x:v>
      </x:c>
      <x:c r="E61" s="332" t="n">
        <x:f>IF('Log Transaksi'!B61="","",IF('Log Transaksi'!E61="","",'Log Transaksi'!E61))</x:f>
        <x:v>46267</x:v>
      </x:c>
      <x:c r="F61" s="213" t="str">
        <x:f>IF('Log Transaksi'!B61="","",IF('Log Transaksi'!F61="","",'Log Transaksi'!F61))</x:f>
        <x:v>Lunas</x:v>
      </x:c>
      <x:c r="G61" s="214" t="str">
        <x:f>IF('Log Transaksi'!B61="","",IF('Log Transaksi'!G61="","",'Log Transaksi'!G61))</x:f>
      </x:c>
      <x:c r="H61" s="214" t="n">
        <x:f>IF('Log Transaksi'!B61="","",IF('Log Transaksi'!H61="","",'Log Transaksi'!H61))</x:f>
        <x:v>410000</x:v>
      </x:c>
      <x:c r="I61" s="214" t="n">
        <x:f>IF('Log Transaksi'!B61="","",IF('Log Transaksi'!I61="","",'Log Transaksi'!I61))</x:f>
        <x:v>410000</x:v>
      </x:c>
      <x:c r="J61" s="344"/>
      <x:c r="K61" s="335" t="str">
        <x:v>Belum dipasangkan. Cash-in aktual tetap dihitung</x:v>
      </x:c>
      <x:c r="L61" s="214" t="n">
        <x:f>IF(AND(B61&lt;&gt;"",B61&lt;='Pengaturan'!$B$6,F61="DP"),I61,0)</x:f>
        <x:v>0</x:v>
      </x:c>
      <x:c r="M61" s="214" t="n">
        <x:f>IF(AND(B61&lt;&gt;"",B61&lt;='Pengaturan'!$B$6,F61&lt;&gt;"DP"),I61,0)</x:f>
        <x:v>410000</x:v>
      </x:c>
      <x:c r="N61" s="213" t="n">
        <x:f>IF(AND(B61&lt;&gt;"",B61&lt;='Pengaturan'!$B$6,OR(F61="Lunas",F61="Pelunasan")),1,0)</x:f>
        <x:v>1</x:v>
      </x:c>
      <x:c r="O61" s="345" t="str">
        <x:f>IF(B61="","",IF(J61="","Belum dipasangkan",IF(COUNTIF('Data Schedule'!$A$5:$A$304,J61)=1,"OK","CHECK ID")))</x:f>
        <x:v>Belum dipasangkan</x:v>
      </x:c>
      <x:c r="P61" s="519" t="str">
        <x:v>LOG-02-15</x:v>
      </x:c>
      <x:c r="Q61" s="521"/>
      <x:c r="R61" s="519" t="str">
        <x:f>IF('Log Transaksi'!B61="","",IF(Q61&lt;&gt;"",Q61,P61))</x:f>
        <x:v>LOG-02-15</x:v>
      </x:c>
      <x:c r="S61" s="519" t="str">
        <x:f>IF('Log Transaksi'!B61="","",'Log Transaksi'!S61)</x:f>
        <x:v>Paket utama</x:v>
      </x:c>
      <x:c r="T61" s="520" t="str">
        <x:v>Pemetaan average sebelumnya dipertahankan</x:v>
      </x:c>
      <x:c r="U61" s="519" t="str">
        <x:f>IF(R61="","",IF(COUNTIF('Belanja per Booking'!$A$17:$A$409,R61)=1,"OK","Cek ID"))</x:f>
        <x:v>OK</x:v>
      </x:c>
      <x:c r="V61" s="519" t="n">
        <x:f>IF(AND(R61&lt;&gt;"",'Log Transaksi'!L61&lt;&gt;"",'Log Transaksi'!L61&lt;&gt;"Belum diisi",OR('Log Transaksi'!N61="Uploaded",'Log Transaksi'!O61="Uploaded")),1,0)</x:f>
        <x:v>1</x:v>
      </x:c>
    </x:row>
    <x:row r="62" ht="33" customHeight="1">
      <x:c r="A62" s="228" t="n">
        <x:v>62</x:v>
      </x:c>
      <x:c r="B62" s="332" t="n">
        <x:f>IF('Log Transaksi'!B62="","",IF('Log Transaksi'!B62="","",'Log Transaksi'!B62))</x:f>
        <x:v>46267</x:v>
      </x:c>
      <x:c r="C62" s="213" t="str">
        <x:f>IF('Log Transaksi'!B62="","",IF('Log Transaksi'!C62="","",'Log Transaksi'!C62))</x:f>
        <x:v>Ully</x:v>
      </x:c>
      <x:c r="D62" s="213" t="str">
        <x:f>IF('Log Transaksi'!B62="","",IF('Log Transaksi'!D62="","",'Log Transaksi'!D62))</x:f>
        <x:v>Graduation Premium</x:v>
      </x:c>
      <x:c r="E62" s="332" t="n">
        <x:f>IF('Log Transaksi'!B62="","",IF('Log Transaksi'!E62="","",'Log Transaksi'!E62))</x:f>
        <x:v>46267</x:v>
      </x:c>
      <x:c r="F62" s="213" t="str">
        <x:f>IF('Log Transaksi'!B62="","",IF('Log Transaksi'!F62="","",'Log Transaksi'!F62))</x:f>
        <x:v>Lunas</x:v>
      </x:c>
      <x:c r="G62" s="214" t="str">
        <x:f>IF('Log Transaksi'!B62="","",IF('Log Transaksi'!G62="","",'Log Transaksi'!G62))</x:f>
      </x:c>
      <x:c r="H62" s="214" t="n">
        <x:f>IF('Log Transaksi'!B62="","",IF('Log Transaksi'!H62="","",'Log Transaksi'!H62))</x:f>
        <x:v>440000</x:v>
      </x:c>
      <x:c r="I62" s="214" t="n">
        <x:f>IF('Log Transaksi'!B62="","",IF('Log Transaksi'!I62="","",'Log Transaksi'!I62))</x:f>
        <x:v>440000</x:v>
      </x:c>
      <x:c r="J62" s="344"/>
      <x:c r="K62" s="335" t="str">
        <x:v>Belum dipasangkan. Cash-in aktual tetap dihitung</x:v>
      </x:c>
      <x:c r="L62" s="214" t="n">
        <x:f>IF(AND(B62&lt;&gt;"",B62&lt;='Pengaturan'!$B$6,F62="DP"),I62,0)</x:f>
        <x:v>0</x:v>
      </x:c>
      <x:c r="M62" s="214" t="n">
        <x:f>IF(AND(B62&lt;&gt;"",B62&lt;='Pengaturan'!$B$6,F62&lt;&gt;"DP"),I62,0)</x:f>
        <x:v>440000</x:v>
      </x:c>
      <x:c r="N62" s="213" t="n">
        <x:f>IF(AND(B62&lt;&gt;"",B62&lt;='Pengaturan'!$B$6,OR(F62="Lunas",F62="Pelunasan")),1,0)</x:f>
        <x:v>1</x:v>
      </x:c>
      <x:c r="O62" s="345" t="str">
        <x:f>IF(B62="","",IF(J62="","Belum dipasangkan",IF(COUNTIF('Data Schedule'!$A$5:$A$304,J62)=1,"OK","CHECK ID")))</x:f>
        <x:v>Belum dipasangkan</x:v>
      </x:c>
      <x:c r="P62" s="519" t="str">
        <x:v>LOG-02-16</x:v>
      </x:c>
      <x:c r="Q62" s="521"/>
      <x:c r="R62" s="519" t="str">
        <x:f>IF('Log Transaksi'!B62="","",IF(Q62&lt;&gt;"",Q62,P62))</x:f>
        <x:v>LOG-02-16</x:v>
      </x:c>
      <x:c r="S62" s="519" t="str">
        <x:f>IF('Log Transaksi'!B62="","",'Log Transaksi'!S62)</x:f>
        <x:v>Paket utama</x:v>
      </x:c>
      <x:c r="T62" s="520" t="str">
        <x:v>Pemetaan average sebelumnya dipertahankan</x:v>
      </x:c>
      <x:c r="U62" s="519" t="str">
        <x:f>IF(R62="","",IF(COUNTIF('Belanja per Booking'!$A$17:$A$409,R62)=1,"OK","Cek ID"))</x:f>
        <x:v>OK</x:v>
      </x:c>
      <x:c r="V62" s="519" t="n">
        <x:f>IF(AND(R62&lt;&gt;"",'Log Transaksi'!L62&lt;&gt;"",'Log Transaksi'!L62&lt;&gt;"Belum diisi",OR('Log Transaksi'!N62="Uploaded",'Log Transaksi'!O62="Uploaded")),1,0)</x:f>
        <x:v>1</x:v>
      </x:c>
    </x:row>
    <x:row r="63" ht="33" customHeight="1">
      <x:c r="A63" s="228" t="n">
        <x:v>63</x:v>
      </x:c>
      <x:c r="B63" s="332" t="n">
        <x:f>IF('Log Transaksi'!B63="","",IF('Log Transaksi'!B63="","",'Log Transaksi'!B63))</x:f>
        <x:v>46267</x:v>
      </x:c>
      <x:c r="C63" s="213" t="str">
        <x:f>IF('Log Transaksi'!B63="","",IF('Log Transaksi'!C63="","",'Log Transaksi'!C63))</x:f>
        <x:v>rahma pramesti</x:v>
      </x:c>
      <x:c r="D63" s="213" t="str">
        <x:f>IF('Log Transaksi'!B63="","",IF('Log Transaksi'!D63="","",'Log Transaksi'!D63))</x:f>
        <x:v>Graduation</x:v>
      </x:c>
      <x:c r="E63" s="332" t="n">
        <x:f>IF('Log Transaksi'!B63="","",IF('Log Transaksi'!E63="","",'Log Transaksi'!E63))</x:f>
        <x:v>46267</x:v>
      </x:c>
      <x:c r="F63" s="213" t="str">
        <x:f>IF('Log Transaksi'!B63="","",IF('Log Transaksi'!F63="","",'Log Transaksi'!F63))</x:f>
        <x:v>Lunas</x:v>
      </x:c>
      <x:c r="G63" s="214" t="n">
        <x:f>IF('Log Transaksi'!B63="","",IF('Log Transaksi'!G63="","",'Log Transaksi'!G63))</x:f>
        <x:v>310000</x:v>
      </x:c>
      <x:c r="H63" s="214" t="str">
        <x:f>IF('Log Transaksi'!B63="","",IF('Log Transaksi'!H63="","",'Log Transaksi'!H63))</x:f>
      </x:c>
      <x:c r="I63" s="214" t="n">
        <x:f>IF('Log Transaksi'!B63="","",IF('Log Transaksi'!I63="","",'Log Transaksi'!I63))</x:f>
        <x:v>310000</x:v>
      </x:c>
      <x:c r="J63" s="344"/>
      <x:c r="K63" s="335" t="str">
        <x:v>Belum dipasangkan. Cash-in aktual tetap dihitung</x:v>
      </x:c>
      <x:c r="L63" s="214" t="n">
        <x:f>IF(AND(B63&lt;&gt;"",B63&lt;='Pengaturan'!$B$6,F63="DP"),I63,0)</x:f>
        <x:v>0</x:v>
      </x:c>
      <x:c r="M63" s="214" t="n">
        <x:f>IF(AND(B63&lt;&gt;"",B63&lt;='Pengaturan'!$B$6,F63&lt;&gt;"DP"),I63,0)</x:f>
        <x:v>310000</x:v>
      </x:c>
      <x:c r="N63" s="213" t="n">
        <x:f>IF(AND(B63&lt;&gt;"",B63&lt;='Pengaturan'!$B$6,OR(F63="Lunas",F63="Pelunasan")),1,0)</x:f>
        <x:v>1</x:v>
      </x:c>
      <x:c r="O63" s="345" t="str">
        <x:f>IF(B63="","",IF(J63="","Belum dipasangkan",IF(COUNTIF('Data Schedule'!$A$5:$A$304,J63)=1,"OK","CHECK ID")))</x:f>
        <x:v>Belum dipasangkan</x:v>
      </x:c>
      <x:c r="P63" s="519" t="str">
        <x:v>LOG-02-17</x:v>
      </x:c>
      <x:c r="Q63" s="521"/>
      <x:c r="R63" s="519" t="str">
        <x:f>IF('Log Transaksi'!B63="","",IF(Q63&lt;&gt;"",Q63,P63))</x:f>
        <x:v>LOG-02-17</x:v>
      </x:c>
      <x:c r="S63" s="519" t="str">
        <x:f>IF('Log Transaksi'!B63="","",'Log Transaksi'!S63)</x:f>
        <x:v>Paket utama</x:v>
      </x:c>
      <x:c r="T63" s="520" t="str">
        <x:v>Pemetaan average sebelumnya dipertahankan</x:v>
      </x:c>
      <x:c r="U63" s="519" t="str">
        <x:f>IF(R63="","",IF(COUNTIF('Belanja per Booking'!$A$17:$A$409,R63)=1,"OK","Cek ID"))</x:f>
        <x:v>OK</x:v>
      </x:c>
      <x:c r="V63" s="519" t="n">
        <x:f>IF(AND(R63&lt;&gt;"",'Log Transaksi'!L63&lt;&gt;"",'Log Transaksi'!L63&lt;&gt;"Belum diisi",OR('Log Transaksi'!N63="Uploaded",'Log Transaksi'!O63="Uploaded")),1,0)</x:f>
        <x:v>1</x:v>
      </x:c>
    </x:row>
    <x:row r="64" ht="33" customHeight="1">
      <x:c r="A64" s="228" t="n">
        <x:v>64</x:v>
      </x:c>
      <x:c r="B64" s="332" t="n">
        <x:f>IF('Log Transaksi'!B64="","",IF('Log Transaksi'!B64="","",'Log Transaksi'!B64))</x:f>
        <x:v>46267</x:v>
      </x:c>
      <x:c r="C64" s="213" t="str">
        <x:f>IF('Log Transaksi'!B64="","",IF('Log Transaksi'!C64="","",'Log Transaksi'!C64))</x:f>
        <x:v>Fahmi Sabni Ramadhan</x:v>
      </x:c>
      <x:c r="D64" s="213" t="str">
        <x:f>IF('Log Transaksi'!B64="","",IF('Log Transaksi'!D64="","",'Log Transaksi'!D64))</x:f>
        <x:v>Graduation</x:v>
      </x:c>
      <x:c r="E64" s="332" t="n">
        <x:f>IF('Log Transaksi'!B64="","",IF('Log Transaksi'!E64="","",'Log Transaksi'!E64))</x:f>
        <x:v>46267</x:v>
      </x:c>
      <x:c r="F64" s="213" t="str">
        <x:f>IF('Log Transaksi'!B64="","",IF('Log Transaksi'!F64="","",'Log Transaksi'!F64))</x:f>
        <x:v>Lunas</x:v>
      </x:c>
      <x:c r="G64" s="214" t="n">
        <x:f>IF('Log Transaksi'!B64="","",IF('Log Transaksi'!G64="","",'Log Transaksi'!G64))</x:f>
        <x:v>290000</x:v>
      </x:c>
      <x:c r="H64" s="214" t="str">
        <x:f>IF('Log Transaksi'!B64="","",IF('Log Transaksi'!H64="","",'Log Transaksi'!H64))</x:f>
      </x:c>
      <x:c r="I64" s="214" t="n">
        <x:f>IF('Log Transaksi'!B64="","",IF('Log Transaksi'!I64="","",'Log Transaksi'!I64))</x:f>
        <x:v>290000</x:v>
      </x:c>
      <x:c r="J64" s="344"/>
      <x:c r="K64" s="335" t="str">
        <x:v>Belum dipasangkan. Cash-in aktual tetap dihitung</x:v>
      </x:c>
      <x:c r="L64" s="214" t="n">
        <x:f>IF(AND(B64&lt;&gt;"",B64&lt;='Pengaturan'!$B$6,F64="DP"),I64,0)</x:f>
        <x:v>0</x:v>
      </x:c>
      <x:c r="M64" s="214" t="n">
        <x:f>IF(AND(B64&lt;&gt;"",B64&lt;='Pengaturan'!$B$6,F64&lt;&gt;"DP"),I64,0)</x:f>
        <x:v>290000</x:v>
      </x:c>
      <x:c r="N64" s="213" t="n">
        <x:f>IF(AND(B64&lt;&gt;"",B64&lt;='Pengaturan'!$B$6,OR(F64="Lunas",F64="Pelunasan")),1,0)</x:f>
        <x:v>1</x:v>
      </x:c>
      <x:c r="O64" s="345" t="str">
        <x:f>IF(B64="","",IF(J64="","Belum dipasangkan",IF(COUNTIF('Data Schedule'!$A$5:$A$304,J64)=1,"OK","CHECK ID")))</x:f>
        <x:v>Belum dipasangkan</x:v>
      </x:c>
      <x:c r="P64" s="519" t="str">
        <x:v>LOG-02-18</x:v>
      </x:c>
      <x:c r="Q64" s="521"/>
      <x:c r="R64" s="519" t="str">
        <x:f>IF('Log Transaksi'!B64="","",IF(Q64&lt;&gt;"",Q64,P64))</x:f>
        <x:v>LOG-02-18</x:v>
      </x:c>
      <x:c r="S64" s="519" t="str">
        <x:f>IF('Log Transaksi'!B64="","",'Log Transaksi'!S64)</x:f>
        <x:v>Paket utama</x:v>
      </x:c>
      <x:c r="T64" s="520" t="str">
        <x:v>Pemetaan average sebelumnya dipertahankan</x:v>
      </x:c>
      <x:c r="U64" s="519" t="str">
        <x:f>IF(R64="","",IF(COUNTIF('Belanja per Booking'!$A$17:$A$409,R64)=1,"OK","Cek ID"))</x:f>
        <x:v>OK</x:v>
      </x:c>
      <x:c r="V64" s="519" t="n">
        <x:f>IF(AND(R64&lt;&gt;"",'Log Transaksi'!L64&lt;&gt;"",'Log Transaksi'!L64&lt;&gt;"Belum diisi",OR('Log Transaksi'!N64="Uploaded",'Log Transaksi'!O64="Uploaded")),1,0)</x:f>
        <x:v>1</x:v>
      </x:c>
    </x:row>
    <x:row r="65" ht="33" customHeight="1">
      <x:c r="A65" s="228" t="n">
        <x:v>65</x:v>
      </x:c>
      <x:c r="B65" s="332" t="n">
        <x:f>IF('Log Transaksi'!B65="","",IF('Log Transaksi'!B65="","",'Log Transaksi'!B65))</x:f>
        <x:v>46267</x:v>
      </x:c>
      <x:c r="C65" s="213" t="str">
        <x:f>IF('Log Transaksi'!B65="","",IF('Log Transaksi'!C65="","",'Log Transaksi'!C65))</x:f>
        <x:v>Hilda Rahmawati</x:v>
      </x:c>
      <x:c r="D65" s="213" t="str">
        <x:f>IF('Log Transaksi'!B65="","",IF('Log Transaksi'!D65="","",'Log Transaksi'!D65))</x:f>
        <x:v>Graduation</x:v>
      </x:c>
      <x:c r="E65" s="332" t="n">
        <x:f>IF('Log Transaksi'!B65="","",IF('Log Transaksi'!E65="","",'Log Transaksi'!E65))</x:f>
        <x:v>46267</x:v>
      </x:c>
      <x:c r="F65" s="213" t="str">
        <x:f>IF('Log Transaksi'!B65="","",IF('Log Transaksi'!F65="","",'Log Transaksi'!F65))</x:f>
        <x:v>Lunas</x:v>
      </x:c>
      <x:c r="G65" s="214" t="str">
        <x:f>IF('Log Transaksi'!B65="","",IF('Log Transaksi'!G65="","",'Log Transaksi'!G65))</x:f>
      </x:c>
      <x:c r="H65" s="214" t="n">
        <x:f>IF('Log Transaksi'!B65="","",IF('Log Transaksi'!H65="","",'Log Transaksi'!H65))</x:f>
        <x:v>290000</x:v>
      </x:c>
      <x:c r="I65" s="214" t="n">
        <x:f>IF('Log Transaksi'!B65="","",IF('Log Transaksi'!I65="","",'Log Transaksi'!I65))</x:f>
        <x:v>290000</x:v>
      </x:c>
      <x:c r="J65" s="344"/>
      <x:c r="K65" s="335" t="str">
        <x:v>Belum dipasangkan. Cash-in aktual tetap dihitung</x:v>
      </x:c>
      <x:c r="L65" s="214" t="n">
        <x:f>IF(AND(B65&lt;&gt;"",B65&lt;='Pengaturan'!$B$6,F65="DP"),I65,0)</x:f>
        <x:v>0</x:v>
      </x:c>
      <x:c r="M65" s="214" t="n">
        <x:f>IF(AND(B65&lt;&gt;"",B65&lt;='Pengaturan'!$B$6,F65&lt;&gt;"DP"),I65,0)</x:f>
        <x:v>290000</x:v>
      </x:c>
      <x:c r="N65" s="213" t="n">
        <x:f>IF(AND(B65&lt;&gt;"",B65&lt;='Pengaturan'!$B$6,OR(F65="Lunas",F65="Pelunasan")),1,0)</x:f>
        <x:v>1</x:v>
      </x:c>
      <x:c r="O65" s="345" t="str">
        <x:f>IF(B65="","",IF(J65="","Belum dipasangkan",IF(COUNTIF('Data Schedule'!$A$5:$A$304,J65)=1,"OK","CHECK ID")))</x:f>
        <x:v>Belum dipasangkan</x:v>
      </x:c>
      <x:c r="P65" s="519" t="str">
        <x:v>LOG-02-19</x:v>
      </x:c>
      <x:c r="Q65" s="521"/>
      <x:c r="R65" s="519" t="str">
        <x:f>IF('Log Transaksi'!B65="","",IF(Q65&lt;&gt;"",Q65,P65))</x:f>
        <x:v>LOG-02-19</x:v>
      </x:c>
      <x:c r="S65" s="519" t="str">
        <x:f>IF('Log Transaksi'!B65="","",'Log Transaksi'!S65)</x:f>
        <x:v>Paket utama</x:v>
      </x:c>
      <x:c r="T65" s="520" t="str">
        <x:v>Pemetaan average sebelumnya dipertahankan</x:v>
      </x:c>
      <x:c r="U65" s="519" t="str">
        <x:f>IF(R65="","",IF(COUNTIF('Belanja per Booking'!$A$17:$A$409,R65)=1,"OK","Cek ID"))</x:f>
        <x:v>OK</x:v>
      </x:c>
      <x:c r="V65" s="519" t="n">
        <x:f>IF(AND(R65&lt;&gt;"",'Log Transaksi'!L65&lt;&gt;"",'Log Transaksi'!L65&lt;&gt;"Belum diisi",OR('Log Transaksi'!N65="Uploaded",'Log Transaksi'!O65="Uploaded")),1,0)</x:f>
        <x:v>1</x:v>
      </x:c>
    </x:row>
    <x:row r="66" ht="33" customHeight="1">
      <x:c r="A66" s="228" t="n">
        <x:v>66</x:v>
      </x:c>
      <x:c r="B66" s="332" t="n">
        <x:f>IF('Log Transaksi'!B66="","",IF('Log Transaksi'!B66="","",'Log Transaksi'!B66))</x:f>
        <x:v>46267</x:v>
      </x:c>
      <x:c r="C66" s="213" t="str">
        <x:f>IF('Log Transaksi'!B66="","",IF('Log Transaksi'!C66="","",'Log Transaksi'!C66))</x:f>
        <x:v>Zae</x:v>
      </x:c>
      <x:c r="D66" s="213" t="str">
        <x:f>IF('Log Transaksi'!B66="","",IF('Log Transaksi'!D66="","",'Log Transaksi'!D66))</x:f>
        <x:v>Graduation</x:v>
      </x:c>
      <x:c r="E66" s="332" t="n">
        <x:f>IF('Log Transaksi'!B66="","",IF('Log Transaksi'!E66="","",'Log Transaksi'!E66))</x:f>
        <x:v>46267</x:v>
      </x:c>
      <x:c r="F66" s="213" t="str">
        <x:f>IF('Log Transaksi'!B66="","",IF('Log Transaksi'!F66="","",'Log Transaksi'!F66))</x:f>
        <x:v>Lunas</x:v>
      </x:c>
      <x:c r="G66" s="214" t="str">
        <x:f>IF('Log Transaksi'!B66="","",IF('Log Transaksi'!G66="","",'Log Transaksi'!G66))</x:f>
      </x:c>
      <x:c r="H66" s="214" t="n">
        <x:f>IF('Log Transaksi'!B66="","",IF('Log Transaksi'!H66="","",'Log Transaksi'!H66))</x:f>
        <x:v>370000</x:v>
      </x:c>
      <x:c r="I66" s="214" t="n">
        <x:f>IF('Log Transaksi'!B66="","",IF('Log Transaksi'!I66="","",'Log Transaksi'!I66))</x:f>
        <x:v>370000</x:v>
      </x:c>
      <x:c r="J66" s="344"/>
      <x:c r="K66" s="335" t="str">
        <x:v>Belum dipasangkan. Cash-in aktual tetap dihitung</x:v>
      </x:c>
      <x:c r="L66" s="214" t="n">
        <x:f>IF(AND(B66&lt;&gt;"",B66&lt;='Pengaturan'!$B$6,F66="DP"),I66,0)</x:f>
        <x:v>0</x:v>
      </x:c>
      <x:c r="M66" s="214" t="n">
        <x:f>IF(AND(B66&lt;&gt;"",B66&lt;='Pengaturan'!$B$6,F66&lt;&gt;"DP"),I66,0)</x:f>
        <x:v>370000</x:v>
      </x:c>
      <x:c r="N66" s="213" t="n">
        <x:f>IF(AND(B66&lt;&gt;"",B66&lt;='Pengaturan'!$B$6,OR(F66="Lunas",F66="Pelunasan")),1,0)</x:f>
        <x:v>1</x:v>
      </x:c>
      <x:c r="O66" s="345" t="str">
        <x:f>IF(B66="","",IF(J66="","Belum dipasangkan",IF(COUNTIF('Data Schedule'!$A$5:$A$304,J66)=1,"OK","CHECK ID")))</x:f>
        <x:v>Belum dipasangkan</x:v>
      </x:c>
      <x:c r="P66" s="519" t="str">
        <x:v>LOG-02-20</x:v>
      </x:c>
      <x:c r="Q66" s="521"/>
      <x:c r="R66" s="519" t="str">
        <x:f>IF('Log Transaksi'!B66="","",IF(Q66&lt;&gt;"",Q66,P66))</x:f>
        <x:v>LOG-02-20</x:v>
      </x:c>
      <x:c r="S66" s="519" t="str">
        <x:f>IF('Log Transaksi'!B66="","",'Log Transaksi'!S66)</x:f>
        <x:v>Paket utama</x:v>
      </x:c>
      <x:c r="T66" s="520" t="str">
        <x:v>Pemetaan average sebelumnya dipertahankan</x:v>
      </x:c>
      <x:c r="U66" s="519" t="str">
        <x:f>IF(R66="","",IF(COUNTIF('Belanja per Booking'!$A$17:$A$409,R66)=1,"OK","Cek ID"))</x:f>
        <x:v>OK</x:v>
      </x:c>
      <x:c r="V66" s="519" t="n">
        <x:f>IF(AND(R66&lt;&gt;"",'Log Transaksi'!L66&lt;&gt;"",'Log Transaksi'!L66&lt;&gt;"Belum diisi",OR('Log Transaksi'!N66="Uploaded",'Log Transaksi'!O66="Uploaded")),1,0)</x:f>
        <x:v>1</x:v>
      </x:c>
    </x:row>
    <x:row r="67" ht="33" customHeight="1">
      <x:c r="A67" s="228" t="n">
        <x:v>67</x:v>
      </x:c>
      <x:c r="B67" s="332" t="n">
        <x:f>IF('Log Transaksi'!B67="","",IF('Log Transaksi'!B67="","",'Log Transaksi'!B67))</x:f>
        <x:v>46267</x:v>
      </x:c>
      <x:c r="C67" s="213" t="str">
        <x:f>IF('Log Transaksi'!B67="","",IF('Log Transaksi'!C67="","",'Log Transaksi'!C67))</x:f>
        <x:v>khusni mubarok</x:v>
      </x:c>
      <x:c r="D67" s="213" t="str">
        <x:f>IF('Log Transaksi'!B67="","",IF('Log Transaksi'!D67="","",'Log Transaksi'!D67))</x:f>
        <x:v>Graduation</x:v>
      </x:c>
      <x:c r="E67" s="332" t="n">
        <x:f>IF('Log Transaksi'!B67="","",IF('Log Transaksi'!E67="","",'Log Transaksi'!E67))</x:f>
        <x:v>46267</x:v>
      </x:c>
      <x:c r="F67" s="213" t="str">
        <x:f>IF('Log Transaksi'!B67="","",IF('Log Transaksi'!F67="","",'Log Transaksi'!F67))</x:f>
        <x:v>Lunas</x:v>
      </x:c>
      <x:c r="G67" s="214" t="n">
        <x:f>IF('Log Transaksi'!B67="","",IF('Log Transaksi'!G67="","",'Log Transaksi'!G67))</x:f>
        <x:v>310000</x:v>
      </x:c>
      <x:c r="H67" s="214" t="str">
        <x:f>IF('Log Transaksi'!B67="","",IF('Log Transaksi'!H67="","",'Log Transaksi'!H67))</x:f>
      </x:c>
      <x:c r="I67" s="214" t="n">
        <x:f>IF('Log Transaksi'!B67="","",IF('Log Transaksi'!I67="","",'Log Transaksi'!I67))</x:f>
        <x:v>310000</x:v>
      </x:c>
      <x:c r="J67" s="344"/>
      <x:c r="K67" s="335" t="str">
        <x:v>Belum dipasangkan. Cash-in aktual tetap dihitung</x:v>
      </x:c>
      <x:c r="L67" s="214" t="n">
        <x:f>IF(AND(B67&lt;&gt;"",B67&lt;='Pengaturan'!$B$6,F67="DP"),I67,0)</x:f>
        <x:v>0</x:v>
      </x:c>
      <x:c r="M67" s="214" t="n">
        <x:f>IF(AND(B67&lt;&gt;"",B67&lt;='Pengaturan'!$B$6,F67&lt;&gt;"DP"),I67,0)</x:f>
        <x:v>310000</x:v>
      </x:c>
      <x:c r="N67" s="213" t="n">
        <x:f>IF(AND(B67&lt;&gt;"",B67&lt;='Pengaturan'!$B$6,OR(F67="Lunas",F67="Pelunasan")),1,0)</x:f>
        <x:v>1</x:v>
      </x:c>
      <x:c r="O67" s="345" t="str">
        <x:f>IF(B67="","",IF(J67="","Belum dipasangkan",IF(COUNTIF('Data Schedule'!$A$5:$A$304,J67)=1,"OK","CHECK ID")))</x:f>
        <x:v>Belum dipasangkan</x:v>
      </x:c>
      <x:c r="P67" s="519" t="str">
        <x:v>LOG-02-21</x:v>
      </x:c>
      <x:c r="Q67" s="521"/>
      <x:c r="R67" s="519" t="str">
        <x:f>IF('Log Transaksi'!B67="","",IF(Q67&lt;&gt;"",Q67,P67))</x:f>
        <x:v>LOG-02-21</x:v>
      </x:c>
      <x:c r="S67" s="519" t="str">
        <x:f>IF('Log Transaksi'!B67="","",'Log Transaksi'!S67)</x:f>
        <x:v>Paket utama</x:v>
      </x:c>
      <x:c r="T67" s="520" t="str">
        <x:v>Pemetaan average sebelumnya dipertahankan</x:v>
      </x:c>
      <x:c r="U67" s="519" t="str">
        <x:f>IF(R67="","",IF(COUNTIF('Belanja per Booking'!$A$17:$A$409,R67)=1,"OK","Cek ID"))</x:f>
        <x:v>OK</x:v>
      </x:c>
      <x:c r="V67" s="519" t="n">
        <x:f>IF(AND(R67&lt;&gt;"",'Log Transaksi'!L67&lt;&gt;"",'Log Transaksi'!L67&lt;&gt;"Belum diisi",OR('Log Transaksi'!N67="Uploaded",'Log Transaksi'!O67="Uploaded")),1,0)</x:f>
        <x:v>1</x:v>
      </x:c>
    </x:row>
    <x:row r="68" ht="33" customHeight="1">
      <x:c r="A68" s="228" t="n">
        <x:v>68</x:v>
      </x:c>
      <x:c r="B68" s="332" t="n">
        <x:f>IF('Log Transaksi'!B68="","",IF('Log Transaksi'!B68="","",'Log Transaksi'!B68))</x:f>
        <x:v>46267</x:v>
      </x:c>
      <x:c r="C68" s="213" t="str">
        <x:f>IF('Log Transaksi'!B68="","",IF('Log Transaksi'!C68="","",'Log Transaksi'!C68))</x:f>
        <x:v>Isty Fadielah</x:v>
      </x:c>
      <x:c r="D68" s="213" t="str">
        <x:f>IF('Log Transaksi'!B68="","",IF('Log Transaksi'!D68="","",'Log Transaksi'!D68))</x:f>
        <x:v>Graduation</x:v>
      </x:c>
      <x:c r="E68" s="332" t="n">
        <x:f>IF('Log Transaksi'!B68="","",IF('Log Transaksi'!E68="","",'Log Transaksi'!E68))</x:f>
        <x:v>46274</x:v>
      </x:c>
      <x:c r="F68" s="213" t="str">
        <x:f>IF('Log Transaksi'!B68="","",IF('Log Transaksi'!F68="","",'Log Transaksi'!F68))</x:f>
        <x:v>DP</x:v>
      </x:c>
      <x:c r="G68" s="214" t="str">
        <x:f>IF('Log Transaksi'!B68="","",IF('Log Transaksi'!G68="","",'Log Transaksi'!G68))</x:f>
      </x:c>
      <x:c r="H68" s="214" t="n">
        <x:f>IF('Log Transaksi'!B68="","",IF('Log Transaksi'!H68="","",'Log Transaksi'!H68))</x:f>
        <x:v>100000</x:v>
      </x:c>
      <x:c r="I68" s="214" t="n">
        <x:f>IF('Log Transaksi'!B68="","",IF('Log Transaksi'!I68="","",'Log Transaksi'!I68))</x:f>
        <x:v>100000</x:v>
      </x:c>
      <x:c r="J68" s="344" t="str">
        <x:v>BK109</x:v>
      </x:c>
      <x:c r="K68" s="335" t="str">
        <x:v>Nama dan tanggal sama</x:v>
      </x:c>
      <x:c r="L68" s="214" t="n">
        <x:f>IF(AND(B68&lt;&gt;"",B68&lt;='Pengaturan'!$B$6,F68="DP"),I68,0)</x:f>
        <x:v>100000</x:v>
      </x:c>
      <x:c r="M68" s="214" t="n">
        <x:f>IF(AND(B68&lt;&gt;"",B68&lt;='Pengaturan'!$B$6,F68&lt;&gt;"DP"),I68,0)</x:f>
        <x:v>0</x:v>
      </x:c>
      <x:c r="N68" s="213" t="n">
        <x:f>IF(AND(B68&lt;&gt;"",B68&lt;='Pengaturan'!$B$6,OR(F68="Lunas",F68="Pelunasan")),1,0)</x:f>
        <x:v>0</x:v>
      </x:c>
      <x:c r="O68" s="345" t="str">
        <x:f>IF(B68="","",IF(J68="","Belum dipasangkan",IF(COUNTIF('Data Schedule'!$A$5:$A$304,J68)=1,"OK","CHECK ID")))</x:f>
        <x:v>OK</x:v>
      </x:c>
      <x:c r="P68" s="519" t="str">
        <x:v>BK109</x:v>
      </x:c>
      <x:c r="Q68" s="521"/>
      <x:c r="R68" s="519" t="str">
        <x:f>IF('Log Transaksi'!B68="","",IF(Q68&lt;&gt;"",Q68,P68))</x:f>
        <x:v>BK109</x:v>
      </x:c>
      <x:c r="S68" s="519" t="str">
        <x:f>IF('Log Transaksi'!B68="","",'Log Transaksi'!S68)</x:f>
        <x:v>Paket utama</x:v>
      </x:c>
      <x:c r="T68" s="520" t="str">
        <x:v>Pemetaan average sebelumnya dipertahankan</x:v>
      </x:c>
      <x:c r="U68" s="519" t="str">
        <x:f>IF(R68="","",IF(COUNTIF('Belanja per Booking'!$A$17:$A$409,R68)=1,"OK","Cek ID"))</x:f>
        <x:v>OK</x:v>
      </x:c>
      <x:c r="V68" s="519" t="n">
        <x:f>IF(AND(R68&lt;&gt;"",'Log Transaksi'!L68&lt;&gt;"",'Log Transaksi'!L68&lt;&gt;"Belum diisi",OR('Log Transaksi'!N68="Uploaded",'Log Transaksi'!O68="Uploaded")),1,0)</x:f>
        <x:v>0</x:v>
      </x:c>
    </x:row>
    <x:row r="69" ht="33" customHeight="1">
      <x:c r="A69" s="228" t="n">
        <x:v>69</x:v>
      </x:c>
      <x:c r="B69" s="332" t="n">
        <x:f>IF('Log Transaksi'!B69="","",IF('Log Transaksi'!B69="","",'Log Transaksi'!B69))</x:f>
        <x:v>46267</x:v>
      </x:c>
      <x:c r="C69" s="213" t="str">
        <x:f>IF('Log Transaksi'!B69="","",IF('Log Transaksi'!C69="","",'Log Transaksi'!C69))</x:f>
        <x:v>Reynaldo</x:v>
      </x:c>
      <x:c r="D69" s="213" t="str">
        <x:f>IF('Log Transaksi'!B69="","",IF('Log Transaksi'!D69="","",'Log Transaksi'!D69))</x:f>
        <x:v>Graduation</x:v>
      </x:c>
      <x:c r="E69" s="332" t="n">
        <x:f>IF('Log Transaksi'!B69="","",IF('Log Transaksi'!E69="","",'Log Transaksi'!E69))</x:f>
        <x:v>46298</x:v>
      </x:c>
      <x:c r="F69" s="213" t="str">
        <x:f>IF('Log Transaksi'!B69="","",IF('Log Transaksi'!F69="","",'Log Transaksi'!F69))</x:f>
        <x:v>DP</x:v>
      </x:c>
      <x:c r="G69" s="214" t="str">
        <x:f>IF('Log Transaksi'!B69="","",IF('Log Transaksi'!G69="","",'Log Transaksi'!G69))</x:f>
      </x:c>
      <x:c r="H69" s="214" t="n">
        <x:f>IF('Log Transaksi'!B69="","",IF('Log Transaksi'!H69="","",'Log Transaksi'!H69))</x:f>
        <x:v>100000</x:v>
      </x:c>
      <x:c r="I69" s="214" t="n">
        <x:f>IF('Log Transaksi'!B69="","",IF('Log Transaksi'!I69="","",'Log Transaksi'!I69))</x:f>
        <x:v>100000</x:v>
      </x:c>
      <x:c r="J69" s="344"/>
      <x:c r="K69" s="335" t="str">
        <x:v>Belum dipasangkan. Cash-in aktual tetap dihitung</x:v>
      </x:c>
      <x:c r="L69" s="214" t="n">
        <x:f>IF(AND(B69&lt;&gt;"",B69&lt;='Pengaturan'!$B$6,F69="DP"),I69,0)</x:f>
        <x:v>100000</x:v>
      </x:c>
      <x:c r="M69" s="214" t="n">
        <x:f>IF(AND(B69&lt;&gt;"",B69&lt;='Pengaturan'!$B$6,F69&lt;&gt;"DP"),I69,0)</x:f>
        <x:v>0</x:v>
      </x:c>
      <x:c r="N69" s="213" t="n">
        <x:f>IF(AND(B69&lt;&gt;"",B69&lt;='Pengaturan'!$B$6,OR(F69="Lunas",F69="Pelunasan")),1,0)</x:f>
        <x:v>0</x:v>
      </x:c>
      <x:c r="O69" s="345" t="str">
        <x:f>IF(B69="","",IF(J69="","Belum dipasangkan",IF(COUNTIF('Data Schedule'!$A$5:$A$304,J69)=1,"OK","CHECK ID")))</x:f>
        <x:v>Belum dipasangkan</x:v>
      </x:c>
      <x:c r="P69" s="519" t="str">
        <x:v>LOG-02-23</x:v>
      </x:c>
      <x:c r="Q69" s="521"/>
      <x:c r="R69" s="519" t="str">
        <x:f>IF('Log Transaksi'!B69="","",IF(Q69&lt;&gt;"",Q69,P69))</x:f>
        <x:v>LOG-02-23</x:v>
      </x:c>
      <x:c r="S69" s="519" t="str">
        <x:f>IF('Log Transaksi'!B69="","",'Log Transaksi'!S69)</x:f>
        <x:v>Paket utama</x:v>
      </x:c>
      <x:c r="T69" s="520" t="str">
        <x:v>Pemetaan average sebelumnya dipertahankan</x:v>
      </x:c>
      <x:c r="U69" s="519" t="str">
        <x:f>IF(R69="","",IF(COUNTIF('Belanja per Booking'!$A$17:$A$409,R69)=1,"OK","Cek ID"))</x:f>
        <x:v>OK</x:v>
      </x:c>
      <x:c r="V69" s="519" t="n">
        <x:f>IF(AND(R69&lt;&gt;"",'Log Transaksi'!L69&lt;&gt;"",'Log Transaksi'!L69&lt;&gt;"Belum diisi",OR('Log Transaksi'!N69="Uploaded",'Log Transaksi'!O69="Uploaded")),1,0)</x:f>
        <x:v>0</x:v>
      </x:c>
    </x:row>
    <x:row r="70" ht="33" customHeight="1">
      <x:c r="A70" s="228" t="n">
        <x:v>70</x:v>
      </x:c>
      <x:c r="B70" s="332" t="n">
        <x:f>IF('Log Transaksi'!B70="","",IF('Log Transaksi'!B70="","",'Log Transaksi'!B70))</x:f>
        <x:v>46267</x:v>
      </x:c>
      <x:c r="C70" s="213" t="str">
        <x:f>IF('Log Transaksi'!B70="","",IF('Log Transaksi'!C70="","",'Log Transaksi'!C70))</x:f>
        <x:v>Sitti Aisyah ZS</x:v>
      </x:c>
      <x:c r="D70" s="213" t="str">
        <x:f>IF('Log Transaksi'!B70="","",IF('Log Transaksi'!D70="","",'Log Transaksi'!D70))</x:f>
        <x:v>Graduation</x:v>
      </x:c>
      <x:c r="E70" s="332" t="n">
        <x:f>IF('Log Transaksi'!B70="","",IF('Log Transaksi'!E70="","",'Log Transaksi'!E70))</x:f>
        <x:v>46267</x:v>
      </x:c>
      <x:c r="F70" s="213" t="str">
        <x:f>IF('Log Transaksi'!B70="","",IF('Log Transaksi'!F70="","",'Log Transaksi'!F70))</x:f>
        <x:v>Lunas</x:v>
      </x:c>
      <x:c r="G70" s="214" t="str">
        <x:f>IF('Log Transaksi'!B70="","",IF('Log Transaksi'!G70="","",'Log Transaksi'!G70))</x:f>
      </x:c>
      <x:c r="H70" s="214" t="n">
        <x:f>IF('Log Transaksi'!B70="","",IF('Log Transaksi'!H70="","",'Log Transaksi'!H70))</x:f>
        <x:v>270000</x:v>
      </x:c>
      <x:c r="I70" s="214" t="n">
        <x:f>IF('Log Transaksi'!B70="","",IF('Log Transaksi'!I70="","",'Log Transaksi'!I70))</x:f>
        <x:v>270000</x:v>
      </x:c>
      <x:c r="J70" s="344"/>
      <x:c r="K70" s="335" t="str">
        <x:v>Belum dipasangkan. Cash-in aktual tetap dihitung</x:v>
      </x:c>
      <x:c r="L70" s="214" t="n">
        <x:f>IF(AND(B70&lt;&gt;"",B70&lt;='Pengaturan'!$B$6,F70="DP"),I70,0)</x:f>
        <x:v>0</x:v>
      </x:c>
      <x:c r="M70" s="214" t="n">
        <x:f>IF(AND(B70&lt;&gt;"",B70&lt;='Pengaturan'!$B$6,F70&lt;&gt;"DP"),I70,0)</x:f>
        <x:v>270000</x:v>
      </x:c>
      <x:c r="N70" s="213" t="n">
        <x:f>IF(AND(B70&lt;&gt;"",B70&lt;='Pengaturan'!$B$6,OR(F70="Lunas",F70="Pelunasan")),1,0)</x:f>
        <x:v>1</x:v>
      </x:c>
      <x:c r="O70" s="345" t="str">
        <x:f>IF(B70="","",IF(J70="","Belum dipasangkan",IF(COUNTIF('Data Schedule'!$A$5:$A$304,J70)=1,"OK","CHECK ID")))</x:f>
        <x:v>Belum dipasangkan</x:v>
      </x:c>
      <x:c r="P70" s="519" t="str">
        <x:v>LOG-02-24</x:v>
      </x:c>
      <x:c r="Q70" s="521"/>
      <x:c r="R70" s="519" t="str">
        <x:f>IF('Log Transaksi'!B70="","",IF(Q70&lt;&gt;"",Q70,P70))</x:f>
        <x:v>LOG-02-24</x:v>
      </x:c>
      <x:c r="S70" s="519" t="str">
        <x:f>IF('Log Transaksi'!B70="","",'Log Transaksi'!S70)</x:f>
        <x:v>Paket utama</x:v>
      </x:c>
      <x:c r="T70" s="520" t="str">
        <x:v>Pemetaan average sebelumnya dipertahankan</x:v>
      </x:c>
      <x:c r="U70" s="519" t="str">
        <x:f>IF(R70="","",IF(COUNTIF('Belanja per Booking'!$A$17:$A$409,R70)=1,"OK","Cek ID"))</x:f>
        <x:v>OK</x:v>
      </x:c>
      <x:c r="V70" s="519" t="n">
        <x:f>IF(AND(R70&lt;&gt;"",'Log Transaksi'!L70&lt;&gt;"",'Log Transaksi'!L70&lt;&gt;"Belum diisi",OR('Log Transaksi'!N70="Uploaded",'Log Transaksi'!O70="Uploaded")),1,0)</x:f>
        <x:v>1</x:v>
      </x:c>
    </x:row>
    <x:row r="71" ht="33" customHeight="1">
      <x:c r="A71" s="228" t="n">
        <x:v>71</x:v>
      </x:c>
      <x:c r="B71" s="332" t="n">
        <x:f>IF('Log Transaksi'!B71="","",IF('Log Transaksi'!B71="","",'Log Transaksi'!B71))</x:f>
        <x:v>46267</x:v>
      </x:c>
      <x:c r="C71" s="213" t="str">
        <x:f>IF('Log Transaksi'!B71="","",IF('Log Transaksi'!C71="","",'Log Transaksi'!C71))</x:f>
        <x:v>Ade Ayu S</x:v>
      </x:c>
      <x:c r="D71" s="213" t="str">
        <x:f>IF('Log Transaksi'!B71="","",IF('Log Transaksi'!D71="","",'Log Transaksi'!D71))</x:f>
        <x:v>Graduation</x:v>
      </x:c>
      <x:c r="E71" s="332" t="n">
        <x:f>IF('Log Transaksi'!B71="","",IF('Log Transaksi'!E71="","",'Log Transaksi'!E71))</x:f>
        <x:v>46267</x:v>
      </x:c>
      <x:c r="F71" s="213" t="str">
        <x:f>IF('Log Transaksi'!B71="","",IF('Log Transaksi'!F71="","",'Log Transaksi'!F71))</x:f>
        <x:v>Lunas</x:v>
      </x:c>
      <x:c r="G71" s="214" t="n">
        <x:f>IF('Log Transaksi'!B71="","",IF('Log Transaksi'!G71="","",'Log Transaksi'!G71))</x:f>
        <x:v>270000</x:v>
      </x:c>
      <x:c r="H71" s="214" t="str">
        <x:f>IF('Log Transaksi'!B71="","",IF('Log Transaksi'!H71="","",'Log Transaksi'!H71))</x:f>
      </x:c>
      <x:c r="I71" s="214" t="n">
        <x:f>IF('Log Transaksi'!B71="","",IF('Log Transaksi'!I71="","",'Log Transaksi'!I71))</x:f>
        <x:v>270000</x:v>
      </x:c>
      <x:c r="J71" s="344"/>
      <x:c r="K71" s="335" t="str">
        <x:v>Belum dipasangkan. Cash-in aktual tetap dihitung</x:v>
      </x:c>
      <x:c r="L71" s="214" t="n">
        <x:f>IF(AND(B71&lt;&gt;"",B71&lt;='Pengaturan'!$B$6,F71="DP"),I71,0)</x:f>
        <x:v>0</x:v>
      </x:c>
      <x:c r="M71" s="214" t="n">
        <x:f>IF(AND(B71&lt;&gt;"",B71&lt;='Pengaturan'!$B$6,F71&lt;&gt;"DP"),I71,0)</x:f>
        <x:v>270000</x:v>
      </x:c>
      <x:c r="N71" s="213" t="n">
        <x:f>IF(AND(B71&lt;&gt;"",B71&lt;='Pengaturan'!$B$6,OR(F71="Lunas",F71="Pelunasan")),1,0)</x:f>
        <x:v>1</x:v>
      </x:c>
      <x:c r="O71" s="345" t="str">
        <x:f>IF(B71="","",IF(J71="","Belum dipasangkan",IF(COUNTIF('Data Schedule'!$A$5:$A$304,J71)=1,"OK","CHECK ID")))</x:f>
        <x:v>Belum dipasangkan</x:v>
      </x:c>
      <x:c r="P71" s="519" t="str">
        <x:v>LOG-02-25</x:v>
      </x:c>
      <x:c r="Q71" s="521"/>
      <x:c r="R71" s="519" t="str">
        <x:f>IF('Log Transaksi'!B71="","",IF(Q71&lt;&gt;"",Q71,P71))</x:f>
        <x:v>LOG-02-25</x:v>
      </x:c>
      <x:c r="S71" s="519" t="str">
        <x:f>IF('Log Transaksi'!B71="","",'Log Transaksi'!S71)</x:f>
        <x:v>Paket utama</x:v>
      </x:c>
      <x:c r="T71" s="520" t="str">
        <x:v>Pemetaan average sebelumnya dipertahankan</x:v>
      </x:c>
      <x:c r="U71" s="519" t="str">
        <x:f>IF(R71="","",IF(COUNTIF('Belanja per Booking'!$A$17:$A$409,R71)=1,"OK","Cek ID"))</x:f>
        <x:v>OK</x:v>
      </x:c>
      <x:c r="V71" s="519" t="n">
        <x:f>IF(AND(R71&lt;&gt;"",'Log Transaksi'!L71&lt;&gt;"",'Log Transaksi'!L71&lt;&gt;"Belum diisi",OR('Log Transaksi'!N71="Uploaded",'Log Transaksi'!O71="Uploaded")),1,0)</x:f>
        <x:v>1</x:v>
      </x:c>
    </x:row>
    <x:row r="72" ht="33" customHeight="1">
      <x:c r="A72" s="228" t="n">
        <x:v>72</x:v>
      </x:c>
      <x:c r="B72" s="332" t="n">
        <x:f>IF('Log Transaksi'!B72="","",IF('Log Transaksi'!B72="","",'Log Transaksi'!B72))</x:f>
        <x:v>46267</x:v>
      </x:c>
      <x:c r="C72" s="213" t="str">
        <x:f>IF('Log Transaksi'!B72="","",IF('Log Transaksi'!C72="","",'Log Transaksi'!C72))</x:f>
        <x:v>Laela Nur Azzizah</x:v>
      </x:c>
      <x:c r="D72" s="213" t="str">
        <x:f>IF('Log Transaksi'!B72="","",IF('Log Transaksi'!D72="","",'Log Transaksi'!D72))</x:f>
        <x:v>Graduation</x:v>
      </x:c>
      <x:c r="E72" s="332" t="n">
        <x:f>IF('Log Transaksi'!B72="","",IF('Log Transaksi'!E72="","",'Log Transaksi'!E72))</x:f>
        <x:v>46267</x:v>
      </x:c>
      <x:c r="F72" s="213" t="str">
        <x:f>IF('Log Transaksi'!B72="","",IF('Log Transaksi'!F72="","",'Log Transaksi'!F72))</x:f>
        <x:v>Lunas</x:v>
      </x:c>
      <x:c r="G72" s="214" t="n">
        <x:f>IF('Log Transaksi'!B72="","",IF('Log Transaksi'!G72="","",'Log Transaksi'!G72))</x:f>
        <x:v>250000</x:v>
      </x:c>
      <x:c r="H72" s="214" t="str">
        <x:f>IF('Log Transaksi'!B72="","",IF('Log Transaksi'!H72="","",'Log Transaksi'!H72))</x:f>
      </x:c>
      <x:c r="I72" s="214" t="n">
        <x:f>IF('Log Transaksi'!B72="","",IF('Log Transaksi'!I72="","",'Log Transaksi'!I72))</x:f>
        <x:v>250000</x:v>
      </x:c>
      <x:c r="J72" s="344"/>
      <x:c r="K72" s="335" t="str">
        <x:v>Belum dipasangkan. Cash-in aktual tetap dihitung</x:v>
      </x:c>
      <x:c r="L72" s="214" t="n">
        <x:f>IF(AND(B72&lt;&gt;"",B72&lt;='Pengaturan'!$B$6,F72="DP"),I72,0)</x:f>
        <x:v>0</x:v>
      </x:c>
      <x:c r="M72" s="214" t="n">
        <x:f>IF(AND(B72&lt;&gt;"",B72&lt;='Pengaturan'!$B$6,F72&lt;&gt;"DP"),I72,0)</x:f>
        <x:v>250000</x:v>
      </x:c>
      <x:c r="N72" s="213" t="n">
        <x:f>IF(AND(B72&lt;&gt;"",B72&lt;='Pengaturan'!$B$6,OR(F72="Lunas",F72="Pelunasan")),1,0)</x:f>
        <x:v>1</x:v>
      </x:c>
      <x:c r="O72" s="345" t="str">
        <x:f>IF(B72="","",IF(J72="","Belum dipasangkan",IF(COUNTIF('Data Schedule'!$A$5:$A$304,J72)=1,"OK","CHECK ID")))</x:f>
        <x:v>Belum dipasangkan</x:v>
      </x:c>
      <x:c r="P72" s="519" t="str">
        <x:v>LOG-02-26</x:v>
      </x:c>
      <x:c r="Q72" s="521"/>
      <x:c r="R72" s="519" t="str">
        <x:f>IF('Log Transaksi'!B72="","",IF(Q72&lt;&gt;"",Q72,P72))</x:f>
        <x:v>LOG-02-26</x:v>
      </x:c>
      <x:c r="S72" s="519" t="str">
        <x:f>IF('Log Transaksi'!B72="","",'Log Transaksi'!S72)</x:f>
        <x:v>Paket utama</x:v>
      </x:c>
      <x:c r="T72" s="520" t="str">
        <x:v>Pemetaan average sebelumnya dipertahankan</x:v>
      </x:c>
      <x:c r="U72" s="519" t="str">
        <x:f>IF(R72="","",IF(COUNTIF('Belanja per Booking'!$A$17:$A$409,R72)=1,"OK","Cek ID"))</x:f>
        <x:v>OK</x:v>
      </x:c>
      <x:c r="V72" s="519" t="n">
        <x:f>IF(AND(R72&lt;&gt;"",'Log Transaksi'!L72&lt;&gt;"",'Log Transaksi'!L72&lt;&gt;"Belum diisi",OR('Log Transaksi'!N72="Uploaded",'Log Transaksi'!O72="Uploaded")),1,0)</x:f>
        <x:v>1</x:v>
      </x:c>
    </x:row>
    <x:row r="73" ht="33" customHeight="1">
      <x:c r="A73" s="228" t="n">
        <x:v>73</x:v>
      </x:c>
      <x:c r="B73" s="332" t="n">
        <x:f>IF('Log Transaksi'!B73="","",IF('Log Transaksi'!B73="","",'Log Transaksi'!B73))</x:f>
        <x:v>46267</x:v>
      </x:c>
      <x:c r="C73" s="213" t="str">
        <x:f>IF('Log Transaksi'!B73="","",IF('Log Transaksi'!C73="","",'Log Transaksi'!C73))</x:f>
        <x:v>Puput Aditya</x:v>
      </x:c>
      <x:c r="D73" s="213" t="str">
        <x:f>IF('Log Transaksi'!B73="","",IF('Log Transaksi'!D73="","",'Log Transaksi'!D73))</x:f>
        <x:v>Graduation</x:v>
      </x:c>
      <x:c r="E73" s="332" t="n">
        <x:f>IF('Log Transaksi'!B73="","",IF('Log Transaksi'!E73="","",'Log Transaksi'!E73))</x:f>
        <x:v>46267</x:v>
      </x:c>
      <x:c r="F73" s="213" t="str">
        <x:f>IF('Log Transaksi'!B73="","",IF('Log Transaksi'!F73="","",'Log Transaksi'!F73))</x:f>
        <x:v>Lunas</x:v>
      </x:c>
      <x:c r="G73" s="214" t="n">
        <x:f>IF('Log Transaksi'!B73="","",IF('Log Transaksi'!G73="","",'Log Transaksi'!G73))</x:f>
        <x:v>250000</x:v>
      </x:c>
      <x:c r="H73" s="214" t="str">
        <x:f>IF('Log Transaksi'!B73="","",IF('Log Transaksi'!H73="","",'Log Transaksi'!H73))</x:f>
      </x:c>
      <x:c r="I73" s="214" t="n">
        <x:f>IF('Log Transaksi'!B73="","",IF('Log Transaksi'!I73="","",'Log Transaksi'!I73))</x:f>
        <x:v>250000</x:v>
      </x:c>
      <x:c r="J73" s="344"/>
      <x:c r="K73" s="335" t="str">
        <x:v>Belum dipasangkan. Cash-in aktual tetap dihitung</x:v>
      </x:c>
      <x:c r="L73" s="214" t="n">
        <x:f>IF(AND(B73&lt;&gt;"",B73&lt;='Pengaturan'!$B$6,F73="DP"),I73,0)</x:f>
        <x:v>0</x:v>
      </x:c>
      <x:c r="M73" s="214" t="n">
        <x:f>IF(AND(B73&lt;&gt;"",B73&lt;='Pengaturan'!$B$6,F73&lt;&gt;"DP"),I73,0)</x:f>
        <x:v>250000</x:v>
      </x:c>
      <x:c r="N73" s="213" t="n">
        <x:f>IF(AND(B73&lt;&gt;"",B73&lt;='Pengaturan'!$B$6,OR(F73="Lunas",F73="Pelunasan")),1,0)</x:f>
        <x:v>1</x:v>
      </x:c>
      <x:c r="O73" s="345" t="str">
        <x:f>IF(B73="","",IF(J73="","Belum dipasangkan",IF(COUNTIF('Data Schedule'!$A$5:$A$304,J73)=1,"OK","CHECK ID")))</x:f>
        <x:v>Belum dipasangkan</x:v>
      </x:c>
      <x:c r="P73" s="519" t="str">
        <x:v>LOG-02-27</x:v>
      </x:c>
      <x:c r="Q73" s="521"/>
      <x:c r="R73" s="519" t="str">
        <x:f>IF('Log Transaksi'!B73="","",IF(Q73&lt;&gt;"",Q73,P73))</x:f>
        <x:v>LOG-02-27</x:v>
      </x:c>
      <x:c r="S73" s="519" t="str">
        <x:f>IF('Log Transaksi'!B73="","",'Log Transaksi'!S73)</x:f>
        <x:v>Paket utama</x:v>
      </x:c>
      <x:c r="T73" s="520" t="str">
        <x:v>Pemetaan average sebelumnya dipertahankan</x:v>
      </x:c>
      <x:c r="U73" s="519" t="str">
        <x:f>IF(R73="","",IF(COUNTIF('Belanja per Booking'!$A$17:$A$409,R73)=1,"OK","Cek ID"))</x:f>
        <x:v>OK</x:v>
      </x:c>
      <x:c r="V73" s="519" t="n">
        <x:f>IF(AND(R73&lt;&gt;"",'Log Transaksi'!L73&lt;&gt;"",'Log Transaksi'!L73&lt;&gt;"Belum diisi",OR('Log Transaksi'!N73="Uploaded",'Log Transaksi'!O73="Uploaded")),1,0)</x:f>
        <x:v>1</x:v>
      </x:c>
    </x:row>
    <x:row r="74" ht="33" customHeight="1">
      <x:c r="A74" s="228" t="n">
        <x:v>74</x:v>
      </x:c>
      <x:c r="B74" s="332" t="n">
        <x:f>IF('Log Transaksi'!B74="","",IF('Log Transaksi'!B74="","",'Log Transaksi'!B74))</x:f>
        <x:v>46267</x:v>
      </x:c>
      <x:c r="C74" s="213" t="str">
        <x:f>IF('Log Transaksi'!B74="","",IF('Log Transaksi'!C74="","",'Log Transaksi'!C74))</x:f>
        <x:v>Alan Nahdi</x:v>
      </x:c>
      <x:c r="D74" s="213" t="str">
        <x:f>IF('Log Transaksi'!B74="","",IF('Log Transaksi'!D74="","",'Log Transaksi'!D74))</x:f>
        <x:v>Graduation</x:v>
      </x:c>
      <x:c r="E74" s="332" t="n">
        <x:f>IF('Log Transaksi'!B74="","",IF('Log Transaksi'!E74="","",'Log Transaksi'!E74))</x:f>
        <x:v>46267</x:v>
      </x:c>
      <x:c r="F74" s="213" t="str">
        <x:f>IF('Log Transaksi'!B74="","",IF('Log Transaksi'!F74="","",'Log Transaksi'!F74))</x:f>
        <x:v>Lunas</x:v>
      </x:c>
      <x:c r="G74" s="214" t="n">
        <x:f>IF('Log Transaksi'!B74="","",IF('Log Transaksi'!G74="","",'Log Transaksi'!G74))</x:f>
        <x:v>250000</x:v>
      </x:c>
      <x:c r="H74" s="214" t="str">
        <x:f>IF('Log Transaksi'!B74="","",IF('Log Transaksi'!H74="","",'Log Transaksi'!H74))</x:f>
      </x:c>
      <x:c r="I74" s="214" t="n">
        <x:f>IF('Log Transaksi'!B74="","",IF('Log Transaksi'!I74="","",'Log Transaksi'!I74))</x:f>
        <x:v>250000</x:v>
      </x:c>
      <x:c r="J74" s="344"/>
      <x:c r="K74" s="335" t="str">
        <x:v>Belum dipasangkan. Cash-in aktual tetap dihitung</x:v>
      </x:c>
      <x:c r="L74" s="214" t="n">
        <x:f>IF(AND(B74&lt;&gt;"",B74&lt;='Pengaturan'!$B$6,F74="DP"),I74,0)</x:f>
        <x:v>0</x:v>
      </x:c>
      <x:c r="M74" s="214" t="n">
        <x:f>IF(AND(B74&lt;&gt;"",B74&lt;='Pengaturan'!$B$6,F74&lt;&gt;"DP"),I74,0)</x:f>
        <x:v>250000</x:v>
      </x:c>
      <x:c r="N74" s="213" t="n">
        <x:f>IF(AND(B74&lt;&gt;"",B74&lt;='Pengaturan'!$B$6,OR(F74="Lunas",F74="Pelunasan")),1,0)</x:f>
        <x:v>1</x:v>
      </x:c>
      <x:c r="O74" s="345" t="str">
        <x:f>IF(B74="","",IF(J74="","Belum dipasangkan",IF(COUNTIF('Data Schedule'!$A$5:$A$304,J74)=1,"OK","CHECK ID")))</x:f>
        <x:v>Belum dipasangkan</x:v>
      </x:c>
      <x:c r="P74" s="519" t="str">
        <x:v>LOG-02-28</x:v>
      </x:c>
      <x:c r="Q74" s="521"/>
      <x:c r="R74" s="519" t="str">
        <x:f>IF('Log Transaksi'!B74="","",IF(Q74&lt;&gt;"",Q74,P74))</x:f>
        <x:v>LOG-02-28</x:v>
      </x:c>
      <x:c r="S74" s="519" t="str">
        <x:f>IF('Log Transaksi'!B74="","",'Log Transaksi'!S74)</x:f>
        <x:v>Paket utama</x:v>
      </x:c>
      <x:c r="T74" s="520" t="str">
        <x:v>Pemetaan average sebelumnya dipertahankan</x:v>
      </x:c>
      <x:c r="U74" s="519" t="str">
        <x:f>IF(R74="","",IF(COUNTIF('Belanja per Booking'!$A$17:$A$409,R74)=1,"OK","Cek ID"))</x:f>
        <x:v>OK</x:v>
      </x:c>
      <x:c r="V74" s="519" t="n">
        <x:f>IF(AND(R74&lt;&gt;"",'Log Transaksi'!L74&lt;&gt;"",'Log Transaksi'!L74&lt;&gt;"Belum diisi",OR('Log Transaksi'!N74="Uploaded",'Log Transaksi'!O74="Uploaded")),1,0)</x:f>
        <x:v>1</x:v>
      </x:c>
    </x:row>
    <x:row r="75" ht="33" customHeight="1">
      <x:c r="A75" s="228" t="n">
        <x:v>75</x:v>
      </x:c>
      <x:c r="B75" s="332" t="n">
        <x:f>IF('Log Transaksi'!B75="","",IF('Log Transaksi'!B75="","",'Log Transaksi'!B75))</x:f>
        <x:v>46267</x:v>
      </x:c>
      <x:c r="C75" s="213" t="str">
        <x:f>IF('Log Transaksi'!B75="","",IF('Log Transaksi'!C75="","",'Log Transaksi'!C75))</x:f>
        <x:v>Arini Nur F</x:v>
      </x:c>
      <x:c r="D75" s="213" t="str">
        <x:f>IF('Log Transaksi'!B75="","",IF('Log Transaksi'!D75="","",'Log Transaksi'!D75))</x:f>
        <x:v>Graduation</x:v>
      </x:c>
      <x:c r="E75" s="332" t="n">
        <x:f>IF('Log Transaksi'!B75="","",IF('Log Transaksi'!E75="","",'Log Transaksi'!E75))</x:f>
        <x:v>46267</x:v>
      </x:c>
      <x:c r="F75" s="213" t="str">
        <x:f>IF('Log Transaksi'!B75="","",IF('Log Transaksi'!F75="","",'Log Transaksi'!F75))</x:f>
        <x:v>Lunas</x:v>
      </x:c>
      <x:c r="G75" s="214" t="n">
        <x:f>IF('Log Transaksi'!B75="","",IF('Log Transaksi'!G75="","",'Log Transaksi'!G75))</x:f>
        <x:v>330000</x:v>
      </x:c>
      <x:c r="H75" s="214" t="str">
        <x:f>IF('Log Transaksi'!B75="","",IF('Log Transaksi'!H75="","",'Log Transaksi'!H75))</x:f>
      </x:c>
      <x:c r="I75" s="214" t="n">
        <x:f>IF('Log Transaksi'!B75="","",IF('Log Transaksi'!I75="","",'Log Transaksi'!I75))</x:f>
        <x:v>330000</x:v>
      </x:c>
      <x:c r="J75" s="344"/>
      <x:c r="K75" s="335" t="str">
        <x:v>Belum dipasangkan. Cash-in aktual tetap dihitung</x:v>
      </x:c>
      <x:c r="L75" s="214" t="n">
        <x:f>IF(AND(B75&lt;&gt;"",B75&lt;='Pengaturan'!$B$6,F75="DP"),I75,0)</x:f>
        <x:v>0</x:v>
      </x:c>
      <x:c r="M75" s="214" t="n">
        <x:f>IF(AND(B75&lt;&gt;"",B75&lt;='Pengaturan'!$B$6,F75&lt;&gt;"DP"),I75,0)</x:f>
        <x:v>330000</x:v>
      </x:c>
      <x:c r="N75" s="213" t="n">
        <x:f>IF(AND(B75&lt;&gt;"",B75&lt;='Pengaturan'!$B$6,OR(F75="Lunas",F75="Pelunasan")),1,0)</x:f>
        <x:v>1</x:v>
      </x:c>
      <x:c r="O75" s="345" t="str">
        <x:f>IF(B75="","",IF(J75="","Belum dipasangkan",IF(COUNTIF('Data Schedule'!$A$5:$A$304,J75)=1,"OK","CHECK ID")))</x:f>
        <x:v>Belum dipasangkan</x:v>
      </x:c>
      <x:c r="P75" s="519" t="str">
        <x:v>LOG-02-29</x:v>
      </x:c>
      <x:c r="Q75" s="521"/>
      <x:c r="R75" s="519" t="str">
        <x:f>IF('Log Transaksi'!B75="","",IF(Q75&lt;&gt;"",Q75,P75))</x:f>
        <x:v>LOG-02-29</x:v>
      </x:c>
      <x:c r="S75" s="519" t="str">
        <x:f>IF('Log Transaksi'!B75="","",'Log Transaksi'!S75)</x:f>
        <x:v>Paket utama</x:v>
      </x:c>
      <x:c r="T75" s="520" t="str">
        <x:v>Pemetaan average sebelumnya dipertahankan</x:v>
      </x:c>
      <x:c r="U75" s="519" t="str">
        <x:f>IF(R75="","",IF(COUNTIF('Belanja per Booking'!$A$17:$A$409,R75)=1,"OK","Cek ID"))</x:f>
        <x:v>OK</x:v>
      </x:c>
      <x:c r="V75" s="519" t="n">
        <x:f>IF(AND(R75&lt;&gt;"",'Log Transaksi'!L75&lt;&gt;"",'Log Transaksi'!L75&lt;&gt;"Belum diisi",OR('Log Transaksi'!N75="Uploaded",'Log Transaksi'!O75="Uploaded")),1,0)</x:f>
        <x:v>1</x:v>
      </x:c>
    </x:row>
    <x:row r="76" ht="33" customHeight="1">
      <x:c r="A76" s="228" t="n">
        <x:v>76</x:v>
      </x:c>
      <x:c r="B76" s="332" t="n">
        <x:f>IF('Log Transaksi'!B76="","",IF('Log Transaksi'!B76="","",'Log Transaksi'!B76))</x:f>
        <x:v>46267</x:v>
      </x:c>
      <x:c r="C76" s="213" t="str">
        <x:f>IF('Log Transaksi'!B76="","",IF('Log Transaksi'!C76="","",'Log Transaksi'!C76))</x:f>
        <x:v>Adnan</x:v>
      </x:c>
      <x:c r="D76" s="213" t="str">
        <x:f>IF('Log Transaksi'!B76="","",IF('Log Transaksi'!D76="","",'Log Transaksi'!D76))</x:f>
        <x:v>Graduation Premium</x:v>
      </x:c>
      <x:c r="E76" s="332" t="n">
        <x:f>IF('Log Transaksi'!B76="","",IF('Log Transaksi'!E76="","",'Log Transaksi'!E76))</x:f>
        <x:v>46267</x:v>
      </x:c>
      <x:c r="F76" s="213" t="str">
        <x:f>IF('Log Transaksi'!B76="","",IF('Log Transaksi'!F76="","",'Log Transaksi'!F76))</x:f>
        <x:v>Lunas</x:v>
      </x:c>
      <x:c r="G76" s="214" t="str">
        <x:f>IF('Log Transaksi'!B76="","",IF('Log Transaksi'!G76="","",'Log Transaksi'!G76))</x:f>
      </x:c>
      <x:c r="H76" s="214" t="n">
        <x:f>IF('Log Transaksi'!B76="","",IF('Log Transaksi'!H76="","",'Log Transaksi'!H76))</x:f>
        <x:v>400000</x:v>
      </x:c>
      <x:c r="I76" s="214" t="n">
        <x:f>IF('Log Transaksi'!B76="","",IF('Log Transaksi'!I76="","",'Log Transaksi'!I76))</x:f>
        <x:v>400000</x:v>
      </x:c>
      <x:c r="J76" s="344"/>
      <x:c r="K76" s="335" t="str">
        <x:v>Belum dipasangkan. Cash-in aktual tetap dihitung</x:v>
      </x:c>
      <x:c r="L76" s="214" t="n">
        <x:f>IF(AND(B76&lt;&gt;"",B76&lt;='Pengaturan'!$B$6,F76="DP"),I76,0)</x:f>
        <x:v>0</x:v>
      </x:c>
      <x:c r="M76" s="214" t="n">
        <x:f>IF(AND(B76&lt;&gt;"",B76&lt;='Pengaturan'!$B$6,F76&lt;&gt;"DP"),I76,0)</x:f>
        <x:v>400000</x:v>
      </x:c>
      <x:c r="N76" s="213" t="n">
        <x:f>IF(AND(B76&lt;&gt;"",B76&lt;='Pengaturan'!$B$6,OR(F76="Lunas",F76="Pelunasan")),1,0)</x:f>
        <x:v>1</x:v>
      </x:c>
      <x:c r="O76" s="345" t="str">
        <x:f>IF(B76="","",IF(J76="","Belum dipasangkan",IF(COUNTIF('Data Schedule'!$A$5:$A$304,J76)=1,"OK","CHECK ID")))</x:f>
        <x:v>Belum dipasangkan</x:v>
      </x:c>
      <x:c r="P76" s="519" t="str">
        <x:v>LOG-02-30</x:v>
      </x:c>
      <x:c r="Q76" s="521"/>
      <x:c r="R76" s="519" t="str">
        <x:f>IF('Log Transaksi'!B76="","",IF(Q76&lt;&gt;"",Q76,P76))</x:f>
        <x:v>LOG-02-30</x:v>
      </x:c>
      <x:c r="S76" s="519" t="str">
        <x:f>IF('Log Transaksi'!B76="","",'Log Transaksi'!S76)</x:f>
        <x:v>Paket utama</x:v>
      </x:c>
      <x:c r="T76" s="520" t="str">
        <x:v>Pemetaan average sebelumnya dipertahankan</x:v>
      </x:c>
      <x:c r="U76" s="519" t="str">
        <x:f>IF(R76="","",IF(COUNTIF('Belanja per Booking'!$A$17:$A$409,R76)=1,"OK","Cek ID"))</x:f>
        <x:v>OK</x:v>
      </x:c>
      <x:c r="V76" s="519" t="n">
        <x:f>IF(AND(R76&lt;&gt;"",'Log Transaksi'!L76&lt;&gt;"",'Log Transaksi'!L76&lt;&gt;"Belum diisi",OR('Log Transaksi'!N76="Uploaded",'Log Transaksi'!O76="Uploaded")),1,0)</x:f>
        <x:v>1</x:v>
      </x:c>
    </x:row>
    <x:row r="77" ht="33" customHeight="1">
      <x:c r="A77" s="228" t="n">
        <x:v>77</x:v>
      </x:c>
      <x:c r="B77" s="332" t="n">
        <x:f>IF('Log Transaksi'!B77="","",IF('Log Transaksi'!B77="","",'Log Transaksi'!B77))</x:f>
        <x:v>46267</x:v>
      </x:c>
      <x:c r="C77" s="213" t="str">
        <x:f>IF('Log Transaksi'!B77="","",IF('Log Transaksi'!C77="","",'Log Transaksi'!C77))</x:f>
        <x:v>Ata Qonita</x:v>
      </x:c>
      <x:c r="D77" s="213" t="str">
        <x:f>IF('Log Transaksi'!B77="","",IF('Log Transaksi'!D77="","",'Log Transaksi'!D77))</x:f>
        <x:v>Graduation</x:v>
      </x:c>
      <x:c r="E77" s="332" t="n">
        <x:f>IF('Log Transaksi'!B77="","",IF('Log Transaksi'!E77="","",'Log Transaksi'!E77))</x:f>
        <x:v>46267</x:v>
      </x:c>
      <x:c r="F77" s="213" t="str">
        <x:f>IF('Log Transaksi'!B77="","",IF('Log Transaksi'!F77="","",'Log Transaksi'!F77))</x:f>
        <x:v>Lunas</x:v>
      </x:c>
      <x:c r="G77" s="214" t="n">
        <x:f>IF('Log Transaksi'!B77="","",IF('Log Transaksi'!G77="","",'Log Transaksi'!G77))</x:f>
        <x:v>250000</x:v>
      </x:c>
      <x:c r="H77" s="214" t="str">
        <x:f>IF('Log Transaksi'!B77="","",IF('Log Transaksi'!H77="","",'Log Transaksi'!H77))</x:f>
      </x:c>
      <x:c r="I77" s="214" t="n">
        <x:f>IF('Log Transaksi'!B77="","",IF('Log Transaksi'!I77="","",'Log Transaksi'!I77))</x:f>
        <x:v>250000</x:v>
      </x:c>
      <x:c r="J77" s="344"/>
      <x:c r="K77" s="335" t="str">
        <x:v>Belum dipasangkan. Cash-in aktual tetap dihitung</x:v>
      </x:c>
      <x:c r="L77" s="214" t="n">
        <x:f>IF(AND(B77&lt;&gt;"",B77&lt;='Pengaturan'!$B$6,F77="DP"),I77,0)</x:f>
        <x:v>0</x:v>
      </x:c>
      <x:c r="M77" s="214" t="n">
        <x:f>IF(AND(B77&lt;&gt;"",B77&lt;='Pengaturan'!$B$6,F77&lt;&gt;"DP"),I77,0)</x:f>
        <x:v>250000</x:v>
      </x:c>
      <x:c r="N77" s="213" t="n">
        <x:f>IF(AND(B77&lt;&gt;"",B77&lt;='Pengaturan'!$B$6,OR(F77="Lunas",F77="Pelunasan")),1,0)</x:f>
        <x:v>1</x:v>
      </x:c>
      <x:c r="O77" s="345" t="str">
        <x:f>IF(B77="","",IF(J77="","Belum dipasangkan",IF(COUNTIF('Data Schedule'!$A$5:$A$304,J77)=1,"OK","CHECK ID")))</x:f>
        <x:v>Belum dipasangkan</x:v>
      </x:c>
      <x:c r="P77" s="519" t="str">
        <x:v>LOG-02-31</x:v>
      </x:c>
      <x:c r="Q77" s="521"/>
      <x:c r="R77" s="519" t="str">
        <x:f>IF('Log Transaksi'!B77="","",IF(Q77&lt;&gt;"",Q77,P77))</x:f>
        <x:v>LOG-02-31</x:v>
      </x:c>
      <x:c r="S77" s="519" t="str">
        <x:f>IF('Log Transaksi'!B77="","",'Log Transaksi'!S77)</x:f>
        <x:v>Paket utama</x:v>
      </x:c>
      <x:c r="T77" s="520" t="str">
        <x:v>Pemetaan average sebelumnya dipertahankan</x:v>
      </x:c>
      <x:c r="U77" s="519" t="str">
        <x:f>IF(R77="","",IF(COUNTIF('Belanja per Booking'!$A$17:$A$409,R77)=1,"OK","Cek ID"))</x:f>
        <x:v>OK</x:v>
      </x:c>
      <x:c r="V77" s="519" t="n">
        <x:f>IF(AND(R77&lt;&gt;"",'Log Transaksi'!L77&lt;&gt;"",'Log Transaksi'!L77&lt;&gt;"Belum diisi",OR('Log Transaksi'!N77="Uploaded",'Log Transaksi'!O77="Uploaded")),1,0)</x:f>
        <x:v>1</x:v>
      </x:c>
    </x:row>
    <x:row r="78" ht="33" customHeight="1">
      <x:c r="A78" s="228" t="n">
        <x:v>78</x:v>
      </x:c>
      <x:c r="B78" s="332" t="n">
        <x:f>IF('Log Transaksi'!B78="","",IF('Log Transaksi'!B78="","",'Log Transaksi'!B78))</x:f>
        <x:v>46267</x:v>
      </x:c>
      <x:c r="C78" s="213" t="str">
        <x:f>IF('Log Transaksi'!B78="","",IF('Log Transaksi'!C78="","",'Log Transaksi'!C78))</x:f>
        <x:v>Hikmah</x:v>
      </x:c>
      <x:c r="D78" s="213" t="str">
        <x:f>IF('Log Transaksi'!B78="","",IF('Log Transaksi'!D78="","",'Log Transaksi'!D78))</x:f>
        <x:v>Graduation</x:v>
      </x:c>
      <x:c r="E78" s="332" t="n">
        <x:f>IF('Log Transaksi'!B78="","",IF('Log Transaksi'!E78="","",'Log Transaksi'!E78))</x:f>
        <x:v>46267</x:v>
      </x:c>
      <x:c r="F78" s="213" t="str">
        <x:f>IF('Log Transaksi'!B78="","",IF('Log Transaksi'!F78="","",'Log Transaksi'!F78))</x:f>
        <x:v>Lunas</x:v>
      </x:c>
      <x:c r="G78" s="214" t="n">
        <x:f>IF('Log Transaksi'!B78="","",IF('Log Transaksi'!G78="","",'Log Transaksi'!G78))</x:f>
        <x:v>250000</x:v>
      </x:c>
      <x:c r="H78" s="214" t="str">
        <x:f>IF('Log Transaksi'!B78="","",IF('Log Transaksi'!H78="","",'Log Transaksi'!H78))</x:f>
      </x:c>
      <x:c r="I78" s="214" t="n">
        <x:f>IF('Log Transaksi'!B78="","",IF('Log Transaksi'!I78="","",'Log Transaksi'!I78))</x:f>
        <x:v>250000</x:v>
      </x:c>
      <x:c r="J78" s="344"/>
      <x:c r="K78" s="335" t="str">
        <x:v>Belum dipasangkan. Cash-in aktual tetap dihitung</x:v>
      </x:c>
      <x:c r="L78" s="214" t="n">
        <x:f>IF(AND(B78&lt;&gt;"",B78&lt;='Pengaturan'!$B$6,F78="DP"),I78,0)</x:f>
        <x:v>0</x:v>
      </x:c>
      <x:c r="M78" s="214" t="n">
        <x:f>IF(AND(B78&lt;&gt;"",B78&lt;='Pengaturan'!$B$6,F78&lt;&gt;"DP"),I78,0)</x:f>
        <x:v>250000</x:v>
      </x:c>
      <x:c r="N78" s="213" t="n">
        <x:f>IF(AND(B78&lt;&gt;"",B78&lt;='Pengaturan'!$B$6,OR(F78="Lunas",F78="Pelunasan")),1,0)</x:f>
        <x:v>1</x:v>
      </x:c>
      <x:c r="O78" s="345" t="str">
        <x:f>IF(B78="","",IF(J78="","Belum dipasangkan",IF(COUNTIF('Data Schedule'!$A$5:$A$304,J78)=1,"OK","CHECK ID")))</x:f>
        <x:v>Belum dipasangkan</x:v>
      </x:c>
      <x:c r="P78" s="519" t="str">
        <x:v>LOG-02-32</x:v>
      </x:c>
      <x:c r="Q78" s="521"/>
      <x:c r="R78" s="519" t="str">
        <x:f>IF('Log Transaksi'!B78="","",IF(Q78&lt;&gt;"",Q78,P78))</x:f>
        <x:v>LOG-02-32</x:v>
      </x:c>
      <x:c r="S78" s="519" t="str">
        <x:f>IF('Log Transaksi'!B78="","",'Log Transaksi'!S78)</x:f>
        <x:v>Paket utama</x:v>
      </x:c>
      <x:c r="T78" s="520" t="str">
        <x:v>Pemetaan average sebelumnya dipertahankan</x:v>
      </x:c>
      <x:c r="U78" s="519" t="str">
        <x:f>IF(R78="","",IF(COUNTIF('Belanja per Booking'!$A$17:$A$409,R78)=1,"OK","Cek ID"))</x:f>
        <x:v>OK</x:v>
      </x:c>
      <x:c r="V78" s="519" t="n">
        <x:f>IF(AND(R78&lt;&gt;"",'Log Transaksi'!L78&lt;&gt;"",'Log Transaksi'!L78&lt;&gt;"Belum diisi",OR('Log Transaksi'!N78="Uploaded",'Log Transaksi'!O78="Uploaded")),1,0)</x:f>
        <x:v>1</x:v>
      </x:c>
    </x:row>
    <x:row r="79" ht="33" customHeight="1">
      <x:c r="A79" s="228" t="n">
        <x:v>79</x:v>
      </x:c>
      <x:c r="B79" s="332" t="n">
        <x:f>IF('Log Transaksi'!B79="","",IF('Log Transaksi'!B79="","",'Log Transaksi'!B79))</x:f>
        <x:v>46267</x:v>
      </x:c>
      <x:c r="C79" s="213" t="str">
        <x:f>IF('Log Transaksi'!B79="","",IF('Log Transaksi'!C79="","",'Log Transaksi'!C79))</x:f>
        <x:v>Nizar Ramadhan</x:v>
      </x:c>
      <x:c r="D79" s="213" t="str">
        <x:f>IF('Log Transaksi'!B79="","",IF('Log Transaksi'!D79="","",'Log Transaksi'!D79))</x:f>
        <x:v>Graduation</x:v>
      </x:c>
      <x:c r="E79" s="332" t="n">
        <x:f>IF('Log Transaksi'!B79="","",IF('Log Transaksi'!E79="","",'Log Transaksi'!E79))</x:f>
        <x:v>46267</x:v>
      </x:c>
      <x:c r="F79" s="213" t="str">
        <x:f>IF('Log Transaksi'!B79="","",IF('Log Transaksi'!F79="","",'Log Transaksi'!F79))</x:f>
        <x:v>Lunas</x:v>
      </x:c>
      <x:c r="G79" s="214" t="n">
        <x:f>IF('Log Transaksi'!B79="","",IF('Log Transaksi'!G79="","",'Log Transaksi'!G79))</x:f>
        <x:v>250000</x:v>
      </x:c>
      <x:c r="H79" s="214" t="str">
        <x:f>IF('Log Transaksi'!B79="","",IF('Log Transaksi'!H79="","",'Log Transaksi'!H79))</x:f>
      </x:c>
      <x:c r="I79" s="214" t="n">
        <x:f>IF('Log Transaksi'!B79="","",IF('Log Transaksi'!I79="","",'Log Transaksi'!I79))</x:f>
        <x:v>250000</x:v>
      </x:c>
      <x:c r="J79" s="344"/>
      <x:c r="K79" s="335" t="str">
        <x:v>Belum dipasangkan. Cash-in aktual tetap dihitung</x:v>
      </x:c>
      <x:c r="L79" s="214" t="n">
        <x:f>IF(AND(B79&lt;&gt;"",B79&lt;='Pengaturan'!$B$6,F79="DP"),I79,0)</x:f>
        <x:v>0</x:v>
      </x:c>
      <x:c r="M79" s="214" t="n">
        <x:f>IF(AND(B79&lt;&gt;"",B79&lt;='Pengaturan'!$B$6,F79&lt;&gt;"DP"),I79,0)</x:f>
        <x:v>250000</x:v>
      </x:c>
      <x:c r="N79" s="213" t="n">
        <x:f>IF(AND(B79&lt;&gt;"",B79&lt;='Pengaturan'!$B$6,OR(F79="Lunas",F79="Pelunasan")),1,0)</x:f>
        <x:v>1</x:v>
      </x:c>
      <x:c r="O79" s="345" t="str">
        <x:f>IF(B79="","",IF(J79="","Belum dipasangkan",IF(COUNTIF('Data Schedule'!$A$5:$A$304,J79)=1,"OK","CHECK ID")))</x:f>
        <x:v>Belum dipasangkan</x:v>
      </x:c>
      <x:c r="P79" s="519" t="str">
        <x:v>LOG-02-33</x:v>
      </x:c>
      <x:c r="Q79" s="521"/>
      <x:c r="R79" s="519" t="str">
        <x:f>IF('Log Transaksi'!B79="","",IF(Q79&lt;&gt;"",Q79,P79))</x:f>
        <x:v>LOG-02-33</x:v>
      </x:c>
      <x:c r="S79" s="519" t="str">
        <x:f>IF('Log Transaksi'!B79="","",'Log Transaksi'!S79)</x:f>
        <x:v>Paket utama</x:v>
      </x:c>
      <x:c r="T79" s="520" t="str">
        <x:v>Pemetaan average sebelumnya dipertahankan</x:v>
      </x:c>
      <x:c r="U79" s="519" t="str">
        <x:f>IF(R79="","",IF(COUNTIF('Belanja per Booking'!$A$17:$A$409,R79)=1,"OK","Cek ID"))</x:f>
        <x:v>OK</x:v>
      </x:c>
      <x:c r="V79" s="519" t="n">
        <x:f>IF(AND(R79&lt;&gt;"",'Log Transaksi'!L79&lt;&gt;"",'Log Transaksi'!L79&lt;&gt;"Belum diisi",OR('Log Transaksi'!N79="Uploaded",'Log Transaksi'!O79="Uploaded")),1,0)</x:f>
        <x:v>1</x:v>
      </x:c>
    </x:row>
    <x:row r="80" ht="33" customHeight="1">
      <x:c r="A80" s="228" t="n">
        <x:v>80</x:v>
      </x:c>
      <x:c r="B80" s="332" t="n">
        <x:f>IF('Log Transaksi'!B80="","",IF('Log Transaksi'!B80="","",'Log Transaksi'!B80))</x:f>
        <x:v>46267</x:v>
      </x:c>
      <x:c r="C80" s="213" t="str">
        <x:f>IF('Log Transaksi'!B80="","",IF('Log Transaksi'!C80="","",'Log Transaksi'!C80))</x:f>
        <x:v>Muhamad Abdau Anzalal Furqon</x:v>
      </x:c>
      <x:c r="D80" s="213" t="str">
        <x:f>IF('Log Transaksi'!B80="","",IF('Log Transaksi'!D80="","",'Log Transaksi'!D80))</x:f>
        <x:v>Graduation</x:v>
      </x:c>
      <x:c r="E80" s="332" t="n">
        <x:f>IF('Log Transaksi'!B80="","",IF('Log Transaksi'!E80="","",'Log Transaksi'!E80))</x:f>
        <x:v>46267</x:v>
      </x:c>
      <x:c r="F80" s="213" t="str">
        <x:f>IF('Log Transaksi'!B80="","",IF('Log Transaksi'!F80="","",'Log Transaksi'!F80))</x:f>
        <x:v>Lunas</x:v>
      </x:c>
      <x:c r="G80" s="214" t="n">
        <x:f>IF('Log Transaksi'!B80="","",IF('Log Transaksi'!G80="","",'Log Transaksi'!G80))</x:f>
        <x:v>270000</x:v>
      </x:c>
      <x:c r="H80" s="214" t="str">
        <x:f>IF('Log Transaksi'!B80="","",IF('Log Transaksi'!H80="","",'Log Transaksi'!H80))</x:f>
      </x:c>
      <x:c r="I80" s="214" t="n">
        <x:f>IF('Log Transaksi'!B80="","",IF('Log Transaksi'!I80="","",'Log Transaksi'!I80))</x:f>
        <x:v>270000</x:v>
      </x:c>
      <x:c r="J80" s="344"/>
      <x:c r="K80" s="335" t="str">
        <x:v>Belum dipasangkan. Cash-in aktual tetap dihitung</x:v>
      </x:c>
      <x:c r="L80" s="214" t="n">
        <x:f>IF(AND(B80&lt;&gt;"",B80&lt;='Pengaturan'!$B$6,F80="DP"),I80,0)</x:f>
        <x:v>0</x:v>
      </x:c>
      <x:c r="M80" s="214" t="n">
        <x:f>IF(AND(B80&lt;&gt;"",B80&lt;='Pengaturan'!$B$6,F80&lt;&gt;"DP"),I80,0)</x:f>
        <x:v>270000</x:v>
      </x:c>
      <x:c r="N80" s="213" t="n">
        <x:f>IF(AND(B80&lt;&gt;"",B80&lt;='Pengaturan'!$B$6,OR(F80="Lunas",F80="Pelunasan")),1,0)</x:f>
        <x:v>1</x:v>
      </x:c>
      <x:c r="O80" s="345" t="str">
        <x:f>IF(B80="","",IF(J80="","Belum dipasangkan",IF(COUNTIF('Data Schedule'!$A$5:$A$304,J80)=1,"OK","CHECK ID")))</x:f>
        <x:v>Belum dipasangkan</x:v>
      </x:c>
      <x:c r="P80" s="519" t="str">
        <x:v>LOG-02-34</x:v>
      </x:c>
      <x:c r="Q80" s="521"/>
      <x:c r="R80" s="519" t="str">
        <x:f>IF('Log Transaksi'!B80="","",IF(Q80&lt;&gt;"",Q80,P80))</x:f>
        <x:v>LOG-02-34</x:v>
      </x:c>
      <x:c r="S80" s="519" t="str">
        <x:f>IF('Log Transaksi'!B80="","",'Log Transaksi'!S80)</x:f>
        <x:v>Paket utama</x:v>
      </x:c>
      <x:c r="T80" s="520" t="str">
        <x:v>Pemetaan average sebelumnya dipertahankan</x:v>
      </x:c>
      <x:c r="U80" s="519" t="str">
        <x:f>IF(R80="","",IF(COUNTIF('Belanja per Booking'!$A$17:$A$409,R80)=1,"OK","Cek ID"))</x:f>
        <x:v>OK</x:v>
      </x:c>
      <x:c r="V80" s="519" t="n">
        <x:f>IF(AND(R80&lt;&gt;"",'Log Transaksi'!L80&lt;&gt;"",'Log Transaksi'!L80&lt;&gt;"Belum diisi",OR('Log Transaksi'!N80="Uploaded",'Log Transaksi'!O80="Uploaded")),1,0)</x:f>
        <x:v>1</x:v>
      </x:c>
    </x:row>
    <x:row r="81" ht="33" customHeight="1">
      <x:c r="A81" s="228" t="n">
        <x:v>81</x:v>
      </x:c>
      <x:c r="B81" s="332" t="n">
        <x:f>IF('Log Transaksi'!B81="","",IF('Log Transaksi'!B81="","",'Log Transaksi'!B81))</x:f>
        <x:v>46267</x:v>
      </x:c>
      <x:c r="C81" s="213" t="str">
        <x:f>IF('Log Transaksi'!B81="","",IF('Log Transaksi'!C81="","",'Log Transaksi'!C81))</x:f>
        <x:v>Refina</x:v>
      </x:c>
      <x:c r="D81" s="213" t="str">
        <x:f>IF('Log Transaksi'!B81="","",IF('Log Transaksi'!D81="","",'Log Transaksi'!D81))</x:f>
        <x:v>Graduation</x:v>
      </x:c>
      <x:c r="E81" s="332" t="n">
        <x:f>IF('Log Transaksi'!B81="","",IF('Log Transaksi'!E81="","",'Log Transaksi'!E81))</x:f>
        <x:v>46267</x:v>
      </x:c>
      <x:c r="F81" s="213" t="str">
        <x:f>IF('Log Transaksi'!B81="","",IF('Log Transaksi'!F81="","",'Log Transaksi'!F81))</x:f>
        <x:v>Lunas</x:v>
      </x:c>
      <x:c r="G81" s="214" t="n">
        <x:f>IF('Log Transaksi'!B81="","",IF('Log Transaksi'!G81="","",'Log Transaksi'!G81))</x:f>
        <x:v>250000</x:v>
      </x:c>
      <x:c r="H81" s="214" t="str">
        <x:f>IF('Log Transaksi'!B81="","",IF('Log Transaksi'!H81="","",'Log Transaksi'!H81))</x:f>
      </x:c>
      <x:c r="I81" s="214" t="n">
        <x:f>IF('Log Transaksi'!B81="","",IF('Log Transaksi'!I81="","",'Log Transaksi'!I81))</x:f>
        <x:v>250000</x:v>
      </x:c>
      <x:c r="J81" s="344"/>
      <x:c r="K81" s="335" t="str">
        <x:v>Belum dipasangkan. Cash-in aktual tetap dihitung</x:v>
      </x:c>
      <x:c r="L81" s="214" t="n">
        <x:f>IF(AND(B81&lt;&gt;"",B81&lt;='Pengaturan'!$B$6,F81="DP"),I81,0)</x:f>
        <x:v>0</x:v>
      </x:c>
      <x:c r="M81" s="214" t="n">
        <x:f>IF(AND(B81&lt;&gt;"",B81&lt;='Pengaturan'!$B$6,F81&lt;&gt;"DP"),I81,0)</x:f>
        <x:v>250000</x:v>
      </x:c>
      <x:c r="N81" s="213" t="n">
        <x:f>IF(AND(B81&lt;&gt;"",B81&lt;='Pengaturan'!$B$6,OR(F81="Lunas",F81="Pelunasan")),1,0)</x:f>
        <x:v>1</x:v>
      </x:c>
      <x:c r="O81" s="345" t="str">
        <x:f>IF(B81="","",IF(J81="","Belum dipasangkan",IF(COUNTIF('Data Schedule'!$A$5:$A$304,J81)=1,"OK","CHECK ID")))</x:f>
        <x:v>Belum dipasangkan</x:v>
      </x:c>
      <x:c r="P81" s="519" t="str">
        <x:v>LOG-02-35</x:v>
      </x:c>
      <x:c r="Q81" s="521"/>
      <x:c r="R81" s="519" t="str">
        <x:f>IF('Log Transaksi'!B81="","",IF(Q81&lt;&gt;"",Q81,P81))</x:f>
        <x:v>LOG-02-35</x:v>
      </x:c>
      <x:c r="S81" s="519" t="str">
        <x:f>IF('Log Transaksi'!B81="","",'Log Transaksi'!S81)</x:f>
        <x:v>Paket utama</x:v>
      </x:c>
      <x:c r="T81" s="520" t="str">
        <x:v>Pemetaan average sebelumnya dipertahankan</x:v>
      </x:c>
      <x:c r="U81" s="519" t="str">
        <x:f>IF(R81="","",IF(COUNTIF('Belanja per Booking'!$A$17:$A$409,R81)=1,"OK","Cek ID"))</x:f>
        <x:v>OK</x:v>
      </x:c>
      <x:c r="V81" s="519" t="n">
        <x:f>IF(AND(R81&lt;&gt;"",'Log Transaksi'!L81&lt;&gt;"",'Log Transaksi'!L81&lt;&gt;"Belum diisi",OR('Log Transaksi'!N81="Uploaded",'Log Transaksi'!O81="Uploaded")),1,0)</x:f>
        <x:v>1</x:v>
      </x:c>
    </x:row>
    <x:row r="82" ht="33" customHeight="1">
      <x:c r="A82" s="228" t="n">
        <x:v>82</x:v>
      </x:c>
      <x:c r="B82" s="332" t="n">
        <x:f>IF('Log Transaksi'!B82="","",IF('Log Transaksi'!B82="","",'Log Transaksi'!B82))</x:f>
        <x:v>46267</x:v>
      </x:c>
      <x:c r="C82" s="213" t="str">
        <x:f>IF('Log Transaksi'!B82="","",IF('Log Transaksi'!C82="","",'Log Transaksi'!C82))</x:f>
        <x:v>Fania Kamalia</x:v>
      </x:c>
      <x:c r="D82" s="213" t="str">
        <x:f>IF('Log Transaksi'!B82="","",IF('Log Transaksi'!D82="","",'Log Transaksi'!D82))</x:f>
        <x:v>Graduation</x:v>
      </x:c>
      <x:c r="E82" s="332" t="n">
        <x:f>IF('Log Transaksi'!B82="","",IF('Log Transaksi'!E82="","",'Log Transaksi'!E82))</x:f>
        <x:v>46267</x:v>
      </x:c>
      <x:c r="F82" s="213" t="str">
        <x:f>IF('Log Transaksi'!B82="","",IF('Log Transaksi'!F82="","",'Log Transaksi'!F82))</x:f>
        <x:v>Lunas</x:v>
      </x:c>
      <x:c r="G82" s="214" t="str">
        <x:f>IF('Log Transaksi'!B82="","",IF('Log Transaksi'!G82="","",'Log Transaksi'!G82))</x:f>
      </x:c>
      <x:c r="H82" s="214" t="n">
        <x:f>IF('Log Transaksi'!B82="","",IF('Log Transaksi'!H82="","",'Log Transaksi'!H82))</x:f>
        <x:v>250000</x:v>
      </x:c>
      <x:c r="I82" s="214" t="n">
        <x:f>IF('Log Transaksi'!B82="","",IF('Log Transaksi'!I82="","",'Log Transaksi'!I82))</x:f>
        <x:v>250000</x:v>
      </x:c>
      <x:c r="J82" s="344"/>
      <x:c r="K82" s="335" t="str">
        <x:v>Belum dipasangkan. Cash-in aktual tetap dihitung</x:v>
      </x:c>
      <x:c r="L82" s="214" t="n">
        <x:f>IF(AND(B82&lt;&gt;"",B82&lt;='Pengaturan'!$B$6,F82="DP"),I82,0)</x:f>
        <x:v>0</x:v>
      </x:c>
      <x:c r="M82" s="214" t="n">
        <x:f>IF(AND(B82&lt;&gt;"",B82&lt;='Pengaturan'!$B$6,F82&lt;&gt;"DP"),I82,0)</x:f>
        <x:v>250000</x:v>
      </x:c>
      <x:c r="N82" s="213" t="n">
        <x:f>IF(AND(B82&lt;&gt;"",B82&lt;='Pengaturan'!$B$6,OR(F82="Lunas",F82="Pelunasan")),1,0)</x:f>
        <x:v>1</x:v>
      </x:c>
      <x:c r="O82" s="345" t="str">
        <x:f>IF(B82="","",IF(J82="","Belum dipasangkan",IF(COUNTIF('Data Schedule'!$A$5:$A$304,J82)=1,"OK","CHECK ID")))</x:f>
        <x:v>Belum dipasangkan</x:v>
      </x:c>
      <x:c r="P82" s="519" t="str">
        <x:v>LOG-02-36</x:v>
      </x:c>
      <x:c r="Q82" s="521"/>
      <x:c r="R82" s="519" t="str">
        <x:f>IF('Log Transaksi'!B82="","",IF(Q82&lt;&gt;"",Q82,P82))</x:f>
        <x:v>LOG-02-36</x:v>
      </x:c>
      <x:c r="S82" s="519" t="str">
        <x:f>IF('Log Transaksi'!B82="","",'Log Transaksi'!S82)</x:f>
        <x:v>Paket utama</x:v>
      </x:c>
      <x:c r="T82" s="520" t="str">
        <x:v>Pemetaan average sebelumnya dipertahankan</x:v>
      </x:c>
      <x:c r="U82" s="519" t="str">
        <x:f>IF(R82="","",IF(COUNTIF('Belanja per Booking'!$A$17:$A$409,R82)=1,"OK","Cek ID"))</x:f>
        <x:v>OK</x:v>
      </x:c>
      <x:c r="V82" s="519" t="n">
        <x:f>IF(AND(R82&lt;&gt;"",'Log Transaksi'!L82&lt;&gt;"",'Log Transaksi'!L82&lt;&gt;"Belum diisi",OR('Log Transaksi'!N82="Uploaded",'Log Transaksi'!O82="Uploaded")),1,0)</x:f>
        <x:v>1</x:v>
      </x:c>
    </x:row>
    <x:row r="83" ht="33" customHeight="1">
      <x:c r="A83" s="228" t="n">
        <x:v>83</x:v>
      </x:c>
      <x:c r="B83" s="332" t="n">
        <x:f>IF('Log Transaksi'!B83="","",IF('Log Transaksi'!B83="","",'Log Transaksi'!B83))</x:f>
        <x:v>46267</x:v>
      </x:c>
      <x:c r="C83" s="213" t="str">
        <x:f>IF('Log Transaksi'!B83="","",IF('Log Transaksi'!C83="","",'Log Transaksi'!C83))</x:f>
        <x:v>Ahmad Mufid</x:v>
      </x:c>
      <x:c r="D83" s="213" t="str">
        <x:f>IF('Log Transaksi'!B83="","",IF('Log Transaksi'!D83="","",'Log Transaksi'!D83))</x:f>
        <x:v>Graduation</x:v>
      </x:c>
      <x:c r="E83" s="332" t="n">
        <x:f>IF('Log Transaksi'!B83="","",IF('Log Transaksi'!E83="","",'Log Transaksi'!E83))</x:f>
        <x:v>46267</x:v>
      </x:c>
      <x:c r="F83" s="213" t="str">
        <x:f>IF('Log Transaksi'!B83="","",IF('Log Transaksi'!F83="","",'Log Transaksi'!F83))</x:f>
        <x:v>Lunas</x:v>
      </x:c>
      <x:c r="G83" s="214" t="n">
        <x:f>IF('Log Transaksi'!B83="","",IF('Log Transaksi'!G83="","",'Log Transaksi'!G83))</x:f>
        <x:v>250000</x:v>
      </x:c>
      <x:c r="H83" s="214" t="str">
        <x:f>IF('Log Transaksi'!B83="","",IF('Log Transaksi'!H83="","",'Log Transaksi'!H83))</x:f>
      </x:c>
      <x:c r="I83" s="214" t="n">
        <x:f>IF('Log Transaksi'!B83="","",IF('Log Transaksi'!I83="","",'Log Transaksi'!I83))</x:f>
        <x:v>250000</x:v>
      </x:c>
      <x:c r="J83" s="344"/>
      <x:c r="K83" s="335" t="str">
        <x:v>Belum dipasangkan. Cash-in aktual tetap dihitung</x:v>
      </x:c>
      <x:c r="L83" s="214" t="n">
        <x:f>IF(AND(B83&lt;&gt;"",B83&lt;='Pengaturan'!$B$6,F83="DP"),I83,0)</x:f>
        <x:v>0</x:v>
      </x:c>
      <x:c r="M83" s="214" t="n">
        <x:f>IF(AND(B83&lt;&gt;"",B83&lt;='Pengaturan'!$B$6,F83&lt;&gt;"DP"),I83,0)</x:f>
        <x:v>250000</x:v>
      </x:c>
      <x:c r="N83" s="213" t="n">
        <x:f>IF(AND(B83&lt;&gt;"",B83&lt;='Pengaturan'!$B$6,OR(F83="Lunas",F83="Pelunasan")),1,0)</x:f>
        <x:v>1</x:v>
      </x:c>
      <x:c r="O83" s="345" t="str">
        <x:f>IF(B83="","",IF(J83="","Belum dipasangkan",IF(COUNTIF('Data Schedule'!$A$5:$A$304,J83)=1,"OK","CHECK ID")))</x:f>
        <x:v>Belum dipasangkan</x:v>
      </x:c>
      <x:c r="P83" s="519" t="str">
        <x:v>LOG-02-37</x:v>
      </x:c>
      <x:c r="Q83" s="521"/>
      <x:c r="R83" s="519" t="str">
        <x:f>IF('Log Transaksi'!B83="","",IF(Q83&lt;&gt;"",Q83,P83))</x:f>
        <x:v>LOG-02-37</x:v>
      </x:c>
      <x:c r="S83" s="519" t="str">
        <x:f>IF('Log Transaksi'!B83="","",'Log Transaksi'!S83)</x:f>
        <x:v>Paket utama</x:v>
      </x:c>
      <x:c r="T83" s="520" t="str">
        <x:v>Pemetaan average sebelumnya dipertahankan</x:v>
      </x:c>
      <x:c r="U83" s="519" t="str">
        <x:f>IF(R83="","",IF(COUNTIF('Belanja per Booking'!$A$17:$A$409,R83)=1,"OK","Cek ID"))</x:f>
        <x:v>OK</x:v>
      </x:c>
      <x:c r="V83" s="519" t="n">
        <x:f>IF(AND(R83&lt;&gt;"",'Log Transaksi'!L83&lt;&gt;"",'Log Transaksi'!L83&lt;&gt;"Belum diisi",OR('Log Transaksi'!N83="Uploaded",'Log Transaksi'!O83="Uploaded")),1,0)</x:f>
        <x:v>1</x:v>
      </x:c>
    </x:row>
    <x:row r="84" ht="33" customHeight="1">
      <x:c r="A84" s="228" t="n">
        <x:v>84</x:v>
      </x:c>
      <x:c r="B84" s="332" t="n">
        <x:f>IF('Log Transaksi'!B84="","",IF('Log Transaksi'!B84="","",'Log Transaksi'!B84))</x:f>
        <x:v>46267</x:v>
      </x:c>
      <x:c r="C84" s="213" t="str">
        <x:f>IF('Log Transaksi'!B84="","",IF('Log Transaksi'!C84="","",'Log Transaksi'!C84))</x:f>
        <x:v>Abi</x:v>
      </x:c>
      <x:c r="D84" s="213" t="str">
        <x:f>IF('Log Transaksi'!B84="","",IF('Log Transaksi'!D84="","",'Log Transaksi'!D84))</x:f>
        <x:v>Graduation</x:v>
      </x:c>
      <x:c r="E84" s="332" t="n">
        <x:f>IF('Log Transaksi'!B84="","",IF('Log Transaksi'!E84="","",'Log Transaksi'!E84))</x:f>
        <x:v>46267</x:v>
      </x:c>
      <x:c r="F84" s="213" t="str">
        <x:f>IF('Log Transaksi'!B84="","",IF('Log Transaksi'!F84="","",'Log Transaksi'!F84))</x:f>
        <x:v>Lunas</x:v>
      </x:c>
      <x:c r="G84" s="214" t="n">
        <x:f>IF('Log Transaksi'!B84="","",IF('Log Transaksi'!G84="","",'Log Transaksi'!G84))</x:f>
        <x:v>290000</x:v>
      </x:c>
      <x:c r="H84" s="214" t="str">
        <x:f>IF('Log Transaksi'!B84="","",IF('Log Transaksi'!H84="","",'Log Transaksi'!H84))</x:f>
      </x:c>
      <x:c r="I84" s="214" t="n">
        <x:f>IF('Log Transaksi'!B84="","",IF('Log Transaksi'!I84="","",'Log Transaksi'!I84))</x:f>
        <x:v>290000</x:v>
      </x:c>
      <x:c r="J84" s="344"/>
      <x:c r="K84" s="335" t="str">
        <x:v>Belum dipasangkan. Cash-in aktual tetap dihitung</x:v>
      </x:c>
      <x:c r="L84" s="214" t="n">
        <x:f>IF(AND(B84&lt;&gt;"",B84&lt;='Pengaturan'!$B$6,F84="DP"),I84,0)</x:f>
        <x:v>0</x:v>
      </x:c>
      <x:c r="M84" s="214" t="n">
        <x:f>IF(AND(B84&lt;&gt;"",B84&lt;='Pengaturan'!$B$6,F84&lt;&gt;"DP"),I84,0)</x:f>
        <x:v>290000</x:v>
      </x:c>
      <x:c r="N84" s="213" t="n">
        <x:f>IF(AND(B84&lt;&gt;"",B84&lt;='Pengaturan'!$B$6,OR(F84="Lunas",F84="Pelunasan")),1,0)</x:f>
        <x:v>1</x:v>
      </x:c>
      <x:c r="O84" s="345" t="str">
        <x:f>IF(B84="","",IF(J84="","Belum dipasangkan",IF(COUNTIF('Data Schedule'!$A$5:$A$304,J84)=1,"OK","CHECK ID")))</x:f>
        <x:v>Belum dipasangkan</x:v>
      </x:c>
      <x:c r="P84" s="519" t="str">
        <x:v>LOG-02-38</x:v>
      </x:c>
      <x:c r="Q84" s="521"/>
      <x:c r="R84" s="519" t="str">
        <x:f>IF('Log Transaksi'!B84="","",IF(Q84&lt;&gt;"",Q84,P84))</x:f>
        <x:v>LOG-02-38</x:v>
      </x:c>
      <x:c r="S84" s="519" t="str">
        <x:f>IF('Log Transaksi'!B84="","",'Log Transaksi'!S84)</x:f>
        <x:v>Paket utama</x:v>
      </x:c>
      <x:c r="T84" s="520" t="str">
        <x:v>Pemetaan average sebelumnya dipertahankan</x:v>
      </x:c>
      <x:c r="U84" s="519" t="str">
        <x:f>IF(R84="","",IF(COUNTIF('Belanja per Booking'!$A$17:$A$409,R84)=1,"OK","Cek ID"))</x:f>
        <x:v>OK</x:v>
      </x:c>
      <x:c r="V84" s="519" t="n">
        <x:f>IF(AND(R84&lt;&gt;"",'Log Transaksi'!L84&lt;&gt;"",'Log Transaksi'!L84&lt;&gt;"Belum diisi",OR('Log Transaksi'!N84="Uploaded",'Log Transaksi'!O84="Uploaded")),1,0)</x:f>
        <x:v>1</x:v>
      </x:c>
    </x:row>
    <x:row r="85" ht="33" customHeight="1">
      <x:c r="A85" s="228" t="n">
        <x:v>85</x:v>
      </x:c>
      <x:c r="B85" s="332" t="n">
        <x:f>IF('Log Transaksi'!B85="","",IF('Log Transaksi'!B85="","",'Log Transaksi'!B85))</x:f>
        <x:v>46267</x:v>
      </x:c>
      <x:c r="C85" s="213" t="str">
        <x:f>IF('Log Transaksi'!B85="","",IF('Log Transaksi'!C85="","",'Log Transaksi'!C85))</x:f>
        <x:v>Novan</x:v>
      </x:c>
      <x:c r="D85" s="213" t="str">
        <x:f>IF('Log Transaksi'!B85="","",IF('Log Transaksi'!D85="","",'Log Transaksi'!D85))</x:f>
        <x:v>Graduation</x:v>
      </x:c>
      <x:c r="E85" s="332" t="n">
        <x:f>IF('Log Transaksi'!B85="","",IF('Log Transaksi'!E85="","",'Log Transaksi'!E85))</x:f>
        <x:v>46267</x:v>
      </x:c>
      <x:c r="F85" s="213" t="str">
        <x:f>IF('Log Transaksi'!B85="","",IF('Log Transaksi'!F85="","",'Log Transaksi'!F85))</x:f>
        <x:v>Lunas</x:v>
      </x:c>
      <x:c r="G85" s="214" t="n">
        <x:f>IF('Log Transaksi'!B85="","",IF('Log Transaksi'!G85="","",'Log Transaksi'!G85))</x:f>
        <x:v>310000</x:v>
      </x:c>
      <x:c r="H85" s="214" t="str">
        <x:f>IF('Log Transaksi'!B85="","",IF('Log Transaksi'!H85="","",'Log Transaksi'!H85))</x:f>
      </x:c>
      <x:c r="I85" s="214" t="n">
        <x:f>IF('Log Transaksi'!B85="","",IF('Log Transaksi'!I85="","",'Log Transaksi'!I85))</x:f>
        <x:v>310000</x:v>
      </x:c>
      <x:c r="J85" s="344"/>
      <x:c r="K85" s="335" t="str">
        <x:v>Belum dipasangkan. Cash-in aktual tetap dihitung</x:v>
      </x:c>
      <x:c r="L85" s="214" t="n">
        <x:f>IF(AND(B85&lt;&gt;"",B85&lt;='Pengaturan'!$B$6,F85="DP"),I85,0)</x:f>
        <x:v>0</x:v>
      </x:c>
      <x:c r="M85" s="214" t="n">
        <x:f>IF(AND(B85&lt;&gt;"",B85&lt;='Pengaturan'!$B$6,F85&lt;&gt;"DP"),I85,0)</x:f>
        <x:v>310000</x:v>
      </x:c>
      <x:c r="N85" s="213" t="n">
        <x:f>IF(AND(B85&lt;&gt;"",B85&lt;='Pengaturan'!$B$6,OR(F85="Lunas",F85="Pelunasan")),1,0)</x:f>
        <x:v>1</x:v>
      </x:c>
      <x:c r="O85" s="345" t="str">
        <x:f>IF(B85="","",IF(J85="","Belum dipasangkan",IF(COUNTIF('Data Schedule'!$A$5:$A$304,J85)=1,"OK","CHECK ID")))</x:f>
        <x:v>Belum dipasangkan</x:v>
      </x:c>
      <x:c r="P85" s="519" t="str">
        <x:v>LOG-02-39</x:v>
      </x:c>
      <x:c r="Q85" s="521"/>
      <x:c r="R85" s="519" t="str">
        <x:f>IF('Log Transaksi'!B85="","",IF(Q85&lt;&gt;"",Q85,P85))</x:f>
        <x:v>LOG-02-39</x:v>
      </x:c>
      <x:c r="S85" s="519" t="str">
        <x:f>IF('Log Transaksi'!B85="","",'Log Transaksi'!S85)</x:f>
        <x:v>Paket utama</x:v>
      </x:c>
      <x:c r="T85" s="520" t="str">
        <x:v>Pemetaan average sebelumnya dipertahankan</x:v>
      </x:c>
      <x:c r="U85" s="519" t="str">
        <x:f>IF(R85="","",IF(COUNTIF('Belanja per Booking'!$A$17:$A$409,R85)=1,"OK","Cek ID"))</x:f>
        <x:v>OK</x:v>
      </x:c>
      <x:c r="V85" s="519" t="n">
        <x:f>IF(AND(R85&lt;&gt;"",'Log Transaksi'!L85&lt;&gt;"",'Log Transaksi'!L85&lt;&gt;"Belum diisi",OR('Log Transaksi'!N85="Uploaded",'Log Transaksi'!O85="Uploaded")),1,0)</x:f>
        <x:v>1</x:v>
      </x:c>
    </x:row>
    <x:row r="86" ht="33" customHeight="1">
      <x:c r="A86" s="228" t="n">
        <x:v>86</x:v>
      </x:c>
      <x:c r="B86" s="332" t="n">
        <x:f>IF('Log Transaksi'!B86="","",IF('Log Transaksi'!B86="","",'Log Transaksi'!B86))</x:f>
        <x:v>46267</x:v>
      </x:c>
      <x:c r="C86" s="213" t="str">
        <x:f>IF('Log Transaksi'!B86="","",IF('Log Transaksi'!C86="","",'Log Transaksi'!C86))</x:f>
        <x:v>Zoelfan</x:v>
      </x:c>
      <x:c r="D86" s="213" t="str">
        <x:f>IF('Log Transaksi'!B86="","",IF('Log Transaksi'!D86="","",'Log Transaksi'!D86))</x:f>
        <x:v>Graduation</x:v>
      </x:c>
      <x:c r="E86" s="332" t="n">
        <x:f>IF('Log Transaksi'!B86="","",IF('Log Transaksi'!E86="","",'Log Transaksi'!E86))</x:f>
        <x:v>46267</x:v>
      </x:c>
      <x:c r="F86" s="213" t="str">
        <x:f>IF('Log Transaksi'!B86="","",IF('Log Transaksi'!F86="","",'Log Transaksi'!F86))</x:f>
        <x:v>Lunas</x:v>
      </x:c>
      <x:c r="G86" s="214" t="n">
        <x:f>IF('Log Transaksi'!B86="","",IF('Log Transaksi'!G86="","",'Log Transaksi'!G86))</x:f>
        <x:v>250000</x:v>
      </x:c>
      <x:c r="H86" s="214" t="str">
        <x:f>IF('Log Transaksi'!B86="","",IF('Log Transaksi'!H86="","",'Log Transaksi'!H86))</x:f>
      </x:c>
      <x:c r="I86" s="214" t="n">
        <x:f>IF('Log Transaksi'!B86="","",IF('Log Transaksi'!I86="","",'Log Transaksi'!I86))</x:f>
        <x:v>250000</x:v>
      </x:c>
      <x:c r="J86" s="344"/>
      <x:c r="K86" s="335" t="str">
        <x:v>Belum dipasangkan. Cash-in aktual tetap dihitung</x:v>
      </x:c>
      <x:c r="L86" s="214" t="n">
        <x:f>IF(AND(B86&lt;&gt;"",B86&lt;='Pengaturan'!$B$6,F86="DP"),I86,0)</x:f>
        <x:v>0</x:v>
      </x:c>
      <x:c r="M86" s="214" t="n">
        <x:f>IF(AND(B86&lt;&gt;"",B86&lt;='Pengaturan'!$B$6,F86&lt;&gt;"DP"),I86,0)</x:f>
        <x:v>250000</x:v>
      </x:c>
      <x:c r="N86" s="213" t="n">
        <x:f>IF(AND(B86&lt;&gt;"",B86&lt;='Pengaturan'!$B$6,OR(F86="Lunas",F86="Pelunasan")),1,0)</x:f>
        <x:v>1</x:v>
      </x:c>
      <x:c r="O86" s="345" t="str">
        <x:f>IF(B86="","",IF(J86="","Belum dipasangkan",IF(COUNTIF('Data Schedule'!$A$5:$A$304,J86)=1,"OK","CHECK ID")))</x:f>
        <x:v>Belum dipasangkan</x:v>
      </x:c>
      <x:c r="P86" s="519" t="str">
        <x:v>LOG-02-40</x:v>
      </x:c>
      <x:c r="Q86" s="521"/>
      <x:c r="R86" s="519" t="str">
        <x:f>IF('Log Transaksi'!B86="","",IF(Q86&lt;&gt;"",Q86,P86))</x:f>
        <x:v>LOG-02-40</x:v>
      </x:c>
      <x:c r="S86" s="519" t="str">
        <x:f>IF('Log Transaksi'!B86="","",'Log Transaksi'!S86)</x:f>
        <x:v>Paket utama</x:v>
      </x:c>
      <x:c r="T86" s="520" t="str">
        <x:v>Pemetaan average sebelumnya dipertahankan</x:v>
      </x:c>
      <x:c r="U86" s="519" t="str">
        <x:f>IF(R86="","",IF(COUNTIF('Belanja per Booking'!$A$17:$A$409,R86)=1,"OK","Cek ID"))</x:f>
        <x:v>OK</x:v>
      </x:c>
      <x:c r="V86" s="519" t="n">
        <x:f>IF(AND(R86&lt;&gt;"",'Log Transaksi'!L86&lt;&gt;"",'Log Transaksi'!L86&lt;&gt;"Belum diisi",OR('Log Transaksi'!N86="Uploaded",'Log Transaksi'!O86="Uploaded")),1,0)</x:f>
        <x:v>1</x:v>
      </x:c>
    </x:row>
    <x:row r="87" ht="33" customHeight="1">
      <x:c r="A87" s="228" t="n">
        <x:v>87</x:v>
      </x:c>
      <x:c r="B87" s="332" t="n">
        <x:f>IF('Log Transaksi'!B87="","",IF('Log Transaksi'!B87="","",'Log Transaksi'!B87))</x:f>
        <x:v>46267</x:v>
      </x:c>
      <x:c r="C87" s="213" t="str">
        <x:f>IF('Log Transaksi'!B87="","",IF('Log Transaksi'!C87="","",'Log Transaksi'!C87))</x:f>
        <x:v>Niko</x:v>
      </x:c>
      <x:c r="D87" s="213" t="str">
        <x:f>IF('Log Transaksi'!B87="","",IF('Log Transaksi'!D87="","",'Log Transaksi'!D87))</x:f>
        <x:v>Graduation</x:v>
      </x:c>
      <x:c r="E87" s="332" t="n">
        <x:f>IF('Log Transaksi'!B87="","",IF('Log Transaksi'!E87="","",'Log Transaksi'!E87))</x:f>
        <x:v>46267</x:v>
      </x:c>
      <x:c r="F87" s="213" t="str">
        <x:f>IF('Log Transaksi'!B87="","",IF('Log Transaksi'!F87="","",'Log Transaksi'!F87))</x:f>
        <x:v>Lunas</x:v>
      </x:c>
      <x:c r="G87" s="214" t="str">
        <x:f>IF('Log Transaksi'!B87="","",IF('Log Transaksi'!G87="","",'Log Transaksi'!G87))</x:f>
      </x:c>
      <x:c r="H87" s="214" t="n">
        <x:f>IF('Log Transaksi'!B87="","",IF('Log Transaksi'!H87="","",'Log Transaksi'!H87))</x:f>
        <x:v>250000</x:v>
      </x:c>
      <x:c r="I87" s="214" t="n">
        <x:f>IF('Log Transaksi'!B87="","",IF('Log Transaksi'!I87="","",'Log Transaksi'!I87))</x:f>
        <x:v>250000</x:v>
      </x:c>
      <x:c r="J87" s="344"/>
      <x:c r="K87" s="335" t="str">
        <x:v>Belum dipasangkan. Cash-in aktual tetap dihitung</x:v>
      </x:c>
      <x:c r="L87" s="214" t="n">
        <x:f>IF(AND(B87&lt;&gt;"",B87&lt;='Pengaturan'!$B$6,F87="DP"),I87,0)</x:f>
        <x:v>0</x:v>
      </x:c>
      <x:c r="M87" s="214" t="n">
        <x:f>IF(AND(B87&lt;&gt;"",B87&lt;='Pengaturan'!$B$6,F87&lt;&gt;"DP"),I87,0)</x:f>
        <x:v>250000</x:v>
      </x:c>
      <x:c r="N87" s="213" t="n">
        <x:f>IF(AND(B87&lt;&gt;"",B87&lt;='Pengaturan'!$B$6,OR(F87="Lunas",F87="Pelunasan")),1,0)</x:f>
        <x:v>1</x:v>
      </x:c>
      <x:c r="O87" s="345" t="str">
        <x:f>IF(B87="","",IF(J87="","Belum dipasangkan",IF(COUNTIF('Data Schedule'!$A$5:$A$304,J87)=1,"OK","CHECK ID")))</x:f>
        <x:v>Belum dipasangkan</x:v>
      </x:c>
      <x:c r="P87" s="519" t="str">
        <x:v>LOG-01-48</x:v>
      </x:c>
      <x:c r="Q87" s="521"/>
      <x:c r="R87" s="519" t="str">
        <x:f>IF('Log Transaksi'!B87="","",IF(Q87&lt;&gt;"",Q87,P87))</x:f>
        <x:v>LOG-01-48</x:v>
      </x:c>
      <x:c r="S87" s="519" t="str">
        <x:f>IF('Log Transaksi'!B87="","",'Log Transaksi'!S87)</x:f>
        <x:v>Paket utama</x:v>
      </x:c>
      <x:c r="T87" s="520" t="str">
        <x:v>Pemetaan average sebelumnya dipertahankan</x:v>
      </x:c>
      <x:c r="U87" s="519" t="str">
        <x:f>IF(R87="","",IF(COUNTIF('Belanja per Booking'!$A$17:$A$409,R87)=1,"OK","Cek ID"))</x:f>
        <x:v>OK</x:v>
      </x:c>
      <x:c r="V87" s="519" t="n">
        <x:f>IF(AND(R87&lt;&gt;"",'Log Transaksi'!L87&lt;&gt;"",'Log Transaksi'!L87&lt;&gt;"Belum diisi",OR('Log Transaksi'!N87="Uploaded",'Log Transaksi'!O87="Uploaded")),1,0)</x:f>
        <x:v>1</x:v>
      </x:c>
    </x:row>
    <x:row r="88" ht="33" customHeight="1">
      <x:c r="A88" s="228" t="n">
        <x:v>88</x:v>
      </x:c>
      <x:c r="B88" s="332" t="n">
        <x:f>IF('Log Transaksi'!B88="","",IF('Log Transaksi'!B88="","",'Log Transaksi'!B88))</x:f>
        <x:v>46267</x:v>
      </x:c>
      <x:c r="C88" s="213" t="str">
        <x:f>IF('Log Transaksi'!B88="","",IF('Log Transaksi'!C88="","",'Log Transaksi'!C88))</x:f>
        <x:v>Qori Susi Allifah</x:v>
      </x:c>
      <x:c r="D88" s="213" t="str">
        <x:f>IF('Log Transaksi'!B88="","",IF('Log Transaksi'!D88="","",'Log Transaksi'!D88))</x:f>
        <x:v>Graduation</x:v>
      </x:c>
      <x:c r="E88" s="332" t="n">
        <x:f>IF('Log Transaksi'!B88="","",IF('Log Transaksi'!E88="","",'Log Transaksi'!E88))</x:f>
        <x:v>46273</x:v>
      </x:c>
      <x:c r="F88" s="213" t="str">
        <x:f>IF('Log Transaksi'!B88="","",IF('Log Transaksi'!F88="","",'Log Transaksi'!F88))</x:f>
        <x:v>DP</x:v>
      </x:c>
      <x:c r="G88" s="214" t="str">
        <x:f>IF('Log Transaksi'!B88="","",IF('Log Transaksi'!G88="","",'Log Transaksi'!G88))</x:f>
      </x:c>
      <x:c r="H88" s="214" t="n">
        <x:f>IF('Log Transaksi'!B88="","",IF('Log Transaksi'!H88="","",'Log Transaksi'!H88))</x:f>
        <x:v>100000</x:v>
      </x:c>
      <x:c r="I88" s="214" t="n">
        <x:f>IF('Log Transaksi'!B88="","",IF('Log Transaksi'!I88="","",'Log Transaksi'!I88))</x:f>
        <x:v>100000</x:v>
      </x:c>
      <x:c r="J88" s="344" t="str">
        <x:v>BK055</x:v>
      </x:c>
      <x:c r="K88" s="335" t="str">
        <x:v>Nama dan tanggal sama</x:v>
      </x:c>
      <x:c r="L88" s="214" t="n">
        <x:f>IF(AND(B88&lt;&gt;"",B88&lt;='Pengaturan'!$B$6,F88="DP"),I88,0)</x:f>
        <x:v>100000</x:v>
      </x:c>
      <x:c r="M88" s="214" t="n">
        <x:f>IF(AND(B88&lt;&gt;"",B88&lt;='Pengaturan'!$B$6,F88&lt;&gt;"DP"),I88,0)</x:f>
        <x:v>0</x:v>
      </x:c>
      <x:c r="N88" s="213" t="n">
        <x:f>IF(AND(B88&lt;&gt;"",B88&lt;='Pengaturan'!$B$6,OR(F88="Lunas",F88="Pelunasan")),1,0)</x:f>
        <x:v>0</x:v>
      </x:c>
      <x:c r="O88" s="345" t="str">
        <x:f>IF(B88="","",IF(J88="","Belum dipasangkan",IF(COUNTIF('Data Schedule'!$A$5:$A$304,J88)=1,"OK","CHECK ID")))</x:f>
        <x:v>OK</x:v>
      </x:c>
      <x:c r="P88" s="519" t="str">
        <x:v>BK055</x:v>
      </x:c>
      <x:c r="Q88" s="521"/>
      <x:c r="R88" s="519" t="str">
        <x:f>IF('Log Transaksi'!B88="","",IF(Q88&lt;&gt;"",Q88,P88))</x:f>
        <x:v>BK055</x:v>
      </x:c>
      <x:c r="S88" s="519" t="str">
        <x:f>IF('Log Transaksi'!B88="","",'Log Transaksi'!S88)</x:f>
        <x:v>Paket utama</x:v>
      </x:c>
      <x:c r="T88" s="520" t="str">
        <x:v>Pemetaan average sebelumnya dipertahankan</x:v>
      </x:c>
      <x:c r="U88" s="519" t="str">
        <x:f>IF(R88="","",IF(COUNTIF('Belanja per Booking'!$A$17:$A$409,R88)=1,"OK","Cek ID"))</x:f>
        <x:v>OK</x:v>
      </x:c>
      <x:c r="V88" s="519" t="n">
        <x:f>IF(AND(R88&lt;&gt;"",'Log Transaksi'!L88&lt;&gt;"",'Log Transaksi'!L88&lt;&gt;"Belum diisi",OR('Log Transaksi'!N88="Uploaded",'Log Transaksi'!O88="Uploaded")),1,0)</x:f>
        <x:v>0</x:v>
      </x:c>
    </x:row>
    <x:row r="89" ht="33" customHeight="1">
      <x:c r="A89" s="228" t="n">
        <x:v>89</x:v>
      </x:c>
      <x:c r="B89" s="332" t="n">
        <x:f>IF('Log Transaksi'!B89="","",IF('Log Transaksi'!B89="","",'Log Transaksi'!B89))</x:f>
        <x:v>46267</x:v>
      </x:c>
      <x:c r="C89" s="213" t="str">
        <x:f>IF('Log Transaksi'!B89="","",IF('Log Transaksi'!C89="","",'Log Transaksi'!C89))</x:f>
        <x:v>Adinda Fahrina</x:v>
      </x:c>
      <x:c r="D89" s="213" t="str">
        <x:f>IF('Log Transaksi'!B89="","",IF('Log Transaksi'!D89="","",'Log Transaksi'!D89))</x:f>
        <x:v>Graduation</x:v>
      </x:c>
      <x:c r="E89" s="332" t="n">
        <x:f>IF('Log Transaksi'!B89="","",IF('Log Transaksi'!E89="","",'Log Transaksi'!E89))</x:f>
        <x:v>46274</x:v>
      </x:c>
      <x:c r="F89" s="213" t="str">
        <x:f>IF('Log Transaksi'!B89="","",IF('Log Transaksi'!F89="","",'Log Transaksi'!F89))</x:f>
        <x:v>DP</x:v>
      </x:c>
      <x:c r="G89" s="214" t="str">
        <x:f>IF('Log Transaksi'!B89="","",IF('Log Transaksi'!G89="","",'Log Transaksi'!G89))</x:f>
      </x:c>
      <x:c r="H89" s="214" t="n">
        <x:f>IF('Log Transaksi'!B89="","",IF('Log Transaksi'!H89="","",'Log Transaksi'!H89))</x:f>
        <x:v>100000</x:v>
      </x:c>
      <x:c r="I89" s="214" t="n">
        <x:f>IF('Log Transaksi'!B89="","",IF('Log Transaksi'!I89="","",'Log Transaksi'!I89))</x:f>
        <x:v>100000</x:v>
      </x:c>
      <x:c r="J89" s="344" t="str">
        <x:v>BK104</x:v>
      </x:c>
      <x:c r="K89" s="335" t="str">
        <x:v>Nama dan tanggal sama</x:v>
      </x:c>
      <x:c r="L89" s="214" t="n">
        <x:f>IF(AND(B89&lt;&gt;"",B89&lt;='Pengaturan'!$B$6,F89="DP"),I89,0)</x:f>
        <x:v>100000</x:v>
      </x:c>
      <x:c r="M89" s="214" t="n">
        <x:f>IF(AND(B89&lt;&gt;"",B89&lt;='Pengaturan'!$B$6,F89&lt;&gt;"DP"),I89,0)</x:f>
        <x:v>0</x:v>
      </x:c>
      <x:c r="N89" s="213" t="n">
        <x:f>IF(AND(B89&lt;&gt;"",B89&lt;='Pengaturan'!$B$6,OR(F89="Lunas",F89="Pelunasan")),1,0)</x:f>
        <x:v>0</x:v>
      </x:c>
      <x:c r="O89" s="345" t="str">
        <x:f>IF(B89="","",IF(J89="","Belum dipasangkan",IF(COUNTIF('Data Schedule'!$A$5:$A$304,J89)=1,"OK","CHECK ID")))</x:f>
        <x:v>OK</x:v>
      </x:c>
      <x:c r="P89" s="519" t="str">
        <x:v>BK104</x:v>
      </x:c>
      <x:c r="Q89" s="521"/>
      <x:c r="R89" s="519" t="str">
        <x:f>IF('Log Transaksi'!B89="","",IF(Q89&lt;&gt;"",Q89,P89))</x:f>
        <x:v>BK104</x:v>
      </x:c>
      <x:c r="S89" s="519" t="str">
        <x:f>IF('Log Transaksi'!B89="","",'Log Transaksi'!S89)</x:f>
        <x:v>Paket utama</x:v>
      </x:c>
      <x:c r="T89" s="520" t="str">
        <x:v>Pemetaan average sebelumnya dipertahankan</x:v>
      </x:c>
      <x:c r="U89" s="519" t="str">
        <x:f>IF(R89="","",IF(COUNTIF('Belanja per Booking'!$A$17:$A$409,R89)=1,"OK","Cek ID"))</x:f>
        <x:v>OK</x:v>
      </x:c>
      <x:c r="V89" s="519" t="n">
        <x:f>IF(AND(R89&lt;&gt;"",'Log Transaksi'!L89&lt;&gt;"",'Log Transaksi'!L89&lt;&gt;"Belum diisi",OR('Log Transaksi'!N89="Uploaded",'Log Transaksi'!O89="Uploaded")),1,0)</x:f>
        <x:v>0</x:v>
      </x:c>
    </x:row>
    <x:row r="90" ht="33" customHeight="1">
      <x:c r="A90" s="228" t="n">
        <x:v>90</x:v>
      </x:c>
      <x:c r="B90" s="332" t="n">
        <x:f>IF('Log Transaksi'!B90="","",IF('Log Transaksi'!B90="","",'Log Transaksi'!B90))</x:f>
        <x:v>46267</x:v>
      </x:c>
      <x:c r="C90" s="213" t="str">
        <x:f>IF('Log Transaksi'!B90="","",IF('Log Transaksi'!C90="","",'Log Transaksi'!C90))</x:f>
        <x:v>Hanifa</x:v>
      </x:c>
      <x:c r="D90" s="213" t="str">
        <x:f>IF('Log Transaksi'!B90="","",IF('Log Transaksi'!D90="","",'Log Transaksi'!D90))</x:f>
        <x:v>Graduation</x:v>
      </x:c>
      <x:c r="E90" s="332" t="n">
        <x:f>IF('Log Transaksi'!B90="","",IF('Log Transaksi'!E90="","",'Log Transaksi'!E90))</x:f>
        <x:v>46298</x:v>
      </x:c>
      <x:c r="F90" s="213" t="str">
        <x:f>IF('Log Transaksi'!B90="","",IF('Log Transaksi'!F90="","",'Log Transaksi'!F90))</x:f>
        <x:v>DP</x:v>
      </x:c>
      <x:c r="G90" s="214" t="str">
        <x:f>IF('Log Transaksi'!B90="","",IF('Log Transaksi'!G90="","",'Log Transaksi'!G90))</x:f>
      </x:c>
      <x:c r="H90" s="214" t="n">
        <x:f>IF('Log Transaksi'!B90="","",IF('Log Transaksi'!H90="","",'Log Transaksi'!H90))</x:f>
        <x:v>100000</x:v>
      </x:c>
      <x:c r="I90" s="214" t="n">
        <x:f>IF('Log Transaksi'!B90="","",IF('Log Transaksi'!I90="","",'Log Transaksi'!I90))</x:f>
        <x:v>100000</x:v>
      </x:c>
      <x:c r="J90" s="344"/>
      <x:c r="K90" s="335" t="str">
        <x:v>Belum dipasangkan. Cash-in aktual tetap dihitung</x:v>
      </x:c>
      <x:c r="L90" s="214" t="n">
        <x:f>IF(AND(B90&lt;&gt;"",B90&lt;='Pengaturan'!$B$6,F90="DP"),I90,0)</x:f>
        <x:v>100000</x:v>
      </x:c>
      <x:c r="M90" s="214" t="n">
        <x:f>IF(AND(B90&lt;&gt;"",B90&lt;='Pengaturan'!$B$6,F90&lt;&gt;"DP"),I90,0)</x:f>
        <x:v>0</x:v>
      </x:c>
      <x:c r="N90" s="213" t="n">
        <x:f>IF(AND(B90&lt;&gt;"",B90&lt;='Pengaturan'!$B$6,OR(F90="Lunas",F90="Pelunasan")),1,0)</x:f>
        <x:v>0</x:v>
      </x:c>
      <x:c r="O90" s="345" t="str">
        <x:f>IF(B90="","",IF(J90="","Belum dipasangkan",IF(COUNTIF('Data Schedule'!$A$5:$A$304,J90)=1,"OK","CHECK ID")))</x:f>
        <x:v>Belum dipasangkan</x:v>
      </x:c>
      <x:c r="P90" s="519" t="str">
        <x:v>LOG-02-44</x:v>
      </x:c>
      <x:c r="Q90" s="521"/>
      <x:c r="R90" s="519" t="str">
        <x:f>IF('Log Transaksi'!B90="","",IF(Q90&lt;&gt;"",Q90,P90))</x:f>
        <x:v>LOG-02-44</x:v>
      </x:c>
      <x:c r="S90" s="519" t="str">
        <x:f>IF('Log Transaksi'!B90="","",'Log Transaksi'!S90)</x:f>
        <x:v>Paket utama</x:v>
      </x:c>
      <x:c r="T90" s="520" t="str">
        <x:v>Pemetaan average sebelumnya dipertahankan</x:v>
      </x:c>
      <x:c r="U90" s="519" t="str">
        <x:f>IF(R90="","",IF(COUNTIF('Belanja per Booking'!$A$17:$A$409,R90)=1,"OK","Cek ID"))</x:f>
        <x:v>OK</x:v>
      </x:c>
      <x:c r="V90" s="519" t="n">
        <x:f>IF(AND(R90&lt;&gt;"",'Log Transaksi'!L90&lt;&gt;"",'Log Transaksi'!L90&lt;&gt;"Belum diisi",OR('Log Transaksi'!N90="Uploaded",'Log Transaksi'!O90="Uploaded")),1,0)</x:f>
        <x:v>0</x:v>
      </x:c>
    </x:row>
    <x:row r="91" ht="33" customHeight="1">
      <x:c r="A91" s="228" t="n">
        <x:v>91</x:v>
      </x:c>
      <x:c r="B91" s="332" t="n">
        <x:f>IF('Log Transaksi'!B91="","",IF('Log Transaksi'!B91="","",'Log Transaksi'!B91))</x:f>
        <x:v>46267</x:v>
      </x:c>
      <x:c r="C91" s="213" t="str">
        <x:f>IF('Log Transaksi'!B91="","",IF('Log Transaksi'!C91="","",'Log Transaksi'!C91))</x:f>
        <x:v>Nanda Putri Sabila</x:v>
      </x:c>
      <x:c r="D91" s="213" t="str">
        <x:f>IF('Log Transaksi'!B91="","",IF('Log Transaksi'!D91="","",'Log Transaksi'!D91))</x:f>
        <x:v>Graduation</x:v>
      </x:c>
      <x:c r="E91" s="332" t="n">
        <x:f>IF('Log Transaksi'!B91="","",IF('Log Transaksi'!E91="","",'Log Transaksi'!E91))</x:f>
        <x:v>46272</x:v>
      </x:c>
      <x:c r="F91" s="213" t="str">
        <x:f>IF('Log Transaksi'!B91="","",IF('Log Transaksi'!F91="","",'Log Transaksi'!F91))</x:f>
        <x:v>DP</x:v>
      </x:c>
      <x:c r="G91" s="214" t="str">
        <x:f>IF('Log Transaksi'!B91="","",IF('Log Transaksi'!G91="","",'Log Transaksi'!G91))</x:f>
      </x:c>
      <x:c r="H91" s="214" t="n">
        <x:f>IF('Log Transaksi'!B91="","",IF('Log Transaksi'!H91="","",'Log Transaksi'!H91))</x:f>
        <x:v>100000</x:v>
      </x:c>
      <x:c r="I91" s="214" t="n">
        <x:f>IF('Log Transaksi'!B91="","",IF('Log Transaksi'!I91="","",'Log Transaksi'!I91))</x:f>
        <x:v>100000</x:v>
      </x:c>
      <x:c r="J91" s="344" t="str">
        <x:v>BK037</x:v>
      </x:c>
      <x:c r="K91" s="335" t="str">
        <x:v>Nama dan tanggal sama</x:v>
      </x:c>
      <x:c r="L91" s="214" t="n">
        <x:f>IF(AND(B91&lt;&gt;"",B91&lt;='Pengaturan'!$B$6,F91="DP"),I91,0)</x:f>
        <x:v>100000</x:v>
      </x:c>
      <x:c r="M91" s="214" t="n">
        <x:f>IF(AND(B91&lt;&gt;"",B91&lt;='Pengaturan'!$B$6,F91&lt;&gt;"DP"),I91,0)</x:f>
        <x:v>0</x:v>
      </x:c>
      <x:c r="N91" s="213" t="n">
        <x:f>IF(AND(B91&lt;&gt;"",B91&lt;='Pengaturan'!$B$6,OR(F91="Lunas",F91="Pelunasan")),1,0)</x:f>
        <x:v>0</x:v>
      </x:c>
      <x:c r="O91" s="345" t="str">
        <x:f>IF(B91="","",IF(J91="","Belum dipasangkan",IF(COUNTIF('Data Schedule'!$A$5:$A$304,J91)=1,"OK","CHECK ID")))</x:f>
        <x:v>OK</x:v>
      </x:c>
      <x:c r="P91" s="519" t="str">
        <x:v>BK037</x:v>
      </x:c>
      <x:c r="Q91" s="521"/>
      <x:c r="R91" s="519" t="str">
        <x:f>IF('Log Transaksi'!B91="","",IF(Q91&lt;&gt;"",Q91,P91))</x:f>
        <x:v>BK037</x:v>
      </x:c>
      <x:c r="S91" s="519" t="str">
        <x:f>IF('Log Transaksi'!B91="","",'Log Transaksi'!S91)</x:f>
        <x:v>Paket utama</x:v>
      </x:c>
      <x:c r="T91" s="520" t="str">
        <x:v>Pemetaan average sebelumnya dipertahankan</x:v>
      </x:c>
      <x:c r="U91" s="519" t="str">
        <x:f>IF(R91="","",IF(COUNTIF('Belanja per Booking'!$A$17:$A$409,R91)=1,"OK","Cek ID"))</x:f>
        <x:v>OK</x:v>
      </x:c>
      <x:c r="V91" s="519" t="n">
        <x:f>IF(AND(R91&lt;&gt;"",'Log Transaksi'!L91&lt;&gt;"",'Log Transaksi'!L91&lt;&gt;"Belum diisi",OR('Log Transaksi'!N91="Uploaded",'Log Transaksi'!O91="Uploaded")),1,0)</x:f>
        <x:v>0</x:v>
      </x:c>
    </x:row>
    <x:row r="92" ht="33" customHeight="1">
      <x:c r="A92" s="228" t="n">
        <x:v>92</x:v>
      </x:c>
      <x:c r="B92" s="332" t="n">
        <x:f>IF('Log Transaksi'!B92="","",IF('Log Transaksi'!B92="","",'Log Transaksi'!B92))</x:f>
        <x:v>46267</x:v>
      </x:c>
      <x:c r="C92" s="213" t="str">
        <x:f>IF('Log Transaksi'!B92="","",IF('Log Transaksi'!C92="","",'Log Transaksi'!C92))</x:f>
        <x:v>Allez galan</x:v>
      </x:c>
      <x:c r="D92" s="213" t="str">
        <x:f>IF('Log Transaksi'!B92="","",IF('Log Transaksi'!D92="","",'Log Transaksi'!D92))</x:f>
        <x:v>Graduation</x:v>
      </x:c>
      <x:c r="E92" s="332" t="n">
        <x:f>IF('Log Transaksi'!B92="","",IF('Log Transaksi'!E92="","",'Log Transaksi'!E92))</x:f>
        <x:v>46299</x:v>
      </x:c>
      <x:c r="F92" s="213" t="str">
        <x:f>IF('Log Transaksi'!B92="","",IF('Log Transaksi'!F92="","",'Log Transaksi'!F92))</x:f>
        <x:v>DP</x:v>
      </x:c>
      <x:c r="G92" s="214" t="str">
        <x:f>IF('Log Transaksi'!B92="","",IF('Log Transaksi'!G92="","",'Log Transaksi'!G92))</x:f>
      </x:c>
      <x:c r="H92" s="214" t="n">
        <x:f>IF('Log Transaksi'!B92="","",IF('Log Transaksi'!H92="","",'Log Transaksi'!H92))</x:f>
        <x:v>100000</x:v>
      </x:c>
      <x:c r="I92" s="214" t="n">
        <x:f>IF('Log Transaksi'!B92="","",IF('Log Transaksi'!I92="","",'Log Transaksi'!I92))</x:f>
        <x:v>100000</x:v>
      </x:c>
      <x:c r="J92" s="344"/>
      <x:c r="K92" s="335" t="str">
        <x:v>Belum dipasangkan. Cash-in aktual tetap dihitung</x:v>
      </x:c>
      <x:c r="L92" s="214" t="n">
        <x:f>IF(AND(B92&lt;&gt;"",B92&lt;='Pengaturan'!$B$6,F92="DP"),I92,0)</x:f>
        <x:v>100000</x:v>
      </x:c>
      <x:c r="M92" s="214" t="n">
        <x:f>IF(AND(B92&lt;&gt;"",B92&lt;='Pengaturan'!$B$6,F92&lt;&gt;"DP"),I92,0)</x:f>
        <x:v>0</x:v>
      </x:c>
      <x:c r="N92" s="213" t="n">
        <x:f>IF(AND(B92&lt;&gt;"",B92&lt;='Pengaturan'!$B$6,OR(F92="Lunas",F92="Pelunasan")),1,0)</x:f>
        <x:v>0</x:v>
      </x:c>
      <x:c r="O92" s="345" t="str">
        <x:f>IF(B92="","",IF(J92="","Belum dipasangkan",IF(COUNTIF('Data Schedule'!$A$5:$A$304,J92)=1,"OK","CHECK ID")))</x:f>
        <x:v>Belum dipasangkan</x:v>
      </x:c>
      <x:c r="P92" s="519" t="str">
        <x:v>LOG-02-46</x:v>
      </x:c>
      <x:c r="Q92" s="521"/>
      <x:c r="R92" s="519" t="str">
        <x:f>IF('Log Transaksi'!B92="","",IF(Q92&lt;&gt;"",Q92,P92))</x:f>
        <x:v>LOG-02-46</x:v>
      </x:c>
      <x:c r="S92" s="519" t="str">
        <x:f>IF('Log Transaksi'!B92="","",'Log Transaksi'!S92)</x:f>
        <x:v>Paket utama</x:v>
      </x:c>
      <x:c r="T92" s="520" t="str">
        <x:v>Pemetaan average sebelumnya dipertahankan</x:v>
      </x:c>
      <x:c r="U92" s="519" t="str">
        <x:f>IF(R92="","",IF(COUNTIF('Belanja per Booking'!$A$17:$A$409,R92)=1,"OK","Cek ID"))</x:f>
        <x:v>OK</x:v>
      </x:c>
      <x:c r="V92" s="519" t="n">
        <x:f>IF(AND(R92&lt;&gt;"",'Log Transaksi'!L92&lt;&gt;"",'Log Transaksi'!L92&lt;&gt;"Belum diisi",OR('Log Transaksi'!N92="Uploaded",'Log Transaksi'!O92="Uploaded")),1,0)</x:f>
        <x:v>0</x:v>
      </x:c>
    </x:row>
    <x:row r="93" ht="33" customHeight="1">
      <x:c r="A93" s="228" t="n">
        <x:v>93</x:v>
      </x:c>
      <x:c r="B93" s="332" t="n">
        <x:f>IF('Log Transaksi'!B93="","",IF('Log Transaksi'!B93="","",'Log Transaksi'!B93))</x:f>
        <x:v>46267</x:v>
      </x:c>
      <x:c r="C93" s="213" t="str">
        <x:f>IF('Log Transaksi'!B93="","",IF('Log Transaksi'!C93="","",'Log Transaksi'!C93))</x:f>
        <x:v>Hanifah nur S</x:v>
      </x:c>
      <x:c r="D93" s="213" t="str">
        <x:f>IF('Log Transaksi'!B93="","",IF('Log Transaksi'!D93="","",'Log Transaksi'!D93))</x:f>
        <x:v>Graduation</x:v>
      </x:c>
      <x:c r="E93" s="332" t="n">
        <x:f>IF('Log Transaksi'!B93="","",IF('Log Transaksi'!E93="","",'Log Transaksi'!E93))</x:f>
        <x:v>46298</x:v>
      </x:c>
      <x:c r="F93" s="213" t="str">
        <x:f>IF('Log Transaksi'!B93="","",IF('Log Transaksi'!F93="","",'Log Transaksi'!F93))</x:f>
        <x:v>DP</x:v>
      </x:c>
      <x:c r="G93" s="214" t="str">
        <x:f>IF('Log Transaksi'!B93="","",IF('Log Transaksi'!G93="","",'Log Transaksi'!G93))</x:f>
      </x:c>
      <x:c r="H93" s="214" t="n">
        <x:f>IF('Log Transaksi'!B93="","",IF('Log Transaksi'!H93="","",'Log Transaksi'!H93))</x:f>
        <x:v>100000</x:v>
      </x:c>
      <x:c r="I93" s="214" t="n">
        <x:f>IF('Log Transaksi'!B93="","",IF('Log Transaksi'!I93="","",'Log Transaksi'!I93))</x:f>
        <x:v>100000</x:v>
      </x:c>
      <x:c r="J93" s="344"/>
      <x:c r="K93" s="335" t="str">
        <x:v>Belum dipasangkan. Cash-in aktual tetap dihitung</x:v>
      </x:c>
      <x:c r="L93" s="214" t="n">
        <x:f>IF(AND(B93&lt;&gt;"",B93&lt;='Pengaturan'!$B$6,F93="DP"),I93,0)</x:f>
        <x:v>100000</x:v>
      </x:c>
      <x:c r="M93" s="214" t="n">
        <x:f>IF(AND(B93&lt;&gt;"",B93&lt;='Pengaturan'!$B$6,F93&lt;&gt;"DP"),I93,0)</x:f>
        <x:v>0</x:v>
      </x:c>
      <x:c r="N93" s="213" t="n">
        <x:f>IF(AND(B93&lt;&gt;"",B93&lt;='Pengaturan'!$B$6,OR(F93="Lunas",F93="Pelunasan")),1,0)</x:f>
        <x:v>0</x:v>
      </x:c>
      <x:c r="O93" s="345" t="str">
        <x:f>IF(B93="","",IF(J93="","Belum dipasangkan",IF(COUNTIF('Data Schedule'!$A$5:$A$304,J93)=1,"OK","CHECK ID")))</x:f>
        <x:v>Belum dipasangkan</x:v>
      </x:c>
      <x:c r="P93" s="519" t="str">
        <x:v>LOG-02-47</x:v>
      </x:c>
      <x:c r="Q93" s="521"/>
      <x:c r="R93" s="519" t="str">
        <x:f>IF('Log Transaksi'!B93="","",IF(Q93&lt;&gt;"",Q93,P93))</x:f>
        <x:v>LOG-02-47</x:v>
      </x:c>
      <x:c r="S93" s="519" t="str">
        <x:f>IF('Log Transaksi'!B93="","",'Log Transaksi'!S93)</x:f>
        <x:v>Paket utama</x:v>
      </x:c>
      <x:c r="T93" s="520" t="str">
        <x:v>Pemetaan average sebelumnya dipertahankan</x:v>
      </x:c>
      <x:c r="U93" s="519" t="str">
        <x:f>IF(R93="","",IF(COUNTIF('Belanja per Booking'!$A$17:$A$409,R93)=1,"OK","Cek ID"))</x:f>
        <x:v>OK</x:v>
      </x:c>
      <x:c r="V93" s="519" t="n">
        <x:f>IF(AND(R93&lt;&gt;"",'Log Transaksi'!L93&lt;&gt;"",'Log Transaksi'!L93&lt;&gt;"Belum diisi",OR('Log Transaksi'!N93="Uploaded",'Log Transaksi'!O93="Uploaded")),1,0)</x:f>
        <x:v>0</x:v>
      </x:c>
    </x:row>
    <x:row r="94" ht="33" customHeight="1">
      <x:c r="A94" s="228" t="n">
        <x:v>94</x:v>
      </x:c>
      <x:c r="B94" s="332" t="n">
        <x:f>IF('Log Transaksi'!B94="","",IF('Log Transaksi'!B94="","",'Log Transaksi'!B94))</x:f>
        <x:v>46267</x:v>
      </x:c>
      <x:c r="C94" s="213" t="str">
        <x:f>IF('Log Transaksi'!B94="","",IF('Log Transaksi'!C94="","",'Log Transaksi'!C94))</x:f>
        <x:v>aisha</x:v>
      </x:c>
      <x:c r="D94" s="213" t="str">
        <x:f>IF('Log Transaksi'!B94="","",IF('Log Transaksi'!D94="","",'Log Transaksi'!D94))</x:f>
        <x:v>Graduation</x:v>
      </x:c>
      <x:c r="E94" s="332" t="n">
        <x:f>IF('Log Transaksi'!B94="","",IF('Log Transaksi'!E94="","",'Log Transaksi'!E94))</x:f>
        <x:v>46273</x:v>
      </x:c>
      <x:c r="F94" s="213" t="str">
        <x:f>IF('Log Transaksi'!B94="","",IF('Log Transaksi'!F94="","",'Log Transaksi'!F94))</x:f>
        <x:v>DP</x:v>
      </x:c>
      <x:c r="G94" s="214" t="str">
        <x:f>IF('Log Transaksi'!B94="","",IF('Log Transaksi'!G94="","",'Log Transaksi'!G94))</x:f>
      </x:c>
      <x:c r="H94" s="214" t="n">
        <x:f>IF('Log Transaksi'!B94="","",IF('Log Transaksi'!H94="","",'Log Transaksi'!H94))</x:f>
        <x:v>100000</x:v>
      </x:c>
      <x:c r="I94" s="214" t="n">
        <x:f>IF('Log Transaksi'!B94="","",IF('Log Transaksi'!I94="","",'Log Transaksi'!I94))</x:f>
        <x:v>100000</x:v>
      </x:c>
      <x:c r="J94" s="344" t="str">
        <x:v>BK048</x:v>
      </x:c>
      <x:c r="K94" s="335" t="str">
        <x:v>Nama dan tanggal sama</x:v>
      </x:c>
      <x:c r="L94" s="214" t="n">
        <x:f>IF(AND(B94&lt;&gt;"",B94&lt;='Pengaturan'!$B$6,F94="DP"),I94,0)</x:f>
        <x:v>100000</x:v>
      </x:c>
      <x:c r="M94" s="214" t="n">
        <x:f>IF(AND(B94&lt;&gt;"",B94&lt;='Pengaturan'!$B$6,F94&lt;&gt;"DP"),I94,0)</x:f>
        <x:v>0</x:v>
      </x:c>
      <x:c r="N94" s="213" t="n">
        <x:f>IF(AND(B94&lt;&gt;"",B94&lt;='Pengaturan'!$B$6,OR(F94="Lunas",F94="Pelunasan")),1,0)</x:f>
        <x:v>0</x:v>
      </x:c>
      <x:c r="O94" s="345" t="str">
        <x:f>IF(B94="","",IF(J94="","Belum dipasangkan",IF(COUNTIF('Data Schedule'!$A$5:$A$304,J94)=1,"OK","CHECK ID")))</x:f>
        <x:v>OK</x:v>
      </x:c>
      <x:c r="P94" s="519" t="str">
        <x:v>BK048</x:v>
      </x:c>
      <x:c r="Q94" s="521"/>
      <x:c r="R94" s="519" t="str">
        <x:f>IF('Log Transaksi'!B94="","",IF(Q94&lt;&gt;"",Q94,P94))</x:f>
        <x:v>BK048</x:v>
      </x:c>
      <x:c r="S94" s="519" t="str">
        <x:f>IF('Log Transaksi'!B94="","",'Log Transaksi'!S94)</x:f>
        <x:v>Paket utama</x:v>
      </x:c>
      <x:c r="T94" s="520" t="str">
        <x:v>Pemetaan average sebelumnya dipertahankan</x:v>
      </x:c>
      <x:c r="U94" s="519" t="str">
        <x:f>IF(R94="","",IF(COUNTIF('Belanja per Booking'!$A$17:$A$409,R94)=1,"OK","Cek ID"))</x:f>
        <x:v>OK</x:v>
      </x:c>
      <x:c r="V94" s="519" t="n">
        <x:f>IF(AND(R94&lt;&gt;"",'Log Transaksi'!L94&lt;&gt;"",'Log Transaksi'!L94&lt;&gt;"Belum diisi",OR('Log Transaksi'!N94="Uploaded",'Log Transaksi'!O94="Uploaded")),1,0)</x:f>
        <x:v>0</x:v>
      </x:c>
    </x:row>
    <x:row r="95" ht="33" customHeight="1">
      <x:c r="A95" s="228" t="n">
        <x:v>95</x:v>
      </x:c>
      <x:c r="B95" s="332" t="n">
        <x:f>IF('Log Transaksi'!B95="","",IF('Log Transaksi'!B95="","",'Log Transaksi'!B95))</x:f>
        <x:v>46267</x:v>
      </x:c>
      <x:c r="C95" s="213" t="str">
        <x:f>IF('Log Transaksi'!B95="","",IF('Log Transaksi'!C95="","",'Log Transaksi'!C95))</x:f>
        <x:v>Jessica</x:v>
      </x:c>
      <x:c r="D95" s="213" t="str">
        <x:f>IF('Log Transaksi'!B95="","",IF('Log Transaksi'!D95="","",'Log Transaksi'!D95))</x:f>
        <x:v>Large Group</x:v>
      </x:c>
      <x:c r="E95" s="332" t="n">
        <x:f>IF('Log Transaksi'!B95="","",IF('Log Transaksi'!E95="","",'Log Transaksi'!E95))</x:f>
        <x:v>46267</x:v>
      </x:c>
      <x:c r="F95" s="213" t="str">
        <x:f>IF('Log Transaksi'!B95="","",IF('Log Transaksi'!F95="","",'Log Transaksi'!F95))</x:f>
        <x:v>Lunas</x:v>
      </x:c>
      <x:c r="G95" s="214" t="str">
        <x:f>IF('Log Transaksi'!B95="","",IF('Log Transaksi'!G95="","",'Log Transaksi'!G95))</x:f>
      </x:c>
      <x:c r="H95" s="214" t="n">
        <x:f>IF('Log Transaksi'!B95="","",IF('Log Transaksi'!H95="","",'Log Transaksi'!H95))</x:f>
        <x:v>200000</x:v>
      </x:c>
      <x:c r="I95" s="214" t="n">
        <x:f>IF('Log Transaksi'!B95="","",IF('Log Transaksi'!I95="","",'Log Transaksi'!I95))</x:f>
        <x:v>200000</x:v>
      </x:c>
      <x:c r="J95" s="344"/>
      <x:c r="K95" s="335" t="str">
        <x:v>Belum dipasangkan. Cash-in aktual tetap dihitung</x:v>
      </x:c>
      <x:c r="L95" s="214" t="n">
        <x:f>IF(AND(B95&lt;&gt;"",B95&lt;='Pengaturan'!$B$6,F95="DP"),I95,0)</x:f>
        <x:v>0</x:v>
      </x:c>
      <x:c r="M95" s="214" t="n">
        <x:f>IF(AND(B95&lt;&gt;"",B95&lt;='Pengaturan'!$B$6,F95&lt;&gt;"DP"),I95,0)</x:f>
        <x:v>200000</x:v>
      </x:c>
      <x:c r="N95" s="213" t="n">
        <x:f>IF(AND(B95&lt;&gt;"",B95&lt;='Pengaturan'!$B$6,OR(F95="Lunas",F95="Pelunasan")),1,0)</x:f>
        <x:v>1</x:v>
      </x:c>
      <x:c r="O95" s="345" t="str">
        <x:f>IF(B95="","",IF(J95="","Belum dipasangkan",IF(COUNTIF('Data Schedule'!$A$5:$A$304,J95)=1,"OK","CHECK ID")))</x:f>
        <x:v>Belum dipasangkan</x:v>
      </x:c>
      <x:c r="P95" s="519" t="str">
        <x:v>LOG-02-49</x:v>
      </x:c>
      <x:c r="Q95" s="521"/>
      <x:c r="R95" s="519" t="str">
        <x:f>IF('Log Transaksi'!B95="","",IF(Q95&lt;&gt;"",Q95,P95))</x:f>
        <x:v>LOG-02-49</x:v>
      </x:c>
      <x:c r="S95" s="519" t="str">
        <x:f>IF('Log Transaksi'!B95="","",'Log Transaksi'!S95)</x:f>
        <x:v>Paket utama</x:v>
      </x:c>
      <x:c r="T95" s="520" t="str">
        <x:v>Pemetaan average sebelumnya dipertahankan</x:v>
      </x:c>
      <x:c r="U95" s="519" t="str">
        <x:f>IF(R95="","",IF(COUNTIF('Belanja per Booking'!$A$17:$A$409,R95)=1,"OK","Cek ID"))</x:f>
        <x:v>OK</x:v>
      </x:c>
      <x:c r="V95" s="519" t="n">
        <x:f>IF(AND(R95&lt;&gt;"",'Log Transaksi'!L95&lt;&gt;"",'Log Transaksi'!L95&lt;&gt;"Belum diisi",OR('Log Transaksi'!N95="Uploaded",'Log Transaksi'!O95="Uploaded")),1,0)</x:f>
        <x:v>1</x:v>
      </x:c>
    </x:row>
    <x:row r="96" ht="33" customHeight="1">
      <x:c r="A96" s="228" t="n">
        <x:v>96</x:v>
      </x:c>
      <x:c r="B96" s="332" t="n">
        <x:f>IF('Log Transaksi'!B96="","",IF('Log Transaksi'!B96="","",'Log Transaksi'!B96))</x:f>
        <x:v>46267</x:v>
      </x:c>
      <x:c r="C96" s="213" t="str">
        <x:f>IF('Log Transaksi'!B96="","",IF('Log Transaksi'!C96="","",'Log Transaksi'!C96))</x:f>
        <x:v>Aya</x:v>
      </x:c>
      <x:c r="D96" s="213" t="str">
        <x:f>IF('Log Transaksi'!B96="","",IF('Log Transaksi'!D96="","",'Log Transaksi'!D96))</x:f>
        <x:v>Graduation</x:v>
      </x:c>
      <x:c r="E96" s="332" t="n">
        <x:f>IF('Log Transaksi'!B96="","",IF('Log Transaksi'!E96="","",'Log Transaksi'!E96))</x:f>
        <x:v>46317</x:v>
      </x:c>
      <x:c r="F96" s="213" t="str">
        <x:f>IF('Log Transaksi'!B96="","",IF('Log Transaksi'!F96="","",'Log Transaksi'!F96))</x:f>
        <x:v>DP</x:v>
      </x:c>
      <x:c r="G96" s="214" t="str">
        <x:f>IF('Log Transaksi'!B96="","",IF('Log Transaksi'!G96="","",'Log Transaksi'!G96))</x:f>
      </x:c>
      <x:c r="H96" s="214" t="n">
        <x:f>IF('Log Transaksi'!B96="","",IF('Log Transaksi'!H96="","",'Log Transaksi'!H96))</x:f>
        <x:v>100000</x:v>
      </x:c>
      <x:c r="I96" s="214" t="n">
        <x:f>IF('Log Transaksi'!B96="","",IF('Log Transaksi'!I96="","",'Log Transaksi'!I96))</x:f>
        <x:v>100000</x:v>
      </x:c>
      <x:c r="J96" s="344"/>
      <x:c r="K96" s="335" t="str">
        <x:v>Belum dipasangkan. Cash-in aktual tetap dihitung</x:v>
      </x:c>
      <x:c r="L96" s="214" t="n">
        <x:f>IF(AND(B96&lt;&gt;"",B96&lt;='Pengaturan'!$B$6,F96="DP"),I96,0)</x:f>
        <x:v>100000</x:v>
      </x:c>
      <x:c r="M96" s="214" t="n">
        <x:f>IF(AND(B96&lt;&gt;"",B96&lt;='Pengaturan'!$B$6,F96&lt;&gt;"DP"),I96,0)</x:f>
        <x:v>0</x:v>
      </x:c>
      <x:c r="N96" s="213" t="n">
        <x:f>IF(AND(B96&lt;&gt;"",B96&lt;='Pengaturan'!$B$6,OR(F96="Lunas",F96="Pelunasan")),1,0)</x:f>
        <x:v>0</x:v>
      </x:c>
      <x:c r="O96" s="345" t="str">
        <x:f>IF(B96="","",IF(J96="","Belum dipasangkan",IF(COUNTIF('Data Schedule'!$A$5:$A$304,J96)=1,"OK","CHECK ID")))</x:f>
        <x:v>Belum dipasangkan</x:v>
      </x:c>
      <x:c r="P96" s="519" t="str">
        <x:v>LOG-02-50</x:v>
      </x:c>
      <x:c r="Q96" s="521"/>
      <x:c r="R96" s="519" t="str">
        <x:f>IF('Log Transaksi'!B96="","",IF(Q96&lt;&gt;"",Q96,P96))</x:f>
        <x:v>LOG-02-50</x:v>
      </x:c>
      <x:c r="S96" s="519" t="str">
        <x:f>IF('Log Transaksi'!B96="","",'Log Transaksi'!S96)</x:f>
        <x:v>Paket utama</x:v>
      </x:c>
      <x:c r="T96" s="520" t="str">
        <x:v>Pemetaan average sebelumnya dipertahankan</x:v>
      </x:c>
      <x:c r="U96" s="519" t="str">
        <x:f>IF(R96="","",IF(COUNTIF('Belanja per Booking'!$A$17:$A$409,R96)=1,"OK","Cek ID"))</x:f>
        <x:v>OK</x:v>
      </x:c>
      <x:c r="V96" s="519" t="n">
        <x:f>IF(AND(R96&lt;&gt;"",'Log Transaksi'!L96&lt;&gt;"",'Log Transaksi'!L96&lt;&gt;"Belum diisi",OR('Log Transaksi'!N96="Uploaded",'Log Transaksi'!O96="Uploaded")),1,0)</x:f>
        <x:v>0</x:v>
      </x:c>
    </x:row>
    <x:row r="97" ht="33" customHeight="1">
      <x:c r="A97" s="228" t="n">
        <x:v>97</x:v>
      </x:c>
      <x:c r="B97" s="332" t="n">
        <x:f>IF('Log Transaksi'!B97="","",IF('Log Transaksi'!B97="","",'Log Transaksi'!B97))</x:f>
        <x:v>46267</x:v>
      </x:c>
      <x:c r="C97" s="213" t="str">
        <x:f>IF('Log Transaksi'!B97="","",IF('Log Transaksi'!C97="","",'Log Transaksi'!C97))</x:f>
        <x:v>Diarra Fathiya</x:v>
      </x:c>
      <x:c r="D97" s="213" t="str">
        <x:f>IF('Log Transaksi'!B97="","",IF('Log Transaksi'!D97="","",'Log Transaksi'!D97))</x:f>
        <x:v>Large Group</x:v>
      </x:c>
      <x:c r="E97" s="332" t="n">
        <x:f>IF('Log Transaksi'!B97="","",IF('Log Transaksi'!E97="","",'Log Transaksi'!E97))</x:f>
        <x:v>46269</x:v>
      </x:c>
      <x:c r="F97" s="213" t="str">
        <x:f>IF('Log Transaksi'!B97="","",IF('Log Transaksi'!F97="","",'Log Transaksi'!F97))</x:f>
        <x:v>DP</x:v>
      </x:c>
      <x:c r="G97" s="214" t="str">
        <x:f>IF('Log Transaksi'!B97="","",IF('Log Transaksi'!G97="","",'Log Transaksi'!G97))</x:f>
      </x:c>
      <x:c r="H97" s="214" t="n">
        <x:f>IF('Log Transaksi'!B97="","",IF('Log Transaksi'!H97="","",'Log Transaksi'!H97))</x:f>
        <x:v>100000</x:v>
      </x:c>
      <x:c r="I97" s="214" t="n">
        <x:f>IF('Log Transaksi'!B97="","",IF('Log Transaksi'!I97="","",'Log Transaksi'!I97))</x:f>
        <x:v>100000</x:v>
      </x:c>
      <x:c r="J97" s="344" t="str">
        <x:v>BK017</x:v>
      </x:c>
      <x:c r="K97" s="335" t="str">
        <x:v>Nama dan tanggal sama</x:v>
      </x:c>
      <x:c r="L97" s="214" t="n">
        <x:f>IF(AND(B97&lt;&gt;"",B97&lt;='Pengaturan'!$B$6,F97="DP"),I97,0)</x:f>
        <x:v>100000</x:v>
      </x:c>
      <x:c r="M97" s="214" t="n">
        <x:f>IF(AND(B97&lt;&gt;"",B97&lt;='Pengaturan'!$B$6,F97&lt;&gt;"DP"),I97,0)</x:f>
        <x:v>0</x:v>
      </x:c>
      <x:c r="N97" s="213" t="n">
        <x:f>IF(AND(B97&lt;&gt;"",B97&lt;='Pengaturan'!$B$6,OR(F97="Lunas",F97="Pelunasan")),1,0)</x:f>
        <x:v>0</x:v>
      </x:c>
      <x:c r="O97" s="345" t="str">
        <x:f>IF(B97="","",IF(J97="","Belum dipasangkan",IF(COUNTIF('Data Schedule'!$A$5:$A$304,J97)=1,"OK","CHECK ID")))</x:f>
        <x:v>OK</x:v>
      </x:c>
      <x:c r="P97" s="519" t="str">
        <x:v>BK017</x:v>
      </x:c>
      <x:c r="Q97" s="521"/>
      <x:c r="R97" s="519" t="str">
        <x:f>IF('Log Transaksi'!B97="","",IF(Q97&lt;&gt;"",Q97,P97))</x:f>
        <x:v>BK017</x:v>
      </x:c>
      <x:c r="S97" s="519" t="str">
        <x:f>IF('Log Transaksi'!B97="","",'Log Transaksi'!S97)</x:f>
        <x:v>Paket utama</x:v>
      </x:c>
      <x:c r="T97" s="520" t="str">
        <x:v>Pemetaan average sebelumnya dipertahankan</x:v>
      </x:c>
      <x:c r="U97" s="519" t="str">
        <x:f>IF(R97="","",IF(COUNTIF('Belanja per Booking'!$A$17:$A$409,R97)=1,"OK","Cek ID"))</x:f>
        <x:v>OK</x:v>
      </x:c>
      <x:c r="V97" s="519" t="n">
        <x:f>IF(AND(R97&lt;&gt;"",'Log Transaksi'!L97&lt;&gt;"",'Log Transaksi'!L97&lt;&gt;"Belum diisi",OR('Log Transaksi'!N97="Uploaded",'Log Transaksi'!O97="Uploaded")),1,0)</x:f>
        <x:v>0</x:v>
      </x:c>
    </x:row>
    <x:row r="98" ht="33" customHeight="1">
      <x:c r="A98" s="228" t="n">
        <x:v>98</x:v>
      </x:c>
      <x:c r="B98" s="332" t="n">
        <x:f>IF('Log Transaksi'!B98="","",IF('Log Transaksi'!B98="","",'Log Transaksi'!B98))</x:f>
        <x:v>46268</x:v>
      </x:c>
      <x:c r="C98" s="213" t="str">
        <x:f>IF('Log Transaksi'!B98="","",IF('Log Transaksi'!C98="","",'Log Transaksi'!C98))</x:f>
        <x:v>Atiesa dkk</x:v>
      </x:c>
      <x:c r="D98" s="213" t="str">
        <x:f>IF('Log Transaksi'!B98="","",IF('Log Transaksi'!D98="","",'Log Transaksi'!D98))</x:f>
        <x:v>Large Group</x:v>
      </x:c>
      <x:c r="E98" s="332" t="n">
        <x:f>IF('Log Transaksi'!B98="","",IF('Log Transaksi'!E98="","",'Log Transaksi'!E98))</x:f>
        <x:v>46269</x:v>
      </x:c>
      <x:c r="F98" s="213" t="str">
        <x:f>IF('Log Transaksi'!B98="","",IF('Log Transaksi'!F98="","",'Log Transaksi'!F98))</x:f>
        <x:v>DP</x:v>
      </x:c>
      <x:c r="G98" s="214" t="str">
        <x:f>IF('Log Transaksi'!B98="","",IF('Log Transaksi'!G98="","",'Log Transaksi'!G98))</x:f>
      </x:c>
      <x:c r="H98" s="214" t="n">
        <x:f>IF('Log Transaksi'!B98="","",IF('Log Transaksi'!H98="","",'Log Transaksi'!H98))</x:f>
        <x:v>100000</x:v>
      </x:c>
      <x:c r="I98" s="214" t="n">
        <x:f>IF('Log Transaksi'!B98="","",IF('Log Transaksi'!I98="","",'Log Transaksi'!I98))</x:f>
        <x:v>100000</x:v>
      </x:c>
      <x:c r="J98" s="344" t="str">
        <x:v>BK018</x:v>
      </x:c>
      <x:c r="K98" s="335" t="str">
        <x:v>Nama dan tanggal sama</x:v>
      </x:c>
      <x:c r="L98" s="214" t="n">
        <x:f>IF(AND(B98&lt;&gt;"",B98&lt;='Pengaturan'!$B$6,F98="DP"),I98,0)</x:f>
        <x:v>100000</x:v>
      </x:c>
      <x:c r="M98" s="214" t="n">
        <x:f>IF(AND(B98&lt;&gt;"",B98&lt;='Pengaturan'!$B$6,F98&lt;&gt;"DP"),I98,0)</x:f>
        <x:v>0</x:v>
      </x:c>
      <x:c r="N98" s="213" t="n">
        <x:f>IF(AND(B98&lt;&gt;"",B98&lt;='Pengaturan'!$B$6,OR(F98="Lunas",F98="Pelunasan")),1,0)</x:f>
        <x:v>0</x:v>
      </x:c>
      <x:c r="O98" s="345" t="str">
        <x:f>IF(B98="","",IF(J98="","Belum dipasangkan",IF(COUNTIF('Data Schedule'!$A$5:$A$304,J98)=1,"OK","CHECK ID")))</x:f>
        <x:v>OK</x:v>
      </x:c>
      <x:c r="P98" s="519" t="str">
        <x:v>BK018</x:v>
      </x:c>
      <x:c r="Q98" s="521"/>
      <x:c r="R98" s="519" t="str">
        <x:f>IF('Log Transaksi'!B98="","",IF(Q98&lt;&gt;"",Q98,P98))</x:f>
        <x:v>BK018</x:v>
      </x:c>
      <x:c r="S98" s="519" t="str">
        <x:f>IF('Log Transaksi'!B98="","",'Log Transaksi'!S98)</x:f>
        <x:v>Paket utama</x:v>
      </x:c>
      <x:c r="T98" s="520" t="str">
        <x:v>Pemetaan average sebelumnya dipertahankan</x:v>
      </x:c>
      <x:c r="U98" s="519" t="str">
        <x:f>IF(R98="","",IF(COUNTIF('Belanja per Booking'!$A$17:$A$409,R98)=1,"OK","Cek ID"))</x:f>
        <x:v>OK</x:v>
      </x:c>
      <x:c r="V98" s="519" t="n">
        <x:f>IF(AND(R98&lt;&gt;"",'Log Transaksi'!L98&lt;&gt;"",'Log Transaksi'!L98&lt;&gt;"Belum diisi",OR('Log Transaksi'!N98="Uploaded",'Log Transaksi'!O98="Uploaded")),1,0)</x:f>
        <x:v>0</x:v>
      </x:c>
    </x:row>
    <x:row r="99" ht="33" customHeight="1">
      <x:c r="A99" s="228" t="n">
        <x:v>99</x:v>
      </x:c>
      <x:c r="B99" s="332" t="n">
        <x:f>IF('Log Transaksi'!B99="","",IF('Log Transaksi'!B99="","",'Log Transaksi'!B99))</x:f>
        <x:v>46268</x:v>
      </x:c>
      <x:c r="C99" s="213" t="str">
        <x:f>IF('Log Transaksi'!B99="","",IF('Log Transaksi'!C99="","",'Log Transaksi'!C99))</x:f>
        <x:v>Raka</x:v>
      </x:c>
      <x:c r="D99" s="213" t="str">
        <x:f>IF('Log Transaksi'!B99="","",IF('Log Transaksi'!D99="","",'Log Transaksi'!D99))</x:f>
        <x:v>Graduation</x:v>
      </x:c>
      <x:c r="E99" s="332" t="n">
        <x:f>IF('Log Transaksi'!B99="","",IF('Log Transaksi'!E99="","",'Log Transaksi'!E99))</x:f>
        <x:v>46287</x:v>
      </x:c>
      <x:c r="F99" s="213" t="str">
        <x:f>IF('Log Transaksi'!B99="","",IF('Log Transaksi'!F99="","",'Log Transaksi'!F99))</x:f>
        <x:v>DP</x:v>
      </x:c>
      <x:c r="G99" s="214" t="str">
        <x:f>IF('Log Transaksi'!B99="","",IF('Log Transaksi'!G99="","",'Log Transaksi'!G99))</x:f>
      </x:c>
      <x:c r="H99" s="214" t="n">
        <x:f>IF('Log Transaksi'!B99="","",IF('Log Transaksi'!H99="","",'Log Transaksi'!H99))</x:f>
        <x:v>100000</x:v>
      </x:c>
      <x:c r="I99" s="214" t="n">
        <x:f>IF('Log Transaksi'!B99="","",IF('Log Transaksi'!I99="","",'Log Transaksi'!I99))</x:f>
        <x:v>100000</x:v>
      </x:c>
      <x:c r="J99" s="344" t="str">
        <x:v>BK142</x:v>
      </x:c>
      <x:c r="K99" s="335" t="str">
        <x:v>Nama dan tanggal sama</x:v>
      </x:c>
      <x:c r="L99" s="214" t="n">
        <x:f>IF(AND(B99&lt;&gt;"",B99&lt;='Pengaturan'!$B$6,F99="DP"),I99,0)</x:f>
        <x:v>100000</x:v>
      </x:c>
      <x:c r="M99" s="214" t="n">
        <x:f>IF(AND(B99&lt;&gt;"",B99&lt;='Pengaturan'!$B$6,F99&lt;&gt;"DP"),I99,0)</x:f>
        <x:v>0</x:v>
      </x:c>
      <x:c r="N99" s="213" t="n">
        <x:f>IF(AND(B99&lt;&gt;"",B99&lt;='Pengaturan'!$B$6,OR(F99="Lunas",F99="Pelunasan")),1,0)</x:f>
        <x:v>0</x:v>
      </x:c>
      <x:c r="O99" s="345" t="str">
        <x:f>IF(B99="","",IF(J99="","Belum dipasangkan",IF(COUNTIF('Data Schedule'!$A$5:$A$304,J99)=1,"OK","CHECK ID")))</x:f>
        <x:v>OK</x:v>
      </x:c>
      <x:c r="P99" s="519" t="str">
        <x:v>BK142</x:v>
      </x:c>
      <x:c r="Q99" s="521"/>
      <x:c r="R99" s="519" t="str">
        <x:f>IF('Log Transaksi'!B99="","",IF(Q99&lt;&gt;"",Q99,P99))</x:f>
        <x:v>BK142</x:v>
      </x:c>
      <x:c r="S99" s="519" t="str">
        <x:f>IF('Log Transaksi'!B99="","",'Log Transaksi'!S99)</x:f>
        <x:v>Paket utama</x:v>
      </x:c>
      <x:c r="T99" s="520" t="str">
        <x:v>Pemetaan average sebelumnya dipertahankan</x:v>
      </x:c>
      <x:c r="U99" s="519" t="str">
        <x:f>IF(R99="","",IF(COUNTIF('Belanja per Booking'!$A$17:$A$409,R99)=1,"OK","Cek ID"))</x:f>
        <x:v>OK</x:v>
      </x:c>
      <x:c r="V99" s="519" t="n">
        <x:f>IF(AND(R99&lt;&gt;"",'Log Transaksi'!L99&lt;&gt;"",'Log Transaksi'!L99&lt;&gt;"Belum diisi",OR('Log Transaksi'!N99="Uploaded",'Log Transaksi'!O99="Uploaded")),1,0)</x:f>
        <x:v>0</x:v>
      </x:c>
    </x:row>
    <x:row r="100" ht="33" customHeight="1">
      <x:c r="A100" s="228" t="n">
        <x:v>100</x:v>
      </x:c>
      <x:c r="B100" s="332" t="n">
        <x:f>IF('Log Transaksi'!B100="","",IF('Log Transaksi'!B100="","",'Log Transaksi'!B100))</x:f>
        <x:v>46268</x:v>
      </x:c>
      <x:c r="C100" s="213" t="str">
        <x:f>IF('Log Transaksi'!B100="","",IF('Log Transaksi'!C100="","",'Log Transaksi'!C100))</x:f>
        <x:v>Ardi</x:v>
      </x:c>
      <x:c r="D100" s="213" t="str">
        <x:f>IF('Log Transaksi'!B100="","",IF('Log Transaksi'!D100="","",'Log Transaksi'!D100))</x:f>
        <x:v>Graduation</x:v>
      </x:c>
      <x:c r="E100" s="332" t="n">
        <x:f>IF('Log Transaksi'!B100="","",IF('Log Transaksi'!E100="","",'Log Transaksi'!E100))</x:f>
        <x:v>46274</x:v>
      </x:c>
      <x:c r="F100" s="213" t="str">
        <x:f>IF('Log Transaksi'!B100="","",IF('Log Transaksi'!F100="","",'Log Transaksi'!F100))</x:f>
        <x:v>DP</x:v>
      </x:c>
      <x:c r="G100" s="214" t="str">
        <x:f>IF('Log Transaksi'!B100="","",IF('Log Transaksi'!G100="","",'Log Transaksi'!G100))</x:f>
      </x:c>
      <x:c r="H100" s="214" t="n">
        <x:f>IF('Log Transaksi'!B100="","",IF('Log Transaksi'!H100="","",'Log Transaksi'!H100))</x:f>
        <x:v>100000</x:v>
      </x:c>
      <x:c r="I100" s="214" t="n">
        <x:f>IF('Log Transaksi'!B100="","",IF('Log Transaksi'!I100="","",'Log Transaksi'!I100))</x:f>
        <x:v>100000</x:v>
      </x:c>
      <x:c r="J100" s="344" t="str">
        <x:v>BK101</x:v>
      </x:c>
      <x:c r="K100" s="335" t="str">
        <x:v>Nama dan tanggal sama</x:v>
      </x:c>
      <x:c r="L100" s="214" t="n">
        <x:f>IF(AND(B100&lt;&gt;"",B100&lt;='Pengaturan'!$B$6,F100="DP"),I100,0)</x:f>
        <x:v>100000</x:v>
      </x:c>
      <x:c r="M100" s="214" t="n">
        <x:f>IF(AND(B100&lt;&gt;"",B100&lt;='Pengaturan'!$B$6,F100&lt;&gt;"DP"),I100,0)</x:f>
        <x:v>0</x:v>
      </x:c>
      <x:c r="N100" s="213" t="n">
        <x:f>IF(AND(B100&lt;&gt;"",B100&lt;='Pengaturan'!$B$6,OR(F100="Lunas",F100="Pelunasan")),1,0)</x:f>
        <x:v>0</x:v>
      </x:c>
      <x:c r="O100" s="345" t="str">
        <x:f>IF(B100="","",IF(J100="","Belum dipasangkan",IF(COUNTIF('Data Schedule'!$A$5:$A$304,J100)=1,"OK","CHECK ID")))</x:f>
        <x:v>OK</x:v>
      </x:c>
      <x:c r="P100" s="519" t="str">
        <x:v>BK101</x:v>
      </x:c>
      <x:c r="Q100" s="521"/>
      <x:c r="R100" s="519" t="str">
        <x:f>IF('Log Transaksi'!B100="","",IF(Q100&lt;&gt;"",Q100,P100))</x:f>
        <x:v>BK101</x:v>
      </x:c>
      <x:c r="S100" s="519" t="str">
        <x:f>IF('Log Transaksi'!B100="","",'Log Transaksi'!S100)</x:f>
        <x:v>Paket utama</x:v>
      </x:c>
      <x:c r="T100" s="520" t="str">
        <x:v>Pemetaan average sebelumnya dipertahankan</x:v>
      </x:c>
      <x:c r="U100" s="519" t="str">
        <x:f>IF(R100="","",IF(COUNTIF('Belanja per Booking'!$A$17:$A$409,R100)=1,"OK","Cek ID"))</x:f>
        <x:v>OK</x:v>
      </x:c>
      <x:c r="V100" s="519" t="n">
        <x:f>IF(AND(R100&lt;&gt;"",'Log Transaksi'!L100&lt;&gt;"",'Log Transaksi'!L100&lt;&gt;"Belum diisi",OR('Log Transaksi'!N100="Uploaded",'Log Transaksi'!O100="Uploaded")),1,0)</x:f>
        <x:v>0</x:v>
      </x:c>
    </x:row>
    <x:row r="101" ht="33" customHeight="1">
      <x:c r="A101" s="228" t="n">
        <x:v>101</x:v>
      </x:c>
      <x:c r="B101" s="332" t="n">
        <x:f>IF('Log Transaksi'!B101="","",IF('Log Transaksi'!B101="","",'Log Transaksi'!B101))</x:f>
        <x:v>46268</x:v>
      </x:c>
      <x:c r="C101" s="213" t="str">
        <x:f>IF('Log Transaksi'!B101="","",IF('Log Transaksi'!C101="","",'Log Transaksi'!C101))</x:f>
        <x:v>Orin</x:v>
      </x:c>
      <x:c r="D101" s="213" t="str">
        <x:f>IF('Log Transaksi'!B101="","",IF('Log Transaksi'!D101="","",'Log Transaksi'!D101))</x:f>
        <x:v>Large Group</x:v>
      </x:c>
      <x:c r="E101" s="332" t="n">
        <x:f>IF('Log Transaksi'!B101="","",IF('Log Transaksi'!E101="","",'Log Transaksi'!E101))</x:f>
        <x:v>46268</x:v>
      </x:c>
      <x:c r="F101" s="213" t="str">
        <x:f>IF('Log Transaksi'!B101="","",IF('Log Transaksi'!F101="","",'Log Transaksi'!F101))</x:f>
        <x:v>Lunas</x:v>
      </x:c>
      <x:c r="G101" s="214" t="str">
        <x:f>IF('Log Transaksi'!B101="","",IF('Log Transaksi'!G101="","",'Log Transaksi'!G101))</x:f>
      </x:c>
      <x:c r="H101" s="214" t="n">
        <x:f>IF('Log Transaksi'!B101="","",IF('Log Transaksi'!H101="","",'Log Transaksi'!H101))</x:f>
        <x:v>2400000</x:v>
      </x:c>
      <x:c r="I101" s="214" t="n">
        <x:f>IF('Log Transaksi'!B101="","",IF('Log Transaksi'!I101="","",'Log Transaksi'!I101))</x:f>
        <x:v>2400000</x:v>
      </x:c>
      <x:c r="J101" s="344"/>
      <x:c r="K101" s="335" t="str">
        <x:v>CHECK kandidat BK006, BK007. Identitas atau tanggal belum pasti</x:v>
      </x:c>
      <x:c r="L101" s="214" t="n">
        <x:f>IF(AND(B101&lt;&gt;"",B101&lt;='Pengaturan'!$B$6,F101="DP"),I101,0)</x:f>
        <x:v>0</x:v>
      </x:c>
      <x:c r="M101" s="214" t="n">
        <x:f>IF(AND(B101&lt;&gt;"",B101&lt;='Pengaturan'!$B$6,F101&lt;&gt;"DP"),I101,0)</x:f>
        <x:v>2400000</x:v>
      </x:c>
      <x:c r="N101" s="213" t="n">
        <x:f>IF(AND(B101&lt;&gt;"",B101&lt;='Pengaturan'!$B$6,OR(F101="Lunas",F101="Pelunasan")),1,0)</x:f>
        <x:v>1</x:v>
      </x:c>
      <x:c r="O101" s="345" t="str">
        <x:f>IF(B101="","",IF(J101="","Belum dipasangkan",IF(COUNTIF('Data Schedule'!$A$5:$A$304,J101)=1,"OK","CHECK ID")))</x:f>
        <x:v>Belum dipasangkan</x:v>
      </x:c>
      <x:c r="P101" s="519" t="str">
        <x:v>LOG-03-7</x:v>
      </x:c>
      <x:c r="Q101" s="521"/>
      <x:c r="R101" s="519" t="str">
        <x:f>IF('Log Transaksi'!B101="","",IF(Q101&lt;&gt;"",Q101,P101))</x:f>
        <x:v>LOG-03-7</x:v>
      </x:c>
      <x:c r="S101" s="519" t="str">
        <x:f>IF('Log Transaksi'!B101="","",'Log Transaksi'!S101)</x:f>
        <x:v>Paket utama</x:v>
      </x:c>
      <x:c r="T101" s="520" t="str">
        <x:v>Pemetaan average sebelumnya dipertahankan</x:v>
      </x:c>
      <x:c r="U101" s="519" t="str">
        <x:f>IF(R101="","",IF(COUNTIF('Belanja per Booking'!$A$17:$A$409,R101)=1,"OK","Cek ID"))</x:f>
        <x:v>OK</x:v>
      </x:c>
      <x:c r="V101" s="519" t="n">
        <x:f>IF(AND(R101&lt;&gt;"",'Log Transaksi'!L101&lt;&gt;"",'Log Transaksi'!L101&lt;&gt;"Belum diisi",OR('Log Transaksi'!N101="Uploaded",'Log Transaksi'!O101="Uploaded")),1,0)</x:f>
        <x:v>1</x:v>
      </x:c>
    </x:row>
    <x:row r="102" ht="33" customHeight="1">
      <x:c r="A102" s="228" t="n">
        <x:v>102</x:v>
      </x:c>
      <x:c r="B102" s="332" t="n">
        <x:f>IF('Log Transaksi'!B102="","",IF('Log Transaksi'!B102="","",'Log Transaksi'!B102))</x:f>
        <x:v>46268</x:v>
      </x:c>
      <x:c r="C102" s="213" t="str">
        <x:f>IF('Log Transaksi'!B102="","",IF('Log Transaksi'!C102="","",'Log Transaksi'!C102))</x:f>
        <x:v>Akira Aditya</x:v>
      </x:c>
      <x:c r="D102" s="213" t="str">
        <x:f>IF('Log Transaksi'!B102="","",IF('Log Transaksi'!D102="","",'Log Transaksi'!D102))</x:f>
        <x:v>Graduation</x:v>
      </x:c>
      <x:c r="E102" s="332" t="n">
        <x:f>IF('Log Transaksi'!B102="","",IF('Log Transaksi'!E102="","",'Log Transaksi'!E102))</x:f>
        <x:v>46299</x:v>
      </x:c>
      <x:c r="F102" s="213" t="str">
        <x:f>IF('Log Transaksi'!B102="","",IF('Log Transaksi'!F102="","",'Log Transaksi'!F102))</x:f>
        <x:v>DP</x:v>
      </x:c>
      <x:c r="G102" s="214" t="str">
        <x:f>IF('Log Transaksi'!B102="","",IF('Log Transaksi'!G102="","",'Log Transaksi'!G102))</x:f>
      </x:c>
      <x:c r="H102" s="214" t="n">
        <x:f>IF('Log Transaksi'!B102="","",IF('Log Transaksi'!H102="","",'Log Transaksi'!H102))</x:f>
        <x:v>100000</x:v>
      </x:c>
      <x:c r="I102" s="214" t="n">
        <x:f>IF('Log Transaksi'!B102="","",IF('Log Transaksi'!I102="","",'Log Transaksi'!I102))</x:f>
        <x:v>100000</x:v>
      </x:c>
      <x:c r="J102" s="344"/>
      <x:c r="K102" s="335" t="str">
        <x:v>Belum dipasangkan. Cash-in aktual tetap dihitung</x:v>
      </x:c>
      <x:c r="L102" s="214" t="n">
        <x:f>IF(AND(B102&lt;&gt;"",B102&lt;='Pengaturan'!$B$6,F102="DP"),I102,0)</x:f>
        <x:v>100000</x:v>
      </x:c>
      <x:c r="M102" s="214" t="n">
        <x:f>IF(AND(B102&lt;&gt;"",B102&lt;='Pengaturan'!$B$6,F102&lt;&gt;"DP"),I102,0)</x:f>
        <x:v>0</x:v>
      </x:c>
      <x:c r="N102" s="213" t="n">
        <x:f>IF(AND(B102&lt;&gt;"",B102&lt;='Pengaturan'!$B$6,OR(F102="Lunas",F102="Pelunasan")),1,0)</x:f>
        <x:v>0</x:v>
      </x:c>
      <x:c r="O102" s="345" t="str">
        <x:f>IF(B102="","",IF(J102="","Belum dipasangkan",IF(COUNTIF('Data Schedule'!$A$5:$A$304,J102)=1,"OK","CHECK ID")))</x:f>
        <x:v>Belum dipasangkan</x:v>
      </x:c>
      <x:c r="P102" s="519" t="str">
        <x:v>LOG-03-8</x:v>
      </x:c>
      <x:c r="Q102" s="521"/>
      <x:c r="R102" s="519" t="str">
        <x:f>IF('Log Transaksi'!B102="","",IF(Q102&lt;&gt;"",Q102,P102))</x:f>
        <x:v>LOG-03-8</x:v>
      </x:c>
      <x:c r="S102" s="519" t="str">
        <x:f>IF('Log Transaksi'!B102="","",'Log Transaksi'!S102)</x:f>
        <x:v>Paket utama</x:v>
      </x:c>
      <x:c r="T102" s="520" t="str">
        <x:v>Pemetaan average sebelumnya dipertahankan</x:v>
      </x:c>
      <x:c r="U102" s="519" t="str">
        <x:f>IF(R102="","",IF(COUNTIF('Belanja per Booking'!$A$17:$A$409,R102)=1,"OK","Cek ID"))</x:f>
        <x:v>OK</x:v>
      </x:c>
      <x:c r="V102" s="519" t="n">
        <x:f>IF(AND(R102&lt;&gt;"",'Log Transaksi'!L102&lt;&gt;"",'Log Transaksi'!L102&lt;&gt;"Belum diisi",OR('Log Transaksi'!N102="Uploaded",'Log Transaksi'!O102="Uploaded")),1,0)</x:f>
        <x:v>0</x:v>
      </x:c>
    </x:row>
    <x:row r="103" ht="33" customHeight="1">
      <x:c r="A103" s="228" t="n">
        <x:v>103</x:v>
      </x:c>
      <x:c r="B103" s="332" t="n">
        <x:f>IF('Log Transaksi'!B103="","",IF('Log Transaksi'!B103="","",'Log Transaksi'!B103))</x:f>
        <x:v>46268</x:v>
      </x:c>
      <x:c r="C103" s="213" t="str">
        <x:f>IF('Log Transaksi'!B103="","",IF('Log Transaksi'!C103="","",'Log Transaksi'!C103))</x:f>
        <x:v>Marisa</x:v>
      </x:c>
      <x:c r="D103" s="213" t="str">
        <x:f>IF('Log Transaksi'!B103="","",IF('Log Transaksi'!D103="","",'Log Transaksi'!D103))</x:f>
        <x:v>Photofox</x:v>
      </x:c>
      <x:c r="E103" s="332" t="n">
        <x:f>IF('Log Transaksi'!B103="","",IF('Log Transaksi'!E103="","",'Log Transaksi'!E103))</x:f>
        <x:v>46268</x:v>
      </x:c>
      <x:c r="F103" s="213" t="str">
        <x:f>IF('Log Transaksi'!B103="","",IF('Log Transaksi'!F103="","",'Log Transaksi'!F103))</x:f>
        <x:v>Lunas</x:v>
      </x:c>
      <x:c r="G103" s="214" t="str">
        <x:f>IF('Log Transaksi'!B103="","",IF('Log Transaksi'!G103="","",'Log Transaksi'!G103))</x:f>
      </x:c>
      <x:c r="H103" s="214" t="n">
        <x:f>IF('Log Transaksi'!B103="","",IF('Log Transaksi'!H103="","",'Log Transaksi'!H103))</x:f>
        <x:v>200000</x:v>
      </x:c>
      <x:c r="I103" s="214" t="n">
        <x:f>IF('Log Transaksi'!B103="","",IF('Log Transaksi'!I103="","",'Log Transaksi'!I103))</x:f>
        <x:v>200000</x:v>
      </x:c>
      <x:c r="J103" s="344" t="str">
        <x:v>BK008</x:v>
      </x:c>
      <x:c r="K103" s="335" t="str">
        <x:v>Nama dan tanggal sama</x:v>
      </x:c>
      <x:c r="L103" s="214" t="n">
        <x:f>IF(AND(B103&lt;&gt;"",B103&lt;='Pengaturan'!$B$6,F103="DP"),I103,0)</x:f>
        <x:v>0</x:v>
      </x:c>
      <x:c r="M103" s="214" t="n">
        <x:f>IF(AND(B103&lt;&gt;"",B103&lt;='Pengaturan'!$B$6,F103&lt;&gt;"DP"),I103,0)</x:f>
        <x:v>200000</x:v>
      </x:c>
      <x:c r="N103" s="213" t="n">
        <x:f>IF(AND(B103&lt;&gt;"",B103&lt;='Pengaturan'!$B$6,OR(F103="Lunas",F103="Pelunasan")),1,0)</x:f>
        <x:v>1</x:v>
      </x:c>
      <x:c r="O103" s="345" t="str">
        <x:f>IF(B103="","",IF(J103="","Belum dipasangkan",IF(COUNTIF('Data Schedule'!$A$5:$A$304,J103)=1,"OK","CHECK ID")))</x:f>
        <x:v>OK</x:v>
      </x:c>
      <x:c r="P103" s="519" t="str">
        <x:v>BK008</x:v>
      </x:c>
      <x:c r="Q103" s="521"/>
      <x:c r="R103" s="519" t="str">
        <x:f>IF('Log Transaksi'!B103="","",IF(Q103&lt;&gt;"",Q103,P103))</x:f>
        <x:v>BK008</x:v>
      </x:c>
      <x:c r="S103" s="519" t="str">
        <x:f>IF('Log Transaksi'!B103="","",'Log Transaksi'!S103)</x:f>
        <x:v>Paket utama</x:v>
      </x:c>
      <x:c r="T103" s="520" t="str">
        <x:v>Pemetaan average sebelumnya dipertahankan</x:v>
      </x:c>
      <x:c r="U103" s="519" t="str">
        <x:f>IF(R103="","",IF(COUNTIF('Belanja per Booking'!$A$17:$A$409,R103)=1,"OK","Cek ID"))</x:f>
        <x:v>OK</x:v>
      </x:c>
      <x:c r="V103" s="519" t="n">
        <x:f>IF(AND(R103&lt;&gt;"",'Log Transaksi'!L103&lt;&gt;"",'Log Transaksi'!L103&lt;&gt;"Belum diisi",OR('Log Transaksi'!N103="Uploaded",'Log Transaksi'!O103="Uploaded")),1,0)</x:f>
        <x:v>1</x:v>
      </x:c>
    </x:row>
    <x:row r="104" ht="33" customHeight="1">
      <x:c r="A104" s="228" t="n">
        <x:v>104</x:v>
      </x:c>
      <x:c r="B104" s="332" t="n">
        <x:f>IF('Log Transaksi'!B104="","",IF('Log Transaksi'!B104="","",'Log Transaksi'!B104))</x:f>
        <x:v>46268</x:v>
      </x:c>
      <x:c r="C104" s="213" t="str">
        <x:f>IF('Log Transaksi'!B104="","",IF('Log Transaksi'!C104="","",'Log Transaksi'!C104))</x:f>
        <x:v>Deri Dernata</x:v>
      </x:c>
      <x:c r="D104" s="213" t="str">
        <x:f>IF('Log Transaksi'!B104="","",IF('Log Transaksi'!D104="","",'Log Transaksi'!D104))</x:f>
        <x:v>Graduation</x:v>
      </x:c>
      <x:c r="E104" s="332" t="n">
        <x:f>IF('Log Transaksi'!B104="","",IF('Log Transaksi'!E104="","",'Log Transaksi'!E104))</x:f>
        <x:v>46273</x:v>
      </x:c>
      <x:c r="F104" s="213" t="str">
        <x:f>IF('Log Transaksi'!B104="","",IF('Log Transaksi'!F104="","",'Log Transaksi'!F104))</x:f>
        <x:v>DP</x:v>
      </x:c>
      <x:c r="G104" s="214" t="str">
        <x:f>IF('Log Transaksi'!B104="","",IF('Log Transaksi'!G104="","",'Log Transaksi'!G104))</x:f>
      </x:c>
      <x:c r="H104" s="214" t="n">
        <x:f>IF('Log Transaksi'!B104="","",IF('Log Transaksi'!H104="","",'Log Transaksi'!H104))</x:f>
        <x:v>100000</x:v>
      </x:c>
      <x:c r="I104" s="214" t="n">
        <x:f>IF('Log Transaksi'!B104="","",IF('Log Transaksi'!I104="","",'Log Transaksi'!I104))</x:f>
        <x:v>100000</x:v>
      </x:c>
      <x:c r="J104" s="344" t="str">
        <x:v>BK087</x:v>
      </x:c>
      <x:c r="K104" s="335" t="str">
        <x:v>Nama dan tanggal sama</x:v>
      </x:c>
      <x:c r="L104" s="214" t="n">
        <x:f>IF(AND(B104&lt;&gt;"",B104&lt;='Pengaturan'!$B$6,F104="DP"),I104,0)</x:f>
        <x:v>100000</x:v>
      </x:c>
      <x:c r="M104" s="214" t="n">
        <x:f>IF(AND(B104&lt;&gt;"",B104&lt;='Pengaturan'!$B$6,F104&lt;&gt;"DP"),I104,0)</x:f>
        <x:v>0</x:v>
      </x:c>
      <x:c r="N104" s="213" t="n">
        <x:f>IF(AND(B104&lt;&gt;"",B104&lt;='Pengaturan'!$B$6,OR(F104="Lunas",F104="Pelunasan")),1,0)</x:f>
        <x:v>0</x:v>
      </x:c>
      <x:c r="O104" s="345" t="str">
        <x:f>IF(B104="","",IF(J104="","Belum dipasangkan",IF(COUNTIF('Data Schedule'!$A$5:$A$304,J104)=1,"OK","CHECK ID")))</x:f>
        <x:v>OK</x:v>
      </x:c>
      <x:c r="P104" s="519" t="str">
        <x:v>BK087</x:v>
      </x:c>
      <x:c r="Q104" s="521"/>
      <x:c r="R104" s="519" t="str">
        <x:f>IF('Log Transaksi'!B104="","",IF(Q104&lt;&gt;"",Q104,P104))</x:f>
        <x:v>BK087</x:v>
      </x:c>
      <x:c r="S104" s="519" t="str">
        <x:f>IF('Log Transaksi'!B104="","",'Log Transaksi'!S104)</x:f>
        <x:v>Paket utama</x:v>
      </x:c>
      <x:c r="T104" s="520" t="str">
        <x:v>Pemetaan average sebelumnya dipertahankan</x:v>
      </x:c>
      <x:c r="U104" s="519" t="str">
        <x:f>IF(R104="","",IF(COUNTIF('Belanja per Booking'!$A$17:$A$409,R104)=1,"OK","Cek ID"))</x:f>
        <x:v>OK</x:v>
      </x:c>
      <x:c r="V104" s="519" t="n">
        <x:f>IF(AND(R104&lt;&gt;"",'Log Transaksi'!L104&lt;&gt;"",'Log Transaksi'!L104&lt;&gt;"Belum diisi",OR('Log Transaksi'!N104="Uploaded",'Log Transaksi'!O104="Uploaded")),1,0)</x:f>
        <x:v>0</x:v>
      </x:c>
    </x:row>
    <x:row r="105" ht="33" customHeight="1">
      <x:c r="A105" s="228" t="n">
        <x:v>105</x:v>
      </x:c>
      <x:c r="B105" s="332" t="n">
        <x:f>IF('Log Transaksi'!B105="","",IF('Log Transaksi'!B105="","",'Log Transaksi'!B105))</x:f>
        <x:v>46268</x:v>
      </x:c>
      <x:c r="C105" s="213" t="str">
        <x:f>IF('Log Transaksi'!B105="","",IF('Log Transaksi'!C105="","",'Log Transaksi'!C105))</x:f>
        <x:v>Rangga</x:v>
      </x:c>
      <x:c r="D105" s="213" t="str">
        <x:f>IF('Log Transaksi'!B105="","",IF('Log Transaksi'!D105="","",'Log Transaksi'!D105))</x:f>
        <x:v>Graduation</x:v>
      </x:c>
      <x:c r="E105" s="332" t="n">
        <x:f>IF('Log Transaksi'!B105="","",IF('Log Transaksi'!E105="","",'Log Transaksi'!E105))</x:f>
        <x:v>46274</x:v>
      </x:c>
      <x:c r="F105" s="213" t="str">
        <x:f>IF('Log Transaksi'!B105="","",IF('Log Transaksi'!F105="","",'Log Transaksi'!F105))</x:f>
        <x:v>Lunas</x:v>
      </x:c>
      <x:c r="G105" s="214" t="str">
        <x:f>IF('Log Transaksi'!B105="","",IF('Log Transaksi'!G105="","",'Log Transaksi'!G105))</x:f>
      </x:c>
      <x:c r="H105" s="214" t="n">
        <x:f>IF('Log Transaksi'!B105="","",IF('Log Transaksi'!H105="","",'Log Transaksi'!H105))</x:f>
        <x:v>350000</x:v>
      </x:c>
      <x:c r="I105" s="214" t="n">
        <x:f>IF('Log Transaksi'!B105="","",IF('Log Transaksi'!I105="","",'Log Transaksi'!I105))</x:f>
        <x:v>350000</x:v>
      </x:c>
      <x:c r="J105" s="344" t="str">
        <x:v>BK115</x:v>
      </x:c>
      <x:c r="K105" s="335" t="str">
        <x:v>Nama dan tanggal sama</x:v>
      </x:c>
      <x:c r="L105" s="214" t="n">
        <x:f>IF(AND(B105&lt;&gt;"",B105&lt;='Pengaturan'!$B$6,F105="DP"),I105,0)</x:f>
        <x:v>0</x:v>
      </x:c>
      <x:c r="M105" s="214" t="n">
        <x:f>IF(AND(B105&lt;&gt;"",B105&lt;='Pengaturan'!$B$6,F105&lt;&gt;"DP"),I105,0)</x:f>
        <x:v>350000</x:v>
      </x:c>
      <x:c r="N105" s="213" t="n">
        <x:f>IF(AND(B105&lt;&gt;"",B105&lt;='Pengaturan'!$B$6,OR(F105="Lunas",F105="Pelunasan")),1,0)</x:f>
        <x:v>1</x:v>
      </x:c>
      <x:c r="O105" s="345" t="str">
        <x:f>IF(B105="","",IF(J105="","Belum dipasangkan",IF(COUNTIF('Data Schedule'!$A$5:$A$304,J105)=1,"OK","CHECK ID")))</x:f>
        <x:v>OK</x:v>
      </x:c>
      <x:c r="P105" s="519" t="str">
        <x:v>BK115</x:v>
      </x:c>
      <x:c r="Q105" s="521"/>
      <x:c r="R105" s="519" t="str">
        <x:f>IF('Log Transaksi'!B105="","",IF(Q105&lt;&gt;"",Q105,P105))</x:f>
        <x:v>BK115</x:v>
      </x:c>
      <x:c r="S105" s="519" t="str">
        <x:f>IF('Log Transaksi'!B105="","",'Log Transaksi'!S105)</x:f>
        <x:v>Paket utama</x:v>
      </x:c>
      <x:c r="T105" s="520" t="str">
        <x:v>Pemetaan average sebelumnya dipertahankan</x:v>
      </x:c>
      <x:c r="U105" s="519" t="str">
        <x:f>IF(R105="","",IF(COUNTIF('Belanja per Booking'!$A$17:$A$409,R105)=1,"OK","Cek ID"))</x:f>
        <x:v>OK</x:v>
      </x:c>
      <x:c r="V105" s="519" t="n">
        <x:f>IF(AND(R105&lt;&gt;"",'Log Transaksi'!L105&lt;&gt;"",'Log Transaksi'!L105&lt;&gt;"Belum diisi",OR('Log Transaksi'!N105="Uploaded",'Log Transaksi'!O105="Uploaded")),1,0)</x:f>
        <x:v>0</x:v>
      </x:c>
    </x:row>
    <x:row r="106" ht="33" customHeight="1">
      <x:c r="A106" s="228" t="n">
        <x:v>106</x:v>
      </x:c>
      <x:c r="B106" s="332" t="n">
        <x:f>IF('Log Transaksi'!B106="","",IF('Log Transaksi'!B106="","",'Log Transaksi'!B106))</x:f>
        <x:v>46268</x:v>
      </x:c>
      <x:c r="C106" s="213" t="str">
        <x:f>IF('Log Transaksi'!B106="","",IF('Log Transaksi'!C106="","",'Log Transaksi'!C106))</x:f>
        <x:v>andin</x:v>
      </x:c>
      <x:c r="D106" s="213" t="str">
        <x:f>IF('Log Transaksi'!B106="","",IF('Log Transaksi'!D106="","",'Log Transaksi'!D106))</x:f>
        <x:v>Single</x:v>
      </x:c>
      <x:c r="E106" s="332" t="n">
        <x:f>IF('Log Transaksi'!B106="","",IF('Log Transaksi'!E106="","",'Log Transaksi'!E106))</x:f>
        <x:v>46272</x:v>
      </x:c>
      <x:c r="F106" s="213" t="str">
        <x:f>IF('Log Transaksi'!B106="","",IF('Log Transaksi'!F106="","",'Log Transaksi'!F106))</x:f>
        <x:v>DP</x:v>
      </x:c>
      <x:c r="G106" s="214" t="str">
        <x:f>IF('Log Transaksi'!B106="","",IF('Log Transaksi'!G106="","",'Log Transaksi'!G106))</x:f>
      </x:c>
      <x:c r="H106" s="214" t="n">
        <x:f>IF('Log Transaksi'!B106="","",IF('Log Transaksi'!H106="","",'Log Transaksi'!H106))</x:f>
        <x:v>100000</x:v>
      </x:c>
      <x:c r="I106" s="214" t="n">
        <x:f>IF('Log Transaksi'!B106="","",IF('Log Transaksi'!I106="","",'Log Transaksi'!I106))</x:f>
        <x:v>100000</x:v>
      </x:c>
      <x:c r="J106" s="344" t="str">
        <x:v>BK039</x:v>
      </x:c>
      <x:c r="K106" s="335" t="str">
        <x:v>Nama dan tanggal sama</x:v>
      </x:c>
      <x:c r="L106" s="214" t="n">
        <x:f>IF(AND(B106&lt;&gt;"",B106&lt;='Pengaturan'!$B$6,F106="DP"),I106,0)</x:f>
        <x:v>100000</x:v>
      </x:c>
      <x:c r="M106" s="214" t="n">
        <x:f>IF(AND(B106&lt;&gt;"",B106&lt;='Pengaturan'!$B$6,F106&lt;&gt;"DP"),I106,0)</x:f>
        <x:v>0</x:v>
      </x:c>
      <x:c r="N106" s="213" t="n">
        <x:f>IF(AND(B106&lt;&gt;"",B106&lt;='Pengaturan'!$B$6,OR(F106="Lunas",F106="Pelunasan")),1,0)</x:f>
        <x:v>0</x:v>
      </x:c>
      <x:c r="O106" s="345" t="str">
        <x:f>IF(B106="","",IF(J106="","Belum dipasangkan",IF(COUNTIF('Data Schedule'!$A$5:$A$304,J106)=1,"OK","CHECK ID")))</x:f>
        <x:v>OK</x:v>
      </x:c>
      <x:c r="P106" s="519" t="str">
        <x:v>BK039</x:v>
      </x:c>
      <x:c r="Q106" s="521"/>
      <x:c r="R106" s="519" t="str">
        <x:f>IF('Log Transaksi'!B106="","",IF(Q106&lt;&gt;"",Q106,P106))</x:f>
        <x:v>BK039</x:v>
      </x:c>
      <x:c r="S106" s="519" t="str">
        <x:f>IF('Log Transaksi'!B106="","",'Log Transaksi'!S106)</x:f>
        <x:v>Paket utama</x:v>
      </x:c>
      <x:c r="T106" s="520" t="str">
        <x:v>Pemetaan average sebelumnya dipertahankan</x:v>
      </x:c>
      <x:c r="U106" s="519" t="str">
        <x:f>IF(R106="","",IF(COUNTIF('Belanja per Booking'!$A$17:$A$409,R106)=1,"OK","Cek ID"))</x:f>
        <x:v>OK</x:v>
      </x:c>
      <x:c r="V106" s="519" t="n">
        <x:f>IF(AND(R106&lt;&gt;"",'Log Transaksi'!L106&lt;&gt;"",'Log Transaksi'!L106&lt;&gt;"Belum diisi",OR('Log Transaksi'!N106="Uploaded",'Log Transaksi'!O106="Uploaded")),1,0)</x:f>
        <x:v>0</x:v>
      </x:c>
    </x:row>
    <x:row r="107" ht="33" customHeight="1">
      <x:c r="A107" s="228" t="n">
        <x:v>107</x:v>
      </x:c>
      <x:c r="B107" s="332" t="n">
        <x:f>IF('Log Transaksi'!B107="","",IF('Log Transaksi'!B107="","",'Log Transaksi'!B107))</x:f>
        <x:v>46268</x:v>
      </x:c>
      <x:c r="C107" s="213" t="str">
        <x:f>IF('Log Transaksi'!B107="","",IF('Log Transaksi'!C107="","",'Log Transaksi'!C107))</x:f>
        <x:v>Futsal UIN Saizu</x:v>
      </x:c>
      <x:c r="D107" s="213" t="str">
        <x:f>IF('Log Transaksi'!B107="","",IF('Log Transaksi'!D107="","",'Log Transaksi'!D107))</x:f>
        <x:v>Large Group</x:v>
      </x:c>
      <x:c r="E107" s="332" t="n">
        <x:f>IF('Log Transaksi'!B107="","",IF('Log Transaksi'!E107="","",'Log Transaksi'!E107))</x:f>
        <x:v>46269</x:v>
      </x:c>
      <x:c r="F107" s="213" t="str">
        <x:f>IF('Log Transaksi'!B107="","",IF('Log Transaksi'!F107="","",'Log Transaksi'!F107))</x:f>
        <x:v>DP</x:v>
      </x:c>
      <x:c r="G107" s="214" t="str">
        <x:f>IF('Log Transaksi'!B107="","",IF('Log Transaksi'!G107="","",'Log Transaksi'!G107))</x:f>
      </x:c>
      <x:c r="H107" s="214" t="n">
        <x:f>IF('Log Transaksi'!B107="","",IF('Log Transaksi'!H107="","",'Log Transaksi'!H107))</x:f>
        <x:v>100000</x:v>
      </x:c>
      <x:c r="I107" s="214" t="n">
        <x:f>IF('Log Transaksi'!B107="","",IF('Log Transaksi'!I107="","",'Log Transaksi'!I107))</x:f>
        <x:v>100000</x:v>
      </x:c>
      <x:c r="J107" s="344" t="str">
        <x:v>BK010</x:v>
      </x:c>
      <x:c r="K107" s="335" t="str">
        <x:v>Nama dan tanggal sama</x:v>
      </x:c>
      <x:c r="L107" s="214" t="n">
        <x:f>IF(AND(B107&lt;&gt;"",B107&lt;='Pengaturan'!$B$6,F107="DP"),I107,0)</x:f>
        <x:v>100000</x:v>
      </x:c>
      <x:c r="M107" s="214" t="n">
        <x:f>IF(AND(B107&lt;&gt;"",B107&lt;='Pengaturan'!$B$6,F107&lt;&gt;"DP"),I107,0)</x:f>
        <x:v>0</x:v>
      </x:c>
      <x:c r="N107" s="213" t="n">
        <x:f>IF(AND(B107&lt;&gt;"",B107&lt;='Pengaturan'!$B$6,OR(F107="Lunas",F107="Pelunasan")),1,0)</x:f>
        <x:v>0</x:v>
      </x:c>
      <x:c r="O107" s="345" t="str">
        <x:f>IF(B107="","",IF(J107="","Belum dipasangkan",IF(COUNTIF('Data Schedule'!$A$5:$A$304,J107)=1,"OK","CHECK ID")))</x:f>
        <x:v>OK</x:v>
      </x:c>
      <x:c r="P107" s="519" t="str">
        <x:v>BK010</x:v>
      </x:c>
      <x:c r="Q107" s="521"/>
      <x:c r="R107" s="519" t="str">
        <x:f>IF('Log Transaksi'!B107="","",IF(Q107&lt;&gt;"",Q107,P107))</x:f>
        <x:v>BK010</x:v>
      </x:c>
      <x:c r="S107" s="519" t="str">
        <x:f>IF('Log Transaksi'!B107="","",'Log Transaksi'!S107)</x:f>
        <x:v>Paket utama</x:v>
      </x:c>
      <x:c r="T107" s="520" t="str">
        <x:v>Pemetaan average sebelumnya dipertahankan</x:v>
      </x:c>
      <x:c r="U107" s="519" t="str">
        <x:f>IF(R107="","",IF(COUNTIF('Belanja per Booking'!$A$17:$A$409,R107)=1,"OK","Cek ID"))</x:f>
        <x:v>OK</x:v>
      </x:c>
      <x:c r="V107" s="519" t="n">
        <x:f>IF(AND(R107&lt;&gt;"",'Log Transaksi'!L107&lt;&gt;"",'Log Transaksi'!L107&lt;&gt;"Belum diisi",OR('Log Transaksi'!N107="Uploaded",'Log Transaksi'!O107="Uploaded")),1,0)</x:f>
        <x:v>0</x:v>
      </x:c>
    </x:row>
    <x:row r="108" ht="33" customHeight="1">
      <x:c r="A108" s="228" t="n">
        <x:v>108</x:v>
      </x:c>
      <x:c r="B108" s="332" t="n">
        <x:f>IF('Log Transaksi'!B108="","",IF('Log Transaksi'!B108="","",'Log Transaksi'!B108))</x:f>
        <x:v>46268</x:v>
      </x:c>
      <x:c r="C108" s="213" t="str">
        <x:f>IF('Log Transaksi'!B108="","",IF('Log Transaksi'!C108="","",'Log Transaksi'!C108))</x:f>
        <x:v>Farrel Daffa</x:v>
      </x:c>
      <x:c r="D108" s="213" t="str">
        <x:f>IF('Log Transaksi'!B108="","",IF('Log Transaksi'!D108="","",'Log Transaksi'!D108))</x:f>
        <x:v>Graduation</x:v>
      </x:c>
      <x:c r="E108" s="332" t="n">
        <x:f>IF('Log Transaksi'!B108="","",IF('Log Transaksi'!E108="","",'Log Transaksi'!E108))</x:f>
        <x:v>46273</x:v>
      </x:c>
      <x:c r="F108" s="213" t="str">
        <x:f>IF('Log Transaksi'!B108="","",IF('Log Transaksi'!F108="","",'Log Transaksi'!F108))</x:f>
        <x:v>DP</x:v>
      </x:c>
      <x:c r="G108" s="214" t="str">
        <x:f>IF('Log Transaksi'!B108="","",IF('Log Transaksi'!G108="","",'Log Transaksi'!G108))</x:f>
      </x:c>
      <x:c r="H108" s="214" t="n">
        <x:f>IF('Log Transaksi'!B108="","",IF('Log Transaksi'!H108="","",'Log Transaksi'!H108))</x:f>
        <x:v>100000</x:v>
      </x:c>
      <x:c r="I108" s="214" t="n">
        <x:f>IF('Log Transaksi'!B108="","",IF('Log Transaksi'!I108="","",'Log Transaksi'!I108))</x:f>
        <x:v>100000</x:v>
      </x:c>
      <x:c r="J108" s="344" t="str">
        <x:v>BK067</x:v>
      </x:c>
      <x:c r="K108" s="335" t="str">
        <x:v>Nama singkat + tanggal + paket; tinjau alias; alias nama</x:v>
      </x:c>
      <x:c r="L108" s="214" t="n">
        <x:f>IF(AND(B108&lt;&gt;"",B108&lt;='Pengaturan'!$B$6,F108="DP"),I108,0)</x:f>
        <x:v>100000</x:v>
      </x:c>
      <x:c r="M108" s="214" t="n">
        <x:f>IF(AND(B108&lt;&gt;"",B108&lt;='Pengaturan'!$B$6,F108&lt;&gt;"DP"),I108,0)</x:f>
        <x:v>0</x:v>
      </x:c>
      <x:c r="N108" s="213" t="n">
        <x:f>IF(AND(B108&lt;&gt;"",B108&lt;='Pengaturan'!$B$6,OR(F108="Lunas",F108="Pelunasan")),1,0)</x:f>
        <x:v>0</x:v>
      </x:c>
      <x:c r="O108" s="345" t="str">
        <x:f>IF(B108="","",IF(J108="","Belum dipasangkan",IF(COUNTIF('Data Schedule'!$A$5:$A$304,J108)=1,"OK","CHECK ID")))</x:f>
        <x:v>OK</x:v>
      </x:c>
      <x:c r="P108" s="519" t="str">
        <x:v>BK067</x:v>
      </x:c>
      <x:c r="Q108" s="521"/>
      <x:c r="R108" s="519" t="str">
        <x:f>IF('Log Transaksi'!B108="","",IF(Q108&lt;&gt;"",Q108,P108))</x:f>
        <x:v>BK067</x:v>
      </x:c>
      <x:c r="S108" s="519" t="str">
        <x:f>IF('Log Transaksi'!B108="","",'Log Transaksi'!S108)</x:f>
        <x:v>Paket utama</x:v>
      </x:c>
      <x:c r="T108" s="520" t="str">
        <x:v>Pemetaan average sebelumnya dipertahankan</x:v>
      </x:c>
      <x:c r="U108" s="519" t="str">
        <x:f>IF(R108="","",IF(COUNTIF('Belanja per Booking'!$A$17:$A$409,R108)=1,"OK","Cek ID"))</x:f>
        <x:v>OK</x:v>
      </x:c>
      <x:c r="V108" s="519" t="n">
        <x:f>IF(AND(R108&lt;&gt;"",'Log Transaksi'!L108&lt;&gt;"",'Log Transaksi'!L108&lt;&gt;"Belum diisi",OR('Log Transaksi'!N108="Uploaded",'Log Transaksi'!O108="Uploaded")),1,0)</x:f>
        <x:v>0</x:v>
      </x:c>
    </x:row>
    <x:row r="109" ht="33" customHeight="1">
      <x:c r="A109" s="228" t="n">
        <x:v>109</x:v>
      </x:c>
      <x:c r="B109" s="332" t="n">
        <x:f>IF('Log Transaksi'!B109="","",IF('Log Transaksi'!B109="","",'Log Transaksi'!B109))</x:f>
        <x:v>46268</x:v>
      </x:c>
      <x:c r="C109" s="213" t="str">
        <x:f>IF('Log Transaksi'!B109="","",IF('Log Transaksi'!C109="","",'Log Transaksi'!C109))</x:f>
        <x:v>Dhita</x:v>
      </x:c>
      <x:c r="D109" s="213" t="str">
        <x:f>IF('Log Transaksi'!B109="","",IF('Log Transaksi'!D109="","",'Log Transaksi'!D109))</x:f>
        <x:v>Large Group</x:v>
      </x:c>
      <x:c r="E109" s="332" t="n">
        <x:f>IF('Log Transaksi'!B109="","",IF('Log Transaksi'!E109="","",'Log Transaksi'!E109))</x:f>
        <x:v>46270</x:v>
      </x:c>
      <x:c r="F109" s="213" t="str">
        <x:f>IF('Log Transaksi'!B109="","",IF('Log Transaksi'!F109="","",'Log Transaksi'!F109))</x:f>
        <x:v>DP</x:v>
      </x:c>
      <x:c r="G109" s="214" t="str">
        <x:f>IF('Log Transaksi'!B109="","",IF('Log Transaksi'!G109="","",'Log Transaksi'!G109))</x:f>
      </x:c>
      <x:c r="H109" s="214" t="n">
        <x:f>IF('Log Transaksi'!B109="","",IF('Log Transaksi'!H109="","",'Log Transaksi'!H109))</x:f>
        <x:v>100000</x:v>
      </x:c>
      <x:c r="I109" s="214" t="n">
        <x:f>IF('Log Transaksi'!B109="","",IF('Log Transaksi'!I109="","",'Log Transaksi'!I109))</x:f>
        <x:v>100000</x:v>
      </x:c>
      <x:c r="J109" s="344" t="str">
        <x:v>BK024</x:v>
      </x:c>
      <x:c r="K109" s="335" t="str">
        <x:v>Nama dan tanggal sama</x:v>
      </x:c>
      <x:c r="L109" s="214" t="n">
        <x:f>IF(AND(B109&lt;&gt;"",B109&lt;='Pengaturan'!$B$6,F109="DP"),I109,0)</x:f>
        <x:v>100000</x:v>
      </x:c>
      <x:c r="M109" s="214" t="n">
        <x:f>IF(AND(B109&lt;&gt;"",B109&lt;='Pengaturan'!$B$6,F109&lt;&gt;"DP"),I109,0)</x:f>
        <x:v>0</x:v>
      </x:c>
      <x:c r="N109" s="213" t="n">
        <x:f>IF(AND(B109&lt;&gt;"",B109&lt;='Pengaturan'!$B$6,OR(F109="Lunas",F109="Pelunasan")),1,0)</x:f>
        <x:v>0</x:v>
      </x:c>
      <x:c r="O109" s="345" t="str">
        <x:f>IF(B109="","",IF(J109="","Belum dipasangkan",IF(COUNTIF('Data Schedule'!$A$5:$A$304,J109)=1,"OK","CHECK ID")))</x:f>
        <x:v>OK</x:v>
      </x:c>
      <x:c r="P109" s="519" t="str">
        <x:v>BK024</x:v>
      </x:c>
      <x:c r="Q109" s="521"/>
      <x:c r="R109" s="519" t="str">
        <x:f>IF('Log Transaksi'!B109="","",IF(Q109&lt;&gt;"",Q109,P109))</x:f>
        <x:v>BK024</x:v>
      </x:c>
      <x:c r="S109" s="519" t="str">
        <x:f>IF('Log Transaksi'!B109="","",'Log Transaksi'!S109)</x:f>
        <x:v>Paket utama</x:v>
      </x:c>
      <x:c r="T109" s="520" t="str">
        <x:v>Pemetaan average sebelumnya dipertahankan</x:v>
      </x:c>
      <x:c r="U109" s="519" t="str">
        <x:f>IF(R109="","",IF(COUNTIF('Belanja per Booking'!$A$17:$A$409,R109)=1,"OK","Cek ID"))</x:f>
        <x:v>OK</x:v>
      </x:c>
      <x:c r="V109" s="519" t="n">
        <x:f>IF(AND(R109&lt;&gt;"",'Log Transaksi'!L109&lt;&gt;"",'Log Transaksi'!L109&lt;&gt;"Belum diisi",OR('Log Transaksi'!N109="Uploaded",'Log Transaksi'!O109="Uploaded")),1,0)</x:f>
        <x:v>0</x:v>
      </x:c>
    </x:row>
    <x:row r="110" ht="33" customHeight="1">
      <x:c r="A110" s="228" t="n">
        <x:v>110</x:v>
      </x:c>
      <x:c r="B110" s="332" t="n">
        <x:f>IF('Log Transaksi'!B110="","",IF('Log Transaksi'!B110="","",'Log Transaksi'!B110))</x:f>
        <x:v>46268</x:v>
      </x:c>
      <x:c r="C110" s="213" t="str">
        <x:f>IF('Log Transaksi'!B110="","",IF('Log Transaksi'!C110="","",'Log Transaksi'!C110))</x:f>
        <x:v>maria taffi</x:v>
      </x:c>
      <x:c r="D110" s="213" t="str">
        <x:f>IF('Log Transaksi'!B110="","",IF('Log Transaksi'!D110="","",'Log Transaksi'!D110))</x:f>
        <x:v>Graduation</x:v>
      </x:c>
      <x:c r="E110" s="332" t="n">
        <x:f>IF('Log Transaksi'!B110="","",IF('Log Transaksi'!E110="","",'Log Transaksi'!E110))</x:f>
        <x:v>46274</x:v>
      </x:c>
      <x:c r="F110" s="213" t="str">
        <x:f>IF('Log Transaksi'!B110="","",IF('Log Transaksi'!F110="","",'Log Transaksi'!F110))</x:f>
        <x:v>DP</x:v>
      </x:c>
      <x:c r="G110" s="214" t="str">
        <x:f>IF('Log Transaksi'!B110="","",IF('Log Transaksi'!G110="","",'Log Transaksi'!G110))</x:f>
      </x:c>
      <x:c r="H110" s="214" t="n">
        <x:f>IF('Log Transaksi'!B110="","",IF('Log Transaksi'!H110="","",'Log Transaksi'!H110))</x:f>
        <x:v>100000</x:v>
      </x:c>
      <x:c r="I110" s="214" t="n">
        <x:f>IF('Log Transaksi'!B110="","",IF('Log Transaksi'!I110="","",'Log Transaksi'!I110))</x:f>
        <x:v>100000</x:v>
      </x:c>
      <x:c r="J110" s="344" t="str">
        <x:v>BK117</x:v>
      </x:c>
      <x:c r="K110" s="335" t="str">
        <x:v>Nama dan tanggal sama</x:v>
      </x:c>
      <x:c r="L110" s="214" t="n">
        <x:f>IF(AND(B110&lt;&gt;"",B110&lt;='Pengaturan'!$B$6,F110="DP"),I110,0)</x:f>
        <x:v>100000</x:v>
      </x:c>
      <x:c r="M110" s="214" t="n">
        <x:f>IF(AND(B110&lt;&gt;"",B110&lt;='Pengaturan'!$B$6,F110&lt;&gt;"DP"),I110,0)</x:f>
        <x:v>0</x:v>
      </x:c>
      <x:c r="N110" s="213" t="n">
        <x:f>IF(AND(B110&lt;&gt;"",B110&lt;='Pengaturan'!$B$6,OR(F110="Lunas",F110="Pelunasan")),1,0)</x:f>
        <x:v>0</x:v>
      </x:c>
      <x:c r="O110" s="345" t="str">
        <x:f>IF(B110="","",IF(J110="","Belum dipasangkan",IF(COUNTIF('Data Schedule'!$A$5:$A$304,J110)=1,"OK","CHECK ID")))</x:f>
        <x:v>OK</x:v>
      </x:c>
      <x:c r="P110" s="519" t="str">
        <x:v>BK117</x:v>
      </x:c>
      <x:c r="Q110" s="521"/>
      <x:c r="R110" s="519" t="str">
        <x:f>IF('Log Transaksi'!B110="","",IF(Q110&lt;&gt;"",Q110,P110))</x:f>
        <x:v>BK117</x:v>
      </x:c>
      <x:c r="S110" s="519" t="str">
        <x:f>IF('Log Transaksi'!B110="","",'Log Transaksi'!S110)</x:f>
        <x:v>Paket utama</x:v>
      </x:c>
      <x:c r="T110" s="520" t="str">
        <x:v>Pemetaan average sebelumnya dipertahankan</x:v>
      </x:c>
      <x:c r="U110" s="519" t="str">
        <x:f>IF(R110="","",IF(COUNTIF('Belanja per Booking'!$A$17:$A$409,R110)=1,"OK","Cek ID"))</x:f>
        <x:v>OK</x:v>
      </x:c>
      <x:c r="V110" s="519" t="n">
        <x:f>IF(AND(R110&lt;&gt;"",'Log Transaksi'!L110&lt;&gt;"",'Log Transaksi'!L110&lt;&gt;"Belum diisi",OR('Log Transaksi'!N110="Uploaded",'Log Transaksi'!O110="Uploaded")),1,0)</x:f>
        <x:v>0</x:v>
      </x:c>
    </x:row>
    <x:row r="111" ht="33" customHeight="1">
      <x:c r="A111" s="228" t="n">
        <x:v>111</x:v>
      </x:c>
      <x:c r="B111" s="332" t="n">
        <x:f>IF('Log Transaksi'!B111="","",IF('Log Transaksi'!B111="","",'Log Transaksi'!B111))</x:f>
        <x:v>46268</x:v>
      </x:c>
      <x:c r="C111" s="213" t="str">
        <x:f>IF('Log Transaksi'!B111="","",IF('Log Transaksi'!C111="","",'Log Transaksi'!C111))</x:f>
        <x:v>Jager</x:v>
      </x:c>
      <x:c r="D111" s="213" t="str">
        <x:f>IF('Log Transaksi'!B111="","",IF('Log Transaksi'!D111="","",'Log Transaksi'!D111))</x:f>
        <x:v>Large Group</x:v>
      </x:c>
      <x:c r="E111" s="332" t="n">
        <x:f>IF('Log Transaksi'!B111="","",IF('Log Transaksi'!E111="","",'Log Transaksi'!E111))</x:f>
        <x:v>46270</x:v>
      </x:c>
      <x:c r="F111" s="213" t="str">
        <x:f>IF('Log Transaksi'!B111="","",IF('Log Transaksi'!F111="","",'Log Transaksi'!F111))</x:f>
        <x:v>DP</x:v>
      </x:c>
      <x:c r="G111" s="214" t="str">
        <x:f>IF('Log Transaksi'!B111="","",IF('Log Transaksi'!G111="","",'Log Transaksi'!G111))</x:f>
      </x:c>
      <x:c r="H111" s="214" t="n">
        <x:f>IF('Log Transaksi'!B111="","",IF('Log Transaksi'!H111="","",'Log Transaksi'!H111))</x:f>
        <x:v>100000</x:v>
      </x:c>
      <x:c r="I111" s="214" t="n">
        <x:f>IF('Log Transaksi'!B111="","",IF('Log Transaksi'!I111="","",'Log Transaksi'!I111))</x:f>
        <x:v>100000</x:v>
      </x:c>
      <x:c r="J111" s="344" t="str">
        <x:v>BK026</x:v>
      </x:c>
      <x:c r="K111" s="335" t="str">
        <x:v>Nama dan tanggal sama</x:v>
      </x:c>
      <x:c r="L111" s="214" t="n">
        <x:f>IF(AND(B111&lt;&gt;"",B111&lt;='Pengaturan'!$B$6,F111="DP"),I111,0)</x:f>
        <x:v>100000</x:v>
      </x:c>
      <x:c r="M111" s="214" t="n">
        <x:f>IF(AND(B111&lt;&gt;"",B111&lt;='Pengaturan'!$B$6,F111&lt;&gt;"DP"),I111,0)</x:f>
        <x:v>0</x:v>
      </x:c>
      <x:c r="N111" s="213" t="n">
        <x:f>IF(AND(B111&lt;&gt;"",B111&lt;='Pengaturan'!$B$6,OR(F111="Lunas",F111="Pelunasan")),1,0)</x:f>
        <x:v>0</x:v>
      </x:c>
      <x:c r="O111" s="345" t="str">
        <x:f>IF(B111="","",IF(J111="","Belum dipasangkan",IF(COUNTIF('Data Schedule'!$A$5:$A$304,J111)=1,"OK","CHECK ID")))</x:f>
        <x:v>OK</x:v>
      </x:c>
      <x:c r="P111" s="519" t="str">
        <x:v>BK026</x:v>
      </x:c>
      <x:c r="Q111" s="521"/>
      <x:c r="R111" s="519" t="str">
        <x:f>IF('Log Transaksi'!B111="","",IF(Q111&lt;&gt;"",Q111,P111))</x:f>
        <x:v>BK026</x:v>
      </x:c>
      <x:c r="S111" s="519" t="str">
        <x:f>IF('Log Transaksi'!B111="","",'Log Transaksi'!S111)</x:f>
        <x:v>Paket utama</x:v>
      </x:c>
      <x:c r="T111" s="520" t="str">
        <x:v>Pemetaan average sebelumnya dipertahankan</x:v>
      </x:c>
      <x:c r="U111" s="519" t="str">
        <x:f>IF(R111="","",IF(COUNTIF('Belanja per Booking'!$A$17:$A$409,R111)=1,"OK","Cek ID"))</x:f>
        <x:v>OK</x:v>
      </x:c>
      <x:c r="V111" s="519" t="n">
        <x:f>IF(AND(R111&lt;&gt;"",'Log Transaksi'!L111&lt;&gt;"",'Log Transaksi'!L111&lt;&gt;"Belum diisi",OR('Log Transaksi'!N111="Uploaded",'Log Transaksi'!O111="Uploaded")),1,0)</x:f>
        <x:v>0</x:v>
      </x:c>
    </x:row>
    <x:row r="112" ht="33" customHeight="1">
      <x:c r="A112" s="228" t="n">
        <x:v>112</x:v>
      </x:c>
      <x:c r="B112" s="332" t="n">
        <x:f>IF('Log Transaksi'!B112="","",IF('Log Transaksi'!B112="","",'Log Transaksi'!B112))</x:f>
        <x:v>46268</x:v>
      </x:c>
      <x:c r="C112" s="213" t="str">
        <x:f>IF('Log Transaksi'!B112="","",IF('Log Transaksi'!C112="","",'Log Transaksi'!C112))</x:f>
        <x:v>Runi</x:v>
      </x:c>
      <x:c r="D112" s="213" t="str">
        <x:f>IF('Log Transaksi'!B112="","",IF('Log Transaksi'!D112="","",'Log Transaksi'!D112))</x:f>
        <x:v>Studio Rent</x:v>
      </x:c>
      <x:c r="E112" s="332" t="n">
        <x:f>IF('Log Transaksi'!B112="","",IF('Log Transaksi'!E112="","",'Log Transaksi'!E112))</x:f>
        <x:v>46268</x:v>
      </x:c>
      <x:c r="F112" s="213" t="str">
        <x:f>IF('Log Transaksi'!B112="","",IF('Log Transaksi'!F112="","",'Log Transaksi'!F112))</x:f>
        <x:v>Lunas</x:v>
      </x:c>
      <x:c r="G112" s="214" t="str">
        <x:f>IF('Log Transaksi'!B112="","",IF('Log Transaksi'!G112="","",'Log Transaksi'!G112))</x:f>
      </x:c>
      <x:c r="H112" s="214" t="n">
        <x:f>IF('Log Transaksi'!B112="","",IF('Log Transaksi'!H112="","",'Log Transaksi'!H112))</x:f>
        <x:v>350000</x:v>
      </x:c>
      <x:c r="I112" s="214" t="n">
        <x:f>IF('Log Transaksi'!B112="","",IF('Log Transaksi'!I112="","",'Log Transaksi'!I112))</x:f>
        <x:v>350000</x:v>
      </x:c>
      <x:c r="J112" s="344" t="str">
        <x:v>BK001</x:v>
      </x:c>
      <x:c r="K112" s="335" t="str">
        <x:v>Nama dan tanggal sama</x:v>
      </x:c>
      <x:c r="L112" s="214" t="n">
        <x:f>IF(AND(B112&lt;&gt;"",B112&lt;='Pengaturan'!$B$6,F112="DP"),I112,0)</x:f>
        <x:v>0</x:v>
      </x:c>
      <x:c r="M112" s="214" t="n">
        <x:f>IF(AND(B112&lt;&gt;"",B112&lt;='Pengaturan'!$B$6,F112&lt;&gt;"DP"),I112,0)</x:f>
        <x:v>350000</x:v>
      </x:c>
      <x:c r="N112" s="213" t="n">
        <x:f>IF(AND(B112&lt;&gt;"",B112&lt;='Pengaturan'!$B$6,OR(F112="Lunas",F112="Pelunasan")),1,0)</x:f>
        <x:v>1</x:v>
      </x:c>
      <x:c r="O112" s="345" t="str">
        <x:f>IF(B112="","",IF(J112="","Belum dipasangkan",IF(COUNTIF('Data Schedule'!$A$5:$A$304,J112)=1,"OK","CHECK ID")))</x:f>
        <x:v>OK</x:v>
      </x:c>
      <x:c r="P112" s="519" t="str">
        <x:v>BK001</x:v>
      </x:c>
      <x:c r="Q112" s="521"/>
      <x:c r="R112" s="519" t="str">
        <x:f>IF('Log Transaksi'!B112="","",IF(Q112&lt;&gt;"",Q112,P112))</x:f>
        <x:v>BK001</x:v>
      </x:c>
      <x:c r="S112" s="519" t="str">
        <x:f>IF('Log Transaksi'!B112="","",'Log Transaksi'!S112)</x:f>
        <x:v>Paket utama</x:v>
      </x:c>
      <x:c r="T112" s="520" t="str">
        <x:v>Pemetaan average sebelumnya dipertahankan</x:v>
      </x:c>
      <x:c r="U112" s="519" t="str">
        <x:f>IF(R112="","",IF(COUNTIF('Belanja per Booking'!$A$17:$A$409,R112)=1,"OK","Cek ID"))</x:f>
        <x:v>OK</x:v>
      </x:c>
      <x:c r="V112" s="519" t="n">
        <x:f>IF(AND(R112&lt;&gt;"",'Log Transaksi'!L112&lt;&gt;"",'Log Transaksi'!L112&lt;&gt;"Belum diisi",OR('Log Transaksi'!N112="Uploaded",'Log Transaksi'!O112="Uploaded")),1,0)</x:f>
        <x:v>0</x:v>
      </x:c>
    </x:row>
    <x:row r="113" ht="33" customHeight="1">
      <x:c r="A113" s="228" t="n">
        <x:v>113</x:v>
      </x:c>
      <x:c r="B113" s="332" t="n">
        <x:f>IF('Log Transaksi'!B113="","",IF('Log Transaksi'!B113="","",'Log Transaksi'!B113))</x:f>
        <x:v>46268</x:v>
      </x:c>
      <x:c r="C113" s="213" t="str">
        <x:f>IF('Log Transaksi'!B113="","",IF('Log Transaksi'!C113="","",'Log Transaksi'!C113))</x:f>
        <x:v>Athia</x:v>
      </x:c>
      <x:c r="D113" s="213" t="str">
        <x:f>IF('Log Transaksi'!B113="","",IF('Log Transaksi'!D113="","",'Log Transaksi'!D113))</x:f>
        <x:v>Graduation Premium</x:v>
      </x:c>
      <x:c r="E113" s="332" t="n">
        <x:f>IF('Log Transaksi'!B113="","",IF('Log Transaksi'!E113="","",'Log Transaksi'!E113))</x:f>
        <x:v>46273</x:v>
      </x:c>
      <x:c r="F113" s="213" t="str">
        <x:f>IF('Log Transaksi'!B113="","",IF('Log Transaksi'!F113="","",'Log Transaksi'!F113))</x:f>
        <x:v>DP</x:v>
      </x:c>
      <x:c r="G113" s="214" t="str">
        <x:f>IF('Log Transaksi'!B113="","",IF('Log Transaksi'!G113="","",'Log Transaksi'!G113))</x:f>
      </x:c>
      <x:c r="H113" s="214" t="n">
        <x:f>IF('Log Transaksi'!B113="","",IF('Log Transaksi'!H113="","",'Log Transaksi'!H113))</x:f>
        <x:v>100000</x:v>
      </x:c>
      <x:c r="I113" s="214" t="n">
        <x:f>IF('Log Transaksi'!B113="","",IF('Log Transaksi'!I113="","",'Log Transaksi'!I113))</x:f>
        <x:v>100000</x:v>
      </x:c>
      <x:c r="J113" s="344" t="str">
        <x:v>BK068</x:v>
      </x:c>
      <x:c r="K113" s="335" t="str">
        <x:v>CHECK nama: Athia / Ahtia; DP100rb tanggal foto 8 September, paket Premium, dipasangkan bersama Log258.</x:v>
      </x:c>
      <x:c r="L113" s="214" t="n">
        <x:f>IF(AND(B113&lt;&gt;"",B113&lt;='Pengaturan'!$B$6,F113="DP"),I113,0)</x:f>
        <x:v>100000</x:v>
      </x:c>
      <x:c r="M113" s="214" t="n">
        <x:f>IF(AND(B113&lt;&gt;"",B113&lt;='Pengaturan'!$B$6,F113&lt;&gt;"DP"),I113,0)</x:f>
        <x:v>0</x:v>
      </x:c>
      <x:c r="N113" s="213" t="n">
        <x:f>IF(AND(B113&lt;&gt;"",B113&lt;='Pengaturan'!$B$6,OR(F113="Lunas",F113="Pelunasan")),1,0)</x:f>
        <x:v>0</x:v>
      </x:c>
      <x:c r="O113" s="345" t="str">
        <x:f>IF(B113="","",IF(J113="","Belum dipasangkan",IF(COUNTIF('Data Schedule'!$A$5:$A$304,J113)=1,"OK","CHECK ID")))</x:f>
        <x:v>OK</x:v>
      </x:c>
      <x:c r="P113" s="519" t="str">
        <x:v>BK068</x:v>
      </x:c>
      <x:c r="Q113" s="521"/>
      <x:c r="R113" s="519" t="str">
        <x:f>IF('Log Transaksi'!B113="","",IF(Q113&lt;&gt;"",Q113,P113))</x:f>
        <x:v>BK068</x:v>
      </x:c>
      <x:c r="S113" s="519" t="str">
        <x:f>IF('Log Transaksi'!B113="","",'Log Transaksi'!S113)</x:f>
        <x:v>Paket utama</x:v>
      </x:c>
      <x:c r="T113" s="520" t="str">
        <x:v>Pemetaan average sebelumnya dipertahankan</x:v>
      </x:c>
      <x:c r="U113" s="519" t="str">
        <x:f>IF(R113="","",IF(COUNTIF('Belanja per Booking'!$A$17:$A$409,R113)=1,"OK","Cek ID"))</x:f>
        <x:v>OK</x:v>
      </x:c>
      <x:c r="V113" s="519" t="n">
        <x:f>IF(AND(R113&lt;&gt;"",'Log Transaksi'!L113&lt;&gt;"",'Log Transaksi'!L113&lt;&gt;"Belum diisi",OR('Log Transaksi'!N113="Uploaded",'Log Transaksi'!O113="Uploaded")),1,0)</x:f>
        <x:v>0</x:v>
      </x:c>
    </x:row>
    <x:row r="114" ht="33" customHeight="1">
      <x:c r="A114" s="228" t="n">
        <x:v>114</x:v>
      </x:c>
      <x:c r="B114" s="332" t="n">
        <x:f>IF('Log Transaksi'!B114="","",IF('Log Transaksi'!B114="","",'Log Transaksi'!B114))</x:f>
        <x:v>46268</x:v>
      </x:c>
      <x:c r="C114" s="213" t="str">
        <x:f>IF('Log Transaksi'!B114="","",IF('Log Transaksi'!C114="","",'Log Transaksi'!C114))</x:f>
        <x:v>Luceriza</x:v>
      </x:c>
      <x:c r="D114" s="213" t="str">
        <x:f>IF('Log Transaksi'!B114="","",IF('Log Transaksi'!D114="","",'Log Transaksi'!D114))</x:f>
        <x:v>Large Group</x:v>
      </x:c>
      <x:c r="E114" s="332" t="n">
        <x:f>IF('Log Transaksi'!B114="","",IF('Log Transaksi'!E114="","",'Log Transaksi'!E114))</x:f>
        <x:v>46271</x:v>
      </x:c>
      <x:c r="F114" s="213" t="str">
        <x:f>IF('Log Transaksi'!B114="","",IF('Log Transaksi'!F114="","",'Log Transaksi'!F114))</x:f>
        <x:v>DP</x:v>
      </x:c>
      <x:c r="G114" s="214" t="str">
        <x:f>IF('Log Transaksi'!B114="","",IF('Log Transaksi'!G114="","",'Log Transaksi'!G114))</x:f>
      </x:c>
      <x:c r="H114" s="214" t="n">
        <x:f>IF('Log Transaksi'!B114="","",IF('Log Transaksi'!H114="","",'Log Transaksi'!H114))</x:f>
        <x:v>100000</x:v>
      </x:c>
      <x:c r="I114" s="214" t="n">
        <x:f>IF('Log Transaksi'!B114="","",IF('Log Transaksi'!I114="","",'Log Transaksi'!I114))</x:f>
        <x:v>100000</x:v>
      </x:c>
      <x:c r="J114" s="344" t="str">
        <x:v>BK035</x:v>
      </x:c>
      <x:c r="K114" s="335" t="str">
        <x:v>Nama dan tanggal sama</x:v>
      </x:c>
      <x:c r="L114" s="214" t="n">
        <x:f>IF(AND(B114&lt;&gt;"",B114&lt;='Pengaturan'!$B$6,F114="DP"),I114,0)</x:f>
        <x:v>100000</x:v>
      </x:c>
      <x:c r="M114" s="214" t="n">
        <x:f>IF(AND(B114&lt;&gt;"",B114&lt;='Pengaturan'!$B$6,F114&lt;&gt;"DP"),I114,0)</x:f>
        <x:v>0</x:v>
      </x:c>
      <x:c r="N114" s="213" t="n">
        <x:f>IF(AND(B114&lt;&gt;"",B114&lt;='Pengaturan'!$B$6,OR(F114="Lunas",F114="Pelunasan")),1,0)</x:f>
        <x:v>0</x:v>
      </x:c>
      <x:c r="O114" s="345" t="str">
        <x:f>IF(B114="","",IF(J114="","Belum dipasangkan",IF(COUNTIF('Data Schedule'!$A$5:$A$304,J114)=1,"OK","CHECK ID")))</x:f>
        <x:v>OK</x:v>
      </x:c>
      <x:c r="P114" s="519" t="str">
        <x:v>BK035</x:v>
      </x:c>
      <x:c r="Q114" s="521"/>
      <x:c r="R114" s="519" t="str">
        <x:f>IF('Log Transaksi'!B114="","",IF(Q114&lt;&gt;"",Q114,P114))</x:f>
        <x:v>BK035</x:v>
      </x:c>
      <x:c r="S114" s="519" t="str">
        <x:f>IF('Log Transaksi'!B114="","",'Log Transaksi'!S114)</x:f>
        <x:v>Paket utama</x:v>
      </x:c>
      <x:c r="T114" s="520" t="str">
        <x:v>Pemetaan average sebelumnya dipertahankan</x:v>
      </x:c>
      <x:c r="U114" s="519" t="str">
        <x:f>IF(R114="","",IF(COUNTIF('Belanja per Booking'!$A$17:$A$409,R114)=1,"OK","Cek ID"))</x:f>
        <x:v>OK</x:v>
      </x:c>
      <x:c r="V114" s="519" t="n">
        <x:f>IF(AND(R114&lt;&gt;"",'Log Transaksi'!L114&lt;&gt;"",'Log Transaksi'!L114&lt;&gt;"Belum diisi",OR('Log Transaksi'!N114="Uploaded",'Log Transaksi'!O114="Uploaded")),1,0)</x:f>
        <x:v>0</x:v>
      </x:c>
    </x:row>
    <x:row r="115" ht="33" customHeight="1">
      <x:c r="A115" s="228" t="n">
        <x:v>115</x:v>
      </x:c>
      <x:c r="B115" s="332" t="n">
        <x:f>IF('Log Transaksi'!B115="","",IF('Log Transaksi'!B115="","",'Log Transaksi'!B115))</x:f>
        <x:v>46268</x:v>
      </x:c>
      <x:c r="C115" s="213" t="str">
        <x:f>IF('Log Transaksi'!B115="","",IF('Log Transaksi'!C115="","",'Log Transaksi'!C115))</x:f>
        <x:v>KKN Kalikajar</x:v>
      </x:c>
      <x:c r="D115" s="213" t="str">
        <x:f>IF('Log Transaksi'!B115="","",IF('Log Transaksi'!D115="","",'Log Transaksi'!D115))</x:f>
        <x:v>Large Group</x:v>
      </x:c>
      <x:c r="E115" s="332" t="n">
        <x:f>IF('Log Transaksi'!B115="","",IF('Log Transaksi'!E115="","",'Log Transaksi'!E115))</x:f>
        <x:v>46269</x:v>
      </x:c>
      <x:c r="F115" s="213" t="str">
        <x:f>IF('Log Transaksi'!B115="","",IF('Log Transaksi'!F115="","",'Log Transaksi'!F115))</x:f>
        <x:v>DP</x:v>
      </x:c>
      <x:c r="G115" s="214" t="str">
        <x:f>IF('Log Transaksi'!B115="","",IF('Log Transaksi'!G115="","",'Log Transaksi'!G115))</x:f>
      </x:c>
      <x:c r="H115" s="214" t="n">
        <x:f>IF('Log Transaksi'!B115="","",IF('Log Transaksi'!H115="","",'Log Transaksi'!H115))</x:f>
        <x:v>100000</x:v>
      </x:c>
      <x:c r="I115" s="214" t="n">
        <x:f>IF('Log Transaksi'!B115="","",IF('Log Transaksi'!I115="","",'Log Transaksi'!I115))</x:f>
        <x:v>100000</x:v>
      </x:c>
      <x:c r="J115" s="344" t="str">
        <x:v>BK009</x:v>
      </x:c>
      <x:c r="K115" s="335" t="str">
        <x:v>Nama dan tanggal sama</x:v>
      </x:c>
      <x:c r="L115" s="214" t="n">
        <x:f>IF(AND(B115&lt;&gt;"",B115&lt;='Pengaturan'!$B$6,F115="DP"),I115,0)</x:f>
        <x:v>100000</x:v>
      </x:c>
      <x:c r="M115" s="214" t="n">
        <x:f>IF(AND(B115&lt;&gt;"",B115&lt;='Pengaturan'!$B$6,F115&lt;&gt;"DP"),I115,0)</x:f>
        <x:v>0</x:v>
      </x:c>
      <x:c r="N115" s="213" t="n">
        <x:f>IF(AND(B115&lt;&gt;"",B115&lt;='Pengaturan'!$B$6,OR(F115="Lunas",F115="Pelunasan")),1,0)</x:f>
        <x:v>0</x:v>
      </x:c>
      <x:c r="O115" s="345" t="str">
        <x:f>IF(B115="","",IF(J115="","Belum dipasangkan",IF(COUNTIF('Data Schedule'!$A$5:$A$304,J115)=1,"OK","CHECK ID")))</x:f>
        <x:v>OK</x:v>
      </x:c>
      <x:c r="P115" s="519" t="str">
        <x:v>BK009</x:v>
      </x:c>
      <x:c r="Q115" s="521"/>
      <x:c r="R115" s="519" t="str">
        <x:f>IF('Log Transaksi'!B115="","",IF(Q115&lt;&gt;"",Q115,P115))</x:f>
        <x:v>BK009</x:v>
      </x:c>
      <x:c r="S115" s="519" t="str">
        <x:f>IF('Log Transaksi'!B115="","",'Log Transaksi'!S115)</x:f>
        <x:v>Paket utama</x:v>
      </x:c>
      <x:c r="T115" s="520" t="str">
        <x:v>Pemetaan average sebelumnya dipertahankan</x:v>
      </x:c>
      <x:c r="U115" s="519" t="str">
        <x:f>IF(R115="","",IF(COUNTIF('Belanja per Booking'!$A$17:$A$409,R115)=1,"OK","Cek ID"))</x:f>
        <x:v>OK</x:v>
      </x:c>
      <x:c r="V115" s="519" t="n">
        <x:f>IF(AND(R115&lt;&gt;"",'Log Transaksi'!L115&lt;&gt;"",'Log Transaksi'!L115&lt;&gt;"Belum diisi",OR('Log Transaksi'!N115="Uploaded",'Log Transaksi'!O115="Uploaded")),1,0)</x:f>
        <x:v>0</x:v>
      </x:c>
    </x:row>
    <x:row r="116" ht="33" customHeight="1">
      <x:c r="A116" s="228" t="n">
        <x:v>116</x:v>
      </x:c>
      <x:c r="B116" s="332" t="n">
        <x:f>IF('Log Transaksi'!B116="","",IF('Log Transaksi'!B116="","",'Log Transaksi'!B116))</x:f>
        <x:v>46268</x:v>
      </x:c>
      <x:c r="C116" s="213" t="str">
        <x:f>IF('Log Transaksi'!B116="","",IF('Log Transaksi'!C116="","",'Log Transaksi'!C116))</x:f>
        <x:v>ELIA SEPTIA</x:v>
      </x:c>
      <x:c r="D116" s="213" t="str">
        <x:f>IF('Log Transaksi'!B116="","",IF('Log Transaksi'!D116="","",'Log Transaksi'!D116))</x:f>
        <x:v>Photofox</x:v>
      </x:c>
      <x:c r="E116" s="332" t="n">
        <x:f>IF('Log Transaksi'!B116="","",IF('Log Transaksi'!E116="","",'Log Transaksi'!E116))</x:f>
        <x:v>46269</x:v>
      </x:c>
      <x:c r="F116" s="213" t="str">
        <x:f>IF('Log Transaksi'!B116="","",IF('Log Transaksi'!F116="","",'Log Transaksi'!F116))</x:f>
        <x:v>Lunas</x:v>
      </x:c>
      <x:c r="G116" s="214" t="str">
        <x:f>IF('Log Transaksi'!B116="","",IF('Log Transaksi'!G116="","",'Log Transaksi'!G116))</x:f>
      </x:c>
      <x:c r="H116" s="214" t="n">
        <x:f>IF('Log Transaksi'!B116="","",IF('Log Transaksi'!H116="","",'Log Transaksi'!H116))</x:f>
        <x:v>200000</x:v>
      </x:c>
      <x:c r="I116" s="214" t="n">
        <x:f>IF('Log Transaksi'!B116="","",IF('Log Transaksi'!I116="","",'Log Transaksi'!I116))</x:f>
        <x:v>200000</x:v>
      </x:c>
      <x:c r="J116" s="344" t="str">
        <x:v>BK013</x:v>
      </x:c>
      <x:c r="K116" s="335" t="str">
        <x:v>Nama dan tanggal sama</x:v>
      </x:c>
      <x:c r="L116" s="214" t="n">
        <x:f>IF(AND(B116&lt;&gt;"",B116&lt;='Pengaturan'!$B$6,F116="DP"),I116,0)</x:f>
        <x:v>0</x:v>
      </x:c>
      <x:c r="M116" s="214" t="n">
        <x:f>IF(AND(B116&lt;&gt;"",B116&lt;='Pengaturan'!$B$6,F116&lt;&gt;"DP"),I116,0)</x:f>
        <x:v>200000</x:v>
      </x:c>
      <x:c r="N116" s="213" t="n">
        <x:f>IF(AND(B116&lt;&gt;"",B116&lt;='Pengaturan'!$B$6,OR(F116="Lunas",F116="Pelunasan")),1,0)</x:f>
        <x:v>1</x:v>
      </x:c>
      <x:c r="O116" s="345" t="str">
        <x:f>IF(B116="","",IF(J116="","Belum dipasangkan",IF(COUNTIF('Data Schedule'!$A$5:$A$304,J116)=1,"OK","CHECK ID")))</x:f>
        <x:v>OK</x:v>
      </x:c>
      <x:c r="P116" s="519" t="str">
        <x:v>BK013</x:v>
      </x:c>
      <x:c r="Q116" s="521"/>
      <x:c r="R116" s="519" t="str">
        <x:f>IF('Log Transaksi'!B116="","",IF(Q116&lt;&gt;"",Q116,P116))</x:f>
        <x:v>BK013</x:v>
      </x:c>
      <x:c r="S116" s="519" t="str">
        <x:f>IF('Log Transaksi'!B116="","",'Log Transaksi'!S116)</x:f>
        <x:v>Paket utama</x:v>
      </x:c>
      <x:c r="T116" s="520" t="str">
        <x:v>Pemetaan average sebelumnya dipertahankan</x:v>
      </x:c>
      <x:c r="U116" s="519" t="str">
        <x:f>IF(R116="","",IF(COUNTIF('Belanja per Booking'!$A$17:$A$409,R116)=1,"OK","Cek ID"))</x:f>
        <x:v>OK</x:v>
      </x:c>
      <x:c r="V116" s="519" t="n">
        <x:f>IF(AND(R116&lt;&gt;"",'Log Transaksi'!L116&lt;&gt;"",'Log Transaksi'!L116&lt;&gt;"Belum diisi",OR('Log Transaksi'!N116="Uploaded",'Log Transaksi'!O116="Uploaded")),1,0)</x:f>
        <x:v>0</x:v>
      </x:c>
    </x:row>
    <x:row r="117" ht="33" customHeight="1">
      <x:c r="A117" s="228" t="n">
        <x:v>117</x:v>
      </x:c>
      <x:c r="B117" s="332" t="n">
        <x:f>IF('Log Transaksi'!B117="","",IF('Log Transaksi'!B117="","",'Log Transaksi'!B117))</x:f>
        <x:v>46268</x:v>
      </x:c>
      <x:c r="C117" s="213" t="str">
        <x:f>IF('Log Transaksi'!B117="","",IF('Log Transaksi'!C117="","",'Log Transaksi'!C117))</x:f>
        <x:v>cut auriel</x:v>
      </x:c>
      <x:c r="D117" s="213" t="str">
        <x:f>IF('Log Transaksi'!B117="","",IF('Log Transaksi'!D117="","",'Log Transaksi'!D117))</x:f>
        <x:v>Graduation</x:v>
      </x:c>
      <x:c r="E117" s="332" t="n">
        <x:f>IF('Log Transaksi'!B117="","",IF('Log Transaksi'!E117="","",'Log Transaksi'!E117))</x:f>
        <x:v>46274</x:v>
      </x:c>
      <x:c r="F117" s="213" t="str">
        <x:f>IF('Log Transaksi'!B117="","",IF('Log Transaksi'!F117="","",'Log Transaksi'!F117))</x:f>
        <x:v>DP</x:v>
      </x:c>
      <x:c r="G117" s="214" t="str">
        <x:f>IF('Log Transaksi'!B117="","",IF('Log Transaksi'!G117="","",'Log Transaksi'!G117))</x:f>
      </x:c>
      <x:c r="H117" s="214" t="n">
        <x:f>IF('Log Transaksi'!B117="","",IF('Log Transaksi'!H117="","",'Log Transaksi'!H117))</x:f>
        <x:v>100000</x:v>
      </x:c>
      <x:c r="I117" s="214" t="n">
        <x:f>IF('Log Transaksi'!B117="","",IF('Log Transaksi'!I117="","",'Log Transaksi'!I117))</x:f>
        <x:v>100000</x:v>
      </x:c>
      <x:c r="J117" s="344" t="str">
        <x:v>BK102</x:v>
      </x:c>
      <x:c r="K117" s="335" t="str">
        <x:v>Nama dan tanggal sama</x:v>
      </x:c>
      <x:c r="L117" s="214" t="n">
        <x:f>IF(AND(B117&lt;&gt;"",B117&lt;='Pengaturan'!$B$6,F117="DP"),I117,0)</x:f>
        <x:v>100000</x:v>
      </x:c>
      <x:c r="M117" s="214" t="n">
        <x:f>IF(AND(B117&lt;&gt;"",B117&lt;='Pengaturan'!$B$6,F117&lt;&gt;"DP"),I117,0)</x:f>
        <x:v>0</x:v>
      </x:c>
      <x:c r="N117" s="213" t="n">
        <x:f>IF(AND(B117&lt;&gt;"",B117&lt;='Pengaturan'!$B$6,OR(F117="Lunas",F117="Pelunasan")),1,0)</x:f>
        <x:v>0</x:v>
      </x:c>
      <x:c r="O117" s="345" t="str">
        <x:f>IF(B117="","",IF(J117="","Belum dipasangkan",IF(COUNTIF('Data Schedule'!$A$5:$A$304,J117)=1,"OK","CHECK ID")))</x:f>
        <x:v>OK</x:v>
      </x:c>
      <x:c r="P117" s="519" t="str">
        <x:v>BK102</x:v>
      </x:c>
      <x:c r="Q117" s="521"/>
      <x:c r="R117" s="519" t="str">
        <x:f>IF('Log Transaksi'!B117="","",IF(Q117&lt;&gt;"",Q117,P117))</x:f>
        <x:v>BK102</x:v>
      </x:c>
      <x:c r="S117" s="519" t="str">
        <x:f>IF('Log Transaksi'!B117="","",'Log Transaksi'!S117)</x:f>
        <x:v>Paket utama</x:v>
      </x:c>
      <x:c r="T117" s="520" t="str">
        <x:v>Pemetaan average sebelumnya dipertahankan</x:v>
      </x:c>
      <x:c r="U117" s="519" t="str">
        <x:f>IF(R117="","",IF(COUNTIF('Belanja per Booking'!$A$17:$A$409,R117)=1,"OK","Cek ID"))</x:f>
        <x:v>OK</x:v>
      </x:c>
      <x:c r="V117" s="519" t="n">
        <x:f>IF(AND(R117&lt;&gt;"",'Log Transaksi'!L117&lt;&gt;"",'Log Transaksi'!L117&lt;&gt;"Belum diisi",OR('Log Transaksi'!N117="Uploaded",'Log Transaksi'!O117="Uploaded")),1,0)</x:f>
        <x:v>0</x:v>
      </x:c>
    </x:row>
    <x:row r="118" ht="33" customHeight="1">
      <x:c r="A118" s="228" t="n">
        <x:v>118</x:v>
      </x:c>
      <x:c r="B118" s="332" t="n">
        <x:f>IF('Log Transaksi'!B118="","",IF('Log Transaksi'!B118="","",'Log Transaksi'!B118))</x:f>
        <x:v>46268</x:v>
      </x:c>
      <x:c r="C118" s="213" t="str">
        <x:f>IF('Log Transaksi'!B118="","",IF('Log Transaksi'!C118="","",'Log Transaksi'!C118))</x:f>
        <x:v>Fauzan</x:v>
      </x:c>
      <x:c r="D118" s="213" t="str">
        <x:f>IF('Log Transaksi'!B118="","",IF('Log Transaksi'!D118="","",'Log Transaksi'!D118))</x:f>
        <x:v>Couple A</x:v>
      </x:c>
      <x:c r="E118" s="332" t="n">
        <x:f>IF('Log Transaksi'!B118="","",IF('Log Transaksi'!E118="","",'Log Transaksi'!E118))</x:f>
        <x:v>46268</x:v>
      </x:c>
      <x:c r="F118" s="213" t="str">
        <x:f>IF('Log Transaksi'!B118="","",IF('Log Transaksi'!F118="","",'Log Transaksi'!F118))</x:f>
        <x:v>Lunas</x:v>
      </x:c>
      <x:c r="G118" s="214" t="str">
        <x:f>IF('Log Transaksi'!B118="","",IF('Log Transaksi'!G118="","",'Log Transaksi'!G118))</x:f>
      </x:c>
      <x:c r="H118" s="214" t="n">
        <x:f>IF('Log Transaksi'!B118="","",IF('Log Transaksi'!H118="","",'Log Transaksi'!H118))</x:f>
        <x:v>50000</x:v>
      </x:c>
      <x:c r="I118" s="214" t="n">
        <x:f>IF('Log Transaksi'!B118="","",IF('Log Transaksi'!I118="","",'Log Transaksi'!I118))</x:f>
        <x:v>50000</x:v>
      </x:c>
      <x:c r="J118" s="344" t="str">
        <x:v>BK002</x:v>
      </x:c>
      <x:c r="K118" s="335" t="str">
        <x:v>Nama dan tanggal sama</x:v>
      </x:c>
      <x:c r="L118" s="214" t="n">
        <x:f>IF(AND(B118&lt;&gt;"",B118&lt;='Pengaturan'!$B$6,F118="DP"),I118,0)</x:f>
        <x:v>0</x:v>
      </x:c>
      <x:c r="M118" s="214" t="n">
        <x:f>IF(AND(B118&lt;&gt;"",B118&lt;='Pengaturan'!$B$6,F118&lt;&gt;"DP"),I118,0)</x:f>
        <x:v>50000</x:v>
      </x:c>
      <x:c r="N118" s="213" t="n">
        <x:f>IF(AND(B118&lt;&gt;"",B118&lt;='Pengaturan'!$B$6,OR(F118="Lunas",F118="Pelunasan")),1,0)</x:f>
        <x:v>1</x:v>
      </x:c>
      <x:c r="O118" s="345" t="str">
        <x:f>IF(B118="","",IF(J118="","Belum dipasangkan",IF(COUNTIF('Data Schedule'!$A$5:$A$304,J118)=1,"OK","CHECK ID")))</x:f>
        <x:v>OK</x:v>
      </x:c>
      <x:c r="P118" s="519" t="str">
        <x:v>BK002</x:v>
      </x:c>
      <x:c r="Q118" s="521"/>
      <x:c r="R118" s="519" t="str">
        <x:f>IF('Log Transaksi'!B118="","",IF(Q118&lt;&gt;"",Q118,P118))</x:f>
        <x:v>BK002</x:v>
      </x:c>
      <x:c r="S118" s="519" t="str">
        <x:f>IF('Log Transaksi'!B118="","",'Log Transaksi'!S118)</x:f>
        <x:v>Paket utama</x:v>
      </x:c>
      <x:c r="T118" s="520" t="str">
        <x:v>Pemetaan average sebelumnya dipertahankan</x:v>
      </x:c>
      <x:c r="U118" s="519" t="str">
        <x:f>IF(R118="","",IF(COUNTIF('Belanja per Booking'!$A$17:$A$409,R118)=1,"OK","Cek ID"))</x:f>
        <x:v>OK</x:v>
      </x:c>
      <x:c r="V118" s="519" t="n">
        <x:f>IF(AND(R118&lt;&gt;"",'Log Transaksi'!L118&lt;&gt;"",'Log Transaksi'!L118&lt;&gt;"Belum diisi",OR('Log Transaksi'!N118="Uploaded",'Log Transaksi'!O118="Uploaded")),1,0)</x:f>
        <x:v>1</x:v>
      </x:c>
    </x:row>
    <x:row r="119" ht="33" customHeight="1">
      <x:c r="A119" s="228" t="n">
        <x:v>119</x:v>
      </x:c>
      <x:c r="B119" s="332" t="n">
        <x:f>IF('Log Transaksi'!B119="","",IF('Log Transaksi'!B119="","",'Log Transaksi'!B119))</x:f>
        <x:v>46268</x:v>
      </x:c>
      <x:c r="C119" s="213" t="str">
        <x:f>IF('Log Transaksi'!B119="","",IF('Log Transaksi'!C119="","",'Log Transaksi'!C119))</x:f>
        <x:v>Decky Sapta</x:v>
      </x:c>
      <x:c r="D119" s="213" t="str">
        <x:f>IF('Log Transaksi'!B119="","",IF('Log Transaksi'!D119="","",'Log Transaksi'!D119))</x:f>
        <x:v>Graduation</x:v>
      </x:c>
      <x:c r="E119" s="332" t="n">
        <x:f>IF('Log Transaksi'!B119="","",IF('Log Transaksi'!E119="","",'Log Transaksi'!E119))</x:f>
        <x:v>46273</x:v>
      </x:c>
      <x:c r="F119" s="213" t="str">
        <x:f>IF('Log Transaksi'!B119="","",IF('Log Transaksi'!F119="","",'Log Transaksi'!F119))</x:f>
        <x:v>DP</x:v>
      </x:c>
      <x:c r="G119" s="214" t="str">
        <x:f>IF('Log Transaksi'!B119="","",IF('Log Transaksi'!G119="","",'Log Transaksi'!G119))</x:f>
      </x:c>
      <x:c r="H119" s="214" t="n">
        <x:f>IF('Log Transaksi'!B119="","",IF('Log Transaksi'!H119="","",'Log Transaksi'!H119))</x:f>
        <x:v>100000</x:v>
      </x:c>
      <x:c r="I119" s="214" t="n">
        <x:f>IF('Log Transaksi'!B119="","",IF('Log Transaksi'!I119="","",'Log Transaksi'!I119))</x:f>
        <x:v>100000</x:v>
      </x:c>
      <x:c r="J119" s="344" t="str">
        <x:v>BK045</x:v>
      </x:c>
      <x:c r="K119" s="335" t="str">
        <x:v>Nama dan tanggal sama</x:v>
      </x:c>
      <x:c r="L119" s="214" t="n">
        <x:f>IF(AND(B119&lt;&gt;"",B119&lt;='Pengaturan'!$B$6,F119="DP"),I119,0)</x:f>
        <x:v>100000</x:v>
      </x:c>
      <x:c r="M119" s="214" t="n">
        <x:f>IF(AND(B119&lt;&gt;"",B119&lt;='Pengaturan'!$B$6,F119&lt;&gt;"DP"),I119,0)</x:f>
        <x:v>0</x:v>
      </x:c>
      <x:c r="N119" s="213" t="n">
        <x:f>IF(AND(B119&lt;&gt;"",B119&lt;='Pengaturan'!$B$6,OR(F119="Lunas",F119="Pelunasan")),1,0)</x:f>
        <x:v>0</x:v>
      </x:c>
      <x:c r="O119" s="345" t="str">
        <x:f>IF(B119="","",IF(J119="","Belum dipasangkan",IF(COUNTIF('Data Schedule'!$A$5:$A$304,J119)=1,"OK","CHECK ID")))</x:f>
        <x:v>OK</x:v>
      </x:c>
      <x:c r="P119" s="519" t="str">
        <x:v>BK045</x:v>
      </x:c>
      <x:c r="Q119" s="521"/>
      <x:c r="R119" s="519" t="str">
        <x:f>IF('Log Transaksi'!B119="","",IF(Q119&lt;&gt;"",Q119,P119))</x:f>
        <x:v>BK045</x:v>
      </x:c>
      <x:c r="S119" s="519" t="str">
        <x:f>IF('Log Transaksi'!B119="","",'Log Transaksi'!S119)</x:f>
        <x:v>Paket utama</x:v>
      </x:c>
      <x:c r="T119" s="520" t="str">
        <x:v>Pemetaan average sebelumnya dipertahankan</x:v>
      </x:c>
      <x:c r="U119" s="519" t="str">
        <x:f>IF(R119="","",IF(COUNTIF('Belanja per Booking'!$A$17:$A$409,R119)=1,"OK","Cek ID"))</x:f>
        <x:v>OK</x:v>
      </x:c>
      <x:c r="V119" s="519" t="n">
        <x:f>IF(AND(R119&lt;&gt;"",'Log Transaksi'!L119&lt;&gt;"",'Log Transaksi'!L119&lt;&gt;"Belum diisi",OR('Log Transaksi'!N119="Uploaded",'Log Transaksi'!O119="Uploaded")),1,0)</x:f>
        <x:v>0</x:v>
      </x:c>
    </x:row>
    <x:row r="120" ht="33" customHeight="1">
      <x:c r="A120" s="228" t="n">
        <x:v>120</x:v>
      </x:c>
      <x:c r="B120" s="332" t="n">
        <x:f>IF('Log Transaksi'!B120="","",IF('Log Transaksi'!B120="","",'Log Transaksi'!B120))</x:f>
        <x:v>46268</x:v>
      </x:c>
      <x:c r="C120" s="213" t="str">
        <x:f>IF('Log Transaksi'!B120="","",IF('Log Transaksi'!C120="","",'Log Transaksi'!C120))</x:f>
        <x:v>Hanif</x:v>
      </x:c>
      <x:c r="D120" s="213" t="str">
        <x:f>IF('Log Transaksi'!B120="","",IF('Log Transaksi'!D120="","",'Log Transaksi'!D120))</x:f>
        <x:v>Graduation</x:v>
      </x:c>
      <x:c r="E120" s="332" t="n">
        <x:f>IF('Log Transaksi'!B120="","",IF('Log Transaksi'!E120="","",'Log Transaksi'!E120))</x:f>
        <x:v>46274</x:v>
      </x:c>
      <x:c r="F120" s="213" t="str">
        <x:f>IF('Log Transaksi'!B120="","",IF('Log Transaksi'!F120="","",'Log Transaksi'!F120))</x:f>
        <x:v>DP</x:v>
      </x:c>
      <x:c r="G120" s="214" t="str">
        <x:f>IF('Log Transaksi'!B120="","",IF('Log Transaksi'!G120="","",'Log Transaksi'!G120))</x:f>
      </x:c>
      <x:c r="H120" s="214" t="n">
        <x:f>IF('Log Transaksi'!B120="","",IF('Log Transaksi'!H120="","",'Log Transaksi'!H120))</x:f>
        <x:v>100000</x:v>
      </x:c>
      <x:c r="I120" s="214" t="n">
        <x:f>IF('Log Transaksi'!B120="","",IF('Log Transaksi'!I120="","",'Log Transaksi'!I120))</x:f>
        <x:v>100000</x:v>
      </x:c>
      <x:c r="J120" s="344" t="str">
        <x:v>BK118</x:v>
      </x:c>
      <x:c r="K120" s="335" t="str">
        <x:v>Nama dan tanggal sama</x:v>
      </x:c>
      <x:c r="L120" s="214" t="n">
        <x:f>IF(AND(B120&lt;&gt;"",B120&lt;='Pengaturan'!$B$6,F120="DP"),I120,0)</x:f>
        <x:v>100000</x:v>
      </x:c>
      <x:c r="M120" s="214" t="n">
        <x:f>IF(AND(B120&lt;&gt;"",B120&lt;='Pengaturan'!$B$6,F120&lt;&gt;"DP"),I120,0)</x:f>
        <x:v>0</x:v>
      </x:c>
      <x:c r="N120" s="213" t="n">
        <x:f>IF(AND(B120&lt;&gt;"",B120&lt;='Pengaturan'!$B$6,OR(F120="Lunas",F120="Pelunasan")),1,0)</x:f>
        <x:v>0</x:v>
      </x:c>
      <x:c r="O120" s="345" t="str">
        <x:f>IF(B120="","",IF(J120="","Belum dipasangkan",IF(COUNTIF('Data Schedule'!$A$5:$A$304,J120)=1,"OK","CHECK ID")))</x:f>
        <x:v>OK</x:v>
      </x:c>
      <x:c r="P120" s="519" t="str">
        <x:v>BK118</x:v>
      </x:c>
      <x:c r="Q120" s="521"/>
      <x:c r="R120" s="519" t="str">
        <x:f>IF('Log Transaksi'!B120="","",IF(Q120&lt;&gt;"",Q120,P120))</x:f>
        <x:v>BK118</x:v>
      </x:c>
      <x:c r="S120" s="519" t="str">
        <x:f>IF('Log Transaksi'!B120="","",'Log Transaksi'!S120)</x:f>
        <x:v>Paket utama</x:v>
      </x:c>
      <x:c r="T120" s="520" t="str">
        <x:v>Pemetaan average sebelumnya dipertahankan</x:v>
      </x:c>
      <x:c r="U120" s="519" t="str">
        <x:f>IF(R120="","",IF(COUNTIF('Belanja per Booking'!$A$17:$A$409,R120)=1,"OK","Cek ID"))</x:f>
        <x:v>OK</x:v>
      </x:c>
      <x:c r="V120" s="519" t="n">
        <x:f>IF(AND(R120&lt;&gt;"",'Log Transaksi'!L120&lt;&gt;"",'Log Transaksi'!L120&lt;&gt;"Belum diisi",OR('Log Transaksi'!N120="Uploaded",'Log Transaksi'!O120="Uploaded")),1,0)</x:f>
        <x:v>0</x:v>
      </x:c>
    </x:row>
    <x:row r="121" ht="33" customHeight="1">
      <x:c r="A121" s="228" t="n">
        <x:v>121</x:v>
      </x:c>
      <x:c r="B121" s="332" t="n">
        <x:f>IF('Log Transaksi'!B121="","",IF('Log Transaksi'!B121="","",'Log Transaksi'!B121))</x:f>
        <x:v>46268</x:v>
      </x:c>
      <x:c r="C121" s="213" t="str">
        <x:f>IF('Log Transaksi'!B121="","",IF('Log Transaksi'!C121="","",'Log Transaksi'!C121))</x:f>
        <x:v>Farhan</x:v>
      </x:c>
      <x:c r="D121" s="213" t="str">
        <x:f>IF('Log Transaksi'!B121="","",IF('Log Transaksi'!D121="","",'Log Transaksi'!D121))</x:f>
        <x:v>Large Group</x:v>
      </x:c>
      <x:c r="E121" s="332" t="n">
        <x:f>IF('Log Transaksi'!B121="","",IF('Log Transaksi'!E121="","",'Log Transaksi'!E121))</x:f>
        <x:v>46268</x:v>
      </x:c>
      <x:c r="F121" s="213" t="str">
        <x:f>IF('Log Transaksi'!B121="","",IF('Log Transaksi'!F121="","",'Log Transaksi'!F121))</x:f>
        <x:v>Lunas</x:v>
      </x:c>
      <x:c r="G121" s="214" t="str">
        <x:f>IF('Log Transaksi'!B121="","",IF('Log Transaksi'!G121="","",'Log Transaksi'!G121))</x:f>
      </x:c>
      <x:c r="H121" s="214" t="n">
        <x:f>IF('Log Transaksi'!B121="","",IF('Log Transaksi'!H121="","",'Log Transaksi'!H121))</x:f>
        <x:v>300000</x:v>
      </x:c>
      <x:c r="I121" s="214" t="n">
        <x:f>IF('Log Transaksi'!B121="","",IF('Log Transaksi'!I121="","",'Log Transaksi'!I121))</x:f>
        <x:v>300000</x:v>
      </x:c>
      <x:c r="J121" s="344" t="str">
        <x:v>BK004</x:v>
      </x:c>
      <x:c r="K121" s="335" t="str">
        <x:v>Nama dan tanggal sama</x:v>
      </x:c>
      <x:c r="L121" s="214" t="n">
        <x:f>IF(AND(B121&lt;&gt;"",B121&lt;='Pengaturan'!$B$6,F121="DP"),I121,0)</x:f>
        <x:v>0</x:v>
      </x:c>
      <x:c r="M121" s="214" t="n">
        <x:f>IF(AND(B121&lt;&gt;"",B121&lt;='Pengaturan'!$B$6,F121&lt;&gt;"DP"),I121,0)</x:f>
        <x:v>300000</x:v>
      </x:c>
      <x:c r="N121" s="213" t="n">
        <x:f>IF(AND(B121&lt;&gt;"",B121&lt;='Pengaturan'!$B$6,OR(F121="Lunas",F121="Pelunasan")),1,0)</x:f>
        <x:v>1</x:v>
      </x:c>
      <x:c r="O121" s="345" t="str">
        <x:f>IF(B121="","",IF(J121="","Belum dipasangkan",IF(COUNTIF('Data Schedule'!$A$5:$A$304,J121)=1,"OK","CHECK ID")))</x:f>
        <x:v>OK</x:v>
      </x:c>
      <x:c r="P121" s="519" t="str">
        <x:v>BK004</x:v>
      </x:c>
      <x:c r="Q121" s="521"/>
      <x:c r="R121" s="519" t="str">
        <x:f>IF('Log Transaksi'!B121="","",IF(Q121&lt;&gt;"",Q121,P121))</x:f>
        <x:v>BK004</x:v>
      </x:c>
      <x:c r="S121" s="519" t="str">
        <x:f>IF('Log Transaksi'!B121="","",'Log Transaksi'!S121)</x:f>
        <x:v>Paket utama</x:v>
      </x:c>
      <x:c r="T121" s="520" t="str">
        <x:v>Pemetaan average sebelumnya dipertahankan</x:v>
      </x:c>
      <x:c r="U121" s="519" t="str">
        <x:f>IF(R121="","",IF(COUNTIF('Belanja per Booking'!$A$17:$A$409,R121)=1,"OK","Cek ID"))</x:f>
        <x:v>OK</x:v>
      </x:c>
      <x:c r="V121" s="519" t="n">
        <x:f>IF(AND(R121&lt;&gt;"",'Log Transaksi'!L121&lt;&gt;"",'Log Transaksi'!L121&lt;&gt;"Belum diisi",OR('Log Transaksi'!N121="Uploaded",'Log Transaksi'!O121="Uploaded")),1,0)</x:f>
        <x:v>1</x:v>
      </x:c>
    </x:row>
    <x:row r="122" ht="33" customHeight="1">
      <x:c r="A122" s="228" t="n">
        <x:v>122</x:v>
      </x:c>
      <x:c r="B122" s="332" t="n">
        <x:f>IF('Log Transaksi'!B122="","",IF('Log Transaksi'!B122="","",'Log Transaksi'!B122))</x:f>
        <x:v>46268</x:v>
      </x:c>
      <x:c r="C122" s="213" t="str">
        <x:f>IF('Log Transaksi'!B122="","",IF('Log Transaksi'!C122="","",'Log Transaksi'!C122))</x:f>
        <x:v>Ayume</x:v>
      </x:c>
      <x:c r="D122" s="213" t="str">
        <x:f>IF('Log Transaksi'!B122="","",IF('Log Transaksi'!D122="","",'Log Transaksi'!D122))</x:f>
        <x:v>Photofox</x:v>
      </x:c>
      <x:c r="E122" s="332" t="n">
        <x:f>IF('Log Transaksi'!B122="","",IF('Log Transaksi'!E122="","",'Log Transaksi'!E122))</x:f>
        <x:v>46268</x:v>
      </x:c>
      <x:c r="F122" s="213" t="str">
        <x:f>IF('Log Transaksi'!B122="","",IF('Log Transaksi'!F122="","",'Log Transaksi'!F122))</x:f>
        <x:v>Lunas</x:v>
      </x:c>
      <x:c r="G122" s="214" t="n">
        <x:f>IF('Log Transaksi'!B122="","",IF('Log Transaksi'!G122="","",'Log Transaksi'!G122))</x:f>
        <x:v>100000</x:v>
      </x:c>
      <x:c r="H122" s="214" t="str">
        <x:f>IF('Log Transaksi'!B122="","",IF('Log Transaksi'!H122="","",'Log Transaksi'!H122))</x:f>
      </x:c>
      <x:c r="I122" s="214" t="n">
        <x:f>IF('Log Transaksi'!B122="","",IF('Log Transaksi'!I122="","",'Log Transaksi'!I122))</x:f>
        <x:v>100000</x:v>
      </x:c>
      <x:c r="J122" s="344" t="str">
        <x:v>BK003</x:v>
      </x:c>
      <x:c r="K122" s="335" t="str">
        <x:v>Nama dan tanggal sama</x:v>
      </x:c>
      <x:c r="L122" s="214" t="n">
        <x:f>IF(AND(B122&lt;&gt;"",B122&lt;='Pengaturan'!$B$6,F122="DP"),I122,0)</x:f>
        <x:v>0</x:v>
      </x:c>
      <x:c r="M122" s="214" t="n">
        <x:f>IF(AND(B122&lt;&gt;"",B122&lt;='Pengaturan'!$B$6,F122&lt;&gt;"DP"),I122,0)</x:f>
        <x:v>100000</x:v>
      </x:c>
      <x:c r="N122" s="213" t="n">
        <x:f>IF(AND(B122&lt;&gt;"",B122&lt;='Pengaturan'!$B$6,OR(F122="Lunas",F122="Pelunasan")),1,0)</x:f>
        <x:v>1</x:v>
      </x:c>
      <x:c r="O122" s="345" t="str">
        <x:f>IF(B122="","",IF(J122="","Belum dipasangkan",IF(COUNTIF('Data Schedule'!$A$5:$A$304,J122)=1,"OK","CHECK ID")))</x:f>
        <x:v>OK</x:v>
      </x:c>
      <x:c r="P122" s="519" t="str">
        <x:v>BK003</x:v>
      </x:c>
      <x:c r="Q122" s="521"/>
      <x:c r="R122" s="519" t="str">
        <x:f>IF('Log Transaksi'!B122="","",IF(Q122&lt;&gt;"",Q122,P122))</x:f>
        <x:v>BK003</x:v>
      </x:c>
      <x:c r="S122" s="519" t="str">
        <x:f>IF('Log Transaksi'!B122="","",'Log Transaksi'!S122)</x:f>
        <x:v>Paket utama</x:v>
      </x:c>
      <x:c r="T122" s="520" t="str">
        <x:v>Pemetaan average sebelumnya dipertahankan</x:v>
      </x:c>
      <x:c r="U122" s="519" t="str">
        <x:f>IF(R122="","",IF(COUNTIF('Belanja per Booking'!$A$17:$A$409,R122)=1,"OK","Cek ID"))</x:f>
        <x:v>OK</x:v>
      </x:c>
      <x:c r="V122" s="519" t="n">
        <x:f>IF(AND(R122&lt;&gt;"",'Log Transaksi'!L122&lt;&gt;"",'Log Transaksi'!L122&lt;&gt;"Belum diisi",OR('Log Transaksi'!N122="Uploaded",'Log Transaksi'!O122="Uploaded")),1,0)</x:f>
        <x:v>1</x:v>
      </x:c>
    </x:row>
    <x:row r="123" ht="33" customHeight="1">
      <x:c r="A123" s="228" t="n">
        <x:v>123</x:v>
      </x:c>
      <x:c r="B123" s="332" t="n">
        <x:f>IF('Log Transaksi'!B123="","",IF('Log Transaksi'!B123="","",'Log Transaksi'!B123))</x:f>
        <x:v>46268</x:v>
      </x:c>
      <x:c r="C123" s="213" t="str">
        <x:f>IF('Log Transaksi'!B123="","",IF('Log Transaksi'!C123="","",'Log Transaksi'!C123))</x:f>
        <x:v>Fianto</x:v>
      </x:c>
      <x:c r="D123" s="213" t="str">
        <x:f>IF('Log Transaksi'!B123="","",IF('Log Transaksi'!D123="","",'Log Transaksi'!D123))</x:f>
        <x:v>Graduation</x:v>
      </x:c>
      <x:c r="E123" s="332" t="n">
        <x:f>IF('Log Transaksi'!B123="","",IF('Log Transaksi'!E123="","",'Log Transaksi'!E123))</x:f>
        <x:v>46273</x:v>
      </x:c>
      <x:c r="F123" s="213" t="str">
        <x:f>IF('Log Transaksi'!B123="","",IF('Log Transaksi'!F123="","",'Log Transaksi'!F123))</x:f>
        <x:v>DP</x:v>
      </x:c>
      <x:c r="G123" s="214" t="str">
        <x:f>IF('Log Transaksi'!B123="","",IF('Log Transaksi'!G123="","",'Log Transaksi'!G123))</x:f>
      </x:c>
      <x:c r="H123" s="214" t="n">
        <x:f>IF('Log Transaksi'!B123="","",IF('Log Transaksi'!H123="","",'Log Transaksi'!H123))</x:f>
        <x:v>100000</x:v>
      </x:c>
      <x:c r="I123" s="214" t="n">
        <x:f>IF('Log Transaksi'!B123="","",IF('Log Transaksi'!I123="","",'Log Transaksi'!I123))</x:f>
        <x:v>100000</x:v>
      </x:c>
      <x:c r="J123" s="344" t="str">
        <x:v>BK088</x:v>
      </x:c>
      <x:c r="K123" s="335" t="str">
        <x:v>Nama dan tanggal sama</x:v>
      </x:c>
      <x:c r="L123" s="214" t="n">
        <x:f>IF(AND(B123&lt;&gt;"",B123&lt;='Pengaturan'!$B$6,F123="DP"),I123,0)</x:f>
        <x:v>100000</x:v>
      </x:c>
      <x:c r="M123" s="214" t="n">
        <x:f>IF(AND(B123&lt;&gt;"",B123&lt;='Pengaturan'!$B$6,F123&lt;&gt;"DP"),I123,0)</x:f>
        <x:v>0</x:v>
      </x:c>
      <x:c r="N123" s="213" t="n">
        <x:f>IF(AND(B123&lt;&gt;"",B123&lt;='Pengaturan'!$B$6,OR(F123="Lunas",F123="Pelunasan")),1,0)</x:f>
        <x:v>0</x:v>
      </x:c>
      <x:c r="O123" s="345" t="str">
        <x:f>IF(B123="","",IF(J123="","Belum dipasangkan",IF(COUNTIF('Data Schedule'!$A$5:$A$304,J123)=1,"OK","CHECK ID")))</x:f>
        <x:v>OK</x:v>
      </x:c>
      <x:c r="P123" s="519" t="str">
        <x:v>BK088</x:v>
      </x:c>
      <x:c r="Q123" s="521"/>
      <x:c r="R123" s="519" t="str">
        <x:f>IF('Log Transaksi'!B123="","",IF(Q123&lt;&gt;"",Q123,P123))</x:f>
        <x:v>BK088</x:v>
      </x:c>
      <x:c r="S123" s="519" t="str">
        <x:f>IF('Log Transaksi'!B123="","",'Log Transaksi'!S123)</x:f>
        <x:v>Paket utama</x:v>
      </x:c>
      <x:c r="T123" s="520" t="str">
        <x:v>Pemetaan average sebelumnya dipertahankan</x:v>
      </x:c>
      <x:c r="U123" s="519" t="str">
        <x:f>IF(R123="","",IF(COUNTIF('Belanja per Booking'!$A$17:$A$409,R123)=1,"OK","Cek ID"))</x:f>
        <x:v>OK</x:v>
      </x:c>
      <x:c r="V123" s="519" t="n">
        <x:f>IF(AND(R123&lt;&gt;"",'Log Transaksi'!L123&lt;&gt;"",'Log Transaksi'!L123&lt;&gt;"Belum diisi",OR('Log Transaksi'!N123="Uploaded",'Log Transaksi'!O123="Uploaded")),1,0)</x:f>
        <x:v>0</x:v>
      </x:c>
    </x:row>
    <x:row r="124" ht="33" customHeight="1">
      <x:c r="A124" s="228" t="n">
        <x:v>124</x:v>
      </x:c>
      <x:c r="B124" s="332" t="n">
        <x:f>IF('Log Transaksi'!B124="","",IF('Log Transaksi'!B124="","",'Log Transaksi'!B124))</x:f>
        <x:v>46268</x:v>
      </x:c>
      <x:c r="C124" s="213" t="str">
        <x:f>IF('Log Transaksi'!B124="","",IF('Log Transaksi'!C124="","",'Log Transaksi'!C124))</x:f>
        <x:v>Randuma</x:v>
      </x:c>
      <x:c r="D124" s="213" t="str">
        <x:f>IF('Log Transaksi'!B124="","",IF('Log Transaksi'!D124="","",'Log Transaksi'!D124))</x:f>
        <x:v>Large Group</x:v>
      </x:c>
      <x:c r="E124" s="332" t="n">
        <x:f>IF('Log Transaksi'!B124="","",IF('Log Transaksi'!E124="","",'Log Transaksi'!E124))</x:f>
        <x:v>46268</x:v>
      </x:c>
      <x:c r="F124" s="213" t="str">
        <x:f>IF('Log Transaksi'!B124="","",IF('Log Transaksi'!F124="","",'Log Transaksi'!F124))</x:f>
        <x:v>Lunas</x:v>
      </x:c>
      <x:c r="G124" s="214" t="str">
        <x:f>IF('Log Transaksi'!B124="","",IF('Log Transaksi'!G124="","",'Log Transaksi'!G124))</x:f>
      </x:c>
      <x:c r="H124" s="214" t="n">
        <x:f>IF('Log Transaksi'!B124="","",IF('Log Transaksi'!H124="","",'Log Transaksi'!H124))</x:f>
        <x:v>750000</x:v>
      </x:c>
      <x:c r="I124" s="214" t="n">
        <x:f>IF('Log Transaksi'!B124="","",IF('Log Transaksi'!I124="","",'Log Transaksi'!I124))</x:f>
        <x:v>750000</x:v>
      </x:c>
      <x:c r="J124" s="344" t="str">
        <x:v>BK005</x:v>
      </x:c>
      <x:c r="K124" s="335" t="str">
        <x:v>Nama dan tanggal sama; alias nama</x:v>
      </x:c>
      <x:c r="L124" s="214" t="n">
        <x:f>IF(AND(B124&lt;&gt;"",B124&lt;='Pengaturan'!$B$6,F124="DP"),I124,0)</x:f>
        <x:v>0</x:v>
      </x:c>
      <x:c r="M124" s="214" t="n">
        <x:f>IF(AND(B124&lt;&gt;"",B124&lt;='Pengaturan'!$B$6,F124&lt;&gt;"DP"),I124,0)</x:f>
        <x:v>750000</x:v>
      </x:c>
      <x:c r="N124" s="213" t="n">
        <x:f>IF(AND(B124&lt;&gt;"",B124&lt;='Pengaturan'!$B$6,OR(F124="Lunas",F124="Pelunasan")),1,0)</x:f>
        <x:v>1</x:v>
      </x:c>
      <x:c r="O124" s="345" t="str">
        <x:f>IF(B124="","",IF(J124="","Belum dipasangkan",IF(COUNTIF('Data Schedule'!$A$5:$A$304,J124)=1,"OK","CHECK ID")))</x:f>
        <x:v>OK</x:v>
      </x:c>
      <x:c r="P124" s="519" t="str">
        <x:v>BK005</x:v>
      </x:c>
      <x:c r="Q124" s="521"/>
      <x:c r="R124" s="519" t="str">
        <x:f>IF('Log Transaksi'!B124="","",IF(Q124&lt;&gt;"",Q124,P124))</x:f>
        <x:v>BK005</x:v>
      </x:c>
      <x:c r="S124" s="519" t="str">
        <x:f>IF('Log Transaksi'!B124="","",'Log Transaksi'!S124)</x:f>
        <x:v>Paket utama</x:v>
      </x:c>
      <x:c r="T124" s="520" t="str">
        <x:v>Pemetaan average sebelumnya dipertahankan</x:v>
      </x:c>
      <x:c r="U124" s="519" t="str">
        <x:f>IF(R124="","",IF(COUNTIF('Belanja per Booking'!$A$17:$A$409,R124)=1,"OK","Cek ID"))</x:f>
        <x:v>OK</x:v>
      </x:c>
      <x:c r="V124" s="519" t="n">
        <x:f>IF(AND(R124&lt;&gt;"",'Log Transaksi'!L124&lt;&gt;"",'Log Transaksi'!L124&lt;&gt;"Belum diisi",OR('Log Transaksi'!N124="Uploaded",'Log Transaksi'!O124="Uploaded")),1,0)</x:f>
        <x:v>1</x:v>
      </x:c>
    </x:row>
    <x:row r="125" ht="33" customHeight="1">
      <x:c r="A125" s="228" t="n">
        <x:v>125</x:v>
      </x:c>
      <x:c r="B125" s="332" t="n">
        <x:f>IF('Log Transaksi'!B125="","",IF('Log Transaksi'!B125="","",'Log Transaksi'!B125))</x:f>
        <x:v>46269</x:v>
      </x:c>
      <x:c r="C125" s="213" t="str">
        <x:f>IF('Log Transaksi'!B125="","",IF('Log Transaksi'!C125="","",'Log Transaksi'!C125))</x:f>
        <x:v>Davita</x:v>
      </x:c>
      <x:c r="D125" s="213" t="str">
        <x:f>IF('Log Transaksi'!B125="","",IF('Log Transaksi'!D125="","",'Log Transaksi'!D125))</x:f>
        <x:v>Graduation</x:v>
      </x:c>
      <x:c r="E125" s="332" t="n">
        <x:f>IF('Log Transaksi'!B125="","",IF('Log Transaksi'!E125="","",'Log Transaksi'!E125))</x:f>
        <x:v>46312</x:v>
      </x:c>
      <x:c r="F125" s="213" t="str">
        <x:f>IF('Log Transaksi'!B125="","",IF('Log Transaksi'!F125="","",'Log Transaksi'!F125))</x:f>
        <x:v>DP</x:v>
      </x:c>
      <x:c r="G125" s="214" t="str">
        <x:f>IF('Log Transaksi'!B125="","",IF('Log Transaksi'!G125="","",'Log Transaksi'!G125))</x:f>
      </x:c>
      <x:c r="H125" s="214" t="n">
        <x:f>IF('Log Transaksi'!B125="","",IF('Log Transaksi'!H125="","",'Log Transaksi'!H125))</x:f>
        <x:v>100000</x:v>
      </x:c>
      <x:c r="I125" s="214" t="n">
        <x:f>IF('Log Transaksi'!B125="","",IF('Log Transaksi'!I125="","",'Log Transaksi'!I125))</x:f>
        <x:v>100000</x:v>
      </x:c>
      <x:c r="J125" s="344"/>
      <x:c r="K125" s="335" t="str">
        <x:v>Belum dipasangkan. Cash-in aktual tetap dihitung</x:v>
      </x:c>
      <x:c r="L125" s="214" t="n">
        <x:f>IF(AND(B125&lt;&gt;"",B125&lt;='Pengaturan'!$B$6,F125="DP"),I125,0)</x:f>
        <x:v>100000</x:v>
      </x:c>
      <x:c r="M125" s="214" t="n">
        <x:f>IF(AND(B125&lt;&gt;"",B125&lt;='Pengaturan'!$B$6,F125&lt;&gt;"DP"),I125,0)</x:f>
        <x:v>0</x:v>
      </x:c>
      <x:c r="N125" s="213" t="n">
        <x:f>IF(AND(B125&lt;&gt;"",B125&lt;='Pengaturan'!$B$6,OR(F125="Lunas",F125="Pelunasan")),1,0)</x:f>
        <x:v>0</x:v>
      </x:c>
      <x:c r="O125" s="345" t="str">
        <x:f>IF(B125="","",IF(J125="","Belum dipasangkan",IF(COUNTIF('Data Schedule'!$A$5:$A$304,J125)=1,"OK","CHECK ID")))</x:f>
        <x:v>Belum dipasangkan</x:v>
      </x:c>
      <x:c r="P125" s="519" t="str">
        <x:v>LOG-04-4</x:v>
      </x:c>
      <x:c r="Q125" s="521"/>
      <x:c r="R125" s="519" t="str">
        <x:f>IF('Log Transaksi'!B125="","",IF(Q125&lt;&gt;"",Q125,P125))</x:f>
        <x:v>LOG-04-4</x:v>
      </x:c>
      <x:c r="S125" s="519" t="str">
        <x:f>IF('Log Transaksi'!B125="","",'Log Transaksi'!S125)</x:f>
        <x:v>Paket utama</x:v>
      </x:c>
      <x:c r="T125" s="520" t="str">
        <x:v>Pemetaan average sebelumnya dipertahankan</x:v>
      </x:c>
      <x:c r="U125" s="519" t="str">
        <x:f>IF(R125="","",IF(COUNTIF('Belanja per Booking'!$A$17:$A$409,R125)=1,"OK","Cek ID"))</x:f>
        <x:v>OK</x:v>
      </x:c>
      <x:c r="V125" s="519" t="n">
        <x:f>IF(AND(R125&lt;&gt;"",'Log Transaksi'!L125&lt;&gt;"",'Log Transaksi'!L125&lt;&gt;"Belum diisi",OR('Log Transaksi'!N125="Uploaded",'Log Transaksi'!O125="Uploaded")),1,0)</x:f>
        <x:v>0</x:v>
      </x:c>
    </x:row>
    <x:row r="126" ht="33" customHeight="1">
      <x:c r="A126" s="228" t="n">
        <x:v>126</x:v>
      </x:c>
      <x:c r="B126" s="332" t="n">
        <x:f>IF('Log Transaksi'!B126="","",IF('Log Transaksi'!B126="","",'Log Transaksi'!B126))</x:f>
        <x:v>46269</x:v>
      </x:c>
      <x:c r="C126" s="213" t="str">
        <x:f>IF('Log Transaksi'!B126="","",IF('Log Transaksi'!C126="","",'Log Transaksi'!C126))</x:f>
        <x:v>mila</x:v>
      </x:c>
      <x:c r="D126" s="213" t="str">
        <x:f>IF('Log Transaksi'!B126="","",IF('Log Transaksi'!D126="","",'Log Transaksi'!D126))</x:f>
        <x:v>Large Group</x:v>
      </x:c>
      <x:c r="E126" s="332" t="n">
        <x:f>IF('Log Transaksi'!B126="","",IF('Log Transaksi'!E126="","",'Log Transaksi'!E126))</x:f>
        <x:v>46277</x:v>
      </x:c>
      <x:c r="F126" s="213" t="str">
        <x:f>IF('Log Transaksi'!B126="","",IF('Log Transaksi'!F126="","",'Log Transaksi'!F126))</x:f>
        <x:v>DP</x:v>
      </x:c>
      <x:c r="G126" s="214" t="str">
        <x:f>IF('Log Transaksi'!B126="","",IF('Log Transaksi'!G126="","",'Log Transaksi'!G126))</x:f>
      </x:c>
      <x:c r="H126" s="214" t="n">
        <x:f>IF('Log Transaksi'!B126="","",IF('Log Transaksi'!H126="","",'Log Transaksi'!H126))</x:f>
        <x:v>100000</x:v>
      </x:c>
      <x:c r="I126" s="214" t="n">
        <x:f>IF('Log Transaksi'!B126="","",IF('Log Transaksi'!I126="","",'Log Transaksi'!I126))</x:f>
        <x:v>100000</x:v>
      </x:c>
      <x:c r="J126" s="344" t="str">
        <x:v>BK131</x:v>
      </x:c>
      <x:c r="K126" s="335" t="str">
        <x:v>Nama dan tanggal sama</x:v>
      </x:c>
      <x:c r="L126" s="214" t="n">
        <x:f>IF(AND(B126&lt;&gt;"",B126&lt;='Pengaturan'!$B$6,F126="DP"),I126,0)</x:f>
        <x:v>100000</x:v>
      </x:c>
      <x:c r="M126" s="214" t="n">
        <x:f>IF(AND(B126&lt;&gt;"",B126&lt;='Pengaturan'!$B$6,F126&lt;&gt;"DP"),I126,0)</x:f>
        <x:v>0</x:v>
      </x:c>
      <x:c r="N126" s="213" t="n">
        <x:f>IF(AND(B126&lt;&gt;"",B126&lt;='Pengaturan'!$B$6,OR(F126="Lunas",F126="Pelunasan")),1,0)</x:f>
        <x:v>0</x:v>
      </x:c>
      <x:c r="O126" s="345" t="str">
        <x:f>IF(B126="","",IF(J126="","Belum dipasangkan",IF(COUNTIF('Data Schedule'!$A$5:$A$304,J126)=1,"OK","CHECK ID")))</x:f>
        <x:v>OK</x:v>
      </x:c>
      <x:c r="P126" s="519" t="str">
        <x:v>BK131</x:v>
      </x:c>
      <x:c r="Q126" s="521"/>
      <x:c r="R126" s="519" t="str">
        <x:f>IF('Log Transaksi'!B126="","",IF(Q126&lt;&gt;"",Q126,P126))</x:f>
        <x:v>BK131</x:v>
      </x:c>
      <x:c r="S126" s="519" t="str">
        <x:f>IF('Log Transaksi'!B126="","",'Log Transaksi'!S126)</x:f>
        <x:v>Paket utama</x:v>
      </x:c>
      <x:c r="T126" s="520" t="str">
        <x:v>Pemetaan average sebelumnya dipertahankan</x:v>
      </x:c>
      <x:c r="U126" s="519" t="str">
        <x:f>IF(R126="","",IF(COUNTIF('Belanja per Booking'!$A$17:$A$409,R126)=1,"OK","Cek ID"))</x:f>
        <x:v>OK</x:v>
      </x:c>
      <x:c r="V126" s="519" t="n">
        <x:f>IF(AND(R126&lt;&gt;"",'Log Transaksi'!L126&lt;&gt;"",'Log Transaksi'!L126&lt;&gt;"Belum diisi",OR('Log Transaksi'!N126="Uploaded",'Log Transaksi'!O126="Uploaded")),1,0)</x:f>
        <x:v>0</x:v>
      </x:c>
    </x:row>
    <x:row r="127" ht="33" customHeight="1">
      <x:c r="A127" s="228" t="n">
        <x:v>127</x:v>
      </x:c>
      <x:c r="B127" s="332" t="n">
        <x:f>IF('Log Transaksi'!B127="","",IF('Log Transaksi'!B127="","",'Log Transaksi'!B127))</x:f>
        <x:v>46269</x:v>
      </x:c>
      <x:c r="C127" s="213" t="str">
        <x:f>IF('Log Transaksi'!B127="","",IF('Log Transaksi'!C127="","",'Log Transaksi'!C127))</x:f>
        <x:v>Feby Putri</x:v>
      </x:c>
      <x:c r="D127" s="213" t="str">
        <x:f>IF('Log Transaksi'!B127="","",IF('Log Transaksi'!D127="","",'Log Transaksi'!D127))</x:f>
        <x:v>Graduation</x:v>
      </x:c>
      <x:c r="E127" s="332" t="n">
        <x:f>IF('Log Transaksi'!B127="","",IF('Log Transaksi'!E127="","",'Log Transaksi'!E127))</x:f>
        <x:v>46274</x:v>
      </x:c>
      <x:c r="F127" s="213" t="str">
        <x:f>IF('Log Transaksi'!B127="","",IF('Log Transaksi'!F127="","",'Log Transaksi'!F127))</x:f>
        <x:v>Lunas</x:v>
      </x:c>
      <x:c r="G127" s="214" t="str">
        <x:f>IF('Log Transaksi'!B127="","",IF('Log Transaksi'!G127="","",'Log Transaksi'!G127))</x:f>
      </x:c>
      <x:c r="H127" s="214" t="n">
        <x:f>IF('Log Transaksi'!B127="","",IF('Log Transaksi'!H127="","",'Log Transaksi'!H127))</x:f>
        <x:v>250000</x:v>
      </x:c>
      <x:c r="I127" s="214" t="n">
        <x:f>IF('Log Transaksi'!B127="","",IF('Log Transaksi'!I127="","",'Log Transaksi'!I127))</x:f>
        <x:v>250000</x:v>
      </x:c>
      <x:c r="J127" s="344" t="str">
        <x:v>BK108</x:v>
      </x:c>
      <x:c r="K127" s="335" t="str">
        <x:v>Nama dan tanggal sama</x:v>
      </x:c>
      <x:c r="L127" s="214" t="n">
        <x:f>IF(AND(B127&lt;&gt;"",B127&lt;='Pengaturan'!$B$6,F127="DP"),I127,0)</x:f>
        <x:v>0</x:v>
      </x:c>
      <x:c r="M127" s="214" t="n">
        <x:f>IF(AND(B127&lt;&gt;"",B127&lt;='Pengaturan'!$B$6,F127&lt;&gt;"DP"),I127,0)</x:f>
        <x:v>250000</x:v>
      </x:c>
      <x:c r="N127" s="213" t="n">
        <x:f>IF(AND(B127&lt;&gt;"",B127&lt;='Pengaturan'!$B$6,OR(F127="Lunas",F127="Pelunasan")),1,0)</x:f>
        <x:v>1</x:v>
      </x:c>
      <x:c r="O127" s="345" t="str">
        <x:f>IF(B127="","",IF(J127="","Belum dipasangkan",IF(COUNTIF('Data Schedule'!$A$5:$A$304,J127)=1,"OK","CHECK ID")))</x:f>
        <x:v>OK</x:v>
      </x:c>
      <x:c r="P127" s="519" t="str">
        <x:v>BK108</x:v>
      </x:c>
      <x:c r="Q127" s="521"/>
      <x:c r="R127" s="519" t="str">
        <x:f>IF('Log Transaksi'!B127="","",IF(Q127&lt;&gt;"",Q127,P127))</x:f>
        <x:v>BK108</x:v>
      </x:c>
      <x:c r="S127" s="519" t="str">
        <x:f>IF('Log Transaksi'!B127="","",'Log Transaksi'!S127)</x:f>
        <x:v>Paket utama</x:v>
      </x:c>
      <x:c r="T127" s="520" t="str">
        <x:v>Pemetaan average sebelumnya dipertahankan</x:v>
      </x:c>
      <x:c r="U127" s="519" t="str">
        <x:f>IF(R127="","",IF(COUNTIF('Belanja per Booking'!$A$17:$A$409,R127)=1,"OK","Cek ID"))</x:f>
        <x:v>OK</x:v>
      </x:c>
      <x:c r="V127" s="519" t="n">
        <x:f>IF(AND(R127&lt;&gt;"",'Log Transaksi'!L127&lt;&gt;"",'Log Transaksi'!L127&lt;&gt;"Belum diisi",OR('Log Transaksi'!N127="Uploaded",'Log Transaksi'!O127="Uploaded")),1,0)</x:f>
        <x:v>0</x:v>
      </x:c>
    </x:row>
    <x:row r="128" ht="33" customHeight="1">
      <x:c r="A128" s="228" t="n">
        <x:v>128</x:v>
      </x:c>
      <x:c r="B128" s="332" t="n">
        <x:f>IF('Log Transaksi'!B128="","",IF('Log Transaksi'!B128="","",'Log Transaksi'!B128))</x:f>
        <x:v>46269</x:v>
      </x:c>
      <x:c r="C128" s="213" t="str">
        <x:f>IF('Log Transaksi'!B128="","",IF('Log Transaksi'!C128="","",'Log Transaksi'!C128))</x:f>
        <x:v>Sulis Setianti</x:v>
      </x:c>
      <x:c r="D128" s="213" t="str">
        <x:f>IF('Log Transaksi'!B128="","",IF('Log Transaksi'!D128="","",'Log Transaksi'!D128))</x:f>
        <x:v>Graduation</x:v>
      </x:c>
      <x:c r="E128" s="332" t="n">
        <x:f>IF('Log Transaksi'!B128="","",IF('Log Transaksi'!E128="","",'Log Transaksi'!E128))</x:f>
        <x:v>46274</x:v>
      </x:c>
      <x:c r="F128" s="213" t="str">
        <x:f>IF('Log Transaksi'!B128="","",IF('Log Transaksi'!F128="","",'Log Transaksi'!F128))</x:f>
        <x:v>DP</x:v>
      </x:c>
      <x:c r="G128" s="214" t="str">
        <x:f>IF('Log Transaksi'!B128="","",IF('Log Transaksi'!G128="","",'Log Transaksi'!G128))</x:f>
      </x:c>
      <x:c r="H128" s="214" t="n">
        <x:f>IF('Log Transaksi'!B128="","",IF('Log Transaksi'!H128="","",'Log Transaksi'!H128))</x:f>
        <x:v>100000</x:v>
      </x:c>
      <x:c r="I128" s="214" t="n">
        <x:f>IF('Log Transaksi'!B128="","",IF('Log Transaksi'!I128="","",'Log Transaksi'!I128))</x:f>
        <x:v>100000</x:v>
      </x:c>
      <x:c r="J128" s="344" t="str">
        <x:v>BK089</x:v>
      </x:c>
      <x:c r="K128" s="335" t="str">
        <x:v>Nama dan tanggal sama</x:v>
      </x:c>
      <x:c r="L128" s="214" t="n">
        <x:f>IF(AND(B128&lt;&gt;"",B128&lt;='Pengaturan'!$B$6,F128="DP"),I128,0)</x:f>
        <x:v>100000</x:v>
      </x:c>
      <x:c r="M128" s="214" t="n">
        <x:f>IF(AND(B128&lt;&gt;"",B128&lt;='Pengaturan'!$B$6,F128&lt;&gt;"DP"),I128,0)</x:f>
        <x:v>0</x:v>
      </x:c>
      <x:c r="N128" s="213" t="n">
        <x:f>IF(AND(B128&lt;&gt;"",B128&lt;='Pengaturan'!$B$6,OR(F128="Lunas",F128="Pelunasan")),1,0)</x:f>
        <x:v>0</x:v>
      </x:c>
      <x:c r="O128" s="345" t="str">
        <x:f>IF(B128="","",IF(J128="","Belum dipasangkan",IF(COUNTIF('Data Schedule'!$A$5:$A$304,J128)=1,"OK","CHECK ID")))</x:f>
        <x:v>OK</x:v>
      </x:c>
      <x:c r="P128" s="519" t="str">
        <x:v>BK089</x:v>
      </x:c>
      <x:c r="Q128" s="521"/>
      <x:c r="R128" s="519" t="str">
        <x:f>IF('Log Transaksi'!B128="","",IF(Q128&lt;&gt;"",Q128,P128))</x:f>
        <x:v>BK089</x:v>
      </x:c>
      <x:c r="S128" s="519" t="str">
        <x:f>IF('Log Transaksi'!B128="","",'Log Transaksi'!S128)</x:f>
        <x:v>Paket utama</x:v>
      </x:c>
      <x:c r="T128" s="520" t="str">
        <x:v>Pemetaan average sebelumnya dipertahankan</x:v>
      </x:c>
      <x:c r="U128" s="519" t="str">
        <x:f>IF(R128="","",IF(COUNTIF('Belanja per Booking'!$A$17:$A$409,R128)=1,"OK","Cek ID"))</x:f>
        <x:v>OK</x:v>
      </x:c>
      <x:c r="V128" s="519" t="n">
        <x:f>IF(AND(R128&lt;&gt;"",'Log Transaksi'!L128&lt;&gt;"",'Log Transaksi'!L128&lt;&gt;"Belum diisi",OR('Log Transaksi'!N128="Uploaded",'Log Transaksi'!O128="Uploaded")),1,0)</x:f>
        <x:v>0</x:v>
      </x:c>
    </x:row>
    <x:row r="129" ht="33" customHeight="1">
      <x:c r="A129" s="228" t="n">
        <x:v>129</x:v>
      </x:c>
      <x:c r="B129" s="332" t="n">
        <x:f>IF('Log Transaksi'!B129="","",IF('Log Transaksi'!B129="","",'Log Transaksi'!B129))</x:f>
        <x:v>46269</x:v>
      </x:c>
      <x:c r="C129" s="213" t="str">
        <x:f>IF('Log Transaksi'!B129="","",IF('Log Transaksi'!C129="","",'Log Transaksi'!C129))</x:f>
        <x:v>Sandi Mugiyono</x:v>
      </x:c>
      <x:c r="D129" s="213" t="str">
        <x:f>IF('Log Transaksi'!B129="","",IF('Log Transaksi'!D129="","",'Log Transaksi'!D129))</x:f>
        <x:v>Graduation</x:v>
      </x:c>
      <x:c r="E129" s="332" t="n">
        <x:f>IF('Log Transaksi'!B129="","",IF('Log Transaksi'!E129="","",'Log Transaksi'!E129))</x:f>
        <x:v>46274</x:v>
      </x:c>
      <x:c r="F129" s="213" t="str">
        <x:f>IF('Log Transaksi'!B129="","",IF('Log Transaksi'!F129="","",'Log Transaksi'!F129))</x:f>
        <x:v>DP</x:v>
      </x:c>
      <x:c r="G129" s="214" t="str">
        <x:f>IF('Log Transaksi'!B129="","",IF('Log Transaksi'!G129="","",'Log Transaksi'!G129))</x:f>
      </x:c>
      <x:c r="H129" s="214" t="n">
        <x:f>IF('Log Transaksi'!B129="","",IF('Log Transaksi'!H129="","",'Log Transaksi'!H129))</x:f>
        <x:v>100000</x:v>
      </x:c>
      <x:c r="I129" s="214" t="n">
        <x:f>IF('Log Transaksi'!B129="","",IF('Log Transaksi'!I129="","",'Log Transaksi'!I129))</x:f>
        <x:v>100000</x:v>
      </x:c>
      <x:c r="J129" s="344" t="str">
        <x:v>BK107</x:v>
      </x:c>
      <x:c r="K129" s="335" t="str">
        <x:v>Nama dan tanggal sama</x:v>
      </x:c>
      <x:c r="L129" s="214" t="n">
        <x:f>IF(AND(B129&lt;&gt;"",B129&lt;='Pengaturan'!$B$6,F129="DP"),I129,0)</x:f>
        <x:v>100000</x:v>
      </x:c>
      <x:c r="M129" s="214" t="n">
        <x:f>IF(AND(B129&lt;&gt;"",B129&lt;='Pengaturan'!$B$6,F129&lt;&gt;"DP"),I129,0)</x:f>
        <x:v>0</x:v>
      </x:c>
      <x:c r="N129" s="213" t="n">
        <x:f>IF(AND(B129&lt;&gt;"",B129&lt;='Pengaturan'!$B$6,OR(F129="Lunas",F129="Pelunasan")),1,0)</x:f>
        <x:v>0</x:v>
      </x:c>
      <x:c r="O129" s="345" t="str">
        <x:f>IF(B129="","",IF(J129="","Belum dipasangkan",IF(COUNTIF('Data Schedule'!$A$5:$A$304,J129)=1,"OK","CHECK ID")))</x:f>
        <x:v>OK</x:v>
      </x:c>
      <x:c r="P129" s="519" t="str">
        <x:v>BK107</x:v>
      </x:c>
      <x:c r="Q129" s="521"/>
      <x:c r="R129" s="519" t="str">
        <x:f>IF('Log Transaksi'!B129="","",IF(Q129&lt;&gt;"",Q129,P129))</x:f>
        <x:v>BK107</x:v>
      </x:c>
      <x:c r="S129" s="519" t="str">
        <x:f>IF('Log Transaksi'!B129="","",'Log Transaksi'!S129)</x:f>
        <x:v>Paket utama</x:v>
      </x:c>
      <x:c r="T129" s="520" t="str">
        <x:v>Pemetaan average sebelumnya dipertahankan</x:v>
      </x:c>
      <x:c r="U129" s="519" t="str">
        <x:f>IF(R129="","",IF(COUNTIF('Belanja per Booking'!$A$17:$A$409,R129)=1,"OK","Cek ID"))</x:f>
        <x:v>OK</x:v>
      </x:c>
      <x:c r="V129" s="519" t="n">
        <x:f>IF(AND(R129&lt;&gt;"",'Log Transaksi'!L129&lt;&gt;"",'Log Transaksi'!L129&lt;&gt;"Belum diisi",OR('Log Transaksi'!N129="Uploaded",'Log Transaksi'!O129="Uploaded")),1,0)</x:f>
        <x:v>0</x:v>
      </x:c>
    </x:row>
    <x:row r="130" ht="33" customHeight="1">
      <x:c r="A130" s="228" t="n">
        <x:v>130</x:v>
      </x:c>
      <x:c r="B130" s="332" t="n">
        <x:f>IF('Log Transaksi'!B130="","",IF('Log Transaksi'!B130="","",'Log Transaksi'!B130))</x:f>
        <x:v>46269</x:v>
      </x:c>
      <x:c r="C130" s="213" t="str">
        <x:f>IF('Log Transaksi'!B130="","",IF('Log Transaksi'!C130="","",'Log Transaksi'!C130))</x:f>
        <x:v>Gibran</x:v>
      </x:c>
      <x:c r="D130" s="213" t="str">
        <x:f>IF('Log Transaksi'!B130="","",IF('Log Transaksi'!D130="","",'Log Transaksi'!D130))</x:f>
        <x:v>Family A</x:v>
      </x:c>
      <x:c r="E130" s="332" t="n">
        <x:f>IF('Log Transaksi'!B130="","",IF('Log Transaksi'!E130="","",'Log Transaksi'!E130))</x:f>
        <x:v>46270</x:v>
      </x:c>
      <x:c r="F130" s="213" t="str">
        <x:f>IF('Log Transaksi'!B130="","",IF('Log Transaksi'!F130="","",'Log Transaksi'!F130))</x:f>
        <x:v>DP</x:v>
      </x:c>
      <x:c r="G130" s="214" t="str">
        <x:f>IF('Log Transaksi'!B130="","",IF('Log Transaksi'!G130="","",'Log Transaksi'!G130))</x:f>
      </x:c>
      <x:c r="H130" s="214" t="n">
        <x:f>IF('Log Transaksi'!B130="","",IF('Log Transaksi'!H130="","",'Log Transaksi'!H130))</x:f>
        <x:v>100000</x:v>
      </x:c>
      <x:c r="I130" s="214" t="n">
        <x:f>IF('Log Transaksi'!B130="","",IF('Log Transaksi'!I130="","",'Log Transaksi'!I130))</x:f>
        <x:v>100000</x:v>
      </x:c>
      <x:c r="J130" s="344" t="str">
        <x:v>BK021</x:v>
      </x:c>
      <x:c r="K130" s="335" t="str">
        <x:v>Nama dan tanggal sama; konflik paket: Family A / Graduation</x:v>
      </x:c>
      <x:c r="L130" s="214" t="n">
        <x:f>IF(AND(B130&lt;&gt;"",B130&lt;='Pengaturan'!$B$6,F130="DP"),I130,0)</x:f>
        <x:v>100000</x:v>
      </x:c>
      <x:c r="M130" s="214" t="n">
        <x:f>IF(AND(B130&lt;&gt;"",B130&lt;='Pengaturan'!$B$6,F130&lt;&gt;"DP"),I130,0)</x:f>
        <x:v>0</x:v>
      </x:c>
      <x:c r="N130" s="213" t="n">
        <x:f>IF(AND(B130&lt;&gt;"",B130&lt;='Pengaturan'!$B$6,OR(F130="Lunas",F130="Pelunasan")),1,0)</x:f>
        <x:v>0</x:v>
      </x:c>
      <x:c r="O130" s="345" t="str">
        <x:f>IF(B130="","",IF(J130="","Belum dipasangkan",IF(COUNTIF('Data Schedule'!$A$5:$A$304,J130)=1,"OK","CHECK ID")))</x:f>
        <x:v>OK</x:v>
      </x:c>
      <x:c r="P130" s="519" t="str">
        <x:v>BK021</x:v>
      </x:c>
      <x:c r="Q130" s="521"/>
      <x:c r="R130" s="519" t="str">
        <x:f>IF('Log Transaksi'!B130="","",IF(Q130&lt;&gt;"",Q130,P130))</x:f>
        <x:v>BK021</x:v>
      </x:c>
      <x:c r="S130" s="519" t="str">
        <x:f>IF('Log Transaksi'!B130="","",'Log Transaksi'!S130)</x:f>
        <x:v>Paket utama</x:v>
      </x:c>
      <x:c r="T130" s="520" t="str">
        <x:v>Pemetaan average sebelumnya dipertahankan</x:v>
      </x:c>
      <x:c r="U130" s="519" t="str">
        <x:f>IF(R130="","",IF(COUNTIF('Belanja per Booking'!$A$17:$A$409,R130)=1,"OK","Cek ID"))</x:f>
        <x:v>OK</x:v>
      </x:c>
      <x:c r="V130" s="519" t="n">
        <x:f>IF(AND(R130&lt;&gt;"",'Log Transaksi'!L130&lt;&gt;"",'Log Transaksi'!L130&lt;&gt;"Belum diisi",OR('Log Transaksi'!N130="Uploaded",'Log Transaksi'!O130="Uploaded")),1,0)</x:f>
        <x:v>0</x:v>
      </x:c>
    </x:row>
    <x:row r="131" ht="33" customHeight="1">
      <x:c r="A131" s="228" t="n">
        <x:v>131</x:v>
      </x:c>
      <x:c r="B131" s="332" t="n">
        <x:f>IF('Log Transaksi'!B131="","",IF('Log Transaksi'!B131="","",'Log Transaksi'!B131))</x:f>
        <x:v>46269</x:v>
      </x:c>
      <x:c r="C131" s="213" t="str">
        <x:f>IF('Log Transaksi'!B131="","",IF('Log Transaksi'!C131="","",'Log Transaksi'!C131))</x:f>
        <x:v>Atiesa</x:v>
      </x:c>
      <x:c r="D131" s="213" t="str">
        <x:f>IF('Log Transaksi'!B131="","",IF('Log Transaksi'!D131="","",'Log Transaksi'!D131))</x:f>
        <x:v>Large Group</x:v>
      </x:c>
      <x:c r="E131" s="332" t="n">
        <x:f>IF('Log Transaksi'!B131="","",IF('Log Transaksi'!E131="","",'Log Transaksi'!E131))</x:f>
        <x:v>46269</x:v>
      </x:c>
      <x:c r="F131" s="213" t="str">
        <x:f>IF('Log Transaksi'!B131="","",IF('Log Transaksi'!F131="","",'Log Transaksi'!F131))</x:f>
        <x:v>Lunas</x:v>
      </x:c>
      <x:c r="G131" s="214" t="str">
        <x:f>IF('Log Transaksi'!B131="","",IF('Log Transaksi'!G131="","",'Log Transaksi'!G131))</x:f>
      </x:c>
      <x:c r="H131" s="214" t="n">
        <x:f>IF('Log Transaksi'!B131="","",IF('Log Transaksi'!H131="","",'Log Transaksi'!H131))</x:f>
        <x:v>125000</x:v>
      </x:c>
      <x:c r="I131" s="214" t="n">
        <x:f>IF('Log Transaksi'!B131="","",IF('Log Transaksi'!I131="","",'Log Transaksi'!I131))</x:f>
        <x:v>125000</x:v>
      </x:c>
      <x:c r="J131" s="344" t="str">
        <x:v>BK018</x:v>
      </x:c>
      <x:c r="K131" s="335" t="str">
        <x:v>Nama singkat + tanggal + paket; tinjau alias; alias nama</x:v>
      </x:c>
      <x:c r="L131" s="214" t="n">
        <x:f>IF(AND(B131&lt;&gt;"",B131&lt;='Pengaturan'!$B$6,F131="DP"),I131,0)</x:f>
        <x:v>0</x:v>
      </x:c>
      <x:c r="M131" s="214" t="n">
        <x:f>IF(AND(B131&lt;&gt;"",B131&lt;='Pengaturan'!$B$6,F131&lt;&gt;"DP"),I131,0)</x:f>
        <x:v>125000</x:v>
      </x:c>
      <x:c r="N131" s="213" t="n">
        <x:f>IF(AND(B131&lt;&gt;"",B131&lt;='Pengaturan'!$B$6,OR(F131="Lunas",F131="Pelunasan")),1,0)</x:f>
        <x:v>1</x:v>
      </x:c>
      <x:c r="O131" s="345" t="str">
        <x:f>IF(B131="","",IF(J131="","Belum dipasangkan",IF(COUNTIF('Data Schedule'!$A$5:$A$304,J131)=1,"OK","CHECK ID")))</x:f>
        <x:v>OK</x:v>
      </x:c>
      <x:c r="P131" s="519" t="str">
        <x:v>BK018</x:v>
      </x:c>
      <x:c r="Q131" s="521"/>
      <x:c r="R131" s="519" t="str">
        <x:f>IF('Log Transaksi'!B131="","",IF(Q131&lt;&gt;"",Q131,P131))</x:f>
        <x:v>BK018</x:v>
      </x:c>
      <x:c r="S131" s="519" t="str">
        <x:f>IF('Log Transaksi'!B131="","",'Log Transaksi'!S131)</x:f>
        <x:v>Paket utama</x:v>
      </x:c>
      <x:c r="T131" s="520" t="str">
        <x:v>Pemetaan average sebelumnya dipertahankan</x:v>
      </x:c>
      <x:c r="U131" s="519" t="str">
        <x:f>IF(R131="","",IF(COUNTIF('Belanja per Booking'!$A$17:$A$409,R131)=1,"OK","Cek ID"))</x:f>
        <x:v>OK</x:v>
      </x:c>
      <x:c r="V131" s="519" t="n">
        <x:f>IF(AND(R131&lt;&gt;"",'Log Transaksi'!L131&lt;&gt;"",'Log Transaksi'!L131&lt;&gt;"Belum diisi",OR('Log Transaksi'!N131="Uploaded",'Log Transaksi'!O131="Uploaded")),1,0)</x:f>
        <x:v>0</x:v>
      </x:c>
    </x:row>
    <x:row r="132" ht="33" customHeight="1">
      <x:c r="A132" s="228" t="n">
        <x:v>132</x:v>
      </x:c>
      <x:c r="B132" s="332" t="n">
        <x:f>IF('Log Transaksi'!B132="","",IF('Log Transaksi'!B132="","",'Log Transaksi'!B132))</x:f>
        <x:v>46269</x:v>
      </x:c>
      <x:c r="C132" s="213" t="str">
        <x:f>IF('Log Transaksi'!B132="","",IF('Log Transaksi'!C132="","",'Log Transaksi'!C132))</x:f>
        <x:v>Wildan</x:v>
      </x:c>
      <x:c r="D132" s="213" t="str">
        <x:f>IF('Log Transaksi'!B132="","",IF('Log Transaksi'!D132="","",'Log Transaksi'!D132))</x:f>
        <x:v>Graduation</x:v>
      </x:c>
      <x:c r="E132" s="332" t="n">
        <x:f>IF('Log Transaksi'!B132="","",IF('Log Transaksi'!E132="","",'Log Transaksi'!E132))</x:f>
        <x:v>46270</x:v>
      </x:c>
      <x:c r="F132" s="213" t="str">
        <x:f>IF('Log Transaksi'!B132="","",IF('Log Transaksi'!F132="","",'Log Transaksi'!F132))</x:f>
        <x:v>DP</x:v>
      </x:c>
      <x:c r="G132" s="214" t="str">
        <x:f>IF('Log Transaksi'!B132="","",IF('Log Transaksi'!G132="","",'Log Transaksi'!G132))</x:f>
      </x:c>
      <x:c r="H132" s="214" t="n">
        <x:f>IF('Log Transaksi'!B132="","",IF('Log Transaksi'!H132="","",'Log Transaksi'!H132))</x:f>
        <x:v>100000</x:v>
      </x:c>
      <x:c r="I132" s="214" t="n">
        <x:f>IF('Log Transaksi'!B132="","",IF('Log Transaksi'!I132="","",'Log Transaksi'!I132))</x:f>
        <x:v>100000</x:v>
      </x:c>
      <x:c r="J132" s="344" t="str">
        <x:v>BK020</x:v>
      </x:c>
      <x:c r="K132" s="335" t="str">
        <x:v>Nama dan tanggal sama</x:v>
      </x:c>
      <x:c r="L132" s="214" t="n">
        <x:f>IF(AND(B132&lt;&gt;"",B132&lt;='Pengaturan'!$B$6,F132="DP"),I132,0)</x:f>
        <x:v>100000</x:v>
      </x:c>
      <x:c r="M132" s="214" t="n">
        <x:f>IF(AND(B132&lt;&gt;"",B132&lt;='Pengaturan'!$B$6,F132&lt;&gt;"DP"),I132,0)</x:f>
        <x:v>0</x:v>
      </x:c>
      <x:c r="N132" s="213" t="n">
        <x:f>IF(AND(B132&lt;&gt;"",B132&lt;='Pengaturan'!$B$6,OR(F132="Lunas",F132="Pelunasan")),1,0)</x:f>
        <x:v>0</x:v>
      </x:c>
      <x:c r="O132" s="345" t="str">
        <x:f>IF(B132="","",IF(J132="","Belum dipasangkan",IF(COUNTIF('Data Schedule'!$A$5:$A$304,J132)=1,"OK","CHECK ID")))</x:f>
        <x:v>OK</x:v>
      </x:c>
      <x:c r="P132" s="519" t="str">
        <x:v>BK020</x:v>
      </x:c>
      <x:c r="Q132" s="521"/>
      <x:c r="R132" s="519" t="str">
        <x:f>IF('Log Transaksi'!B132="","",IF(Q132&lt;&gt;"",Q132,P132))</x:f>
        <x:v>BK020</x:v>
      </x:c>
      <x:c r="S132" s="519" t="str">
        <x:f>IF('Log Transaksi'!B132="","",'Log Transaksi'!S132)</x:f>
        <x:v>Paket utama</x:v>
      </x:c>
      <x:c r="T132" s="520" t="str">
        <x:v>Pemetaan average sebelumnya dipertahankan</x:v>
      </x:c>
      <x:c r="U132" s="519" t="str">
        <x:f>IF(R132="","",IF(COUNTIF('Belanja per Booking'!$A$17:$A$409,R132)=1,"OK","Cek ID"))</x:f>
        <x:v>OK</x:v>
      </x:c>
      <x:c r="V132" s="519" t="n">
        <x:f>IF(AND(R132&lt;&gt;"",'Log Transaksi'!L132&lt;&gt;"",'Log Transaksi'!L132&lt;&gt;"Belum diisi",OR('Log Transaksi'!N132="Uploaded",'Log Transaksi'!O132="Uploaded")),1,0)</x:f>
        <x:v>0</x:v>
      </x:c>
    </x:row>
    <x:row r="133" ht="33" customHeight="1">
      <x:c r="A133" s="228" t="n">
        <x:v>133</x:v>
      </x:c>
      <x:c r="B133" s="332" t="n">
        <x:f>IF('Log Transaksi'!B133="","",IF('Log Transaksi'!B133="","",'Log Transaksi'!B133))</x:f>
        <x:v>46269</x:v>
      </x:c>
      <x:c r="C133" s="213" t="str">
        <x:f>IF('Log Transaksi'!B133="","",IF('Log Transaksi'!C133="","",'Log Transaksi'!C133))</x:f>
        <x:v>Ananda Yasmin</x:v>
      </x:c>
      <x:c r="D133" s="213" t="str">
        <x:f>IF('Log Transaksi'!B133="","",IF('Log Transaksi'!D133="","",'Log Transaksi'!D133))</x:f>
        <x:v>Graduation</x:v>
      </x:c>
      <x:c r="E133" s="332" t="n">
        <x:f>IF('Log Transaksi'!B133="","",IF('Log Transaksi'!E133="","",'Log Transaksi'!E133))</x:f>
        <x:v>46273</x:v>
      </x:c>
      <x:c r="F133" s="213" t="str">
        <x:f>IF('Log Transaksi'!B133="","",IF('Log Transaksi'!F133="","",'Log Transaksi'!F133))</x:f>
        <x:v>DP</x:v>
      </x:c>
      <x:c r="G133" s="214" t="str">
        <x:f>IF('Log Transaksi'!B133="","",IF('Log Transaksi'!G133="","",'Log Transaksi'!G133))</x:f>
      </x:c>
      <x:c r="H133" s="214" t="n">
        <x:f>IF('Log Transaksi'!B133="","",IF('Log Transaksi'!H133="","",'Log Transaksi'!H133))</x:f>
        <x:v>100000</x:v>
      </x:c>
      <x:c r="I133" s="214" t="n">
        <x:f>IF('Log Transaksi'!B133="","",IF('Log Transaksi'!I133="","",'Log Transaksi'!I133))</x:f>
        <x:v>100000</x:v>
      </x:c>
      <x:c r="J133" s="344" t="str">
        <x:v>BK059</x:v>
      </x:c>
      <x:c r="K133" s="335" t="str">
        <x:v>Nama dan tanggal sama</x:v>
      </x:c>
      <x:c r="L133" s="214" t="n">
        <x:f>IF(AND(B133&lt;&gt;"",B133&lt;='Pengaturan'!$B$6,F133="DP"),I133,0)</x:f>
        <x:v>100000</x:v>
      </x:c>
      <x:c r="M133" s="214" t="n">
        <x:f>IF(AND(B133&lt;&gt;"",B133&lt;='Pengaturan'!$B$6,F133&lt;&gt;"DP"),I133,0)</x:f>
        <x:v>0</x:v>
      </x:c>
      <x:c r="N133" s="213" t="n">
        <x:f>IF(AND(B133&lt;&gt;"",B133&lt;='Pengaturan'!$B$6,OR(F133="Lunas",F133="Pelunasan")),1,0)</x:f>
        <x:v>0</x:v>
      </x:c>
      <x:c r="O133" s="345" t="str">
        <x:f>IF(B133="","",IF(J133="","Belum dipasangkan",IF(COUNTIF('Data Schedule'!$A$5:$A$304,J133)=1,"OK","CHECK ID")))</x:f>
        <x:v>OK</x:v>
      </x:c>
      <x:c r="P133" s="519" t="str">
        <x:v>BK059</x:v>
      </x:c>
      <x:c r="Q133" s="521"/>
      <x:c r="R133" s="519" t="str">
        <x:f>IF('Log Transaksi'!B133="","",IF(Q133&lt;&gt;"",Q133,P133))</x:f>
        <x:v>BK059</x:v>
      </x:c>
      <x:c r="S133" s="519" t="str">
        <x:f>IF('Log Transaksi'!B133="","",'Log Transaksi'!S133)</x:f>
        <x:v>Paket utama</x:v>
      </x:c>
      <x:c r="T133" s="520" t="str">
        <x:v>Pemetaan average sebelumnya dipertahankan</x:v>
      </x:c>
      <x:c r="U133" s="519" t="str">
        <x:f>IF(R133="","",IF(COUNTIF('Belanja per Booking'!$A$17:$A$409,R133)=1,"OK","Cek ID"))</x:f>
        <x:v>OK</x:v>
      </x:c>
      <x:c r="V133" s="519" t="n">
        <x:f>IF(AND(R133&lt;&gt;"",'Log Transaksi'!L133&lt;&gt;"",'Log Transaksi'!L133&lt;&gt;"Belum diisi",OR('Log Transaksi'!N133="Uploaded",'Log Transaksi'!O133="Uploaded")),1,0)</x:f>
        <x:v>0</x:v>
      </x:c>
    </x:row>
    <x:row r="134" ht="33" customHeight="1">
      <x:c r="A134" s="228" t="n">
        <x:v>134</x:v>
      </x:c>
      <x:c r="B134" s="332" t="n">
        <x:f>IF('Log Transaksi'!B134="","",IF('Log Transaksi'!B134="","",'Log Transaksi'!B134))</x:f>
        <x:v>46269</x:v>
      </x:c>
      <x:c r="C134" s="213" t="str">
        <x:f>IF('Log Transaksi'!B134="","",IF('Log Transaksi'!C134="","",'Log Transaksi'!C134))</x:f>
        <x:v>Aditiya Fauzi</x:v>
      </x:c>
      <x:c r="D134" s="213" t="str">
        <x:f>IF('Log Transaksi'!B134="","",IF('Log Transaksi'!D134="","",'Log Transaksi'!D134))</x:f>
        <x:v>Graduation</x:v>
      </x:c>
      <x:c r="E134" s="332" t="n">
        <x:f>IF('Log Transaksi'!B134="","",IF('Log Transaksi'!E134="","",'Log Transaksi'!E134))</x:f>
        <x:v>46273</x:v>
      </x:c>
      <x:c r="F134" s="213" t="str">
        <x:f>IF('Log Transaksi'!B134="","",IF('Log Transaksi'!F134="","",'Log Transaksi'!F134))</x:f>
        <x:v>DP</x:v>
      </x:c>
      <x:c r="G134" s="214" t="str">
        <x:f>IF('Log Transaksi'!B134="","",IF('Log Transaksi'!G134="","",'Log Transaksi'!G134))</x:f>
      </x:c>
      <x:c r="H134" s="214" t="n">
        <x:f>IF('Log Transaksi'!B134="","",IF('Log Transaksi'!H134="","",'Log Transaksi'!H134))</x:f>
        <x:v>100000</x:v>
      </x:c>
      <x:c r="I134" s="214" t="n">
        <x:f>IF('Log Transaksi'!B134="","",IF('Log Transaksi'!I134="","",'Log Transaksi'!I134))</x:f>
        <x:v>100000</x:v>
      </x:c>
      <x:c r="J134" s="344" t="str">
        <x:v>BK058</x:v>
      </x:c>
      <x:c r="K134" s="335" t="str">
        <x:v>Nama dan tanggal sama</x:v>
      </x:c>
      <x:c r="L134" s="214" t="n">
        <x:f>IF(AND(B134&lt;&gt;"",B134&lt;='Pengaturan'!$B$6,F134="DP"),I134,0)</x:f>
        <x:v>100000</x:v>
      </x:c>
      <x:c r="M134" s="214" t="n">
        <x:f>IF(AND(B134&lt;&gt;"",B134&lt;='Pengaturan'!$B$6,F134&lt;&gt;"DP"),I134,0)</x:f>
        <x:v>0</x:v>
      </x:c>
      <x:c r="N134" s="213" t="n">
        <x:f>IF(AND(B134&lt;&gt;"",B134&lt;='Pengaturan'!$B$6,OR(F134="Lunas",F134="Pelunasan")),1,0)</x:f>
        <x:v>0</x:v>
      </x:c>
      <x:c r="O134" s="345" t="str">
        <x:f>IF(B134="","",IF(J134="","Belum dipasangkan",IF(COUNTIF('Data Schedule'!$A$5:$A$304,J134)=1,"OK","CHECK ID")))</x:f>
        <x:v>OK</x:v>
      </x:c>
      <x:c r="P134" s="519" t="str">
        <x:v>BK058</x:v>
      </x:c>
      <x:c r="Q134" s="521"/>
      <x:c r="R134" s="519" t="str">
        <x:f>IF('Log Transaksi'!B134="","",IF(Q134&lt;&gt;"",Q134,P134))</x:f>
        <x:v>BK058</x:v>
      </x:c>
      <x:c r="S134" s="519" t="str">
        <x:f>IF('Log Transaksi'!B134="","",'Log Transaksi'!S134)</x:f>
        <x:v>Paket utama</x:v>
      </x:c>
      <x:c r="T134" s="520" t="str">
        <x:v>Pemetaan average sebelumnya dipertahankan</x:v>
      </x:c>
      <x:c r="U134" s="519" t="str">
        <x:f>IF(R134="","",IF(COUNTIF('Belanja per Booking'!$A$17:$A$409,R134)=1,"OK","Cek ID"))</x:f>
        <x:v>OK</x:v>
      </x:c>
      <x:c r="V134" s="519" t="n">
        <x:f>IF(AND(R134&lt;&gt;"",'Log Transaksi'!L134&lt;&gt;"",'Log Transaksi'!L134&lt;&gt;"Belum diisi",OR('Log Transaksi'!N134="Uploaded",'Log Transaksi'!O134="Uploaded")),1,0)</x:f>
        <x:v>0</x:v>
      </x:c>
    </x:row>
    <x:row r="135" ht="33" customHeight="1">
      <x:c r="A135" s="228" t="n">
        <x:v>135</x:v>
      </x:c>
      <x:c r="B135" s="332" t="n">
        <x:f>IF('Log Transaksi'!B135="","",IF('Log Transaksi'!B135="","",'Log Transaksi'!B135))</x:f>
        <x:v>46269</x:v>
      </x:c>
      <x:c r="C135" s="213" t="str">
        <x:f>IF('Log Transaksi'!B135="","",IF('Log Transaksi'!C135="","",'Log Transaksi'!C135))</x:f>
        <x:v>Futsal UIN Saizu</x:v>
      </x:c>
      <x:c r="D135" s="213" t="str">
        <x:f>IF('Log Transaksi'!B135="","",IF('Log Transaksi'!D135="","",'Log Transaksi'!D135))</x:f>
        <x:v>Large Group</x:v>
      </x:c>
      <x:c r="E135" s="332" t="n">
        <x:f>IF('Log Transaksi'!B135="","",IF('Log Transaksi'!E135="","",'Log Transaksi'!E135))</x:f>
        <x:v>46269</x:v>
      </x:c>
      <x:c r="F135" s="213" t="str">
        <x:f>IF('Log Transaksi'!B135="","",IF('Log Transaksi'!F135="","",'Log Transaksi'!F135))</x:f>
        <x:v>Lunas</x:v>
      </x:c>
      <x:c r="G135" s="214" t="n">
        <x:f>IF('Log Transaksi'!B135="","",IF('Log Transaksi'!G135="","",'Log Transaksi'!G135))</x:f>
        <x:v>200000</x:v>
      </x:c>
      <x:c r="H135" s="214" t="str">
        <x:f>IF('Log Transaksi'!B135="","",IF('Log Transaksi'!H135="","",'Log Transaksi'!H135))</x:f>
      </x:c>
      <x:c r="I135" s="214" t="n">
        <x:f>IF('Log Transaksi'!B135="","",IF('Log Transaksi'!I135="","",'Log Transaksi'!I135))</x:f>
        <x:v>200000</x:v>
      </x:c>
      <x:c r="J135" s="344" t="str">
        <x:v>BK010</x:v>
      </x:c>
      <x:c r="K135" s="335" t="str">
        <x:v>Nama dan tanggal sama</x:v>
      </x:c>
      <x:c r="L135" s="214" t="n">
        <x:f>IF(AND(B135&lt;&gt;"",B135&lt;='Pengaturan'!$B$6,F135="DP"),I135,0)</x:f>
        <x:v>0</x:v>
      </x:c>
      <x:c r="M135" s="214" t="n">
        <x:f>IF(AND(B135&lt;&gt;"",B135&lt;='Pengaturan'!$B$6,F135&lt;&gt;"DP"),I135,0)</x:f>
        <x:v>200000</x:v>
      </x:c>
      <x:c r="N135" s="213" t="n">
        <x:f>IF(AND(B135&lt;&gt;"",B135&lt;='Pengaturan'!$B$6,OR(F135="Lunas",F135="Pelunasan")),1,0)</x:f>
        <x:v>1</x:v>
      </x:c>
      <x:c r="O135" s="345" t="str">
        <x:f>IF(B135="","",IF(J135="","Belum dipasangkan",IF(COUNTIF('Data Schedule'!$A$5:$A$304,J135)=1,"OK","CHECK ID")))</x:f>
        <x:v>OK</x:v>
      </x:c>
      <x:c r="P135" s="519" t="str">
        <x:v>BK010</x:v>
      </x:c>
      <x:c r="Q135" s="521"/>
      <x:c r="R135" s="519" t="str">
        <x:f>IF('Log Transaksi'!B135="","",IF(Q135&lt;&gt;"",Q135,P135))</x:f>
        <x:v>BK010</x:v>
      </x:c>
      <x:c r="S135" s="519" t="str">
        <x:f>IF('Log Transaksi'!B135="","",'Log Transaksi'!S135)</x:f>
        <x:v>Paket utama</x:v>
      </x:c>
      <x:c r="T135" s="520" t="str">
        <x:v>Pemetaan average sebelumnya dipertahankan</x:v>
      </x:c>
      <x:c r="U135" s="519" t="str">
        <x:f>IF(R135="","",IF(COUNTIF('Belanja per Booking'!$A$17:$A$409,R135)=1,"OK","Cek ID"))</x:f>
        <x:v>OK</x:v>
      </x:c>
      <x:c r="V135" s="519" t="n">
        <x:f>IF(AND(R135&lt;&gt;"",'Log Transaksi'!L135&lt;&gt;"",'Log Transaksi'!L135&lt;&gt;"Belum diisi",OR('Log Transaksi'!N135="Uploaded",'Log Transaksi'!O135="Uploaded")),1,0)</x:f>
        <x:v>1</x:v>
      </x:c>
    </x:row>
    <x:row r="136" ht="33" customHeight="1">
      <x:c r="A136" s="228" t="n">
        <x:v>136</x:v>
      </x:c>
      <x:c r="B136" s="332" t="n">
        <x:f>IF('Log Transaksi'!B136="","",IF('Log Transaksi'!B136="","",'Log Transaksi'!B136))</x:f>
        <x:v>46269</x:v>
      </x:c>
      <x:c r="C136" s="213" t="str">
        <x:f>IF('Log Transaksi'!B136="","",IF('Log Transaksi'!C136="","",'Log Transaksi'!C136))</x:f>
        <x:v>Aisha</x:v>
      </x:c>
      <x:c r="D136" s="213" t="str">
        <x:f>IF('Log Transaksi'!B136="","",IF('Log Transaksi'!D136="","",'Log Transaksi'!D136))</x:f>
        <x:v>Large Group</x:v>
      </x:c>
      <x:c r="E136" s="332" t="n">
        <x:f>IF('Log Transaksi'!B136="","",IF('Log Transaksi'!E136="","",'Log Transaksi'!E136))</x:f>
        <x:v>46272</x:v>
      </x:c>
      <x:c r="F136" s="213" t="str">
        <x:f>IF('Log Transaksi'!B136="","",IF('Log Transaksi'!F136="","",'Log Transaksi'!F136))</x:f>
        <x:v>DP</x:v>
      </x:c>
      <x:c r="G136" s="214" t="str">
        <x:f>IF('Log Transaksi'!B136="","",IF('Log Transaksi'!G136="","",'Log Transaksi'!G136))</x:f>
      </x:c>
      <x:c r="H136" s="214" t="n">
        <x:f>IF('Log Transaksi'!B136="","",IF('Log Transaksi'!H136="","",'Log Transaksi'!H136))</x:f>
        <x:v>100000</x:v>
      </x:c>
      <x:c r="I136" s="214" t="n">
        <x:f>IF('Log Transaksi'!B136="","",IF('Log Transaksi'!I136="","",'Log Transaksi'!I136))</x:f>
        <x:v>100000</x:v>
      </x:c>
      <x:c r="J136" s="344" t="str">
        <x:v>BK040</x:v>
      </x:c>
      <x:c r="K136" s="335" t="str">
        <x:v>Nama dan tanggal sama</x:v>
      </x:c>
      <x:c r="L136" s="214" t="n">
        <x:f>IF(AND(B136&lt;&gt;"",B136&lt;='Pengaturan'!$B$6,F136="DP"),I136,0)</x:f>
        <x:v>100000</x:v>
      </x:c>
      <x:c r="M136" s="214" t="n">
        <x:f>IF(AND(B136&lt;&gt;"",B136&lt;='Pengaturan'!$B$6,F136&lt;&gt;"DP"),I136,0)</x:f>
        <x:v>0</x:v>
      </x:c>
      <x:c r="N136" s="213" t="n">
        <x:f>IF(AND(B136&lt;&gt;"",B136&lt;='Pengaturan'!$B$6,OR(F136="Lunas",F136="Pelunasan")),1,0)</x:f>
        <x:v>0</x:v>
      </x:c>
      <x:c r="O136" s="345" t="str">
        <x:f>IF(B136="","",IF(J136="","Belum dipasangkan",IF(COUNTIF('Data Schedule'!$A$5:$A$304,J136)=1,"OK","CHECK ID")))</x:f>
        <x:v>OK</x:v>
      </x:c>
      <x:c r="P136" s="519" t="str">
        <x:v>BK040</x:v>
      </x:c>
      <x:c r="Q136" s="521"/>
      <x:c r="R136" s="519" t="str">
        <x:f>IF('Log Transaksi'!B136="","",IF(Q136&lt;&gt;"",Q136,P136))</x:f>
        <x:v>BK040</x:v>
      </x:c>
      <x:c r="S136" s="519" t="str">
        <x:f>IF('Log Transaksi'!B136="","",'Log Transaksi'!S136)</x:f>
        <x:v>Paket utama</x:v>
      </x:c>
      <x:c r="T136" s="520" t="str">
        <x:v>Pemetaan average sebelumnya dipertahankan</x:v>
      </x:c>
      <x:c r="U136" s="519" t="str">
        <x:f>IF(R136="","",IF(COUNTIF('Belanja per Booking'!$A$17:$A$409,R136)=1,"OK","Cek ID"))</x:f>
        <x:v>OK</x:v>
      </x:c>
      <x:c r="V136" s="519" t="n">
        <x:f>IF(AND(R136&lt;&gt;"",'Log Transaksi'!L136&lt;&gt;"",'Log Transaksi'!L136&lt;&gt;"Belum diisi",OR('Log Transaksi'!N136="Uploaded",'Log Transaksi'!O136="Uploaded")),1,0)</x:f>
        <x:v>0</x:v>
      </x:c>
    </x:row>
    <x:row r="137" ht="33" customHeight="1">
      <x:c r="A137" s="228" t="n">
        <x:v>137</x:v>
      </x:c>
      <x:c r="B137" s="332" t="n">
        <x:f>IF('Log Transaksi'!B137="","",IF('Log Transaksi'!B137="","",'Log Transaksi'!B137))</x:f>
        <x:v>46269</x:v>
      </x:c>
      <x:c r="C137" s="213" t="str">
        <x:f>IF('Log Transaksi'!B137="","",IF('Log Transaksi'!C137="","",'Log Transaksi'!C137))</x:f>
        <x:v>Hanif</x:v>
      </x:c>
      <x:c r="D137" s="213" t="str">
        <x:f>IF('Log Transaksi'!B137="","",IF('Log Transaksi'!D137="","",'Log Transaksi'!D137))</x:f>
        <x:v>Large Group</x:v>
      </x:c>
      <x:c r="E137" s="332" t="n">
        <x:f>IF('Log Transaksi'!B137="","",IF('Log Transaksi'!E137="","",'Log Transaksi'!E137))</x:f>
        <x:v>46269</x:v>
      </x:c>
      <x:c r="F137" s="213" t="str">
        <x:f>IF('Log Transaksi'!B137="","",IF('Log Transaksi'!F137="","",'Log Transaksi'!F137))</x:f>
        <x:v>Lunas</x:v>
      </x:c>
      <x:c r="G137" s="214" t="str">
        <x:f>IF('Log Transaksi'!B137="","",IF('Log Transaksi'!G137="","",'Log Transaksi'!G137))</x:f>
      </x:c>
      <x:c r="H137" s="214" t="n">
        <x:f>IF('Log Transaksi'!B137="","",IF('Log Transaksi'!H137="","",'Log Transaksi'!H137))</x:f>
        <x:v>125000</x:v>
      </x:c>
      <x:c r="I137" s="214" t="n">
        <x:f>IF('Log Transaksi'!B137="","",IF('Log Transaksi'!I137="","",'Log Transaksi'!I137))</x:f>
        <x:v>125000</x:v>
      </x:c>
      <x:c r="J137" s="344" t="str">
        <x:v>BK011</x:v>
      </x:c>
      <x:c r="K137" s="335" t="str">
        <x:v>Nama dan tanggal sama</x:v>
      </x:c>
      <x:c r="L137" s="214" t="n">
        <x:f>IF(AND(B137&lt;&gt;"",B137&lt;='Pengaturan'!$B$6,F137="DP"),I137,0)</x:f>
        <x:v>0</x:v>
      </x:c>
      <x:c r="M137" s="214" t="n">
        <x:f>IF(AND(B137&lt;&gt;"",B137&lt;='Pengaturan'!$B$6,F137&lt;&gt;"DP"),I137,0)</x:f>
        <x:v>125000</x:v>
      </x:c>
      <x:c r="N137" s="213" t="n">
        <x:f>IF(AND(B137&lt;&gt;"",B137&lt;='Pengaturan'!$B$6,OR(F137="Lunas",F137="Pelunasan")),1,0)</x:f>
        <x:v>1</x:v>
      </x:c>
      <x:c r="O137" s="345" t="str">
        <x:f>IF(B137="","",IF(J137="","Belum dipasangkan",IF(COUNTIF('Data Schedule'!$A$5:$A$304,J137)=1,"OK","CHECK ID")))</x:f>
        <x:v>OK</x:v>
      </x:c>
      <x:c r="P137" s="519" t="str">
        <x:v>BK011</x:v>
      </x:c>
      <x:c r="Q137" s="521"/>
      <x:c r="R137" s="519" t="str">
        <x:f>IF('Log Transaksi'!B137="","",IF(Q137&lt;&gt;"",Q137,P137))</x:f>
        <x:v>BK011</x:v>
      </x:c>
      <x:c r="S137" s="519" t="str">
        <x:f>IF('Log Transaksi'!B137="","",'Log Transaksi'!S137)</x:f>
        <x:v>Paket utama</x:v>
      </x:c>
      <x:c r="T137" s="520" t="str">
        <x:v>Pemetaan average sebelumnya dipertahankan</x:v>
      </x:c>
      <x:c r="U137" s="519" t="str">
        <x:f>IF(R137="","",IF(COUNTIF('Belanja per Booking'!$A$17:$A$409,R137)=1,"OK","Cek ID"))</x:f>
        <x:v>OK</x:v>
      </x:c>
      <x:c r="V137" s="519" t="n">
        <x:f>IF(AND(R137&lt;&gt;"",'Log Transaksi'!L137&lt;&gt;"",'Log Transaksi'!L137&lt;&gt;"Belum diisi",OR('Log Transaksi'!N137="Uploaded",'Log Transaksi'!O137="Uploaded")),1,0)</x:f>
        <x:v>1</x:v>
      </x:c>
    </x:row>
    <x:row r="138" ht="33" customHeight="1">
      <x:c r="A138" s="228" t="n">
        <x:v>138</x:v>
      </x:c>
      <x:c r="B138" s="332" t="n">
        <x:f>IF('Log Transaksi'!B138="","",IF('Log Transaksi'!B138="","",'Log Transaksi'!B138))</x:f>
        <x:v>46269</x:v>
      </x:c>
      <x:c r="C138" s="213" t="str">
        <x:f>IF('Log Transaksi'!B138="","",IF('Log Transaksi'!C138="","",'Log Transaksi'!C138))</x:f>
        <x:v>Lembata</x:v>
      </x:c>
      <x:c r="D138" s="213" t="str">
        <x:f>IF('Log Transaksi'!B138="","",IF('Log Transaksi'!D138="","",'Log Transaksi'!D138))</x:f>
        <x:v>Large Group</x:v>
      </x:c>
      <x:c r="E138" s="332" t="n">
        <x:f>IF('Log Transaksi'!B138="","",IF('Log Transaksi'!E138="","",'Log Transaksi'!E138))</x:f>
        <x:v>46271</x:v>
      </x:c>
      <x:c r="F138" s="213" t="str">
        <x:f>IF('Log Transaksi'!B138="","",IF('Log Transaksi'!F138="","",'Log Transaksi'!F138))</x:f>
        <x:v>DP</x:v>
      </x:c>
      <x:c r="G138" s="214" t="str">
        <x:f>IF('Log Transaksi'!B138="","",IF('Log Transaksi'!G138="","",'Log Transaksi'!G138))</x:f>
      </x:c>
      <x:c r="H138" s="214" t="n">
        <x:f>IF('Log Transaksi'!B138="","",IF('Log Transaksi'!H138="","",'Log Transaksi'!H138))</x:f>
        <x:v>275000</x:v>
      </x:c>
      <x:c r="I138" s="214" t="n">
        <x:f>IF('Log Transaksi'!B138="","",IF('Log Transaksi'!I138="","",'Log Transaksi'!I138))</x:f>
        <x:v>275000</x:v>
      </x:c>
      <x:c r="J138" s="344" t="str">
        <x:v>BK034</x:v>
      </x:c>
      <x:c r="K138" s="335" t="str">
        <x:v>Nama dan tanggal sama</x:v>
      </x:c>
      <x:c r="L138" s="214" t="n">
        <x:f>IF(AND(B138&lt;&gt;"",B138&lt;='Pengaturan'!$B$6,F138="DP"),I138,0)</x:f>
        <x:v>275000</x:v>
      </x:c>
      <x:c r="M138" s="214" t="n">
        <x:f>IF(AND(B138&lt;&gt;"",B138&lt;='Pengaturan'!$B$6,F138&lt;&gt;"DP"),I138,0)</x:f>
        <x:v>0</x:v>
      </x:c>
      <x:c r="N138" s="213" t="n">
        <x:f>IF(AND(B138&lt;&gt;"",B138&lt;='Pengaturan'!$B$6,OR(F138="Lunas",F138="Pelunasan")),1,0)</x:f>
        <x:v>0</x:v>
      </x:c>
      <x:c r="O138" s="345" t="str">
        <x:f>IF(B138="","",IF(J138="","Belum dipasangkan",IF(COUNTIF('Data Schedule'!$A$5:$A$304,J138)=1,"OK","CHECK ID")))</x:f>
        <x:v>OK</x:v>
      </x:c>
      <x:c r="P138" s="519" t="str">
        <x:v>BK034</x:v>
      </x:c>
      <x:c r="Q138" s="521"/>
      <x:c r="R138" s="519" t="str">
        <x:f>IF('Log Transaksi'!B138="","",IF(Q138&lt;&gt;"",Q138,P138))</x:f>
        <x:v>BK034</x:v>
      </x:c>
      <x:c r="S138" s="519" t="str">
        <x:f>IF('Log Transaksi'!B138="","",'Log Transaksi'!S138)</x:f>
        <x:v>Paket utama</x:v>
      </x:c>
      <x:c r="T138" s="520" t="str">
        <x:v>Pemetaan average sebelumnya dipertahankan</x:v>
      </x:c>
      <x:c r="U138" s="519" t="str">
        <x:f>IF(R138="","",IF(COUNTIF('Belanja per Booking'!$A$17:$A$409,R138)=1,"OK","Cek ID"))</x:f>
        <x:v>OK</x:v>
      </x:c>
      <x:c r="V138" s="519" t="n">
        <x:f>IF(AND(R138&lt;&gt;"",'Log Transaksi'!L138&lt;&gt;"",'Log Transaksi'!L138&lt;&gt;"Belum diisi",OR('Log Transaksi'!N138="Uploaded",'Log Transaksi'!O138="Uploaded")),1,0)</x:f>
        <x:v>0</x:v>
      </x:c>
    </x:row>
    <x:row r="139" ht="33" customHeight="1">
      <x:c r="A139" s="228" t="n">
        <x:v>139</x:v>
      </x:c>
      <x:c r="B139" s="332" t="n">
        <x:f>IF('Log Transaksi'!B139="","",IF('Log Transaksi'!B139="","",'Log Transaksi'!B139))</x:f>
        <x:v>46269</x:v>
      </x:c>
      <x:c r="C139" s="213" t="str">
        <x:f>IF('Log Transaksi'!B139="","",IF('Log Transaksi'!C139="","",'Log Transaksi'!C139))</x:f>
        <x:v>Sumberejo</x:v>
      </x:c>
      <x:c r="D139" s="213" t="str">
        <x:f>IF('Log Transaksi'!B139="","",IF('Log Transaksi'!D139="","",'Log Transaksi'!D139))</x:f>
        <x:v>Large Group</x:v>
      </x:c>
      <x:c r="E139" s="332" t="n">
        <x:f>IF('Log Transaksi'!B139="","",IF('Log Transaksi'!E139="","",'Log Transaksi'!E139))</x:f>
        <x:v>46269</x:v>
      </x:c>
      <x:c r="F139" s="213" t="str">
        <x:f>IF('Log Transaksi'!B139="","",IF('Log Transaksi'!F139="","",'Log Transaksi'!F139))</x:f>
        <x:v>Lunas</x:v>
      </x:c>
      <x:c r="G139" s="214" t="str">
        <x:f>IF('Log Transaksi'!B139="","",IF('Log Transaksi'!G139="","",'Log Transaksi'!G139))</x:f>
      </x:c>
      <x:c r="H139" s="214" t="n">
        <x:f>IF('Log Transaksi'!B139="","",IF('Log Transaksi'!H139="","",'Log Transaksi'!H139))</x:f>
        <x:v>150000</x:v>
      </x:c>
      <x:c r="I139" s="214" t="n">
        <x:f>IF('Log Transaksi'!B139="","",IF('Log Transaksi'!I139="","",'Log Transaksi'!I139))</x:f>
        <x:v>150000</x:v>
      </x:c>
      <x:c r="J139" s="344" t="str">
        <x:v>BK012</x:v>
      </x:c>
      <x:c r="K139" s="335" t="str">
        <x:v>Nama dan tanggal sama</x:v>
      </x:c>
      <x:c r="L139" s="214" t="n">
        <x:f>IF(AND(B139&lt;&gt;"",B139&lt;='Pengaturan'!$B$6,F139="DP"),I139,0)</x:f>
        <x:v>0</x:v>
      </x:c>
      <x:c r="M139" s="214" t="n">
        <x:f>IF(AND(B139&lt;&gt;"",B139&lt;='Pengaturan'!$B$6,F139&lt;&gt;"DP"),I139,0)</x:f>
        <x:v>150000</x:v>
      </x:c>
      <x:c r="N139" s="213" t="n">
        <x:f>IF(AND(B139&lt;&gt;"",B139&lt;='Pengaturan'!$B$6,OR(F139="Lunas",F139="Pelunasan")),1,0)</x:f>
        <x:v>1</x:v>
      </x:c>
      <x:c r="O139" s="345" t="str">
        <x:f>IF(B139="","",IF(J139="","Belum dipasangkan",IF(COUNTIF('Data Schedule'!$A$5:$A$304,J139)=1,"OK","CHECK ID")))</x:f>
        <x:v>OK</x:v>
      </x:c>
      <x:c r="P139" s="519" t="str">
        <x:v>BK012</x:v>
      </x:c>
      <x:c r="Q139" s="521"/>
      <x:c r="R139" s="519" t="str">
        <x:f>IF('Log Transaksi'!B139="","",IF(Q139&lt;&gt;"",Q139,P139))</x:f>
        <x:v>BK012</x:v>
      </x:c>
      <x:c r="S139" s="519" t="str">
        <x:f>IF('Log Transaksi'!B139="","",'Log Transaksi'!S139)</x:f>
        <x:v>Paket utama</x:v>
      </x:c>
      <x:c r="T139" s="520" t="str">
        <x:v>Pemetaan average sebelumnya dipertahankan</x:v>
      </x:c>
      <x:c r="U139" s="519" t="str">
        <x:f>IF(R139="","",IF(COUNTIF('Belanja per Booking'!$A$17:$A$409,R139)=1,"OK","Cek ID"))</x:f>
        <x:v>OK</x:v>
      </x:c>
      <x:c r="V139" s="519" t="n">
        <x:f>IF(AND(R139&lt;&gt;"",'Log Transaksi'!L139&lt;&gt;"",'Log Transaksi'!L139&lt;&gt;"Belum diisi",OR('Log Transaksi'!N139="Uploaded",'Log Transaksi'!O139="Uploaded")),1,0)</x:f>
        <x:v>1</x:v>
      </x:c>
    </x:row>
    <x:row r="140" ht="33" customHeight="1">
      <x:c r="A140" s="228" t="n">
        <x:v>140</x:v>
      </x:c>
      <x:c r="B140" s="332" t="n">
        <x:f>IF('Log Transaksi'!B140="","",IF('Log Transaksi'!B140="","",'Log Transaksi'!B140))</x:f>
        <x:v>46269</x:v>
      </x:c>
      <x:c r="C140" s="213" t="str">
        <x:f>IF('Log Transaksi'!B140="","",IF('Log Transaksi'!C140="","",'Log Transaksi'!C140))</x:f>
        <x:v>EliaSeptia</x:v>
      </x:c>
      <x:c r="D140" s="213" t="str">
        <x:f>IF('Log Transaksi'!B140="","",IF('Log Transaksi'!D140="","",'Log Transaksi'!D140))</x:f>
        <x:v>Photofox</x:v>
      </x:c>
      <x:c r="E140" s="332" t="n">
        <x:f>IF('Log Transaksi'!B140="","",IF('Log Transaksi'!E140="","",'Log Transaksi'!E140))</x:f>
        <x:v>46269</x:v>
      </x:c>
      <x:c r="F140" s="213" t="str">
        <x:f>IF('Log Transaksi'!B140="","",IF('Log Transaksi'!F140="","",'Log Transaksi'!F140))</x:f>
        <x:v>Lunas</x:v>
      </x:c>
      <x:c r="G140" s="214" t="str">
        <x:f>IF('Log Transaksi'!B140="","",IF('Log Transaksi'!G140="","",'Log Transaksi'!G140))</x:f>
      </x:c>
      <x:c r="H140" s="214" t="str">
        <x:f>IF('Log Transaksi'!B140="","",IF('Log Transaksi'!H140="","",'Log Transaksi'!H140))</x:f>
      </x:c>
      <x:c r="I140" s="214" t="str">
        <x:f>IF('Log Transaksi'!B140="","",IF('Log Transaksi'!I140="","",'Log Transaksi'!I140))</x:f>
      </x:c>
      <x:c r="J140" s="344" t="str">
        <x:v>BK013</x:v>
      </x:c>
      <x:c r="K140" s="335" t="str">
        <x:v>Nama dan tanggal sama</x:v>
      </x:c>
      <x:c r="L140" s="214" t="n">
        <x:f>IF(AND(B140&lt;&gt;"",B140&lt;='Pengaturan'!$B$6,F140="DP"),I140,0)</x:f>
        <x:v>0</x:v>
      </x:c>
      <x:c r="M140" s="214" t="str">
        <x:f>IF(AND(B140&lt;&gt;"",B140&lt;='Pengaturan'!$B$6,F140&lt;&gt;"DP"),I140,0)</x:f>
      </x:c>
      <x:c r="N140" s="213" t="n">
        <x:f>IF(AND(B140&lt;&gt;"",B140&lt;='Pengaturan'!$B$6,OR(F140="Lunas",F140="Pelunasan")),1,0)</x:f>
        <x:v>1</x:v>
      </x:c>
      <x:c r="O140" s="345" t="str">
        <x:f>IF(B140="","",IF(J140="","Belum dipasangkan",IF(COUNTIF('Data Schedule'!$A$5:$A$304,J140)=1,"OK","CHECK ID")))</x:f>
        <x:v>OK</x:v>
      </x:c>
      <x:c r="P140" s="519" t="str">
        <x:v>BK013</x:v>
      </x:c>
      <x:c r="Q140" s="521"/>
      <x:c r="R140" s="519" t="str">
        <x:f>IF('Log Transaksi'!B140="","",IF(Q140&lt;&gt;"",Q140,P140))</x:f>
        <x:v>BK013</x:v>
      </x:c>
      <x:c r="S140" s="519" t="str">
        <x:f>IF('Log Transaksi'!B140="","",'Log Transaksi'!S140)</x:f>
        <x:v>Paket utama</x:v>
      </x:c>
      <x:c r="T140" s="520" t="str">
        <x:v>Pemetaan average sebelumnya dipertahankan</x:v>
      </x:c>
      <x:c r="U140" s="519" t="str">
        <x:f>IF(R140="","",IF(COUNTIF('Belanja per Booking'!$A$17:$A$409,R140)=1,"OK","Cek ID"))</x:f>
        <x:v>OK</x:v>
      </x:c>
      <x:c r="V140" s="519" t="n">
        <x:f>IF(AND(R140&lt;&gt;"",'Log Transaksi'!L140&lt;&gt;"",'Log Transaksi'!L140&lt;&gt;"Belum diisi",OR('Log Transaksi'!N140="Uploaded",'Log Transaksi'!O140="Uploaded")),1,0)</x:f>
        <x:v>1</x:v>
      </x:c>
    </x:row>
    <x:row r="141" ht="33" customHeight="1">
      <x:c r="A141" s="228" t="n">
        <x:v>141</x:v>
      </x:c>
      <x:c r="B141" s="332" t="n">
        <x:f>IF('Log Transaksi'!B141="","",IF('Log Transaksi'!B141="","",'Log Transaksi'!B141))</x:f>
        <x:v>46269</x:v>
      </x:c>
      <x:c r="C141" s="213" t="str">
        <x:f>IF('Log Transaksi'!B141="","",IF('Log Transaksi'!C141="","",'Log Transaksi'!C141))</x:f>
        <x:v>Flower</x:v>
      </x:c>
      <x:c r="D141" s="213" t="str">
        <x:f>IF('Log Transaksi'!B141="","",IF('Log Transaksi'!D141="","",'Log Transaksi'!D141))</x:f>
        <x:v>Large Group</x:v>
      </x:c>
      <x:c r="E141" s="332" t="n">
        <x:f>IF('Log Transaksi'!B141="","",IF('Log Transaksi'!E141="","",'Log Transaksi'!E141))</x:f>
        <x:v>46269</x:v>
      </x:c>
      <x:c r="F141" s="213" t="str">
        <x:f>IF('Log Transaksi'!B141="","",IF('Log Transaksi'!F141="","",'Log Transaksi'!F141))</x:f>
        <x:v>Lunas</x:v>
      </x:c>
      <x:c r="G141" s="214" t="n">
        <x:f>IF('Log Transaksi'!B141="","",IF('Log Transaksi'!G141="","",'Log Transaksi'!G141))</x:f>
        <x:v>100000</x:v>
      </x:c>
      <x:c r="H141" s="214" t="str">
        <x:f>IF('Log Transaksi'!B141="","",IF('Log Transaksi'!H141="","",'Log Transaksi'!H141))</x:f>
      </x:c>
      <x:c r="I141" s="214" t="n">
        <x:f>IF('Log Transaksi'!B141="","",IF('Log Transaksi'!I141="","",'Log Transaksi'!I141))</x:f>
        <x:v>100000</x:v>
      </x:c>
      <x:c r="J141" s="344" t="str">
        <x:v>BK014</x:v>
      </x:c>
      <x:c r="K141" s="335" t="str">
        <x:v>Nama dan tanggal sama</x:v>
      </x:c>
      <x:c r="L141" s="214" t="n">
        <x:f>IF(AND(B141&lt;&gt;"",B141&lt;='Pengaturan'!$B$6,F141="DP"),I141,0)</x:f>
        <x:v>0</x:v>
      </x:c>
      <x:c r="M141" s="214" t="n">
        <x:f>IF(AND(B141&lt;&gt;"",B141&lt;='Pengaturan'!$B$6,F141&lt;&gt;"DP"),I141,0)</x:f>
        <x:v>100000</x:v>
      </x:c>
      <x:c r="N141" s="213" t="n">
        <x:f>IF(AND(B141&lt;&gt;"",B141&lt;='Pengaturan'!$B$6,OR(F141="Lunas",F141="Pelunasan")),1,0)</x:f>
        <x:v>1</x:v>
      </x:c>
      <x:c r="O141" s="345" t="str">
        <x:f>IF(B141="","",IF(J141="","Belum dipasangkan",IF(COUNTIF('Data Schedule'!$A$5:$A$304,J141)=1,"OK","CHECK ID")))</x:f>
        <x:v>OK</x:v>
      </x:c>
      <x:c r="P141" s="519" t="str">
        <x:v>BK014</x:v>
      </x:c>
      <x:c r="Q141" s="521"/>
      <x:c r="R141" s="519" t="str">
        <x:f>IF('Log Transaksi'!B141="","",IF(Q141&lt;&gt;"",Q141,P141))</x:f>
        <x:v>BK014</x:v>
      </x:c>
      <x:c r="S141" s="519" t="str">
        <x:f>IF('Log Transaksi'!B141="","",'Log Transaksi'!S141)</x:f>
        <x:v>Paket utama</x:v>
      </x:c>
      <x:c r="T141" s="520" t="str">
        <x:v>Pemetaan average sebelumnya dipertahankan</x:v>
      </x:c>
      <x:c r="U141" s="519" t="str">
        <x:f>IF(R141="","",IF(COUNTIF('Belanja per Booking'!$A$17:$A$409,R141)=1,"OK","Cek ID"))</x:f>
        <x:v>OK</x:v>
      </x:c>
      <x:c r="V141" s="519" t="n">
        <x:f>IF(AND(R141&lt;&gt;"",'Log Transaksi'!L141&lt;&gt;"",'Log Transaksi'!L141&lt;&gt;"Belum diisi",OR('Log Transaksi'!N141="Uploaded",'Log Transaksi'!O141="Uploaded")),1,0)</x:f>
        <x:v>1</x:v>
      </x:c>
    </x:row>
    <x:row r="142" ht="33" customHeight="1">
      <x:c r="A142" s="228" t="n">
        <x:v>142</x:v>
      </x:c>
      <x:c r="B142" s="332" t="n">
        <x:f>IF('Log Transaksi'!B142="","",IF('Log Transaksi'!B142="","",'Log Transaksi'!B142))</x:f>
        <x:v>46269</x:v>
      </x:c>
      <x:c r="C142" s="213" t="str">
        <x:f>IF('Log Transaksi'!B142="","",IF('Log Transaksi'!C142="","",'Log Transaksi'!C142))</x:f>
        <x:v>Tiara Dwina Savitri</x:v>
      </x:c>
      <x:c r="D142" s="213" t="str">
        <x:f>IF('Log Transaksi'!B142="","",IF('Log Transaksi'!D142="","",'Log Transaksi'!D142))</x:f>
        <x:v>Large Group</x:v>
      </x:c>
      <x:c r="E142" s="332" t="n">
        <x:f>IF('Log Transaksi'!B142="","",IF('Log Transaksi'!E142="","",'Log Transaksi'!E142))</x:f>
        <x:v>46270</x:v>
      </x:c>
      <x:c r="F142" s="213" t="str">
        <x:f>IF('Log Transaksi'!B142="","",IF('Log Transaksi'!F142="","",'Log Transaksi'!F142))</x:f>
        <x:v>Lunas</x:v>
      </x:c>
      <x:c r="G142" s="214" t="str">
        <x:f>IF('Log Transaksi'!B142="","",IF('Log Transaksi'!G142="","",'Log Transaksi'!G142))</x:f>
      </x:c>
      <x:c r="H142" s="214" t="n">
        <x:f>IF('Log Transaksi'!B142="","",IF('Log Transaksi'!H142="","",'Log Transaksi'!H142))</x:f>
        <x:v>425000</x:v>
      </x:c>
      <x:c r="I142" s="214" t="n">
        <x:f>IF('Log Transaksi'!B142="","",IF('Log Transaksi'!I142="","",'Log Transaksi'!I142))</x:f>
        <x:v>425000</x:v>
      </x:c>
      <x:c r="J142" s="344" t="str">
        <x:v>BK025</x:v>
      </x:c>
      <x:c r="K142" s="335" t="str">
        <x:v>Nama dan tanggal sama</x:v>
      </x:c>
      <x:c r="L142" s="214" t="n">
        <x:f>IF(AND(B142&lt;&gt;"",B142&lt;='Pengaturan'!$B$6,F142="DP"),I142,0)</x:f>
        <x:v>0</x:v>
      </x:c>
      <x:c r="M142" s="214" t="n">
        <x:f>IF(AND(B142&lt;&gt;"",B142&lt;='Pengaturan'!$B$6,F142&lt;&gt;"DP"),I142,0)</x:f>
        <x:v>425000</x:v>
      </x:c>
      <x:c r="N142" s="213" t="n">
        <x:f>IF(AND(B142&lt;&gt;"",B142&lt;='Pengaturan'!$B$6,OR(F142="Lunas",F142="Pelunasan")),1,0)</x:f>
        <x:v>1</x:v>
      </x:c>
      <x:c r="O142" s="345" t="str">
        <x:f>IF(B142="","",IF(J142="","Belum dipasangkan",IF(COUNTIF('Data Schedule'!$A$5:$A$304,J142)=1,"OK","CHECK ID")))</x:f>
        <x:v>OK</x:v>
      </x:c>
      <x:c r="P142" s="519" t="str">
        <x:v>BK025</x:v>
      </x:c>
      <x:c r="Q142" s="521"/>
      <x:c r="R142" s="519" t="str">
        <x:f>IF('Log Transaksi'!B142="","",IF(Q142&lt;&gt;"",Q142,P142))</x:f>
        <x:v>BK025</x:v>
      </x:c>
      <x:c r="S142" s="519" t="str">
        <x:f>IF('Log Transaksi'!B142="","",'Log Transaksi'!S142)</x:f>
        <x:v>Paket utama</x:v>
      </x:c>
      <x:c r="T142" s="520" t="str">
        <x:v>Pemetaan average sebelumnya dipertahankan</x:v>
      </x:c>
      <x:c r="U142" s="519" t="str">
        <x:f>IF(R142="","",IF(COUNTIF('Belanja per Booking'!$A$17:$A$409,R142)=1,"OK","Cek ID"))</x:f>
        <x:v>OK</x:v>
      </x:c>
      <x:c r="V142" s="519" t="n">
        <x:f>IF(AND(R142&lt;&gt;"",'Log Transaksi'!L142&lt;&gt;"",'Log Transaksi'!L142&lt;&gt;"Belum diisi",OR('Log Transaksi'!N142="Uploaded",'Log Transaksi'!O142="Uploaded")),1,0)</x:f>
        <x:v>0</x:v>
      </x:c>
    </x:row>
    <x:row r="143" ht="33" customHeight="1">
      <x:c r="A143" s="228" t="n">
        <x:v>143</x:v>
      </x:c>
      <x:c r="B143" s="332" t="n">
        <x:f>IF('Log Transaksi'!B143="","",IF('Log Transaksi'!B143="","",'Log Transaksi'!B143))</x:f>
        <x:v>46269</x:v>
      </x:c>
      <x:c r="C143" s="213" t="str">
        <x:f>IF('Log Transaksi'!B143="","",IF('Log Transaksi'!C143="","",'Log Transaksi'!C143))</x:f>
        <x:v>Muhammad Adam Hifar</x:v>
      </x:c>
      <x:c r="D143" s="213" t="str">
        <x:f>IF('Log Transaksi'!B143="","",IF('Log Transaksi'!D143="","",'Log Transaksi'!D143))</x:f>
        <x:v>Graduation</x:v>
      </x:c>
      <x:c r="E143" s="332" t="n">
        <x:f>IF('Log Transaksi'!B143="","",IF('Log Transaksi'!E143="","",'Log Transaksi'!E143))</x:f>
        <x:v>46273</x:v>
      </x:c>
      <x:c r="F143" s="213" t="str">
        <x:f>IF('Log Transaksi'!B143="","",IF('Log Transaksi'!F143="","",'Log Transaksi'!F143))</x:f>
        <x:v>DP</x:v>
      </x:c>
      <x:c r="G143" s="214" t="str">
        <x:f>IF('Log Transaksi'!B143="","",IF('Log Transaksi'!G143="","",'Log Transaksi'!G143))</x:f>
      </x:c>
      <x:c r="H143" s="214" t="n">
        <x:f>IF('Log Transaksi'!B143="","",IF('Log Transaksi'!H143="","",'Log Transaksi'!H143))</x:f>
        <x:v>100000</x:v>
      </x:c>
      <x:c r="I143" s="214" t="n">
        <x:f>IF('Log Transaksi'!B143="","",IF('Log Transaksi'!I143="","",'Log Transaksi'!I143))</x:f>
        <x:v>100000</x:v>
      </x:c>
      <x:c r="J143" s="344" t="str">
        <x:v>BK044</x:v>
      </x:c>
      <x:c r="K143" s="335" t="str">
        <x:v>Nama dan tanggal sama</x:v>
      </x:c>
      <x:c r="L143" s="214" t="n">
        <x:f>IF(AND(B143&lt;&gt;"",B143&lt;='Pengaturan'!$B$6,F143="DP"),I143,0)</x:f>
        <x:v>100000</x:v>
      </x:c>
      <x:c r="M143" s="214" t="n">
        <x:f>IF(AND(B143&lt;&gt;"",B143&lt;='Pengaturan'!$B$6,F143&lt;&gt;"DP"),I143,0)</x:f>
        <x:v>0</x:v>
      </x:c>
      <x:c r="N143" s="213" t="n">
        <x:f>IF(AND(B143&lt;&gt;"",B143&lt;='Pengaturan'!$B$6,OR(F143="Lunas",F143="Pelunasan")),1,0)</x:f>
        <x:v>0</x:v>
      </x:c>
      <x:c r="O143" s="345" t="str">
        <x:f>IF(B143="","",IF(J143="","Belum dipasangkan",IF(COUNTIF('Data Schedule'!$A$5:$A$304,J143)=1,"OK","CHECK ID")))</x:f>
        <x:v>OK</x:v>
      </x:c>
      <x:c r="P143" s="519" t="str">
        <x:v>BK044</x:v>
      </x:c>
      <x:c r="Q143" s="521"/>
      <x:c r="R143" s="519" t="str">
        <x:f>IF('Log Transaksi'!B143="","",IF(Q143&lt;&gt;"",Q143,P143))</x:f>
        <x:v>BK044</x:v>
      </x:c>
      <x:c r="S143" s="519" t="str">
        <x:f>IF('Log Transaksi'!B143="","",'Log Transaksi'!S143)</x:f>
        <x:v>Paket utama</x:v>
      </x:c>
      <x:c r="T143" s="520" t="str">
        <x:v>Pemetaan average sebelumnya dipertahankan</x:v>
      </x:c>
      <x:c r="U143" s="519" t="str">
        <x:f>IF(R143="","",IF(COUNTIF('Belanja per Booking'!$A$17:$A$409,R143)=1,"OK","Cek ID"))</x:f>
        <x:v>OK</x:v>
      </x:c>
      <x:c r="V143" s="519" t="n">
        <x:f>IF(AND(R143&lt;&gt;"",'Log Transaksi'!L143&lt;&gt;"",'Log Transaksi'!L143&lt;&gt;"Belum diisi",OR('Log Transaksi'!N143="Uploaded",'Log Transaksi'!O143="Uploaded")),1,0)</x:f>
        <x:v>0</x:v>
      </x:c>
    </x:row>
    <x:row r="144" ht="33" customHeight="1">
      <x:c r="A144" s="228" t="n">
        <x:v>144</x:v>
      </x:c>
      <x:c r="B144" s="332" t="n">
        <x:f>IF('Log Transaksi'!B144="","",IF('Log Transaksi'!B144="","",'Log Transaksi'!B144))</x:f>
        <x:v>46269</x:v>
      </x:c>
      <x:c r="C144" s="213" t="str">
        <x:f>IF('Log Transaksi'!B144="","",IF('Log Transaksi'!C144="","",'Log Transaksi'!C144))</x:f>
        <x:v>Ama</x:v>
      </x:c>
      <x:c r="D144" s="213" t="str">
        <x:f>IF('Log Transaksi'!B144="","",IF('Log Transaksi'!D144="","",'Log Transaksi'!D144))</x:f>
        <x:v>Graduation</x:v>
      </x:c>
      <x:c r="E144" s="332" t="n">
        <x:f>IF('Log Transaksi'!B144="","",IF('Log Transaksi'!E144="","",'Log Transaksi'!E144))</x:f>
        <x:v>46274</x:v>
      </x:c>
      <x:c r="F144" s="213" t="str">
        <x:f>IF('Log Transaksi'!B144="","",IF('Log Transaksi'!F144="","",'Log Transaksi'!F144))</x:f>
        <x:v>DP</x:v>
      </x:c>
      <x:c r="G144" s="214" t="str">
        <x:f>IF('Log Transaksi'!B144="","",IF('Log Transaksi'!G144="","",'Log Transaksi'!G144))</x:f>
      </x:c>
      <x:c r="H144" s="214" t="n">
        <x:f>IF('Log Transaksi'!B144="","",IF('Log Transaksi'!H144="","",'Log Transaksi'!H144))</x:f>
        <x:v>100000</x:v>
      </x:c>
      <x:c r="I144" s="214" t="n">
        <x:f>IF('Log Transaksi'!B144="","",IF('Log Transaksi'!I144="","",'Log Transaksi'!I144))</x:f>
        <x:v>100000</x:v>
      </x:c>
      <x:c r="J144" s="344" t="str">
        <x:v>BK090</x:v>
      </x:c>
      <x:c r="K144" s="335" t="str">
        <x:v>Nama dan tanggal sama</x:v>
      </x:c>
      <x:c r="L144" s="214" t="n">
        <x:f>IF(AND(B144&lt;&gt;"",B144&lt;='Pengaturan'!$B$6,F144="DP"),I144,0)</x:f>
        <x:v>100000</x:v>
      </x:c>
      <x:c r="M144" s="214" t="n">
        <x:f>IF(AND(B144&lt;&gt;"",B144&lt;='Pengaturan'!$B$6,F144&lt;&gt;"DP"),I144,0)</x:f>
        <x:v>0</x:v>
      </x:c>
      <x:c r="N144" s="213" t="n">
        <x:f>IF(AND(B144&lt;&gt;"",B144&lt;='Pengaturan'!$B$6,OR(F144="Lunas",F144="Pelunasan")),1,0)</x:f>
        <x:v>0</x:v>
      </x:c>
      <x:c r="O144" s="345" t="str">
        <x:f>IF(B144="","",IF(J144="","Belum dipasangkan",IF(COUNTIF('Data Schedule'!$A$5:$A$304,J144)=1,"OK","CHECK ID")))</x:f>
        <x:v>OK</x:v>
      </x:c>
      <x:c r="P144" s="519" t="str">
        <x:v>BK090</x:v>
      </x:c>
      <x:c r="Q144" s="521"/>
      <x:c r="R144" s="519" t="str">
        <x:f>IF('Log Transaksi'!B144="","",IF(Q144&lt;&gt;"",Q144,P144))</x:f>
        <x:v>BK090</x:v>
      </x:c>
      <x:c r="S144" s="519" t="str">
        <x:f>IF('Log Transaksi'!B144="","",'Log Transaksi'!S144)</x:f>
        <x:v>Paket utama</x:v>
      </x:c>
      <x:c r="T144" s="520" t="str">
        <x:v>Pemetaan average sebelumnya dipertahankan</x:v>
      </x:c>
      <x:c r="U144" s="519" t="str">
        <x:f>IF(R144="","",IF(COUNTIF('Belanja per Booking'!$A$17:$A$409,R144)=1,"OK","Cek ID"))</x:f>
        <x:v>OK</x:v>
      </x:c>
      <x:c r="V144" s="519" t="n">
        <x:f>IF(AND(R144&lt;&gt;"",'Log Transaksi'!L144&lt;&gt;"",'Log Transaksi'!L144&lt;&gt;"Belum diisi",OR('Log Transaksi'!N144="Uploaded",'Log Transaksi'!O144="Uploaded")),1,0)</x:f>
        <x:v>0</x:v>
      </x:c>
    </x:row>
    <x:row r="145" ht="33" customHeight="1">
      <x:c r="A145" s="228" t="n">
        <x:v>145</x:v>
      </x:c>
      <x:c r="B145" s="332" t="n">
        <x:f>IF('Log Transaksi'!B145="","",IF('Log Transaksi'!B145="","",'Log Transaksi'!B145))</x:f>
        <x:v>46269</x:v>
      </x:c>
      <x:c r="C145" s="213" t="str">
        <x:f>IF('Log Transaksi'!B145="","",IF('Log Transaksi'!C145="","",'Log Transaksi'!C145))</x:f>
        <x:v>Zhafira Azfa</x:v>
      </x:c>
      <x:c r="D145" s="213" t="str">
        <x:f>IF('Log Transaksi'!B145="","",IF('Log Transaksi'!D145="","",'Log Transaksi'!D145))</x:f>
        <x:v>Graduation Premium</x:v>
      </x:c>
      <x:c r="E145" s="332" t="n">
        <x:f>IF('Log Transaksi'!B145="","",IF('Log Transaksi'!E145="","",'Log Transaksi'!E145))</x:f>
        <x:v>46274</x:v>
      </x:c>
      <x:c r="F145" s="213" t="str">
        <x:f>IF('Log Transaksi'!B145="","",IF('Log Transaksi'!F145="","",'Log Transaksi'!F145))</x:f>
        <x:v>DP</x:v>
      </x:c>
      <x:c r="G145" s="214" t="str">
        <x:f>IF('Log Transaksi'!B145="","",IF('Log Transaksi'!G145="","",'Log Transaksi'!G145))</x:f>
      </x:c>
      <x:c r="H145" s="214" t="n">
        <x:f>IF('Log Transaksi'!B145="","",IF('Log Transaksi'!H145="","",'Log Transaksi'!H145))</x:f>
        <x:v>100000</x:v>
      </x:c>
      <x:c r="I145" s="214" t="n">
        <x:f>IF('Log Transaksi'!B145="","",IF('Log Transaksi'!I145="","",'Log Transaksi'!I145))</x:f>
        <x:v>100000</x:v>
      </x:c>
      <x:c r="J145" s="344" t="str">
        <x:v>BK106</x:v>
      </x:c>
      <x:c r="K145" s="335" t="str">
        <x:v>Nama dan tanggal sama</x:v>
      </x:c>
      <x:c r="L145" s="214" t="n">
        <x:f>IF(AND(B145&lt;&gt;"",B145&lt;='Pengaturan'!$B$6,F145="DP"),I145,0)</x:f>
        <x:v>100000</x:v>
      </x:c>
      <x:c r="M145" s="214" t="n">
        <x:f>IF(AND(B145&lt;&gt;"",B145&lt;='Pengaturan'!$B$6,F145&lt;&gt;"DP"),I145,0)</x:f>
        <x:v>0</x:v>
      </x:c>
      <x:c r="N145" s="213" t="n">
        <x:f>IF(AND(B145&lt;&gt;"",B145&lt;='Pengaturan'!$B$6,OR(F145="Lunas",F145="Pelunasan")),1,0)</x:f>
        <x:v>0</x:v>
      </x:c>
      <x:c r="O145" s="345" t="str">
        <x:f>IF(B145="","",IF(J145="","Belum dipasangkan",IF(COUNTIF('Data Schedule'!$A$5:$A$304,J145)=1,"OK","CHECK ID")))</x:f>
        <x:v>OK</x:v>
      </x:c>
      <x:c r="P145" s="519" t="str">
        <x:v>BK106</x:v>
      </x:c>
      <x:c r="Q145" s="521"/>
      <x:c r="R145" s="519" t="str">
        <x:f>IF('Log Transaksi'!B145="","",IF(Q145&lt;&gt;"",Q145,P145))</x:f>
        <x:v>BK106</x:v>
      </x:c>
      <x:c r="S145" s="519" t="str">
        <x:f>IF('Log Transaksi'!B145="","",'Log Transaksi'!S145)</x:f>
        <x:v>Paket utama</x:v>
      </x:c>
      <x:c r="T145" s="520" t="str">
        <x:v>Pemetaan average sebelumnya dipertahankan</x:v>
      </x:c>
      <x:c r="U145" s="519" t="str">
        <x:f>IF(R145="","",IF(COUNTIF('Belanja per Booking'!$A$17:$A$409,R145)=1,"OK","Cek ID"))</x:f>
        <x:v>OK</x:v>
      </x:c>
      <x:c r="V145" s="519" t="n">
        <x:f>IF(AND(R145&lt;&gt;"",'Log Transaksi'!L145&lt;&gt;"",'Log Transaksi'!L145&lt;&gt;"Belum diisi",OR('Log Transaksi'!N145="Uploaded",'Log Transaksi'!O145="Uploaded")),1,0)</x:f>
        <x:v>0</x:v>
      </x:c>
    </x:row>
    <x:row r="146" ht="33" customHeight="1">
      <x:c r="A146" s="228" t="n">
        <x:v>146</x:v>
      </x:c>
      <x:c r="B146" s="332" t="n">
        <x:f>IF('Log Transaksi'!B146="","",IF('Log Transaksi'!B146="","",'Log Transaksi'!B146))</x:f>
        <x:v>46269</x:v>
      </x:c>
      <x:c r="C146" s="213" t="str">
        <x:f>IF('Log Transaksi'!B146="","",IF('Log Transaksi'!C146="","",'Log Transaksi'!C146))</x:f>
        <x:v>Tazkia</x:v>
      </x:c>
      <x:c r="D146" s="213" t="str">
        <x:f>IF('Log Transaksi'!B146="","",IF('Log Transaksi'!D146="","",'Log Transaksi'!D146))</x:f>
        <x:v>Large Group</x:v>
      </x:c>
      <x:c r="E146" s="332" t="n">
        <x:f>IF('Log Transaksi'!B146="","",IF('Log Transaksi'!E146="","",'Log Transaksi'!E146))</x:f>
        <x:v>46269</x:v>
      </x:c>
      <x:c r="F146" s="213" t="str">
        <x:f>IF('Log Transaksi'!B146="","",IF('Log Transaksi'!F146="","",'Log Transaksi'!F146))</x:f>
        <x:v>Lunas</x:v>
      </x:c>
      <x:c r="G146" s="214" t="str">
        <x:f>IF('Log Transaksi'!B146="","",IF('Log Transaksi'!G146="","",'Log Transaksi'!G146))</x:f>
      </x:c>
      <x:c r="H146" s="214" t="n">
        <x:f>IF('Log Transaksi'!B146="","",IF('Log Transaksi'!H146="","",'Log Transaksi'!H146))</x:f>
        <x:v>150000</x:v>
      </x:c>
      <x:c r="I146" s="214" t="n">
        <x:f>IF('Log Transaksi'!B146="","",IF('Log Transaksi'!I146="","",'Log Transaksi'!I146))</x:f>
        <x:v>150000</x:v>
      </x:c>
      <x:c r="J146" s="344" t="str">
        <x:v>BK016</x:v>
      </x:c>
      <x:c r="K146" s="335" t="str">
        <x:v>Nama singkat + tanggal + paket; tinjau alias; alias nama</x:v>
      </x:c>
      <x:c r="L146" s="214" t="n">
        <x:f>IF(AND(B146&lt;&gt;"",B146&lt;='Pengaturan'!$B$6,F146="DP"),I146,0)</x:f>
        <x:v>0</x:v>
      </x:c>
      <x:c r="M146" s="214" t="n">
        <x:f>IF(AND(B146&lt;&gt;"",B146&lt;='Pengaturan'!$B$6,F146&lt;&gt;"DP"),I146,0)</x:f>
        <x:v>150000</x:v>
      </x:c>
      <x:c r="N146" s="213" t="n">
        <x:f>IF(AND(B146&lt;&gt;"",B146&lt;='Pengaturan'!$B$6,OR(F146="Lunas",F146="Pelunasan")),1,0)</x:f>
        <x:v>1</x:v>
      </x:c>
      <x:c r="O146" s="345" t="str">
        <x:f>IF(B146="","",IF(J146="","Belum dipasangkan",IF(COUNTIF('Data Schedule'!$A$5:$A$304,J146)=1,"OK","CHECK ID")))</x:f>
        <x:v>OK</x:v>
      </x:c>
      <x:c r="P146" s="519" t="str">
        <x:v>BK016</x:v>
      </x:c>
      <x:c r="Q146" s="521"/>
      <x:c r="R146" s="519" t="str">
        <x:f>IF('Log Transaksi'!B146="","",IF(Q146&lt;&gt;"",Q146,P146))</x:f>
        <x:v>BK016</x:v>
      </x:c>
      <x:c r="S146" s="519" t="str">
        <x:f>IF('Log Transaksi'!B146="","",'Log Transaksi'!S146)</x:f>
        <x:v>Paket utama</x:v>
      </x:c>
      <x:c r="T146" s="520" t="str">
        <x:v>Pemetaan average sebelumnya dipertahankan</x:v>
      </x:c>
      <x:c r="U146" s="519" t="str">
        <x:f>IF(R146="","",IF(COUNTIF('Belanja per Booking'!$A$17:$A$409,R146)=1,"OK","Cek ID"))</x:f>
        <x:v>OK</x:v>
      </x:c>
      <x:c r="V146" s="519" t="n">
        <x:f>IF(AND(R146&lt;&gt;"",'Log Transaksi'!L146&lt;&gt;"",'Log Transaksi'!L146&lt;&gt;"Belum diisi",OR('Log Transaksi'!N146="Uploaded",'Log Transaksi'!O146="Uploaded")),1,0)</x:f>
        <x:v>1</x:v>
      </x:c>
    </x:row>
    <x:row r="147" ht="33" customHeight="1">
      <x:c r="A147" s="228" t="n">
        <x:v>147</x:v>
      </x:c>
      <x:c r="B147" s="332" t="n">
        <x:f>IF('Log Transaksi'!B147="","",IF('Log Transaksi'!B147="","",'Log Transaksi'!B147))</x:f>
        <x:v>46269</x:v>
      </x:c>
      <x:c r="C147" s="213" t="str">
        <x:f>IF('Log Transaksi'!B147="","",IF('Log Transaksi'!C147="","",'Log Transaksi'!C147))</x:f>
        <x:v>wahyu puji prasetio</x:v>
      </x:c>
      <x:c r="D147" s="213" t="str">
        <x:f>IF('Log Transaksi'!B147="","",IF('Log Transaksi'!D147="","",'Log Transaksi'!D147))</x:f>
        <x:v>Graduation Premium</x:v>
      </x:c>
      <x:c r="E147" s="332" t="n">
        <x:f>IF('Log Transaksi'!B147="","",IF('Log Transaksi'!E147="","",'Log Transaksi'!E147))</x:f>
        <x:v>46274</x:v>
      </x:c>
      <x:c r="F147" s="213" t="str">
        <x:f>IF('Log Transaksi'!B147="","",IF('Log Transaksi'!F147="","",'Log Transaksi'!F147))</x:f>
        <x:v>DP</x:v>
      </x:c>
      <x:c r="G147" s="214" t="str">
        <x:f>IF('Log Transaksi'!B147="","",IF('Log Transaksi'!G147="","",'Log Transaksi'!G147))</x:f>
      </x:c>
      <x:c r="H147" s="214" t="n">
        <x:f>IF('Log Transaksi'!B147="","",IF('Log Transaksi'!H147="","",'Log Transaksi'!H147))</x:f>
        <x:v>100000</x:v>
      </x:c>
      <x:c r="I147" s="214" t="n">
        <x:f>IF('Log Transaksi'!B147="","",IF('Log Transaksi'!I147="","",'Log Transaksi'!I147))</x:f>
        <x:v>100000</x:v>
      </x:c>
      <x:c r="J147" s="344" t="str">
        <x:v>BK091</x:v>
      </x:c>
      <x:c r="K147" s="335" t="str">
        <x:v>Nama dan tanggal sama</x:v>
      </x:c>
      <x:c r="L147" s="214" t="n">
        <x:f>IF(AND(B147&lt;&gt;"",B147&lt;='Pengaturan'!$B$6,F147="DP"),I147,0)</x:f>
        <x:v>100000</x:v>
      </x:c>
      <x:c r="M147" s="214" t="n">
        <x:f>IF(AND(B147&lt;&gt;"",B147&lt;='Pengaturan'!$B$6,F147&lt;&gt;"DP"),I147,0)</x:f>
        <x:v>0</x:v>
      </x:c>
      <x:c r="N147" s="213" t="n">
        <x:f>IF(AND(B147&lt;&gt;"",B147&lt;='Pengaturan'!$B$6,OR(F147="Lunas",F147="Pelunasan")),1,0)</x:f>
        <x:v>0</x:v>
      </x:c>
      <x:c r="O147" s="345" t="str">
        <x:f>IF(B147="","",IF(J147="","Belum dipasangkan",IF(COUNTIF('Data Schedule'!$A$5:$A$304,J147)=1,"OK","CHECK ID")))</x:f>
        <x:v>OK</x:v>
      </x:c>
      <x:c r="P147" s="519" t="str">
        <x:v>BK091</x:v>
      </x:c>
      <x:c r="Q147" s="521"/>
      <x:c r="R147" s="519" t="str">
        <x:f>IF('Log Transaksi'!B147="","",IF(Q147&lt;&gt;"",Q147,P147))</x:f>
        <x:v>BK091</x:v>
      </x:c>
      <x:c r="S147" s="519" t="str">
        <x:f>IF('Log Transaksi'!B147="","",'Log Transaksi'!S147)</x:f>
        <x:v>Paket utama</x:v>
      </x:c>
      <x:c r="T147" s="520" t="str">
        <x:v>Pemetaan average sebelumnya dipertahankan</x:v>
      </x:c>
      <x:c r="U147" s="519" t="str">
        <x:f>IF(R147="","",IF(COUNTIF('Belanja per Booking'!$A$17:$A$409,R147)=1,"OK","Cek ID"))</x:f>
        <x:v>OK</x:v>
      </x:c>
      <x:c r="V147" s="519" t="n">
        <x:f>IF(AND(R147&lt;&gt;"",'Log Transaksi'!L147&lt;&gt;"",'Log Transaksi'!L147&lt;&gt;"Belum diisi",OR('Log Transaksi'!N147="Uploaded",'Log Transaksi'!O147="Uploaded")),1,0)</x:f>
        <x:v>0</x:v>
      </x:c>
    </x:row>
    <x:row r="148" ht="33" customHeight="1">
      <x:c r="A148" s="228" t="n">
        <x:v>148</x:v>
      </x:c>
      <x:c r="B148" s="332" t="n">
        <x:f>IF('Log Transaksi'!B148="","",IF('Log Transaksi'!B148="","",'Log Transaksi'!B148))</x:f>
        <x:v>46269</x:v>
      </x:c>
      <x:c r="C148" s="213" t="str">
        <x:f>IF('Log Transaksi'!B148="","",IF('Log Transaksi'!C148="","",'Log Transaksi'!C148))</x:f>
        <x:v>Diarra Fathiya</x:v>
      </x:c>
      <x:c r="D148" s="213" t="str">
        <x:f>IF('Log Transaksi'!B148="","",IF('Log Transaksi'!D148="","",'Log Transaksi'!D148))</x:f>
        <x:v>Large Group</x:v>
      </x:c>
      <x:c r="E148" s="332" t="n">
        <x:f>IF('Log Transaksi'!B148="","",IF('Log Transaksi'!E148="","",'Log Transaksi'!E148))</x:f>
        <x:v>46269</x:v>
      </x:c>
      <x:c r="F148" s="213" t="str">
        <x:f>IF('Log Transaksi'!B148="","",IF('Log Transaksi'!F148="","",'Log Transaksi'!F148))</x:f>
        <x:v>Lunas</x:v>
      </x:c>
      <x:c r="G148" s="214" t="n">
        <x:f>IF('Log Transaksi'!B148="","",IF('Log Transaksi'!G148="","",'Log Transaksi'!G148))</x:f>
        <x:v>200000</x:v>
      </x:c>
      <x:c r="H148" s="214" t="str">
        <x:f>IF('Log Transaksi'!B148="","",IF('Log Transaksi'!H148="","",'Log Transaksi'!H148))</x:f>
      </x:c>
      <x:c r="I148" s="214" t="n">
        <x:f>IF('Log Transaksi'!B148="","",IF('Log Transaksi'!I148="","",'Log Transaksi'!I148))</x:f>
        <x:v>200000</x:v>
      </x:c>
      <x:c r="J148" s="344" t="str">
        <x:v>BK017</x:v>
      </x:c>
      <x:c r="K148" s="335" t="str">
        <x:v>Nama dan tanggal sama</x:v>
      </x:c>
      <x:c r="L148" s="214" t="n">
        <x:f>IF(AND(B148&lt;&gt;"",B148&lt;='Pengaturan'!$B$6,F148="DP"),I148,0)</x:f>
        <x:v>0</x:v>
      </x:c>
      <x:c r="M148" s="214" t="n">
        <x:f>IF(AND(B148&lt;&gt;"",B148&lt;='Pengaturan'!$B$6,F148&lt;&gt;"DP"),I148,0)</x:f>
        <x:v>200000</x:v>
      </x:c>
      <x:c r="N148" s="213" t="n">
        <x:f>IF(AND(B148&lt;&gt;"",B148&lt;='Pengaturan'!$B$6,OR(F148="Lunas",F148="Pelunasan")),1,0)</x:f>
        <x:v>1</x:v>
      </x:c>
      <x:c r="O148" s="345" t="str">
        <x:f>IF(B148="","",IF(J148="","Belum dipasangkan",IF(COUNTIF('Data Schedule'!$A$5:$A$304,J148)=1,"OK","CHECK ID")))</x:f>
        <x:v>OK</x:v>
      </x:c>
      <x:c r="P148" s="519" t="str">
        <x:v>BK017</x:v>
      </x:c>
      <x:c r="Q148" s="521"/>
      <x:c r="R148" s="519" t="str">
        <x:f>IF('Log Transaksi'!B148="","",IF(Q148&lt;&gt;"",Q148,P148))</x:f>
        <x:v>BK017</x:v>
      </x:c>
      <x:c r="S148" s="519" t="str">
        <x:f>IF('Log Transaksi'!B148="","",'Log Transaksi'!S148)</x:f>
        <x:v>Paket utama</x:v>
      </x:c>
      <x:c r="T148" s="520" t="str">
        <x:v>Pemetaan average sebelumnya dipertahankan</x:v>
      </x:c>
      <x:c r="U148" s="519" t="str">
        <x:f>IF(R148="","",IF(COUNTIF('Belanja per Booking'!$A$17:$A$409,R148)=1,"OK","Cek ID"))</x:f>
        <x:v>OK</x:v>
      </x:c>
      <x:c r="V148" s="519" t="n">
        <x:f>IF(AND(R148&lt;&gt;"",'Log Transaksi'!L148&lt;&gt;"",'Log Transaksi'!L148&lt;&gt;"Belum diisi",OR('Log Transaksi'!N148="Uploaded",'Log Transaksi'!O148="Uploaded")),1,0)</x:f>
        <x:v>1</x:v>
      </x:c>
    </x:row>
    <x:row r="149" ht="33" customHeight="1">
      <x:c r="A149" s="228" t="n">
        <x:v>149</x:v>
      </x:c>
      <x:c r="B149" s="332" t="n">
        <x:f>IF('Log Transaksi'!B149="","",IF('Log Transaksi'!B149="","",'Log Transaksi'!B149))</x:f>
        <x:v>46270</x:v>
      </x:c>
      <x:c r="C149" s="213" t="str">
        <x:f>IF('Log Transaksi'!B149="","",IF('Log Transaksi'!C149="","",'Log Transaksi'!C149))</x:f>
        <x:v>Alif Arhansyah</x:v>
      </x:c>
      <x:c r="D149" s="213" t="str">
        <x:f>IF('Log Transaksi'!B149="","",IF('Log Transaksi'!D149="","",'Log Transaksi'!D149))</x:f>
        <x:v>Graduation Premium</x:v>
      </x:c>
      <x:c r="E149" s="332" t="n">
        <x:f>IF('Log Transaksi'!B149="","",IF('Log Transaksi'!E149="","",'Log Transaksi'!E149))</x:f>
        <x:v>46299</x:v>
      </x:c>
      <x:c r="F149" s="213" t="str">
        <x:f>IF('Log Transaksi'!B149="","",IF('Log Transaksi'!F149="","",'Log Transaksi'!F149))</x:f>
        <x:v>DP</x:v>
      </x:c>
      <x:c r="G149" s="214" t="str">
        <x:f>IF('Log Transaksi'!B149="","",IF('Log Transaksi'!G149="","",'Log Transaksi'!G149))</x:f>
      </x:c>
      <x:c r="H149" s="214" t="n">
        <x:f>IF('Log Transaksi'!B149="","",IF('Log Transaksi'!H149="","",'Log Transaksi'!H149))</x:f>
        <x:v>100000</x:v>
      </x:c>
      <x:c r="I149" s="214" t="n">
        <x:f>IF('Log Transaksi'!B149="","",IF('Log Transaksi'!I149="","",'Log Transaksi'!I149))</x:f>
        <x:v>100000</x:v>
      </x:c>
      <x:c r="J149" s="344"/>
      <x:c r="K149" s="335" t="str">
        <x:v>Belum dipasangkan. Cash-in aktual tetap dihitung</x:v>
      </x:c>
      <x:c r="L149" s="214" t="n">
        <x:f>IF(AND(B149&lt;&gt;"",B149&lt;='Pengaturan'!$B$6,F149="DP"),I149,0)</x:f>
        <x:v>100000</x:v>
      </x:c>
      <x:c r="M149" s="214" t="n">
        <x:f>IF(AND(B149&lt;&gt;"",B149&lt;='Pengaturan'!$B$6,F149&lt;&gt;"DP"),I149,0)</x:f>
        <x:v>0</x:v>
      </x:c>
      <x:c r="N149" s="213" t="n">
        <x:f>IF(AND(B149&lt;&gt;"",B149&lt;='Pengaturan'!$B$6,OR(F149="Lunas",F149="Pelunasan")),1,0)</x:f>
        <x:v>0</x:v>
      </x:c>
      <x:c r="O149" s="345" t="str">
        <x:f>IF(B149="","",IF(J149="","Belum dipasangkan",IF(COUNTIF('Data Schedule'!$A$5:$A$304,J149)=1,"OK","CHECK ID")))</x:f>
        <x:v>Belum dipasangkan</x:v>
      </x:c>
      <x:c r="P149" s="519" t="str">
        <x:v>LOG-05-4</x:v>
      </x:c>
      <x:c r="Q149" s="521"/>
      <x:c r="R149" s="519" t="str">
        <x:f>IF('Log Transaksi'!B149="","",IF(Q149&lt;&gt;"",Q149,P149))</x:f>
        <x:v>LOG-05-4</x:v>
      </x:c>
      <x:c r="S149" s="519" t="str">
        <x:f>IF('Log Transaksi'!B149="","",'Log Transaksi'!S149)</x:f>
        <x:v>Paket utama</x:v>
      </x:c>
      <x:c r="T149" s="520" t="str">
        <x:v>Pemetaan average sebelumnya dipertahankan</x:v>
      </x:c>
      <x:c r="U149" s="519" t="str">
        <x:f>IF(R149="","",IF(COUNTIF('Belanja per Booking'!$A$17:$A$409,R149)=1,"OK","Cek ID"))</x:f>
        <x:v>OK</x:v>
      </x:c>
      <x:c r="V149" s="519" t="n">
        <x:f>IF(AND(R149&lt;&gt;"",'Log Transaksi'!L149&lt;&gt;"",'Log Transaksi'!L149&lt;&gt;"Belum diisi",OR('Log Transaksi'!N149="Uploaded",'Log Transaksi'!O149="Uploaded")),1,0)</x:f>
        <x:v>0</x:v>
      </x:c>
    </x:row>
    <x:row r="150" ht="33" customHeight="1">
      <x:c r="A150" s="228" t="n">
        <x:v>150</x:v>
      </x:c>
      <x:c r="B150" s="332" t="n">
        <x:f>IF('Log Transaksi'!B150="","",IF('Log Transaksi'!B150="","",'Log Transaksi'!B150))</x:f>
        <x:v>46270</x:v>
      </x:c>
      <x:c r="C150" s="213" t="str">
        <x:f>IF('Log Transaksi'!B150="","",IF('Log Transaksi'!C150="","",'Log Transaksi'!C150))</x:f>
        <x:v>Jager</x:v>
      </x:c>
      <x:c r="D150" s="213" t="str">
        <x:f>IF('Log Transaksi'!B150="","",IF('Log Transaksi'!D150="","",'Log Transaksi'!D150))</x:f>
        <x:v>Large Group</x:v>
      </x:c>
      <x:c r="E150" s="332" t="n">
        <x:f>IF('Log Transaksi'!B150="","",IF('Log Transaksi'!E150="","",'Log Transaksi'!E150))</x:f>
        <x:v>46270</x:v>
      </x:c>
      <x:c r="F150" s="213" t="str">
        <x:f>IF('Log Transaksi'!B150="","",IF('Log Transaksi'!F150="","",'Log Transaksi'!F150))</x:f>
        <x:v>Lunas</x:v>
      </x:c>
      <x:c r="G150" s="214" t="str">
        <x:f>IF('Log Transaksi'!B150="","",IF('Log Transaksi'!G150="","",'Log Transaksi'!G150))</x:f>
      </x:c>
      <x:c r="H150" s="214" t="n">
        <x:f>IF('Log Transaksi'!B150="","",IF('Log Transaksi'!H150="","",'Log Transaksi'!H150))</x:f>
        <x:v>75000</x:v>
      </x:c>
      <x:c r="I150" s="214" t="n">
        <x:f>IF('Log Transaksi'!B150="","",IF('Log Transaksi'!I150="","",'Log Transaksi'!I150))</x:f>
        <x:v>75000</x:v>
      </x:c>
      <x:c r="J150" s="344" t="str">
        <x:v>BK026</x:v>
      </x:c>
      <x:c r="K150" s="335" t="str">
        <x:v>Nama dan tanggal sama</x:v>
      </x:c>
      <x:c r="L150" s="214" t="n">
        <x:f>IF(AND(B150&lt;&gt;"",B150&lt;='Pengaturan'!$B$6,F150="DP"),I150,0)</x:f>
        <x:v>0</x:v>
      </x:c>
      <x:c r="M150" s="214" t="n">
        <x:f>IF(AND(B150&lt;&gt;"",B150&lt;='Pengaturan'!$B$6,F150&lt;&gt;"DP"),I150,0)</x:f>
        <x:v>75000</x:v>
      </x:c>
      <x:c r="N150" s="213" t="n">
        <x:f>IF(AND(B150&lt;&gt;"",B150&lt;='Pengaturan'!$B$6,OR(F150="Lunas",F150="Pelunasan")),1,0)</x:f>
        <x:v>1</x:v>
      </x:c>
      <x:c r="O150" s="345" t="str">
        <x:f>IF(B150="","",IF(J150="","Belum dipasangkan",IF(COUNTIF('Data Schedule'!$A$5:$A$304,J150)=1,"OK","CHECK ID")))</x:f>
        <x:v>OK</x:v>
      </x:c>
      <x:c r="P150" s="519" t="str">
        <x:v>BK026</x:v>
      </x:c>
      <x:c r="Q150" s="521"/>
      <x:c r="R150" s="519" t="str">
        <x:f>IF('Log Transaksi'!B150="","",IF(Q150&lt;&gt;"",Q150,P150))</x:f>
        <x:v>BK026</x:v>
      </x:c>
      <x:c r="S150" s="519" t="str">
        <x:f>IF('Log Transaksi'!B150="","",'Log Transaksi'!S150)</x:f>
        <x:v>Paket utama</x:v>
      </x:c>
      <x:c r="T150" s="520" t="str">
        <x:v>Pemetaan average sebelumnya dipertahankan</x:v>
      </x:c>
      <x:c r="U150" s="519" t="str">
        <x:f>IF(R150="","",IF(COUNTIF('Belanja per Booking'!$A$17:$A$409,R150)=1,"OK","Cek ID"))</x:f>
        <x:v>OK</x:v>
      </x:c>
      <x:c r="V150" s="519" t="n">
        <x:f>IF(AND(R150&lt;&gt;"",'Log Transaksi'!L150&lt;&gt;"",'Log Transaksi'!L150&lt;&gt;"Belum diisi",OR('Log Transaksi'!N150="Uploaded",'Log Transaksi'!O150="Uploaded")),1,0)</x:f>
        <x:v>1</x:v>
      </x:c>
    </x:row>
    <x:row r="151" ht="33" customHeight="1">
      <x:c r="A151" s="228" t="n">
        <x:v>151</x:v>
      </x:c>
      <x:c r="B151" s="332" t="n">
        <x:f>IF('Log Transaksi'!B151="","",IF('Log Transaksi'!B151="","",'Log Transaksi'!B151))</x:f>
        <x:v>46270</x:v>
      </x:c>
      <x:c r="C151" s="213" t="str">
        <x:f>IF('Log Transaksi'!B151="","",IF('Log Transaksi'!C151="","",'Log Transaksi'!C151))</x:f>
        <x:v>Dinta</x:v>
      </x:c>
      <x:c r="D151" s="213" t="str">
        <x:f>IF('Log Transaksi'!B151="","",IF('Log Transaksi'!D151="","",'Log Transaksi'!D151))</x:f>
        <x:v>Graduation</x:v>
      </x:c>
      <x:c r="E151" s="332" t="n">
        <x:f>IF('Log Transaksi'!B151="","",IF('Log Transaksi'!E151="","",'Log Transaksi'!E151))</x:f>
        <x:v>46270</x:v>
      </x:c>
      <x:c r="F151" s="213" t="str">
        <x:f>IF('Log Transaksi'!B151="","",IF('Log Transaksi'!F151="","",'Log Transaksi'!F151))</x:f>
        <x:v>Lunas</x:v>
      </x:c>
      <x:c r="G151" s="214" t="str">
        <x:f>IF('Log Transaksi'!B151="","",IF('Log Transaksi'!G151="","",'Log Transaksi'!G151))</x:f>
      </x:c>
      <x:c r="H151" s="214" t="n">
        <x:f>IF('Log Transaksi'!B151="","",IF('Log Transaksi'!H151="","",'Log Transaksi'!H151))</x:f>
        <x:v>270000</x:v>
      </x:c>
      <x:c r="I151" s="214" t="n">
        <x:f>IF('Log Transaksi'!B151="","",IF('Log Transaksi'!I151="","",'Log Transaksi'!I151))</x:f>
        <x:v>270000</x:v>
      </x:c>
      <x:c r="J151" s="344" t="str">
        <x:v>BK027</x:v>
      </x:c>
      <x:c r="K151" s="335" t="str">
        <x:v>Nama dan tanggal sama</x:v>
      </x:c>
      <x:c r="L151" s="214" t="n">
        <x:f>IF(AND(B151&lt;&gt;"",B151&lt;='Pengaturan'!$B$6,F151="DP"),I151,0)</x:f>
        <x:v>0</x:v>
      </x:c>
      <x:c r="M151" s="214" t="n">
        <x:f>IF(AND(B151&lt;&gt;"",B151&lt;='Pengaturan'!$B$6,F151&lt;&gt;"DP"),I151,0)</x:f>
        <x:v>270000</x:v>
      </x:c>
      <x:c r="N151" s="213" t="n">
        <x:f>IF(AND(B151&lt;&gt;"",B151&lt;='Pengaturan'!$B$6,OR(F151="Lunas",F151="Pelunasan")),1,0)</x:f>
        <x:v>1</x:v>
      </x:c>
      <x:c r="O151" s="345" t="str">
        <x:f>IF(B151="","",IF(J151="","Belum dipasangkan",IF(COUNTIF('Data Schedule'!$A$5:$A$304,J151)=1,"OK","CHECK ID")))</x:f>
        <x:v>OK</x:v>
      </x:c>
      <x:c r="P151" s="519" t="str">
        <x:v>BK027</x:v>
      </x:c>
      <x:c r="Q151" s="521"/>
      <x:c r="R151" s="519" t="str">
        <x:f>IF('Log Transaksi'!B151="","",IF(Q151&lt;&gt;"",Q151,P151))</x:f>
        <x:v>BK027</x:v>
      </x:c>
      <x:c r="S151" s="519" t="str">
        <x:f>IF('Log Transaksi'!B151="","",'Log Transaksi'!S151)</x:f>
        <x:v>Paket utama</x:v>
      </x:c>
      <x:c r="T151" s="520" t="str">
        <x:v>Pemetaan average sebelumnya dipertahankan</x:v>
      </x:c>
      <x:c r="U151" s="519" t="str">
        <x:f>IF(R151="","",IF(COUNTIF('Belanja per Booking'!$A$17:$A$409,R151)=1,"OK","Cek ID"))</x:f>
        <x:v>OK</x:v>
      </x:c>
      <x:c r="V151" s="519" t="n">
        <x:f>IF(AND(R151&lt;&gt;"",'Log Transaksi'!L151&lt;&gt;"",'Log Transaksi'!L151&lt;&gt;"Belum diisi",OR('Log Transaksi'!N151="Uploaded",'Log Transaksi'!O151="Uploaded")),1,0)</x:f>
        <x:v>1</x:v>
      </x:c>
    </x:row>
    <x:row r="152" ht="33" customHeight="1">
      <x:c r="A152" s="228" t="n">
        <x:v>152</x:v>
      </x:c>
      <x:c r="B152" s="332" t="n">
        <x:f>IF('Log Transaksi'!B152="","",IF('Log Transaksi'!B152="","",'Log Transaksi'!B152))</x:f>
        <x:v>46270</x:v>
      </x:c>
      <x:c r="C152" s="213" t="str">
        <x:f>IF('Log Transaksi'!B152="","",IF('Log Transaksi'!C152="","",'Log Transaksi'!C152))</x:f>
        <x:v>Bintang</x:v>
      </x:c>
      <x:c r="D152" s="213" t="str">
        <x:f>IF('Log Transaksi'!B152="","",IF('Log Transaksi'!D152="","",'Log Transaksi'!D152))</x:f>
        <x:v>Graduation Premium</x:v>
      </x:c>
      <x:c r="E152" s="332" t="n">
        <x:f>IF('Log Transaksi'!B152="","",IF('Log Transaksi'!E152="","",'Log Transaksi'!E152))</x:f>
        <x:v>46273</x:v>
      </x:c>
      <x:c r="F152" s="213" t="str">
        <x:f>IF('Log Transaksi'!B152="","",IF('Log Transaksi'!F152="","",'Log Transaksi'!F152))</x:f>
        <x:v>DP</x:v>
      </x:c>
      <x:c r="G152" s="214" t="str">
        <x:f>IF('Log Transaksi'!B152="","",IF('Log Transaksi'!G152="","",'Log Transaksi'!G152))</x:f>
      </x:c>
      <x:c r="H152" s="214" t="n">
        <x:f>IF('Log Transaksi'!B152="","",IF('Log Transaksi'!H152="","",'Log Transaksi'!H152))</x:f>
        <x:v>100000</x:v>
      </x:c>
      <x:c r="I152" s="214" t="n">
        <x:f>IF('Log Transaksi'!B152="","",IF('Log Transaksi'!I152="","",'Log Transaksi'!I152))</x:f>
        <x:v>100000</x:v>
      </x:c>
      <x:c r="J152" s="344" t="str">
        <x:v>BK071</x:v>
      </x:c>
      <x:c r="K152" s="335" t="str">
        <x:v>Nama dan tanggal sama</x:v>
      </x:c>
      <x:c r="L152" s="214" t="n">
        <x:f>IF(AND(B152&lt;&gt;"",B152&lt;='Pengaturan'!$B$6,F152="DP"),I152,0)</x:f>
        <x:v>100000</x:v>
      </x:c>
      <x:c r="M152" s="214" t="n">
        <x:f>IF(AND(B152&lt;&gt;"",B152&lt;='Pengaturan'!$B$6,F152&lt;&gt;"DP"),I152,0)</x:f>
        <x:v>0</x:v>
      </x:c>
      <x:c r="N152" s="213" t="n">
        <x:f>IF(AND(B152&lt;&gt;"",B152&lt;='Pengaturan'!$B$6,OR(F152="Lunas",F152="Pelunasan")),1,0)</x:f>
        <x:v>0</x:v>
      </x:c>
      <x:c r="O152" s="345" t="str">
        <x:f>IF(B152="","",IF(J152="","Belum dipasangkan",IF(COUNTIF('Data Schedule'!$A$5:$A$304,J152)=1,"OK","CHECK ID")))</x:f>
        <x:v>OK</x:v>
      </x:c>
      <x:c r="P152" s="519" t="str">
        <x:v>BK071</x:v>
      </x:c>
      <x:c r="Q152" s="521"/>
      <x:c r="R152" s="519" t="str">
        <x:f>IF('Log Transaksi'!B152="","",IF(Q152&lt;&gt;"",Q152,P152))</x:f>
        <x:v>BK071</x:v>
      </x:c>
      <x:c r="S152" s="519" t="str">
        <x:f>IF('Log Transaksi'!B152="","",'Log Transaksi'!S152)</x:f>
        <x:v>Paket utama</x:v>
      </x:c>
      <x:c r="T152" s="520" t="str">
        <x:v>Pemetaan average sebelumnya dipertahankan</x:v>
      </x:c>
      <x:c r="U152" s="519" t="str">
        <x:f>IF(R152="","",IF(COUNTIF('Belanja per Booking'!$A$17:$A$409,R152)=1,"OK","Cek ID"))</x:f>
        <x:v>OK</x:v>
      </x:c>
      <x:c r="V152" s="519" t="n">
        <x:f>IF(AND(R152&lt;&gt;"",'Log Transaksi'!L152&lt;&gt;"",'Log Transaksi'!L152&lt;&gt;"Belum diisi",OR('Log Transaksi'!N152="Uploaded",'Log Transaksi'!O152="Uploaded")),1,0)</x:f>
        <x:v>0</x:v>
      </x:c>
    </x:row>
    <x:row r="153" ht="33" customHeight="1">
      <x:c r="A153" s="228" t="n">
        <x:v>153</x:v>
      </x:c>
      <x:c r="B153" s="332" t="n">
        <x:f>IF('Log Transaksi'!B153="","",IF('Log Transaksi'!B153="","",'Log Transaksi'!B153))</x:f>
        <x:v>46270</x:v>
      </x:c>
      <x:c r="C153" s="213" t="str">
        <x:f>IF('Log Transaksi'!B153="","",IF('Log Transaksi'!C153="","",'Log Transaksi'!C153))</x:f>
        <x:v>Cahya Juwita</x:v>
      </x:c>
      <x:c r="D153" s="213" t="str">
        <x:f>IF('Log Transaksi'!B153="","",IF('Log Transaksi'!D153="","",'Log Transaksi'!D153))</x:f>
        <x:v>Graduation</x:v>
      </x:c>
      <x:c r="E153" s="332" t="n">
        <x:f>IF('Log Transaksi'!B153="","",IF('Log Transaksi'!E153="","",'Log Transaksi'!E153))</x:f>
        <x:v>46298</x:v>
      </x:c>
      <x:c r="F153" s="213" t="str">
        <x:f>IF('Log Transaksi'!B153="","",IF('Log Transaksi'!F153="","",'Log Transaksi'!F153))</x:f>
        <x:v>DP</x:v>
      </x:c>
      <x:c r="G153" s="214" t="str">
        <x:f>IF('Log Transaksi'!B153="","",IF('Log Transaksi'!G153="","",'Log Transaksi'!G153))</x:f>
      </x:c>
      <x:c r="H153" s="214" t="n">
        <x:f>IF('Log Transaksi'!B153="","",IF('Log Transaksi'!H153="","",'Log Transaksi'!H153))</x:f>
        <x:v>100000</x:v>
      </x:c>
      <x:c r="I153" s="214" t="n">
        <x:f>IF('Log Transaksi'!B153="","",IF('Log Transaksi'!I153="","",'Log Transaksi'!I153))</x:f>
        <x:v>100000</x:v>
      </x:c>
      <x:c r="J153" s="344"/>
      <x:c r="K153" s="335" t="str">
        <x:v>Belum dipasangkan. Cash-in aktual tetap dihitung</x:v>
      </x:c>
      <x:c r="L153" s="214" t="n">
        <x:f>IF(AND(B153&lt;&gt;"",B153&lt;='Pengaturan'!$B$6,F153="DP"),I153,0)</x:f>
        <x:v>100000</x:v>
      </x:c>
      <x:c r="M153" s="214" t="n">
        <x:f>IF(AND(B153&lt;&gt;"",B153&lt;='Pengaturan'!$B$6,F153&lt;&gt;"DP"),I153,0)</x:f>
        <x:v>0</x:v>
      </x:c>
      <x:c r="N153" s="213" t="n">
        <x:f>IF(AND(B153&lt;&gt;"",B153&lt;='Pengaturan'!$B$6,OR(F153="Lunas",F153="Pelunasan")),1,0)</x:f>
        <x:v>0</x:v>
      </x:c>
      <x:c r="O153" s="345" t="str">
        <x:f>IF(B153="","",IF(J153="","Belum dipasangkan",IF(COUNTIF('Data Schedule'!$A$5:$A$304,J153)=1,"OK","CHECK ID")))</x:f>
        <x:v>Belum dipasangkan</x:v>
      </x:c>
      <x:c r="P153" s="519" t="str">
        <x:v>LOG-05-8</x:v>
      </x:c>
      <x:c r="Q153" s="521"/>
      <x:c r="R153" s="519" t="str">
        <x:f>IF('Log Transaksi'!B153="","",IF(Q153&lt;&gt;"",Q153,P153))</x:f>
        <x:v>LOG-05-8</x:v>
      </x:c>
      <x:c r="S153" s="519" t="str">
        <x:f>IF('Log Transaksi'!B153="","",'Log Transaksi'!S153)</x:f>
        <x:v>Paket utama</x:v>
      </x:c>
      <x:c r="T153" s="520" t="str">
        <x:v>Pemetaan average sebelumnya dipertahankan</x:v>
      </x:c>
      <x:c r="U153" s="519" t="str">
        <x:f>IF(R153="","",IF(COUNTIF('Belanja per Booking'!$A$17:$A$409,R153)=1,"OK","Cek ID"))</x:f>
        <x:v>OK</x:v>
      </x:c>
      <x:c r="V153" s="519" t="n">
        <x:f>IF(AND(R153&lt;&gt;"",'Log Transaksi'!L153&lt;&gt;"",'Log Transaksi'!L153&lt;&gt;"Belum diisi",OR('Log Transaksi'!N153="Uploaded",'Log Transaksi'!O153="Uploaded")),1,0)</x:f>
        <x:v>0</x:v>
      </x:c>
    </x:row>
    <x:row r="154" ht="33" customHeight="1">
      <x:c r="A154" s="228" t="n">
        <x:v>154</x:v>
      </x:c>
      <x:c r="B154" s="332" t="n">
        <x:f>IF('Log Transaksi'!B154="","",IF('Log Transaksi'!B154="","",'Log Transaksi'!B154))</x:f>
        <x:v>46270</x:v>
      </x:c>
      <x:c r="C154" s="213" t="str">
        <x:f>IF('Log Transaksi'!B154="","",IF('Log Transaksi'!C154="","",'Log Transaksi'!C154))</x:f>
        <x:v>Sasa</x:v>
      </x:c>
      <x:c r="D154" s="213" t="str">
        <x:f>IF('Log Transaksi'!B154="","",IF('Log Transaksi'!D154="","",'Log Transaksi'!D154))</x:f>
        <x:v>Large Group</x:v>
      </x:c>
      <x:c r="E154" s="332" t="n">
        <x:f>IF('Log Transaksi'!B154="","",IF('Log Transaksi'!E154="","",'Log Transaksi'!E154))</x:f>
        <x:v>46270</x:v>
      </x:c>
      <x:c r="F154" s="213" t="str">
        <x:f>IF('Log Transaksi'!B154="","",IF('Log Transaksi'!F154="","",'Log Transaksi'!F154))</x:f>
        <x:v>Lunas</x:v>
      </x:c>
      <x:c r="G154" s="214" t="n">
        <x:f>IF('Log Transaksi'!B154="","",IF('Log Transaksi'!G154="","",'Log Transaksi'!G154))</x:f>
        <x:v>780000</x:v>
      </x:c>
      <x:c r="H154" s="214" t="n">
        <x:f>IF('Log Transaksi'!B154="","",IF('Log Transaksi'!H154="","",'Log Transaksi'!H154))</x:f>
        <x:v>70000</x:v>
      </x:c>
      <x:c r="I154" s="214" t="n">
        <x:f>IF('Log Transaksi'!B154="","",IF('Log Transaksi'!I154="","",'Log Transaksi'!I154))</x:f>
        <x:v>850000</x:v>
      </x:c>
      <x:c r="J154" s="344" t="str">
        <x:v>BK028</x:v>
      </x:c>
      <x:c r="K154" s="335" t="str">
        <x:v>Nama dan tanggal sama</x:v>
      </x:c>
      <x:c r="L154" s="214" t="n">
        <x:f>IF(AND(B154&lt;&gt;"",B154&lt;='Pengaturan'!$B$6,F154="DP"),I154,0)</x:f>
        <x:v>0</x:v>
      </x:c>
      <x:c r="M154" s="214" t="n">
        <x:f>IF(AND(B154&lt;&gt;"",B154&lt;='Pengaturan'!$B$6,F154&lt;&gt;"DP"),I154,0)</x:f>
        <x:v>850000</x:v>
      </x:c>
      <x:c r="N154" s="213" t="n">
        <x:f>IF(AND(B154&lt;&gt;"",B154&lt;='Pengaturan'!$B$6,OR(F154="Lunas",F154="Pelunasan")),1,0)</x:f>
        <x:v>1</x:v>
      </x:c>
      <x:c r="O154" s="345" t="str">
        <x:f>IF(B154="","",IF(J154="","Belum dipasangkan",IF(COUNTIF('Data Schedule'!$A$5:$A$304,J154)=1,"OK","CHECK ID")))</x:f>
        <x:v>OK</x:v>
      </x:c>
      <x:c r="P154" s="519" t="str">
        <x:v>BK028</x:v>
      </x:c>
      <x:c r="Q154" s="521"/>
      <x:c r="R154" s="519" t="str">
        <x:f>IF('Log Transaksi'!B154="","",IF(Q154&lt;&gt;"",Q154,P154))</x:f>
        <x:v>BK028</x:v>
      </x:c>
      <x:c r="S154" s="519" t="str">
        <x:f>IF('Log Transaksi'!B154="","",'Log Transaksi'!S154)</x:f>
        <x:v>Paket utama</x:v>
      </x:c>
      <x:c r="T154" s="520" t="str">
        <x:v>Pemetaan average sebelumnya dipertahankan</x:v>
      </x:c>
      <x:c r="U154" s="519" t="str">
        <x:f>IF(R154="","",IF(COUNTIF('Belanja per Booking'!$A$17:$A$409,R154)=1,"OK","Cek ID"))</x:f>
        <x:v>OK</x:v>
      </x:c>
      <x:c r="V154" s="519" t="n">
        <x:f>IF(AND(R154&lt;&gt;"",'Log Transaksi'!L154&lt;&gt;"",'Log Transaksi'!L154&lt;&gt;"Belum diisi",OR('Log Transaksi'!N154="Uploaded",'Log Transaksi'!O154="Uploaded")),1,0)</x:f>
        <x:v>1</x:v>
      </x:c>
    </x:row>
    <x:row r="155" ht="33" customHeight="1">
      <x:c r="A155" s="228" t="n">
        <x:v>155</x:v>
      </x:c>
      <x:c r="B155" s="332" t="n">
        <x:f>IF('Log Transaksi'!B155="","",IF('Log Transaksi'!B155="","",'Log Transaksi'!B155))</x:f>
        <x:v>46270</x:v>
      </x:c>
      <x:c r="C155" s="213" t="str">
        <x:f>IF('Log Transaksi'!B155="","",IF('Log Transaksi'!C155="","",'Log Transaksi'!C155))</x:f>
        <x:v>Kim</x:v>
      </x:c>
      <x:c r="D155" s="213" t="str">
        <x:f>IF('Log Transaksi'!B155="","",IF('Log Transaksi'!D155="","",'Log Transaksi'!D155))</x:f>
        <x:v>All Soft File</x:v>
      </x:c>
      <x:c r="E155" s="332" t="n">
        <x:f>IF('Log Transaksi'!B155="","",IF('Log Transaksi'!E155="","",'Log Transaksi'!E155))</x:f>
        <x:v>46270</x:v>
      </x:c>
      <x:c r="F155" s="213" t="str">
        <x:f>IF('Log Transaksi'!B155="","",IF('Log Transaksi'!F155="","",'Log Transaksi'!F155))</x:f>
        <x:v>Lunas</x:v>
      </x:c>
      <x:c r="G155" s="214" t="n">
        <x:f>IF('Log Transaksi'!B155="","",IF('Log Transaksi'!G155="","",'Log Transaksi'!G155))</x:f>
        <x:v>50000</x:v>
      </x:c>
      <x:c r="H155" s="214" t="str">
        <x:f>IF('Log Transaksi'!B155="","",IF('Log Transaksi'!H155="","",'Log Transaksi'!H155))</x:f>
      </x:c>
      <x:c r="I155" s="214" t="n">
        <x:f>IF('Log Transaksi'!B155="","",IF('Log Transaksi'!I155="","",'Log Transaksi'!I155))</x:f>
        <x:v>50000</x:v>
      </x:c>
      <x:c r="J155" s="344" t="str">
        <x:v>BK019</x:v>
      </x:c>
      <x:c r="K155" s="335" t="str">
        <x:v>Nama dan tanggal foto cocok dengan sumber terbaru</x:v>
      </x:c>
      <x:c r="L155" s="214" t="n">
        <x:f>IF(AND(B155&lt;&gt;"",B155&lt;='Pengaturan'!$B$6,F155="DP"),I155,0)</x:f>
        <x:v>0</x:v>
      </x:c>
      <x:c r="M155" s="214" t="n">
        <x:f>IF(AND(B155&lt;&gt;"",B155&lt;='Pengaturan'!$B$6,F155&lt;&gt;"DP"),I155,0)</x:f>
        <x:v>50000</x:v>
      </x:c>
      <x:c r="N155" s="213" t="n">
        <x:f>IF(AND(B155&lt;&gt;"",B155&lt;='Pengaturan'!$B$6,OR(F155="Lunas",F155="Pelunasan")),1,0)</x:f>
        <x:v>1</x:v>
      </x:c>
      <x:c r="O155" s="345" t="str">
        <x:f>IF(B155="","",IF(J155="","Belum dipasangkan",IF(COUNTIF('Data Schedule'!$A$5:$A$304,J155)=1,"OK","CHECK ID")))</x:f>
        <x:v>OK</x:v>
      </x:c>
      <x:c r="P155" s="519" t="str">
        <x:v>BK019</x:v>
      </x:c>
      <x:c r="Q155" s="521"/>
      <x:c r="R155" s="519" t="str">
        <x:f>IF('Log Transaksi'!B155="","",IF(Q155&lt;&gt;"",Q155,P155))</x:f>
        <x:v>BK019</x:v>
      </x:c>
      <x:c r="S155" s="519" t="str">
        <x:f>IF('Log Transaksi'!B155="","",'Log Transaksi'!S155)</x:f>
        <x:v>Add-on</x:v>
      </x:c>
      <x:c r="T155" s="520" t="str">
        <x:v>Pemetaan average sebelumnya dipertahankan</x:v>
      </x:c>
      <x:c r="U155" s="519" t="str">
        <x:f>IF(R155="","",IF(COUNTIF('Belanja per Booking'!$A$17:$A$409,R155)=1,"OK","Cek ID"))</x:f>
        <x:v>OK</x:v>
      </x:c>
      <x:c r="V155" s="519" t="n">
        <x:f>IF(AND(R155&lt;&gt;"",'Log Transaksi'!L155&lt;&gt;"",'Log Transaksi'!L155&lt;&gt;"Belum diisi",OR('Log Transaksi'!N155="Uploaded",'Log Transaksi'!O155="Uploaded")),1,0)</x:f>
        <x:v>1</x:v>
      </x:c>
    </x:row>
    <x:row r="156" ht="33" customHeight="1">
      <x:c r="A156" s="228" t="n">
        <x:v>156</x:v>
      </x:c>
      <x:c r="B156" s="332" t="n">
        <x:f>IF('Log Transaksi'!B156="","",IF('Log Transaksi'!B156="","",'Log Transaksi'!B156))</x:f>
        <x:v>46270</x:v>
      </x:c>
      <x:c r="C156" s="213" t="str">
        <x:f>IF('Log Transaksi'!B156="","",IF('Log Transaksi'!C156="","",'Log Transaksi'!C156))</x:f>
        <x:v>Wildan</x:v>
      </x:c>
      <x:c r="D156" s="213" t="str">
        <x:f>IF('Log Transaksi'!B156="","",IF('Log Transaksi'!D156="","",'Log Transaksi'!D156))</x:f>
        <x:v>Graduation</x:v>
      </x:c>
      <x:c r="E156" s="332" t="n">
        <x:f>IF('Log Transaksi'!B156="","",IF('Log Transaksi'!E156="","",'Log Transaksi'!E156))</x:f>
        <x:v>46270</x:v>
      </x:c>
      <x:c r="F156" s="213" t="str">
        <x:f>IF('Log Transaksi'!B156="","",IF('Log Transaksi'!F156="","",'Log Transaksi'!F156))</x:f>
        <x:v>Lunas</x:v>
      </x:c>
      <x:c r="G156" s="214" t="n">
        <x:f>IF('Log Transaksi'!B156="","",IF('Log Transaksi'!G156="","",'Log Transaksi'!G156))</x:f>
        <x:v>250000</x:v>
      </x:c>
      <x:c r="H156" s="214" t="str">
        <x:f>IF('Log Transaksi'!B156="","",IF('Log Transaksi'!H156="","",'Log Transaksi'!H156))</x:f>
      </x:c>
      <x:c r="I156" s="214" t="n">
        <x:f>IF('Log Transaksi'!B156="","",IF('Log Transaksi'!I156="","",'Log Transaksi'!I156))</x:f>
        <x:v>250000</x:v>
      </x:c>
      <x:c r="J156" s="344" t="str">
        <x:v>BK020</x:v>
      </x:c>
      <x:c r="K156" s="335" t="str">
        <x:v>Nama dan tanggal sama</x:v>
      </x:c>
      <x:c r="L156" s="214" t="n">
        <x:f>IF(AND(B156&lt;&gt;"",B156&lt;='Pengaturan'!$B$6,F156="DP"),I156,0)</x:f>
        <x:v>0</x:v>
      </x:c>
      <x:c r="M156" s="214" t="n">
        <x:f>IF(AND(B156&lt;&gt;"",B156&lt;='Pengaturan'!$B$6,F156&lt;&gt;"DP"),I156,0)</x:f>
        <x:v>250000</x:v>
      </x:c>
      <x:c r="N156" s="213" t="n">
        <x:f>IF(AND(B156&lt;&gt;"",B156&lt;='Pengaturan'!$B$6,OR(F156="Lunas",F156="Pelunasan")),1,0)</x:f>
        <x:v>1</x:v>
      </x:c>
      <x:c r="O156" s="345" t="str">
        <x:f>IF(B156="","",IF(J156="","Belum dipasangkan",IF(COUNTIF('Data Schedule'!$A$5:$A$304,J156)=1,"OK","CHECK ID")))</x:f>
        <x:v>OK</x:v>
      </x:c>
      <x:c r="P156" s="519" t="str">
        <x:v>BK020</x:v>
      </x:c>
      <x:c r="Q156" s="521"/>
      <x:c r="R156" s="519" t="str">
        <x:f>IF('Log Transaksi'!B156="","",IF(Q156&lt;&gt;"",Q156,P156))</x:f>
        <x:v>BK020</x:v>
      </x:c>
      <x:c r="S156" s="519" t="str">
        <x:f>IF('Log Transaksi'!B156="","",'Log Transaksi'!S156)</x:f>
        <x:v>Paket utama</x:v>
      </x:c>
      <x:c r="T156" s="520" t="str">
        <x:v>Pemetaan average sebelumnya dipertahankan</x:v>
      </x:c>
      <x:c r="U156" s="519" t="str">
        <x:f>IF(R156="","",IF(COUNTIF('Belanja per Booking'!$A$17:$A$409,R156)=1,"OK","Cek ID"))</x:f>
        <x:v>OK</x:v>
      </x:c>
      <x:c r="V156" s="519" t="n">
        <x:f>IF(AND(R156&lt;&gt;"",'Log Transaksi'!L156&lt;&gt;"",'Log Transaksi'!L156&lt;&gt;"Belum diisi",OR('Log Transaksi'!N156="Uploaded",'Log Transaksi'!O156="Uploaded")),1,0)</x:f>
        <x:v>1</x:v>
      </x:c>
    </x:row>
    <x:row r="157" ht="33" customHeight="1">
      <x:c r="A157" s="228" t="n">
        <x:v>157</x:v>
      </x:c>
      <x:c r="B157" s="332" t="n">
        <x:f>IF('Log Transaksi'!B157="","",IF('Log Transaksi'!B157="","",'Log Transaksi'!B157))</x:f>
        <x:v>46270</x:v>
      </x:c>
      <x:c r="C157" s="213" t="str">
        <x:f>IF('Log Transaksi'!B157="","",IF('Log Transaksi'!C157="","",'Log Transaksi'!C157))</x:f>
        <x:v>Gibran</x:v>
      </x:c>
      <x:c r="D157" s="213" t="str">
        <x:f>IF('Log Transaksi'!B157="","",IF('Log Transaksi'!D157="","",'Log Transaksi'!D157))</x:f>
        <x:v>Family A</x:v>
      </x:c>
      <x:c r="E157" s="332" t="n">
        <x:f>IF('Log Transaksi'!B157="","",IF('Log Transaksi'!E157="","",'Log Transaksi'!E157))</x:f>
        <x:v>46270</x:v>
      </x:c>
      <x:c r="F157" s="213" t="str">
        <x:f>IF('Log Transaksi'!B157="","",IF('Log Transaksi'!F157="","",'Log Transaksi'!F157))</x:f>
        <x:v>Lunas</x:v>
      </x:c>
      <x:c r="G157" s="214" t="str">
        <x:f>IF('Log Transaksi'!B157="","",IF('Log Transaksi'!G157="","",'Log Transaksi'!G157))</x:f>
      </x:c>
      <x:c r="H157" s="214" t="n">
        <x:f>IF('Log Transaksi'!B157="","",IF('Log Transaksi'!H157="","",'Log Transaksi'!H157))</x:f>
        <x:v>250000</x:v>
      </x:c>
      <x:c r="I157" s="214" t="n">
        <x:f>IF('Log Transaksi'!B157="","",IF('Log Transaksi'!I157="","",'Log Transaksi'!I157))</x:f>
        <x:v>250000</x:v>
      </x:c>
      <x:c r="J157" s="344" t="str">
        <x:v>BK021</x:v>
      </x:c>
      <x:c r="K157" s="335" t="str">
        <x:v>Nama dan tanggal sama; konflik paket: Family A / Graduation</x:v>
      </x:c>
      <x:c r="L157" s="214" t="n">
        <x:f>IF(AND(B157&lt;&gt;"",B157&lt;='Pengaturan'!$B$6,F157="DP"),I157,0)</x:f>
        <x:v>0</x:v>
      </x:c>
      <x:c r="M157" s="214" t="n">
        <x:f>IF(AND(B157&lt;&gt;"",B157&lt;='Pengaturan'!$B$6,F157&lt;&gt;"DP"),I157,0)</x:f>
        <x:v>250000</x:v>
      </x:c>
      <x:c r="N157" s="213" t="n">
        <x:f>IF(AND(B157&lt;&gt;"",B157&lt;='Pengaturan'!$B$6,OR(F157="Lunas",F157="Pelunasan")),1,0)</x:f>
        <x:v>1</x:v>
      </x:c>
      <x:c r="O157" s="345" t="str">
        <x:f>IF(B157="","",IF(J157="","Belum dipasangkan",IF(COUNTIF('Data Schedule'!$A$5:$A$304,J157)=1,"OK","CHECK ID")))</x:f>
        <x:v>OK</x:v>
      </x:c>
      <x:c r="P157" s="519" t="str">
        <x:v>BK021</x:v>
      </x:c>
      <x:c r="Q157" s="521"/>
      <x:c r="R157" s="519" t="str">
        <x:f>IF('Log Transaksi'!B157="","",IF(Q157&lt;&gt;"",Q157,P157))</x:f>
        <x:v>BK021</x:v>
      </x:c>
      <x:c r="S157" s="519" t="str">
        <x:f>IF('Log Transaksi'!B157="","",'Log Transaksi'!S157)</x:f>
        <x:v>Paket utama</x:v>
      </x:c>
      <x:c r="T157" s="520" t="str">
        <x:v>Pemetaan average sebelumnya dipertahankan</x:v>
      </x:c>
      <x:c r="U157" s="519" t="str">
        <x:f>IF(R157="","",IF(COUNTIF('Belanja per Booking'!$A$17:$A$409,R157)=1,"OK","Cek ID"))</x:f>
        <x:v>OK</x:v>
      </x:c>
      <x:c r="V157" s="519" t="n">
        <x:f>IF(AND(R157&lt;&gt;"",'Log Transaksi'!L157&lt;&gt;"",'Log Transaksi'!L157&lt;&gt;"Belum diisi",OR('Log Transaksi'!N157="Uploaded",'Log Transaksi'!O157="Uploaded")),1,0)</x:f>
        <x:v>1</x:v>
      </x:c>
    </x:row>
    <x:row r="158" ht="33" customHeight="1">
      <x:c r="A158" s="228" t="n">
        <x:v>158</x:v>
      </x:c>
      <x:c r="B158" s="332" t="n">
        <x:f>IF('Log Transaksi'!B158="","",IF('Log Transaksi'!B158="","",'Log Transaksi'!B158))</x:f>
        <x:v>46270</x:v>
      </x:c>
      <x:c r="C158" s="213" t="str">
        <x:f>IF('Log Transaksi'!B158="","",IF('Log Transaksi'!C158="","",'Log Transaksi'!C158))</x:f>
        <x:v>Fida</x:v>
      </x:c>
      <x:c r="D158" s="213" t="str">
        <x:f>IF('Log Transaksi'!B158="","",IF('Log Transaksi'!D158="","",'Log Transaksi'!D158))</x:f>
        <x:v>Graduation</x:v>
      </x:c>
      <x:c r="E158" s="332" t="n">
        <x:f>IF('Log Transaksi'!B158="","",IF('Log Transaksi'!E158="","",'Log Transaksi'!E158))</x:f>
        <x:v>46300</x:v>
      </x:c>
      <x:c r="F158" s="213" t="str">
        <x:f>IF('Log Transaksi'!B158="","",IF('Log Transaksi'!F158="","",'Log Transaksi'!F158))</x:f>
        <x:v>DP</x:v>
      </x:c>
      <x:c r="G158" s="214" t="str">
        <x:f>IF('Log Transaksi'!B158="","",IF('Log Transaksi'!G158="","",'Log Transaksi'!G158))</x:f>
      </x:c>
      <x:c r="H158" s="214" t="n">
        <x:f>IF('Log Transaksi'!B158="","",IF('Log Transaksi'!H158="","",'Log Transaksi'!H158))</x:f>
        <x:v>100000</x:v>
      </x:c>
      <x:c r="I158" s="214" t="n">
        <x:f>IF('Log Transaksi'!B158="","",IF('Log Transaksi'!I158="","",'Log Transaksi'!I158))</x:f>
        <x:v>100000</x:v>
      </x:c>
      <x:c r="J158" s="344"/>
      <x:c r="K158" s="335" t="str">
        <x:v>Belum dipasangkan. Cash-in aktual tetap dihitung</x:v>
      </x:c>
      <x:c r="L158" s="214" t="n">
        <x:f>IF(AND(B158&lt;&gt;"",B158&lt;='Pengaturan'!$B$6,F158="DP"),I158,0)</x:f>
        <x:v>100000</x:v>
      </x:c>
      <x:c r="M158" s="214" t="n">
        <x:f>IF(AND(B158&lt;&gt;"",B158&lt;='Pengaturan'!$B$6,F158&lt;&gt;"DP"),I158,0)</x:f>
        <x:v>0</x:v>
      </x:c>
      <x:c r="N158" s="213" t="n">
        <x:f>IF(AND(B158&lt;&gt;"",B158&lt;='Pengaturan'!$B$6,OR(F158="Lunas",F158="Pelunasan")),1,0)</x:f>
        <x:v>0</x:v>
      </x:c>
      <x:c r="O158" s="345" t="str">
        <x:f>IF(B158="","",IF(J158="","Belum dipasangkan",IF(COUNTIF('Data Schedule'!$A$5:$A$304,J158)=1,"OK","CHECK ID")))</x:f>
        <x:v>Belum dipasangkan</x:v>
      </x:c>
      <x:c r="P158" s="519" t="str">
        <x:v>LOG-05-13</x:v>
      </x:c>
      <x:c r="Q158" s="521"/>
      <x:c r="R158" s="519" t="str">
        <x:f>IF('Log Transaksi'!B158="","",IF(Q158&lt;&gt;"",Q158,P158))</x:f>
        <x:v>LOG-05-13</x:v>
      </x:c>
      <x:c r="S158" s="519" t="str">
        <x:f>IF('Log Transaksi'!B158="","",'Log Transaksi'!S158)</x:f>
        <x:v>Paket utama</x:v>
      </x:c>
      <x:c r="T158" s="520" t="str">
        <x:v>Pemetaan average sebelumnya dipertahankan</x:v>
      </x:c>
      <x:c r="U158" s="519" t="str">
        <x:f>IF(R158="","",IF(COUNTIF('Belanja per Booking'!$A$17:$A$409,R158)=1,"OK","Cek ID"))</x:f>
        <x:v>OK</x:v>
      </x:c>
      <x:c r="V158" s="519" t="n">
        <x:f>IF(AND(R158&lt;&gt;"",'Log Transaksi'!L158&lt;&gt;"",'Log Transaksi'!L158&lt;&gt;"Belum diisi",OR('Log Transaksi'!N158="Uploaded",'Log Transaksi'!O158="Uploaded")),1,0)</x:f>
        <x:v>0</x:v>
      </x:c>
    </x:row>
    <x:row r="159" ht="33" customHeight="1">
      <x:c r="A159" s="228" t="n">
        <x:v>159</x:v>
      </x:c>
      <x:c r="B159" s="332" t="n">
        <x:f>IF('Log Transaksi'!B159="","",IF('Log Transaksi'!B159="","",'Log Transaksi'!B159))</x:f>
        <x:v>46270</x:v>
      </x:c>
      <x:c r="C159" s="213" t="str">
        <x:f>IF('Log Transaksi'!B159="","",IF('Log Transaksi'!C159="","",'Log Transaksi'!C159))</x:f>
        <x:v>PSDA Bahagia</x:v>
      </x:c>
      <x:c r="D159" s="213" t="str">
        <x:f>IF('Log Transaksi'!B159="","",IF('Log Transaksi'!D159="","",'Log Transaksi'!D159))</x:f>
        <x:v>Photofox</x:v>
      </x:c>
      <x:c r="E159" s="332" t="n">
        <x:f>IF('Log Transaksi'!B159="","",IF('Log Transaksi'!E159="","",'Log Transaksi'!E159))</x:f>
        <x:v>46270</x:v>
      </x:c>
      <x:c r="F159" s="213" t="str">
        <x:f>IF('Log Transaksi'!B159="","",IF('Log Transaksi'!F159="","",'Log Transaksi'!F159))</x:f>
        <x:v>DP</x:v>
      </x:c>
      <x:c r="G159" s="214" t="str">
        <x:f>IF('Log Transaksi'!B159="","",IF('Log Transaksi'!G159="","",'Log Transaksi'!G159))</x:f>
      </x:c>
      <x:c r="H159" s="214" t="n">
        <x:f>IF('Log Transaksi'!B159="","",IF('Log Transaksi'!H159="","",'Log Transaksi'!H159))</x:f>
        <x:v>100000</x:v>
      </x:c>
      <x:c r="I159" s="214" t="n">
        <x:f>IF('Log Transaksi'!B159="","",IF('Log Transaksi'!I159="","",'Log Transaksi'!I159))</x:f>
        <x:v>100000</x:v>
      </x:c>
      <x:c r="J159" s="344" t="str">
        <x:v>BK023</x:v>
      </x:c>
      <x:c r="K159" s="335" t="str">
        <x:v>Nama dan tanggal sama</x:v>
      </x:c>
      <x:c r="L159" s="214" t="n">
        <x:f>IF(AND(B159&lt;&gt;"",B159&lt;='Pengaturan'!$B$6,F159="DP"),I159,0)</x:f>
        <x:v>100000</x:v>
      </x:c>
      <x:c r="M159" s="214" t="n">
        <x:f>IF(AND(B159&lt;&gt;"",B159&lt;='Pengaturan'!$B$6,F159&lt;&gt;"DP"),I159,0)</x:f>
        <x:v>0</x:v>
      </x:c>
      <x:c r="N159" s="213" t="n">
        <x:f>IF(AND(B159&lt;&gt;"",B159&lt;='Pengaturan'!$B$6,OR(F159="Lunas",F159="Pelunasan")),1,0)</x:f>
        <x:v>0</x:v>
      </x:c>
      <x:c r="O159" s="345" t="str">
        <x:f>IF(B159="","",IF(J159="","Belum dipasangkan",IF(COUNTIF('Data Schedule'!$A$5:$A$304,J159)=1,"OK","CHECK ID")))</x:f>
        <x:v>OK</x:v>
      </x:c>
      <x:c r="P159" s="519" t="str">
        <x:v>BK023</x:v>
      </x:c>
      <x:c r="Q159" s="521"/>
      <x:c r="R159" s="519" t="str">
        <x:f>IF('Log Transaksi'!B159="","",IF(Q159&lt;&gt;"",Q159,P159))</x:f>
        <x:v>BK023</x:v>
      </x:c>
      <x:c r="S159" s="519" t="str">
        <x:f>IF('Log Transaksi'!B159="","",'Log Transaksi'!S159)</x:f>
        <x:v>Paket utama</x:v>
      </x:c>
      <x:c r="T159" s="520" t="str">
        <x:v>Pemetaan average sebelumnya dipertahankan</x:v>
      </x:c>
      <x:c r="U159" s="519" t="str">
        <x:f>IF(R159="","",IF(COUNTIF('Belanja per Booking'!$A$17:$A$409,R159)=1,"OK","Cek ID"))</x:f>
        <x:v>OK</x:v>
      </x:c>
      <x:c r="V159" s="519" t="n">
        <x:f>IF(AND(R159&lt;&gt;"",'Log Transaksi'!L159&lt;&gt;"",'Log Transaksi'!L159&lt;&gt;"Belum diisi",OR('Log Transaksi'!N159="Uploaded",'Log Transaksi'!O159="Uploaded")),1,0)</x:f>
        <x:v>0</x:v>
      </x:c>
    </x:row>
    <x:row r="160" ht="33" customHeight="1">
      <x:c r="A160" s="228" t="n">
        <x:v>160</x:v>
      </x:c>
      <x:c r="B160" s="332" t="n">
        <x:f>IF('Log Transaksi'!B160="","",IF('Log Transaksi'!B160="","",'Log Transaksi'!B160))</x:f>
        <x:v>46270</x:v>
      </x:c>
      <x:c r="C160" s="213" t="str">
        <x:f>IF('Log Transaksi'!B160="","",IF('Log Transaksi'!C160="","",'Log Transaksi'!C160))</x:f>
        <x:v>Lia</x:v>
      </x:c>
      <x:c r="D160" s="213" t="str">
        <x:f>IF('Log Transaksi'!B160="","",IF('Log Transaksi'!D160="","",'Log Transaksi'!D160))</x:f>
        <x:v>Large Group</x:v>
      </x:c>
      <x:c r="E160" s="332" t="n">
        <x:f>IF('Log Transaksi'!B160="","",IF('Log Transaksi'!E160="","",'Log Transaksi'!E160))</x:f>
        <x:v>46270</x:v>
      </x:c>
      <x:c r="F160" s="213" t="str">
        <x:f>IF('Log Transaksi'!B160="","",IF('Log Transaksi'!F160="","",'Log Transaksi'!F160))</x:f>
        <x:v>Lunas</x:v>
      </x:c>
      <x:c r="G160" s="214" t="str">
        <x:f>IF('Log Transaksi'!B160="","",IF('Log Transaksi'!G160="","",'Log Transaksi'!G160))</x:f>
      </x:c>
      <x:c r="H160" s="214" t="n">
        <x:f>IF('Log Transaksi'!B160="","",IF('Log Transaksi'!H160="","",'Log Transaksi'!H160))</x:f>
        <x:v>200000</x:v>
      </x:c>
      <x:c r="I160" s="214" t="n">
        <x:f>IF('Log Transaksi'!B160="","",IF('Log Transaksi'!I160="","",'Log Transaksi'!I160))</x:f>
        <x:v>200000</x:v>
      </x:c>
      <x:c r="J160" s="344" t="str">
        <x:v>BK022</x:v>
      </x:c>
      <x:c r="K160" s="335" t="str">
        <x:v>Nama dan tanggal sama</x:v>
      </x:c>
      <x:c r="L160" s="214" t="n">
        <x:f>IF(AND(B160&lt;&gt;"",B160&lt;='Pengaturan'!$B$6,F160="DP"),I160,0)</x:f>
        <x:v>0</x:v>
      </x:c>
      <x:c r="M160" s="214" t="n">
        <x:f>IF(AND(B160&lt;&gt;"",B160&lt;='Pengaturan'!$B$6,F160&lt;&gt;"DP"),I160,0)</x:f>
        <x:v>200000</x:v>
      </x:c>
      <x:c r="N160" s="213" t="n">
        <x:f>IF(AND(B160&lt;&gt;"",B160&lt;='Pengaturan'!$B$6,OR(F160="Lunas",F160="Pelunasan")),1,0)</x:f>
        <x:v>1</x:v>
      </x:c>
      <x:c r="O160" s="345" t="str">
        <x:f>IF(B160="","",IF(J160="","Belum dipasangkan",IF(COUNTIF('Data Schedule'!$A$5:$A$304,J160)=1,"OK","CHECK ID")))</x:f>
        <x:v>OK</x:v>
      </x:c>
      <x:c r="P160" s="519" t="str">
        <x:v>BK022</x:v>
      </x:c>
      <x:c r="Q160" s="521"/>
      <x:c r="R160" s="519" t="str">
        <x:f>IF('Log Transaksi'!B160="","",IF(Q160&lt;&gt;"",Q160,P160))</x:f>
        <x:v>BK022</x:v>
      </x:c>
      <x:c r="S160" s="519" t="str">
        <x:f>IF('Log Transaksi'!B160="","",'Log Transaksi'!S160)</x:f>
        <x:v>Paket utama</x:v>
      </x:c>
      <x:c r="T160" s="520" t="str">
        <x:v>Pemetaan average sebelumnya dipertahankan</x:v>
      </x:c>
      <x:c r="U160" s="519" t="str">
        <x:f>IF(R160="","",IF(COUNTIF('Belanja per Booking'!$A$17:$A$409,R160)=1,"OK","Cek ID"))</x:f>
        <x:v>OK</x:v>
      </x:c>
      <x:c r="V160" s="519" t="n">
        <x:f>IF(AND(R160&lt;&gt;"",'Log Transaksi'!L160&lt;&gt;"",'Log Transaksi'!L160&lt;&gt;"Belum diisi",OR('Log Transaksi'!N160="Uploaded",'Log Transaksi'!O160="Uploaded")),1,0)</x:f>
        <x:v>1</x:v>
      </x:c>
    </x:row>
    <x:row r="161" ht="33" customHeight="1">
      <x:c r="A161" s="228" t="n">
        <x:v>161</x:v>
      </x:c>
      <x:c r="B161" s="332" t="n">
        <x:f>IF('Log Transaksi'!B161="","",IF('Log Transaksi'!B161="","",'Log Transaksi'!B161))</x:f>
        <x:v>46270</x:v>
      </x:c>
      <x:c r="C161" s="213" t="str">
        <x:f>IF('Log Transaksi'!B161="","",IF('Log Transaksi'!C161="","",'Log Transaksi'!C161))</x:f>
        <x:v>Rafa Ghiyas</x:v>
      </x:c>
      <x:c r="D161" s="213" t="str">
        <x:f>IF('Log Transaksi'!B161="","",IF('Log Transaksi'!D161="","",'Log Transaksi'!D161))</x:f>
        <x:v>Large Group</x:v>
      </x:c>
      <x:c r="E161" s="332" t="n">
        <x:f>IF('Log Transaksi'!B161="","",IF('Log Transaksi'!E161="","",'Log Transaksi'!E161))</x:f>
        <x:v>46271</x:v>
      </x:c>
      <x:c r="F161" s="213" t="str">
        <x:f>IF('Log Transaksi'!B161="","",IF('Log Transaksi'!F161="","",'Log Transaksi'!F161))</x:f>
        <x:v>DP</x:v>
      </x:c>
      <x:c r="G161" s="214" t="str">
        <x:f>IF('Log Transaksi'!B161="","",IF('Log Transaksi'!G161="","",'Log Transaksi'!G161))</x:f>
      </x:c>
      <x:c r="H161" s="214" t="n">
        <x:f>IF('Log Transaksi'!B161="","",IF('Log Transaksi'!H161="","",'Log Transaksi'!H161))</x:f>
        <x:v>100000</x:v>
      </x:c>
      <x:c r="I161" s="214" t="n">
        <x:f>IF('Log Transaksi'!B161="","",IF('Log Transaksi'!I161="","",'Log Transaksi'!I161))</x:f>
        <x:v>100000</x:v>
      </x:c>
      <x:c r="J161" s="344" t="str">
        <x:v>BK030</x:v>
      </x:c>
      <x:c r="K161" s="335" t="str">
        <x:v>Nama dan tanggal sama</x:v>
      </x:c>
      <x:c r="L161" s="214" t="n">
        <x:f>IF(AND(B161&lt;&gt;"",B161&lt;='Pengaturan'!$B$6,F161="DP"),I161,0)</x:f>
        <x:v>100000</x:v>
      </x:c>
      <x:c r="M161" s="214" t="n">
        <x:f>IF(AND(B161&lt;&gt;"",B161&lt;='Pengaturan'!$B$6,F161&lt;&gt;"DP"),I161,0)</x:f>
        <x:v>0</x:v>
      </x:c>
      <x:c r="N161" s="213" t="n">
        <x:f>IF(AND(B161&lt;&gt;"",B161&lt;='Pengaturan'!$B$6,OR(F161="Lunas",F161="Pelunasan")),1,0)</x:f>
        <x:v>0</x:v>
      </x:c>
      <x:c r="O161" s="345" t="str">
        <x:f>IF(B161="","",IF(J161="","Belum dipasangkan",IF(COUNTIF('Data Schedule'!$A$5:$A$304,J161)=1,"OK","CHECK ID")))</x:f>
        <x:v>OK</x:v>
      </x:c>
      <x:c r="P161" s="519" t="str">
        <x:v>BK030</x:v>
      </x:c>
      <x:c r="Q161" s="521"/>
      <x:c r="R161" s="519" t="str">
        <x:f>IF('Log Transaksi'!B161="","",IF(Q161&lt;&gt;"",Q161,P161))</x:f>
        <x:v>BK030</x:v>
      </x:c>
      <x:c r="S161" s="519" t="str">
        <x:f>IF('Log Transaksi'!B161="","",'Log Transaksi'!S161)</x:f>
        <x:v>Paket utama</x:v>
      </x:c>
      <x:c r="T161" s="520" t="str">
        <x:v>Pemetaan average sebelumnya dipertahankan</x:v>
      </x:c>
      <x:c r="U161" s="519" t="str">
        <x:f>IF(R161="","",IF(COUNTIF('Belanja per Booking'!$A$17:$A$409,R161)=1,"OK","Cek ID"))</x:f>
        <x:v>OK</x:v>
      </x:c>
      <x:c r="V161" s="519" t="n">
        <x:f>IF(AND(R161&lt;&gt;"",'Log Transaksi'!L161&lt;&gt;"",'Log Transaksi'!L161&lt;&gt;"Belum diisi",OR('Log Transaksi'!N161="Uploaded",'Log Transaksi'!O161="Uploaded")),1,0)</x:f>
        <x:v>0</x:v>
      </x:c>
    </x:row>
    <x:row r="162" ht="33" customHeight="1">
      <x:c r="A162" s="228" t="n">
        <x:v>162</x:v>
      </x:c>
      <x:c r="B162" s="332" t="n">
        <x:f>IF('Log Transaksi'!B162="","",IF('Log Transaksi'!B162="","",'Log Transaksi'!B162))</x:f>
        <x:v>46270</x:v>
      </x:c>
      <x:c r="C162" s="213" t="str">
        <x:f>IF('Log Transaksi'!B162="","",IF('Log Transaksi'!C162="","",'Log Transaksi'!C162))</x:f>
        <x:v>Alfin</x:v>
      </x:c>
      <x:c r="D162" s="213" t="str">
        <x:f>IF('Log Transaksi'!B162="","",IF('Log Transaksi'!D162="","",'Log Transaksi'!D162))</x:f>
        <x:v>Pas Foto</x:v>
      </x:c>
      <x:c r="E162" s="332" t="n">
        <x:f>IF('Log Transaksi'!B162="","",IF('Log Transaksi'!E162="","",'Log Transaksi'!E162))</x:f>
        <x:v>46270</x:v>
      </x:c>
      <x:c r="F162" s="213" t="str">
        <x:f>IF('Log Transaksi'!B162="","",IF('Log Transaksi'!F162="","",'Log Transaksi'!F162))</x:f>
        <x:v>Lunas</x:v>
      </x:c>
      <x:c r="G162" s="214" t="n">
        <x:f>IF('Log Transaksi'!B162="","",IF('Log Transaksi'!G162="","",'Log Transaksi'!G162))</x:f>
        <x:v>50000</x:v>
      </x:c>
      <x:c r="H162" s="214" t="str">
        <x:f>IF('Log Transaksi'!B162="","",IF('Log Transaksi'!H162="","",'Log Transaksi'!H162))</x:f>
      </x:c>
      <x:c r="I162" s="214" t="n">
        <x:f>IF('Log Transaksi'!B162="","",IF('Log Transaksi'!I162="","",'Log Transaksi'!I162))</x:f>
        <x:v>50000</x:v>
      </x:c>
      <x:c r="J162" s="344"/>
      <x:c r="K162" s="335" t="str">
        <x:v>Belum dipasangkan. Cash-in aktual tetap dihitung</x:v>
      </x:c>
      <x:c r="L162" s="214" t="n">
        <x:f>IF(AND(B162&lt;&gt;"",B162&lt;='Pengaturan'!$B$6,F162="DP"),I162,0)</x:f>
        <x:v>0</x:v>
      </x:c>
      <x:c r="M162" s="214" t="n">
        <x:f>IF(AND(B162&lt;&gt;"",B162&lt;='Pengaturan'!$B$6,F162&lt;&gt;"DP"),I162,0)</x:f>
        <x:v>50000</x:v>
      </x:c>
      <x:c r="N162" s="213" t="n">
        <x:f>IF(AND(B162&lt;&gt;"",B162&lt;='Pengaturan'!$B$6,OR(F162="Lunas",F162="Pelunasan")),1,0)</x:f>
        <x:v>1</x:v>
      </x:c>
      <x:c r="O162" s="345" t="str">
        <x:f>IF(B162="","",IF(J162="","Belum dipasangkan",IF(COUNTIF('Data Schedule'!$A$5:$A$304,J162)=1,"OK","CHECK ID")))</x:f>
        <x:v>Belum dipasangkan</x:v>
      </x:c>
      <x:c r="P162" s="519" t="str">
        <x:v>LOG-05-17</x:v>
      </x:c>
      <x:c r="Q162" s="521"/>
      <x:c r="R162" s="519" t="str">
        <x:f>IF('Log Transaksi'!B162="","",IF(Q162&lt;&gt;"",Q162,P162))</x:f>
        <x:v>LOG-05-17</x:v>
      </x:c>
      <x:c r="S162" s="519" t="str">
        <x:f>IF('Log Transaksi'!B162="","",'Log Transaksi'!S162)</x:f>
        <x:v>Paket utama</x:v>
      </x:c>
      <x:c r="T162" s="520" t="str">
        <x:v>Pemetaan average sebelumnya dipertahankan</x:v>
      </x:c>
      <x:c r="U162" s="519" t="str">
        <x:f>IF(R162="","",IF(COUNTIF('Belanja per Booking'!$A$17:$A$409,R162)=1,"OK","Cek ID"))</x:f>
        <x:v>OK</x:v>
      </x:c>
      <x:c r="V162" s="519" t="n">
        <x:f>IF(AND(R162&lt;&gt;"",'Log Transaksi'!L162&lt;&gt;"",'Log Transaksi'!L162&lt;&gt;"Belum diisi",OR('Log Transaksi'!N162="Uploaded",'Log Transaksi'!O162="Uploaded")),1,0)</x:f>
        <x:v>1</x:v>
      </x:c>
    </x:row>
    <x:row r="163" ht="33" customHeight="1">
      <x:c r="A163" s="228" t="n">
        <x:v>163</x:v>
      </x:c>
      <x:c r="B163" s="332" t="n">
        <x:f>IF('Log Transaksi'!B163="","",IF('Log Transaksi'!B163="","",'Log Transaksi'!B163))</x:f>
        <x:v>46270</x:v>
      </x:c>
      <x:c r="C163" s="213" t="str">
        <x:f>IF('Log Transaksi'!B163="","",IF('Log Transaksi'!C163="","",'Log Transaksi'!C163))</x:f>
        <x:v>PSDA Bahagia</x:v>
      </x:c>
      <x:c r="D163" s="213" t="str">
        <x:f>IF('Log Transaksi'!B163="","",IF('Log Transaksi'!D163="","",'Log Transaksi'!D163))</x:f>
        <x:v>Large Group</x:v>
      </x:c>
      <x:c r="E163" s="332" t="n">
        <x:f>IF('Log Transaksi'!B163="","",IF('Log Transaksi'!E163="","",'Log Transaksi'!E163))</x:f>
        <x:v>46270</x:v>
      </x:c>
      <x:c r="F163" s="213" t="str">
        <x:f>IF('Log Transaksi'!B163="","",IF('Log Transaksi'!F163="","",'Log Transaksi'!F163))</x:f>
        <x:v>Lunas</x:v>
      </x:c>
      <x:c r="G163" s="214" t="n">
        <x:f>IF('Log Transaksi'!B163="","",IF('Log Transaksi'!G163="","",'Log Transaksi'!G163))</x:f>
        <x:v>75000</x:v>
      </x:c>
      <x:c r="H163" s="214" t="str">
        <x:f>IF('Log Transaksi'!B163="","",IF('Log Transaksi'!H163="","",'Log Transaksi'!H163))</x:f>
      </x:c>
      <x:c r="I163" s="214" t="n">
        <x:f>IF('Log Transaksi'!B163="","",IF('Log Transaksi'!I163="","",'Log Transaksi'!I163))</x:f>
        <x:v>75000</x:v>
      </x:c>
      <x:c r="J163" s="344" t="str">
        <x:v>BK023</x:v>
      </x:c>
      <x:c r="K163" s="335" t="str">
        <x:v>Nama dan tanggal sama; konflik paket: Large Group / Photofox</x:v>
      </x:c>
      <x:c r="L163" s="214" t="n">
        <x:f>IF(AND(B163&lt;&gt;"",B163&lt;='Pengaturan'!$B$6,F163="DP"),I163,0)</x:f>
        <x:v>0</x:v>
      </x:c>
      <x:c r="M163" s="214" t="n">
        <x:f>IF(AND(B163&lt;&gt;"",B163&lt;='Pengaturan'!$B$6,F163&lt;&gt;"DP"),I163,0)</x:f>
        <x:v>75000</x:v>
      </x:c>
      <x:c r="N163" s="213" t="n">
        <x:f>IF(AND(B163&lt;&gt;"",B163&lt;='Pengaturan'!$B$6,OR(F163="Lunas",F163="Pelunasan")),1,0)</x:f>
        <x:v>1</x:v>
      </x:c>
      <x:c r="O163" s="345" t="str">
        <x:f>IF(B163="","",IF(J163="","Belum dipasangkan",IF(COUNTIF('Data Schedule'!$A$5:$A$304,J163)=1,"OK","CHECK ID")))</x:f>
        <x:v>OK</x:v>
      </x:c>
      <x:c r="P163" s="519" t="str">
        <x:v>BK023</x:v>
      </x:c>
      <x:c r="Q163" s="521"/>
      <x:c r="R163" s="519" t="str">
        <x:f>IF('Log Transaksi'!B163="","",IF(Q163&lt;&gt;"",Q163,P163))</x:f>
        <x:v>BK023</x:v>
      </x:c>
      <x:c r="S163" s="519" t="str">
        <x:f>IF('Log Transaksi'!B163="","",'Log Transaksi'!S163)</x:f>
        <x:v>Paket utama</x:v>
      </x:c>
      <x:c r="T163" s="520" t="str">
        <x:v>Pemetaan average sebelumnya dipertahankan</x:v>
      </x:c>
      <x:c r="U163" s="519" t="str">
        <x:f>IF(R163="","",IF(COUNTIF('Belanja per Booking'!$A$17:$A$409,R163)=1,"OK","Cek ID"))</x:f>
        <x:v>OK</x:v>
      </x:c>
      <x:c r="V163" s="519" t="n">
        <x:f>IF(AND(R163&lt;&gt;"",'Log Transaksi'!L163&lt;&gt;"",'Log Transaksi'!L163&lt;&gt;"Belum diisi",OR('Log Transaksi'!N163="Uploaded",'Log Transaksi'!O163="Uploaded")),1,0)</x:f>
        <x:v>1</x:v>
      </x:c>
    </x:row>
    <x:row r="164" ht="33" customHeight="1">
      <x:c r="A164" s="228" t="n">
        <x:v>164</x:v>
      </x:c>
      <x:c r="B164" s="332" t="n">
        <x:f>IF('Log Transaksi'!B164="","",IF('Log Transaksi'!B164="","",'Log Transaksi'!B164))</x:f>
        <x:v>46270</x:v>
      </x:c>
      <x:c r="C164" s="213" t="str">
        <x:f>IF('Log Transaksi'!B164="","",IF('Log Transaksi'!C164="","",'Log Transaksi'!C164))</x:f>
        <x:v>Dhita</x:v>
      </x:c>
      <x:c r="D164" s="213" t="str">
        <x:f>IF('Log Transaksi'!B164="","",IF('Log Transaksi'!D164="","",'Log Transaksi'!D164))</x:f>
        <x:v>Large Group</x:v>
      </x:c>
      <x:c r="E164" s="332" t="n">
        <x:f>IF('Log Transaksi'!B164="","",IF('Log Transaksi'!E164="","",'Log Transaksi'!E164))</x:f>
        <x:v>46270</x:v>
      </x:c>
      <x:c r="F164" s="213" t="str">
        <x:f>IF('Log Transaksi'!B164="","",IF('Log Transaksi'!F164="","",'Log Transaksi'!F164))</x:f>
        <x:v>Lunas</x:v>
      </x:c>
      <x:c r="G164" s="214" t="str">
        <x:f>IF('Log Transaksi'!B164="","",IF('Log Transaksi'!G164="","",'Log Transaksi'!G164))</x:f>
      </x:c>
      <x:c r="H164" s="214" t="n">
        <x:f>IF('Log Transaksi'!B164="","",IF('Log Transaksi'!H164="","",'Log Transaksi'!H164))</x:f>
        <x:v>200000</x:v>
      </x:c>
      <x:c r="I164" s="214" t="n">
        <x:f>IF('Log Transaksi'!B164="","",IF('Log Transaksi'!I164="","",'Log Transaksi'!I164))</x:f>
        <x:v>200000</x:v>
      </x:c>
      <x:c r="J164" s="344" t="str">
        <x:v>BK024</x:v>
      </x:c>
      <x:c r="K164" s="335" t="str">
        <x:v>Nama dan tanggal sama</x:v>
      </x:c>
      <x:c r="L164" s="214" t="n">
        <x:f>IF(AND(B164&lt;&gt;"",B164&lt;='Pengaturan'!$B$6,F164="DP"),I164,0)</x:f>
        <x:v>0</x:v>
      </x:c>
      <x:c r="M164" s="214" t="n">
        <x:f>IF(AND(B164&lt;&gt;"",B164&lt;='Pengaturan'!$B$6,F164&lt;&gt;"DP"),I164,0)</x:f>
        <x:v>200000</x:v>
      </x:c>
      <x:c r="N164" s="213" t="n">
        <x:f>IF(AND(B164&lt;&gt;"",B164&lt;='Pengaturan'!$B$6,OR(F164="Lunas",F164="Pelunasan")),1,0)</x:f>
        <x:v>1</x:v>
      </x:c>
      <x:c r="O164" s="345" t="str">
        <x:f>IF(B164="","",IF(J164="","Belum dipasangkan",IF(COUNTIF('Data Schedule'!$A$5:$A$304,J164)=1,"OK","CHECK ID")))</x:f>
        <x:v>OK</x:v>
      </x:c>
      <x:c r="P164" s="519" t="str">
        <x:v>BK024</x:v>
      </x:c>
      <x:c r="Q164" s="521"/>
      <x:c r="R164" s="519" t="str">
        <x:f>IF('Log Transaksi'!B164="","",IF(Q164&lt;&gt;"",Q164,P164))</x:f>
        <x:v>BK024</x:v>
      </x:c>
      <x:c r="S164" s="519" t="str">
        <x:f>IF('Log Transaksi'!B164="","",'Log Transaksi'!S164)</x:f>
        <x:v>Paket utama</x:v>
      </x:c>
      <x:c r="T164" s="520" t="str">
        <x:v>Pemetaan average sebelumnya dipertahankan</x:v>
      </x:c>
      <x:c r="U164" s="519" t="str">
        <x:f>IF(R164="","",IF(COUNTIF('Belanja per Booking'!$A$17:$A$409,R164)=1,"OK","Cek ID"))</x:f>
        <x:v>OK</x:v>
      </x:c>
      <x:c r="V164" s="519" t="n">
        <x:f>IF(AND(R164&lt;&gt;"",'Log Transaksi'!L164&lt;&gt;"",'Log Transaksi'!L164&lt;&gt;"Belum diisi",OR('Log Transaksi'!N164="Uploaded",'Log Transaksi'!O164="Uploaded")),1,0)</x:f>
        <x:v>1</x:v>
      </x:c>
    </x:row>
    <x:row r="165" ht="33" customHeight="1">
      <x:c r="A165" s="228" t="n">
        <x:v>165</x:v>
      </x:c>
      <x:c r="B165" s="332" t="n">
        <x:f>IF('Log Transaksi'!B165="","",IF('Log Transaksi'!B165="","",'Log Transaksi'!B165))</x:f>
        <x:v>46270</x:v>
      </x:c>
      <x:c r="C165" s="213" t="str">
        <x:f>IF('Log Transaksi'!B165="","",IF('Log Transaksi'!C165="","",'Log Transaksi'!C165))</x:f>
        <x:v>Tiara</x:v>
      </x:c>
      <x:c r="D165" s="213" t="str">
        <x:f>IF('Log Transaksi'!B165="","",IF('Log Transaksi'!D165="","",'Log Transaksi'!D165))</x:f>
        <x:v>Large Group</x:v>
      </x:c>
      <x:c r="E165" s="332" t="n">
        <x:f>IF('Log Transaksi'!B165="","",IF('Log Transaksi'!E165="","",'Log Transaksi'!E165))</x:f>
        <x:v>46270</x:v>
      </x:c>
      <x:c r="F165" s="213" t="str">
        <x:f>IF('Log Transaksi'!B165="","",IF('Log Transaksi'!F165="","",'Log Transaksi'!F165))</x:f>
        <x:v>Lunas</x:v>
      </x:c>
      <x:c r="G165" s="214" t="str">
        <x:f>IF('Log Transaksi'!B165="","",IF('Log Transaksi'!G165="","",'Log Transaksi'!G165))</x:f>
      </x:c>
      <x:c r="H165" s="214" t="str">
        <x:f>IF('Log Transaksi'!B165="","",IF('Log Transaksi'!H165="","",'Log Transaksi'!H165))</x:f>
      </x:c>
      <x:c r="I165" s="214" t="str">
        <x:f>IF('Log Transaksi'!B165="","",IF('Log Transaksi'!I165="","",'Log Transaksi'!I165))</x:f>
      </x:c>
      <x:c r="J165" s="344" t="str">
        <x:v>BK025</x:v>
      </x:c>
      <x:c r="K165" s="335" t="str">
        <x:v>Nama singkat + tanggal + paket; tinjau alias; alias nama</x:v>
      </x:c>
      <x:c r="L165" s="214" t="n">
        <x:f>IF(AND(B165&lt;&gt;"",B165&lt;='Pengaturan'!$B$6,F165="DP"),I165,0)</x:f>
        <x:v>0</x:v>
      </x:c>
      <x:c r="M165" s="214" t="str">
        <x:f>IF(AND(B165&lt;&gt;"",B165&lt;='Pengaturan'!$B$6,F165&lt;&gt;"DP"),I165,0)</x:f>
      </x:c>
      <x:c r="N165" s="213" t="n">
        <x:f>IF(AND(B165&lt;&gt;"",B165&lt;='Pengaturan'!$B$6,OR(F165="Lunas",F165="Pelunasan")),1,0)</x:f>
        <x:v>1</x:v>
      </x:c>
      <x:c r="O165" s="345" t="str">
        <x:f>IF(B165="","",IF(J165="","Belum dipasangkan",IF(COUNTIF('Data Schedule'!$A$5:$A$304,J165)=1,"OK","CHECK ID")))</x:f>
        <x:v>OK</x:v>
      </x:c>
      <x:c r="P165" s="519" t="str">
        <x:v>BK025</x:v>
      </x:c>
      <x:c r="Q165" s="521"/>
      <x:c r="R165" s="519" t="str">
        <x:f>IF('Log Transaksi'!B165="","",IF(Q165&lt;&gt;"",Q165,P165))</x:f>
        <x:v>BK025</x:v>
      </x:c>
      <x:c r="S165" s="519" t="str">
        <x:f>IF('Log Transaksi'!B165="","",'Log Transaksi'!S165)</x:f>
        <x:v>Paket utama</x:v>
      </x:c>
      <x:c r="T165" s="520" t="str">
        <x:v>Pemetaan average sebelumnya dipertahankan</x:v>
      </x:c>
      <x:c r="U165" s="519" t="str">
        <x:f>IF(R165="","",IF(COUNTIF('Belanja per Booking'!$A$17:$A$409,R165)=1,"OK","Cek ID"))</x:f>
        <x:v>OK</x:v>
      </x:c>
      <x:c r="V165" s="519" t="n">
        <x:f>IF(AND(R165&lt;&gt;"",'Log Transaksi'!L165&lt;&gt;"",'Log Transaksi'!L165&lt;&gt;"Belum diisi",OR('Log Transaksi'!N165="Uploaded",'Log Transaksi'!O165="Uploaded")),1,0)</x:f>
        <x:v>1</x:v>
      </x:c>
    </x:row>
    <x:row r="166" ht="33" customHeight="1">
      <x:c r="A166" s="228" t="n">
        <x:v>166</x:v>
      </x:c>
      <x:c r="B166" s="332" t="n">
        <x:f>IF('Log Transaksi'!B166="","",IF('Log Transaksi'!B166="","",'Log Transaksi'!B166))</x:f>
        <x:v>46270</x:v>
      </x:c>
      <x:c r="C166" s="213" t="str">
        <x:f>IF('Log Transaksi'!B166="","",IF('Log Transaksi'!C166="","",'Log Transaksi'!C166))</x:f>
        <x:v>Nissa</x:v>
      </x:c>
      <x:c r="D166" s="213" t="str">
        <x:f>IF('Log Transaksi'!B166="","",IF('Log Transaksi'!D166="","",'Log Transaksi'!D166))</x:f>
        <x:v>Graduation</x:v>
      </x:c>
      <x:c r="E166" s="332" t="n">
        <x:f>IF('Log Transaksi'!B166="","",IF('Log Transaksi'!E166="","",'Log Transaksi'!E166))</x:f>
        <x:v>46274</x:v>
      </x:c>
      <x:c r="F166" s="213" t="str">
        <x:f>IF('Log Transaksi'!B166="","",IF('Log Transaksi'!F166="","",'Log Transaksi'!F166))</x:f>
        <x:v>DP</x:v>
      </x:c>
      <x:c r="G166" s="214" t="str">
        <x:f>IF('Log Transaksi'!B166="","",IF('Log Transaksi'!G166="","",'Log Transaksi'!G166))</x:f>
      </x:c>
      <x:c r="H166" s="214" t="n">
        <x:f>IF('Log Transaksi'!B166="","",IF('Log Transaksi'!H166="","",'Log Transaksi'!H166))</x:f>
        <x:v>100000</x:v>
      </x:c>
      <x:c r="I166" s="214" t="n">
        <x:f>IF('Log Transaksi'!B166="","",IF('Log Transaksi'!I166="","",'Log Transaksi'!I166))</x:f>
        <x:v>100000</x:v>
      </x:c>
      <x:c r="J166" s="344" t="str">
        <x:v>BK105</x:v>
      </x:c>
      <x:c r="K166" s="335" t="str">
        <x:v>Nama dan tanggal sama</x:v>
      </x:c>
      <x:c r="L166" s="214" t="n">
        <x:f>IF(AND(B166&lt;&gt;"",B166&lt;='Pengaturan'!$B$6,F166="DP"),I166,0)</x:f>
        <x:v>100000</x:v>
      </x:c>
      <x:c r="M166" s="214" t="n">
        <x:f>IF(AND(B166&lt;&gt;"",B166&lt;='Pengaturan'!$B$6,F166&lt;&gt;"DP"),I166,0)</x:f>
        <x:v>0</x:v>
      </x:c>
      <x:c r="N166" s="213" t="n">
        <x:f>IF(AND(B166&lt;&gt;"",B166&lt;='Pengaturan'!$B$6,OR(F166="Lunas",F166="Pelunasan")),1,0)</x:f>
        <x:v>0</x:v>
      </x:c>
      <x:c r="O166" s="345" t="str">
        <x:f>IF(B166="","",IF(J166="","Belum dipasangkan",IF(COUNTIF('Data Schedule'!$A$5:$A$304,J166)=1,"OK","CHECK ID")))</x:f>
        <x:v>OK</x:v>
      </x:c>
      <x:c r="P166" s="519" t="str">
        <x:v>BK105</x:v>
      </x:c>
      <x:c r="Q166" s="521"/>
      <x:c r="R166" s="519" t="str">
        <x:f>IF('Log Transaksi'!B166="","",IF(Q166&lt;&gt;"",Q166,P166))</x:f>
        <x:v>BK105</x:v>
      </x:c>
      <x:c r="S166" s="519" t="str">
        <x:f>IF('Log Transaksi'!B166="","",'Log Transaksi'!S166)</x:f>
        <x:v>Paket utama</x:v>
      </x:c>
      <x:c r="T166" s="520" t="str">
        <x:v>Pemetaan average sebelumnya dipertahankan</x:v>
      </x:c>
      <x:c r="U166" s="519" t="str">
        <x:f>IF(R166="","",IF(COUNTIF('Belanja per Booking'!$A$17:$A$409,R166)=1,"OK","Cek ID"))</x:f>
        <x:v>OK</x:v>
      </x:c>
      <x:c r="V166" s="519" t="n">
        <x:f>IF(AND(R166&lt;&gt;"",'Log Transaksi'!L166&lt;&gt;"",'Log Transaksi'!L166&lt;&gt;"Belum diisi",OR('Log Transaksi'!N166="Uploaded",'Log Transaksi'!O166="Uploaded")),1,0)</x:f>
        <x:v>0</x:v>
      </x:c>
    </x:row>
    <x:row r="167" ht="33" customHeight="1">
      <x:c r="A167" s="228" t="n">
        <x:v>167</x:v>
      </x:c>
      <x:c r="B167" s="332" t="n">
        <x:f>IF('Log Transaksi'!B167="","",IF('Log Transaksi'!B167="","",'Log Transaksi'!B167))</x:f>
        <x:v>46271</x:v>
      </x:c>
      <x:c r="C167" s="213" t="str">
        <x:f>IF('Log Transaksi'!B167="","",IF('Log Transaksi'!C167="","",'Log Transaksi'!C167))</x:f>
        <x:v>Nadi Indra F</x:v>
      </x:c>
      <x:c r="D167" s="213" t="str">
        <x:f>IF('Log Transaksi'!B167="","",IF('Log Transaksi'!D167="","",'Log Transaksi'!D167))</x:f>
        <x:v>Graduation</x:v>
      </x:c>
      <x:c r="E167" s="332" t="n">
        <x:f>IF('Log Transaksi'!B167="","",IF('Log Transaksi'!E167="","",'Log Transaksi'!E167))</x:f>
        <x:v>46273</x:v>
      </x:c>
      <x:c r="F167" s="213" t="str">
        <x:f>IF('Log Transaksi'!B167="","",IF('Log Transaksi'!F167="","",'Log Transaksi'!F167))</x:f>
        <x:v>DP</x:v>
      </x:c>
      <x:c r="G167" s="214" t="str">
        <x:f>IF('Log Transaksi'!B167="","",IF('Log Transaksi'!G167="","",'Log Transaksi'!G167))</x:f>
      </x:c>
      <x:c r="H167" s="214" t="n">
        <x:f>IF('Log Transaksi'!B167="","",IF('Log Transaksi'!H167="","",'Log Transaksi'!H167))</x:f>
        <x:v>100000</x:v>
      </x:c>
      <x:c r="I167" s="214" t="n">
        <x:f>IF('Log Transaksi'!B167="","",IF('Log Transaksi'!I167="","",'Log Transaksi'!I167))</x:f>
        <x:v>100000</x:v>
      </x:c>
      <x:c r="J167" s="344" t="str">
        <x:v>BK077</x:v>
      </x:c>
      <x:c r="K167" s="335" t="str">
        <x:v>Nama dan tanggal sama</x:v>
      </x:c>
      <x:c r="L167" s="214" t="n">
        <x:f>IF(AND(B167&lt;&gt;"",B167&lt;='Pengaturan'!$B$6,F167="DP"),I167,0)</x:f>
        <x:v>100000</x:v>
      </x:c>
      <x:c r="M167" s="214" t="n">
        <x:f>IF(AND(B167&lt;&gt;"",B167&lt;='Pengaturan'!$B$6,F167&lt;&gt;"DP"),I167,0)</x:f>
        <x:v>0</x:v>
      </x:c>
      <x:c r="N167" s="213" t="n">
        <x:f>IF(AND(B167&lt;&gt;"",B167&lt;='Pengaturan'!$B$6,OR(F167="Lunas",F167="Pelunasan")),1,0)</x:f>
        <x:v>0</x:v>
      </x:c>
      <x:c r="O167" s="345" t="str">
        <x:f>IF(B167="","",IF(J167="","Belum dipasangkan",IF(COUNTIF('Data Schedule'!$A$5:$A$304,J167)=1,"OK","CHECK ID")))</x:f>
        <x:v>OK</x:v>
      </x:c>
      <x:c r="P167" s="519" t="str">
        <x:v>BK077</x:v>
      </x:c>
      <x:c r="Q167" s="521"/>
      <x:c r="R167" s="519" t="str">
        <x:f>IF('Log Transaksi'!B167="","",IF(Q167&lt;&gt;"",Q167,P167))</x:f>
        <x:v>BK077</x:v>
      </x:c>
      <x:c r="S167" s="519" t="str">
        <x:f>IF('Log Transaksi'!B167="","",'Log Transaksi'!S167)</x:f>
        <x:v>Paket utama</x:v>
      </x:c>
      <x:c r="T167" s="520" t="str">
        <x:v>Pemetaan average sebelumnya dipertahankan</x:v>
      </x:c>
      <x:c r="U167" s="519" t="str">
        <x:f>IF(R167="","",IF(COUNTIF('Belanja per Booking'!$A$17:$A$409,R167)=1,"OK","Cek ID"))</x:f>
        <x:v>OK</x:v>
      </x:c>
      <x:c r="V167" s="519" t="n">
        <x:f>IF(AND(R167&lt;&gt;"",'Log Transaksi'!L167&lt;&gt;"",'Log Transaksi'!L167&lt;&gt;"Belum diisi",OR('Log Transaksi'!N167="Uploaded",'Log Transaksi'!O167="Uploaded")),1,0)</x:f>
        <x:v>0</x:v>
      </x:c>
    </x:row>
    <x:row r="168" ht="33" customHeight="1">
      <x:c r="A168" s="228" t="n">
        <x:v>168</x:v>
      </x:c>
      <x:c r="B168" s="332" t="n">
        <x:f>IF('Log Transaksi'!B168="","",IF('Log Transaksi'!B168="","",'Log Transaksi'!B168))</x:f>
        <x:v>46271</x:v>
      </x:c>
      <x:c r="C168" s="213" t="str">
        <x:f>IF('Log Transaksi'!B168="","",IF('Log Transaksi'!C168="","",'Log Transaksi'!C168))</x:f>
        <x:v>Kebagoran</x:v>
      </x:c>
      <x:c r="D168" s="213" t="str">
        <x:f>IF('Log Transaksi'!B168="","",IF('Log Transaksi'!D168="","",'Log Transaksi'!D168))</x:f>
        <x:v>Large Group</x:v>
      </x:c>
      <x:c r="E168" s="332" t="n">
        <x:f>IF('Log Transaksi'!B168="","",IF('Log Transaksi'!E168="","",'Log Transaksi'!E168))</x:f>
        <x:v>46271</x:v>
      </x:c>
      <x:c r="F168" s="213" t="str">
        <x:f>IF('Log Transaksi'!B168="","",IF('Log Transaksi'!F168="","",'Log Transaksi'!F168))</x:f>
        <x:v>DP</x:v>
      </x:c>
      <x:c r="G168" s="214" t="str">
        <x:f>IF('Log Transaksi'!B168="","",IF('Log Transaksi'!G168="","",'Log Transaksi'!G168))</x:f>
      </x:c>
      <x:c r="H168" s="214" t="n">
        <x:f>IF('Log Transaksi'!B168="","",IF('Log Transaksi'!H168="","",'Log Transaksi'!H168))</x:f>
        <x:v>100000</x:v>
      </x:c>
      <x:c r="I168" s="214" t="n">
        <x:f>IF('Log Transaksi'!B168="","",IF('Log Transaksi'!I168="","",'Log Transaksi'!I168))</x:f>
        <x:v>100000</x:v>
      </x:c>
      <x:c r="J168" s="344" t="str">
        <x:v>BK032</x:v>
      </x:c>
      <x:c r="K168" s="335" t="str">
        <x:v>Nama dan tanggal sama</x:v>
      </x:c>
      <x:c r="L168" s="214" t="n">
        <x:f>IF(AND(B168&lt;&gt;"",B168&lt;='Pengaturan'!$B$6,F168="DP"),I168,0)</x:f>
        <x:v>100000</x:v>
      </x:c>
      <x:c r="M168" s="214" t="n">
        <x:f>IF(AND(B168&lt;&gt;"",B168&lt;='Pengaturan'!$B$6,F168&lt;&gt;"DP"),I168,0)</x:f>
        <x:v>0</x:v>
      </x:c>
      <x:c r="N168" s="213" t="n">
        <x:f>IF(AND(B168&lt;&gt;"",B168&lt;='Pengaturan'!$B$6,OR(F168="Lunas",F168="Pelunasan")),1,0)</x:f>
        <x:v>0</x:v>
      </x:c>
      <x:c r="O168" s="345" t="str">
        <x:f>IF(B168="","",IF(J168="","Belum dipasangkan",IF(COUNTIF('Data Schedule'!$A$5:$A$304,J168)=1,"OK","CHECK ID")))</x:f>
        <x:v>OK</x:v>
      </x:c>
      <x:c r="P168" s="519" t="str">
        <x:v>BK032</x:v>
      </x:c>
      <x:c r="Q168" s="521"/>
      <x:c r="R168" s="519" t="str">
        <x:f>IF('Log Transaksi'!B168="","",IF(Q168&lt;&gt;"",Q168,P168))</x:f>
        <x:v>BK032</x:v>
      </x:c>
      <x:c r="S168" s="519" t="str">
        <x:f>IF('Log Transaksi'!B168="","",'Log Transaksi'!S168)</x:f>
        <x:v>Paket utama</x:v>
      </x:c>
      <x:c r="T168" s="520" t="str">
        <x:v>Pemetaan average sebelumnya dipertahankan</x:v>
      </x:c>
      <x:c r="U168" s="519" t="str">
        <x:f>IF(R168="","",IF(COUNTIF('Belanja per Booking'!$A$17:$A$409,R168)=1,"OK","Cek ID"))</x:f>
        <x:v>OK</x:v>
      </x:c>
      <x:c r="V168" s="519" t="n">
        <x:f>IF(AND(R168&lt;&gt;"",'Log Transaksi'!L168&lt;&gt;"",'Log Transaksi'!L168&lt;&gt;"Belum diisi",OR('Log Transaksi'!N168="Uploaded",'Log Transaksi'!O168="Uploaded")),1,0)</x:f>
        <x:v>0</x:v>
      </x:c>
    </x:row>
    <x:row r="169" ht="33" customHeight="1">
      <x:c r="A169" s="228" t="n">
        <x:v>169</x:v>
      </x:c>
      <x:c r="B169" s="332" t="n">
        <x:f>IF('Log Transaksi'!B169="","",IF('Log Transaksi'!B169="","",'Log Transaksi'!B169))</x:f>
        <x:v>46271</x:v>
      </x:c>
      <x:c r="C169" s="213" t="str">
        <x:f>IF('Log Transaksi'!B169="","",IF('Log Transaksi'!C169="","",'Log Transaksi'!C169))</x:f>
        <x:v>Uwi</x:v>
      </x:c>
      <x:c r="D169" s="213" t="str">
        <x:f>IF('Log Transaksi'!B169="","",IF('Log Transaksi'!D169="","",'Log Transaksi'!D169))</x:f>
        <x:v>Large Group</x:v>
      </x:c>
      <x:c r="E169" s="332" t="n">
        <x:f>IF('Log Transaksi'!B169="","",IF('Log Transaksi'!E169="","",'Log Transaksi'!E169))</x:f>
        <x:v>46272</x:v>
      </x:c>
      <x:c r="F169" s="213" t="str">
        <x:f>IF('Log Transaksi'!B169="","",IF('Log Transaksi'!F169="","",'Log Transaksi'!F169))</x:f>
        <x:v>DP</x:v>
      </x:c>
      <x:c r="G169" s="214" t="str">
        <x:f>IF('Log Transaksi'!B169="","",IF('Log Transaksi'!G169="","",'Log Transaksi'!G169))</x:f>
      </x:c>
      <x:c r="H169" s="214" t="n">
        <x:f>IF('Log Transaksi'!B169="","",IF('Log Transaksi'!H169="","",'Log Transaksi'!H169))</x:f>
        <x:v>100000</x:v>
      </x:c>
      <x:c r="I169" s="214" t="n">
        <x:f>IF('Log Transaksi'!B169="","",IF('Log Transaksi'!I169="","",'Log Transaksi'!I169))</x:f>
        <x:v>100000</x:v>
      </x:c>
      <x:c r="J169" s="344" t="str">
        <x:v>BK042</x:v>
      </x:c>
      <x:c r="K169" s="335" t="str">
        <x:v>Nama dan tanggal sama</x:v>
      </x:c>
      <x:c r="L169" s="214" t="n">
        <x:f>IF(AND(B169&lt;&gt;"",B169&lt;='Pengaturan'!$B$6,F169="DP"),I169,0)</x:f>
        <x:v>100000</x:v>
      </x:c>
      <x:c r="M169" s="214" t="n">
        <x:f>IF(AND(B169&lt;&gt;"",B169&lt;='Pengaturan'!$B$6,F169&lt;&gt;"DP"),I169,0)</x:f>
        <x:v>0</x:v>
      </x:c>
      <x:c r="N169" s="213" t="n">
        <x:f>IF(AND(B169&lt;&gt;"",B169&lt;='Pengaturan'!$B$6,OR(F169="Lunas",F169="Pelunasan")),1,0)</x:f>
        <x:v>0</x:v>
      </x:c>
      <x:c r="O169" s="345" t="str">
        <x:f>IF(B169="","",IF(J169="","Belum dipasangkan",IF(COUNTIF('Data Schedule'!$A$5:$A$304,J169)=1,"OK","CHECK ID")))</x:f>
        <x:v>OK</x:v>
      </x:c>
      <x:c r="P169" s="519" t="str">
        <x:v>BK042</x:v>
      </x:c>
      <x:c r="Q169" s="521"/>
      <x:c r="R169" s="519" t="str">
        <x:f>IF('Log Transaksi'!B169="","",IF(Q169&lt;&gt;"",Q169,P169))</x:f>
        <x:v>BK042</x:v>
      </x:c>
      <x:c r="S169" s="519" t="str">
        <x:f>IF('Log Transaksi'!B169="","",'Log Transaksi'!S169)</x:f>
        <x:v>Paket utama</x:v>
      </x:c>
      <x:c r="T169" s="520" t="str">
        <x:v>Pemetaan average sebelumnya dipertahankan</x:v>
      </x:c>
      <x:c r="U169" s="519" t="str">
        <x:f>IF(R169="","",IF(COUNTIF('Belanja per Booking'!$A$17:$A$409,R169)=1,"OK","Cek ID"))</x:f>
        <x:v>OK</x:v>
      </x:c>
      <x:c r="V169" s="519" t="n">
        <x:f>IF(AND(R169&lt;&gt;"",'Log Transaksi'!L169&lt;&gt;"",'Log Transaksi'!L169&lt;&gt;"Belum diisi",OR('Log Transaksi'!N169="Uploaded",'Log Transaksi'!O169="Uploaded")),1,0)</x:f>
        <x:v>0</x:v>
      </x:c>
    </x:row>
    <x:row r="170" ht="33" customHeight="1">
      <x:c r="A170" s="228" t="n">
        <x:v>170</x:v>
      </x:c>
      <x:c r="B170" s="332" t="n">
        <x:f>IF('Log Transaksi'!B170="","",IF('Log Transaksi'!B170="","",'Log Transaksi'!B170))</x:f>
        <x:v>46271</x:v>
      </x:c>
      <x:c r="C170" s="213" t="str">
        <x:f>IF('Log Transaksi'!B170="","",IF('Log Transaksi'!C170="","",'Log Transaksi'!C170))</x:f>
        <x:v>Salsa Bella Aryana</x:v>
      </x:c>
      <x:c r="D170" s="213" t="str">
        <x:f>IF('Log Transaksi'!B170="","",IF('Log Transaksi'!D170="","",'Log Transaksi'!D170))</x:f>
        <x:v>Graduation</x:v>
      </x:c>
      <x:c r="E170" s="332" t="n">
        <x:f>IF('Log Transaksi'!B170="","",IF('Log Transaksi'!E170="","",'Log Transaksi'!E170))</x:f>
        <x:v>46299</x:v>
      </x:c>
      <x:c r="F170" s="213" t="str">
        <x:f>IF('Log Transaksi'!B170="","",IF('Log Transaksi'!F170="","",'Log Transaksi'!F170))</x:f>
        <x:v>DP</x:v>
      </x:c>
      <x:c r="G170" s="214" t="str">
        <x:f>IF('Log Transaksi'!B170="","",IF('Log Transaksi'!G170="","",'Log Transaksi'!G170))</x:f>
      </x:c>
      <x:c r="H170" s="214" t="n">
        <x:f>IF('Log Transaksi'!B170="","",IF('Log Transaksi'!H170="","",'Log Transaksi'!H170))</x:f>
        <x:v>100000</x:v>
      </x:c>
      <x:c r="I170" s="214" t="n">
        <x:f>IF('Log Transaksi'!B170="","",IF('Log Transaksi'!I170="","",'Log Transaksi'!I170))</x:f>
        <x:v>100000</x:v>
      </x:c>
      <x:c r="J170" s="344"/>
      <x:c r="K170" s="335" t="str">
        <x:v>Belum dipasangkan. Cash-in aktual tetap dihitung</x:v>
      </x:c>
      <x:c r="L170" s="214" t="n">
        <x:f>IF(AND(B170&lt;&gt;"",B170&lt;='Pengaturan'!$B$6,F170="DP"),I170,0)</x:f>
        <x:v>100000</x:v>
      </x:c>
      <x:c r="M170" s="214" t="n">
        <x:f>IF(AND(B170&lt;&gt;"",B170&lt;='Pengaturan'!$B$6,F170&lt;&gt;"DP"),I170,0)</x:f>
        <x:v>0</x:v>
      </x:c>
      <x:c r="N170" s="213" t="n">
        <x:f>IF(AND(B170&lt;&gt;"",B170&lt;='Pengaturan'!$B$6,OR(F170="Lunas",F170="Pelunasan")),1,0)</x:f>
        <x:v>0</x:v>
      </x:c>
      <x:c r="O170" s="345" t="str">
        <x:f>IF(B170="","",IF(J170="","Belum dipasangkan",IF(COUNTIF('Data Schedule'!$A$5:$A$304,J170)=1,"OK","CHECK ID")))</x:f>
        <x:v>Belum dipasangkan</x:v>
      </x:c>
      <x:c r="P170" s="519" t="str">
        <x:v>LOG-06-7</x:v>
      </x:c>
      <x:c r="Q170" s="521"/>
      <x:c r="R170" s="519" t="str">
        <x:f>IF('Log Transaksi'!B170="","",IF(Q170&lt;&gt;"",Q170,P170))</x:f>
        <x:v>LOG-06-7</x:v>
      </x:c>
      <x:c r="S170" s="519" t="str">
        <x:f>IF('Log Transaksi'!B170="","",'Log Transaksi'!S170)</x:f>
        <x:v>Paket utama</x:v>
      </x:c>
      <x:c r="T170" s="520" t="str">
        <x:v>Pemetaan average sebelumnya dipertahankan</x:v>
      </x:c>
      <x:c r="U170" s="519" t="str">
        <x:f>IF(R170="","",IF(COUNTIF('Belanja per Booking'!$A$17:$A$409,R170)=1,"OK","Cek ID"))</x:f>
        <x:v>OK</x:v>
      </x:c>
      <x:c r="V170" s="519" t="n">
        <x:f>IF(AND(R170&lt;&gt;"",'Log Transaksi'!L170&lt;&gt;"",'Log Transaksi'!L170&lt;&gt;"Belum diisi",OR('Log Transaksi'!N170="Uploaded",'Log Transaksi'!O170="Uploaded")),1,0)</x:f>
        <x:v>0</x:v>
      </x:c>
    </x:row>
    <x:row r="171" ht="33" customHeight="1">
      <x:c r="A171" s="228" t="n">
        <x:v>171</x:v>
      </x:c>
      <x:c r="B171" s="332" t="n">
        <x:f>IF('Log Transaksi'!B171="","",IF('Log Transaksi'!B171="","",'Log Transaksi'!B171))</x:f>
        <x:v>46271</x:v>
      </x:c>
      <x:c r="C171" s="213" t="str">
        <x:f>IF('Log Transaksi'!B171="","",IF('Log Transaksi'!C171="","",'Log Transaksi'!C171))</x:f>
        <x:v>Kelas modeling id pwt</x:v>
      </x:c>
      <x:c r="D171" s="213" t="str">
        <x:f>IF('Log Transaksi'!B171="","",IF('Log Transaksi'!D171="","",'Log Transaksi'!D171))</x:f>
        <x:v>All File</x:v>
      </x:c>
      <x:c r="E171" s="332" t="n">
        <x:f>IF('Log Transaksi'!B171="","",IF('Log Transaksi'!E171="","",'Log Transaksi'!E171))</x:f>
        <x:v>46271</x:v>
      </x:c>
      <x:c r="F171" s="213" t="str">
        <x:f>IF('Log Transaksi'!B171="","",IF('Log Transaksi'!F171="","",'Log Transaksi'!F171))</x:f>
        <x:v>Lunas</x:v>
      </x:c>
      <x:c r="G171" s="214" t="n">
        <x:f>IF('Log Transaksi'!B171="","",IF('Log Transaksi'!G171="","",'Log Transaksi'!G171))</x:f>
        <x:v>50000</x:v>
      </x:c>
      <x:c r="H171" s="214" t="n">
        <x:f>IF('Log Transaksi'!B171="","",IF('Log Transaksi'!H171="","",'Log Transaksi'!H171))</x:f>
        <x:v>50000</x:v>
      </x:c>
      <x:c r="I171" s="214" t="n">
        <x:f>IF('Log Transaksi'!B171="","",IF('Log Transaksi'!I171="","",'Log Transaksi'!I171))</x:f>
        <x:v>100000</x:v>
      </x:c>
      <x:c r="J171" s="344"/>
      <x:c r="K171" s="335" t="str">
        <x:v>Belum dipasangkan. Cash-in aktual tetap dihitung</x:v>
      </x:c>
      <x:c r="L171" s="214" t="n">
        <x:f>IF(AND(B171&lt;&gt;"",B171&lt;='Pengaturan'!$B$6,F171="DP"),I171,0)</x:f>
        <x:v>0</x:v>
      </x:c>
      <x:c r="M171" s="214" t="n">
        <x:f>IF(AND(B171&lt;&gt;"",B171&lt;='Pengaturan'!$B$6,F171&lt;&gt;"DP"),I171,0)</x:f>
        <x:v>100000</x:v>
      </x:c>
      <x:c r="N171" s="213" t="n">
        <x:f>IF(AND(B171&lt;&gt;"",B171&lt;='Pengaturan'!$B$6,OR(F171="Lunas",F171="Pelunasan")),1,0)</x:f>
        <x:v>1</x:v>
      </x:c>
      <x:c r="O171" s="345" t="str">
        <x:f>IF(B171="","",IF(J171="","Belum dipasangkan",IF(COUNTIF('Data Schedule'!$A$5:$A$304,J171)=1,"OK","CHECK ID")))</x:f>
        <x:v>Belum dipasangkan</x:v>
      </x:c>
      <x:c r="P171" s="519" t="str">
        <x:v>LOG-06-8</x:v>
      </x:c>
      <x:c r="Q171" s="521"/>
      <x:c r="R171" s="519" t="str">
        <x:f>IF('Log Transaksi'!B171="","",IF(Q171&lt;&gt;"",Q171,P171))</x:f>
        <x:v>LOG-06-8</x:v>
      </x:c>
      <x:c r="S171" s="519" t="str">
        <x:f>IF('Log Transaksi'!B171="","",'Log Transaksi'!S171)</x:f>
        <x:v>Add-on</x:v>
      </x:c>
      <x:c r="T171" s="520" t="str">
        <x:v>Pemetaan average sebelumnya dipertahankan</x:v>
      </x:c>
      <x:c r="U171" s="519" t="str">
        <x:f>IF(R171="","",IF(COUNTIF('Belanja per Booking'!$A$17:$A$409,R171)=1,"OK","Cek ID"))</x:f>
        <x:v>OK</x:v>
      </x:c>
      <x:c r="V171" s="519" t="n">
        <x:f>IF(AND(R171&lt;&gt;"",'Log Transaksi'!L171&lt;&gt;"",'Log Transaksi'!L171&lt;&gt;"Belum diisi",OR('Log Transaksi'!N171="Uploaded",'Log Transaksi'!O171="Uploaded")),1,0)</x:f>
        <x:v>1</x:v>
      </x:c>
    </x:row>
    <x:row r="172" ht="33" customHeight="1">
      <x:c r="A172" s="228" t="n">
        <x:v>172</x:v>
      </x:c>
      <x:c r="B172" s="332" t="n">
        <x:f>IF('Log Transaksi'!B172="","",IF('Log Transaksi'!B172="","",'Log Transaksi'!B172))</x:f>
        <x:v>46271</x:v>
      </x:c>
      <x:c r="C172" s="213" t="str">
        <x:f>IF('Log Transaksi'!B172="","",IF('Log Transaksi'!C172="","",'Log Transaksi'!C172))</x:f>
        <x:v>Zaila Anggraeni</x:v>
      </x:c>
      <x:c r="D172" s="213" t="str">
        <x:f>IF('Log Transaksi'!B172="","",IF('Log Transaksi'!D172="","",'Log Transaksi'!D172))</x:f>
        <x:v>Pas Foto</x:v>
      </x:c>
      <x:c r="E172" s="332" t="n">
        <x:f>IF('Log Transaksi'!B172="","",IF('Log Transaksi'!E172="","",'Log Transaksi'!E172))</x:f>
        <x:v>46272</x:v>
      </x:c>
      <x:c r="F172" s="213" t="str">
        <x:f>IF('Log Transaksi'!B172="","",IF('Log Transaksi'!F172="","",'Log Transaksi'!F172))</x:f>
        <x:v>Lunas</x:v>
      </x:c>
      <x:c r="G172" s="214" t="str">
        <x:f>IF('Log Transaksi'!B172="","",IF('Log Transaksi'!G172="","",'Log Transaksi'!G172))</x:f>
      </x:c>
      <x:c r="H172" s="214" t="n">
        <x:f>IF('Log Transaksi'!B172="","",IF('Log Transaksi'!H172="","",'Log Transaksi'!H172))</x:f>
        <x:v>50000</x:v>
      </x:c>
      <x:c r="I172" s="214" t="n">
        <x:f>IF('Log Transaksi'!B172="","",IF('Log Transaksi'!I172="","",'Log Transaksi'!I172))</x:f>
        <x:v>50000</x:v>
      </x:c>
      <x:c r="J172" s="344" t="str">
        <x:v>BK043</x:v>
      </x:c>
      <x:c r="K172" s="335" t="str">
        <x:v>Nama dan tanggal sama</x:v>
      </x:c>
      <x:c r="L172" s="214" t="n">
        <x:f>IF(AND(B172&lt;&gt;"",B172&lt;='Pengaturan'!$B$6,F172="DP"),I172,0)</x:f>
        <x:v>0</x:v>
      </x:c>
      <x:c r="M172" s="214" t="n">
        <x:f>IF(AND(B172&lt;&gt;"",B172&lt;='Pengaturan'!$B$6,F172&lt;&gt;"DP"),I172,0)</x:f>
        <x:v>50000</x:v>
      </x:c>
      <x:c r="N172" s="213" t="n">
        <x:f>IF(AND(B172&lt;&gt;"",B172&lt;='Pengaturan'!$B$6,OR(F172="Lunas",F172="Pelunasan")),1,0)</x:f>
        <x:v>1</x:v>
      </x:c>
      <x:c r="O172" s="345" t="str">
        <x:f>IF(B172="","",IF(J172="","Belum dipasangkan",IF(COUNTIF('Data Schedule'!$A$5:$A$304,J172)=1,"OK","CHECK ID")))</x:f>
        <x:v>OK</x:v>
      </x:c>
      <x:c r="P172" s="519" t="str">
        <x:v>BK043</x:v>
      </x:c>
      <x:c r="Q172" s="521"/>
      <x:c r="R172" s="519" t="str">
        <x:f>IF('Log Transaksi'!B172="","",IF(Q172&lt;&gt;"",Q172,P172))</x:f>
        <x:v>BK043</x:v>
      </x:c>
      <x:c r="S172" s="519" t="str">
        <x:f>IF('Log Transaksi'!B172="","",'Log Transaksi'!S172)</x:f>
        <x:v>Paket utama</x:v>
      </x:c>
      <x:c r="T172" s="520" t="str">
        <x:v>Pemetaan average sebelumnya dipertahankan</x:v>
      </x:c>
      <x:c r="U172" s="519" t="str">
        <x:f>IF(R172="","",IF(COUNTIF('Belanja per Booking'!$A$17:$A$409,R172)=1,"OK","Cek ID"))</x:f>
        <x:v>OK</x:v>
      </x:c>
      <x:c r="V172" s="519" t="n">
        <x:f>IF(AND(R172&lt;&gt;"",'Log Transaksi'!L172&lt;&gt;"",'Log Transaksi'!L172&lt;&gt;"Belum diisi",OR('Log Transaksi'!N172="Uploaded",'Log Transaksi'!O172="Uploaded")),1,0)</x:f>
        <x:v>0</x:v>
      </x:c>
    </x:row>
    <x:row r="173" ht="33" customHeight="1">
      <x:c r="A173" s="228" t="n">
        <x:v>173</x:v>
      </x:c>
      <x:c r="B173" s="332" t="n">
        <x:f>IF('Log Transaksi'!B173="","",IF('Log Transaksi'!B173="","",'Log Transaksi'!B173))</x:f>
        <x:v>46271</x:v>
      </x:c>
      <x:c r="C173" s="213" t="str">
        <x:f>IF('Log Transaksi'!B173="","",IF('Log Transaksi'!C173="","",'Log Transaksi'!C173))</x:f>
        <x:v>Regita</x:v>
      </x:c>
      <x:c r="D173" s="213" t="str">
        <x:f>IF('Log Transaksi'!B173="","",IF('Log Transaksi'!D173="","",'Log Transaksi'!D173))</x:f>
        <x:v>Graduation</x:v>
      </x:c>
      <x:c r="E173" s="332" t="n">
        <x:f>IF('Log Transaksi'!B173="","",IF('Log Transaksi'!E173="","",'Log Transaksi'!E173))</x:f>
        <x:v>46273</x:v>
      </x:c>
      <x:c r="F173" s="213" t="str">
        <x:f>IF('Log Transaksi'!B173="","",IF('Log Transaksi'!F173="","",'Log Transaksi'!F173))</x:f>
        <x:v>DP</x:v>
      </x:c>
      <x:c r="G173" s="214" t="str">
        <x:f>IF('Log Transaksi'!B173="","",IF('Log Transaksi'!G173="","",'Log Transaksi'!G173))</x:f>
      </x:c>
      <x:c r="H173" s="214" t="n">
        <x:f>IF('Log Transaksi'!B173="","",IF('Log Transaksi'!H173="","",'Log Transaksi'!H173))</x:f>
        <x:v>100000</x:v>
      </x:c>
      <x:c r="I173" s="214" t="n">
        <x:f>IF('Log Transaksi'!B173="","",IF('Log Transaksi'!I173="","",'Log Transaksi'!I173))</x:f>
        <x:v>100000</x:v>
      </x:c>
      <x:c r="J173" s="344" t="str">
        <x:v>BK061</x:v>
      </x:c>
      <x:c r="K173" s="335" t="str">
        <x:v>Nama dan tanggal sama</x:v>
      </x:c>
      <x:c r="L173" s="214" t="n">
        <x:f>IF(AND(B173&lt;&gt;"",B173&lt;='Pengaturan'!$B$6,F173="DP"),I173,0)</x:f>
        <x:v>100000</x:v>
      </x:c>
      <x:c r="M173" s="214" t="n">
        <x:f>IF(AND(B173&lt;&gt;"",B173&lt;='Pengaturan'!$B$6,F173&lt;&gt;"DP"),I173,0)</x:f>
        <x:v>0</x:v>
      </x:c>
      <x:c r="N173" s="213" t="n">
        <x:f>IF(AND(B173&lt;&gt;"",B173&lt;='Pengaturan'!$B$6,OR(F173="Lunas",F173="Pelunasan")),1,0)</x:f>
        <x:v>0</x:v>
      </x:c>
      <x:c r="O173" s="345" t="str">
        <x:f>IF(B173="","",IF(J173="","Belum dipasangkan",IF(COUNTIF('Data Schedule'!$A$5:$A$304,J173)=1,"OK","CHECK ID")))</x:f>
        <x:v>OK</x:v>
      </x:c>
      <x:c r="P173" s="519" t="str">
        <x:v>BK061</x:v>
      </x:c>
      <x:c r="Q173" s="521"/>
      <x:c r="R173" s="519" t="str">
        <x:f>IF('Log Transaksi'!B173="","",IF(Q173&lt;&gt;"",Q173,P173))</x:f>
        <x:v>BK061</x:v>
      </x:c>
      <x:c r="S173" s="519" t="str">
        <x:f>IF('Log Transaksi'!B173="","",'Log Transaksi'!S173)</x:f>
        <x:v>Paket utama</x:v>
      </x:c>
      <x:c r="T173" s="520" t="str">
        <x:v>Pemetaan average sebelumnya dipertahankan</x:v>
      </x:c>
      <x:c r="U173" s="519" t="str">
        <x:f>IF(R173="","",IF(COUNTIF('Belanja per Booking'!$A$17:$A$409,R173)=1,"OK","Cek ID"))</x:f>
        <x:v>OK</x:v>
      </x:c>
      <x:c r="V173" s="519" t="n">
        <x:f>IF(AND(R173&lt;&gt;"",'Log Transaksi'!L173&lt;&gt;"",'Log Transaksi'!L173&lt;&gt;"Belum diisi",OR('Log Transaksi'!N173="Uploaded",'Log Transaksi'!O173="Uploaded")),1,0)</x:f>
        <x:v>0</x:v>
      </x:c>
    </x:row>
    <x:row r="174" ht="33" customHeight="1">
      <x:c r="A174" s="228" t="n">
        <x:v>174</x:v>
      </x:c>
      <x:c r="B174" s="332" t="n">
        <x:f>IF('Log Transaksi'!B174="","",IF('Log Transaksi'!B174="","",'Log Transaksi'!B174))</x:f>
        <x:v>46271</x:v>
      </x:c>
      <x:c r="C174" s="213" t="str">
        <x:f>IF('Log Transaksi'!B174="","",IF('Log Transaksi'!C174="","",'Log Transaksi'!C174))</x:f>
        <x:v>Johan</x:v>
      </x:c>
      <x:c r="D174" s="213" t="str">
        <x:f>IF('Log Transaksi'!B174="","",IF('Log Transaksi'!D174="","",'Log Transaksi'!D174))</x:f>
        <x:v>Graduation</x:v>
      </x:c>
      <x:c r="E174" s="332" t="n">
        <x:f>IF('Log Transaksi'!B174="","",IF('Log Transaksi'!E174="","",'Log Transaksi'!E174))</x:f>
        <x:v>46271</x:v>
      </x:c>
      <x:c r="F174" s="213" t="str">
        <x:f>IF('Log Transaksi'!B174="","",IF('Log Transaksi'!F174="","",'Log Transaksi'!F174))</x:f>
        <x:v>DP</x:v>
      </x:c>
      <x:c r="G174" s="214" t="str">
        <x:f>IF('Log Transaksi'!B174="","",IF('Log Transaksi'!G174="","",'Log Transaksi'!G174))</x:f>
      </x:c>
      <x:c r="H174" s="214" t="n">
        <x:f>IF('Log Transaksi'!B174="","",IF('Log Transaksi'!H174="","",'Log Transaksi'!H174))</x:f>
        <x:v>100000</x:v>
      </x:c>
      <x:c r="I174" s="214" t="n">
        <x:f>IF('Log Transaksi'!B174="","",IF('Log Transaksi'!I174="","",'Log Transaksi'!I174))</x:f>
        <x:v>100000</x:v>
      </x:c>
      <x:c r="J174" s="344" t="str">
        <x:v>BK033</x:v>
      </x:c>
      <x:c r="K174" s="335" t="str">
        <x:v>Nama dan tanggal sama; konflik paket: Graduation / Graduation Premium; alias nama</x:v>
      </x:c>
      <x:c r="L174" s="214" t="n">
        <x:f>IF(AND(B174&lt;&gt;"",B174&lt;='Pengaturan'!$B$6,F174="DP"),I174,0)</x:f>
        <x:v>100000</x:v>
      </x:c>
      <x:c r="M174" s="214" t="n">
        <x:f>IF(AND(B174&lt;&gt;"",B174&lt;='Pengaturan'!$B$6,F174&lt;&gt;"DP"),I174,0)</x:f>
        <x:v>0</x:v>
      </x:c>
      <x:c r="N174" s="213" t="n">
        <x:f>IF(AND(B174&lt;&gt;"",B174&lt;='Pengaturan'!$B$6,OR(F174="Lunas",F174="Pelunasan")),1,0)</x:f>
        <x:v>0</x:v>
      </x:c>
      <x:c r="O174" s="345" t="str">
        <x:f>IF(B174="","",IF(J174="","Belum dipasangkan",IF(COUNTIF('Data Schedule'!$A$5:$A$304,J174)=1,"OK","CHECK ID")))</x:f>
        <x:v>OK</x:v>
      </x:c>
      <x:c r="P174" s="519" t="str">
        <x:v>BK033</x:v>
      </x:c>
      <x:c r="Q174" s="521"/>
      <x:c r="R174" s="519" t="str">
        <x:f>IF('Log Transaksi'!B174="","",IF(Q174&lt;&gt;"",Q174,P174))</x:f>
        <x:v>BK033</x:v>
      </x:c>
      <x:c r="S174" s="519" t="str">
        <x:f>IF('Log Transaksi'!B174="","",'Log Transaksi'!S174)</x:f>
        <x:v>Paket utama</x:v>
      </x:c>
      <x:c r="T174" s="520" t="str">
        <x:v>Pemetaan average sebelumnya dipertahankan</x:v>
      </x:c>
      <x:c r="U174" s="519" t="str">
        <x:f>IF(R174="","",IF(COUNTIF('Belanja per Booking'!$A$17:$A$409,R174)=1,"OK","Cek ID"))</x:f>
        <x:v>OK</x:v>
      </x:c>
      <x:c r="V174" s="519" t="n">
        <x:f>IF(AND(R174&lt;&gt;"",'Log Transaksi'!L174&lt;&gt;"",'Log Transaksi'!L174&lt;&gt;"Belum diisi",OR('Log Transaksi'!N174="Uploaded",'Log Transaksi'!O174="Uploaded")),1,0)</x:f>
        <x:v>0</x:v>
      </x:c>
    </x:row>
    <x:row r="175" ht="33" customHeight="1">
      <x:c r="A175" s="228" t="n">
        <x:v>175</x:v>
      </x:c>
      <x:c r="B175" s="332" t="n">
        <x:f>IF('Log Transaksi'!B175="","",IF('Log Transaksi'!B175="","",'Log Transaksi'!B175))</x:f>
        <x:v>46271</x:v>
      </x:c>
      <x:c r="C175" s="213" t="str">
        <x:f>IF('Log Transaksi'!B175="","",IF('Log Transaksi'!C175="","",'Log Transaksi'!C175))</x:f>
        <x:v>helmi</x:v>
      </x:c>
      <x:c r="D175" s="213" t="str">
        <x:f>IF('Log Transaksi'!B175="","",IF('Log Transaksi'!D175="","",'Log Transaksi'!D175))</x:f>
        <x:v>Graduation</x:v>
      </x:c>
      <x:c r="E175" s="332" t="n">
        <x:f>IF('Log Transaksi'!B175="","",IF('Log Transaksi'!E175="","",'Log Transaksi'!E175))</x:f>
        <x:v>46298</x:v>
      </x:c>
      <x:c r="F175" s="213" t="str">
        <x:f>IF('Log Transaksi'!B175="","",IF('Log Transaksi'!F175="","",'Log Transaksi'!F175))</x:f>
        <x:v>DP</x:v>
      </x:c>
      <x:c r="G175" s="214" t="str">
        <x:f>IF('Log Transaksi'!B175="","",IF('Log Transaksi'!G175="","",'Log Transaksi'!G175))</x:f>
      </x:c>
      <x:c r="H175" s="214" t="n">
        <x:f>IF('Log Transaksi'!B175="","",IF('Log Transaksi'!H175="","",'Log Transaksi'!H175))</x:f>
        <x:v>100000</x:v>
      </x:c>
      <x:c r="I175" s="214" t="n">
        <x:f>IF('Log Transaksi'!B175="","",IF('Log Transaksi'!I175="","",'Log Transaksi'!I175))</x:f>
        <x:v>100000</x:v>
      </x:c>
      <x:c r="J175" s="344"/>
      <x:c r="K175" s="335" t="str">
        <x:v>Belum dipasangkan. Cash-in aktual tetap dihitung</x:v>
      </x:c>
      <x:c r="L175" s="214" t="n">
        <x:f>IF(AND(B175&lt;&gt;"",B175&lt;='Pengaturan'!$B$6,F175="DP"),I175,0)</x:f>
        <x:v>100000</x:v>
      </x:c>
      <x:c r="M175" s="214" t="n">
        <x:f>IF(AND(B175&lt;&gt;"",B175&lt;='Pengaturan'!$B$6,F175&lt;&gt;"DP"),I175,0)</x:f>
        <x:v>0</x:v>
      </x:c>
      <x:c r="N175" s="213" t="n">
        <x:f>IF(AND(B175&lt;&gt;"",B175&lt;='Pengaturan'!$B$6,OR(F175="Lunas",F175="Pelunasan")),1,0)</x:f>
        <x:v>0</x:v>
      </x:c>
      <x:c r="O175" s="345" t="str">
        <x:f>IF(B175="","",IF(J175="","Belum dipasangkan",IF(COUNTIF('Data Schedule'!$A$5:$A$304,J175)=1,"OK","CHECK ID")))</x:f>
        <x:v>Belum dipasangkan</x:v>
      </x:c>
      <x:c r="P175" s="519" t="str">
        <x:v>LOG-06-12</x:v>
      </x:c>
      <x:c r="Q175" s="521"/>
      <x:c r="R175" s="519" t="str">
        <x:f>IF('Log Transaksi'!B175="","",IF(Q175&lt;&gt;"",Q175,P175))</x:f>
        <x:v>LOG-06-12</x:v>
      </x:c>
      <x:c r="S175" s="519" t="str">
        <x:f>IF('Log Transaksi'!B175="","",'Log Transaksi'!S175)</x:f>
        <x:v>Paket utama</x:v>
      </x:c>
      <x:c r="T175" s="520" t="str">
        <x:v>Pemetaan average sebelumnya dipertahankan</x:v>
      </x:c>
      <x:c r="U175" s="519" t="str">
        <x:f>IF(R175="","",IF(COUNTIF('Belanja per Booking'!$A$17:$A$409,R175)=1,"OK","Cek ID"))</x:f>
        <x:v>OK</x:v>
      </x:c>
      <x:c r="V175" s="519" t="n">
        <x:f>IF(AND(R175&lt;&gt;"",'Log Transaksi'!L175&lt;&gt;"",'Log Transaksi'!L175&lt;&gt;"Belum diisi",OR('Log Transaksi'!N175="Uploaded",'Log Transaksi'!O175="Uploaded")),1,0)</x:f>
        <x:v>0</x:v>
      </x:c>
    </x:row>
    <x:row r="176" ht="33" customHeight="1">
      <x:c r="A176" s="228" t="n">
        <x:v>176</x:v>
      </x:c>
      <x:c r="B176" s="332" t="n">
        <x:f>IF('Log Transaksi'!B176="","",IF('Log Transaksi'!B176="","",'Log Transaksi'!B176))</x:f>
        <x:v>46271</x:v>
      </x:c>
      <x:c r="C176" s="213" t="str">
        <x:f>IF('Log Transaksi'!B176="","",IF('Log Transaksi'!C176="","",'Log Transaksi'!C176))</x:f>
        <x:v>laila</x:v>
      </x:c>
      <x:c r="D176" s="213" t="str">
        <x:f>IF('Log Transaksi'!B176="","",IF('Log Transaksi'!D176="","",'Log Transaksi'!D176))</x:f>
        <x:v>Graduation</x:v>
      </x:c>
      <x:c r="E176" s="332" t="n">
        <x:f>IF('Log Transaksi'!B176="","",IF('Log Transaksi'!E176="","",'Log Transaksi'!E176))</x:f>
        <x:v>46317</x:v>
      </x:c>
      <x:c r="F176" s="213" t="str">
        <x:f>IF('Log Transaksi'!B176="","",IF('Log Transaksi'!F176="","",'Log Transaksi'!F176))</x:f>
        <x:v>DP</x:v>
      </x:c>
      <x:c r="G176" s="214" t="str">
        <x:f>IF('Log Transaksi'!B176="","",IF('Log Transaksi'!G176="","",'Log Transaksi'!G176))</x:f>
      </x:c>
      <x:c r="H176" s="214" t="n">
        <x:f>IF('Log Transaksi'!B176="","",IF('Log Transaksi'!H176="","",'Log Transaksi'!H176))</x:f>
        <x:v>100000</x:v>
      </x:c>
      <x:c r="I176" s="214" t="n">
        <x:f>IF('Log Transaksi'!B176="","",IF('Log Transaksi'!I176="","",'Log Transaksi'!I176))</x:f>
        <x:v>100000</x:v>
      </x:c>
      <x:c r="J176" s="344"/>
      <x:c r="K176" s="335" t="str">
        <x:v>Belum dipasangkan. Cash-in aktual tetap dihitung</x:v>
      </x:c>
      <x:c r="L176" s="214" t="n">
        <x:f>IF(AND(B176&lt;&gt;"",B176&lt;='Pengaturan'!$B$6,F176="DP"),I176,0)</x:f>
        <x:v>100000</x:v>
      </x:c>
      <x:c r="M176" s="214" t="n">
        <x:f>IF(AND(B176&lt;&gt;"",B176&lt;='Pengaturan'!$B$6,F176&lt;&gt;"DP"),I176,0)</x:f>
        <x:v>0</x:v>
      </x:c>
      <x:c r="N176" s="213" t="n">
        <x:f>IF(AND(B176&lt;&gt;"",B176&lt;='Pengaturan'!$B$6,OR(F176="Lunas",F176="Pelunasan")),1,0)</x:f>
        <x:v>0</x:v>
      </x:c>
      <x:c r="O176" s="345" t="str">
        <x:f>IF(B176="","",IF(J176="","Belum dipasangkan",IF(COUNTIF('Data Schedule'!$A$5:$A$304,J176)=1,"OK","CHECK ID")))</x:f>
        <x:v>Belum dipasangkan</x:v>
      </x:c>
      <x:c r="P176" s="519" t="str">
        <x:v>LOG-06-13</x:v>
      </x:c>
      <x:c r="Q176" s="521"/>
      <x:c r="R176" s="519" t="str">
        <x:f>IF('Log Transaksi'!B176="","",IF(Q176&lt;&gt;"",Q176,P176))</x:f>
        <x:v>LOG-06-13</x:v>
      </x:c>
      <x:c r="S176" s="519" t="str">
        <x:f>IF('Log Transaksi'!B176="","",'Log Transaksi'!S176)</x:f>
        <x:v>Paket utama</x:v>
      </x:c>
      <x:c r="T176" s="520" t="str">
        <x:v>Pemetaan average sebelumnya dipertahankan</x:v>
      </x:c>
      <x:c r="U176" s="519" t="str">
        <x:f>IF(R176="","",IF(COUNTIF('Belanja per Booking'!$A$17:$A$409,R176)=1,"OK","Cek ID"))</x:f>
        <x:v>OK</x:v>
      </x:c>
      <x:c r="V176" s="519" t="n">
        <x:f>IF(AND(R176&lt;&gt;"",'Log Transaksi'!L176&lt;&gt;"",'Log Transaksi'!L176&lt;&gt;"Belum diisi",OR('Log Transaksi'!N176="Uploaded",'Log Transaksi'!O176="Uploaded")),1,0)</x:f>
        <x:v>0</x:v>
      </x:c>
    </x:row>
    <x:row r="177" ht="33" customHeight="1">
      <x:c r="A177" s="228" t="n">
        <x:v>177</x:v>
      </x:c>
      <x:c r="B177" s="332" t="n">
        <x:f>IF('Log Transaksi'!B177="","",IF('Log Transaksi'!B177="","",'Log Transaksi'!B177))</x:f>
        <x:v>46271</x:v>
      </x:c>
      <x:c r="C177" s="213" t="str">
        <x:f>IF('Log Transaksi'!B177="","",IF('Log Transaksi'!C177="","",'Log Transaksi'!C177))</x:f>
        <x:v>Rafa Ghiyas</x:v>
      </x:c>
      <x:c r="D177" s="213" t="str">
        <x:f>IF('Log Transaksi'!B177="","",IF('Log Transaksi'!D177="","",'Log Transaksi'!D177))</x:f>
        <x:v>Large Group</x:v>
      </x:c>
      <x:c r="E177" s="332" t="n">
        <x:f>IF('Log Transaksi'!B177="","",IF('Log Transaksi'!E177="","",'Log Transaksi'!E177))</x:f>
        <x:v>46271</x:v>
      </x:c>
      <x:c r="F177" s="213" t="str">
        <x:f>IF('Log Transaksi'!B177="","",IF('Log Transaksi'!F177="","",'Log Transaksi'!F177))</x:f>
        <x:v>Lunas</x:v>
      </x:c>
      <x:c r="G177" s="214" t="str">
        <x:f>IF('Log Transaksi'!B177="","",IF('Log Transaksi'!G177="","",'Log Transaksi'!G177))</x:f>
      </x:c>
      <x:c r="H177" s="214" t="n">
        <x:f>IF('Log Transaksi'!B177="","",IF('Log Transaksi'!H177="","",'Log Transaksi'!H177))</x:f>
        <x:v>525000</x:v>
      </x:c>
      <x:c r="I177" s="214" t="n">
        <x:f>IF('Log Transaksi'!B177="","",IF('Log Transaksi'!I177="","",'Log Transaksi'!I177))</x:f>
        <x:v>525000</x:v>
      </x:c>
      <x:c r="J177" s="344" t="str">
        <x:v>BK030</x:v>
      </x:c>
      <x:c r="K177" s="335" t="str">
        <x:v>Nama dan tanggal sama</x:v>
      </x:c>
      <x:c r="L177" s="214" t="n">
        <x:f>IF(AND(B177&lt;&gt;"",B177&lt;='Pengaturan'!$B$6,F177="DP"),I177,0)</x:f>
        <x:v>0</x:v>
      </x:c>
      <x:c r="M177" s="214" t="n">
        <x:f>IF(AND(B177&lt;&gt;"",B177&lt;='Pengaturan'!$B$6,F177&lt;&gt;"DP"),I177,0)</x:f>
        <x:v>525000</x:v>
      </x:c>
      <x:c r="N177" s="213" t="n">
        <x:f>IF(AND(B177&lt;&gt;"",B177&lt;='Pengaturan'!$B$6,OR(F177="Lunas",F177="Pelunasan")),1,0)</x:f>
        <x:v>1</x:v>
      </x:c>
      <x:c r="O177" s="345" t="str">
        <x:f>IF(B177="","",IF(J177="","Belum dipasangkan",IF(COUNTIF('Data Schedule'!$A$5:$A$304,J177)=1,"OK","CHECK ID")))</x:f>
        <x:v>OK</x:v>
      </x:c>
      <x:c r="P177" s="519" t="str">
        <x:v>BK030</x:v>
      </x:c>
      <x:c r="Q177" s="521"/>
      <x:c r="R177" s="519" t="str">
        <x:f>IF('Log Transaksi'!B177="","",IF(Q177&lt;&gt;"",Q177,P177))</x:f>
        <x:v>BK030</x:v>
      </x:c>
      <x:c r="S177" s="519" t="str">
        <x:f>IF('Log Transaksi'!B177="","",'Log Transaksi'!S177)</x:f>
        <x:v>Paket utama</x:v>
      </x:c>
      <x:c r="T177" s="520" t="str">
        <x:v>Pemetaan average sebelumnya dipertahankan</x:v>
      </x:c>
      <x:c r="U177" s="519" t="str">
        <x:f>IF(R177="","",IF(COUNTIF('Belanja per Booking'!$A$17:$A$409,R177)=1,"OK","Cek ID"))</x:f>
        <x:v>OK</x:v>
      </x:c>
      <x:c r="V177" s="519" t="n">
        <x:f>IF(AND(R177&lt;&gt;"",'Log Transaksi'!L177&lt;&gt;"",'Log Transaksi'!L177&lt;&gt;"Belum diisi",OR('Log Transaksi'!N177="Uploaded",'Log Transaksi'!O177="Uploaded")),1,0)</x:f>
        <x:v>1</x:v>
      </x:c>
    </x:row>
    <x:row r="178" ht="33" customHeight="1">
      <x:c r="A178" s="228" t="n">
        <x:v>178</x:v>
      </x:c>
      <x:c r="B178" s="332" t="n">
        <x:f>IF('Log Transaksi'!B178="","",IF('Log Transaksi'!B178="","",'Log Transaksi'!B178))</x:f>
        <x:v>46271</x:v>
      </x:c>
      <x:c r="C178" s="213" t="str">
        <x:f>IF('Log Transaksi'!B178="","",IF('Log Transaksi'!C178="","",'Log Transaksi'!C178))</x:f>
        <x:v>Lesty Meitika</x:v>
      </x:c>
      <x:c r="D178" s="213" t="str">
        <x:f>IF('Log Transaksi'!B178="","",IF('Log Transaksi'!D178="","",'Log Transaksi'!D178))</x:f>
        <x:v>Family A</x:v>
      </x:c>
      <x:c r="E178" s="332" t="n">
        <x:f>IF('Log Transaksi'!B178="","",IF('Log Transaksi'!E178="","",'Log Transaksi'!E178))</x:f>
        <x:v>46271</x:v>
      </x:c>
      <x:c r="F178" s="213" t="str">
        <x:f>IF('Log Transaksi'!B178="","",IF('Log Transaksi'!F178="","",'Log Transaksi'!F178))</x:f>
        <x:v>Lunas</x:v>
      </x:c>
      <x:c r="G178" s="214" t="str">
        <x:f>IF('Log Transaksi'!B178="","",IF('Log Transaksi'!G178="","",'Log Transaksi'!G178))</x:f>
      </x:c>
      <x:c r="H178" s="214" t="n">
        <x:f>IF('Log Transaksi'!B178="","",IF('Log Transaksi'!H178="","",'Log Transaksi'!H178))</x:f>
        <x:v>250000</x:v>
      </x:c>
      <x:c r="I178" s="214" t="n">
        <x:f>IF('Log Transaksi'!B178="","",IF('Log Transaksi'!I178="","",'Log Transaksi'!I178))</x:f>
        <x:v>250000</x:v>
      </x:c>
      <x:c r="J178" s="344" t="str">
        <x:v>BK029</x:v>
      </x:c>
      <x:c r="K178" s="335" t="str">
        <x:v>Nama dan tanggal sama</x:v>
      </x:c>
      <x:c r="L178" s="214" t="n">
        <x:f>IF(AND(B178&lt;&gt;"",B178&lt;='Pengaturan'!$B$6,F178="DP"),I178,0)</x:f>
        <x:v>0</x:v>
      </x:c>
      <x:c r="M178" s="214" t="n">
        <x:f>IF(AND(B178&lt;&gt;"",B178&lt;='Pengaturan'!$B$6,F178&lt;&gt;"DP"),I178,0)</x:f>
        <x:v>250000</x:v>
      </x:c>
      <x:c r="N178" s="213" t="n">
        <x:f>IF(AND(B178&lt;&gt;"",B178&lt;='Pengaturan'!$B$6,OR(F178="Lunas",F178="Pelunasan")),1,0)</x:f>
        <x:v>1</x:v>
      </x:c>
      <x:c r="O178" s="345" t="str">
        <x:f>IF(B178="","",IF(J178="","Belum dipasangkan",IF(COUNTIF('Data Schedule'!$A$5:$A$304,J178)=1,"OK","CHECK ID")))</x:f>
        <x:v>OK</x:v>
      </x:c>
      <x:c r="P178" s="519" t="str">
        <x:v>BK029</x:v>
      </x:c>
      <x:c r="Q178" s="521"/>
      <x:c r="R178" s="519" t="str">
        <x:f>IF('Log Transaksi'!B178="","",IF(Q178&lt;&gt;"",Q178,P178))</x:f>
        <x:v>BK029</x:v>
      </x:c>
      <x:c r="S178" s="519" t="str">
        <x:f>IF('Log Transaksi'!B178="","",'Log Transaksi'!S178)</x:f>
        <x:v>Paket utama</x:v>
      </x:c>
      <x:c r="T178" s="520" t="str">
        <x:v>Pemetaan average sebelumnya dipertahankan</x:v>
      </x:c>
      <x:c r="U178" s="519" t="str">
        <x:f>IF(R178="","",IF(COUNTIF('Belanja per Booking'!$A$17:$A$409,R178)=1,"OK","Cek ID"))</x:f>
        <x:v>OK</x:v>
      </x:c>
      <x:c r="V178" s="519" t="n">
        <x:f>IF(AND(R178&lt;&gt;"",'Log Transaksi'!L178&lt;&gt;"",'Log Transaksi'!L178&lt;&gt;"Belum diisi",OR('Log Transaksi'!N178="Uploaded",'Log Transaksi'!O178="Uploaded")),1,0)</x:f>
        <x:v>1</x:v>
      </x:c>
    </x:row>
    <x:row r="179" ht="33" customHeight="1">
      <x:c r="A179" s="228" t="n">
        <x:v>179</x:v>
      </x:c>
      <x:c r="B179" s="332" t="n">
        <x:f>IF('Log Transaksi'!B179="","",IF('Log Transaksi'!B179="","",'Log Transaksi'!B179))</x:f>
        <x:v>46271</x:v>
      </x:c>
      <x:c r="C179" s="213" t="str">
        <x:f>IF('Log Transaksi'!B179="","",IF('Log Transaksi'!C179="","",'Log Transaksi'!C179))</x:f>
        <x:v>Atik</x:v>
      </x:c>
      <x:c r="D179" s="213" t="str">
        <x:f>IF('Log Transaksi'!B179="","",IF('Log Transaksi'!D179="","",'Log Transaksi'!D179))</x:f>
        <x:v>Family A</x:v>
      </x:c>
      <x:c r="E179" s="332" t="n">
        <x:f>IF('Log Transaksi'!B179="","",IF('Log Transaksi'!E179="","",'Log Transaksi'!E179))</x:f>
        <x:v>46271</x:v>
      </x:c>
      <x:c r="F179" s="213" t="str">
        <x:f>IF('Log Transaksi'!B179="","",IF('Log Transaksi'!F179="","",'Log Transaksi'!F179))</x:f>
        <x:v>Lunas</x:v>
      </x:c>
      <x:c r="G179" s="214" t="str">
        <x:f>IF('Log Transaksi'!B179="","",IF('Log Transaksi'!G179="","",'Log Transaksi'!G179))</x:f>
      </x:c>
      <x:c r="H179" s="214" t="n">
        <x:f>IF('Log Transaksi'!B179="","",IF('Log Transaksi'!H179="","",'Log Transaksi'!H179))</x:f>
        <x:v>200000</x:v>
      </x:c>
      <x:c r="I179" s="214" t="n">
        <x:f>IF('Log Transaksi'!B179="","",IF('Log Transaksi'!I179="","",'Log Transaksi'!I179))</x:f>
        <x:v>200000</x:v>
      </x:c>
      <x:c r="J179" s="344" t="str">
        <x:v>BK031</x:v>
      </x:c>
      <x:c r="K179" s="335" t="str">
        <x:v>Nama dan tanggal sama; alias nama</x:v>
      </x:c>
      <x:c r="L179" s="214" t="n">
        <x:f>IF(AND(B179&lt;&gt;"",B179&lt;='Pengaturan'!$B$6,F179="DP"),I179,0)</x:f>
        <x:v>0</x:v>
      </x:c>
      <x:c r="M179" s="214" t="n">
        <x:f>IF(AND(B179&lt;&gt;"",B179&lt;='Pengaturan'!$B$6,F179&lt;&gt;"DP"),I179,0)</x:f>
        <x:v>200000</x:v>
      </x:c>
      <x:c r="N179" s="213" t="n">
        <x:f>IF(AND(B179&lt;&gt;"",B179&lt;='Pengaturan'!$B$6,OR(F179="Lunas",F179="Pelunasan")),1,0)</x:f>
        <x:v>1</x:v>
      </x:c>
      <x:c r="O179" s="345" t="str">
        <x:f>IF(B179="","",IF(J179="","Belum dipasangkan",IF(COUNTIF('Data Schedule'!$A$5:$A$304,J179)=1,"OK","CHECK ID")))</x:f>
        <x:v>OK</x:v>
      </x:c>
      <x:c r="P179" s="519" t="str">
        <x:v>BK031</x:v>
      </x:c>
      <x:c r="Q179" s="521"/>
      <x:c r="R179" s="519" t="str">
        <x:f>IF('Log Transaksi'!B179="","",IF(Q179&lt;&gt;"",Q179,P179))</x:f>
        <x:v>BK031</x:v>
      </x:c>
      <x:c r="S179" s="519" t="str">
        <x:f>IF('Log Transaksi'!B179="","",'Log Transaksi'!S179)</x:f>
        <x:v>Paket utama</x:v>
      </x:c>
      <x:c r="T179" s="520" t="str">
        <x:v>Pemetaan average sebelumnya dipertahankan</x:v>
      </x:c>
      <x:c r="U179" s="519" t="str">
        <x:f>IF(R179="","",IF(COUNTIF('Belanja per Booking'!$A$17:$A$409,R179)=1,"OK","Cek ID"))</x:f>
        <x:v>OK</x:v>
      </x:c>
      <x:c r="V179" s="519" t="n">
        <x:f>IF(AND(R179&lt;&gt;"",'Log Transaksi'!L179&lt;&gt;"",'Log Transaksi'!L179&lt;&gt;"Belum diisi",OR('Log Transaksi'!N179="Uploaded",'Log Transaksi'!O179="Uploaded")),1,0)</x:f>
        <x:v>1</x:v>
      </x:c>
    </x:row>
    <x:row r="180" ht="33" customHeight="1">
      <x:c r="A180" s="228" t="n">
        <x:v>180</x:v>
      </x:c>
      <x:c r="B180" s="332" t="n">
        <x:f>IF('Log Transaksi'!B180="","",IF('Log Transaksi'!B180="","",'Log Transaksi'!B180))</x:f>
        <x:v>46271</x:v>
      </x:c>
      <x:c r="C180" s="213" t="str">
        <x:f>IF('Log Transaksi'!B180="","",IF('Log Transaksi'!C180="","",'Log Transaksi'!C180))</x:f>
        <x:v>Kebagoran</x:v>
      </x:c>
      <x:c r="D180" s="213" t="str">
        <x:f>IF('Log Transaksi'!B180="","",IF('Log Transaksi'!D180="","",'Log Transaksi'!D180))</x:f>
        <x:v>Large Group</x:v>
      </x:c>
      <x:c r="E180" s="332" t="n">
        <x:f>IF('Log Transaksi'!B180="","",IF('Log Transaksi'!E180="","",'Log Transaksi'!E180))</x:f>
        <x:v>46271</x:v>
      </x:c>
      <x:c r="F180" s="213" t="str">
        <x:f>IF('Log Transaksi'!B180="","",IF('Log Transaksi'!F180="","",'Log Transaksi'!F180))</x:f>
        <x:v>Lunas</x:v>
      </x:c>
      <x:c r="G180" s="214" t="str">
        <x:f>IF('Log Transaksi'!B180="","",IF('Log Transaksi'!G180="","",'Log Transaksi'!G180))</x:f>
      </x:c>
      <x:c r="H180" s="214" t="n">
        <x:f>IF('Log Transaksi'!B180="","",IF('Log Transaksi'!H180="","",'Log Transaksi'!H180))</x:f>
        <x:v>150000</x:v>
      </x:c>
      <x:c r="I180" s="214" t="n">
        <x:f>IF('Log Transaksi'!B180="","",IF('Log Transaksi'!I180="","",'Log Transaksi'!I180))</x:f>
        <x:v>150000</x:v>
      </x:c>
      <x:c r="J180" s="344" t="str">
        <x:v>BK032</x:v>
      </x:c>
      <x:c r="K180" s="335" t="str">
        <x:v>Nama dan tanggal sama</x:v>
      </x:c>
      <x:c r="L180" s="214" t="n">
        <x:f>IF(AND(B180&lt;&gt;"",B180&lt;='Pengaturan'!$B$6,F180="DP"),I180,0)</x:f>
        <x:v>0</x:v>
      </x:c>
      <x:c r="M180" s="214" t="n">
        <x:f>IF(AND(B180&lt;&gt;"",B180&lt;='Pengaturan'!$B$6,F180&lt;&gt;"DP"),I180,0)</x:f>
        <x:v>150000</x:v>
      </x:c>
      <x:c r="N180" s="213" t="n">
        <x:f>IF(AND(B180&lt;&gt;"",B180&lt;='Pengaturan'!$B$6,OR(F180="Lunas",F180="Pelunasan")),1,0)</x:f>
        <x:v>1</x:v>
      </x:c>
      <x:c r="O180" s="345" t="str">
        <x:f>IF(B180="","",IF(J180="","Belum dipasangkan",IF(COUNTIF('Data Schedule'!$A$5:$A$304,J180)=1,"OK","CHECK ID")))</x:f>
        <x:v>OK</x:v>
      </x:c>
      <x:c r="P180" s="519" t="str">
        <x:v>BK032</x:v>
      </x:c>
      <x:c r="Q180" s="521"/>
      <x:c r="R180" s="519" t="str">
        <x:f>IF('Log Transaksi'!B180="","",IF(Q180&lt;&gt;"",Q180,P180))</x:f>
        <x:v>BK032</x:v>
      </x:c>
      <x:c r="S180" s="519" t="str">
        <x:f>IF('Log Transaksi'!B180="","",'Log Transaksi'!S180)</x:f>
        <x:v>Paket utama</x:v>
      </x:c>
      <x:c r="T180" s="520" t="str">
        <x:v>Pemetaan average sebelumnya dipertahankan</x:v>
      </x:c>
      <x:c r="U180" s="519" t="str">
        <x:f>IF(R180="","",IF(COUNTIF('Belanja per Booking'!$A$17:$A$409,R180)=1,"OK","Cek ID"))</x:f>
        <x:v>OK</x:v>
      </x:c>
      <x:c r="V180" s="519" t="n">
        <x:f>IF(AND(R180&lt;&gt;"",'Log Transaksi'!L180&lt;&gt;"",'Log Transaksi'!L180&lt;&gt;"Belum diisi",OR('Log Transaksi'!N180="Uploaded",'Log Transaksi'!O180="Uploaded")),1,0)</x:f>
        <x:v>1</x:v>
      </x:c>
    </x:row>
    <x:row r="181" ht="33" customHeight="1">
      <x:c r="A181" s="228" t="n">
        <x:v>181</x:v>
      </x:c>
      <x:c r="B181" s="332" t="n">
        <x:f>IF('Log Transaksi'!B181="","",IF('Log Transaksi'!B181="","",'Log Transaksi'!B181))</x:f>
        <x:v>46271</x:v>
      </x:c>
      <x:c r="C181" s="213" t="str">
        <x:f>IF('Log Transaksi'!B181="","",IF('Log Transaksi'!C181="","",'Log Transaksi'!C181))</x:f>
        <x:v>Ananda Yasmin</x:v>
      </x:c>
      <x:c r="D181" s="213" t="str">
        <x:f>IF('Log Transaksi'!B181="","",IF('Log Transaksi'!D181="","",'Log Transaksi'!D181))</x:f>
        <x:v>Graduation</x:v>
      </x:c>
      <x:c r="E181" s="332" t="n">
        <x:f>IF('Log Transaksi'!B181="","",IF('Log Transaksi'!E181="","",'Log Transaksi'!E181))</x:f>
        <x:v>46273</x:v>
      </x:c>
      <x:c r="F181" s="213" t="str">
        <x:f>IF('Log Transaksi'!B181="","",IF('Log Transaksi'!F181="","",'Log Transaksi'!F181))</x:f>
        <x:v>Lunas</x:v>
      </x:c>
      <x:c r="G181" s="214" t="str">
        <x:f>IF('Log Transaksi'!B181="","",IF('Log Transaksi'!G181="","",'Log Transaksi'!G181))</x:f>
      </x:c>
      <x:c r="H181" s="214" t="n">
        <x:f>IF('Log Transaksi'!B181="","",IF('Log Transaksi'!H181="","",'Log Transaksi'!H181))</x:f>
        <x:v>250000</x:v>
      </x:c>
      <x:c r="I181" s="214" t="n">
        <x:f>IF('Log Transaksi'!B181="","",IF('Log Transaksi'!I181="","",'Log Transaksi'!I181))</x:f>
        <x:v>250000</x:v>
      </x:c>
      <x:c r="J181" s="344" t="str">
        <x:v>BK059</x:v>
      </x:c>
      <x:c r="K181" s="335" t="str">
        <x:v>Nama dan tanggal sama</x:v>
      </x:c>
      <x:c r="L181" s="214" t="n">
        <x:f>IF(AND(B181&lt;&gt;"",B181&lt;='Pengaturan'!$B$6,F181="DP"),I181,0)</x:f>
        <x:v>0</x:v>
      </x:c>
      <x:c r="M181" s="214" t="n">
        <x:f>IF(AND(B181&lt;&gt;"",B181&lt;='Pengaturan'!$B$6,F181&lt;&gt;"DP"),I181,0)</x:f>
        <x:v>250000</x:v>
      </x:c>
      <x:c r="N181" s="213" t="n">
        <x:f>IF(AND(B181&lt;&gt;"",B181&lt;='Pengaturan'!$B$6,OR(F181="Lunas",F181="Pelunasan")),1,0)</x:f>
        <x:v>1</x:v>
      </x:c>
      <x:c r="O181" s="345" t="str">
        <x:f>IF(B181="","",IF(J181="","Belum dipasangkan",IF(COUNTIF('Data Schedule'!$A$5:$A$304,J181)=1,"OK","CHECK ID")))</x:f>
        <x:v>OK</x:v>
      </x:c>
      <x:c r="P181" s="519" t="str">
        <x:v>BK059</x:v>
      </x:c>
      <x:c r="Q181" s="521"/>
      <x:c r="R181" s="519" t="str">
        <x:f>IF('Log Transaksi'!B181="","",IF(Q181&lt;&gt;"",Q181,P181))</x:f>
        <x:v>BK059</x:v>
      </x:c>
      <x:c r="S181" s="519" t="str">
        <x:f>IF('Log Transaksi'!B181="","",'Log Transaksi'!S181)</x:f>
        <x:v>Paket utama</x:v>
      </x:c>
      <x:c r="T181" s="520" t="str">
        <x:v>Pemetaan average sebelumnya dipertahankan</x:v>
      </x:c>
      <x:c r="U181" s="519" t="str">
        <x:f>IF(R181="","",IF(COUNTIF('Belanja per Booking'!$A$17:$A$409,R181)=1,"OK","Cek ID"))</x:f>
        <x:v>OK</x:v>
      </x:c>
      <x:c r="V181" s="519" t="n">
        <x:f>IF(AND(R181&lt;&gt;"",'Log Transaksi'!L181&lt;&gt;"",'Log Transaksi'!L181&lt;&gt;"Belum diisi",OR('Log Transaksi'!N181="Uploaded",'Log Transaksi'!O181="Uploaded")),1,0)</x:f>
        <x:v>0</x:v>
      </x:c>
    </x:row>
    <x:row r="182" ht="33" customHeight="1">
      <x:c r="A182" s="228" t="n">
        <x:v>182</x:v>
      </x:c>
      <x:c r="B182" s="332" t="n">
        <x:f>IF('Log Transaksi'!B182="","",IF('Log Transaksi'!B182="","",'Log Transaksi'!B182))</x:f>
        <x:v>46271</x:v>
      </x:c>
      <x:c r="C182" s="213" t="str">
        <x:f>IF('Log Transaksi'!B182="","",IF('Log Transaksi'!C182="","",'Log Transaksi'!C182))</x:f>
        <x:v>Yohann</x:v>
      </x:c>
      <x:c r="D182" s="213" t="str">
        <x:f>IF('Log Transaksi'!B182="","",IF('Log Transaksi'!D182="","",'Log Transaksi'!D182))</x:f>
        <x:v>Graduation Premium</x:v>
      </x:c>
      <x:c r="E182" s="332" t="n">
        <x:f>IF('Log Transaksi'!B182="","",IF('Log Transaksi'!E182="","",'Log Transaksi'!E182))</x:f>
        <x:v>46271</x:v>
      </x:c>
      <x:c r="F182" s="213" t="str">
        <x:f>IF('Log Transaksi'!B182="","",IF('Log Transaksi'!F182="","",'Log Transaksi'!F182))</x:f>
        <x:v>Lunas</x:v>
      </x:c>
      <x:c r="G182" s="214" t="str">
        <x:f>IF('Log Transaksi'!B182="","",IF('Log Transaksi'!G182="","",'Log Transaksi'!G182))</x:f>
      </x:c>
      <x:c r="H182" s="214" t="n">
        <x:f>IF('Log Transaksi'!B182="","",IF('Log Transaksi'!H182="","",'Log Transaksi'!H182))</x:f>
        <x:v>400000</x:v>
      </x:c>
      <x:c r="I182" s="214" t="n">
        <x:f>IF('Log Transaksi'!B182="","",IF('Log Transaksi'!I182="","",'Log Transaksi'!I182))</x:f>
        <x:v>400000</x:v>
      </x:c>
      <x:c r="J182" s="344" t="str">
        <x:v>BK033</x:v>
      </x:c>
      <x:c r="K182" s="335" t="str">
        <x:v>Nama dan tanggal sama; alias nama</x:v>
      </x:c>
      <x:c r="L182" s="214" t="n">
        <x:f>IF(AND(B182&lt;&gt;"",B182&lt;='Pengaturan'!$B$6,F182="DP"),I182,0)</x:f>
        <x:v>0</x:v>
      </x:c>
      <x:c r="M182" s="214" t="n">
        <x:f>IF(AND(B182&lt;&gt;"",B182&lt;='Pengaturan'!$B$6,F182&lt;&gt;"DP"),I182,0)</x:f>
        <x:v>400000</x:v>
      </x:c>
      <x:c r="N182" s="213" t="n">
        <x:f>IF(AND(B182&lt;&gt;"",B182&lt;='Pengaturan'!$B$6,OR(F182="Lunas",F182="Pelunasan")),1,0)</x:f>
        <x:v>1</x:v>
      </x:c>
      <x:c r="O182" s="345" t="str">
        <x:f>IF(B182="","",IF(J182="","Belum dipasangkan",IF(COUNTIF('Data Schedule'!$A$5:$A$304,J182)=1,"OK","CHECK ID")))</x:f>
        <x:v>OK</x:v>
      </x:c>
      <x:c r="P182" s="519" t="str">
        <x:v>BK033</x:v>
      </x:c>
      <x:c r="Q182" s="521"/>
      <x:c r="R182" s="519" t="str">
        <x:f>IF('Log Transaksi'!B182="","",IF(Q182&lt;&gt;"",Q182,P182))</x:f>
        <x:v>BK033</x:v>
      </x:c>
      <x:c r="S182" s="519" t="str">
        <x:f>IF('Log Transaksi'!B182="","",'Log Transaksi'!S182)</x:f>
        <x:v>Paket utama</x:v>
      </x:c>
      <x:c r="T182" s="520" t="str">
        <x:v>Pemetaan average sebelumnya dipertahankan</x:v>
      </x:c>
      <x:c r="U182" s="519" t="str">
        <x:f>IF(R182="","",IF(COUNTIF('Belanja per Booking'!$A$17:$A$409,R182)=1,"OK","Cek ID"))</x:f>
        <x:v>OK</x:v>
      </x:c>
      <x:c r="V182" s="519" t="n">
        <x:f>IF(AND(R182&lt;&gt;"",'Log Transaksi'!L182&lt;&gt;"",'Log Transaksi'!L182&lt;&gt;"Belum diisi",OR('Log Transaksi'!N182="Uploaded",'Log Transaksi'!O182="Uploaded")),1,0)</x:f>
        <x:v>1</x:v>
      </x:c>
    </x:row>
    <x:row r="183" ht="33" customHeight="1">
      <x:c r="A183" s="228" t="n">
        <x:v>183</x:v>
      </x:c>
      <x:c r="B183" s="332" t="n">
        <x:f>IF('Log Transaksi'!B183="","",IF('Log Transaksi'!B183="","",'Log Transaksi'!B183))</x:f>
        <x:v>46271</x:v>
      </x:c>
      <x:c r="C183" s="213" t="str">
        <x:f>IF('Log Transaksi'!B183="","",IF('Log Transaksi'!C183="","",'Log Transaksi'!C183))</x:f>
        <x:v>mohamad tri guntoro</x:v>
      </x:c>
      <x:c r="D183" s="213" t="str">
        <x:f>IF('Log Transaksi'!B183="","",IF('Log Transaksi'!D183="","",'Log Transaksi'!D183))</x:f>
        <x:v>Graduation</x:v>
      </x:c>
      <x:c r="E183" s="332" t="n">
        <x:f>IF('Log Transaksi'!B183="","",IF('Log Transaksi'!E183="","",'Log Transaksi'!E183))</x:f>
        <x:v>46273</x:v>
      </x:c>
      <x:c r="F183" s="213" t="str">
        <x:f>IF('Log Transaksi'!B183="","",IF('Log Transaksi'!F183="","",'Log Transaksi'!F183))</x:f>
        <x:v>DP</x:v>
      </x:c>
      <x:c r="G183" s="214" t="str">
        <x:f>IF('Log Transaksi'!B183="","",IF('Log Transaksi'!G183="","",'Log Transaksi'!G183))</x:f>
      </x:c>
      <x:c r="H183" s="214" t="n">
        <x:f>IF('Log Transaksi'!B183="","",IF('Log Transaksi'!H183="","",'Log Transaksi'!H183))</x:f>
        <x:v>100000</x:v>
      </x:c>
      <x:c r="I183" s="214" t="n">
        <x:f>IF('Log Transaksi'!B183="","",IF('Log Transaksi'!I183="","",'Log Transaksi'!I183))</x:f>
        <x:v>100000</x:v>
      </x:c>
      <x:c r="J183" s="344" t="str">
        <x:v>BK047</x:v>
      </x:c>
      <x:c r="K183" s="335" t="str">
        <x:v>Nama dan tanggal sama</x:v>
      </x:c>
      <x:c r="L183" s="214" t="n">
        <x:f>IF(AND(B183&lt;&gt;"",B183&lt;='Pengaturan'!$B$6,F183="DP"),I183,0)</x:f>
        <x:v>100000</x:v>
      </x:c>
      <x:c r="M183" s="214" t="n">
        <x:f>IF(AND(B183&lt;&gt;"",B183&lt;='Pengaturan'!$B$6,F183&lt;&gt;"DP"),I183,0)</x:f>
        <x:v>0</x:v>
      </x:c>
      <x:c r="N183" s="213" t="n">
        <x:f>IF(AND(B183&lt;&gt;"",B183&lt;='Pengaturan'!$B$6,OR(F183="Lunas",F183="Pelunasan")),1,0)</x:f>
        <x:v>0</x:v>
      </x:c>
      <x:c r="O183" s="345" t="str">
        <x:f>IF(B183="","",IF(J183="","Belum dipasangkan",IF(COUNTIF('Data Schedule'!$A$5:$A$304,J183)=1,"OK","CHECK ID")))</x:f>
        <x:v>OK</x:v>
      </x:c>
      <x:c r="P183" s="519" t="str">
        <x:v>BK047</x:v>
      </x:c>
      <x:c r="Q183" s="521"/>
      <x:c r="R183" s="519" t="str">
        <x:f>IF('Log Transaksi'!B183="","",IF(Q183&lt;&gt;"",Q183,P183))</x:f>
        <x:v>BK047</x:v>
      </x:c>
      <x:c r="S183" s="519" t="str">
        <x:f>IF('Log Transaksi'!B183="","",'Log Transaksi'!S183)</x:f>
        <x:v>Paket utama</x:v>
      </x:c>
      <x:c r="T183" s="520" t="str">
        <x:v>Pemetaan average sebelumnya dipertahankan</x:v>
      </x:c>
      <x:c r="U183" s="519" t="str">
        <x:f>IF(R183="","",IF(COUNTIF('Belanja per Booking'!$A$17:$A$409,R183)=1,"OK","Cek ID"))</x:f>
        <x:v>OK</x:v>
      </x:c>
      <x:c r="V183" s="519" t="n">
        <x:f>IF(AND(R183&lt;&gt;"",'Log Transaksi'!L183&lt;&gt;"",'Log Transaksi'!L183&lt;&gt;"Belum diisi",OR('Log Transaksi'!N183="Uploaded",'Log Transaksi'!O183="Uploaded")),1,0)</x:f>
        <x:v>0</x:v>
      </x:c>
    </x:row>
    <x:row r="184" ht="33" customHeight="1">
      <x:c r="A184" s="228" t="n">
        <x:v>184</x:v>
      </x:c>
      <x:c r="B184" s="332" t="n">
        <x:f>IF('Log Transaksi'!B184="","",IF('Log Transaksi'!B184="","",'Log Transaksi'!B184))</x:f>
        <x:v>46271</x:v>
      </x:c>
      <x:c r="C184" s="213" t="str">
        <x:f>IF('Log Transaksi'!B184="","",IF('Log Transaksi'!C184="","",'Log Transaksi'!C184))</x:f>
        <x:v>Akbar</x:v>
      </x:c>
      <x:c r="D184" s="213" t="str">
        <x:f>IF('Log Transaksi'!B184="","",IF('Log Transaksi'!D184="","",'Log Transaksi'!D184))</x:f>
        <x:v>Graduation</x:v>
      </x:c>
      <x:c r="E184" s="332" t="n">
        <x:f>IF('Log Transaksi'!B184="","",IF('Log Transaksi'!E184="","",'Log Transaksi'!E184))</x:f>
        <x:v>46272</x:v>
      </x:c>
      <x:c r="F184" s="213" t="str">
        <x:f>IF('Log Transaksi'!B184="","",IF('Log Transaksi'!F184="","",'Log Transaksi'!F184))</x:f>
        <x:v>DP</x:v>
      </x:c>
      <x:c r="G184" s="214" t="str">
        <x:f>IF('Log Transaksi'!B184="","",IF('Log Transaksi'!G184="","",'Log Transaksi'!G184))</x:f>
      </x:c>
      <x:c r="H184" s="214" t="n">
        <x:f>IF('Log Transaksi'!B184="","",IF('Log Transaksi'!H184="","",'Log Transaksi'!H184))</x:f>
        <x:v>100000</x:v>
      </x:c>
      <x:c r="I184" s="214" t="n">
        <x:f>IF('Log Transaksi'!B184="","",IF('Log Transaksi'!I184="","",'Log Transaksi'!I184))</x:f>
        <x:v>100000</x:v>
      </x:c>
      <x:c r="J184" s="344" t="str">
        <x:v>BK041</x:v>
      </x:c>
      <x:c r="K184" s="335" t="str">
        <x:v>Nama dan tanggal sama</x:v>
      </x:c>
      <x:c r="L184" s="214" t="n">
        <x:f>IF(AND(B184&lt;&gt;"",B184&lt;='Pengaturan'!$B$6,F184="DP"),I184,0)</x:f>
        <x:v>100000</x:v>
      </x:c>
      <x:c r="M184" s="214" t="n">
        <x:f>IF(AND(B184&lt;&gt;"",B184&lt;='Pengaturan'!$B$6,F184&lt;&gt;"DP"),I184,0)</x:f>
        <x:v>0</x:v>
      </x:c>
      <x:c r="N184" s="213" t="n">
        <x:f>IF(AND(B184&lt;&gt;"",B184&lt;='Pengaturan'!$B$6,OR(F184="Lunas",F184="Pelunasan")),1,0)</x:f>
        <x:v>0</x:v>
      </x:c>
      <x:c r="O184" s="345" t="str">
        <x:f>IF(B184="","",IF(J184="","Belum dipasangkan",IF(COUNTIF('Data Schedule'!$A$5:$A$304,J184)=1,"OK","CHECK ID")))</x:f>
        <x:v>OK</x:v>
      </x:c>
      <x:c r="P184" s="519" t="str">
        <x:v>BK041</x:v>
      </x:c>
      <x:c r="Q184" s="521"/>
      <x:c r="R184" s="519" t="str">
        <x:f>IF('Log Transaksi'!B184="","",IF(Q184&lt;&gt;"",Q184,P184))</x:f>
        <x:v>BK041</x:v>
      </x:c>
      <x:c r="S184" s="519" t="str">
        <x:f>IF('Log Transaksi'!B184="","",'Log Transaksi'!S184)</x:f>
        <x:v>Paket utama</x:v>
      </x:c>
      <x:c r="T184" s="520" t="str">
        <x:v>Pemetaan average sebelumnya dipertahankan</x:v>
      </x:c>
      <x:c r="U184" s="519" t="str">
        <x:f>IF(R184="","",IF(COUNTIF('Belanja per Booking'!$A$17:$A$409,R184)=1,"OK","Cek ID"))</x:f>
        <x:v>OK</x:v>
      </x:c>
      <x:c r="V184" s="519" t="n">
        <x:f>IF(AND(R184&lt;&gt;"",'Log Transaksi'!L184&lt;&gt;"",'Log Transaksi'!L184&lt;&gt;"Belum diisi",OR('Log Transaksi'!N184="Uploaded",'Log Transaksi'!O184="Uploaded")),1,0)</x:f>
        <x:v>0</x:v>
      </x:c>
    </x:row>
    <x:row r="185" ht="33" customHeight="1">
      <x:c r="A185" s="228" t="n">
        <x:v>185</x:v>
      </x:c>
      <x:c r="B185" s="332" t="n">
        <x:f>IF('Log Transaksi'!B185="","",IF('Log Transaksi'!B185="","",'Log Transaksi'!B185))</x:f>
        <x:v>46271</x:v>
      </x:c>
      <x:c r="C185" s="213" t="str">
        <x:f>IF('Log Transaksi'!B185="","",IF('Log Transaksi'!C185="","",'Log Transaksi'!C185))</x:f>
        <x:v>Lembata</x:v>
      </x:c>
      <x:c r="D185" s="213" t="str">
        <x:f>IF('Log Transaksi'!B185="","",IF('Log Transaksi'!D185="","",'Log Transaksi'!D185))</x:f>
        <x:v>Large Group</x:v>
      </x:c>
      <x:c r="E185" s="332" t="n">
        <x:f>IF('Log Transaksi'!B185="","",IF('Log Transaksi'!E185="","",'Log Transaksi'!E185))</x:f>
        <x:v>46271</x:v>
      </x:c>
      <x:c r="F185" s="213" t="str">
        <x:f>IF('Log Transaksi'!B185="","",IF('Log Transaksi'!F185="","",'Log Transaksi'!F185))</x:f>
        <x:v>Lunas</x:v>
      </x:c>
      <x:c r="G185" s="214" t="str">
        <x:f>IF('Log Transaksi'!B185="","",IF('Log Transaksi'!G185="","",'Log Transaksi'!G185))</x:f>
      </x:c>
      <x:c r="H185" s="214" t="n">
        <x:f>IF('Log Transaksi'!B185="","",IF('Log Transaksi'!H185="","",'Log Transaksi'!H185))</x:f>
        <x:v>350000</x:v>
      </x:c>
      <x:c r="I185" s="214" t="n">
        <x:f>IF('Log Transaksi'!B185="","",IF('Log Transaksi'!I185="","",'Log Transaksi'!I185))</x:f>
        <x:v>350000</x:v>
      </x:c>
      <x:c r="J185" s="344" t="str">
        <x:v>BK034</x:v>
      </x:c>
      <x:c r="K185" s="335" t="str">
        <x:v>Nama dan tanggal sama</x:v>
      </x:c>
      <x:c r="L185" s="214" t="n">
        <x:f>IF(AND(B185&lt;&gt;"",B185&lt;='Pengaturan'!$B$6,F185="DP"),I185,0)</x:f>
        <x:v>0</x:v>
      </x:c>
      <x:c r="M185" s="214" t="n">
        <x:f>IF(AND(B185&lt;&gt;"",B185&lt;='Pengaturan'!$B$6,F185&lt;&gt;"DP"),I185,0)</x:f>
        <x:v>350000</x:v>
      </x:c>
      <x:c r="N185" s="213" t="n">
        <x:f>IF(AND(B185&lt;&gt;"",B185&lt;='Pengaturan'!$B$6,OR(F185="Lunas",F185="Pelunasan")),1,0)</x:f>
        <x:v>1</x:v>
      </x:c>
      <x:c r="O185" s="345" t="str">
        <x:f>IF(B185="","",IF(J185="","Belum dipasangkan",IF(COUNTIF('Data Schedule'!$A$5:$A$304,J185)=1,"OK","CHECK ID")))</x:f>
        <x:v>OK</x:v>
      </x:c>
      <x:c r="P185" s="519" t="str">
        <x:v>BK034</x:v>
      </x:c>
      <x:c r="Q185" s="521"/>
      <x:c r="R185" s="519" t="str">
        <x:f>IF('Log Transaksi'!B185="","",IF(Q185&lt;&gt;"",Q185,P185))</x:f>
        <x:v>BK034</x:v>
      </x:c>
      <x:c r="S185" s="519" t="str">
        <x:f>IF('Log Transaksi'!B185="","",'Log Transaksi'!S185)</x:f>
        <x:v>Paket utama</x:v>
      </x:c>
      <x:c r="T185" s="520" t="str">
        <x:v>Pemetaan average sebelumnya dipertahankan</x:v>
      </x:c>
      <x:c r="U185" s="519" t="str">
        <x:f>IF(R185="","",IF(COUNTIF('Belanja per Booking'!$A$17:$A$409,R185)=1,"OK","Cek ID"))</x:f>
        <x:v>OK</x:v>
      </x:c>
      <x:c r="V185" s="519" t="n">
        <x:f>IF(AND(R185&lt;&gt;"",'Log Transaksi'!L185&lt;&gt;"",'Log Transaksi'!L185&lt;&gt;"Belum diisi",OR('Log Transaksi'!N185="Uploaded",'Log Transaksi'!O185="Uploaded")),1,0)</x:f>
        <x:v>1</x:v>
      </x:c>
    </x:row>
    <x:row r="186" ht="33" customHeight="1">
      <x:c r="A186" s="228" t="n">
        <x:v>186</x:v>
      </x:c>
      <x:c r="B186" s="332" t="n">
        <x:f>IF('Log Transaksi'!B186="","",IF('Log Transaksi'!B186="","",'Log Transaksi'!B186))</x:f>
        <x:v>46271</x:v>
      </x:c>
      <x:c r="C186" s="213" t="str">
        <x:f>IF('Log Transaksi'!B186="","",IF('Log Transaksi'!C186="","",'Log Transaksi'!C186))</x:f>
        <x:v>Lauceriza</x:v>
      </x:c>
      <x:c r="D186" s="213" t="str">
        <x:f>IF('Log Transaksi'!B186="","",IF('Log Transaksi'!D186="","",'Log Transaksi'!D186))</x:f>
        <x:v>Large Group</x:v>
      </x:c>
      <x:c r="E186" s="332" t="n">
        <x:f>IF('Log Transaksi'!B186="","",IF('Log Transaksi'!E186="","",'Log Transaksi'!E186))</x:f>
        <x:v>46271</x:v>
      </x:c>
      <x:c r="F186" s="213" t="str">
        <x:f>IF('Log Transaksi'!B186="","",IF('Log Transaksi'!F186="","",'Log Transaksi'!F186))</x:f>
        <x:v>Lunas</x:v>
      </x:c>
      <x:c r="G186" s="214" t="n">
        <x:f>IF('Log Transaksi'!B186="","",IF('Log Transaksi'!G186="","",'Log Transaksi'!G186))</x:f>
        <x:v>125000</x:v>
      </x:c>
      <x:c r="H186" s="214" t="str">
        <x:f>IF('Log Transaksi'!B186="","",IF('Log Transaksi'!H186="","",'Log Transaksi'!H186))</x:f>
      </x:c>
      <x:c r="I186" s="214" t="n">
        <x:f>IF('Log Transaksi'!B186="","",IF('Log Transaksi'!I186="","",'Log Transaksi'!I186))</x:f>
        <x:v>125000</x:v>
      </x:c>
      <x:c r="J186" s="344" t="str">
        <x:v>BK035</x:v>
      </x:c>
      <x:c r="K186" s="335" t="str">
        <x:v>Nama dan tanggal sama; alias nama</x:v>
      </x:c>
      <x:c r="L186" s="214" t="n">
        <x:f>IF(AND(B186&lt;&gt;"",B186&lt;='Pengaturan'!$B$6,F186="DP"),I186,0)</x:f>
        <x:v>0</x:v>
      </x:c>
      <x:c r="M186" s="214" t="n">
        <x:f>IF(AND(B186&lt;&gt;"",B186&lt;='Pengaturan'!$B$6,F186&lt;&gt;"DP"),I186,0)</x:f>
        <x:v>125000</x:v>
      </x:c>
      <x:c r="N186" s="213" t="n">
        <x:f>IF(AND(B186&lt;&gt;"",B186&lt;='Pengaturan'!$B$6,OR(F186="Lunas",F186="Pelunasan")),1,0)</x:f>
        <x:v>1</x:v>
      </x:c>
      <x:c r="O186" s="345" t="str">
        <x:f>IF(B186="","",IF(J186="","Belum dipasangkan",IF(COUNTIF('Data Schedule'!$A$5:$A$304,J186)=1,"OK","CHECK ID")))</x:f>
        <x:v>OK</x:v>
      </x:c>
      <x:c r="P186" s="519" t="str">
        <x:v>BK035</x:v>
      </x:c>
      <x:c r="Q186" s="521"/>
      <x:c r="R186" s="519" t="str">
        <x:f>IF('Log Transaksi'!B186="","",IF(Q186&lt;&gt;"",Q186,P186))</x:f>
        <x:v>BK035</x:v>
      </x:c>
      <x:c r="S186" s="519" t="str">
        <x:f>IF('Log Transaksi'!B186="","",'Log Transaksi'!S186)</x:f>
        <x:v>Paket utama</x:v>
      </x:c>
      <x:c r="T186" s="520" t="str">
        <x:v>Pemetaan average sebelumnya dipertahankan</x:v>
      </x:c>
      <x:c r="U186" s="519" t="str">
        <x:f>IF(R186="","",IF(COUNTIF('Belanja per Booking'!$A$17:$A$409,R186)=1,"OK","Cek ID"))</x:f>
        <x:v>OK</x:v>
      </x:c>
      <x:c r="V186" s="519" t="n">
        <x:f>IF(AND(R186&lt;&gt;"",'Log Transaksi'!L186&lt;&gt;"",'Log Transaksi'!L186&lt;&gt;"Belum diisi",OR('Log Transaksi'!N186="Uploaded",'Log Transaksi'!O186="Uploaded")),1,0)</x:f>
        <x:v>1</x:v>
      </x:c>
    </x:row>
    <x:row r="187" ht="33" customHeight="1">
      <x:c r="A187" s="228" t="n">
        <x:v>187</x:v>
      </x:c>
      <x:c r="B187" s="332" t="n">
        <x:f>IF('Log Transaksi'!B187="","",IF('Log Transaksi'!B187="","",'Log Transaksi'!B187))</x:f>
        <x:v>46272</x:v>
      </x:c>
      <x:c r="C187" s="213" t="str">
        <x:f>IF('Log Transaksi'!B187="","",IF('Log Transaksi'!C187="","",'Log Transaksi'!C187))</x:f>
        <x:v>Danta</x:v>
      </x:c>
      <x:c r="D187" s="213" t="str">
        <x:f>IF('Log Transaksi'!B187="","",IF('Log Transaksi'!D187="","",'Log Transaksi'!D187))</x:f>
        <x:v>Graduation</x:v>
      </x:c>
      <x:c r="E187" s="332" t="n">
        <x:f>IF('Log Transaksi'!B187="","",IF('Log Transaksi'!E187="","",'Log Transaksi'!E187))</x:f>
        <x:v>46273</x:v>
      </x:c>
      <x:c r="F187" s="213" t="str">
        <x:f>IF('Log Transaksi'!B187="","",IF('Log Transaksi'!F187="","",'Log Transaksi'!F187))</x:f>
        <x:v>Lunas</x:v>
      </x:c>
      <x:c r="G187" s="214" t="str">
        <x:f>IF('Log Transaksi'!B187="","",IF('Log Transaksi'!G187="","",'Log Transaksi'!G187))</x:f>
      </x:c>
      <x:c r="H187" s="214" t="n">
        <x:f>IF('Log Transaksi'!B187="","",IF('Log Transaksi'!H187="","",'Log Transaksi'!H187))</x:f>
        <x:v>250000</x:v>
      </x:c>
      <x:c r="I187" s="214" t="n">
        <x:f>IF('Log Transaksi'!B187="","",IF('Log Transaksi'!I187="","",'Log Transaksi'!I187))</x:f>
        <x:v>250000</x:v>
      </x:c>
      <x:c r="J187" s="344" t="str">
        <x:v>BK063</x:v>
      </x:c>
      <x:c r="K187" s="335" t="str">
        <x:v>Nama dan tanggal sama</x:v>
      </x:c>
      <x:c r="L187" s="214" t="n">
        <x:f>IF(AND(B187&lt;&gt;"",B187&lt;='Pengaturan'!$B$6,F187="DP"),I187,0)</x:f>
        <x:v>0</x:v>
      </x:c>
      <x:c r="M187" s="214" t="n">
        <x:f>IF(AND(B187&lt;&gt;"",B187&lt;='Pengaturan'!$B$6,F187&lt;&gt;"DP"),I187,0)</x:f>
        <x:v>250000</x:v>
      </x:c>
      <x:c r="N187" s="213" t="n">
        <x:f>IF(AND(B187&lt;&gt;"",B187&lt;='Pengaturan'!$B$6,OR(F187="Lunas",F187="Pelunasan")),1,0)</x:f>
        <x:v>1</x:v>
      </x:c>
      <x:c r="O187" s="345" t="str">
        <x:f>IF(B187="","",IF(J187="","Belum dipasangkan",IF(COUNTIF('Data Schedule'!$A$5:$A$304,J187)=1,"OK","CHECK ID")))</x:f>
        <x:v>OK</x:v>
      </x:c>
      <x:c r="P187" s="519" t="str">
        <x:v>BK063</x:v>
      </x:c>
      <x:c r="Q187" s="521"/>
      <x:c r="R187" s="519" t="str">
        <x:f>IF('Log Transaksi'!B187="","",IF(Q187&lt;&gt;"",Q187,P187))</x:f>
        <x:v>BK063</x:v>
      </x:c>
      <x:c r="S187" s="519" t="str">
        <x:f>IF('Log Transaksi'!B187="","",'Log Transaksi'!S187)</x:f>
        <x:v>Paket utama</x:v>
      </x:c>
      <x:c r="T187" s="520" t="str">
        <x:v>Pemetaan average sebelumnya dipertahankan</x:v>
      </x:c>
      <x:c r="U187" s="519" t="str">
        <x:f>IF(R187="","",IF(COUNTIF('Belanja per Booking'!$A$17:$A$409,R187)=1,"OK","Cek ID"))</x:f>
        <x:v>OK</x:v>
      </x:c>
      <x:c r="V187" s="519" t="n">
        <x:f>IF(AND(R187&lt;&gt;"",'Log Transaksi'!L187&lt;&gt;"",'Log Transaksi'!L187&lt;&gt;"Belum diisi",OR('Log Transaksi'!N187="Uploaded",'Log Transaksi'!O187="Uploaded")),1,0)</x:f>
        <x:v>0</x:v>
      </x:c>
    </x:row>
    <x:row r="188" ht="33" customHeight="1">
      <x:c r="A188" s="228" t="n">
        <x:v>188</x:v>
      </x:c>
      <x:c r="B188" s="332" t="n">
        <x:f>IF('Log Transaksi'!B188="","",IF('Log Transaksi'!B188="","",'Log Transaksi'!B188))</x:f>
        <x:v>46272</x:v>
      </x:c>
      <x:c r="C188" s="213" t="str">
        <x:f>IF('Log Transaksi'!B188="","",IF('Log Transaksi'!C188="","",'Log Transaksi'!C188))</x:f>
        <x:v>zaila angreani</x:v>
      </x:c>
      <x:c r="D188" s="213" t="str">
        <x:f>IF('Log Transaksi'!B188="","",IF('Log Transaksi'!D188="","",'Log Transaksi'!D188))</x:f>
        <x:v>Pas Foto</x:v>
      </x:c>
      <x:c r="E188" s="332" t="n">
        <x:f>IF('Log Transaksi'!B188="","",IF('Log Transaksi'!E188="","",'Log Transaksi'!E188))</x:f>
        <x:v>46272</x:v>
      </x:c>
      <x:c r="F188" s="213" t="str">
        <x:f>IF('Log Transaksi'!B188="","",IF('Log Transaksi'!F188="","",'Log Transaksi'!F188))</x:f>
        <x:v>Lunas</x:v>
      </x:c>
      <x:c r="G188" s="214" t="str">
        <x:f>IF('Log Transaksi'!B188="","",IF('Log Transaksi'!G188="","",'Log Transaksi'!G188))</x:f>
      </x:c>
      <x:c r="H188" s="214" t="str">
        <x:f>IF('Log Transaksi'!B188="","",IF('Log Transaksi'!H188="","",'Log Transaksi'!H188))</x:f>
      </x:c>
      <x:c r="I188" s="214" t="str">
        <x:f>IF('Log Transaksi'!B188="","",IF('Log Transaksi'!I188="","",'Log Transaksi'!I188))</x:f>
      </x:c>
      <x:c r="J188" s="344" t="str">
        <x:v>BK043</x:v>
      </x:c>
      <x:c r="K188" s="335" t="str">
        <x:v>Nama dan tanggal sama; alias nama</x:v>
      </x:c>
      <x:c r="L188" s="214" t="n">
        <x:f>IF(AND(B188&lt;&gt;"",B188&lt;='Pengaturan'!$B$6,F188="DP"),I188,0)</x:f>
        <x:v>0</x:v>
      </x:c>
      <x:c r="M188" s="214" t="str">
        <x:f>IF(AND(B188&lt;&gt;"",B188&lt;='Pengaturan'!$B$6,F188&lt;&gt;"DP"),I188,0)</x:f>
      </x:c>
      <x:c r="N188" s="213" t="n">
        <x:f>IF(AND(B188&lt;&gt;"",B188&lt;='Pengaturan'!$B$6,OR(F188="Lunas",F188="Pelunasan")),1,0)</x:f>
        <x:v>1</x:v>
      </x:c>
      <x:c r="O188" s="345" t="str">
        <x:f>IF(B188="","",IF(J188="","Belum dipasangkan",IF(COUNTIF('Data Schedule'!$A$5:$A$304,J188)=1,"OK","CHECK ID")))</x:f>
        <x:v>OK</x:v>
      </x:c>
      <x:c r="P188" s="519" t="str">
        <x:v>BK043</x:v>
      </x:c>
      <x:c r="Q188" s="521"/>
      <x:c r="R188" s="519" t="str">
        <x:f>IF('Log Transaksi'!B188="","",IF(Q188&lt;&gt;"",Q188,P188))</x:f>
        <x:v>BK043</x:v>
      </x:c>
      <x:c r="S188" s="519" t="str">
        <x:f>IF('Log Transaksi'!B188="","",'Log Transaksi'!S188)</x:f>
        <x:v>Paket utama</x:v>
      </x:c>
      <x:c r="T188" s="520" t="str">
        <x:v>Pemetaan average sebelumnya dipertahankan</x:v>
      </x:c>
      <x:c r="U188" s="519" t="str">
        <x:f>IF(R188="","",IF(COUNTIF('Belanja per Booking'!$A$17:$A$409,R188)=1,"OK","Cek ID"))</x:f>
        <x:v>OK</x:v>
      </x:c>
      <x:c r="V188" s="519" t="n">
        <x:f>IF(AND(R188&lt;&gt;"",'Log Transaksi'!L188&lt;&gt;"",'Log Transaksi'!L188&lt;&gt;"Belum diisi",OR('Log Transaksi'!N188="Uploaded",'Log Transaksi'!O188="Uploaded")),1,0)</x:f>
        <x:v>1</x:v>
      </x:c>
    </x:row>
    <x:row r="189" ht="33" customHeight="1">
      <x:c r="A189" s="228" t="n">
        <x:v>189</x:v>
      </x:c>
      <x:c r="B189" s="332" t="n">
        <x:f>IF('Log Transaksi'!B189="","",IF('Log Transaksi'!B189="","",'Log Transaksi'!B189))</x:f>
        <x:v>46272</x:v>
      </x:c>
      <x:c r="C189" s="213" t="str">
        <x:f>IF('Log Transaksi'!B189="","",IF('Log Transaksi'!C189="","",'Log Transaksi'!C189))</x:f>
        <x:v>revo</x:v>
      </x:c>
      <x:c r="D189" s="213" t="str">
        <x:f>IF('Log Transaksi'!B189="","",IF('Log Transaksi'!D189="","",'Log Transaksi'!D189))</x:f>
        <x:v>Add Cetak</x:v>
      </x:c>
      <x:c r="E189" s="332" t="n">
        <x:f>IF('Log Transaksi'!B189="","",IF('Log Transaksi'!E189="","",'Log Transaksi'!E189))</x:f>
        <x:v>46265</x:v>
      </x:c>
      <x:c r="F189" s="213" t="str">
        <x:f>IF('Log Transaksi'!B189="","",IF('Log Transaksi'!F189="","",'Log Transaksi'!F189))</x:f>
        <x:v>Lunas</x:v>
      </x:c>
      <x:c r="G189" s="214" t="str">
        <x:f>IF('Log Transaksi'!B189="","",IF('Log Transaksi'!G189="","",'Log Transaksi'!G189))</x:f>
      </x:c>
      <x:c r="H189" s="214" t="n">
        <x:f>IF('Log Transaksi'!B189="","",IF('Log Transaksi'!H189="","",'Log Transaksi'!H189))</x:f>
        <x:v>25000</x:v>
      </x:c>
      <x:c r="I189" s="214" t="n">
        <x:f>IF('Log Transaksi'!B189="","",IF('Log Transaksi'!I189="","",'Log Transaksi'!I189))</x:f>
        <x:v>25000</x:v>
      </x:c>
      <x:c r="J189" s="344"/>
      <x:c r="K189" s="335" t="str">
        <x:v>Belum dipasangkan. Cash-in aktual tetap dihitung</x:v>
      </x:c>
      <x:c r="L189" s="214" t="n">
        <x:f>IF(AND(B189&lt;&gt;"",B189&lt;='Pengaturan'!$B$6,F189="DP"),I189,0)</x:f>
        <x:v>0</x:v>
      </x:c>
      <x:c r="M189" s="214" t="n">
        <x:f>IF(AND(B189&lt;&gt;"",B189&lt;='Pengaturan'!$B$6,F189&lt;&gt;"DP"),I189,0)</x:f>
        <x:v>25000</x:v>
      </x:c>
      <x:c r="N189" s="213" t="n">
        <x:f>IF(AND(B189&lt;&gt;"",B189&lt;='Pengaturan'!$B$6,OR(F189="Lunas",F189="Pelunasan")),1,0)</x:f>
        <x:v>1</x:v>
      </x:c>
      <x:c r="O189" s="345" t="str">
        <x:f>IF(B189="","",IF(J189="","Belum dipasangkan",IF(COUNTIF('Data Schedule'!$A$5:$A$304,J189)=1,"OK","CHECK ID")))</x:f>
        <x:v>Belum dipasangkan</x:v>
      </x:c>
      <x:c r="P189" s="519" t="str">
        <x:v>LOG-07-6</x:v>
      </x:c>
      <x:c r="Q189" s="521"/>
      <x:c r="R189" s="519" t="str">
        <x:f>IF('Log Transaksi'!B189="","",IF(Q189&lt;&gt;"",Q189,P189))</x:f>
        <x:v>LOG-07-6</x:v>
      </x:c>
      <x:c r="S189" s="519" t="str">
        <x:f>IF('Log Transaksi'!B189="","",'Log Transaksi'!S189)</x:f>
        <x:v>Add-on</x:v>
      </x:c>
      <x:c r="T189" s="520" t="str">
        <x:v>Pemetaan average sebelumnya dipertahankan</x:v>
      </x:c>
      <x:c r="U189" s="519" t="str">
        <x:f>IF(R189="","",IF(COUNTIF('Belanja per Booking'!$A$17:$A$409,R189)=1,"OK","Cek ID"))</x:f>
        <x:v>OK</x:v>
      </x:c>
      <x:c r="V189" s="519" t="n">
        <x:f>IF(AND(R189&lt;&gt;"",'Log Transaksi'!L189&lt;&gt;"",'Log Transaksi'!L189&lt;&gt;"Belum diisi",OR('Log Transaksi'!N189="Uploaded",'Log Transaksi'!O189="Uploaded")),1,0)</x:f>
        <x:v>0</x:v>
      </x:c>
    </x:row>
    <x:row r="190" ht="33" customHeight="1">
      <x:c r="A190" s="228" t="n">
        <x:v>190</x:v>
      </x:c>
      <x:c r="B190" s="332" t="n">
        <x:f>IF('Log Transaksi'!B190="","",IF('Log Transaksi'!B190="","",'Log Transaksi'!B190))</x:f>
        <x:v>46272</x:v>
      </x:c>
      <x:c r="C190" s="213" t="str">
        <x:f>IF('Log Transaksi'!B190="","",IF('Log Transaksi'!C190="","",'Log Transaksi'!C190))</x:f>
        <x:v>Nanda Putri</x:v>
      </x:c>
      <x:c r="D190" s="213" t="str">
        <x:f>IF('Log Transaksi'!B190="","",IF('Log Transaksi'!D190="","",'Log Transaksi'!D190))</x:f>
        <x:v>Graduation</x:v>
      </x:c>
      <x:c r="E190" s="332" t="n">
        <x:f>IF('Log Transaksi'!B190="","",IF('Log Transaksi'!E190="","",'Log Transaksi'!E190))</x:f>
        <x:v>46272</x:v>
      </x:c>
      <x:c r="F190" s="213" t="str">
        <x:f>IF('Log Transaksi'!B190="","",IF('Log Transaksi'!F190="","",'Log Transaksi'!F190))</x:f>
        <x:v>Lunas</x:v>
      </x:c>
      <x:c r="G190" s="214" t="n">
        <x:f>IF('Log Transaksi'!B190="","",IF('Log Transaksi'!G190="","",'Log Transaksi'!G190))</x:f>
        <x:v>455000</x:v>
      </x:c>
      <x:c r="H190" s="214" t="str">
        <x:f>IF('Log Transaksi'!B190="","",IF('Log Transaksi'!H190="","",'Log Transaksi'!H190))</x:f>
      </x:c>
      <x:c r="I190" s="214" t="n">
        <x:f>IF('Log Transaksi'!B190="","",IF('Log Transaksi'!I190="","",'Log Transaksi'!I190))</x:f>
        <x:v>455000</x:v>
      </x:c>
      <x:c r="J190" s="344" t="str">
        <x:v>BK037</x:v>
      </x:c>
      <x:c r="K190" s="335" t="str">
        <x:v>Nama singkat + tanggal + paket; tinjau alias; alias nama</x:v>
      </x:c>
      <x:c r="L190" s="214" t="n">
        <x:f>IF(AND(B190&lt;&gt;"",B190&lt;='Pengaturan'!$B$6,F190="DP"),I190,0)</x:f>
        <x:v>0</x:v>
      </x:c>
      <x:c r="M190" s="214" t="n">
        <x:f>IF(AND(B190&lt;&gt;"",B190&lt;='Pengaturan'!$B$6,F190&lt;&gt;"DP"),I190,0)</x:f>
        <x:v>455000</x:v>
      </x:c>
      <x:c r="N190" s="213" t="n">
        <x:f>IF(AND(B190&lt;&gt;"",B190&lt;='Pengaturan'!$B$6,OR(F190="Lunas",F190="Pelunasan")),1,0)</x:f>
        <x:v>1</x:v>
      </x:c>
      <x:c r="O190" s="345" t="str">
        <x:f>IF(B190="","",IF(J190="","Belum dipasangkan",IF(COUNTIF('Data Schedule'!$A$5:$A$304,J190)=1,"OK","CHECK ID")))</x:f>
        <x:v>OK</x:v>
      </x:c>
      <x:c r="P190" s="519" t="str">
        <x:v>BK037</x:v>
      </x:c>
      <x:c r="Q190" s="521"/>
      <x:c r="R190" s="519" t="str">
        <x:f>IF('Log Transaksi'!B190="","",IF(Q190&lt;&gt;"",Q190,P190))</x:f>
        <x:v>BK037</x:v>
      </x:c>
      <x:c r="S190" s="519" t="str">
        <x:f>IF('Log Transaksi'!B190="","",'Log Transaksi'!S190)</x:f>
        <x:v>Paket utama</x:v>
      </x:c>
      <x:c r="T190" s="520" t="str">
        <x:v>Pemetaan average sebelumnya dipertahankan</x:v>
      </x:c>
      <x:c r="U190" s="519" t="str">
        <x:f>IF(R190="","",IF(COUNTIF('Belanja per Booking'!$A$17:$A$409,R190)=1,"OK","Cek ID"))</x:f>
        <x:v>OK</x:v>
      </x:c>
      <x:c r="V190" s="519" t="n">
        <x:f>IF(AND(R190&lt;&gt;"",'Log Transaksi'!L190&lt;&gt;"",'Log Transaksi'!L190&lt;&gt;"Belum diisi",OR('Log Transaksi'!N190="Uploaded",'Log Transaksi'!O190="Uploaded")),1,0)</x:f>
        <x:v>1</x:v>
      </x:c>
    </x:row>
    <x:row r="191" ht="33" customHeight="1">
      <x:c r="A191" s="228" t="n">
        <x:v>191</x:v>
      </x:c>
      <x:c r="B191" s="332" t="n">
        <x:f>IF('Log Transaksi'!B191="","",IF('Log Transaksi'!B191="","",'Log Transaksi'!B191))</x:f>
        <x:v>46272</x:v>
      </x:c>
      <x:c r="C191" s="213" t="str">
        <x:f>IF('Log Transaksi'!B191="","",IF('Log Transaksi'!C191="","",'Log Transaksi'!C191))</x:f>
        <x:v>Niko</x:v>
      </x:c>
      <x:c r="D191" s="213" t="str">
        <x:f>IF('Log Transaksi'!B191="","",IF('Log Transaksi'!D191="","",'Log Transaksi'!D191))</x:f>
        <x:v>Graduation</x:v>
      </x:c>
      <x:c r="E191" s="332" t="n">
        <x:f>IF('Log Transaksi'!B191="","",IF('Log Transaksi'!E191="","",'Log Transaksi'!E191))</x:f>
        <x:v>46298</x:v>
      </x:c>
      <x:c r="F191" s="213" t="str">
        <x:f>IF('Log Transaksi'!B191="","",IF('Log Transaksi'!F191="","",'Log Transaksi'!F191))</x:f>
        <x:v>DP</x:v>
      </x:c>
      <x:c r="G191" s="214" t="str">
        <x:f>IF('Log Transaksi'!B191="","",IF('Log Transaksi'!G191="","",'Log Transaksi'!G191))</x:f>
      </x:c>
      <x:c r="H191" s="214" t="n">
        <x:f>IF('Log Transaksi'!B191="","",IF('Log Transaksi'!H191="","",'Log Transaksi'!H191))</x:f>
        <x:v>100000</x:v>
      </x:c>
      <x:c r="I191" s="214" t="n">
        <x:f>IF('Log Transaksi'!B191="","",IF('Log Transaksi'!I191="","",'Log Transaksi'!I191))</x:f>
        <x:v>100000</x:v>
      </x:c>
      <x:c r="J191" s="344"/>
      <x:c r="K191" s="335" t="str">
        <x:v>Belum dipasangkan. Cash-in aktual tetap dihitung</x:v>
      </x:c>
      <x:c r="L191" s="214" t="n">
        <x:f>IF(AND(B191&lt;&gt;"",B191&lt;='Pengaturan'!$B$6,F191="DP"),I191,0)</x:f>
        <x:v>100000</x:v>
      </x:c>
      <x:c r="M191" s="214" t="n">
        <x:f>IF(AND(B191&lt;&gt;"",B191&lt;='Pengaturan'!$B$6,F191&lt;&gt;"DP"),I191,0)</x:f>
        <x:v>0</x:v>
      </x:c>
      <x:c r="N191" s="213" t="n">
        <x:f>IF(AND(B191&lt;&gt;"",B191&lt;='Pengaturan'!$B$6,OR(F191="Lunas",F191="Pelunasan")),1,0)</x:f>
        <x:v>0</x:v>
      </x:c>
      <x:c r="O191" s="345" t="str">
        <x:f>IF(B191="","",IF(J191="","Belum dipasangkan",IF(COUNTIF('Data Schedule'!$A$5:$A$304,J191)=1,"OK","CHECK ID")))</x:f>
        <x:v>Belum dipasangkan</x:v>
      </x:c>
      <x:c r="P191" s="519" t="str">
        <x:v>LOG-07-8</x:v>
      </x:c>
      <x:c r="Q191" s="521"/>
      <x:c r="R191" s="519" t="str">
        <x:f>IF('Log Transaksi'!B191="","",IF(Q191&lt;&gt;"",Q191,P191))</x:f>
        <x:v>LOG-07-8</x:v>
      </x:c>
      <x:c r="S191" s="519" t="str">
        <x:f>IF('Log Transaksi'!B191="","",'Log Transaksi'!S191)</x:f>
        <x:v>Paket utama</x:v>
      </x:c>
      <x:c r="T191" s="520" t="str">
        <x:v>Pemetaan average sebelumnya dipertahankan</x:v>
      </x:c>
      <x:c r="U191" s="519" t="str">
        <x:f>IF(R191="","",IF(COUNTIF('Belanja per Booking'!$A$17:$A$409,R191)=1,"OK","Cek ID"))</x:f>
        <x:v>OK</x:v>
      </x:c>
      <x:c r="V191" s="519" t="n">
        <x:f>IF(AND(R191&lt;&gt;"",'Log Transaksi'!L191&lt;&gt;"",'Log Transaksi'!L191&lt;&gt;"Belum diisi",OR('Log Transaksi'!N191="Uploaded",'Log Transaksi'!O191="Uploaded")),1,0)</x:f>
        <x:v>0</x:v>
      </x:c>
    </x:row>
    <x:row r="192" ht="33" customHeight="1">
      <x:c r="A192" s="228" t="n">
        <x:v>192</x:v>
      </x:c>
      <x:c r="B192" s="332" t="n">
        <x:f>IF('Log Transaksi'!B192="","",IF('Log Transaksi'!B192="","",'Log Transaksi'!B192))</x:f>
        <x:v>46272</x:v>
      </x:c>
      <x:c r="C192" s="213" t="str">
        <x:f>IF('Log Transaksi'!B192="","",IF('Log Transaksi'!C192="","",'Log Transaksi'!C192))</x:f>
        <x:v>Khairil</x:v>
      </x:c>
      <x:c r="D192" s="213" t="str">
        <x:f>IF('Log Transaksi'!B192="","",IF('Log Transaksi'!D192="","",'Log Transaksi'!D192))</x:f>
        <x:v>Graduation</x:v>
      </x:c>
      <x:c r="E192" s="332" t="n">
        <x:f>IF('Log Transaksi'!B192="","",IF('Log Transaksi'!E192="","",'Log Transaksi'!E192))</x:f>
        <x:v>46272</x:v>
      </x:c>
      <x:c r="F192" s="213" t="str">
        <x:f>IF('Log Transaksi'!B192="","",IF('Log Transaksi'!F192="","",'Log Transaksi'!F192))</x:f>
        <x:v>Lunas</x:v>
      </x:c>
      <x:c r="G192" s="214" t="n">
        <x:f>IF('Log Transaksi'!B192="","",IF('Log Transaksi'!G192="","",'Log Transaksi'!G192))</x:f>
        <x:v>250000</x:v>
      </x:c>
      <x:c r="H192" s="214" t="str">
        <x:f>IF('Log Transaksi'!B192="","",IF('Log Transaksi'!H192="","",'Log Transaksi'!H192))</x:f>
      </x:c>
      <x:c r="I192" s="214" t="n">
        <x:f>IF('Log Transaksi'!B192="","",IF('Log Transaksi'!I192="","",'Log Transaksi'!I192))</x:f>
        <x:v>250000</x:v>
      </x:c>
      <x:c r="J192" s="344" t="str">
        <x:v>BK038</x:v>
      </x:c>
      <x:c r="K192" s="335" t="str">
        <x:v>Nama singkat + tanggal + paket; tinjau alias; alias nama</x:v>
      </x:c>
      <x:c r="L192" s="214" t="n">
        <x:f>IF(AND(B192&lt;&gt;"",B192&lt;='Pengaturan'!$B$6,F192="DP"),I192,0)</x:f>
        <x:v>0</x:v>
      </x:c>
      <x:c r="M192" s="214" t="n">
        <x:f>IF(AND(B192&lt;&gt;"",B192&lt;='Pengaturan'!$B$6,F192&lt;&gt;"DP"),I192,0)</x:f>
        <x:v>250000</x:v>
      </x:c>
      <x:c r="N192" s="213" t="n">
        <x:f>IF(AND(B192&lt;&gt;"",B192&lt;='Pengaturan'!$B$6,OR(F192="Lunas",F192="Pelunasan")),1,0)</x:f>
        <x:v>1</x:v>
      </x:c>
      <x:c r="O192" s="345" t="str">
        <x:f>IF(B192="","",IF(J192="","Belum dipasangkan",IF(COUNTIF('Data Schedule'!$A$5:$A$304,J192)=1,"OK","CHECK ID")))</x:f>
        <x:v>OK</x:v>
      </x:c>
      <x:c r="P192" s="519" t="str">
        <x:v>BK038</x:v>
      </x:c>
      <x:c r="Q192" s="521"/>
      <x:c r="R192" s="519" t="str">
        <x:f>IF('Log Transaksi'!B192="","",IF(Q192&lt;&gt;"",Q192,P192))</x:f>
        <x:v>BK038</x:v>
      </x:c>
      <x:c r="S192" s="519" t="str">
        <x:f>IF('Log Transaksi'!B192="","",'Log Transaksi'!S192)</x:f>
        <x:v>Paket utama</x:v>
      </x:c>
      <x:c r="T192" s="520" t="str">
        <x:v>Pemetaan average sebelumnya dipertahankan</x:v>
      </x:c>
      <x:c r="U192" s="519" t="str">
        <x:f>IF(R192="","",IF(COUNTIF('Belanja per Booking'!$A$17:$A$409,R192)=1,"OK","Cek ID"))</x:f>
        <x:v>OK</x:v>
      </x:c>
      <x:c r="V192" s="519" t="n">
        <x:f>IF(AND(R192&lt;&gt;"",'Log Transaksi'!L192&lt;&gt;"",'Log Transaksi'!L192&lt;&gt;"Belum diisi",OR('Log Transaksi'!N192="Uploaded",'Log Transaksi'!O192="Uploaded")),1,0)</x:f>
        <x:v>1</x:v>
      </x:c>
    </x:row>
    <x:row r="193" ht="33" customHeight="1">
      <x:c r="A193" s="228" t="n">
        <x:v>193</x:v>
      </x:c>
      <x:c r="B193" s="332" t="n">
        <x:f>IF('Log Transaksi'!B193="","",IF('Log Transaksi'!B193="","",'Log Transaksi'!B193))</x:f>
        <x:v>46272</x:v>
      </x:c>
      <x:c r="C193" s="213" t="str">
        <x:f>IF('Log Transaksi'!B193="","",IF('Log Transaksi'!C193="","",'Log Transaksi'!C193))</x:f>
        <x:v>TBMM EKSTREMITAS</x:v>
      </x:c>
      <x:c r="D193" s="213" t="str">
        <x:f>IF('Log Transaksi'!B193="","",IF('Log Transaksi'!D193="","",'Log Transaksi'!D193))</x:f>
        <x:v>Large Group</x:v>
      </x:c>
      <x:c r="E193" s="332" t="n">
        <x:f>IF('Log Transaksi'!B193="","",IF('Log Transaksi'!E193="","",'Log Transaksi'!E193))</x:f>
        <x:v>46276</x:v>
      </x:c>
      <x:c r="F193" s="213" t="str">
        <x:f>IF('Log Transaksi'!B193="","",IF('Log Transaksi'!F193="","",'Log Transaksi'!F193))</x:f>
        <x:v>DP</x:v>
      </x:c>
      <x:c r="G193" s="214" t="str">
        <x:f>IF('Log Transaksi'!B193="","",IF('Log Transaksi'!G193="","",'Log Transaksi'!G193))</x:f>
      </x:c>
      <x:c r="H193" s="214" t="n">
        <x:f>IF('Log Transaksi'!B193="","",IF('Log Transaksi'!H193="","",'Log Transaksi'!H193))</x:f>
        <x:v>100000</x:v>
      </x:c>
      <x:c r="I193" s="214" t="n">
        <x:f>IF('Log Transaksi'!B193="","",IF('Log Transaksi'!I193="","",'Log Transaksi'!I193))</x:f>
        <x:v>100000</x:v>
      </x:c>
      <x:c r="J193" s="344" t="str">
        <x:v>BK126</x:v>
      </x:c>
      <x:c r="K193" s="335" t="str">
        <x:v>Nama dan tanggal sama</x:v>
      </x:c>
      <x:c r="L193" s="214" t="n">
        <x:f>IF(AND(B193&lt;&gt;"",B193&lt;='Pengaturan'!$B$6,F193="DP"),I193,0)</x:f>
        <x:v>100000</x:v>
      </x:c>
      <x:c r="M193" s="214" t="n">
        <x:f>IF(AND(B193&lt;&gt;"",B193&lt;='Pengaturan'!$B$6,F193&lt;&gt;"DP"),I193,0)</x:f>
        <x:v>0</x:v>
      </x:c>
      <x:c r="N193" s="213" t="n">
        <x:f>IF(AND(B193&lt;&gt;"",B193&lt;='Pengaturan'!$B$6,OR(F193="Lunas",F193="Pelunasan")),1,0)</x:f>
        <x:v>0</x:v>
      </x:c>
      <x:c r="O193" s="345" t="str">
        <x:f>IF(B193="","",IF(J193="","Belum dipasangkan",IF(COUNTIF('Data Schedule'!$A$5:$A$304,J193)=1,"OK","CHECK ID")))</x:f>
        <x:v>OK</x:v>
      </x:c>
      <x:c r="P193" s="519" t="str">
        <x:v>BK126</x:v>
      </x:c>
      <x:c r="Q193" s="521"/>
      <x:c r="R193" s="519" t="str">
        <x:f>IF('Log Transaksi'!B193="","",IF(Q193&lt;&gt;"",Q193,P193))</x:f>
        <x:v>BK126</x:v>
      </x:c>
      <x:c r="S193" s="519" t="str">
        <x:f>IF('Log Transaksi'!B193="","",'Log Transaksi'!S193)</x:f>
        <x:v>Paket utama</x:v>
      </x:c>
      <x:c r="T193" s="520" t="str">
        <x:v>Pemetaan average sebelumnya dipertahankan</x:v>
      </x:c>
      <x:c r="U193" s="519" t="str">
        <x:f>IF(R193="","",IF(COUNTIF('Belanja per Booking'!$A$17:$A$409,R193)=1,"OK","Cek ID"))</x:f>
        <x:v>OK</x:v>
      </x:c>
      <x:c r="V193" s="519" t="n">
        <x:f>IF(AND(R193&lt;&gt;"",'Log Transaksi'!L193&lt;&gt;"",'Log Transaksi'!L193&lt;&gt;"Belum diisi",OR('Log Transaksi'!N193="Uploaded",'Log Transaksi'!O193="Uploaded")),1,0)</x:f>
        <x:v>0</x:v>
      </x:c>
    </x:row>
    <x:row r="194" ht="33" customHeight="1">
      <x:c r="A194" s="228" t="n">
        <x:v>194</x:v>
      </x:c>
      <x:c r="B194" s="332" t="n">
        <x:f>IF('Log Transaksi'!B194="","",IF('Log Transaksi'!B194="","",'Log Transaksi'!B194))</x:f>
        <x:v>46272</x:v>
      </x:c>
      <x:c r="C194" s="213" t="str">
        <x:f>IF('Log Transaksi'!B194="","",IF('Log Transaksi'!C194="","",'Log Transaksi'!C194))</x:f>
        <x:v>Revalina</x:v>
      </x:c>
      <x:c r="D194" s="213" t="str">
        <x:f>IF('Log Transaksi'!B194="","",IF('Log Transaksi'!D194="","",'Log Transaksi'!D194))</x:f>
        <x:v>Add Cetak</x:v>
      </x:c>
      <x:c r="E194" s="332" t="n">
        <x:f>IF('Log Transaksi'!B194="","",IF('Log Transaksi'!E194="","",'Log Transaksi'!E194))</x:f>
        <x:v>46267</x:v>
      </x:c>
      <x:c r="F194" s="213" t="str">
        <x:f>IF('Log Transaksi'!B194="","",IF('Log Transaksi'!F194="","",'Log Transaksi'!F194))</x:f>
        <x:v>Lunas</x:v>
      </x:c>
      <x:c r="G194" s="214" t="str">
        <x:f>IF('Log Transaksi'!B194="","",IF('Log Transaksi'!G194="","",'Log Transaksi'!G194))</x:f>
      </x:c>
      <x:c r="H194" s="214" t="n">
        <x:f>IF('Log Transaksi'!B194="","",IF('Log Transaksi'!H194="","",'Log Transaksi'!H194))</x:f>
        <x:v>75000</x:v>
      </x:c>
      <x:c r="I194" s="214" t="n">
        <x:f>IF('Log Transaksi'!B194="","",IF('Log Transaksi'!I194="","",'Log Transaksi'!I194))</x:f>
        <x:v>75000</x:v>
      </x:c>
      <x:c r="J194" s="344"/>
      <x:c r="K194" s="335" t="str">
        <x:v>Belum dipasangkan. Cash-in aktual tetap dihitung</x:v>
      </x:c>
      <x:c r="L194" s="214" t="n">
        <x:f>IF(AND(B194&lt;&gt;"",B194&lt;='Pengaturan'!$B$6,F194="DP"),I194,0)</x:f>
        <x:v>0</x:v>
      </x:c>
      <x:c r="M194" s="214" t="n">
        <x:f>IF(AND(B194&lt;&gt;"",B194&lt;='Pengaturan'!$B$6,F194&lt;&gt;"DP"),I194,0)</x:f>
        <x:v>75000</x:v>
      </x:c>
      <x:c r="N194" s="213" t="n">
        <x:f>IF(AND(B194&lt;&gt;"",B194&lt;='Pengaturan'!$B$6,OR(F194="Lunas",F194="Pelunasan")),1,0)</x:f>
        <x:v>1</x:v>
      </x:c>
      <x:c r="O194" s="345" t="str">
        <x:f>IF(B194="","",IF(J194="","Belum dipasangkan",IF(COUNTIF('Data Schedule'!$A$5:$A$304,J194)=1,"OK","CHECK ID")))</x:f>
        <x:v>Belum dipasangkan</x:v>
      </x:c>
      <x:c r="P194" s="519" t="str">
        <x:v>LOG-07-11</x:v>
      </x:c>
      <x:c r="Q194" s="521"/>
      <x:c r="R194" s="519" t="str">
        <x:f>IF('Log Transaksi'!B194="","",IF(Q194&lt;&gt;"",Q194,P194))</x:f>
        <x:v>LOG-07-11</x:v>
      </x:c>
      <x:c r="S194" s="519" t="str">
        <x:f>IF('Log Transaksi'!B194="","",'Log Transaksi'!S194)</x:f>
        <x:v>Add-on</x:v>
      </x:c>
      <x:c r="T194" s="520" t="str">
        <x:v>Pemetaan average sebelumnya dipertahankan</x:v>
      </x:c>
      <x:c r="U194" s="519" t="str">
        <x:f>IF(R194="","",IF(COUNTIF('Belanja per Booking'!$A$17:$A$409,R194)=1,"OK","Cek ID"))</x:f>
        <x:v>OK</x:v>
      </x:c>
      <x:c r="V194" s="519" t="n">
        <x:f>IF(AND(R194&lt;&gt;"",'Log Transaksi'!L194&lt;&gt;"",'Log Transaksi'!L194&lt;&gt;"Belum diisi",OR('Log Transaksi'!N194="Uploaded",'Log Transaksi'!O194="Uploaded")),1,0)</x:f>
        <x:v>0</x:v>
      </x:c>
    </x:row>
    <x:row r="195" ht="33" customHeight="1">
      <x:c r="A195" s="228" t="n">
        <x:v>195</x:v>
      </x:c>
      <x:c r="B195" s="332" t="n">
        <x:f>IF('Log Transaksi'!B195="","",IF('Log Transaksi'!B195="","",'Log Transaksi'!B195))</x:f>
        <x:v>46272</x:v>
      </x:c>
      <x:c r="C195" s="213" t="str">
        <x:f>IF('Log Transaksi'!B195="","",IF('Log Transaksi'!C195="","",'Log Transaksi'!C195))</x:f>
        <x:v>Andin</x:v>
      </x:c>
      <x:c r="D195" s="213" t="str">
        <x:f>IF('Log Transaksi'!B195="","",IF('Log Transaksi'!D195="","",'Log Transaksi'!D195))</x:f>
        <x:v>Single</x:v>
      </x:c>
      <x:c r="E195" s="332" t="n">
        <x:f>IF('Log Transaksi'!B195="","",IF('Log Transaksi'!E195="","",'Log Transaksi'!E195))</x:f>
        <x:v>46272</x:v>
      </x:c>
      <x:c r="F195" s="213" t="str">
        <x:f>IF('Log Transaksi'!B195="","",IF('Log Transaksi'!F195="","",'Log Transaksi'!F195))</x:f>
        <x:v>Lunas</x:v>
      </x:c>
      <x:c r="G195" s="214" t="str">
        <x:f>IF('Log Transaksi'!B195="","",IF('Log Transaksi'!G195="","",'Log Transaksi'!G195))</x:f>
      </x:c>
      <x:c r="H195" s="214" t="str">
        <x:f>IF('Log Transaksi'!B195="","",IF('Log Transaksi'!H195="","",'Log Transaksi'!H195))</x:f>
      </x:c>
      <x:c r="I195" s="214" t="str">
        <x:f>IF('Log Transaksi'!B195="","",IF('Log Transaksi'!I195="","",'Log Transaksi'!I195))</x:f>
      </x:c>
      <x:c r="J195" s="344" t="str">
        <x:v>BK039</x:v>
      </x:c>
      <x:c r="K195" s="335" t="str">
        <x:v>Nama dan tanggal sama</x:v>
      </x:c>
      <x:c r="L195" s="214" t="n">
        <x:f>IF(AND(B195&lt;&gt;"",B195&lt;='Pengaturan'!$B$6,F195="DP"),I195,0)</x:f>
        <x:v>0</x:v>
      </x:c>
      <x:c r="M195" s="214" t="str">
        <x:f>IF(AND(B195&lt;&gt;"",B195&lt;='Pengaturan'!$B$6,F195&lt;&gt;"DP"),I195,0)</x:f>
      </x:c>
      <x:c r="N195" s="213" t="n">
        <x:f>IF(AND(B195&lt;&gt;"",B195&lt;='Pengaturan'!$B$6,OR(F195="Lunas",F195="Pelunasan")),1,0)</x:f>
        <x:v>1</x:v>
      </x:c>
      <x:c r="O195" s="345" t="str">
        <x:f>IF(B195="","",IF(J195="","Belum dipasangkan",IF(COUNTIF('Data Schedule'!$A$5:$A$304,J195)=1,"OK","CHECK ID")))</x:f>
        <x:v>OK</x:v>
      </x:c>
      <x:c r="P195" s="519" t="str">
        <x:v>BK039</x:v>
      </x:c>
      <x:c r="Q195" s="521"/>
      <x:c r="R195" s="519" t="str">
        <x:f>IF('Log Transaksi'!B195="","",IF(Q195&lt;&gt;"",Q195,P195))</x:f>
        <x:v>BK039</x:v>
      </x:c>
      <x:c r="S195" s="519" t="str">
        <x:f>IF('Log Transaksi'!B195="","",'Log Transaksi'!S195)</x:f>
        <x:v>Paket utama</x:v>
      </x:c>
      <x:c r="T195" s="520" t="str">
        <x:v>Pemetaan average sebelumnya dipertahankan</x:v>
      </x:c>
      <x:c r="U195" s="519" t="str">
        <x:f>IF(R195="","",IF(COUNTIF('Belanja per Booking'!$A$17:$A$409,R195)=1,"OK","Cek ID"))</x:f>
        <x:v>OK</x:v>
      </x:c>
      <x:c r="V195" s="519" t="n">
        <x:f>IF(AND(R195&lt;&gt;"",'Log Transaksi'!L195&lt;&gt;"",'Log Transaksi'!L195&lt;&gt;"Belum diisi",OR('Log Transaksi'!N195="Uploaded",'Log Transaksi'!O195="Uploaded")),1,0)</x:f>
        <x:v>1</x:v>
      </x:c>
    </x:row>
    <x:row r="196" ht="33" customHeight="1">
      <x:c r="A196" s="228" t="n">
        <x:v>196</x:v>
      </x:c>
      <x:c r="B196" s="332" t="n">
        <x:f>IF('Log Transaksi'!B196="","",IF('Log Transaksi'!B196="","",'Log Transaksi'!B196))</x:f>
        <x:v>46272</x:v>
      </x:c>
      <x:c r="C196" s="213" t="str">
        <x:f>IF('Log Transaksi'!B196="","",IF('Log Transaksi'!C196="","",'Log Transaksi'!C196))</x:f>
        <x:v>Aisha</x:v>
      </x:c>
      <x:c r="D196" s="213" t="str">
        <x:f>IF('Log Transaksi'!B196="","",IF('Log Transaksi'!D196="","",'Log Transaksi'!D196))</x:f>
        <x:v>Large Group</x:v>
      </x:c>
      <x:c r="E196" s="332" t="n">
        <x:f>IF('Log Transaksi'!B196="","",IF('Log Transaksi'!E196="","",'Log Transaksi'!E196))</x:f>
        <x:v>46272</x:v>
      </x:c>
      <x:c r="F196" s="213" t="str">
        <x:f>IF('Log Transaksi'!B196="","",IF('Log Transaksi'!F196="","",'Log Transaksi'!F196))</x:f>
        <x:v>Lunas</x:v>
      </x:c>
      <x:c r="G196" s="214" t="str">
        <x:f>IF('Log Transaksi'!B196="","",IF('Log Transaksi'!G196="","",'Log Transaksi'!G196))</x:f>
      </x:c>
      <x:c r="H196" s="214" t="n">
        <x:f>IF('Log Transaksi'!B196="","",IF('Log Transaksi'!H196="","",'Log Transaksi'!H196))</x:f>
        <x:v>125000</x:v>
      </x:c>
      <x:c r="I196" s="214" t="n">
        <x:f>IF('Log Transaksi'!B196="","",IF('Log Transaksi'!I196="","",'Log Transaksi'!I196))</x:f>
        <x:v>125000</x:v>
      </x:c>
      <x:c r="J196" s="344" t="str">
        <x:v>BK040</x:v>
      </x:c>
      <x:c r="K196" s="335" t="str">
        <x:v>Nama dan tanggal sama</x:v>
      </x:c>
      <x:c r="L196" s="214" t="n">
        <x:f>IF(AND(B196&lt;&gt;"",B196&lt;='Pengaturan'!$B$6,F196="DP"),I196,0)</x:f>
        <x:v>0</x:v>
      </x:c>
      <x:c r="M196" s="214" t="n">
        <x:f>IF(AND(B196&lt;&gt;"",B196&lt;='Pengaturan'!$B$6,F196&lt;&gt;"DP"),I196,0)</x:f>
        <x:v>125000</x:v>
      </x:c>
      <x:c r="N196" s="213" t="n">
        <x:f>IF(AND(B196&lt;&gt;"",B196&lt;='Pengaturan'!$B$6,OR(F196="Lunas",F196="Pelunasan")),1,0)</x:f>
        <x:v>1</x:v>
      </x:c>
      <x:c r="O196" s="345" t="str">
        <x:f>IF(B196="","",IF(J196="","Belum dipasangkan",IF(COUNTIF('Data Schedule'!$A$5:$A$304,J196)=1,"OK","CHECK ID")))</x:f>
        <x:v>OK</x:v>
      </x:c>
      <x:c r="P196" s="519" t="str">
        <x:v>BK040</x:v>
      </x:c>
      <x:c r="Q196" s="521"/>
      <x:c r="R196" s="519" t="str">
        <x:f>IF('Log Transaksi'!B196="","",IF(Q196&lt;&gt;"",Q196,P196))</x:f>
        <x:v>BK040</x:v>
      </x:c>
      <x:c r="S196" s="519" t="str">
        <x:f>IF('Log Transaksi'!B196="","",'Log Transaksi'!S196)</x:f>
        <x:v>Paket utama</x:v>
      </x:c>
      <x:c r="T196" s="520" t="str">
        <x:v>Pemetaan average sebelumnya dipertahankan</x:v>
      </x:c>
      <x:c r="U196" s="519" t="str">
        <x:f>IF(R196="","",IF(COUNTIF('Belanja per Booking'!$A$17:$A$409,R196)=1,"OK","Cek ID"))</x:f>
        <x:v>OK</x:v>
      </x:c>
      <x:c r="V196" s="519" t="n">
        <x:f>IF(AND(R196&lt;&gt;"",'Log Transaksi'!L196&lt;&gt;"",'Log Transaksi'!L196&lt;&gt;"Belum diisi",OR('Log Transaksi'!N196="Uploaded",'Log Transaksi'!O196="Uploaded")),1,0)</x:f>
        <x:v>1</x:v>
      </x:c>
    </x:row>
    <x:row r="197" ht="33" customHeight="1">
      <x:c r="A197" s="228" t="n">
        <x:v>197</x:v>
      </x:c>
      <x:c r="B197" s="332" t="n">
        <x:f>IF('Log Transaksi'!B197="","",IF('Log Transaksi'!B197="","",'Log Transaksi'!B197))</x:f>
        <x:v>46272</x:v>
      </x:c>
      <x:c r="C197" s="213" t="str">
        <x:f>IF('Log Transaksi'!B197="","",IF('Log Transaksi'!C197="","",'Log Transaksi'!C197))</x:f>
        <x:v>Bulan</x:v>
      </x:c>
      <x:c r="D197" s="213" t="str">
        <x:f>IF('Log Transaksi'!B197="","",IF('Log Transaksi'!D197="","",'Log Transaksi'!D197))</x:f>
        <x:v>Graduation</x:v>
      </x:c>
      <x:c r="E197" s="332" t="n">
        <x:f>IF('Log Transaksi'!B197="","",IF('Log Transaksi'!E197="","",'Log Transaksi'!E197))</x:f>
        <x:v>46273</x:v>
      </x:c>
      <x:c r="F197" s="213" t="str">
        <x:f>IF('Log Transaksi'!B197="","",IF('Log Transaksi'!F197="","",'Log Transaksi'!F197))</x:f>
        <x:v>Lunas</x:v>
      </x:c>
      <x:c r="G197" s="214" t="str">
        <x:f>IF('Log Transaksi'!B197="","",IF('Log Transaksi'!G197="","",'Log Transaksi'!G197))</x:f>
      </x:c>
      <x:c r="H197" s="214" t="n">
        <x:f>IF('Log Transaksi'!B197="","",IF('Log Transaksi'!H197="","",'Log Transaksi'!H197))</x:f>
        <x:v>350000</x:v>
      </x:c>
      <x:c r="I197" s="214" t="n">
        <x:f>IF('Log Transaksi'!B197="","",IF('Log Transaksi'!I197="","",'Log Transaksi'!I197))</x:f>
        <x:v>350000</x:v>
      </x:c>
      <x:c r="J197" s="344"/>
      <x:c r="K197" s="335" t="str">
        <x:v>Belum dipasangkan. Cash-in aktual tetap dihitung</x:v>
      </x:c>
      <x:c r="L197" s="214" t="n">
        <x:f>IF(AND(B197&lt;&gt;"",B197&lt;='Pengaturan'!$B$6,F197="DP"),I197,0)</x:f>
        <x:v>0</x:v>
      </x:c>
      <x:c r="M197" s="214" t="n">
        <x:f>IF(AND(B197&lt;&gt;"",B197&lt;='Pengaturan'!$B$6,F197&lt;&gt;"DP"),I197,0)</x:f>
        <x:v>350000</x:v>
      </x:c>
      <x:c r="N197" s="213" t="n">
        <x:f>IF(AND(B197&lt;&gt;"",B197&lt;='Pengaturan'!$B$6,OR(F197="Lunas",F197="Pelunasan")),1,0)</x:f>
        <x:v>1</x:v>
      </x:c>
      <x:c r="O197" s="345" t="str">
        <x:f>IF(B197="","",IF(J197="","Belum dipasangkan",IF(COUNTIF('Data Schedule'!$A$5:$A$304,J197)=1,"OK","CHECK ID")))</x:f>
        <x:v>Belum dipasangkan</x:v>
      </x:c>
      <x:c r="P197" s="519" t="str">
        <x:v>LOG-07-14</x:v>
      </x:c>
      <x:c r="Q197" s="521"/>
      <x:c r="R197" s="519" t="str">
        <x:f>IF('Log Transaksi'!B197="","",IF(Q197&lt;&gt;"",Q197,P197))</x:f>
        <x:v>LOG-07-14</x:v>
      </x:c>
      <x:c r="S197" s="519" t="str">
        <x:f>IF('Log Transaksi'!B197="","",'Log Transaksi'!S197)</x:f>
        <x:v>Paket utama</x:v>
      </x:c>
      <x:c r="T197" s="520" t="str">
        <x:v>Pemetaan average sebelumnya dipertahankan</x:v>
      </x:c>
      <x:c r="U197" s="519" t="str">
        <x:f>IF(R197="","",IF(COUNTIF('Belanja per Booking'!$A$17:$A$409,R197)=1,"OK","Cek ID"))</x:f>
        <x:v>OK</x:v>
      </x:c>
      <x:c r="V197" s="519" t="n">
        <x:f>IF(AND(R197&lt;&gt;"",'Log Transaksi'!L197&lt;&gt;"",'Log Transaksi'!L197&lt;&gt;"Belum diisi",OR('Log Transaksi'!N197="Uploaded",'Log Transaksi'!O197="Uploaded")),1,0)</x:f>
        <x:v>0</x:v>
      </x:c>
    </x:row>
    <x:row r="198" ht="33" customHeight="1">
      <x:c r="A198" s="228" t="n">
        <x:v>198</x:v>
      </x:c>
      <x:c r="B198" s="332" t="n">
        <x:f>IF('Log Transaksi'!B198="","",IF('Log Transaksi'!B198="","",'Log Transaksi'!B198))</x:f>
        <x:v>46272</x:v>
      </x:c>
      <x:c r="C198" s="213" t="str">
        <x:f>IF('Log Transaksi'!B198="","",IF('Log Transaksi'!C198="","",'Log Transaksi'!C198))</x:f>
        <x:v>Gita</x:v>
      </x:c>
      <x:c r="D198" s="213" t="str">
        <x:f>IF('Log Transaksi'!B198="","",IF('Log Transaksi'!D198="","",'Log Transaksi'!D198))</x:f>
        <x:v>Graduation</x:v>
      </x:c>
      <x:c r="E198" s="332" t="n">
        <x:f>IF('Log Transaksi'!B198="","",IF('Log Transaksi'!E198="","",'Log Transaksi'!E198))</x:f>
        <x:v>46276</x:v>
      </x:c>
      <x:c r="F198" s="213" t="str">
        <x:f>IF('Log Transaksi'!B198="","",IF('Log Transaksi'!F198="","",'Log Transaksi'!F198))</x:f>
        <x:v>DP</x:v>
      </x:c>
      <x:c r="G198" s="214" t="str">
        <x:f>IF('Log Transaksi'!B198="","",IF('Log Transaksi'!G198="","",'Log Transaksi'!G198))</x:f>
      </x:c>
      <x:c r="H198" s="214" t="n">
        <x:f>IF('Log Transaksi'!B198="","",IF('Log Transaksi'!H198="","",'Log Transaksi'!H198))</x:f>
        <x:v>100000</x:v>
      </x:c>
      <x:c r="I198" s="214" t="n">
        <x:f>IF('Log Transaksi'!B198="","",IF('Log Transaksi'!I198="","",'Log Transaksi'!I198))</x:f>
        <x:v>100000</x:v>
      </x:c>
      <x:c r="J198" s="344" t="str">
        <x:v>BK128</x:v>
      </x:c>
      <x:c r="K198" s="335" t="str">
        <x:v>Nama dan tanggal sama; konflik paket: Graduation / Family A</x:v>
      </x:c>
      <x:c r="L198" s="214" t="n">
        <x:f>IF(AND(B198&lt;&gt;"",B198&lt;='Pengaturan'!$B$6,F198="DP"),I198,0)</x:f>
        <x:v>100000</x:v>
      </x:c>
      <x:c r="M198" s="214" t="n">
        <x:f>IF(AND(B198&lt;&gt;"",B198&lt;='Pengaturan'!$B$6,F198&lt;&gt;"DP"),I198,0)</x:f>
        <x:v>0</x:v>
      </x:c>
      <x:c r="N198" s="213" t="n">
        <x:f>IF(AND(B198&lt;&gt;"",B198&lt;='Pengaturan'!$B$6,OR(F198="Lunas",F198="Pelunasan")),1,0)</x:f>
        <x:v>0</x:v>
      </x:c>
      <x:c r="O198" s="345" t="str">
        <x:f>IF(B198="","",IF(J198="","Belum dipasangkan",IF(COUNTIF('Data Schedule'!$A$5:$A$304,J198)=1,"OK","CHECK ID")))</x:f>
        <x:v>OK</x:v>
      </x:c>
      <x:c r="P198" s="519" t="str">
        <x:v>BK128</x:v>
      </x:c>
      <x:c r="Q198" s="521"/>
      <x:c r="R198" s="519" t="str">
        <x:f>IF('Log Transaksi'!B198="","",IF(Q198&lt;&gt;"",Q198,P198))</x:f>
        <x:v>BK128</x:v>
      </x:c>
      <x:c r="S198" s="519" t="str">
        <x:f>IF('Log Transaksi'!B198="","",'Log Transaksi'!S198)</x:f>
        <x:v>Paket utama</x:v>
      </x:c>
      <x:c r="T198" s="520" t="str">
        <x:v>Pemetaan average sebelumnya dipertahankan</x:v>
      </x:c>
      <x:c r="U198" s="519" t="str">
        <x:f>IF(R198="","",IF(COUNTIF('Belanja per Booking'!$A$17:$A$409,R198)=1,"OK","Cek ID"))</x:f>
        <x:v>OK</x:v>
      </x:c>
      <x:c r="V198" s="519" t="n">
        <x:f>IF(AND(R198&lt;&gt;"",'Log Transaksi'!L198&lt;&gt;"",'Log Transaksi'!L198&lt;&gt;"Belum diisi",OR('Log Transaksi'!N198="Uploaded",'Log Transaksi'!O198="Uploaded")),1,0)</x:f>
        <x:v>0</x:v>
      </x:c>
    </x:row>
    <x:row r="199" ht="33" customHeight="1">
      <x:c r="A199" s="228" t="n">
        <x:v>199</x:v>
      </x:c>
      <x:c r="B199" s="332" t="n">
        <x:f>IF('Log Transaksi'!B199="","",IF('Log Transaksi'!B199="","",'Log Transaksi'!B199))</x:f>
        <x:v>46272</x:v>
      </x:c>
      <x:c r="C199" s="213" t="str">
        <x:f>IF('Log Transaksi'!B199="","",IF('Log Transaksi'!C199="","",'Log Transaksi'!C199))</x:f>
        <x:v>Akbar</x:v>
      </x:c>
      <x:c r="D199" s="213" t="str">
        <x:f>IF('Log Transaksi'!B199="","",IF('Log Transaksi'!D199="","",'Log Transaksi'!D199))</x:f>
        <x:v>Graduation</x:v>
      </x:c>
      <x:c r="E199" s="332" t="n">
        <x:f>IF('Log Transaksi'!B199="","",IF('Log Transaksi'!E199="","",'Log Transaksi'!E199))</x:f>
        <x:v>46272</x:v>
      </x:c>
      <x:c r="F199" s="213" t="str">
        <x:f>IF('Log Transaksi'!B199="","",IF('Log Transaksi'!F199="","",'Log Transaksi'!F199))</x:f>
        <x:v>Lunas</x:v>
      </x:c>
      <x:c r="G199" s="214" t="str">
        <x:f>IF('Log Transaksi'!B199="","",IF('Log Transaksi'!G199="","",'Log Transaksi'!G199))</x:f>
      </x:c>
      <x:c r="H199" s="214" t="n">
        <x:f>IF('Log Transaksi'!B199="","",IF('Log Transaksi'!H199="","",'Log Transaksi'!H199))</x:f>
        <x:v>250000</x:v>
      </x:c>
      <x:c r="I199" s="214" t="n">
        <x:f>IF('Log Transaksi'!B199="","",IF('Log Transaksi'!I199="","",'Log Transaksi'!I199))</x:f>
        <x:v>250000</x:v>
      </x:c>
      <x:c r="J199" s="344" t="str">
        <x:v>BK041</x:v>
      </x:c>
      <x:c r="K199" s="335" t="str">
        <x:v>Nama dan tanggal sama</x:v>
      </x:c>
      <x:c r="L199" s="214" t="n">
        <x:f>IF(AND(B199&lt;&gt;"",B199&lt;='Pengaturan'!$B$6,F199="DP"),I199,0)</x:f>
        <x:v>0</x:v>
      </x:c>
      <x:c r="M199" s="214" t="n">
        <x:f>IF(AND(B199&lt;&gt;"",B199&lt;='Pengaturan'!$B$6,F199&lt;&gt;"DP"),I199,0)</x:f>
        <x:v>250000</x:v>
      </x:c>
      <x:c r="N199" s="213" t="n">
        <x:f>IF(AND(B199&lt;&gt;"",B199&lt;='Pengaturan'!$B$6,OR(F199="Lunas",F199="Pelunasan")),1,0)</x:f>
        <x:v>1</x:v>
      </x:c>
      <x:c r="O199" s="345" t="str">
        <x:f>IF(B199="","",IF(J199="","Belum dipasangkan",IF(COUNTIF('Data Schedule'!$A$5:$A$304,J199)=1,"OK","CHECK ID")))</x:f>
        <x:v>OK</x:v>
      </x:c>
      <x:c r="P199" s="519" t="str">
        <x:v>BK041</x:v>
      </x:c>
      <x:c r="Q199" s="521"/>
      <x:c r="R199" s="519" t="str">
        <x:f>IF('Log Transaksi'!B199="","",IF(Q199&lt;&gt;"",Q199,P199))</x:f>
        <x:v>BK041</x:v>
      </x:c>
      <x:c r="S199" s="519" t="str">
        <x:f>IF('Log Transaksi'!B199="","",'Log Transaksi'!S199)</x:f>
        <x:v>Paket utama</x:v>
      </x:c>
      <x:c r="T199" s="520" t="str">
        <x:v>Pemetaan average sebelumnya dipertahankan</x:v>
      </x:c>
      <x:c r="U199" s="519" t="str">
        <x:f>IF(R199="","",IF(COUNTIF('Belanja per Booking'!$A$17:$A$409,R199)=1,"OK","Cek ID"))</x:f>
        <x:v>OK</x:v>
      </x:c>
      <x:c r="V199" s="519" t="n">
        <x:f>IF(AND(R199&lt;&gt;"",'Log Transaksi'!L199&lt;&gt;"",'Log Transaksi'!L199&lt;&gt;"Belum diisi",OR('Log Transaksi'!N199="Uploaded",'Log Transaksi'!O199="Uploaded")),1,0)</x:f>
        <x:v>1</x:v>
      </x:c>
    </x:row>
    <x:row r="200" ht="33" customHeight="1">
      <x:c r="A200" s="228" t="n">
        <x:v>200</x:v>
      </x:c>
      <x:c r="B200" s="332" t="n">
        <x:f>IF('Log Transaksi'!B200="","",IF('Log Transaksi'!B200="","",'Log Transaksi'!B200))</x:f>
        <x:v>46273</x:v>
      </x:c>
      <x:c r="C200" s="213" t="str">
        <x:f>IF('Log Transaksi'!B200="","",IF('Log Transaksi'!C200="","",'Log Transaksi'!C200))</x:f>
        <x:v>Adioni</x:v>
      </x:c>
      <x:c r="D200" s="213" t="str">
        <x:f>IF('Log Transaksi'!B200="","",IF('Log Transaksi'!D200="","",'Log Transaksi'!D200))</x:f>
        <x:v>Graduation Premium</x:v>
      </x:c>
      <x:c r="E200" s="332" t="n">
        <x:f>IF('Log Transaksi'!B200="","",IF('Log Transaksi'!E200="","",'Log Transaksi'!E200))</x:f>
        <x:v>46287</x:v>
      </x:c>
      <x:c r="F200" s="213" t="str">
        <x:f>IF('Log Transaksi'!B200="","",IF('Log Transaksi'!F200="","",'Log Transaksi'!F200))</x:f>
        <x:v>DP</x:v>
      </x:c>
      <x:c r="G200" s="214" t="str">
        <x:f>IF('Log Transaksi'!B200="","",IF('Log Transaksi'!G200="","",'Log Transaksi'!G200))</x:f>
      </x:c>
      <x:c r="H200" s="214" t="n">
        <x:f>IF('Log Transaksi'!B200="","",IF('Log Transaksi'!H200="","",'Log Transaksi'!H200))</x:f>
        <x:v>100000</x:v>
      </x:c>
      <x:c r="I200" s="214" t="n">
        <x:f>IF('Log Transaksi'!B200="","",IF('Log Transaksi'!I200="","",'Log Transaksi'!I200))</x:f>
        <x:v>100000</x:v>
      </x:c>
      <x:c r="J200" s="344" t="str">
        <x:v>BK143</x:v>
      </x:c>
      <x:c r="K200" s="335" t="str">
        <x:v>Nama dan tanggal sama</x:v>
      </x:c>
      <x:c r="L200" s="214" t="n">
        <x:f>IF(AND(B200&lt;&gt;"",B200&lt;='Pengaturan'!$B$6,F200="DP"),I200,0)</x:f>
        <x:v>100000</x:v>
      </x:c>
      <x:c r="M200" s="214" t="n">
        <x:f>IF(AND(B200&lt;&gt;"",B200&lt;='Pengaturan'!$B$6,F200&lt;&gt;"DP"),I200,0)</x:f>
        <x:v>0</x:v>
      </x:c>
      <x:c r="N200" s="213" t="n">
        <x:f>IF(AND(B200&lt;&gt;"",B200&lt;='Pengaturan'!$B$6,OR(F200="Lunas",F200="Pelunasan")),1,0)</x:f>
        <x:v>0</x:v>
      </x:c>
      <x:c r="O200" s="345" t="str">
        <x:f>IF(B200="","",IF(J200="","Belum dipasangkan",IF(COUNTIF('Data Schedule'!$A$5:$A$304,J200)=1,"OK","CHECK ID")))</x:f>
        <x:v>OK</x:v>
      </x:c>
      <x:c r="P200" s="519" t="str">
        <x:v>BK143</x:v>
      </x:c>
      <x:c r="Q200" s="521"/>
      <x:c r="R200" s="519" t="str">
        <x:f>IF('Log Transaksi'!B200="","",IF(Q200&lt;&gt;"",Q200,P200))</x:f>
        <x:v>BK143</x:v>
      </x:c>
      <x:c r="S200" s="519" t="str">
        <x:f>IF('Log Transaksi'!B200="","",'Log Transaksi'!S200)</x:f>
        <x:v>Paket utama</x:v>
      </x:c>
      <x:c r="T200" s="520" t="str">
        <x:v>Pemetaan average sebelumnya dipertahankan</x:v>
      </x:c>
      <x:c r="U200" s="519" t="str">
        <x:f>IF(R200="","",IF(COUNTIF('Belanja per Booking'!$A$17:$A$409,R200)=1,"OK","Cek ID"))</x:f>
        <x:v>OK</x:v>
      </x:c>
      <x:c r="V200" s="519" t="n">
        <x:f>IF(AND(R200&lt;&gt;"",'Log Transaksi'!L200&lt;&gt;"",'Log Transaksi'!L200&lt;&gt;"Belum diisi",OR('Log Transaksi'!N200="Uploaded",'Log Transaksi'!O200="Uploaded")),1,0)</x:f>
        <x:v>0</x:v>
      </x:c>
    </x:row>
    <x:row r="201" ht="33" customHeight="1">
      <x:c r="A201" s="228" t="n">
        <x:v>201</x:v>
      </x:c>
      <x:c r="B201" s="332" t="n">
        <x:f>IF('Log Transaksi'!B201="","",IF('Log Transaksi'!B201="","",'Log Transaksi'!B201))</x:f>
        <x:v>46273</x:v>
      </x:c>
      <x:c r="C201" s="213" t="str">
        <x:f>IF('Log Transaksi'!B201="","",IF('Log Transaksi'!C201="","",'Log Transaksi'!C201))</x:f>
        <x:v>Nidaul</x:v>
      </x:c>
      <x:c r="D201" s="213" t="str">
        <x:f>IF('Log Transaksi'!B201="","",IF('Log Transaksi'!D201="","",'Log Transaksi'!D201))</x:f>
        <x:v>Graduation</x:v>
      </x:c>
      <x:c r="E201" s="332" t="n">
        <x:f>IF('Log Transaksi'!B201="","",IF('Log Transaksi'!E201="","",'Log Transaksi'!E201))</x:f>
        <x:v>46274</x:v>
      </x:c>
      <x:c r="F201" s="213" t="str">
        <x:f>IF('Log Transaksi'!B201="","",IF('Log Transaksi'!F201="","",'Log Transaksi'!F201))</x:f>
        <x:v>DP</x:v>
      </x:c>
      <x:c r="G201" s="214" t="str">
        <x:f>IF('Log Transaksi'!B201="","",IF('Log Transaksi'!G201="","",'Log Transaksi'!G201))</x:f>
      </x:c>
      <x:c r="H201" s="214" t="n">
        <x:f>IF('Log Transaksi'!B201="","",IF('Log Transaksi'!H201="","",'Log Transaksi'!H201))</x:f>
        <x:v>100000</x:v>
      </x:c>
      <x:c r="I201" s="214" t="n">
        <x:f>IF('Log Transaksi'!B201="","",IF('Log Transaksi'!I201="","",'Log Transaksi'!I201))</x:f>
        <x:v>100000</x:v>
      </x:c>
      <x:c r="J201" s="344" t="str">
        <x:v>BK098</x:v>
      </x:c>
      <x:c r="K201" s="335" t="str">
        <x:v>Nama dan tanggal sama</x:v>
      </x:c>
      <x:c r="L201" s="214" t="n">
        <x:f>IF(AND(B201&lt;&gt;"",B201&lt;='Pengaturan'!$B$6,F201="DP"),I201,0)</x:f>
        <x:v>100000</x:v>
      </x:c>
      <x:c r="M201" s="214" t="n">
        <x:f>IF(AND(B201&lt;&gt;"",B201&lt;='Pengaturan'!$B$6,F201&lt;&gt;"DP"),I201,0)</x:f>
        <x:v>0</x:v>
      </x:c>
      <x:c r="N201" s="213" t="n">
        <x:f>IF(AND(B201&lt;&gt;"",B201&lt;='Pengaturan'!$B$6,OR(F201="Lunas",F201="Pelunasan")),1,0)</x:f>
        <x:v>0</x:v>
      </x:c>
      <x:c r="O201" s="345" t="str">
        <x:f>IF(B201="","",IF(J201="","Belum dipasangkan",IF(COUNTIF('Data Schedule'!$A$5:$A$304,J201)=1,"OK","CHECK ID")))</x:f>
        <x:v>OK</x:v>
      </x:c>
      <x:c r="P201" s="519" t="str">
        <x:v>BK098</x:v>
      </x:c>
      <x:c r="Q201" s="521"/>
      <x:c r="R201" s="519" t="str">
        <x:f>IF('Log Transaksi'!B201="","",IF(Q201&lt;&gt;"",Q201,P201))</x:f>
        <x:v>BK098</x:v>
      </x:c>
      <x:c r="S201" s="519" t="str">
        <x:f>IF('Log Transaksi'!B201="","",'Log Transaksi'!S201)</x:f>
        <x:v>Paket utama</x:v>
      </x:c>
      <x:c r="T201" s="520" t="str">
        <x:v>Pemetaan average sebelumnya dipertahankan</x:v>
      </x:c>
      <x:c r="U201" s="519" t="str">
        <x:f>IF(R201="","",IF(COUNTIF('Belanja per Booking'!$A$17:$A$409,R201)=1,"OK","Cek ID"))</x:f>
        <x:v>OK</x:v>
      </x:c>
      <x:c r="V201" s="519" t="n">
        <x:f>IF(AND(R201&lt;&gt;"",'Log Transaksi'!L201&lt;&gt;"",'Log Transaksi'!L201&lt;&gt;"Belum diisi",OR('Log Transaksi'!N201="Uploaded",'Log Transaksi'!O201="Uploaded")),1,0)</x:f>
        <x:v>0</x:v>
      </x:c>
    </x:row>
    <x:row r="202" ht="33" customHeight="1">
      <x:c r="A202" s="228" t="n">
        <x:v>202</x:v>
      </x:c>
      <x:c r="B202" s="332" t="n">
        <x:f>IF('Log Transaksi'!B202="","",IF('Log Transaksi'!B202="","",'Log Transaksi'!B202))</x:f>
        <x:v>46273</x:v>
      </x:c>
      <x:c r="C202" s="213" t="str">
        <x:f>IF('Log Transaksi'!B202="","",IF('Log Transaksi'!C202="","",'Log Transaksi'!C202))</x:f>
        <x:v>Nidaul</x:v>
      </x:c>
      <x:c r="D202" s="213" t="str">
        <x:f>IF('Log Transaksi'!B202="","",IF('Log Transaksi'!D202="","",'Log Transaksi'!D202))</x:f>
        <x:v>Graduation Premium</x:v>
      </x:c>
      <x:c r="E202" s="332" t="n">
        <x:f>IF('Log Transaksi'!B202="","",IF('Log Transaksi'!E202="","",'Log Transaksi'!E202))</x:f>
        <x:v>46274</x:v>
      </x:c>
      <x:c r="F202" s="213" t="str">
        <x:f>IF('Log Transaksi'!B202="","",IF('Log Transaksi'!F202="","",'Log Transaksi'!F202))</x:f>
        <x:v>Lunas</x:v>
      </x:c>
      <x:c r="G202" s="214" t="str">
        <x:f>IF('Log Transaksi'!B202="","",IF('Log Transaksi'!G202="","",'Log Transaksi'!G202))</x:f>
      </x:c>
      <x:c r="H202" s="214" t="n">
        <x:f>IF('Log Transaksi'!B202="","",IF('Log Transaksi'!H202="","",'Log Transaksi'!H202))</x:f>
        <x:v>400000</x:v>
      </x:c>
      <x:c r="I202" s="214" t="n">
        <x:f>IF('Log Transaksi'!B202="","",IF('Log Transaksi'!I202="","",'Log Transaksi'!I202))</x:f>
        <x:v>400000</x:v>
      </x:c>
      <x:c r="J202" s="344" t="str">
        <x:v>BK098</x:v>
      </x:c>
      <x:c r="K202" s="335" t="str">
        <x:v>Nama dan tanggal sama; konflik paket: Graduation Premium / Graduation</x:v>
      </x:c>
      <x:c r="L202" s="214" t="n">
        <x:f>IF(AND(B202&lt;&gt;"",B202&lt;='Pengaturan'!$B$6,F202="DP"),I202,0)</x:f>
        <x:v>0</x:v>
      </x:c>
      <x:c r="M202" s="214" t="n">
        <x:f>IF(AND(B202&lt;&gt;"",B202&lt;='Pengaturan'!$B$6,F202&lt;&gt;"DP"),I202,0)</x:f>
        <x:v>400000</x:v>
      </x:c>
      <x:c r="N202" s="213" t="n">
        <x:f>IF(AND(B202&lt;&gt;"",B202&lt;='Pengaturan'!$B$6,OR(F202="Lunas",F202="Pelunasan")),1,0)</x:f>
        <x:v>1</x:v>
      </x:c>
      <x:c r="O202" s="345" t="str">
        <x:f>IF(B202="","",IF(J202="","Belum dipasangkan",IF(COUNTIF('Data Schedule'!$A$5:$A$304,J202)=1,"OK","CHECK ID")))</x:f>
        <x:v>OK</x:v>
      </x:c>
      <x:c r="P202" s="519" t="str">
        <x:v>BK098</x:v>
      </x:c>
      <x:c r="Q202" s="521"/>
      <x:c r="R202" s="519" t="str">
        <x:f>IF('Log Transaksi'!B202="","",IF(Q202&lt;&gt;"",Q202,P202))</x:f>
        <x:v>BK098</x:v>
      </x:c>
      <x:c r="S202" s="519" t="str">
        <x:f>IF('Log Transaksi'!B202="","",'Log Transaksi'!S202)</x:f>
        <x:v>Paket utama</x:v>
      </x:c>
      <x:c r="T202" s="520" t="str">
        <x:v>Pemetaan average sebelumnya dipertahankan</x:v>
      </x:c>
      <x:c r="U202" s="519" t="str">
        <x:f>IF(R202="","",IF(COUNTIF('Belanja per Booking'!$A$17:$A$409,R202)=1,"OK","Cek ID"))</x:f>
        <x:v>OK</x:v>
      </x:c>
      <x:c r="V202" s="519" t="n">
        <x:f>IF(AND(R202&lt;&gt;"",'Log Transaksi'!L202&lt;&gt;"",'Log Transaksi'!L202&lt;&gt;"Belum diisi",OR('Log Transaksi'!N202="Uploaded",'Log Transaksi'!O202="Uploaded")),1,0)</x:f>
        <x:v>0</x:v>
      </x:c>
    </x:row>
    <x:row r="203" ht="33" customHeight="1">
      <x:c r="A203" s="228" t="n">
        <x:v>203</x:v>
      </x:c>
      <x:c r="B203" s="332" t="n">
        <x:f>IF('Log Transaksi'!B203="","",IF('Log Transaksi'!B203="","",'Log Transaksi'!B203))</x:f>
        <x:v>46273</x:v>
      </x:c>
      <x:c r="C203" s="213" t="str">
        <x:f>IF('Log Transaksi'!B203="","",IF('Log Transaksi'!C203="","",'Log Transaksi'!C203))</x:f>
        <x:v>Muhamad Rizki</x:v>
      </x:c>
      <x:c r="D203" s="213" t="str">
        <x:f>IF('Log Transaksi'!B203="","",IF('Log Transaksi'!D203="","",'Log Transaksi'!D203))</x:f>
        <x:v>Graduation</x:v>
      </x:c>
      <x:c r="E203" s="332" t="n">
        <x:f>IF('Log Transaksi'!B203="","",IF('Log Transaksi'!E203="","",'Log Transaksi'!E203))</x:f>
        <x:v>46284</x:v>
      </x:c>
      <x:c r="F203" s="213" t="str">
        <x:f>IF('Log Transaksi'!B203="","",IF('Log Transaksi'!F203="","",'Log Transaksi'!F203))</x:f>
        <x:v>DP</x:v>
      </x:c>
      <x:c r="G203" s="214" t="str">
        <x:f>IF('Log Transaksi'!B203="","",IF('Log Transaksi'!G203="","",'Log Transaksi'!G203))</x:f>
      </x:c>
      <x:c r="H203" s="214" t="n">
        <x:f>IF('Log Transaksi'!B203="","",IF('Log Transaksi'!H203="","",'Log Transaksi'!H203))</x:f>
        <x:v>100000</x:v>
      </x:c>
      <x:c r="I203" s="214" t="n">
        <x:f>IF('Log Transaksi'!B203="","",IF('Log Transaksi'!I203="","",'Log Transaksi'!I203))</x:f>
        <x:v>100000</x:v>
      </x:c>
      <x:c r="J203" s="344" t="str">
        <x:v>BK139</x:v>
      </x:c>
      <x:c r="K203" s="335" t="str">
        <x:v>Nama dan tanggal sama</x:v>
      </x:c>
      <x:c r="L203" s="214" t="n">
        <x:f>IF(AND(B203&lt;&gt;"",B203&lt;='Pengaturan'!$B$6,F203="DP"),I203,0)</x:f>
        <x:v>100000</x:v>
      </x:c>
      <x:c r="M203" s="214" t="n">
        <x:f>IF(AND(B203&lt;&gt;"",B203&lt;='Pengaturan'!$B$6,F203&lt;&gt;"DP"),I203,0)</x:f>
        <x:v>0</x:v>
      </x:c>
      <x:c r="N203" s="213" t="n">
        <x:f>IF(AND(B203&lt;&gt;"",B203&lt;='Pengaturan'!$B$6,OR(F203="Lunas",F203="Pelunasan")),1,0)</x:f>
        <x:v>0</x:v>
      </x:c>
      <x:c r="O203" s="345" t="str">
        <x:f>IF(B203="","",IF(J203="","Belum dipasangkan",IF(COUNTIF('Data Schedule'!$A$5:$A$304,J203)=1,"OK","CHECK ID")))</x:f>
        <x:v>OK</x:v>
      </x:c>
      <x:c r="P203" s="519" t="str">
        <x:v>BK139</x:v>
      </x:c>
      <x:c r="Q203" s="521"/>
      <x:c r="R203" s="519" t="str">
        <x:f>IF('Log Transaksi'!B203="","",IF(Q203&lt;&gt;"",Q203,P203))</x:f>
        <x:v>BK139</x:v>
      </x:c>
      <x:c r="S203" s="519" t="str">
        <x:f>IF('Log Transaksi'!B203="","",'Log Transaksi'!S203)</x:f>
        <x:v>Paket utama</x:v>
      </x:c>
      <x:c r="T203" s="520" t="str">
        <x:v>Pemetaan average sebelumnya dipertahankan</x:v>
      </x:c>
      <x:c r="U203" s="519" t="str">
        <x:f>IF(R203="","",IF(COUNTIF('Belanja per Booking'!$A$17:$A$409,R203)=1,"OK","Cek ID"))</x:f>
        <x:v>OK</x:v>
      </x:c>
      <x:c r="V203" s="519" t="n">
        <x:f>IF(AND(R203&lt;&gt;"",'Log Transaksi'!L203&lt;&gt;"",'Log Transaksi'!L203&lt;&gt;"Belum diisi",OR('Log Transaksi'!N203="Uploaded",'Log Transaksi'!O203="Uploaded")),1,0)</x:f>
        <x:v>0</x:v>
      </x:c>
    </x:row>
    <x:row r="204" ht="33" customHeight="1">
      <x:c r="A204" s="228" t="n">
        <x:v>204</x:v>
      </x:c>
      <x:c r="B204" s="332" t="n">
        <x:f>IF('Log Transaksi'!B204="","",IF('Log Transaksi'!B204="","",'Log Transaksi'!B204))</x:f>
        <x:v>46273</x:v>
      </x:c>
      <x:c r="C204" s="213" t="str">
        <x:f>IF('Log Transaksi'!B204="","",IF('Log Transaksi'!C204="","",'Log Transaksi'!C204))</x:f>
        <x:v>Praba Dayu</x:v>
      </x:c>
      <x:c r="D204" s="213" t="str">
        <x:f>IF('Log Transaksi'!B204="","",IF('Log Transaksi'!D204="","",'Log Transaksi'!D204))</x:f>
        <x:v>Graduation</x:v>
      </x:c>
      <x:c r="E204" s="332" t="n">
        <x:f>IF('Log Transaksi'!B204="","",IF('Log Transaksi'!E204="","",'Log Transaksi'!E204))</x:f>
        <x:v>46274</x:v>
      </x:c>
      <x:c r="F204" s="213" t="str">
        <x:f>IF('Log Transaksi'!B204="","",IF('Log Transaksi'!F204="","",'Log Transaksi'!F204))</x:f>
        <x:v>Lunas</x:v>
      </x:c>
      <x:c r="G204" s="214" t="str">
        <x:f>IF('Log Transaksi'!B204="","",IF('Log Transaksi'!G204="","",'Log Transaksi'!G204))</x:f>
      </x:c>
      <x:c r="H204" s="214" t="n">
        <x:f>IF('Log Transaksi'!B204="","",IF('Log Transaksi'!H204="","",'Log Transaksi'!H204))</x:f>
        <x:v>350000</x:v>
      </x:c>
      <x:c r="I204" s="214" t="n">
        <x:f>IF('Log Transaksi'!B204="","",IF('Log Transaksi'!I204="","",'Log Transaksi'!I204))</x:f>
        <x:v>350000</x:v>
      </x:c>
      <x:c r="J204" s="344" t="str">
        <x:v>BK149</x:v>
      </x:c>
      <x:c r="K204" s="335" t="str">
        <x:v>Booking turunan dari Log Order 8!8; nama, paket dan tanggal foto eksplisit; Lunas</x:v>
      </x:c>
      <x:c r="L204" s="214" t="n">
        <x:f>IF(AND(B204&lt;&gt;"",B204&lt;='Pengaturan'!$B$6,F204="DP"),I204,0)</x:f>
        <x:v>0</x:v>
      </x:c>
      <x:c r="M204" s="214" t="n">
        <x:f>IF(AND(B204&lt;&gt;"",B204&lt;='Pengaturan'!$B$6,F204&lt;&gt;"DP"),I204,0)</x:f>
        <x:v>350000</x:v>
      </x:c>
      <x:c r="N204" s="213" t="n">
        <x:f>IF(AND(B204&lt;&gt;"",B204&lt;='Pengaturan'!$B$6,OR(F204="Lunas",F204="Pelunasan")),1,0)</x:f>
        <x:v>1</x:v>
      </x:c>
      <x:c r="O204" s="345" t="str">
        <x:f>IF(B204="","",IF(J204="","Belum dipasangkan",IF(COUNTIF('Data Schedule'!$A$5:$A$304,J204)=1,"OK","CHECK ID")))</x:f>
        <x:v>OK</x:v>
      </x:c>
      <x:c r="P204" s="519" t="str">
        <x:v>BK149</x:v>
      </x:c>
      <x:c r="Q204" s="521"/>
      <x:c r="R204" s="519" t="str">
        <x:f>IF('Log Transaksi'!B204="","",IF(Q204&lt;&gt;"",Q204,P204))</x:f>
        <x:v>BK149</x:v>
      </x:c>
      <x:c r="S204" s="519" t="str">
        <x:f>IF('Log Transaksi'!B204="","",'Log Transaksi'!S204)</x:f>
        <x:v>Paket utama</x:v>
      </x:c>
      <x:c r="T204" s="520" t="str">
        <x:v>Pemetaan average sebelumnya dipertahankan</x:v>
      </x:c>
      <x:c r="U204" s="519" t="str">
        <x:f>IF(R204="","",IF(COUNTIF('Belanja per Booking'!$A$17:$A$409,R204)=1,"OK","Cek ID"))</x:f>
        <x:v>OK</x:v>
      </x:c>
      <x:c r="V204" s="519" t="n">
        <x:f>IF(AND(R204&lt;&gt;"",'Log Transaksi'!L204&lt;&gt;"",'Log Transaksi'!L204&lt;&gt;"Belum diisi",OR('Log Transaksi'!N204="Uploaded",'Log Transaksi'!O204="Uploaded")),1,0)</x:f>
        <x:v>0</x:v>
      </x:c>
    </x:row>
    <x:row r="205" ht="33" customHeight="1">
      <x:c r="A205" s="228" t="n">
        <x:v>205</x:v>
      </x:c>
      <x:c r="B205" s="332" t="n">
        <x:f>IF('Log Transaksi'!B205="","",IF('Log Transaksi'!B205="","",'Log Transaksi'!B205))</x:f>
        <x:v>46273</x:v>
      </x:c>
      <x:c r="C205" s="213" t="str">
        <x:f>IF('Log Transaksi'!B205="","",IF('Log Transaksi'!C205="","",'Log Transaksi'!C205))</x:f>
        <x:v>Ergi Mahandika</x:v>
      </x:c>
      <x:c r="D205" s="213" t="str">
        <x:f>IF('Log Transaksi'!B205="","",IF('Log Transaksi'!D205="","",'Log Transaksi'!D205))</x:f>
        <x:v>Graduation</x:v>
      </x:c>
      <x:c r="E205" s="332" t="n">
        <x:f>IF('Log Transaksi'!B205="","",IF('Log Transaksi'!E205="","",'Log Transaksi'!E205))</x:f>
        <x:v>46273</x:v>
      </x:c>
      <x:c r="F205" s="213" t="str">
        <x:f>IF('Log Transaksi'!B205="","",IF('Log Transaksi'!F205="","",'Log Transaksi'!F205))</x:f>
        <x:v>Lunas</x:v>
      </x:c>
      <x:c r="G205" s="214" t="str">
        <x:f>IF('Log Transaksi'!B205="","",IF('Log Transaksi'!G205="","",'Log Transaksi'!G205))</x:f>
      </x:c>
      <x:c r="H205" s="214" t="n">
        <x:f>IF('Log Transaksi'!B205="","",IF('Log Transaksi'!H205="","",'Log Transaksi'!H205))</x:f>
        <x:v>310000</x:v>
      </x:c>
      <x:c r="I205" s="214" t="n">
        <x:f>IF('Log Transaksi'!B205="","",IF('Log Transaksi'!I205="","",'Log Transaksi'!I205))</x:f>
        <x:v>310000</x:v>
      </x:c>
      <x:c r="J205" s="344" t="str">
        <x:v>BK073</x:v>
      </x:c>
      <x:c r="K205" s="335" t="str">
        <x:v>Nama dan tanggal sama</x:v>
      </x:c>
      <x:c r="L205" s="214" t="n">
        <x:f>IF(AND(B205&lt;&gt;"",B205&lt;='Pengaturan'!$B$6,F205="DP"),I205,0)</x:f>
        <x:v>0</x:v>
      </x:c>
      <x:c r="M205" s="214" t="n">
        <x:f>IF(AND(B205&lt;&gt;"",B205&lt;='Pengaturan'!$B$6,F205&lt;&gt;"DP"),I205,0)</x:f>
        <x:v>310000</x:v>
      </x:c>
      <x:c r="N205" s="213" t="n">
        <x:f>IF(AND(B205&lt;&gt;"",B205&lt;='Pengaturan'!$B$6,OR(F205="Lunas",F205="Pelunasan")),1,0)</x:f>
        <x:v>1</x:v>
      </x:c>
      <x:c r="O205" s="345" t="str">
        <x:f>IF(B205="","",IF(J205="","Belum dipasangkan",IF(COUNTIF('Data Schedule'!$A$5:$A$304,J205)=1,"OK","CHECK ID")))</x:f>
        <x:v>OK</x:v>
      </x:c>
      <x:c r="P205" s="519" t="str">
        <x:v>BK073</x:v>
      </x:c>
      <x:c r="Q205" s="521"/>
      <x:c r="R205" s="519" t="str">
        <x:f>IF('Log Transaksi'!B205="","",IF(Q205&lt;&gt;"",Q205,P205))</x:f>
        <x:v>BK073</x:v>
      </x:c>
      <x:c r="S205" s="519" t="str">
        <x:f>IF('Log Transaksi'!B205="","",'Log Transaksi'!S205)</x:f>
        <x:v>Paket utama</x:v>
      </x:c>
      <x:c r="T205" s="520" t="str">
        <x:v>Pemetaan average sebelumnya dipertahankan</x:v>
      </x:c>
      <x:c r="U205" s="519" t="str">
        <x:f>IF(R205="","",IF(COUNTIF('Belanja per Booking'!$A$17:$A$409,R205)=1,"OK","Cek ID"))</x:f>
        <x:v>OK</x:v>
      </x:c>
      <x:c r="V205" s="519" t="n">
        <x:f>IF(AND(R205&lt;&gt;"",'Log Transaksi'!L205&lt;&gt;"",'Log Transaksi'!L205&lt;&gt;"Belum diisi",OR('Log Transaksi'!N205="Uploaded",'Log Transaksi'!O205="Uploaded")),1,0)</x:f>
        <x:v>0</x:v>
      </x:c>
    </x:row>
    <x:row r="206" ht="33" customHeight="1">
      <x:c r="A206" s="228" t="n">
        <x:v>206</x:v>
      </x:c>
      <x:c r="B206" s="332" t="n">
        <x:f>IF('Log Transaksi'!B206="","",IF('Log Transaksi'!B206="","",'Log Transaksi'!B206))</x:f>
        <x:v>46273</x:v>
      </x:c>
      <x:c r="C206" s="213" t="str">
        <x:f>IF('Log Transaksi'!B206="","",IF('Log Transaksi'!C206="","",'Log Transaksi'!C206))</x:f>
        <x:v>Nadya</x:v>
      </x:c>
      <x:c r="D206" s="213" t="str">
        <x:f>IF('Log Transaksi'!B206="","",IF('Log Transaksi'!D206="","",'Log Transaksi'!D206))</x:f>
        <x:v>Graduation Premium</x:v>
      </x:c>
      <x:c r="E206" s="332" t="n">
        <x:f>IF('Log Transaksi'!B206="","",IF('Log Transaksi'!E206="","",'Log Transaksi'!E206))</x:f>
        <x:v>46273</x:v>
      </x:c>
      <x:c r="F206" s="213" t="str">
        <x:f>IF('Log Transaksi'!B206="","",IF('Log Transaksi'!F206="","",'Log Transaksi'!F206))</x:f>
      </x:c>
      <x:c r="G206" s="214" t="str">
        <x:f>IF('Log Transaksi'!B206="","",IF('Log Transaksi'!G206="","",'Log Transaksi'!G206))</x:f>
      </x:c>
      <x:c r="H206" s="214" t="n">
        <x:f>IF('Log Transaksi'!B206="","",IF('Log Transaksi'!H206="","",'Log Transaksi'!H206))</x:f>
        <x:v>500000</x:v>
      </x:c>
      <x:c r="I206" s="214" t="n">
        <x:f>IF('Log Transaksi'!B206="","",IF('Log Transaksi'!I206="","",'Log Transaksi'!I206))</x:f>
        <x:v>500000</x:v>
      </x:c>
      <x:c r="J206" s="344"/>
      <x:c r="K206" s="335" t="str">
        <x:v>Belum dipasangkan. Cash-in aktual tetap dihitung</x:v>
      </x:c>
      <x:c r="L206" s="214" t="n">
        <x:f>IF(AND(B206&lt;&gt;"",B206&lt;='Pengaturan'!$B$6,F206="DP"),I206,0)</x:f>
        <x:v>0</x:v>
      </x:c>
      <x:c r="M206" s="214" t="n">
        <x:f>IF(AND(B206&lt;&gt;"",B206&lt;='Pengaturan'!$B$6,F206&lt;&gt;"DP"),I206,0)</x:f>
        <x:v>500000</x:v>
      </x:c>
      <x:c r="N206" s="213" t="n">
        <x:f>IF(AND(B206&lt;&gt;"",B206&lt;='Pengaturan'!$B$6,OR(F206="Lunas",F206="Pelunasan")),1,0)</x:f>
        <x:v>0</x:v>
      </x:c>
      <x:c r="O206" s="345" t="str">
        <x:f>IF(B206="","",IF(J206="","Belum dipasangkan",IF(COUNTIF('Data Schedule'!$A$5:$A$304,J206)=1,"OK","CHECK ID")))</x:f>
        <x:v>Belum dipasangkan</x:v>
      </x:c>
      <x:c r="P206" s="519" t="str">
        <x:v>LOG-08-10</x:v>
      </x:c>
      <x:c r="Q206" s="521"/>
      <x:c r="R206" s="519" t="str">
        <x:f>IF('Log Transaksi'!B206="","",IF(Q206&lt;&gt;"",Q206,P206))</x:f>
        <x:v>LOG-08-10</x:v>
      </x:c>
      <x:c r="S206" s="519" t="str">
        <x:f>IF('Log Transaksi'!B206="","",'Log Transaksi'!S206)</x:f>
        <x:v>Paket utama</x:v>
      </x:c>
      <x:c r="T206" s="520" t="str">
        <x:v>Pemetaan average sebelumnya dipertahankan</x:v>
      </x:c>
      <x:c r="U206" s="519" t="str">
        <x:f>IF(R206="","",IF(COUNTIF('Belanja per Booking'!$A$17:$A$409,R206)=1,"OK","Cek ID"))</x:f>
        <x:v>OK</x:v>
      </x:c>
      <x:c r="V206" s="519" t="n">
        <x:f>IF(AND(R206&lt;&gt;"",'Log Transaksi'!L206&lt;&gt;"",'Log Transaksi'!L206&lt;&gt;"Belum diisi",OR('Log Transaksi'!N206="Uploaded",'Log Transaksi'!O206="Uploaded")),1,0)</x:f>
        <x:v>0</x:v>
      </x:c>
    </x:row>
    <x:row r="207" ht="33" customHeight="1">
      <x:c r="A207" s="228" t="n">
        <x:v>207</x:v>
      </x:c>
      <x:c r="B207" s="332" t="n">
        <x:f>IF('Log Transaksi'!B207="","",IF('Log Transaksi'!B207="","",'Log Transaksi'!B207))</x:f>
        <x:v>46273</x:v>
      </x:c>
      <x:c r="C207" s="213" t="str">
        <x:f>IF('Log Transaksi'!B207="","",IF('Log Transaksi'!C207="","",'Log Transaksi'!C207))</x:f>
        <x:v>Regita</x:v>
      </x:c>
      <x:c r="D207" s="213" t="str">
        <x:f>IF('Log Transaksi'!B207="","",IF('Log Transaksi'!D207="","",'Log Transaksi'!D207))</x:f>
        <x:v>Graduation</x:v>
      </x:c>
      <x:c r="E207" s="332" t="n">
        <x:f>IF('Log Transaksi'!B207="","",IF('Log Transaksi'!E207="","",'Log Transaksi'!E207))</x:f>
        <x:v>46273</x:v>
      </x:c>
      <x:c r="F207" s="213" t="str">
        <x:f>IF('Log Transaksi'!B207="","",IF('Log Transaksi'!F207="","",'Log Transaksi'!F207))</x:f>
      </x:c>
      <x:c r="G207" s="214" t="str">
        <x:f>IF('Log Transaksi'!B207="","",IF('Log Transaksi'!G207="","",'Log Transaksi'!G207))</x:f>
      </x:c>
      <x:c r="H207" s="214" t="n">
        <x:f>IF('Log Transaksi'!B207="","",IF('Log Transaksi'!H207="","",'Log Transaksi'!H207))</x:f>
        <x:v>310000</x:v>
      </x:c>
      <x:c r="I207" s="214" t="n">
        <x:f>IF('Log Transaksi'!B207="","",IF('Log Transaksi'!I207="","",'Log Transaksi'!I207))</x:f>
        <x:v>310000</x:v>
      </x:c>
      <x:c r="J207" s="344" t="str">
        <x:v>BK061</x:v>
      </x:c>
      <x:c r="K207" s="335" t="str">
        <x:v>Nama dan tanggal sama</x:v>
      </x:c>
      <x:c r="L207" s="214" t="n">
        <x:f>IF(AND(B207&lt;&gt;"",B207&lt;='Pengaturan'!$B$6,F207="DP"),I207,0)</x:f>
        <x:v>0</x:v>
      </x:c>
      <x:c r="M207" s="214" t="n">
        <x:f>IF(AND(B207&lt;&gt;"",B207&lt;='Pengaturan'!$B$6,F207&lt;&gt;"DP"),I207,0)</x:f>
        <x:v>310000</x:v>
      </x:c>
      <x:c r="N207" s="213" t="n">
        <x:f>IF(AND(B207&lt;&gt;"",B207&lt;='Pengaturan'!$B$6,OR(F207="Lunas",F207="Pelunasan")),1,0)</x:f>
        <x:v>0</x:v>
      </x:c>
      <x:c r="O207" s="345" t="str">
        <x:f>IF(B207="","",IF(J207="","Belum dipasangkan",IF(COUNTIF('Data Schedule'!$A$5:$A$304,J207)=1,"OK","CHECK ID")))</x:f>
        <x:v>OK</x:v>
      </x:c>
      <x:c r="P207" s="519" t="str">
        <x:v>BK061</x:v>
      </x:c>
      <x:c r="Q207" s="521"/>
      <x:c r="R207" s="519" t="str">
        <x:f>IF('Log Transaksi'!B207="","",IF(Q207&lt;&gt;"",Q207,P207))</x:f>
        <x:v>BK061</x:v>
      </x:c>
      <x:c r="S207" s="519" t="str">
        <x:f>IF('Log Transaksi'!B207="","",'Log Transaksi'!S207)</x:f>
        <x:v>Paket utama</x:v>
      </x:c>
      <x:c r="T207" s="520" t="str">
        <x:v>Pemetaan average sebelumnya dipertahankan</x:v>
      </x:c>
      <x:c r="U207" s="519" t="str">
        <x:f>IF(R207="","",IF(COUNTIF('Belanja per Booking'!$A$17:$A$409,R207)=1,"OK","Cek ID"))</x:f>
        <x:v>OK</x:v>
      </x:c>
      <x:c r="V207" s="519" t="n">
        <x:f>IF(AND(R207&lt;&gt;"",'Log Transaksi'!L207&lt;&gt;"",'Log Transaksi'!L207&lt;&gt;"Belum diisi",OR('Log Transaksi'!N207="Uploaded",'Log Transaksi'!O207="Uploaded")),1,0)</x:f>
        <x:v>0</x:v>
      </x:c>
    </x:row>
    <x:row r="208" ht="33" customHeight="1">
      <x:c r="A208" s="228" t="n">
        <x:v>208</x:v>
      </x:c>
      <x:c r="B208" s="332" t="n">
        <x:f>IF('Log Transaksi'!B208="","",IF('Log Transaksi'!B208="","",'Log Transaksi'!B208))</x:f>
        <x:v>46273</x:v>
      </x:c>
      <x:c r="C208" s="213" t="str">
        <x:f>IF('Log Transaksi'!B208="","",IF('Log Transaksi'!C208="","",'Log Transaksi'!C208))</x:f>
        <x:v>Acha</x:v>
      </x:c>
      <x:c r="D208" s="213" t="str">
        <x:f>IF('Log Transaksi'!B208="","",IF('Log Transaksi'!D208="","",'Log Transaksi'!D208))</x:f>
        <x:v>Graduation</x:v>
      </x:c>
      <x:c r="E208" s="332" t="n">
        <x:f>IF('Log Transaksi'!B208="","",IF('Log Transaksi'!E208="","",'Log Transaksi'!E208))</x:f>
        <x:v>46273</x:v>
      </x:c>
      <x:c r="F208" s="213" t="str">
        <x:f>IF('Log Transaksi'!B208="","",IF('Log Transaksi'!F208="","",'Log Transaksi'!F208))</x:f>
      </x:c>
      <x:c r="G208" s="214" t="n">
        <x:f>IF('Log Transaksi'!B208="","",IF('Log Transaksi'!G208="","",'Log Transaksi'!G208))</x:f>
        <x:v>250000</x:v>
      </x:c>
      <x:c r="H208" s="214" t="str">
        <x:f>IF('Log Transaksi'!B208="","",IF('Log Transaksi'!H208="","",'Log Transaksi'!H208))</x:f>
      </x:c>
      <x:c r="I208" s="214" t="n">
        <x:f>IF('Log Transaksi'!B208="","",IF('Log Transaksi'!I208="","",'Log Transaksi'!I208))</x:f>
        <x:v>250000</x:v>
      </x:c>
      <x:c r="J208" s="344" t="str">
        <x:v>BK082</x:v>
      </x:c>
      <x:c r="K208" s="335" t="str">
        <x:v>Nama dan tanggal sama</x:v>
      </x:c>
      <x:c r="L208" s="214" t="n">
        <x:f>IF(AND(B208&lt;&gt;"",B208&lt;='Pengaturan'!$B$6,F208="DP"),I208,0)</x:f>
        <x:v>0</x:v>
      </x:c>
      <x:c r="M208" s="214" t="n">
        <x:f>IF(AND(B208&lt;&gt;"",B208&lt;='Pengaturan'!$B$6,F208&lt;&gt;"DP"),I208,0)</x:f>
        <x:v>250000</x:v>
      </x:c>
      <x:c r="N208" s="213" t="n">
        <x:f>IF(AND(B208&lt;&gt;"",B208&lt;='Pengaturan'!$B$6,OR(F208="Lunas",F208="Pelunasan")),1,0)</x:f>
        <x:v>0</x:v>
      </x:c>
      <x:c r="O208" s="345" t="str">
        <x:f>IF(B208="","",IF(J208="","Belum dipasangkan",IF(COUNTIF('Data Schedule'!$A$5:$A$304,J208)=1,"OK","CHECK ID")))</x:f>
        <x:v>OK</x:v>
      </x:c>
      <x:c r="P208" s="519" t="str">
        <x:v>BK082</x:v>
      </x:c>
      <x:c r="Q208" s="521"/>
      <x:c r="R208" s="519" t="str">
        <x:f>IF('Log Transaksi'!B208="","",IF(Q208&lt;&gt;"",Q208,P208))</x:f>
        <x:v>BK082</x:v>
      </x:c>
      <x:c r="S208" s="519" t="str">
        <x:f>IF('Log Transaksi'!B208="","",'Log Transaksi'!S208)</x:f>
        <x:v>Paket utama</x:v>
      </x:c>
      <x:c r="T208" s="520" t="str">
        <x:v>Pemetaan average sebelumnya dipertahankan</x:v>
      </x:c>
      <x:c r="U208" s="519" t="str">
        <x:f>IF(R208="","",IF(COUNTIF('Belanja per Booking'!$A$17:$A$409,R208)=1,"OK","Cek ID"))</x:f>
        <x:v>OK</x:v>
      </x:c>
      <x:c r="V208" s="519" t="n">
        <x:f>IF(AND(R208&lt;&gt;"",'Log Transaksi'!L208&lt;&gt;"",'Log Transaksi'!L208&lt;&gt;"Belum diisi",OR('Log Transaksi'!N208="Uploaded",'Log Transaksi'!O208="Uploaded")),1,0)</x:f>
        <x:v>0</x:v>
      </x:c>
    </x:row>
    <x:row r="209" ht="33" customHeight="1">
      <x:c r="A209" s="228" t="n">
        <x:v>209</x:v>
      </x:c>
      <x:c r="B209" s="332" t="n">
        <x:f>IF('Log Transaksi'!B209="","",IF('Log Transaksi'!B209="","",'Log Transaksi'!B209))</x:f>
        <x:v>46273</x:v>
      </x:c>
      <x:c r="C209" s="213" t="str">
        <x:f>IF('Log Transaksi'!B209="","",IF('Log Transaksi'!C209="","",'Log Transaksi'!C209))</x:f>
        <x:v>Maulida</x:v>
      </x:c>
      <x:c r="D209" s="213" t="str">
        <x:f>IF('Log Transaksi'!B209="","",IF('Log Transaksi'!D209="","",'Log Transaksi'!D209))</x:f>
        <x:v>Graduation</x:v>
      </x:c>
      <x:c r="E209" s="332" t="n">
        <x:f>IF('Log Transaksi'!B209="","",IF('Log Transaksi'!E209="","",'Log Transaksi'!E209))</x:f>
        <x:v>46273</x:v>
      </x:c>
      <x:c r="F209" s="213" t="str">
        <x:f>IF('Log Transaksi'!B209="","",IF('Log Transaksi'!F209="","",'Log Transaksi'!F209))</x:f>
      </x:c>
      <x:c r="G209" s="214" t="n">
        <x:f>IF('Log Transaksi'!B209="","",IF('Log Transaksi'!G209="","",'Log Transaksi'!G209))</x:f>
        <x:v>250000</x:v>
      </x:c>
      <x:c r="H209" s="214" t="str">
        <x:f>IF('Log Transaksi'!B209="","",IF('Log Transaksi'!H209="","",'Log Transaksi'!H209))</x:f>
      </x:c>
      <x:c r="I209" s="214" t="n">
        <x:f>IF('Log Transaksi'!B209="","",IF('Log Transaksi'!I209="","",'Log Transaksi'!I209))</x:f>
        <x:v>250000</x:v>
      </x:c>
      <x:c r="J209" s="344" t="str">
        <x:v>BK083</x:v>
      </x:c>
      <x:c r="K209" s="335" t="str">
        <x:v>Nama singkat + tanggal + paket; tinjau alias; alias nama</x:v>
      </x:c>
      <x:c r="L209" s="214" t="n">
        <x:f>IF(AND(B209&lt;&gt;"",B209&lt;='Pengaturan'!$B$6,F209="DP"),I209,0)</x:f>
        <x:v>0</x:v>
      </x:c>
      <x:c r="M209" s="214" t="n">
        <x:f>IF(AND(B209&lt;&gt;"",B209&lt;='Pengaturan'!$B$6,F209&lt;&gt;"DP"),I209,0)</x:f>
        <x:v>250000</x:v>
      </x:c>
      <x:c r="N209" s="213" t="n">
        <x:f>IF(AND(B209&lt;&gt;"",B209&lt;='Pengaturan'!$B$6,OR(F209="Lunas",F209="Pelunasan")),1,0)</x:f>
        <x:v>0</x:v>
      </x:c>
      <x:c r="O209" s="345" t="str">
        <x:f>IF(B209="","",IF(J209="","Belum dipasangkan",IF(COUNTIF('Data Schedule'!$A$5:$A$304,J209)=1,"OK","CHECK ID")))</x:f>
        <x:v>OK</x:v>
      </x:c>
      <x:c r="P209" s="519" t="str">
        <x:v>BK083</x:v>
      </x:c>
      <x:c r="Q209" s="521"/>
      <x:c r="R209" s="519" t="str">
        <x:f>IF('Log Transaksi'!B209="","",IF(Q209&lt;&gt;"",Q209,P209))</x:f>
        <x:v>BK083</x:v>
      </x:c>
      <x:c r="S209" s="519" t="str">
        <x:f>IF('Log Transaksi'!B209="","",'Log Transaksi'!S209)</x:f>
        <x:v>Paket utama</x:v>
      </x:c>
      <x:c r="T209" s="520" t="str">
        <x:v>Pemetaan average sebelumnya dipertahankan</x:v>
      </x:c>
      <x:c r="U209" s="519" t="str">
        <x:f>IF(R209="","",IF(COUNTIF('Belanja per Booking'!$A$17:$A$409,R209)=1,"OK","Cek ID"))</x:f>
        <x:v>OK</x:v>
      </x:c>
      <x:c r="V209" s="519" t="n">
        <x:f>IF(AND(R209&lt;&gt;"",'Log Transaksi'!L209&lt;&gt;"",'Log Transaksi'!L209&lt;&gt;"Belum diisi",OR('Log Transaksi'!N209="Uploaded",'Log Transaksi'!O209="Uploaded")),1,0)</x:f>
        <x:v>0</x:v>
      </x:c>
    </x:row>
    <x:row r="210" ht="33" customHeight="1">
      <x:c r="A210" s="228" t="n">
        <x:v>210</x:v>
      </x:c>
      <x:c r="B210" s="332" t="n">
        <x:f>IF('Log Transaksi'!B210="","",IF('Log Transaksi'!B210="","",'Log Transaksi'!B210))</x:f>
        <x:v>46273</x:v>
      </x:c>
      <x:c r="C210" s="213" t="str">
        <x:f>IF('Log Transaksi'!B210="","",IF('Log Transaksi'!C210="","",'Log Transaksi'!C210))</x:f>
        <x:v>Aisha</x:v>
      </x:c>
      <x:c r="D210" s="213" t="str">
        <x:f>IF('Log Transaksi'!B210="","",IF('Log Transaksi'!D210="","",'Log Transaksi'!D210))</x:f>
        <x:v>Graduation</x:v>
      </x:c>
      <x:c r="E210" s="332" t="n">
        <x:f>IF('Log Transaksi'!B210="","",IF('Log Transaksi'!E210="","",'Log Transaksi'!E210))</x:f>
        <x:v>46273</x:v>
      </x:c>
      <x:c r="F210" s="213" t="str">
        <x:f>IF('Log Transaksi'!B210="","",IF('Log Transaksi'!F210="","",'Log Transaksi'!F210))</x:f>
      </x:c>
      <x:c r="G210" s="214" t="str">
        <x:f>IF('Log Transaksi'!B210="","",IF('Log Transaksi'!G210="","",'Log Transaksi'!G210))</x:f>
      </x:c>
      <x:c r="H210" s="214" t="n">
        <x:f>IF('Log Transaksi'!B210="","",IF('Log Transaksi'!H210="","",'Log Transaksi'!H210))</x:f>
        <x:v>250000</x:v>
      </x:c>
      <x:c r="I210" s="214" t="n">
        <x:f>IF('Log Transaksi'!B210="","",IF('Log Transaksi'!I210="","",'Log Transaksi'!I210))</x:f>
        <x:v>250000</x:v>
      </x:c>
      <x:c r="J210" s="344" t="str">
        <x:v>BK048</x:v>
      </x:c>
      <x:c r="K210" s="335" t="str">
        <x:v>Nama dan tanggal sama</x:v>
      </x:c>
      <x:c r="L210" s="214" t="n">
        <x:f>IF(AND(B210&lt;&gt;"",B210&lt;='Pengaturan'!$B$6,F210="DP"),I210,0)</x:f>
        <x:v>0</x:v>
      </x:c>
      <x:c r="M210" s="214" t="n">
        <x:f>IF(AND(B210&lt;&gt;"",B210&lt;='Pengaturan'!$B$6,F210&lt;&gt;"DP"),I210,0)</x:f>
        <x:v>250000</x:v>
      </x:c>
      <x:c r="N210" s="213" t="n">
        <x:f>IF(AND(B210&lt;&gt;"",B210&lt;='Pengaturan'!$B$6,OR(F210="Lunas",F210="Pelunasan")),1,0)</x:f>
        <x:v>0</x:v>
      </x:c>
      <x:c r="O210" s="345" t="str">
        <x:f>IF(B210="","",IF(J210="","Belum dipasangkan",IF(COUNTIF('Data Schedule'!$A$5:$A$304,J210)=1,"OK","CHECK ID")))</x:f>
        <x:v>OK</x:v>
      </x:c>
      <x:c r="P210" s="519" t="str">
        <x:v>BK048</x:v>
      </x:c>
      <x:c r="Q210" s="521"/>
      <x:c r="R210" s="519" t="str">
        <x:f>IF('Log Transaksi'!B210="","",IF(Q210&lt;&gt;"",Q210,P210))</x:f>
        <x:v>BK048</x:v>
      </x:c>
      <x:c r="S210" s="519" t="str">
        <x:f>IF('Log Transaksi'!B210="","",'Log Transaksi'!S210)</x:f>
        <x:v>Paket utama</x:v>
      </x:c>
      <x:c r="T210" s="520" t="str">
        <x:v>Pemetaan average sebelumnya dipertahankan</x:v>
      </x:c>
      <x:c r="U210" s="519" t="str">
        <x:f>IF(R210="","",IF(COUNTIF('Belanja per Booking'!$A$17:$A$409,R210)=1,"OK","Cek ID"))</x:f>
        <x:v>OK</x:v>
      </x:c>
      <x:c r="V210" s="519" t="n">
        <x:f>IF(AND(R210&lt;&gt;"",'Log Transaksi'!L210&lt;&gt;"",'Log Transaksi'!L210&lt;&gt;"Belum diisi",OR('Log Transaksi'!N210="Uploaded",'Log Transaksi'!O210="Uploaded")),1,0)</x:f>
        <x:v>0</x:v>
      </x:c>
    </x:row>
    <x:row r="211" ht="33" customHeight="1">
      <x:c r="A211" s="228" t="n">
        <x:v>211</x:v>
      </x:c>
      <x:c r="B211" s="332" t="n">
        <x:f>IF('Log Transaksi'!B211="","",IF('Log Transaksi'!B211="","",'Log Transaksi'!B211))</x:f>
        <x:v>46273</x:v>
      </x:c>
      <x:c r="C211" s="213" t="str">
        <x:f>IF('Log Transaksi'!B211="","",IF('Log Transaksi'!C211="","",'Log Transaksi'!C211))</x:f>
        <x:v>Puput Tri</x:v>
      </x:c>
      <x:c r="D211" s="213" t="str">
        <x:f>IF('Log Transaksi'!B211="","",IF('Log Transaksi'!D211="","",'Log Transaksi'!D211))</x:f>
        <x:v>Graduation</x:v>
      </x:c>
      <x:c r="E211" s="332" t="n">
        <x:f>IF('Log Transaksi'!B211="","",IF('Log Transaksi'!E211="","",'Log Transaksi'!E211))</x:f>
        <x:v>46273</x:v>
      </x:c>
      <x:c r="F211" s="213" t="str">
        <x:f>IF('Log Transaksi'!B211="","",IF('Log Transaksi'!F211="","",'Log Transaksi'!F211))</x:f>
      </x:c>
      <x:c r="G211" s="214" t="str">
        <x:f>IF('Log Transaksi'!B211="","",IF('Log Transaksi'!G211="","",'Log Transaksi'!G211))</x:f>
      </x:c>
      <x:c r="H211" s="214" t="n">
        <x:f>IF('Log Transaksi'!B211="","",IF('Log Transaksi'!H211="","",'Log Transaksi'!H211))</x:f>
        <x:v>250000</x:v>
      </x:c>
      <x:c r="I211" s="214" t="n">
        <x:f>IF('Log Transaksi'!B211="","",IF('Log Transaksi'!I211="","",'Log Transaksi'!I211))</x:f>
        <x:v>250000</x:v>
      </x:c>
      <x:c r="J211" s="344" t="str">
        <x:v>BK062</x:v>
      </x:c>
      <x:c r="K211" s="335" t="str">
        <x:v>Nama singkat + tanggal + paket; tinjau alias; alias nama</x:v>
      </x:c>
      <x:c r="L211" s="214" t="n">
        <x:f>IF(AND(B211&lt;&gt;"",B211&lt;='Pengaturan'!$B$6,F211="DP"),I211,0)</x:f>
        <x:v>0</x:v>
      </x:c>
      <x:c r="M211" s="214" t="n">
        <x:f>IF(AND(B211&lt;&gt;"",B211&lt;='Pengaturan'!$B$6,F211&lt;&gt;"DP"),I211,0)</x:f>
        <x:v>250000</x:v>
      </x:c>
      <x:c r="N211" s="213" t="n">
        <x:f>IF(AND(B211&lt;&gt;"",B211&lt;='Pengaturan'!$B$6,OR(F211="Lunas",F211="Pelunasan")),1,0)</x:f>
        <x:v>0</x:v>
      </x:c>
      <x:c r="O211" s="345" t="str">
        <x:f>IF(B211="","",IF(J211="","Belum dipasangkan",IF(COUNTIF('Data Schedule'!$A$5:$A$304,J211)=1,"OK","CHECK ID")))</x:f>
        <x:v>OK</x:v>
      </x:c>
      <x:c r="P211" s="519" t="str">
        <x:v>BK062</x:v>
      </x:c>
      <x:c r="Q211" s="521"/>
      <x:c r="R211" s="519" t="str">
        <x:f>IF('Log Transaksi'!B211="","",IF(Q211&lt;&gt;"",Q211,P211))</x:f>
        <x:v>BK062</x:v>
      </x:c>
      <x:c r="S211" s="519" t="str">
        <x:f>IF('Log Transaksi'!B211="","",'Log Transaksi'!S211)</x:f>
        <x:v>Paket utama</x:v>
      </x:c>
      <x:c r="T211" s="520" t="str">
        <x:v>Pemetaan average sebelumnya dipertahankan</x:v>
      </x:c>
      <x:c r="U211" s="519" t="str">
        <x:f>IF(R211="","",IF(COUNTIF('Belanja per Booking'!$A$17:$A$409,R211)=1,"OK","Cek ID"))</x:f>
        <x:v>OK</x:v>
      </x:c>
      <x:c r="V211" s="519" t="n">
        <x:f>IF(AND(R211&lt;&gt;"",'Log Transaksi'!L211&lt;&gt;"",'Log Transaksi'!L211&lt;&gt;"Belum diisi",OR('Log Transaksi'!N211="Uploaded",'Log Transaksi'!O211="Uploaded")),1,0)</x:f>
        <x:v>0</x:v>
      </x:c>
    </x:row>
    <x:row r="212" ht="33" customHeight="1">
      <x:c r="A212" s="228" t="n">
        <x:v>212</x:v>
      </x:c>
      <x:c r="B212" s="332" t="n">
        <x:f>IF('Log Transaksi'!B212="","",IF('Log Transaksi'!B212="","",'Log Transaksi'!B212))</x:f>
        <x:v>46273</x:v>
      </x:c>
      <x:c r="C212" s="213" t="str">
        <x:f>IF('Log Transaksi'!B212="","",IF('Log Transaksi'!C212="","",'Log Transaksi'!C212))</x:f>
        <x:v>Nadya Miko</x:v>
      </x:c>
      <x:c r="D212" s="213" t="str">
        <x:f>IF('Log Transaksi'!B212="","",IF('Log Transaksi'!D212="","",'Log Transaksi'!D212))</x:f>
        <x:v>Graduation</x:v>
      </x:c>
      <x:c r="E212" s="332" t="n">
        <x:f>IF('Log Transaksi'!B212="","",IF('Log Transaksi'!E212="","",'Log Transaksi'!E212))</x:f>
        <x:v>46273</x:v>
      </x:c>
      <x:c r="F212" s="213" t="str">
        <x:f>IF('Log Transaksi'!B212="","",IF('Log Transaksi'!F212="","",'Log Transaksi'!F212))</x:f>
      </x:c>
      <x:c r="G212" s="214" t="str">
        <x:f>IF('Log Transaksi'!B212="","",IF('Log Transaksi'!G212="","",'Log Transaksi'!G212))</x:f>
      </x:c>
      <x:c r="H212" s="214" t="n">
        <x:f>IF('Log Transaksi'!B212="","",IF('Log Transaksi'!H212="","",'Log Transaksi'!H212))</x:f>
        <x:v>250000</x:v>
      </x:c>
      <x:c r="I212" s="214" t="n">
        <x:f>IF('Log Transaksi'!B212="","",IF('Log Transaksi'!I212="","",'Log Transaksi'!I212))</x:f>
        <x:v>250000</x:v>
      </x:c>
      <x:c r="J212" s="344" t="str">
        <x:v>BK075</x:v>
      </x:c>
      <x:c r="K212" s="335" t="str">
        <x:v>Nama singkat + tanggal + paket; tinjau alias; alias nama</x:v>
      </x:c>
      <x:c r="L212" s="214" t="n">
        <x:f>IF(AND(B212&lt;&gt;"",B212&lt;='Pengaturan'!$B$6,F212="DP"),I212,0)</x:f>
        <x:v>0</x:v>
      </x:c>
      <x:c r="M212" s="214" t="n">
        <x:f>IF(AND(B212&lt;&gt;"",B212&lt;='Pengaturan'!$B$6,F212&lt;&gt;"DP"),I212,0)</x:f>
        <x:v>250000</x:v>
      </x:c>
      <x:c r="N212" s="213" t="n">
        <x:f>IF(AND(B212&lt;&gt;"",B212&lt;='Pengaturan'!$B$6,OR(F212="Lunas",F212="Pelunasan")),1,0)</x:f>
        <x:v>0</x:v>
      </x:c>
      <x:c r="O212" s="345" t="str">
        <x:f>IF(B212="","",IF(J212="","Belum dipasangkan",IF(COUNTIF('Data Schedule'!$A$5:$A$304,J212)=1,"OK","CHECK ID")))</x:f>
        <x:v>OK</x:v>
      </x:c>
      <x:c r="P212" s="519" t="str">
        <x:v>BK075</x:v>
      </x:c>
      <x:c r="Q212" s="521"/>
      <x:c r="R212" s="519" t="str">
        <x:f>IF('Log Transaksi'!B212="","",IF(Q212&lt;&gt;"",Q212,P212))</x:f>
        <x:v>BK075</x:v>
      </x:c>
      <x:c r="S212" s="519" t="str">
        <x:f>IF('Log Transaksi'!B212="","",'Log Transaksi'!S212)</x:f>
        <x:v>Paket utama</x:v>
      </x:c>
      <x:c r="T212" s="520" t="str">
        <x:v>Pemetaan average sebelumnya dipertahankan</x:v>
      </x:c>
      <x:c r="U212" s="519" t="str">
        <x:f>IF(R212="","",IF(COUNTIF('Belanja per Booking'!$A$17:$A$409,R212)=1,"OK","Cek ID"))</x:f>
        <x:v>OK</x:v>
      </x:c>
      <x:c r="V212" s="519" t="n">
        <x:f>IF(AND(R212&lt;&gt;"",'Log Transaksi'!L212&lt;&gt;"",'Log Transaksi'!L212&lt;&gt;"Belum diisi",OR('Log Transaksi'!N212="Uploaded",'Log Transaksi'!O212="Uploaded")),1,0)</x:f>
        <x:v>0</x:v>
      </x:c>
    </x:row>
    <x:row r="213" ht="33" customHeight="1">
      <x:c r="A213" s="228" t="n">
        <x:v>213</x:v>
      </x:c>
      <x:c r="B213" s="332" t="n">
        <x:f>IF('Log Transaksi'!B213="","",IF('Log Transaksi'!B213="","",'Log Transaksi'!B213))</x:f>
        <x:v>46273</x:v>
      </x:c>
      <x:c r="C213" s="213" t="str">
        <x:f>IF('Log Transaksi'!B213="","",IF('Log Transaksi'!C213="","",'Log Transaksi'!C213))</x:f>
        <x:v>Deo Putra</x:v>
      </x:c>
      <x:c r="D213" s="213" t="str">
        <x:f>IF('Log Transaksi'!B213="","",IF('Log Transaksi'!D213="","",'Log Transaksi'!D213))</x:f>
        <x:v>Graduation</x:v>
      </x:c>
      <x:c r="E213" s="332" t="n">
        <x:f>IF('Log Transaksi'!B213="","",IF('Log Transaksi'!E213="","",'Log Transaksi'!E213))</x:f>
        <x:v>46273</x:v>
      </x:c>
      <x:c r="F213" s="213" t="str">
        <x:f>IF('Log Transaksi'!B213="","",IF('Log Transaksi'!F213="","",'Log Transaksi'!F213))</x:f>
      </x:c>
      <x:c r="G213" s="214" t="n">
        <x:f>IF('Log Transaksi'!B213="","",IF('Log Transaksi'!G213="","",'Log Transaksi'!G213))</x:f>
        <x:v>290000</x:v>
      </x:c>
      <x:c r="H213" s="214" t="str">
        <x:f>IF('Log Transaksi'!B213="","",IF('Log Transaksi'!H213="","",'Log Transaksi'!H213))</x:f>
      </x:c>
      <x:c r="I213" s="214" t="n">
        <x:f>IF('Log Transaksi'!B213="","",IF('Log Transaksi'!I213="","",'Log Transaksi'!I213))</x:f>
        <x:v>290000</x:v>
      </x:c>
      <x:c r="J213" s="344" t="str">
        <x:v>BK049</x:v>
      </x:c>
      <x:c r="K213" s="335" t="str">
        <x:v>Nama dan tanggal sama</x:v>
      </x:c>
      <x:c r="L213" s="214" t="n">
        <x:f>IF(AND(B213&lt;&gt;"",B213&lt;='Pengaturan'!$B$6,F213="DP"),I213,0)</x:f>
        <x:v>0</x:v>
      </x:c>
      <x:c r="M213" s="214" t="n">
        <x:f>IF(AND(B213&lt;&gt;"",B213&lt;='Pengaturan'!$B$6,F213&lt;&gt;"DP"),I213,0)</x:f>
        <x:v>290000</x:v>
      </x:c>
      <x:c r="N213" s="213" t="n">
        <x:f>IF(AND(B213&lt;&gt;"",B213&lt;='Pengaturan'!$B$6,OR(F213="Lunas",F213="Pelunasan")),1,0)</x:f>
        <x:v>0</x:v>
      </x:c>
      <x:c r="O213" s="345" t="str">
        <x:f>IF(B213="","",IF(J213="","Belum dipasangkan",IF(COUNTIF('Data Schedule'!$A$5:$A$304,J213)=1,"OK","CHECK ID")))</x:f>
        <x:v>OK</x:v>
      </x:c>
      <x:c r="P213" s="519" t="str">
        <x:v>BK049</x:v>
      </x:c>
      <x:c r="Q213" s="521"/>
      <x:c r="R213" s="519" t="str">
        <x:f>IF('Log Transaksi'!B213="","",IF(Q213&lt;&gt;"",Q213,P213))</x:f>
        <x:v>BK049</x:v>
      </x:c>
      <x:c r="S213" s="519" t="str">
        <x:f>IF('Log Transaksi'!B213="","",'Log Transaksi'!S213)</x:f>
        <x:v>Paket utama</x:v>
      </x:c>
      <x:c r="T213" s="520" t="str">
        <x:v>Pemetaan average sebelumnya dipertahankan</x:v>
      </x:c>
      <x:c r="U213" s="519" t="str">
        <x:f>IF(R213="","",IF(COUNTIF('Belanja per Booking'!$A$17:$A$409,R213)=1,"OK","Cek ID"))</x:f>
        <x:v>OK</x:v>
      </x:c>
      <x:c r="V213" s="519" t="n">
        <x:f>IF(AND(R213&lt;&gt;"",'Log Transaksi'!L213&lt;&gt;"",'Log Transaksi'!L213&lt;&gt;"Belum diisi",OR('Log Transaksi'!N213="Uploaded",'Log Transaksi'!O213="Uploaded")),1,0)</x:f>
        <x:v>0</x:v>
      </x:c>
    </x:row>
    <x:row r="214" ht="33" customHeight="1">
      <x:c r="A214" s="228" t="n">
        <x:v>214</x:v>
      </x:c>
      <x:c r="B214" s="332" t="n">
        <x:f>IF('Log Transaksi'!B214="","",IF('Log Transaksi'!B214="","",'Log Transaksi'!B214))</x:f>
        <x:v>46273</x:v>
      </x:c>
      <x:c r="C214" s="213" t="str">
        <x:f>IF('Log Transaksi'!B214="","",IF('Log Transaksi'!C214="","",'Log Transaksi'!C214))</x:f>
        <x:v>Zahra Nur</x:v>
      </x:c>
      <x:c r="D214" s="213" t="str">
        <x:f>IF('Log Transaksi'!B214="","",IF('Log Transaksi'!D214="","",'Log Transaksi'!D214))</x:f>
        <x:v>Graduation Premium</x:v>
      </x:c>
      <x:c r="E214" s="332" t="n">
        <x:f>IF('Log Transaksi'!B214="","",IF('Log Transaksi'!E214="","",'Log Transaksi'!E214))</x:f>
        <x:v>46273</x:v>
      </x:c>
      <x:c r="F214" s="213" t="str">
        <x:f>IF('Log Transaksi'!B214="","",IF('Log Transaksi'!F214="","",'Log Transaksi'!F214))</x:f>
      </x:c>
      <x:c r="G214" s="214" t="n">
        <x:f>IF('Log Transaksi'!B214="","",IF('Log Transaksi'!G214="","",'Log Transaksi'!G214))</x:f>
        <x:v>220000</x:v>
      </x:c>
      <x:c r="H214" s="214" t="str">
        <x:f>IF('Log Transaksi'!B214="","",IF('Log Transaksi'!H214="","",'Log Transaksi'!H214))</x:f>
      </x:c>
      <x:c r="I214" s="214" t="n">
        <x:f>IF('Log Transaksi'!B214="","",IF('Log Transaksi'!I214="","",'Log Transaksi'!I214))</x:f>
        <x:v>220000</x:v>
      </x:c>
      <x:c r="J214" s="344" t="str">
        <x:v>BK084</x:v>
      </x:c>
      <x:c r="K214" s="335" t="str">
        <x:v>Nama dan tanggal sama</x:v>
      </x:c>
      <x:c r="L214" s="214" t="n">
        <x:f>IF(AND(B214&lt;&gt;"",B214&lt;='Pengaturan'!$B$6,F214="DP"),I214,0)</x:f>
        <x:v>0</x:v>
      </x:c>
      <x:c r="M214" s="214" t="n">
        <x:f>IF(AND(B214&lt;&gt;"",B214&lt;='Pengaturan'!$B$6,F214&lt;&gt;"DP"),I214,0)</x:f>
        <x:v>220000</x:v>
      </x:c>
      <x:c r="N214" s="213" t="n">
        <x:f>IF(AND(B214&lt;&gt;"",B214&lt;='Pengaturan'!$B$6,OR(F214="Lunas",F214="Pelunasan")),1,0)</x:f>
        <x:v>0</x:v>
      </x:c>
      <x:c r="O214" s="345" t="str">
        <x:f>IF(B214="","",IF(J214="","Belum dipasangkan",IF(COUNTIF('Data Schedule'!$A$5:$A$304,J214)=1,"OK","CHECK ID")))</x:f>
        <x:v>OK</x:v>
      </x:c>
      <x:c r="P214" s="519" t="str">
        <x:v>BK084</x:v>
      </x:c>
      <x:c r="Q214" s="521"/>
      <x:c r="R214" s="519" t="str">
        <x:f>IF('Log Transaksi'!B214="","",IF(Q214&lt;&gt;"",Q214,P214))</x:f>
        <x:v>BK084</x:v>
      </x:c>
      <x:c r="S214" s="519" t="str">
        <x:f>IF('Log Transaksi'!B214="","",'Log Transaksi'!S214)</x:f>
        <x:v>Paket utama</x:v>
      </x:c>
      <x:c r="T214" s="520" t="str">
        <x:v>Pemetaan average sebelumnya dipertahankan</x:v>
      </x:c>
      <x:c r="U214" s="519" t="str">
        <x:f>IF(R214="","",IF(COUNTIF('Belanja per Booking'!$A$17:$A$409,R214)=1,"OK","Cek ID"))</x:f>
        <x:v>OK</x:v>
      </x:c>
      <x:c r="V214" s="519" t="n">
        <x:f>IF(AND(R214&lt;&gt;"",'Log Transaksi'!L214&lt;&gt;"",'Log Transaksi'!L214&lt;&gt;"Belum diisi",OR('Log Transaksi'!N214="Uploaded",'Log Transaksi'!O214="Uploaded")),1,0)</x:f>
        <x:v>0</x:v>
      </x:c>
    </x:row>
    <x:row r="215" ht="33" customHeight="1">
      <x:c r="A215" s="228" t="n">
        <x:v>215</x:v>
      </x:c>
      <x:c r="B215" s="332" t="n">
        <x:f>IF('Log Transaksi'!B215="","",IF('Log Transaksi'!B215="","",'Log Transaksi'!B215))</x:f>
        <x:v>46273</x:v>
      </x:c>
      <x:c r="C215" s="213" t="str">
        <x:f>IF('Log Transaksi'!B215="","",IF('Log Transaksi'!C215="","",'Log Transaksi'!C215))</x:f>
        <x:v>Decky Septa</x:v>
      </x:c>
      <x:c r="D215" s="213" t="str">
        <x:f>IF('Log Transaksi'!B215="","",IF('Log Transaksi'!D215="","",'Log Transaksi'!D215))</x:f>
        <x:v>Graduation</x:v>
      </x:c>
      <x:c r="E215" s="332" t="n">
        <x:f>IF('Log Transaksi'!B215="","",IF('Log Transaksi'!E215="","",'Log Transaksi'!E215))</x:f>
        <x:v>46273</x:v>
      </x:c>
      <x:c r="F215" s="213" t="str">
        <x:f>IF('Log Transaksi'!B215="","",IF('Log Transaksi'!F215="","",'Log Transaksi'!F215))</x:f>
      </x:c>
      <x:c r="G215" s="214" t="n">
        <x:f>IF('Log Transaksi'!B215="","",IF('Log Transaksi'!G215="","",'Log Transaksi'!G215))</x:f>
        <x:v>250000</x:v>
      </x:c>
      <x:c r="H215" s="214" t="str">
        <x:f>IF('Log Transaksi'!B215="","",IF('Log Transaksi'!H215="","",'Log Transaksi'!H215))</x:f>
      </x:c>
      <x:c r="I215" s="214" t="n">
        <x:f>IF('Log Transaksi'!B215="","",IF('Log Transaksi'!I215="","",'Log Transaksi'!I215))</x:f>
        <x:v>250000</x:v>
      </x:c>
      <x:c r="J215" s="344" t="str">
        <x:v>BK045</x:v>
      </x:c>
      <x:c r="K215" s="335" t="str">
        <x:v>Nama dan tanggal sama; alias nama</x:v>
      </x:c>
      <x:c r="L215" s="214" t="n">
        <x:f>IF(AND(B215&lt;&gt;"",B215&lt;='Pengaturan'!$B$6,F215="DP"),I215,0)</x:f>
        <x:v>0</x:v>
      </x:c>
      <x:c r="M215" s="214" t="n">
        <x:f>IF(AND(B215&lt;&gt;"",B215&lt;='Pengaturan'!$B$6,F215&lt;&gt;"DP"),I215,0)</x:f>
        <x:v>250000</x:v>
      </x:c>
      <x:c r="N215" s="213" t="n">
        <x:f>IF(AND(B215&lt;&gt;"",B215&lt;='Pengaturan'!$B$6,OR(F215="Lunas",F215="Pelunasan")),1,0)</x:f>
        <x:v>0</x:v>
      </x:c>
      <x:c r="O215" s="345" t="str">
        <x:f>IF(B215="","",IF(J215="","Belum dipasangkan",IF(COUNTIF('Data Schedule'!$A$5:$A$304,J215)=1,"OK","CHECK ID")))</x:f>
        <x:v>OK</x:v>
      </x:c>
      <x:c r="P215" s="519" t="str">
        <x:v>BK045</x:v>
      </x:c>
      <x:c r="Q215" s="521"/>
      <x:c r="R215" s="519" t="str">
        <x:f>IF('Log Transaksi'!B215="","",IF(Q215&lt;&gt;"",Q215,P215))</x:f>
        <x:v>BK045</x:v>
      </x:c>
      <x:c r="S215" s="519" t="str">
        <x:f>IF('Log Transaksi'!B215="","",'Log Transaksi'!S215)</x:f>
        <x:v>Paket utama</x:v>
      </x:c>
      <x:c r="T215" s="520" t="str">
        <x:v>Pemetaan average sebelumnya dipertahankan</x:v>
      </x:c>
      <x:c r="U215" s="519" t="str">
        <x:f>IF(R215="","",IF(COUNTIF('Belanja per Booking'!$A$17:$A$409,R215)=1,"OK","Cek ID"))</x:f>
        <x:v>OK</x:v>
      </x:c>
      <x:c r="V215" s="519" t="n">
        <x:f>IF(AND(R215&lt;&gt;"",'Log Transaksi'!L215&lt;&gt;"",'Log Transaksi'!L215&lt;&gt;"Belum diisi",OR('Log Transaksi'!N215="Uploaded",'Log Transaksi'!O215="Uploaded")),1,0)</x:f>
        <x:v>0</x:v>
      </x:c>
    </x:row>
    <x:row r="216" ht="33" customHeight="1">
      <x:c r="A216" s="228" t="n">
        <x:v>216</x:v>
      </x:c>
      <x:c r="B216" s="332" t="n">
        <x:f>IF('Log Transaksi'!B216="","",IF('Log Transaksi'!B216="","",'Log Transaksi'!B216))</x:f>
        <x:v>46273</x:v>
      </x:c>
      <x:c r="C216" s="213" t="str">
        <x:f>IF('Log Transaksi'!B216="","",IF('Log Transaksi'!C216="","",'Log Transaksi'!C216))</x:f>
        <x:v>Qori Susi Alifah</x:v>
      </x:c>
      <x:c r="D216" s="213" t="str">
        <x:f>IF('Log Transaksi'!B216="","",IF('Log Transaksi'!D216="","",'Log Transaksi'!D216))</x:f>
        <x:v>Graduation</x:v>
      </x:c>
      <x:c r="E216" s="332" t="n">
        <x:f>IF('Log Transaksi'!B216="","",IF('Log Transaksi'!E216="","",'Log Transaksi'!E216))</x:f>
        <x:v>46273</x:v>
      </x:c>
      <x:c r="F216" s="213" t="str">
        <x:f>IF('Log Transaksi'!B216="","",IF('Log Transaksi'!F216="","",'Log Transaksi'!F216))</x:f>
      </x:c>
      <x:c r="G216" s="214" t="str">
        <x:f>IF('Log Transaksi'!B216="","",IF('Log Transaksi'!G216="","",'Log Transaksi'!G216))</x:f>
      </x:c>
      <x:c r="H216" s="214" t="n">
        <x:f>IF('Log Transaksi'!B216="","",IF('Log Transaksi'!H216="","",'Log Transaksi'!H216))</x:f>
        <x:v>330000</x:v>
      </x:c>
      <x:c r="I216" s="214" t="n">
        <x:f>IF('Log Transaksi'!B216="","",IF('Log Transaksi'!I216="","",'Log Transaksi'!I216))</x:f>
        <x:v>330000</x:v>
      </x:c>
      <x:c r="J216" s="344" t="str">
        <x:v>BK055</x:v>
      </x:c>
      <x:c r="K216" s="335" t="str">
        <x:v>Nama dan tanggal sama; alias nama</x:v>
      </x:c>
      <x:c r="L216" s="214" t="n">
        <x:f>IF(AND(B216&lt;&gt;"",B216&lt;='Pengaturan'!$B$6,F216="DP"),I216,0)</x:f>
        <x:v>0</x:v>
      </x:c>
      <x:c r="M216" s="214" t="n">
        <x:f>IF(AND(B216&lt;&gt;"",B216&lt;='Pengaturan'!$B$6,F216&lt;&gt;"DP"),I216,0)</x:f>
        <x:v>330000</x:v>
      </x:c>
      <x:c r="N216" s="213" t="n">
        <x:f>IF(AND(B216&lt;&gt;"",B216&lt;='Pengaturan'!$B$6,OR(F216="Lunas",F216="Pelunasan")),1,0)</x:f>
        <x:v>0</x:v>
      </x:c>
      <x:c r="O216" s="345" t="str">
        <x:f>IF(B216="","",IF(J216="","Belum dipasangkan",IF(COUNTIF('Data Schedule'!$A$5:$A$304,J216)=1,"OK","CHECK ID")))</x:f>
        <x:v>OK</x:v>
      </x:c>
      <x:c r="P216" s="519" t="str">
        <x:v>BK055</x:v>
      </x:c>
      <x:c r="Q216" s="521"/>
      <x:c r="R216" s="519" t="str">
        <x:f>IF('Log Transaksi'!B216="","",IF(Q216&lt;&gt;"",Q216,P216))</x:f>
        <x:v>BK055</x:v>
      </x:c>
      <x:c r="S216" s="519" t="str">
        <x:f>IF('Log Transaksi'!B216="","",'Log Transaksi'!S216)</x:f>
        <x:v>Paket utama</x:v>
      </x:c>
      <x:c r="T216" s="520" t="str">
        <x:v>Pemetaan average sebelumnya dipertahankan</x:v>
      </x:c>
      <x:c r="U216" s="519" t="str">
        <x:f>IF(R216="","",IF(COUNTIF('Belanja per Booking'!$A$17:$A$409,R216)=1,"OK","Cek ID"))</x:f>
        <x:v>OK</x:v>
      </x:c>
      <x:c r="V216" s="519" t="n">
        <x:f>IF(AND(R216&lt;&gt;"",'Log Transaksi'!L216&lt;&gt;"",'Log Transaksi'!L216&lt;&gt;"Belum diisi",OR('Log Transaksi'!N216="Uploaded",'Log Transaksi'!O216="Uploaded")),1,0)</x:f>
        <x:v>0</x:v>
      </x:c>
    </x:row>
    <x:row r="217" ht="33" customHeight="1">
      <x:c r="A217" s="228" t="n">
        <x:v>217</x:v>
      </x:c>
      <x:c r="B217" s="332" t="n">
        <x:f>IF('Log Transaksi'!B217="","",IF('Log Transaksi'!B217="","",'Log Transaksi'!B217))</x:f>
        <x:v>46273</x:v>
      </x:c>
      <x:c r="C217" s="213" t="str">
        <x:f>IF('Log Transaksi'!B217="","",IF('Log Transaksi'!C217="","",'Log Transaksi'!C217))</x:f>
        <x:v>Dewi Amarwati</x:v>
      </x:c>
      <x:c r="D217" s="213" t="str">
        <x:f>IF('Log Transaksi'!B217="","",IF('Log Transaksi'!D217="","",'Log Transaksi'!D217))</x:f>
        <x:v>Graduation</x:v>
      </x:c>
      <x:c r="E217" s="332" t="n">
        <x:f>IF('Log Transaksi'!B217="","",IF('Log Transaksi'!E217="","",'Log Transaksi'!E217))</x:f>
        <x:v>46273</x:v>
      </x:c>
      <x:c r="F217" s="213" t="str">
        <x:f>IF('Log Transaksi'!B217="","",IF('Log Transaksi'!F217="","",'Log Transaksi'!F217))</x:f>
      </x:c>
      <x:c r="G217" s="214" t="str">
        <x:f>IF('Log Transaksi'!B217="","",IF('Log Transaksi'!G217="","",'Log Transaksi'!G217))</x:f>
      </x:c>
      <x:c r="H217" s="214" t="n">
        <x:f>IF('Log Transaksi'!B217="","",IF('Log Transaksi'!H217="","",'Log Transaksi'!H217))</x:f>
        <x:v>350000</x:v>
      </x:c>
      <x:c r="I217" s="214" t="n">
        <x:f>IF('Log Transaksi'!B217="","",IF('Log Transaksi'!I217="","",'Log Transaksi'!I217))</x:f>
        <x:v>350000</x:v>
      </x:c>
      <x:c r="J217" s="344"/>
      <x:c r="K217" s="335" t="str">
        <x:v>Belum dipasangkan. Cash-in aktual tetap dihitung</x:v>
      </x:c>
      <x:c r="L217" s="214" t="n">
        <x:f>IF(AND(B217&lt;&gt;"",B217&lt;='Pengaturan'!$B$6,F217="DP"),I217,0)</x:f>
        <x:v>0</x:v>
      </x:c>
      <x:c r="M217" s="214" t="n">
        <x:f>IF(AND(B217&lt;&gt;"",B217&lt;='Pengaturan'!$B$6,F217&lt;&gt;"DP"),I217,0)</x:f>
        <x:v>350000</x:v>
      </x:c>
      <x:c r="N217" s="213" t="n">
        <x:f>IF(AND(B217&lt;&gt;"",B217&lt;='Pengaturan'!$B$6,OR(F217="Lunas",F217="Pelunasan")),1,0)</x:f>
        <x:v>0</x:v>
      </x:c>
      <x:c r="O217" s="345" t="str">
        <x:f>IF(B217="","",IF(J217="","Belum dipasangkan",IF(COUNTIF('Data Schedule'!$A$5:$A$304,J217)=1,"OK","CHECK ID")))</x:f>
        <x:v>Belum dipasangkan</x:v>
      </x:c>
      <x:c r="P217" s="519" t="str">
        <x:v>LOG-08-21</x:v>
      </x:c>
      <x:c r="Q217" s="521"/>
      <x:c r="R217" s="519" t="str">
        <x:f>IF('Log Transaksi'!B217="","",IF(Q217&lt;&gt;"",Q217,P217))</x:f>
        <x:v>LOG-08-21</x:v>
      </x:c>
      <x:c r="S217" s="519" t="str">
        <x:f>IF('Log Transaksi'!B217="","",'Log Transaksi'!S217)</x:f>
        <x:v>Paket utama</x:v>
      </x:c>
      <x:c r="T217" s="520" t="str">
        <x:v>Pemetaan average sebelumnya dipertahankan</x:v>
      </x:c>
      <x:c r="U217" s="519" t="str">
        <x:f>IF(R217="","",IF(COUNTIF('Belanja per Booking'!$A$17:$A$409,R217)=1,"OK","Cek ID"))</x:f>
        <x:v>OK</x:v>
      </x:c>
      <x:c r="V217" s="519" t="n">
        <x:f>IF(AND(R217&lt;&gt;"",'Log Transaksi'!L217&lt;&gt;"",'Log Transaksi'!L217&lt;&gt;"Belum diisi",OR('Log Transaksi'!N217="Uploaded",'Log Transaksi'!O217="Uploaded")),1,0)</x:f>
        <x:v>0</x:v>
      </x:c>
    </x:row>
    <x:row r="218" ht="33" customHeight="1">
      <x:c r="A218" s="228" t="n">
        <x:v>218</x:v>
      </x:c>
      <x:c r="B218" s="332" t="n">
        <x:f>IF('Log Transaksi'!B218="","",IF('Log Transaksi'!B218="","",'Log Transaksi'!B218))</x:f>
        <x:v>46273</x:v>
      </x:c>
      <x:c r="C218" s="213" t="str">
        <x:f>IF('Log Transaksi'!B218="","",IF('Log Transaksi'!C218="","",'Log Transaksi'!C218))</x:f>
        <x:v>Zaki</x:v>
      </x:c>
      <x:c r="D218" s="213" t="str">
        <x:f>IF('Log Transaksi'!B218="","",IF('Log Transaksi'!D218="","",'Log Transaksi'!D218))</x:f>
        <x:v>Graduation</x:v>
      </x:c>
      <x:c r="E218" s="332" t="n">
        <x:f>IF('Log Transaksi'!B218="","",IF('Log Transaksi'!E218="","",'Log Transaksi'!E218))</x:f>
        <x:v>46273</x:v>
      </x:c>
      <x:c r="F218" s="213" t="str">
        <x:f>IF('Log Transaksi'!B218="","",IF('Log Transaksi'!F218="","",'Log Transaksi'!F218))</x:f>
      </x:c>
      <x:c r="G218" s="214" t="n">
        <x:f>IF('Log Transaksi'!B218="","",IF('Log Transaksi'!G218="","",'Log Transaksi'!G218))</x:f>
        <x:v>250000</x:v>
      </x:c>
      <x:c r="H218" s="214" t="str">
        <x:f>IF('Log Transaksi'!B218="","",IF('Log Transaksi'!H218="","",'Log Transaksi'!H218))</x:f>
      </x:c>
      <x:c r="I218" s="214" t="n">
        <x:f>IF('Log Transaksi'!B218="","",IF('Log Transaksi'!I218="","",'Log Transaksi'!I218))</x:f>
        <x:v>250000</x:v>
      </x:c>
      <x:c r="J218" s="344" t="str">
        <x:v>BK051</x:v>
      </x:c>
      <x:c r="K218" s="335" t="str">
        <x:v>Nama dan tanggal sama</x:v>
      </x:c>
      <x:c r="L218" s="214" t="n">
        <x:f>IF(AND(B218&lt;&gt;"",B218&lt;='Pengaturan'!$B$6,F218="DP"),I218,0)</x:f>
        <x:v>0</x:v>
      </x:c>
      <x:c r="M218" s="214" t="n">
        <x:f>IF(AND(B218&lt;&gt;"",B218&lt;='Pengaturan'!$B$6,F218&lt;&gt;"DP"),I218,0)</x:f>
        <x:v>250000</x:v>
      </x:c>
      <x:c r="N218" s="213" t="n">
        <x:f>IF(AND(B218&lt;&gt;"",B218&lt;='Pengaturan'!$B$6,OR(F218="Lunas",F218="Pelunasan")),1,0)</x:f>
        <x:v>0</x:v>
      </x:c>
      <x:c r="O218" s="345" t="str">
        <x:f>IF(B218="","",IF(J218="","Belum dipasangkan",IF(COUNTIF('Data Schedule'!$A$5:$A$304,J218)=1,"OK","CHECK ID")))</x:f>
        <x:v>OK</x:v>
      </x:c>
      <x:c r="P218" s="519" t="str">
        <x:v>BK051</x:v>
      </x:c>
      <x:c r="Q218" s="521"/>
      <x:c r="R218" s="519" t="str">
        <x:f>IF('Log Transaksi'!B218="","",IF(Q218&lt;&gt;"",Q218,P218))</x:f>
        <x:v>BK051</x:v>
      </x:c>
      <x:c r="S218" s="519" t="str">
        <x:f>IF('Log Transaksi'!B218="","",'Log Transaksi'!S218)</x:f>
        <x:v>Paket utama</x:v>
      </x:c>
      <x:c r="T218" s="520" t="str">
        <x:v>Pemetaan average sebelumnya dipertahankan</x:v>
      </x:c>
      <x:c r="U218" s="519" t="str">
        <x:f>IF(R218="","",IF(COUNTIF('Belanja per Booking'!$A$17:$A$409,R218)=1,"OK","Cek ID"))</x:f>
        <x:v>OK</x:v>
      </x:c>
      <x:c r="V218" s="519" t="n">
        <x:f>IF(AND(R218&lt;&gt;"",'Log Transaksi'!L218&lt;&gt;"",'Log Transaksi'!L218&lt;&gt;"Belum diisi",OR('Log Transaksi'!N218="Uploaded",'Log Transaksi'!O218="Uploaded")),1,0)</x:f>
        <x:v>0</x:v>
      </x:c>
    </x:row>
    <x:row r="219" ht="33" customHeight="1">
      <x:c r="A219" s="228" t="n">
        <x:v>219</x:v>
      </x:c>
      <x:c r="B219" s="332" t="n">
        <x:f>IF('Log Transaksi'!B219="","",IF('Log Transaksi'!B219="","",'Log Transaksi'!B219))</x:f>
        <x:v>46273</x:v>
      </x:c>
      <x:c r="C219" s="213" t="str">
        <x:f>IF('Log Transaksi'!B219="","",IF('Log Transaksi'!C219="","",'Log Transaksi'!C219))</x:f>
        <x:v>Sabiq</x:v>
      </x:c>
      <x:c r="D219" s="213" t="str">
        <x:f>IF('Log Transaksi'!B219="","",IF('Log Transaksi'!D219="","",'Log Transaksi'!D219))</x:f>
        <x:v>Graduation</x:v>
      </x:c>
      <x:c r="E219" s="332" t="n">
        <x:f>IF('Log Transaksi'!B219="","",IF('Log Transaksi'!E219="","",'Log Transaksi'!E219))</x:f>
        <x:v>46273</x:v>
      </x:c>
      <x:c r="F219" s="213" t="str">
        <x:f>IF('Log Transaksi'!B219="","",IF('Log Transaksi'!F219="","",'Log Transaksi'!F219))</x:f>
      </x:c>
      <x:c r="G219" s="214" t="n">
        <x:f>IF('Log Transaksi'!B219="","",IF('Log Transaksi'!G219="","",'Log Transaksi'!G219))</x:f>
        <x:v>250000</x:v>
      </x:c>
      <x:c r="H219" s="214" t="str">
        <x:f>IF('Log Transaksi'!B219="","",IF('Log Transaksi'!H219="","",'Log Transaksi'!H219))</x:f>
      </x:c>
      <x:c r="I219" s="214" t="n">
        <x:f>IF('Log Transaksi'!B219="","",IF('Log Transaksi'!I219="","",'Log Transaksi'!I219))</x:f>
        <x:v>250000</x:v>
      </x:c>
      <x:c r="J219" s="344" t="str">
        <x:v>BK086</x:v>
      </x:c>
      <x:c r="K219" s="335" t="str">
        <x:v>Nama singkat + tanggal + paket; tinjau alias; alias nama</x:v>
      </x:c>
      <x:c r="L219" s="214" t="n">
        <x:f>IF(AND(B219&lt;&gt;"",B219&lt;='Pengaturan'!$B$6,F219="DP"),I219,0)</x:f>
        <x:v>0</x:v>
      </x:c>
      <x:c r="M219" s="214" t="n">
        <x:f>IF(AND(B219&lt;&gt;"",B219&lt;='Pengaturan'!$B$6,F219&lt;&gt;"DP"),I219,0)</x:f>
        <x:v>250000</x:v>
      </x:c>
      <x:c r="N219" s="213" t="n">
        <x:f>IF(AND(B219&lt;&gt;"",B219&lt;='Pengaturan'!$B$6,OR(F219="Lunas",F219="Pelunasan")),1,0)</x:f>
        <x:v>0</x:v>
      </x:c>
      <x:c r="O219" s="345" t="str">
        <x:f>IF(B219="","",IF(J219="","Belum dipasangkan",IF(COUNTIF('Data Schedule'!$A$5:$A$304,J219)=1,"OK","CHECK ID")))</x:f>
        <x:v>OK</x:v>
      </x:c>
      <x:c r="P219" s="519" t="str">
        <x:v>BK086</x:v>
      </x:c>
      <x:c r="Q219" s="521"/>
      <x:c r="R219" s="519" t="str">
        <x:f>IF('Log Transaksi'!B219="","",IF(Q219&lt;&gt;"",Q219,P219))</x:f>
        <x:v>BK086</x:v>
      </x:c>
      <x:c r="S219" s="519" t="str">
        <x:f>IF('Log Transaksi'!B219="","",'Log Transaksi'!S219)</x:f>
        <x:v>Paket utama</x:v>
      </x:c>
      <x:c r="T219" s="520" t="str">
        <x:v>Pemetaan average sebelumnya dipertahankan</x:v>
      </x:c>
      <x:c r="U219" s="519" t="str">
        <x:f>IF(R219="","",IF(COUNTIF('Belanja per Booking'!$A$17:$A$409,R219)=1,"OK","Cek ID"))</x:f>
        <x:v>OK</x:v>
      </x:c>
      <x:c r="V219" s="519" t="n">
        <x:f>IF(AND(R219&lt;&gt;"",'Log Transaksi'!L219&lt;&gt;"",'Log Transaksi'!L219&lt;&gt;"Belum diisi",OR('Log Transaksi'!N219="Uploaded",'Log Transaksi'!O219="Uploaded")),1,0)</x:f>
        <x:v>0</x:v>
      </x:c>
    </x:row>
    <x:row r="220" ht="33" customHeight="1">
      <x:c r="A220" s="228" t="n">
        <x:v>220</x:v>
      </x:c>
      <x:c r="B220" s="332" t="n">
        <x:f>IF('Log Transaksi'!B220="","",IF('Log Transaksi'!B220="","",'Log Transaksi'!B220))</x:f>
        <x:v>46273</x:v>
      </x:c>
      <x:c r="C220" s="213" t="str">
        <x:f>IF('Log Transaksi'!B220="","",IF('Log Transaksi'!C220="","",'Log Transaksi'!C220))</x:f>
        <x:v>Jasmine Malaeka</x:v>
      </x:c>
      <x:c r="D220" s="213" t="str">
        <x:f>IF('Log Transaksi'!B220="","",IF('Log Transaksi'!D220="","",'Log Transaksi'!D220))</x:f>
        <x:v>Graduation</x:v>
      </x:c>
      <x:c r="E220" s="332" t="n">
        <x:f>IF('Log Transaksi'!B220="","",IF('Log Transaksi'!E220="","",'Log Transaksi'!E220))</x:f>
        <x:v>46273</x:v>
      </x:c>
      <x:c r="F220" s="213" t="str">
        <x:f>IF('Log Transaksi'!B220="","",IF('Log Transaksi'!F220="","",'Log Transaksi'!F220))</x:f>
      </x:c>
      <x:c r="G220" s="214" t="str">
        <x:f>IF('Log Transaksi'!B220="","",IF('Log Transaksi'!G220="","",'Log Transaksi'!G220))</x:f>
      </x:c>
      <x:c r="H220" s="214" t="n">
        <x:f>IF('Log Transaksi'!B220="","",IF('Log Transaksi'!H220="","",'Log Transaksi'!H220))</x:f>
        <x:v>250000</x:v>
      </x:c>
      <x:c r="I220" s="214" t="n">
        <x:f>IF('Log Transaksi'!B220="","",IF('Log Transaksi'!I220="","",'Log Transaksi'!I220))</x:f>
        <x:v>250000</x:v>
      </x:c>
      <x:c r="J220" s="344" t="str">
        <x:v>BK064</x:v>
      </x:c>
      <x:c r="K220" s="335" t="str">
        <x:v>Nama singkat + tanggal + paket; tinjau alias; alias nama</x:v>
      </x:c>
      <x:c r="L220" s="214" t="n">
        <x:f>IF(AND(B220&lt;&gt;"",B220&lt;='Pengaturan'!$B$6,F220="DP"),I220,0)</x:f>
        <x:v>0</x:v>
      </x:c>
      <x:c r="M220" s="214" t="n">
        <x:f>IF(AND(B220&lt;&gt;"",B220&lt;='Pengaturan'!$B$6,F220&lt;&gt;"DP"),I220,0)</x:f>
        <x:v>250000</x:v>
      </x:c>
      <x:c r="N220" s="213" t="n">
        <x:f>IF(AND(B220&lt;&gt;"",B220&lt;='Pengaturan'!$B$6,OR(F220="Lunas",F220="Pelunasan")),1,0)</x:f>
        <x:v>0</x:v>
      </x:c>
      <x:c r="O220" s="345" t="str">
        <x:f>IF(B220="","",IF(J220="","Belum dipasangkan",IF(COUNTIF('Data Schedule'!$A$5:$A$304,J220)=1,"OK","CHECK ID")))</x:f>
        <x:v>OK</x:v>
      </x:c>
      <x:c r="P220" s="519" t="str">
        <x:v>BK064</x:v>
      </x:c>
      <x:c r="Q220" s="521"/>
      <x:c r="R220" s="519" t="str">
        <x:f>IF('Log Transaksi'!B220="","",IF(Q220&lt;&gt;"",Q220,P220))</x:f>
        <x:v>BK064</x:v>
      </x:c>
      <x:c r="S220" s="519" t="str">
        <x:f>IF('Log Transaksi'!B220="","",'Log Transaksi'!S220)</x:f>
        <x:v>Paket utama</x:v>
      </x:c>
      <x:c r="T220" s="520" t="str">
        <x:v>Pemetaan average sebelumnya dipertahankan</x:v>
      </x:c>
      <x:c r="U220" s="519" t="str">
        <x:f>IF(R220="","",IF(COUNTIF('Belanja per Booking'!$A$17:$A$409,R220)=1,"OK","Cek ID"))</x:f>
        <x:v>OK</x:v>
      </x:c>
      <x:c r="V220" s="519" t="n">
        <x:f>IF(AND(R220&lt;&gt;"",'Log Transaksi'!L220&lt;&gt;"",'Log Transaksi'!L220&lt;&gt;"Belum diisi",OR('Log Transaksi'!N220="Uploaded",'Log Transaksi'!O220="Uploaded")),1,0)</x:f>
        <x:v>0</x:v>
      </x:c>
    </x:row>
    <x:row r="221" ht="33" customHeight="1">
      <x:c r="A221" s="228" t="n">
        <x:v>221</x:v>
      </x:c>
      <x:c r="B221" s="332" t="n">
        <x:f>IF('Log Transaksi'!B221="","",IF('Log Transaksi'!B221="","",'Log Transaksi'!B221))</x:f>
        <x:v>46273</x:v>
      </x:c>
      <x:c r="C221" s="213" t="str">
        <x:f>IF('Log Transaksi'!B221="","",IF('Log Transaksi'!C221="","",'Log Transaksi'!C221))</x:f>
        <x:v>Deri Dernata</x:v>
      </x:c>
      <x:c r="D221" s="213" t="str">
        <x:f>IF('Log Transaksi'!B221="","",IF('Log Transaksi'!D221="","",'Log Transaksi'!D221))</x:f>
        <x:v>Graduation</x:v>
      </x:c>
      <x:c r="E221" s="332" t="n">
        <x:f>IF('Log Transaksi'!B221="","",IF('Log Transaksi'!E221="","",'Log Transaksi'!E221))</x:f>
        <x:v>46273</x:v>
      </x:c>
      <x:c r="F221" s="213" t="str">
        <x:f>IF('Log Transaksi'!B221="","",IF('Log Transaksi'!F221="","",'Log Transaksi'!F221))</x:f>
      </x:c>
      <x:c r="G221" s="214" t="n">
        <x:f>IF('Log Transaksi'!B221="","",IF('Log Transaksi'!G221="","",'Log Transaksi'!G221))</x:f>
        <x:v>250000</x:v>
      </x:c>
      <x:c r="H221" s="214" t="str">
        <x:f>IF('Log Transaksi'!B221="","",IF('Log Transaksi'!H221="","",'Log Transaksi'!H221))</x:f>
      </x:c>
      <x:c r="I221" s="214" t="n">
        <x:f>IF('Log Transaksi'!B221="","",IF('Log Transaksi'!I221="","",'Log Transaksi'!I221))</x:f>
        <x:v>250000</x:v>
      </x:c>
      <x:c r="J221" s="344" t="str">
        <x:v>BK087</x:v>
      </x:c>
      <x:c r="K221" s="335" t="str">
        <x:v>Nama dan tanggal sama</x:v>
      </x:c>
      <x:c r="L221" s="214" t="n">
        <x:f>IF(AND(B221&lt;&gt;"",B221&lt;='Pengaturan'!$B$6,F221="DP"),I221,0)</x:f>
        <x:v>0</x:v>
      </x:c>
      <x:c r="M221" s="214" t="n">
        <x:f>IF(AND(B221&lt;&gt;"",B221&lt;='Pengaturan'!$B$6,F221&lt;&gt;"DP"),I221,0)</x:f>
        <x:v>250000</x:v>
      </x:c>
      <x:c r="N221" s="213" t="n">
        <x:f>IF(AND(B221&lt;&gt;"",B221&lt;='Pengaturan'!$B$6,OR(F221="Lunas",F221="Pelunasan")),1,0)</x:f>
        <x:v>0</x:v>
      </x:c>
      <x:c r="O221" s="345" t="str">
        <x:f>IF(B221="","",IF(J221="","Belum dipasangkan",IF(COUNTIF('Data Schedule'!$A$5:$A$304,J221)=1,"OK","CHECK ID")))</x:f>
        <x:v>OK</x:v>
      </x:c>
      <x:c r="P221" s="519" t="str">
        <x:v>BK087</x:v>
      </x:c>
      <x:c r="Q221" s="521"/>
      <x:c r="R221" s="519" t="str">
        <x:f>IF('Log Transaksi'!B221="","",IF(Q221&lt;&gt;"",Q221,P221))</x:f>
        <x:v>BK087</x:v>
      </x:c>
      <x:c r="S221" s="519" t="str">
        <x:f>IF('Log Transaksi'!B221="","",'Log Transaksi'!S221)</x:f>
        <x:v>Paket utama</x:v>
      </x:c>
      <x:c r="T221" s="520" t="str">
        <x:v>Pemetaan average sebelumnya dipertahankan</x:v>
      </x:c>
      <x:c r="U221" s="519" t="str">
        <x:f>IF(R221="","",IF(COUNTIF('Belanja per Booking'!$A$17:$A$409,R221)=1,"OK","Cek ID"))</x:f>
        <x:v>OK</x:v>
      </x:c>
      <x:c r="V221" s="519" t="n">
        <x:f>IF(AND(R221&lt;&gt;"",'Log Transaksi'!L221&lt;&gt;"",'Log Transaksi'!L221&lt;&gt;"Belum diisi",OR('Log Transaksi'!N221="Uploaded",'Log Transaksi'!O221="Uploaded")),1,0)</x:f>
        <x:v>0</x:v>
      </x:c>
    </x:row>
    <x:row r="222" ht="33" customHeight="1">
      <x:c r="A222" s="228" t="n">
        <x:v>222</x:v>
      </x:c>
      <x:c r="B222" s="332" t="n">
        <x:f>IF('Log Transaksi'!B222="","",IF('Log Transaksi'!B222="","",'Log Transaksi'!B222))</x:f>
        <x:v>46273</x:v>
      </x:c>
      <x:c r="C222" s="213" t="str">
        <x:f>IF('Log Transaksi'!B222="","",IF('Log Transaksi'!C222="","",'Log Transaksi'!C222))</x:f>
        <x:v>Faizah</x:v>
      </x:c>
      <x:c r="D222" s="213" t="str">
        <x:f>IF('Log Transaksi'!B222="","",IF('Log Transaksi'!D222="","",'Log Transaksi'!D222))</x:f>
        <x:v>Graduation</x:v>
      </x:c>
      <x:c r="E222" s="332" t="n">
        <x:f>IF('Log Transaksi'!B222="","",IF('Log Transaksi'!E222="","",'Log Transaksi'!E222))</x:f>
        <x:v>46273</x:v>
      </x:c>
      <x:c r="F222" s="213" t="str">
        <x:f>IF('Log Transaksi'!B222="","",IF('Log Transaksi'!F222="","",'Log Transaksi'!F222))</x:f>
      </x:c>
      <x:c r="G222" s="214" t="str">
        <x:f>IF('Log Transaksi'!B222="","",IF('Log Transaksi'!G222="","",'Log Transaksi'!G222))</x:f>
      </x:c>
      <x:c r="H222" s="214" t="n">
        <x:f>IF('Log Transaksi'!B222="","",IF('Log Transaksi'!H222="","",'Log Transaksi'!H222))</x:f>
        <x:v>270000</x:v>
      </x:c>
      <x:c r="I222" s="214" t="n">
        <x:f>IF('Log Transaksi'!B222="","",IF('Log Transaksi'!I222="","",'Log Transaksi'!I222))</x:f>
        <x:v>270000</x:v>
      </x:c>
      <x:c r="J222" s="344" t="str">
        <x:v>BK052</x:v>
      </x:c>
      <x:c r="K222" s="335" t="str">
        <x:v>Nama dan tanggal sama</x:v>
      </x:c>
      <x:c r="L222" s="214" t="n">
        <x:f>IF(AND(B222&lt;&gt;"",B222&lt;='Pengaturan'!$B$6,F222="DP"),I222,0)</x:f>
        <x:v>0</x:v>
      </x:c>
      <x:c r="M222" s="214" t="n">
        <x:f>IF(AND(B222&lt;&gt;"",B222&lt;='Pengaturan'!$B$6,F222&lt;&gt;"DP"),I222,0)</x:f>
        <x:v>270000</x:v>
      </x:c>
      <x:c r="N222" s="213" t="n">
        <x:f>IF(AND(B222&lt;&gt;"",B222&lt;='Pengaturan'!$B$6,OR(F222="Lunas",F222="Pelunasan")),1,0)</x:f>
        <x:v>0</x:v>
      </x:c>
      <x:c r="O222" s="345" t="str">
        <x:f>IF(B222="","",IF(J222="","Belum dipasangkan",IF(COUNTIF('Data Schedule'!$A$5:$A$304,J222)=1,"OK","CHECK ID")))</x:f>
        <x:v>OK</x:v>
      </x:c>
      <x:c r="P222" s="519" t="str">
        <x:v>BK052</x:v>
      </x:c>
      <x:c r="Q222" s="521"/>
      <x:c r="R222" s="519" t="str">
        <x:f>IF('Log Transaksi'!B222="","",IF(Q222&lt;&gt;"",Q222,P222))</x:f>
        <x:v>BK052</x:v>
      </x:c>
      <x:c r="S222" s="519" t="str">
        <x:f>IF('Log Transaksi'!B222="","",'Log Transaksi'!S222)</x:f>
        <x:v>Paket utama</x:v>
      </x:c>
      <x:c r="T222" s="520" t="str">
        <x:v>Pemetaan average sebelumnya dipertahankan</x:v>
      </x:c>
      <x:c r="U222" s="519" t="str">
        <x:f>IF(R222="","",IF(COUNTIF('Belanja per Booking'!$A$17:$A$409,R222)=1,"OK","Cek ID"))</x:f>
        <x:v>OK</x:v>
      </x:c>
      <x:c r="V222" s="519" t="n">
        <x:f>IF(AND(R222&lt;&gt;"",'Log Transaksi'!L222&lt;&gt;"",'Log Transaksi'!L222&lt;&gt;"Belum diisi",OR('Log Transaksi'!N222="Uploaded",'Log Transaksi'!O222="Uploaded")),1,0)</x:f>
        <x:v>0</x:v>
      </x:c>
    </x:row>
    <x:row r="223" ht="33" customHeight="1">
      <x:c r="A223" s="228" t="n">
        <x:v>223</x:v>
      </x:c>
      <x:c r="B223" s="332" t="n">
        <x:f>IF('Log Transaksi'!B223="","",IF('Log Transaksi'!B223="","",'Log Transaksi'!B223))</x:f>
        <x:v>46273</x:v>
      </x:c>
      <x:c r="C223" s="213" t="str">
        <x:f>IF('Log Transaksi'!B223="","",IF('Log Transaksi'!C223="","",'Log Transaksi'!C223))</x:f>
        <x:v>Dhiya</x:v>
      </x:c>
      <x:c r="D223" s="213" t="str">
        <x:f>IF('Log Transaksi'!B223="","",IF('Log Transaksi'!D223="","",'Log Transaksi'!D223))</x:f>
        <x:v>Graduation</x:v>
      </x:c>
      <x:c r="E223" s="332" t="n">
        <x:f>IF('Log Transaksi'!B223="","",IF('Log Transaksi'!E223="","",'Log Transaksi'!E223))</x:f>
        <x:v>46273</x:v>
      </x:c>
      <x:c r="F223" s="213" t="str">
        <x:f>IF('Log Transaksi'!B223="","",IF('Log Transaksi'!F223="","",'Log Transaksi'!F223))</x:f>
      </x:c>
      <x:c r="G223" s="214" t="n">
        <x:f>IF('Log Transaksi'!B223="","",IF('Log Transaksi'!G223="","",'Log Transaksi'!G223))</x:f>
        <x:v>250000</x:v>
      </x:c>
      <x:c r="H223" s="214" t="str">
        <x:f>IF('Log Transaksi'!B223="","",IF('Log Transaksi'!H223="","",'Log Transaksi'!H223))</x:f>
      </x:c>
      <x:c r="I223" s="214" t="n">
        <x:f>IF('Log Transaksi'!B223="","",IF('Log Transaksi'!I223="","",'Log Transaksi'!I223))</x:f>
        <x:v>250000</x:v>
      </x:c>
      <x:c r="J223" s="344" t="str">
        <x:v>BK065</x:v>
      </x:c>
      <x:c r="K223" s="335" t="str">
        <x:v>Nama dan tanggal sama</x:v>
      </x:c>
      <x:c r="L223" s="214" t="n">
        <x:f>IF(AND(B223&lt;&gt;"",B223&lt;='Pengaturan'!$B$6,F223="DP"),I223,0)</x:f>
        <x:v>0</x:v>
      </x:c>
      <x:c r="M223" s="214" t="n">
        <x:f>IF(AND(B223&lt;&gt;"",B223&lt;='Pengaturan'!$B$6,F223&lt;&gt;"DP"),I223,0)</x:f>
        <x:v>250000</x:v>
      </x:c>
      <x:c r="N223" s="213" t="n">
        <x:f>IF(AND(B223&lt;&gt;"",B223&lt;='Pengaturan'!$B$6,OR(F223="Lunas",F223="Pelunasan")),1,0)</x:f>
        <x:v>0</x:v>
      </x:c>
      <x:c r="O223" s="345" t="str">
        <x:f>IF(B223="","",IF(J223="","Belum dipasangkan",IF(COUNTIF('Data Schedule'!$A$5:$A$304,J223)=1,"OK","CHECK ID")))</x:f>
        <x:v>OK</x:v>
      </x:c>
      <x:c r="P223" s="519" t="str">
        <x:v>BK065</x:v>
      </x:c>
      <x:c r="Q223" s="521"/>
      <x:c r="R223" s="519" t="str">
        <x:f>IF('Log Transaksi'!B223="","",IF(Q223&lt;&gt;"",Q223,P223))</x:f>
        <x:v>BK065</x:v>
      </x:c>
      <x:c r="S223" s="519" t="str">
        <x:f>IF('Log Transaksi'!B223="","",'Log Transaksi'!S223)</x:f>
        <x:v>Paket utama</x:v>
      </x:c>
      <x:c r="T223" s="520" t="str">
        <x:v>Pemetaan average sebelumnya dipertahankan</x:v>
      </x:c>
      <x:c r="U223" s="519" t="str">
        <x:f>IF(R223="","",IF(COUNTIF('Belanja per Booking'!$A$17:$A$409,R223)=1,"OK","Cek ID"))</x:f>
        <x:v>OK</x:v>
      </x:c>
      <x:c r="V223" s="519" t="n">
        <x:f>IF(AND(R223&lt;&gt;"",'Log Transaksi'!L223&lt;&gt;"",'Log Transaksi'!L223&lt;&gt;"Belum diisi",OR('Log Transaksi'!N223="Uploaded",'Log Transaksi'!O223="Uploaded")),1,0)</x:f>
        <x:v>0</x:v>
      </x:c>
    </x:row>
    <x:row r="224" ht="33" customHeight="1">
      <x:c r="A224" s="228" t="n">
        <x:v>224</x:v>
      </x:c>
      <x:c r="B224" s="332" t="n">
        <x:f>IF('Log Transaksi'!B224="","",IF('Log Transaksi'!B224="","",'Log Transaksi'!B224))</x:f>
        <x:v>46273</x:v>
      </x:c>
      <x:c r="C224" s="213" t="str">
        <x:f>IF('Log Transaksi'!B224="","",IF('Log Transaksi'!C224="","",'Log Transaksi'!C224))</x:f>
        <x:v>Refanie Kurnia</x:v>
      </x:c>
      <x:c r="D224" s="213" t="str">
        <x:f>IF('Log Transaksi'!B224="","",IF('Log Transaksi'!D224="","",'Log Transaksi'!D224))</x:f>
        <x:v>Graduation</x:v>
      </x:c>
      <x:c r="E224" s="332" t="n">
        <x:f>IF('Log Transaksi'!B224="","",IF('Log Transaksi'!E224="","",'Log Transaksi'!E224))</x:f>
        <x:v>46273</x:v>
      </x:c>
      <x:c r="F224" s="213" t="str">
        <x:f>IF('Log Transaksi'!B224="","",IF('Log Transaksi'!F224="","",'Log Transaksi'!F224))</x:f>
      </x:c>
      <x:c r="G224" s="214" t="str">
        <x:f>IF('Log Transaksi'!B224="","",IF('Log Transaksi'!G224="","",'Log Transaksi'!G224))</x:f>
      </x:c>
      <x:c r="H224" s="214" t="n">
        <x:f>IF('Log Transaksi'!B224="","",IF('Log Transaksi'!H224="","",'Log Transaksi'!H224))</x:f>
        <x:v>250000</x:v>
      </x:c>
      <x:c r="I224" s="214" t="n">
        <x:f>IF('Log Transaksi'!B224="","",IF('Log Transaksi'!I224="","",'Log Transaksi'!I224))</x:f>
        <x:v>250000</x:v>
      </x:c>
      <x:c r="J224" s="344" t="str">
        <x:v>BK079</x:v>
      </x:c>
      <x:c r="K224" s="335" t="str">
        <x:v>Pencocokan base dipertahankan; identitas sama dan tanggal cocok</x:v>
      </x:c>
      <x:c r="L224" s="214" t="n">
        <x:f>IF(AND(B224&lt;&gt;"",B224&lt;='Pengaturan'!$B$6,F224="DP"),I224,0)</x:f>
        <x:v>0</x:v>
      </x:c>
      <x:c r="M224" s="214" t="n">
        <x:f>IF(AND(B224&lt;&gt;"",B224&lt;='Pengaturan'!$B$6,F224&lt;&gt;"DP"),I224,0)</x:f>
        <x:v>250000</x:v>
      </x:c>
      <x:c r="N224" s="213" t="n">
        <x:f>IF(AND(B224&lt;&gt;"",B224&lt;='Pengaturan'!$B$6,OR(F224="Lunas",F224="Pelunasan")),1,0)</x:f>
        <x:v>0</x:v>
      </x:c>
      <x:c r="O224" s="345" t="str">
        <x:f>IF(B224="","",IF(J224="","Belum dipasangkan",IF(COUNTIF('Data Schedule'!$A$5:$A$304,J224)=1,"OK","CHECK ID")))</x:f>
        <x:v>OK</x:v>
      </x:c>
      <x:c r="P224" s="519" t="str">
        <x:v>BK079</x:v>
      </x:c>
      <x:c r="Q224" s="521"/>
      <x:c r="R224" s="519" t="str">
        <x:f>IF('Log Transaksi'!B224="","",IF(Q224&lt;&gt;"",Q224,P224))</x:f>
        <x:v>BK079</x:v>
      </x:c>
      <x:c r="S224" s="519" t="str">
        <x:f>IF('Log Transaksi'!B224="","",'Log Transaksi'!S224)</x:f>
        <x:v>Paket utama</x:v>
      </x:c>
      <x:c r="T224" s="520" t="str">
        <x:v>Pemetaan average sebelumnya dipertahankan</x:v>
      </x:c>
      <x:c r="U224" s="519" t="str">
        <x:f>IF(R224="","",IF(COUNTIF('Belanja per Booking'!$A$17:$A$409,R224)=1,"OK","Cek ID"))</x:f>
        <x:v>OK</x:v>
      </x:c>
      <x:c r="V224" s="519" t="n">
        <x:f>IF(AND(R224&lt;&gt;"",'Log Transaksi'!L224&lt;&gt;"",'Log Transaksi'!L224&lt;&gt;"Belum diisi",OR('Log Transaksi'!N224="Uploaded",'Log Transaksi'!O224="Uploaded")),1,0)</x:f>
        <x:v>0</x:v>
      </x:c>
    </x:row>
    <x:row r="225" ht="33" customHeight="1">
      <x:c r="A225" s="228" t="n">
        <x:v>225</x:v>
      </x:c>
      <x:c r="B225" s="332" t="n">
        <x:f>IF('Log Transaksi'!B225="","",IF('Log Transaksi'!B225="","",'Log Transaksi'!B225))</x:f>
        <x:v>46273</x:v>
      </x:c>
      <x:c r="C225" s="213" t="str">
        <x:f>IF('Log Transaksi'!B225="","",IF('Log Transaksi'!C225="","",'Log Transaksi'!C225))</x:f>
        <x:v>Evan</x:v>
      </x:c>
      <x:c r="D225" s="213" t="str">
        <x:f>IF('Log Transaksi'!B225="","",IF('Log Transaksi'!D225="","",'Log Transaksi'!D225))</x:f>
        <x:v>Graduation</x:v>
      </x:c>
      <x:c r="E225" s="332" t="n">
        <x:f>IF('Log Transaksi'!B225="","",IF('Log Transaksi'!E225="","",'Log Transaksi'!E225))</x:f>
        <x:v>46273</x:v>
      </x:c>
      <x:c r="F225" s="213" t="str">
        <x:f>IF('Log Transaksi'!B225="","",IF('Log Transaksi'!F225="","",'Log Transaksi'!F225))</x:f>
      </x:c>
      <x:c r="G225" s="214" t="n">
        <x:f>IF('Log Transaksi'!B225="","",IF('Log Transaksi'!G225="","",'Log Transaksi'!G225))</x:f>
        <x:v>250000</x:v>
      </x:c>
      <x:c r="H225" s="214" t="str">
        <x:f>IF('Log Transaksi'!B225="","",IF('Log Transaksi'!H225="","",'Log Transaksi'!H225))</x:f>
      </x:c>
      <x:c r="I225" s="214" t="n">
        <x:f>IF('Log Transaksi'!B225="","",IF('Log Transaksi'!I225="","",'Log Transaksi'!I225))</x:f>
        <x:v>250000</x:v>
      </x:c>
      <x:c r="J225" s="344" t="str">
        <x:v>BK054</x:v>
      </x:c>
      <x:c r="K225" s="335" t="str">
        <x:v>Nama dan tanggal sama</x:v>
      </x:c>
      <x:c r="L225" s="214" t="n">
        <x:f>IF(AND(B225&lt;&gt;"",B225&lt;='Pengaturan'!$B$6,F225="DP"),I225,0)</x:f>
        <x:v>0</x:v>
      </x:c>
      <x:c r="M225" s="214" t="n">
        <x:f>IF(AND(B225&lt;&gt;"",B225&lt;='Pengaturan'!$B$6,F225&lt;&gt;"DP"),I225,0)</x:f>
        <x:v>250000</x:v>
      </x:c>
      <x:c r="N225" s="213" t="n">
        <x:f>IF(AND(B225&lt;&gt;"",B225&lt;='Pengaturan'!$B$6,OR(F225="Lunas",F225="Pelunasan")),1,0)</x:f>
        <x:v>0</x:v>
      </x:c>
      <x:c r="O225" s="345" t="str">
        <x:f>IF(B225="","",IF(J225="","Belum dipasangkan",IF(COUNTIF('Data Schedule'!$A$5:$A$304,J225)=1,"OK","CHECK ID")))</x:f>
        <x:v>OK</x:v>
      </x:c>
      <x:c r="P225" s="519" t="str">
        <x:v>BK054</x:v>
      </x:c>
      <x:c r="Q225" s="521"/>
      <x:c r="R225" s="519" t="str">
        <x:f>IF('Log Transaksi'!B225="","",IF(Q225&lt;&gt;"",Q225,P225))</x:f>
        <x:v>BK054</x:v>
      </x:c>
      <x:c r="S225" s="519" t="str">
        <x:f>IF('Log Transaksi'!B225="","",'Log Transaksi'!S225)</x:f>
        <x:v>Paket utama</x:v>
      </x:c>
      <x:c r="T225" s="520" t="str">
        <x:v>Pemetaan average sebelumnya dipertahankan</x:v>
      </x:c>
      <x:c r="U225" s="519" t="str">
        <x:f>IF(R225="","",IF(COUNTIF('Belanja per Booking'!$A$17:$A$409,R225)=1,"OK","Cek ID"))</x:f>
        <x:v>OK</x:v>
      </x:c>
      <x:c r="V225" s="519" t="n">
        <x:f>IF(AND(R225&lt;&gt;"",'Log Transaksi'!L225&lt;&gt;"",'Log Transaksi'!L225&lt;&gt;"Belum diisi",OR('Log Transaksi'!N225="Uploaded",'Log Transaksi'!O225="Uploaded")),1,0)</x:f>
        <x:v>0</x:v>
      </x:c>
    </x:row>
    <x:row r="226" ht="33" customHeight="1">
      <x:c r="A226" s="228" t="n">
        <x:v>226</x:v>
      </x:c>
      <x:c r="B226" s="332" t="n">
        <x:f>IF('Log Transaksi'!B226="","",IF('Log Transaksi'!B226="","",'Log Transaksi'!B226))</x:f>
        <x:v>46273</x:v>
      </x:c>
      <x:c r="C226" s="213" t="str">
        <x:f>IF('Log Transaksi'!B226="","",IF('Log Transaksi'!C226="","",'Log Transaksi'!C226))</x:f>
        <x:v>Lintang Budiarti</x:v>
      </x:c>
      <x:c r="D226" s="213" t="str">
        <x:f>IF('Log Transaksi'!B226="","",IF('Log Transaksi'!D226="","",'Log Transaksi'!D226))</x:f>
        <x:v>Graduation</x:v>
      </x:c>
      <x:c r="E226" s="332" t="n">
        <x:f>IF('Log Transaksi'!B226="","",IF('Log Transaksi'!E226="","",'Log Transaksi'!E226))</x:f>
        <x:v>46273</x:v>
      </x:c>
      <x:c r="F226" s="213" t="str">
        <x:f>IF('Log Transaksi'!B226="","",IF('Log Transaksi'!F226="","",'Log Transaksi'!F226))</x:f>
      </x:c>
      <x:c r="G226" s="214" t="str">
        <x:f>IF('Log Transaksi'!B226="","",IF('Log Transaksi'!G226="","",'Log Transaksi'!G226))</x:f>
      </x:c>
      <x:c r="H226" s="214" t="n">
        <x:f>IF('Log Transaksi'!B226="","",IF('Log Transaksi'!H226="","",'Log Transaksi'!H226))</x:f>
        <x:v>490000</x:v>
      </x:c>
      <x:c r="I226" s="214" t="n">
        <x:f>IF('Log Transaksi'!B226="","",IF('Log Transaksi'!I226="","",'Log Transaksi'!I226))</x:f>
        <x:v>490000</x:v>
      </x:c>
      <x:c r="J226" s="344" t="str">
        <x:v>BK080</x:v>
      </x:c>
      <x:c r="K226" s="335" t="str">
        <x:v>Nama dan tanggal sama; konflik paket: Graduation / Graduation Premium</x:v>
      </x:c>
      <x:c r="L226" s="214" t="n">
        <x:f>IF(AND(B226&lt;&gt;"",B226&lt;='Pengaturan'!$B$6,F226="DP"),I226,0)</x:f>
        <x:v>0</x:v>
      </x:c>
      <x:c r="M226" s="214" t="n">
        <x:f>IF(AND(B226&lt;&gt;"",B226&lt;='Pengaturan'!$B$6,F226&lt;&gt;"DP"),I226,0)</x:f>
        <x:v>490000</x:v>
      </x:c>
      <x:c r="N226" s="213" t="n">
        <x:f>IF(AND(B226&lt;&gt;"",B226&lt;='Pengaturan'!$B$6,OR(F226="Lunas",F226="Pelunasan")),1,0)</x:f>
        <x:v>0</x:v>
      </x:c>
      <x:c r="O226" s="345" t="str">
        <x:f>IF(B226="","",IF(J226="","Belum dipasangkan",IF(COUNTIF('Data Schedule'!$A$5:$A$304,J226)=1,"OK","CHECK ID")))</x:f>
        <x:v>OK</x:v>
      </x:c>
      <x:c r="P226" s="519" t="str">
        <x:v>BK080</x:v>
      </x:c>
      <x:c r="Q226" s="521"/>
      <x:c r="R226" s="519" t="str">
        <x:f>IF('Log Transaksi'!B226="","",IF(Q226&lt;&gt;"",Q226,P226))</x:f>
        <x:v>BK080</x:v>
      </x:c>
      <x:c r="S226" s="519" t="str">
        <x:f>IF('Log Transaksi'!B226="","",'Log Transaksi'!S226)</x:f>
        <x:v>Paket utama</x:v>
      </x:c>
      <x:c r="T226" s="520" t="str">
        <x:v>Pemetaan average sebelumnya dipertahankan</x:v>
      </x:c>
      <x:c r="U226" s="519" t="str">
        <x:f>IF(R226="","",IF(COUNTIF('Belanja per Booking'!$A$17:$A$409,R226)=1,"OK","Cek ID"))</x:f>
        <x:v>OK</x:v>
      </x:c>
      <x:c r="V226" s="519" t="n">
        <x:f>IF(AND(R226&lt;&gt;"",'Log Transaksi'!L226&lt;&gt;"",'Log Transaksi'!L226&lt;&gt;"Belum diisi",OR('Log Transaksi'!N226="Uploaded",'Log Transaksi'!O226="Uploaded")),1,0)</x:f>
        <x:v>0</x:v>
      </x:c>
    </x:row>
    <x:row r="227" ht="33" customHeight="1">
      <x:c r="A227" s="228" t="n">
        <x:v>227</x:v>
      </x:c>
      <x:c r="B227" s="332" t="n">
        <x:f>IF('Log Transaksi'!B227="","",IF('Log Transaksi'!B227="","",'Log Transaksi'!B227))</x:f>
        <x:v>46273</x:v>
      </x:c>
      <x:c r="C227" s="213" t="str">
        <x:f>IF('Log Transaksi'!B227="","",IF('Log Transaksi'!C227="","",'Log Transaksi'!C227))</x:f>
        <x:v>Rita</x:v>
      </x:c>
      <x:c r="D227" s="213" t="str">
        <x:f>IF('Log Transaksi'!B227="","",IF('Log Transaksi'!D227="","",'Log Transaksi'!D227))</x:f>
        <x:v>Graduation</x:v>
      </x:c>
      <x:c r="E227" s="332" t="n">
        <x:f>IF('Log Transaksi'!B227="","",IF('Log Transaksi'!E227="","",'Log Transaksi'!E227))</x:f>
        <x:v>46273</x:v>
      </x:c>
      <x:c r="F227" s="213" t="str">
        <x:f>IF('Log Transaksi'!B227="","",IF('Log Transaksi'!F227="","",'Log Transaksi'!F227))</x:f>
      </x:c>
      <x:c r="G227" s="214" t="str">
        <x:f>IF('Log Transaksi'!B227="","",IF('Log Transaksi'!G227="","",'Log Transaksi'!G227))</x:f>
      </x:c>
      <x:c r="H227" s="214" t="n">
        <x:f>IF('Log Transaksi'!B227="","",IF('Log Transaksi'!H227="","",'Log Transaksi'!H227))</x:f>
        <x:v>250000</x:v>
      </x:c>
      <x:c r="I227" s="214" t="n">
        <x:f>IF('Log Transaksi'!B227="","",IF('Log Transaksi'!I227="","",'Log Transaksi'!I227))</x:f>
        <x:v>250000</x:v>
      </x:c>
      <x:c r="J227" s="344" t="str">
        <x:v>BK066</x:v>
      </x:c>
      <x:c r="K227" s="335" t="str">
        <x:v>Nama dan tanggal sama</x:v>
      </x:c>
      <x:c r="L227" s="214" t="n">
        <x:f>IF(AND(B227&lt;&gt;"",B227&lt;='Pengaturan'!$B$6,F227="DP"),I227,0)</x:f>
        <x:v>0</x:v>
      </x:c>
      <x:c r="M227" s="214" t="n">
        <x:f>IF(AND(B227&lt;&gt;"",B227&lt;='Pengaturan'!$B$6,F227&lt;&gt;"DP"),I227,0)</x:f>
        <x:v>250000</x:v>
      </x:c>
      <x:c r="N227" s="213" t="n">
        <x:f>IF(AND(B227&lt;&gt;"",B227&lt;='Pengaturan'!$B$6,OR(F227="Lunas",F227="Pelunasan")),1,0)</x:f>
        <x:v>0</x:v>
      </x:c>
      <x:c r="O227" s="345" t="str">
        <x:f>IF(B227="","",IF(J227="","Belum dipasangkan",IF(COUNTIF('Data Schedule'!$A$5:$A$304,J227)=1,"OK","CHECK ID")))</x:f>
        <x:v>OK</x:v>
      </x:c>
      <x:c r="P227" s="519" t="str">
        <x:v>BK066</x:v>
      </x:c>
      <x:c r="Q227" s="521"/>
      <x:c r="R227" s="519" t="str">
        <x:f>IF('Log Transaksi'!B227="","",IF(Q227&lt;&gt;"",Q227,P227))</x:f>
        <x:v>BK066</x:v>
      </x:c>
      <x:c r="S227" s="519" t="str">
        <x:f>IF('Log Transaksi'!B227="","",'Log Transaksi'!S227)</x:f>
        <x:v>Paket utama</x:v>
      </x:c>
      <x:c r="T227" s="520" t="str">
        <x:v>Pemetaan average sebelumnya dipertahankan</x:v>
      </x:c>
      <x:c r="U227" s="519" t="str">
        <x:f>IF(R227="","",IF(COUNTIF('Belanja per Booking'!$A$17:$A$409,R227)=1,"OK","Cek ID"))</x:f>
        <x:v>OK</x:v>
      </x:c>
      <x:c r="V227" s="519" t="n">
        <x:f>IF(AND(R227&lt;&gt;"",'Log Transaksi'!L227&lt;&gt;"",'Log Transaksi'!L227&lt;&gt;"Belum diisi",OR('Log Transaksi'!N227="Uploaded",'Log Transaksi'!O227="Uploaded")),1,0)</x:f>
        <x:v>0</x:v>
      </x:c>
    </x:row>
    <x:row r="228" ht="33" customHeight="1">
      <x:c r="A228" s="228" t="n">
        <x:v>228</x:v>
      </x:c>
      <x:c r="B228" s="332" t="n">
        <x:f>IF('Log Transaksi'!B228="","",IF('Log Transaksi'!B228="","",'Log Transaksi'!B228))</x:f>
        <x:v>46273</x:v>
      </x:c>
      <x:c r="C228" s="213" t="str">
        <x:f>IF('Log Transaksi'!B228="","",IF('Log Transaksi'!C228="","",'Log Transaksi'!C228))</x:f>
        <x:v>Delfi</x:v>
      </x:c>
      <x:c r="D228" s="213" t="str">
        <x:f>IF('Log Transaksi'!B228="","",IF('Log Transaksi'!D228="","",'Log Transaksi'!D228))</x:f>
        <x:v>Graduation</x:v>
      </x:c>
      <x:c r="E228" s="332" t="n">
        <x:f>IF('Log Transaksi'!B228="","",IF('Log Transaksi'!E228="","",'Log Transaksi'!E228))</x:f>
        <x:v>46274</x:v>
      </x:c>
      <x:c r="F228" s="213" t="str">
        <x:f>IF('Log Transaksi'!B228="","",IF('Log Transaksi'!F228="","",'Log Transaksi'!F228))</x:f>
        <x:v>DP</x:v>
      </x:c>
      <x:c r="G228" s="214" t="str">
        <x:f>IF('Log Transaksi'!B228="","",IF('Log Transaksi'!G228="","",'Log Transaksi'!G228))</x:f>
      </x:c>
      <x:c r="H228" s="214" t="n">
        <x:f>IF('Log Transaksi'!B228="","",IF('Log Transaksi'!H228="","",'Log Transaksi'!H228))</x:f>
        <x:v>100000</x:v>
      </x:c>
      <x:c r="I228" s="214" t="n">
        <x:f>IF('Log Transaksi'!B228="","",IF('Log Transaksi'!I228="","",'Log Transaksi'!I228))</x:f>
        <x:v>100000</x:v>
      </x:c>
      <x:c r="J228" s="344" t="str">
        <x:v>BK146</x:v>
      </x:c>
      <x:c r="K228" s="335" t="str">
        <x:v>Booking turunan dari Log Order 8!32; nama, paket dan tanggal foto eksplisit</x:v>
      </x:c>
      <x:c r="L228" s="214" t="n">
        <x:f>IF(AND(B228&lt;&gt;"",B228&lt;='Pengaturan'!$B$6,F228="DP"),I228,0)</x:f>
        <x:v>100000</x:v>
      </x:c>
      <x:c r="M228" s="214" t="n">
        <x:f>IF(AND(B228&lt;&gt;"",B228&lt;='Pengaturan'!$B$6,F228&lt;&gt;"DP"),I228,0)</x:f>
        <x:v>0</x:v>
      </x:c>
      <x:c r="N228" s="213" t="n">
        <x:f>IF(AND(B228&lt;&gt;"",B228&lt;='Pengaturan'!$B$6,OR(F228="Lunas",F228="Pelunasan")),1,0)</x:f>
        <x:v>0</x:v>
      </x:c>
      <x:c r="O228" s="345" t="str">
        <x:f>IF(B228="","",IF(J228="","Belum dipasangkan",IF(COUNTIF('Data Schedule'!$A$5:$A$304,J228)=1,"OK","CHECK ID")))</x:f>
        <x:v>OK</x:v>
      </x:c>
      <x:c r="P228" s="519" t="str">
        <x:v>BK146</x:v>
      </x:c>
      <x:c r="Q228" s="521"/>
      <x:c r="R228" s="519" t="str">
        <x:f>IF('Log Transaksi'!B228="","",IF(Q228&lt;&gt;"",Q228,P228))</x:f>
        <x:v>BK146</x:v>
      </x:c>
      <x:c r="S228" s="519" t="str">
        <x:f>IF('Log Transaksi'!B228="","",'Log Transaksi'!S228)</x:f>
        <x:v>Paket utama</x:v>
      </x:c>
      <x:c r="T228" s="520" t="str">
        <x:v>Pemetaan average sebelumnya dipertahankan</x:v>
      </x:c>
      <x:c r="U228" s="519" t="str">
        <x:f>IF(R228="","",IF(COUNTIF('Belanja per Booking'!$A$17:$A$409,R228)=1,"OK","Cek ID"))</x:f>
        <x:v>OK</x:v>
      </x:c>
      <x:c r="V228" s="519" t="n">
        <x:f>IF(AND(R228&lt;&gt;"",'Log Transaksi'!L228&lt;&gt;"",'Log Transaksi'!L228&lt;&gt;"Belum diisi",OR('Log Transaksi'!N228="Uploaded",'Log Transaksi'!O228="Uploaded")),1,0)</x:f>
        <x:v>0</x:v>
      </x:c>
    </x:row>
    <x:row r="229" ht="33" customHeight="1">
      <x:c r="A229" s="228" t="n">
        <x:v>229</x:v>
      </x:c>
      <x:c r="B229" s="332" t="n">
        <x:f>IF('Log Transaksi'!B229="","",IF('Log Transaksi'!B229="","",'Log Transaksi'!B229))</x:f>
        <x:v>46273</x:v>
      </x:c>
      <x:c r="C229" s="213" t="str">
        <x:f>IF('Log Transaksi'!B229="","",IF('Log Transaksi'!C229="","",'Log Transaksi'!C229))</x:f>
        <x:v>Berliana</x:v>
      </x:c>
      <x:c r="D229" s="213" t="str">
        <x:f>IF('Log Transaksi'!B229="","",IF('Log Transaksi'!D229="","",'Log Transaksi'!D229))</x:f>
        <x:v>Large Group</x:v>
      </x:c>
      <x:c r="E229" s="332" t="n">
        <x:f>IF('Log Transaksi'!B229="","",IF('Log Transaksi'!E229="","",'Log Transaksi'!E229))</x:f>
        <x:v>46275</x:v>
      </x:c>
      <x:c r="F229" s="213" t="str">
        <x:f>IF('Log Transaksi'!B229="","",IF('Log Transaksi'!F229="","",'Log Transaksi'!F229))</x:f>
        <x:v>DP</x:v>
      </x:c>
      <x:c r="G229" s="214" t="str">
        <x:f>IF('Log Transaksi'!B229="","",IF('Log Transaksi'!G229="","",'Log Transaksi'!G229))</x:f>
      </x:c>
      <x:c r="H229" s="214" t="n">
        <x:f>IF('Log Transaksi'!B229="","",IF('Log Transaksi'!H229="","",'Log Transaksi'!H229))</x:f>
        <x:v>100000</x:v>
      </x:c>
      <x:c r="I229" s="214" t="n">
        <x:f>IF('Log Transaksi'!B229="","",IF('Log Transaksi'!I229="","",'Log Transaksi'!I229))</x:f>
        <x:v>100000</x:v>
      </x:c>
      <x:c r="J229" s="344" t="str">
        <x:v>BK123</x:v>
      </x:c>
      <x:c r="K229" s="335" t="str">
        <x:v>CHECK nama: Berliana / berlian. Tanggal 10 September dan paket Large Group sama; satu kandidat nama terdekat. Konfirmasi identitas, qty mengikuti Schedule.</x:v>
      </x:c>
      <x:c r="L229" s="214" t="n">
        <x:f>IF(AND(B229&lt;&gt;"",B229&lt;='Pengaturan'!$B$6,F229="DP"),I229,0)</x:f>
        <x:v>100000</x:v>
      </x:c>
      <x:c r="M229" s="214" t="n">
        <x:f>IF(AND(B229&lt;&gt;"",B229&lt;='Pengaturan'!$B$6,F229&lt;&gt;"DP"),I229,0)</x:f>
        <x:v>0</x:v>
      </x:c>
      <x:c r="N229" s="213" t="n">
        <x:f>IF(AND(B229&lt;&gt;"",B229&lt;='Pengaturan'!$B$6,OR(F229="Lunas",F229="Pelunasan")),1,0)</x:f>
        <x:v>0</x:v>
      </x:c>
      <x:c r="O229" s="345" t="str">
        <x:f>IF(B229="","",IF(J229="","Belum dipasangkan",IF(COUNTIF('Data Schedule'!$A$5:$A$304,J229)=1,"OK","CHECK ID")))</x:f>
        <x:v>OK</x:v>
      </x:c>
      <x:c r="P229" s="519" t="str">
        <x:v>BK123</x:v>
      </x:c>
      <x:c r="Q229" s="521"/>
      <x:c r="R229" s="519" t="str">
        <x:f>IF('Log Transaksi'!B229="","",IF(Q229&lt;&gt;"",Q229,P229))</x:f>
        <x:v>BK123</x:v>
      </x:c>
      <x:c r="S229" s="519" t="str">
        <x:f>IF('Log Transaksi'!B229="","",'Log Transaksi'!S229)</x:f>
        <x:v>Paket utama</x:v>
      </x:c>
      <x:c r="T229" s="520" t="str">
        <x:v>Pemetaan average sebelumnya dipertahankan</x:v>
      </x:c>
      <x:c r="U229" s="519" t="str">
        <x:f>IF(R229="","",IF(COUNTIF('Belanja per Booking'!$A$17:$A$409,R229)=1,"OK","Cek ID"))</x:f>
        <x:v>OK</x:v>
      </x:c>
      <x:c r="V229" s="519" t="n">
        <x:f>IF(AND(R229&lt;&gt;"",'Log Transaksi'!L229&lt;&gt;"",'Log Transaksi'!L229&lt;&gt;"Belum diisi",OR('Log Transaksi'!N229="Uploaded",'Log Transaksi'!O229="Uploaded")),1,0)</x:f>
        <x:v>0</x:v>
      </x:c>
    </x:row>
    <x:row r="230" ht="33" customHeight="1">
      <x:c r="A230" s="228" t="n">
        <x:v>230</x:v>
      </x:c>
      <x:c r="B230" s="332" t="n">
        <x:f>IF('Log Transaksi'!B230="","",IF('Log Transaksi'!B230="","",'Log Transaksi'!B230))</x:f>
        <x:v>46273</x:v>
      </x:c>
      <x:c r="C230" s="213" t="str">
        <x:f>IF('Log Transaksi'!B230="","",IF('Log Transaksi'!C230="","",'Log Transaksi'!C230))</x:f>
        <x:v>Fadlah Faqih Masho</x:v>
      </x:c>
      <x:c r="D230" s="213" t="str">
        <x:f>IF('Log Transaksi'!B230="","",IF('Log Transaksi'!D230="","",'Log Transaksi'!D230))</x:f>
        <x:v>Graduation</x:v>
      </x:c>
      <x:c r="E230" s="332" t="n">
        <x:f>IF('Log Transaksi'!B230="","",IF('Log Transaksi'!E230="","",'Log Transaksi'!E230))</x:f>
        <x:v>46299</x:v>
      </x:c>
      <x:c r="F230" s="213" t="str">
        <x:f>IF('Log Transaksi'!B230="","",IF('Log Transaksi'!F230="","",'Log Transaksi'!F230))</x:f>
        <x:v>DP</x:v>
      </x:c>
      <x:c r="G230" s="214" t="str">
        <x:f>IF('Log Transaksi'!B230="","",IF('Log Transaksi'!G230="","",'Log Transaksi'!G230))</x:f>
      </x:c>
      <x:c r="H230" s="214" t="n">
        <x:f>IF('Log Transaksi'!B230="","",IF('Log Transaksi'!H230="","",'Log Transaksi'!H230))</x:f>
        <x:v>100000</x:v>
      </x:c>
      <x:c r="I230" s="214" t="n">
        <x:f>IF('Log Transaksi'!B230="","",IF('Log Transaksi'!I230="","",'Log Transaksi'!I230))</x:f>
        <x:v>100000</x:v>
      </x:c>
      <x:c r="J230" s="344"/>
      <x:c r="K230" s="335" t="str">
        <x:v>Belum dipasangkan. Cash-in aktual tetap dihitung</x:v>
      </x:c>
      <x:c r="L230" s="214" t="n">
        <x:f>IF(AND(B230&lt;&gt;"",B230&lt;='Pengaturan'!$B$6,F230="DP"),I230,0)</x:f>
        <x:v>100000</x:v>
      </x:c>
      <x:c r="M230" s="214" t="n">
        <x:f>IF(AND(B230&lt;&gt;"",B230&lt;='Pengaturan'!$B$6,F230&lt;&gt;"DP"),I230,0)</x:f>
        <x:v>0</x:v>
      </x:c>
      <x:c r="N230" s="213" t="n">
        <x:f>IF(AND(B230&lt;&gt;"",B230&lt;='Pengaturan'!$B$6,OR(F230="Lunas",F230="Pelunasan")),1,0)</x:f>
        <x:v>0</x:v>
      </x:c>
      <x:c r="O230" s="345" t="str">
        <x:f>IF(B230="","",IF(J230="","Belum dipasangkan",IF(COUNTIF('Data Schedule'!$A$5:$A$304,J230)=1,"OK","CHECK ID")))</x:f>
        <x:v>Belum dipasangkan</x:v>
      </x:c>
      <x:c r="P230" s="519" t="str">
        <x:v>LOG-08-34</x:v>
      </x:c>
      <x:c r="Q230" s="521"/>
      <x:c r="R230" s="519" t="str">
        <x:f>IF('Log Transaksi'!B230="","",IF(Q230&lt;&gt;"",Q230,P230))</x:f>
        <x:v>LOG-08-34</x:v>
      </x:c>
      <x:c r="S230" s="519" t="str">
        <x:f>IF('Log Transaksi'!B230="","",'Log Transaksi'!S230)</x:f>
        <x:v>Paket utama</x:v>
      </x:c>
      <x:c r="T230" s="520" t="str">
        <x:v>Pemetaan average sebelumnya dipertahankan</x:v>
      </x:c>
      <x:c r="U230" s="519" t="str">
        <x:f>IF(R230="","",IF(COUNTIF('Belanja per Booking'!$A$17:$A$409,R230)=1,"OK","Cek ID"))</x:f>
        <x:v>OK</x:v>
      </x:c>
      <x:c r="V230" s="519" t="n">
        <x:f>IF(AND(R230&lt;&gt;"",'Log Transaksi'!L230&lt;&gt;"",'Log Transaksi'!L230&lt;&gt;"Belum diisi",OR('Log Transaksi'!N230="Uploaded",'Log Transaksi'!O230="Uploaded")),1,0)</x:f>
        <x:v>0</x:v>
      </x:c>
    </x:row>
    <x:row r="231" ht="33" customHeight="1">
      <x:c r="A231" s="228" t="n">
        <x:v>231</x:v>
      </x:c>
      <x:c r="B231" s="332" t="n">
        <x:f>IF('Log Transaksi'!B231="","",IF('Log Transaksi'!B231="","",'Log Transaksi'!B231))</x:f>
        <x:v>46273</x:v>
      </x:c>
      <x:c r="C231" s="213" t="str">
        <x:f>IF('Log Transaksi'!B231="","",IF('Log Transaksi'!C231="","",'Log Transaksi'!C231))</x:f>
        <x:v>KKN GUNUNG TAWANG</x:v>
      </x:c>
      <x:c r="D231" s="213" t="str">
        <x:f>IF('Log Transaksi'!B231="","",IF('Log Transaksi'!D231="","",'Log Transaksi'!D231))</x:f>
        <x:v>Large Group</x:v>
      </x:c>
      <x:c r="E231" s="332" t="n">
        <x:f>IF('Log Transaksi'!B231="","",IF('Log Transaksi'!E231="","",'Log Transaksi'!E231))</x:f>
        <x:v>46273</x:v>
      </x:c>
      <x:c r="F231" s="213" t="str">
        <x:f>IF('Log Transaksi'!B231="","",IF('Log Transaksi'!F231="","",'Log Transaksi'!F231))</x:f>
        <x:v>Lunas</x:v>
      </x:c>
      <x:c r="G231" s="214" t="str">
        <x:f>IF('Log Transaksi'!B231="","",IF('Log Transaksi'!G231="","",'Log Transaksi'!G231))</x:f>
      </x:c>
      <x:c r="H231" s="214" t="n">
        <x:f>IF('Log Transaksi'!B231="","",IF('Log Transaksi'!H231="","",'Log Transaksi'!H231))</x:f>
        <x:v>175000</x:v>
      </x:c>
      <x:c r="I231" s="214" t="n">
        <x:f>IF('Log Transaksi'!B231="","",IF('Log Transaksi'!I231="","",'Log Transaksi'!I231))</x:f>
        <x:v>175000</x:v>
      </x:c>
      <x:c r="J231" s="344" t="str">
        <x:v>BK060</x:v>
      </x:c>
      <x:c r="K231" s="335" t="str">
        <x:v>Nama, paket, tanggal foto sama; pelunasan KKN GUNUNG TAWANG Rp175.000.</x:v>
      </x:c>
      <x:c r="L231" s="214" t="n">
        <x:f>IF(AND(B231&lt;&gt;"",B231&lt;='Pengaturan'!$B$6,F231="DP"),I231,0)</x:f>
        <x:v>0</x:v>
      </x:c>
      <x:c r="M231" s="214" t="n">
        <x:f>IF(AND(B231&lt;&gt;"",B231&lt;='Pengaturan'!$B$6,F231&lt;&gt;"DP"),I231,0)</x:f>
        <x:v>175000</x:v>
      </x:c>
      <x:c r="N231" s="213" t="n">
        <x:f>IF(AND(B231&lt;&gt;"",B231&lt;='Pengaturan'!$B$6,OR(F231="Lunas",F231="Pelunasan")),1,0)</x:f>
        <x:v>1</x:v>
      </x:c>
      <x:c r="O231" s="345" t="str">
        <x:f>IF(B231="","",IF(J231="","Belum dipasangkan",IF(COUNTIF('Data Schedule'!$A$5:$A$304,J231)=1,"OK","CHECK ID")))</x:f>
        <x:v>OK</x:v>
      </x:c>
      <x:c r="P231" s="519" t="str">
        <x:v>BK060</x:v>
      </x:c>
      <x:c r="Q231" s="521"/>
      <x:c r="R231" s="519" t="str">
        <x:f>IF('Log Transaksi'!B231="","",IF(Q231&lt;&gt;"",Q231,P231))</x:f>
        <x:v>BK060</x:v>
      </x:c>
      <x:c r="S231" s="519" t="str">
        <x:f>IF('Log Transaksi'!B231="","",'Log Transaksi'!S231)</x:f>
        <x:v>Paket utama</x:v>
      </x:c>
      <x:c r="T231" s="520" t="str">
        <x:v>Pemetaan average sebelumnya dipertahankan</x:v>
      </x:c>
      <x:c r="U231" s="519" t="str">
        <x:f>IF(R231="","",IF(COUNTIF('Belanja per Booking'!$A$17:$A$409,R231)=1,"OK","Cek ID"))</x:f>
        <x:v>OK</x:v>
      </x:c>
      <x:c r="V231" s="519" t="n">
        <x:f>IF(AND(R231&lt;&gt;"",'Log Transaksi'!L231&lt;&gt;"",'Log Transaksi'!L231&lt;&gt;"Belum diisi",OR('Log Transaksi'!N231="Uploaded",'Log Transaksi'!O231="Uploaded")),1,0)</x:f>
        <x:v>1</x:v>
      </x:c>
    </x:row>
    <x:row r="232" ht="33" customHeight="1">
      <x:c r="A232" s="228" t="n">
        <x:v>232</x:v>
      </x:c>
      <x:c r="B232" s="332" t="n">
        <x:f>IF('Log Transaksi'!B232="","",IF('Log Transaksi'!B232="","",'Log Transaksi'!B232))</x:f>
        <x:v>46273</x:v>
      </x:c>
      <x:c r="C232" s="213" t="str">
        <x:f>IF('Log Transaksi'!B232="","",IF('Log Transaksi'!C232="","",'Log Transaksi'!C232))</x:f>
        <x:v>athia</x:v>
      </x:c>
      <x:c r="D232" s="213" t="str">
        <x:f>IF('Log Transaksi'!B232="","",IF('Log Transaksi'!D232="","",'Log Transaksi'!D232))</x:f>
        <x:v>Graduation Premium</x:v>
      </x:c>
      <x:c r="E232" s="332" t="n">
        <x:f>IF('Log Transaksi'!B232="","",IF('Log Transaksi'!E232="","",'Log Transaksi'!E232))</x:f>
        <x:v>46273</x:v>
      </x:c>
      <x:c r="F232" s="213" t="str">
        <x:f>IF('Log Transaksi'!B232="","",IF('Log Transaksi'!F232="","",'Log Transaksi'!F232))</x:f>
        <x:v>Lunas</x:v>
      </x:c>
      <x:c r="G232" s="214" t="str">
        <x:f>IF('Log Transaksi'!B232="","",IF('Log Transaksi'!G232="","",'Log Transaksi'!G232))</x:f>
      </x:c>
      <x:c r="H232" s="214" t="n">
        <x:f>IF('Log Transaksi'!B232="","",IF('Log Transaksi'!H232="","",'Log Transaksi'!H232))</x:f>
        <x:v>400000</x:v>
      </x:c>
      <x:c r="I232" s="214" t="n">
        <x:f>IF('Log Transaksi'!B232="","",IF('Log Transaksi'!I232="","",'Log Transaksi'!I232))</x:f>
        <x:v>400000</x:v>
      </x:c>
      <x:c r="J232" s="344" t="str">
        <x:v>BK068</x:v>
      </x:c>
      <x:c r="K232" s="335" t="str">
        <x:v>CHECK nama: athia / Ahtia. Tanggal 8 September, Graduation Premium, DP100rb + pelunasan400rb cocok; pencocokan berdasarkan variasi ejaan.</x:v>
      </x:c>
      <x:c r="L232" s="214" t="n">
        <x:f>IF(AND(B232&lt;&gt;"",B232&lt;='Pengaturan'!$B$6,F232="DP"),I232,0)</x:f>
        <x:v>0</x:v>
      </x:c>
      <x:c r="M232" s="214" t="n">
        <x:f>IF(AND(B232&lt;&gt;"",B232&lt;='Pengaturan'!$B$6,F232&lt;&gt;"DP"),I232,0)</x:f>
        <x:v>400000</x:v>
      </x:c>
      <x:c r="N232" s="213" t="n">
        <x:f>IF(AND(B232&lt;&gt;"",B232&lt;='Pengaturan'!$B$6,OR(F232="Lunas",F232="Pelunasan")),1,0)</x:f>
        <x:v>1</x:v>
      </x:c>
      <x:c r="O232" s="345" t="str">
        <x:f>IF(B232="","",IF(J232="","Belum dipasangkan",IF(COUNTIF('Data Schedule'!$A$5:$A$304,J232)=1,"OK","CHECK ID")))</x:f>
        <x:v>OK</x:v>
      </x:c>
      <x:c r="P232" s="519" t="str">
        <x:v>BK068</x:v>
      </x:c>
      <x:c r="Q232" s="521"/>
      <x:c r="R232" s="519" t="str">
        <x:f>IF('Log Transaksi'!B232="","",IF(Q232&lt;&gt;"",Q232,P232))</x:f>
        <x:v>BK068</x:v>
      </x:c>
      <x:c r="S232" s="519" t="str">
        <x:f>IF('Log Transaksi'!B232="","",'Log Transaksi'!S232)</x:f>
        <x:v>Paket utama</x:v>
      </x:c>
      <x:c r="T232" s="520" t="str">
        <x:v>Pemetaan average sebelumnya dipertahankan</x:v>
      </x:c>
      <x:c r="U232" s="519" t="str">
        <x:f>IF(R232="","",IF(COUNTIF('Belanja per Booking'!$A$17:$A$409,R232)=1,"OK","Cek ID"))</x:f>
        <x:v>OK</x:v>
      </x:c>
      <x:c r="V232" s="519" t="n">
        <x:f>IF(AND(R232&lt;&gt;"",'Log Transaksi'!L232&lt;&gt;"",'Log Transaksi'!L232&lt;&gt;"Belum diisi",OR('Log Transaksi'!N232="Uploaded",'Log Transaksi'!O232="Uploaded")),1,0)</x:f>
        <x:v>1</x:v>
      </x:c>
    </x:row>
    <x:row r="233" ht="33" customHeight="1">
      <x:c r="A233" s="228" t="n">
        <x:v>233</x:v>
      </x:c>
      <x:c r="B233" s="332" t="n">
        <x:f>IF('Log Transaksi'!B233="","",IF('Log Transaksi'!B233="","",'Log Transaksi'!B233))</x:f>
        <x:v>46273</x:v>
      </x:c>
      <x:c r="C233" s="213" t="str">
        <x:f>IF('Log Transaksi'!B233="","",IF('Log Transaksi'!C233="","",'Log Transaksi'!C233))</x:f>
        <x:v>Afifah</x:v>
      </x:c>
      <x:c r="D233" s="213" t="str">
        <x:f>IF('Log Transaksi'!B233="","",IF('Log Transaksi'!D233="","",'Log Transaksi'!D233))</x:f>
        <x:v>Graduation</x:v>
      </x:c>
      <x:c r="E233" s="332" t="n">
        <x:f>IF('Log Transaksi'!B233="","",IF('Log Transaksi'!E233="","",'Log Transaksi'!E233))</x:f>
        <x:v>46274</x:v>
      </x:c>
      <x:c r="F233" s="213" t="str">
        <x:f>IF('Log Transaksi'!B233="","",IF('Log Transaksi'!F233="","",'Log Transaksi'!F233))</x:f>
        <x:v>DP</x:v>
      </x:c>
      <x:c r="G233" s="214" t="str">
        <x:f>IF('Log Transaksi'!B233="","",IF('Log Transaksi'!G233="","",'Log Transaksi'!G233))</x:f>
      </x:c>
      <x:c r="H233" s="214" t="n">
        <x:f>IF('Log Transaksi'!B233="","",IF('Log Transaksi'!H233="","",'Log Transaksi'!H233))</x:f>
        <x:v>100000</x:v>
      </x:c>
      <x:c r="I233" s="214" t="n">
        <x:f>IF('Log Transaksi'!B233="","",IF('Log Transaksi'!I233="","",'Log Transaksi'!I233))</x:f>
        <x:v>100000</x:v>
      </x:c>
      <x:c r="J233" s="344" t="str">
        <x:v>BK147</x:v>
      </x:c>
      <x:c r="K233" s="335" t="str">
        <x:v>Booking turunan dari Log Order 8!37; nama, paket dan tanggal foto eksplisit</x:v>
      </x:c>
      <x:c r="L233" s="214" t="n">
        <x:f>IF(AND(B233&lt;&gt;"",B233&lt;='Pengaturan'!$B$6,F233="DP"),I233,0)</x:f>
        <x:v>100000</x:v>
      </x:c>
      <x:c r="M233" s="214" t="n">
        <x:f>IF(AND(B233&lt;&gt;"",B233&lt;='Pengaturan'!$B$6,F233&lt;&gt;"DP"),I233,0)</x:f>
        <x:v>0</x:v>
      </x:c>
      <x:c r="N233" s="213" t="n">
        <x:f>IF(AND(B233&lt;&gt;"",B233&lt;='Pengaturan'!$B$6,OR(F233="Lunas",F233="Pelunasan")),1,0)</x:f>
        <x:v>0</x:v>
      </x:c>
      <x:c r="O233" s="345" t="str">
        <x:f>IF(B233="","",IF(J233="","Belum dipasangkan",IF(COUNTIF('Data Schedule'!$A$5:$A$304,J233)=1,"OK","CHECK ID")))</x:f>
        <x:v>OK</x:v>
      </x:c>
      <x:c r="P233" s="519" t="str">
        <x:v>BK147</x:v>
      </x:c>
      <x:c r="Q233" s="521"/>
      <x:c r="R233" s="519" t="str">
        <x:f>IF('Log Transaksi'!B233="","",IF(Q233&lt;&gt;"",Q233,P233))</x:f>
        <x:v>BK147</x:v>
      </x:c>
      <x:c r="S233" s="519" t="str">
        <x:f>IF('Log Transaksi'!B233="","",'Log Transaksi'!S233)</x:f>
        <x:v>Paket utama</x:v>
      </x:c>
      <x:c r="T233" s="520" t="str">
        <x:v>Pemetaan average sebelumnya dipertahankan</x:v>
      </x:c>
      <x:c r="U233" s="519" t="str">
        <x:f>IF(R233="","",IF(COUNTIF('Belanja per Booking'!$A$17:$A$409,R233)=1,"OK","Cek ID"))</x:f>
        <x:v>OK</x:v>
      </x:c>
      <x:c r="V233" s="519" t="n">
        <x:f>IF(AND(R233&lt;&gt;"",'Log Transaksi'!L233&lt;&gt;"",'Log Transaksi'!L233&lt;&gt;"Belum diisi",OR('Log Transaksi'!N233="Uploaded",'Log Transaksi'!O233="Uploaded")),1,0)</x:f>
        <x:v>0</x:v>
      </x:c>
    </x:row>
    <x:row r="234" ht="33" customHeight="1">
      <x:c r="A234" s="228" t="n">
        <x:v>234</x:v>
      </x:c>
      <x:c r="B234" s="332" t="n">
        <x:f>IF('Log Transaksi'!B234="","",IF('Log Transaksi'!B234="","",'Log Transaksi'!B234))</x:f>
        <x:v>46273</x:v>
      </x:c>
      <x:c r="C234" s="213" t="str">
        <x:f>IF('Log Transaksi'!B234="","",IF('Log Transaksi'!C234="","",'Log Transaksi'!C234))</x:f>
        <x:v>1.Deva Nawang</x:v>
      </x:c>
      <x:c r="D234" s="213" t="str">
        <x:f>IF('Log Transaksi'!B234="","",IF('Log Transaksi'!D234="","",'Log Transaksi'!D234))</x:f>
        <x:v>Graduation</x:v>
      </x:c>
      <x:c r="E234" s="332" t="n">
        <x:f>IF('Log Transaksi'!B234="","",IF('Log Transaksi'!E234="","",'Log Transaksi'!E234))</x:f>
        <x:v>46273</x:v>
      </x:c>
      <x:c r="F234" s="213" t="str">
        <x:f>IF('Log Transaksi'!B234="","",IF('Log Transaksi'!F234="","",'Log Transaksi'!F234))</x:f>
        <x:v>Lunas</x:v>
      </x:c>
      <x:c r="G234" s="214" t="str">
        <x:f>IF('Log Transaksi'!B234="","",IF('Log Transaksi'!G234="","",'Log Transaksi'!G234))</x:f>
      </x:c>
      <x:c r="H234" s="214" t="n">
        <x:f>IF('Log Transaksi'!B234="","",IF('Log Transaksi'!H234="","",'Log Transaksi'!H234))</x:f>
        <x:v>270000</x:v>
      </x:c>
      <x:c r="I234" s="214" t="n">
        <x:f>IF('Log Transaksi'!B234="","",IF('Log Transaksi'!I234="","",'Log Transaksi'!I234))</x:f>
        <x:v>270000</x:v>
      </x:c>
      <x:c r="J234" s="344" t="str">
        <x:v>BK074</x:v>
      </x:c>
      <x:c r="K234" s="335" t="str">
        <x:v>Nama dan tanggal sama; alias nama</x:v>
      </x:c>
      <x:c r="L234" s="214" t="n">
        <x:f>IF(AND(B234&lt;&gt;"",B234&lt;='Pengaturan'!$B$6,F234="DP"),I234,0)</x:f>
        <x:v>0</x:v>
      </x:c>
      <x:c r="M234" s="214" t="n">
        <x:f>IF(AND(B234&lt;&gt;"",B234&lt;='Pengaturan'!$B$6,F234&lt;&gt;"DP"),I234,0)</x:f>
        <x:v>270000</x:v>
      </x:c>
      <x:c r="N234" s="213" t="n">
        <x:f>IF(AND(B234&lt;&gt;"",B234&lt;='Pengaturan'!$B$6,OR(F234="Lunas",F234="Pelunasan")),1,0)</x:f>
        <x:v>1</x:v>
      </x:c>
      <x:c r="O234" s="345" t="str">
        <x:f>IF(B234="","",IF(J234="","Belum dipasangkan",IF(COUNTIF('Data Schedule'!$A$5:$A$304,J234)=1,"OK","CHECK ID")))</x:f>
        <x:v>OK</x:v>
      </x:c>
      <x:c r="P234" s="519" t="str">
        <x:v>BK074</x:v>
      </x:c>
      <x:c r="Q234" s="521"/>
      <x:c r="R234" s="519" t="str">
        <x:f>IF('Log Transaksi'!B234="","",IF(Q234&lt;&gt;"",Q234,P234))</x:f>
        <x:v>BK074</x:v>
      </x:c>
      <x:c r="S234" s="519" t="str">
        <x:f>IF('Log Transaksi'!B234="","",'Log Transaksi'!S234)</x:f>
        <x:v>Paket utama</x:v>
      </x:c>
      <x:c r="T234" s="520" t="str">
        <x:v>Pemetaan average sebelumnya dipertahankan</x:v>
      </x:c>
      <x:c r="U234" s="519" t="str">
        <x:f>IF(R234="","",IF(COUNTIF('Belanja per Booking'!$A$17:$A$409,R234)=1,"OK","Cek ID"))</x:f>
        <x:v>OK</x:v>
      </x:c>
      <x:c r="V234" s="519" t="n">
        <x:f>IF(AND(R234&lt;&gt;"",'Log Transaksi'!L234&lt;&gt;"",'Log Transaksi'!L234&lt;&gt;"Belum diisi",OR('Log Transaksi'!N234="Uploaded",'Log Transaksi'!O234="Uploaded")),1,0)</x:f>
        <x:v>1</x:v>
      </x:c>
    </x:row>
    <x:row r="235" ht="33" customHeight="1">
      <x:c r="A235" s="228" t="n">
        <x:v>235</x:v>
      </x:c>
      <x:c r="B235" s="332" t="n">
        <x:f>IF('Log Transaksi'!B235="","",IF('Log Transaksi'!B235="","",'Log Transaksi'!B235))</x:f>
        <x:v>46273</x:v>
      </x:c>
      <x:c r="C235" s="213" t="str">
        <x:f>IF('Log Transaksi'!B235="","",IF('Log Transaksi'!C235="","",'Log Transaksi'!C235))</x:f>
        <x:v>2. Aula Hani</x:v>
      </x:c>
      <x:c r="D235" s="213" t="str">
        <x:f>IF('Log Transaksi'!B235="","",IF('Log Transaksi'!D235="","",'Log Transaksi'!D235))</x:f>
        <x:v>Graduation</x:v>
      </x:c>
      <x:c r="E235" s="332" t="n">
        <x:f>IF('Log Transaksi'!B235="","",IF('Log Transaksi'!E235="","",'Log Transaksi'!E235))</x:f>
        <x:v>46298</x:v>
      </x:c>
      <x:c r="F235" s="213" t="str">
        <x:f>IF('Log Transaksi'!B235="","",IF('Log Transaksi'!F235="","",'Log Transaksi'!F235))</x:f>
        <x:v>DP</x:v>
      </x:c>
      <x:c r="G235" s="214" t="str">
        <x:f>IF('Log Transaksi'!B235="","",IF('Log Transaksi'!G235="","",'Log Transaksi'!G235))</x:f>
      </x:c>
      <x:c r="H235" s="214" t="n">
        <x:f>IF('Log Transaksi'!B235="","",IF('Log Transaksi'!H235="","",'Log Transaksi'!H235))</x:f>
        <x:v>100000</x:v>
      </x:c>
      <x:c r="I235" s="214" t="n">
        <x:f>IF('Log Transaksi'!B235="","",IF('Log Transaksi'!I235="","",'Log Transaksi'!I235))</x:f>
        <x:v>100000</x:v>
      </x:c>
      <x:c r="J235" s="344"/>
      <x:c r="K235" s="335" t="str">
        <x:v>Belum dipasangkan. Cash-in aktual tetap dihitung</x:v>
      </x:c>
      <x:c r="L235" s="214" t="n">
        <x:f>IF(AND(B235&lt;&gt;"",B235&lt;='Pengaturan'!$B$6,F235="DP"),I235,0)</x:f>
        <x:v>100000</x:v>
      </x:c>
      <x:c r="M235" s="214" t="n">
        <x:f>IF(AND(B235&lt;&gt;"",B235&lt;='Pengaturan'!$B$6,F235&lt;&gt;"DP"),I235,0)</x:f>
        <x:v>0</x:v>
      </x:c>
      <x:c r="N235" s="213" t="n">
        <x:f>IF(AND(B235&lt;&gt;"",B235&lt;='Pengaturan'!$B$6,OR(F235="Lunas",F235="Pelunasan")),1,0)</x:f>
        <x:v>0</x:v>
      </x:c>
      <x:c r="O235" s="345" t="str">
        <x:f>IF(B235="","",IF(J235="","Belum dipasangkan",IF(COUNTIF('Data Schedule'!$A$5:$A$304,J235)=1,"OK","CHECK ID")))</x:f>
        <x:v>Belum dipasangkan</x:v>
      </x:c>
      <x:c r="P235" s="519" t="str">
        <x:v>LOG-08-40</x:v>
      </x:c>
      <x:c r="Q235" s="521"/>
      <x:c r="R235" s="519" t="str">
        <x:f>IF('Log Transaksi'!B235="","",IF(Q235&lt;&gt;"",Q235,P235))</x:f>
        <x:v>LOG-08-40</x:v>
      </x:c>
      <x:c r="S235" s="519" t="str">
        <x:f>IF('Log Transaksi'!B235="","",'Log Transaksi'!S235)</x:f>
        <x:v>Paket utama</x:v>
      </x:c>
      <x:c r="T235" s="520" t="str">
        <x:v>Pemetaan average sebelumnya dipertahankan</x:v>
      </x:c>
      <x:c r="U235" s="519" t="str">
        <x:f>IF(R235="","",IF(COUNTIF('Belanja per Booking'!$A$17:$A$409,R235)=1,"OK","Cek ID"))</x:f>
        <x:v>OK</x:v>
      </x:c>
      <x:c r="V235" s="519" t="n">
        <x:f>IF(AND(R235&lt;&gt;"",'Log Transaksi'!L235&lt;&gt;"",'Log Transaksi'!L235&lt;&gt;"Belum diisi",OR('Log Transaksi'!N235="Uploaded",'Log Transaksi'!O235="Uploaded")),1,0)</x:f>
        <x:v>0</x:v>
      </x:c>
    </x:row>
    <x:row r="236" ht="33" customHeight="1">
      <x:c r="A236" s="228" t="n">
        <x:v>236</x:v>
      </x:c>
      <x:c r="B236" s="332" t="n">
        <x:f>IF('Log Transaksi'!B236="","",IF('Log Transaksi'!B236="","",'Log Transaksi'!B236))</x:f>
        <x:v>46273</x:v>
      </x:c>
      <x:c r="C236" s="213" t="str">
        <x:f>IF('Log Transaksi'!B236="","",IF('Log Transaksi'!C236="","",'Log Transaksi'!C236))</x:f>
        <x:v>3.Desni</x:v>
      </x:c>
      <x:c r="D236" s="213" t="str">
        <x:f>IF('Log Transaksi'!B236="","",IF('Log Transaksi'!D236="","",'Log Transaksi'!D236))</x:f>
        <x:v>Graduation</x:v>
      </x:c>
      <x:c r="E236" s="332" t="n">
        <x:f>IF('Log Transaksi'!B236="","",IF('Log Transaksi'!E236="","",'Log Transaksi'!E236))</x:f>
        <x:v>46299</x:v>
      </x:c>
      <x:c r="F236" s="213" t="str">
        <x:f>IF('Log Transaksi'!B236="","",IF('Log Transaksi'!F236="","",'Log Transaksi'!F236))</x:f>
        <x:v>DP</x:v>
      </x:c>
      <x:c r="G236" s="214" t="str">
        <x:f>IF('Log Transaksi'!B236="","",IF('Log Transaksi'!G236="","",'Log Transaksi'!G236))</x:f>
      </x:c>
      <x:c r="H236" s="214" t="n">
        <x:f>IF('Log Transaksi'!B236="","",IF('Log Transaksi'!H236="","",'Log Transaksi'!H236))</x:f>
        <x:v>100000</x:v>
      </x:c>
      <x:c r="I236" s="214" t="n">
        <x:f>IF('Log Transaksi'!B236="","",IF('Log Transaksi'!I236="","",'Log Transaksi'!I236))</x:f>
        <x:v>100000</x:v>
      </x:c>
      <x:c r="J236" s="344"/>
      <x:c r="K236" s="335" t="str">
        <x:v>Belum dipasangkan. Cash-in aktual tetap dihitung</x:v>
      </x:c>
      <x:c r="L236" s="214" t="n">
        <x:f>IF(AND(B236&lt;&gt;"",B236&lt;='Pengaturan'!$B$6,F236="DP"),I236,0)</x:f>
        <x:v>100000</x:v>
      </x:c>
      <x:c r="M236" s="214" t="n">
        <x:f>IF(AND(B236&lt;&gt;"",B236&lt;='Pengaturan'!$B$6,F236&lt;&gt;"DP"),I236,0)</x:f>
        <x:v>0</x:v>
      </x:c>
      <x:c r="N236" s="213" t="n">
        <x:f>IF(AND(B236&lt;&gt;"",B236&lt;='Pengaturan'!$B$6,OR(F236="Lunas",F236="Pelunasan")),1,0)</x:f>
        <x:v>0</x:v>
      </x:c>
      <x:c r="O236" s="345" t="str">
        <x:f>IF(B236="","",IF(J236="","Belum dipasangkan",IF(COUNTIF('Data Schedule'!$A$5:$A$304,J236)=1,"OK","CHECK ID")))</x:f>
        <x:v>Belum dipasangkan</x:v>
      </x:c>
      <x:c r="P236" s="519" t="str">
        <x:v>LOG-08-41</x:v>
      </x:c>
      <x:c r="Q236" s="521"/>
      <x:c r="R236" s="519" t="str">
        <x:f>IF('Log Transaksi'!B236="","",IF(Q236&lt;&gt;"",Q236,P236))</x:f>
        <x:v>LOG-08-41</x:v>
      </x:c>
      <x:c r="S236" s="519" t="str">
        <x:f>IF('Log Transaksi'!B236="","",'Log Transaksi'!S236)</x:f>
        <x:v>Paket utama</x:v>
      </x:c>
      <x:c r="T236" s="520" t="str">
        <x:v>Pemetaan average sebelumnya dipertahankan</x:v>
      </x:c>
      <x:c r="U236" s="519" t="str">
        <x:f>IF(R236="","",IF(COUNTIF('Belanja per Booking'!$A$17:$A$409,R236)=1,"OK","Cek ID"))</x:f>
        <x:v>OK</x:v>
      </x:c>
      <x:c r="V236" s="519" t="n">
        <x:f>IF(AND(R236&lt;&gt;"",'Log Transaksi'!L236&lt;&gt;"",'Log Transaksi'!L236&lt;&gt;"Belum diisi",OR('Log Transaksi'!N236="Uploaded",'Log Transaksi'!O236="Uploaded")),1,0)</x:f>
        <x:v>0</x:v>
      </x:c>
    </x:row>
    <x:row r="237" ht="33" customHeight="1">
      <x:c r="A237" s="228" t="n">
        <x:v>237</x:v>
      </x:c>
      <x:c r="B237" s="332" t="n">
        <x:f>IF('Log Transaksi'!B237="","",IF('Log Transaksi'!B237="","",'Log Transaksi'!B237))</x:f>
        <x:v>46273</x:v>
      </x:c>
      <x:c r="C237" s="213" t="str">
        <x:f>IF('Log Transaksi'!B237="","",IF('Log Transaksi'!C237="","",'Log Transaksi'!C237))</x:f>
        <x:v>4.Sela Artiana</x:v>
      </x:c>
      <x:c r="D237" s="213" t="str">
        <x:f>IF('Log Transaksi'!B237="","",IF('Log Transaksi'!D237="","",'Log Transaksi'!D237))</x:f>
        <x:v>Graduation</x:v>
      </x:c>
      <x:c r="E237" s="332" t="n">
        <x:f>IF('Log Transaksi'!B237="","",IF('Log Transaksi'!E237="","",'Log Transaksi'!E237))</x:f>
        <x:v>46273</x:v>
      </x:c>
      <x:c r="F237" s="213" t="str">
        <x:f>IF('Log Transaksi'!B237="","",IF('Log Transaksi'!F237="","",'Log Transaksi'!F237))</x:f>
        <x:v>Lunas</x:v>
      </x:c>
      <x:c r="G237" s="214" t="n">
        <x:f>IF('Log Transaksi'!B237="","",IF('Log Transaksi'!G237="","",'Log Transaksi'!G237))</x:f>
        <x:v>250000</x:v>
      </x:c>
      <x:c r="H237" s="214" t="str">
        <x:f>IF('Log Transaksi'!B237="","",IF('Log Transaksi'!H237="","",'Log Transaksi'!H237))</x:f>
      </x:c>
      <x:c r="I237" s="214" t="n">
        <x:f>IF('Log Transaksi'!B237="","",IF('Log Transaksi'!I237="","",'Log Transaksi'!I237))</x:f>
        <x:v>250000</x:v>
      </x:c>
      <x:c r="J237" s="344" t="str">
        <x:v>BK076</x:v>
      </x:c>
      <x:c r="K237" s="335" t="str">
        <x:v>Nama dan tanggal sama</x:v>
      </x:c>
      <x:c r="L237" s="214" t="n">
        <x:f>IF(AND(B237&lt;&gt;"",B237&lt;='Pengaturan'!$B$6,F237="DP"),I237,0)</x:f>
        <x:v>0</x:v>
      </x:c>
      <x:c r="M237" s="214" t="n">
        <x:f>IF(AND(B237&lt;&gt;"",B237&lt;='Pengaturan'!$B$6,F237&lt;&gt;"DP"),I237,0)</x:f>
        <x:v>250000</x:v>
      </x:c>
      <x:c r="N237" s="213" t="n">
        <x:f>IF(AND(B237&lt;&gt;"",B237&lt;='Pengaturan'!$B$6,OR(F237="Lunas",F237="Pelunasan")),1,0)</x:f>
        <x:v>1</x:v>
      </x:c>
      <x:c r="O237" s="345" t="str">
        <x:f>IF(B237="","",IF(J237="","Belum dipasangkan",IF(COUNTIF('Data Schedule'!$A$5:$A$304,J237)=1,"OK","CHECK ID")))</x:f>
        <x:v>OK</x:v>
      </x:c>
      <x:c r="P237" s="519" t="str">
        <x:v>BK076</x:v>
      </x:c>
      <x:c r="Q237" s="521"/>
      <x:c r="R237" s="519" t="str">
        <x:f>IF('Log Transaksi'!B237="","",IF(Q237&lt;&gt;"",Q237,P237))</x:f>
        <x:v>BK076</x:v>
      </x:c>
      <x:c r="S237" s="519" t="str">
        <x:f>IF('Log Transaksi'!B237="","",'Log Transaksi'!S237)</x:f>
        <x:v>Paket utama</x:v>
      </x:c>
      <x:c r="T237" s="520" t="str">
        <x:v>Pemetaan average sebelumnya dipertahankan</x:v>
      </x:c>
      <x:c r="U237" s="519" t="str">
        <x:f>IF(R237="","",IF(COUNTIF('Belanja per Booking'!$A$17:$A$409,R237)=1,"OK","Cek ID"))</x:f>
        <x:v>OK</x:v>
      </x:c>
      <x:c r="V237" s="519" t="n">
        <x:f>IF(AND(R237&lt;&gt;"",'Log Transaksi'!L237&lt;&gt;"",'Log Transaksi'!L237&lt;&gt;"Belum diisi",OR('Log Transaksi'!N237="Uploaded",'Log Transaksi'!O237="Uploaded")),1,0)</x:f>
        <x:v>1</x:v>
      </x:c>
    </x:row>
    <x:row r="238" ht="33" customHeight="1">
      <x:c r="A238" s="228" t="n">
        <x:v>238</x:v>
      </x:c>
      <x:c r="B238" s="332" t="n">
        <x:f>IF('Log Transaksi'!B238="","",IF('Log Transaksi'!B238="","",'Log Transaksi'!B238))</x:f>
        <x:v>46273</x:v>
      </x:c>
      <x:c r="C238" s="213" t="str">
        <x:f>IF('Log Transaksi'!B238="","",IF('Log Transaksi'!C238="","",'Log Transaksi'!C238))</x:f>
        <x:v>5.Tiara</x:v>
      </x:c>
      <x:c r="D238" s="213" t="str">
        <x:f>IF('Log Transaksi'!B238="","",IF('Log Transaksi'!D238="","",'Log Transaksi'!D238))</x:f>
        <x:v>Graduation</x:v>
      </x:c>
      <x:c r="E238" s="332" t="n">
        <x:f>IF('Log Transaksi'!B238="","",IF('Log Transaksi'!E238="","",'Log Transaksi'!E238))</x:f>
        <x:v>46273</x:v>
      </x:c>
      <x:c r="F238" s="213" t="str">
        <x:f>IF('Log Transaksi'!B238="","",IF('Log Transaksi'!F238="","",'Log Transaksi'!F238))</x:f>
        <x:v>Lunas</x:v>
      </x:c>
      <x:c r="G238" s="214" t="n">
        <x:f>IF('Log Transaksi'!B238="","",IF('Log Transaksi'!G238="","",'Log Transaksi'!G238))</x:f>
        <x:v>250000</x:v>
      </x:c>
      <x:c r="H238" s="214" t="str">
        <x:f>IF('Log Transaksi'!B238="","",IF('Log Transaksi'!H238="","",'Log Transaksi'!H238))</x:f>
      </x:c>
      <x:c r="I238" s="214" t="n">
        <x:f>IF('Log Transaksi'!B238="","",IF('Log Transaksi'!I238="","",'Log Transaksi'!I238))</x:f>
        <x:v>250000</x:v>
      </x:c>
      <x:c r="J238" s="344" t="str">
        <x:v>BK050</x:v>
      </x:c>
      <x:c r="K238" s="335" t="str">
        <x:v>Nama dan tanggal sama</x:v>
      </x:c>
      <x:c r="L238" s="214" t="n">
        <x:f>IF(AND(B238&lt;&gt;"",B238&lt;='Pengaturan'!$B$6,F238="DP"),I238,0)</x:f>
        <x:v>0</x:v>
      </x:c>
      <x:c r="M238" s="214" t="n">
        <x:f>IF(AND(B238&lt;&gt;"",B238&lt;='Pengaturan'!$B$6,F238&lt;&gt;"DP"),I238,0)</x:f>
        <x:v>250000</x:v>
      </x:c>
      <x:c r="N238" s="213" t="n">
        <x:f>IF(AND(B238&lt;&gt;"",B238&lt;='Pengaturan'!$B$6,OR(F238="Lunas",F238="Pelunasan")),1,0)</x:f>
        <x:v>1</x:v>
      </x:c>
      <x:c r="O238" s="345" t="str">
        <x:f>IF(B238="","",IF(J238="","Belum dipasangkan",IF(COUNTIF('Data Schedule'!$A$5:$A$304,J238)=1,"OK","CHECK ID")))</x:f>
        <x:v>OK</x:v>
      </x:c>
      <x:c r="P238" s="519" t="str">
        <x:v>BK050</x:v>
      </x:c>
      <x:c r="Q238" s="521"/>
      <x:c r="R238" s="519" t="str">
        <x:f>IF('Log Transaksi'!B238="","",IF(Q238&lt;&gt;"",Q238,P238))</x:f>
        <x:v>BK050</x:v>
      </x:c>
      <x:c r="S238" s="519" t="str">
        <x:f>IF('Log Transaksi'!B238="","",'Log Transaksi'!S238)</x:f>
        <x:v>Paket utama</x:v>
      </x:c>
      <x:c r="T238" s="520" t="str">
        <x:v>Pemetaan average sebelumnya dipertahankan</x:v>
      </x:c>
      <x:c r="U238" s="519" t="str">
        <x:f>IF(R238="","",IF(COUNTIF('Belanja per Booking'!$A$17:$A$409,R238)=1,"OK","Cek ID"))</x:f>
        <x:v>OK</x:v>
      </x:c>
      <x:c r="V238" s="519" t="n">
        <x:f>IF(AND(R238&lt;&gt;"",'Log Transaksi'!L238&lt;&gt;"",'Log Transaksi'!L238&lt;&gt;"Belum diisi",OR('Log Transaksi'!N238="Uploaded",'Log Transaksi'!O238="Uploaded")),1,0)</x:f>
        <x:v>1</x:v>
      </x:c>
    </x:row>
    <x:row r="239" ht="33" customHeight="1">
      <x:c r="A239" s="228" t="n">
        <x:v>239</x:v>
      </x:c>
      <x:c r="B239" s="332" t="n">
        <x:f>IF('Log Transaksi'!B239="","",IF('Log Transaksi'!B239="","",'Log Transaksi'!B239))</x:f>
        <x:v>46273</x:v>
      </x:c>
      <x:c r="C239" s="213" t="str">
        <x:f>IF('Log Transaksi'!B239="","",IF('Log Transaksi'!C239="","",'Log Transaksi'!C239))</x:f>
        <x:v>6.Danta</x:v>
      </x:c>
      <x:c r="D239" s="213" t="str">
        <x:f>IF('Log Transaksi'!B239="","",IF('Log Transaksi'!D239="","",'Log Transaksi'!D239))</x:f>
        <x:v>Graduation</x:v>
      </x:c>
      <x:c r="E239" s="332" t="n">
        <x:f>IF('Log Transaksi'!B239="","",IF('Log Transaksi'!E239="","",'Log Transaksi'!E239))</x:f>
        <x:v>46273</x:v>
      </x:c>
      <x:c r="F239" s="213" t="str">
        <x:f>IF('Log Transaksi'!B239="","",IF('Log Transaksi'!F239="","",'Log Transaksi'!F239))</x:f>
        <x:v>Lunas</x:v>
      </x:c>
      <x:c r="G239" s="214" t="str">
        <x:f>IF('Log Transaksi'!B239="","",IF('Log Transaksi'!G239="","",'Log Transaksi'!G239))</x:f>
      </x:c>
      <x:c r="H239" s="214" t="str">
        <x:f>IF('Log Transaksi'!B239="","",IF('Log Transaksi'!H239="","",'Log Transaksi'!H239))</x:f>
      </x:c>
      <x:c r="I239" s="214" t="str">
        <x:f>IF('Log Transaksi'!B239="","",IF('Log Transaksi'!I239="","",'Log Transaksi'!I239))</x:f>
      </x:c>
      <x:c r="J239" s="344" t="str">
        <x:v>BK063</x:v>
      </x:c>
      <x:c r="K239" s="335" t="str">
        <x:v>Nama dan tanggal sama</x:v>
      </x:c>
      <x:c r="L239" s="214" t="n">
        <x:f>IF(AND(B239&lt;&gt;"",B239&lt;='Pengaturan'!$B$6,F239="DP"),I239,0)</x:f>
        <x:v>0</x:v>
      </x:c>
      <x:c r="M239" s="214" t="str">
        <x:f>IF(AND(B239&lt;&gt;"",B239&lt;='Pengaturan'!$B$6,F239&lt;&gt;"DP"),I239,0)</x:f>
      </x:c>
      <x:c r="N239" s="213" t="n">
        <x:f>IF(AND(B239&lt;&gt;"",B239&lt;='Pengaturan'!$B$6,OR(F239="Lunas",F239="Pelunasan")),1,0)</x:f>
        <x:v>1</x:v>
      </x:c>
      <x:c r="O239" s="345" t="str">
        <x:f>IF(B239="","",IF(J239="","Belum dipasangkan",IF(COUNTIF('Data Schedule'!$A$5:$A$304,J239)=1,"OK","CHECK ID")))</x:f>
        <x:v>OK</x:v>
      </x:c>
      <x:c r="P239" s="519" t="str">
        <x:v>BK063</x:v>
      </x:c>
      <x:c r="Q239" s="521"/>
      <x:c r="R239" s="519" t="str">
        <x:f>IF('Log Transaksi'!B239="","",IF(Q239&lt;&gt;"",Q239,P239))</x:f>
        <x:v>BK063</x:v>
      </x:c>
      <x:c r="S239" s="519" t="str">
        <x:f>IF('Log Transaksi'!B239="","",'Log Transaksi'!S239)</x:f>
        <x:v>Paket utama</x:v>
      </x:c>
      <x:c r="T239" s="520" t="str">
        <x:v>Pemetaan average sebelumnya dipertahankan</x:v>
      </x:c>
      <x:c r="U239" s="519" t="str">
        <x:f>IF(R239="","",IF(COUNTIF('Belanja per Booking'!$A$17:$A$409,R239)=1,"OK","Cek ID"))</x:f>
        <x:v>OK</x:v>
      </x:c>
      <x:c r="V239" s="519" t="n">
        <x:f>IF(AND(R239&lt;&gt;"",'Log Transaksi'!L239&lt;&gt;"",'Log Transaksi'!L239&lt;&gt;"Belum diisi",OR('Log Transaksi'!N239="Uploaded",'Log Transaksi'!O239="Uploaded")),1,0)</x:f>
        <x:v>1</x:v>
      </x:c>
    </x:row>
    <x:row r="240" ht="33" customHeight="1">
      <x:c r="A240" s="228" t="n">
        <x:v>240</x:v>
      </x:c>
      <x:c r="B240" s="332" t="n">
        <x:f>IF('Log Transaksi'!B240="","",IF('Log Transaksi'!B240="","",'Log Transaksi'!B240))</x:f>
        <x:v>46273</x:v>
      </x:c>
      <x:c r="C240" s="213" t="str">
        <x:f>IF('Log Transaksi'!B240="","",IF('Log Transaksi'!C240="","",'Log Transaksi'!C240))</x:f>
        <x:v>7.Fahmy Bagas</x:v>
      </x:c>
      <x:c r="D240" s="213" t="str">
        <x:f>IF('Log Transaksi'!B240="","",IF('Log Transaksi'!D240="","",'Log Transaksi'!D240))</x:f>
        <x:v>Graduation</x:v>
      </x:c>
      <x:c r="E240" s="332" t="n">
        <x:f>IF('Log Transaksi'!B240="","",IF('Log Transaksi'!E240="","",'Log Transaksi'!E240))</x:f>
        <x:v>46299</x:v>
      </x:c>
      <x:c r="F240" s="213" t="str">
        <x:f>IF('Log Transaksi'!B240="","",IF('Log Transaksi'!F240="","",'Log Transaksi'!F240))</x:f>
        <x:v>DP</x:v>
      </x:c>
      <x:c r="G240" s="214" t="str">
        <x:f>IF('Log Transaksi'!B240="","",IF('Log Transaksi'!G240="","",'Log Transaksi'!G240))</x:f>
      </x:c>
      <x:c r="H240" s="214" t="n">
        <x:f>IF('Log Transaksi'!B240="","",IF('Log Transaksi'!H240="","",'Log Transaksi'!H240))</x:f>
        <x:v>100000</x:v>
      </x:c>
      <x:c r="I240" s="214" t="n">
        <x:f>IF('Log Transaksi'!B240="","",IF('Log Transaksi'!I240="","",'Log Transaksi'!I240))</x:f>
        <x:v>100000</x:v>
      </x:c>
      <x:c r="J240" s="344"/>
      <x:c r="K240" s="335" t="str">
        <x:v>Belum dipasangkan. Cash-in aktual tetap dihitung</x:v>
      </x:c>
      <x:c r="L240" s="214" t="n">
        <x:f>IF(AND(B240&lt;&gt;"",B240&lt;='Pengaturan'!$B$6,F240="DP"),I240,0)</x:f>
        <x:v>100000</x:v>
      </x:c>
      <x:c r="M240" s="214" t="n">
        <x:f>IF(AND(B240&lt;&gt;"",B240&lt;='Pengaturan'!$B$6,F240&lt;&gt;"DP"),I240,0)</x:f>
        <x:v>0</x:v>
      </x:c>
      <x:c r="N240" s="213" t="n">
        <x:f>IF(AND(B240&lt;&gt;"",B240&lt;='Pengaturan'!$B$6,OR(F240="Lunas",F240="Pelunasan")),1,0)</x:f>
        <x:v>0</x:v>
      </x:c>
      <x:c r="O240" s="345" t="str">
        <x:f>IF(B240="","",IF(J240="","Belum dipasangkan",IF(COUNTIF('Data Schedule'!$A$5:$A$304,J240)=1,"OK","CHECK ID")))</x:f>
        <x:v>Belum dipasangkan</x:v>
      </x:c>
      <x:c r="P240" s="519" t="str">
        <x:v>LOG-08-45</x:v>
      </x:c>
      <x:c r="Q240" s="521"/>
      <x:c r="R240" s="519" t="str">
        <x:f>IF('Log Transaksi'!B240="","",IF(Q240&lt;&gt;"",Q240,P240))</x:f>
        <x:v>LOG-08-45</x:v>
      </x:c>
      <x:c r="S240" s="519" t="str">
        <x:f>IF('Log Transaksi'!B240="","",'Log Transaksi'!S240)</x:f>
        <x:v>Paket utama</x:v>
      </x:c>
      <x:c r="T240" s="520" t="str">
        <x:v>Pemetaan average sebelumnya dipertahankan</x:v>
      </x:c>
      <x:c r="U240" s="519" t="str">
        <x:f>IF(R240="","",IF(COUNTIF('Belanja per Booking'!$A$17:$A$409,R240)=1,"OK","Cek ID"))</x:f>
        <x:v>OK</x:v>
      </x:c>
      <x:c r="V240" s="519" t="n">
        <x:f>IF(AND(R240&lt;&gt;"",'Log Transaksi'!L240&lt;&gt;"",'Log Transaksi'!L240&lt;&gt;"Belum diisi",OR('Log Transaksi'!N240="Uploaded",'Log Transaksi'!O240="Uploaded")),1,0)</x:f>
        <x:v>0</x:v>
      </x:c>
    </x:row>
    <x:row r="241" ht="33" customHeight="1">
      <x:c r="A241" s="228" t="n">
        <x:v>241</x:v>
      </x:c>
      <x:c r="B241" s="332" t="n">
        <x:f>IF('Log Transaksi'!B241="","",IF('Log Transaksi'!B241="","",'Log Transaksi'!B241))</x:f>
        <x:v>46273</x:v>
      </x:c>
      <x:c r="C241" s="213" t="str">
        <x:f>IF('Log Transaksi'!B241="","",IF('Log Transaksi'!C241="","",'Log Transaksi'!C241))</x:f>
        <x:v>8.Frista Savitri</x:v>
      </x:c>
      <x:c r="D241" s="213" t="str">
        <x:f>IF('Log Transaksi'!B241="","",IF('Log Transaksi'!D241="","",'Log Transaksi'!D241))</x:f>
        <x:v>Family A</x:v>
      </x:c>
      <x:c r="E241" s="332" t="n">
        <x:f>IF('Log Transaksi'!B241="","",IF('Log Transaksi'!E241="","",'Log Transaksi'!E241))</x:f>
        <x:v>46284</x:v>
      </x:c>
      <x:c r="F241" s="213" t="str">
        <x:f>IF('Log Transaksi'!B241="","",IF('Log Transaksi'!F241="","",'Log Transaksi'!F241))</x:f>
        <x:v>DP</x:v>
      </x:c>
      <x:c r="G241" s="214" t="str">
        <x:f>IF('Log Transaksi'!B241="","",IF('Log Transaksi'!G241="","",'Log Transaksi'!G241))</x:f>
      </x:c>
      <x:c r="H241" s="214" t="n">
        <x:f>IF('Log Transaksi'!B241="","",IF('Log Transaksi'!H241="","",'Log Transaksi'!H241))</x:f>
        <x:v>100000</x:v>
      </x:c>
      <x:c r="I241" s="214" t="n">
        <x:f>IF('Log Transaksi'!B241="","",IF('Log Transaksi'!I241="","",'Log Transaksi'!I241))</x:f>
        <x:v>100000</x:v>
      </x:c>
      <x:c r="J241" s="344" t="str">
        <x:v>BK140</x:v>
      </x:c>
      <x:c r="K241" s="335" t="str">
        <x:v>Nama dan tanggal sama</x:v>
      </x:c>
      <x:c r="L241" s="214" t="n">
        <x:f>IF(AND(B241&lt;&gt;"",B241&lt;='Pengaturan'!$B$6,F241="DP"),I241,0)</x:f>
        <x:v>100000</x:v>
      </x:c>
      <x:c r="M241" s="214" t="n">
        <x:f>IF(AND(B241&lt;&gt;"",B241&lt;='Pengaturan'!$B$6,F241&lt;&gt;"DP"),I241,0)</x:f>
        <x:v>0</x:v>
      </x:c>
      <x:c r="N241" s="213" t="n">
        <x:f>IF(AND(B241&lt;&gt;"",B241&lt;='Pengaturan'!$B$6,OR(F241="Lunas",F241="Pelunasan")),1,0)</x:f>
        <x:v>0</x:v>
      </x:c>
      <x:c r="O241" s="345" t="str">
        <x:f>IF(B241="","",IF(J241="","Belum dipasangkan",IF(COUNTIF('Data Schedule'!$A$5:$A$304,J241)=1,"OK","CHECK ID")))</x:f>
        <x:v>OK</x:v>
      </x:c>
      <x:c r="P241" s="519" t="str">
        <x:v>BK140</x:v>
      </x:c>
      <x:c r="Q241" s="521"/>
      <x:c r="R241" s="519" t="str">
        <x:f>IF('Log Transaksi'!B241="","",IF(Q241&lt;&gt;"",Q241,P241))</x:f>
        <x:v>BK140</x:v>
      </x:c>
      <x:c r="S241" s="519" t="str">
        <x:f>IF('Log Transaksi'!B241="","",'Log Transaksi'!S241)</x:f>
        <x:v>Paket utama</x:v>
      </x:c>
      <x:c r="T241" s="520" t="str">
        <x:v>Pemetaan average sebelumnya dipertahankan</x:v>
      </x:c>
      <x:c r="U241" s="519" t="str">
        <x:f>IF(R241="","",IF(COUNTIF('Belanja per Booking'!$A$17:$A$409,R241)=1,"OK","Cek ID"))</x:f>
        <x:v>OK</x:v>
      </x:c>
      <x:c r="V241" s="519" t="n">
        <x:f>IF(AND(R241&lt;&gt;"",'Log Transaksi'!L241&lt;&gt;"",'Log Transaksi'!L241&lt;&gt;"Belum diisi",OR('Log Transaksi'!N241="Uploaded",'Log Transaksi'!O241="Uploaded")),1,0)</x:f>
        <x:v>0</x:v>
      </x:c>
    </x:row>
    <x:row r="242" ht="23" customHeight="1">
      <x:c r="A242" s="228" t="n">
        <x:v>242</x:v>
      </x:c>
      <x:c r="B242" s="332" t="n">
        <x:f>IF('Log Transaksi'!B242="","",IF('Log Transaksi'!B242="","",'Log Transaksi'!B242))</x:f>
        <x:v>46273</x:v>
      </x:c>
      <x:c r="C242" s="213" t="str">
        <x:f>IF('Log Transaksi'!B242="","",IF('Log Transaksi'!C242="","",'Log Transaksi'!C242))</x:f>
        <x:v>9.Ria</x:v>
      </x:c>
      <x:c r="D242" s="213" t="str">
        <x:f>IF('Log Transaksi'!B242="","",IF('Log Transaksi'!D242="","",'Log Transaksi'!D242))</x:f>
        <x:v>Graduation Premium</x:v>
      </x:c>
      <x:c r="E242" s="332" t="n">
        <x:f>IF('Log Transaksi'!B242="","",IF('Log Transaksi'!E242="","",'Log Transaksi'!E242))</x:f>
        <x:v>46273</x:v>
      </x:c>
      <x:c r="F242" s="213" t="str">
        <x:f>IF('Log Transaksi'!B242="","",IF('Log Transaksi'!F242="","",'Log Transaksi'!F242))</x:f>
        <x:v>Lunas</x:v>
      </x:c>
      <x:c r="G242" s="214" t="n">
        <x:f>IF('Log Transaksi'!B242="","",IF('Log Transaksi'!G242="","",'Log Transaksi'!G242))</x:f>
        <x:v>400000</x:v>
      </x:c>
      <x:c r="H242" s="214" t="str">
        <x:f>IF('Log Transaksi'!B242="","",IF('Log Transaksi'!H242="","",'Log Transaksi'!H242))</x:f>
      </x:c>
      <x:c r="I242" s="214" t="n">
        <x:f>IF('Log Transaksi'!B242="","",IF('Log Transaksi'!I242="","",'Log Transaksi'!I242))</x:f>
        <x:v>400000</x:v>
      </x:c>
      <x:c r="J242" s="344" t="str">
        <x:v>BK078</x:v>
      </x:c>
      <x:c r="K242" s="213" t="str">
        <x:v>Nama dan tanggal sama</x:v>
      </x:c>
      <x:c r="L242" s="214" t="n">
        <x:f>IF(AND(B242&lt;&gt;"",B242&lt;='Pengaturan'!$B$6,F242="DP"),I242,0)</x:f>
        <x:v>0</x:v>
      </x:c>
      <x:c r="M242" s="214" t="n">
        <x:f>IF(AND(B242&lt;&gt;"",B242&lt;='Pengaturan'!$B$6,F242&lt;&gt;"DP"),I242,0)</x:f>
        <x:v>400000</x:v>
      </x:c>
      <x:c r="N242" s="213" t="n">
        <x:f>IF(AND(B242&lt;&gt;"",B242&lt;='Pengaturan'!$B$6,OR(F242="Lunas",F242="Pelunasan")),1,0)</x:f>
        <x:v>1</x:v>
      </x:c>
      <x:c r="O242" s="345" t="str">
        <x:f>IF(B242="","",IF(J242="","Belum dipasangkan",IF(COUNTIF('Data Schedule'!$A$5:$A$304,J242)=1,"OK","CHECK ID")))</x:f>
        <x:v>OK</x:v>
      </x:c>
      <x:c r="P242" s="519" t="str">
        <x:v>BK078</x:v>
      </x:c>
      <x:c r="Q242" s="521"/>
      <x:c r="R242" s="519" t="str">
        <x:f>IF('Log Transaksi'!B242="","",IF(Q242&lt;&gt;"",Q242,P242))</x:f>
        <x:v>BK078</x:v>
      </x:c>
      <x:c r="S242" s="519" t="str">
        <x:f>IF('Log Transaksi'!B242="","",'Log Transaksi'!S242)</x:f>
        <x:v>Paket utama</x:v>
      </x:c>
      <x:c r="T242" s="520" t="str">
        <x:v>Pemetaan average sebelumnya dipertahankan</x:v>
      </x:c>
      <x:c r="U242" s="519" t="str">
        <x:f>IF(R242="","",IF(COUNTIF('Belanja per Booking'!$A$17:$A$409,R242)=1,"OK","Cek ID"))</x:f>
        <x:v>OK</x:v>
      </x:c>
      <x:c r="V242" s="519" t="n">
        <x:f>IF(AND(R242&lt;&gt;"",'Log Transaksi'!L242&lt;&gt;"",'Log Transaksi'!L242&lt;&gt;"Belum diisi",OR('Log Transaksi'!N242="Uploaded",'Log Transaksi'!O242="Uploaded")),1,0)</x:f>
        <x:v>1</x:v>
      </x:c>
    </x:row>
    <x:row r="243" ht="23" customHeight="1">
      <x:c r="A243" s="228" t="n">
        <x:v>243</x:v>
      </x:c>
      <x:c r="B243" s="332" t="n">
        <x:f>IF('Log Transaksi'!B243="","",IF('Log Transaksi'!B243="","",'Log Transaksi'!B243))</x:f>
        <x:v>46273</x:v>
      </x:c>
      <x:c r="C243" s="213" t="str">
        <x:f>IF('Log Transaksi'!B243="","",IF('Log Transaksi'!C243="","",'Log Transaksi'!C243))</x:f>
        <x:v>10.Zhafira Rismalia</x:v>
      </x:c>
      <x:c r="D243" s="213" t="str">
        <x:f>IF('Log Transaksi'!B243="","",IF('Log Transaksi'!D243="","",'Log Transaksi'!D243))</x:f>
        <x:v>Graduation</x:v>
      </x:c>
      <x:c r="E243" s="332" t="n">
        <x:f>IF('Log Transaksi'!B243="","",IF('Log Transaksi'!E243="","",'Log Transaksi'!E243))</x:f>
        <x:v>46273</x:v>
      </x:c>
      <x:c r="F243" s="213" t="str">
        <x:f>IF('Log Transaksi'!B243="","",IF('Log Transaksi'!F243="","",'Log Transaksi'!F243))</x:f>
        <x:v>Lunas</x:v>
      </x:c>
      <x:c r="G243" s="214" t="n">
        <x:f>IF('Log Transaksi'!B243="","",IF('Log Transaksi'!G243="","",'Log Transaksi'!G243))</x:f>
        <x:v>250000</x:v>
      </x:c>
      <x:c r="H243" s="214" t="str">
        <x:f>IF('Log Transaksi'!B243="","",IF('Log Transaksi'!H243="","",'Log Transaksi'!H243))</x:f>
      </x:c>
      <x:c r="I243" s="214" t="n">
        <x:f>IF('Log Transaksi'!B243="","",IF('Log Transaksi'!I243="","",'Log Transaksi'!I243))</x:f>
        <x:v>250000</x:v>
      </x:c>
      <x:c r="J243" s="344" t="str">
        <x:v>BK053</x:v>
      </x:c>
      <x:c r="K243" s="213" t="str">
        <x:v>Nama dan tanggal sama</x:v>
      </x:c>
      <x:c r="L243" s="214" t="n">
        <x:f>IF(AND(B243&lt;&gt;"",B243&lt;='Pengaturan'!$B$6,F243="DP"),I243,0)</x:f>
        <x:v>0</x:v>
      </x:c>
      <x:c r="M243" s="214" t="n">
        <x:f>IF(AND(B243&lt;&gt;"",B243&lt;='Pengaturan'!$B$6,F243&lt;&gt;"DP"),I243,0)</x:f>
        <x:v>250000</x:v>
      </x:c>
      <x:c r="N243" s="213" t="n">
        <x:f>IF(AND(B243&lt;&gt;"",B243&lt;='Pengaturan'!$B$6,OR(F243="Lunas",F243="Pelunasan")),1,0)</x:f>
        <x:v>1</x:v>
      </x:c>
      <x:c r="O243" s="345" t="str">
        <x:f>IF(B243="","",IF(J243="","Belum dipasangkan",IF(COUNTIF('Data Schedule'!$A$5:$A$304,J243)=1,"OK","CHECK ID")))</x:f>
        <x:v>OK</x:v>
      </x:c>
      <x:c r="P243" s="519" t="str">
        <x:v>BK053</x:v>
      </x:c>
      <x:c r="Q243" s="521"/>
      <x:c r="R243" s="519" t="str">
        <x:f>IF('Log Transaksi'!B243="","",IF(Q243&lt;&gt;"",Q243,P243))</x:f>
        <x:v>BK053</x:v>
      </x:c>
      <x:c r="S243" s="519" t="str">
        <x:f>IF('Log Transaksi'!B243="","",'Log Transaksi'!S243)</x:f>
        <x:v>Paket utama</x:v>
      </x:c>
      <x:c r="T243" s="520" t="str">
        <x:v>Pemetaan average sebelumnya dipertahankan</x:v>
      </x:c>
      <x:c r="U243" s="519" t="str">
        <x:f>IF(R243="","",IF(COUNTIF('Belanja per Booking'!$A$17:$A$409,R243)=1,"OK","Cek ID"))</x:f>
        <x:v>OK</x:v>
      </x:c>
      <x:c r="V243" s="519" t="n">
        <x:f>IF(AND(R243&lt;&gt;"",'Log Transaksi'!L243&lt;&gt;"",'Log Transaksi'!L243&lt;&gt;"Belum diisi",OR('Log Transaksi'!N243="Uploaded",'Log Transaksi'!O243="Uploaded")),1,0)</x:f>
        <x:v>1</x:v>
      </x:c>
    </x:row>
    <x:row r="244" ht="23" customHeight="1">
      <x:c r="A244" s="228" t="n">
        <x:v>244</x:v>
      </x:c>
      <x:c r="B244" s="332" t="n">
        <x:f>IF('Log Transaksi'!B244="","",IF('Log Transaksi'!B244="","",'Log Transaksi'!B244))</x:f>
        <x:v>46273</x:v>
      </x:c>
      <x:c r="C244" s="213" t="str">
        <x:f>IF('Log Transaksi'!B244="","",IF('Log Transaksi'!C244="","",'Log Transaksi'!C244))</x:f>
        <x:v>11.Enji</x:v>
      </x:c>
      <x:c r="D244" s="213" t="str">
        <x:f>IF('Log Transaksi'!B244="","",IF('Log Transaksi'!D244="","",'Log Transaksi'!D244))</x:f>
        <x:v>Graduation</x:v>
      </x:c>
      <x:c r="E244" s="332" t="n">
        <x:f>IF('Log Transaksi'!B244="","",IF('Log Transaksi'!E244="","",'Log Transaksi'!E244))</x:f>
        <x:v>46273</x:v>
      </x:c>
      <x:c r="F244" s="213" t="str">
        <x:f>IF('Log Transaksi'!B244="","",IF('Log Transaksi'!F244="","",'Log Transaksi'!F244))</x:f>
        <x:v>Lunas</x:v>
      </x:c>
      <x:c r="G244" s="214" t="str">
        <x:f>IF('Log Transaksi'!B244="","",IF('Log Transaksi'!G244="","",'Log Transaksi'!G244))</x:f>
      </x:c>
      <x:c r="H244" s="214" t="n">
        <x:f>IF('Log Transaksi'!B244="","",IF('Log Transaksi'!H244="","",'Log Transaksi'!H244))</x:f>
        <x:v>250000</x:v>
      </x:c>
      <x:c r="I244" s="214" t="n">
        <x:f>IF('Log Transaksi'!B244="","",IF('Log Transaksi'!I244="","",'Log Transaksi'!I244))</x:f>
        <x:v>250000</x:v>
      </x:c>
      <x:c r="J244" s="344" t="str">
        <x:v>BK046</x:v>
      </x:c>
      <x:c r="K244" s="213" t="str">
        <x:v>Nama dan tanggal sama</x:v>
      </x:c>
      <x:c r="L244" s="214" t="n">
        <x:f>IF(AND(B244&lt;&gt;"",B244&lt;='Pengaturan'!$B$6,F244="DP"),I244,0)</x:f>
        <x:v>0</x:v>
      </x:c>
      <x:c r="M244" s="214" t="n">
        <x:f>IF(AND(B244&lt;&gt;"",B244&lt;='Pengaturan'!$B$6,F244&lt;&gt;"DP"),I244,0)</x:f>
        <x:v>250000</x:v>
      </x:c>
      <x:c r="N244" s="213" t="n">
        <x:f>IF(AND(B244&lt;&gt;"",B244&lt;='Pengaturan'!$B$6,OR(F244="Lunas",F244="Pelunasan")),1,0)</x:f>
        <x:v>1</x:v>
      </x:c>
      <x:c r="O244" s="345" t="str">
        <x:f>IF(B244="","",IF(J244="","Belum dipasangkan",IF(COUNTIF('Data Schedule'!$A$5:$A$304,J244)=1,"OK","CHECK ID")))</x:f>
        <x:v>OK</x:v>
      </x:c>
      <x:c r="P244" s="519" t="str">
        <x:v>BK046</x:v>
      </x:c>
      <x:c r="Q244" s="521"/>
      <x:c r="R244" s="519" t="str">
        <x:f>IF('Log Transaksi'!B244="","",IF(Q244&lt;&gt;"",Q244,P244))</x:f>
        <x:v>BK046</x:v>
      </x:c>
      <x:c r="S244" s="519" t="str">
        <x:f>IF('Log Transaksi'!B244="","",'Log Transaksi'!S244)</x:f>
        <x:v>Paket utama</x:v>
      </x:c>
      <x:c r="T244" s="520" t="str">
        <x:v>Pemetaan average sebelumnya dipertahankan</x:v>
      </x:c>
      <x:c r="U244" s="519" t="str">
        <x:f>IF(R244="","",IF(COUNTIF('Belanja per Booking'!$A$17:$A$409,R244)=1,"OK","Cek ID"))</x:f>
        <x:v>OK</x:v>
      </x:c>
      <x:c r="V244" s="519" t="n">
        <x:f>IF(AND(R244&lt;&gt;"",'Log Transaksi'!L244&lt;&gt;"",'Log Transaksi'!L244&lt;&gt;"Belum diisi",OR('Log Transaksi'!N244="Uploaded",'Log Transaksi'!O244="Uploaded")),1,0)</x:f>
        <x:v>1</x:v>
      </x:c>
    </x:row>
    <x:row r="245" ht="23" customHeight="1">
      <x:c r="A245" s="228" t="n">
        <x:v>245</x:v>
      </x:c>
      <x:c r="B245" s="332" t="n">
        <x:f>IF('Log Transaksi'!B245="","",IF('Log Transaksi'!B245="","",'Log Transaksi'!B245))</x:f>
        <x:v>46273</x:v>
      </x:c>
      <x:c r="C245" s="213" t="str">
        <x:f>IF('Log Transaksi'!B245="","",IF('Log Transaksi'!C245="","",'Log Transaksi'!C245))</x:f>
        <x:v>Mohamad Tri guntoro</x:v>
      </x:c>
      <x:c r="D245" s="213" t="str">
        <x:f>IF('Log Transaksi'!B245="","",IF('Log Transaksi'!D245="","",'Log Transaksi'!D245))</x:f>
        <x:v>Graduation</x:v>
      </x:c>
      <x:c r="E245" s="332" t="n">
        <x:f>IF('Log Transaksi'!B245="","",IF('Log Transaksi'!E245="","",'Log Transaksi'!E245))</x:f>
        <x:v>46273</x:v>
      </x:c>
      <x:c r="F245" s="213" t="str">
        <x:f>IF('Log Transaksi'!B245="","",IF('Log Transaksi'!F245="","",'Log Transaksi'!F245))</x:f>
        <x:v>Lunas</x:v>
      </x:c>
      <x:c r="G245" s="214" t="str">
        <x:f>IF('Log Transaksi'!B245="","",IF('Log Transaksi'!G245="","",'Log Transaksi'!G245))</x:f>
      </x:c>
      <x:c r="H245" s="214" t="n">
        <x:f>IF('Log Transaksi'!B245="","",IF('Log Transaksi'!H245="","",'Log Transaksi'!H245))</x:f>
        <x:v>250000</x:v>
      </x:c>
      <x:c r="I245" s="214" t="n">
        <x:f>IF('Log Transaksi'!B245="","",IF('Log Transaksi'!I245="","",'Log Transaksi'!I245))</x:f>
        <x:v>250000</x:v>
      </x:c>
      <x:c r="J245" s="344" t="str">
        <x:v>BK047</x:v>
      </x:c>
      <x:c r="K245" s="213" t="str">
        <x:v>Nama dan tanggal sama</x:v>
      </x:c>
      <x:c r="L245" s="214" t="n">
        <x:f>IF(AND(B245&lt;&gt;"",B245&lt;='Pengaturan'!$B$6,F245="DP"),I245,0)</x:f>
        <x:v>0</x:v>
      </x:c>
      <x:c r="M245" s="214" t="n">
        <x:f>IF(AND(B245&lt;&gt;"",B245&lt;='Pengaturan'!$B$6,F245&lt;&gt;"DP"),I245,0)</x:f>
        <x:v>250000</x:v>
      </x:c>
      <x:c r="N245" s="213" t="n">
        <x:f>IF(AND(B245&lt;&gt;"",B245&lt;='Pengaturan'!$B$6,OR(F245="Lunas",F245="Pelunasan")),1,0)</x:f>
        <x:v>1</x:v>
      </x:c>
      <x:c r="O245" s="345" t="str">
        <x:f>IF(B245="","",IF(J245="","Belum dipasangkan",IF(COUNTIF('Data Schedule'!$A$5:$A$304,J245)=1,"OK","CHECK ID")))</x:f>
        <x:v>OK</x:v>
      </x:c>
      <x:c r="P245" s="519" t="str">
        <x:v>BK047</x:v>
      </x:c>
      <x:c r="Q245" s="521"/>
      <x:c r="R245" s="519" t="str">
        <x:f>IF('Log Transaksi'!B245="","",IF(Q245&lt;&gt;"",Q245,P245))</x:f>
        <x:v>BK047</x:v>
      </x:c>
      <x:c r="S245" s="519" t="str">
        <x:f>IF('Log Transaksi'!B245="","",'Log Transaksi'!S245)</x:f>
        <x:v>Paket utama</x:v>
      </x:c>
      <x:c r="T245" s="520" t="str">
        <x:v>Pemetaan average sebelumnya dipertahankan</x:v>
      </x:c>
      <x:c r="U245" s="519" t="str">
        <x:f>IF(R245="","",IF(COUNTIF('Belanja per Booking'!$A$17:$A$409,R245)=1,"OK","Cek ID"))</x:f>
        <x:v>OK</x:v>
      </x:c>
      <x:c r="V245" s="519" t="n">
        <x:f>IF(AND(R245&lt;&gt;"",'Log Transaksi'!L245&lt;&gt;"",'Log Transaksi'!L245&lt;&gt;"Belum diisi",OR('Log Transaksi'!N245="Uploaded",'Log Transaksi'!O245="Uploaded")),1,0)</x:f>
        <x:v>1</x:v>
      </x:c>
    </x:row>
    <x:row r="246" ht="23" customHeight="1">
      <x:c r="A246" s="228" t="n">
        <x:v>246</x:v>
      </x:c>
      <x:c r="B246" s="332" t="n">
        <x:f>IF('Log Transaksi'!B246="","",IF('Log Transaksi'!B246="","",'Log Transaksi'!B246))</x:f>
        <x:v>46273</x:v>
      </x:c>
      <x:c r="C246" s="213" t="str">
        <x:f>IF('Log Transaksi'!B246="","",IF('Log Transaksi'!C246="","",'Log Transaksi'!C246))</x:f>
        <x:v>Muhammad adam</x:v>
      </x:c>
      <x:c r="D246" s="213" t="str">
        <x:f>IF('Log Transaksi'!B246="","",IF('Log Transaksi'!D246="","",'Log Transaksi'!D246))</x:f>
        <x:v>Graduation</x:v>
      </x:c>
      <x:c r="E246" s="332" t="n">
        <x:f>IF('Log Transaksi'!B246="","",IF('Log Transaksi'!E246="","",'Log Transaksi'!E246))</x:f>
        <x:v>46273</x:v>
      </x:c>
      <x:c r="F246" s="213" t="str">
        <x:f>IF('Log Transaksi'!B246="","",IF('Log Transaksi'!F246="","",'Log Transaksi'!F246))</x:f>
        <x:v>Lunas</x:v>
      </x:c>
      <x:c r="G246" s="214" t="str">
        <x:f>IF('Log Transaksi'!B246="","",IF('Log Transaksi'!G246="","",'Log Transaksi'!G246))</x:f>
      </x:c>
      <x:c r="H246" s="214" t="n">
        <x:f>IF('Log Transaksi'!B246="","",IF('Log Transaksi'!H246="","",'Log Transaksi'!H246))</x:f>
        <x:v>250000</x:v>
      </x:c>
      <x:c r="I246" s="214" t="n">
        <x:f>IF('Log Transaksi'!B246="","",IF('Log Transaksi'!I246="","",'Log Transaksi'!I246))</x:f>
        <x:v>250000</x:v>
      </x:c>
      <x:c r="J246" s="344" t="str">
        <x:v>BK044</x:v>
      </x:c>
      <x:c r="K246" s="213" t="str">
        <x:v>Nama singkat + tanggal + paket; tinjau alias; alias nama</x:v>
      </x:c>
      <x:c r="L246" s="214" t="n">
        <x:f>IF(AND(B246&lt;&gt;"",B246&lt;='Pengaturan'!$B$6,F246="DP"),I246,0)</x:f>
        <x:v>0</x:v>
      </x:c>
      <x:c r="M246" s="214" t="n">
        <x:f>IF(AND(B246&lt;&gt;"",B246&lt;='Pengaturan'!$B$6,F246&lt;&gt;"DP"),I246,0)</x:f>
        <x:v>250000</x:v>
      </x:c>
      <x:c r="N246" s="213" t="n">
        <x:f>IF(AND(B246&lt;&gt;"",B246&lt;='Pengaturan'!$B$6,OR(F246="Lunas",F246="Pelunasan")),1,0)</x:f>
        <x:v>1</x:v>
      </x:c>
      <x:c r="O246" s="345" t="str">
        <x:f>IF(B246="","",IF(J246="","Belum dipasangkan",IF(COUNTIF('Data Schedule'!$A$5:$A$304,J246)=1,"OK","CHECK ID")))</x:f>
        <x:v>OK</x:v>
      </x:c>
      <x:c r="P246" s="519" t="str">
        <x:v>BK044</x:v>
      </x:c>
      <x:c r="Q246" s="521"/>
      <x:c r="R246" s="519" t="str">
        <x:f>IF('Log Transaksi'!B246="","",IF(Q246&lt;&gt;"",Q246,P246))</x:f>
        <x:v>BK044</x:v>
      </x:c>
      <x:c r="S246" s="519" t="str">
        <x:f>IF('Log Transaksi'!B246="","",'Log Transaksi'!S246)</x:f>
        <x:v>Paket utama</x:v>
      </x:c>
      <x:c r="T246" s="520" t="str">
        <x:v>Pemetaan average sebelumnya dipertahankan</x:v>
      </x:c>
      <x:c r="U246" s="519" t="str">
        <x:f>IF(R246="","",IF(COUNTIF('Belanja per Booking'!$A$17:$A$409,R246)=1,"OK","Cek ID"))</x:f>
        <x:v>OK</x:v>
      </x:c>
      <x:c r="V246" s="519" t="n">
        <x:f>IF(AND(R246&lt;&gt;"",'Log Transaksi'!L246&lt;&gt;"",'Log Transaksi'!L246&lt;&gt;"Belum diisi",OR('Log Transaksi'!N246="Uploaded",'Log Transaksi'!O246="Uploaded")),1,0)</x:f>
        <x:v>1</x:v>
      </x:c>
    </x:row>
    <x:row r="247" ht="23" customHeight="1">
      <x:c r="A247" s="228" t="n">
        <x:v>247</x:v>
      </x:c>
      <x:c r="B247" s="332" t="n">
        <x:f>IF('Log Transaksi'!B247="","",IF('Log Transaksi'!B247="","",'Log Transaksi'!B247))</x:f>
        <x:v>46273</x:v>
      </x:c>
      <x:c r="C247" s="213" t="str">
        <x:f>IF('Log Transaksi'!B247="","",IF('Log Transaksi'!C247="","",'Log Transaksi'!C247))</x:f>
        <x:v>Bulan</x:v>
      </x:c>
      <x:c r="D247" s="213" t="str">
        <x:f>IF('Log Transaksi'!B247="","",IF('Log Transaksi'!D247="","",'Log Transaksi'!D247))</x:f>
        <x:v>Graduation</x:v>
      </x:c>
      <x:c r="E247" s="332" t="n">
        <x:f>IF('Log Transaksi'!B247="","",IF('Log Transaksi'!E247="","",'Log Transaksi'!E247))</x:f>
        <x:v>46273</x:v>
      </x:c>
      <x:c r="F247" s="213" t="str">
        <x:f>IF('Log Transaksi'!B247="","",IF('Log Transaksi'!F247="","",'Log Transaksi'!F247))</x:f>
        <x:v>Lunas</x:v>
      </x:c>
      <x:c r="G247" s="214" t="str">
        <x:f>IF('Log Transaksi'!B247="","",IF('Log Transaksi'!G247="","",'Log Transaksi'!G247))</x:f>
      </x:c>
      <x:c r="H247" s="214" t="str">
        <x:f>IF('Log Transaksi'!B247="","",IF('Log Transaksi'!H247="","",'Log Transaksi'!H247))</x:f>
      </x:c>
      <x:c r="I247" s="214" t="str">
        <x:f>IF('Log Transaksi'!B247="","",IF('Log Transaksi'!I247="","",'Log Transaksi'!I247))</x:f>
      </x:c>
      <x:c r="J247" s="344"/>
      <x:c r="K247" s="213" t="str">
        <x:v>Belum dipasangkan. Cash-in aktual tetap dihitung</x:v>
      </x:c>
      <x:c r="L247" s="214" t="n">
        <x:f>IF(AND(B247&lt;&gt;"",B247&lt;='Pengaturan'!$B$6,F247="DP"),I247,0)</x:f>
        <x:v>0</x:v>
      </x:c>
      <x:c r="M247" s="214" t="str">
        <x:f>IF(AND(B247&lt;&gt;"",B247&lt;='Pengaturan'!$B$6,F247&lt;&gt;"DP"),I247,0)</x:f>
      </x:c>
      <x:c r="N247" s="213" t="n">
        <x:f>IF(AND(B247&lt;&gt;"",B247&lt;='Pengaturan'!$B$6,OR(F247="Lunas",F247="Pelunasan")),1,0)</x:f>
        <x:v>1</x:v>
      </x:c>
      <x:c r="O247" s="345" t="str">
        <x:f>IF(B247="","",IF(J247="","Belum dipasangkan",IF(COUNTIF('Data Schedule'!$A$5:$A$304,J247)=1,"OK","CHECK ID")))</x:f>
        <x:v>Belum dipasangkan</x:v>
      </x:c>
      <x:c r="P247" s="519" t="str">
        <x:v>LOG-07-14</x:v>
      </x:c>
      <x:c r="Q247" s="521"/>
      <x:c r="R247" s="519" t="str">
        <x:f>IF('Log Transaksi'!B247="","",IF(Q247&lt;&gt;"",Q247,P247))</x:f>
        <x:v>LOG-07-14</x:v>
      </x:c>
      <x:c r="S247" s="519" t="str">
        <x:f>IF('Log Transaksi'!B247="","",'Log Transaksi'!S247)</x:f>
        <x:v>Paket utama</x:v>
      </x:c>
      <x:c r="T247" s="520" t="str">
        <x:v>Pemetaan average sebelumnya dipertahankan</x:v>
      </x:c>
      <x:c r="U247" s="519" t="str">
        <x:f>IF(R247="","",IF(COUNTIF('Belanja per Booking'!$A$17:$A$409,R247)=1,"OK","Cek ID"))</x:f>
        <x:v>OK</x:v>
      </x:c>
      <x:c r="V247" s="519" t="n">
        <x:f>IF(AND(R247&lt;&gt;"",'Log Transaksi'!L247&lt;&gt;"",'Log Transaksi'!L247&lt;&gt;"Belum diisi",OR('Log Transaksi'!N247="Uploaded",'Log Transaksi'!O247="Uploaded")),1,0)</x:f>
        <x:v>1</x:v>
      </x:c>
    </x:row>
    <x:row r="248" ht="23" customHeight="1">
      <x:c r="A248" s="228" t="n">
        <x:v>248</x:v>
      </x:c>
      <x:c r="B248" s="332" t="n">
        <x:f>IF('Log Transaksi'!B248="","",IF('Log Transaksi'!B248="","",'Log Transaksi'!B248))</x:f>
        <x:v>46273</x:v>
      </x:c>
      <x:c r="C248" s="213" t="str">
        <x:f>IF('Log Transaksi'!B248="","",IF('Log Transaksi'!C248="","",'Log Transaksi'!C248))</x:f>
        <x:v>Fianto</x:v>
      </x:c>
      <x:c r="D248" s="213" t="str">
        <x:f>IF('Log Transaksi'!B248="","",IF('Log Transaksi'!D248="","",'Log Transaksi'!D248))</x:f>
        <x:v>Graduation</x:v>
      </x:c>
      <x:c r="E248" s="332" t="n">
        <x:f>IF('Log Transaksi'!B248="","",IF('Log Transaksi'!E248="","",'Log Transaksi'!E248))</x:f>
        <x:v>46273</x:v>
      </x:c>
      <x:c r="F248" s="213" t="str">
        <x:f>IF('Log Transaksi'!B248="","",IF('Log Transaksi'!F248="","",'Log Transaksi'!F248))</x:f>
        <x:v>Lunas</x:v>
      </x:c>
      <x:c r="G248" s="214" t="n">
        <x:f>IF('Log Transaksi'!B248="","",IF('Log Transaksi'!G248="","",'Log Transaksi'!G248))</x:f>
        <x:v>250000</x:v>
      </x:c>
      <x:c r="H248" s="214" t="str">
        <x:f>IF('Log Transaksi'!B248="","",IF('Log Transaksi'!H248="","",'Log Transaksi'!H248))</x:f>
      </x:c>
      <x:c r="I248" s="214" t="n">
        <x:f>IF('Log Transaksi'!B248="","",IF('Log Transaksi'!I248="","",'Log Transaksi'!I248))</x:f>
        <x:v>250000</x:v>
      </x:c>
      <x:c r="J248" s="344" t="str">
        <x:v>BK088</x:v>
      </x:c>
      <x:c r="K248" s="213" t="str">
        <x:v>Nama dan tanggal sama</x:v>
      </x:c>
      <x:c r="L248" s="214" t="n">
        <x:f>IF(AND(B248&lt;&gt;"",B248&lt;='Pengaturan'!$B$6,F248="DP"),I248,0)</x:f>
        <x:v>0</x:v>
      </x:c>
      <x:c r="M248" s="214" t="n">
        <x:f>IF(AND(B248&lt;&gt;"",B248&lt;='Pengaturan'!$B$6,F248&lt;&gt;"DP"),I248,0)</x:f>
        <x:v>250000</x:v>
      </x:c>
      <x:c r="N248" s="213" t="n">
        <x:f>IF(AND(B248&lt;&gt;"",B248&lt;='Pengaturan'!$B$6,OR(F248="Lunas",F248="Pelunasan")),1,0)</x:f>
        <x:v>1</x:v>
      </x:c>
      <x:c r="O248" s="345" t="str">
        <x:f>IF(B248="","",IF(J248="","Belum dipasangkan",IF(COUNTIF('Data Schedule'!$A$5:$A$304,J248)=1,"OK","CHECK ID")))</x:f>
        <x:v>OK</x:v>
      </x:c>
      <x:c r="P248" s="519" t="str">
        <x:v>BK088</x:v>
      </x:c>
      <x:c r="Q248" s="521"/>
      <x:c r="R248" s="519" t="str">
        <x:f>IF('Log Transaksi'!B248="","",IF(Q248&lt;&gt;"",Q248,P248))</x:f>
        <x:v>BK088</x:v>
      </x:c>
      <x:c r="S248" s="519" t="str">
        <x:f>IF('Log Transaksi'!B248="","",'Log Transaksi'!S248)</x:f>
        <x:v>Paket utama</x:v>
      </x:c>
      <x:c r="T248" s="520" t="str">
        <x:v>Pemetaan average sebelumnya dipertahankan</x:v>
      </x:c>
      <x:c r="U248" s="519" t="str">
        <x:f>IF(R248="","",IF(COUNTIF('Belanja per Booking'!$A$17:$A$409,R248)=1,"OK","Cek ID"))</x:f>
        <x:v>OK</x:v>
      </x:c>
      <x:c r="V248" s="519" t="n">
        <x:f>IF(AND(R248&lt;&gt;"",'Log Transaksi'!L248&lt;&gt;"",'Log Transaksi'!L248&lt;&gt;"Belum diisi",OR('Log Transaksi'!N248="Uploaded",'Log Transaksi'!O248="Uploaded")),1,0)</x:f>
        <x:v>1</x:v>
      </x:c>
    </x:row>
    <x:row r="249" ht="23" customHeight="1">
      <x:c r="A249" s="228" t="n">
        <x:v>249</x:v>
      </x:c>
      <x:c r="B249" s="332" t="n">
        <x:f>IF('Log Transaksi'!B249="","",IF('Log Transaksi'!B249="","",'Log Transaksi'!B249))</x:f>
        <x:v>46273</x:v>
      </x:c>
      <x:c r="C249" s="213" t="str">
        <x:f>IF('Log Transaksi'!B249="","",IF('Log Transaksi'!C249="","",'Log Transaksi'!C249))</x:f>
        <x:v>Denny Hardiansya</x:v>
      </x:c>
      <x:c r="D249" s="213" t="str">
        <x:f>IF('Log Transaksi'!B249="","",IF('Log Transaksi'!D249="","",'Log Transaksi'!D249))</x:f>
        <x:v>Graduation</x:v>
      </x:c>
      <x:c r="E249" s="332" t="n">
        <x:f>IF('Log Transaksi'!B249="","",IF('Log Transaksi'!E249="","",'Log Transaksi'!E249))</x:f>
        <x:v>46273</x:v>
      </x:c>
      <x:c r="F249" s="213" t="str">
        <x:f>IF('Log Transaksi'!B249="","",IF('Log Transaksi'!F249="","",'Log Transaksi'!F249))</x:f>
        <x:v>Lunas</x:v>
      </x:c>
      <x:c r="G249" s="214" t="n">
        <x:f>IF('Log Transaksi'!B249="","",IF('Log Transaksi'!G249="","",'Log Transaksi'!G249))</x:f>
        <x:v>250000</x:v>
      </x:c>
      <x:c r="H249" s="214" t="str">
        <x:f>IF('Log Transaksi'!B249="","",IF('Log Transaksi'!H249="","",'Log Transaksi'!H249))</x:f>
      </x:c>
      <x:c r="I249" s="214" t="n">
        <x:f>IF('Log Transaksi'!B249="","",IF('Log Transaksi'!I249="","",'Log Transaksi'!I249))</x:f>
        <x:v>250000</x:v>
      </x:c>
      <x:c r="J249" s="344" t="str">
        <x:v>BK069</x:v>
      </x:c>
      <x:c r="K249" s="213" t="str">
        <x:v>Nama pendek/varian dan tanggal cocok</x:v>
      </x:c>
      <x:c r="L249" s="214" t="n">
        <x:f>IF(AND(B249&lt;&gt;"",B249&lt;='Pengaturan'!$B$6,F249="DP"),I249,0)</x:f>
        <x:v>0</x:v>
      </x:c>
      <x:c r="M249" s="214" t="n">
        <x:f>IF(AND(B249&lt;&gt;"",B249&lt;='Pengaturan'!$B$6,F249&lt;&gt;"DP"),I249,0)</x:f>
        <x:v>250000</x:v>
      </x:c>
      <x:c r="N249" s="213" t="n">
        <x:f>IF(AND(B249&lt;&gt;"",B249&lt;='Pengaturan'!$B$6,OR(F249="Lunas",F249="Pelunasan")),1,0)</x:f>
        <x:v>1</x:v>
      </x:c>
      <x:c r="O249" s="345" t="str">
        <x:f>IF(B249="","",IF(J249="","Belum dipasangkan",IF(COUNTIF('Data Schedule'!$A$5:$A$304,J249)=1,"OK","CHECK ID")))</x:f>
        <x:v>OK</x:v>
      </x:c>
      <x:c r="P249" s="519" t="str">
        <x:v>BK069</x:v>
      </x:c>
      <x:c r="Q249" s="521"/>
      <x:c r="R249" s="519" t="str">
        <x:f>IF('Log Transaksi'!B249="","",IF(Q249&lt;&gt;"",Q249,P249))</x:f>
        <x:v>BK069</x:v>
      </x:c>
      <x:c r="S249" s="519" t="str">
        <x:f>IF('Log Transaksi'!B249="","",'Log Transaksi'!S249)</x:f>
        <x:v>Paket utama</x:v>
      </x:c>
      <x:c r="T249" s="520" t="str">
        <x:v>Pemetaan average sebelumnya dipertahankan</x:v>
      </x:c>
      <x:c r="U249" s="519" t="str">
        <x:f>IF(R249="","",IF(COUNTIF('Belanja per Booking'!$A$17:$A$409,R249)=1,"OK","Cek ID"))</x:f>
        <x:v>OK</x:v>
      </x:c>
      <x:c r="V249" s="519" t="n">
        <x:f>IF(AND(R249&lt;&gt;"",'Log Transaksi'!L249&lt;&gt;"",'Log Transaksi'!L249&lt;&gt;"Belum diisi",OR('Log Transaksi'!N249="Uploaded",'Log Transaksi'!O249="Uploaded")),1,0)</x:f>
        <x:v>1</x:v>
      </x:c>
    </x:row>
    <x:row r="250" ht="23" customHeight="1">
      <x:c r="A250" s="228" t="n">
        <x:v>250</x:v>
      </x:c>
      <x:c r="B250" s="332" t="n">
        <x:f>IF('Log Transaksi'!B250="","",IF('Log Transaksi'!B250="","",'Log Transaksi'!B250))</x:f>
        <x:v>46273</x:v>
      </x:c>
      <x:c r="C250" s="213" t="str">
        <x:f>IF('Log Transaksi'!B250="","",IF('Log Transaksi'!C250="","",'Log Transaksi'!C250))</x:f>
        <x:v>Farrel Daffa</x:v>
      </x:c>
      <x:c r="D250" s="213" t="str">
        <x:f>IF('Log Transaksi'!B250="","",IF('Log Transaksi'!D250="","",'Log Transaksi'!D250))</x:f>
        <x:v>Graduation</x:v>
      </x:c>
      <x:c r="E250" s="332" t="n">
        <x:f>IF('Log Transaksi'!B250="","",IF('Log Transaksi'!E250="","",'Log Transaksi'!E250))</x:f>
        <x:v>46273</x:v>
      </x:c>
      <x:c r="F250" s="213" t="str">
        <x:f>IF('Log Transaksi'!B250="","",IF('Log Transaksi'!F250="","",'Log Transaksi'!F250))</x:f>
        <x:v>Lunas</x:v>
      </x:c>
      <x:c r="G250" s="214" t="str">
        <x:f>IF('Log Transaksi'!B250="","",IF('Log Transaksi'!G250="","",'Log Transaksi'!G250))</x:f>
      </x:c>
      <x:c r="H250" s="214" t="n">
        <x:f>IF('Log Transaksi'!B250="","",IF('Log Transaksi'!H250="","",'Log Transaksi'!H250))</x:f>
        <x:v>330000</x:v>
      </x:c>
      <x:c r="I250" s="214" t="n">
        <x:f>IF('Log Transaksi'!B250="","",IF('Log Transaksi'!I250="","",'Log Transaksi'!I250))</x:f>
        <x:v>330000</x:v>
      </x:c>
      <x:c r="J250" s="344" t="str">
        <x:v>BK067</x:v>
      </x:c>
      <x:c r="K250" s="213" t="str">
        <x:v>Nama pendek/varian dan tanggal cocok</x:v>
      </x:c>
      <x:c r="L250" s="214" t="n">
        <x:f>IF(AND(B250&lt;&gt;"",B250&lt;='Pengaturan'!$B$6,F250="DP"),I250,0)</x:f>
        <x:v>0</x:v>
      </x:c>
      <x:c r="M250" s="214" t="n">
        <x:f>IF(AND(B250&lt;&gt;"",B250&lt;='Pengaturan'!$B$6,F250&lt;&gt;"DP"),I250,0)</x:f>
        <x:v>330000</x:v>
      </x:c>
      <x:c r="N250" s="213" t="n">
        <x:f>IF(AND(B250&lt;&gt;"",B250&lt;='Pengaturan'!$B$6,OR(F250="Lunas",F250="Pelunasan")),1,0)</x:f>
        <x:v>1</x:v>
      </x:c>
      <x:c r="O250" s="345" t="str">
        <x:f>IF(B250="","",IF(J250="","Belum dipasangkan",IF(COUNTIF('Data Schedule'!$A$5:$A$304,J250)=1,"OK","CHECK ID")))</x:f>
        <x:v>OK</x:v>
      </x:c>
      <x:c r="P250" s="519" t="str">
        <x:v>BK067</x:v>
      </x:c>
      <x:c r="Q250" s="521"/>
      <x:c r="R250" s="519" t="str">
        <x:f>IF('Log Transaksi'!B250="","",IF(Q250&lt;&gt;"",Q250,P250))</x:f>
        <x:v>BK067</x:v>
      </x:c>
      <x:c r="S250" s="519" t="str">
        <x:f>IF('Log Transaksi'!B250="","",'Log Transaksi'!S250)</x:f>
        <x:v>Paket utama</x:v>
      </x:c>
      <x:c r="T250" s="520" t="str">
        <x:v>Pemetaan average sebelumnya dipertahankan</x:v>
      </x:c>
      <x:c r="U250" s="519" t="str">
        <x:f>IF(R250="","",IF(COUNTIF('Belanja per Booking'!$A$17:$A$409,R250)=1,"OK","Cek ID"))</x:f>
        <x:v>OK</x:v>
      </x:c>
      <x:c r="V250" s="519" t="n">
        <x:f>IF(AND(R250&lt;&gt;"",'Log Transaksi'!L250&lt;&gt;"",'Log Transaksi'!L250&lt;&gt;"Belum diisi",OR('Log Transaksi'!N250="Uploaded",'Log Transaksi'!O250="Uploaded")),1,0)</x:f>
        <x:v>1</x:v>
      </x:c>
    </x:row>
    <x:row r="251" ht="23" customHeight="1">
      <x:c r="A251" s="228" t="n">
        <x:v>251</x:v>
      </x:c>
      <x:c r="B251" s="332" t="n">
        <x:f>IF('Log Transaksi'!B251="","",IF('Log Transaksi'!B251="","",'Log Transaksi'!B251))</x:f>
        <x:v>46273</x:v>
      </x:c>
      <x:c r="C251" s="213" t="str">
        <x:f>IF('Log Transaksi'!B251="","",IF('Log Transaksi'!C251="","",'Log Transaksi'!C251))</x:f>
        <x:v>Nadi Indra</x:v>
      </x:c>
      <x:c r="D251" s="213" t="str">
        <x:f>IF('Log Transaksi'!B251="","",IF('Log Transaksi'!D251="","",'Log Transaksi'!D251))</x:f>
        <x:v>Graduation</x:v>
      </x:c>
      <x:c r="E251" s="332" t="n">
        <x:f>IF('Log Transaksi'!B251="","",IF('Log Transaksi'!E251="","",'Log Transaksi'!E251))</x:f>
        <x:v>46273</x:v>
      </x:c>
      <x:c r="F251" s="213" t="str">
        <x:f>IF('Log Transaksi'!B251="","",IF('Log Transaksi'!F251="","",'Log Transaksi'!F251))</x:f>
        <x:v>Lunas</x:v>
      </x:c>
      <x:c r="G251" s="214" t="str">
        <x:f>IF('Log Transaksi'!B251="","",IF('Log Transaksi'!G251="","",'Log Transaksi'!G251))</x:f>
      </x:c>
      <x:c r="H251" s="214" t="n">
        <x:f>IF('Log Transaksi'!B251="","",IF('Log Transaksi'!H251="","",'Log Transaksi'!H251))</x:f>
        <x:v>250000</x:v>
      </x:c>
      <x:c r="I251" s="214" t="n">
        <x:f>IF('Log Transaksi'!B251="","",IF('Log Transaksi'!I251="","",'Log Transaksi'!I251))</x:f>
        <x:v>250000</x:v>
      </x:c>
      <x:c r="J251" s="344" t="str">
        <x:v>BK077</x:v>
      </x:c>
      <x:c r="K251" s="213" t="str">
        <x:v>Nama pendek/varian dan tanggal cocok</x:v>
      </x:c>
      <x:c r="L251" s="214" t="n">
        <x:f>IF(AND(B251&lt;&gt;"",B251&lt;='Pengaturan'!$B$6,F251="DP"),I251,0)</x:f>
        <x:v>0</x:v>
      </x:c>
      <x:c r="M251" s="214" t="n">
        <x:f>IF(AND(B251&lt;&gt;"",B251&lt;='Pengaturan'!$B$6,F251&lt;&gt;"DP"),I251,0)</x:f>
        <x:v>250000</x:v>
      </x:c>
      <x:c r="N251" s="213" t="n">
        <x:f>IF(AND(B251&lt;&gt;"",B251&lt;='Pengaturan'!$B$6,OR(F251="Lunas",F251="Pelunasan")),1,0)</x:f>
        <x:v>1</x:v>
      </x:c>
      <x:c r="O251" s="345" t="str">
        <x:f>IF(B251="","",IF(J251="","Belum dipasangkan",IF(COUNTIF('Data Schedule'!$A$5:$A$304,J251)=1,"OK","CHECK ID")))</x:f>
        <x:v>OK</x:v>
      </x:c>
      <x:c r="P251" s="519" t="str">
        <x:v>BK077</x:v>
      </x:c>
      <x:c r="Q251" s="521"/>
      <x:c r="R251" s="519" t="str">
        <x:f>IF('Log Transaksi'!B251="","",IF(Q251&lt;&gt;"",Q251,P251))</x:f>
        <x:v>BK077</x:v>
      </x:c>
      <x:c r="S251" s="519" t="str">
        <x:f>IF('Log Transaksi'!B251="","",'Log Transaksi'!S251)</x:f>
        <x:v>Paket utama</x:v>
      </x:c>
      <x:c r="T251" s="520" t="str">
        <x:v>Pemetaan average sebelumnya dipertahankan</x:v>
      </x:c>
      <x:c r="U251" s="519" t="str">
        <x:f>IF(R251="","",IF(COUNTIF('Belanja per Booking'!$A$17:$A$409,R251)=1,"OK","Cek ID"))</x:f>
        <x:v>OK</x:v>
      </x:c>
      <x:c r="V251" s="519" t="n">
        <x:f>IF(AND(R251&lt;&gt;"",'Log Transaksi'!L251&lt;&gt;"",'Log Transaksi'!L251&lt;&gt;"Belum diisi",OR('Log Transaksi'!N251="Uploaded",'Log Transaksi'!O251="Uploaded")),1,0)</x:f>
        <x:v>1</x:v>
      </x:c>
    </x:row>
    <x:row r="252" ht="23" customHeight="1">
      <x:c r="A252" s="228" t="n">
        <x:v>252</x:v>
      </x:c>
      <x:c r="B252" s="332" t="n">
        <x:f>IF('Log Transaksi'!B252="","",IF('Log Transaksi'!B252="","",'Log Transaksi'!B252))</x:f>
        <x:v>46273</x:v>
      </x:c>
      <x:c r="C252" s="213" t="str">
        <x:f>IF('Log Transaksi'!B252="","",IF('Log Transaksi'!C252="","",'Log Transaksi'!C252))</x:f>
        <x:v>Aditya Fauzi</x:v>
      </x:c>
      <x:c r="D252" s="213" t="str">
        <x:f>IF('Log Transaksi'!B252="","",IF('Log Transaksi'!D252="","",'Log Transaksi'!D252))</x:f>
        <x:v>Graduation</x:v>
      </x:c>
      <x:c r="E252" s="332" t="n">
        <x:f>IF('Log Transaksi'!B252="","",IF('Log Transaksi'!E252="","",'Log Transaksi'!E252))</x:f>
        <x:v>46273</x:v>
      </x:c>
      <x:c r="F252" s="213" t="str">
        <x:f>IF('Log Transaksi'!B252="","",IF('Log Transaksi'!F252="","",'Log Transaksi'!F252))</x:f>
        <x:v>Lunas</x:v>
      </x:c>
      <x:c r="G252" s="214" t="str">
        <x:f>IF('Log Transaksi'!B252="","",IF('Log Transaksi'!G252="","",'Log Transaksi'!G252))</x:f>
      </x:c>
      <x:c r="H252" s="214" t="n">
        <x:f>IF('Log Transaksi'!B252="","",IF('Log Transaksi'!H252="","",'Log Transaksi'!H252))</x:f>
        <x:v>330000</x:v>
      </x:c>
      <x:c r="I252" s="214" t="n">
        <x:f>IF('Log Transaksi'!B252="","",IF('Log Transaksi'!I252="","",'Log Transaksi'!I252))</x:f>
        <x:v>330000</x:v>
      </x:c>
      <x:c r="J252" s="344" t="str">
        <x:v>BK058</x:v>
      </x:c>
      <x:c r="K252" s="213" t="str">
        <x:v>Ejaan nama sangat mirip dan tanggal cocok; verifikasi admin</x:v>
      </x:c>
      <x:c r="L252" s="214" t="n">
        <x:f>IF(AND(B252&lt;&gt;"",B252&lt;='Pengaturan'!$B$6,F252="DP"),I252,0)</x:f>
        <x:v>0</x:v>
      </x:c>
      <x:c r="M252" s="214" t="n">
        <x:f>IF(AND(B252&lt;&gt;"",B252&lt;='Pengaturan'!$B$6,F252&lt;&gt;"DP"),I252,0)</x:f>
        <x:v>330000</x:v>
      </x:c>
      <x:c r="N252" s="213" t="n">
        <x:f>IF(AND(B252&lt;&gt;"",B252&lt;='Pengaturan'!$B$6,OR(F252="Lunas",F252="Pelunasan")),1,0)</x:f>
        <x:v>1</x:v>
      </x:c>
      <x:c r="O252" s="345" t="str">
        <x:f>IF(B252="","",IF(J252="","Belum dipasangkan",IF(COUNTIF('Data Schedule'!$A$5:$A$304,J252)=1,"OK","CHECK ID")))</x:f>
        <x:v>OK</x:v>
      </x:c>
      <x:c r="P252" s="519" t="str">
        <x:v>BK058</x:v>
      </x:c>
      <x:c r="Q252" s="521"/>
      <x:c r="R252" s="519" t="str">
        <x:f>IF('Log Transaksi'!B252="","",IF(Q252&lt;&gt;"",Q252,P252))</x:f>
        <x:v>BK058</x:v>
      </x:c>
      <x:c r="S252" s="519" t="str">
        <x:f>IF('Log Transaksi'!B252="","",'Log Transaksi'!S252)</x:f>
        <x:v>Paket utama</x:v>
      </x:c>
      <x:c r="T252" s="520" t="str">
        <x:v>Pemetaan average sebelumnya dipertahankan</x:v>
      </x:c>
      <x:c r="U252" s="519" t="str">
        <x:f>IF(R252="","",IF(COUNTIF('Belanja per Booking'!$A$17:$A$409,R252)=1,"OK","Cek ID"))</x:f>
        <x:v>OK</x:v>
      </x:c>
      <x:c r="V252" s="519" t="n">
        <x:f>IF(AND(R252&lt;&gt;"",'Log Transaksi'!L252&lt;&gt;"",'Log Transaksi'!L252&lt;&gt;"Belum diisi",OR('Log Transaksi'!N252="Uploaded",'Log Transaksi'!O252="Uploaded")),1,0)</x:f>
        <x:v>1</x:v>
      </x:c>
    </x:row>
    <x:row r="253" ht="23" customHeight="1">
      <x:c r="A253" s="228" t="n">
        <x:v>253</x:v>
      </x:c>
      <x:c r="B253" s="332" t="n">
        <x:f>IF('Log Transaksi'!B253="","",IF('Log Transaksi'!B253="","",'Log Transaksi'!B253))</x:f>
        <x:v>46273</x:v>
      </x:c>
      <x:c r="C253" s="213" t="str">
        <x:f>IF('Log Transaksi'!B253="","",IF('Log Transaksi'!C253="","",'Log Transaksi'!C253))</x:f>
        <x:v>Bintang</x:v>
      </x:c>
      <x:c r="D253" s="213" t="str">
        <x:f>IF('Log Transaksi'!B253="","",IF('Log Transaksi'!D253="","",'Log Transaksi'!D253))</x:f>
        <x:v>Graduation Premium</x:v>
      </x:c>
      <x:c r="E253" s="332" t="n">
        <x:f>IF('Log Transaksi'!B253="","",IF('Log Transaksi'!E253="","",'Log Transaksi'!E253))</x:f>
        <x:v>46273</x:v>
      </x:c>
      <x:c r="F253" s="213" t="str">
        <x:f>IF('Log Transaksi'!B253="","",IF('Log Transaksi'!F253="","",'Log Transaksi'!F253))</x:f>
        <x:v>Lunas</x:v>
      </x:c>
      <x:c r="G253" s="214" t="str">
        <x:f>IF('Log Transaksi'!B253="","",IF('Log Transaksi'!G253="","",'Log Transaksi'!G253))</x:f>
      </x:c>
      <x:c r="H253" s="214" t="n">
        <x:f>IF('Log Transaksi'!B253="","",IF('Log Transaksi'!H253="","",'Log Transaksi'!H253))</x:f>
        <x:v>400000</x:v>
      </x:c>
      <x:c r="I253" s="214" t="n">
        <x:f>IF('Log Transaksi'!B253="","",IF('Log Transaksi'!I253="","",'Log Transaksi'!I253))</x:f>
        <x:v>400000</x:v>
      </x:c>
      <x:c r="J253" s="344" t="str">
        <x:v>BK071</x:v>
      </x:c>
      <x:c r="K253" s="213" t="str">
        <x:v>Nama dan tanggal sama</x:v>
      </x:c>
      <x:c r="L253" s="214" t="n">
        <x:f>IF(AND(B253&lt;&gt;"",B253&lt;='Pengaturan'!$B$6,F253="DP"),I253,0)</x:f>
        <x:v>0</x:v>
      </x:c>
      <x:c r="M253" s="214" t="n">
        <x:f>IF(AND(B253&lt;&gt;"",B253&lt;='Pengaturan'!$B$6,F253&lt;&gt;"DP"),I253,0)</x:f>
        <x:v>400000</x:v>
      </x:c>
      <x:c r="N253" s="213" t="n">
        <x:f>IF(AND(B253&lt;&gt;"",B253&lt;='Pengaturan'!$B$6,OR(F253="Lunas",F253="Pelunasan")),1,0)</x:f>
        <x:v>1</x:v>
      </x:c>
      <x:c r="O253" s="345" t="str">
        <x:f>IF(B253="","",IF(J253="","Belum dipasangkan",IF(COUNTIF('Data Schedule'!$A$5:$A$304,J253)=1,"OK","CHECK ID")))</x:f>
        <x:v>OK</x:v>
      </x:c>
      <x:c r="P253" s="519" t="str">
        <x:v>BK071</x:v>
      </x:c>
      <x:c r="Q253" s="521"/>
      <x:c r="R253" s="519" t="str">
        <x:f>IF('Log Transaksi'!B253="","",IF(Q253&lt;&gt;"",Q253,P253))</x:f>
        <x:v>BK071</x:v>
      </x:c>
      <x:c r="S253" s="519" t="str">
        <x:f>IF('Log Transaksi'!B253="","",'Log Transaksi'!S253)</x:f>
        <x:v>Paket utama</x:v>
      </x:c>
      <x:c r="T253" s="520" t="str">
        <x:v>Pemetaan average sebelumnya dipertahankan</x:v>
      </x:c>
      <x:c r="U253" s="519" t="str">
        <x:f>IF(R253="","",IF(COUNTIF('Belanja per Booking'!$A$17:$A$409,R253)=1,"OK","Cek ID"))</x:f>
        <x:v>OK</x:v>
      </x:c>
      <x:c r="V253" s="519" t="n">
        <x:f>IF(AND(R253&lt;&gt;"",'Log Transaksi'!L253&lt;&gt;"",'Log Transaksi'!L253&lt;&gt;"Belum diisi",OR('Log Transaksi'!N253="Uploaded",'Log Transaksi'!O253="Uploaded")),1,0)</x:f>
        <x:v>1</x:v>
      </x:c>
    </x:row>
    <x:row r="254" ht="23" customHeight="1">
      <x:c r="A254" s="228" t="n">
        <x:v>254</x:v>
      </x:c>
      <x:c r="B254" s="332" t="n">
        <x:f>IF('Log Transaksi'!B254="","",IF('Log Transaksi'!B254="","",'Log Transaksi'!B254))</x:f>
        <x:v>46273</x:v>
      </x:c>
      <x:c r="C254" s="213" t="str">
        <x:f>IF('Log Transaksi'!B254="","",IF('Log Transaksi'!C254="","",'Log Transaksi'!C254))</x:f>
        <x:v>Diana Putri</x:v>
      </x:c>
      <x:c r="D254" s="213" t="str">
        <x:f>IF('Log Transaksi'!B254="","",IF('Log Transaksi'!D254="","",'Log Transaksi'!D254))</x:f>
        <x:v>Graduation</x:v>
      </x:c>
      <x:c r="E254" s="332" t="n">
        <x:f>IF('Log Transaksi'!B254="","",IF('Log Transaksi'!E254="","",'Log Transaksi'!E254))</x:f>
        <x:v>46273</x:v>
      </x:c>
      <x:c r="F254" s="213" t="str">
        <x:f>IF('Log Transaksi'!B254="","",IF('Log Transaksi'!F254="","",'Log Transaksi'!F254))</x:f>
        <x:v>Lunas</x:v>
      </x:c>
      <x:c r="G254" s="214" t="str">
        <x:f>IF('Log Transaksi'!B254="","",IF('Log Transaksi'!G254="","",'Log Transaksi'!G254))</x:f>
      </x:c>
      <x:c r="H254" s="214" t="n">
        <x:f>IF('Log Transaksi'!B254="","",IF('Log Transaksi'!H254="","",'Log Transaksi'!H254))</x:f>
        <x:v>280000</x:v>
      </x:c>
      <x:c r="I254" s="214" t="n">
        <x:f>IF('Log Transaksi'!B254="","",IF('Log Transaksi'!I254="","",'Log Transaksi'!I254))</x:f>
        <x:v>280000</x:v>
      </x:c>
      <x:c r="J254" s="344" t="str">
        <x:v>BK081</x:v>
      </x:c>
      <x:c r="K254" s="213" t="str">
        <x:v>Nama dan tanggal sama</x:v>
      </x:c>
      <x:c r="L254" s="214" t="n">
        <x:f>IF(AND(B254&lt;&gt;"",B254&lt;='Pengaturan'!$B$6,F254="DP"),I254,0)</x:f>
        <x:v>0</x:v>
      </x:c>
      <x:c r="M254" s="214" t="n">
        <x:f>IF(AND(B254&lt;&gt;"",B254&lt;='Pengaturan'!$B$6,F254&lt;&gt;"DP"),I254,0)</x:f>
        <x:v>280000</x:v>
      </x:c>
      <x:c r="N254" s="213" t="n">
        <x:f>IF(AND(B254&lt;&gt;"",B254&lt;='Pengaturan'!$B$6,OR(F254="Lunas",F254="Pelunasan")),1,0)</x:f>
        <x:v>1</x:v>
      </x:c>
      <x:c r="O254" s="345" t="str">
        <x:f>IF(B254="","",IF(J254="","Belum dipasangkan",IF(COUNTIF('Data Schedule'!$A$5:$A$304,J254)=1,"OK","CHECK ID")))</x:f>
        <x:v>OK</x:v>
      </x:c>
      <x:c r="P254" s="519" t="str">
        <x:v>BK081</x:v>
      </x:c>
      <x:c r="Q254" s="521"/>
      <x:c r="R254" s="519" t="str">
        <x:f>IF('Log Transaksi'!B254="","",IF(Q254&lt;&gt;"",Q254,P254))</x:f>
        <x:v>BK081</x:v>
      </x:c>
      <x:c r="S254" s="519" t="str">
        <x:f>IF('Log Transaksi'!B254="","",'Log Transaksi'!S254)</x:f>
        <x:v>Paket utama</x:v>
      </x:c>
      <x:c r="T254" s="520" t="str">
        <x:v>Pemetaan average sebelumnya dipertahankan</x:v>
      </x:c>
      <x:c r="U254" s="519" t="str">
        <x:f>IF(R254="","",IF(COUNTIF('Belanja per Booking'!$A$17:$A$409,R254)=1,"OK","Cek ID"))</x:f>
        <x:v>OK</x:v>
      </x:c>
      <x:c r="V254" s="519" t="n">
        <x:f>IF(AND(R254&lt;&gt;"",'Log Transaksi'!L254&lt;&gt;"",'Log Transaksi'!L254&lt;&gt;"Belum diisi",OR('Log Transaksi'!N254="Uploaded",'Log Transaksi'!O254="Uploaded")),1,0)</x:f>
        <x:v>1</x:v>
      </x:c>
    </x:row>
    <x:row r="255" ht="23" customHeight="1">
      <x:c r="A255" s="228" t="n">
        <x:v>255</x:v>
      </x:c>
      <x:c r="B255" s="332" t="n">
        <x:f>IF('Log Transaksi'!B255="","",IF('Log Transaksi'!B255="","",'Log Transaksi'!B255))</x:f>
        <x:v>46273</x:v>
      </x:c>
      <x:c r="C255" s="213" t="str">
        <x:f>IF('Log Transaksi'!B255="","",IF('Log Transaksi'!C255="","",'Log Transaksi'!C255))</x:f>
        <x:v>Renaldi</x:v>
      </x:c>
      <x:c r="D255" s="213" t="str">
        <x:f>IF('Log Transaksi'!B255="","",IF('Log Transaksi'!D255="","",'Log Transaksi'!D255))</x:f>
        <x:v>Graduation</x:v>
      </x:c>
      <x:c r="E255" s="332" t="str">
        <x:f>IF('Log Transaksi'!B255="","",IF('Log Transaksi'!E255="","",'Log Transaksi'!E255))</x:f>
      </x:c>
      <x:c r="F255" s="213" t="str">
        <x:f>IF('Log Transaksi'!B255="","",IF('Log Transaksi'!F255="","",'Log Transaksi'!F255))</x:f>
        <x:v>Lunas</x:v>
      </x:c>
      <x:c r="G255" s="214" t="n">
        <x:f>IF('Log Transaksi'!B255="","",IF('Log Transaksi'!G255="","",'Log Transaksi'!G255))</x:f>
        <x:v>390000</x:v>
      </x:c>
      <x:c r="H255" s="214" t="str">
        <x:f>IF('Log Transaksi'!B255="","",IF('Log Transaksi'!H255="","",'Log Transaksi'!H255))</x:f>
      </x:c>
      <x:c r="I255" s="214" t="n">
        <x:f>IF('Log Transaksi'!B255="","",IF('Log Transaksi'!I255="","",'Log Transaksi'!I255))</x:f>
        <x:v>390000</x:v>
      </x:c>
      <x:c r="J255" s="344" t="str">
        <x:v>BK056</x:v>
      </x:c>
      <x:c r="K255" s="213" t="str">
        <x:v>Nama + paket unik; setoran 8 Sept dan DP lama Log36 mendukung BK056. Sumber kini Lunas; tanggal foto kosong. Total bayar Rp490.000 &gt; harga Rp350.000, cek selisih Rp140.000.</x:v>
      </x:c>
      <x:c r="L255" s="214" t="n">
        <x:f>IF(AND(B255&lt;&gt;"",B255&lt;='Pengaturan'!$B$6,F255="DP"),I255,0)</x:f>
        <x:v>0</x:v>
      </x:c>
      <x:c r="M255" s="214" t="n">
        <x:f>IF(AND(B255&lt;&gt;"",B255&lt;='Pengaturan'!$B$6,F255&lt;&gt;"DP"),I255,0)</x:f>
        <x:v>390000</x:v>
      </x:c>
      <x:c r="N255" s="213" t="n">
        <x:f>IF(AND(B255&lt;&gt;"",B255&lt;='Pengaturan'!$B$6,OR(F255="Lunas",F255="Pelunasan")),1,0)</x:f>
        <x:v>1</x:v>
      </x:c>
      <x:c r="O255" s="345" t="str">
        <x:f>IF(B255="","",IF(J255="","Belum dipasangkan",IF(COUNTIF('Data Schedule'!$A$5:$A$304,J255)=1,"OK","CHECK ID")))</x:f>
        <x:v>OK</x:v>
      </x:c>
      <x:c r="P255" s="519" t="str">
        <x:v>BK056</x:v>
      </x:c>
      <x:c r="Q255" s="521"/>
      <x:c r="R255" s="519" t="str">
        <x:f>IF('Log Transaksi'!B255="","",IF(Q255&lt;&gt;"",Q255,P255))</x:f>
        <x:v>BK056</x:v>
      </x:c>
      <x:c r="S255" s="519" t="str">
        <x:f>IF('Log Transaksi'!B255="","",'Log Transaksi'!S255)</x:f>
        <x:v>Paket utama</x:v>
      </x:c>
      <x:c r="T255" s="520" t="str">
        <x:v>Pemetaan average sebelumnya dipertahankan</x:v>
      </x:c>
      <x:c r="U255" s="519" t="str">
        <x:f>IF(R255="","",IF(COUNTIF('Belanja per Booking'!$A$17:$A$409,R255)=1,"OK","Cek ID"))</x:f>
        <x:v>OK</x:v>
      </x:c>
      <x:c r="V255" s="519" t="n">
        <x:f>IF(AND(R255&lt;&gt;"",'Log Transaksi'!L255&lt;&gt;"",'Log Transaksi'!L255&lt;&gt;"Belum diisi",OR('Log Transaksi'!N255="Uploaded",'Log Transaksi'!O255="Uploaded")),1,0)</x:f>
        <x:v>1</x:v>
      </x:c>
    </x:row>
    <x:row r="256" ht="23" customHeight="1">
      <x:c r="A256" s="228" t="n">
        <x:v>256</x:v>
      </x:c>
      <x:c r="B256" s="332" t="n">
        <x:f>IF('Log Transaksi'!B256="","",IF('Log Transaksi'!B256="","",'Log Transaksi'!B256))</x:f>
        <x:v>46273</x:v>
      </x:c>
      <x:c r="C256" s="213" t="str">
        <x:f>IF('Log Transaksi'!B256="","",IF('Log Transaksi'!C256="","",'Log Transaksi'!C256))</x:f>
        <x:v>ananda yasmin</x:v>
      </x:c>
      <x:c r="D256" s="213" t="str">
        <x:f>IF('Log Transaksi'!B256="","",IF('Log Transaksi'!D256="","",'Log Transaksi'!D256))</x:f>
        <x:v>Graduation</x:v>
      </x:c>
      <x:c r="E256" s="332" t="str">
        <x:f>IF('Log Transaksi'!B256="","",IF('Log Transaksi'!E256="","",'Log Transaksi'!E256))</x:f>
      </x:c>
      <x:c r="F256" s="213" t="str">
        <x:f>IF('Log Transaksi'!B256="","",IF('Log Transaksi'!F256="","",'Log Transaksi'!F256))</x:f>
        <x:v>Lunas</x:v>
      </x:c>
      <x:c r="G256" s="214" t="str">
        <x:f>IF('Log Transaksi'!B256="","",IF('Log Transaksi'!G256="","",'Log Transaksi'!G256))</x:f>
      </x:c>
      <x:c r="H256" s="214" t="str">
        <x:f>IF('Log Transaksi'!B256="","",IF('Log Transaksi'!H256="","",'Log Transaksi'!H256))</x:f>
      </x:c>
      <x:c r="I256" s="214" t="str">
        <x:f>IF('Log Transaksi'!B256="","",IF('Log Transaksi'!I256="","",'Log Transaksi'!I256))</x:f>
      </x:c>
      <x:c r="J256" s="344" t="str">
        <x:v>BK059</x:v>
      </x:c>
      <x:c r="K256" s="213" t="str">
        <x:v>Nama dan tanggal sama; tanggal foto kosong, acuan tanggal setoran</x:v>
      </x:c>
      <x:c r="L256" s="214" t="n">
        <x:f>IF(AND(B256&lt;&gt;"",B256&lt;='Pengaturan'!$B$6,F256="DP"),I256,0)</x:f>
        <x:v>0</x:v>
      </x:c>
      <x:c r="M256" s="214" t="str">
        <x:f>IF(AND(B256&lt;&gt;"",B256&lt;='Pengaturan'!$B$6,F256&lt;&gt;"DP"),I256,0)</x:f>
      </x:c>
      <x:c r="N256" s="213" t="n">
        <x:f>IF(AND(B256&lt;&gt;"",B256&lt;='Pengaturan'!$B$6,OR(F256="Lunas",F256="Pelunasan")),1,0)</x:f>
        <x:v>1</x:v>
      </x:c>
      <x:c r="O256" s="345" t="str">
        <x:f>IF(B256="","",IF(J256="","Belum dipasangkan",IF(COUNTIF('Data Schedule'!$A$5:$A$304,J256)=1,"OK","CHECK ID")))</x:f>
        <x:v>OK</x:v>
      </x:c>
      <x:c r="P256" s="519" t="str">
        <x:v>BK059</x:v>
      </x:c>
      <x:c r="Q256" s="521"/>
      <x:c r="R256" s="519" t="str">
        <x:f>IF('Log Transaksi'!B256="","",IF(Q256&lt;&gt;"",Q256,P256))</x:f>
        <x:v>BK059</x:v>
      </x:c>
      <x:c r="S256" s="519" t="str">
        <x:f>IF('Log Transaksi'!B256="","",'Log Transaksi'!S256)</x:f>
        <x:v>Paket utama</x:v>
      </x:c>
      <x:c r="T256" s="520" t="str">
        <x:v>Pemetaan average sebelumnya dipertahankan</x:v>
      </x:c>
      <x:c r="U256" s="519" t="str">
        <x:f>IF(R256="","",IF(COUNTIF('Belanja per Booking'!$A$17:$A$409,R256)=1,"OK","Cek ID"))</x:f>
        <x:v>OK</x:v>
      </x:c>
      <x:c r="V256" s="519" t="n">
        <x:f>IF(AND(R256&lt;&gt;"",'Log Transaksi'!L256&lt;&gt;"",'Log Transaksi'!L256&lt;&gt;"Belum diisi",OR('Log Transaksi'!N256="Uploaded",'Log Transaksi'!O256="Uploaded")),1,0)</x:f>
        <x:v>1</x:v>
      </x:c>
    </x:row>
    <x:row r="257" ht="23" customHeight="1">
      <x:c r="A257" s="228" t="n">
        <x:v>257</x:v>
      </x:c>
      <x:c r="B257" s="332" t="n">
        <x:f>IF('Log Transaksi'!B257="","",IF('Log Transaksi'!B257="","",'Log Transaksi'!B257))</x:f>
        <x:v>46273</x:v>
      </x:c>
      <x:c r="C257" s="213" t="str">
        <x:f>IF('Log Transaksi'!B257="","",IF('Log Transaksi'!C257="","",'Log Transaksi'!C257))</x:f>
        <x:v>Prasetyo Budi Utomo</x:v>
      </x:c>
      <x:c r="D257" s="213" t="str">
        <x:f>IF('Log Transaksi'!B257="","",IF('Log Transaksi'!D257="","",'Log Transaksi'!D257))</x:f>
        <x:v>Graduation</x:v>
      </x:c>
      <x:c r="E257" s="332" t="str">
        <x:f>IF('Log Transaksi'!B257="","",IF('Log Transaksi'!E257="","",'Log Transaksi'!E257))</x:f>
      </x:c>
      <x:c r="F257" s="213" t="str">
        <x:f>IF('Log Transaksi'!B257="","",IF('Log Transaksi'!F257="","",'Log Transaksi'!F257))</x:f>
        <x:v>Lunas</x:v>
      </x:c>
      <x:c r="G257" s="214" t="n">
        <x:f>IF('Log Transaksi'!B257="","",IF('Log Transaksi'!G257="","",'Log Transaksi'!G257))</x:f>
        <x:v>270000</x:v>
      </x:c>
      <x:c r="H257" s="214" t="str">
        <x:f>IF('Log Transaksi'!B257="","",IF('Log Transaksi'!H257="","",'Log Transaksi'!H257))</x:f>
      </x:c>
      <x:c r="I257" s="214" t="n">
        <x:f>IF('Log Transaksi'!B257="","",IF('Log Transaksi'!I257="","",'Log Transaksi'!I257))</x:f>
        <x:v>270000</x:v>
      </x:c>
      <x:c r="J257" s="344" t="str">
        <x:v>BK057</x:v>
      </x:c>
      <x:c r="K257" s="213" t="str">
        <x:v>Nama dan tanggal sama; tanggal foto kosong, acuan tanggal setoran</x:v>
      </x:c>
      <x:c r="L257" s="214" t="n">
        <x:f>IF(AND(B257&lt;&gt;"",B257&lt;='Pengaturan'!$B$6,F257="DP"),I257,0)</x:f>
        <x:v>0</x:v>
      </x:c>
      <x:c r="M257" s="214" t="n">
        <x:f>IF(AND(B257&lt;&gt;"",B257&lt;='Pengaturan'!$B$6,F257&lt;&gt;"DP"),I257,0)</x:f>
        <x:v>270000</x:v>
      </x:c>
      <x:c r="N257" s="213" t="n">
        <x:f>IF(AND(B257&lt;&gt;"",B257&lt;='Pengaturan'!$B$6,OR(F257="Lunas",F257="Pelunasan")),1,0)</x:f>
        <x:v>1</x:v>
      </x:c>
      <x:c r="O257" s="345" t="str">
        <x:f>IF(B257="","",IF(J257="","Belum dipasangkan",IF(COUNTIF('Data Schedule'!$A$5:$A$304,J257)=1,"OK","CHECK ID")))</x:f>
        <x:v>OK</x:v>
      </x:c>
      <x:c r="P257" s="519" t="str">
        <x:v>BK057</x:v>
      </x:c>
      <x:c r="Q257" s="521"/>
      <x:c r="R257" s="519" t="str">
        <x:f>IF('Log Transaksi'!B257="","",IF(Q257&lt;&gt;"",Q257,P257))</x:f>
        <x:v>BK057</x:v>
      </x:c>
      <x:c r="S257" s="519" t="str">
        <x:f>IF('Log Transaksi'!B257="","",'Log Transaksi'!S257)</x:f>
        <x:v>Paket utama</x:v>
      </x:c>
      <x:c r="T257" s="520" t="str">
        <x:v>Pemetaan average sebelumnya dipertahankan</x:v>
      </x:c>
      <x:c r="U257" s="519" t="str">
        <x:f>IF(R257="","",IF(COUNTIF('Belanja per Booking'!$A$17:$A$409,R257)=1,"OK","Cek ID"))</x:f>
        <x:v>OK</x:v>
      </x:c>
      <x:c r="V257" s="519" t="n">
        <x:f>IF(AND(R257&lt;&gt;"",'Log Transaksi'!L257&lt;&gt;"",'Log Transaksi'!L257&lt;&gt;"Belum diisi",OR('Log Transaksi'!N257="Uploaded",'Log Transaksi'!O257="Uploaded")),1,0)</x:f>
        <x:v>1</x:v>
      </x:c>
    </x:row>
    <x:row r="258" ht="23" customHeight="1">
      <x:c r="A258" s="228" t="n">
        <x:v>258</x:v>
      </x:c>
      <x:c r="B258" s="332" t="n">
        <x:f>IF('Log Transaksi'!B258="","",IF('Log Transaksi'!B258="","",'Log Transaksi'!B258))</x:f>
        <x:v>46273</x:v>
      </x:c>
      <x:c r="C258" s="213" t="str">
        <x:f>IF('Log Transaksi'!B258="","",IF('Log Transaksi'!C258="","",'Log Transaksi'!C258))</x:f>
        <x:v>Dimas</x:v>
      </x:c>
      <x:c r="D258" s="213" t="str">
        <x:f>IF('Log Transaksi'!B258="","",IF('Log Transaksi'!D258="","",'Log Transaksi'!D258))</x:f>
        <x:v>Graduation</x:v>
      </x:c>
      <x:c r="E258" s="332" t="n">
        <x:f>IF('Log Transaksi'!B258="","",IF('Log Transaksi'!E258="","",'Log Transaksi'!E258))</x:f>
        <x:v>46273</x:v>
      </x:c>
      <x:c r="F258" s="213" t="str">
        <x:f>IF('Log Transaksi'!B258="","",IF('Log Transaksi'!F258="","",'Log Transaksi'!F258))</x:f>
        <x:v>Lunas</x:v>
      </x:c>
      <x:c r="G258" s="214" t="n">
        <x:f>IF('Log Transaksi'!B258="","",IF('Log Transaksi'!G258="","",'Log Transaksi'!G258))</x:f>
        <x:v>270000</x:v>
      </x:c>
      <x:c r="H258" s="214" t="str">
        <x:f>IF('Log Transaksi'!B258="","",IF('Log Transaksi'!H258="","",'Log Transaksi'!H258))</x:f>
      </x:c>
      <x:c r="I258" s="214" t="n">
        <x:f>IF('Log Transaksi'!B258="","",IF('Log Transaksi'!I258="","",'Log Transaksi'!I258))</x:f>
        <x:v>270000</x:v>
      </x:c>
      <x:c r="J258" s="344" t="str">
        <x:v>BK072</x:v>
      </x:c>
      <x:c r="K258" s="213" t="str">
        <x:v>Nama dan tanggal sama</x:v>
      </x:c>
      <x:c r="L258" s="214" t="n">
        <x:f>IF(AND(B258&lt;&gt;"",B258&lt;='Pengaturan'!$B$6,F258="DP"),I258,0)</x:f>
        <x:v>0</x:v>
      </x:c>
      <x:c r="M258" s="214" t="n">
        <x:f>IF(AND(B258&lt;&gt;"",B258&lt;='Pengaturan'!$B$6,F258&lt;&gt;"DP"),I258,0)</x:f>
        <x:v>270000</x:v>
      </x:c>
      <x:c r="N258" s="213" t="n">
        <x:f>IF(AND(B258&lt;&gt;"",B258&lt;='Pengaturan'!$B$6,OR(F258="Lunas",F258="Pelunasan")),1,0)</x:f>
        <x:v>1</x:v>
      </x:c>
      <x:c r="O258" s="345" t="str">
        <x:f>IF(B258="","",IF(J258="","Belum dipasangkan",IF(COUNTIF('Data Schedule'!$A$5:$A$304,J258)=1,"OK","CHECK ID")))</x:f>
        <x:v>OK</x:v>
      </x:c>
      <x:c r="P258" s="519" t="str">
        <x:v>BK072</x:v>
      </x:c>
      <x:c r="Q258" s="521"/>
      <x:c r="R258" s="519" t="str">
        <x:f>IF('Log Transaksi'!B258="","",IF(Q258&lt;&gt;"",Q258,P258))</x:f>
        <x:v>BK072</x:v>
      </x:c>
      <x:c r="S258" s="519" t="str">
        <x:f>IF('Log Transaksi'!B258="","",'Log Transaksi'!S258)</x:f>
        <x:v>Paket utama</x:v>
      </x:c>
      <x:c r="T258" s="520" t="str">
        <x:v>Pemetaan average sebelumnya dipertahankan</x:v>
      </x:c>
      <x:c r="U258" s="519" t="str">
        <x:f>IF(R258="","",IF(COUNTIF('Belanja per Booking'!$A$17:$A$409,R258)=1,"OK","Cek ID"))</x:f>
        <x:v>OK</x:v>
      </x:c>
      <x:c r="V258" s="519" t="n">
        <x:f>IF(AND(R258&lt;&gt;"",'Log Transaksi'!L258&lt;&gt;"",'Log Transaksi'!L258&lt;&gt;"Belum diisi",OR('Log Transaksi'!N258="Uploaded",'Log Transaksi'!O258="Uploaded")),1,0)</x:f>
        <x:v>1</x:v>
      </x:c>
    </x:row>
    <x:row r="259" ht="23" customHeight="1">
      <x:c r="A259" s="242" t="n">
        <x:v>259</x:v>
      </x:c>
      <x:c r="B259" s="338" t="n">
        <x:f>IF('Log Transaksi'!B259="","",IF('Log Transaksi'!B259="","",'Log Transaksi'!B259))</x:f>
        <x:v>46273</x:v>
      </x:c>
      <x:c r="C259" s="217" t="str">
        <x:f>IF('Log Transaksi'!B259="","",IF('Log Transaksi'!C259="","",'Log Transaksi'!C259))</x:f>
        <x:v>Nana</x:v>
      </x:c>
      <x:c r="D259" s="217" t="str">
        <x:f>IF('Log Transaksi'!B259="","",IF('Log Transaksi'!D259="","",'Log Transaksi'!D259))</x:f>
        <x:v>Graduation</x:v>
      </x:c>
      <x:c r="E259" s="338" t="n">
        <x:f>IF('Log Transaksi'!B259="","",IF('Log Transaksi'!E259="","",'Log Transaksi'!E259))</x:f>
        <x:v>46274</x:v>
      </x:c>
      <x:c r="F259" s="217" t="str">
        <x:f>IF('Log Transaksi'!B259="","",IF('Log Transaksi'!F259="","",'Log Transaksi'!F259))</x:f>
        <x:v>DP</x:v>
      </x:c>
      <x:c r="G259" s="218" t="str">
        <x:f>IF('Log Transaksi'!B259="","",IF('Log Transaksi'!G259="","",'Log Transaksi'!G259))</x:f>
      </x:c>
      <x:c r="H259" s="218" t="n">
        <x:f>IF('Log Transaksi'!B259="","",IF('Log Transaksi'!H259="","",'Log Transaksi'!H259))</x:f>
        <x:v>100000</x:v>
      </x:c>
      <x:c r="I259" s="218" t="n">
        <x:f>IF('Log Transaksi'!B259="","",IF('Log Transaksi'!I259="","",'Log Transaksi'!I259))</x:f>
        <x:v>100000</x:v>
      </x:c>
      <x:c r="J259" s="346" t="str">
        <x:v>BK148</x:v>
      </x:c>
      <x:c r="K259" s="217" t="str">
        <x:v>Booking turunan dari Log Order 8!64; nama, paket dan tanggal foto eksplisit</x:v>
      </x:c>
      <x:c r="L259" s="218" t="n">
        <x:f>IF(AND(B259&lt;&gt;"",B259&lt;='Pengaturan'!$B$6,F259="DP"),I259,0)</x:f>
        <x:v>100000</x:v>
      </x:c>
      <x:c r="M259" s="218" t="n">
        <x:f>IF(AND(B259&lt;&gt;"",B259&lt;='Pengaturan'!$B$6,F259&lt;&gt;"DP"),I259,0)</x:f>
        <x:v>0</x:v>
      </x:c>
      <x:c r="N259" s="217" t="n">
        <x:f>IF(AND(B259&lt;&gt;"",B259&lt;='Pengaturan'!$B$6,OR(F259="Lunas",F259="Pelunasan")),1,0)</x:f>
        <x:v>0</x:v>
      </x:c>
      <x:c r="O259" s="347" t="str">
        <x:f>IF(B259="","",IF(J259="","Belum dipasangkan",IF(COUNTIF('Data Schedule'!$A$5:$A$304,J259)=1,"OK","CHECK ID")))</x:f>
        <x:v>OK</x:v>
      </x:c>
      <x:c r="P259" s="519" t="str">
        <x:v>BK148</x:v>
      </x:c>
      <x:c r="Q259" s="521"/>
      <x:c r="R259" s="519" t="str">
        <x:f>IF('Log Transaksi'!B259="","",IF(Q259&lt;&gt;"",Q259,P259))</x:f>
        <x:v>BK148</x:v>
      </x:c>
      <x:c r="S259" s="519" t="str">
        <x:f>IF('Log Transaksi'!B259="","",'Log Transaksi'!S259)</x:f>
        <x:v>Paket utama</x:v>
      </x:c>
      <x:c r="T259" s="520" t="str">
        <x:v>Pemetaan average sebelumnya dipertahankan</x:v>
      </x:c>
      <x:c r="U259" s="519" t="str">
        <x:f>IF(R259="","",IF(COUNTIF('Belanja per Booking'!$A$17:$A$409,R259)=1,"OK","Cek ID"))</x:f>
        <x:v>OK</x:v>
      </x:c>
      <x:c r="V259" s="519" t="n">
        <x:f>IF(AND(R259&lt;&gt;"",'Log Transaksi'!L259&lt;&gt;"",'Log Transaksi'!L259&lt;&gt;"Belum diisi",OR('Log Transaksi'!N259="Uploaded",'Log Transaksi'!O259="Uploaded")),1,0)</x:f>
        <x:v>0</x:v>
      </x:c>
    </x:row>
    <x:row r="260" ht="23" customHeight="1">
      <x:c r="A260" s="34" t="n">
        <x:v>260</x:v>
      </x:c>
      <x:c r="B260" s="44" t="n">
        <x:f>IF('Log Transaksi'!B260="","",IF('Log Transaksi'!B260="","",'Log Transaksi'!B260))</x:f>
        <x:v>46274</x:v>
      </x:c>
      <x:c r="C260" s="34" t="str">
        <x:f>IF('Log Transaksi'!B260="","",IF('Log Transaksi'!C260="","",'Log Transaksi'!C260))</x:f>
        <x:v>Aliya</x:v>
      </x:c>
      <x:c r="D260" s="34" t="str">
        <x:f>IF('Log Transaksi'!B260="","",IF('Log Transaksi'!D260="","",'Log Transaksi'!D260))</x:f>
        <x:v>Large Group</x:v>
      </x:c>
      <x:c r="E260" s="44" t="n">
        <x:f>IF('Log Transaksi'!B260="","",IF('Log Transaksi'!E260="","",'Log Transaksi'!E260))</x:f>
        <x:v>46275</x:v>
      </x:c>
      <x:c r="F260" s="34" t="str">
        <x:f>IF('Log Transaksi'!B260="","",IF('Log Transaksi'!F260="","",'Log Transaksi'!F260))</x:f>
        <x:v>DP</x:v>
      </x:c>
      <x:c r="G260" s="42" t="str">
        <x:f>IF('Log Transaksi'!B260="","",IF('Log Transaksi'!G260="","",'Log Transaksi'!G260))</x:f>
      </x:c>
      <x:c r="H260" s="42" t="n">
        <x:f>IF('Log Transaksi'!B260="","",IF('Log Transaksi'!H260="","",'Log Transaksi'!H260))</x:f>
        <x:v>100000</x:v>
      </x:c>
      <x:c r="I260" s="42" t="n">
        <x:f>IF('Log Transaksi'!B260="","",IF('Log Transaksi'!I260="","",'Log Transaksi'!I260))</x:f>
        <x:v>100000</x:v>
      </x:c>
      <x:c r="J260" s="46" t="str">
        <x:v>BK150</x:v>
      </x:c>
      <x:c r="K260" s="34" t="str">
        <x:v>Nama dan tanggal foto cocok dengan sumber terbaru</x:v>
      </x:c>
      <x:c r="L260" s="42" t="n">
        <x:f>IF(AND(B260&lt;&gt;"",B260&lt;='Pengaturan'!$B$6,F260="DP"),I260,0)</x:f>
        <x:v>100000</x:v>
      </x:c>
      <x:c r="M260" s="42" t="n">
        <x:f>IF(AND(B260&lt;&gt;"",B260&lt;='Pengaturan'!$B$6,F260&lt;&gt;"DP"),I260,0)</x:f>
        <x:v>0</x:v>
      </x:c>
      <x:c r="N260" s="34" t="n">
        <x:f>IF(AND(B260&lt;&gt;"",B260&lt;='Pengaturan'!$B$6,OR(F260="Lunas",F260="Pelunasan")),1,0)</x:f>
        <x:v>0</x:v>
      </x:c>
      <x:c r="O260" s="34" t="str">
        <x:f>IF(B260="","",IF(J260="","Belum dipasangkan",IF(COUNTIF('Data Schedule'!$A$5:$A$304,J260)=1,"OK","CHECK ID")))</x:f>
        <x:v>OK</x:v>
      </x:c>
      <x:c r="P260" s="519" t="str">
        <x:v>BK150</x:v>
      </x:c>
      <x:c r="Q260" s="521"/>
      <x:c r="R260" s="519" t="str">
        <x:f>IF('Log Transaksi'!B260="","",IF(Q260&lt;&gt;"",Q260,P260))</x:f>
        <x:v>BK150</x:v>
      </x:c>
      <x:c r="S260" s="519" t="str">
        <x:f>IF('Log Transaksi'!B260="","",'Log Transaksi'!S260)</x:f>
        <x:v>Paket utama</x:v>
      </x:c>
      <x:c r="T260" s="520" t="str">
        <x:v>Pemetaan average sebelumnya dipertahankan</x:v>
      </x:c>
      <x:c r="U260" s="519" t="str">
        <x:f>IF(R260="","",IF(COUNTIF('Belanja per Booking'!$A$17:$A$409,R260)=1,"OK","Cek ID"))</x:f>
        <x:v>OK</x:v>
      </x:c>
      <x:c r="V260" s="519" t="n">
        <x:f>IF(AND(R260&lt;&gt;"",'Log Transaksi'!L260&lt;&gt;"",'Log Transaksi'!L260&lt;&gt;"Belum diisi",OR('Log Transaksi'!N260="Uploaded",'Log Transaksi'!O260="Uploaded")),1,0)</x:f>
        <x:v>0</x:v>
      </x:c>
    </x:row>
    <x:row r="261" ht="23" customHeight="1">
      <x:c r="A261" s="34" t="n">
        <x:v>261</x:v>
      </x:c>
      <x:c r="B261" s="44" t="n">
        <x:f>IF('Log Transaksi'!B261="","",IF('Log Transaksi'!B261="","",'Log Transaksi'!B261))</x:f>
        <x:v>46274</x:v>
      </x:c>
      <x:c r="C261" s="34" t="str">
        <x:f>IF('Log Transaksi'!B261="","",IF('Log Transaksi'!C261="","",'Log Transaksi'!C261))</x:f>
        <x:v>Afifah</x:v>
      </x:c>
      <x:c r="D261" s="34" t="str">
        <x:f>IF('Log Transaksi'!B261="","",IF('Log Transaksi'!D261="","",'Log Transaksi'!D261))</x:f>
        <x:v>Graduation</x:v>
      </x:c>
      <x:c r="E261" s="44" t="n">
        <x:f>IF('Log Transaksi'!B261="","",IF('Log Transaksi'!E261="","",'Log Transaksi'!E261))</x:f>
        <x:v>46274</x:v>
      </x:c>
      <x:c r="F261" s="34" t="str">
        <x:f>IF('Log Transaksi'!B261="","",IF('Log Transaksi'!F261="","",'Log Transaksi'!F261))</x:f>
        <x:v>Lunas</x:v>
      </x:c>
      <x:c r="G261" s="42" t="str">
        <x:f>IF('Log Transaksi'!B261="","",IF('Log Transaksi'!G261="","",'Log Transaksi'!G261))</x:f>
      </x:c>
      <x:c r="H261" s="42" t="n">
        <x:f>IF('Log Transaksi'!B261="","",IF('Log Transaksi'!H261="","",'Log Transaksi'!H261))</x:f>
        <x:v>250000</x:v>
      </x:c>
      <x:c r="I261" s="42" t="n">
        <x:f>IF('Log Transaksi'!B261="","",IF('Log Transaksi'!I261="","",'Log Transaksi'!I261))</x:f>
        <x:v>250000</x:v>
      </x:c>
      <x:c r="J261" s="46" t="str">
        <x:v>BK147</x:v>
      </x:c>
      <x:c r="K261" s="34" t="str">
        <x:v>Nama dan tanggal foto cocok dengan sumber terbaru</x:v>
      </x:c>
      <x:c r="L261" s="42" t="n">
        <x:f>IF(AND(B261&lt;&gt;"",B261&lt;='Pengaturan'!$B$6,F261="DP"),I261,0)</x:f>
        <x:v>0</x:v>
      </x:c>
      <x:c r="M261" s="42" t="n">
        <x:f>IF(AND(B261&lt;&gt;"",B261&lt;='Pengaturan'!$B$6,F261&lt;&gt;"DP"),I261,0)</x:f>
        <x:v>250000</x:v>
      </x:c>
      <x:c r="N261" s="34" t="n">
        <x:f>IF(AND(B261&lt;&gt;"",B261&lt;='Pengaturan'!$B$6,OR(F261="Lunas",F261="Pelunasan")),1,0)</x:f>
        <x:v>1</x:v>
      </x:c>
      <x:c r="O261" s="34" t="str">
        <x:f>IF(B261="","",IF(J261="","Belum dipasangkan",IF(COUNTIF('Data Schedule'!$A$5:$A$304,J261)=1,"OK","CHECK ID")))</x:f>
        <x:v>OK</x:v>
      </x:c>
      <x:c r="P261" s="519" t="str">
        <x:v>BK147</x:v>
      </x:c>
      <x:c r="Q261" s="521"/>
      <x:c r="R261" s="519" t="str">
        <x:f>IF('Log Transaksi'!B261="","",IF(Q261&lt;&gt;"",Q261,P261))</x:f>
        <x:v>BK147</x:v>
      </x:c>
      <x:c r="S261" s="519" t="str">
        <x:f>IF('Log Transaksi'!B261="","",'Log Transaksi'!S261)</x:f>
        <x:v>Paket utama</x:v>
      </x:c>
      <x:c r="T261" s="520" t="str">
        <x:v>Pemetaan average sebelumnya dipertahankan</x:v>
      </x:c>
      <x:c r="U261" s="519" t="str">
        <x:f>IF(R261="","",IF(COUNTIF('Belanja per Booking'!$A$17:$A$409,R261)=1,"OK","Cek ID"))</x:f>
        <x:v>OK</x:v>
      </x:c>
      <x:c r="V261" s="519" t="n">
        <x:f>IF(AND(R261&lt;&gt;"",'Log Transaksi'!L261&lt;&gt;"",'Log Transaksi'!L261&lt;&gt;"Belum diisi",OR('Log Transaksi'!N261="Uploaded",'Log Transaksi'!O261="Uploaded")),1,0)</x:f>
        <x:v>1</x:v>
      </x:c>
    </x:row>
    <x:row r="262" ht="23" customHeight="1">
      <x:c r="A262" s="34" t="n">
        <x:v>262</x:v>
      </x:c>
      <x:c r="B262" s="44" t="n">
        <x:f>IF('Log Transaksi'!B262="","",IF('Log Transaksi'!B262="","",'Log Transaksi'!B262))</x:f>
        <x:v>46274</x:v>
      </x:c>
      <x:c r="C262" s="34" t="str">
        <x:f>IF('Log Transaksi'!B262="","",IF('Log Transaksi'!C262="","",'Log Transaksi'!C262))</x:f>
        <x:v>Zhafira Azfa</x:v>
      </x:c>
      <x:c r="D262" s="34" t="str">
        <x:f>IF('Log Transaksi'!B262="","",IF('Log Transaksi'!D262="","",'Log Transaksi'!D262))</x:f>
        <x:v>Graduation Premium</x:v>
      </x:c>
      <x:c r="E262" s="44" t="n">
        <x:f>IF('Log Transaksi'!B262="","",IF('Log Transaksi'!E262="","",'Log Transaksi'!E262))</x:f>
        <x:v>46274</x:v>
      </x:c>
      <x:c r="F262" s="34" t="str">
        <x:f>IF('Log Transaksi'!B262="","",IF('Log Transaksi'!F262="","",'Log Transaksi'!F262))</x:f>
      </x:c>
      <x:c r="G262" s="42" t="n">
        <x:f>IF('Log Transaksi'!B262="","",IF('Log Transaksi'!G262="","",'Log Transaksi'!G262))</x:f>
        <x:v>400000</x:v>
      </x:c>
      <x:c r="H262" s="42" t="str">
        <x:f>IF('Log Transaksi'!B262="","",IF('Log Transaksi'!H262="","",'Log Transaksi'!H262))</x:f>
      </x:c>
      <x:c r="I262" s="42" t="n">
        <x:f>IF('Log Transaksi'!B262="","",IF('Log Transaksi'!I262="","",'Log Transaksi'!I262))</x:f>
        <x:v>400000</x:v>
      </x:c>
      <x:c r="J262" s="46" t="str">
        <x:v>BK106</x:v>
      </x:c>
      <x:c r="K262" s="34" t="str">
        <x:v>Nama, tanggal foto, dan paket cocok</x:v>
      </x:c>
      <x:c r="L262" s="42" t="n">
        <x:f>IF(AND(B262&lt;&gt;"",B262&lt;='Pengaturan'!$B$6,F262="DP"),I262,0)</x:f>
        <x:v>0</x:v>
      </x:c>
      <x:c r="M262" s="42" t="n">
        <x:f>IF(AND(B262&lt;&gt;"",B262&lt;='Pengaturan'!$B$6,F262&lt;&gt;"DP"),I262,0)</x:f>
        <x:v>400000</x:v>
      </x:c>
      <x:c r="N262" s="34" t="n">
        <x:f>IF(AND(B262&lt;&gt;"",B262&lt;='Pengaturan'!$B$6,OR(F262="Lunas",F262="Pelunasan")),1,0)</x:f>
        <x:v>0</x:v>
      </x:c>
      <x:c r="O262" s="34" t="str">
        <x:f>IF(B262="","",IF(J262="","Belum dipasangkan",IF(COUNTIF('Data Schedule'!$A$5:$A$304,J262)=1,"OK","CHECK ID")))</x:f>
        <x:v>OK</x:v>
      </x:c>
      <x:c r="P262" s="519" t="str">
        <x:v>BK106</x:v>
      </x:c>
      <x:c r="Q262" s="521"/>
      <x:c r="R262" s="519" t="str">
        <x:f>IF('Log Transaksi'!B262="","",IF(Q262&lt;&gt;"",Q262,P262))</x:f>
        <x:v>BK106</x:v>
      </x:c>
      <x:c r="S262" s="519" t="str">
        <x:f>IF('Log Transaksi'!B262="","",'Log Transaksi'!S262)</x:f>
        <x:v>Paket utama</x:v>
      </x:c>
      <x:c r="T262" s="520" t="str">
        <x:v>Pemetaan average sebelumnya dipertahankan</x:v>
      </x:c>
      <x:c r="U262" s="519" t="str">
        <x:f>IF(R262="","",IF(COUNTIF('Belanja per Booking'!$A$17:$A$409,R262)=1,"OK","Cek ID"))</x:f>
        <x:v>OK</x:v>
      </x:c>
      <x:c r="V262" s="519" t="n">
        <x:f>IF(AND(R262&lt;&gt;"",'Log Transaksi'!L262&lt;&gt;"",'Log Transaksi'!L262&lt;&gt;"Belum diisi",OR('Log Transaksi'!N262="Uploaded",'Log Transaksi'!O262="Uploaded")),1,0)</x:f>
        <x:v>0</x:v>
      </x:c>
    </x:row>
    <x:row r="263" ht="23" customHeight="1">
      <x:c r="A263" s="34" t="n">
        <x:v>263</x:v>
      </x:c>
      <x:c r="B263" s="44" t="n">
        <x:f>IF('Log Transaksi'!B263="","",IF('Log Transaksi'!B263="","",'Log Transaksi'!B263))</x:f>
        <x:v>46274</x:v>
      </x:c>
      <x:c r="C263" s="34" t="str">
        <x:f>IF('Log Transaksi'!B263="","",IF('Log Transaksi'!C263="","",'Log Transaksi'!C263))</x:f>
        <x:v>Wahyu Aji Prasetyyo</x:v>
      </x:c>
      <x:c r="D263" s="34" t="str">
        <x:f>IF('Log Transaksi'!B263="","",IF('Log Transaksi'!D263="","",'Log Transaksi'!D263))</x:f>
        <x:v>Graduation Premium</x:v>
      </x:c>
      <x:c r="E263" s="44" t="n">
        <x:f>IF('Log Transaksi'!B263="","",IF('Log Transaksi'!E263="","",'Log Transaksi'!E263))</x:f>
        <x:v>46274</x:v>
      </x:c>
      <x:c r="F263" s="34" t="str">
        <x:f>IF('Log Transaksi'!B263="","",IF('Log Transaksi'!F263="","",'Log Transaksi'!F263))</x:f>
      </x:c>
      <x:c r="G263" s="42" t="n">
        <x:f>IF('Log Transaksi'!B263="","",IF('Log Transaksi'!G263="","",'Log Transaksi'!G263))</x:f>
        <x:v>440000</x:v>
      </x:c>
      <x:c r="H263" s="42" t="str">
        <x:f>IF('Log Transaksi'!B263="","",IF('Log Transaksi'!H263="","",'Log Transaksi'!H263))</x:f>
      </x:c>
      <x:c r="I263" s="42" t="n">
        <x:f>IF('Log Transaksi'!B263="","",IF('Log Transaksi'!I263="","",'Log Transaksi'!I263))</x:f>
        <x:v>440000</x:v>
      </x:c>
      <x:c r="J263" s="46"/>
      <x:c r="K263" s="34" t="str">
        <x:v>Belum dipasangkan. Cash-in aktual tetap dihitung</x:v>
      </x:c>
      <x:c r="L263" s="42" t="n">
        <x:f>IF(AND(B263&lt;&gt;"",B263&lt;='Pengaturan'!$B$6,F263="DP"),I263,0)</x:f>
        <x:v>0</x:v>
      </x:c>
      <x:c r="M263" s="42" t="n">
        <x:f>IF(AND(B263&lt;&gt;"",B263&lt;='Pengaturan'!$B$6,F263&lt;&gt;"DP"),I263,0)</x:f>
        <x:v>440000</x:v>
      </x:c>
      <x:c r="N263" s="34" t="n">
        <x:f>IF(AND(B263&lt;&gt;"",B263&lt;='Pengaturan'!$B$6,OR(F263="Lunas",F263="Pelunasan")),1,0)</x:f>
        <x:v>0</x:v>
      </x:c>
      <x:c r="O263" s="34" t="str">
        <x:f>IF(B263="","",IF(J263="","Belum dipasangkan",IF(COUNTIF('Data Schedule'!$A$5:$A$304,J263)=1,"OK","CHECK ID")))</x:f>
        <x:v>Belum dipasangkan</x:v>
      </x:c>
      <x:c r="P263" s="519" t="str">
        <x:v>LOG-09-7</x:v>
      </x:c>
      <x:c r="Q263" s="521"/>
      <x:c r="R263" s="519" t="str">
        <x:f>IF('Log Transaksi'!B263="","",IF(Q263&lt;&gt;"",Q263,P263))</x:f>
        <x:v>LOG-09-7</x:v>
      </x:c>
      <x:c r="S263" s="519" t="str">
        <x:f>IF('Log Transaksi'!B263="","",'Log Transaksi'!S263)</x:f>
        <x:v>Paket utama</x:v>
      </x:c>
      <x:c r="T263" s="520" t="str">
        <x:v>Pemetaan average sebelumnya dipertahankan</x:v>
      </x:c>
      <x:c r="U263" s="519" t="str">
        <x:f>IF(R263="","",IF(COUNTIF('Belanja per Booking'!$A$17:$A$409,R263)=1,"OK","Cek ID"))</x:f>
        <x:v>OK</x:v>
      </x:c>
      <x:c r="V263" s="519" t="n">
        <x:f>IF(AND(R263&lt;&gt;"",'Log Transaksi'!L263&lt;&gt;"",'Log Transaksi'!L263&lt;&gt;"Belum diisi",OR('Log Transaksi'!N263="Uploaded",'Log Transaksi'!O263="Uploaded")),1,0)</x:f>
        <x:v>0</x:v>
      </x:c>
    </x:row>
    <x:row r="264" ht="23" customHeight="1">
      <x:c r="A264" s="34" t="n">
        <x:v>264</x:v>
      </x:c>
      <x:c r="B264" s="44" t="n">
        <x:f>IF('Log Transaksi'!B264="","",IF('Log Transaksi'!B264="","",'Log Transaksi'!B264))</x:f>
        <x:v>46274</x:v>
      </x:c>
      <x:c r="C264" s="34" t="str">
        <x:f>IF('Log Transaksi'!B264="","",IF('Log Transaksi'!C264="","",'Log Transaksi'!C264))</x:f>
        <x:v>Angelika</x:v>
      </x:c>
      <x:c r="D264" s="34" t="str">
        <x:f>IF('Log Transaksi'!B264="","",IF('Log Transaksi'!D264="","",'Log Transaksi'!D264))</x:f>
        <x:v>Graduation</x:v>
      </x:c>
      <x:c r="E264" s="44" t="n">
        <x:f>IF('Log Transaksi'!B264="","",IF('Log Transaksi'!E264="","",'Log Transaksi'!E264))</x:f>
        <x:v>46274</x:v>
      </x:c>
      <x:c r="F264" s="34" t="str">
        <x:f>IF('Log Transaksi'!B264="","",IF('Log Transaksi'!F264="","",'Log Transaksi'!F264))</x:f>
      </x:c>
      <x:c r="G264" s="42" t="str">
        <x:f>IF('Log Transaksi'!B264="","",IF('Log Transaksi'!G264="","",'Log Transaksi'!G264))</x:f>
      </x:c>
      <x:c r="H264" s="42" t="n">
        <x:f>IF('Log Transaksi'!B264="","",IF('Log Transaksi'!H264="","",'Log Transaksi'!H264))</x:f>
        <x:v>200000</x:v>
      </x:c>
      <x:c r="I264" s="42" t="n">
        <x:f>IF('Log Transaksi'!B264="","",IF('Log Transaksi'!I264="","",'Log Transaksi'!I264))</x:f>
        <x:v>200000</x:v>
      </x:c>
      <x:c r="J264" s="46" t="str">
        <x:v>BK092</x:v>
      </x:c>
      <x:c r="K264" s="34" t="str">
        <x:v>Nama, tanggal foto, dan paket cocok</x:v>
      </x:c>
      <x:c r="L264" s="42" t="n">
        <x:f>IF(AND(B264&lt;&gt;"",B264&lt;='Pengaturan'!$B$6,F264="DP"),I264,0)</x:f>
        <x:v>0</x:v>
      </x:c>
      <x:c r="M264" s="42" t="n">
        <x:f>IF(AND(B264&lt;&gt;"",B264&lt;='Pengaturan'!$B$6,F264&lt;&gt;"DP"),I264,0)</x:f>
        <x:v>200000</x:v>
      </x:c>
      <x:c r="N264" s="34" t="n">
        <x:f>IF(AND(B264&lt;&gt;"",B264&lt;='Pengaturan'!$B$6,OR(F264="Lunas",F264="Pelunasan")),1,0)</x:f>
        <x:v>0</x:v>
      </x:c>
      <x:c r="O264" s="34" t="str">
        <x:f>IF(B264="","",IF(J264="","Belum dipasangkan",IF(COUNTIF('Data Schedule'!$A$5:$A$304,J264)=1,"OK","CHECK ID")))</x:f>
        <x:v>OK</x:v>
      </x:c>
      <x:c r="P264" s="519" t="str">
        <x:v>BK092</x:v>
      </x:c>
      <x:c r="Q264" s="521"/>
      <x:c r="R264" s="519" t="str">
        <x:f>IF('Log Transaksi'!B264="","",IF(Q264&lt;&gt;"",Q264,P264))</x:f>
        <x:v>BK092</x:v>
      </x:c>
      <x:c r="S264" s="519" t="str">
        <x:f>IF('Log Transaksi'!B264="","",'Log Transaksi'!S264)</x:f>
        <x:v>Paket utama</x:v>
      </x:c>
      <x:c r="T264" s="520" t="str">
        <x:v>Pemetaan average sebelumnya dipertahankan</x:v>
      </x:c>
      <x:c r="U264" s="519" t="str">
        <x:f>IF(R264="","",IF(COUNTIF('Belanja per Booking'!$A$17:$A$409,R264)=1,"OK","Cek ID"))</x:f>
        <x:v>OK</x:v>
      </x:c>
      <x:c r="V264" s="519" t="n">
        <x:f>IF(AND(R264&lt;&gt;"",'Log Transaksi'!L264&lt;&gt;"",'Log Transaksi'!L264&lt;&gt;"Belum diisi",OR('Log Transaksi'!N264="Uploaded",'Log Transaksi'!O264="Uploaded")),1,0)</x:f>
        <x:v>0</x:v>
      </x:c>
    </x:row>
    <x:row r="265" ht="23" customHeight="1">
      <x:c r="A265" s="34" t="n">
        <x:v>265</x:v>
      </x:c>
      <x:c r="B265" s="44" t="n">
        <x:f>IF('Log Transaksi'!B265="","",IF('Log Transaksi'!B265="","",'Log Transaksi'!B265))</x:f>
        <x:v>46274</x:v>
      </x:c>
      <x:c r="C265" s="34" t="str">
        <x:f>IF('Log Transaksi'!B265="","",IF('Log Transaksi'!C265="","",'Log Transaksi'!C265))</x:f>
        <x:v>Tian</x:v>
      </x:c>
      <x:c r="D265" s="34" t="str">
        <x:f>IF('Log Transaksi'!B265="","",IF('Log Transaksi'!D265="","",'Log Transaksi'!D265))</x:f>
        <x:v>Graduation</x:v>
      </x:c>
      <x:c r="E265" s="44" t="n">
        <x:f>IF('Log Transaksi'!B265="","",IF('Log Transaksi'!E265="","",'Log Transaksi'!E265))</x:f>
        <x:v>46274</x:v>
      </x:c>
      <x:c r="F265" s="34" t="str">
        <x:f>IF('Log Transaksi'!B265="","",IF('Log Transaksi'!F265="","",'Log Transaksi'!F265))</x:f>
      </x:c>
      <x:c r="G265" s="42" t="str">
        <x:f>IF('Log Transaksi'!B265="","",IF('Log Transaksi'!G265="","",'Log Transaksi'!G265))</x:f>
      </x:c>
      <x:c r="H265" s="42" t="n">
        <x:f>IF('Log Transaksi'!B265="","",IF('Log Transaksi'!H265="","",'Log Transaksi'!H265))</x:f>
        <x:v>500000</x:v>
      </x:c>
      <x:c r="I265" s="42" t="n">
        <x:f>IF('Log Transaksi'!B265="","",IF('Log Transaksi'!I265="","",'Log Transaksi'!I265))</x:f>
        <x:v>500000</x:v>
      </x:c>
      <x:c r="J265" s="46"/>
      <x:c r="K265" s="34" t="str">
        <x:v>Belum dipasangkan. Cash-in aktual tetap dihitung</x:v>
      </x:c>
      <x:c r="L265" s="42" t="n">
        <x:f>IF(AND(B265&lt;&gt;"",B265&lt;='Pengaturan'!$B$6,F265="DP"),I265,0)</x:f>
        <x:v>0</x:v>
      </x:c>
      <x:c r="M265" s="42" t="n">
        <x:f>IF(AND(B265&lt;&gt;"",B265&lt;='Pengaturan'!$B$6,F265&lt;&gt;"DP"),I265,0)</x:f>
        <x:v>500000</x:v>
      </x:c>
      <x:c r="N265" s="34" t="n">
        <x:f>IF(AND(B265&lt;&gt;"",B265&lt;='Pengaturan'!$B$6,OR(F265="Lunas",F265="Pelunasan")),1,0)</x:f>
        <x:v>0</x:v>
      </x:c>
      <x:c r="O265" s="34" t="str">
        <x:f>IF(B265="","",IF(J265="","Belum dipasangkan",IF(COUNTIF('Data Schedule'!$A$5:$A$304,J265)=1,"OK","CHECK ID")))</x:f>
        <x:v>Belum dipasangkan</x:v>
      </x:c>
      <x:c r="P265" s="519" t="str">
        <x:v>LOG-09-9</x:v>
      </x:c>
      <x:c r="Q265" s="521"/>
      <x:c r="R265" s="519" t="str">
        <x:f>IF('Log Transaksi'!B265="","",IF(Q265&lt;&gt;"",Q265,P265))</x:f>
        <x:v>LOG-09-9</x:v>
      </x:c>
      <x:c r="S265" s="519" t="str">
        <x:f>IF('Log Transaksi'!B265="","",'Log Transaksi'!S265)</x:f>
        <x:v>Paket utama</x:v>
      </x:c>
      <x:c r="T265" s="520" t="str">
        <x:v>Pemetaan average sebelumnya dipertahankan</x:v>
      </x:c>
      <x:c r="U265" s="519" t="str">
        <x:f>IF(R265="","",IF(COUNTIF('Belanja per Booking'!$A$17:$A$409,R265)=1,"OK","Cek ID"))</x:f>
        <x:v>OK</x:v>
      </x:c>
      <x:c r="V265" s="519" t="n">
        <x:f>IF(AND(R265&lt;&gt;"",'Log Transaksi'!L265&lt;&gt;"",'Log Transaksi'!L265&lt;&gt;"Belum diisi",OR('Log Transaksi'!N265="Uploaded",'Log Transaksi'!O265="Uploaded")),1,0)</x:f>
        <x:v>0</x:v>
      </x:c>
    </x:row>
    <x:row r="266" ht="23" customHeight="1">
      <x:c r="A266" s="34" t="n">
        <x:v>266</x:v>
      </x:c>
      <x:c r="B266" s="44" t="n">
        <x:f>IF('Log Transaksi'!B266="","",IF('Log Transaksi'!B266="","",'Log Transaksi'!B266))</x:f>
        <x:v>46274</x:v>
      </x:c>
      <x:c r="C266" s="34" t="str">
        <x:f>IF('Log Transaksi'!B266="","",IF('Log Transaksi'!C266="","",'Log Transaksi'!C266))</x:f>
        <x:v>Sandy</x:v>
      </x:c>
      <x:c r="D266" s="34" t="str">
        <x:f>IF('Log Transaksi'!B266="","",IF('Log Transaksi'!D266="","",'Log Transaksi'!D266))</x:f>
        <x:v>Graduation</x:v>
      </x:c>
      <x:c r="E266" s="44" t="n">
        <x:f>IF('Log Transaksi'!B266="","",IF('Log Transaksi'!E266="","",'Log Transaksi'!E266))</x:f>
        <x:v>46274</x:v>
      </x:c>
      <x:c r="F266" s="34" t="str">
        <x:f>IF('Log Transaksi'!B266="","",IF('Log Transaksi'!F266="","",'Log Transaksi'!F266))</x:f>
      </x:c>
      <x:c r="G266" s="42" t="n">
        <x:f>IF('Log Transaksi'!B266="","",IF('Log Transaksi'!G266="","",'Log Transaksi'!G266))</x:f>
        <x:v>250000</x:v>
      </x:c>
      <x:c r="H266" s="42" t="str">
        <x:f>IF('Log Transaksi'!B266="","",IF('Log Transaksi'!H266="","",'Log Transaksi'!H266))</x:f>
      </x:c>
      <x:c r="I266" s="42" t="n">
        <x:f>IF('Log Transaksi'!B266="","",IF('Log Transaksi'!I266="","",'Log Transaksi'!I266))</x:f>
        <x:v>250000</x:v>
      </x:c>
      <x:c r="J266" s="46"/>
      <x:c r="K266" s="34" t="str">
        <x:v>Belum dipasangkan. Cash-in aktual tetap dihitung</x:v>
      </x:c>
      <x:c r="L266" s="42" t="n">
        <x:f>IF(AND(B266&lt;&gt;"",B266&lt;='Pengaturan'!$B$6,F266="DP"),I266,0)</x:f>
        <x:v>0</x:v>
      </x:c>
      <x:c r="M266" s="42" t="n">
        <x:f>IF(AND(B266&lt;&gt;"",B266&lt;='Pengaturan'!$B$6,F266&lt;&gt;"DP"),I266,0)</x:f>
        <x:v>250000</x:v>
      </x:c>
      <x:c r="N266" s="34" t="n">
        <x:f>IF(AND(B266&lt;&gt;"",B266&lt;='Pengaturan'!$B$6,OR(F266="Lunas",F266="Pelunasan")),1,0)</x:f>
        <x:v>0</x:v>
      </x:c>
      <x:c r="O266" s="34" t="str">
        <x:f>IF(B266="","",IF(J266="","Belum dipasangkan",IF(COUNTIF('Data Schedule'!$A$5:$A$304,J266)=1,"OK","CHECK ID")))</x:f>
        <x:v>Belum dipasangkan</x:v>
      </x:c>
      <x:c r="P266" s="519" t="str">
        <x:v>LOG-09-10</x:v>
      </x:c>
      <x:c r="Q266" s="521"/>
      <x:c r="R266" s="519" t="str">
        <x:f>IF('Log Transaksi'!B266="","",IF(Q266&lt;&gt;"",Q266,P266))</x:f>
        <x:v>LOG-09-10</x:v>
      </x:c>
      <x:c r="S266" s="519" t="str">
        <x:f>IF('Log Transaksi'!B266="","",'Log Transaksi'!S266)</x:f>
        <x:v>Paket utama</x:v>
      </x:c>
      <x:c r="T266" s="520" t="str">
        <x:v>Pemetaan average sebelumnya dipertahankan</x:v>
      </x:c>
      <x:c r="U266" s="519" t="str">
        <x:f>IF(R266="","",IF(COUNTIF('Belanja per Booking'!$A$17:$A$409,R266)=1,"OK","Cek ID"))</x:f>
        <x:v>OK</x:v>
      </x:c>
      <x:c r="V266" s="519" t="n">
        <x:f>IF(AND(R266&lt;&gt;"",'Log Transaksi'!L266&lt;&gt;"",'Log Transaksi'!L266&lt;&gt;"Belum diisi",OR('Log Transaksi'!N266="Uploaded",'Log Transaksi'!O266="Uploaded")),1,0)</x:f>
        <x:v>0</x:v>
      </x:c>
    </x:row>
    <x:row r="267" ht="23" customHeight="1">
      <x:c r="A267" s="34" t="n">
        <x:v>267</x:v>
      </x:c>
      <x:c r="B267" s="44" t="n">
        <x:f>IF('Log Transaksi'!B267="","",IF('Log Transaksi'!B267="","",'Log Transaksi'!B267))</x:f>
        <x:v>46274</x:v>
      </x:c>
      <x:c r="C267" s="34" t="str">
        <x:f>IF('Log Transaksi'!B267="","",IF('Log Transaksi'!C267="","",'Log Transaksi'!C267))</x:f>
        <x:v>Rangga</x:v>
      </x:c>
      <x:c r="D267" s="34" t="str">
        <x:f>IF('Log Transaksi'!B267="","",IF('Log Transaksi'!D267="","",'Log Transaksi'!D267))</x:f>
        <x:v>Graduation</x:v>
      </x:c>
      <x:c r="E267" s="44" t="n">
        <x:f>IF('Log Transaksi'!B267="","",IF('Log Transaksi'!E267="","",'Log Transaksi'!E267))</x:f>
        <x:v>46274</x:v>
      </x:c>
      <x:c r="F267" s="34" t="str">
        <x:f>IF('Log Transaksi'!B267="","",IF('Log Transaksi'!F267="","",'Log Transaksi'!F267))</x:f>
      </x:c>
      <x:c r="G267" s="42" t="str">
        <x:f>IF('Log Transaksi'!B267="","",IF('Log Transaksi'!G267="","",'Log Transaksi'!G267))</x:f>
      </x:c>
      <x:c r="H267" s="42" t="str">
        <x:f>IF('Log Transaksi'!B267="","",IF('Log Transaksi'!H267="","",'Log Transaksi'!H267))</x:f>
      </x:c>
      <x:c r="I267" s="42" t="str">
        <x:f>IF('Log Transaksi'!B267="","",IF('Log Transaksi'!I267="","",'Log Transaksi'!I267))</x:f>
      </x:c>
      <x:c r="J267" s="46" t="str">
        <x:v>BK115</x:v>
      </x:c>
      <x:c r="K267" s="34" t="str">
        <x:v>Nama, tanggal foto, dan paket cocok</x:v>
      </x:c>
      <x:c r="L267" s="42" t="n">
        <x:f>IF(AND(B267&lt;&gt;"",B267&lt;='Pengaturan'!$B$6,F267="DP"),I267,0)</x:f>
        <x:v>0</x:v>
      </x:c>
      <x:c r="M267" s="42" t="str">
        <x:f>IF(AND(B267&lt;&gt;"",B267&lt;='Pengaturan'!$B$6,F267&lt;&gt;"DP"),I267,0)</x:f>
      </x:c>
      <x:c r="N267" s="34" t="n">
        <x:f>IF(AND(B267&lt;&gt;"",B267&lt;='Pengaturan'!$B$6,OR(F267="Lunas",F267="Pelunasan")),1,0)</x:f>
        <x:v>0</x:v>
      </x:c>
      <x:c r="O267" s="34" t="str">
        <x:f>IF(B267="","",IF(J267="","Belum dipasangkan",IF(COUNTIF('Data Schedule'!$A$5:$A$304,J267)=1,"OK","CHECK ID")))</x:f>
        <x:v>OK</x:v>
      </x:c>
      <x:c r="P267" s="519" t="str">
        <x:v>BK115</x:v>
      </x:c>
      <x:c r="Q267" s="521"/>
      <x:c r="R267" s="519" t="str">
        <x:f>IF('Log Transaksi'!B267="","",IF(Q267&lt;&gt;"",Q267,P267))</x:f>
        <x:v>BK115</x:v>
      </x:c>
      <x:c r="S267" s="519" t="str">
        <x:f>IF('Log Transaksi'!B267="","",'Log Transaksi'!S267)</x:f>
        <x:v>Paket utama</x:v>
      </x:c>
      <x:c r="T267" s="520" t="str">
        <x:v>Pemetaan average sebelumnya dipertahankan</x:v>
      </x:c>
      <x:c r="U267" s="519" t="str">
        <x:f>IF(R267="","",IF(COUNTIF('Belanja per Booking'!$A$17:$A$409,R267)=1,"OK","Cek ID"))</x:f>
        <x:v>OK</x:v>
      </x:c>
      <x:c r="V267" s="519" t="n">
        <x:f>IF(AND(R267&lt;&gt;"",'Log Transaksi'!L267&lt;&gt;"",'Log Transaksi'!L267&lt;&gt;"Belum diisi",OR('Log Transaksi'!N267="Uploaded",'Log Transaksi'!O267="Uploaded")),1,0)</x:f>
        <x:v>0</x:v>
      </x:c>
    </x:row>
    <x:row r="268" ht="23" customHeight="1">
      <x:c r="A268" s="34" t="n">
        <x:v>268</x:v>
      </x:c>
      <x:c r="B268" s="44" t="n">
        <x:f>IF('Log Transaksi'!B268="","",IF('Log Transaksi'!B268="","",'Log Transaksi'!B268))</x:f>
        <x:v>46274</x:v>
      </x:c>
      <x:c r="C268" s="34" t="str">
        <x:f>IF('Log Transaksi'!B268="","",IF('Log Transaksi'!C268="","",'Log Transaksi'!C268))</x:f>
        <x:v>Nana</x:v>
      </x:c>
      <x:c r="D268" s="34" t="str">
        <x:f>IF('Log Transaksi'!B268="","",IF('Log Transaksi'!D268="","",'Log Transaksi'!D268))</x:f>
        <x:v>Graduation</x:v>
      </x:c>
      <x:c r="E268" s="44" t="n">
        <x:f>IF('Log Transaksi'!B268="","",IF('Log Transaksi'!E268="","",'Log Transaksi'!E268))</x:f>
        <x:v>46274</x:v>
      </x:c>
      <x:c r="F268" s="34" t="str">
        <x:f>IF('Log Transaksi'!B268="","",IF('Log Transaksi'!F268="","",'Log Transaksi'!F268))</x:f>
      </x:c>
      <x:c r="G268" s="42" t="n">
        <x:f>IF('Log Transaksi'!B268="","",IF('Log Transaksi'!G268="","",'Log Transaksi'!G268))</x:f>
        <x:v>250000</x:v>
      </x:c>
      <x:c r="H268" s="42" t="str">
        <x:f>IF('Log Transaksi'!B268="","",IF('Log Transaksi'!H268="","",'Log Transaksi'!H268))</x:f>
      </x:c>
      <x:c r="I268" s="42" t="n">
        <x:f>IF('Log Transaksi'!B268="","",IF('Log Transaksi'!I268="","",'Log Transaksi'!I268))</x:f>
        <x:v>250000</x:v>
      </x:c>
      <x:c r="J268" s="46" t="str">
        <x:v>BK148</x:v>
      </x:c>
      <x:c r="K268" s="34" t="str">
        <x:v>Nama, tanggal foto, dan paket cocok</x:v>
      </x:c>
      <x:c r="L268" s="42" t="n">
        <x:f>IF(AND(B268&lt;&gt;"",B268&lt;='Pengaturan'!$B$6,F268="DP"),I268,0)</x:f>
        <x:v>0</x:v>
      </x:c>
      <x:c r="M268" s="42" t="n">
        <x:f>IF(AND(B268&lt;&gt;"",B268&lt;='Pengaturan'!$B$6,F268&lt;&gt;"DP"),I268,0)</x:f>
        <x:v>250000</x:v>
      </x:c>
      <x:c r="N268" s="34" t="n">
        <x:f>IF(AND(B268&lt;&gt;"",B268&lt;='Pengaturan'!$B$6,OR(F268="Lunas",F268="Pelunasan")),1,0)</x:f>
        <x:v>0</x:v>
      </x:c>
      <x:c r="O268" s="34" t="str">
        <x:f>IF(B268="","",IF(J268="","Belum dipasangkan",IF(COUNTIF('Data Schedule'!$A$5:$A$304,J268)=1,"OK","CHECK ID")))</x:f>
        <x:v>OK</x:v>
      </x:c>
      <x:c r="P268" s="519" t="str">
        <x:v>BK148</x:v>
      </x:c>
      <x:c r="Q268" s="521"/>
      <x:c r="R268" s="519" t="str">
        <x:f>IF('Log Transaksi'!B268="","",IF(Q268&lt;&gt;"",Q268,P268))</x:f>
        <x:v>BK148</x:v>
      </x:c>
      <x:c r="S268" s="519" t="str">
        <x:f>IF('Log Transaksi'!B268="","",'Log Transaksi'!S268)</x:f>
        <x:v>Paket utama</x:v>
      </x:c>
      <x:c r="T268" s="520" t="str">
        <x:v>Pemetaan average sebelumnya dipertahankan</x:v>
      </x:c>
      <x:c r="U268" s="519" t="str">
        <x:f>IF(R268="","",IF(COUNTIF('Belanja per Booking'!$A$17:$A$409,R268)=1,"OK","Cek ID"))</x:f>
        <x:v>OK</x:v>
      </x:c>
      <x:c r="V268" s="519" t="n">
        <x:f>IF(AND(R268&lt;&gt;"",'Log Transaksi'!L268&lt;&gt;"",'Log Transaksi'!L268&lt;&gt;"Belum diisi",OR('Log Transaksi'!N268="Uploaded",'Log Transaksi'!O268="Uploaded")),1,0)</x:f>
        <x:v>0</x:v>
      </x:c>
    </x:row>
    <x:row r="269" ht="23" customHeight="1">
      <x:c r="A269" s="34" t="n">
        <x:v>269</x:v>
      </x:c>
      <x:c r="B269" s="44" t="n">
        <x:f>IF('Log Transaksi'!B269="","",IF('Log Transaksi'!B269="","",'Log Transaksi'!B269))</x:f>
        <x:v>46274</x:v>
      </x:c>
      <x:c r="C269" s="34" t="str">
        <x:f>IF('Log Transaksi'!B269="","",IF('Log Transaksi'!C269="","",'Log Transaksi'!C269))</x:f>
        <x:v>Juna</x:v>
      </x:c>
      <x:c r="D269" s="34" t="str">
        <x:f>IF('Log Transaksi'!B269="","",IF('Log Transaksi'!D269="","",'Log Transaksi'!D269))</x:f>
        <x:v>Graduation</x:v>
      </x:c>
      <x:c r="E269" s="44" t="n">
        <x:f>IF('Log Transaksi'!B269="","",IF('Log Transaksi'!E269="","",'Log Transaksi'!E269))</x:f>
        <x:v>46274</x:v>
      </x:c>
      <x:c r="F269" s="34" t="str">
        <x:f>IF('Log Transaksi'!B269="","",IF('Log Transaksi'!F269="","",'Log Transaksi'!F269))</x:f>
      </x:c>
      <x:c r="G269" s="42" t="n">
        <x:f>IF('Log Transaksi'!B269="","",IF('Log Transaksi'!G269="","",'Log Transaksi'!G269))</x:f>
        <x:v>290000</x:v>
      </x:c>
      <x:c r="H269" s="42" t="str">
        <x:f>IF('Log Transaksi'!B269="","",IF('Log Transaksi'!H269="","",'Log Transaksi'!H269))</x:f>
      </x:c>
      <x:c r="I269" s="42" t="n">
        <x:f>IF('Log Transaksi'!B269="","",IF('Log Transaksi'!I269="","",'Log Transaksi'!I269))</x:f>
        <x:v>290000</x:v>
      </x:c>
      <x:c r="J269" s="46" t="str">
        <x:v>BK099</x:v>
      </x:c>
      <x:c r="K269" s="34" t="str">
        <x:v>Nama, tanggal foto, dan paket cocok</x:v>
      </x:c>
      <x:c r="L269" s="42" t="n">
        <x:f>IF(AND(B269&lt;&gt;"",B269&lt;='Pengaturan'!$B$6,F269="DP"),I269,0)</x:f>
        <x:v>0</x:v>
      </x:c>
      <x:c r="M269" s="42" t="n">
        <x:f>IF(AND(B269&lt;&gt;"",B269&lt;='Pengaturan'!$B$6,F269&lt;&gt;"DP"),I269,0)</x:f>
        <x:v>290000</x:v>
      </x:c>
      <x:c r="N269" s="34" t="n">
        <x:f>IF(AND(B269&lt;&gt;"",B269&lt;='Pengaturan'!$B$6,OR(F269="Lunas",F269="Pelunasan")),1,0)</x:f>
        <x:v>0</x:v>
      </x:c>
      <x:c r="O269" s="34" t="str">
        <x:f>IF(B269="","",IF(J269="","Belum dipasangkan",IF(COUNTIF('Data Schedule'!$A$5:$A$304,J269)=1,"OK","CHECK ID")))</x:f>
        <x:v>OK</x:v>
      </x:c>
      <x:c r="P269" s="519" t="str">
        <x:v>BK099</x:v>
      </x:c>
      <x:c r="Q269" s="521"/>
      <x:c r="R269" s="519" t="str">
        <x:f>IF('Log Transaksi'!B269="","",IF(Q269&lt;&gt;"",Q269,P269))</x:f>
        <x:v>BK099</x:v>
      </x:c>
      <x:c r="S269" s="519" t="str">
        <x:f>IF('Log Transaksi'!B269="","",'Log Transaksi'!S269)</x:f>
        <x:v>Paket utama</x:v>
      </x:c>
      <x:c r="T269" s="520" t="str">
        <x:v>Pemetaan average sebelumnya dipertahankan</x:v>
      </x:c>
      <x:c r="U269" s="519" t="str">
        <x:f>IF(R269="","",IF(COUNTIF('Belanja per Booking'!$A$17:$A$409,R269)=1,"OK","Cek ID"))</x:f>
        <x:v>OK</x:v>
      </x:c>
      <x:c r="V269" s="519" t="n">
        <x:f>IF(AND(R269&lt;&gt;"",'Log Transaksi'!L269&lt;&gt;"",'Log Transaksi'!L269&lt;&gt;"Belum diisi",OR('Log Transaksi'!N269="Uploaded",'Log Transaksi'!O269="Uploaded")),1,0)</x:f>
        <x:v>0</x:v>
      </x:c>
    </x:row>
    <x:row r="270" ht="23" customHeight="1">
      <x:c r="A270" s="34" t="n">
        <x:v>270</x:v>
      </x:c>
      <x:c r="B270" s="44" t="n">
        <x:f>IF('Log Transaksi'!B270="","",IF('Log Transaksi'!B270="","",'Log Transaksi'!B270))</x:f>
        <x:v>46274</x:v>
      </x:c>
      <x:c r="C270" s="34" t="str">
        <x:f>IF('Log Transaksi'!B270="","",IF('Log Transaksi'!C270="","",'Log Transaksi'!C270))</x:f>
        <x:v>Meilani</x:v>
      </x:c>
      <x:c r="D270" s="34" t="str">
        <x:f>IF('Log Transaksi'!B270="","",IF('Log Transaksi'!D270="","",'Log Transaksi'!D270))</x:f>
        <x:v>Graduation</x:v>
      </x:c>
      <x:c r="E270" s="44" t="n">
        <x:f>IF('Log Transaksi'!B270="","",IF('Log Transaksi'!E270="","",'Log Transaksi'!E270))</x:f>
        <x:v>46274</x:v>
      </x:c>
      <x:c r="F270" s="34" t="str">
        <x:f>IF('Log Transaksi'!B270="","",IF('Log Transaksi'!F270="","",'Log Transaksi'!F270))</x:f>
      </x:c>
      <x:c r="G270" s="42" t="str">
        <x:f>IF('Log Transaksi'!B270="","",IF('Log Transaksi'!G270="","",'Log Transaksi'!G270))</x:f>
      </x:c>
      <x:c r="H270" s="42" t="n">
        <x:f>IF('Log Transaksi'!B270="","",IF('Log Transaksi'!H270="","",'Log Transaksi'!H270))</x:f>
        <x:v>290000</x:v>
      </x:c>
      <x:c r="I270" s="42" t="n">
        <x:f>IF('Log Transaksi'!B270="","",IF('Log Transaksi'!I270="","",'Log Transaksi'!I270))</x:f>
        <x:v>290000</x:v>
      </x:c>
      <x:c r="J270" s="46" t="str">
        <x:v>BK093</x:v>
      </x:c>
      <x:c r="K270" s="34" t="str">
        <x:v>Nama, tanggal foto, dan paket cocok</x:v>
      </x:c>
      <x:c r="L270" s="42" t="n">
        <x:f>IF(AND(B270&lt;&gt;"",B270&lt;='Pengaturan'!$B$6,F270="DP"),I270,0)</x:f>
        <x:v>0</x:v>
      </x:c>
      <x:c r="M270" s="42" t="n">
        <x:f>IF(AND(B270&lt;&gt;"",B270&lt;='Pengaturan'!$B$6,F270&lt;&gt;"DP"),I270,0)</x:f>
        <x:v>290000</x:v>
      </x:c>
      <x:c r="N270" s="34" t="n">
        <x:f>IF(AND(B270&lt;&gt;"",B270&lt;='Pengaturan'!$B$6,OR(F270="Lunas",F270="Pelunasan")),1,0)</x:f>
        <x:v>0</x:v>
      </x:c>
      <x:c r="O270" s="34" t="str">
        <x:f>IF(B270="","",IF(J270="","Belum dipasangkan",IF(COUNTIF('Data Schedule'!$A$5:$A$304,J270)=1,"OK","CHECK ID")))</x:f>
        <x:v>OK</x:v>
      </x:c>
      <x:c r="P270" s="519" t="str">
        <x:v>BK093</x:v>
      </x:c>
      <x:c r="Q270" s="521"/>
      <x:c r="R270" s="519" t="str">
        <x:f>IF('Log Transaksi'!B270="","",IF(Q270&lt;&gt;"",Q270,P270))</x:f>
        <x:v>BK093</x:v>
      </x:c>
      <x:c r="S270" s="519" t="str">
        <x:f>IF('Log Transaksi'!B270="","",'Log Transaksi'!S270)</x:f>
        <x:v>Paket utama</x:v>
      </x:c>
      <x:c r="T270" s="520" t="str">
        <x:v>Pemetaan average sebelumnya dipertahankan</x:v>
      </x:c>
      <x:c r="U270" s="519" t="str">
        <x:f>IF(R270="","",IF(COUNTIF('Belanja per Booking'!$A$17:$A$409,R270)=1,"OK","Cek ID"))</x:f>
        <x:v>OK</x:v>
      </x:c>
      <x:c r="V270" s="519" t="n">
        <x:f>IF(AND(R270&lt;&gt;"",'Log Transaksi'!L270&lt;&gt;"",'Log Transaksi'!L270&lt;&gt;"Belum diisi",OR('Log Transaksi'!N270="Uploaded",'Log Transaksi'!O270="Uploaded")),1,0)</x:f>
        <x:v>0</x:v>
      </x:c>
    </x:row>
    <x:row r="271" ht="23" customHeight="1">
      <x:c r="A271" s="34" t="n">
        <x:v>271</x:v>
      </x:c>
      <x:c r="B271" s="44" t="n">
        <x:f>IF('Log Transaksi'!B271="","",IF('Log Transaksi'!B271="","",'Log Transaksi'!B271))</x:f>
        <x:v>46274</x:v>
      </x:c>
      <x:c r="C271" s="34" t="str">
        <x:f>IF('Log Transaksi'!B271="","",IF('Log Transaksi'!C271="","",'Log Transaksi'!C271))</x:f>
        <x:v>Maria Taffi</x:v>
      </x:c>
      <x:c r="D271" s="34" t="str">
        <x:f>IF('Log Transaksi'!B271="","",IF('Log Transaksi'!D271="","",'Log Transaksi'!D271))</x:f>
        <x:v>Graduation</x:v>
      </x:c>
      <x:c r="E271" s="44" t="n">
        <x:f>IF('Log Transaksi'!B271="","",IF('Log Transaksi'!E271="","",'Log Transaksi'!E271))</x:f>
        <x:v>46274</x:v>
      </x:c>
      <x:c r="F271" s="34" t="str">
        <x:f>IF('Log Transaksi'!B271="","",IF('Log Transaksi'!F271="","",'Log Transaksi'!F271))</x:f>
      </x:c>
      <x:c r="G271" s="42" t="str">
        <x:f>IF('Log Transaksi'!B271="","",IF('Log Transaksi'!G271="","",'Log Transaksi'!G271))</x:f>
      </x:c>
      <x:c r="H271" s="42" t="n">
        <x:f>IF('Log Transaksi'!B271="","",IF('Log Transaksi'!H271="","",'Log Transaksi'!H271))</x:f>
        <x:v>250000</x:v>
      </x:c>
      <x:c r="I271" s="42" t="n">
        <x:f>IF('Log Transaksi'!B271="","",IF('Log Transaksi'!I271="","",'Log Transaksi'!I271))</x:f>
        <x:v>250000</x:v>
      </x:c>
      <x:c r="J271" s="46" t="str">
        <x:v>BK117</x:v>
      </x:c>
      <x:c r="K271" s="34" t="str">
        <x:v>Nama, tanggal foto, dan paket cocok</x:v>
      </x:c>
      <x:c r="L271" s="42" t="n">
        <x:f>IF(AND(B271&lt;&gt;"",B271&lt;='Pengaturan'!$B$6,F271="DP"),I271,0)</x:f>
        <x:v>0</x:v>
      </x:c>
      <x:c r="M271" s="42" t="n">
        <x:f>IF(AND(B271&lt;&gt;"",B271&lt;='Pengaturan'!$B$6,F271&lt;&gt;"DP"),I271,0)</x:f>
        <x:v>250000</x:v>
      </x:c>
      <x:c r="N271" s="34" t="n">
        <x:f>IF(AND(B271&lt;&gt;"",B271&lt;='Pengaturan'!$B$6,OR(F271="Lunas",F271="Pelunasan")),1,0)</x:f>
        <x:v>0</x:v>
      </x:c>
      <x:c r="O271" s="34" t="str">
        <x:f>IF(B271="","",IF(J271="","Belum dipasangkan",IF(COUNTIF('Data Schedule'!$A$5:$A$304,J271)=1,"OK","CHECK ID")))</x:f>
        <x:v>OK</x:v>
      </x:c>
      <x:c r="P271" s="519" t="str">
        <x:v>BK117</x:v>
      </x:c>
      <x:c r="Q271" s="521"/>
      <x:c r="R271" s="519" t="str">
        <x:f>IF('Log Transaksi'!B271="","",IF(Q271&lt;&gt;"",Q271,P271))</x:f>
        <x:v>BK117</x:v>
      </x:c>
      <x:c r="S271" s="519" t="str">
        <x:f>IF('Log Transaksi'!B271="","",'Log Transaksi'!S271)</x:f>
        <x:v>Paket utama</x:v>
      </x:c>
      <x:c r="T271" s="520" t="str">
        <x:v>Pemetaan average sebelumnya dipertahankan</x:v>
      </x:c>
      <x:c r="U271" s="519" t="str">
        <x:f>IF(R271="","",IF(COUNTIF('Belanja per Booking'!$A$17:$A$409,R271)=1,"OK","Cek ID"))</x:f>
        <x:v>OK</x:v>
      </x:c>
      <x:c r="V271" s="519" t="n">
        <x:f>IF(AND(R271&lt;&gt;"",'Log Transaksi'!L271&lt;&gt;"",'Log Transaksi'!L271&lt;&gt;"Belum diisi",OR('Log Transaksi'!N271="Uploaded",'Log Transaksi'!O271="Uploaded")),1,0)</x:f>
        <x:v>0</x:v>
      </x:c>
    </x:row>
    <x:row r="272" ht="23" customHeight="1">
      <x:c r="A272" s="34" t="n">
        <x:v>272</x:v>
      </x:c>
      <x:c r="B272" s="44" t="n">
        <x:f>IF('Log Transaksi'!B272="","",IF('Log Transaksi'!B272="","",'Log Transaksi'!B272))</x:f>
        <x:v>46274</x:v>
      </x:c>
      <x:c r="C272" s="34" t="str">
        <x:f>IF('Log Transaksi'!B272="","",IF('Log Transaksi'!C272="","",'Log Transaksi'!C272))</x:f>
        <x:v>Sulis Setianti</x:v>
      </x:c>
      <x:c r="D272" s="34" t="str">
        <x:f>IF('Log Transaksi'!B272="","",IF('Log Transaksi'!D272="","",'Log Transaksi'!D272))</x:f>
        <x:v>Graduation</x:v>
      </x:c>
      <x:c r="E272" s="44" t="n">
        <x:f>IF('Log Transaksi'!B272="","",IF('Log Transaksi'!E272="","",'Log Transaksi'!E272))</x:f>
        <x:v>46274</x:v>
      </x:c>
      <x:c r="F272" s="34" t="str">
        <x:f>IF('Log Transaksi'!B272="","",IF('Log Transaksi'!F272="","",'Log Transaksi'!F272))</x:f>
      </x:c>
      <x:c r="G272" s="42" t="str">
        <x:f>IF('Log Transaksi'!B272="","",IF('Log Transaksi'!G272="","",'Log Transaksi'!G272))</x:f>
      </x:c>
      <x:c r="H272" s="42" t="n">
        <x:f>IF('Log Transaksi'!B272="","",IF('Log Transaksi'!H272="","",'Log Transaksi'!H272))</x:f>
        <x:v>250000</x:v>
      </x:c>
      <x:c r="I272" s="42" t="n">
        <x:f>IF('Log Transaksi'!B272="","",IF('Log Transaksi'!I272="","",'Log Transaksi'!I272))</x:f>
        <x:v>250000</x:v>
      </x:c>
      <x:c r="J272" s="46" t="str">
        <x:v>BK089</x:v>
      </x:c>
      <x:c r="K272" s="34" t="str">
        <x:v>Nama, tanggal foto, dan paket cocok</x:v>
      </x:c>
      <x:c r="L272" s="42" t="n">
        <x:f>IF(AND(B272&lt;&gt;"",B272&lt;='Pengaturan'!$B$6,F272="DP"),I272,0)</x:f>
        <x:v>0</x:v>
      </x:c>
      <x:c r="M272" s="42" t="n">
        <x:f>IF(AND(B272&lt;&gt;"",B272&lt;='Pengaturan'!$B$6,F272&lt;&gt;"DP"),I272,0)</x:f>
        <x:v>250000</x:v>
      </x:c>
      <x:c r="N272" s="34" t="n">
        <x:f>IF(AND(B272&lt;&gt;"",B272&lt;='Pengaturan'!$B$6,OR(F272="Lunas",F272="Pelunasan")),1,0)</x:f>
        <x:v>0</x:v>
      </x:c>
      <x:c r="O272" s="34" t="str">
        <x:f>IF(B272="","",IF(J272="","Belum dipasangkan",IF(COUNTIF('Data Schedule'!$A$5:$A$304,J272)=1,"OK","CHECK ID")))</x:f>
        <x:v>OK</x:v>
      </x:c>
      <x:c r="P272" s="519" t="str">
        <x:v>BK089</x:v>
      </x:c>
      <x:c r="Q272" s="521"/>
      <x:c r="R272" s="519" t="str">
        <x:f>IF('Log Transaksi'!B272="","",IF(Q272&lt;&gt;"",Q272,P272))</x:f>
        <x:v>BK089</x:v>
      </x:c>
      <x:c r="S272" s="519" t="str">
        <x:f>IF('Log Transaksi'!B272="","",'Log Transaksi'!S272)</x:f>
        <x:v>Paket utama</x:v>
      </x:c>
      <x:c r="T272" s="520" t="str">
        <x:v>Pemetaan average sebelumnya dipertahankan</x:v>
      </x:c>
      <x:c r="U272" s="519" t="str">
        <x:f>IF(R272="","",IF(COUNTIF('Belanja per Booking'!$A$17:$A$409,R272)=1,"OK","Cek ID"))</x:f>
        <x:v>OK</x:v>
      </x:c>
      <x:c r="V272" s="519" t="n">
        <x:f>IF(AND(R272&lt;&gt;"",'Log Transaksi'!L272&lt;&gt;"",'Log Transaksi'!L272&lt;&gt;"Belum diisi",OR('Log Transaksi'!N272="Uploaded",'Log Transaksi'!O272="Uploaded")),1,0)</x:f>
        <x:v>0</x:v>
      </x:c>
    </x:row>
    <x:row r="273" ht="23" customHeight="1">
      <x:c r="A273" s="34" t="n">
        <x:v>273</x:v>
      </x:c>
      <x:c r="B273" s="44" t="n">
        <x:f>IF('Log Transaksi'!B273="","",IF('Log Transaksi'!B273="","",'Log Transaksi'!B273))</x:f>
        <x:v>46274</x:v>
      </x:c>
      <x:c r="C273" s="34" t="str">
        <x:f>IF('Log Transaksi'!B273="","",IF('Log Transaksi'!C273="","",'Log Transaksi'!C273))</x:f>
        <x:v>Yumna</x:v>
      </x:c>
      <x:c r="D273" s="34" t="str">
        <x:f>IF('Log Transaksi'!B273="","",IF('Log Transaksi'!D273="","",'Log Transaksi'!D273))</x:f>
        <x:v>Graduation</x:v>
      </x:c>
      <x:c r="E273" s="44" t="n">
        <x:f>IF('Log Transaksi'!B273="","",IF('Log Transaksi'!E273="","",'Log Transaksi'!E273))</x:f>
        <x:v>46274</x:v>
      </x:c>
      <x:c r="F273" s="34" t="str">
        <x:f>IF('Log Transaksi'!B273="","",IF('Log Transaksi'!F273="","",'Log Transaksi'!F273))</x:f>
      </x:c>
      <x:c r="G273" s="42" t="n">
        <x:f>IF('Log Transaksi'!B273="","",IF('Log Transaksi'!G273="","",'Log Transaksi'!G273))</x:f>
        <x:v>250000</x:v>
      </x:c>
      <x:c r="H273" s="42" t="str">
        <x:f>IF('Log Transaksi'!B273="","",IF('Log Transaksi'!H273="","",'Log Transaksi'!H273))</x:f>
      </x:c>
      <x:c r="I273" s="42" t="n">
        <x:f>IF('Log Transaksi'!B273="","",IF('Log Transaksi'!I273="","",'Log Transaksi'!I273))</x:f>
        <x:v>250000</x:v>
      </x:c>
      <x:c r="J273" s="46" t="str">
        <x:v>BK100</x:v>
      </x:c>
      <x:c r="K273" s="34" t="str">
        <x:v>Nama, tanggal foto, dan paket cocok</x:v>
      </x:c>
      <x:c r="L273" s="42" t="n">
        <x:f>IF(AND(B273&lt;&gt;"",B273&lt;='Pengaturan'!$B$6,F273="DP"),I273,0)</x:f>
        <x:v>0</x:v>
      </x:c>
      <x:c r="M273" s="42" t="n">
        <x:f>IF(AND(B273&lt;&gt;"",B273&lt;='Pengaturan'!$B$6,F273&lt;&gt;"DP"),I273,0)</x:f>
        <x:v>250000</x:v>
      </x:c>
      <x:c r="N273" s="34" t="n">
        <x:f>IF(AND(B273&lt;&gt;"",B273&lt;='Pengaturan'!$B$6,OR(F273="Lunas",F273="Pelunasan")),1,0)</x:f>
        <x:v>0</x:v>
      </x:c>
      <x:c r="O273" s="34" t="str">
        <x:f>IF(B273="","",IF(J273="","Belum dipasangkan",IF(COUNTIF('Data Schedule'!$A$5:$A$304,J273)=1,"OK","CHECK ID")))</x:f>
        <x:v>OK</x:v>
      </x:c>
      <x:c r="P273" s="519" t="str">
        <x:v>BK100</x:v>
      </x:c>
      <x:c r="Q273" s="521"/>
      <x:c r="R273" s="519" t="str">
        <x:f>IF('Log Transaksi'!B273="","",IF(Q273&lt;&gt;"",Q273,P273))</x:f>
        <x:v>BK100</x:v>
      </x:c>
      <x:c r="S273" s="519" t="str">
        <x:f>IF('Log Transaksi'!B273="","",'Log Transaksi'!S273)</x:f>
        <x:v>Paket utama</x:v>
      </x:c>
      <x:c r="T273" s="520" t="str">
        <x:v>Pemetaan average sebelumnya dipertahankan</x:v>
      </x:c>
      <x:c r="U273" s="519" t="str">
        <x:f>IF(R273="","",IF(COUNTIF('Belanja per Booking'!$A$17:$A$409,R273)=1,"OK","Cek ID"))</x:f>
        <x:v>OK</x:v>
      </x:c>
      <x:c r="V273" s="519" t="n">
        <x:f>IF(AND(R273&lt;&gt;"",'Log Transaksi'!L273&lt;&gt;"",'Log Transaksi'!L273&lt;&gt;"Belum diisi",OR('Log Transaksi'!N273="Uploaded",'Log Transaksi'!O273="Uploaded")),1,0)</x:f>
        <x:v>0</x:v>
      </x:c>
    </x:row>
    <x:row r="274" ht="23" customHeight="1">
      <x:c r="A274" s="34" t="n">
        <x:v>274</x:v>
      </x:c>
      <x:c r="B274" s="44" t="n">
        <x:f>IF('Log Transaksi'!B274="","",IF('Log Transaksi'!B274="","",'Log Transaksi'!B274))</x:f>
        <x:v>46274</x:v>
      </x:c>
      <x:c r="C274" s="34" t="str">
        <x:f>IF('Log Transaksi'!B274="","",IF('Log Transaksi'!C274="","",'Log Transaksi'!C274))</x:f>
        <x:v>Feby Putri</x:v>
      </x:c>
      <x:c r="D274" s="34" t="str">
        <x:f>IF('Log Transaksi'!B274="","",IF('Log Transaksi'!D274="","",'Log Transaksi'!D274))</x:f>
        <x:v>Graduation</x:v>
      </x:c>
      <x:c r="E274" s="44" t="n">
        <x:f>IF('Log Transaksi'!B274="","",IF('Log Transaksi'!E274="","",'Log Transaksi'!E274))</x:f>
        <x:v>46274</x:v>
      </x:c>
      <x:c r="F274" s="34" t="str">
        <x:f>IF('Log Transaksi'!B274="","",IF('Log Transaksi'!F274="","",'Log Transaksi'!F274))</x:f>
      </x:c>
      <x:c r="G274" s="42" t="str">
        <x:f>IF('Log Transaksi'!B274="","",IF('Log Transaksi'!G274="","",'Log Transaksi'!G274))</x:f>
      </x:c>
      <x:c r="H274" s="42" t="str">
        <x:f>IF('Log Transaksi'!B274="","",IF('Log Transaksi'!H274="","",'Log Transaksi'!H274))</x:f>
      </x:c>
      <x:c r="I274" s="42" t="str">
        <x:f>IF('Log Transaksi'!B274="","",IF('Log Transaksi'!I274="","",'Log Transaksi'!I274))</x:f>
      </x:c>
      <x:c r="J274" s="46" t="str">
        <x:v>BK108</x:v>
      </x:c>
      <x:c r="K274" s="34" t="str">
        <x:v>Nama, tanggal foto, dan paket cocok</x:v>
      </x:c>
      <x:c r="L274" s="42" t="n">
        <x:f>IF(AND(B274&lt;&gt;"",B274&lt;='Pengaturan'!$B$6,F274="DP"),I274,0)</x:f>
        <x:v>0</x:v>
      </x:c>
      <x:c r="M274" s="42" t="str">
        <x:f>IF(AND(B274&lt;&gt;"",B274&lt;='Pengaturan'!$B$6,F274&lt;&gt;"DP"),I274,0)</x:f>
      </x:c>
      <x:c r="N274" s="34" t="n">
        <x:f>IF(AND(B274&lt;&gt;"",B274&lt;='Pengaturan'!$B$6,OR(F274="Lunas",F274="Pelunasan")),1,0)</x:f>
        <x:v>0</x:v>
      </x:c>
      <x:c r="O274" s="34" t="str">
        <x:f>IF(B274="","",IF(J274="","Belum dipasangkan",IF(COUNTIF('Data Schedule'!$A$5:$A$304,J274)=1,"OK","CHECK ID")))</x:f>
        <x:v>OK</x:v>
      </x:c>
      <x:c r="P274" s="519" t="str">
        <x:v>BK108</x:v>
      </x:c>
      <x:c r="Q274" s="521"/>
      <x:c r="R274" s="519" t="str">
        <x:f>IF('Log Transaksi'!B274="","",IF(Q274&lt;&gt;"",Q274,P274))</x:f>
        <x:v>BK108</x:v>
      </x:c>
      <x:c r="S274" s="519" t="str">
        <x:f>IF('Log Transaksi'!B274="","",'Log Transaksi'!S274)</x:f>
        <x:v>Paket utama</x:v>
      </x:c>
      <x:c r="T274" s="520" t="str">
        <x:v>Pemetaan average sebelumnya dipertahankan</x:v>
      </x:c>
      <x:c r="U274" s="519" t="str">
        <x:f>IF(R274="","",IF(COUNTIF('Belanja per Booking'!$A$17:$A$409,R274)=1,"OK","Cek ID"))</x:f>
        <x:v>OK</x:v>
      </x:c>
      <x:c r="V274" s="519" t="n">
        <x:f>IF(AND(R274&lt;&gt;"",'Log Transaksi'!L274&lt;&gt;"",'Log Transaksi'!L274&lt;&gt;"Belum diisi",OR('Log Transaksi'!N274="Uploaded",'Log Transaksi'!O274="Uploaded")),1,0)</x:f>
        <x:v>0</x:v>
      </x:c>
    </x:row>
    <x:row r="275" ht="23" customHeight="1">
      <x:c r="A275" s="34" t="n">
        <x:v>275</x:v>
      </x:c>
      <x:c r="B275" s="44" t="n">
        <x:f>IF('Log Transaksi'!B275="","",IF('Log Transaksi'!B275="","",'Log Transaksi'!B275))</x:f>
        <x:v>46274</x:v>
      </x:c>
      <x:c r="C275" s="34" t="str">
        <x:f>IF('Log Transaksi'!B275="","",IF('Log Transaksi'!C275="","",'Log Transaksi'!C275))</x:f>
        <x:v>Ardi</x:v>
      </x:c>
      <x:c r="D275" s="34" t="str">
        <x:f>IF('Log Transaksi'!B275="","",IF('Log Transaksi'!D275="","",'Log Transaksi'!D275))</x:f>
        <x:v>Graduation</x:v>
      </x:c>
      <x:c r="E275" s="44" t="n">
        <x:f>IF('Log Transaksi'!B275="","",IF('Log Transaksi'!E275="","",'Log Transaksi'!E275))</x:f>
        <x:v>46274</x:v>
      </x:c>
      <x:c r="F275" s="34" t="str">
        <x:f>IF('Log Transaksi'!B275="","",IF('Log Transaksi'!F275="","",'Log Transaksi'!F275))</x:f>
      </x:c>
      <x:c r="G275" s="42" t="n">
        <x:f>IF('Log Transaksi'!B275="","",IF('Log Transaksi'!G275="","",'Log Transaksi'!G275))</x:f>
        <x:v>250000</x:v>
      </x:c>
      <x:c r="H275" s="42" t="str">
        <x:f>IF('Log Transaksi'!B275="","",IF('Log Transaksi'!H275="","",'Log Transaksi'!H275))</x:f>
      </x:c>
      <x:c r="I275" s="42" t="n">
        <x:f>IF('Log Transaksi'!B275="","",IF('Log Transaksi'!I275="","",'Log Transaksi'!I275))</x:f>
        <x:v>250000</x:v>
      </x:c>
      <x:c r="J275" s="46" t="str">
        <x:v>BK101</x:v>
      </x:c>
      <x:c r="K275" s="34" t="str">
        <x:v>Nama, tanggal foto, dan paket cocok</x:v>
      </x:c>
      <x:c r="L275" s="42" t="n">
        <x:f>IF(AND(B275&lt;&gt;"",B275&lt;='Pengaturan'!$B$6,F275="DP"),I275,0)</x:f>
        <x:v>0</x:v>
      </x:c>
      <x:c r="M275" s="42" t="n">
        <x:f>IF(AND(B275&lt;&gt;"",B275&lt;='Pengaturan'!$B$6,F275&lt;&gt;"DP"),I275,0)</x:f>
        <x:v>250000</x:v>
      </x:c>
      <x:c r="N275" s="34" t="n">
        <x:f>IF(AND(B275&lt;&gt;"",B275&lt;='Pengaturan'!$B$6,OR(F275="Lunas",F275="Pelunasan")),1,0)</x:f>
        <x:v>0</x:v>
      </x:c>
      <x:c r="O275" s="34" t="str">
        <x:f>IF(B275="","",IF(J275="","Belum dipasangkan",IF(COUNTIF('Data Schedule'!$A$5:$A$304,J275)=1,"OK","CHECK ID")))</x:f>
        <x:v>OK</x:v>
      </x:c>
      <x:c r="P275" s="519" t="str">
        <x:v>BK101</x:v>
      </x:c>
      <x:c r="Q275" s="521"/>
      <x:c r="R275" s="519" t="str">
        <x:f>IF('Log Transaksi'!B275="","",IF(Q275&lt;&gt;"",Q275,P275))</x:f>
        <x:v>BK101</x:v>
      </x:c>
      <x:c r="S275" s="519" t="str">
        <x:f>IF('Log Transaksi'!B275="","",'Log Transaksi'!S275)</x:f>
        <x:v>Paket utama</x:v>
      </x:c>
      <x:c r="T275" s="520" t="str">
        <x:v>Pemetaan average sebelumnya dipertahankan</x:v>
      </x:c>
      <x:c r="U275" s="519" t="str">
        <x:f>IF(R275="","",IF(COUNTIF('Belanja per Booking'!$A$17:$A$409,R275)=1,"OK","Cek ID"))</x:f>
        <x:v>OK</x:v>
      </x:c>
      <x:c r="V275" s="519" t="n">
        <x:f>IF(AND(R275&lt;&gt;"",'Log Transaksi'!L275&lt;&gt;"",'Log Transaksi'!L275&lt;&gt;"Belum diisi",OR('Log Transaksi'!N275="Uploaded",'Log Transaksi'!O275="Uploaded")),1,0)</x:f>
        <x:v>0</x:v>
      </x:c>
    </x:row>
    <x:row r="276" ht="23" customHeight="1">
      <x:c r="A276" s="34" t="n">
        <x:v>276</x:v>
      </x:c>
      <x:c r="B276" s="44" t="n">
        <x:f>IF('Log Transaksi'!B276="","",IF('Log Transaksi'!B276="","",'Log Transaksi'!B276))</x:f>
        <x:v>46274</x:v>
      </x:c>
      <x:c r="C276" s="34" t="str">
        <x:f>IF('Log Transaksi'!B276="","",IF('Log Transaksi'!C276="","",'Log Transaksi'!C276))</x:f>
        <x:v>Hanif</x:v>
      </x:c>
      <x:c r="D276" s="34" t="str">
        <x:f>IF('Log Transaksi'!B276="","",IF('Log Transaksi'!D276="","",'Log Transaksi'!D276))</x:f>
        <x:v>Graduation</x:v>
      </x:c>
      <x:c r="E276" s="44" t="n">
        <x:f>IF('Log Transaksi'!B276="","",IF('Log Transaksi'!E276="","",'Log Transaksi'!E276))</x:f>
        <x:v>46274</x:v>
      </x:c>
      <x:c r="F276" s="34" t="str">
        <x:f>IF('Log Transaksi'!B276="","",IF('Log Transaksi'!F276="","",'Log Transaksi'!F276))</x:f>
      </x:c>
      <x:c r="G276" s="42" t="str">
        <x:f>IF('Log Transaksi'!B276="","",IF('Log Transaksi'!G276="","",'Log Transaksi'!G276))</x:f>
      </x:c>
      <x:c r="H276" s="42" t="n">
        <x:f>IF('Log Transaksi'!B276="","",IF('Log Transaksi'!H276="","",'Log Transaksi'!H276))</x:f>
        <x:v>250000</x:v>
      </x:c>
      <x:c r="I276" s="42" t="n">
        <x:f>IF('Log Transaksi'!B276="","",IF('Log Transaksi'!I276="","",'Log Transaksi'!I276))</x:f>
        <x:v>250000</x:v>
      </x:c>
      <x:c r="J276" s="46" t="str">
        <x:v>BK118</x:v>
      </x:c>
      <x:c r="K276" s="34" t="str">
        <x:v>Nama, tanggal foto, dan paket cocok</x:v>
      </x:c>
      <x:c r="L276" s="42" t="n">
        <x:f>IF(AND(B276&lt;&gt;"",B276&lt;='Pengaturan'!$B$6,F276="DP"),I276,0)</x:f>
        <x:v>0</x:v>
      </x:c>
      <x:c r="M276" s="42" t="n">
        <x:f>IF(AND(B276&lt;&gt;"",B276&lt;='Pengaturan'!$B$6,F276&lt;&gt;"DP"),I276,0)</x:f>
        <x:v>250000</x:v>
      </x:c>
      <x:c r="N276" s="34" t="n">
        <x:f>IF(AND(B276&lt;&gt;"",B276&lt;='Pengaturan'!$B$6,OR(F276="Lunas",F276="Pelunasan")),1,0)</x:f>
        <x:v>0</x:v>
      </x:c>
      <x:c r="O276" s="34" t="str">
        <x:f>IF(B276="","",IF(J276="","Belum dipasangkan",IF(COUNTIF('Data Schedule'!$A$5:$A$304,J276)=1,"OK","CHECK ID")))</x:f>
        <x:v>OK</x:v>
      </x:c>
      <x:c r="P276" s="519" t="str">
        <x:v>BK118</x:v>
      </x:c>
      <x:c r="Q276" s="521"/>
      <x:c r="R276" s="519" t="str">
        <x:f>IF('Log Transaksi'!B276="","",IF(Q276&lt;&gt;"",Q276,P276))</x:f>
        <x:v>BK118</x:v>
      </x:c>
      <x:c r="S276" s="519" t="str">
        <x:f>IF('Log Transaksi'!B276="","",'Log Transaksi'!S276)</x:f>
        <x:v>Paket utama</x:v>
      </x:c>
      <x:c r="T276" s="520" t="str">
        <x:v>Pemetaan average sebelumnya dipertahankan</x:v>
      </x:c>
      <x:c r="U276" s="519" t="str">
        <x:f>IF(R276="","",IF(COUNTIF('Belanja per Booking'!$A$17:$A$409,R276)=1,"OK","Cek ID"))</x:f>
        <x:v>OK</x:v>
      </x:c>
      <x:c r="V276" s="519" t="n">
        <x:f>IF(AND(R276&lt;&gt;"",'Log Transaksi'!L276&lt;&gt;"",'Log Transaksi'!L276&lt;&gt;"Belum diisi",OR('Log Transaksi'!N276="Uploaded",'Log Transaksi'!O276="Uploaded")),1,0)</x:f>
        <x:v>0</x:v>
      </x:c>
    </x:row>
    <x:row r="277" ht="23" customHeight="1">
      <x:c r="A277" s="34" t="n">
        <x:v>277</x:v>
      </x:c>
      <x:c r="B277" s="44" t="n">
        <x:f>IF('Log Transaksi'!B277="","",IF('Log Transaksi'!B277="","",'Log Transaksi'!B277))</x:f>
        <x:v>46274</x:v>
      </x:c>
      <x:c r="C277" s="34" t="str">
        <x:f>IF('Log Transaksi'!B277="","",IF('Log Transaksi'!C277="","",'Log Transaksi'!C277))</x:f>
        <x:v>Isty Fadielah</x:v>
      </x:c>
      <x:c r="D277" s="34" t="str">
        <x:f>IF('Log Transaksi'!B277="","",IF('Log Transaksi'!D277="","",'Log Transaksi'!D277))</x:f>
        <x:v>Graduation</x:v>
      </x:c>
      <x:c r="E277" s="44" t="n">
        <x:f>IF('Log Transaksi'!B277="","",IF('Log Transaksi'!E277="","",'Log Transaksi'!E277))</x:f>
        <x:v>46274</x:v>
      </x:c>
      <x:c r="F277" s="34" t="str">
        <x:f>IF('Log Transaksi'!B277="","",IF('Log Transaksi'!F277="","",'Log Transaksi'!F277))</x:f>
      </x:c>
      <x:c r="G277" s="42" t="str">
        <x:f>IF('Log Transaksi'!B277="","",IF('Log Transaksi'!G277="","",'Log Transaksi'!G277))</x:f>
      </x:c>
      <x:c r="H277" s="42" t="n">
        <x:f>IF('Log Transaksi'!B277="","",IF('Log Transaksi'!H277="","",'Log Transaksi'!H277))</x:f>
        <x:v>250000</x:v>
      </x:c>
      <x:c r="I277" s="42" t="n">
        <x:f>IF('Log Transaksi'!B277="","",IF('Log Transaksi'!I277="","",'Log Transaksi'!I277))</x:f>
        <x:v>250000</x:v>
      </x:c>
      <x:c r="J277" s="46" t="str">
        <x:v>BK109</x:v>
      </x:c>
      <x:c r="K277" s="34" t="str">
        <x:v>Nama, tanggal foto, dan paket cocok</x:v>
      </x:c>
      <x:c r="L277" s="42" t="n">
        <x:f>IF(AND(B277&lt;&gt;"",B277&lt;='Pengaturan'!$B$6,F277="DP"),I277,0)</x:f>
        <x:v>0</x:v>
      </x:c>
      <x:c r="M277" s="42" t="n">
        <x:f>IF(AND(B277&lt;&gt;"",B277&lt;='Pengaturan'!$B$6,F277&lt;&gt;"DP"),I277,0)</x:f>
        <x:v>250000</x:v>
      </x:c>
      <x:c r="N277" s="34" t="n">
        <x:f>IF(AND(B277&lt;&gt;"",B277&lt;='Pengaturan'!$B$6,OR(F277="Lunas",F277="Pelunasan")),1,0)</x:f>
        <x:v>0</x:v>
      </x:c>
      <x:c r="O277" s="34" t="str">
        <x:f>IF(B277="","",IF(J277="","Belum dipasangkan",IF(COUNTIF('Data Schedule'!$A$5:$A$304,J277)=1,"OK","CHECK ID")))</x:f>
        <x:v>OK</x:v>
      </x:c>
      <x:c r="P277" s="519" t="str">
        <x:v>BK109</x:v>
      </x:c>
      <x:c r="Q277" s="521"/>
      <x:c r="R277" s="519" t="str">
        <x:f>IF('Log Transaksi'!B277="","",IF(Q277&lt;&gt;"",Q277,P277))</x:f>
        <x:v>BK109</x:v>
      </x:c>
      <x:c r="S277" s="519" t="str">
        <x:f>IF('Log Transaksi'!B277="","",'Log Transaksi'!S277)</x:f>
        <x:v>Paket utama</x:v>
      </x:c>
      <x:c r="T277" s="520" t="str">
        <x:v>Pemetaan average sebelumnya dipertahankan</x:v>
      </x:c>
      <x:c r="U277" s="519" t="str">
        <x:f>IF(R277="","",IF(COUNTIF('Belanja per Booking'!$A$17:$A$409,R277)=1,"OK","Cek ID"))</x:f>
        <x:v>OK</x:v>
      </x:c>
      <x:c r="V277" s="519" t="n">
        <x:f>IF(AND(R277&lt;&gt;"",'Log Transaksi'!L277&lt;&gt;"",'Log Transaksi'!L277&lt;&gt;"Belum diisi",OR('Log Transaksi'!N277="Uploaded",'Log Transaksi'!O277="Uploaded")),1,0)</x:f>
        <x:v>0</x:v>
      </x:c>
    </x:row>
    <x:row r="278" ht="23" customHeight="1">
      <x:c r="A278" s="34" t="n">
        <x:v>278</x:v>
      </x:c>
      <x:c r="B278" s="44" t="n">
        <x:f>IF('Log Transaksi'!B278="","",IF('Log Transaksi'!B278="","",'Log Transaksi'!B278))</x:f>
        <x:v>46274</x:v>
      </x:c>
      <x:c r="C278" s="34" t="str">
        <x:f>IF('Log Transaksi'!B278="","",IF('Log Transaksi'!C278="","",'Log Transaksi'!C278))</x:f>
        <x:v>Isti</x:v>
      </x:c>
      <x:c r="D278" s="34" t="str">
        <x:f>IF('Log Transaksi'!B278="","",IF('Log Transaksi'!D278="","",'Log Transaksi'!D278))</x:f>
        <x:v>Graduation</x:v>
      </x:c>
      <x:c r="E278" s="44" t="n">
        <x:f>IF('Log Transaksi'!B278="","",IF('Log Transaksi'!E278="","",'Log Transaksi'!E278))</x:f>
        <x:v>46274</x:v>
      </x:c>
      <x:c r="F278" s="34" t="str">
        <x:f>IF('Log Transaksi'!B278="","",IF('Log Transaksi'!F278="","",'Log Transaksi'!F278))</x:f>
      </x:c>
      <x:c r="G278" s="42" t="str">
        <x:f>IF('Log Transaksi'!B278="","",IF('Log Transaksi'!G278="","",'Log Transaksi'!G278))</x:f>
      </x:c>
      <x:c r="H278" s="42" t="str">
        <x:f>IF('Log Transaksi'!B278="","",IF('Log Transaksi'!H278="","",'Log Transaksi'!H278))</x:f>
      </x:c>
      <x:c r="I278" s="42" t="str">
        <x:f>IF('Log Transaksi'!B278="","",IF('Log Transaksi'!I278="","",'Log Transaksi'!I278))</x:f>
      </x:c>
      <x:c r="J278" s="46"/>
      <x:c r="K278" s="34" t="str">
        <x:v>Belum dipasangkan. Cash-in aktual tetap dihitung</x:v>
      </x:c>
      <x:c r="L278" s="42" t="n">
        <x:f>IF(AND(B278&lt;&gt;"",B278&lt;='Pengaturan'!$B$6,F278="DP"),I278,0)</x:f>
        <x:v>0</x:v>
      </x:c>
      <x:c r="M278" s="42" t="str">
        <x:f>IF(AND(B278&lt;&gt;"",B278&lt;='Pengaturan'!$B$6,F278&lt;&gt;"DP"),I278,0)</x:f>
      </x:c>
      <x:c r="N278" s="34" t="n">
        <x:f>IF(AND(B278&lt;&gt;"",B278&lt;='Pengaturan'!$B$6,OR(F278="Lunas",F278="Pelunasan")),1,0)</x:f>
        <x:v>0</x:v>
      </x:c>
      <x:c r="O278" s="34" t="str">
        <x:f>IF(B278="","",IF(J278="","Belum dipasangkan",IF(COUNTIF('Data Schedule'!$A$5:$A$304,J278)=1,"OK","CHECK ID")))</x:f>
        <x:v>Belum dipasangkan</x:v>
      </x:c>
      <x:c r="P278" s="519" t="str">
        <x:v>LOG-09-22</x:v>
      </x:c>
      <x:c r="Q278" s="521"/>
      <x:c r="R278" s="519" t="str">
        <x:f>IF('Log Transaksi'!B278="","",IF(Q278&lt;&gt;"",Q278,P278))</x:f>
        <x:v>LOG-09-22</x:v>
      </x:c>
      <x:c r="S278" s="519" t="str">
        <x:f>IF('Log Transaksi'!B278="","",'Log Transaksi'!S278)</x:f>
        <x:v>Paket utama</x:v>
      </x:c>
      <x:c r="T278" s="520" t="str">
        <x:v>Pemetaan average sebelumnya dipertahankan</x:v>
      </x:c>
      <x:c r="U278" s="519" t="str">
        <x:f>IF(R278="","",IF(COUNTIF('Belanja per Booking'!$A$17:$A$409,R278)=1,"OK","Cek ID"))</x:f>
        <x:v>OK</x:v>
      </x:c>
      <x:c r="V278" s="519" t="n">
        <x:f>IF(AND(R278&lt;&gt;"",'Log Transaksi'!L278&lt;&gt;"",'Log Transaksi'!L278&lt;&gt;"Belum diisi",OR('Log Transaksi'!N278="Uploaded",'Log Transaksi'!O278="Uploaded")),1,0)</x:f>
        <x:v>0</x:v>
      </x:c>
    </x:row>
    <x:row r="279" ht="23" customHeight="1">
      <x:c r="A279" s="34" t="n">
        <x:v>279</x:v>
      </x:c>
      <x:c r="B279" s="44" t="n">
        <x:f>IF('Log Transaksi'!B279="","",IF('Log Transaksi'!B279="","",'Log Transaksi'!B279))</x:f>
        <x:v>46274</x:v>
      </x:c>
      <x:c r="C279" s="34" t="str">
        <x:f>IF('Log Transaksi'!B279="","",IF('Log Transaksi'!C279="","",'Log Transaksi'!C279))</x:f>
        <x:v>Aulia Setyo</x:v>
      </x:c>
      <x:c r="D279" s="34" t="str">
        <x:f>IF('Log Transaksi'!B279="","",IF('Log Transaksi'!D279="","",'Log Transaksi'!D279))</x:f>
        <x:v>Graduation</x:v>
      </x:c>
      <x:c r="E279" s="44" t="n">
        <x:f>IF('Log Transaksi'!B279="","",IF('Log Transaksi'!E279="","",'Log Transaksi'!E279))</x:f>
        <x:v>46274</x:v>
      </x:c>
      <x:c r="F279" s="34" t="str">
        <x:f>IF('Log Transaksi'!B279="","",IF('Log Transaksi'!F279="","",'Log Transaksi'!F279))</x:f>
      </x:c>
      <x:c r="G279" s="42" t="str">
        <x:f>IF('Log Transaksi'!B279="","",IF('Log Transaksi'!G279="","",'Log Transaksi'!G279))</x:f>
      </x:c>
      <x:c r="H279" s="42" t="n">
        <x:f>IF('Log Transaksi'!B279="","",IF('Log Transaksi'!H279="","",'Log Transaksi'!H279))</x:f>
        <x:v>250000</x:v>
      </x:c>
      <x:c r="I279" s="42" t="n">
        <x:f>IF('Log Transaksi'!B279="","",IF('Log Transaksi'!I279="","",'Log Transaksi'!I279))</x:f>
        <x:v>250000</x:v>
      </x:c>
      <x:c r="J279" s="46" t="str">
        <x:v>BK103</x:v>
      </x:c>
      <x:c r="K279" s="34" t="str">
        <x:v>Nama, tanggal foto, dan paket cocok</x:v>
      </x:c>
      <x:c r="L279" s="42" t="n">
        <x:f>IF(AND(B279&lt;&gt;"",B279&lt;='Pengaturan'!$B$6,F279="DP"),I279,0)</x:f>
        <x:v>0</x:v>
      </x:c>
      <x:c r="M279" s="42" t="n">
        <x:f>IF(AND(B279&lt;&gt;"",B279&lt;='Pengaturan'!$B$6,F279&lt;&gt;"DP"),I279,0)</x:f>
        <x:v>250000</x:v>
      </x:c>
      <x:c r="N279" s="34" t="n">
        <x:f>IF(AND(B279&lt;&gt;"",B279&lt;='Pengaturan'!$B$6,OR(F279="Lunas",F279="Pelunasan")),1,0)</x:f>
        <x:v>0</x:v>
      </x:c>
      <x:c r="O279" s="34" t="str">
        <x:f>IF(B279="","",IF(J279="","Belum dipasangkan",IF(COUNTIF('Data Schedule'!$A$5:$A$304,J279)=1,"OK","CHECK ID")))</x:f>
        <x:v>OK</x:v>
      </x:c>
      <x:c r="P279" s="519" t="str">
        <x:v>BK103</x:v>
      </x:c>
      <x:c r="Q279" s="521"/>
      <x:c r="R279" s="519" t="str">
        <x:f>IF('Log Transaksi'!B279="","",IF(Q279&lt;&gt;"",Q279,P279))</x:f>
        <x:v>BK103</x:v>
      </x:c>
      <x:c r="S279" s="519" t="str">
        <x:f>IF('Log Transaksi'!B279="","",'Log Transaksi'!S279)</x:f>
        <x:v>Paket utama</x:v>
      </x:c>
      <x:c r="T279" s="520" t="str">
        <x:v>Pemetaan average sebelumnya dipertahankan</x:v>
      </x:c>
      <x:c r="U279" s="519" t="str">
        <x:f>IF(R279="","",IF(COUNTIF('Belanja per Booking'!$A$17:$A$409,R279)=1,"OK","Cek ID"))</x:f>
        <x:v>OK</x:v>
      </x:c>
      <x:c r="V279" s="519" t="n">
        <x:f>IF(AND(R279&lt;&gt;"",'Log Transaksi'!L279&lt;&gt;"",'Log Transaksi'!L279&lt;&gt;"Belum diisi",OR('Log Transaksi'!N279="Uploaded",'Log Transaksi'!O279="Uploaded")),1,0)</x:f>
        <x:v>0</x:v>
      </x:c>
    </x:row>
    <x:row r="280" ht="23" customHeight="1">
      <x:c r="A280" s="34" t="n">
        <x:v>280</x:v>
      </x:c>
      <x:c r="B280" s="44" t="n">
        <x:f>IF('Log Transaksi'!B280="","",IF('Log Transaksi'!B280="","",'Log Transaksi'!B280))</x:f>
        <x:v>46274</x:v>
      </x:c>
      <x:c r="C280" s="34" t="str">
        <x:f>IF('Log Transaksi'!B280="","",IF('Log Transaksi'!C280="","",'Log Transaksi'!C280))</x:f>
        <x:v>Asa</x:v>
      </x:c>
      <x:c r="D280" s="34" t="str">
        <x:f>IF('Log Transaksi'!B280="","",IF('Log Transaksi'!D280="","",'Log Transaksi'!D280))</x:f>
        <x:v>Graduation</x:v>
      </x:c>
      <x:c r="E280" s="44" t="n">
        <x:f>IF('Log Transaksi'!B280="","",IF('Log Transaksi'!E280="","",'Log Transaksi'!E280))</x:f>
        <x:v>46274</x:v>
      </x:c>
      <x:c r="F280" s="34" t="str">
        <x:f>IF('Log Transaksi'!B280="","",IF('Log Transaksi'!F280="","",'Log Transaksi'!F280))</x:f>
      </x:c>
      <x:c r="G280" s="42" t="str">
        <x:f>IF('Log Transaksi'!B280="","",IF('Log Transaksi'!G280="","",'Log Transaksi'!G280))</x:f>
      </x:c>
      <x:c r="H280" s="42" t="str">
        <x:f>IF('Log Transaksi'!B280="","",IF('Log Transaksi'!H280="","",'Log Transaksi'!H280))</x:f>
      </x:c>
      <x:c r="I280" s="42" t="str">
        <x:f>IF('Log Transaksi'!B280="","",IF('Log Transaksi'!I280="","",'Log Transaksi'!I280))</x:f>
      </x:c>
      <x:c r="J280" s="46"/>
      <x:c r="K280" s="34" t="str">
        <x:v>CHECK kandidat BK110. Nama singkat, tanggal dan paket sama. Konfirmasi pasangan.</x:v>
      </x:c>
      <x:c r="L280" s="42" t="n">
        <x:f>IF(AND(B280&lt;&gt;"",B280&lt;='Pengaturan'!$B$6,F280="DP"),I280,0)</x:f>
        <x:v>0</x:v>
      </x:c>
      <x:c r="M280" s="42" t="str">
        <x:f>IF(AND(B280&lt;&gt;"",B280&lt;='Pengaturan'!$B$6,F280&lt;&gt;"DP"),I280,0)</x:f>
      </x:c>
      <x:c r="N280" s="34" t="n">
        <x:f>IF(AND(B280&lt;&gt;"",B280&lt;='Pengaturan'!$B$6,OR(F280="Lunas",F280="Pelunasan")),1,0)</x:f>
        <x:v>0</x:v>
      </x:c>
      <x:c r="O280" s="34" t="str">
        <x:f>IF(B280="","",IF(J280="","Belum dipasangkan",IF(COUNTIF('Data Schedule'!$A$5:$A$304,J280)=1,"OK","CHECK ID")))</x:f>
        <x:v>Belum dipasangkan</x:v>
      </x:c>
      <x:c r="P280" s="519" t="str">
        <x:v>LOG-09-24</x:v>
      </x:c>
      <x:c r="Q280" s="521"/>
      <x:c r="R280" s="519" t="str">
        <x:f>IF('Log Transaksi'!B280="","",IF(Q280&lt;&gt;"",Q280,P280))</x:f>
        <x:v>LOG-09-24</x:v>
      </x:c>
      <x:c r="S280" s="519" t="str">
        <x:f>IF('Log Transaksi'!B280="","",'Log Transaksi'!S280)</x:f>
        <x:v>Paket utama</x:v>
      </x:c>
      <x:c r="T280" s="520" t="str">
        <x:v>Pemetaan average sebelumnya dipertahankan</x:v>
      </x:c>
      <x:c r="U280" s="519" t="str">
        <x:f>IF(R280="","",IF(COUNTIF('Belanja per Booking'!$A$17:$A$409,R280)=1,"OK","Cek ID"))</x:f>
        <x:v>OK</x:v>
      </x:c>
      <x:c r="V280" s="519" t="n">
        <x:f>IF(AND(R280&lt;&gt;"",'Log Transaksi'!L280&lt;&gt;"",'Log Transaksi'!L280&lt;&gt;"Belum diisi",OR('Log Transaksi'!N280="Uploaded",'Log Transaksi'!O280="Uploaded")),1,0)</x:f>
        <x:v>0</x:v>
      </x:c>
    </x:row>
    <x:row r="281" ht="23" customHeight="1">
      <x:c r="A281" s="34" t="n">
        <x:v>281</x:v>
      </x:c>
      <x:c r="B281" s="44" t="n">
        <x:f>IF('Log Transaksi'!B281="","",IF('Log Transaksi'!B281="","",'Log Transaksi'!B281))</x:f>
        <x:v>46274</x:v>
      </x:c>
      <x:c r="C281" s="34" t="str">
        <x:f>IF('Log Transaksi'!B281="","",IF('Log Transaksi'!C281="","",'Log Transaksi'!C281))</x:f>
        <x:v>Marcellia Eka</x:v>
      </x:c>
      <x:c r="D281" s="34" t="str">
        <x:f>IF('Log Transaksi'!B281="","",IF('Log Transaksi'!D281="","",'Log Transaksi'!D281))</x:f>
        <x:v>Graduation</x:v>
      </x:c>
      <x:c r="E281" s="44" t="n">
        <x:f>IF('Log Transaksi'!B281="","",IF('Log Transaksi'!E281="","",'Log Transaksi'!E281))</x:f>
        <x:v>46274</x:v>
      </x:c>
      <x:c r="F281" s="34" t="str">
        <x:f>IF('Log Transaksi'!B281="","",IF('Log Transaksi'!F281="","",'Log Transaksi'!F281))</x:f>
      </x:c>
      <x:c r="G281" s="42" t="n">
        <x:f>IF('Log Transaksi'!B281="","",IF('Log Transaksi'!G281="","",'Log Transaksi'!G281))</x:f>
        <x:v>250000</x:v>
      </x:c>
      <x:c r="H281" s="42" t="str">
        <x:f>IF('Log Transaksi'!B281="","",IF('Log Transaksi'!H281="","",'Log Transaksi'!H281))</x:f>
      </x:c>
      <x:c r="I281" s="42" t="n">
        <x:f>IF('Log Transaksi'!B281="","",IF('Log Transaksi'!I281="","",'Log Transaksi'!I281))</x:f>
        <x:v>250000</x:v>
      </x:c>
      <x:c r="J281" s="46"/>
      <x:c r="K281" s="34" t="str">
        <x:v>Belum dipasangkan. Cash-in aktual tetap dihitung</x:v>
      </x:c>
      <x:c r="L281" s="42" t="n">
        <x:f>IF(AND(B281&lt;&gt;"",B281&lt;='Pengaturan'!$B$6,F281="DP"),I281,0)</x:f>
        <x:v>0</x:v>
      </x:c>
      <x:c r="M281" s="42" t="n">
        <x:f>IF(AND(B281&lt;&gt;"",B281&lt;='Pengaturan'!$B$6,F281&lt;&gt;"DP"),I281,0)</x:f>
        <x:v>250000</x:v>
      </x:c>
      <x:c r="N281" s="34" t="n">
        <x:f>IF(AND(B281&lt;&gt;"",B281&lt;='Pengaturan'!$B$6,OR(F281="Lunas",F281="Pelunasan")),1,0)</x:f>
        <x:v>0</x:v>
      </x:c>
      <x:c r="O281" s="34" t="str">
        <x:f>IF(B281="","",IF(J281="","Belum dipasangkan",IF(COUNTIF('Data Schedule'!$A$5:$A$304,J281)=1,"OK","CHECK ID")))</x:f>
        <x:v>Belum dipasangkan</x:v>
      </x:c>
      <x:c r="P281" s="519" t="str">
        <x:v>LOG-09-25</x:v>
      </x:c>
      <x:c r="Q281" s="521"/>
      <x:c r="R281" s="519" t="str">
        <x:f>IF('Log Transaksi'!B281="","",IF(Q281&lt;&gt;"",Q281,P281))</x:f>
        <x:v>LOG-09-25</x:v>
      </x:c>
      <x:c r="S281" s="519" t="str">
        <x:f>IF('Log Transaksi'!B281="","",'Log Transaksi'!S281)</x:f>
        <x:v>Paket utama</x:v>
      </x:c>
      <x:c r="T281" s="520" t="str">
        <x:v>Pemetaan average sebelumnya dipertahankan</x:v>
      </x:c>
      <x:c r="U281" s="519" t="str">
        <x:f>IF(R281="","",IF(COUNTIF('Belanja per Booking'!$A$17:$A$409,R281)=1,"OK","Cek ID"))</x:f>
        <x:v>OK</x:v>
      </x:c>
      <x:c r="V281" s="519" t="n">
        <x:f>IF(AND(R281&lt;&gt;"",'Log Transaksi'!L281&lt;&gt;"",'Log Transaksi'!L281&lt;&gt;"Belum diisi",OR('Log Transaksi'!N281="Uploaded",'Log Transaksi'!O281="Uploaded")),1,0)</x:f>
        <x:v>0</x:v>
      </x:c>
    </x:row>
    <x:row r="282" ht="23" customHeight="1">
      <x:c r="A282" s="34" t="n">
        <x:v>282</x:v>
      </x:c>
      <x:c r="B282" s="44" t="n">
        <x:f>IF('Log Transaksi'!B282="","",IF('Log Transaksi'!B282="","",'Log Transaksi'!B282))</x:f>
        <x:v>46274</x:v>
      </x:c>
      <x:c r="C282" s="34" t="str">
        <x:f>IF('Log Transaksi'!B282="","",IF('Log Transaksi'!C282="","",'Log Transaksi'!C282))</x:f>
        <x:v>Cut Aureil</x:v>
      </x:c>
      <x:c r="D282" s="34" t="str">
        <x:f>IF('Log Transaksi'!B282="","",IF('Log Transaksi'!D282="","",'Log Transaksi'!D282))</x:f>
        <x:v>Graduation</x:v>
      </x:c>
      <x:c r="E282" s="44" t="n">
        <x:f>IF('Log Transaksi'!B282="","",IF('Log Transaksi'!E282="","",'Log Transaksi'!E282))</x:f>
        <x:v>46274</x:v>
      </x:c>
      <x:c r="F282" s="34" t="str">
        <x:f>IF('Log Transaksi'!B282="","",IF('Log Transaksi'!F282="","",'Log Transaksi'!F282))</x:f>
      </x:c>
      <x:c r="G282" s="42" t="n">
        <x:f>IF('Log Transaksi'!B282="","",IF('Log Transaksi'!G282="","",'Log Transaksi'!G282))</x:f>
        <x:v>250000</x:v>
      </x:c>
      <x:c r="H282" s="42" t="str">
        <x:f>IF('Log Transaksi'!B282="","",IF('Log Transaksi'!H282="","",'Log Transaksi'!H282))</x:f>
      </x:c>
      <x:c r="I282" s="42" t="n">
        <x:f>IF('Log Transaksi'!B282="","",IF('Log Transaksi'!I282="","",'Log Transaksi'!I282))</x:f>
        <x:v>250000</x:v>
      </x:c>
      <x:c r="J282" s="46"/>
      <x:c r="K282" s="34" t="str">
        <x:v>Belum dipasangkan. Cash-in aktual tetap dihitung</x:v>
      </x:c>
      <x:c r="L282" s="42" t="n">
        <x:f>IF(AND(B282&lt;&gt;"",B282&lt;='Pengaturan'!$B$6,F282="DP"),I282,0)</x:f>
        <x:v>0</x:v>
      </x:c>
      <x:c r="M282" s="42" t="n">
        <x:f>IF(AND(B282&lt;&gt;"",B282&lt;='Pengaturan'!$B$6,F282&lt;&gt;"DP"),I282,0)</x:f>
        <x:v>250000</x:v>
      </x:c>
      <x:c r="N282" s="34" t="n">
        <x:f>IF(AND(B282&lt;&gt;"",B282&lt;='Pengaturan'!$B$6,OR(F282="Lunas",F282="Pelunasan")),1,0)</x:f>
        <x:v>0</x:v>
      </x:c>
      <x:c r="O282" s="34" t="str">
        <x:f>IF(B282="","",IF(J282="","Belum dipasangkan",IF(COUNTIF('Data Schedule'!$A$5:$A$304,J282)=1,"OK","CHECK ID")))</x:f>
        <x:v>Belum dipasangkan</x:v>
      </x:c>
      <x:c r="P282" s="519" t="str">
        <x:v>LOG-09-26</x:v>
      </x:c>
      <x:c r="Q282" s="521"/>
      <x:c r="R282" s="519" t="str">
        <x:f>IF('Log Transaksi'!B282="","",IF(Q282&lt;&gt;"",Q282,P282))</x:f>
        <x:v>LOG-09-26</x:v>
      </x:c>
      <x:c r="S282" s="519" t="str">
        <x:f>IF('Log Transaksi'!B282="","",'Log Transaksi'!S282)</x:f>
        <x:v>Paket utama</x:v>
      </x:c>
      <x:c r="T282" s="520" t="str">
        <x:v>Pemetaan average sebelumnya dipertahankan</x:v>
      </x:c>
      <x:c r="U282" s="519" t="str">
        <x:f>IF(R282="","",IF(COUNTIF('Belanja per Booking'!$A$17:$A$409,R282)=1,"OK","Cek ID"))</x:f>
        <x:v>OK</x:v>
      </x:c>
      <x:c r="V282" s="519" t="n">
        <x:f>IF(AND(R282&lt;&gt;"",'Log Transaksi'!L282&lt;&gt;"",'Log Transaksi'!L282&lt;&gt;"Belum diisi",OR('Log Transaksi'!N282="Uploaded",'Log Transaksi'!O282="Uploaded")),1,0)</x:f>
        <x:v>0</x:v>
      </x:c>
    </x:row>
    <x:row r="283" ht="23" customHeight="1">
      <x:c r="A283" s="34" t="n">
        <x:v>283</x:v>
      </x:c>
      <x:c r="B283" s="44" t="n">
        <x:f>IF('Log Transaksi'!B283="","",IF('Log Transaksi'!B283="","",'Log Transaksi'!B283))</x:f>
        <x:v>46274</x:v>
      </x:c>
      <x:c r="C283" s="34" t="str">
        <x:f>IF('Log Transaksi'!B283="","",IF('Log Transaksi'!C283="","",'Log Transaksi'!C283))</x:f>
        <x:v>Vieri Bona Tua</x:v>
      </x:c>
      <x:c r="D283" s="34" t="str">
        <x:f>IF('Log Transaksi'!B283="","",IF('Log Transaksi'!D283="","",'Log Transaksi'!D283))</x:f>
        <x:v>Graduation</x:v>
      </x:c>
      <x:c r="E283" s="44" t="n">
        <x:f>IF('Log Transaksi'!B283="","",IF('Log Transaksi'!E283="","",'Log Transaksi'!E283))</x:f>
        <x:v>46274</x:v>
      </x:c>
      <x:c r="F283" s="34" t="str">
        <x:f>IF('Log Transaksi'!B283="","",IF('Log Transaksi'!F283="","",'Log Transaksi'!F283))</x:f>
      </x:c>
      <x:c r="G283" s="42" t="n">
        <x:f>IF('Log Transaksi'!B283="","",IF('Log Transaksi'!G283="","",'Log Transaksi'!G283))</x:f>
        <x:v>250000</x:v>
      </x:c>
      <x:c r="H283" s="42" t="str">
        <x:f>IF('Log Transaksi'!B283="","",IF('Log Transaksi'!H283="","",'Log Transaksi'!H283))</x:f>
      </x:c>
      <x:c r="I283" s="42" t="n">
        <x:f>IF('Log Transaksi'!B283="","",IF('Log Transaksi'!I283="","",'Log Transaksi'!I283))</x:f>
        <x:v>250000</x:v>
      </x:c>
      <x:c r="J283" s="46"/>
      <x:c r="K283" s="34" t="str">
        <x:v>CHECK kandidat BK119. Identitas atau tanggal belum pasti</x:v>
      </x:c>
      <x:c r="L283" s="42" t="n">
        <x:f>IF(AND(B283&lt;&gt;"",B283&lt;='Pengaturan'!$B$6,F283="DP"),I283,0)</x:f>
        <x:v>0</x:v>
      </x:c>
      <x:c r="M283" s="42" t="n">
        <x:f>IF(AND(B283&lt;&gt;"",B283&lt;='Pengaturan'!$B$6,F283&lt;&gt;"DP"),I283,0)</x:f>
        <x:v>250000</x:v>
      </x:c>
      <x:c r="N283" s="34" t="n">
        <x:f>IF(AND(B283&lt;&gt;"",B283&lt;='Pengaturan'!$B$6,OR(F283="Lunas",F283="Pelunasan")),1,0)</x:f>
        <x:v>0</x:v>
      </x:c>
      <x:c r="O283" s="34" t="str">
        <x:f>IF(B283="","",IF(J283="","Belum dipasangkan",IF(COUNTIF('Data Schedule'!$A$5:$A$304,J283)=1,"OK","CHECK ID")))</x:f>
        <x:v>Belum dipasangkan</x:v>
      </x:c>
      <x:c r="P283" s="519" t="str">
        <x:v>LOG-09-27</x:v>
      </x:c>
      <x:c r="Q283" s="521"/>
      <x:c r="R283" s="519" t="str">
        <x:f>IF('Log Transaksi'!B283="","",IF(Q283&lt;&gt;"",Q283,P283))</x:f>
        <x:v>LOG-09-27</x:v>
      </x:c>
      <x:c r="S283" s="519" t="str">
        <x:f>IF('Log Transaksi'!B283="","",'Log Transaksi'!S283)</x:f>
        <x:v>Paket utama</x:v>
      </x:c>
      <x:c r="T283" s="520" t="str">
        <x:v>Pemetaan average sebelumnya dipertahankan</x:v>
      </x:c>
      <x:c r="U283" s="519" t="str">
        <x:f>IF(R283="","",IF(COUNTIF('Belanja per Booking'!$A$17:$A$409,R283)=1,"OK","Cek ID"))</x:f>
        <x:v>OK</x:v>
      </x:c>
      <x:c r="V283" s="519" t="n">
        <x:f>IF(AND(R283&lt;&gt;"",'Log Transaksi'!L283&lt;&gt;"",'Log Transaksi'!L283&lt;&gt;"Belum diisi",OR('Log Transaksi'!N283="Uploaded",'Log Transaksi'!O283="Uploaded")),1,0)</x:f>
        <x:v>0</x:v>
      </x:c>
    </x:row>
    <x:row r="284" ht="23" customHeight="1">
      <x:c r="A284" s="34" t="n">
        <x:v>284</x:v>
      </x:c>
      <x:c r="B284" s="44" t="n">
        <x:f>IF('Log Transaksi'!B284="","",IF('Log Transaksi'!B284="","",'Log Transaksi'!B284))</x:f>
        <x:v>46274</x:v>
      </x:c>
      <x:c r="C284" s="34" t="str">
        <x:f>IF('Log Transaksi'!B284="","",IF('Log Transaksi'!C284="","",'Log Transaksi'!C284))</x:f>
        <x:v>Jany</x:v>
      </x:c>
      <x:c r="D284" s="34" t="str">
        <x:f>IF('Log Transaksi'!B284="","",IF('Log Transaksi'!D284="","",'Log Transaksi'!D284))</x:f>
        <x:v>Graduation</x:v>
      </x:c>
      <x:c r="E284" s="44" t="n">
        <x:f>IF('Log Transaksi'!B284="","",IF('Log Transaksi'!E284="","",'Log Transaksi'!E284))</x:f>
        <x:v>46274</x:v>
      </x:c>
      <x:c r="F284" s="34" t="str">
        <x:f>IF('Log Transaksi'!B284="","",IF('Log Transaksi'!F284="","",'Log Transaksi'!F284))</x:f>
      </x:c>
      <x:c r="G284" s="42" t="str">
        <x:f>IF('Log Transaksi'!B284="","",IF('Log Transaksi'!G284="","",'Log Transaksi'!G284))</x:f>
      </x:c>
      <x:c r="H284" s="42" t="n">
        <x:f>IF('Log Transaksi'!B284="","",IF('Log Transaksi'!H284="","",'Log Transaksi'!H284))</x:f>
        <x:v>270000</x:v>
      </x:c>
      <x:c r="I284" s="42" t="n">
        <x:f>IF('Log Transaksi'!B284="","",IF('Log Transaksi'!I284="","",'Log Transaksi'!I284))</x:f>
        <x:v>270000</x:v>
      </x:c>
      <x:c r="J284" s="46" t="str">
        <x:v>BK111</x:v>
      </x:c>
      <x:c r="K284" s="34" t="str">
        <x:v>Nama, tanggal foto, dan paket cocok</x:v>
      </x:c>
      <x:c r="L284" s="42" t="n">
        <x:f>IF(AND(B284&lt;&gt;"",B284&lt;='Pengaturan'!$B$6,F284="DP"),I284,0)</x:f>
        <x:v>0</x:v>
      </x:c>
      <x:c r="M284" s="42" t="n">
        <x:f>IF(AND(B284&lt;&gt;"",B284&lt;='Pengaturan'!$B$6,F284&lt;&gt;"DP"),I284,0)</x:f>
        <x:v>270000</x:v>
      </x:c>
      <x:c r="N284" s="34" t="n">
        <x:f>IF(AND(B284&lt;&gt;"",B284&lt;='Pengaturan'!$B$6,OR(F284="Lunas",F284="Pelunasan")),1,0)</x:f>
        <x:v>0</x:v>
      </x:c>
      <x:c r="O284" s="34" t="str">
        <x:f>IF(B284="","",IF(J284="","Belum dipasangkan",IF(COUNTIF('Data Schedule'!$A$5:$A$304,J284)=1,"OK","CHECK ID")))</x:f>
        <x:v>OK</x:v>
      </x:c>
      <x:c r="P284" s="519" t="str">
        <x:v>BK111</x:v>
      </x:c>
      <x:c r="Q284" s="521"/>
      <x:c r="R284" s="519" t="str">
        <x:f>IF('Log Transaksi'!B284="","",IF(Q284&lt;&gt;"",Q284,P284))</x:f>
        <x:v>BK111</x:v>
      </x:c>
      <x:c r="S284" s="519" t="str">
        <x:f>IF('Log Transaksi'!B284="","",'Log Transaksi'!S284)</x:f>
        <x:v>Paket utama</x:v>
      </x:c>
      <x:c r="T284" s="520" t="str">
        <x:v>Pemetaan average sebelumnya dipertahankan</x:v>
      </x:c>
      <x:c r="U284" s="519" t="str">
        <x:f>IF(R284="","",IF(COUNTIF('Belanja per Booking'!$A$17:$A$409,R284)=1,"OK","Cek ID"))</x:f>
        <x:v>OK</x:v>
      </x:c>
      <x:c r="V284" s="519" t="n">
        <x:f>IF(AND(R284&lt;&gt;"",'Log Transaksi'!L284&lt;&gt;"",'Log Transaksi'!L284&lt;&gt;"Belum diisi",OR('Log Transaksi'!N284="Uploaded",'Log Transaksi'!O284="Uploaded")),1,0)</x:f>
        <x:v>0</x:v>
      </x:c>
    </x:row>
    <x:row r="285" ht="23" customHeight="1">
      <x:c r="A285" s="34" t="n">
        <x:v>285</x:v>
      </x:c>
      <x:c r="B285" s="44" t="n">
        <x:f>IF('Log Transaksi'!B285="","",IF('Log Transaksi'!B285="","",'Log Transaksi'!B285))</x:f>
        <x:v>46274</x:v>
      </x:c>
      <x:c r="C285" s="34" t="str">
        <x:f>IF('Log Transaksi'!B285="","",IF('Log Transaksi'!C285="","",'Log Transaksi'!C285))</x:f>
        <x:v>Tania</x:v>
      </x:c>
      <x:c r="D285" s="34" t="str">
        <x:f>IF('Log Transaksi'!B285="","",IF('Log Transaksi'!D285="","",'Log Transaksi'!D285))</x:f>
        <x:v>Graduation</x:v>
      </x:c>
      <x:c r="E285" s="44" t="n">
        <x:f>IF('Log Transaksi'!B285="","",IF('Log Transaksi'!E285="","",'Log Transaksi'!E285))</x:f>
        <x:v>46274</x:v>
      </x:c>
      <x:c r="F285" s="34" t="str">
        <x:f>IF('Log Transaksi'!B285="","",IF('Log Transaksi'!F285="","",'Log Transaksi'!F285))</x:f>
      </x:c>
      <x:c r="G285" s="42" t="n">
        <x:f>IF('Log Transaksi'!B285="","",IF('Log Transaksi'!G285="","",'Log Transaksi'!G285))</x:f>
        <x:v>250000</x:v>
      </x:c>
      <x:c r="H285" s="42" t="str">
        <x:f>IF('Log Transaksi'!B285="","",IF('Log Transaksi'!H285="","",'Log Transaksi'!H285))</x:f>
      </x:c>
      <x:c r="I285" s="42" t="n">
        <x:f>IF('Log Transaksi'!B285="","",IF('Log Transaksi'!I285="","",'Log Transaksi'!I285))</x:f>
        <x:v>250000</x:v>
      </x:c>
      <x:c r="J285" s="46" t="str">
        <x:v>BK120</x:v>
      </x:c>
      <x:c r="K285" s="34" t="str">
        <x:v>Nama, tanggal foto, dan paket cocok</x:v>
      </x:c>
      <x:c r="L285" s="42" t="n">
        <x:f>IF(AND(B285&lt;&gt;"",B285&lt;='Pengaturan'!$B$6,F285="DP"),I285,0)</x:f>
        <x:v>0</x:v>
      </x:c>
      <x:c r="M285" s="42" t="n">
        <x:f>IF(AND(B285&lt;&gt;"",B285&lt;='Pengaturan'!$B$6,F285&lt;&gt;"DP"),I285,0)</x:f>
        <x:v>250000</x:v>
      </x:c>
      <x:c r="N285" s="34" t="n">
        <x:f>IF(AND(B285&lt;&gt;"",B285&lt;='Pengaturan'!$B$6,OR(F285="Lunas",F285="Pelunasan")),1,0)</x:f>
        <x:v>0</x:v>
      </x:c>
      <x:c r="O285" s="34" t="str">
        <x:f>IF(B285="","",IF(J285="","Belum dipasangkan",IF(COUNTIF('Data Schedule'!$A$5:$A$304,J285)=1,"OK","CHECK ID")))</x:f>
        <x:v>OK</x:v>
      </x:c>
      <x:c r="P285" s="519" t="str">
        <x:v>BK120</x:v>
      </x:c>
      <x:c r="Q285" s="521"/>
      <x:c r="R285" s="519" t="str">
        <x:f>IF('Log Transaksi'!B285="","",IF(Q285&lt;&gt;"",Q285,P285))</x:f>
        <x:v>BK120</x:v>
      </x:c>
      <x:c r="S285" s="519" t="str">
        <x:f>IF('Log Transaksi'!B285="","",'Log Transaksi'!S285)</x:f>
        <x:v>Paket utama</x:v>
      </x:c>
      <x:c r="T285" s="520" t="str">
        <x:v>Pemetaan average sebelumnya dipertahankan</x:v>
      </x:c>
      <x:c r="U285" s="519" t="str">
        <x:f>IF(R285="","",IF(COUNTIF('Belanja per Booking'!$A$17:$A$409,R285)=1,"OK","Cek ID"))</x:f>
        <x:v>OK</x:v>
      </x:c>
      <x:c r="V285" s="519" t="n">
        <x:f>IF(AND(R285&lt;&gt;"",'Log Transaksi'!L285&lt;&gt;"",'Log Transaksi'!L285&lt;&gt;"Belum diisi",OR('Log Transaksi'!N285="Uploaded",'Log Transaksi'!O285="Uploaded")),1,0)</x:f>
        <x:v>0</x:v>
      </x:c>
    </x:row>
    <x:row r="286" ht="23" customHeight="1">
      <x:c r="A286" s="34" t="n">
        <x:v>286</x:v>
      </x:c>
      <x:c r="B286" s="44" t="n">
        <x:f>IF('Log Transaksi'!B286="","",IF('Log Transaksi'!B286="","",'Log Transaksi'!B286))</x:f>
        <x:v>46274</x:v>
      </x:c>
      <x:c r="C286" s="34" t="str">
        <x:f>IF('Log Transaksi'!B286="","",IF('Log Transaksi'!C286="","",'Log Transaksi'!C286))</x:f>
        <x:v>Adinda Fahrina</x:v>
      </x:c>
      <x:c r="D286" s="34" t="str">
        <x:f>IF('Log Transaksi'!B286="","",IF('Log Transaksi'!D286="","",'Log Transaksi'!D286))</x:f>
        <x:v>Belum diisi</x:v>
      </x:c>
      <x:c r="E286" s="44" t="n">
        <x:f>IF('Log Transaksi'!B286="","",IF('Log Transaksi'!E286="","",'Log Transaksi'!E286))</x:f>
        <x:v>46274</x:v>
      </x:c>
      <x:c r="F286" s="34" t="str">
        <x:f>IF('Log Transaksi'!B286="","",IF('Log Transaksi'!F286="","",'Log Transaksi'!F286))</x:f>
      </x:c>
      <x:c r="G286" s="42" t="str">
        <x:f>IF('Log Transaksi'!B286="","",IF('Log Transaksi'!G286="","",'Log Transaksi'!G286))</x:f>
      </x:c>
      <x:c r="H286" s="42" t="n">
        <x:f>IF('Log Transaksi'!B286="","",IF('Log Transaksi'!H286="","",'Log Transaksi'!H286))</x:f>
        <x:v>250000</x:v>
      </x:c>
      <x:c r="I286" s="42" t="n">
        <x:f>IF('Log Transaksi'!B286="","",IF('Log Transaksi'!I286="","",'Log Transaksi'!I286))</x:f>
        <x:v>250000</x:v>
      </x:c>
      <x:c r="J286" s="46" t="str">
        <x:v>BK104</x:v>
      </x:c>
      <x:c r="K286" s="34" t="str">
        <x:v>Nama dan tanggal sama; paket Log belum diisi</x:v>
      </x:c>
      <x:c r="L286" s="42" t="n">
        <x:f>IF(AND(B286&lt;&gt;"",B286&lt;='Pengaturan'!$B$6,F286="DP"),I286,0)</x:f>
        <x:v>0</x:v>
      </x:c>
      <x:c r="M286" s="42" t="n">
        <x:f>IF(AND(B286&lt;&gt;"",B286&lt;='Pengaturan'!$B$6,F286&lt;&gt;"DP"),I286,0)</x:f>
        <x:v>250000</x:v>
      </x:c>
      <x:c r="N286" s="34" t="n">
        <x:f>IF(AND(B286&lt;&gt;"",B286&lt;='Pengaturan'!$B$6,OR(F286="Lunas",F286="Pelunasan")),1,0)</x:f>
        <x:v>0</x:v>
      </x:c>
      <x:c r="O286" s="34" t="str">
        <x:f>IF(B286="","",IF(J286="","Belum dipasangkan",IF(COUNTIF('Data Schedule'!$A$5:$A$304,J286)=1,"OK","CHECK ID")))</x:f>
        <x:v>OK</x:v>
      </x:c>
      <x:c r="P286" s="519" t="str">
        <x:v>BK104</x:v>
      </x:c>
      <x:c r="Q286" s="521"/>
      <x:c r="R286" s="519" t="str">
        <x:f>IF('Log Transaksi'!B286="","",IF(Q286&lt;&gt;"",Q286,P286))</x:f>
        <x:v>BK104</x:v>
      </x:c>
      <x:c r="S286" s="519" t="str">
        <x:f>IF('Log Transaksi'!B286="","",'Log Transaksi'!S286)</x:f>
        <x:v>Paket utama</x:v>
      </x:c>
      <x:c r="T286" s="520" t="str">
        <x:v>Pemetaan average sebelumnya dipertahankan</x:v>
      </x:c>
      <x:c r="U286" s="519" t="str">
        <x:f>IF(R286="","",IF(COUNTIF('Belanja per Booking'!$A$17:$A$409,R286)=1,"OK","Cek ID"))</x:f>
        <x:v>OK</x:v>
      </x:c>
      <x:c r="V286" s="519" t="n">
        <x:f>IF(AND(R286&lt;&gt;"",'Log Transaksi'!L286&lt;&gt;"",'Log Transaksi'!L286&lt;&gt;"Belum diisi",OR('Log Transaksi'!N286="Uploaded",'Log Transaksi'!O286="Uploaded")),1,0)</x:f>
        <x:v>0</x:v>
      </x:c>
    </x:row>
    <x:row r="287" ht="23" customHeight="1">
      <x:c r="A287" s="34" t="n">
        <x:v>287</x:v>
      </x:c>
      <x:c r="B287" s="44" t="n">
        <x:f>IF('Log Transaksi'!B287="","",IF('Log Transaksi'!B287="","",'Log Transaksi'!B287))</x:f>
        <x:v>46274</x:v>
      </x:c>
      <x:c r="C287" s="34" t="str">
        <x:f>IF('Log Transaksi'!B287="","",IF('Log Transaksi'!C287="","",'Log Transaksi'!C287))</x:f>
        <x:v>Ika Siti</x:v>
      </x:c>
      <x:c r="D287" s="34" t="str">
        <x:f>IF('Log Transaksi'!B287="","",IF('Log Transaksi'!D287="","",'Log Transaksi'!D287))</x:f>
        <x:v>Belum diisi</x:v>
      </x:c>
      <x:c r="E287" s="44" t="n">
        <x:f>IF('Log Transaksi'!B287="","",IF('Log Transaksi'!E287="","",'Log Transaksi'!E287))</x:f>
        <x:v>46274</x:v>
      </x:c>
      <x:c r="F287" s="34" t="str">
        <x:f>IF('Log Transaksi'!B287="","",IF('Log Transaksi'!F287="","",'Log Transaksi'!F287))</x:f>
      </x:c>
      <x:c r="G287" s="42" t="str">
        <x:f>IF('Log Transaksi'!B287="","",IF('Log Transaksi'!G287="","",'Log Transaksi'!G287))</x:f>
      </x:c>
      <x:c r="H287" s="42" t="n">
        <x:f>IF('Log Transaksi'!B287="","",IF('Log Transaksi'!H287="","",'Log Transaksi'!H287))</x:f>
        <x:v>250000</x:v>
      </x:c>
      <x:c r="I287" s="42" t="n">
        <x:f>IF('Log Transaksi'!B287="","",IF('Log Transaksi'!I287="","",'Log Transaksi'!I287))</x:f>
        <x:v>250000</x:v>
      </x:c>
      <x:c r="J287" s="46"/>
      <x:c r="K287" s="34" t="str">
        <x:v>CHECK kandidat BK121. Identitas atau tanggal belum pasti</x:v>
      </x:c>
      <x:c r="L287" s="42" t="n">
        <x:f>IF(AND(B287&lt;&gt;"",B287&lt;='Pengaturan'!$B$6,F287="DP"),I287,0)</x:f>
        <x:v>0</x:v>
      </x:c>
      <x:c r="M287" s="42" t="n">
        <x:f>IF(AND(B287&lt;&gt;"",B287&lt;='Pengaturan'!$B$6,F287&lt;&gt;"DP"),I287,0)</x:f>
        <x:v>250000</x:v>
      </x:c>
      <x:c r="N287" s="34" t="n">
        <x:f>IF(AND(B287&lt;&gt;"",B287&lt;='Pengaturan'!$B$6,OR(F287="Lunas",F287="Pelunasan")),1,0)</x:f>
        <x:v>0</x:v>
      </x:c>
      <x:c r="O287" s="34" t="str">
        <x:f>IF(B287="","",IF(J287="","Belum dipasangkan",IF(COUNTIF('Data Schedule'!$A$5:$A$304,J287)=1,"OK","CHECK ID")))</x:f>
        <x:v>Belum dipasangkan</x:v>
      </x:c>
      <x:c r="P287" s="519" t="str">
        <x:v>LOG-09-31</x:v>
      </x:c>
      <x:c r="Q287" s="521"/>
      <x:c r="R287" s="519" t="str">
        <x:f>IF('Log Transaksi'!B287="","",IF(Q287&lt;&gt;"",Q287,P287))</x:f>
        <x:v>LOG-09-31</x:v>
      </x:c>
      <x:c r="S287" s="519" t="str">
        <x:f>IF('Log Transaksi'!B287="","",'Log Transaksi'!S287)</x:f>
        <x:v>Paket utama</x:v>
      </x:c>
      <x:c r="T287" s="520" t="str">
        <x:v>Pemetaan average sebelumnya dipertahankan</x:v>
      </x:c>
      <x:c r="U287" s="519" t="str">
        <x:f>IF(R287="","",IF(COUNTIF('Belanja per Booking'!$A$17:$A$409,R287)=1,"OK","Cek ID"))</x:f>
        <x:v>OK</x:v>
      </x:c>
      <x:c r="V287" s="519" t="n">
        <x:f>IF(AND(R287&lt;&gt;"",'Log Transaksi'!L287&lt;&gt;"",'Log Transaksi'!L287&lt;&gt;"Belum diisi",OR('Log Transaksi'!N287="Uploaded",'Log Transaksi'!O287="Uploaded")),1,0)</x:f>
        <x:v>0</x:v>
      </x:c>
    </x:row>
    <x:row r="288" ht="23" customHeight="1">
      <x:c r="A288" s="34" t="n">
        <x:v>288</x:v>
      </x:c>
      <x:c r="B288" s="44" t="n">
        <x:f>IF('Log Transaksi'!B288="","",IF('Log Transaksi'!B288="","",'Log Transaksi'!B288))</x:f>
        <x:v>46274</x:v>
      </x:c>
      <x:c r="C288" s="34" t="str">
        <x:f>IF('Log Transaksi'!B288="","",IF('Log Transaksi'!C288="","",'Log Transaksi'!C288))</x:f>
        <x:v>Naufal</x:v>
      </x:c>
      <x:c r="D288" s="34" t="str">
        <x:f>IF('Log Transaksi'!B288="","",IF('Log Transaksi'!D288="","",'Log Transaksi'!D288))</x:f>
        <x:v>Belum diisi</x:v>
      </x:c>
      <x:c r="E288" s="44" t="n">
        <x:f>IF('Log Transaksi'!B288="","",IF('Log Transaksi'!E288="","",'Log Transaksi'!E288))</x:f>
        <x:v>46274</x:v>
      </x:c>
      <x:c r="F288" s="34" t="str">
        <x:f>IF('Log Transaksi'!B288="","",IF('Log Transaksi'!F288="","",'Log Transaksi'!F288))</x:f>
      </x:c>
      <x:c r="G288" s="42" t="str">
        <x:f>IF('Log Transaksi'!B288="","",IF('Log Transaksi'!G288="","",'Log Transaksi'!G288))</x:f>
      </x:c>
      <x:c r="H288" s="42" t="str">
        <x:f>IF('Log Transaksi'!B288="","",IF('Log Transaksi'!H288="","",'Log Transaksi'!H288))</x:f>
      </x:c>
      <x:c r="I288" s="42" t="str">
        <x:f>IF('Log Transaksi'!B288="","",IF('Log Transaksi'!I288="","",'Log Transaksi'!I288))</x:f>
      </x:c>
      <x:c r="J288" s="46" t="str">
        <x:v>BK153</x:v>
      </x:c>
      <x:c r="K288" s="34" t="str">
        <x:v>Nama dan tanggal sama; paket Log belum diisi</x:v>
      </x:c>
      <x:c r="L288" s="42" t="n">
        <x:f>IF(AND(B288&lt;&gt;"",B288&lt;='Pengaturan'!$B$6,F288="DP"),I288,0)</x:f>
        <x:v>0</x:v>
      </x:c>
      <x:c r="M288" s="42" t="str">
        <x:f>IF(AND(B288&lt;&gt;"",B288&lt;='Pengaturan'!$B$6,F288&lt;&gt;"DP"),I288,0)</x:f>
      </x:c>
      <x:c r="N288" s="34" t="n">
        <x:f>IF(AND(B288&lt;&gt;"",B288&lt;='Pengaturan'!$B$6,OR(F288="Lunas",F288="Pelunasan")),1,0)</x:f>
        <x:v>0</x:v>
      </x:c>
      <x:c r="O288" s="34" t="str">
        <x:f>IF(B288="","",IF(J288="","Belum dipasangkan",IF(COUNTIF('Data Schedule'!$A$5:$A$304,J288)=1,"OK","CHECK ID")))</x:f>
        <x:v>OK</x:v>
      </x:c>
      <x:c r="P288" s="519" t="str">
        <x:v>BK153</x:v>
      </x:c>
      <x:c r="Q288" s="521"/>
      <x:c r="R288" s="519" t="str">
        <x:f>IF('Log Transaksi'!B288="","",IF(Q288&lt;&gt;"",Q288,P288))</x:f>
        <x:v>BK153</x:v>
      </x:c>
      <x:c r="S288" s="519" t="str">
        <x:f>IF('Log Transaksi'!B288="","",'Log Transaksi'!S288)</x:f>
        <x:v>Paket utama</x:v>
      </x:c>
      <x:c r="T288" s="520" t="str">
        <x:v>Pemetaan average sebelumnya dipertahankan</x:v>
      </x:c>
      <x:c r="U288" s="519" t="str">
        <x:f>IF(R288="","",IF(COUNTIF('Belanja per Booking'!$A$17:$A$409,R288)=1,"OK","Cek ID"))</x:f>
        <x:v>OK</x:v>
      </x:c>
      <x:c r="V288" s="519" t="n">
        <x:f>IF(AND(R288&lt;&gt;"",'Log Transaksi'!L288&lt;&gt;"",'Log Transaksi'!L288&lt;&gt;"Belum diisi",OR('Log Transaksi'!N288="Uploaded",'Log Transaksi'!O288="Uploaded")),1,0)</x:f>
        <x:v>0</x:v>
      </x:c>
    </x:row>
    <x:row r="289" ht="23" customHeight="1">
      <x:c r="A289" s="34" t="n">
        <x:v>289</x:v>
      </x:c>
      <x:c r="B289" s="44" t="n">
        <x:f>IF('Log Transaksi'!B289="","",IF('Log Transaksi'!B289="","",'Log Transaksi'!B289))</x:f>
        <x:v>46274</x:v>
      </x:c>
      <x:c r="C289" s="34" t="str">
        <x:f>IF('Log Transaksi'!B289="","",IF('Log Transaksi'!C289="","",'Log Transaksi'!C289))</x:f>
      </x:c>
      <x:c r="D289" s="34" t="str">
        <x:f>IF('Log Transaksi'!B289="","",IF('Log Transaksi'!D289="","",'Log Transaksi'!D289))</x:f>
        <x:v>Belum diisi</x:v>
      </x:c>
      <x:c r="E289" s="44" t="n">
        <x:f>IF('Log Transaksi'!B289="","",IF('Log Transaksi'!E289="","",'Log Transaksi'!E289))</x:f>
        <x:v>46274</x:v>
      </x:c>
      <x:c r="F289" s="34" t="str">
        <x:f>IF('Log Transaksi'!B289="","",IF('Log Transaksi'!F289="","",'Log Transaksi'!F289))</x:f>
      </x:c>
      <x:c r="G289" s="42" t="str">
        <x:f>IF('Log Transaksi'!B289="","",IF('Log Transaksi'!G289="","",'Log Transaksi'!G289))</x:f>
      </x:c>
      <x:c r="H289" s="42" t="str">
        <x:f>IF('Log Transaksi'!B289="","",IF('Log Transaksi'!H289="","",'Log Transaksi'!H289))</x:f>
      </x:c>
      <x:c r="I289" s="42" t="str">
        <x:f>IF('Log Transaksi'!B289="","",IF('Log Transaksi'!I289="","",'Log Transaksi'!I289))</x:f>
      </x:c>
      <x:c r="J289" s="46"/>
      <x:c r="K289" s="34" t="str">
        <x:v>Belum dipasangkan. Cash-in aktual tetap dihitung</x:v>
      </x:c>
      <x:c r="L289" s="42" t="n">
        <x:f>IF(AND(B289&lt;&gt;"",B289&lt;='Pengaturan'!$B$6,F289="DP"),I289,0)</x:f>
        <x:v>0</x:v>
      </x:c>
      <x:c r="M289" s="42" t="str">
        <x:f>IF(AND(B289&lt;&gt;"",B289&lt;='Pengaturan'!$B$6,F289&lt;&gt;"DP"),I289,0)</x:f>
      </x:c>
      <x:c r="N289" s="34" t="n">
        <x:f>IF(AND(B289&lt;&gt;"",B289&lt;='Pengaturan'!$B$6,OR(F289="Lunas",F289="Pelunasan")),1,0)</x:f>
        <x:v>0</x:v>
      </x:c>
      <x:c r="O289" s="34" t="str">
        <x:f>IF(B289="","",IF(J289="","Belum dipasangkan",IF(COUNTIF('Data Schedule'!$A$5:$A$304,J289)=1,"OK","CHECK ID")))</x:f>
        <x:v>Belum dipasangkan</x:v>
      </x:c>
      <x:c r="P289" s="519" t="str">
        <x:v>LOG-09-33</x:v>
      </x:c>
      <x:c r="Q289" s="521"/>
      <x:c r="R289" s="519" t="str">
        <x:f>IF('Log Transaksi'!B289="","",IF(Q289&lt;&gt;"",Q289,P289))</x:f>
        <x:v>LOG-09-33</x:v>
      </x:c>
      <x:c r="S289" s="519" t="str">
        <x:f>IF('Log Transaksi'!B289="","",'Log Transaksi'!S289)</x:f>
        <x:v>Paket utama</x:v>
      </x:c>
      <x:c r="T289" s="520" t="str">
        <x:v>Pemetaan average sebelumnya dipertahankan</x:v>
      </x:c>
      <x:c r="U289" s="519" t="str">
        <x:f>IF(R289="","",IF(COUNTIF('Belanja per Booking'!$A$17:$A$409,R289)=1,"OK","Cek ID"))</x:f>
        <x:v>OK</x:v>
      </x:c>
      <x:c r="V289" s="519" t="n">
        <x:f>IF(AND(R289&lt;&gt;"",'Log Transaksi'!L289&lt;&gt;"",'Log Transaksi'!L289&lt;&gt;"Belum diisi",OR('Log Transaksi'!N289="Uploaded",'Log Transaksi'!O289="Uploaded")),1,0)</x:f>
        <x:v>0</x:v>
      </x:c>
    </x:row>
    <x:row r="290" ht="23" customHeight="1">
      <x:c r="A290" s="34" t="n">
        <x:v>290</x:v>
      </x:c>
      <x:c r="B290" s="44" t="n">
        <x:f>IF('Log Transaksi'!B290="","",IF('Log Transaksi'!B290="","",'Log Transaksi'!B290))</x:f>
        <x:v>46274</x:v>
      </x:c>
      <x:c r="C290" s="34" t="str">
        <x:f>IF('Log Transaksi'!B290="","",IF('Log Transaksi'!C290="","",'Log Transaksi'!C290))</x:f>
      </x:c>
      <x:c r="D290" s="34" t="str">
        <x:f>IF('Log Transaksi'!B290="","",IF('Log Transaksi'!D290="","",'Log Transaksi'!D290))</x:f>
        <x:v>Belum diisi</x:v>
      </x:c>
      <x:c r="E290" s="44" t="n">
        <x:f>IF('Log Transaksi'!B290="","",IF('Log Transaksi'!E290="","",'Log Transaksi'!E290))</x:f>
        <x:v>46274</x:v>
      </x:c>
      <x:c r="F290" s="34" t="str">
        <x:f>IF('Log Transaksi'!B290="","",IF('Log Transaksi'!F290="","",'Log Transaksi'!F290))</x:f>
      </x:c>
      <x:c r="G290" s="42" t="str">
        <x:f>IF('Log Transaksi'!B290="","",IF('Log Transaksi'!G290="","",'Log Transaksi'!G290))</x:f>
      </x:c>
      <x:c r="H290" s="42" t="str">
        <x:f>IF('Log Transaksi'!B290="","",IF('Log Transaksi'!H290="","",'Log Transaksi'!H290))</x:f>
      </x:c>
      <x:c r="I290" s="42" t="str">
        <x:f>IF('Log Transaksi'!B290="","",IF('Log Transaksi'!I290="","",'Log Transaksi'!I290))</x:f>
      </x:c>
      <x:c r="J290" s="46"/>
      <x:c r="K290" s="34" t="str">
        <x:v>Belum dipasangkan. Cash-in aktual tetap dihitung</x:v>
      </x:c>
      <x:c r="L290" s="42" t="n">
        <x:f>IF(AND(B290&lt;&gt;"",B290&lt;='Pengaturan'!$B$6,F290="DP"),I290,0)</x:f>
        <x:v>0</x:v>
      </x:c>
      <x:c r="M290" s="42" t="str">
        <x:f>IF(AND(B290&lt;&gt;"",B290&lt;='Pengaturan'!$B$6,F290&lt;&gt;"DP"),I290,0)</x:f>
      </x:c>
      <x:c r="N290" s="34" t="n">
        <x:f>IF(AND(B290&lt;&gt;"",B290&lt;='Pengaturan'!$B$6,OR(F290="Lunas",F290="Pelunasan")),1,0)</x:f>
        <x:v>0</x:v>
      </x:c>
      <x:c r="O290" s="34" t="str">
        <x:f>IF(B290="","",IF(J290="","Belum dipasangkan",IF(COUNTIF('Data Schedule'!$A$5:$A$304,J290)=1,"OK","CHECK ID")))</x:f>
        <x:v>Belum dipasangkan</x:v>
      </x:c>
      <x:c r="P290" s="519" t="str">
        <x:v>LOG-09-34</x:v>
      </x:c>
      <x:c r="Q290" s="521"/>
      <x:c r="R290" s="519" t="str">
        <x:f>IF('Log Transaksi'!B290="","",IF(Q290&lt;&gt;"",Q290,P290))</x:f>
        <x:v>LOG-09-34</x:v>
      </x:c>
      <x:c r="S290" s="519" t="str">
        <x:f>IF('Log Transaksi'!B290="","",'Log Transaksi'!S290)</x:f>
        <x:v>Paket utama</x:v>
      </x:c>
      <x:c r="T290" s="520" t="str">
        <x:v>Pemetaan average sebelumnya dipertahankan</x:v>
      </x:c>
      <x:c r="U290" s="519" t="str">
        <x:f>IF(R290="","",IF(COUNTIF('Belanja per Booking'!$A$17:$A$409,R290)=1,"OK","Cek ID"))</x:f>
        <x:v>OK</x:v>
      </x:c>
      <x:c r="V290" s="519" t="n">
        <x:f>IF(AND(R290&lt;&gt;"",'Log Transaksi'!L290&lt;&gt;"",'Log Transaksi'!L290&lt;&gt;"Belum diisi",OR('Log Transaksi'!N290="Uploaded",'Log Transaksi'!O290="Uploaded")),1,0)</x:f>
        <x:v>0</x:v>
      </x:c>
    </x:row>
    <x:row r="291" ht="23" customHeight="1">
      <x:c r="A291" s="34" t="n">
        <x:v>291</x:v>
      </x:c>
      <x:c r="B291" s="44" t="n">
        <x:f>IF('Log Transaksi'!B291="","",IF('Log Transaksi'!B291="","",'Log Transaksi'!B291))</x:f>
        <x:v>46274</x:v>
      </x:c>
      <x:c r="C291" s="34" t="str">
        <x:f>IF('Log Transaksi'!B291="","",IF('Log Transaksi'!C291="","",'Log Transaksi'!C291))</x:f>
        <x:v>1. kelasmodelling.id</x:v>
      </x:c>
      <x:c r="D291" s="34" t="str">
        <x:f>IF('Log Transaksi'!B291="","",IF('Log Transaksi'!D291="","",'Log Transaksi'!D291))</x:f>
        <x:v>Single</x:v>
      </x:c>
      <x:c r="E291" s="44" t="n">
        <x:f>IF('Log Transaksi'!B291="","",IF('Log Transaksi'!E291="","",'Log Transaksi'!E291))</x:f>
        <x:v>46278</x:v>
      </x:c>
      <x:c r="F291" s="34" t="str">
        <x:f>IF('Log Transaksi'!B291="","",IF('Log Transaksi'!F291="","",'Log Transaksi'!F291))</x:f>
        <x:v>Lunas</x:v>
      </x:c>
      <x:c r="G291" s="42" t="str">
        <x:f>IF('Log Transaksi'!B291="","",IF('Log Transaksi'!G291="","",'Log Transaksi'!G291))</x:f>
      </x:c>
      <x:c r="H291" s="42" t="n">
        <x:f>IF('Log Transaksi'!B291="","",IF('Log Transaksi'!H291="","",'Log Transaksi'!H291))</x:f>
        <x:v>500000</x:v>
      </x:c>
      <x:c r="I291" s="42" t="n">
        <x:f>IF('Log Transaksi'!B291="","",IF('Log Transaksi'!I291="","",'Log Transaksi'!I291))</x:f>
        <x:v>500000</x:v>
      </x:c>
      <x:c r="J291" s="46"/>
      <x:c r="K291" s="34" t="str">
        <x:v>Belum dipasangkan. Cash-in aktual tetap dihitung</x:v>
      </x:c>
      <x:c r="L291" s="42" t="n">
        <x:f>IF(AND(B291&lt;&gt;"",B291&lt;='Pengaturan'!$B$6,F291="DP"),I291,0)</x:f>
        <x:v>0</x:v>
      </x:c>
      <x:c r="M291" s="42" t="n">
        <x:f>IF(AND(B291&lt;&gt;"",B291&lt;='Pengaturan'!$B$6,F291&lt;&gt;"DP"),I291,0)</x:f>
        <x:v>500000</x:v>
      </x:c>
      <x:c r="N291" s="34" t="n">
        <x:f>IF(AND(B291&lt;&gt;"",B291&lt;='Pengaturan'!$B$6,OR(F291="Lunas",F291="Pelunasan")),1,0)</x:f>
        <x:v>1</x:v>
      </x:c>
      <x:c r="O291" s="34" t="str">
        <x:f>IF(B291="","",IF(J291="","Belum dipasangkan",IF(COUNTIF('Data Schedule'!$A$5:$A$304,J291)=1,"OK","CHECK ID")))</x:f>
        <x:v>Belum dipasangkan</x:v>
      </x:c>
      <x:c r="P291" s="519" t="str">
        <x:v>LOG-09-38</x:v>
      </x:c>
      <x:c r="Q291" s="521"/>
      <x:c r="R291" s="519" t="str">
        <x:f>IF('Log Transaksi'!B291="","",IF(Q291&lt;&gt;"",Q291,P291))</x:f>
        <x:v>LOG-09-38</x:v>
      </x:c>
      <x:c r="S291" s="519" t="str">
        <x:f>IF('Log Transaksi'!B291="","",'Log Transaksi'!S291)</x:f>
        <x:v>Paket utama</x:v>
      </x:c>
      <x:c r="T291" s="520" t="str">
        <x:v>Pemetaan average sebelumnya dipertahankan</x:v>
      </x:c>
      <x:c r="U291" s="519" t="str">
        <x:f>IF(R291="","",IF(COUNTIF('Belanja per Booking'!$A$17:$A$409,R291)=1,"OK","Cek ID"))</x:f>
        <x:v>OK</x:v>
      </x:c>
      <x:c r="V291" s="519" t="n">
        <x:f>IF(AND(R291&lt;&gt;"",'Log Transaksi'!L291&lt;&gt;"",'Log Transaksi'!L291&lt;&gt;"Belum diisi",OR('Log Transaksi'!N291="Uploaded",'Log Transaksi'!O291="Uploaded")),1,0)</x:f>
        <x:v>0</x:v>
      </x:c>
    </x:row>
    <x:row r="292" ht="23" customHeight="1">
      <x:c r="A292" s="34" t="n">
        <x:v>292</x:v>
      </x:c>
      <x:c r="B292" s="44" t="n">
        <x:f>IF('Log Transaksi'!B292="","",IF('Log Transaksi'!B292="","",'Log Transaksi'!B292))</x:f>
        <x:v>46274</x:v>
      </x:c>
      <x:c r="C292" s="34" t="str">
        <x:f>IF('Log Transaksi'!B292="","",IF('Log Transaksi'!C292="","",'Log Transaksi'!C292))</x:f>
        <x:v>2.sasy aml</x:v>
      </x:c>
      <x:c r="D292" s="34" t="str">
        <x:f>IF('Log Transaksi'!B292="","",IF('Log Transaksi'!D292="","",'Log Transaksi'!D292))</x:f>
        <x:v>Graduation</x:v>
      </x:c>
      <x:c r="E292" s="44" t="n">
        <x:f>IF('Log Transaksi'!B292="","",IF('Log Transaksi'!E292="","",'Log Transaksi'!E292))</x:f>
        <x:v>46274</x:v>
      </x:c>
      <x:c r="F292" s="34" t="str">
        <x:f>IF('Log Transaksi'!B292="","",IF('Log Transaksi'!F292="","",'Log Transaksi'!F292))</x:f>
        <x:v>Lunas</x:v>
      </x:c>
      <x:c r="G292" s="42" t="n">
        <x:f>IF('Log Transaksi'!B292="","",IF('Log Transaksi'!G292="","",'Log Transaksi'!G292))</x:f>
        <x:v>350000</x:v>
      </x:c>
      <x:c r="H292" s="42" t="str">
        <x:f>IF('Log Transaksi'!B292="","",IF('Log Transaksi'!H292="","",'Log Transaksi'!H292))</x:f>
      </x:c>
      <x:c r="I292" s="42" t="n">
        <x:f>IF('Log Transaksi'!B292="","",IF('Log Transaksi'!I292="","",'Log Transaksi'!I292))</x:f>
        <x:v>350000</x:v>
      </x:c>
      <x:c r="J292" s="46" t="str">
        <x:v>BK094</x:v>
      </x:c>
      <x:c r="K292" s="34" t="str">
        <x:v>Nama, tanggal foto dan paket cocok; awalan nomor daftar diabaikan</x:v>
      </x:c>
      <x:c r="L292" s="42" t="n">
        <x:f>IF(AND(B292&lt;&gt;"",B292&lt;='Pengaturan'!$B$6,F292="DP"),I292,0)</x:f>
        <x:v>0</x:v>
      </x:c>
      <x:c r="M292" s="42" t="n">
        <x:f>IF(AND(B292&lt;&gt;"",B292&lt;='Pengaturan'!$B$6,F292&lt;&gt;"DP"),I292,0)</x:f>
        <x:v>350000</x:v>
      </x:c>
      <x:c r="N292" s="34" t="n">
        <x:f>IF(AND(B292&lt;&gt;"",B292&lt;='Pengaturan'!$B$6,OR(F292="Lunas",F292="Pelunasan")),1,0)</x:f>
        <x:v>1</x:v>
      </x:c>
      <x:c r="O292" s="34" t="str">
        <x:f>IF(B292="","",IF(J292="","Belum dipasangkan",IF(COUNTIF('Data Schedule'!$A$5:$A$304,J292)=1,"OK","CHECK ID")))</x:f>
        <x:v>OK</x:v>
      </x:c>
      <x:c r="P292" s="519" t="str">
        <x:v>BK094</x:v>
      </x:c>
      <x:c r="Q292" s="521"/>
      <x:c r="R292" s="519" t="str">
        <x:f>IF('Log Transaksi'!B292="","",IF(Q292&lt;&gt;"",Q292,P292))</x:f>
        <x:v>BK094</x:v>
      </x:c>
      <x:c r="S292" s="519" t="str">
        <x:f>IF('Log Transaksi'!B292="","",'Log Transaksi'!S292)</x:f>
        <x:v>Paket utama</x:v>
      </x:c>
      <x:c r="T292" s="520" t="str">
        <x:v>Pemetaan average sebelumnya dipertahankan</x:v>
      </x:c>
      <x:c r="U292" s="519" t="str">
        <x:f>IF(R292="","",IF(COUNTIF('Belanja per Booking'!$A$17:$A$409,R292)=1,"OK","Cek ID"))</x:f>
        <x:v>OK</x:v>
      </x:c>
      <x:c r="V292" s="519" t="n">
        <x:f>IF(AND(R292&lt;&gt;"",'Log Transaksi'!L292&lt;&gt;"",'Log Transaksi'!L292&lt;&gt;"Belum diisi",OR('Log Transaksi'!N292="Uploaded",'Log Transaksi'!O292="Uploaded")),1,0)</x:f>
        <x:v>1</x:v>
      </x:c>
    </x:row>
    <x:row r="293" ht="23" customHeight="1">
      <x:c r="A293" s="34" t="n">
        <x:v>293</x:v>
      </x:c>
      <x:c r="B293" s="44" t="n">
        <x:f>IF('Log Transaksi'!B293="","",IF('Log Transaksi'!B293="","",'Log Transaksi'!B293))</x:f>
        <x:v>46274</x:v>
      </x:c>
      <x:c r="C293" s="34" t="str">
        <x:f>IF('Log Transaksi'!B293="","",IF('Log Transaksi'!C293="","",'Log Transaksi'!C293))</x:f>
        <x:v>3. Naufal</x:v>
      </x:c>
      <x:c r="D293" s="34" t="str">
        <x:f>IF('Log Transaksi'!B293="","",IF('Log Transaksi'!D293="","",'Log Transaksi'!D293))</x:f>
        <x:v>Graduation</x:v>
      </x:c>
      <x:c r="E293" s="44" t="n">
        <x:f>IF('Log Transaksi'!B293="","",IF('Log Transaksi'!E293="","",'Log Transaksi'!E293))</x:f>
        <x:v>46274</x:v>
      </x:c>
      <x:c r="F293" s="34" t="str">
        <x:f>IF('Log Transaksi'!B293="","",IF('Log Transaksi'!F293="","",'Log Transaksi'!F293))</x:f>
        <x:v>DP</x:v>
      </x:c>
      <x:c r="G293" s="42" t="str">
        <x:f>IF('Log Transaksi'!B293="","",IF('Log Transaksi'!G293="","",'Log Transaksi'!G293))</x:f>
      </x:c>
      <x:c r="H293" s="42" t="n">
        <x:f>IF('Log Transaksi'!B293="","",IF('Log Transaksi'!H293="","",'Log Transaksi'!H293))</x:f>
        <x:v>100000</x:v>
      </x:c>
      <x:c r="I293" s="42" t="n">
        <x:f>IF('Log Transaksi'!B293="","",IF('Log Transaksi'!I293="","",'Log Transaksi'!I293))</x:f>
        <x:v>100000</x:v>
      </x:c>
      <x:c r="J293" s="46" t="str">
        <x:v>BK153</x:v>
      </x:c>
      <x:c r="K293" s="34" t="str">
        <x:v>Booking baru dari tanggal dan paket eksplisit Log; tidak ada kandidat lama</x:v>
      </x:c>
      <x:c r="L293" s="42" t="n">
        <x:f>IF(AND(B293&lt;&gt;"",B293&lt;='Pengaturan'!$B$6,F293="DP"),I293,0)</x:f>
        <x:v>100000</x:v>
      </x:c>
      <x:c r="M293" s="42" t="n">
        <x:f>IF(AND(B293&lt;&gt;"",B293&lt;='Pengaturan'!$B$6,F293&lt;&gt;"DP"),I293,0)</x:f>
        <x:v>0</x:v>
      </x:c>
      <x:c r="N293" s="34" t="n">
        <x:f>IF(AND(B293&lt;&gt;"",B293&lt;='Pengaturan'!$B$6,OR(F293="Lunas",F293="Pelunasan")),1,0)</x:f>
        <x:v>0</x:v>
      </x:c>
      <x:c r="O293" s="34" t="str">
        <x:f>IF(B293="","",IF(J293="","Belum dipasangkan",IF(COUNTIF('Data Schedule'!$A$5:$A$304,J293)=1,"OK","CHECK ID")))</x:f>
        <x:v>OK</x:v>
      </x:c>
      <x:c r="P293" s="519" t="str">
        <x:v>BK153</x:v>
      </x:c>
      <x:c r="Q293" s="521"/>
      <x:c r="R293" s="519" t="str">
        <x:f>IF('Log Transaksi'!B293="","",IF(Q293&lt;&gt;"",Q293,P293))</x:f>
        <x:v>BK153</x:v>
      </x:c>
      <x:c r="S293" s="519" t="str">
        <x:f>IF('Log Transaksi'!B293="","",'Log Transaksi'!S293)</x:f>
        <x:v>Paket utama</x:v>
      </x:c>
      <x:c r="T293" s="520" t="str">
        <x:v>Pemetaan average sebelumnya dipertahankan</x:v>
      </x:c>
      <x:c r="U293" s="519" t="str">
        <x:f>IF(R293="","",IF(COUNTIF('Belanja per Booking'!$A$17:$A$409,R293)=1,"OK","Cek ID"))</x:f>
        <x:v>OK</x:v>
      </x:c>
      <x:c r="V293" s="519" t="n">
        <x:f>IF(AND(R293&lt;&gt;"",'Log Transaksi'!L293&lt;&gt;"",'Log Transaksi'!L293&lt;&gt;"Belum diisi",OR('Log Transaksi'!N293="Uploaded",'Log Transaksi'!O293="Uploaded")),1,0)</x:f>
        <x:v>0</x:v>
      </x:c>
    </x:row>
    <x:row r="294" ht="23" customHeight="1">
      <x:c r="A294" s="34" t="n">
        <x:v>294</x:v>
      </x:c>
      <x:c r="B294" s="44" t="n">
        <x:f>IF('Log Transaksi'!B294="","",IF('Log Transaksi'!B294="","",'Log Transaksi'!B294))</x:f>
        <x:v>46274</x:v>
      </x:c>
      <x:c r="C294" s="34" t="str">
        <x:f>IF('Log Transaksi'!B294="","",IF('Log Transaksi'!C294="","",'Log Transaksi'!C294))</x:f>
        <x:v>4. Ama</x:v>
      </x:c>
      <x:c r="D294" s="34" t="str">
        <x:f>IF('Log Transaksi'!B294="","",IF('Log Transaksi'!D294="","",'Log Transaksi'!D294))</x:f>
        <x:v>Graduation</x:v>
      </x:c>
      <x:c r="E294" s="44" t="n">
        <x:f>IF('Log Transaksi'!B294="","",IF('Log Transaksi'!E294="","",'Log Transaksi'!E294))</x:f>
        <x:v>46274</x:v>
      </x:c>
      <x:c r="F294" s="34" t="str">
        <x:f>IF('Log Transaksi'!B294="","",IF('Log Transaksi'!F294="","",'Log Transaksi'!F294))</x:f>
        <x:v>Lunas</x:v>
      </x:c>
      <x:c r="G294" s="42" t="str">
        <x:f>IF('Log Transaksi'!B294="","",IF('Log Transaksi'!G294="","",'Log Transaksi'!G294))</x:f>
      </x:c>
      <x:c r="H294" s="42" t="n">
        <x:f>IF('Log Transaksi'!B294="","",IF('Log Transaksi'!H294="","",'Log Transaksi'!H294))</x:f>
        <x:v>250000</x:v>
      </x:c>
      <x:c r="I294" s="42" t="n">
        <x:f>IF('Log Transaksi'!B294="","",IF('Log Transaksi'!I294="","",'Log Transaksi'!I294))</x:f>
        <x:v>250000</x:v>
      </x:c>
      <x:c r="J294" s="46" t="str">
        <x:v>BK090</x:v>
      </x:c>
      <x:c r="K294" s="34" t="str">
        <x:v>Nama, tanggal foto dan paket cocok; awalan nomor daftar diabaikan</x:v>
      </x:c>
      <x:c r="L294" s="42" t="n">
        <x:f>IF(AND(B294&lt;&gt;"",B294&lt;='Pengaturan'!$B$6,F294="DP"),I294,0)</x:f>
        <x:v>0</x:v>
      </x:c>
      <x:c r="M294" s="42" t="n">
        <x:f>IF(AND(B294&lt;&gt;"",B294&lt;='Pengaturan'!$B$6,F294&lt;&gt;"DP"),I294,0)</x:f>
        <x:v>250000</x:v>
      </x:c>
      <x:c r="N294" s="34" t="n">
        <x:f>IF(AND(B294&lt;&gt;"",B294&lt;='Pengaturan'!$B$6,OR(F294="Lunas",F294="Pelunasan")),1,0)</x:f>
        <x:v>1</x:v>
      </x:c>
      <x:c r="O294" s="34" t="str">
        <x:f>IF(B294="","",IF(J294="","Belum dipasangkan",IF(COUNTIF('Data Schedule'!$A$5:$A$304,J294)=1,"OK","CHECK ID")))</x:f>
        <x:v>OK</x:v>
      </x:c>
      <x:c r="P294" s="519" t="str">
        <x:v>BK090</x:v>
      </x:c>
      <x:c r="Q294" s="521"/>
      <x:c r="R294" s="519" t="str">
        <x:f>IF('Log Transaksi'!B294="","",IF(Q294&lt;&gt;"",Q294,P294))</x:f>
        <x:v>BK090</x:v>
      </x:c>
      <x:c r="S294" s="519" t="str">
        <x:f>IF('Log Transaksi'!B294="","",'Log Transaksi'!S294)</x:f>
        <x:v>Paket utama</x:v>
      </x:c>
      <x:c r="T294" s="520" t="str">
        <x:v>Pemetaan average sebelumnya dipertahankan</x:v>
      </x:c>
      <x:c r="U294" s="519" t="str">
        <x:f>IF(R294="","",IF(COUNTIF('Belanja per Booking'!$A$17:$A$409,R294)=1,"OK","Cek ID"))</x:f>
        <x:v>OK</x:v>
      </x:c>
      <x:c r="V294" s="519" t="n">
        <x:f>IF(AND(R294&lt;&gt;"",'Log Transaksi'!L294&lt;&gt;"",'Log Transaksi'!L294&lt;&gt;"Belum diisi",OR('Log Transaksi'!N294="Uploaded",'Log Transaksi'!O294="Uploaded")),1,0)</x:f>
        <x:v>1</x:v>
      </x:c>
    </x:row>
    <x:row r="295" ht="23" customHeight="1">
      <x:c r="A295" s="34" t="n">
        <x:v>295</x:v>
      </x:c>
      <x:c r="B295" s="44" t="n">
        <x:f>IF('Log Transaksi'!B295="","",IF('Log Transaksi'!B295="","",'Log Transaksi'!B295))</x:f>
        <x:v>46274</x:v>
      </x:c>
      <x:c r="C295" s="34" t="str">
        <x:f>IF('Log Transaksi'!B295="","",IF('Log Transaksi'!C295="","",'Log Transaksi'!C295))</x:f>
        <x:v>5.Praba Dayu</x:v>
      </x:c>
      <x:c r="D295" s="34" t="str">
        <x:f>IF('Log Transaksi'!B295="","",IF('Log Transaksi'!D295="","",'Log Transaksi'!D295))</x:f>
        <x:v>Graduation</x:v>
      </x:c>
      <x:c r="E295" s="44" t="n">
        <x:f>IF('Log Transaksi'!B295="","",IF('Log Transaksi'!E295="","",'Log Transaksi'!E295))</x:f>
        <x:v>46274</x:v>
      </x:c>
      <x:c r="F295" s="34" t="str">
        <x:f>IF('Log Transaksi'!B295="","",IF('Log Transaksi'!F295="","",'Log Transaksi'!F295))</x:f>
      </x:c>
      <x:c r="G295" s="42" t="str">
        <x:f>IF('Log Transaksi'!B295="","",IF('Log Transaksi'!G295="","",'Log Transaksi'!G295))</x:f>
      </x:c>
      <x:c r="H295" s="42" t="str">
        <x:f>IF('Log Transaksi'!B295="","",IF('Log Transaksi'!H295="","",'Log Transaksi'!H295))</x:f>
      </x:c>
      <x:c r="I295" s="42" t="str">
        <x:f>IF('Log Transaksi'!B295="","",IF('Log Transaksi'!I295="","",'Log Transaksi'!I295))</x:f>
      </x:c>
      <x:c r="J295" s="46" t="str">
        <x:v>BK149</x:v>
      </x:c>
      <x:c r="K295" s="34" t="str">
        <x:v>Nama, tanggal foto, dan paket cocok</x:v>
      </x:c>
      <x:c r="L295" s="42" t="n">
        <x:f>IF(AND(B295&lt;&gt;"",B295&lt;='Pengaturan'!$B$6,F295="DP"),I295,0)</x:f>
        <x:v>0</x:v>
      </x:c>
      <x:c r="M295" s="42" t="str">
        <x:f>IF(AND(B295&lt;&gt;"",B295&lt;='Pengaturan'!$B$6,F295&lt;&gt;"DP"),I295,0)</x:f>
      </x:c>
      <x:c r="N295" s="34" t="n">
        <x:f>IF(AND(B295&lt;&gt;"",B295&lt;='Pengaturan'!$B$6,OR(F295="Lunas",F295="Pelunasan")),1,0)</x:f>
        <x:v>0</x:v>
      </x:c>
      <x:c r="O295" s="34" t="str">
        <x:f>IF(B295="","",IF(J295="","Belum dipasangkan",IF(COUNTIF('Data Schedule'!$A$5:$A$304,J295)=1,"OK","CHECK ID")))</x:f>
        <x:v>OK</x:v>
      </x:c>
      <x:c r="P295" s="519" t="str">
        <x:v>BK149</x:v>
      </x:c>
      <x:c r="Q295" s="521"/>
      <x:c r="R295" s="519" t="str">
        <x:f>IF('Log Transaksi'!B295="","",IF(Q295&lt;&gt;"",Q295,P295))</x:f>
        <x:v>BK149</x:v>
      </x:c>
      <x:c r="S295" s="519" t="str">
        <x:f>IF('Log Transaksi'!B295="","",'Log Transaksi'!S295)</x:f>
        <x:v>Paket utama</x:v>
      </x:c>
      <x:c r="T295" s="520" t="str">
        <x:v>Pemetaan average sebelumnya dipertahankan</x:v>
      </x:c>
      <x:c r="U295" s="519" t="str">
        <x:f>IF(R295="","",IF(COUNTIF('Belanja per Booking'!$A$17:$A$409,R295)=1,"OK","Cek ID"))</x:f>
        <x:v>OK</x:v>
      </x:c>
      <x:c r="V295" s="519" t="n">
        <x:f>IF(AND(R295&lt;&gt;"",'Log Transaksi'!L295&lt;&gt;"",'Log Transaksi'!L295&lt;&gt;"Belum diisi",OR('Log Transaksi'!N295="Uploaded",'Log Transaksi'!O295="Uploaded")),1,0)</x:f>
        <x:v>1</x:v>
      </x:c>
    </x:row>
    <x:row r="296" ht="23" customHeight="1">
      <x:c r="A296" s="34" t="n">
        <x:v>296</x:v>
      </x:c>
      <x:c r="B296" s="44" t="n">
        <x:f>IF('Log Transaksi'!B296="","",IF('Log Transaksi'!B296="","",'Log Transaksi'!B296))</x:f>
        <x:v>46274</x:v>
      </x:c>
      <x:c r="C296" s="34" t="str">
        <x:f>IF('Log Transaksi'!B296="","",IF('Log Transaksi'!C296="","",'Log Transaksi'!C296))</x:f>
        <x:v>Nabilla Epiztiany</x:v>
      </x:c>
      <x:c r="D296" s="34" t="str">
        <x:f>IF('Log Transaksi'!B296="","",IF('Log Transaksi'!D296="","",'Log Transaksi'!D296))</x:f>
        <x:v>Graduation</x:v>
      </x:c>
      <x:c r="E296" s="44" t="n">
        <x:f>IF('Log Transaksi'!B296="","",IF('Log Transaksi'!E296="","",'Log Transaksi'!E296))</x:f>
        <x:v>46299</x:v>
      </x:c>
      <x:c r="F296" s="34" t="str">
        <x:f>IF('Log Transaksi'!B296="","",IF('Log Transaksi'!F296="","",'Log Transaksi'!F296))</x:f>
        <x:v>DP</x:v>
      </x:c>
      <x:c r="G296" s="42" t="str">
        <x:f>IF('Log Transaksi'!B296="","",IF('Log Transaksi'!G296="","",'Log Transaksi'!G296))</x:f>
      </x:c>
      <x:c r="H296" s="42" t="n">
        <x:f>IF('Log Transaksi'!B296="","",IF('Log Transaksi'!H296="","",'Log Transaksi'!H296))</x:f>
        <x:v>100000</x:v>
      </x:c>
      <x:c r="I296" s="42" t="n">
        <x:f>IF('Log Transaksi'!B296="","",IF('Log Transaksi'!I296="","",'Log Transaksi'!I296))</x:f>
        <x:v>100000</x:v>
      </x:c>
      <x:c r="J296" s="46"/>
      <x:c r="K296" s="34" t="str">
        <x:v>Belum dipasangkan. Cash-in aktual tetap dihitung</x:v>
      </x:c>
      <x:c r="L296" s="42" t="n">
        <x:f>IF(AND(B296&lt;&gt;"",B296&lt;='Pengaturan'!$B$6,F296="DP"),I296,0)</x:f>
        <x:v>100000</x:v>
      </x:c>
      <x:c r="M296" s="42" t="n">
        <x:f>IF(AND(B296&lt;&gt;"",B296&lt;='Pengaturan'!$B$6,F296&lt;&gt;"DP"),I296,0)</x:f>
        <x:v>0</x:v>
      </x:c>
      <x:c r="N296" s="34" t="n">
        <x:f>IF(AND(B296&lt;&gt;"",B296&lt;='Pengaturan'!$B$6,OR(F296="Lunas",F296="Pelunasan")),1,0)</x:f>
        <x:v>0</x:v>
      </x:c>
      <x:c r="O296" s="34" t="str">
        <x:f>IF(B296="","",IF(J296="","Belum dipasangkan",IF(COUNTIF('Data Schedule'!$A$5:$A$304,J296)=1,"OK","CHECK ID")))</x:f>
        <x:v>Belum dipasangkan</x:v>
      </x:c>
      <x:c r="P296" s="519" t="str">
        <x:v>LOG-09-43</x:v>
      </x:c>
      <x:c r="Q296" s="521"/>
      <x:c r="R296" s="519" t="str">
        <x:f>IF('Log Transaksi'!B296="","",IF(Q296&lt;&gt;"",Q296,P296))</x:f>
        <x:v>LOG-09-43</x:v>
      </x:c>
      <x:c r="S296" s="519" t="str">
        <x:f>IF('Log Transaksi'!B296="","",'Log Transaksi'!S296)</x:f>
        <x:v>Paket utama</x:v>
      </x:c>
      <x:c r="T296" s="520" t="str">
        <x:v>Pemetaan average sebelumnya dipertahankan</x:v>
      </x:c>
      <x:c r="U296" s="519" t="str">
        <x:f>IF(R296="","",IF(COUNTIF('Belanja per Booking'!$A$17:$A$409,R296)=1,"OK","Cek ID"))</x:f>
        <x:v>OK</x:v>
      </x:c>
      <x:c r="V296" s="519" t="n">
        <x:f>IF(AND(R296&lt;&gt;"",'Log Transaksi'!L296&lt;&gt;"",'Log Transaksi'!L296&lt;&gt;"Belum diisi",OR('Log Transaksi'!N296="Uploaded",'Log Transaksi'!O296="Uploaded")),1,0)</x:f>
        <x:v>0</x:v>
      </x:c>
    </x:row>
    <x:row r="297" ht="23" customHeight="1">
      <x:c r="A297" s="34" t="n">
        <x:v>297</x:v>
      </x:c>
      <x:c r="B297" s="44" t="n">
        <x:f>IF('Log Transaksi'!B297="","",IF('Log Transaksi'!B297="","",'Log Transaksi'!B297))</x:f>
        <x:v>46274</x:v>
      </x:c>
      <x:c r="C297" s="34" t="str">
        <x:f>IF('Log Transaksi'!B297="","",IF('Log Transaksi'!C297="","",'Log Transaksi'!C297))</x:f>
        <x:v>Andin</x:v>
      </x:c>
      <x:c r="D297" s="34" t="str">
        <x:f>IF('Log Transaksi'!B297="","",IF('Log Transaksi'!D297="","",'Log Transaksi'!D297))</x:f>
        <x:v>Graduation</x:v>
      </x:c>
      <x:c r="E297" s="44" t="n">
        <x:f>IF('Log Transaksi'!B297="","",IF('Log Transaksi'!E297="","",'Log Transaksi'!E297))</x:f>
        <x:v>46299</x:v>
      </x:c>
      <x:c r="F297" s="34" t="str">
        <x:f>IF('Log Transaksi'!B297="","",IF('Log Transaksi'!F297="","",'Log Transaksi'!F297))</x:f>
        <x:v>DP</x:v>
      </x:c>
      <x:c r="G297" s="42" t="str">
        <x:f>IF('Log Transaksi'!B297="","",IF('Log Transaksi'!G297="","",'Log Transaksi'!G297))</x:f>
      </x:c>
      <x:c r="H297" s="42" t="n">
        <x:f>IF('Log Transaksi'!B297="","",IF('Log Transaksi'!H297="","",'Log Transaksi'!H297))</x:f>
        <x:v>100000</x:v>
      </x:c>
      <x:c r="I297" s="42" t="n">
        <x:f>IF('Log Transaksi'!B297="","",IF('Log Transaksi'!I297="","",'Log Transaksi'!I297))</x:f>
        <x:v>100000</x:v>
      </x:c>
      <x:c r="J297" s="46"/>
      <x:c r="K297" s="34" t="str">
        <x:v>Belum dipasangkan. Cash-in aktual tetap dihitung</x:v>
      </x:c>
      <x:c r="L297" s="42" t="n">
        <x:f>IF(AND(B297&lt;&gt;"",B297&lt;='Pengaturan'!$B$6,F297="DP"),I297,0)</x:f>
        <x:v>100000</x:v>
      </x:c>
      <x:c r="M297" s="42" t="n">
        <x:f>IF(AND(B297&lt;&gt;"",B297&lt;='Pengaturan'!$B$6,F297&lt;&gt;"DP"),I297,0)</x:f>
        <x:v>0</x:v>
      </x:c>
      <x:c r="N297" s="34" t="n">
        <x:f>IF(AND(B297&lt;&gt;"",B297&lt;='Pengaturan'!$B$6,OR(F297="Lunas",F297="Pelunasan")),1,0)</x:f>
        <x:v>0</x:v>
      </x:c>
      <x:c r="O297" s="34" t="str">
        <x:f>IF(B297="","",IF(J297="","Belum dipasangkan",IF(COUNTIF('Data Schedule'!$A$5:$A$304,J297)=1,"OK","CHECK ID")))</x:f>
        <x:v>Belum dipasangkan</x:v>
      </x:c>
      <x:c r="P297" s="519" t="str">
        <x:v>LOG-09-44</x:v>
      </x:c>
      <x:c r="Q297" s="521"/>
      <x:c r="R297" s="519" t="str">
        <x:f>IF('Log Transaksi'!B297="","",IF(Q297&lt;&gt;"",Q297,P297))</x:f>
        <x:v>LOG-09-44</x:v>
      </x:c>
      <x:c r="S297" s="519" t="str">
        <x:f>IF('Log Transaksi'!B297="","",'Log Transaksi'!S297)</x:f>
        <x:v>Paket utama</x:v>
      </x:c>
      <x:c r="T297" s="520" t="str">
        <x:v>Pemetaan average sebelumnya dipertahankan</x:v>
      </x:c>
      <x:c r="U297" s="519" t="str">
        <x:f>IF(R297="","",IF(COUNTIF('Belanja per Booking'!$A$17:$A$409,R297)=1,"OK","Cek ID"))</x:f>
        <x:v>OK</x:v>
      </x:c>
      <x:c r="V297" s="519" t="n">
        <x:f>IF(AND(R297&lt;&gt;"",'Log Transaksi'!L297&lt;&gt;"",'Log Transaksi'!L297&lt;&gt;"Belum diisi",OR('Log Transaksi'!N297="Uploaded",'Log Transaksi'!O297="Uploaded")),1,0)</x:f>
        <x:v>0</x:v>
      </x:c>
    </x:row>
    <x:row r="298" ht="23" customHeight="1">
      <x:c r="A298" s="34" t="n">
        <x:v>298</x:v>
      </x:c>
      <x:c r="B298" s="44" t="n">
        <x:f>IF('Log Transaksi'!B298="","",IF('Log Transaksi'!B298="","",'Log Transaksi'!B298))</x:f>
        <x:v>46274</x:v>
      </x:c>
      <x:c r="C298" s="34" t="str">
        <x:f>IF('Log Transaksi'!B298="","",IF('Log Transaksi'!C298="","",'Log Transaksi'!C298))</x:f>
        <x:v>Sekar</x:v>
      </x:c>
      <x:c r="D298" s="34" t="str">
        <x:f>IF('Log Transaksi'!B298="","",IF('Log Transaksi'!D298="","",'Log Transaksi'!D298))</x:f>
        <x:v>Graduation</x:v>
      </x:c>
      <x:c r="E298" s="44" t="n">
        <x:f>IF('Log Transaksi'!B298="","",IF('Log Transaksi'!E298="","",'Log Transaksi'!E298))</x:f>
        <x:v>46274</x:v>
      </x:c>
      <x:c r="F298" s="34" t="str">
        <x:f>IF('Log Transaksi'!B298="","",IF('Log Transaksi'!F298="","",'Log Transaksi'!F298))</x:f>
        <x:v>Lunas</x:v>
      </x:c>
      <x:c r="G298" s="42" t="str">
        <x:f>IF('Log Transaksi'!B298="","",IF('Log Transaksi'!G298="","",'Log Transaksi'!G298))</x:f>
      </x:c>
      <x:c r="H298" s="42" t="n">
        <x:f>IF('Log Transaksi'!B298="","",IF('Log Transaksi'!H298="","",'Log Transaksi'!H298))</x:f>
        <x:v>250000</x:v>
      </x:c>
      <x:c r="I298" s="42" t="n">
        <x:f>IF('Log Transaksi'!B298="","",IF('Log Transaksi'!I298="","",'Log Transaksi'!I298))</x:f>
        <x:v>250000</x:v>
      </x:c>
      <x:c r="J298" s="46" t="str">
        <x:v>BK112</x:v>
      </x:c>
      <x:c r="K298" s="34" t="str">
        <x:v>Nama, tanggal foto, dan paket cocok</x:v>
      </x:c>
      <x:c r="L298" s="42" t="n">
        <x:f>IF(AND(B298&lt;&gt;"",B298&lt;='Pengaturan'!$B$6,F298="DP"),I298,0)</x:f>
        <x:v>0</x:v>
      </x:c>
      <x:c r="M298" s="42" t="n">
        <x:f>IF(AND(B298&lt;&gt;"",B298&lt;='Pengaturan'!$B$6,F298&lt;&gt;"DP"),I298,0)</x:f>
        <x:v>250000</x:v>
      </x:c>
      <x:c r="N298" s="34" t="n">
        <x:f>IF(AND(B298&lt;&gt;"",B298&lt;='Pengaturan'!$B$6,OR(F298="Lunas",F298="Pelunasan")),1,0)</x:f>
        <x:v>1</x:v>
      </x:c>
      <x:c r="O298" s="34" t="str">
        <x:f>IF(B298="","",IF(J298="","Belum dipasangkan",IF(COUNTIF('Data Schedule'!$A$5:$A$304,J298)=1,"OK","CHECK ID")))</x:f>
        <x:v>OK</x:v>
      </x:c>
      <x:c r="P298" s="519" t="str">
        <x:v>BK112</x:v>
      </x:c>
      <x:c r="Q298" s="521"/>
      <x:c r="R298" s="519" t="str">
        <x:f>IF('Log Transaksi'!B298="","",IF(Q298&lt;&gt;"",Q298,P298))</x:f>
        <x:v>BK112</x:v>
      </x:c>
      <x:c r="S298" s="519" t="str">
        <x:f>IF('Log Transaksi'!B298="","",'Log Transaksi'!S298)</x:f>
        <x:v>Paket utama</x:v>
      </x:c>
      <x:c r="T298" s="520" t="str">
        <x:v>Pemetaan average sebelumnya dipertahankan</x:v>
      </x:c>
      <x:c r="U298" s="519" t="str">
        <x:f>IF(R298="","",IF(COUNTIF('Belanja per Booking'!$A$17:$A$409,R298)=1,"OK","Cek ID"))</x:f>
        <x:v>OK</x:v>
      </x:c>
      <x:c r="V298" s="519" t="n">
        <x:f>IF(AND(R298&lt;&gt;"",'Log Transaksi'!L298&lt;&gt;"",'Log Transaksi'!L298&lt;&gt;"Belum diisi",OR('Log Transaksi'!N298="Uploaded",'Log Transaksi'!O298="Uploaded")),1,0)</x:f>
        <x:v>1</x:v>
      </x:c>
    </x:row>
    <x:row r="299" ht="23" customHeight="1">
      <x:c r="A299" s="34" t="n">
        <x:v>299</x:v>
      </x:c>
      <x:c r="B299" s="44" t="n">
        <x:f>IF('Log Transaksi'!B299="","",IF('Log Transaksi'!B299="","",'Log Transaksi'!B299))</x:f>
        <x:v>46274</x:v>
      </x:c>
      <x:c r="C299" s="34" t="str">
        <x:f>IF('Log Transaksi'!B299="","",IF('Log Transaksi'!C299="","",'Log Transaksi'!C299))</x:f>
        <x:v>Nidaul</x:v>
      </x:c>
      <x:c r="D299" s="34" t="str">
        <x:f>IF('Log Transaksi'!B299="","",IF('Log Transaksi'!D299="","",'Log Transaksi'!D299))</x:f>
        <x:v>Graduation</x:v>
      </x:c>
      <x:c r="E299" s="44" t="n">
        <x:f>IF('Log Transaksi'!B299="","",IF('Log Transaksi'!E299="","",'Log Transaksi'!E299))</x:f>
        <x:v>46274</x:v>
      </x:c>
      <x:c r="F299" s="34" t="str">
        <x:f>IF('Log Transaksi'!B299="","",IF('Log Transaksi'!F299="","",'Log Transaksi'!F299))</x:f>
        <x:v>Lunas</x:v>
      </x:c>
      <x:c r="G299" s="42" t="n">
        <x:f>IF('Log Transaksi'!B299="","",IF('Log Transaksi'!G299="","",'Log Transaksi'!G299))</x:f>
        <x:v>430000</x:v>
      </x:c>
      <x:c r="H299" s="42" t="str">
        <x:f>IF('Log Transaksi'!B299="","",IF('Log Transaksi'!H299="","",'Log Transaksi'!H299))</x:f>
      </x:c>
      <x:c r="I299" s="42" t="n">
        <x:f>IF('Log Transaksi'!B299="","",IF('Log Transaksi'!I299="","",'Log Transaksi'!I299))</x:f>
        <x:v>430000</x:v>
      </x:c>
      <x:c r="J299" s="46" t="str">
        <x:v>BK098</x:v>
      </x:c>
      <x:c r="K299" s="34" t="str">
        <x:v>Nama, tanggal foto, dan paket cocok</x:v>
      </x:c>
      <x:c r="L299" s="42" t="n">
        <x:f>IF(AND(B299&lt;&gt;"",B299&lt;='Pengaturan'!$B$6,F299="DP"),I299,0)</x:f>
        <x:v>0</x:v>
      </x:c>
      <x:c r="M299" s="42" t="n">
        <x:f>IF(AND(B299&lt;&gt;"",B299&lt;='Pengaturan'!$B$6,F299&lt;&gt;"DP"),I299,0)</x:f>
        <x:v>430000</x:v>
      </x:c>
      <x:c r="N299" s="34" t="n">
        <x:f>IF(AND(B299&lt;&gt;"",B299&lt;='Pengaturan'!$B$6,OR(F299="Lunas",F299="Pelunasan")),1,0)</x:f>
        <x:v>1</x:v>
      </x:c>
      <x:c r="O299" s="34" t="str">
        <x:f>IF(B299="","",IF(J299="","Belum dipasangkan",IF(COUNTIF('Data Schedule'!$A$5:$A$304,J299)=1,"OK","CHECK ID")))</x:f>
        <x:v>OK</x:v>
      </x:c>
      <x:c r="P299" s="519" t="str">
        <x:v>BK098</x:v>
      </x:c>
      <x:c r="Q299" s="521"/>
      <x:c r="R299" s="519" t="str">
        <x:f>IF('Log Transaksi'!B299="","",IF(Q299&lt;&gt;"",Q299,P299))</x:f>
        <x:v>BK098</x:v>
      </x:c>
      <x:c r="S299" s="519" t="str">
        <x:f>IF('Log Transaksi'!B299="","",'Log Transaksi'!S299)</x:f>
        <x:v>Paket utama</x:v>
      </x:c>
      <x:c r="T299" s="520" t="str">
        <x:v>Pemetaan average sebelumnya dipertahankan</x:v>
      </x:c>
      <x:c r="U299" s="519" t="str">
        <x:f>IF(R299="","",IF(COUNTIF('Belanja per Booking'!$A$17:$A$409,R299)=1,"OK","Cek ID"))</x:f>
        <x:v>OK</x:v>
      </x:c>
      <x:c r="V299" s="519" t="n">
        <x:f>IF(AND(R299&lt;&gt;"",'Log Transaksi'!L299&lt;&gt;"",'Log Transaksi'!L299&lt;&gt;"Belum diisi",OR('Log Transaksi'!N299="Uploaded",'Log Transaksi'!O299="Uploaded")),1,0)</x:f>
        <x:v>1</x:v>
      </x:c>
    </x:row>
    <x:row r="300" ht="23" customHeight="1">
      <x:c r="A300" s="34" t="n">
        <x:v>300</x:v>
      </x:c>
      <x:c r="B300" s="44" t="n">
        <x:f>IF('Log Transaksi'!B300="","",IF('Log Transaksi'!B300="","",'Log Transaksi'!B300))</x:f>
        <x:v>46274</x:v>
      </x:c>
      <x:c r="C300" s="34" t="str">
        <x:f>IF('Log Transaksi'!B300="","",IF('Log Transaksi'!C300="","",'Log Transaksi'!C300))</x:f>
        <x:v>Hermas</x:v>
      </x:c>
      <x:c r="D300" s="34" t="str">
        <x:f>IF('Log Transaksi'!B300="","",IF('Log Transaksi'!D300="","",'Log Transaksi'!D300))</x:f>
        <x:v>Graduation</x:v>
      </x:c>
      <x:c r="E300" s="44" t="n">
        <x:f>IF('Log Transaksi'!B300="","",IF('Log Transaksi'!E300="","",'Log Transaksi'!E300))</x:f>
        <x:v>46274</x:v>
      </x:c>
      <x:c r="F300" s="34" t="str">
        <x:f>IF('Log Transaksi'!B300="","",IF('Log Transaksi'!F300="","",'Log Transaksi'!F300))</x:f>
        <x:v>Lunas</x:v>
      </x:c>
      <x:c r="G300" s="42" t="str">
        <x:f>IF('Log Transaksi'!B300="","",IF('Log Transaksi'!G300="","",'Log Transaksi'!G300))</x:f>
      </x:c>
      <x:c r="H300" s="42" t="n">
        <x:f>IF('Log Transaksi'!B300="","",IF('Log Transaksi'!H300="","",'Log Transaksi'!H300))</x:f>
        <x:v>400000</x:v>
      </x:c>
      <x:c r="I300" s="42" t="n">
        <x:f>IF('Log Transaksi'!B300="","",IF('Log Transaksi'!I300="","",'Log Transaksi'!I300))</x:f>
        <x:v>400000</x:v>
      </x:c>
      <x:c r="J300" s="46"/>
      <x:c r="K300" s="34" t="str">
        <x:v>CHECK kandidat BK114. Identitas atau tanggal belum pasti</x:v>
      </x:c>
      <x:c r="L300" s="42" t="n">
        <x:f>IF(AND(B300&lt;&gt;"",B300&lt;='Pengaturan'!$B$6,F300="DP"),I300,0)</x:f>
        <x:v>0</x:v>
      </x:c>
      <x:c r="M300" s="42" t="n">
        <x:f>IF(AND(B300&lt;&gt;"",B300&lt;='Pengaturan'!$B$6,F300&lt;&gt;"DP"),I300,0)</x:f>
        <x:v>400000</x:v>
      </x:c>
      <x:c r="N300" s="34" t="n">
        <x:f>IF(AND(B300&lt;&gt;"",B300&lt;='Pengaturan'!$B$6,OR(F300="Lunas",F300="Pelunasan")),1,0)</x:f>
        <x:v>1</x:v>
      </x:c>
      <x:c r="O300" s="34" t="str">
        <x:f>IF(B300="","",IF(J300="","Belum dipasangkan",IF(COUNTIF('Data Schedule'!$A$5:$A$304,J300)=1,"OK","CHECK ID")))</x:f>
        <x:v>Belum dipasangkan</x:v>
      </x:c>
      <x:c r="P300" s="519" t="str">
        <x:v>LOG-09-47</x:v>
      </x:c>
      <x:c r="Q300" s="521"/>
      <x:c r="R300" s="519" t="str">
        <x:f>IF('Log Transaksi'!B300="","",IF(Q300&lt;&gt;"",Q300,P300))</x:f>
        <x:v>LOG-09-47</x:v>
      </x:c>
      <x:c r="S300" s="519" t="str">
        <x:f>IF('Log Transaksi'!B300="","",'Log Transaksi'!S300)</x:f>
        <x:v>Paket utama</x:v>
      </x:c>
      <x:c r="T300" s="520" t="str">
        <x:v>Pemetaan average sebelumnya dipertahankan</x:v>
      </x:c>
      <x:c r="U300" s="519" t="str">
        <x:f>IF(R300="","",IF(COUNTIF('Belanja per Booking'!$A$17:$A$409,R300)=1,"OK","Cek ID"))</x:f>
        <x:v>OK</x:v>
      </x:c>
      <x:c r="V300" s="519" t="n">
        <x:f>IF(AND(R300&lt;&gt;"",'Log Transaksi'!L300&lt;&gt;"",'Log Transaksi'!L300&lt;&gt;"Belum diisi",OR('Log Transaksi'!N300="Uploaded",'Log Transaksi'!O300="Uploaded")),1,0)</x:f>
        <x:v>1</x:v>
      </x:c>
    </x:row>
    <x:row r="301" ht="23" customHeight="1">
      <x:c r="A301" s="34" t="n">
        <x:v>301</x:v>
      </x:c>
      <x:c r="B301" s="44" t="n">
        <x:f>IF('Log Transaksi'!B301="","",IF('Log Transaksi'!B301="","",'Log Transaksi'!B301))</x:f>
        <x:v>46274</x:v>
      </x:c>
      <x:c r="C301" s="34" t="str">
        <x:f>IF('Log Transaksi'!B301="","",IF('Log Transaksi'!C301="","",'Log Transaksi'!C301))</x:f>
        <x:v>Annisa</x:v>
      </x:c>
      <x:c r="D301" s="34" t="str">
        <x:f>IF('Log Transaksi'!B301="","",IF('Log Transaksi'!D301="","",'Log Transaksi'!D301))</x:f>
        <x:v>Graduation</x:v>
      </x:c>
      <x:c r="E301" s="44" t="n">
        <x:f>IF('Log Transaksi'!B301="","",IF('Log Transaksi'!E301="","",'Log Transaksi'!E301))</x:f>
        <x:v>46274</x:v>
      </x:c>
      <x:c r="F301" s="34" t="str">
        <x:f>IF('Log Transaksi'!B301="","",IF('Log Transaksi'!F301="","",'Log Transaksi'!F301))</x:f>
        <x:v>Lunas</x:v>
      </x:c>
      <x:c r="G301" s="42" t="str">
        <x:f>IF('Log Transaksi'!B301="","",IF('Log Transaksi'!G301="","",'Log Transaksi'!G301))</x:f>
      </x:c>
      <x:c r="H301" s="42" t="n">
        <x:f>IF('Log Transaksi'!B301="","",IF('Log Transaksi'!H301="","",'Log Transaksi'!H301))</x:f>
        <x:v>290000</x:v>
      </x:c>
      <x:c r="I301" s="42" t="n">
        <x:f>IF('Log Transaksi'!B301="","",IF('Log Transaksi'!I301="","",'Log Transaksi'!I301))</x:f>
        <x:v>290000</x:v>
      </x:c>
      <x:c r="J301" s="46" t="str">
        <x:v>BK113</x:v>
      </x:c>
      <x:c r="K301" s="34" t="str">
        <x:v>Nama, tanggal foto, dan paket cocok</x:v>
      </x:c>
      <x:c r="L301" s="42" t="n">
        <x:f>IF(AND(B301&lt;&gt;"",B301&lt;='Pengaturan'!$B$6,F301="DP"),I301,0)</x:f>
        <x:v>0</x:v>
      </x:c>
      <x:c r="M301" s="42" t="n">
        <x:f>IF(AND(B301&lt;&gt;"",B301&lt;='Pengaturan'!$B$6,F301&lt;&gt;"DP"),I301,0)</x:f>
        <x:v>290000</x:v>
      </x:c>
      <x:c r="N301" s="34" t="n">
        <x:f>IF(AND(B301&lt;&gt;"",B301&lt;='Pengaturan'!$B$6,OR(F301="Lunas",F301="Pelunasan")),1,0)</x:f>
        <x:v>1</x:v>
      </x:c>
      <x:c r="O301" s="34" t="str">
        <x:f>IF(B301="","",IF(J301="","Belum dipasangkan",IF(COUNTIF('Data Schedule'!$A$5:$A$304,J301)=1,"OK","CHECK ID")))</x:f>
        <x:v>OK</x:v>
      </x:c>
      <x:c r="P301" s="519" t="str">
        <x:v>BK113</x:v>
      </x:c>
      <x:c r="Q301" s="521"/>
      <x:c r="R301" s="519" t="str">
        <x:f>IF('Log Transaksi'!B301="","",IF(Q301&lt;&gt;"",Q301,P301))</x:f>
        <x:v>BK113</x:v>
      </x:c>
      <x:c r="S301" s="519" t="str">
        <x:f>IF('Log Transaksi'!B301="","",'Log Transaksi'!S301)</x:f>
        <x:v>Paket utama</x:v>
      </x:c>
      <x:c r="T301" s="520" t="str">
        <x:v>Pemetaan average sebelumnya dipertahankan</x:v>
      </x:c>
      <x:c r="U301" s="519" t="str">
        <x:f>IF(R301="","",IF(COUNTIF('Belanja per Booking'!$A$17:$A$409,R301)=1,"OK","Cek ID"))</x:f>
        <x:v>OK</x:v>
      </x:c>
      <x:c r="V301" s="519" t="n">
        <x:f>IF(AND(R301&lt;&gt;"",'Log Transaksi'!L301&lt;&gt;"",'Log Transaksi'!L301&lt;&gt;"Belum diisi",OR('Log Transaksi'!N301="Uploaded",'Log Transaksi'!O301="Uploaded")),1,0)</x:f>
        <x:v>1</x:v>
      </x:c>
    </x:row>
    <x:row r="302" ht="23" customHeight="1">
      <x:c r="A302" s="34" t="n">
        <x:v>302</x:v>
      </x:c>
      <x:c r="B302" s="44" t="n">
        <x:f>IF('Log Transaksi'!B302="","",IF('Log Transaksi'!B302="","",'Log Transaksi'!B302))</x:f>
        <x:v>46274</x:v>
      </x:c>
      <x:c r="C302" s="34" t="str">
        <x:f>IF('Log Transaksi'!B302="","",IF('Log Transaksi'!C302="","",'Log Transaksi'!C302))</x:f>
        <x:v>Nasywa</x:v>
      </x:c>
      <x:c r="D302" s="34" t="str">
        <x:f>IF('Log Transaksi'!B302="","",IF('Log Transaksi'!D302="","",'Log Transaksi'!D302))</x:f>
        <x:v>Graduation</x:v>
      </x:c>
      <x:c r="E302" s="44" t="n">
        <x:f>IF('Log Transaksi'!B302="","",IF('Log Transaksi'!E302="","",'Log Transaksi'!E302))</x:f>
        <x:v>46274</x:v>
      </x:c>
      <x:c r="F302" s="34" t="str">
        <x:f>IF('Log Transaksi'!B302="","",IF('Log Transaksi'!F302="","",'Log Transaksi'!F302))</x:f>
        <x:v>DP</x:v>
      </x:c>
      <x:c r="G302" s="42" t="str">
        <x:f>IF('Log Transaksi'!B302="","",IF('Log Transaksi'!G302="","",'Log Transaksi'!G302))</x:f>
      </x:c>
      <x:c r="H302" s="42" t="n">
        <x:f>IF('Log Transaksi'!B302="","",IF('Log Transaksi'!H302="","",'Log Transaksi'!H302))</x:f>
        <x:v>100000</x:v>
      </x:c>
      <x:c r="I302" s="42" t="n">
        <x:f>IF('Log Transaksi'!B302="","",IF('Log Transaksi'!I302="","",'Log Transaksi'!I302))</x:f>
        <x:v>100000</x:v>
      </x:c>
      <x:c r="J302" s="46"/>
      <x:c r="K302" s="34" t="str">
        <x:v>Belum dipasangkan. Cash-in aktual tetap dihitung</x:v>
      </x:c>
      <x:c r="L302" s="42" t="n">
        <x:f>IF(AND(B302&lt;&gt;"",B302&lt;='Pengaturan'!$B$6,F302="DP"),I302,0)</x:f>
        <x:v>100000</x:v>
      </x:c>
      <x:c r="M302" s="42" t="n">
        <x:f>IF(AND(B302&lt;&gt;"",B302&lt;='Pengaturan'!$B$6,F302&lt;&gt;"DP"),I302,0)</x:f>
        <x:v>0</x:v>
      </x:c>
      <x:c r="N302" s="34" t="n">
        <x:f>IF(AND(B302&lt;&gt;"",B302&lt;='Pengaturan'!$B$6,OR(F302="Lunas",F302="Pelunasan")),1,0)</x:f>
        <x:v>0</x:v>
      </x:c>
      <x:c r="O302" s="34" t="str">
        <x:f>IF(B302="","",IF(J302="","Belum dipasangkan",IF(COUNTIF('Data Schedule'!$A$5:$A$304,J302)=1,"OK","CHECK ID")))</x:f>
        <x:v>Belum dipasangkan</x:v>
      </x:c>
      <x:c r="P302" s="519" t="str">
        <x:v>LOG-09-49</x:v>
      </x:c>
      <x:c r="Q302" s="521"/>
      <x:c r="R302" s="519" t="str">
        <x:f>IF('Log Transaksi'!B302="","",IF(Q302&lt;&gt;"",Q302,P302))</x:f>
        <x:v>LOG-09-49</x:v>
      </x:c>
      <x:c r="S302" s="519" t="str">
        <x:f>IF('Log Transaksi'!B302="","",'Log Transaksi'!S302)</x:f>
        <x:v>Paket utama</x:v>
      </x:c>
      <x:c r="T302" s="520" t="str">
        <x:v>Pemetaan average sebelumnya dipertahankan</x:v>
      </x:c>
      <x:c r="U302" s="519" t="str">
        <x:f>IF(R302="","",IF(COUNTIF('Belanja per Booking'!$A$17:$A$409,R302)=1,"OK","Cek ID"))</x:f>
        <x:v>OK</x:v>
      </x:c>
      <x:c r="V302" s="519" t="n">
        <x:f>IF(AND(R302&lt;&gt;"",'Log Transaksi'!L302&lt;&gt;"",'Log Transaksi'!L302&lt;&gt;"Belum diisi",OR('Log Transaksi'!N302="Uploaded",'Log Transaksi'!O302="Uploaded")),1,0)</x:f>
        <x:v>0</x:v>
      </x:c>
    </x:row>
    <x:row r="303" ht="23" customHeight="1">
      <x:c r="A303" s="34" t="n">
        <x:v>303</x:v>
      </x:c>
      <x:c r="B303" s="44" t="n">
        <x:f>IF('Log Transaksi'!B303="","",IF('Log Transaksi'!B303="","",'Log Transaksi'!B303))</x:f>
        <x:v>46274</x:v>
      </x:c>
      <x:c r="C303" s="34" t="str">
        <x:f>IF('Log Transaksi'!B303="","",IF('Log Transaksi'!C303="","",'Log Transaksi'!C303))</x:f>
        <x:v>Aryandito</x:v>
      </x:c>
      <x:c r="D303" s="34" t="str">
        <x:f>IF('Log Transaksi'!B303="","",IF('Log Transaksi'!D303="","",'Log Transaksi'!D303))</x:f>
        <x:v>Large Group</x:v>
      </x:c>
      <x:c r="E303" s="44" t="n">
        <x:f>IF('Log Transaksi'!B303="","",IF('Log Transaksi'!E303="","",'Log Transaksi'!E303))</x:f>
        <x:v>46278</x:v>
      </x:c>
      <x:c r="F303" s="34" t="str">
        <x:f>IF('Log Transaksi'!B303="","",IF('Log Transaksi'!F303="","",'Log Transaksi'!F303))</x:f>
        <x:v>DP</x:v>
      </x:c>
      <x:c r="G303" s="42" t="str">
        <x:f>IF('Log Transaksi'!B303="","",IF('Log Transaksi'!G303="","",'Log Transaksi'!G303))</x:f>
      </x:c>
      <x:c r="H303" s="42" t="n">
        <x:f>IF('Log Transaksi'!B303="","",IF('Log Transaksi'!H303="","",'Log Transaksi'!H303))</x:f>
        <x:v>100000</x:v>
      </x:c>
      <x:c r="I303" s="42" t="n">
        <x:f>IF('Log Transaksi'!B303="","",IF('Log Transaksi'!I303="","",'Log Transaksi'!I303))</x:f>
        <x:v>100000</x:v>
      </x:c>
      <x:c r="J303" s="46" t="str">
        <x:v>BK156</x:v>
      </x:c>
      <x:c r="K303" s="34" t="str">
        <x:v>Nama, tanggal foto, dan paket cocok</x:v>
      </x:c>
      <x:c r="L303" s="42" t="n">
        <x:f>IF(AND(B303&lt;&gt;"",B303&lt;='Pengaturan'!$B$6,F303="DP"),I303,0)</x:f>
        <x:v>100000</x:v>
      </x:c>
      <x:c r="M303" s="42" t="n">
        <x:f>IF(AND(B303&lt;&gt;"",B303&lt;='Pengaturan'!$B$6,F303&lt;&gt;"DP"),I303,0)</x:f>
        <x:v>0</x:v>
      </x:c>
      <x:c r="N303" s="34" t="n">
        <x:f>IF(AND(B303&lt;&gt;"",B303&lt;='Pengaturan'!$B$6,OR(F303="Lunas",F303="Pelunasan")),1,0)</x:f>
        <x:v>0</x:v>
      </x:c>
      <x:c r="O303" s="34" t="str">
        <x:f>IF(B303="","",IF(J303="","Belum dipasangkan",IF(COUNTIF('Data Schedule'!$A$5:$A$304,J303)=1,"OK","CHECK ID")))</x:f>
        <x:v>OK</x:v>
      </x:c>
      <x:c r="P303" s="519" t="str">
        <x:v>BK156</x:v>
      </x:c>
      <x:c r="Q303" s="521"/>
      <x:c r="R303" s="519" t="str">
        <x:f>IF('Log Transaksi'!B303="","",IF(Q303&lt;&gt;"",Q303,P303))</x:f>
        <x:v>BK156</x:v>
      </x:c>
      <x:c r="S303" s="519" t="str">
        <x:f>IF('Log Transaksi'!B303="","",'Log Transaksi'!S303)</x:f>
        <x:v>Paket utama</x:v>
      </x:c>
      <x:c r="T303" s="520" t="str">
        <x:v>Pemetaan average sebelumnya dipertahankan</x:v>
      </x:c>
      <x:c r="U303" s="519" t="str">
        <x:f>IF(R303="","",IF(COUNTIF('Belanja per Booking'!$A$17:$A$409,R303)=1,"OK","Cek ID"))</x:f>
        <x:v>OK</x:v>
      </x:c>
      <x:c r="V303" s="519" t="n">
        <x:f>IF(AND(R303&lt;&gt;"",'Log Transaksi'!L303&lt;&gt;"",'Log Transaksi'!L303&lt;&gt;"Belum diisi",OR('Log Transaksi'!N303="Uploaded",'Log Transaksi'!O303="Uploaded")),1,0)</x:f>
        <x:v>0</x:v>
      </x:c>
    </x:row>
    <x:row r="304" ht="23" customHeight="1">
      <x:c r="A304" s="34" t="n">
        <x:v>304</x:v>
      </x:c>
      <x:c r="B304" s="44" t="n">
        <x:f>IF('Log Transaksi'!B304="","",IF('Log Transaksi'!B304="","",'Log Transaksi'!B304))</x:f>
        <x:v>46274</x:v>
      </x:c>
      <x:c r="C304" s="34" t="str">
        <x:f>IF('Log Transaksi'!B304="","",IF('Log Transaksi'!C304="","",'Log Transaksi'!C304))</x:f>
        <x:v>Rita</x:v>
      </x:c>
      <x:c r="D304" s="34" t="str">
        <x:f>IF('Log Transaksi'!B304="","",IF('Log Transaksi'!D304="","",'Log Transaksi'!D304))</x:f>
        <x:v>Add Cetak</x:v>
      </x:c>
      <x:c r="E304" s="44" t="n">
        <x:f>IF('Log Transaksi'!B304="","",IF('Log Transaksi'!E304="","",'Log Transaksi'!E304))</x:f>
        <x:v>46274</x:v>
      </x:c>
      <x:c r="F304" s="34" t="str">
        <x:f>IF('Log Transaksi'!B304="","",IF('Log Transaksi'!F304="","",'Log Transaksi'!F304))</x:f>
        <x:v>Lunas</x:v>
      </x:c>
      <x:c r="G304" s="42" t="str">
        <x:f>IF('Log Transaksi'!B304="","",IF('Log Transaksi'!G304="","",'Log Transaksi'!G304))</x:f>
      </x:c>
      <x:c r="H304" s="42" t="n">
        <x:f>IF('Log Transaksi'!B304="","",IF('Log Transaksi'!H304="","",'Log Transaksi'!H304))</x:f>
        <x:v>25000</x:v>
      </x:c>
      <x:c r="I304" s="42" t="n">
        <x:f>IF('Log Transaksi'!B304="","",IF('Log Transaksi'!I304="","",'Log Transaksi'!I304))</x:f>
        <x:v>25000</x:v>
      </x:c>
      <x:c r="J304" s="46"/>
      <x:c r="K304" s="34" t="str">
        <x:v>Belum dipasangkan. Cash-in aktual tetap dihitung</x:v>
      </x:c>
      <x:c r="L304" s="42" t="n">
        <x:f>IF(AND(B304&lt;&gt;"",B304&lt;='Pengaturan'!$B$6,F304="DP"),I304,0)</x:f>
        <x:v>0</x:v>
      </x:c>
      <x:c r="M304" s="42" t="n">
        <x:f>IF(AND(B304&lt;&gt;"",B304&lt;='Pengaturan'!$B$6,F304&lt;&gt;"DP"),I304,0)</x:f>
        <x:v>25000</x:v>
      </x:c>
      <x:c r="N304" s="34" t="n">
        <x:f>IF(AND(B304&lt;&gt;"",B304&lt;='Pengaturan'!$B$6,OR(F304="Lunas",F304="Pelunasan")),1,0)</x:f>
        <x:v>1</x:v>
      </x:c>
      <x:c r="O304" s="34" t="str">
        <x:f>IF(B304="","",IF(J304="","Belum dipasangkan",IF(COUNTIF('Data Schedule'!$A$5:$A$304,J304)=1,"OK","CHECK ID")))</x:f>
        <x:v>Belum dipasangkan</x:v>
      </x:c>
      <x:c r="P304" s="519" t="str">
        <x:v>LOG-09-51</x:v>
      </x:c>
      <x:c r="Q304" s="521"/>
      <x:c r="R304" s="519" t="str">
        <x:f>IF('Log Transaksi'!B304="","",IF(Q304&lt;&gt;"",Q304,P304))</x:f>
        <x:v>LOG-09-51</x:v>
      </x:c>
      <x:c r="S304" s="519" t="str">
        <x:f>IF('Log Transaksi'!B304="","",'Log Transaksi'!S304)</x:f>
        <x:v>Add-on</x:v>
      </x:c>
      <x:c r="T304" s="520" t="str">
        <x:v>Pemetaan average sebelumnya dipertahankan</x:v>
      </x:c>
      <x:c r="U304" s="519" t="str">
        <x:f>IF(R304="","",IF(COUNTIF('Belanja per Booking'!$A$17:$A$409,R304)=1,"OK","Cek ID"))</x:f>
        <x:v>OK</x:v>
      </x:c>
      <x:c r="V304" s="519" t="n">
        <x:f>IF(AND(R304&lt;&gt;"",'Log Transaksi'!L304&lt;&gt;"",'Log Transaksi'!L304&lt;&gt;"Belum diisi",OR('Log Transaksi'!N304="Uploaded",'Log Transaksi'!O304="Uploaded")),1,0)</x:f>
        <x:v>0</x:v>
      </x:c>
    </x:row>
    <x:row r="305" ht="23" customHeight="1">
      <x:c r="A305" s="34" t="n">
        <x:v>305</x:v>
      </x:c>
      <x:c r="B305" s="44" t="n">
        <x:f>IF('Log Transaksi'!B305="","",IF('Log Transaksi'!B305="","",'Log Transaksi'!B305))</x:f>
        <x:v>46274</x:v>
      </x:c>
      <x:c r="C305" s="34" t="str">
        <x:f>IF('Log Transaksi'!B305="","",IF('Log Transaksi'!C305="","",'Log Transaksi'!C305))</x:f>
        <x:v>Nasywa</x:v>
      </x:c>
      <x:c r="D305" s="34" t="str">
        <x:f>IF('Log Transaksi'!B305="","",IF('Log Transaksi'!D305="","",'Log Transaksi'!D305))</x:f>
        <x:v>Graduation</x:v>
      </x:c>
      <x:c r="E305" s="44" t="n">
        <x:f>IF('Log Transaksi'!B305="","",IF('Log Transaksi'!E305="","",'Log Transaksi'!E305))</x:f>
        <x:v>46274</x:v>
      </x:c>
      <x:c r="F305" s="34" t="str">
        <x:f>IF('Log Transaksi'!B305="","",IF('Log Transaksi'!F305="","",'Log Transaksi'!F305))</x:f>
        <x:v>Lunas</x:v>
      </x:c>
      <x:c r="G305" s="42" t="str">
        <x:f>IF('Log Transaksi'!B305="","",IF('Log Transaksi'!G305="","",'Log Transaksi'!G305))</x:f>
      </x:c>
      <x:c r="H305" s="42" t="n">
        <x:f>IF('Log Transaksi'!B305="","",IF('Log Transaksi'!H305="","",'Log Transaksi'!H305))</x:f>
        <x:v>250000</x:v>
      </x:c>
      <x:c r="I305" s="42" t="n">
        <x:f>IF('Log Transaksi'!B305="","",IF('Log Transaksi'!I305="","",'Log Transaksi'!I305))</x:f>
        <x:v>250000</x:v>
      </x:c>
      <x:c r="J305" s="46"/>
      <x:c r="K305" s="34" t="str">
        <x:v>Belum dipasangkan. Cash-in aktual tetap dihitung</x:v>
      </x:c>
      <x:c r="L305" s="42" t="n">
        <x:f>IF(AND(B305&lt;&gt;"",B305&lt;='Pengaturan'!$B$6,F305="DP"),I305,0)</x:f>
        <x:v>0</x:v>
      </x:c>
      <x:c r="M305" s="42" t="n">
        <x:f>IF(AND(B305&lt;&gt;"",B305&lt;='Pengaturan'!$B$6,F305&lt;&gt;"DP"),I305,0)</x:f>
        <x:v>250000</x:v>
      </x:c>
      <x:c r="N305" s="34" t="n">
        <x:f>IF(AND(B305&lt;&gt;"",B305&lt;='Pengaturan'!$B$6,OR(F305="Lunas",F305="Pelunasan")),1,0)</x:f>
        <x:v>1</x:v>
      </x:c>
      <x:c r="O305" s="34" t="str">
        <x:f>IF(B305="","",IF(J305="","Belum dipasangkan",IF(COUNTIF('Data Schedule'!$A$5:$A$304,J305)=1,"OK","CHECK ID")))</x:f>
        <x:v>Belum dipasangkan</x:v>
      </x:c>
      <x:c r="P305" s="519" t="str">
        <x:v>LOG-09-49</x:v>
      </x:c>
      <x:c r="Q305" s="521"/>
      <x:c r="R305" s="519" t="str">
        <x:f>IF('Log Transaksi'!B305="","",IF(Q305&lt;&gt;"",Q305,P305))</x:f>
        <x:v>LOG-09-49</x:v>
      </x:c>
      <x:c r="S305" s="519" t="str">
        <x:f>IF('Log Transaksi'!B305="","",'Log Transaksi'!S305)</x:f>
        <x:v>Paket utama</x:v>
      </x:c>
      <x:c r="T305" s="520" t="str">
        <x:v>Pemetaan average sebelumnya dipertahankan</x:v>
      </x:c>
      <x:c r="U305" s="519" t="str">
        <x:f>IF(R305="","",IF(COUNTIF('Belanja per Booking'!$A$17:$A$409,R305)=1,"OK","Cek ID"))</x:f>
        <x:v>OK</x:v>
      </x:c>
      <x:c r="V305" s="519" t="n">
        <x:f>IF(AND(R305&lt;&gt;"",'Log Transaksi'!L305&lt;&gt;"",'Log Transaksi'!L305&lt;&gt;"Belum diisi",OR('Log Transaksi'!N305="Uploaded",'Log Transaksi'!O305="Uploaded")),1,0)</x:f>
        <x:v>1</x:v>
      </x:c>
    </x:row>
    <x:row r="306" ht="23" customHeight="1">
      <x:c r="A306" s="34" t="n">
        <x:v>306</x:v>
      </x:c>
      <x:c r="B306" s="44" t="n">
        <x:f>IF('Log Transaksi'!B306="","",IF('Log Transaksi'!B306="","",'Log Transaksi'!B306))</x:f>
        <x:v>46274</x:v>
      </x:c>
      <x:c r="C306" s="34" t="str">
        <x:f>IF('Log Transaksi'!B306="","",IF('Log Transaksi'!C306="","",'Log Transaksi'!C306))</x:f>
        <x:v>Tamalia Agustin</x:v>
      </x:c>
      <x:c r="D306" s="34" t="str">
        <x:f>IF('Log Transaksi'!B306="","",IF('Log Transaksi'!D306="","",'Log Transaksi'!D306))</x:f>
        <x:v>Pas Foto</x:v>
      </x:c>
      <x:c r="E306" s="44" t="n">
        <x:f>IF('Log Transaksi'!B306="","",IF('Log Transaksi'!E306="","",'Log Transaksi'!E306))</x:f>
        <x:v>46275</x:v>
      </x:c>
      <x:c r="F306" s="34" t="str">
        <x:f>IF('Log Transaksi'!B306="","",IF('Log Transaksi'!F306="","",'Log Transaksi'!F306))</x:f>
        <x:v>DP</x:v>
      </x:c>
      <x:c r="G306" s="42" t="str">
        <x:f>IF('Log Transaksi'!B306="","",IF('Log Transaksi'!G306="","",'Log Transaksi'!G306))</x:f>
      </x:c>
      <x:c r="H306" s="42" t="n">
        <x:f>IF('Log Transaksi'!B306="","",IF('Log Transaksi'!H306="","",'Log Transaksi'!H306))</x:f>
        <x:v>100000</x:v>
      </x:c>
      <x:c r="I306" s="42" t="n">
        <x:f>IF('Log Transaksi'!B306="","",IF('Log Transaksi'!I306="","",'Log Transaksi'!I306))</x:f>
        <x:v>100000</x:v>
      </x:c>
      <x:c r="J306" s="46" t="str">
        <x:v>BK155</x:v>
      </x:c>
      <x:c r="K306" s="34" t="str">
        <x:v>Nama, tanggal foto, dan paket cocok</x:v>
      </x:c>
      <x:c r="L306" s="42" t="n">
        <x:f>IF(AND(B306&lt;&gt;"",B306&lt;='Pengaturan'!$B$6,F306="DP"),I306,0)</x:f>
        <x:v>100000</x:v>
      </x:c>
      <x:c r="M306" s="42" t="n">
        <x:f>IF(AND(B306&lt;&gt;"",B306&lt;='Pengaturan'!$B$6,F306&lt;&gt;"DP"),I306,0)</x:f>
        <x:v>0</x:v>
      </x:c>
      <x:c r="N306" s="34" t="n">
        <x:f>IF(AND(B306&lt;&gt;"",B306&lt;='Pengaturan'!$B$6,OR(F306="Lunas",F306="Pelunasan")),1,0)</x:f>
        <x:v>0</x:v>
      </x:c>
      <x:c r="O306" s="34" t="str">
        <x:f>IF(B306="","",IF(J306="","Belum dipasangkan",IF(COUNTIF('Data Schedule'!$A$5:$A$304,J306)=1,"OK","CHECK ID")))</x:f>
        <x:v>OK</x:v>
      </x:c>
      <x:c r="P306" s="519" t="str">
        <x:v>BK155</x:v>
      </x:c>
      <x:c r="Q306" s="521"/>
      <x:c r="R306" s="519" t="str">
        <x:f>IF('Log Transaksi'!B306="","",IF(Q306&lt;&gt;"",Q306,P306))</x:f>
        <x:v>BK155</x:v>
      </x:c>
      <x:c r="S306" s="519" t="str">
        <x:f>IF('Log Transaksi'!B306="","",'Log Transaksi'!S306)</x:f>
        <x:v>Paket utama</x:v>
      </x:c>
      <x:c r="T306" s="520" t="str">
        <x:v>Pemetaan average sebelumnya dipertahankan</x:v>
      </x:c>
      <x:c r="U306" s="519" t="str">
        <x:f>IF(R306="","",IF(COUNTIF('Belanja per Booking'!$A$17:$A$409,R306)=1,"OK","Cek ID"))</x:f>
        <x:v>OK</x:v>
      </x:c>
      <x:c r="V306" s="519" t="n">
        <x:f>IF(AND(R306&lt;&gt;"",'Log Transaksi'!L306&lt;&gt;"",'Log Transaksi'!L306&lt;&gt;"Belum diisi",OR('Log Transaksi'!N306="Uploaded",'Log Transaksi'!O306="Uploaded")),1,0)</x:f>
        <x:v>0</x:v>
      </x:c>
    </x:row>
    <x:row r="307" ht="23" customHeight="1">
      <x:c r="A307" s="34" t="n">
        <x:v>307</x:v>
      </x:c>
      <x:c r="B307" s="44" t="n">
        <x:f>IF('Log Transaksi'!B307="","",IF('Log Transaksi'!B307="","",'Log Transaksi'!B307))</x:f>
        <x:v>46274</x:v>
      </x:c>
      <x:c r="C307" s="34" t="str">
        <x:f>IF('Log Transaksi'!B307="","",IF('Log Transaksi'!C307="","",'Log Transaksi'!C307))</x:f>
        <x:v>Nissa</x:v>
      </x:c>
      <x:c r="D307" s="34" t="str">
        <x:f>IF('Log Transaksi'!B307="","",IF('Log Transaksi'!D307="","",'Log Transaksi'!D307))</x:f>
        <x:v>Graduation</x:v>
      </x:c>
      <x:c r="E307" s="44" t="n">
        <x:f>IF('Log Transaksi'!B307="","",IF('Log Transaksi'!E307="","",'Log Transaksi'!E307))</x:f>
        <x:v>46274</x:v>
      </x:c>
      <x:c r="F307" s="34" t="str">
        <x:f>IF('Log Transaksi'!B307="","",IF('Log Transaksi'!F307="","",'Log Transaksi'!F307))</x:f>
        <x:v>Lunas</x:v>
      </x:c>
      <x:c r="G307" s="42" t="str">
        <x:f>IF('Log Transaksi'!B307="","",IF('Log Transaksi'!G307="","",'Log Transaksi'!G307))</x:f>
      </x:c>
      <x:c r="H307" s="42" t="n">
        <x:f>IF('Log Transaksi'!B307="","",IF('Log Transaksi'!H307="","",'Log Transaksi'!H307))</x:f>
        <x:v>250000</x:v>
      </x:c>
      <x:c r="I307" s="42" t="n">
        <x:f>IF('Log Transaksi'!B307="","",IF('Log Transaksi'!I307="","",'Log Transaksi'!I307))</x:f>
        <x:v>250000</x:v>
      </x:c>
      <x:c r="J307" s="46" t="str">
        <x:v>BK105</x:v>
      </x:c>
      <x:c r="K307" s="34" t="str">
        <x:v>Nama, tanggal foto, dan paket cocok</x:v>
      </x:c>
      <x:c r="L307" s="42" t="n">
        <x:f>IF(AND(B307&lt;&gt;"",B307&lt;='Pengaturan'!$B$6,F307="DP"),I307,0)</x:f>
        <x:v>0</x:v>
      </x:c>
      <x:c r="M307" s="42" t="n">
        <x:f>IF(AND(B307&lt;&gt;"",B307&lt;='Pengaturan'!$B$6,F307&lt;&gt;"DP"),I307,0)</x:f>
        <x:v>250000</x:v>
      </x:c>
      <x:c r="N307" s="34" t="n">
        <x:f>IF(AND(B307&lt;&gt;"",B307&lt;='Pengaturan'!$B$6,OR(F307="Lunas",F307="Pelunasan")),1,0)</x:f>
        <x:v>1</x:v>
      </x:c>
      <x:c r="O307" s="34" t="str">
        <x:f>IF(B307="","",IF(J307="","Belum dipasangkan",IF(COUNTIF('Data Schedule'!$A$5:$A$304,J307)=1,"OK","CHECK ID")))</x:f>
        <x:v>OK</x:v>
      </x:c>
      <x:c r="P307" s="519" t="str">
        <x:v>BK105</x:v>
      </x:c>
      <x:c r="Q307" s="521"/>
      <x:c r="R307" s="519" t="str">
        <x:f>IF('Log Transaksi'!B307="","",IF(Q307&lt;&gt;"",Q307,P307))</x:f>
        <x:v>BK105</x:v>
      </x:c>
      <x:c r="S307" s="519" t="str">
        <x:f>IF('Log Transaksi'!B307="","",'Log Transaksi'!S307)</x:f>
        <x:v>Paket utama</x:v>
      </x:c>
      <x:c r="T307" s="520" t="str">
        <x:v>Pemetaan average sebelumnya dipertahankan</x:v>
      </x:c>
      <x:c r="U307" s="519" t="str">
        <x:f>IF(R307="","",IF(COUNTIF('Belanja per Booking'!$A$17:$A$409,R307)=1,"OK","Cek ID"))</x:f>
        <x:v>OK</x:v>
      </x:c>
      <x:c r="V307" s="519" t="n">
        <x:f>IF(AND(R307&lt;&gt;"",'Log Transaksi'!L307&lt;&gt;"",'Log Transaksi'!L307&lt;&gt;"Belum diisi",OR('Log Transaksi'!N307="Uploaded",'Log Transaksi'!O307="Uploaded")),1,0)</x:f>
        <x:v>1</x:v>
      </x:c>
    </x:row>
    <x:row r="308" ht="23" customHeight="1">
      <x:c r="A308" s="34" t="n">
        <x:v>308</x:v>
      </x:c>
      <x:c r="B308" s="44" t="n">
        <x:f>IF('Log Transaksi'!B308="","",IF('Log Transaksi'!B308="","",'Log Transaksi'!B308))</x:f>
        <x:v>46274</x:v>
      </x:c>
      <x:c r="C308" s="34" t="str">
        <x:f>IF('Log Transaksi'!B308="","",IF('Log Transaksi'!C308="","",'Log Transaksi'!C308))</x:f>
        <x:v>Jijang</x:v>
      </x:c>
      <x:c r="D308" s="34" t="str">
        <x:f>IF('Log Transaksi'!B308="","",IF('Log Transaksi'!D308="","",'Log Transaksi'!D308))</x:f>
        <x:v>Graduation</x:v>
      </x:c>
      <x:c r="E308" s="44" t="n">
        <x:f>IF('Log Transaksi'!B308="","",IF('Log Transaksi'!E308="","",'Log Transaksi'!E308))</x:f>
        <x:v>46274</x:v>
      </x:c>
      <x:c r="F308" s="34" t="str">
        <x:f>IF('Log Transaksi'!B308="","",IF('Log Transaksi'!F308="","",'Log Transaksi'!F308))</x:f>
        <x:v>Lunas</x:v>
      </x:c>
      <x:c r="G308" s="42" t="str">
        <x:f>IF('Log Transaksi'!B308="","",IF('Log Transaksi'!G308="","",'Log Transaksi'!G308))</x:f>
      </x:c>
      <x:c r="H308" s="42" t="str">
        <x:f>IF('Log Transaksi'!B308="","",IF('Log Transaksi'!H308="","",'Log Transaksi'!H308))</x:f>
      </x:c>
      <x:c r="I308" s="42" t="str">
        <x:f>IF('Log Transaksi'!B308="","",IF('Log Transaksi'!I308="","",'Log Transaksi'!I308))</x:f>
      </x:c>
      <x:c r="J308" s="46"/>
      <x:c r="K308" s="34" t="str">
        <x:v>Belum dipasangkan. Cash-in aktual tetap dihitung</x:v>
      </x:c>
      <x:c r="L308" s="42" t="n">
        <x:f>IF(AND(B308&lt;&gt;"",B308&lt;='Pengaturan'!$B$6,F308="DP"),I308,0)</x:f>
        <x:v>0</x:v>
      </x:c>
      <x:c r="M308" s="42" t="str">
        <x:f>IF(AND(B308&lt;&gt;"",B308&lt;='Pengaturan'!$B$6,F308&lt;&gt;"DP"),I308,0)</x:f>
      </x:c>
      <x:c r="N308" s="34" t="n">
        <x:f>IF(AND(B308&lt;&gt;"",B308&lt;='Pengaturan'!$B$6,OR(F308="Lunas",F308="Pelunasan")),1,0)</x:f>
        <x:v>1</x:v>
      </x:c>
      <x:c r="O308" s="34" t="str">
        <x:f>IF(B308="","",IF(J308="","Belum dipasangkan",IF(COUNTIF('Data Schedule'!$A$5:$A$304,J308)=1,"OK","CHECK ID")))</x:f>
        <x:v>Belum dipasangkan</x:v>
      </x:c>
      <x:c r="P308" s="519" t="str">
        <x:v>LOG-09-55</x:v>
      </x:c>
      <x:c r="Q308" s="521"/>
      <x:c r="R308" s="519" t="str">
        <x:f>IF('Log Transaksi'!B308="","",IF(Q308&lt;&gt;"",Q308,P308))</x:f>
        <x:v>LOG-09-55</x:v>
      </x:c>
      <x:c r="S308" s="519" t="str">
        <x:f>IF('Log Transaksi'!B308="","",'Log Transaksi'!S308)</x:f>
        <x:v>Paket utama</x:v>
      </x:c>
      <x:c r="T308" s="520" t="str">
        <x:v>Pemetaan average sebelumnya dipertahankan</x:v>
      </x:c>
      <x:c r="U308" s="519" t="str">
        <x:f>IF(R308="","",IF(COUNTIF('Belanja per Booking'!$A$17:$A$409,R308)=1,"OK","Cek ID"))</x:f>
        <x:v>OK</x:v>
      </x:c>
      <x:c r="V308" s="519" t="n">
        <x:f>IF(AND(R308&lt;&gt;"",'Log Transaksi'!L308&lt;&gt;"",'Log Transaksi'!L308&lt;&gt;"Belum diisi",OR('Log Transaksi'!N308="Uploaded",'Log Transaksi'!O308="Uploaded")),1,0)</x:f>
        <x:v>1</x:v>
      </x:c>
    </x:row>
    <x:row r="309" ht="23" customHeight="1">
      <x:c r="A309" s="34" t="n">
        <x:v>309</x:v>
      </x:c>
      <x:c r="B309" s="44" t="n">
        <x:f>IF('Log Transaksi'!B309="","",IF('Log Transaksi'!B309="","",'Log Transaksi'!B309))</x:f>
        <x:v>46274</x:v>
      </x:c>
      <x:c r="C309" s="34" t="str">
        <x:f>IF('Log Transaksi'!B309="","",IF('Log Transaksi'!C309="","",'Log Transaksi'!C309))</x:f>
        <x:v>Novi</x:v>
      </x:c>
      <x:c r="D309" s="34" t="str">
        <x:f>IF('Log Transaksi'!B309="","",IF('Log Transaksi'!D309="","",'Log Transaksi'!D309))</x:f>
        <x:v>Single</x:v>
      </x:c>
      <x:c r="E309" s="44" t="n">
        <x:f>IF('Log Transaksi'!B309="","",IF('Log Transaksi'!E309="","",'Log Transaksi'!E309))</x:f>
        <x:v>46275</x:v>
      </x:c>
      <x:c r="F309" s="34" t="str">
        <x:f>IF('Log Transaksi'!B309="","",IF('Log Transaksi'!F309="","",'Log Transaksi'!F309))</x:f>
        <x:v>Lunas</x:v>
      </x:c>
      <x:c r="G309" s="42" t="str">
        <x:f>IF('Log Transaksi'!B309="","",IF('Log Transaksi'!G309="","",'Log Transaksi'!G309))</x:f>
      </x:c>
      <x:c r="H309" s="42" t="n">
        <x:f>IF('Log Transaksi'!B309="","",IF('Log Transaksi'!H309="","",'Log Transaksi'!H309))</x:f>
        <x:v>100000</x:v>
      </x:c>
      <x:c r="I309" s="42" t="n">
        <x:f>IF('Log Transaksi'!B309="","",IF('Log Transaksi'!I309="","",'Log Transaksi'!I309))</x:f>
        <x:v>100000</x:v>
      </x:c>
      <x:c r="J309" s="46" t="str">
        <x:v>BK154</x:v>
      </x:c>
      <x:c r="K309" s="34" t="str">
        <x:v>Pembayaran lama BK154 dipertahankan. Schedule pindah ke 11 September, Log masih tanggal foto 10 September.</x:v>
      </x:c>
      <x:c r="L309" s="42" t="n">
        <x:f>IF(AND(B309&lt;&gt;"",B309&lt;='Pengaturan'!$B$6,F309="DP"),I309,0)</x:f>
        <x:v>0</x:v>
      </x:c>
      <x:c r="M309" s="42" t="n">
        <x:f>IF(AND(B309&lt;&gt;"",B309&lt;='Pengaturan'!$B$6,F309&lt;&gt;"DP"),I309,0)</x:f>
        <x:v>100000</x:v>
      </x:c>
      <x:c r="N309" s="34" t="n">
        <x:f>IF(AND(B309&lt;&gt;"",B309&lt;='Pengaturan'!$B$6,OR(F309="Lunas",F309="Pelunasan")),1,0)</x:f>
        <x:v>1</x:v>
      </x:c>
      <x:c r="O309" s="34" t="str">
        <x:f>IF(B309="","",IF(J309="","Belum dipasangkan",IF(COUNTIF('Data Schedule'!$A$5:$A$304,J309)=1,"OK","CHECK ID")))</x:f>
        <x:v>OK</x:v>
      </x:c>
      <x:c r="P309" s="519" t="str">
        <x:v>BK154</x:v>
      </x:c>
      <x:c r="Q309" s="521"/>
      <x:c r="R309" s="519" t="str">
        <x:f>IF('Log Transaksi'!B309="","",IF(Q309&lt;&gt;"",Q309,P309))</x:f>
        <x:v>BK154</x:v>
      </x:c>
      <x:c r="S309" s="519" t="str">
        <x:f>IF('Log Transaksi'!B309="","",'Log Transaksi'!S309)</x:f>
        <x:v>Paket utama</x:v>
      </x:c>
      <x:c r="T309" s="520" t="str">
        <x:v>Pemetaan average sebelumnya dipertahankan</x:v>
      </x:c>
      <x:c r="U309" s="519" t="str">
        <x:f>IF(R309="","",IF(COUNTIF('Belanja per Booking'!$A$17:$A$409,R309)=1,"OK","Cek ID"))</x:f>
        <x:v>OK</x:v>
      </x:c>
      <x:c r="V309" s="519" t="n">
        <x:f>IF(AND(R309&lt;&gt;"",'Log Transaksi'!L309&lt;&gt;"",'Log Transaksi'!L309&lt;&gt;"Belum diisi",OR('Log Transaksi'!N309="Uploaded",'Log Transaksi'!O309="Uploaded")),1,0)</x:f>
        <x:v>0</x:v>
      </x:c>
    </x:row>
    <x:row r="310" ht="23" customHeight="1">
      <x:c r="A310" s="34" t="n">
        <x:v>310</x:v>
      </x:c>
      <x:c r="B310" s="44" t="n">
        <x:f>IF('Log Transaksi'!B310="","",IF('Log Transaksi'!B310="","",'Log Transaksi'!B310))</x:f>
        <x:v>46275</x:v>
      </x:c>
      <x:c r="C310" s="34" t="str">
        <x:f>IF('Log Transaksi'!B310="","",IF('Log Transaksi'!C310="","",'Log Transaksi'!C310))</x:f>
        <x:v>Cut Aureli</x:v>
      </x:c>
      <x:c r="D310" s="34" t="str">
        <x:f>IF('Log Transaksi'!B310="","",IF('Log Transaksi'!D310="","",'Log Transaksi'!D310))</x:f>
        <x:v>Add Edit</x:v>
      </x:c>
      <x:c r="E310" s="44" t="n">
        <x:f>IF('Log Transaksi'!B310="","",IF('Log Transaksi'!E310="","",'Log Transaksi'!E310))</x:f>
        <x:v>46274</x:v>
      </x:c>
      <x:c r="F310" s="34" t="str">
        <x:f>IF('Log Transaksi'!B310="","",IF('Log Transaksi'!F310="","",'Log Transaksi'!F310))</x:f>
        <x:v>Lunas</x:v>
      </x:c>
      <x:c r="G310" s="42" t="str">
        <x:f>IF('Log Transaksi'!B310="","",IF('Log Transaksi'!G310="","",'Log Transaksi'!G310))</x:f>
      </x:c>
      <x:c r="H310" s="42" t="n">
        <x:f>IF('Log Transaksi'!B310="","",IF('Log Transaksi'!H310="","",'Log Transaksi'!H310))</x:f>
        <x:v>70000</x:v>
      </x:c>
      <x:c r="I310" s="42" t="n">
        <x:f>IF('Log Transaksi'!B310="","",IF('Log Transaksi'!I310="","",'Log Transaksi'!I310))</x:f>
        <x:v>70000</x:v>
      </x:c>
      <x:c r="J310" s="46"/>
      <x:c r="K310" s="34" t="str">
        <x:v>Belum dipasangkan. Cash-in aktual tetap dihitung</x:v>
      </x:c>
      <x:c r="L310" s="42" t="n">
        <x:f>IF(AND(B310&lt;&gt;"",B310&lt;='Pengaturan'!$B$6,F310="DP"),I310,0)</x:f>
        <x:v>0</x:v>
      </x:c>
      <x:c r="M310" s="42" t="n">
        <x:f>IF(AND(B310&lt;&gt;"",B310&lt;='Pengaturan'!$B$6,F310&lt;&gt;"DP"),I310,0)</x:f>
        <x:v>70000</x:v>
      </x:c>
      <x:c r="N310" s="34" t="n">
        <x:f>IF(AND(B310&lt;&gt;"",B310&lt;='Pengaturan'!$B$6,OR(F310="Lunas",F310="Pelunasan")),1,0)</x:f>
        <x:v>1</x:v>
      </x:c>
      <x:c r="O310" s="34" t="str">
        <x:f>IF(B310="","",IF(J310="","Belum dipasangkan",IF(COUNTIF('Data Schedule'!$A$5:$A$304,J310)=1,"OK","CHECK ID")))</x:f>
        <x:v>Belum dipasangkan</x:v>
      </x:c>
      <x:c r="P310" s="519" t="str">
        <x:v>LOG-10-4</x:v>
      </x:c>
      <x:c r="Q310" s="521"/>
      <x:c r="R310" s="519" t="str">
        <x:f>IF('Log Transaksi'!B310="","",IF(Q310&lt;&gt;"",Q310,P310))</x:f>
        <x:v>LOG-10-4</x:v>
      </x:c>
      <x:c r="S310" s="519" t="str">
        <x:f>IF('Log Transaksi'!B310="","",'Log Transaksi'!S310)</x:f>
        <x:v>Add-on</x:v>
      </x:c>
      <x:c r="T310" s="520" t="str">
        <x:v>Pemetaan average sebelumnya dipertahankan</x:v>
      </x:c>
      <x:c r="U310" s="519" t="str">
        <x:f>IF(R310="","",IF(COUNTIF('Belanja per Booking'!$A$17:$A$409,R310)=1,"OK","Cek ID"))</x:f>
        <x:v>OK</x:v>
      </x:c>
      <x:c r="V310" s="519" t="n">
        <x:f>IF(AND(R310&lt;&gt;"",'Log Transaksi'!L310&lt;&gt;"",'Log Transaksi'!L310&lt;&gt;"Belum diisi",OR('Log Transaksi'!N310="Uploaded",'Log Transaksi'!O310="Uploaded")),1,0)</x:f>
        <x:v>0</x:v>
      </x:c>
    </x:row>
    <x:row r="311" ht="23" customHeight="1">
      <x:c r="A311" s="34" t="n">
        <x:v>311</x:v>
      </x:c>
      <x:c r="B311" s="44" t="n">
        <x:f>IF('Log Transaksi'!B311="","",IF('Log Transaksi'!B311="","",'Log Transaksi'!B311))</x:f>
        <x:v>46275</x:v>
      </x:c>
      <x:c r="C311" s="34" t="str">
        <x:f>IF('Log Transaksi'!B311="","",IF('Log Transaksi'!C311="","",'Log Transaksi'!C311))</x:f>
        <x:v>stevy</x:v>
      </x:c>
      <x:c r="D311" s="34" t="str">
        <x:f>IF('Log Transaksi'!B311="","",IF('Log Transaksi'!D311="","",'Log Transaksi'!D311))</x:f>
        <x:v>Graduation</x:v>
      </x:c>
      <x:c r="E311" s="44" t="n">
        <x:f>IF('Log Transaksi'!B311="","",IF('Log Transaksi'!E311="","",'Log Transaksi'!E311))</x:f>
        <x:v>46275</x:v>
      </x:c>
      <x:c r="F311" s="34" t="str">
        <x:f>IF('Log Transaksi'!B311="","",IF('Log Transaksi'!F311="","",'Log Transaksi'!F311))</x:f>
        <x:v>Lunas</x:v>
      </x:c>
      <x:c r="G311" s="42" t="str">
        <x:f>IF('Log Transaksi'!B311="","",IF('Log Transaksi'!G311="","",'Log Transaksi'!G311))</x:f>
      </x:c>
      <x:c r="H311" s="42" t="n">
        <x:f>IF('Log Transaksi'!B311="","",IF('Log Transaksi'!H311="","",'Log Transaksi'!H311))</x:f>
        <x:v>290000</x:v>
      </x:c>
      <x:c r="I311" s="42" t="n">
        <x:f>IF('Log Transaksi'!B311="","",IF('Log Transaksi'!I311="","",'Log Transaksi'!I311))</x:f>
        <x:v>290000</x:v>
      </x:c>
      <x:c r="J311" s="46" t="str">
        <x:v>BK124</x:v>
      </x:c>
      <x:c r="K311" s="34" t="str">
        <x:v>Nama, tanggal foto, dan paket cocok</x:v>
      </x:c>
      <x:c r="L311" s="42" t="n">
        <x:f>IF(AND(B311&lt;&gt;"",B311&lt;='Pengaturan'!$B$6,F311="DP"),I311,0)</x:f>
        <x:v>0</x:v>
      </x:c>
      <x:c r="M311" s="42" t="n">
        <x:f>IF(AND(B311&lt;&gt;"",B311&lt;='Pengaturan'!$B$6,F311&lt;&gt;"DP"),I311,0)</x:f>
        <x:v>290000</x:v>
      </x:c>
      <x:c r="N311" s="34" t="n">
        <x:f>IF(AND(B311&lt;&gt;"",B311&lt;='Pengaturan'!$B$6,OR(F311="Lunas",F311="Pelunasan")),1,0)</x:f>
        <x:v>1</x:v>
      </x:c>
      <x:c r="O311" s="34" t="str">
        <x:f>IF(B311="","",IF(J311="","Belum dipasangkan",IF(COUNTIF('Data Schedule'!$A$5:$A$304,J311)=1,"OK","CHECK ID")))</x:f>
        <x:v>OK</x:v>
      </x:c>
      <x:c r="P311" s="519" t="str">
        <x:v>BK124</x:v>
      </x:c>
      <x:c r="Q311" s="521"/>
      <x:c r="R311" s="519" t="str">
        <x:f>IF('Log Transaksi'!B311="","",IF(Q311&lt;&gt;"",Q311,P311))</x:f>
        <x:v>BK124</x:v>
      </x:c>
      <x:c r="S311" s="519" t="str">
        <x:f>IF('Log Transaksi'!B311="","",'Log Transaksi'!S311)</x:f>
        <x:v>Paket utama</x:v>
      </x:c>
      <x:c r="T311" s="520" t="str">
        <x:v>Pemetaan average sebelumnya dipertahankan</x:v>
      </x:c>
      <x:c r="U311" s="519" t="str">
        <x:f>IF(R311="","",IF(COUNTIF('Belanja per Booking'!$A$17:$A$409,R311)=1,"OK","Cek ID"))</x:f>
        <x:v>OK</x:v>
      </x:c>
      <x:c r="V311" s="519" t="n">
        <x:f>IF(AND(R311&lt;&gt;"",'Log Transaksi'!L311&lt;&gt;"",'Log Transaksi'!L311&lt;&gt;"Belum diisi",OR('Log Transaksi'!N311="Uploaded",'Log Transaksi'!O311="Uploaded")),1,0)</x:f>
        <x:v>1</x:v>
      </x:c>
    </x:row>
    <x:row r="312" ht="23" customHeight="1">
      <x:c r="A312" s="34" t="n">
        <x:v>312</x:v>
      </x:c>
      <x:c r="B312" s="44" t="n">
        <x:f>IF('Log Transaksi'!B312="","",IF('Log Transaksi'!B312="","",'Log Transaksi'!B312))</x:f>
        <x:v>46275</x:v>
      </x:c>
      <x:c r="C312" s="34" t="str">
        <x:f>IF('Log Transaksi'!B312="","",IF('Log Transaksi'!C312="","",'Log Transaksi'!C312))</x:f>
        <x:v>Dima</x:v>
      </x:c>
      <x:c r="D312" s="34" t="str">
        <x:f>IF('Log Transaksi'!B312="","",IF('Log Transaksi'!D312="","",'Log Transaksi'!D312))</x:f>
        <x:v>Add Cetak</x:v>
      </x:c>
      <x:c r="E312" s="44" t="n">
        <x:f>IF('Log Transaksi'!B312="","",IF('Log Transaksi'!E312="","",'Log Transaksi'!E312))</x:f>
        <x:v>46273</x:v>
      </x:c>
      <x:c r="F312" s="34" t="str">
        <x:f>IF('Log Transaksi'!B312="","",IF('Log Transaksi'!F312="","",'Log Transaksi'!F312))</x:f>
        <x:v>Lunas</x:v>
      </x:c>
      <x:c r="G312" s="42" t="str">
        <x:f>IF('Log Transaksi'!B312="","",IF('Log Transaksi'!G312="","",'Log Transaksi'!G312))</x:f>
      </x:c>
      <x:c r="H312" s="42" t="n">
        <x:f>IF('Log Transaksi'!B312="","",IF('Log Transaksi'!H312="","",'Log Transaksi'!H312))</x:f>
        <x:v>125000</x:v>
      </x:c>
      <x:c r="I312" s="42" t="n">
        <x:f>IF('Log Transaksi'!B312="","",IF('Log Transaksi'!I312="","",'Log Transaksi'!I312))</x:f>
        <x:v>125000</x:v>
      </x:c>
      <x:c r="J312" s="46"/>
      <x:c r="K312" s="34" t="str">
        <x:v>Belum dipasangkan. Cash-in aktual tetap dihitung</x:v>
      </x:c>
      <x:c r="L312" s="42" t="n">
        <x:f>IF(AND(B312&lt;&gt;"",B312&lt;='Pengaturan'!$B$6,F312="DP"),I312,0)</x:f>
        <x:v>0</x:v>
      </x:c>
      <x:c r="M312" s="42" t="n">
        <x:f>IF(AND(B312&lt;&gt;"",B312&lt;='Pengaturan'!$B$6,F312&lt;&gt;"DP"),I312,0)</x:f>
        <x:v>125000</x:v>
      </x:c>
      <x:c r="N312" s="34" t="n">
        <x:f>IF(AND(B312&lt;&gt;"",B312&lt;='Pengaturan'!$B$6,OR(F312="Lunas",F312="Pelunasan")),1,0)</x:f>
        <x:v>1</x:v>
      </x:c>
      <x:c r="O312" s="34" t="str">
        <x:f>IF(B312="","",IF(J312="","Belum dipasangkan",IF(COUNTIF('Data Schedule'!$A$5:$A$304,J312)=1,"OK","CHECK ID")))</x:f>
        <x:v>Belum dipasangkan</x:v>
      </x:c>
      <x:c r="P312" s="519" t="str">
        <x:v>LOG-10-6</x:v>
      </x:c>
      <x:c r="Q312" s="521"/>
      <x:c r="R312" s="519" t="str">
        <x:f>IF('Log Transaksi'!B312="","",IF(Q312&lt;&gt;"",Q312,P312))</x:f>
        <x:v>LOG-10-6</x:v>
      </x:c>
      <x:c r="S312" s="519" t="str">
        <x:f>IF('Log Transaksi'!B312="","",'Log Transaksi'!S312)</x:f>
        <x:v>Add-on</x:v>
      </x:c>
      <x:c r="T312" s="520" t="str">
        <x:v>Pemetaan average sebelumnya dipertahankan</x:v>
      </x:c>
      <x:c r="U312" s="519" t="str">
        <x:f>IF(R312="","",IF(COUNTIF('Belanja per Booking'!$A$17:$A$409,R312)=1,"OK","Cek ID"))</x:f>
        <x:v>OK</x:v>
      </x:c>
      <x:c r="V312" s="519" t="n">
        <x:f>IF(AND(R312&lt;&gt;"",'Log Transaksi'!L312&lt;&gt;"",'Log Transaksi'!L312&lt;&gt;"Belum diisi",OR('Log Transaksi'!N312="Uploaded",'Log Transaksi'!O312="Uploaded")),1,0)</x:f>
        <x:v>0</x:v>
      </x:c>
    </x:row>
    <x:row r="313" ht="23" customHeight="1">
      <x:c r="A313" s="34" t="n">
        <x:v>313</x:v>
      </x:c>
      <x:c r="B313" s="44" t="n">
        <x:f>IF('Log Transaksi'!B313="","",IF('Log Transaksi'!B313="","",'Log Transaksi'!B313))</x:f>
        <x:v>46275</x:v>
      </x:c>
      <x:c r="C313" s="34" t="str">
        <x:f>IF('Log Transaksi'!B313="","",IF('Log Transaksi'!C313="","",'Log Transaksi'!C313))</x:f>
        <x:v>Icca Lestari (Kelas RPL Kep S1 UMP)</x:v>
      </x:c>
      <x:c r="D313" s="34" t="str">
        <x:f>IF('Log Transaksi'!B313="","",IF('Log Transaksi'!D313="","",'Log Transaksi'!D313))</x:f>
        <x:v>Large Group</x:v>
      </x:c>
      <x:c r="E313" s="44" t="n">
        <x:f>IF('Log Transaksi'!B313="","",IF('Log Transaksi'!E313="","",'Log Transaksi'!E313))</x:f>
        <x:v>46283</x:v>
      </x:c>
      <x:c r="F313" s="34" t="str">
        <x:f>IF('Log Transaksi'!B313="","",IF('Log Transaksi'!F313="","",'Log Transaksi'!F313))</x:f>
        <x:v>DP</x:v>
      </x:c>
      <x:c r="G313" s="42" t="str">
        <x:f>IF('Log Transaksi'!B313="","",IF('Log Transaksi'!G313="","",'Log Transaksi'!G313))</x:f>
      </x:c>
      <x:c r="H313" s="42" t="n">
        <x:f>IF('Log Transaksi'!B313="","",IF('Log Transaksi'!H313="","",'Log Transaksi'!H313))</x:f>
        <x:v>100000</x:v>
      </x:c>
      <x:c r="I313" s="42" t="n">
        <x:f>IF('Log Transaksi'!B313="","",IF('Log Transaksi'!I313="","",'Log Transaksi'!I313))</x:f>
        <x:v>100000</x:v>
      </x:c>
      <x:c r="J313" s="46" t="str">
        <x:v>BK159</x:v>
      </x:c>
      <x:c r="K313" s="34" t="str">
        <x:v>Nama, tanggal foto, dan paket cocok</x:v>
      </x:c>
      <x:c r="L313" s="42" t="n">
        <x:f>IF(AND(B313&lt;&gt;"",B313&lt;='Pengaturan'!$B$6,F313="DP"),I313,0)</x:f>
        <x:v>100000</x:v>
      </x:c>
      <x:c r="M313" s="42" t="n">
        <x:f>IF(AND(B313&lt;&gt;"",B313&lt;='Pengaturan'!$B$6,F313&lt;&gt;"DP"),I313,0)</x:f>
        <x:v>0</x:v>
      </x:c>
      <x:c r="N313" s="34" t="n">
        <x:f>IF(AND(B313&lt;&gt;"",B313&lt;='Pengaturan'!$B$6,OR(F313="Lunas",F313="Pelunasan")),1,0)</x:f>
        <x:v>0</x:v>
      </x:c>
      <x:c r="O313" s="34" t="str">
        <x:f>IF(B313="","",IF(J313="","Belum dipasangkan",IF(COUNTIF('Data Schedule'!$A$5:$A$304,J313)=1,"OK","CHECK ID")))</x:f>
        <x:v>OK</x:v>
      </x:c>
      <x:c r="P313" s="519" t="str">
        <x:v>BK159</x:v>
      </x:c>
      <x:c r="Q313" s="521"/>
      <x:c r="R313" s="519" t="str">
        <x:f>IF('Log Transaksi'!B313="","",IF(Q313&lt;&gt;"",Q313,P313))</x:f>
        <x:v>BK159</x:v>
      </x:c>
      <x:c r="S313" s="519" t="str">
        <x:f>IF('Log Transaksi'!B313="","",'Log Transaksi'!S313)</x:f>
        <x:v>Paket utama</x:v>
      </x:c>
      <x:c r="T313" s="520" t="str">
        <x:v>Pemetaan average sebelumnya dipertahankan</x:v>
      </x:c>
      <x:c r="U313" s="519" t="str">
        <x:f>IF(R313="","",IF(COUNTIF('Belanja per Booking'!$A$17:$A$409,R313)=1,"OK","Cek ID"))</x:f>
        <x:v>OK</x:v>
      </x:c>
      <x:c r="V313" s="519" t="n">
        <x:f>IF(AND(R313&lt;&gt;"",'Log Transaksi'!L313&lt;&gt;"",'Log Transaksi'!L313&lt;&gt;"Belum diisi",OR('Log Transaksi'!N313="Uploaded",'Log Transaksi'!O313="Uploaded")),1,0)</x:f>
        <x:v>0</x:v>
      </x:c>
    </x:row>
    <x:row r="314" ht="23" customHeight="1">
      <x:c r="A314" s="34" t="n">
        <x:v>314</x:v>
      </x:c>
      <x:c r="B314" s="44" t="n">
        <x:f>IF('Log Transaksi'!B314="","",IF('Log Transaksi'!B314="","",'Log Transaksi'!B314))</x:f>
        <x:v>46275</x:v>
      </x:c>
      <x:c r="C314" s="34" t="str">
        <x:f>IF('Log Transaksi'!B314="","",IF('Log Transaksi'!C314="","",'Log Transaksi'!C314))</x:f>
        <x:v>Mayzela</x:v>
      </x:c>
      <x:c r="D314" s="34" t="str">
        <x:f>IF('Log Transaksi'!B314="","",IF('Log Transaksi'!D314="","",'Log Transaksi'!D314))</x:f>
        <x:v>Graduation</x:v>
      </x:c>
      <x:c r="E314" s="44" t="n">
        <x:f>IF('Log Transaksi'!B314="","",IF('Log Transaksi'!E314="","",'Log Transaksi'!E314))</x:f>
        <x:v>46299</x:v>
      </x:c>
      <x:c r="F314" s="34" t="str">
        <x:f>IF('Log Transaksi'!B314="","",IF('Log Transaksi'!F314="","",'Log Transaksi'!F314))</x:f>
        <x:v>DP</x:v>
      </x:c>
      <x:c r="G314" s="42" t="str">
        <x:f>IF('Log Transaksi'!B314="","",IF('Log Transaksi'!G314="","",'Log Transaksi'!G314))</x:f>
      </x:c>
      <x:c r="H314" s="42" t="n">
        <x:f>IF('Log Transaksi'!B314="","",IF('Log Transaksi'!H314="","",'Log Transaksi'!H314))</x:f>
        <x:v>100000</x:v>
      </x:c>
      <x:c r="I314" s="42" t="n">
        <x:f>IF('Log Transaksi'!B314="","",IF('Log Transaksi'!I314="","",'Log Transaksi'!I314))</x:f>
        <x:v>100000</x:v>
      </x:c>
      <x:c r="J314" s="46"/>
      <x:c r="K314" s="34" t="str">
        <x:v>Belum dipasangkan. Cash-in aktual tetap dihitung</x:v>
      </x:c>
      <x:c r="L314" s="42" t="n">
        <x:f>IF(AND(B314&lt;&gt;"",B314&lt;='Pengaturan'!$B$6,F314="DP"),I314,0)</x:f>
        <x:v>100000</x:v>
      </x:c>
      <x:c r="M314" s="42" t="n">
        <x:f>IF(AND(B314&lt;&gt;"",B314&lt;='Pengaturan'!$B$6,F314&lt;&gt;"DP"),I314,0)</x:f>
        <x:v>0</x:v>
      </x:c>
      <x:c r="N314" s="34" t="n">
        <x:f>IF(AND(B314&lt;&gt;"",B314&lt;='Pengaturan'!$B$6,OR(F314="Lunas",F314="Pelunasan")),1,0)</x:f>
        <x:v>0</x:v>
      </x:c>
      <x:c r="O314" s="34" t="str">
        <x:f>IF(B314="","",IF(J314="","Belum dipasangkan",IF(COUNTIF('Data Schedule'!$A$5:$A$304,J314)=1,"OK","CHECK ID")))</x:f>
        <x:v>Belum dipasangkan</x:v>
      </x:c>
      <x:c r="P314" s="519" t="str">
        <x:v>LOG-10-8</x:v>
      </x:c>
      <x:c r="Q314" s="521"/>
      <x:c r="R314" s="519" t="str">
        <x:f>IF('Log Transaksi'!B314="","",IF(Q314&lt;&gt;"",Q314,P314))</x:f>
        <x:v>LOG-10-8</x:v>
      </x:c>
      <x:c r="S314" s="519" t="str">
        <x:f>IF('Log Transaksi'!B314="","",'Log Transaksi'!S314)</x:f>
        <x:v>Paket utama</x:v>
      </x:c>
      <x:c r="T314" s="520" t="str">
        <x:v>Pemetaan average sebelumnya dipertahankan</x:v>
      </x:c>
      <x:c r="U314" s="519" t="str">
        <x:f>IF(R314="","",IF(COUNTIF('Belanja per Booking'!$A$17:$A$409,R314)=1,"OK","Cek ID"))</x:f>
        <x:v>OK</x:v>
      </x:c>
      <x:c r="V314" s="519" t="n">
        <x:f>IF(AND(R314&lt;&gt;"",'Log Transaksi'!L314&lt;&gt;"",'Log Transaksi'!L314&lt;&gt;"Belum diisi",OR('Log Transaksi'!N314="Uploaded",'Log Transaksi'!O314="Uploaded")),1,0)</x:f>
        <x:v>0</x:v>
      </x:c>
    </x:row>
    <x:row r="315" ht="23" customHeight="1">
      <x:c r="A315" s="34" t="n">
        <x:v>315</x:v>
      </x:c>
      <x:c r="B315" s="44" t="n">
        <x:f>IF('Log Transaksi'!B315="","",IF('Log Transaksi'!B315="","",'Log Transaksi'!B315))</x:f>
        <x:v>46275</x:v>
      </x:c>
      <x:c r="C315" s="34" t="str">
        <x:f>IF('Log Transaksi'!B315="","",IF('Log Transaksi'!C315="","",'Log Transaksi'!C315))</x:f>
        <x:v>Navan HES A</x:v>
      </x:c>
      <x:c r="D315" s="34" t="str">
        <x:f>IF('Log Transaksi'!B315="","",IF('Log Transaksi'!D315="","",'Log Transaksi'!D315))</x:f>
        <x:v>Large Group</x:v>
      </x:c>
      <x:c r="E315" s="44" t="n">
        <x:f>IF('Log Transaksi'!B315="","",IF('Log Transaksi'!E315="","",'Log Transaksi'!E315))</x:f>
        <x:v>46279</x:v>
      </x:c>
      <x:c r="F315" s="34" t="str">
        <x:f>IF('Log Transaksi'!B315="","",IF('Log Transaksi'!F315="","",'Log Transaksi'!F315))</x:f>
        <x:v>DP</x:v>
      </x:c>
      <x:c r="G315" s="42" t="str">
        <x:f>IF('Log Transaksi'!B315="","",IF('Log Transaksi'!G315="","",'Log Transaksi'!G315))</x:f>
      </x:c>
      <x:c r="H315" s="42" t="n">
        <x:f>IF('Log Transaksi'!B315="","",IF('Log Transaksi'!H315="","",'Log Transaksi'!H315))</x:f>
        <x:v>100000</x:v>
      </x:c>
      <x:c r="I315" s="42" t="n">
        <x:f>IF('Log Transaksi'!B315="","",IF('Log Transaksi'!I315="","",'Log Transaksi'!I315))</x:f>
        <x:v>100000</x:v>
      </x:c>
      <x:c r="J315" s="46" t="str">
        <x:v>BK158</x:v>
      </x:c>
      <x:c r="K315" s="34" t="str">
        <x:v>Nama, tanggal foto, dan paket cocok</x:v>
      </x:c>
      <x:c r="L315" s="42" t="n">
        <x:f>IF(AND(B315&lt;&gt;"",B315&lt;='Pengaturan'!$B$6,F315="DP"),I315,0)</x:f>
        <x:v>100000</x:v>
      </x:c>
      <x:c r="M315" s="42" t="n">
        <x:f>IF(AND(B315&lt;&gt;"",B315&lt;='Pengaturan'!$B$6,F315&lt;&gt;"DP"),I315,0)</x:f>
        <x:v>0</x:v>
      </x:c>
      <x:c r="N315" s="34" t="n">
        <x:f>IF(AND(B315&lt;&gt;"",B315&lt;='Pengaturan'!$B$6,OR(F315="Lunas",F315="Pelunasan")),1,0)</x:f>
        <x:v>0</x:v>
      </x:c>
      <x:c r="O315" s="34" t="str">
        <x:f>IF(B315="","",IF(J315="","Belum dipasangkan",IF(COUNTIF('Data Schedule'!$A$5:$A$304,J315)=1,"OK","CHECK ID")))</x:f>
        <x:v>OK</x:v>
      </x:c>
      <x:c r="P315" s="519" t="str">
        <x:v>BK158</x:v>
      </x:c>
      <x:c r="Q315" s="521"/>
      <x:c r="R315" s="519" t="str">
        <x:f>IF('Log Transaksi'!B315="","",IF(Q315&lt;&gt;"",Q315,P315))</x:f>
        <x:v>BK158</x:v>
      </x:c>
      <x:c r="S315" s="519" t="str">
        <x:f>IF('Log Transaksi'!B315="","",'Log Transaksi'!S315)</x:f>
        <x:v>Paket utama</x:v>
      </x:c>
      <x:c r="T315" s="520" t="str">
        <x:v>Pemetaan average sebelumnya dipertahankan</x:v>
      </x:c>
      <x:c r="U315" s="519" t="str">
        <x:f>IF(R315="","",IF(COUNTIF('Belanja per Booking'!$A$17:$A$409,R315)=1,"OK","Cek ID"))</x:f>
        <x:v>OK</x:v>
      </x:c>
      <x:c r="V315" s="519" t="n">
        <x:f>IF(AND(R315&lt;&gt;"",'Log Transaksi'!L315&lt;&gt;"",'Log Transaksi'!L315&lt;&gt;"Belum diisi",OR('Log Transaksi'!N315="Uploaded",'Log Transaksi'!O315="Uploaded")),1,0)</x:f>
        <x:v>0</x:v>
      </x:c>
    </x:row>
    <x:row r="316" ht="23" customHeight="1">
      <x:c r="A316" s="34" t="n">
        <x:v>316</x:v>
      </x:c>
      <x:c r="B316" s="44" t="n">
        <x:f>IF('Log Transaksi'!B316="","",IF('Log Transaksi'!B316="","",'Log Transaksi'!B316))</x:f>
        <x:v>46275</x:v>
      </x:c>
      <x:c r="C316" s="34" t="str">
        <x:f>IF('Log Transaksi'!B316="","",IF('Log Transaksi'!C316="","",'Log Transaksi'!C316))</x:f>
        <x:v>Kanna</x:v>
      </x:c>
      <x:c r="D316" s="34" t="str">
        <x:f>IF('Log Transaksi'!B316="","",IF('Log Transaksi'!D316="","",'Log Transaksi'!D316))</x:f>
        <x:v>Large Group</x:v>
      </x:c>
      <x:c r="E316" s="44" t="n">
        <x:f>IF('Log Transaksi'!B316="","",IF('Log Transaksi'!E316="","",'Log Transaksi'!E316))</x:f>
        <x:v>46277</x:v>
      </x:c>
      <x:c r="F316" s="34" t="str">
        <x:f>IF('Log Transaksi'!B316="","",IF('Log Transaksi'!F316="","",'Log Transaksi'!F316))</x:f>
        <x:v>DP</x:v>
      </x:c>
      <x:c r="G316" s="42" t="str">
        <x:f>IF('Log Transaksi'!B316="","",IF('Log Transaksi'!G316="","",'Log Transaksi'!G316))</x:f>
      </x:c>
      <x:c r="H316" s="42" t="n">
        <x:f>IF('Log Transaksi'!B316="","",IF('Log Transaksi'!H316="","",'Log Transaksi'!H316))</x:f>
        <x:v>100000</x:v>
      </x:c>
      <x:c r="I316" s="42" t="n">
        <x:f>IF('Log Transaksi'!B316="","",IF('Log Transaksi'!I316="","",'Log Transaksi'!I316))</x:f>
        <x:v>100000</x:v>
      </x:c>
      <x:c r="J316" s="46" t="str">
        <x:v>BK157</x:v>
      </x:c>
      <x:c r="K316" s="34" t="str">
        <x:v>Nama, tanggal foto, dan paket cocok</x:v>
      </x:c>
      <x:c r="L316" s="42" t="n">
        <x:f>IF(AND(B316&lt;&gt;"",B316&lt;='Pengaturan'!$B$6,F316="DP"),I316,0)</x:f>
        <x:v>100000</x:v>
      </x:c>
      <x:c r="M316" s="42" t="n">
        <x:f>IF(AND(B316&lt;&gt;"",B316&lt;='Pengaturan'!$B$6,F316&lt;&gt;"DP"),I316,0)</x:f>
        <x:v>0</x:v>
      </x:c>
      <x:c r="N316" s="34" t="n">
        <x:f>IF(AND(B316&lt;&gt;"",B316&lt;='Pengaturan'!$B$6,OR(F316="Lunas",F316="Pelunasan")),1,0)</x:f>
        <x:v>0</x:v>
      </x:c>
      <x:c r="O316" s="34" t="str">
        <x:f>IF(B316="","",IF(J316="","Belum dipasangkan",IF(COUNTIF('Data Schedule'!$A$5:$A$304,J316)=1,"OK","CHECK ID")))</x:f>
        <x:v>OK</x:v>
      </x:c>
      <x:c r="P316" s="519" t="str">
        <x:v>BK157</x:v>
      </x:c>
      <x:c r="Q316" s="521"/>
      <x:c r="R316" s="519" t="str">
        <x:f>IF('Log Transaksi'!B316="","",IF(Q316&lt;&gt;"",Q316,P316))</x:f>
        <x:v>BK157</x:v>
      </x:c>
      <x:c r="S316" s="519" t="str">
        <x:f>IF('Log Transaksi'!B316="","",'Log Transaksi'!S316)</x:f>
        <x:v>Paket utama</x:v>
      </x:c>
      <x:c r="T316" s="520" t="str">
        <x:v>Pemetaan average sebelumnya dipertahankan</x:v>
      </x:c>
      <x:c r="U316" s="519" t="str">
        <x:f>IF(R316="","",IF(COUNTIF('Belanja per Booking'!$A$17:$A$409,R316)=1,"OK","Cek ID"))</x:f>
        <x:v>OK</x:v>
      </x:c>
      <x:c r="V316" s="519" t="n">
        <x:f>IF(AND(R316&lt;&gt;"",'Log Transaksi'!L316&lt;&gt;"",'Log Transaksi'!L316&lt;&gt;"Belum diisi",OR('Log Transaksi'!N316="Uploaded",'Log Transaksi'!O316="Uploaded")),1,0)</x:f>
        <x:v>0</x:v>
      </x:c>
    </x:row>
    <x:row r="317" ht="23" customHeight="1">
      <x:c r="A317" s="34" t="n">
        <x:v>317</x:v>
      </x:c>
      <x:c r="B317" s="44" t="n">
        <x:f>IF('Log Transaksi'!B317="","",IF('Log Transaksi'!B317="","",'Log Transaksi'!B317))</x:f>
        <x:v>46275</x:v>
      </x:c>
      <x:c r="C317" s="34" t="str">
        <x:f>IF('Log Transaksi'!B317="","",IF('Log Transaksi'!C317="","",'Log Transaksi'!C317))</x:f>
        <x:v>Otto</x:v>
      </x:c>
      <x:c r="D317" s="34" t="str">
        <x:f>IF('Log Transaksi'!B317="","",IF('Log Transaksi'!D317="","",'Log Transaksi'!D317))</x:f>
        <x:v>Pas Foto</x:v>
      </x:c>
      <x:c r="E317" s="44" t="n">
        <x:f>IF('Log Transaksi'!B317="","",IF('Log Transaksi'!E317="","",'Log Transaksi'!E317))</x:f>
        <x:v>46275</x:v>
      </x:c>
      <x:c r="F317" s="34" t="str">
        <x:f>IF('Log Transaksi'!B317="","",IF('Log Transaksi'!F317="","",'Log Transaksi'!F317))</x:f>
        <x:v>Lunas</x:v>
      </x:c>
      <x:c r="G317" s="42" t="str">
        <x:f>IF('Log Transaksi'!B317="","",IF('Log Transaksi'!G317="","",'Log Transaksi'!G317))</x:f>
      </x:c>
      <x:c r="H317" s="42" t="n">
        <x:f>IF('Log Transaksi'!B317="","",IF('Log Transaksi'!H317="","",'Log Transaksi'!H317))</x:f>
        <x:v>60000</x:v>
      </x:c>
      <x:c r="I317" s="42" t="n">
        <x:f>IF('Log Transaksi'!B317="","",IF('Log Transaksi'!I317="","",'Log Transaksi'!I317))</x:f>
        <x:v>60000</x:v>
      </x:c>
      <x:c r="J317" s="46"/>
      <x:c r="K317" s="34" t="str">
        <x:v>Belum dipasangkan. Cash-in aktual tetap dihitung</x:v>
      </x:c>
      <x:c r="L317" s="42" t="n">
        <x:f>IF(AND(B317&lt;&gt;"",B317&lt;='Pengaturan'!$B$6,F317="DP"),I317,0)</x:f>
        <x:v>0</x:v>
      </x:c>
      <x:c r="M317" s="42" t="n">
        <x:f>IF(AND(B317&lt;&gt;"",B317&lt;='Pengaturan'!$B$6,F317&lt;&gt;"DP"),I317,0)</x:f>
        <x:v>60000</x:v>
      </x:c>
      <x:c r="N317" s="34" t="n">
        <x:f>IF(AND(B317&lt;&gt;"",B317&lt;='Pengaturan'!$B$6,OR(F317="Lunas",F317="Pelunasan")),1,0)</x:f>
        <x:v>1</x:v>
      </x:c>
      <x:c r="O317" s="34" t="str">
        <x:f>IF(B317="","",IF(J317="","Belum dipasangkan",IF(COUNTIF('Data Schedule'!$A$5:$A$304,J317)=1,"OK","CHECK ID")))</x:f>
        <x:v>Belum dipasangkan</x:v>
      </x:c>
      <x:c r="P317" s="519" t="str">
        <x:v>LOG-10-11</x:v>
      </x:c>
      <x:c r="Q317" s="521"/>
      <x:c r="R317" s="519" t="str">
        <x:f>IF('Log Transaksi'!B317="","",IF(Q317&lt;&gt;"",Q317,P317))</x:f>
        <x:v>LOG-10-11</x:v>
      </x:c>
      <x:c r="S317" s="519" t="str">
        <x:f>IF('Log Transaksi'!B317="","",'Log Transaksi'!S317)</x:f>
        <x:v>Paket utama</x:v>
      </x:c>
      <x:c r="T317" s="520" t="str">
        <x:v>Pemetaan average sebelumnya dipertahankan</x:v>
      </x:c>
      <x:c r="U317" s="519" t="str">
        <x:f>IF(R317="","",IF(COUNTIF('Belanja per Booking'!$A$17:$A$409,R317)=1,"OK","Cek ID"))</x:f>
        <x:v>OK</x:v>
      </x:c>
      <x:c r="V317" s="519" t="n">
        <x:f>IF(AND(R317&lt;&gt;"",'Log Transaksi'!L317&lt;&gt;"",'Log Transaksi'!L317&lt;&gt;"Belum diisi",OR('Log Transaksi'!N317="Uploaded",'Log Transaksi'!O317="Uploaded")),1,0)</x:f>
        <x:v>1</x:v>
      </x:c>
    </x:row>
    <x:row r="318" ht="23" customHeight="1">
      <x:c r="A318" s="34" t="n">
        <x:v>318</x:v>
      </x:c>
      <x:c r="B318" s="44" t="n">
        <x:f>IF('Log Transaksi'!B318="","",IF('Log Transaksi'!B318="","",'Log Transaksi'!B318))</x:f>
        <x:v>46275</x:v>
      </x:c>
      <x:c r="C318" s="34" t="str">
        <x:f>IF('Log Transaksi'!B318="","",IF('Log Transaksi'!C318="","",'Log Transaksi'!C318))</x:f>
        <x:v>Bening</x:v>
      </x:c>
      <x:c r="D318" s="34" t="str">
        <x:f>IF('Log Transaksi'!B318="","",IF('Log Transaksi'!D318="","",'Log Transaksi'!D318))</x:f>
        <x:v>Graduation</x:v>
      </x:c>
      <x:c r="E318" s="44" t="n">
        <x:f>IF('Log Transaksi'!B318="","",IF('Log Transaksi'!E318="","",'Log Transaksi'!E318))</x:f>
        <x:v>46299</x:v>
      </x:c>
      <x:c r="F318" s="34" t="str">
        <x:f>IF('Log Transaksi'!B318="","",IF('Log Transaksi'!F318="","",'Log Transaksi'!F318))</x:f>
        <x:v>DP</x:v>
      </x:c>
      <x:c r="G318" s="42" t="str">
        <x:f>IF('Log Transaksi'!B318="","",IF('Log Transaksi'!G318="","",'Log Transaksi'!G318))</x:f>
      </x:c>
      <x:c r="H318" s="42" t="n">
        <x:f>IF('Log Transaksi'!B318="","",IF('Log Transaksi'!H318="","",'Log Transaksi'!H318))</x:f>
        <x:v>100000</x:v>
      </x:c>
      <x:c r="I318" s="42" t="n">
        <x:f>IF('Log Transaksi'!B318="","",IF('Log Transaksi'!I318="","",'Log Transaksi'!I318))</x:f>
        <x:v>100000</x:v>
      </x:c>
      <x:c r="J318" s="46"/>
      <x:c r="K318" s="34" t="str">
        <x:v>Belum dipasangkan. Cash-in aktual tetap dihitung</x:v>
      </x:c>
      <x:c r="L318" s="42" t="n">
        <x:f>IF(AND(B318&lt;&gt;"",B318&lt;='Pengaturan'!$B$6,F318="DP"),I318,0)</x:f>
        <x:v>100000</x:v>
      </x:c>
      <x:c r="M318" s="42" t="n">
        <x:f>IF(AND(B318&lt;&gt;"",B318&lt;='Pengaturan'!$B$6,F318&lt;&gt;"DP"),I318,0)</x:f>
        <x:v>0</x:v>
      </x:c>
      <x:c r="N318" s="34" t="n">
        <x:f>IF(AND(B318&lt;&gt;"",B318&lt;='Pengaturan'!$B$6,OR(F318="Lunas",F318="Pelunasan")),1,0)</x:f>
        <x:v>0</x:v>
      </x:c>
      <x:c r="O318" s="34" t="str">
        <x:f>IF(B318="","",IF(J318="","Belum dipasangkan",IF(COUNTIF('Data Schedule'!$A$5:$A$304,J318)=1,"OK","CHECK ID")))</x:f>
        <x:v>Belum dipasangkan</x:v>
      </x:c>
      <x:c r="P318" s="519" t="str">
        <x:v>LOG-10-12</x:v>
      </x:c>
      <x:c r="Q318" s="521"/>
      <x:c r="R318" s="519" t="str">
        <x:f>IF('Log Transaksi'!B318="","",IF(Q318&lt;&gt;"",Q318,P318))</x:f>
        <x:v>LOG-10-12</x:v>
      </x:c>
      <x:c r="S318" s="519" t="str">
        <x:f>IF('Log Transaksi'!B318="","",'Log Transaksi'!S318)</x:f>
        <x:v>Paket utama</x:v>
      </x:c>
      <x:c r="T318" s="520" t="str">
        <x:v>Pemetaan average sebelumnya dipertahankan</x:v>
      </x:c>
      <x:c r="U318" s="519" t="str">
        <x:f>IF(R318="","",IF(COUNTIF('Belanja per Booking'!$A$17:$A$409,R318)=1,"OK","Cek ID"))</x:f>
        <x:v>OK</x:v>
      </x:c>
      <x:c r="V318" s="519" t="n">
        <x:f>IF(AND(R318&lt;&gt;"",'Log Transaksi'!L318&lt;&gt;"",'Log Transaksi'!L318&lt;&gt;"Belum diisi",OR('Log Transaksi'!N318="Uploaded",'Log Transaksi'!O318="Uploaded")),1,0)</x:f>
        <x:v>0</x:v>
      </x:c>
    </x:row>
    <x:row r="319" ht="23" customHeight="1">
      <x:c r="A319" s="34" t="n">
        <x:v>319</x:v>
      </x:c>
      <x:c r="B319" s="44" t="n">
        <x:f>IF('Log Transaksi'!B319="","",IF('Log Transaksi'!B319="","",'Log Transaksi'!B319))</x:f>
        <x:v>46275</x:v>
      </x:c>
      <x:c r="C319" s="34" t="str">
        <x:f>IF('Log Transaksi'!B319="","",IF('Log Transaksi'!C319="","",'Log Transaksi'!C319))</x:f>
        <x:v>Tamalia</x:v>
      </x:c>
      <x:c r="D319" s="34" t="str">
        <x:f>IF('Log Transaksi'!B319="","",IF('Log Transaksi'!D319="","",'Log Transaksi'!D319))</x:f>
        <x:v>Pas Foto</x:v>
      </x:c>
      <x:c r="E319" s="44" t="n">
        <x:f>IF('Log Transaksi'!B319="","",IF('Log Transaksi'!E319="","",'Log Transaksi'!E319))</x:f>
        <x:v>46275</x:v>
      </x:c>
      <x:c r="F319" s="34" t="str">
        <x:f>IF('Log Transaksi'!B319="","",IF('Log Transaksi'!F319="","",'Log Transaksi'!F319))</x:f>
        <x:v>Lunas</x:v>
      </x:c>
      <x:c r="G319" s="42" t="str">
        <x:f>IF('Log Transaksi'!B319="","",IF('Log Transaksi'!G319="","",'Log Transaksi'!G319))</x:f>
      </x:c>
      <x:c r="H319" s="42" t="n">
        <x:f>IF('Log Transaksi'!B319="","",IF('Log Transaksi'!H319="","",'Log Transaksi'!H319))</x:f>
        <x:v>100000</x:v>
      </x:c>
      <x:c r="I319" s="42" t="n">
        <x:f>IF('Log Transaksi'!B319="","",IF('Log Transaksi'!I319="","",'Log Transaksi'!I319))</x:f>
        <x:v>100000</x:v>
      </x:c>
      <x:c r="J319" s="46"/>
      <x:c r="K319" s="34" t="str">
        <x:v>CHECK kandidat BK155. Identitas atau tanggal belum pasti</x:v>
      </x:c>
      <x:c r="L319" s="42" t="n">
        <x:f>IF(AND(B319&lt;&gt;"",B319&lt;='Pengaturan'!$B$6,F319="DP"),I319,0)</x:f>
        <x:v>0</x:v>
      </x:c>
      <x:c r="M319" s="42" t="n">
        <x:f>IF(AND(B319&lt;&gt;"",B319&lt;='Pengaturan'!$B$6,F319&lt;&gt;"DP"),I319,0)</x:f>
        <x:v>100000</x:v>
      </x:c>
      <x:c r="N319" s="34" t="n">
        <x:f>IF(AND(B319&lt;&gt;"",B319&lt;='Pengaturan'!$B$6,OR(F319="Lunas",F319="Pelunasan")),1,0)</x:f>
        <x:v>1</x:v>
      </x:c>
      <x:c r="O319" s="34" t="str">
        <x:f>IF(B319="","",IF(J319="","Belum dipasangkan",IF(COUNTIF('Data Schedule'!$A$5:$A$304,J319)=1,"OK","CHECK ID")))</x:f>
        <x:v>Belum dipasangkan</x:v>
      </x:c>
      <x:c r="P319" s="519" t="str">
        <x:v>LOG-10-13</x:v>
      </x:c>
      <x:c r="Q319" s="521"/>
      <x:c r="R319" s="519" t="str">
        <x:f>IF('Log Transaksi'!B319="","",IF(Q319&lt;&gt;"",Q319,P319))</x:f>
        <x:v>LOG-10-13</x:v>
      </x:c>
      <x:c r="S319" s="519" t="str">
        <x:f>IF('Log Transaksi'!B319="","",'Log Transaksi'!S319)</x:f>
        <x:v>Paket utama</x:v>
      </x:c>
      <x:c r="T319" s="520" t="str">
        <x:v>Pemetaan average sebelumnya dipertahankan</x:v>
      </x:c>
      <x:c r="U319" s="519" t="str">
        <x:f>IF(R319="","",IF(COUNTIF('Belanja per Booking'!$A$17:$A$409,R319)=1,"OK","Cek ID"))</x:f>
        <x:v>OK</x:v>
      </x:c>
      <x:c r="V319" s="519" t="n">
        <x:f>IF(AND(R319&lt;&gt;"",'Log Transaksi'!L319&lt;&gt;"",'Log Transaksi'!L319&lt;&gt;"Belum diisi",OR('Log Transaksi'!N319="Uploaded",'Log Transaksi'!O319="Uploaded")),1,0)</x:f>
        <x:v>1</x:v>
      </x:c>
    </x:row>
    <x:row r="320" ht="23" customHeight="1">
      <x:c r="A320" s="34" t="n">
        <x:v>320</x:v>
      </x:c>
      <x:c r="B320" s="44" t="n">
        <x:f>IF('Log Transaksi'!B320="","",IF('Log Transaksi'!B320="","",'Log Transaksi'!B320))</x:f>
        <x:v>46275</x:v>
      </x:c>
      <x:c r="C320" s="34" t="str">
        <x:f>IF('Log Transaksi'!B320="","",IF('Log Transaksi'!C320="","",'Log Transaksi'!C320))</x:f>
        <x:v>Arneta</x:v>
      </x:c>
      <x:c r="D320" s="34" t="str">
        <x:f>IF('Log Transaksi'!B320="","",IF('Log Transaksi'!D320="","",'Log Transaksi'!D320))</x:f>
        <x:v>Graduation Premium</x:v>
      </x:c>
      <x:c r="E320" s="44" t="n">
        <x:f>IF('Log Transaksi'!B320="","",IF('Log Transaksi'!E320="","",'Log Transaksi'!E320))</x:f>
        <x:v>46284</x:v>
      </x:c>
      <x:c r="F320" s="34" t="str">
        <x:f>IF('Log Transaksi'!B320="","",IF('Log Transaksi'!F320="","",'Log Transaksi'!F320))</x:f>
        <x:v>DP</x:v>
      </x:c>
      <x:c r="G320" s="42" t="str">
        <x:f>IF('Log Transaksi'!B320="","",IF('Log Transaksi'!G320="","",'Log Transaksi'!G320))</x:f>
      </x:c>
      <x:c r="H320" s="42" t="n">
        <x:f>IF('Log Transaksi'!B320="","",IF('Log Transaksi'!H320="","",'Log Transaksi'!H320))</x:f>
        <x:v>100000</x:v>
      </x:c>
      <x:c r="I320" s="42" t="n">
        <x:f>IF('Log Transaksi'!B320="","",IF('Log Transaksi'!I320="","",'Log Transaksi'!I320))</x:f>
        <x:v>100000</x:v>
      </x:c>
      <x:c r="J320" s="46" t="str">
        <x:v>BK161</x:v>
      </x:c>
      <x:c r="K320" s="34" t="str">
        <x:v>Nama, tanggal foto, dan paket cocok</x:v>
      </x:c>
      <x:c r="L320" s="42" t="n">
        <x:f>IF(AND(B320&lt;&gt;"",B320&lt;='Pengaturan'!$B$6,F320="DP"),I320,0)</x:f>
        <x:v>100000</x:v>
      </x:c>
      <x:c r="M320" s="42" t="n">
        <x:f>IF(AND(B320&lt;&gt;"",B320&lt;='Pengaturan'!$B$6,F320&lt;&gt;"DP"),I320,0)</x:f>
        <x:v>0</x:v>
      </x:c>
      <x:c r="N320" s="34" t="n">
        <x:f>IF(AND(B320&lt;&gt;"",B320&lt;='Pengaturan'!$B$6,OR(F320="Lunas",F320="Pelunasan")),1,0)</x:f>
        <x:v>0</x:v>
      </x:c>
      <x:c r="O320" s="34" t="str">
        <x:f>IF(B320="","",IF(J320="","Belum dipasangkan",IF(COUNTIF('Data Schedule'!$A$5:$A$304,J320)=1,"OK","CHECK ID")))</x:f>
        <x:v>OK</x:v>
      </x:c>
      <x:c r="P320" s="519" t="str">
        <x:v>BK161</x:v>
      </x:c>
      <x:c r="Q320" s="521"/>
      <x:c r="R320" s="519" t="str">
        <x:f>IF('Log Transaksi'!B320="","",IF(Q320&lt;&gt;"",Q320,P320))</x:f>
        <x:v>BK161</x:v>
      </x:c>
      <x:c r="S320" s="519" t="str">
        <x:f>IF('Log Transaksi'!B320="","",'Log Transaksi'!S320)</x:f>
        <x:v>Paket utama</x:v>
      </x:c>
      <x:c r="T320" s="520" t="str">
        <x:v>Pemetaan average sebelumnya dipertahankan</x:v>
      </x:c>
      <x:c r="U320" s="519" t="str">
        <x:f>IF(R320="","",IF(COUNTIF('Belanja per Booking'!$A$17:$A$409,R320)=1,"OK","Cek ID"))</x:f>
        <x:v>OK</x:v>
      </x:c>
      <x:c r="V320" s="519" t="n">
        <x:f>IF(AND(R320&lt;&gt;"",'Log Transaksi'!L320&lt;&gt;"",'Log Transaksi'!L320&lt;&gt;"Belum diisi",OR('Log Transaksi'!N320="Uploaded",'Log Transaksi'!O320="Uploaded")),1,0)</x:f>
        <x:v>0</x:v>
      </x:c>
    </x:row>
    <x:row r="321" ht="23" customHeight="1">
      <x:c r="A321" s="34" t="n">
        <x:v>321</x:v>
      </x:c>
      <x:c r="B321" s="44" t="n">
        <x:f>IF('Log Transaksi'!B321="","",IF('Log Transaksi'!B321="","",'Log Transaksi'!B321))</x:f>
        <x:v>46275</x:v>
      </x:c>
      <x:c r="C321" s="34" t="str">
        <x:f>IF('Log Transaksi'!B321="","",IF('Log Transaksi'!C321="","",'Log Transaksi'!C321))</x:f>
        <x:v>kelas 2b (faiza)</x:v>
      </x:c>
      <x:c r="D321" s="34" t="str">
        <x:f>IF('Log Transaksi'!B321="","",IF('Log Transaksi'!D321="","",'Log Transaksi'!D321))</x:f>
        <x:v>Large Group</x:v>
      </x:c>
      <x:c r="E321" s="44" t="n">
        <x:f>IF('Log Transaksi'!B321="","",IF('Log Transaksi'!E321="","",'Log Transaksi'!E321))</x:f>
        <x:v>46279</x:v>
      </x:c>
      <x:c r="F321" s="34" t="str">
        <x:f>IF('Log Transaksi'!B321="","",IF('Log Transaksi'!F321="","",'Log Transaksi'!F321))</x:f>
        <x:v>DP</x:v>
      </x:c>
      <x:c r="G321" s="42" t="str">
        <x:f>IF('Log Transaksi'!B321="","",IF('Log Transaksi'!G321="","",'Log Transaksi'!G321))</x:f>
      </x:c>
      <x:c r="H321" s="42" t="n">
        <x:f>IF('Log Transaksi'!B321="","",IF('Log Transaksi'!H321="","",'Log Transaksi'!H321))</x:f>
        <x:v>100000</x:v>
      </x:c>
      <x:c r="I321" s="42" t="n">
        <x:f>IF('Log Transaksi'!B321="","",IF('Log Transaksi'!I321="","",'Log Transaksi'!I321))</x:f>
        <x:v>100000</x:v>
      </x:c>
      <x:c r="J321" s="46" t="str">
        <x:v>BK160</x:v>
      </x:c>
      <x:c r="K321" s="34" t="str">
        <x:v>Nama, tanggal foto, dan paket cocok</x:v>
      </x:c>
      <x:c r="L321" s="42" t="n">
        <x:f>IF(AND(B321&lt;&gt;"",B321&lt;='Pengaturan'!$B$6,F321="DP"),I321,0)</x:f>
        <x:v>100000</x:v>
      </x:c>
      <x:c r="M321" s="42" t="n">
        <x:f>IF(AND(B321&lt;&gt;"",B321&lt;='Pengaturan'!$B$6,F321&lt;&gt;"DP"),I321,0)</x:f>
        <x:v>0</x:v>
      </x:c>
      <x:c r="N321" s="34" t="n">
        <x:f>IF(AND(B321&lt;&gt;"",B321&lt;='Pengaturan'!$B$6,OR(F321="Lunas",F321="Pelunasan")),1,0)</x:f>
        <x:v>0</x:v>
      </x:c>
      <x:c r="O321" s="34" t="str">
        <x:f>IF(B321="","",IF(J321="","Belum dipasangkan",IF(COUNTIF('Data Schedule'!$A$5:$A$304,J321)=1,"OK","CHECK ID")))</x:f>
        <x:v>OK</x:v>
      </x:c>
      <x:c r="P321" s="519" t="str">
        <x:v>BK160</x:v>
      </x:c>
      <x:c r="Q321" s="521"/>
      <x:c r="R321" s="519" t="str">
        <x:f>IF('Log Transaksi'!B321="","",IF(Q321&lt;&gt;"",Q321,P321))</x:f>
        <x:v>BK160</x:v>
      </x:c>
      <x:c r="S321" s="519" t="str">
        <x:f>IF('Log Transaksi'!B321="","",'Log Transaksi'!S321)</x:f>
        <x:v>Paket utama</x:v>
      </x:c>
      <x:c r="T321" s="520" t="str">
        <x:v>Pemetaan average sebelumnya dipertahankan</x:v>
      </x:c>
      <x:c r="U321" s="519" t="str">
        <x:f>IF(R321="","",IF(COUNTIF('Belanja per Booking'!$A$17:$A$409,R321)=1,"OK","Cek ID"))</x:f>
        <x:v>OK</x:v>
      </x:c>
      <x:c r="V321" s="519" t="n">
        <x:f>IF(AND(R321&lt;&gt;"",'Log Transaksi'!L321&lt;&gt;"",'Log Transaksi'!L321&lt;&gt;"Belum diisi",OR('Log Transaksi'!N321="Uploaded",'Log Transaksi'!O321="Uploaded")),1,0)</x:f>
        <x:v>0</x:v>
      </x:c>
    </x:row>
    <x:row r="322" ht="23" customHeight="1">
      <x:c r="A322" s="34" t="n">
        <x:v>322</x:v>
      </x:c>
      <x:c r="B322" s="44" t="n">
        <x:f>IF('Log Transaksi'!B322="","",IF('Log Transaksi'!B322="","",'Log Transaksi'!B322))</x:f>
        <x:v>46275</x:v>
      </x:c>
      <x:c r="C322" s="34" t="str">
        <x:f>IF('Log Transaksi'!B322="","",IF('Log Transaksi'!C322="","",'Log Transaksi'!C322))</x:f>
        <x:v>Berlian</x:v>
      </x:c>
      <x:c r="D322" s="34" t="str">
        <x:f>IF('Log Transaksi'!B322="","",IF('Log Transaksi'!D322="","",'Log Transaksi'!D322))</x:f>
        <x:v>Large Group</x:v>
      </x:c>
      <x:c r="E322" s="44" t="n">
        <x:f>IF('Log Transaksi'!B322="","",IF('Log Transaksi'!E322="","",'Log Transaksi'!E322))</x:f>
        <x:v>46275</x:v>
      </x:c>
      <x:c r="F322" s="34" t="str">
        <x:f>IF('Log Transaksi'!B322="","",IF('Log Transaksi'!F322="","",'Log Transaksi'!F322))</x:f>
        <x:v>Lunas</x:v>
      </x:c>
      <x:c r="G322" s="42" t="str">
        <x:f>IF('Log Transaksi'!B322="","",IF('Log Transaksi'!G322="","",'Log Transaksi'!G322))</x:f>
      </x:c>
      <x:c r="H322" s="42" t="n">
        <x:f>IF('Log Transaksi'!B322="","",IF('Log Transaksi'!H322="","",'Log Transaksi'!H322))</x:f>
        <x:v>1125000</x:v>
      </x:c>
      <x:c r="I322" s="42" t="n">
        <x:f>IF('Log Transaksi'!B322="","",IF('Log Transaksi'!I322="","",'Log Transaksi'!I322))</x:f>
        <x:v>1125000</x:v>
      </x:c>
      <x:c r="J322" s="46" t="str">
        <x:v>BK123</x:v>
      </x:c>
      <x:c r="K322" s="34" t="str">
        <x:v>Nama, tanggal foto, dan paket cocok</x:v>
      </x:c>
      <x:c r="L322" s="42" t="n">
        <x:f>IF(AND(B322&lt;&gt;"",B322&lt;='Pengaturan'!$B$6,F322="DP"),I322,0)</x:f>
        <x:v>0</x:v>
      </x:c>
      <x:c r="M322" s="42" t="n">
        <x:f>IF(AND(B322&lt;&gt;"",B322&lt;='Pengaturan'!$B$6,F322&lt;&gt;"DP"),I322,0)</x:f>
        <x:v>1125000</x:v>
      </x:c>
      <x:c r="N322" s="34" t="n">
        <x:f>IF(AND(B322&lt;&gt;"",B322&lt;='Pengaturan'!$B$6,OR(F322="Lunas",F322="Pelunasan")),1,0)</x:f>
        <x:v>1</x:v>
      </x:c>
      <x:c r="O322" s="34" t="str">
        <x:f>IF(B322="","",IF(J322="","Belum dipasangkan",IF(COUNTIF('Data Schedule'!$A$5:$A$304,J322)=1,"OK","CHECK ID")))</x:f>
        <x:v>OK</x:v>
      </x:c>
      <x:c r="P322" s="519" t="str">
        <x:v>BK123</x:v>
      </x:c>
      <x:c r="Q322" s="521"/>
      <x:c r="R322" s="519" t="str">
        <x:f>IF('Log Transaksi'!B322="","",IF(Q322&lt;&gt;"",Q322,P322))</x:f>
        <x:v>BK123</x:v>
      </x:c>
      <x:c r="S322" s="519" t="str">
        <x:f>IF('Log Transaksi'!B322="","",'Log Transaksi'!S322)</x:f>
        <x:v>Paket utama</x:v>
      </x:c>
      <x:c r="T322" s="520" t="str">
        <x:v>Pemetaan average sebelumnya dipertahankan</x:v>
      </x:c>
      <x:c r="U322" s="519" t="str">
        <x:f>IF(R322="","",IF(COUNTIF('Belanja per Booking'!$A$17:$A$409,R322)=1,"OK","Cek ID"))</x:f>
        <x:v>OK</x:v>
      </x:c>
      <x:c r="V322" s="519" t="n">
        <x:f>IF(AND(R322&lt;&gt;"",'Log Transaksi'!L322&lt;&gt;"",'Log Transaksi'!L322&lt;&gt;"Belum diisi",OR('Log Transaksi'!N322="Uploaded",'Log Transaksi'!O322="Uploaded")),1,0)</x:f>
        <x:v>1</x:v>
      </x:c>
    </x:row>
    <x:row r="323" ht="23" customHeight="1">
      <x:c r="A323" s="34" t="n">
        <x:v>323</x:v>
      </x:c>
      <x:c r="B323" s="44" t="n">
        <x:f>IF('Log Transaksi'!B323="","",IF('Log Transaksi'!B323="","",'Log Transaksi'!B323))</x:f>
        <x:v>46275</x:v>
      </x:c>
      <x:c r="C323" s="34" t="str">
        <x:f>IF('Log Transaksi'!B323="","",IF('Log Transaksi'!C323="","",'Log Transaksi'!C323))</x:f>
        <x:v>Ujiani</x:v>
      </x:c>
      <x:c r="D323" s="34" t="str">
        <x:f>IF('Log Transaksi'!B323="","",IF('Log Transaksi'!D323="","",'Log Transaksi'!D323))</x:f>
        <x:v>Large Group</x:v>
      </x:c>
      <x:c r="E323" s="44" t="n">
        <x:f>IF('Log Transaksi'!B323="","",IF('Log Transaksi'!E323="","",'Log Transaksi'!E323))</x:f>
        <x:v>46275</x:v>
      </x:c>
      <x:c r="F323" s="34" t="str">
        <x:f>IF('Log Transaksi'!B323="","",IF('Log Transaksi'!F323="","",'Log Transaksi'!F323))</x:f>
        <x:v>Lunas</x:v>
      </x:c>
      <x:c r="G323" s="42" t="n">
        <x:f>IF('Log Transaksi'!B323="","",IF('Log Transaksi'!G323="","",'Log Transaksi'!G323))</x:f>
        <x:v>175000</x:v>
      </x:c>
      <x:c r="H323" s="42" t="str">
        <x:f>IF('Log Transaksi'!B323="","",IF('Log Transaksi'!H323="","",'Log Transaksi'!H323))</x:f>
      </x:c>
      <x:c r="I323" s="42" t="n">
        <x:f>IF('Log Transaksi'!B323="","",IF('Log Transaksi'!I323="","",'Log Transaksi'!I323))</x:f>
        <x:v>175000</x:v>
      </x:c>
      <x:c r="J323" s="46" t="str">
        <x:v>BK151</x:v>
      </x:c>
      <x:c r="K323" s="34" t="str">
        <x:v>Nama, tanggal foto, dan paket cocok</x:v>
      </x:c>
      <x:c r="L323" s="42" t="n">
        <x:f>IF(AND(B323&lt;&gt;"",B323&lt;='Pengaturan'!$B$6,F323="DP"),I323,0)</x:f>
        <x:v>0</x:v>
      </x:c>
      <x:c r="M323" s="42" t="n">
        <x:f>IF(AND(B323&lt;&gt;"",B323&lt;='Pengaturan'!$B$6,F323&lt;&gt;"DP"),I323,0)</x:f>
        <x:v>175000</x:v>
      </x:c>
      <x:c r="N323" s="34" t="n">
        <x:f>IF(AND(B323&lt;&gt;"",B323&lt;='Pengaturan'!$B$6,OR(F323="Lunas",F323="Pelunasan")),1,0)</x:f>
        <x:v>1</x:v>
      </x:c>
      <x:c r="O323" s="34" t="str">
        <x:f>IF(B323="","",IF(J323="","Belum dipasangkan",IF(COUNTIF('Data Schedule'!$A$5:$A$304,J323)=1,"OK","CHECK ID")))</x:f>
        <x:v>OK</x:v>
      </x:c>
      <x:c r="P323" s="519" t="str">
        <x:v>BK151</x:v>
      </x:c>
      <x:c r="Q323" s="521"/>
      <x:c r="R323" s="519" t="str">
        <x:f>IF('Log Transaksi'!B323="","",IF(Q323&lt;&gt;"",Q323,P323))</x:f>
        <x:v>BK151</x:v>
      </x:c>
      <x:c r="S323" s="519" t="str">
        <x:f>IF('Log Transaksi'!B323="","",'Log Transaksi'!S323)</x:f>
        <x:v>Paket utama</x:v>
      </x:c>
      <x:c r="T323" s="520" t="str">
        <x:v>Pemetaan average sebelumnya dipertahankan</x:v>
      </x:c>
      <x:c r="U323" s="519" t="str">
        <x:f>IF(R323="","",IF(COUNTIF('Belanja per Booking'!$A$17:$A$409,R323)=1,"OK","Cek ID"))</x:f>
        <x:v>OK</x:v>
      </x:c>
      <x:c r="V323" s="519" t="n">
        <x:f>IF(AND(R323&lt;&gt;"",'Log Transaksi'!L323&lt;&gt;"",'Log Transaksi'!L323&lt;&gt;"Belum diisi",OR('Log Transaksi'!N323="Uploaded",'Log Transaksi'!O323="Uploaded")),1,0)</x:f>
        <x:v>0</x:v>
      </x:c>
    </x:row>
    <x:row r="324" ht="23" customHeight="1">
      <x:c r="A324" s="34" t="n">
        <x:v>324</x:v>
      </x:c>
      <x:c r="B324" s="44" t="n">
        <x:f>IF('Log Transaksi'!B324="","",IF('Log Transaksi'!B324="","",'Log Transaksi'!B324))</x:f>
        <x:v>46275</x:v>
      </x:c>
      <x:c r="C324" s="34" t="str">
        <x:f>IF('Log Transaksi'!B324="","",IF('Log Transaksi'!C324="","",'Log Transaksi'!C324))</x:f>
        <x:v>Aliya</x:v>
      </x:c>
      <x:c r="D324" s="34" t="str">
        <x:f>IF('Log Transaksi'!B324="","",IF('Log Transaksi'!D324="","",'Log Transaksi'!D324))</x:f>
        <x:v>Large Group</x:v>
      </x:c>
      <x:c r="E324" s="44" t="n">
        <x:f>IF('Log Transaksi'!B324="","",IF('Log Transaksi'!E324="","",'Log Transaksi'!E324))</x:f>
        <x:v>46275</x:v>
      </x:c>
      <x:c r="F324" s="34" t="str">
        <x:f>IF('Log Transaksi'!B324="","",IF('Log Transaksi'!F324="","",'Log Transaksi'!F324))</x:f>
        <x:v>Lunas</x:v>
      </x:c>
      <x:c r="G324" s="42" t="str">
        <x:f>IF('Log Transaksi'!B324="","",IF('Log Transaksi'!G324="","",'Log Transaksi'!G324))</x:f>
      </x:c>
      <x:c r="H324" s="42" t="n">
        <x:f>IF('Log Transaksi'!B324="","",IF('Log Transaksi'!H324="","",'Log Transaksi'!H324))</x:f>
        <x:v>100000</x:v>
      </x:c>
      <x:c r="I324" s="42" t="n">
        <x:f>IF('Log Transaksi'!B324="","",IF('Log Transaksi'!I324="","",'Log Transaksi'!I324))</x:f>
        <x:v>100000</x:v>
      </x:c>
      <x:c r="J324" s="46" t="str">
        <x:v>BK150</x:v>
      </x:c>
      <x:c r="K324" s="34" t="str">
        <x:v>Nama, tanggal foto, dan paket cocok</x:v>
      </x:c>
      <x:c r="L324" s="42" t="n">
        <x:f>IF(AND(B324&lt;&gt;"",B324&lt;='Pengaturan'!$B$6,F324="DP"),I324,0)</x:f>
        <x:v>0</x:v>
      </x:c>
      <x:c r="M324" s="42" t="n">
        <x:f>IF(AND(B324&lt;&gt;"",B324&lt;='Pengaturan'!$B$6,F324&lt;&gt;"DP"),I324,0)</x:f>
        <x:v>100000</x:v>
      </x:c>
      <x:c r="N324" s="34" t="n">
        <x:f>IF(AND(B324&lt;&gt;"",B324&lt;='Pengaturan'!$B$6,OR(F324="Lunas",F324="Pelunasan")),1,0)</x:f>
        <x:v>1</x:v>
      </x:c>
      <x:c r="O324" s="34" t="str">
        <x:f>IF(B324="","",IF(J324="","Belum dipasangkan",IF(COUNTIF('Data Schedule'!$A$5:$A$304,J324)=1,"OK","CHECK ID")))</x:f>
        <x:v>OK</x:v>
      </x:c>
      <x:c r="P324" s="519" t="str">
        <x:v>BK150</x:v>
      </x:c>
      <x:c r="Q324" s="521"/>
      <x:c r="R324" s="519" t="str">
        <x:f>IF('Log Transaksi'!B324="","",IF(Q324&lt;&gt;"",Q324,P324))</x:f>
        <x:v>BK150</x:v>
      </x:c>
      <x:c r="S324" s="519" t="str">
        <x:f>IF('Log Transaksi'!B324="","",'Log Transaksi'!S324)</x:f>
        <x:v>Paket utama</x:v>
      </x:c>
      <x:c r="T324" s="520" t="str">
        <x:v>Pemetaan average sebelumnya dipertahankan</x:v>
      </x:c>
      <x:c r="U324" s="519" t="str">
        <x:f>IF(R324="","",IF(COUNTIF('Belanja per Booking'!$A$17:$A$409,R324)=1,"OK","Cek ID"))</x:f>
        <x:v>OK</x:v>
      </x:c>
      <x:c r="V324" s="519" t="n">
        <x:f>IF(AND(R324&lt;&gt;"",'Log Transaksi'!L324&lt;&gt;"",'Log Transaksi'!L324&lt;&gt;"Belum diisi",OR('Log Transaksi'!N324="Uploaded",'Log Transaksi'!O324="Uploaded")),1,0)</x:f>
        <x:v>1</x:v>
      </x:c>
    </x:row>
    <x:row r="325" ht="23" customHeight="1">
      <x:c r="A325" s="34" t="n">
        <x:v>325</x:v>
      </x:c>
      <x:c r="B325" s="44" t="n">
        <x:f>IF('Log Transaksi'!B325="","",IF('Log Transaksi'!B325="","",'Log Transaksi'!B325))</x:f>
        <x:v>46276</x:v>
      </x:c>
      <x:c r="C325" s="34" t="str">
        <x:f>IF('Log Transaksi'!B325="","",IF('Log Transaksi'!C325="","",'Log Transaksi'!C325))</x:f>
        <x:v>Novi</x:v>
      </x:c>
      <x:c r="D325" s="34" t="str">
        <x:f>IF('Log Transaksi'!B325="","",IF('Log Transaksi'!D325="","",'Log Transaksi'!D325))</x:f>
        <x:v>All File</x:v>
      </x:c>
      <x:c r="E325" s="44" t="n">
        <x:f>IF('Log Transaksi'!B325="","",IF('Log Transaksi'!E325="","",'Log Transaksi'!E325))</x:f>
        <x:v>46276</x:v>
      </x:c>
      <x:c r="F325" s="34" t="str">
        <x:f>IF('Log Transaksi'!B325="","",IF('Log Transaksi'!F325="","",'Log Transaksi'!F325))</x:f>
        <x:v>Lunas</x:v>
      </x:c>
      <x:c r="G325" s="42" t="str">
        <x:f>IF('Log Transaksi'!B325="","",IF('Log Transaksi'!G325="","",'Log Transaksi'!G325))</x:f>
      </x:c>
      <x:c r="H325" s="42" t="n">
        <x:f>IF('Log Transaksi'!B325="","",IF('Log Transaksi'!H325="","",'Log Transaksi'!H325))</x:f>
        <x:v>50000</x:v>
      </x:c>
      <x:c r="I325" s="42" t="n">
        <x:f>IF('Log Transaksi'!B325="","",IF('Log Transaksi'!I325="","",'Log Transaksi'!I325))</x:f>
        <x:v>50000</x:v>
      </x:c>
      <x:c r="J325" s="46"/>
      <x:c r="K325" s="34" t="str">
        <x:v>Belum dipasangkan. Cash-in aktual tetap dihitung</x:v>
      </x:c>
      <x:c r="L325" s="42" t="n">
        <x:f>IF(AND(B325&lt;&gt;"",B325&lt;='Pengaturan'!$B$6,F325="DP"),I325,0)</x:f>
        <x:v>0</x:v>
      </x:c>
      <x:c r="M325" s="42" t="n">
        <x:f>IF(AND(B325&lt;&gt;"",B325&lt;='Pengaturan'!$B$6,F325&lt;&gt;"DP"),I325,0)</x:f>
        <x:v>50000</x:v>
      </x:c>
      <x:c r="N325" s="34" t="n">
        <x:f>IF(AND(B325&lt;&gt;"",B325&lt;='Pengaturan'!$B$6,OR(F325="Lunas",F325="Pelunasan")),1,0)</x:f>
        <x:v>1</x:v>
      </x:c>
      <x:c r="O325" s="34" t="str">
        <x:f>IF(B325="","",IF(J325="","Belum dipasangkan",IF(COUNTIF('Data Schedule'!$A$5:$A$304,J325)=1,"OK","CHECK ID")))</x:f>
        <x:v>Belum dipasangkan</x:v>
      </x:c>
      <x:c r="P325" s="519" t="str">
        <x:v>BK154</x:v>
      </x:c>
      <x:c r="Q325" s="521"/>
      <x:c r="R325" s="519" t="str">
        <x:f>IF('Log Transaksi'!B325="","",IF(Q325&lt;&gt;"",Q325,P325))</x:f>
        <x:v>BK154</x:v>
      </x:c>
      <x:c r="S325" s="519" t="str">
        <x:f>IF('Log Transaksi'!B325="","",'Log Transaksi'!S325)</x:f>
        <x:v>Add-on</x:v>
      </x:c>
      <x:c r="T325" s="520" t="str">
        <x:v>Pemetaan average sebelumnya dipertahankan</x:v>
      </x:c>
      <x:c r="U325" s="519" t="str">
        <x:f>IF(R325="","",IF(COUNTIF('Belanja per Booking'!$A$17:$A$409,R325)=1,"OK","Cek ID"))</x:f>
        <x:v>OK</x:v>
      </x:c>
      <x:c r="V325" s="519" t="n">
        <x:f>IF(AND(R325&lt;&gt;"",'Log Transaksi'!L325&lt;&gt;"",'Log Transaksi'!L325&lt;&gt;"Belum diisi",OR('Log Transaksi'!N325="Uploaded",'Log Transaksi'!O325="Uploaded")),1,0)</x:f>
        <x:v>1</x:v>
      </x:c>
    </x:row>
    <x:row r="326" ht="23" customHeight="1">
      <x:c r="A326" s="34" t="n">
        <x:v>326</x:v>
      </x:c>
      <x:c r="B326" s="44" t="n">
        <x:f>IF('Log Transaksi'!B326="","",IF('Log Transaksi'!B326="","",'Log Transaksi'!B326))</x:f>
        <x:v>46276</x:v>
      </x:c>
      <x:c r="C326" s="34" t="str">
        <x:f>IF('Log Transaksi'!B326="","",IF('Log Transaksi'!C326="","",'Log Transaksi'!C326))</x:f>
        <x:v>Syifa</x:v>
      </x:c>
      <x:c r="D326" s="34" t="str">
        <x:f>IF('Log Transaksi'!B326="","",IF('Log Transaksi'!D326="","",'Log Transaksi'!D326))</x:f>
        <x:v>Family A</x:v>
      </x:c>
      <x:c r="E326" s="44" t="n">
        <x:f>IF('Log Transaksi'!B326="","",IF('Log Transaksi'!E326="","",'Log Transaksi'!E326))</x:f>
        <x:v>46278</x:v>
      </x:c>
      <x:c r="F326" s="34" t="str">
        <x:f>IF('Log Transaksi'!B326="","",IF('Log Transaksi'!F326="","",'Log Transaksi'!F326))</x:f>
        <x:v>DP</x:v>
      </x:c>
      <x:c r="G326" s="42" t="str">
        <x:f>IF('Log Transaksi'!B326="","",IF('Log Transaksi'!G326="","",'Log Transaksi'!G326))</x:f>
      </x:c>
      <x:c r="H326" s="42" t="n">
        <x:f>IF('Log Transaksi'!B326="","",IF('Log Transaksi'!H326="","",'Log Transaksi'!H326))</x:f>
        <x:v>100000</x:v>
      </x:c>
      <x:c r="I326" s="42" t="n">
        <x:f>IF('Log Transaksi'!B326="","",IF('Log Transaksi'!I326="","",'Log Transaksi'!I326))</x:f>
        <x:v>100000</x:v>
      </x:c>
      <x:c r="J326" s="46" t="str">
        <x:v>BK165</x:v>
      </x:c>
      <x:c r="K326" s="34" t="str">
        <x:v>Nama, tanggal foto, paket cocok</x:v>
      </x:c>
      <x:c r="L326" s="42" t="n">
        <x:f>IF(AND(B326&lt;&gt;"",B326&lt;='Pengaturan'!$B$6,F326="DP"),I326,0)</x:f>
        <x:v>100000</x:v>
      </x:c>
      <x:c r="M326" s="42" t="n">
        <x:f>IF(AND(B326&lt;&gt;"",B326&lt;='Pengaturan'!$B$6,F326&lt;&gt;"DP"),I326,0)</x:f>
        <x:v>0</x:v>
      </x:c>
      <x:c r="N326" s="34" t="n">
        <x:f>IF(AND(B326&lt;&gt;"",B326&lt;='Pengaturan'!$B$6,OR(F326="Lunas",F326="Pelunasan")),1,0)</x:f>
        <x:v>0</x:v>
      </x:c>
      <x:c r="O326" s="34" t="str">
        <x:f>IF(B326="","",IF(J326="","Belum dipasangkan",IF(COUNTIF('Data Schedule'!$A$5:$A$304,J326)=1,"OK","CHECK ID")))</x:f>
        <x:v>OK</x:v>
      </x:c>
      <x:c r="P326" s="519" t="str">
        <x:v>BK165</x:v>
      </x:c>
      <x:c r="Q326" s="521"/>
      <x:c r="R326" s="519" t="str">
        <x:f>IF('Log Transaksi'!B326="","",IF(Q326&lt;&gt;"",Q326,P326))</x:f>
        <x:v>BK165</x:v>
      </x:c>
      <x:c r="S326" s="519" t="str">
        <x:f>IF('Log Transaksi'!B326="","",'Log Transaksi'!S326)</x:f>
        <x:v>Paket utama</x:v>
      </x:c>
      <x:c r="T326" s="520" t="str">
        <x:v>Pemetaan average sebelumnya dipertahankan</x:v>
      </x:c>
      <x:c r="U326" s="519" t="str">
        <x:f>IF(R326="","",IF(COUNTIF('Belanja per Booking'!$A$17:$A$409,R326)=1,"OK","Cek ID"))</x:f>
        <x:v>OK</x:v>
      </x:c>
      <x:c r="V326" s="519" t="n">
        <x:f>IF(AND(R326&lt;&gt;"",'Log Transaksi'!L326&lt;&gt;"",'Log Transaksi'!L326&lt;&gt;"Belum diisi",OR('Log Transaksi'!N326="Uploaded",'Log Transaksi'!O326="Uploaded")),1,0)</x:f>
        <x:v>0</x:v>
      </x:c>
    </x:row>
    <x:row r="327" ht="23" customHeight="1">
      <x:c r="A327" s="34" t="n">
        <x:v>327</x:v>
      </x:c>
      <x:c r="B327" s="44" t="n">
        <x:f>IF('Log Transaksi'!B327="","",IF('Log Transaksi'!B327="","",'Log Transaksi'!B327))</x:f>
        <x:v>46276</x:v>
      </x:c>
      <x:c r="C327" s="34" t="str">
        <x:f>IF('Log Transaksi'!B327="","",IF('Log Transaksi'!C327="","",'Log Transaksi'!C327))</x:f>
        <x:v>Naumi</x:v>
      </x:c>
      <x:c r="D327" s="34" t="str">
        <x:f>IF('Log Transaksi'!B327="","",IF('Log Transaksi'!D327="","",'Log Transaksi'!D327))</x:f>
        <x:v>Graduation</x:v>
      </x:c>
      <x:c r="E327" s="44" t="n">
        <x:f>IF('Log Transaksi'!B327="","",IF('Log Transaksi'!E327="","",'Log Transaksi'!E327))</x:f>
        <x:v>46276</x:v>
      </x:c>
      <x:c r="F327" s="34" t="str">
        <x:f>IF('Log Transaksi'!B327="","",IF('Log Transaksi'!F327="","",'Log Transaksi'!F327))</x:f>
        <x:v>DP</x:v>
      </x:c>
      <x:c r="G327" s="42" t="str">
        <x:f>IF('Log Transaksi'!B327="","",IF('Log Transaksi'!G327="","",'Log Transaksi'!G327))</x:f>
      </x:c>
      <x:c r="H327" s="42" t="n">
        <x:f>IF('Log Transaksi'!B327="","",IF('Log Transaksi'!H327="","",'Log Transaksi'!H327))</x:f>
        <x:v>100000</x:v>
      </x:c>
      <x:c r="I327" s="42" t="n">
        <x:f>IF('Log Transaksi'!B327="","",IF('Log Transaksi'!I327="","",'Log Transaksi'!I327))</x:f>
        <x:v>100000</x:v>
      </x:c>
      <x:c r="J327" s="46" t="str">
        <x:v>BK162</x:v>
      </x:c>
      <x:c r="K327" s="34" t="str">
        <x:v>Nama, tanggal foto, paket cocok</x:v>
      </x:c>
      <x:c r="L327" s="42" t="n">
        <x:f>IF(AND(B327&lt;&gt;"",B327&lt;='Pengaturan'!$B$6,F327="DP"),I327,0)</x:f>
        <x:v>100000</x:v>
      </x:c>
      <x:c r="M327" s="42" t="n">
        <x:f>IF(AND(B327&lt;&gt;"",B327&lt;='Pengaturan'!$B$6,F327&lt;&gt;"DP"),I327,0)</x:f>
        <x:v>0</x:v>
      </x:c>
      <x:c r="N327" s="34" t="n">
        <x:f>IF(AND(B327&lt;&gt;"",B327&lt;='Pengaturan'!$B$6,OR(F327="Lunas",F327="Pelunasan")),1,0)</x:f>
        <x:v>0</x:v>
      </x:c>
      <x:c r="O327" s="34" t="str">
        <x:f>IF(B327="","",IF(J327="","Belum dipasangkan",IF(COUNTIF('Data Schedule'!$A$5:$A$304,J327)=1,"OK","CHECK ID")))</x:f>
        <x:v>OK</x:v>
      </x:c>
      <x:c r="P327" s="519" t="str">
        <x:v>BK162</x:v>
      </x:c>
      <x:c r="Q327" s="521"/>
      <x:c r="R327" s="519" t="str">
        <x:f>IF('Log Transaksi'!B327="","",IF(Q327&lt;&gt;"",Q327,P327))</x:f>
        <x:v>BK162</x:v>
      </x:c>
      <x:c r="S327" s="519" t="str">
        <x:f>IF('Log Transaksi'!B327="","",'Log Transaksi'!S327)</x:f>
        <x:v>Paket utama</x:v>
      </x:c>
      <x:c r="T327" s="520" t="str">
        <x:v>Pemetaan average sebelumnya dipertahankan</x:v>
      </x:c>
      <x:c r="U327" s="519" t="str">
        <x:f>IF(R327="","",IF(COUNTIF('Belanja per Booking'!$A$17:$A$409,R327)=1,"OK","Cek ID"))</x:f>
        <x:v>OK</x:v>
      </x:c>
      <x:c r="V327" s="519" t="n">
        <x:f>IF(AND(R327&lt;&gt;"",'Log Transaksi'!L327&lt;&gt;"",'Log Transaksi'!L327&lt;&gt;"Belum diisi",OR('Log Transaksi'!N327="Uploaded",'Log Transaksi'!O327="Uploaded")),1,0)</x:f>
        <x:v>0</x:v>
      </x:c>
    </x:row>
    <x:row r="328" ht="23" customHeight="1">
      <x:c r="A328" s="34" t="n">
        <x:v>328</x:v>
      </x:c>
      <x:c r="B328" s="44" t="n">
        <x:f>IF('Log Transaksi'!B328="","",IF('Log Transaksi'!B328="","",'Log Transaksi'!B328))</x:f>
        <x:v>46276</x:v>
      </x:c>
      <x:c r="C328" s="34" t="str">
        <x:f>IF('Log Transaksi'!B328="","",IF('Log Transaksi'!C328="","",'Log Transaksi'!C328))</x:f>
        <x:v>Anto</x:v>
      </x:c>
      <x:c r="D328" s="34" t="str">
        <x:f>IF('Log Transaksi'!B328="","",IF('Log Transaksi'!D328="","",'Log Transaksi'!D328))</x:f>
        <x:v>Photofox</x:v>
      </x:c>
      <x:c r="E328" s="44" t="n">
        <x:f>IF('Log Transaksi'!B328="","",IF('Log Transaksi'!E328="","",'Log Transaksi'!E328))</x:f>
        <x:v>46276</x:v>
      </x:c>
      <x:c r="F328" s="34" t="str">
        <x:f>IF('Log Transaksi'!B328="","",IF('Log Transaksi'!F328="","",'Log Transaksi'!F328))</x:f>
        <x:v>Lunas</x:v>
      </x:c>
      <x:c r="G328" s="42" t="str">
        <x:f>IF('Log Transaksi'!B328="","",IF('Log Transaksi'!G328="","",'Log Transaksi'!G328))</x:f>
      </x:c>
      <x:c r="H328" s="42" t="n">
        <x:f>IF('Log Transaksi'!B328="","",IF('Log Transaksi'!H328="","",'Log Transaksi'!H328))</x:f>
        <x:v>150000</x:v>
      </x:c>
      <x:c r="I328" s="42" t="n">
        <x:f>IF('Log Transaksi'!B328="","",IF('Log Transaksi'!I328="","",'Log Transaksi'!I328))</x:f>
        <x:v>150000</x:v>
      </x:c>
      <x:c r="J328" s="46" t="str">
        <x:v>BK129</x:v>
      </x:c>
      <x:c r="K328" s="34" t="str">
        <x:v>Nama, tanggal foto, paket cocok</x:v>
      </x:c>
      <x:c r="L328" s="42" t="n">
        <x:f>IF(AND(B328&lt;&gt;"",B328&lt;='Pengaturan'!$B$6,F328="DP"),I328,0)</x:f>
        <x:v>0</x:v>
      </x:c>
      <x:c r="M328" s="42" t="n">
        <x:f>IF(AND(B328&lt;&gt;"",B328&lt;='Pengaturan'!$B$6,F328&lt;&gt;"DP"),I328,0)</x:f>
        <x:v>150000</x:v>
      </x:c>
      <x:c r="N328" s="34" t="n">
        <x:f>IF(AND(B328&lt;&gt;"",B328&lt;='Pengaturan'!$B$6,OR(F328="Lunas",F328="Pelunasan")),1,0)</x:f>
        <x:v>1</x:v>
      </x:c>
      <x:c r="O328" s="34" t="str">
        <x:f>IF(B328="","",IF(J328="","Belum dipasangkan",IF(COUNTIF('Data Schedule'!$A$5:$A$304,J328)=1,"OK","CHECK ID")))</x:f>
        <x:v>OK</x:v>
      </x:c>
      <x:c r="P328" s="519" t="str">
        <x:v>BK129</x:v>
      </x:c>
      <x:c r="Q328" s="521"/>
      <x:c r="R328" s="519" t="str">
        <x:f>IF('Log Transaksi'!B328="","",IF(Q328&lt;&gt;"",Q328,P328))</x:f>
        <x:v>BK129</x:v>
      </x:c>
      <x:c r="S328" s="519" t="str">
        <x:f>IF('Log Transaksi'!B328="","",'Log Transaksi'!S328)</x:f>
        <x:v>Paket utama</x:v>
      </x:c>
      <x:c r="T328" s="520" t="str">
        <x:v>Pemetaan average sebelumnya dipertahankan</x:v>
      </x:c>
      <x:c r="U328" s="519" t="str">
        <x:f>IF(R328="","",IF(COUNTIF('Belanja per Booking'!$A$17:$A$409,R328)=1,"OK","Cek ID"))</x:f>
        <x:v>OK</x:v>
      </x:c>
      <x:c r="V328" s="519" t="n">
        <x:f>IF(AND(R328&lt;&gt;"",'Log Transaksi'!L328&lt;&gt;"",'Log Transaksi'!L328&lt;&gt;"Belum diisi",OR('Log Transaksi'!N328="Uploaded",'Log Transaksi'!O328="Uploaded")),1,0)</x:f>
        <x:v>1</x:v>
      </x:c>
    </x:row>
    <x:row r="329" ht="23" customHeight="1">
      <x:c r="A329" s="34" t="n">
        <x:v>329</x:v>
      </x:c>
      <x:c r="B329" s="44" t="n">
        <x:f>IF('Log Transaksi'!B329="","",IF('Log Transaksi'!B329="","",'Log Transaksi'!B329))</x:f>
        <x:v>46276</x:v>
      </x:c>
      <x:c r="C329" s="34" t="str">
        <x:f>IF('Log Transaksi'!B329="","",IF('Log Transaksi'!C329="","",'Log Transaksi'!C329))</x:f>
        <x:v>Della fitriana</x:v>
      </x:c>
      <x:c r="D329" s="34" t="str">
        <x:f>IF('Log Transaksi'!B329="","",IF('Log Transaksi'!D329="","",'Log Transaksi'!D329))</x:f>
        <x:v>Family A</x:v>
      </x:c>
      <x:c r="E329" s="44" t="n">
        <x:f>IF('Log Transaksi'!B329="","",IF('Log Transaksi'!E329="","",'Log Transaksi'!E329))</x:f>
        <x:v>46287</x:v>
      </x:c>
      <x:c r="F329" s="34" t="str">
        <x:f>IF('Log Transaksi'!B329="","",IF('Log Transaksi'!F329="","",'Log Transaksi'!F329))</x:f>
        <x:v>DP</x:v>
      </x:c>
      <x:c r="G329" s="42" t="str">
        <x:f>IF('Log Transaksi'!B329="","",IF('Log Transaksi'!G329="","",'Log Transaksi'!G329))</x:f>
      </x:c>
      <x:c r="H329" s="42" t="n">
        <x:f>IF('Log Transaksi'!B329="","",IF('Log Transaksi'!H329="","",'Log Transaksi'!H329))</x:f>
        <x:v>100000</x:v>
      </x:c>
      <x:c r="I329" s="42" t="n">
        <x:f>IF('Log Transaksi'!B329="","",IF('Log Transaksi'!I329="","",'Log Transaksi'!I329))</x:f>
        <x:v>100000</x:v>
      </x:c>
      <x:c r="J329" s="46"/>
      <x:c r="K329" s="34" t="str">
        <x:v>Belum dipasangkan. Cash-in aktual tetap dihitung</x:v>
      </x:c>
      <x:c r="L329" s="42" t="n">
        <x:f>IF(AND(B329&lt;&gt;"",B329&lt;='Pengaturan'!$B$6,F329="DP"),I329,0)</x:f>
        <x:v>100000</x:v>
      </x:c>
      <x:c r="M329" s="42" t="n">
        <x:f>IF(AND(B329&lt;&gt;"",B329&lt;='Pengaturan'!$B$6,F329&lt;&gt;"DP"),I329,0)</x:f>
        <x:v>0</x:v>
      </x:c>
      <x:c r="N329" s="34" t="n">
        <x:f>IF(AND(B329&lt;&gt;"",B329&lt;='Pengaturan'!$B$6,OR(F329="Lunas",F329="Pelunasan")),1,0)</x:f>
        <x:v>0</x:v>
      </x:c>
      <x:c r="O329" s="34" t="str">
        <x:f>IF(B329="","",IF(J329="","Belum dipasangkan",IF(COUNTIF('Data Schedule'!$A$5:$A$304,J329)=1,"OK","CHECK ID")))</x:f>
        <x:v>Belum dipasangkan</x:v>
      </x:c>
      <x:c r="P329" s="519" t="str">
        <x:v>LOG-11-8</x:v>
      </x:c>
      <x:c r="Q329" s="521"/>
      <x:c r="R329" s="519" t="str">
        <x:f>IF('Log Transaksi'!B329="","",IF(Q329&lt;&gt;"",Q329,P329))</x:f>
        <x:v>LOG-11-8</x:v>
      </x:c>
      <x:c r="S329" s="519" t="str">
        <x:f>IF('Log Transaksi'!B329="","",'Log Transaksi'!S329)</x:f>
        <x:v>Paket utama</x:v>
      </x:c>
      <x:c r="T329" s="520" t="str">
        <x:v>Pemetaan average sebelumnya dipertahankan</x:v>
      </x:c>
      <x:c r="U329" s="519" t="str">
        <x:f>IF(R329="","",IF(COUNTIF('Belanja per Booking'!$A$17:$A$409,R329)=1,"OK","Cek ID"))</x:f>
        <x:v>OK</x:v>
      </x:c>
      <x:c r="V329" s="519" t="n">
        <x:f>IF(AND(R329&lt;&gt;"",'Log Transaksi'!L329&lt;&gt;"",'Log Transaksi'!L329&lt;&gt;"Belum diisi",OR('Log Transaksi'!N329="Uploaded",'Log Transaksi'!O329="Uploaded")),1,0)</x:f>
        <x:v>0</x:v>
      </x:c>
    </x:row>
    <x:row r="330" ht="23" customHeight="1">
      <x:c r="A330" s="34" t="n">
        <x:v>330</x:v>
      </x:c>
      <x:c r="B330" s="44" t="n">
        <x:f>IF('Log Transaksi'!B330="","",IF('Log Transaksi'!B330="","",'Log Transaksi'!B330))</x:f>
        <x:v>46276</x:v>
      </x:c>
      <x:c r="C330" s="34" t="str">
        <x:f>IF('Log Transaksi'!B330="","",IF('Log Transaksi'!C330="","",'Log Transaksi'!C330))</x:f>
        <x:v>Maylisa</x:v>
      </x:c>
      <x:c r="D330" s="34" t="str">
        <x:f>IF('Log Transaksi'!B330="","",IF('Log Transaksi'!D330="","",'Log Transaksi'!D330))</x:f>
        <x:v>Large Group</x:v>
      </x:c>
      <x:c r="E330" s="44" t="n">
        <x:f>IF('Log Transaksi'!B330="","",IF('Log Transaksi'!E330="","",'Log Transaksi'!E330))</x:f>
        <x:v>46277</x:v>
      </x:c>
      <x:c r="F330" s="34" t="str">
        <x:f>IF('Log Transaksi'!B330="","",IF('Log Transaksi'!F330="","",'Log Transaksi'!F330))</x:f>
        <x:v>DP</x:v>
      </x:c>
      <x:c r="G330" s="42" t="str">
        <x:f>IF('Log Transaksi'!B330="","",IF('Log Transaksi'!G330="","",'Log Transaksi'!G330))</x:f>
      </x:c>
      <x:c r="H330" s="42" t="n">
        <x:f>IF('Log Transaksi'!B330="","",IF('Log Transaksi'!H330="","",'Log Transaksi'!H330))</x:f>
        <x:v>100000</x:v>
      </x:c>
      <x:c r="I330" s="42" t="n">
        <x:f>IF('Log Transaksi'!B330="","",IF('Log Transaksi'!I330="","",'Log Transaksi'!I330))</x:f>
        <x:v>100000</x:v>
      </x:c>
      <x:c r="J330" s="46" t="str">
        <x:v>BK164</x:v>
      </x:c>
      <x:c r="K330" s="34" t="str">
        <x:v>Nama, tanggal foto, paket cocok</x:v>
      </x:c>
      <x:c r="L330" s="42" t="n">
        <x:f>IF(AND(B330&lt;&gt;"",B330&lt;='Pengaturan'!$B$6,F330="DP"),I330,0)</x:f>
        <x:v>100000</x:v>
      </x:c>
      <x:c r="M330" s="42" t="n">
        <x:f>IF(AND(B330&lt;&gt;"",B330&lt;='Pengaturan'!$B$6,F330&lt;&gt;"DP"),I330,0)</x:f>
        <x:v>0</x:v>
      </x:c>
      <x:c r="N330" s="34" t="n">
        <x:f>IF(AND(B330&lt;&gt;"",B330&lt;='Pengaturan'!$B$6,OR(F330="Lunas",F330="Pelunasan")),1,0)</x:f>
        <x:v>0</x:v>
      </x:c>
      <x:c r="O330" s="34" t="str">
        <x:f>IF(B330="","",IF(J330="","Belum dipasangkan",IF(COUNTIF('Data Schedule'!$A$5:$A$304,J330)=1,"OK","CHECK ID")))</x:f>
        <x:v>OK</x:v>
      </x:c>
      <x:c r="P330" s="519" t="str">
        <x:v>BK164</x:v>
      </x:c>
      <x:c r="Q330" s="521"/>
      <x:c r="R330" s="519" t="str">
        <x:f>IF('Log Transaksi'!B330="","",IF(Q330&lt;&gt;"",Q330,P330))</x:f>
        <x:v>BK164</x:v>
      </x:c>
      <x:c r="S330" s="519" t="str">
        <x:f>IF('Log Transaksi'!B330="","",'Log Transaksi'!S330)</x:f>
        <x:v>Paket utama</x:v>
      </x:c>
      <x:c r="T330" s="520" t="str">
        <x:v>Pemetaan average sebelumnya dipertahankan</x:v>
      </x:c>
      <x:c r="U330" s="519" t="str">
        <x:f>IF(R330="","",IF(COUNTIF('Belanja per Booking'!$A$17:$A$409,R330)=1,"OK","Cek ID"))</x:f>
        <x:v>OK</x:v>
      </x:c>
      <x:c r="V330" s="519" t="n">
        <x:f>IF(AND(R330&lt;&gt;"",'Log Transaksi'!L330&lt;&gt;"",'Log Transaksi'!L330&lt;&gt;"Belum diisi",OR('Log Transaksi'!N330="Uploaded",'Log Transaksi'!O330="Uploaded")),1,0)</x:f>
        <x:v>0</x:v>
      </x:c>
    </x:row>
    <x:row r="331" ht="23" customHeight="1">
      <x:c r="A331" s="34" t="n">
        <x:v>331</x:v>
      </x:c>
      <x:c r="B331" s="44" t="n">
        <x:f>IF('Log Transaksi'!B331="","",IF('Log Transaksi'!B331="","",'Log Transaksi'!B331))</x:f>
        <x:v>46276</x:v>
      </x:c>
      <x:c r="C331" s="34" t="str">
        <x:f>IF('Log Transaksi'!B331="","",IF('Log Transaksi'!C331="","",'Log Transaksi'!C331))</x:f>
        <x:v>Tiffani Agil</x:v>
      </x:c>
      <x:c r="D331" s="34" t="str">
        <x:f>IF('Log Transaksi'!B331="","",IF('Log Transaksi'!D331="","",'Log Transaksi'!D331))</x:f>
        <x:v>Graduation</x:v>
      </x:c>
      <x:c r="E331" s="44" t="n">
        <x:f>IF('Log Transaksi'!B331="","",IF('Log Transaksi'!E331="","",'Log Transaksi'!E331))</x:f>
        <x:v>46298</x:v>
      </x:c>
      <x:c r="F331" s="34" t="str">
        <x:f>IF('Log Transaksi'!B331="","",IF('Log Transaksi'!F331="","",'Log Transaksi'!F331))</x:f>
        <x:v>DP</x:v>
      </x:c>
      <x:c r="G331" s="42" t="str">
        <x:f>IF('Log Transaksi'!B331="","",IF('Log Transaksi'!G331="","",'Log Transaksi'!G331))</x:f>
      </x:c>
      <x:c r="H331" s="42" t="n">
        <x:f>IF('Log Transaksi'!B331="","",IF('Log Transaksi'!H331="","",'Log Transaksi'!H331))</x:f>
        <x:v>100000</x:v>
      </x:c>
      <x:c r="I331" s="42" t="n">
        <x:f>IF('Log Transaksi'!B331="","",IF('Log Transaksi'!I331="","",'Log Transaksi'!I331))</x:f>
        <x:v>100000</x:v>
      </x:c>
      <x:c r="J331" s="46"/>
      <x:c r="K331" s="34" t="str">
        <x:v>Belum dipasangkan. Cash-in aktual tetap dihitung</x:v>
      </x:c>
      <x:c r="L331" s="42" t="n">
        <x:f>IF(AND(B331&lt;&gt;"",B331&lt;='Pengaturan'!$B$6,F331="DP"),I331,0)</x:f>
        <x:v>100000</x:v>
      </x:c>
      <x:c r="M331" s="42" t="n">
        <x:f>IF(AND(B331&lt;&gt;"",B331&lt;='Pengaturan'!$B$6,F331&lt;&gt;"DP"),I331,0)</x:f>
        <x:v>0</x:v>
      </x:c>
      <x:c r="N331" s="34" t="n">
        <x:f>IF(AND(B331&lt;&gt;"",B331&lt;='Pengaturan'!$B$6,OR(F331="Lunas",F331="Pelunasan")),1,0)</x:f>
        <x:v>0</x:v>
      </x:c>
      <x:c r="O331" s="34" t="str">
        <x:f>IF(B331="","",IF(J331="","Belum dipasangkan",IF(COUNTIF('Data Schedule'!$A$5:$A$304,J331)=1,"OK","CHECK ID")))</x:f>
        <x:v>Belum dipasangkan</x:v>
      </x:c>
      <x:c r="P331" s="519" t="str">
        <x:v>LOG-11-10</x:v>
      </x:c>
      <x:c r="Q331" s="521"/>
      <x:c r="R331" s="519" t="str">
        <x:f>IF('Log Transaksi'!B331="","",IF(Q331&lt;&gt;"",Q331,P331))</x:f>
        <x:v>LOG-11-10</x:v>
      </x:c>
      <x:c r="S331" s="519" t="str">
        <x:f>IF('Log Transaksi'!B331="","",'Log Transaksi'!S331)</x:f>
        <x:v>Paket utama</x:v>
      </x:c>
      <x:c r="T331" s="520" t="str">
        <x:v>Pemetaan average sebelumnya dipertahankan</x:v>
      </x:c>
      <x:c r="U331" s="519" t="str">
        <x:f>IF(R331="","",IF(COUNTIF('Belanja per Booking'!$A$17:$A$409,R331)=1,"OK","Cek ID"))</x:f>
        <x:v>OK</x:v>
      </x:c>
      <x:c r="V331" s="519" t="n">
        <x:f>IF(AND(R331&lt;&gt;"",'Log Transaksi'!L331&lt;&gt;"",'Log Transaksi'!L331&lt;&gt;"Belum diisi",OR('Log Transaksi'!N331="Uploaded",'Log Transaksi'!O331="Uploaded")),1,0)</x:f>
        <x:v>0</x:v>
      </x:c>
    </x:row>
    <x:row r="332" ht="23" customHeight="1">
      <x:c r="A332" s="34" t="n">
        <x:v>332</x:v>
      </x:c>
      <x:c r="B332" s="44" t="n">
        <x:f>IF('Log Transaksi'!B332="","",IF('Log Transaksi'!B332="","",'Log Transaksi'!B332))</x:f>
        <x:v>46276</x:v>
      </x:c>
      <x:c r="C332" s="34" t="str">
        <x:f>IF('Log Transaksi'!B332="","",IF('Log Transaksi'!C332="","",'Log Transaksi'!C332))</x:f>
        <x:v>Gita</x:v>
      </x:c>
      <x:c r="D332" s="34" t="str">
        <x:f>IF('Log Transaksi'!B332="","",IF('Log Transaksi'!D332="","",'Log Transaksi'!D332))</x:f>
        <x:v>Family A</x:v>
      </x:c>
      <x:c r="E332" s="44" t="n">
        <x:f>IF('Log Transaksi'!B332="","",IF('Log Transaksi'!E332="","",'Log Transaksi'!E332))</x:f>
        <x:v>46276</x:v>
      </x:c>
      <x:c r="F332" s="34" t="str">
        <x:f>IF('Log Transaksi'!B332="","",IF('Log Transaksi'!F332="","",'Log Transaksi'!F332))</x:f>
        <x:v>Lunas</x:v>
      </x:c>
      <x:c r="G332" s="42" t="n">
        <x:f>IF('Log Transaksi'!B332="","",IF('Log Transaksi'!G332="","",'Log Transaksi'!G332))</x:f>
        <x:v>350000</x:v>
      </x:c>
      <x:c r="H332" s="42" t="str">
        <x:f>IF('Log Transaksi'!B332="","",IF('Log Transaksi'!H332="","",'Log Transaksi'!H332))</x:f>
      </x:c>
      <x:c r="I332" s="42" t="n">
        <x:f>IF('Log Transaksi'!B332="","",IF('Log Transaksi'!I332="","",'Log Transaksi'!I332))</x:f>
        <x:v>350000</x:v>
      </x:c>
      <x:c r="J332" s="46" t="str">
        <x:v>BK128</x:v>
      </x:c>
      <x:c r="K332" s="34" t="str">
        <x:v>Nama, tanggal foto, paket cocok</x:v>
      </x:c>
      <x:c r="L332" s="42" t="n">
        <x:f>IF(AND(B332&lt;&gt;"",B332&lt;='Pengaturan'!$B$6,F332="DP"),I332,0)</x:f>
        <x:v>0</x:v>
      </x:c>
      <x:c r="M332" s="42" t="n">
        <x:f>IF(AND(B332&lt;&gt;"",B332&lt;='Pengaturan'!$B$6,F332&lt;&gt;"DP"),I332,0)</x:f>
        <x:v>350000</x:v>
      </x:c>
      <x:c r="N332" s="34" t="n">
        <x:f>IF(AND(B332&lt;&gt;"",B332&lt;='Pengaturan'!$B$6,OR(F332="Lunas",F332="Pelunasan")),1,0)</x:f>
        <x:v>1</x:v>
      </x:c>
      <x:c r="O332" s="34" t="str">
        <x:f>IF(B332="","",IF(J332="","Belum dipasangkan",IF(COUNTIF('Data Schedule'!$A$5:$A$304,J332)=1,"OK","CHECK ID")))</x:f>
        <x:v>OK</x:v>
      </x:c>
      <x:c r="P332" s="519" t="str">
        <x:v>BK128</x:v>
      </x:c>
      <x:c r="Q332" s="521"/>
      <x:c r="R332" s="519" t="str">
        <x:f>IF('Log Transaksi'!B332="","",IF(Q332&lt;&gt;"",Q332,P332))</x:f>
        <x:v>BK128</x:v>
      </x:c>
      <x:c r="S332" s="519" t="str">
        <x:f>IF('Log Transaksi'!B332="","",'Log Transaksi'!S332)</x:f>
        <x:v>Paket utama</x:v>
      </x:c>
      <x:c r="T332" s="520" t="str">
        <x:v>Pemetaan average sebelumnya dipertahankan</x:v>
      </x:c>
      <x:c r="U332" s="519" t="str">
        <x:f>IF(R332="","",IF(COUNTIF('Belanja per Booking'!$A$17:$A$409,R332)=1,"OK","Cek ID"))</x:f>
        <x:v>OK</x:v>
      </x:c>
      <x:c r="V332" s="519" t="n">
        <x:f>IF(AND(R332&lt;&gt;"",'Log Transaksi'!L332&lt;&gt;"",'Log Transaksi'!L332&lt;&gt;"Belum diisi",OR('Log Transaksi'!N332="Uploaded",'Log Transaksi'!O332="Uploaded")),1,0)</x:f>
        <x:v>1</x:v>
      </x:c>
    </x:row>
    <x:row r="333" ht="23" customHeight="1">
      <x:c r="A333" s="34" t="n">
        <x:v>333</x:v>
      </x:c>
      <x:c r="B333" s="44" t="n">
        <x:f>IF('Log Transaksi'!B333="","",IF('Log Transaksi'!B333="","",'Log Transaksi'!B333))</x:f>
        <x:v>46276</x:v>
      </x:c>
      <x:c r="C333" s="34" t="str">
        <x:f>IF('Log Transaksi'!B333="","",IF('Log Transaksi'!C333="","",'Log Transaksi'!C333))</x:f>
        <x:v>Gita</x:v>
      </x:c>
      <x:c r="D333" s="34" t="str">
        <x:f>IF('Log Transaksi'!B333="","",IF('Log Transaksi'!D333="","",'Log Transaksi'!D333))</x:f>
        <x:v>Family A</x:v>
      </x:c>
      <x:c r="E333" s="44" t="str">
        <x:f>IF('Log Transaksi'!B333="","",IF('Log Transaksi'!E333="","",'Log Transaksi'!E333))</x:f>
      </x:c>
      <x:c r="F333" s="34" t="str">
        <x:f>IF('Log Transaksi'!B333="","",IF('Log Transaksi'!F333="","",'Log Transaksi'!F333))</x:f>
        <x:v>Lunas</x:v>
      </x:c>
      <x:c r="G333" s="42" t="str">
        <x:f>IF('Log Transaksi'!B333="","",IF('Log Transaksi'!G333="","",'Log Transaksi'!G333))</x:f>
      </x:c>
      <x:c r="H333" s="42" t="n">
        <x:f>IF('Log Transaksi'!B333="","",IF('Log Transaksi'!H333="","",'Log Transaksi'!H333))</x:f>
        <x:v>100000</x:v>
      </x:c>
      <x:c r="I333" s="42" t="n">
        <x:f>IF('Log Transaksi'!B333="","",IF('Log Transaksi'!I333="","",'Log Transaksi'!I333))</x:f>
        <x:v>100000</x:v>
      </x:c>
      <x:c r="J333" s="46" t="str">
        <x:v>BK128</x:v>
      </x:c>
      <x:c r="K333" s="34" t="str">
        <x:v>Nama unik cocok. Tanggal foto atau paket Log perlu dilengkapi</x:v>
      </x:c>
      <x:c r="L333" s="42" t="n">
        <x:f>IF(AND(B333&lt;&gt;"",B333&lt;='Pengaturan'!$B$6,F333="DP"),I333,0)</x:f>
        <x:v>0</x:v>
      </x:c>
      <x:c r="M333" s="42" t="n">
        <x:f>IF(AND(B333&lt;&gt;"",B333&lt;='Pengaturan'!$B$6,F333&lt;&gt;"DP"),I333,0)</x:f>
        <x:v>100000</x:v>
      </x:c>
      <x:c r="N333" s="34" t="n">
        <x:f>IF(AND(B333&lt;&gt;"",B333&lt;='Pengaturan'!$B$6,OR(F333="Lunas",F333="Pelunasan")),1,0)</x:f>
        <x:v>1</x:v>
      </x:c>
      <x:c r="O333" s="34" t="str">
        <x:f>IF(B333="","",IF(J333="","Belum dipasangkan",IF(COUNTIF('Data Schedule'!$A$5:$A$304,J333)=1,"OK","CHECK ID")))</x:f>
        <x:v>OK</x:v>
      </x:c>
      <x:c r="P333" s="519" t="str">
        <x:v>BK128</x:v>
      </x:c>
      <x:c r="Q333" s="521"/>
      <x:c r="R333" s="519" t="str">
        <x:f>IF('Log Transaksi'!B333="","",IF(Q333&lt;&gt;"",Q333,P333))</x:f>
        <x:v>BK128</x:v>
      </x:c>
      <x:c r="S333" s="519" t="str">
        <x:f>IF('Log Transaksi'!B333="","",'Log Transaksi'!S333)</x:f>
        <x:v>Paket utama</x:v>
      </x:c>
      <x:c r="T333" s="520" t="str">
        <x:v>Pemetaan average sebelumnya dipertahankan</x:v>
      </x:c>
      <x:c r="U333" s="519" t="str">
        <x:f>IF(R333="","",IF(COUNTIF('Belanja per Booking'!$A$17:$A$409,R333)=1,"OK","Cek ID"))</x:f>
        <x:v>OK</x:v>
      </x:c>
      <x:c r="V333" s="519" t="n">
        <x:f>IF(AND(R333&lt;&gt;"",'Log Transaksi'!L333&lt;&gt;"",'Log Transaksi'!L333&lt;&gt;"Belum diisi",OR('Log Transaksi'!N333="Uploaded",'Log Transaksi'!O333="Uploaded")),1,0)</x:f>
        <x:v>0</x:v>
      </x:c>
    </x:row>
    <x:row r="334" ht="23" customHeight="1">
      <x:c r="A334" s="34" t="n">
        <x:v>334</x:v>
      </x:c>
      <x:c r="B334" s="44" t="n">
        <x:f>IF('Log Transaksi'!B334="","",IF('Log Transaksi'!B334="","",'Log Transaksi'!B334))</x:f>
        <x:v>46276</x:v>
      </x:c>
      <x:c r="C334" s="34" t="str">
        <x:f>IF('Log Transaksi'!B334="","",IF('Log Transaksi'!C334="","",'Log Transaksi'!C334))</x:f>
        <x:v>lisha</x:v>
      </x:c>
      <x:c r="D334" s="34" t="str">
        <x:f>IF('Log Transaksi'!B334="","",IF('Log Transaksi'!D334="","",'Log Transaksi'!D334))</x:f>
        <x:v>Large Group</x:v>
      </x:c>
      <x:c r="E334" s="44" t="str">
        <x:f>IF('Log Transaksi'!B334="","",IF('Log Transaksi'!E334="","",'Log Transaksi'!E334))</x:f>
      </x:c>
      <x:c r="F334" s="34" t="str">
        <x:f>IF('Log Transaksi'!B334="","",IF('Log Transaksi'!F334="","",'Log Transaksi'!F334))</x:f>
        <x:v>Lunas</x:v>
      </x:c>
      <x:c r="G334" s="42" t="str">
        <x:f>IF('Log Transaksi'!B334="","",IF('Log Transaksi'!G334="","",'Log Transaksi'!G334))</x:f>
      </x:c>
      <x:c r="H334" s="42" t="n">
        <x:f>IF('Log Transaksi'!B334="","",IF('Log Transaksi'!H334="","",'Log Transaksi'!H334))</x:f>
        <x:v>1125000</x:v>
      </x:c>
      <x:c r="I334" s="42" t="n">
        <x:f>IF('Log Transaksi'!B334="","",IF('Log Transaksi'!I334="","",'Log Transaksi'!I334))</x:f>
        <x:v>1125000</x:v>
      </x:c>
      <x:c r="J334" s="46" t="str">
        <x:v>BK125</x:v>
      </x:c>
      <x:c r="K334" s="34" t="str">
        <x:v>Nama unik cocok. Tanggal foto atau paket Log perlu dilengkapi</x:v>
      </x:c>
      <x:c r="L334" s="42" t="n">
        <x:f>IF(AND(B334&lt;&gt;"",B334&lt;='Pengaturan'!$B$6,F334="DP"),I334,0)</x:f>
        <x:v>0</x:v>
      </x:c>
      <x:c r="M334" s="42" t="n">
        <x:f>IF(AND(B334&lt;&gt;"",B334&lt;='Pengaturan'!$B$6,F334&lt;&gt;"DP"),I334,0)</x:f>
        <x:v>1125000</x:v>
      </x:c>
      <x:c r="N334" s="34" t="n">
        <x:f>IF(AND(B334&lt;&gt;"",B334&lt;='Pengaturan'!$B$6,OR(F334="Lunas",F334="Pelunasan")),1,0)</x:f>
        <x:v>1</x:v>
      </x:c>
      <x:c r="O334" s="34" t="str">
        <x:f>IF(B334="","",IF(J334="","Belum dipasangkan",IF(COUNTIF('Data Schedule'!$A$5:$A$304,J334)=1,"OK","CHECK ID")))</x:f>
        <x:v>OK</x:v>
      </x:c>
      <x:c r="P334" s="519" t="str">
        <x:v>BK125</x:v>
      </x:c>
      <x:c r="Q334" s="521"/>
      <x:c r="R334" s="519" t="str">
        <x:f>IF('Log Transaksi'!B334="","",IF(Q334&lt;&gt;"",Q334,P334))</x:f>
        <x:v>BK125</x:v>
      </x:c>
      <x:c r="S334" s="519" t="str">
        <x:f>IF('Log Transaksi'!B334="","",'Log Transaksi'!S334)</x:f>
        <x:v>Paket utama</x:v>
      </x:c>
      <x:c r="T334" s="520" t="str">
        <x:v>Pemetaan average sebelumnya dipertahankan</x:v>
      </x:c>
      <x:c r="U334" s="519" t="str">
        <x:f>IF(R334="","",IF(COUNTIF('Belanja per Booking'!$A$17:$A$409,R334)=1,"OK","Cek ID"))</x:f>
        <x:v>OK</x:v>
      </x:c>
      <x:c r="V334" s="519" t="n">
        <x:f>IF(AND(R334&lt;&gt;"",'Log Transaksi'!L334&lt;&gt;"",'Log Transaksi'!L334&lt;&gt;"Belum diisi",OR('Log Transaksi'!N334="Uploaded",'Log Transaksi'!O334="Uploaded")),1,0)</x:f>
        <x:v>1</x:v>
      </x:c>
    </x:row>
    <x:row r="335" ht="23" customHeight="1">
      <x:c r="A335" s="34" t="n">
        <x:v>335</x:v>
      </x:c>
      <x:c r="B335" s="44" t="n">
        <x:f>IF('Log Transaksi'!B335="","",IF('Log Transaksi'!B335="","",'Log Transaksi'!B335))</x:f>
        <x:v>46276</x:v>
      </x:c>
      <x:c r="C335" s="34" t="str">
        <x:f>IF('Log Transaksi'!B335="","",IF('Log Transaksi'!C335="","",'Log Transaksi'!C335))</x:f>
        <x:v>naumi</x:v>
      </x:c>
      <x:c r="D335" s="34" t="str">
        <x:f>IF('Log Transaksi'!B335="","",IF('Log Transaksi'!D335="","",'Log Transaksi'!D335))</x:f>
        <x:v>Graduation</x:v>
      </x:c>
      <x:c r="E335" s="44" t="str">
        <x:f>IF('Log Transaksi'!B335="","",IF('Log Transaksi'!E335="","",'Log Transaksi'!E335))</x:f>
      </x:c>
      <x:c r="F335" s="34" t="str">
        <x:f>IF('Log Transaksi'!B335="","",IF('Log Transaksi'!F335="","",'Log Transaksi'!F335))</x:f>
        <x:v>Lunas</x:v>
      </x:c>
      <x:c r="G335" s="42" t="str">
        <x:f>IF('Log Transaksi'!B335="","",IF('Log Transaksi'!G335="","",'Log Transaksi'!G335))</x:f>
      </x:c>
      <x:c r="H335" s="42" t="n">
        <x:f>IF('Log Transaksi'!B335="","",IF('Log Transaksi'!H335="","",'Log Transaksi'!H335))</x:f>
        <x:v>250000</x:v>
      </x:c>
      <x:c r="I335" s="42" t="n">
        <x:f>IF('Log Transaksi'!B335="","",IF('Log Transaksi'!I335="","",'Log Transaksi'!I335))</x:f>
        <x:v>250000</x:v>
      </x:c>
      <x:c r="J335" s="46" t="str">
        <x:v>BK162</x:v>
      </x:c>
      <x:c r="K335" s="34" t="str">
        <x:v>Nama unik cocok. Tanggal foto atau paket Log perlu dilengkapi</x:v>
      </x:c>
      <x:c r="L335" s="42" t="n">
        <x:f>IF(AND(B335&lt;&gt;"",B335&lt;='Pengaturan'!$B$6,F335="DP"),I335,0)</x:f>
        <x:v>0</x:v>
      </x:c>
      <x:c r="M335" s="42" t="n">
        <x:f>IF(AND(B335&lt;&gt;"",B335&lt;='Pengaturan'!$B$6,F335&lt;&gt;"DP"),I335,0)</x:f>
        <x:v>250000</x:v>
      </x:c>
      <x:c r="N335" s="34" t="n">
        <x:f>IF(AND(B335&lt;&gt;"",B335&lt;='Pengaturan'!$B$6,OR(F335="Lunas",F335="Pelunasan")),1,0)</x:f>
        <x:v>1</x:v>
      </x:c>
      <x:c r="O335" s="34" t="str">
        <x:f>IF(B335="","",IF(J335="","Belum dipasangkan",IF(COUNTIF('Data Schedule'!$A$5:$A$304,J335)=1,"OK","CHECK ID")))</x:f>
        <x:v>OK</x:v>
      </x:c>
      <x:c r="P335" s="519" t="str">
        <x:v>BK162</x:v>
      </x:c>
      <x:c r="Q335" s="521"/>
      <x:c r="R335" s="519" t="str">
        <x:f>IF('Log Transaksi'!B335="","",IF(Q335&lt;&gt;"",Q335,P335))</x:f>
        <x:v>BK162</x:v>
      </x:c>
      <x:c r="S335" s="519" t="str">
        <x:f>IF('Log Transaksi'!B335="","",'Log Transaksi'!S335)</x:f>
        <x:v>Paket utama</x:v>
      </x:c>
      <x:c r="T335" s="520" t="str">
        <x:v>Pemetaan average sebelumnya dipertahankan</x:v>
      </x:c>
      <x:c r="U335" s="519" t="str">
        <x:f>IF(R335="","",IF(COUNTIF('Belanja per Booking'!$A$17:$A$409,R335)=1,"OK","Cek ID"))</x:f>
        <x:v>OK</x:v>
      </x:c>
      <x:c r="V335" s="519" t="n">
        <x:f>IF(AND(R335&lt;&gt;"",'Log Transaksi'!L335&lt;&gt;"",'Log Transaksi'!L335&lt;&gt;"Belum diisi",OR('Log Transaksi'!N335="Uploaded",'Log Transaksi'!O335="Uploaded")),1,0)</x:f>
        <x:v>1</x:v>
      </x:c>
    </x:row>
    <x:row r="336" ht="23" customHeight="1">
      <x:c r="A336" s="34" t="n">
        <x:v>336</x:v>
      </x:c>
      <x:c r="B336" s="44" t="n">
        <x:f>IF('Log Transaksi'!B336="","",IF('Log Transaksi'!B336="","",'Log Transaksi'!B336))</x:f>
        <x:v>46276</x:v>
      </x:c>
      <x:c r="C336" s="34" t="str">
        <x:f>IF('Log Transaksi'!B336="","",IF('Log Transaksi'!C336="","",'Log Transaksi'!C336))</x:f>
        <x:v>Decky Septa</x:v>
      </x:c>
      <x:c r="D336" s="34" t="str">
        <x:f>IF('Log Transaksi'!B336="","",IF('Log Transaksi'!D336="","",'Log Transaksi'!D336))</x:f>
        <x:v>Add Cetak</x:v>
      </x:c>
      <x:c r="E336" s="44" t="n">
        <x:f>IF('Log Transaksi'!B336="","",IF('Log Transaksi'!E336="","",'Log Transaksi'!E336))</x:f>
        <x:v>46273</x:v>
      </x:c>
      <x:c r="F336" s="34" t="str">
        <x:f>IF('Log Transaksi'!B336="","",IF('Log Transaksi'!F336="","",'Log Transaksi'!F336))</x:f>
        <x:v>Lunas</x:v>
      </x:c>
      <x:c r="G336" s="42" t="str">
        <x:f>IF('Log Transaksi'!B336="","",IF('Log Transaksi'!G336="","",'Log Transaksi'!G336))</x:f>
      </x:c>
      <x:c r="H336" s="42" t="n">
        <x:f>IF('Log Transaksi'!B336="","",IF('Log Transaksi'!H336="","",'Log Transaksi'!H336))</x:f>
        <x:v>125000</x:v>
      </x:c>
      <x:c r="I336" s="42" t="n">
        <x:f>IF('Log Transaksi'!B336="","",IF('Log Transaksi'!I336="","",'Log Transaksi'!I336))</x:f>
        <x:v>125000</x:v>
      </x:c>
      <x:c r="J336" s="46"/>
      <x:c r="K336" s="34" t="str">
        <x:v>Belum dipasangkan. Cash-in aktual tetap dihitung</x:v>
      </x:c>
      <x:c r="L336" s="42" t="n">
        <x:f>IF(AND(B336&lt;&gt;"",B336&lt;='Pengaturan'!$B$6,F336="DP"),I336,0)</x:f>
        <x:v>0</x:v>
      </x:c>
      <x:c r="M336" s="42" t="n">
        <x:f>IF(AND(B336&lt;&gt;"",B336&lt;='Pengaturan'!$B$6,F336&lt;&gt;"DP"),I336,0)</x:f>
        <x:v>125000</x:v>
      </x:c>
      <x:c r="N336" s="34" t="n">
        <x:f>IF(AND(B336&lt;&gt;"",B336&lt;='Pengaturan'!$B$6,OR(F336="Lunas",F336="Pelunasan")),1,0)</x:f>
        <x:v>1</x:v>
      </x:c>
      <x:c r="O336" s="34" t="str">
        <x:f>IF(B336="","",IF(J336="","Belum dipasangkan",IF(COUNTIF('Data Schedule'!$A$5:$A$304,J336)=1,"OK","CHECK ID")))</x:f>
        <x:v>Belum dipasangkan</x:v>
      </x:c>
      <x:c r="P336" s="519" t="str">
        <x:v>LOG-11-15</x:v>
      </x:c>
      <x:c r="Q336" s="521"/>
      <x:c r="R336" s="519" t="str">
        <x:f>IF('Log Transaksi'!B336="","",IF(Q336&lt;&gt;"",Q336,P336))</x:f>
        <x:v>LOG-11-15</x:v>
      </x:c>
      <x:c r="S336" s="519" t="str">
        <x:f>IF('Log Transaksi'!B336="","",'Log Transaksi'!S336)</x:f>
        <x:v>Add-on</x:v>
      </x:c>
      <x:c r="T336" s="520" t="str">
        <x:v>Pemetaan average sebelumnya dipertahankan</x:v>
      </x:c>
      <x:c r="U336" s="519" t="str">
        <x:f>IF(R336="","",IF(COUNTIF('Belanja per Booking'!$A$17:$A$409,R336)=1,"OK","Cek ID"))</x:f>
        <x:v>OK</x:v>
      </x:c>
      <x:c r="V336" s="519" t="n">
        <x:f>IF(AND(R336&lt;&gt;"",'Log Transaksi'!L336&lt;&gt;"",'Log Transaksi'!L336&lt;&gt;"Belum diisi",OR('Log Transaksi'!N336="Uploaded",'Log Transaksi'!O336="Uploaded")),1,0)</x:f>
        <x:v>0</x:v>
      </x:c>
    </x:row>
    <x:row r="337" ht="23" customHeight="1">
      <x:c r="A337" s="34" t="n">
        <x:v>337</x:v>
      </x:c>
      <x:c r="B337" s="44" t="n">
        <x:f>IF('Log Transaksi'!B337="","",IF('Log Transaksi'!B337="","",'Log Transaksi'!B337))</x:f>
        <x:v>46276</x:v>
      </x:c>
      <x:c r="C337" s="34" t="str">
        <x:f>IF('Log Transaksi'!B337="","",IF('Log Transaksi'!C337="","",'Log Transaksi'!C337))</x:f>
        <x:v>Bela</x:v>
      </x:c>
      <x:c r="D337" s="34" t="str">
        <x:f>IF('Log Transaksi'!B337="","",IF('Log Transaksi'!D337="","",'Log Transaksi'!D337))</x:f>
        <x:v>Graduation</x:v>
      </x:c>
      <x:c r="E337" s="44" t="n">
        <x:f>IF('Log Transaksi'!B337="","",IF('Log Transaksi'!E337="","",'Log Transaksi'!E337))</x:f>
        <x:v>46299</x:v>
      </x:c>
      <x:c r="F337" s="34" t="str">
        <x:f>IF('Log Transaksi'!B337="","",IF('Log Transaksi'!F337="","",'Log Transaksi'!F337))</x:f>
        <x:v>DP</x:v>
      </x:c>
      <x:c r="G337" s="42" t="str">
        <x:f>IF('Log Transaksi'!B337="","",IF('Log Transaksi'!G337="","",'Log Transaksi'!G337))</x:f>
      </x:c>
      <x:c r="H337" s="42" t="n">
        <x:f>IF('Log Transaksi'!B337="","",IF('Log Transaksi'!H337="","",'Log Transaksi'!H337))</x:f>
        <x:v>100000</x:v>
      </x:c>
      <x:c r="I337" s="42" t="n">
        <x:f>IF('Log Transaksi'!B337="","",IF('Log Transaksi'!I337="","",'Log Transaksi'!I337))</x:f>
        <x:v>100000</x:v>
      </x:c>
      <x:c r="J337" s="46"/>
      <x:c r="K337" s="34" t="str">
        <x:v>Belum dipasangkan. Cash-in aktual tetap dihitung</x:v>
      </x:c>
      <x:c r="L337" s="42" t="n">
        <x:f>IF(AND(B337&lt;&gt;"",B337&lt;='Pengaturan'!$B$6,F337="DP"),I337,0)</x:f>
        <x:v>100000</x:v>
      </x:c>
      <x:c r="M337" s="42" t="n">
        <x:f>IF(AND(B337&lt;&gt;"",B337&lt;='Pengaturan'!$B$6,F337&lt;&gt;"DP"),I337,0)</x:f>
        <x:v>0</x:v>
      </x:c>
      <x:c r="N337" s="34" t="n">
        <x:f>IF(AND(B337&lt;&gt;"",B337&lt;='Pengaturan'!$B$6,OR(F337="Lunas",F337="Pelunasan")),1,0)</x:f>
        <x:v>0</x:v>
      </x:c>
      <x:c r="O337" s="34" t="str">
        <x:f>IF(B337="","",IF(J337="","Belum dipasangkan",IF(COUNTIF('Data Schedule'!$A$5:$A$304,J337)=1,"OK","CHECK ID")))</x:f>
        <x:v>Belum dipasangkan</x:v>
      </x:c>
      <x:c r="P337" s="519" t="str">
        <x:v>LOG-11-16</x:v>
      </x:c>
      <x:c r="Q337" s="521"/>
      <x:c r="R337" s="519" t="str">
        <x:f>IF('Log Transaksi'!B337="","",IF(Q337&lt;&gt;"",Q337,P337))</x:f>
        <x:v>LOG-11-16</x:v>
      </x:c>
      <x:c r="S337" s="519" t="str">
        <x:f>IF('Log Transaksi'!B337="","",'Log Transaksi'!S337)</x:f>
        <x:v>Paket utama</x:v>
      </x:c>
      <x:c r="T337" s="520" t="str">
        <x:v>Pemetaan average sebelumnya dipertahankan</x:v>
      </x:c>
      <x:c r="U337" s="519" t="str">
        <x:f>IF(R337="","",IF(COUNTIF('Belanja per Booking'!$A$17:$A$409,R337)=1,"OK","Cek ID"))</x:f>
        <x:v>OK</x:v>
      </x:c>
      <x:c r="V337" s="519" t="n">
        <x:f>IF(AND(R337&lt;&gt;"",'Log Transaksi'!L337&lt;&gt;"",'Log Transaksi'!L337&lt;&gt;"Belum diisi",OR('Log Transaksi'!N337="Uploaded",'Log Transaksi'!O337="Uploaded")),1,0)</x:f>
        <x:v>0</x:v>
      </x:c>
    </x:row>
    <x:row r="338" ht="23" customHeight="1">
      <x:c r="A338" s="34" t="n">
        <x:v>338</x:v>
      </x:c>
      <x:c r="B338" s="44" t="n">
        <x:f>IF('Log Transaksi'!B338="","",IF('Log Transaksi'!B338="","",'Log Transaksi'!B338))</x:f>
        <x:v>46276</x:v>
      </x:c>
      <x:c r="C338" s="34" t="str">
        <x:f>IF('Log Transaksi'!B338="","",IF('Log Transaksi'!C338="","",'Log Transaksi'!C338))</x:f>
        <x:v>TBMM EKSTREMITAS</x:v>
      </x:c>
      <x:c r="D338" s="34" t="str">
        <x:f>IF('Log Transaksi'!B338="","",IF('Log Transaksi'!D338="","",'Log Transaksi'!D338))</x:f>
        <x:v>Large Group</x:v>
      </x:c>
      <x:c r="E338" s="44" t="n">
        <x:f>IF('Log Transaksi'!B338="","",IF('Log Transaksi'!E338="","",'Log Transaksi'!E338))</x:f>
        <x:v>46276</x:v>
      </x:c>
      <x:c r="F338" s="34" t="str">
        <x:f>IF('Log Transaksi'!B338="","",IF('Log Transaksi'!F338="","",'Log Transaksi'!F338))</x:f>
        <x:v>Lunas</x:v>
      </x:c>
      <x:c r="G338" s="42" t="n">
        <x:f>IF('Log Transaksi'!B338="","",IF('Log Transaksi'!G338="","",'Log Transaksi'!G338))</x:f>
        <x:v>300000</x:v>
      </x:c>
      <x:c r="H338" s="42" t="n">
        <x:f>IF('Log Transaksi'!B338="","",IF('Log Transaksi'!H338="","",'Log Transaksi'!H338))</x:f>
        <x:v>300000</x:v>
      </x:c>
      <x:c r="I338" s="42" t="n">
        <x:f>IF('Log Transaksi'!B338="","",IF('Log Transaksi'!I338="","",'Log Transaksi'!I338))</x:f>
        <x:v>600000</x:v>
      </x:c>
      <x:c r="J338" s="46" t="str">
        <x:v>BK126</x:v>
      </x:c>
      <x:c r="K338" s="34" t="str">
        <x:v>Nama, tanggal foto, paket cocok</x:v>
      </x:c>
      <x:c r="L338" s="42" t="n">
        <x:f>IF(AND(B338&lt;&gt;"",B338&lt;='Pengaturan'!$B$6,F338="DP"),I338,0)</x:f>
        <x:v>0</x:v>
      </x:c>
      <x:c r="M338" s="42" t="n">
        <x:f>IF(AND(B338&lt;&gt;"",B338&lt;='Pengaturan'!$B$6,F338&lt;&gt;"DP"),I338,0)</x:f>
        <x:v>600000</x:v>
      </x:c>
      <x:c r="N338" s="34" t="n">
        <x:f>IF(AND(B338&lt;&gt;"",B338&lt;='Pengaturan'!$B$6,OR(F338="Lunas",F338="Pelunasan")),1,0)</x:f>
        <x:v>1</x:v>
      </x:c>
      <x:c r="O338" s="34" t="str">
        <x:f>IF(B338="","",IF(J338="","Belum dipasangkan",IF(COUNTIF('Data Schedule'!$A$5:$A$304,J338)=1,"OK","CHECK ID")))</x:f>
        <x:v>OK</x:v>
      </x:c>
      <x:c r="P338" s="519" t="str">
        <x:v>BK126</x:v>
      </x:c>
      <x:c r="Q338" s="521"/>
      <x:c r="R338" s="519" t="str">
        <x:f>IF('Log Transaksi'!B338="","",IF(Q338&lt;&gt;"",Q338,P338))</x:f>
        <x:v>BK126</x:v>
      </x:c>
      <x:c r="S338" s="519" t="str">
        <x:f>IF('Log Transaksi'!B338="","",'Log Transaksi'!S338)</x:f>
        <x:v>Paket utama</x:v>
      </x:c>
      <x:c r="T338" s="520" t="str">
        <x:v>Pemetaan average sebelumnya dipertahankan</x:v>
      </x:c>
      <x:c r="U338" s="519" t="str">
        <x:f>IF(R338="","",IF(COUNTIF('Belanja per Booking'!$A$17:$A$409,R338)=1,"OK","Cek ID"))</x:f>
        <x:v>OK</x:v>
      </x:c>
      <x:c r="V338" s="519" t="n">
        <x:f>IF(AND(R338&lt;&gt;"",'Log Transaksi'!L338&lt;&gt;"",'Log Transaksi'!L338&lt;&gt;"Belum diisi",OR('Log Transaksi'!N338="Uploaded",'Log Transaksi'!O338="Uploaded")),1,0)</x:f>
        <x:v>1</x:v>
      </x:c>
    </x:row>
    <x:row r="339" ht="23" customHeight="1">
      <x:c r="A339" s="34" t="n">
        <x:v>339</x:v>
      </x:c>
      <x:c r="B339" s="44" t="n">
        <x:f>IF('Log Transaksi'!B339="","",IF('Log Transaksi'!B339="","",'Log Transaksi'!B339))</x:f>
        <x:v>46276</x:v>
      </x:c>
      <x:c r="C339" s="34" t="str">
        <x:f>IF('Log Transaksi'!B339="","",IF('Log Transaksi'!C339="","",'Log Transaksi'!C339))</x:f>
        <x:v>Shelly Ayu Safitri</x:v>
      </x:c>
      <x:c r="D339" s="34" t="str">
        <x:f>IF('Log Transaksi'!B339="","",IF('Log Transaksi'!D339="","",'Log Transaksi'!D339))</x:f>
        <x:v>Family A</x:v>
      </x:c>
      <x:c r="E339" s="44" t="n">
        <x:f>IF('Log Transaksi'!B339="","",IF('Log Transaksi'!E339="","",'Log Transaksi'!E339))</x:f>
        <x:v>46277</x:v>
      </x:c>
      <x:c r="F339" s="34" t="str">
        <x:f>IF('Log Transaksi'!B339="","",IF('Log Transaksi'!F339="","",'Log Transaksi'!F339))</x:f>
        <x:v>DP</x:v>
      </x:c>
      <x:c r="G339" s="42" t="str">
        <x:f>IF('Log Transaksi'!B339="","",IF('Log Transaksi'!G339="","",'Log Transaksi'!G339))</x:f>
      </x:c>
      <x:c r="H339" s="42" t="n">
        <x:f>IF('Log Transaksi'!B339="","",IF('Log Transaksi'!H339="","",'Log Transaksi'!H339))</x:f>
        <x:v>100000</x:v>
      </x:c>
      <x:c r="I339" s="42" t="n">
        <x:f>IF('Log Transaksi'!B339="","",IF('Log Transaksi'!I339="","",'Log Transaksi'!I339))</x:f>
        <x:v>100000</x:v>
      </x:c>
      <x:c r="J339" s="46" t="str">
        <x:v>BK163</x:v>
      </x:c>
      <x:c r="K339" s="34" t="str">
        <x:v>Nama, tanggal foto, paket cocok</x:v>
      </x:c>
      <x:c r="L339" s="42" t="n">
        <x:f>IF(AND(B339&lt;&gt;"",B339&lt;='Pengaturan'!$B$6,F339="DP"),I339,0)</x:f>
        <x:v>100000</x:v>
      </x:c>
      <x:c r="M339" s="42" t="n">
        <x:f>IF(AND(B339&lt;&gt;"",B339&lt;='Pengaturan'!$B$6,F339&lt;&gt;"DP"),I339,0)</x:f>
        <x:v>0</x:v>
      </x:c>
      <x:c r="N339" s="34" t="n">
        <x:f>IF(AND(B339&lt;&gt;"",B339&lt;='Pengaturan'!$B$6,OR(F339="Lunas",F339="Pelunasan")),1,0)</x:f>
        <x:v>0</x:v>
      </x:c>
      <x:c r="O339" s="34" t="str">
        <x:f>IF(B339="","",IF(J339="","Belum dipasangkan",IF(COUNTIF('Data Schedule'!$A$5:$A$304,J339)=1,"OK","CHECK ID")))</x:f>
        <x:v>OK</x:v>
      </x:c>
      <x:c r="P339" s="519" t="str">
        <x:v>BK163</x:v>
      </x:c>
      <x:c r="Q339" s="521"/>
      <x:c r="R339" s="519" t="str">
        <x:f>IF('Log Transaksi'!B339="","",IF(Q339&lt;&gt;"",Q339,P339))</x:f>
        <x:v>BK163</x:v>
      </x:c>
      <x:c r="S339" s="519" t="str">
        <x:f>IF('Log Transaksi'!B339="","",'Log Transaksi'!S339)</x:f>
        <x:v>Paket utama</x:v>
      </x:c>
      <x:c r="T339" s="520" t="str">
        <x:v>Pemetaan average sebelumnya dipertahankan</x:v>
      </x:c>
      <x:c r="U339" s="519" t="str">
        <x:f>IF(R339="","",IF(COUNTIF('Belanja per Booking'!$A$17:$A$409,R339)=1,"OK","Cek ID"))</x:f>
        <x:v>OK</x:v>
      </x:c>
      <x:c r="V339" s="519" t="n">
        <x:f>IF(AND(R339&lt;&gt;"",'Log Transaksi'!L339&lt;&gt;"",'Log Transaksi'!L339&lt;&gt;"Belum diisi",OR('Log Transaksi'!N339="Uploaded",'Log Transaksi'!O339="Uploaded")),1,0)</x:f>
        <x:v>0</x:v>
      </x:c>
    </x:row>
    <x:row r="340" ht="23" customHeight="1">
      <x:c r="A340" s="34" t="n">
        <x:v>340</x:v>
      </x:c>
      <x:c r="B340" s="44" t="n">
        <x:f>IF('Log Transaksi'!B340="","",IF('Log Transaksi'!B340="","",'Log Transaksi'!B340))</x:f>
        <x:v>46277</x:v>
      </x:c>
      <x:c r="C340" s="34" t="str">
        <x:f>IF('Log Transaksi'!B340="","",IF('Log Transaksi'!C340="","",'Log Transaksi'!C340))</x:f>
        <x:v>M adzki alfathin dp</x:v>
      </x:c>
      <x:c r="D340" s="34" t="str">
        <x:f>IF('Log Transaksi'!B340="","",IF('Log Transaksi'!D340="","",'Log Transaksi'!D340))</x:f>
        <x:v>Large Group</x:v>
      </x:c>
      <x:c r="E340" s="44" t="n">
        <x:f>IF('Log Transaksi'!B340="","",IF('Log Transaksi'!E340="","",'Log Transaksi'!E340))</x:f>
        <x:v>46278</x:v>
      </x:c>
      <x:c r="F340" s="34" t="str">
        <x:f>IF('Log Transaksi'!B340="","",IF('Log Transaksi'!F340="","",'Log Transaksi'!F340))</x:f>
        <x:v>DP</x:v>
      </x:c>
      <x:c r="G340" s="42" t="str">
        <x:f>IF('Log Transaksi'!B340="","",IF('Log Transaksi'!G340="","",'Log Transaksi'!G340))</x:f>
      </x:c>
      <x:c r="H340" s="42" t="n">
        <x:f>IF('Log Transaksi'!B340="","",IF('Log Transaksi'!H340="","",'Log Transaksi'!H340))</x:f>
        <x:v>100000</x:v>
      </x:c>
      <x:c r="I340" s="42" t="n">
        <x:f>IF('Log Transaksi'!B340="","",IF('Log Transaksi'!I340="","",'Log Transaksi'!I340))</x:f>
        <x:v>100000</x:v>
      </x:c>
      <x:c r="J340" s="46"/>
      <x:c r="K340" s="34" t="str">
        <x:v>CHECK kandidat BK168. Identitas atau tanggal belum pasti</x:v>
      </x:c>
      <x:c r="L340" s="42" t="n">
        <x:f>IF(AND(B340&lt;&gt;"",B340&lt;='Pengaturan'!$B$6,F340="DP"),I340,0)</x:f>
        <x:v>100000</x:v>
      </x:c>
      <x:c r="M340" s="42" t="n">
        <x:f>IF(AND(B340&lt;&gt;"",B340&lt;='Pengaturan'!$B$6,F340&lt;&gt;"DP"),I340,0)</x:f>
        <x:v>0</x:v>
      </x:c>
      <x:c r="N340" s="34" t="n">
        <x:f>IF(AND(B340&lt;&gt;"",B340&lt;='Pengaturan'!$B$6,OR(F340="Lunas",F340="Pelunasan")),1,0)</x:f>
        <x:v>0</x:v>
      </x:c>
      <x:c r="O340" s="34" t="str">
        <x:f>IF(B340="","",IF(J340="","Belum dipasangkan",IF(COUNTIF('Data Schedule'!$A$5:$A$304,J340)=1,"OK","CHECK ID")))</x:f>
        <x:v>Belum dipasangkan</x:v>
      </x:c>
      <x:c r="P340" s="519" t="str">
        <x:v>LOG-12-4</x:v>
      </x:c>
      <x:c r="Q340" s="521"/>
      <x:c r="R340" s="519" t="str">
        <x:f>IF('Log Transaksi'!B340="","",IF(Q340&lt;&gt;"",Q340,P340))</x:f>
        <x:v>LOG-12-4</x:v>
      </x:c>
      <x:c r="S340" s="519" t="str">
        <x:f>IF('Log Transaksi'!B340="","",'Log Transaksi'!S340)</x:f>
        <x:v>Paket utama</x:v>
      </x:c>
      <x:c r="T340" s="520" t="str">
        <x:v>Pemetaan average sebelumnya dipertahankan</x:v>
      </x:c>
      <x:c r="U340" s="519" t="str">
        <x:f>IF(R340="","",IF(COUNTIF('Belanja per Booking'!$A$17:$A$409,R340)=1,"OK","Cek ID"))</x:f>
        <x:v>OK</x:v>
      </x:c>
      <x:c r="V340" s="519" t="n">
        <x:f>IF(AND(R340&lt;&gt;"",'Log Transaksi'!L340&lt;&gt;"",'Log Transaksi'!L340&lt;&gt;"Belum diisi",OR('Log Transaksi'!N340="Uploaded",'Log Transaksi'!O340="Uploaded")),1,0)</x:f>
        <x:v>0</x:v>
      </x:c>
    </x:row>
    <x:row r="341" ht="23" customHeight="1">
      <x:c r="A341" s="34" t="n">
        <x:v>341</x:v>
      </x:c>
      <x:c r="B341" s="44" t="n">
        <x:f>IF('Log Transaksi'!B341="","",IF('Log Transaksi'!B341="","",'Log Transaksi'!B341))</x:f>
        <x:v>46277</x:v>
      </x:c>
      <x:c r="C341" s="34" t="str">
        <x:f>IF('Log Transaksi'!B341="","",IF('Log Transaksi'!C341="","",'Log Transaksi'!C341))</x:f>
        <x:v>Nurul Indah Amalia</x:v>
      </x:c>
      <x:c r="D341" s="34" t="str">
        <x:f>IF('Log Transaksi'!B341="","",IF('Log Transaksi'!D341="","",'Log Transaksi'!D341))</x:f>
        <x:v>Graduation</x:v>
      </x:c>
      <x:c r="E341" s="44" t="n">
        <x:f>IF('Log Transaksi'!B341="","",IF('Log Transaksi'!E341="","",'Log Transaksi'!E341))</x:f>
        <x:v>46299</x:v>
      </x:c>
      <x:c r="F341" s="34" t="str">
        <x:f>IF('Log Transaksi'!B341="","",IF('Log Transaksi'!F341="","",'Log Transaksi'!F341))</x:f>
        <x:v>DP</x:v>
      </x:c>
      <x:c r="G341" s="42" t="str">
        <x:f>IF('Log Transaksi'!B341="","",IF('Log Transaksi'!G341="","",'Log Transaksi'!G341))</x:f>
      </x:c>
      <x:c r="H341" s="42" t="n">
        <x:f>IF('Log Transaksi'!B341="","",IF('Log Transaksi'!H341="","",'Log Transaksi'!H341))</x:f>
        <x:v>100000</x:v>
      </x:c>
      <x:c r="I341" s="42" t="n">
        <x:f>IF('Log Transaksi'!B341="","",IF('Log Transaksi'!I341="","",'Log Transaksi'!I341))</x:f>
        <x:v>100000</x:v>
      </x:c>
      <x:c r="J341" s="46"/>
      <x:c r="K341" s="34" t="str">
        <x:v>Belum dipasangkan. Cash-in aktual tetap dihitung</x:v>
      </x:c>
      <x:c r="L341" s="42" t="n">
        <x:f>IF(AND(B341&lt;&gt;"",B341&lt;='Pengaturan'!$B$6,F341="DP"),I341,0)</x:f>
        <x:v>100000</x:v>
      </x:c>
      <x:c r="M341" s="42" t="n">
        <x:f>IF(AND(B341&lt;&gt;"",B341&lt;='Pengaturan'!$B$6,F341&lt;&gt;"DP"),I341,0)</x:f>
        <x:v>0</x:v>
      </x:c>
      <x:c r="N341" s="34" t="n">
        <x:f>IF(AND(B341&lt;&gt;"",B341&lt;='Pengaturan'!$B$6,OR(F341="Lunas",F341="Pelunasan")),1,0)</x:f>
        <x:v>0</x:v>
      </x:c>
      <x:c r="O341" s="34" t="str">
        <x:f>IF(B341="","",IF(J341="","Belum dipasangkan",IF(COUNTIF('Data Schedule'!$A$5:$A$304,J341)=1,"OK","CHECK ID")))</x:f>
        <x:v>Belum dipasangkan</x:v>
      </x:c>
      <x:c r="P341" s="519" t="str">
        <x:v>LOG-12-5</x:v>
      </x:c>
      <x:c r="Q341" s="521"/>
      <x:c r="R341" s="519" t="str">
        <x:f>IF('Log Transaksi'!B341="","",IF(Q341&lt;&gt;"",Q341,P341))</x:f>
        <x:v>LOG-12-5</x:v>
      </x:c>
      <x:c r="S341" s="519" t="str">
        <x:f>IF('Log Transaksi'!B341="","",'Log Transaksi'!S341)</x:f>
        <x:v>Paket utama</x:v>
      </x:c>
      <x:c r="T341" s="520" t="str">
        <x:v>Pemetaan average sebelumnya dipertahankan</x:v>
      </x:c>
      <x:c r="U341" s="519" t="str">
        <x:f>IF(R341="","",IF(COUNTIF('Belanja per Booking'!$A$17:$A$409,R341)=1,"OK","Cek ID"))</x:f>
        <x:v>OK</x:v>
      </x:c>
      <x:c r="V341" s="519" t="n">
        <x:f>IF(AND(R341&lt;&gt;"",'Log Transaksi'!L341&lt;&gt;"",'Log Transaksi'!L341&lt;&gt;"Belum diisi",OR('Log Transaksi'!N341="Uploaded",'Log Transaksi'!O341="Uploaded")),1,0)</x:f>
        <x:v>0</x:v>
      </x:c>
    </x:row>
    <x:row r="342" ht="23" customHeight="1">
      <x:c r="A342" s="34" t="n">
        <x:v>342</x:v>
      </x:c>
      <x:c r="B342" s="44" t="n">
        <x:f>IF('Log Transaksi'!B342="","",IF('Log Transaksi'!B342="","",'Log Transaksi'!B342))</x:f>
        <x:v>46277</x:v>
      </x:c>
      <x:c r="C342" s="34" t="str">
        <x:f>IF('Log Transaksi'!B342="","",IF('Log Transaksi'!C342="","",'Log Transaksi'!C342))</x:f>
        <x:v>KKN TRIBUANA</x:v>
      </x:c>
      <x:c r="D342" s="34" t="str">
        <x:f>IF('Log Transaksi'!B342="","",IF('Log Transaksi'!D342="","",'Log Transaksi'!D342))</x:f>
        <x:v>Large Group</x:v>
      </x:c>
      <x:c r="E342" s="44" t="n">
        <x:f>IF('Log Transaksi'!B342="","",IF('Log Transaksi'!E342="","",'Log Transaksi'!E342))</x:f>
        <x:v>46285</x:v>
      </x:c>
      <x:c r="F342" s="34" t="str">
        <x:f>IF('Log Transaksi'!B342="","",IF('Log Transaksi'!F342="","",'Log Transaksi'!F342))</x:f>
        <x:v>DP</x:v>
      </x:c>
      <x:c r="G342" s="42" t="str">
        <x:f>IF('Log Transaksi'!B342="","",IF('Log Transaksi'!G342="","",'Log Transaksi'!G342))</x:f>
      </x:c>
      <x:c r="H342" s="42" t="n">
        <x:f>IF('Log Transaksi'!B342="","",IF('Log Transaksi'!H342="","",'Log Transaksi'!H342))</x:f>
        <x:v>100000</x:v>
      </x:c>
      <x:c r="I342" s="42" t="n">
        <x:f>IF('Log Transaksi'!B342="","",IF('Log Transaksi'!I342="","",'Log Transaksi'!I342))</x:f>
        <x:v>100000</x:v>
      </x:c>
      <x:c r="J342" s="46" t="str">
        <x:v>BK180</x:v>
      </x:c>
      <x:c r="K342" s="34" t="str">
        <x:v>Nama, tanggal foto, paket cocok</x:v>
      </x:c>
      <x:c r="L342" s="42" t="n">
        <x:f>IF(AND(B342&lt;&gt;"",B342&lt;='Pengaturan'!$B$6,F342="DP"),I342,0)</x:f>
        <x:v>100000</x:v>
      </x:c>
      <x:c r="M342" s="42" t="n">
        <x:f>IF(AND(B342&lt;&gt;"",B342&lt;='Pengaturan'!$B$6,F342&lt;&gt;"DP"),I342,0)</x:f>
        <x:v>0</x:v>
      </x:c>
      <x:c r="N342" s="34" t="n">
        <x:f>IF(AND(B342&lt;&gt;"",B342&lt;='Pengaturan'!$B$6,OR(F342="Lunas",F342="Pelunasan")),1,0)</x:f>
        <x:v>0</x:v>
      </x:c>
      <x:c r="O342" s="34" t="str">
        <x:f>IF(B342="","",IF(J342="","Belum dipasangkan",IF(COUNTIF('Data Schedule'!$A$5:$A$304,J342)=1,"OK","CHECK ID")))</x:f>
        <x:v>OK</x:v>
      </x:c>
      <x:c r="P342" s="519" t="str">
        <x:v>BK180</x:v>
      </x:c>
      <x:c r="Q342" s="521"/>
      <x:c r="R342" s="519" t="str">
        <x:f>IF('Log Transaksi'!B342="","",IF(Q342&lt;&gt;"",Q342,P342))</x:f>
        <x:v>BK180</x:v>
      </x:c>
      <x:c r="S342" s="519" t="str">
        <x:f>IF('Log Transaksi'!B342="","",'Log Transaksi'!S342)</x:f>
        <x:v>Paket utama</x:v>
      </x:c>
      <x:c r="T342" s="520" t="str">
        <x:v>Pemetaan average sebelumnya dipertahankan</x:v>
      </x:c>
      <x:c r="U342" s="519" t="str">
        <x:f>IF(R342="","",IF(COUNTIF('Belanja per Booking'!$A$17:$A$409,R342)=1,"OK","Cek ID"))</x:f>
        <x:v>OK</x:v>
      </x:c>
      <x:c r="V342" s="519" t="n">
        <x:f>IF(AND(R342&lt;&gt;"",'Log Transaksi'!L342&lt;&gt;"",'Log Transaksi'!L342&lt;&gt;"Belum diisi",OR('Log Transaksi'!N342="Uploaded",'Log Transaksi'!O342="Uploaded")),1,0)</x:f>
        <x:v>0</x:v>
      </x:c>
    </x:row>
    <x:row r="343" ht="23" customHeight="1">
      <x:c r="A343" s="34" t="n">
        <x:v>343</x:v>
      </x:c>
      <x:c r="B343" s="44" t="n">
        <x:f>IF('Log Transaksi'!B343="","",IF('Log Transaksi'!B343="","",'Log Transaksi'!B343))</x:f>
        <x:v>46277</x:v>
      </x:c>
      <x:c r="C343" s="34" t="str">
        <x:f>IF('Log Transaksi'!B343="","",IF('Log Transaksi'!C343="","",'Log Transaksi'!C343))</x:f>
        <x:v>Lesty Meitika</x:v>
      </x:c>
      <x:c r="D343" s="34" t="str">
        <x:f>IF('Log Transaksi'!B343="","",IF('Log Transaksi'!D343="","",'Log Transaksi'!D343))</x:f>
        <x:v>Add Edit</x:v>
      </x:c>
      <x:c r="E343" s="44" t="n">
        <x:f>IF('Log Transaksi'!B343="","",IF('Log Transaksi'!E343="","",'Log Transaksi'!E343))</x:f>
        <x:v>46271</x:v>
      </x:c>
      <x:c r="F343" s="34" t="str">
        <x:f>IF('Log Transaksi'!B343="","",IF('Log Transaksi'!F343="","",'Log Transaksi'!F343))</x:f>
        <x:v>Lunas</x:v>
      </x:c>
      <x:c r="G343" s="42" t="str">
        <x:f>IF('Log Transaksi'!B343="","",IF('Log Transaksi'!G343="","",'Log Transaksi'!G343))</x:f>
      </x:c>
      <x:c r="H343" s="42" t="n">
        <x:f>IF('Log Transaksi'!B343="","",IF('Log Transaksi'!H343="","",'Log Transaksi'!H343))</x:f>
        <x:v>30000</x:v>
      </x:c>
      <x:c r="I343" s="42" t="n">
        <x:f>IF('Log Transaksi'!B343="","",IF('Log Transaksi'!I343="","",'Log Transaksi'!I343))</x:f>
        <x:v>30000</x:v>
      </x:c>
      <x:c r="J343" s="46"/>
      <x:c r="K343" s="34" t="str">
        <x:v>Belum dipasangkan. Cash-in aktual tetap dihitung</x:v>
      </x:c>
      <x:c r="L343" s="42" t="n">
        <x:f>IF(AND(B343&lt;&gt;"",B343&lt;='Pengaturan'!$B$6,F343="DP"),I343,0)</x:f>
        <x:v>0</x:v>
      </x:c>
      <x:c r="M343" s="42" t="n">
        <x:f>IF(AND(B343&lt;&gt;"",B343&lt;='Pengaturan'!$B$6,F343&lt;&gt;"DP"),I343,0)</x:f>
        <x:v>30000</x:v>
      </x:c>
      <x:c r="N343" s="34" t="n">
        <x:f>IF(AND(B343&lt;&gt;"",B343&lt;='Pengaturan'!$B$6,OR(F343="Lunas",F343="Pelunasan")),1,0)</x:f>
        <x:v>1</x:v>
      </x:c>
      <x:c r="O343" s="34" t="str">
        <x:f>IF(B343="","",IF(J343="","Belum dipasangkan",IF(COUNTIF('Data Schedule'!$A$5:$A$304,J343)=1,"OK","CHECK ID")))</x:f>
        <x:v>Belum dipasangkan</x:v>
      </x:c>
      <x:c r="P343" s="519" t="str">
        <x:v>BK029</x:v>
      </x:c>
      <x:c r="Q343" s="521"/>
      <x:c r="R343" s="519" t="str">
        <x:f>IF('Log Transaksi'!B343="","",IF(Q343&lt;&gt;"",Q343,P343))</x:f>
        <x:v>BK029</x:v>
      </x:c>
      <x:c r="S343" s="519" t="str">
        <x:f>IF('Log Transaksi'!B343="","",'Log Transaksi'!S343)</x:f>
        <x:v>Add-on</x:v>
      </x:c>
      <x:c r="T343" s="520" t="str">
        <x:v>Pemetaan average sebelumnya dipertahankan</x:v>
      </x:c>
      <x:c r="U343" s="519" t="str">
        <x:f>IF(R343="","",IF(COUNTIF('Belanja per Booking'!$A$17:$A$409,R343)=1,"OK","Cek ID"))</x:f>
        <x:v>OK</x:v>
      </x:c>
      <x:c r="V343" s="519" t="n">
        <x:f>IF(AND(R343&lt;&gt;"",'Log Transaksi'!L343&lt;&gt;"",'Log Transaksi'!L343&lt;&gt;"Belum diisi",OR('Log Transaksi'!N343="Uploaded",'Log Transaksi'!O343="Uploaded")),1,0)</x:f>
        <x:v>0</x:v>
      </x:c>
    </x:row>
    <x:row r="344" ht="23" customHeight="1">
      <x:c r="A344" s="34" t="n">
        <x:v>344</x:v>
      </x:c>
      <x:c r="B344" s="44" t="n">
        <x:f>IF('Log Transaksi'!B344="","",IF('Log Transaksi'!B344="","",'Log Transaksi'!B344))</x:f>
        <x:v>46277</x:v>
      </x:c>
      <x:c r="C344" s="34" t="str">
        <x:f>IF('Log Transaksi'!B344="","",IF('Log Transaksi'!C344="","",'Log Transaksi'!C344))</x:f>
        <x:v>widyaloka</x:v>
      </x:c>
      <x:c r="D344" s="34" t="str">
        <x:f>IF('Log Transaksi'!B344="","",IF('Log Transaksi'!D344="","",'Log Transaksi'!D344))</x:f>
        <x:v>Graduation</x:v>
      </x:c>
      <x:c r="E344" s="44" t="n">
        <x:f>IF('Log Transaksi'!B344="","",IF('Log Transaksi'!E344="","",'Log Transaksi'!E344))</x:f>
        <x:v>46298</x:v>
      </x:c>
      <x:c r="F344" s="34" t="str">
        <x:f>IF('Log Transaksi'!B344="","",IF('Log Transaksi'!F344="","",'Log Transaksi'!F344))</x:f>
        <x:v>DP</x:v>
      </x:c>
      <x:c r="G344" s="42" t="str">
        <x:f>IF('Log Transaksi'!B344="","",IF('Log Transaksi'!G344="","",'Log Transaksi'!G344))</x:f>
      </x:c>
      <x:c r="H344" s="42" t="n">
        <x:f>IF('Log Transaksi'!B344="","",IF('Log Transaksi'!H344="","",'Log Transaksi'!H344))</x:f>
        <x:v>100000</x:v>
      </x:c>
      <x:c r="I344" s="42" t="n">
        <x:f>IF('Log Transaksi'!B344="","",IF('Log Transaksi'!I344="","",'Log Transaksi'!I344))</x:f>
        <x:v>100000</x:v>
      </x:c>
      <x:c r="J344" s="46"/>
      <x:c r="K344" s="34" t="str">
        <x:v>Belum dipasangkan. Cash-in aktual tetap dihitung</x:v>
      </x:c>
      <x:c r="L344" s="42" t="n">
        <x:f>IF(AND(B344&lt;&gt;"",B344&lt;='Pengaturan'!$B$6,F344="DP"),I344,0)</x:f>
        <x:v>100000</x:v>
      </x:c>
      <x:c r="M344" s="42" t="n">
        <x:f>IF(AND(B344&lt;&gt;"",B344&lt;='Pengaturan'!$B$6,F344&lt;&gt;"DP"),I344,0)</x:f>
        <x:v>0</x:v>
      </x:c>
      <x:c r="N344" s="34" t="n">
        <x:f>IF(AND(B344&lt;&gt;"",B344&lt;='Pengaturan'!$B$6,OR(F344="Lunas",F344="Pelunasan")),1,0)</x:f>
        <x:v>0</x:v>
      </x:c>
      <x:c r="O344" s="34" t="str">
        <x:f>IF(B344="","",IF(J344="","Belum dipasangkan",IF(COUNTIF('Data Schedule'!$A$5:$A$304,J344)=1,"OK","CHECK ID")))</x:f>
        <x:v>Belum dipasangkan</x:v>
      </x:c>
      <x:c r="P344" s="519" t="str">
        <x:v>LOG-12-8</x:v>
      </x:c>
      <x:c r="Q344" s="521"/>
      <x:c r="R344" s="519" t="str">
        <x:f>IF('Log Transaksi'!B344="","",IF(Q344&lt;&gt;"",Q344,P344))</x:f>
        <x:v>LOG-12-8</x:v>
      </x:c>
      <x:c r="S344" s="519" t="str">
        <x:f>IF('Log Transaksi'!B344="","",'Log Transaksi'!S344)</x:f>
        <x:v>Paket utama</x:v>
      </x:c>
      <x:c r="T344" s="520" t="str">
        <x:v>Pemetaan average sebelumnya dipertahankan</x:v>
      </x:c>
      <x:c r="U344" s="519" t="str">
        <x:f>IF(R344="","",IF(COUNTIF('Belanja per Booking'!$A$17:$A$409,R344)=1,"OK","Cek ID"))</x:f>
        <x:v>OK</x:v>
      </x:c>
      <x:c r="V344" s="519" t="n">
        <x:f>IF(AND(R344&lt;&gt;"",'Log Transaksi'!L344&lt;&gt;"",'Log Transaksi'!L344&lt;&gt;"Belum diisi",OR('Log Transaksi'!N344="Uploaded",'Log Transaksi'!O344="Uploaded")),1,0)</x:f>
        <x:v>0</x:v>
      </x:c>
    </x:row>
    <x:row r="345" ht="23" customHeight="1">
      <x:c r="A345" s="34" t="n">
        <x:v>345</x:v>
      </x:c>
      <x:c r="B345" s="44" t="n">
        <x:f>IF('Log Transaksi'!B345="","",IF('Log Transaksi'!B345="","",'Log Transaksi'!B345))</x:f>
        <x:v>46277</x:v>
      </x:c>
      <x:c r="C345" s="34" t="str">
        <x:f>IF('Log Transaksi'!B345="","",IF('Log Transaksi'!C345="","",'Log Transaksi'!C345))</x:f>
        <x:v>Umi</x:v>
      </x:c>
      <x:c r="D345" s="34" t="str">
        <x:f>IF('Log Transaksi'!B345="","",IF('Log Transaksi'!D345="","",'Log Transaksi'!D345))</x:f>
        <x:v>Large Group</x:v>
      </x:c>
      <x:c r="E345" s="44" t="n">
        <x:f>IF('Log Transaksi'!B345="","",IF('Log Transaksi'!E345="","",'Log Transaksi'!E345))</x:f>
        <x:v>46277</x:v>
      </x:c>
      <x:c r="F345" s="34" t="str">
        <x:f>IF('Log Transaksi'!B345="","",IF('Log Transaksi'!F345="","",'Log Transaksi'!F345))</x:f>
        <x:v>Lunas</x:v>
      </x:c>
      <x:c r="G345" s="42" t="str">
        <x:f>IF('Log Transaksi'!B345="","",IF('Log Transaksi'!G345="","",'Log Transaksi'!G345))</x:f>
      </x:c>
      <x:c r="H345" s="42" t="n">
        <x:f>IF('Log Transaksi'!B345="","",IF('Log Transaksi'!H345="","",'Log Transaksi'!H345))</x:f>
        <x:v>250000</x:v>
      </x:c>
      <x:c r="I345" s="42" t="n">
        <x:f>IF('Log Transaksi'!B345="","",IF('Log Transaksi'!I345="","",'Log Transaksi'!I345))</x:f>
        <x:v>250000</x:v>
      </x:c>
      <x:c r="J345" s="46"/>
      <x:c r="K345" s="34" t="str">
        <x:v>Belum dipasangkan. Cash-in aktual tetap dihitung</x:v>
      </x:c>
      <x:c r="L345" s="42" t="n">
        <x:f>IF(AND(B345&lt;&gt;"",B345&lt;='Pengaturan'!$B$6,F345="DP"),I345,0)</x:f>
        <x:v>0</x:v>
      </x:c>
      <x:c r="M345" s="42" t="n">
        <x:f>IF(AND(B345&lt;&gt;"",B345&lt;='Pengaturan'!$B$6,F345&lt;&gt;"DP"),I345,0)</x:f>
        <x:v>250000</x:v>
      </x:c>
      <x:c r="N345" s="34" t="n">
        <x:f>IF(AND(B345&lt;&gt;"",B345&lt;='Pengaturan'!$B$6,OR(F345="Lunas",F345="Pelunasan")),1,0)</x:f>
        <x:v>1</x:v>
      </x:c>
      <x:c r="O345" s="34" t="str">
        <x:f>IF(B345="","",IF(J345="","Belum dipasangkan",IF(COUNTIF('Data Schedule'!$A$5:$A$304,J345)=1,"OK","CHECK ID")))</x:f>
        <x:v>Belum dipasangkan</x:v>
      </x:c>
      <x:c r="P345" s="519" t="str">
        <x:v>LOG-12-9</x:v>
      </x:c>
      <x:c r="Q345" s="521"/>
      <x:c r="R345" s="519" t="str">
        <x:f>IF('Log Transaksi'!B345="","",IF(Q345&lt;&gt;"",Q345,P345))</x:f>
        <x:v>LOG-12-9</x:v>
      </x:c>
      <x:c r="S345" s="519" t="str">
        <x:f>IF('Log Transaksi'!B345="","",'Log Transaksi'!S345)</x:f>
        <x:v>Paket utama</x:v>
      </x:c>
      <x:c r="T345" s="520" t="str">
        <x:v>Pemetaan average sebelumnya dipertahankan</x:v>
      </x:c>
      <x:c r="U345" s="519" t="str">
        <x:f>IF(R345="","",IF(COUNTIF('Belanja per Booking'!$A$17:$A$409,R345)=1,"OK","Cek ID"))</x:f>
        <x:v>OK</x:v>
      </x:c>
      <x:c r="V345" s="519" t="n">
        <x:f>IF(AND(R345&lt;&gt;"",'Log Transaksi'!L345&lt;&gt;"",'Log Transaksi'!L345&lt;&gt;"Belum diisi",OR('Log Transaksi'!N345="Uploaded",'Log Transaksi'!O345="Uploaded")),1,0)</x:f>
        <x:v>1</x:v>
      </x:c>
    </x:row>
    <x:row r="346" ht="23" customHeight="1">
      <x:c r="A346" s="34" t="n">
        <x:v>346</x:v>
      </x:c>
      <x:c r="B346" s="44" t="n">
        <x:f>IF('Log Transaksi'!B346="","",IF('Log Transaksi'!B346="","",'Log Transaksi'!B346))</x:f>
        <x:v>46277</x:v>
      </x:c>
      <x:c r="C346" s="34" t="str">
        <x:f>IF('Log Transaksi'!B346="","",IF('Log Transaksi'!C346="","",'Log Transaksi'!C346))</x:f>
        <x:v>Aghnia Amalia</x:v>
      </x:c>
      <x:c r="D346" s="34" t="str">
        <x:f>IF('Log Transaksi'!B346="","",IF('Log Transaksi'!D346="","",'Log Transaksi'!D346))</x:f>
        <x:v>Graduation</x:v>
      </x:c>
      <x:c r="E346" s="44" t="n">
        <x:f>IF('Log Transaksi'!B346="","",IF('Log Transaksi'!E346="","",'Log Transaksi'!E346))</x:f>
        <x:v>46299</x:v>
      </x:c>
      <x:c r="F346" s="34" t="str">
        <x:f>IF('Log Transaksi'!B346="","",IF('Log Transaksi'!F346="","",'Log Transaksi'!F346))</x:f>
        <x:v>DP</x:v>
      </x:c>
      <x:c r="G346" s="42" t="str">
        <x:f>IF('Log Transaksi'!B346="","",IF('Log Transaksi'!G346="","",'Log Transaksi'!G346))</x:f>
      </x:c>
      <x:c r="H346" s="42" t="n">
        <x:f>IF('Log Transaksi'!B346="","",IF('Log Transaksi'!H346="","",'Log Transaksi'!H346))</x:f>
        <x:v>100000</x:v>
      </x:c>
      <x:c r="I346" s="42" t="n">
        <x:f>IF('Log Transaksi'!B346="","",IF('Log Transaksi'!I346="","",'Log Transaksi'!I346))</x:f>
        <x:v>100000</x:v>
      </x:c>
      <x:c r="J346" s="46"/>
      <x:c r="K346" s="34" t="str">
        <x:v>Belum dipasangkan. Cash-in aktual tetap dihitung</x:v>
      </x:c>
      <x:c r="L346" s="42" t="n">
        <x:f>IF(AND(B346&lt;&gt;"",B346&lt;='Pengaturan'!$B$6,F346="DP"),I346,0)</x:f>
        <x:v>100000</x:v>
      </x:c>
      <x:c r="M346" s="42" t="n">
        <x:f>IF(AND(B346&lt;&gt;"",B346&lt;='Pengaturan'!$B$6,F346&lt;&gt;"DP"),I346,0)</x:f>
        <x:v>0</x:v>
      </x:c>
      <x:c r="N346" s="34" t="n">
        <x:f>IF(AND(B346&lt;&gt;"",B346&lt;='Pengaturan'!$B$6,OR(F346="Lunas",F346="Pelunasan")),1,0)</x:f>
        <x:v>0</x:v>
      </x:c>
      <x:c r="O346" s="34" t="str">
        <x:f>IF(B346="","",IF(J346="","Belum dipasangkan",IF(COUNTIF('Data Schedule'!$A$5:$A$304,J346)=1,"OK","CHECK ID")))</x:f>
        <x:v>Belum dipasangkan</x:v>
      </x:c>
      <x:c r="P346" s="519" t="str">
        <x:v>LOG-12-10</x:v>
      </x:c>
      <x:c r="Q346" s="521"/>
      <x:c r="R346" s="519" t="str">
        <x:f>IF('Log Transaksi'!B346="","",IF(Q346&lt;&gt;"",Q346,P346))</x:f>
        <x:v>LOG-12-10</x:v>
      </x:c>
      <x:c r="S346" s="519" t="str">
        <x:f>IF('Log Transaksi'!B346="","",'Log Transaksi'!S346)</x:f>
        <x:v>Paket utama</x:v>
      </x:c>
      <x:c r="T346" s="520" t="str">
        <x:v>Pemetaan average sebelumnya dipertahankan</x:v>
      </x:c>
      <x:c r="U346" s="519" t="str">
        <x:f>IF(R346="","",IF(COUNTIF('Belanja per Booking'!$A$17:$A$409,R346)=1,"OK","Cek ID"))</x:f>
        <x:v>OK</x:v>
      </x:c>
      <x:c r="V346" s="519" t="n">
        <x:f>IF(AND(R346&lt;&gt;"",'Log Transaksi'!L346&lt;&gt;"",'Log Transaksi'!L346&lt;&gt;"Belum diisi",OR('Log Transaksi'!N346="Uploaded",'Log Transaksi'!O346="Uploaded")),1,0)</x:f>
        <x:v>0</x:v>
      </x:c>
    </x:row>
    <x:row r="347" ht="23" customHeight="1">
      <x:c r="A347" s="34" t="n">
        <x:v>347</x:v>
      </x:c>
      <x:c r="B347" s="44" t="n">
        <x:f>IF('Log Transaksi'!B347="","",IF('Log Transaksi'!B347="","",'Log Transaksi'!B347))</x:f>
        <x:v>46277</x:v>
      </x:c>
      <x:c r="C347" s="34" t="str">
        <x:f>IF('Log Transaksi'!B347="","",IF('Log Transaksi'!C347="","",'Log Transaksi'!C347))</x:f>
        <x:v>AM. Yulia Mutmainah</x:v>
      </x:c>
      <x:c r="D347" s="34" t="str">
        <x:f>IF('Log Transaksi'!B347="","",IF('Log Transaksi'!D347="","",'Log Transaksi'!D347))</x:f>
        <x:v>Graduation</x:v>
      </x:c>
      <x:c r="E347" s="44" t="n">
        <x:f>IF('Log Transaksi'!B347="","",IF('Log Transaksi'!E347="","",'Log Transaksi'!E347))</x:f>
        <x:v>46317</x:v>
      </x:c>
      <x:c r="F347" s="34" t="str">
        <x:f>IF('Log Transaksi'!B347="","",IF('Log Transaksi'!F347="","",'Log Transaksi'!F347))</x:f>
        <x:v>DP</x:v>
      </x:c>
      <x:c r="G347" s="42" t="str">
        <x:f>IF('Log Transaksi'!B347="","",IF('Log Transaksi'!G347="","",'Log Transaksi'!G347))</x:f>
      </x:c>
      <x:c r="H347" s="42" t="n">
        <x:f>IF('Log Transaksi'!B347="","",IF('Log Transaksi'!H347="","",'Log Transaksi'!H347))</x:f>
        <x:v>100000</x:v>
      </x:c>
      <x:c r="I347" s="42" t="n">
        <x:f>IF('Log Transaksi'!B347="","",IF('Log Transaksi'!I347="","",'Log Transaksi'!I347))</x:f>
        <x:v>100000</x:v>
      </x:c>
      <x:c r="J347" s="46"/>
      <x:c r="K347" s="34" t="str">
        <x:v>Belum dipasangkan. Cash-in aktual tetap dihitung</x:v>
      </x:c>
      <x:c r="L347" s="42" t="n">
        <x:f>IF(AND(B347&lt;&gt;"",B347&lt;='Pengaturan'!$B$6,F347="DP"),I347,0)</x:f>
        <x:v>100000</x:v>
      </x:c>
      <x:c r="M347" s="42" t="n">
        <x:f>IF(AND(B347&lt;&gt;"",B347&lt;='Pengaturan'!$B$6,F347&lt;&gt;"DP"),I347,0)</x:f>
        <x:v>0</x:v>
      </x:c>
      <x:c r="N347" s="34" t="n">
        <x:f>IF(AND(B347&lt;&gt;"",B347&lt;='Pengaturan'!$B$6,OR(F347="Lunas",F347="Pelunasan")),1,0)</x:f>
        <x:v>0</x:v>
      </x:c>
      <x:c r="O347" s="34" t="str">
        <x:f>IF(B347="","",IF(J347="","Belum dipasangkan",IF(COUNTIF('Data Schedule'!$A$5:$A$304,J347)=1,"OK","CHECK ID")))</x:f>
        <x:v>Belum dipasangkan</x:v>
      </x:c>
      <x:c r="P347" s="519" t="str">
        <x:v>LOG-12-11</x:v>
      </x:c>
      <x:c r="Q347" s="521"/>
      <x:c r="R347" s="519" t="str">
        <x:f>IF('Log Transaksi'!B347="","",IF(Q347&lt;&gt;"",Q347,P347))</x:f>
        <x:v>LOG-12-11</x:v>
      </x:c>
      <x:c r="S347" s="519" t="str">
        <x:f>IF('Log Transaksi'!B347="","",'Log Transaksi'!S347)</x:f>
        <x:v>Paket utama</x:v>
      </x:c>
      <x:c r="T347" s="520" t="str">
        <x:v>Pemetaan average sebelumnya dipertahankan</x:v>
      </x:c>
      <x:c r="U347" s="519" t="str">
        <x:f>IF(R347="","",IF(COUNTIF('Belanja per Booking'!$A$17:$A$409,R347)=1,"OK","Cek ID"))</x:f>
        <x:v>OK</x:v>
      </x:c>
      <x:c r="V347" s="519" t="n">
        <x:f>IF(AND(R347&lt;&gt;"",'Log Transaksi'!L347&lt;&gt;"",'Log Transaksi'!L347&lt;&gt;"Belum diisi",OR('Log Transaksi'!N347="Uploaded",'Log Transaksi'!O347="Uploaded")),1,0)</x:f>
        <x:v>0</x:v>
      </x:c>
    </x:row>
    <x:row r="348" ht="23" customHeight="1">
      <x:c r="A348" s="34" t="n">
        <x:v>348</x:v>
      </x:c>
      <x:c r="B348" s="44" t="n">
        <x:f>IF('Log Transaksi'!B348="","",IF('Log Transaksi'!B348="","",'Log Transaksi'!B348))</x:f>
        <x:v>46277</x:v>
      </x:c>
      <x:c r="C348" s="34" t="str">
        <x:f>IF('Log Transaksi'!B348="","",IF('Log Transaksi'!C348="","",'Log Transaksi'!C348))</x:f>
        <x:v>Batik Adipati</x:v>
      </x:c>
      <x:c r="D348" s="34" t="str">
        <x:f>IF('Log Transaksi'!B348="","",IF('Log Transaksi'!D348="","",'Log Transaksi'!D348))</x:f>
        <x:v>Studio Rent</x:v>
      </x:c>
      <x:c r="E348" s="44" t="n">
        <x:f>IF('Log Transaksi'!B348="","",IF('Log Transaksi'!E348="","",'Log Transaksi'!E348))</x:f>
        <x:v>46277</x:v>
      </x:c>
      <x:c r="F348" s="34" t="str">
        <x:f>IF('Log Transaksi'!B348="","",IF('Log Transaksi'!F348="","",'Log Transaksi'!F348))</x:f>
        <x:v>Lunas</x:v>
      </x:c>
      <x:c r="G348" s="42" t="str">
        <x:f>IF('Log Transaksi'!B348="","",IF('Log Transaksi'!G348="","",'Log Transaksi'!G348))</x:f>
      </x:c>
      <x:c r="H348" s="42" t="n">
        <x:f>IF('Log Transaksi'!B348="","",IF('Log Transaksi'!H348="","",'Log Transaksi'!H348))</x:f>
        <x:v>400000</x:v>
      </x:c>
      <x:c r="I348" s="42" t="n">
        <x:f>IF('Log Transaksi'!B348="","",IF('Log Transaksi'!I348="","",'Log Transaksi'!I348))</x:f>
        <x:v>400000</x:v>
      </x:c>
      <x:c r="J348" s="46" t="str">
        <x:v>BK132</x:v>
      </x:c>
      <x:c r="K348" s="34" t="str">
        <x:v>Nama, tanggal foto, paket cocok</x:v>
      </x:c>
      <x:c r="L348" s="42" t="n">
        <x:f>IF(AND(B348&lt;&gt;"",B348&lt;='Pengaturan'!$B$6,F348="DP"),I348,0)</x:f>
        <x:v>0</x:v>
      </x:c>
      <x:c r="M348" s="42" t="n">
        <x:f>IF(AND(B348&lt;&gt;"",B348&lt;='Pengaturan'!$B$6,F348&lt;&gt;"DP"),I348,0)</x:f>
        <x:v>400000</x:v>
      </x:c>
      <x:c r="N348" s="34" t="n">
        <x:f>IF(AND(B348&lt;&gt;"",B348&lt;='Pengaturan'!$B$6,OR(F348="Lunas",F348="Pelunasan")),1,0)</x:f>
        <x:v>1</x:v>
      </x:c>
      <x:c r="O348" s="34" t="str">
        <x:f>IF(B348="","",IF(J348="","Belum dipasangkan",IF(COUNTIF('Data Schedule'!$A$5:$A$304,J348)=1,"OK","CHECK ID")))</x:f>
        <x:v>OK</x:v>
      </x:c>
      <x:c r="P348" s="519" t="str">
        <x:v>BK132</x:v>
      </x:c>
      <x:c r="Q348" s="521"/>
      <x:c r="R348" s="519" t="str">
        <x:f>IF('Log Transaksi'!B348="","",IF(Q348&lt;&gt;"",Q348,P348))</x:f>
        <x:v>BK132</x:v>
      </x:c>
      <x:c r="S348" s="519" t="str">
        <x:f>IF('Log Transaksi'!B348="","",'Log Transaksi'!S348)</x:f>
        <x:v>Paket utama</x:v>
      </x:c>
      <x:c r="T348" s="520" t="str">
        <x:v>Pemetaan average sebelumnya dipertahankan</x:v>
      </x:c>
      <x:c r="U348" s="519" t="str">
        <x:f>IF(R348="","",IF(COUNTIF('Belanja per Booking'!$A$17:$A$409,R348)=1,"OK","Cek ID"))</x:f>
        <x:v>OK</x:v>
      </x:c>
      <x:c r="V348" s="519" t="n">
        <x:f>IF(AND(R348&lt;&gt;"",'Log Transaksi'!L348&lt;&gt;"",'Log Transaksi'!L348&lt;&gt;"Belum diisi",OR('Log Transaksi'!N348="Uploaded",'Log Transaksi'!O348="Uploaded")),1,0)</x:f>
        <x:v>0</x:v>
      </x:c>
    </x:row>
    <x:row r="349" ht="23" customHeight="1">
      <x:c r="A349" s="34" t="n">
        <x:v>349</x:v>
      </x:c>
      <x:c r="B349" s="44" t="n">
        <x:f>IF('Log Transaksi'!B349="","",IF('Log Transaksi'!B349="","",'Log Transaksi'!B349))</x:f>
        <x:v>46277</x:v>
      </x:c>
      <x:c r="C349" s="34" t="str">
        <x:f>IF('Log Transaksi'!B349="","",IF('Log Transaksi'!C349="","",'Log Transaksi'!C349))</x:f>
        <x:v>Nopen</x:v>
      </x:c>
      <x:c r="D349" s="34" t="str">
        <x:f>IF('Log Transaksi'!B349="","",IF('Log Transaksi'!D349="","",'Log Transaksi'!D349))</x:f>
        <x:v>Large Group</x:v>
      </x:c>
      <x:c r="E349" s="44" t="n">
        <x:f>IF('Log Transaksi'!B349="","",IF('Log Transaksi'!E349="","",'Log Transaksi'!E349))</x:f>
        <x:v>46278</x:v>
      </x:c>
      <x:c r="F349" s="34" t="str">
        <x:f>IF('Log Transaksi'!B349="","",IF('Log Transaksi'!F349="","",'Log Transaksi'!F349))</x:f>
        <x:v>DP</x:v>
      </x:c>
      <x:c r="G349" s="42" t="str">
        <x:f>IF('Log Transaksi'!B349="","",IF('Log Transaksi'!G349="","",'Log Transaksi'!G349))</x:f>
      </x:c>
      <x:c r="H349" s="42" t="n">
        <x:f>IF('Log Transaksi'!B349="","",IF('Log Transaksi'!H349="","",'Log Transaksi'!H349))</x:f>
        <x:v>100000</x:v>
      </x:c>
      <x:c r="I349" s="42" t="n">
        <x:f>IF('Log Transaksi'!B349="","",IF('Log Transaksi'!I349="","",'Log Transaksi'!I349))</x:f>
        <x:v>100000</x:v>
      </x:c>
      <x:c r="J349" s="46" t="str">
        <x:v>BK167</x:v>
      </x:c>
      <x:c r="K349" s="34" t="str">
        <x:v>Nama, tanggal foto, paket cocok</x:v>
      </x:c>
      <x:c r="L349" s="42" t="n">
        <x:f>IF(AND(B349&lt;&gt;"",B349&lt;='Pengaturan'!$B$6,F349="DP"),I349,0)</x:f>
        <x:v>100000</x:v>
      </x:c>
      <x:c r="M349" s="42" t="n">
        <x:f>IF(AND(B349&lt;&gt;"",B349&lt;='Pengaturan'!$B$6,F349&lt;&gt;"DP"),I349,0)</x:f>
        <x:v>0</x:v>
      </x:c>
      <x:c r="N349" s="34" t="n">
        <x:f>IF(AND(B349&lt;&gt;"",B349&lt;='Pengaturan'!$B$6,OR(F349="Lunas",F349="Pelunasan")),1,0)</x:f>
        <x:v>0</x:v>
      </x:c>
      <x:c r="O349" s="34" t="str">
        <x:f>IF(B349="","",IF(J349="","Belum dipasangkan",IF(COUNTIF('Data Schedule'!$A$5:$A$304,J349)=1,"OK","CHECK ID")))</x:f>
        <x:v>OK</x:v>
      </x:c>
      <x:c r="P349" s="519" t="str">
        <x:v>BK167</x:v>
      </x:c>
      <x:c r="Q349" s="521"/>
      <x:c r="R349" s="519" t="str">
        <x:f>IF('Log Transaksi'!B349="","",IF(Q349&lt;&gt;"",Q349,P349))</x:f>
        <x:v>BK167</x:v>
      </x:c>
      <x:c r="S349" s="519" t="str">
        <x:f>IF('Log Transaksi'!B349="","",'Log Transaksi'!S349)</x:f>
        <x:v>Paket utama</x:v>
      </x:c>
      <x:c r="T349" s="520" t="str">
        <x:v>Pemetaan average sebelumnya dipertahankan</x:v>
      </x:c>
      <x:c r="U349" s="519" t="str">
        <x:f>IF(R349="","",IF(COUNTIF('Belanja per Booking'!$A$17:$A$409,R349)=1,"OK","Cek ID"))</x:f>
        <x:v>OK</x:v>
      </x:c>
      <x:c r="V349" s="519" t="n">
        <x:f>IF(AND(R349&lt;&gt;"",'Log Transaksi'!L349&lt;&gt;"",'Log Transaksi'!L349&lt;&gt;"Belum diisi",OR('Log Transaksi'!N349="Uploaded",'Log Transaksi'!O349="Uploaded")),1,0)</x:f>
        <x:v>0</x:v>
      </x:c>
    </x:row>
    <x:row r="350" ht="23" customHeight="1">
      <x:c r="A350" s="34" t="n">
        <x:v>350</x:v>
      </x:c>
      <x:c r="B350" s="44" t="n">
        <x:f>IF('Log Transaksi'!B350="","",IF('Log Transaksi'!B350="","",'Log Transaksi'!B350))</x:f>
        <x:v>46277</x:v>
      </x:c>
      <x:c r="C350" s="34" t="str">
        <x:f>IF('Log Transaksi'!B350="","",IF('Log Transaksi'!C350="","",'Log Transaksi'!C350))</x:f>
        <x:v>Shelly Ayu Safitri</x:v>
      </x:c>
      <x:c r="D350" s="34" t="str">
        <x:f>IF('Log Transaksi'!B350="","",IF('Log Transaksi'!D350="","",'Log Transaksi'!D350))</x:f>
        <x:v>Family A</x:v>
      </x:c>
      <x:c r="E350" s="44" t="n">
        <x:f>IF('Log Transaksi'!B350="","",IF('Log Transaksi'!E350="","",'Log Transaksi'!E350))</x:f>
        <x:v>46277</x:v>
      </x:c>
      <x:c r="F350" s="34" t="str">
        <x:f>IF('Log Transaksi'!B350="","",IF('Log Transaksi'!F350="","",'Log Transaksi'!F350))</x:f>
        <x:v>Lunas</x:v>
      </x:c>
      <x:c r="G350" s="42" t="str">
        <x:f>IF('Log Transaksi'!B350="","",IF('Log Transaksi'!G350="","",'Log Transaksi'!G350))</x:f>
      </x:c>
      <x:c r="H350" s="42" t="n">
        <x:f>IF('Log Transaksi'!B350="","",IF('Log Transaksi'!H350="","",'Log Transaksi'!H350))</x:f>
        <x:v>100000</x:v>
      </x:c>
      <x:c r="I350" s="42" t="n">
        <x:f>IF('Log Transaksi'!B350="","",IF('Log Transaksi'!I350="","",'Log Transaksi'!I350))</x:f>
        <x:v>100000</x:v>
      </x:c>
      <x:c r="J350" s="46" t="str">
        <x:v>BK163</x:v>
      </x:c>
      <x:c r="K350" s="34" t="str">
        <x:v>Nama, tanggal foto, paket cocok</x:v>
      </x:c>
      <x:c r="L350" s="42" t="n">
        <x:f>IF(AND(B350&lt;&gt;"",B350&lt;='Pengaturan'!$B$6,F350="DP"),I350,0)</x:f>
        <x:v>0</x:v>
      </x:c>
      <x:c r="M350" s="42" t="n">
        <x:f>IF(AND(B350&lt;&gt;"",B350&lt;='Pengaturan'!$B$6,F350&lt;&gt;"DP"),I350,0)</x:f>
        <x:v>100000</x:v>
      </x:c>
      <x:c r="N350" s="34" t="n">
        <x:f>IF(AND(B350&lt;&gt;"",B350&lt;='Pengaturan'!$B$6,OR(F350="Lunas",F350="Pelunasan")),1,0)</x:f>
        <x:v>1</x:v>
      </x:c>
      <x:c r="O350" s="34" t="str">
        <x:f>IF(B350="","",IF(J350="","Belum dipasangkan",IF(COUNTIF('Data Schedule'!$A$5:$A$304,J350)=1,"OK","CHECK ID")))</x:f>
        <x:v>OK</x:v>
      </x:c>
      <x:c r="P350" s="519" t="str">
        <x:v>BK163</x:v>
      </x:c>
      <x:c r="Q350" s="521"/>
      <x:c r="R350" s="519" t="str">
        <x:f>IF('Log Transaksi'!B350="","",IF(Q350&lt;&gt;"",Q350,P350))</x:f>
        <x:v>BK163</x:v>
      </x:c>
      <x:c r="S350" s="519" t="str">
        <x:f>IF('Log Transaksi'!B350="","",'Log Transaksi'!S350)</x:f>
        <x:v>Paket utama</x:v>
      </x:c>
      <x:c r="T350" s="520" t="str">
        <x:v>Pemetaan average sebelumnya dipertahankan</x:v>
      </x:c>
      <x:c r="U350" s="519" t="str">
        <x:f>IF(R350="","",IF(COUNTIF('Belanja per Booking'!$A$17:$A$409,R350)=1,"OK","Cek ID"))</x:f>
        <x:v>OK</x:v>
      </x:c>
      <x:c r="V350" s="519" t="n">
        <x:f>IF(AND(R350&lt;&gt;"",'Log Transaksi'!L350&lt;&gt;"",'Log Transaksi'!L350&lt;&gt;"Belum diisi",OR('Log Transaksi'!N350="Uploaded",'Log Transaksi'!O350="Uploaded")),1,0)</x:f>
        <x:v>1</x:v>
      </x:c>
    </x:row>
    <x:row r="351" ht="23" customHeight="1">
      <x:c r="A351" s="34" t="n">
        <x:v>351</x:v>
      </x:c>
      <x:c r="B351" s="44" t="n">
        <x:f>IF('Log Transaksi'!B351="","",IF('Log Transaksi'!B351="","",'Log Transaksi'!B351))</x:f>
        <x:v>46277</x:v>
      </x:c>
      <x:c r="C351" s="34" t="str">
        <x:f>IF('Log Transaksi'!B351="","",IF('Log Transaksi'!C351="","",'Log Transaksi'!C351))</x:f>
        <x:v>N. A. Salsabila</x:v>
      </x:c>
      <x:c r="D351" s="34" t="str">
        <x:f>IF('Log Transaksi'!B351="","",IF('Log Transaksi'!D351="","",'Log Transaksi'!D351))</x:f>
        <x:v>Graduation</x:v>
      </x:c>
      <x:c r="E351" s="44" t="n">
        <x:f>IF('Log Transaksi'!B351="","",IF('Log Transaksi'!E351="","",'Log Transaksi'!E351))</x:f>
        <x:v>46298</x:v>
      </x:c>
      <x:c r="F351" s="34" t="str">
        <x:f>IF('Log Transaksi'!B351="","",IF('Log Transaksi'!F351="","",'Log Transaksi'!F351))</x:f>
        <x:v>DP</x:v>
      </x:c>
      <x:c r="G351" s="42" t="str">
        <x:f>IF('Log Transaksi'!B351="","",IF('Log Transaksi'!G351="","",'Log Transaksi'!G351))</x:f>
      </x:c>
      <x:c r="H351" s="42" t="n">
        <x:f>IF('Log Transaksi'!B351="","",IF('Log Transaksi'!H351="","",'Log Transaksi'!H351))</x:f>
        <x:v>100000</x:v>
      </x:c>
      <x:c r="I351" s="42" t="n">
        <x:f>IF('Log Transaksi'!B351="","",IF('Log Transaksi'!I351="","",'Log Transaksi'!I351))</x:f>
        <x:v>100000</x:v>
      </x:c>
      <x:c r="J351" s="46"/>
      <x:c r="K351" s="34" t="str">
        <x:v>Belum dipasangkan. Cash-in aktual tetap dihitung</x:v>
      </x:c>
      <x:c r="L351" s="42" t="n">
        <x:f>IF(AND(B351&lt;&gt;"",B351&lt;='Pengaturan'!$B$6,F351="DP"),I351,0)</x:f>
        <x:v>100000</x:v>
      </x:c>
      <x:c r="M351" s="42" t="n">
        <x:f>IF(AND(B351&lt;&gt;"",B351&lt;='Pengaturan'!$B$6,F351&lt;&gt;"DP"),I351,0)</x:f>
        <x:v>0</x:v>
      </x:c>
      <x:c r="N351" s="34" t="n">
        <x:f>IF(AND(B351&lt;&gt;"",B351&lt;='Pengaturan'!$B$6,OR(F351="Lunas",F351="Pelunasan")),1,0)</x:f>
        <x:v>0</x:v>
      </x:c>
      <x:c r="O351" s="34" t="str">
        <x:f>IF(B351="","",IF(J351="","Belum dipasangkan",IF(COUNTIF('Data Schedule'!$A$5:$A$304,J351)=1,"OK","CHECK ID")))</x:f>
        <x:v>Belum dipasangkan</x:v>
      </x:c>
      <x:c r="P351" s="519" t="str">
        <x:v>LOG-12-15</x:v>
      </x:c>
      <x:c r="Q351" s="521"/>
      <x:c r="R351" s="519" t="str">
        <x:f>IF('Log Transaksi'!B351="","",IF(Q351&lt;&gt;"",Q351,P351))</x:f>
        <x:v>LOG-12-15</x:v>
      </x:c>
      <x:c r="S351" s="519" t="str">
        <x:f>IF('Log Transaksi'!B351="","",'Log Transaksi'!S351)</x:f>
        <x:v>Paket utama</x:v>
      </x:c>
      <x:c r="T351" s="520" t="str">
        <x:v>Pemetaan average sebelumnya dipertahankan</x:v>
      </x:c>
      <x:c r="U351" s="519" t="str">
        <x:f>IF(R351="","",IF(COUNTIF('Belanja per Booking'!$A$17:$A$409,R351)=1,"OK","Cek ID"))</x:f>
        <x:v>OK</x:v>
      </x:c>
      <x:c r="V351" s="519" t="n">
        <x:f>IF(AND(R351&lt;&gt;"",'Log Transaksi'!L351&lt;&gt;"",'Log Transaksi'!L351&lt;&gt;"Belum diisi",OR('Log Transaksi'!N351="Uploaded",'Log Transaksi'!O351="Uploaded")),1,0)</x:f>
        <x:v>0</x:v>
      </x:c>
    </x:row>
    <x:row r="352" ht="23" customHeight="1">
      <x:c r="A352" s="34" t="n">
        <x:v>352</x:v>
      </x:c>
      <x:c r="B352" s="44" t="n">
        <x:f>IF('Log Transaksi'!B352="","",IF('Log Transaksi'!B352="","",'Log Transaksi'!B352))</x:f>
        <x:v>46277</x:v>
      </x:c>
      <x:c r="C352" s="34" t="str">
        <x:f>IF('Log Transaksi'!B352="","",IF('Log Transaksi'!C352="","",'Log Transaksi'!C352))</x:f>
        <x:v>Maysila</x:v>
      </x:c>
      <x:c r="D352" s="34" t="str">
        <x:f>IF('Log Transaksi'!B352="","",IF('Log Transaksi'!D352="","",'Log Transaksi'!D352))</x:f>
        <x:v>Large Group</x:v>
      </x:c>
      <x:c r="E352" s="44" t="n">
        <x:f>IF('Log Transaksi'!B352="","",IF('Log Transaksi'!E352="","",'Log Transaksi'!E352))</x:f>
        <x:v>46277</x:v>
      </x:c>
      <x:c r="F352" s="34" t="str">
        <x:f>IF('Log Transaksi'!B352="","",IF('Log Transaksi'!F352="","",'Log Transaksi'!F352))</x:f>
        <x:v>Lunas</x:v>
      </x:c>
      <x:c r="G352" s="42" t="n">
        <x:f>IF('Log Transaksi'!B352="","",IF('Log Transaksi'!G352="","",'Log Transaksi'!G352))</x:f>
        <x:v>125000</x:v>
      </x:c>
      <x:c r="H352" s="42" t="str">
        <x:f>IF('Log Transaksi'!B352="","",IF('Log Transaksi'!H352="","",'Log Transaksi'!H352))</x:f>
      </x:c>
      <x:c r="I352" s="42" t="n">
        <x:f>IF('Log Transaksi'!B352="","",IF('Log Transaksi'!I352="","",'Log Transaksi'!I352))</x:f>
        <x:v>125000</x:v>
      </x:c>
      <x:c r="J352" s="46"/>
      <x:c r="K352" s="34" t="str">
        <x:v>Belum dipasangkan. Cash-in aktual tetap dihitung</x:v>
      </x:c>
      <x:c r="L352" s="42" t="n">
        <x:f>IF(AND(B352&lt;&gt;"",B352&lt;='Pengaturan'!$B$6,F352="DP"),I352,0)</x:f>
        <x:v>0</x:v>
      </x:c>
      <x:c r="M352" s="42" t="n">
        <x:f>IF(AND(B352&lt;&gt;"",B352&lt;='Pengaturan'!$B$6,F352&lt;&gt;"DP"),I352,0)</x:f>
        <x:v>125000</x:v>
      </x:c>
      <x:c r="N352" s="34" t="n">
        <x:f>IF(AND(B352&lt;&gt;"",B352&lt;='Pengaturan'!$B$6,OR(F352="Lunas",F352="Pelunasan")),1,0)</x:f>
        <x:v>1</x:v>
      </x:c>
      <x:c r="O352" s="34" t="str">
        <x:f>IF(B352="","",IF(J352="","Belum dipasangkan",IF(COUNTIF('Data Schedule'!$A$5:$A$304,J352)=1,"OK","CHECK ID")))</x:f>
        <x:v>Belum dipasangkan</x:v>
      </x:c>
      <x:c r="P352" s="519" t="str">
        <x:v>LOG-12-16</x:v>
      </x:c>
      <x:c r="Q352" s="521"/>
      <x:c r="R352" s="519" t="str">
        <x:f>IF('Log Transaksi'!B352="","",IF(Q352&lt;&gt;"",Q352,P352))</x:f>
        <x:v>LOG-12-16</x:v>
      </x:c>
      <x:c r="S352" s="519" t="str">
        <x:f>IF('Log Transaksi'!B352="","",'Log Transaksi'!S352)</x:f>
        <x:v>Paket utama</x:v>
      </x:c>
      <x:c r="T352" s="520" t="str">
        <x:v>Pemetaan average sebelumnya dipertahankan</x:v>
      </x:c>
      <x:c r="U352" s="519" t="str">
        <x:f>IF(R352="","",IF(COUNTIF('Belanja per Booking'!$A$17:$A$409,R352)=1,"OK","Cek ID"))</x:f>
        <x:v>OK</x:v>
      </x:c>
      <x:c r="V352" s="519" t="n">
        <x:f>IF(AND(R352&lt;&gt;"",'Log Transaksi'!L352&lt;&gt;"",'Log Transaksi'!L352&lt;&gt;"Belum diisi",OR('Log Transaksi'!N352="Uploaded",'Log Transaksi'!O352="Uploaded")),1,0)</x:f>
        <x:v>1</x:v>
      </x:c>
    </x:row>
    <x:row r="353" ht="23" customHeight="1">
      <x:c r="A353" s="34" t="n">
        <x:v>353</x:v>
      </x:c>
      <x:c r="B353" s="44" t="n">
        <x:f>IF('Log Transaksi'!B353="","",IF('Log Transaksi'!B353="","",'Log Transaksi'!B353))</x:f>
        <x:v>46277</x:v>
      </x:c>
      <x:c r="C353" s="34" t="str">
        <x:f>IF('Log Transaksi'!B353="","",IF('Log Transaksi'!C353="","",'Log Transaksi'!C353))</x:f>
        <x:v>Kanna</x:v>
      </x:c>
      <x:c r="D353" s="34" t="str">
        <x:f>IF('Log Transaksi'!B353="","",IF('Log Transaksi'!D353="","",'Log Transaksi'!D353))</x:f>
        <x:v>Large Group</x:v>
      </x:c>
      <x:c r="E353" s="44" t="n">
        <x:f>IF('Log Transaksi'!B353="","",IF('Log Transaksi'!E353="","",'Log Transaksi'!E353))</x:f>
        <x:v>46277</x:v>
      </x:c>
      <x:c r="F353" s="34" t="str">
        <x:f>IF('Log Transaksi'!B353="","",IF('Log Transaksi'!F353="","",'Log Transaksi'!F353))</x:f>
        <x:v>Lunas</x:v>
      </x:c>
      <x:c r="G353" s="42" t="str">
        <x:f>IF('Log Transaksi'!B353="","",IF('Log Transaksi'!G353="","",'Log Transaksi'!G353))</x:f>
      </x:c>
      <x:c r="H353" s="42" t="n">
        <x:f>IF('Log Transaksi'!B353="","",IF('Log Transaksi'!H353="","",'Log Transaksi'!H353))</x:f>
        <x:v>75000</x:v>
      </x:c>
      <x:c r="I353" s="42" t="n">
        <x:f>IF('Log Transaksi'!B353="","",IF('Log Transaksi'!I353="","",'Log Transaksi'!I353))</x:f>
        <x:v>75000</x:v>
      </x:c>
      <x:c r="J353" s="46" t="str">
        <x:v>BK157</x:v>
      </x:c>
      <x:c r="K353" s="34" t="str">
        <x:v>Nama, tanggal foto, paket cocok</x:v>
      </x:c>
      <x:c r="L353" s="42" t="n">
        <x:f>IF(AND(B353&lt;&gt;"",B353&lt;='Pengaturan'!$B$6,F353="DP"),I353,0)</x:f>
        <x:v>0</x:v>
      </x:c>
      <x:c r="M353" s="42" t="n">
        <x:f>IF(AND(B353&lt;&gt;"",B353&lt;='Pengaturan'!$B$6,F353&lt;&gt;"DP"),I353,0)</x:f>
        <x:v>75000</x:v>
      </x:c>
      <x:c r="N353" s="34" t="n">
        <x:f>IF(AND(B353&lt;&gt;"",B353&lt;='Pengaturan'!$B$6,OR(F353="Lunas",F353="Pelunasan")),1,0)</x:f>
        <x:v>1</x:v>
      </x:c>
      <x:c r="O353" s="34" t="str">
        <x:f>IF(B353="","",IF(J353="","Belum dipasangkan",IF(COUNTIF('Data Schedule'!$A$5:$A$304,J353)=1,"OK","CHECK ID")))</x:f>
        <x:v>OK</x:v>
      </x:c>
      <x:c r="P353" s="519" t="str">
        <x:v>BK157</x:v>
      </x:c>
      <x:c r="Q353" s="521"/>
      <x:c r="R353" s="519" t="str">
        <x:f>IF('Log Transaksi'!B353="","",IF(Q353&lt;&gt;"",Q353,P353))</x:f>
        <x:v>BK157</x:v>
      </x:c>
      <x:c r="S353" s="519" t="str">
        <x:f>IF('Log Transaksi'!B353="","",'Log Transaksi'!S353)</x:f>
        <x:v>Paket utama</x:v>
      </x:c>
      <x:c r="T353" s="520" t="str">
        <x:v>Pemetaan average sebelumnya dipertahankan</x:v>
      </x:c>
      <x:c r="U353" s="519" t="str">
        <x:f>IF(R353="","",IF(COUNTIF('Belanja per Booking'!$A$17:$A$409,R353)=1,"OK","Cek ID"))</x:f>
        <x:v>OK</x:v>
      </x:c>
      <x:c r="V353" s="519" t="n">
        <x:f>IF(AND(R353&lt;&gt;"",'Log Transaksi'!L353&lt;&gt;"",'Log Transaksi'!L353&lt;&gt;"Belum diisi",OR('Log Transaksi'!N353="Uploaded",'Log Transaksi'!O353="Uploaded")),1,0)</x:f>
        <x:v>1</x:v>
      </x:c>
    </x:row>
    <x:row r="354" ht="23" customHeight="1">
      <x:c r="A354" s="34" t="n">
        <x:v>354</x:v>
      </x:c>
      <x:c r="B354" s="44" t="n">
        <x:f>IF('Log Transaksi'!B354="","",IF('Log Transaksi'!B354="","",'Log Transaksi'!B354))</x:f>
        <x:v>46277</x:v>
      </x:c>
      <x:c r="C354" s="34" t="str">
        <x:f>IF('Log Transaksi'!B354="","",IF('Log Transaksi'!C354="","",'Log Transaksi'!C354))</x:f>
        <x:v>KKN Desa Mlaya</x:v>
      </x:c>
      <x:c r="D354" s="34" t="str">
        <x:f>IF('Log Transaksi'!B354="","",IF('Log Transaksi'!D354="","",'Log Transaksi'!D354))</x:f>
        <x:v>Large Group</x:v>
      </x:c>
      <x:c r="E354" s="44" t="n">
        <x:f>IF('Log Transaksi'!B354="","",IF('Log Transaksi'!E354="","",'Log Transaksi'!E354))</x:f>
        <x:v>46277</x:v>
      </x:c>
      <x:c r="F354" s="34" t="str">
        <x:f>IF('Log Transaksi'!B354="","",IF('Log Transaksi'!F354="","",'Log Transaksi'!F354))</x:f>
        <x:v>Lunas</x:v>
      </x:c>
      <x:c r="G354" s="42" t="str">
        <x:f>IF('Log Transaksi'!B354="","",IF('Log Transaksi'!G354="","",'Log Transaksi'!G354))</x:f>
      </x:c>
      <x:c r="H354" s="42" t="n">
        <x:f>IF('Log Transaksi'!B354="","",IF('Log Transaksi'!H354="","",'Log Transaksi'!H354))</x:f>
        <x:v>125000</x:v>
      </x:c>
      <x:c r="I354" s="42" t="n">
        <x:f>IF('Log Transaksi'!B354="","",IF('Log Transaksi'!I354="","",'Log Transaksi'!I354))</x:f>
        <x:v>125000</x:v>
      </x:c>
      <x:c r="J354" s="46" t="str">
        <x:v>BK130</x:v>
      </x:c>
      <x:c r="K354" s="34" t="str">
        <x:v>Nama, tanggal foto, paket cocok</x:v>
      </x:c>
      <x:c r="L354" s="42" t="n">
        <x:f>IF(AND(B354&lt;&gt;"",B354&lt;='Pengaturan'!$B$6,F354="DP"),I354,0)</x:f>
        <x:v>0</x:v>
      </x:c>
      <x:c r="M354" s="42" t="n">
        <x:f>IF(AND(B354&lt;&gt;"",B354&lt;='Pengaturan'!$B$6,F354&lt;&gt;"DP"),I354,0)</x:f>
        <x:v>125000</x:v>
      </x:c>
      <x:c r="N354" s="34" t="n">
        <x:f>IF(AND(B354&lt;&gt;"",B354&lt;='Pengaturan'!$B$6,OR(F354="Lunas",F354="Pelunasan")),1,0)</x:f>
        <x:v>1</x:v>
      </x:c>
      <x:c r="O354" s="34" t="str">
        <x:f>IF(B354="","",IF(J354="","Belum dipasangkan",IF(COUNTIF('Data Schedule'!$A$5:$A$304,J354)=1,"OK","CHECK ID")))</x:f>
        <x:v>OK</x:v>
      </x:c>
      <x:c r="P354" s="519" t="str">
        <x:v>BK130</x:v>
      </x:c>
      <x:c r="Q354" s="521"/>
      <x:c r="R354" s="519" t="str">
        <x:f>IF('Log Transaksi'!B354="","",IF(Q354&lt;&gt;"",Q354,P354))</x:f>
        <x:v>BK130</x:v>
      </x:c>
      <x:c r="S354" s="519" t="str">
        <x:f>IF('Log Transaksi'!B354="","",'Log Transaksi'!S354)</x:f>
        <x:v>Paket utama</x:v>
      </x:c>
      <x:c r="T354" s="520" t="str">
        <x:v>Pemetaan average sebelumnya dipertahankan</x:v>
      </x:c>
      <x:c r="U354" s="519" t="str">
        <x:f>IF(R354="","",IF(COUNTIF('Belanja per Booking'!$A$17:$A$409,R354)=1,"OK","Cek ID"))</x:f>
        <x:v>OK</x:v>
      </x:c>
      <x:c r="V354" s="519" t="n">
        <x:f>IF(AND(R354&lt;&gt;"",'Log Transaksi'!L354&lt;&gt;"",'Log Transaksi'!L354&lt;&gt;"Belum diisi",OR('Log Transaksi'!N354="Uploaded",'Log Transaksi'!O354="Uploaded")),1,0)</x:f>
        <x:v>1</x:v>
      </x:c>
    </x:row>
    <x:row r="355" ht="23" customHeight="1">
      <x:c r="A355" s="34" t="n">
        <x:v>355</x:v>
      </x:c>
      <x:c r="B355" s="44" t="n">
        <x:f>IF('Log Transaksi'!B355="","",IF('Log Transaksi'!B355="","",'Log Transaksi'!B355))</x:f>
        <x:v>46277</x:v>
      </x:c>
      <x:c r="C355" s="34" t="str">
        <x:f>IF('Log Transaksi'!B355="","",IF('Log Transaksi'!C355="","",'Log Transaksi'!C355))</x:f>
        <x:v>Mila</x:v>
      </x:c>
      <x:c r="D355" s="34" t="str">
        <x:f>IF('Log Transaksi'!B355="","",IF('Log Transaksi'!D355="","",'Log Transaksi'!D355))</x:f>
        <x:v>Large Group</x:v>
      </x:c>
      <x:c r="E355" s="44" t="n">
        <x:f>IF('Log Transaksi'!B355="","",IF('Log Transaksi'!E355="","",'Log Transaksi'!E355))</x:f>
        <x:v>46277</x:v>
      </x:c>
      <x:c r="F355" s="34" t="str">
        <x:f>IF('Log Transaksi'!B355="","",IF('Log Transaksi'!F355="","",'Log Transaksi'!F355))</x:f>
        <x:v>Lunas</x:v>
      </x:c>
      <x:c r="G355" s="42" t="n">
        <x:f>IF('Log Transaksi'!B355="","",IF('Log Transaksi'!G355="","",'Log Transaksi'!G355))</x:f>
        <x:v>625000</x:v>
      </x:c>
      <x:c r="H355" s="42" t="str">
        <x:f>IF('Log Transaksi'!B355="","",IF('Log Transaksi'!H355="","",'Log Transaksi'!H355))</x:f>
      </x:c>
      <x:c r="I355" s="42" t="n">
        <x:f>IF('Log Transaksi'!B355="","",IF('Log Transaksi'!I355="","",'Log Transaksi'!I355))</x:f>
        <x:v>625000</x:v>
      </x:c>
      <x:c r="J355" s="46" t="str">
        <x:v>BK131</x:v>
      </x:c>
      <x:c r="K355" s="34" t="str">
        <x:v>Nama, tanggal foto, paket cocok</x:v>
      </x:c>
      <x:c r="L355" s="42" t="n">
        <x:f>IF(AND(B355&lt;&gt;"",B355&lt;='Pengaturan'!$B$6,F355="DP"),I355,0)</x:f>
        <x:v>0</x:v>
      </x:c>
      <x:c r="M355" s="42" t="n">
        <x:f>IF(AND(B355&lt;&gt;"",B355&lt;='Pengaturan'!$B$6,F355&lt;&gt;"DP"),I355,0)</x:f>
        <x:v>625000</x:v>
      </x:c>
      <x:c r="N355" s="34" t="n">
        <x:f>IF(AND(B355&lt;&gt;"",B355&lt;='Pengaturan'!$B$6,OR(F355="Lunas",F355="Pelunasan")),1,0)</x:f>
        <x:v>1</x:v>
      </x:c>
      <x:c r="O355" s="34" t="str">
        <x:f>IF(B355="","",IF(J355="","Belum dipasangkan",IF(COUNTIF('Data Schedule'!$A$5:$A$304,J355)=1,"OK","CHECK ID")))</x:f>
        <x:v>OK</x:v>
      </x:c>
      <x:c r="P355" s="519" t="str">
        <x:v>BK131</x:v>
      </x:c>
      <x:c r="Q355" s="521"/>
      <x:c r="R355" s="519" t="str">
        <x:f>IF('Log Transaksi'!B355="","",IF(Q355&lt;&gt;"",Q355,P355))</x:f>
        <x:v>BK131</x:v>
      </x:c>
      <x:c r="S355" s="519" t="str">
        <x:f>IF('Log Transaksi'!B355="","",'Log Transaksi'!S355)</x:f>
        <x:v>Paket utama</x:v>
      </x:c>
      <x:c r="T355" s="520" t="str">
        <x:v>Pemetaan average sebelumnya dipertahankan</x:v>
      </x:c>
      <x:c r="U355" s="519" t="str">
        <x:f>IF(R355="","",IF(COUNTIF('Belanja per Booking'!$A$17:$A$409,R355)=1,"OK","Cek ID"))</x:f>
        <x:v>OK</x:v>
      </x:c>
      <x:c r="V355" s="519" t="n">
        <x:f>IF(AND(R355&lt;&gt;"",'Log Transaksi'!L355&lt;&gt;"",'Log Transaksi'!L355&lt;&gt;"Belum diisi",OR('Log Transaksi'!N355="Uploaded",'Log Transaksi'!O355="Uploaded")),1,0)</x:f>
        <x:v>1</x:v>
      </x:c>
    </x:row>
    <x:row r="356" ht="23" customHeight="1">
      <x:c r="A356" s="34" t="n">
        <x:v>356</x:v>
      </x:c>
      <x:c r="B356" s="44" t="n">
        <x:f>IF('Log Transaksi'!B356="","",IF('Log Transaksi'!B356="","",'Log Transaksi'!B356))</x:f>
        <x:v>46277</x:v>
      </x:c>
      <x:c r="C356" s="34" t="str">
        <x:f>IF('Log Transaksi'!B356="","",IF('Log Transaksi'!C356="","",'Log Transaksi'!C356))</x:f>
        <x:v>Nina Dwi Suryani</x:v>
      </x:c>
      <x:c r="D356" s="34" t="str">
        <x:f>IF('Log Transaksi'!B356="","",IF('Log Transaksi'!D356="","",'Log Transaksi'!D356))</x:f>
        <x:v>Graduation</x:v>
      </x:c>
      <x:c r="E356" s="44" t="n">
        <x:f>IF('Log Transaksi'!B356="","",IF('Log Transaksi'!E356="","",'Log Transaksi'!E356))</x:f>
        <x:v>46298</x:v>
      </x:c>
      <x:c r="F356" s="34" t="str">
        <x:f>IF('Log Transaksi'!B356="","",IF('Log Transaksi'!F356="","",'Log Transaksi'!F356))</x:f>
        <x:v>DP</x:v>
      </x:c>
      <x:c r="G356" s="42" t="str">
        <x:f>IF('Log Transaksi'!B356="","",IF('Log Transaksi'!G356="","",'Log Transaksi'!G356))</x:f>
      </x:c>
      <x:c r="H356" s="42" t="n">
        <x:f>IF('Log Transaksi'!B356="","",IF('Log Transaksi'!H356="","",'Log Transaksi'!H356))</x:f>
        <x:v>100000</x:v>
      </x:c>
      <x:c r="I356" s="42" t="n">
        <x:f>IF('Log Transaksi'!B356="","",IF('Log Transaksi'!I356="","",'Log Transaksi'!I356))</x:f>
        <x:v>100000</x:v>
      </x:c>
      <x:c r="J356" s="46"/>
      <x:c r="K356" s="34" t="str">
        <x:v>Belum dipasangkan. Cash-in aktual tetap dihitung</x:v>
      </x:c>
      <x:c r="L356" s="42" t="n">
        <x:f>IF(AND(B356&lt;&gt;"",B356&lt;='Pengaturan'!$B$6,F356="DP"),I356,0)</x:f>
        <x:v>100000</x:v>
      </x:c>
      <x:c r="M356" s="42" t="n">
        <x:f>IF(AND(B356&lt;&gt;"",B356&lt;='Pengaturan'!$B$6,F356&lt;&gt;"DP"),I356,0)</x:f>
        <x:v>0</x:v>
      </x:c>
      <x:c r="N356" s="34" t="n">
        <x:f>IF(AND(B356&lt;&gt;"",B356&lt;='Pengaturan'!$B$6,OR(F356="Lunas",F356="Pelunasan")),1,0)</x:f>
        <x:v>0</x:v>
      </x:c>
      <x:c r="O356" s="34" t="str">
        <x:f>IF(B356="","",IF(J356="","Belum dipasangkan",IF(COUNTIF('Data Schedule'!$A$5:$A$304,J356)=1,"OK","CHECK ID")))</x:f>
        <x:v>Belum dipasangkan</x:v>
      </x:c>
      <x:c r="P356" s="519" t="str">
        <x:v>LOG-12-20</x:v>
      </x:c>
      <x:c r="Q356" s="521"/>
      <x:c r="R356" s="519" t="str">
        <x:f>IF('Log Transaksi'!B356="","",IF(Q356&lt;&gt;"",Q356,P356))</x:f>
        <x:v>LOG-12-20</x:v>
      </x:c>
      <x:c r="S356" s="519" t="str">
        <x:f>IF('Log Transaksi'!B356="","",'Log Transaksi'!S356)</x:f>
        <x:v>Paket utama</x:v>
      </x:c>
      <x:c r="T356" s="520" t="str">
        <x:v>Pemetaan average sebelumnya dipertahankan</x:v>
      </x:c>
      <x:c r="U356" s="519" t="str">
        <x:f>IF(R356="","",IF(COUNTIF('Belanja per Booking'!$A$17:$A$409,R356)=1,"OK","Cek ID"))</x:f>
        <x:v>OK</x:v>
      </x:c>
      <x:c r="V356" s="519" t="n">
        <x:f>IF(AND(R356&lt;&gt;"",'Log Transaksi'!L356&lt;&gt;"",'Log Transaksi'!L356&lt;&gt;"Belum diisi",OR('Log Transaksi'!N356="Uploaded",'Log Transaksi'!O356="Uploaded")),1,0)</x:f>
        <x:v>0</x:v>
      </x:c>
    </x:row>
    <x:row r="357" ht="23" customHeight="1">
      <x:c r="A357" s="34" t="n">
        <x:v>357</x:v>
      </x:c>
      <x:c r="B357" s="44" t="n">
        <x:f>IF('Log Transaksi'!B357="","",IF('Log Transaksi'!B357="","",'Log Transaksi'!B357))</x:f>
        <x:v>46277</x:v>
      </x:c>
      <x:c r="C357" s="34" t="str">
        <x:f>IF('Log Transaksi'!B357="","",IF('Log Transaksi'!C357="","",'Log Transaksi'!C357))</x:f>
        <x:v>abay</x:v>
      </x:c>
      <x:c r="D357" s="34" t="str">
        <x:f>IF('Log Transaksi'!B357="","",IF('Log Transaksi'!D357="","",'Log Transaksi'!D357))</x:f>
        <x:v>Large Group</x:v>
      </x:c>
      <x:c r="E357" s="44" t="n">
        <x:f>IF('Log Transaksi'!B357="","",IF('Log Transaksi'!E357="","",'Log Transaksi'!E357))</x:f>
        <x:v>46278</x:v>
      </x:c>
      <x:c r="F357" s="34" t="str">
        <x:f>IF('Log Transaksi'!B357="","",IF('Log Transaksi'!F357="","",'Log Transaksi'!F357))</x:f>
        <x:v>DP</x:v>
      </x:c>
      <x:c r="G357" s="42" t="str">
        <x:f>IF('Log Transaksi'!B357="","",IF('Log Transaksi'!G357="","",'Log Transaksi'!G357))</x:f>
      </x:c>
      <x:c r="H357" s="42" t="n">
        <x:f>IF('Log Transaksi'!B357="","",IF('Log Transaksi'!H357="","",'Log Transaksi'!H357))</x:f>
        <x:v>270000</x:v>
      </x:c>
      <x:c r="I357" s="42" t="n">
        <x:f>IF('Log Transaksi'!B357="","",IF('Log Transaksi'!I357="","",'Log Transaksi'!I357))</x:f>
        <x:v>270000</x:v>
      </x:c>
      <x:c r="J357" s="46" t="str">
        <x:v>BK166</x:v>
      </x:c>
      <x:c r="K357" s="34" t="str">
        <x:v>Nama, tanggal foto, paket cocok</x:v>
      </x:c>
      <x:c r="L357" s="42" t="n">
        <x:f>IF(AND(B357&lt;&gt;"",B357&lt;='Pengaturan'!$B$6,F357="DP"),I357,0)</x:f>
        <x:v>270000</x:v>
      </x:c>
      <x:c r="M357" s="42" t="n">
        <x:f>IF(AND(B357&lt;&gt;"",B357&lt;='Pengaturan'!$B$6,F357&lt;&gt;"DP"),I357,0)</x:f>
        <x:v>0</x:v>
      </x:c>
      <x:c r="N357" s="34" t="n">
        <x:f>IF(AND(B357&lt;&gt;"",B357&lt;='Pengaturan'!$B$6,OR(F357="Lunas",F357="Pelunasan")),1,0)</x:f>
        <x:v>0</x:v>
      </x:c>
      <x:c r="O357" s="34" t="str">
        <x:f>IF(B357="","",IF(J357="","Belum dipasangkan",IF(COUNTIF('Data Schedule'!$A$5:$A$304,J357)=1,"OK","CHECK ID")))</x:f>
        <x:v>OK</x:v>
      </x:c>
      <x:c r="P357" s="519" t="str">
        <x:v>BK166</x:v>
      </x:c>
      <x:c r="Q357" s="521"/>
      <x:c r="R357" s="519" t="str">
        <x:f>IF('Log Transaksi'!B357="","",IF(Q357&lt;&gt;"",Q357,P357))</x:f>
        <x:v>BK166</x:v>
      </x:c>
      <x:c r="S357" s="519" t="str">
        <x:f>IF('Log Transaksi'!B357="","",'Log Transaksi'!S357)</x:f>
        <x:v>Paket utama</x:v>
      </x:c>
      <x:c r="T357" s="520" t="str">
        <x:v>Pemetaan average sebelumnya dipertahankan</x:v>
      </x:c>
      <x:c r="U357" s="519" t="str">
        <x:f>IF(R357="","",IF(COUNTIF('Belanja per Booking'!$A$17:$A$409,R357)=1,"OK","Cek ID"))</x:f>
        <x:v>OK</x:v>
      </x:c>
      <x:c r="V357" s="519" t="n">
        <x:f>IF(AND(R357&lt;&gt;"",'Log Transaksi'!L357&lt;&gt;"",'Log Transaksi'!L357&lt;&gt;"Belum diisi",OR('Log Transaksi'!N357="Uploaded",'Log Transaksi'!O357="Uploaded")),1,0)</x:f>
        <x:v>0</x:v>
      </x:c>
    </x:row>
    <x:row r="358" ht="23" customHeight="1">
      <x:c r="A358" s="34" t="n">
        <x:v>358</x:v>
      </x:c>
      <x:c r="B358" s="44" t="n">
        <x:f>IF('Log Transaksi'!B358="","",IF('Log Transaksi'!B358="","",'Log Transaksi'!B358))</x:f>
        <x:v>46277</x:v>
      </x:c>
      <x:c r="C358" s="34" t="str">
        <x:f>IF('Log Transaksi'!B358="","",IF('Log Transaksi'!C358="","",'Log Transaksi'!C358))</x:f>
        <x:v>Galih</x:v>
      </x:c>
      <x:c r="D358" s="34" t="str">
        <x:f>IF('Log Transaksi'!B358="","",IF('Log Transaksi'!D358="","",'Log Transaksi'!D358))</x:f>
        <x:v>Large Group</x:v>
      </x:c>
      <x:c r="E358" s="44" t="n">
        <x:f>IF('Log Transaksi'!B358="","",IF('Log Transaksi'!E358="","",'Log Transaksi'!E358))</x:f>
        <x:v>46278</x:v>
      </x:c>
      <x:c r="F358" s="34" t="str">
        <x:f>IF('Log Transaksi'!B358="","",IF('Log Transaksi'!F358="","",'Log Transaksi'!F358))</x:f>
        <x:v>DP</x:v>
      </x:c>
      <x:c r="G358" s="42" t="str">
        <x:f>IF('Log Transaksi'!B358="","",IF('Log Transaksi'!G358="","",'Log Transaksi'!G358))</x:f>
      </x:c>
      <x:c r="H358" s="42" t="n">
        <x:f>IF('Log Transaksi'!B358="","",IF('Log Transaksi'!H358="","",'Log Transaksi'!H358))</x:f>
        <x:v>100000</x:v>
      </x:c>
      <x:c r="I358" s="42" t="n">
        <x:f>IF('Log Transaksi'!B358="","",IF('Log Transaksi'!I358="","",'Log Transaksi'!I358))</x:f>
        <x:v>100000</x:v>
      </x:c>
      <x:c r="J358" s="46" t="str">
        <x:v>BK170</x:v>
      </x:c>
      <x:c r="K358" s="34" t="str">
        <x:v>Nama, tanggal foto, paket cocok</x:v>
      </x:c>
      <x:c r="L358" s="42" t="n">
        <x:f>IF(AND(B358&lt;&gt;"",B358&lt;='Pengaturan'!$B$6,F358="DP"),I358,0)</x:f>
        <x:v>100000</x:v>
      </x:c>
      <x:c r="M358" s="42" t="n">
        <x:f>IF(AND(B358&lt;&gt;"",B358&lt;='Pengaturan'!$B$6,F358&lt;&gt;"DP"),I358,0)</x:f>
        <x:v>0</x:v>
      </x:c>
      <x:c r="N358" s="34" t="n">
        <x:f>IF(AND(B358&lt;&gt;"",B358&lt;='Pengaturan'!$B$6,OR(F358="Lunas",F358="Pelunasan")),1,0)</x:f>
        <x:v>0</x:v>
      </x:c>
      <x:c r="O358" s="34" t="str">
        <x:f>IF(B358="","",IF(J358="","Belum dipasangkan",IF(COUNTIF('Data Schedule'!$A$5:$A$304,J358)=1,"OK","CHECK ID")))</x:f>
        <x:v>OK</x:v>
      </x:c>
      <x:c r="P358" s="519" t="str">
        <x:v>BK170</x:v>
      </x:c>
      <x:c r="Q358" s="521"/>
      <x:c r="R358" s="519" t="str">
        <x:f>IF('Log Transaksi'!B358="","",IF(Q358&lt;&gt;"",Q358,P358))</x:f>
        <x:v>BK170</x:v>
      </x:c>
      <x:c r="S358" s="519" t="str">
        <x:f>IF('Log Transaksi'!B358="","",'Log Transaksi'!S358)</x:f>
        <x:v>Paket utama</x:v>
      </x:c>
      <x:c r="T358" s="520" t="str">
        <x:v>Pemetaan average sebelumnya dipertahankan</x:v>
      </x:c>
      <x:c r="U358" s="519" t="str">
        <x:f>IF(R358="","",IF(COUNTIF('Belanja per Booking'!$A$17:$A$409,R358)=1,"OK","Cek ID"))</x:f>
        <x:v>OK</x:v>
      </x:c>
      <x:c r="V358" s="519" t="n">
        <x:f>IF(AND(R358&lt;&gt;"",'Log Transaksi'!L358&lt;&gt;"",'Log Transaksi'!L358&lt;&gt;"Belum diisi",OR('Log Transaksi'!N358="Uploaded",'Log Transaksi'!O358="Uploaded")),1,0)</x:f>
        <x:v>0</x:v>
      </x:c>
    </x:row>
    <x:row r="359" ht="23" customHeight="1">
      <x:c r="A359" s="34" t="n">
        <x:v>359</x:v>
      </x:c>
      <x:c r="B359" s="44" t="n">
        <x:f>IF('Log Transaksi'!B359="","",IF('Log Transaksi'!B359="","",'Log Transaksi'!B359))</x:f>
        <x:v>46278</x:v>
      </x:c>
      <x:c r="C359" s="34" t="str">
        <x:f>IF('Log Transaksi'!B359="","",IF('Log Transaksi'!C359="","",'Log Transaksi'!C359))</x:f>
        <x:v>Syifa Zulfa</x:v>
      </x:c>
      <x:c r="D359" s="34" t="str">
        <x:f>IF('Log Transaksi'!B359="","",IF('Log Transaksi'!D359="","",'Log Transaksi'!D359))</x:f>
        <x:v>Graduation Premium</x:v>
      </x:c>
      <x:c r="E359" s="44" t="n">
        <x:f>IF('Log Transaksi'!B359="","",IF('Log Transaksi'!E359="","",'Log Transaksi'!E359))</x:f>
        <x:v>46298</x:v>
      </x:c>
      <x:c r="F359" s="34" t="str">
        <x:f>IF('Log Transaksi'!B359="","",IF('Log Transaksi'!F359="","",'Log Transaksi'!F359))</x:f>
        <x:v>DP</x:v>
      </x:c>
      <x:c r="G359" s="42" t="str">
        <x:f>IF('Log Transaksi'!B359="","",IF('Log Transaksi'!G359="","",'Log Transaksi'!G359))</x:f>
      </x:c>
      <x:c r="H359" s="42" t="n">
        <x:f>IF('Log Transaksi'!B359="","",IF('Log Transaksi'!H359="","",'Log Transaksi'!H359))</x:f>
        <x:v>100000</x:v>
      </x:c>
      <x:c r="I359" s="42" t="n">
        <x:f>IF('Log Transaksi'!B359="","",IF('Log Transaksi'!I359="","",'Log Transaksi'!I359))</x:f>
        <x:v>100000</x:v>
      </x:c>
      <x:c r="J359" s="46"/>
      <x:c r="K359" s="34" t="str">
        <x:v>Belum dipasangkan. Cash-in aktual tetap dihitung</x:v>
      </x:c>
      <x:c r="L359" s="42" t="n">
        <x:f>IF(AND(B359&lt;&gt;"",B359&lt;='Pengaturan'!$B$6,F359="DP"),I359,0)</x:f>
        <x:v>100000</x:v>
      </x:c>
      <x:c r="M359" s="42" t="n">
        <x:f>IF(AND(B359&lt;&gt;"",B359&lt;='Pengaturan'!$B$6,F359&lt;&gt;"DP"),I359,0)</x:f>
        <x:v>0</x:v>
      </x:c>
      <x:c r="N359" s="34" t="n">
        <x:f>IF(AND(B359&lt;&gt;"",B359&lt;='Pengaturan'!$B$6,OR(F359="Lunas",F359="Pelunasan")),1,0)</x:f>
        <x:v>0</x:v>
      </x:c>
      <x:c r="O359" s="34" t="str">
        <x:f>IF(B359="","",IF(J359="","Belum dipasangkan",IF(COUNTIF('Data Schedule'!$A$5:$A$304,J359)=1,"OK","CHECK ID")))</x:f>
        <x:v>Belum dipasangkan</x:v>
      </x:c>
      <x:c r="P359" s="519" t="str">
        <x:v>LOG-13-4</x:v>
      </x:c>
      <x:c r="Q359" s="521"/>
      <x:c r="R359" s="519" t="str">
        <x:f>IF('Log Transaksi'!B359="","",IF(Q359&lt;&gt;"",Q359,P359))</x:f>
        <x:v>LOG-13-4</x:v>
      </x:c>
      <x:c r="S359" s="519" t="str">
        <x:f>IF('Log Transaksi'!B359="","",'Log Transaksi'!S359)</x:f>
        <x:v>Paket utama</x:v>
      </x:c>
      <x:c r="T359" s="520" t="str">
        <x:v>Pemetaan average sebelumnya dipertahankan</x:v>
      </x:c>
      <x:c r="U359" s="519" t="str">
        <x:f>IF(R359="","",IF(COUNTIF('Belanja per Booking'!$A$17:$A$409,R359)=1,"OK","Cek ID"))</x:f>
        <x:v>OK</x:v>
      </x:c>
      <x:c r="V359" s="519" t="n">
        <x:f>IF(AND(R359&lt;&gt;"",'Log Transaksi'!L359&lt;&gt;"",'Log Transaksi'!L359&lt;&gt;"Belum diisi",OR('Log Transaksi'!N359="Uploaded",'Log Transaksi'!O359="Uploaded")),1,0)</x:f>
        <x:v>0</x:v>
      </x:c>
    </x:row>
    <x:row r="360" ht="23" customHeight="1">
      <x:c r="A360" s="34" t="n">
        <x:v>360</x:v>
      </x:c>
      <x:c r="B360" s="44" t="n">
        <x:f>IF('Log Transaksi'!B360="","",IF('Log Transaksi'!B360="","",'Log Transaksi'!B360))</x:f>
        <x:v>46278</x:v>
      </x:c>
      <x:c r="C360" s="34" t="str">
        <x:f>IF('Log Transaksi'!B360="","",IF('Log Transaksi'!C360="","",'Log Transaksi'!C360))</x:f>
        <x:v>Anjani</x:v>
      </x:c>
      <x:c r="D360" s="34" t="str">
        <x:f>IF('Log Transaksi'!B360="","",IF('Log Transaksi'!D360="","",'Log Transaksi'!D360))</x:f>
        <x:v>Graduation</x:v>
      </x:c>
      <x:c r="E360" s="44" t="n">
        <x:f>IF('Log Transaksi'!B360="","",IF('Log Transaksi'!E360="","",'Log Transaksi'!E360))</x:f>
        <x:v>46278</x:v>
      </x:c>
      <x:c r="F360" s="34" t="str">
        <x:f>IF('Log Transaksi'!B360="","",IF('Log Transaksi'!F360="","",'Log Transaksi'!F360))</x:f>
        <x:v>Lunas</x:v>
      </x:c>
      <x:c r="G360" s="42" t="str">
        <x:f>IF('Log Transaksi'!B360="","",IF('Log Transaksi'!G360="","",'Log Transaksi'!G360))</x:f>
      </x:c>
      <x:c r="H360" s="42" t="n">
        <x:f>IF('Log Transaksi'!B360="","",IF('Log Transaksi'!H360="","",'Log Transaksi'!H360))</x:f>
        <x:v>250000</x:v>
      </x:c>
      <x:c r="I360" s="42" t="n">
        <x:f>IF('Log Transaksi'!B360="","",IF('Log Transaksi'!I360="","",'Log Transaksi'!I360))</x:f>
        <x:v>250000</x:v>
      </x:c>
      <x:c r="J360" s="46" t="str">
        <x:v>BK133</x:v>
      </x:c>
      <x:c r="K360" s="34" t="str">
        <x:v>Nama, tanggal foto, paket cocok</x:v>
      </x:c>
      <x:c r="L360" s="42" t="n">
        <x:f>IF(AND(B360&lt;&gt;"",B360&lt;='Pengaturan'!$B$6,F360="DP"),I360,0)</x:f>
        <x:v>0</x:v>
      </x:c>
      <x:c r="M360" s="42" t="n">
        <x:f>IF(AND(B360&lt;&gt;"",B360&lt;='Pengaturan'!$B$6,F360&lt;&gt;"DP"),I360,0)</x:f>
        <x:v>250000</x:v>
      </x:c>
      <x:c r="N360" s="34" t="n">
        <x:f>IF(AND(B360&lt;&gt;"",B360&lt;='Pengaturan'!$B$6,OR(F360="Lunas",F360="Pelunasan")),1,0)</x:f>
        <x:v>1</x:v>
      </x:c>
      <x:c r="O360" s="34" t="str">
        <x:f>IF(B360="","",IF(J360="","Belum dipasangkan",IF(COUNTIF('Data Schedule'!$A$5:$A$304,J360)=1,"OK","CHECK ID")))</x:f>
        <x:v>OK</x:v>
      </x:c>
      <x:c r="P360" s="519" t="str">
        <x:v>BK133</x:v>
      </x:c>
      <x:c r="Q360" s="521"/>
      <x:c r="R360" s="519" t="str">
        <x:f>IF('Log Transaksi'!B360="","",IF(Q360&lt;&gt;"",Q360,P360))</x:f>
        <x:v>BK133</x:v>
      </x:c>
      <x:c r="S360" s="519" t="str">
        <x:f>IF('Log Transaksi'!B360="","",'Log Transaksi'!S360)</x:f>
        <x:v>Paket utama</x:v>
      </x:c>
      <x:c r="T360" s="520" t="str">
        <x:v>Pemetaan average sebelumnya dipertahankan</x:v>
      </x:c>
      <x:c r="U360" s="519" t="str">
        <x:f>IF(R360="","",IF(COUNTIF('Belanja per Booking'!$A$17:$A$409,R360)=1,"OK","Cek ID"))</x:f>
        <x:v>OK</x:v>
      </x:c>
      <x:c r="V360" s="519" t="n">
        <x:f>IF(AND(R360&lt;&gt;"",'Log Transaksi'!L360&lt;&gt;"",'Log Transaksi'!L360&lt;&gt;"Belum diisi",OR('Log Transaksi'!N360="Uploaded",'Log Transaksi'!O360="Uploaded")),1,0)</x:f>
        <x:v>1</x:v>
      </x:c>
    </x:row>
    <x:row r="361" ht="23" customHeight="1">
      <x:c r="A361" s="34" t="n">
        <x:v>361</x:v>
      </x:c>
      <x:c r="B361" s="44" t="n">
        <x:f>IF('Log Transaksi'!B361="","",IF('Log Transaksi'!B361="","",'Log Transaksi'!B361))</x:f>
        <x:v>46278</x:v>
      </x:c>
      <x:c r="C361" s="34" t="str">
        <x:f>IF('Log Transaksi'!B361="","",IF('Log Transaksi'!C361="","",'Log Transaksi'!C361))</x:f>
        <x:v>Syska</x:v>
      </x:c>
      <x:c r="D361" s="34" t="str">
        <x:f>IF('Log Transaksi'!B361="","",IF('Log Transaksi'!D361="","",'Log Transaksi'!D361))</x:f>
        <x:v>Graduation</x:v>
      </x:c>
      <x:c r="E361" s="44" t="n">
        <x:f>IF('Log Transaksi'!B361="","",IF('Log Transaksi'!E361="","",'Log Transaksi'!E361))</x:f>
        <x:v>46301</x:v>
      </x:c>
      <x:c r="F361" s="34" t="str">
        <x:f>IF('Log Transaksi'!B361="","",IF('Log Transaksi'!F361="","",'Log Transaksi'!F361))</x:f>
        <x:v>DP</x:v>
      </x:c>
      <x:c r="G361" s="42" t="str">
        <x:f>IF('Log Transaksi'!B361="","",IF('Log Transaksi'!G361="","",'Log Transaksi'!G361))</x:f>
      </x:c>
      <x:c r="H361" s="42" t="n">
        <x:f>IF('Log Transaksi'!B361="","",IF('Log Transaksi'!H361="","",'Log Transaksi'!H361))</x:f>
        <x:v>100000</x:v>
      </x:c>
      <x:c r="I361" s="42" t="n">
        <x:f>IF('Log Transaksi'!B361="","",IF('Log Transaksi'!I361="","",'Log Transaksi'!I361))</x:f>
        <x:v>100000</x:v>
      </x:c>
      <x:c r="J361" s="46"/>
      <x:c r="K361" s="34" t="str">
        <x:v>Belum dipasangkan. Cash-in aktual tetap dihitung</x:v>
      </x:c>
      <x:c r="L361" s="42" t="n">
        <x:f>IF(AND(B361&lt;&gt;"",B361&lt;='Pengaturan'!$B$6,F361="DP"),I361,0)</x:f>
        <x:v>100000</x:v>
      </x:c>
      <x:c r="M361" s="42" t="n">
        <x:f>IF(AND(B361&lt;&gt;"",B361&lt;='Pengaturan'!$B$6,F361&lt;&gt;"DP"),I361,0)</x:f>
        <x:v>0</x:v>
      </x:c>
      <x:c r="N361" s="34" t="n">
        <x:f>IF(AND(B361&lt;&gt;"",B361&lt;='Pengaturan'!$B$6,OR(F361="Lunas",F361="Pelunasan")),1,0)</x:f>
        <x:v>0</x:v>
      </x:c>
      <x:c r="O361" s="34" t="str">
        <x:f>IF(B361="","",IF(J361="","Belum dipasangkan",IF(COUNTIF('Data Schedule'!$A$5:$A$304,J361)=1,"OK","CHECK ID")))</x:f>
        <x:v>Belum dipasangkan</x:v>
      </x:c>
      <x:c r="P361" s="519" t="str">
        <x:v>LOG-13-6</x:v>
      </x:c>
      <x:c r="Q361" s="521"/>
      <x:c r="R361" s="519" t="str">
        <x:f>IF('Log Transaksi'!B361="","",IF(Q361&lt;&gt;"",Q361,P361))</x:f>
        <x:v>LOG-13-6</x:v>
      </x:c>
      <x:c r="S361" s="519" t="str">
        <x:f>IF('Log Transaksi'!B361="","",'Log Transaksi'!S361)</x:f>
        <x:v>Paket utama</x:v>
      </x:c>
      <x:c r="T361" s="520" t="str">
        <x:v>Pemetaan average sebelumnya dipertahankan</x:v>
      </x:c>
      <x:c r="U361" s="519" t="str">
        <x:f>IF(R361="","",IF(COUNTIF('Belanja per Booking'!$A$17:$A$409,R361)=1,"OK","Cek ID"))</x:f>
        <x:v>OK</x:v>
      </x:c>
      <x:c r="V361" s="519" t="n">
        <x:f>IF(AND(R361&lt;&gt;"",'Log Transaksi'!L361&lt;&gt;"",'Log Transaksi'!L361&lt;&gt;"Belum diisi",OR('Log Transaksi'!N361="Uploaded",'Log Transaksi'!O361="Uploaded")),1,0)</x:f>
        <x:v>0</x:v>
      </x:c>
    </x:row>
    <x:row r="362" ht="23" customHeight="1">
      <x:c r="A362" s="34" t="n">
        <x:v>362</x:v>
      </x:c>
      <x:c r="B362" s="44" t="n">
        <x:f>IF('Log Transaksi'!B362="","",IF('Log Transaksi'!B362="","",'Log Transaksi'!B362))</x:f>
        <x:v>46278</x:v>
      </x:c>
      <x:c r="C362" s="34" t="str">
        <x:f>IF('Log Transaksi'!B362="","",IF('Log Transaksi'!C362="","",'Log Transaksi'!C362))</x:f>
        <x:v>HANA</x:v>
      </x:c>
      <x:c r="D362" s="34" t="str">
        <x:f>IF('Log Transaksi'!B362="","",IF('Log Transaksi'!D362="","",'Log Transaksi'!D362))</x:f>
        <x:v>Large Group</x:v>
      </x:c>
      <x:c r="E362" s="44" t="n">
        <x:f>IF('Log Transaksi'!B362="","",IF('Log Transaksi'!E362="","",'Log Transaksi'!E362))</x:f>
        <x:v>46278</x:v>
      </x:c>
      <x:c r="F362" s="34" t="str">
        <x:f>IF('Log Transaksi'!B362="","",IF('Log Transaksi'!F362="","",'Log Transaksi'!F362))</x:f>
        <x:v>DP</x:v>
      </x:c>
      <x:c r="G362" s="42" t="str">
        <x:f>IF('Log Transaksi'!B362="","",IF('Log Transaksi'!G362="","",'Log Transaksi'!G362))</x:f>
      </x:c>
      <x:c r="H362" s="42" t="n">
        <x:f>IF('Log Transaksi'!B362="","",IF('Log Transaksi'!H362="","",'Log Transaksi'!H362))</x:f>
        <x:v>100000</x:v>
      </x:c>
      <x:c r="I362" s="42" t="n">
        <x:f>IF('Log Transaksi'!B362="","",IF('Log Transaksi'!I362="","",'Log Transaksi'!I362))</x:f>
        <x:v>100000</x:v>
      </x:c>
      <x:c r="J362" s="46" t="str">
        <x:v>BK171</x:v>
      </x:c>
      <x:c r="K362" s="34" t="str">
        <x:v>Nama, tanggal foto, paket cocok</x:v>
      </x:c>
      <x:c r="L362" s="42" t="n">
        <x:f>IF(AND(B362&lt;&gt;"",B362&lt;='Pengaturan'!$B$6,F362="DP"),I362,0)</x:f>
        <x:v>100000</x:v>
      </x:c>
      <x:c r="M362" s="42" t="n">
        <x:f>IF(AND(B362&lt;&gt;"",B362&lt;='Pengaturan'!$B$6,F362&lt;&gt;"DP"),I362,0)</x:f>
        <x:v>0</x:v>
      </x:c>
      <x:c r="N362" s="34" t="n">
        <x:f>IF(AND(B362&lt;&gt;"",B362&lt;='Pengaturan'!$B$6,OR(F362="Lunas",F362="Pelunasan")),1,0)</x:f>
        <x:v>0</x:v>
      </x:c>
      <x:c r="O362" s="34" t="str">
        <x:f>IF(B362="","",IF(J362="","Belum dipasangkan",IF(COUNTIF('Data Schedule'!$A$5:$A$304,J362)=1,"OK","CHECK ID")))</x:f>
        <x:v>OK</x:v>
      </x:c>
      <x:c r="P362" s="519" t="str">
        <x:v>BK171</x:v>
      </x:c>
      <x:c r="Q362" s="521"/>
      <x:c r="R362" s="519" t="str">
        <x:f>IF('Log Transaksi'!B362="","",IF(Q362&lt;&gt;"",Q362,P362))</x:f>
        <x:v>BK171</x:v>
      </x:c>
      <x:c r="S362" s="519" t="str">
        <x:f>IF('Log Transaksi'!B362="","",'Log Transaksi'!S362)</x:f>
        <x:v>Paket utama</x:v>
      </x:c>
      <x:c r="T362" s="520" t="str">
        <x:v>Pemetaan average sebelumnya dipertahankan</x:v>
      </x:c>
      <x:c r="U362" s="519" t="str">
        <x:f>IF(R362="","",IF(COUNTIF('Belanja per Booking'!$A$17:$A$409,R362)=1,"OK","Cek ID"))</x:f>
        <x:v>OK</x:v>
      </x:c>
      <x:c r="V362" s="519" t="n">
        <x:f>IF(AND(R362&lt;&gt;"",'Log Transaksi'!L362&lt;&gt;"",'Log Transaksi'!L362&lt;&gt;"Belum diisi",OR('Log Transaksi'!N362="Uploaded",'Log Transaksi'!O362="Uploaded")),1,0)</x:f>
        <x:v>0</x:v>
      </x:c>
    </x:row>
    <x:row r="363" ht="23" customHeight="1">
      <x:c r="A363" s="34" t="n">
        <x:v>363</x:v>
      </x:c>
      <x:c r="B363" s="44" t="n">
        <x:f>IF('Log Transaksi'!B363="","",IF('Log Transaksi'!B363="","",'Log Transaksi'!B363))</x:f>
        <x:v>46278</x:v>
      </x:c>
      <x:c r="C363" s="34" t="str">
        <x:f>IF('Log Transaksi'!B363="","",IF('Log Transaksi'!C363="","",'Log Transaksi'!C363))</x:f>
        <x:v>Kelasmodeling.id pwt</x:v>
      </x:c>
      <x:c r="D363" s="34" t="str">
        <x:f>IF('Log Transaksi'!B363="","",IF('Log Transaksi'!D363="","",'Log Transaksi'!D363))</x:f>
        <x:v>Single</x:v>
      </x:c>
      <x:c r="E363" s="44" t="n">
        <x:f>IF('Log Transaksi'!B363="","",IF('Log Transaksi'!E363="","",'Log Transaksi'!E363))</x:f>
        <x:v>46278</x:v>
      </x:c>
      <x:c r="F363" s="34" t="str">
        <x:f>IF('Log Transaksi'!B363="","",IF('Log Transaksi'!F363="","",'Log Transaksi'!F363))</x:f>
        <x:v>Lunas</x:v>
      </x:c>
      <x:c r="G363" s="42" t="str">
        <x:f>IF('Log Transaksi'!B363="","",IF('Log Transaksi'!G363="","",'Log Transaksi'!G363))</x:f>
      </x:c>
      <x:c r="H363" s="42" t="str">
        <x:f>IF('Log Transaksi'!B363="","",IF('Log Transaksi'!H363="","",'Log Transaksi'!H363))</x:f>
      </x:c>
      <x:c r="I363" s="42" t="str">
        <x:f>IF('Log Transaksi'!B363="","",IF('Log Transaksi'!I363="","",'Log Transaksi'!I363))</x:f>
      </x:c>
      <x:c r="J363" s="46"/>
      <x:c r="K363" s="34" t="str">
        <x:v>Belum dipasangkan. Cash-in aktual tetap dihitung</x:v>
      </x:c>
      <x:c r="L363" s="42" t="n">
        <x:f>IF(AND(B363&lt;&gt;"",B363&lt;='Pengaturan'!$B$6,F363="DP"),I363,0)</x:f>
        <x:v>0</x:v>
      </x:c>
      <x:c r="M363" s="42" t="str">
        <x:f>IF(AND(B363&lt;&gt;"",B363&lt;='Pengaturan'!$B$6,F363&lt;&gt;"DP"),I363,0)</x:f>
      </x:c>
      <x:c r="N363" s="34" t="n">
        <x:f>IF(AND(B363&lt;&gt;"",B363&lt;='Pengaturan'!$B$6,OR(F363="Lunas",F363="Pelunasan")),1,0)</x:f>
        <x:v>1</x:v>
      </x:c>
      <x:c r="O363" s="34" t="str">
        <x:f>IF(B363="","",IF(J363="","Belum dipasangkan",IF(COUNTIF('Data Schedule'!$A$5:$A$304,J363)=1,"OK","CHECK ID")))</x:f>
        <x:v>Belum dipasangkan</x:v>
      </x:c>
      <x:c r="P363" s="519" t="str">
        <x:v>LOG-13-8</x:v>
      </x:c>
      <x:c r="Q363" s="521"/>
      <x:c r="R363" s="519" t="str">
        <x:f>IF('Log Transaksi'!B363="","",IF(Q363&lt;&gt;"",Q363,P363))</x:f>
        <x:v>LOG-13-8</x:v>
      </x:c>
      <x:c r="S363" s="519" t="str">
        <x:f>IF('Log Transaksi'!B363="","",'Log Transaksi'!S363)</x:f>
        <x:v>Paket utama</x:v>
      </x:c>
      <x:c r="T363" s="520" t="str">
        <x:v>Pemetaan average sebelumnya dipertahankan</x:v>
      </x:c>
      <x:c r="U363" s="519" t="str">
        <x:f>IF(R363="","",IF(COUNTIF('Belanja per Booking'!$A$17:$A$409,R363)=1,"OK","Cek ID"))</x:f>
        <x:v>OK</x:v>
      </x:c>
      <x:c r="V363" s="519" t="n">
        <x:f>IF(AND(R363&lt;&gt;"",'Log Transaksi'!L363&lt;&gt;"",'Log Transaksi'!L363&lt;&gt;"Belum diisi",OR('Log Transaksi'!N363="Uploaded",'Log Transaksi'!O363="Uploaded")),1,0)</x:f>
        <x:v>1</x:v>
      </x:c>
    </x:row>
    <x:row r="364" ht="23" customHeight="1">
      <x:c r="A364" s="34" t="n">
        <x:v>364</x:v>
      </x:c>
      <x:c r="B364" s="44" t="n">
        <x:f>IF('Log Transaksi'!B364="","",IF('Log Transaksi'!B364="","",'Log Transaksi'!B364))</x:f>
        <x:v>46278</x:v>
      </x:c>
      <x:c r="C364" s="34" t="str">
        <x:f>IF('Log Transaksi'!B364="","",IF('Log Transaksi'!C364="","",'Log Transaksi'!C364))</x:f>
        <x:v>Zara (Kelas modeling)</x:v>
      </x:c>
      <x:c r="D364" s="34" t="str">
        <x:f>IF('Log Transaksi'!B364="","",IF('Log Transaksi'!D364="","",'Log Transaksi'!D364))</x:f>
        <x:v>All File</x:v>
      </x:c>
      <x:c r="E364" s="44" t="n">
        <x:f>IF('Log Transaksi'!B364="","",IF('Log Transaksi'!E364="","",'Log Transaksi'!E364))</x:f>
        <x:v>46278</x:v>
      </x:c>
      <x:c r="F364" s="34" t="str">
        <x:f>IF('Log Transaksi'!B364="","",IF('Log Transaksi'!F364="","",'Log Transaksi'!F364))</x:f>
        <x:v>Lunas</x:v>
      </x:c>
      <x:c r="G364" s="42" t="str">
        <x:f>IF('Log Transaksi'!B364="","",IF('Log Transaksi'!G364="","",'Log Transaksi'!G364))</x:f>
      </x:c>
      <x:c r="H364" s="42" t="n">
        <x:f>IF('Log Transaksi'!B364="","",IF('Log Transaksi'!H364="","",'Log Transaksi'!H364))</x:f>
        <x:v>50000</x:v>
      </x:c>
      <x:c r="I364" s="42" t="n">
        <x:f>IF('Log Transaksi'!B364="","",IF('Log Transaksi'!I364="","",'Log Transaksi'!I364))</x:f>
        <x:v>50000</x:v>
      </x:c>
      <x:c r="J364" s="46"/>
      <x:c r="K364" s="34" t="str">
        <x:v>Belum dipasangkan. Cash-in aktual tetap dihitung</x:v>
      </x:c>
      <x:c r="L364" s="42" t="n">
        <x:f>IF(AND(B364&lt;&gt;"",B364&lt;='Pengaturan'!$B$6,F364="DP"),I364,0)</x:f>
        <x:v>0</x:v>
      </x:c>
      <x:c r="M364" s="42" t="n">
        <x:f>IF(AND(B364&lt;&gt;"",B364&lt;='Pengaturan'!$B$6,F364&lt;&gt;"DP"),I364,0)</x:f>
        <x:v>50000</x:v>
      </x:c>
      <x:c r="N364" s="34" t="n">
        <x:f>IF(AND(B364&lt;&gt;"",B364&lt;='Pengaturan'!$B$6,OR(F364="Lunas",F364="Pelunasan")),1,0)</x:f>
        <x:v>1</x:v>
      </x:c>
      <x:c r="O364" s="34" t="str">
        <x:f>IF(B364="","",IF(J364="","Belum dipasangkan",IF(COUNTIF('Data Schedule'!$A$5:$A$304,J364)=1,"OK","CHECK ID")))</x:f>
        <x:v>Belum dipasangkan</x:v>
      </x:c>
      <x:c r="P364" s="519" t="str">
        <x:v>LOG-13-12</x:v>
      </x:c>
      <x:c r="Q364" s="521"/>
      <x:c r="R364" s="519" t="str">
        <x:f>IF('Log Transaksi'!B364="","",IF(Q364&lt;&gt;"",Q364,P364))</x:f>
        <x:v>LOG-13-12</x:v>
      </x:c>
      <x:c r="S364" s="519" t="str">
        <x:f>IF('Log Transaksi'!B364="","",'Log Transaksi'!S364)</x:f>
        <x:v>Add-on</x:v>
      </x:c>
      <x:c r="T364" s="520" t="str">
        <x:v>Pemetaan average sebelumnya dipertahankan</x:v>
      </x:c>
      <x:c r="U364" s="519" t="str">
        <x:f>IF(R364="","",IF(COUNTIF('Belanja per Booking'!$A$17:$A$409,R364)=1,"OK","Cek ID"))</x:f>
        <x:v>OK</x:v>
      </x:c>
      <x:c r="V364" s="519" t="n">
        <x:f>IF(AND(R364&lt;&gt;"",'Log Transaksi'!L364&lt;&gt;"",'Log Transaksi'!L364&lt;&gt;"Belum diisi",OR('Log Transaksi'!N364="Uploaded",'Log Transaksi'!O364="Uploaded")),1,0)</x:f>
        <x:v>0</x:v>
      </x:c>
    </x:row>
    <x:row r="365" ht="23" customHeight="1">
      <x:c r="A365" s="34" t="n">
        <x:v>365</x:v>
      </x:c>
      <x:c r="B365" s="44" t="n">
        <x:f>IF('Log Transaksi'!B365="","",IF('Log Transaksi'!B365="","",'Log Transaksi'!B365))</x:f>
        <x:v>46278</x:v>
      </x:c>
      <x:c r="C365" s="34" t="str">
        <x:f>IF('Log Transaksi'!B365="","",IF('Log Transaksi'!C365="","",'Log Transaksi'!C365))</x:f>
        <x:v>Arum (Kelas modeling)</x:v>
      </x:c>
      <x:c r="D365" s="34" t="str">
        <x:f>IF('Log Transaksi'!B365="","",IF('Log Transaksi'!D365="","",'Log Transaksi'!D365))</x:f>
        <x:v>All File</x:v>
      </x:c>
      <x:c r="E365" s="44" t="n">
        <x:f>IF('Log Transaksi'!B365="","",IF('Log Transaksi'!E365="","",'Log Transaksi'!E365))</x:f>
        <x:v>46278</x:v>
      </x:c>
      <x:c r="F365" s="34" t="str">
        <x:f>IF('Log Transaksi'!B365="","",IF('Log Transaksi'!F365="","",'Log Transaksi'!F365))</x:f>
        <x:v>Lunas</x:v>
      </x:c>
      <x:c r="G365" s="42" t="n">
        <x:f>IF('Log Transaksi'!B365="","",IF('Log Transaksi'!G365="","",'Log Transaksi'!G365))</x:f>
        <x:v>50000</x:v>
      </x:c>
      <x:c r="H365" s="42" t="str">
        <x:f>IF('Log Transaksi'!B365="","",IF('Log Transaksi'!H365="","",'Log Transaksi'!H365))</x:f>
      </x:c>
      <x:c r="I365" s="42" t="n">
        <x:f>IF('Log Transaksi'!B365="","",IF('Log Transaksi'!I365="","",'Log Transaksi'!I365))</x:f>
        <x:v>50000</x:v>
      </x:c>
      <x:c r="J365" s="46"/>
      <x:c r="K365" s="34" t="str">
        <x:v>Belum dipasangkan. Cash-in aktual tetap dihitung</x:v>
      </x:c>
      <x:c r="L365" s="42" t="n">
        <x:f>IF(AND(B365&lt;&gt;"",B365&lt;='Pengaturan'!$B$6,F365="DP"),I365,0)</x:f>
        <x:v>0</x:v>
      </x:c>
      <x:c r="M365" s="42" t="n">
        <x:f>IF(AND(B365&lt;&gt;"",B365&lt;='Pengaturan'!$B$6,F365&lt;&gt;"DP"),I365,0)</x:f>
        <x:v>50000</x:v>
      </x:c>
      <x:c r="N365" s="34" t="n">
        <x:f>IF(AND(B365&lt;&gt;"",B365&lt;='Pengaturan'!$B$6,OR(F365="Lunas",F365="Pelunasan")),1,0)</x:f>
        <x:v>1</x:v>
      </x:c>
      <x:c r="O365" s="34" t="str">
        <x:f>IF(B365="","",IF(J365="","Belum dipasangkan",IF(COUNTIF('Data Schedule'!$A$5:$A$304,J365)=1,"OK","CHECK ID")))</x:f>
        <x:v>Belum dipasangkan</x:v>
      </x:c>
      <x:c r="P365" s="519" t="str">
        <x:v>LOG-13-10</x:v>
      </x:c>
      <x:c r="Q365" s="521"/>
      <x:c r="R365" s="519" t="str">
        <x:f>IF('Log Transaksi'!B365="","",IF(Q365&lt;&gt;"",Q365,P365))</x:f>
        <x:v>LOG-13-10</x:v>
      </x:c>
      <x:c r="S365" s="519" t="str">
        <x:f>IF('Log Transaksi'!B365="","",'Log Transaksi'!S365)</x:f>
        <x:v>Add-on</x:v>
      </x:c>
      <x:c r="T365" s="520" t="str">
        <x:v>Pemetaan average sebelumnya dipertahankan</x:v>
      </x:c>
      <x:c r="U365" s="519" t="str">
        <x:f>IF(R365="","",IF(COUNTIF('Belanja per Booking'!$A$17:$A$409,R365)=1,"OK","Cek ID"))</x:f>
        <x:v>OK</x:v>
      </x:c>
      <x:c r="V365" s="519" t="n">
        <x:f>IF(AND(R365&lt;&gt;"",'Log Transaksi'!L365&lt;&gt;"",'Log Transaksi'!L365&lt;&gt;"Belum diisi",OR('Log Transaksi'!N365="Uploaded",'Log Transaksi'!O365="Uploaded")),1,0)</x:f>
        <x:v>0</x:v>
      </x:c>
    </x:row>
    <x:row r="366" ht="23" customHeight="1">
      <x:c r="A366" s="34" t="n">
        <x:v>366</x:v>
      </x:c>
      <x:c r="B366" s="44" t="n">
        <x:f>IF('Log Transaksi'!B366="","",IF('Log Transaksi'!B366="","",'Log Transaksi'!B366))</x:f>
        <x:v>46278</x:v>
      </x:c>
      <x:c r="C366" s="34" t="str">
        <x:f>IF('Log Transaksi'!B366="","",IF('Log Transaksi'!C366="","",'Log Transaksi'!C366))</x:f>
        <x:v>Bella (Kelas modeling)</x:v>
      </x:c>
      <x:c r="D366" s="34" t="str">
        <x:f>IF('Log Transaksi'!B366="","",IF('Log Transaksi'!D366="","",'Log Transaksi'!D366))</x:f>
        <x:v>All File</x:v>
      </x:c>
      <x:c r="E366" s="44" t="n">
        <x:f>IF('Log Transaksi'!B366="","",IF('Log Transaksi'!E366="","",'Log Transaksi'!E366))</x:f>
        <x:v>46278</x:v>
      </x:c>
      <x:c r="F366" s="34" t="str">
        <x:f>IF('Log Transaksi'!B366="","",IF('Log Transaksi'!F366="","",'Log Transaksi'!F366))</x:f>
        <x:v>Lunas</x:v>
      </x:c>
      <x:c r="G366" s="42" t="str">
        <x:f>IF('Log Transaksi'!B366="","",IF('Log Transaksi'!G366="","",'Log Transaksi'!G366))</x:f>
      </x:c>
      <x:c r="H366" s="42" t="n">
        <x:f>IF('Log Transaksi'!B366="","",IF('Log Transaksi'!H366="","",'Log Transaksi'!H366))</x:f>
        <x:v>50000</x:v>
      </x:c>
      <x:c r="I366" s="42" t="n">
        <x:f>IF('Log Transaksi'!B366="","",IF('Log Transaksi'!I366="","",'Log Transaksi'!I366))</x:f>
        <x:v>50000</x:v>
      </x:c>
      <x:c r="J366" s="46"/>
      <x:c r="K366" s="34" t="str">
        <x:v>Belum dipasangkan. Cash-in aktual tetap dihitung</x:v>
      </x:c>
      <x:c r="L366" s="42" t="n">
        <x:f>IF(AND(B366&lt;&gt;"",B366&lt;='Pengaturan'!$B$6,F366="DP"),I366,0)</x:f>
        <x:v>0</x:v>
      </x:c>
      <x:c r="M366" s="42" t="n">
        <x:f>IF(AND(B366&lt;&gt;"",B366&lt;='Pengaturan'!$B$6,F366&lt;&gt;"DP"),I366,0)</x:f>
        <x:v>50000</x:v>
      </x:c>
      <x:c r="N366" s="34" t="n">
        <x:f>IF(AND(B366&lt;&gt;"",B366&lt;='Pengaturan'!$B$6,OR(F366="Lunas",F366="Pelunasan")),1,0)</x:f>
        <x:v>1</x:v>
      </x:c>
      <x:c r="O366" s="34" t="str">
        <x:f>IF(B366="","",IF(J366="","Belum dipasangkan",IF(COUNTIF('Data Schedule'!$A$5:$A$304,J366)=1,"OK","CHECK ID")))</x:f>
        <x:v>Belum dipasangkan</x:v>
      </x:c>
      <x:c r="P366" s="519" t="str">
        <x:v>LOG-13-11</x:v>
      </x:c>
      <x:c r="Q366" s="521"/>
      <x:c r="R366" s="519" t="str">
        <x:f>IF('Log Transaksi'!B366="","",IF(Q366&lt;&gt;"",Q366,P366))</x:f>
        <x:v>LOG-13-11</x:v>
      </x:c>
      <x:c r="S366" s="519" t="str">
        <x:f>IF('Log Transaksi'!B366="","",'Log Transaksi'!S366)</x:f>
        <x:v>Add-on</x:v>
      </x:c>
      <x:c r="T366" s="520" t="str">
        <x:v>Pemetaan average sebelumnya dipertahankan</x:v>
      </x:c>
      <x:c r="U366" s="519" t="str">
        <x:f>IF(R366="","",IF(COUNTIF('Belanja per Booking'!$A$17:$A$409,R366)=1,"OK","Cek ID"))</x:f>
        <x:v>OK</x:v>
      </x:c>
      <x:c r="V366" s="519" t="n">
        <x:f>IF(AND(R366&lt;&gt;"",'Log Transaksi'!L366&lt;&gt;"",'Log Transaksi'!L366&lt;&gt;"Belum diisi",OR('Log Transaksi'!N366="Uploaded",'Log Transaksi'!O366="Uploaded")),1,0)</x:f>
        <x:v>0</x:v>
      </x:c>
    </x:row>
    <x:row r="367" ht="23" customHeight="1">
      <x:c r="A367" s="34" t="n">
        <x:v>367</x:v>
      </x:c>
      <x:c r="B367" s="44" t="n">
        <x:f>IF('Log Transaksi'!B367="","",IF('Log Transaksi'!B367="","",'Log Transaksi'!B367))</x:f>
        <x:v>46278</x:v>
      </x:c>
      <x:c r="C367" s="34" t="str">
        <x:f>IF('Log Transaksi'!B367="","",IF('Log Transaksi'!C367="","",'Log Transaksi'!C367))</x:f>
        <x:v>Zara (Kelas modeling)</x:v>
      </x:c>
      <x:c r="D367" s="34" t="str">
        <x:f>IF('Log Transaksi'!B367="","",IF('Log Transaksi'!D367="","",'Log Transaksi'!D367))</x:f>
        <x:v>Photofox</x:v>
      </x:c>
      <x:c r="E367" s="44" t="n">
        <x:f>IF('Log Transaksi'!B367="","",IF('Log Transaksi'!E367="","",'Log Transaksi'!E367))</x:f>
        <x:v>46278</x:v>
      </x:c>
      <x:c r="F367" s="34" t="str">
        <x:f>IF('Log Transaksi'!B367="","",IF('Log Transaksi'!F367="","",'Log Transaksi'!F367))</x:f>
        <x:v>Lunas</x:v>
      </x:c>
      <x:c r="G367" s="42" t="str">
        <x:f>IF('Log Transaksi'!B367="","",IF('Log Transaksi'!G367="","",'Log Transaksi'!G367))</x:f>
      </x:c>
      <x:c r="H367" s="42" t="n">
        <x:f>IF('Log Transaksi'!B367="","",IF('Log Transaksi'!H367="","",'Log Transaksi'!H367))</x:f>
        <x:v>200000</x:v>
      </x:c>
      <x:c r="I367" s="42" t="n">
        <x:f>IF('Log Transaksi'!B367="","",IF('Log Transaksi'!I367="","",'Log Transaksi'!I367))</x:f>
        <x:v>200000</x:v>
      </x:c>
      <x:c r="J367" s="46"/>
      <x:c r="K367" s="34" t="str">
        <x:v>Belum dipasangkan. Cash-in aktual tetap dihitung</x:v>
      </x:c>
      <x:c r="L367" s="42" t="n">
        <x:f>IF(AND(B367&lt;&gt;"",B367&lt;='Pengaturan'!$B$6,F367="DP"),I367,0)</x:f>
        <x:v>0</x:v>
      </x:c>
      <x:c r="M367" s="42" t="n">
        <x:f>IF(AND(B367&lt;&gt;"",B367&lt;='Pengaturan'!$B$6,F367&lt;&gt;"DP"),I367,0)</x:f>
        <x:v>200000</x:v>
      </x:c>
      <x:c r="N367" s="34" t="n">
        <x:f>IF(AND(B367&lt;&gt;"",B367&lt;='Pengaturan'!$B$6,OR(F367="Lunas",F367="Pelunasan")),1,0)</x:f>
        <x:v>1</x:v>
      </x:c>
      <x:c r="O367" s="34" t="str">
        <x:f>IF(B367="","",IF(J367="","Belum dipasangkan",IF(COUNTIF('Data Schedule'!$A$5:$A$304,J367)=1,"OK","CHECK ID")))</x:f>
        <x:v>Belum dipasangkan</x:v>
      </x:c>
      <x:c r="P367" s="519" t="str">
        <x:v>LOG-13-12</x:v>
      </x:c>
      <x:c r="Q367" s="521"/>
      <x:c r="R367" s="519" t="str">
        <x:f>IF('Log Transaksi'!B367="","",IF(Q367&lt;&gt;"",Q367,P367))</x:f>
        <x:v>LOG-13-12</x:v>
      </x:c>
      <x:c r="S367" s="519" t="str">
        <x:f>IF('Log Transaksi'!B367="","",'Log Transaksi'!S367)</x:f>
        <x:v>Paket utama</x:v>
      </x:c>
      <x:c r="T367" s="520" t="str">
        <x:v>Pemetaan average sebelumnya dipertahankan</x:v>
      </x:c>
      <x:c r="U367" s="519" t="str">
        <x:f>IF(R367="","",IF(COUNTIF('Belanja per Booking'!$A$17:$A$409,R367)=1,"OK","Cek ID"))</x:f>
        <x:v>OK</x:v>
      </x:c>
      <x:c r="V367" s="519" t="n">
        <x:f>IF(AND(R367&lt;&gt;"",'Log Transaksi'!L367&lt;&gt;"",'Log Transaksi'!L367&lt;&gt;"Belum diisi",OR('Log Transaksi'!N367="Uploaded",'Log Transaksi'!O367="Uploaded")),1,0)</x:f>
        <x:v>1</x:v>
      </x:c>
    </x:row>
    <x:row r="368" ht="23" customHeight="1">
      <x:c r="A368" s="34" t="n">
        <x:v>368</x:v>
      </x:c>
      <x:c r="B368" s="44" t="n">
        <x:f>IF('Log Transaksi'!B368="","",IF('Log Transaksi'!B368="","",'Log Transaksi'!B368))</x:f>
        <x:v>46278</x:v>
      </x:c>
      <x:c r="C368" s="34" t="str">
        <x:f>IF('Log Transaksi'!B368="","",IF('Log Transaksi'!C368="","",'Log Transaksi'!C368))</x:f>
        <x:v>Syifa</x:v>
      </x:c>
      <x:c r="D368" s="34" t="str">
        <x:f>IF('Log Transaksi'!B368="","",IF('Log Transaksi'!D368="","",'Log Transaksi'!D368))</x:f>
        <x:v>Family A</x:v>
      </x:c>
      <x:c r="E368" s="44" t="n">
        <x:f>IF('Log Transaksi'!B368="","",IF('Log Transaksi'!E368="","",'Log Transaksi'!E368))</x:f>
        <x:v>46278</x:v>
      </x:c>
      <x:c r="F368" s="34" t="str">
        <x:f>IF('Log Transaksi'!B368="","",IF('Log Transaksi'!F368="","",'Log Transaksi'!F368))</x:f>
        <x:v>Lunas</x:v>
      </x:c>
      <x:c r="G368" s="42" t="str">
        <x:f>IF('Log Transaksi'!B368="","",IF('Log Transaksi'!G368="","",'Log Transaksi'!G368))</x:f>
      </x:c>
      <x:c r="H368" s="42" t="n">
        <x:f>IF('Log Transaksi'!B368="","",IF('Log Transaksi'!H368="","",'Log Transaksi'!H368))</x:f>
        <x:v>250000</x:v>
      </x:c>
      <x:c r="I368" s="42" t="n">
        <x:f>IF('Log Transaksi'!B368="","",IF('Log Transaksi'!I368="","",'Log Transaksi'!I368))</x:f>
        <x:v>250000</x:v>
      </x:c>
      <x:c r="J368" s="46" t="str">
        <x:v>BK165</x:v>
      </x:c>
      <x:c r="K368" s="34" t="str">
        <x:v>Nama, tanggal foto, paket cocok</x:v>
      </x:c>
      <x:c r="L368" s="42" t="n">
        <x:f>IF(AND(B368&lt;&gt;"",B368&lt;='Pengaturan'!$B$6,F368="DP"),I368,0)</x:f>
        <x:v>0</x:v>
      </x:c>
      <x:c r="M368" s="42" t="n">
        <x:f>IF(AND(B368&lt;&gt;"",B368&lt;='Pengaturan'!$B$6,F368&lt;&gt;"DP"),I368,0)</x:f>
        <x:v>250000</x:v>
      </x:c>
      <x:c r="N368" s="34" t="n">
        <x:f>IF(AND(B368&lt;&gt;"",B368&lt;='Pengaturan'!$B$6,OR(F368="Lunas",F368="Pelunasan")),1,0)</x:f>
        <x:v>1</x:v>
      </x:c>
      <x:c r="O368" s="34" t="str">
        <x:f>IF(B368="","",IF(J368="","Belum dipasangkan",IF(COUNTIF('Data Schedule'!$A$5:$A$304,J368)=1,"OK","CHECK ID")))</x:f>
        <x:v>OK</x:v>
      </x:c>
      <x:c r="P368" s="519" t="str">
        <x:v>BK165</x:v>
      </x:c>
      <x:c r="Q368" s="521"/>
      <x:c r="R368" s="519" t="str">
        <x:f>IF('Log Transaksi'!B368="","",IF(Q368&lt;&gt;"",Q368,P368))</x:f>
        <x:v>BK165</x:v>
      </x:c>
      <x:c r="S368" s="519" t="str">
        <x:f>IF('Log Transaksi'!B368="","",'Log Transaksi'!S368)</x:f>
        <x:v>Paket utama</x:v>
      </x:c>
      <x:c r="T368" s="520" t="str">
        <x:v>Pemetaan average sebelumnya dipertahankan</x:v>
      </x:c>
      <x:c r="U368" s="519" t="str">
        <x:f>IF(R368="","",IF(COUNTIF('Belanja per Booking'!$A$17:$A$409,R368)=1,"OK","Cek ID"))</x:f>
        <x:v>OK</x:v>
      </x:c>
      <x:c r="V368" s="519" t="n">
        <x:f>IF(AND(R368&lt;&gt;"",'Log Transaksi'!L368&lt;&gt;"",'Log Transaksi'!L368&lt;&gt;"Belum diisi",OR('Log Transaksi'!N368="Uploaded",'Log Transaksi'!O368="Uploaded")),1,0)</x:f>
        <x:v>1</x:v>
      </x:c>
    </x:row>
    <x:row r="369" ht="23" customHeight="1">
      <x:c r="A369" s="34" t="n">
        <x:v>369</x:v>
      </x:c>
      <x:c r="B369" s="44" t="n">
        <x:f>IF('Log Transaksi'!B369="","",IF('Log Transaksi'!B369="","",'Log Transaksi'!B369))</x:f>
        <x:v>46278</x:v>
      </x:c>
      <x:c r="C369" s="34" t="str">
        <x:f>IF('Log Transaksi'!B369="","",IF('Log Transaksi'!C369="","",'Log Transaksi'!C369))</x:f>
        <x:v>Abay</x:v>
      </x:c>
      <x:c r="D369" s="34" t="str">
        <x:f>IF('Log Transaksi'!B369="","",IF('Log Transaksi'!D369="","",'Log Transaksi'!D369))</x:f>
        <x:v>Large Group</x:v>
      </x:c>
      <x:c r="E369" s="44" t="n">
        <x:f>IF('Log Transaksi'!B369="","",IF('Log Transaksi'!E369="","",'Log Transaksi'!E369))</x:f>
        <x:v>46278</x:v>
      </x:c>
      <x:c r="F369" s="34" t="str">
        <x:f>IF('Log Transaksi'!B369="","",IF('Log Transaksi'!F369="","",'Log Transaksi'!F369))</x:f>
        <x:v>Lunas</x:v>
      </x:c>
      <x:c r="G369" s="42" t="n">
        <x:f>IF('Log Transaksi'!B369="","",IF('Log Transaksi'!G369="","",'Log Transaksi'!G369))</x:f>
        <x:v>530000</x:v>
      </x:c>
      <x:c r="H369" s="42" t="str">
        <x:f>IF('Log Transaksi'!B369="","",IF('Log Transaksi'!H369="","",'Log Transaksi'!H369))</x:f>
      </x:c>
      <x:c r="I369" s="42" t="n">
        <x:f>IF('Log Transaksi'!B369="","",IF('Log Transaksi'!I369="","",'Log Transaksi'!I369))</x:f>
        <x:v>530000</x:v>
      </x:c>
      <x:c r="J369" s="46" t="str">
        <x:v>BK166</x:v>
      </x:c>
      <x:c r="K369" s="34" t="str">
        <x:v>Nama, tanggal foto, paket cocok</x:v>
      </x:c>
      <x:c r="L369" s="42" t="n">
        <x:f>IF(AND(B369&lt;&gt;"",B369&lt;='Pengaturan'!$B$6,F369="DP"),I369,0)</x:f>
        <x:v>0</x:v>
      </x:c>
      <x:c r="M369" s="42" t="n">
        <x:f>IF(AND(B369&lt;&gt;"",B369&lt;='Pengaturan'!$B$6,F369&lt;&gt;"DP"),I369,0)</x:f>
        <x:v>530000</x:v>
      </x:c>
      <x:c r="N369" s="34" t="n">
        <x:f>IF(AND(B369&lt;&gt;"",B369&lt;='Pengaturan'!$B$6,OR(F369="Lunas",F369="Pelunasan")),1,0)</x:f>
        <x:v>1</x:v>
      </x:c>
      <x:c r="O369" s="34" t="str">
        <x:f>IF(B369="","",IF(J369="","Belum dipasangkan",IF(COUNTIF('Data Schedule'!$A$5:$A$304,J369)=1,"OK","CHECK ID")))</x:f>
        <x:v>OK</x:v>
      </x:c>
      <x:c r="P369" s="519" t="str">
        <x:v>BK166</x:v>
      </x:c>
      <x:c r="Q369" s="521"/>
      <x:c r="R369" s="519" t="str">
        <x:f>IF('Log Transaksi'!B369="","",IF(Q369&lt;&gt;"",Q369,P369))</x:f>
        <x:v>BK166</x:v>
      </x:c>
      <x:c r="S369" s="519" t="str">
        <x:f>IF('Log Transaksi'!B369="","",'Log Transaksi'!S369)</x:f>
        <x:v>Paket utama</x:v>
      </x:c>
      <x:c r="T369" s="520" t="str">
        <x:v>Pemetaan average sebelumnya dipertahankan</x:v>
      </x:c>
      <x:c r="U369" s="519" t="str">
        <x:f>IF(R369="","",IF(COUNTIF('Belanja per Booking'!$A$17:$A$409,R369)=1,"OK","Cek ID"))</x:f>
        <x:v>OK</x:v>
      </x:c>
      <x:c r="V369" s="519" t="n">
        <x:f>IF(AND(R369&lt;&gt;"",'Log Transaksi'!L369&lt;&gt;"",'Log Transaksi'!L369&lt;&gt;"Belum diisi",OR('Log Transaksi'!N369="Uploaded",'Log Transaksi'!O369="Uploaded")),1,0)</x:f>
        <x:v>1</x:v>
      </x:c>
    </x:row>
    <x:row r="370" ht="23" customHeight="1">
      <x:c r="A370" s="34" t="n">
        <x:v>370</x:v>
      </x:c>
      <x:c r="B370" s="44" t="n">
        <x:f>IF('Log Transaksi'!B370="","",IF('Log Transaksi'!B370="","",'Log Transaksi'!B370))</x:f>
        <x:v>46278</x:v>
      </x:c>
      <x:c r="C370" s="34" t="str">
        <x:f>IF('Log Transaksi'!B370="","",IF('Log Transaksi'!C370="","",'Log Transaksi'!C370))</x:f>
        <x:v>Nopen</x:v>
      </x:c>
      <x:c r="D370" s="34" t="str">
        <x:f>IF('Log Transaksi'!B370="","",IF('Log Transaksi'!D370="","",'Log Transaksi'!D370))</x:f>
        <x:v>Large Group</x:v>
      </x:c>
      <x:c r="E370" s="44" t="n">
        <x:f>IF('Log Transaksi'!B370="","",IF('Log Transaksi'!E370="","",'Log Transaksi'!E370))</x:f>
        <x:v>46278</x:v>
      </x:c>
      <x:c r="F370" s="34" t="str">
        <x:f>IF('Log Transaksi'!B370="","",IF('Log Transaksi'!F370="","",'Log Transaksi'!F370))</x:f>
        <x:v>Lunas</x:v>
      </x:c>
      <x:c r="G370" s="42" t="n">
        <x:f>IF('Log Transaksi'!B370="","",IF('Log Transaksi'!G370="","",'Log Transaksi'!G370))</x:f>
        <x:v>75000</x:v>
      </x:c>
      <x:c r="H370" s="42" t="str">
        <x:f>IF('Log Transaksi'!B370="","",IF('Log Transaksi'!H370="","",'Log Transaksi'!H370))</x:f>
      </x:c>
      <x:c r="I370" s="42" t="n">
        <x:f>IF('Log Transaksi'!B370="","",IF('Log Transaksi'!I370="","",'Log Transaksi'!I370))</x:f>
        <x:v>75000</x:v>
      </x:c>
      <x:c r="J370" s="46" t="str">
        <x:v>BK167</x:v>
      </x:c>
      <x:c r="K370" s="34" t="str">
        <x:v>Nama, tanggal foto, paket cocok</x:v>
      </x:c>
      <x:c r="L370" s="42" t="n">
        <x:f>IF(AND(B370&lt;&gt;"",B370&lt;='Pengaturan'!$B$6,F370="DP"),I370,0)</x:f>
        <x:v>0</x:v>
      </x:c>
      <x:c r="M370" s="42" t="n">
        <x:f>IF(AND(B370&lt;&gt;"",B370&lt;='Pengaturan'!$B$6,F370&lt;&gt;"DP"),I370,0)</x:f>
        <x:v>75000</x:v>
      </x:c>
      <x:c r="N370" s="34" t="n">
        <x:f>IF(AND(B370&lt;&gt;"",B370&lt;='Pengaturan'!$B$6,OR(F370="Lunas",F370="Pelunasan")),1,0)</x:f>
        <x:v>1</x:v>
      </x:c>
      <x:c r="O370" s="34" t="str">
        <x:f>IF(B370="","",IF(J370="","Belum dipasangkan",IF(COUNTIF('Data Schedule'!$A$5:$A$304,J370)=1,"OK","CHECK ID")))</x:f>
        <x:v>OK</x:v>
      </x:c>
      <x:c r="P370" s="519" t="str">
        <x:v>BK167</x:v>
      </x:c>
      <x:c r="Q370" s="521"/>
      <x:c r="R370" s="519" t="str">
        <x:f>IF('Log Transaksi'!B370="","",IF(Q370&lt;&gt;"",Q370,P370))</x:f>
        <x:v>BK167</x:v>
      </x:c>
      <x:c r="S370" s="519" t="str">
        <x:f>IF('Log Transaksi'!B370="","",'Log Transaksi'!S370)</x:f>
        <x:v>Paket utama</x:v>
      </x:c>
      <x:c r="T370" s="520" t="str">
        <x:v>Pemetaan average sebelumnya dipertahankan</x:v>
      </x:c>
      <x:c r="U370" s="519" t="str">
        <x:f>IF(R370="","",IF(COUNTIF('Belanja per Booking'!$A$17:$A$409,R370)=1,"OK","Cek ID"))</x:f>
        <x:v>OK</x:v>
      </x:c>
      <x:c r="V370" s="519" t="n">
        <x:f>IF(AND(R370&lt;&gt;"",'Log Transaksi'!L370&lt;&gt;"",'Log Transaksi'!L370&lt;&gt;"Belum diisi",OR('Log Transaksi'!N370="Uploaded",'Log Transaksi'!O370="Uploaded")),1,0)</x:f>
        <x:v>1</x:v>
      </x:c>
    </x:row>
    <x:row r="371" ht="23" customHeight="1">
      <x:c r="A371" s="34" t="n">
        <x:v>371</x:v>
      </x:c>
      <x:c r="B371" s="44" t="n">
        <x:f>IF('Log Transaksi'!B371="","",IF('Log Transaksi'!B371="","",'Log Transaksi'!B371))</x:f>
        <x:v>46278</x:v>
      </x:c>
      <x:c r="C371" s="34" t="str">
        <x:f>IF('Log Transaksi'!B371="","",IF('Log Transaksi'!C371="","",'Log Transaksi'!C371))</x:f>
        <x:v>Aisya (Kelas modeling)</x:v>
      </x:c>
      <x:c r="D371" s="34" t="str">
        <x:f>IF('Log Transaksi'!B371="","",IF('Log Transaksi'!D371="","",'Log Transaksi'!D371))</x:f>
        <x:v>All File</x:v>
      </x:c>
      <x:c r="E371" s="44" t="n">
        <x:f>IF('Log Transaksi'!B371="","",IF('Log Transaksi'!E371="","",'Log Transaksi'!E371))</x:f>
        <x:v>46278</x:v>
      </x:c>
      <x:c r="F371" s="34" t="str">
        <x:f>IF('Log Transaksi'!B371="","",IF('Log Transaksi'!F371="","",'Log Transaksi'!F371))</x:f>
        <x:v>Lunas</x:v>
      </x:c>
      <x:c r="G371" s="42" t="str">
        <x:f>IF('Log Transaksi'!B371="","",IF('Log Transaksi'!G371="","",'Log Transaksi'!G371))</x:f>
      </x:c>
      <x:c r="H371" s="42" t="n">
        <x:f>IF('Log Transaksi'!B371="","",IF('Log Transaksi'!H371="","",'Log Transaksi'!H371))</x:f>
        <x:v>50000</x:v>
      </x:c>
      <x:c r="I371" s="42" t="n">
        <x:f>IF('Log Transaksi'!B371="","",IF('Log Transaksi'!I371="","",'Log Transaksi'!I371))</x:f>
        <x:v>50000</x:v>
      </x:c>
      <x:c r="J371" s="46"/>
      <x:c r="K371" s="34" t="str">
        <x:v>Belum dipasangkan. Cash-in aktual tetap dihitung</x:v>
      </x:c>
      <x:c r="L371" s="42" t="n">
        <x:f>IF(AND(B371&lt;&gt;"",B371&lt;='Pengaturan'!$B$6,F371="DP"),I371,0)</x:f>
        <x:v>0</x:v>
      </x:c>
      <x:c r="M371" s="42" t="n">
        <x:f>IF(AND(B371&lt;&gt;"",B371&lt;='Pengaturan'!$B$6,F371&lt;&gt;"DP"),I371,0)</x:f>
        <x:v>50000</x:v>
      </x:c>
      <x:c r="N371" s="34" t="n">
        <x:f>IF(AND(B371&lt;&gt;"",B371&lt;='Pengaturan'!$B$6,OR(F371="Lunas",F371="Pelunasan")),1,0)</x:f>
        <x:v>1</x:v>
      </x:c>
      <x:c r="O371" s="34" t="str">
        <x:f>IF(B371="","",IF(J371="","Belum dipasangkan",IF(COUNTIF('Data Schedule'!$A$5:$A$304,J371)=1,"OK","CHECK ID")))</x:f>
        <x:v>Belum dipasangkan</x:v>
      </x:c>
      <x:c r="P371" s="519" t="str">
        <x:v>LOG-13-16</x:v>
      </x:c>
      <x:c r="Q371" s="521"/>
      <x:c r="R371" s="519" t="str">
        <x:f>IF('Log Transaksi'!B371="","",IF(Q371&lt;&gt;"",Q371,P371))</x:f>
        <x:v>LOG-13-16</x:v>
      </x:c>
      <x:c r="S371" s="519" t="str">
        <x:f>IF('Log Transaksi'!B371="","",'Log Transaksi'!S371)</x:f>
        <x:v>Add-on</x:v>
      </x:c>
      <x:c r="T371" s="520" t="str">
        <x:v>Pemetaan average sebelumnya dipertahankan</x:v>
      </x:c>
      <x:c r="U371" s="519" t="str">
        <x:f>IF(R371="","",IF(COUNTIF('Belanja per Booking'!$A$17:$A$409,R371)=1,"OK","Cek ID"))</x:f>
        <x:v>OK</x:v>
      </x:c>
      <x:c r="V371" s="519" t="n">
        <x:f>IF(AND(R371&lt;&gt;"",'Log Transaksi'!L371&lt;&gt;"",'Log Transaksi'!L371&lt;&gt;"Belum diisi",OR('Log Transaksi'!N371="Uploaded",'Log Transaksi'!O371="Uploaded")),1,0)</x:f>
        <x:v>0</x:v>
      </x:c>
    </x:row>
    <x:row r="372" ht="23" customHeight="1">
      <x:c r="A372" s="34" t="n">
        <x:v>372</x:v>
      </x:c>
      <x:c r="B372" s="44" t="n">
        <x:f>IF('Log Transaksi'!B372="","",IF('Log Transaksi'!B372="","",'Log Transaksi'!B372))</x:f>
        <x:v>46278</x:v>
      </x:c>
      <x:c r="C372" s="34" t="str">
        <x:f>IF('Log Transaksi'!B372="","",IF('Log Transaksi'!C372="","",'Log Transaksi'!C372))</x:f>
        <x:v>Aryandito</x:v>
      </x:c>
      <x:c r="D372" s="34" t="str">
        <x:f>IF('Log Transaksi'!B372="","",IF('Log Transaksi'!D372="","",'Log Transaksi'!D372))</x:f>
        <x:v>Large Group</x:v>
      </x:c>
      <x:c r="E372" s="44" t="n">
        <x:f>IF('Log Transaksi'!B372="","",IF('Log Transaksi'!E372="","",'Log Transaksi'!E372))</x:f>
        <x:v>46278</x:v>
      </x:c>
      <x:c r="F372" s="34" t="str">
        <x:f>IF('Log Transaksi'!B372="","",IF('Log Transaksi'!F372="","",'Log Transaksi'!F372))</x:f>
        <x:v>Lunas</x:v>
      </x:c>
      <x:c r="G372" s="42" t="n">
        <x:f>IF('Log Transaksi'!B372="","",IF('Log Transaksi'!G372="","",'Log Transaksi'!G372))</x:f>
        <x:v>175000</x:v>
      </x:c>
      <x:c r="H372" s="42" t="str">
        <x:f>IF('Log Transaksi'!B372="","",IF('Log Transaksi'!H372="","",'Log Transaksi'!H372))</x:f>
      </x:c>
      <x:c r="I372" s="42" t="n">
        <x:f>IF('Log Transaksi'!B372="","",IF('Log Transaksi'!I372="","",'Log Transaksi'!I372))</x:f>
        <x:v>175000</x:v>
      </x:c>
      <x:c r="J372" s="46" t="str">
        <x:v>BK156</x:v>
      </x:c>
      <x:c r="K372" s="34" t="str">
        <x:v>Nama, tanggal foto, paket cocok</x:v>
      </x:c>
      <x:c r="L372" s="42" t="n">
        <x:f>IF(AND(B372&lt;&gt;"",B372&lt;='Pengaturan'!$B$6,F372="DP"),I372,0)</x:f>
        <x:v>0</x:v>
      </x:c>
      <x:c r="M372" s="42" t="n">
        <x:f>IF(AND(B372&lt;&gt;"",B372&lt;='Pengaturan'!$B$6,F372&lt;&gt;"DP"),I372,0)</x:f>
        <x:v>175000</x:v>
      </x:c>
      <x:c r="N372" s="34" t="n">
        <x:f>IF(AND(B372&lt;&gt;"",B372&lt;='Pengaturan'!$B$6,OR(F372="Lunas",F372="Pelunasan")),1,0)</x:f>
        <x:v>1</x:v>
      </x:c>
      <x:c r="O372" s="34" t="str">
        <x:f>IF(B372="","",IF(J372="","Belum dipasangkan",IF(COUNTIF('Data Schedule'!$A$5:$A$304,J372)=1,"OK","CHECK ID")))</x:f>
        <x:v>OK</x:v>
      </x:c>
      <x:c r="P372" s="519" t="str">
        <x:v>BK156</x:v>
      </x:c>
      <x:c r="Q372" s="521"/>
      <x:c r="R372" s="519" t="str">
        <x:f>IF('Log Transaksi'!B372="","",IF(Q372&lt;&gt;"",Q372,P372))</x:f>
        <x:v>BK156</x:v>
      </x:c>
      <x:c r="S372" s="519" t="str">
        <x:f>IF('Log Transaksi'!B372="","",'Log Transaksi'!S372)</x:f>
        <x:v>Paket utama</x:v>
      </x:c>
      <x:c r="T372" s="520" t="str">
        <x:v>Pemetaan average sebelumnya dipertahankan</x:v>
      </x:c>
      <x:c r="U372" s="519" t="str">
        <x:f>IF(R372="","",IF(COUNTIF('Belanja per Booking'!$A$17:$A$409,R372)=1,"OK","Cek ID"))</x:f>
        <x:v>OK</x:v>
      </x:c>
      <x:c r="V372" s="519" t="n">
        <x:f>IF(AND(R372&lt;&gt;"",'Log Transaksi'!L372&lt;&gt;"",'Log Transaksi'!L372&lt;&gt;"Belum diisi",OR('Log Transaksi'!N372="Uploaded",'Log Transaksi'!O372="Uploaded")),1,0)</x:f>
        <x:v>1</x:v>
      </x:c>
    </x:row>
    <x:row r="373" ht="23" customHeight="1">
      <x:c r="A373" s="34" t="n">
        <x:v>373</x:v>
      </x:c>
      <x:c r="B373" s="44" t="n">
        <x:f>IF('Log Transaksi'!B373="","",IF('Log Transaksi'!B373="","",'Log Transaksi'!B373))</x:f>
        <x:v>46278</x:v>
      </x:c>
      <x:c r="C373" s="34" t="str">
        <x:f>IF('Log Transaksi'!B373="","",IF('Log Transaksi'!C373="","",'Log Transaksi'!C373))</x:f>
        <x:v>Ihsan</x:v>
      </x:c>
      <x:c r="D373" s="34" t="str">
        <x:f>IF('Log Transaksi'!B373="","",IF('Log Transaksi'!D373="","",'Log Transaksi'!D373))</x:f>
        <x:v>Large Group</x:v>
      </x:c>
      <x:c r="E373" s="44" t="n">
        <x:f>IF('Log Transaksi'!B373="","",IF('Log Transaksi'!E373="","",'Log Transaksi'!E373))</x:f>
        <x:v>46280</x:v>
      </x:c>
      <x:c r="F373" s="34" t="str">
        <x:f>IF('Log Transaksi'!B373="","",IF('Log Transaksi'!F373="","",'Log Transaksi'!F373))</x:f>
        <x:v>DP</x:v>
      </x:c>
      <x:c r="G373" s="42" t="str">
        <x:f>IF('Log Transaksi'!B373="","",IF('Log Transaksi'!G373="","",'Log Transaksi'!G373))</x:f>
      </x:c>
      <x:c r="H373" s="42" t="n">
        <x:f>IF('Log Transaksi'!B373="","",IF('Log Transaksi'!H373="","",'Log Transaksi'!H373))</x:f>
        <x:v>100000</x:v>
      </x:c>
      <x:c r="I373" s="42" t="n">
        <x:f>IF('Log Transaksi'!B373="","",IF('Log Transaksi'!I373="","",'Log Transaksi'!I373))</x:f>
        <x:v>100000</x:v>
      </x:c>
      <x:c r="J373" s="46" t="str">
        <x:v>BK173</x:v>
      </x:c>
      <x:c r="K373" s="34" t="str">
        <x:v>Nama, tanggal foto, paket cocok</x:v>
      </x:c>
      <x:c r="L373" s="42" t="n">
        <x:f>IF(AND(B373&lt;&gt;"",B373&lt;='Pengaturan'!$B$6,F373="DP"),I373,0)</x:f>
        <x:v>100000</x:v>
      </x:c>
      <x:c r="M373" s="42" t="n">
        <x:f>IF(AND(B373&lt;&gt;"",B373&lt;='Pengaturan'!$B$6,F373&lt;&gt;"DP"),I373,0)</x:f>
        <x:v>0</x:v>
      </x:c>
      <x:c r="N373" s="34" t="n">
        <x:f>IF(AND(B373&lt;&gt;"",B373&lt;='Pengaturan'!$B$6,OR(F373="Lunas",F373="Pelunasan")),1,0)</x:f>
        <x:v>0</x:v>
      </x:c>
      <x:c r="O373" s="34" t="str">
        <x:f>IF(B373="","",IF(J373="","Belum dipasangkan",IF(COUNTIF('Data Schedule'!$A$5:$A$304,J373)=1,"OK","CHECK ID")))</x:f>
        <x:v>OK</x:v>
      </x:c>
      <x:c r="P373" s="519" t="str">
        <x:v>BK173</x:v>
      </x:c>
      <x:c r="Q373" s="521"/>
      <x:c r="R373" s="519" t="str">
        <x:f>IF('Log Transaksi'!B373="","",IF(Q373&lt;&gt;"",Q373,P373))</x:f>
        <x:v>BK173</x:v>
      </x:c>
      <x:c r="S373" s="519" t="str">
        <x:f>IF('Log Transaksi'!B373="","",'Log Transaksi'!S373)</x:f>
        <x:v>Paket utama</x:v>
      </x:c>
      <x:c r="T373" s="520" t="str">
        <x:v>Pemetaan average sebelumnya dipertahankan</x:v>
      </x:c>
      <x:c r="U373" s="519" t="str">
        <x:f>IF(R373="","",IF(COUNTIF('Belanja per Booking'!$A$17:$A$409,R373)=1,"OK","Cek ID"))</x:f>
        <x:v>OK</x:v>
      </x:c>
      <x:c r="V373" s="519" t="n">
        <x:f>IF(AND(R373&lt;&gt;"",'Log Transaksi'!L373&lt;&gt;"",'Log Transaksi'!L373&lt;&gt;"Belum diisi",OR('Log Transaksi'!N373="Uploaded",'Log Transaksi'!O373="Uploaded")),1,0)</x:f>
        <x:v>0</x:v>
      </x:c>
    </x:row>
    <x:row r="374" ht="23" customHeight="1">
      <x:c r="A374" s="34" t="n">
        <x:v>374</x:v>
      </x:c>
      <x:c r="B374" s="44" t="n">
        <x:f>IF('Log Transaksi'!B374="","",IF('Log Transaksi'!B374="","",'Log Transaksi'!B374))</x:f>
        <x:v>46278</x:v>
      </x:c>
      <x:c r="C374" s="34" t="str">
        <x:f>IF('Log Transaksi'!B374="","",IF('Log Transaksi'!C374="","",'Log Transaksi'!C374))</x:f>
        <x:v>Adzki</x:v>
      </x:c>
      <x:c r="D374" s="34" t="str">
        <x:f>IF('Log Transaksi'!B374="","",IF('Log Transaksi'!D374="","",'Log Transaksi'!D374))</x:f>
        <x:v>Large Group</x:v>
      </x:c>
      <x:c r="E374" s="44" t="n">
        <x:f>IF('Log Transaksi'!B374="","",IF('Log Transaksi'!E374="","",'Log Transaksi'!E374))</x:f>
        <x:v>46278</x:v>
      </x:c>
      <x:c r="F374" s="34" t="str">
        <x:f>IF('Log Transaksi'!B374="","",IF('Log Transaksi'!F374="","",'Log Transaksi'!F374))</x:f>
        <x:v>Lunas</x:v>
      </x:c>
      <x:c r="G374" s="42" t="str">
        <x:f>IF('Log Transaksi'!B374="","",IF('Log Transaksi'!G374="","",'Log Transaksi'!G374))</x:f>
      </x:c>
      <x:c r="H374" s="42" t="n">
        <x:f>IF('Log Transaksi'!B374="","",IF('Log Transaksi'!H374="","",'Log Transaksi'!H374))</x:f>
        <x:v>550000</x:v>
      </x:c>
      <x:c r="I374" s="42" t="n">
        <x:f>IF('Log Transaksi'!B374="","",IF('Log Transaksi'!I374="","",'Log Transaksi'!I374))</x:f>
        <x:v>550000</x:v>
      </x:c>
      <x:c r="J374" s="46"/>
      <x:c r="K374" s="34" t="str">
        <x:v>Belum dipasangkan. Cash-in aktual tetap dihitung</x:v>
      </x:c>
      <x:c r="L374" s="42" t="n">
        <x:f>IF(AND(B374&lt;&gt;"",B374&lt;='Pengaturan'!$B$6,F374="DP"),I374,0)</x:f>
        <x:v>0</x:v>
      </x:c>
      <x:c r="M374" s="42" t="n">
        <x:f>IF(AND(B374&lt;&gt;"",B374&lt;='Pengaturan'!$B$6,F374&lt;&gt;"DP"),I374,0)</x:f>
        <x:v>550000</x:v>
      </x:c>
      <x:c r="N374" s="34" t="n">
        <x:f>IF(AND(B374&lt;&gt;"",B374&lt;='Pengaturan'!$B$6,OR(F374="Lunas",F374="Pelunasan")),1,0)</x:f>
        <x:v>1</x:v>
      </x:c>
      <x:c r="O374" s="34" t="str">
        <x:f>IF(B374="","",IF(J374="","Belum dipasangkan",IF(COUNTIF('Data Schedule'!$A$5:$A$304,J374)=1,"OK","CHECK ID")))</x:f>
        <x:v>Belum dipasangkan</x:v>
      </x:c>
      <x:c r="P374" s="519" t="str">
        <x:v>LOG-13-19</x:v>
      </x:c>
      <x:c r="Q374" s="521"/>
      <x:c r="R374" s="519" t="str">
        <x:f>IF('Log Transaksi'!B374="","",IF(Q374&lt;&gt;"",Q374,P374))</x:f>
        <x:v>LOG-13-19</x:v>
      </x:c>
      <x:c r="S374" s="519" t="str">
        <x:f>IF('Log Transaksi'!B374="","",'Log Transaksi'!S374)</x:f>
        <x:v>Paket utama</x:v>
      </x:c>
      <x:c r="T374" s="520" t="str">
        <x:v>Pemetaan average sebelumnya dipertahankan</x:v>
      </x:c>
      <x:c r="U374" s="519" t="str">
        <x:f>IF(R374="","",IF(COUNTIF('Belanja per Booking'!$A$17:$A$409,R374)=1,"OK","Cek ID"))</x:f>
        <x:v>OK</x:v>
      </x:c>
      <x:c r="V374" s="519" t="n">
        <x:f>IF(AND(R374&lt;&gt;"",'Log Transaksi'!L374&lt;&gt;"",'Log Transaksi'!L374&lt;&gt;"Belum diisi",OR('Log Transaksi'!N374="Uploaded",'Log Transaksi'!O374="Uploaded")),1,0)</x:f>
        <x:v>1</x:v>
      </x:c>
    </x:row>
    <x:row r="375" ht="23" customHeight="1">
      <x:c r="A375" s="34" t="n">
        <x:v>375</x:v>
      </x:c>
      <x:c r="B375" s="44" t="n">
        <x:f>IF('Log Transaksi'!B375="","",IF('Log Transaksi'!B375="","",'Log Transaksi'!B375))</x:f>
        <x:v>46278</x:v>
      </x:c>
      <x:c r="C375" s="34" t="str">
        <x:f>IF('Log Transaksi'!B375="","",IF('Log Transaksi'!C375="","",'Log Transaksi'!C375))</x:f>
        <x:v>Fandi</x:v>
      </x:c>
      <x:c r="D375" s="34" t="str">
        <x:f>IF('Log Transaksi'!B375="","",IF('Log Transaksi'!D375="","",'Log Transaksi'!D375))</x:f>
        <x:v>Large Group</x:v>
      </x:c>
      <x:c r="E375" s="44" t="n">
        <x:f>IF('Log Transaksi'!B375="","",IF('Log Transaksi'!E375="","",'Log Transaksi'!E375))</x:f>
        <x:v>46278</x:v>
      </x:c>
      <x:c r="F375" s="34" t="str">
        <x:f>IF('Log Transaksi'!B375="","",IF('Log Transaksi'!F375="","",'Log Transaksi'!F375))</x:f>
        <x:v>Lunas</x:v>
      </x:c>
      <x:c r="G375" s="42" t="n">
        <x:f>IF('Log Transaksi'!B375="","",IF('Log Transaksi'!G375="","",'Log Transaksi'!G375))</x:f>
        <x:v>175000</x:v>
      </x:c>
      <x:c r="H375" s="42" t="str">
        <x:f>IF('Log Transaksi'!B375="","",IF('Log Transaksi'!H375="","",'Log Transaksi'!H375))</x:f>
      </x:c>
      <x:c r="I375" s="42" t="n">
        <x:f>IF('Log Transaksi'!B375="","",IF('Log Transaksi'!I375="","",'Log Transaksi'!I375))</x:f>
        <x:v>175000</x:v>
      </x:c>
      <x:c r="J375" s="46" t="str">
        <x:v>BK169</x:v>
      </x:c>
      <x:c r="K375" s="34" t="str">
        <x:v>Nama, tanggal foto, paket cocok</x:v>
      </x:c>
      <x:c r="L375" s="42" t="n">
        <x:f>IF(AND(B375&lt;&gt;"",B375&lt;='Pengaturan'!$B$6,F375="DP"),I375,0)</x:f>
        <x:v>0</x:v>
      </x:c>
      <x:c r="M375" s="42" t="n">
        <x:f>IF(AND(B375&lt;&gt;"",B375&lt;='Pengaturan'!$B$6,F375&lt;&gt;"DP"),I375,0)</x:f>
        <x:v>175000</x:v>
      </x:c>
      <x:c r="N375" s="34" t="n">
        <x:f>IF(AND(B375&lt;&gt;"",B375&lt;='Pengaturan'!$B$6,OR(F375="Lunas",F375="Pelunasan")),1,0)</x:f>
        <x:v>1</x:v>
      </x:c>
      <x:c r="O375" s="34" t="str">
        <x:f>IF(B375="","",IF(J375="","Belum dipasangkan",IF(COUNTIF('Data Schedule'!$A$5:$A$304,J375)=1,"OK","CHECK ID")))</x:f>
        <x:v>OK</x:v>
      </x:c>
      <x:c r="P375" s="519" t="str">
        <x:v>BK169</x:v>
      </x:c>
      <x:c r="Q375" s="521"/>
      <x:c r="R375" s="519" t="str">
        <x:f>IF('Log Transaksi'!B375="","",IF(Q375&lt;&gt;"",Q375,P375))</x:f>
        <x:v>BK169</x:v>
      </x:c>
      <x:c r="S375" s="519" t="str">
        <x:f>IF('Log Transaksi'!B375="","",'Log Transaksi'!S375)</x:f>
        <x:v>Paket utama</x:v>
      </x:c>
      <x:c r="T375" s="520" t="str">
        <x:v>Pemetaan average sebelumnya dipertahankan</x:v>
      </x:c>
      <x:c r="U375" s="519" t="str">
        <x:f>IF(R375="","",IF(COUNTIF('Belanja per Booking'!$A$17:$A$409,R375)=1,"OK","Cek ID"))</x:f>
        <x:v>OK</x:v>
      </x:c>
      <x:c r="V375" s="519" t="n">
        <x:f>IF(AND(R375&lt;&gt;"",'Log Transaksi'!L375&lt;&gt;"",'Log Transaksi'!L375&lt;&gt;"Belum diisi",OR('Log Transaksi'!N375="Uploaded",'Log Transaksi'!O375="Uploaded")),1,0)</x:f>
        <x:v>1</x:v>
      </x:c>
    </x:row>
    <x:row r="376" ht="23" customHeight="1">
      <x:c r="A376" s="34" t="n">
        <x:v>376</x:v>
      </x:c>
      <x:c r="B376" s="44" t="n">
        <x:f>IF('Log Transaksi'!B376="","",IF('Log Transaksi'!B376="","",'Log Transaksi'!B376))</x:f>
        <x:v>46278</x:v>
      </x:c>
      <x:c r="C376" s="34" t="str">
        <x:f>IF('Log Transaksi'!B376="","",IF('Log Transaksi'!C376="","",'Log Transaksi'!C376))</x:f>
        <x:v>Ocha</x:v>
      </x:c>
      <x:c r="D376" s="34" t="str">
        <x:f>IF('Log Transaksi'!B376="","",IF('Log Transaksi'!D376="","",'Log Transaksi'!D376))</x:f>
        <x:v>Large Group</x:v>
      </x:c>
      <x:c r="E376" s="44" t="n">
        <x:f>IF('Log Transaksi'!B376="","",IF('Log Transaksi'!E376="","",'Log Transaksi'!E376))</x:f>
        <x:v>46284</x:v>
      </x:c>
      <x:c r="F376" s="34" t="str">
        <x:f>IF('Log Transaksi'!B376="","",IF('Log Transaksi'!F376="","",'Log Transaksi'!F376))</x:f>
        <x:v>DP</x:v>
      </x:c>
      <x:c r="G376" s="42" t="str">
        <x:f>IF('Log Transaksi'!B376="","",IF('Log Transaksi'!G376="","",'Log Transaksi'!G376))</x:f>
      </x:c>
      <x:c r="H376" s="42" t="n">
        <x:f>IF('Log Transaksi'!B376="","",IF('Log Transaksi'!H376="","",'Log Transaksi'!H376))</x:f>
        <x:v>100000</x:v>
      </x:c>
      <x:c r="I376" s="42" t="n">
        <x:f>IF('Log Transaksi'!B376="","",IF('Log Transaksi'!I376="","",'Log Transaksi'!I376))</x:f>
        <x:v>100000</x:v>
      </x:c>
      <x:c r="J376" s="46" t="str">
        <x:v>BK177</x:v>
      </x:c>
      <x:c r="K376" s="34" t="str">
        <x:v>Nama, tanggal foto, paket cocok</x:v>
      </x:c>
      <x:c r="L376" s="42" t="n">
        <x:f>IF(AND(B376&lt;&gt;"",B376&lt;='Pengaturan'!$B$6,F376="DP"),I376,0)</x:f>
        <x:v>100000</x:v>
      </x:c>
      <x:c r="M376" s="42" t="n">
        <x:f>IF(AND(B376&lt;&gt;"",B376&lt;='Pengaturan'!$B$6,F376&lt;&gt;"DP"),I376,0)</x:f>
        <x:v>0</x:v>
      </x:c>
      <x:c r="N376" s="34" t="n">
        <x:f>IF(AND(B376&lt;&gt;"",B376&lt;='Pengaturan'!$B$6,OR(F376="Lunas",F376="Pelunasan")),1,0)</x:f>
        <x:v>0</x:v>
      </x:c>
      <x:c r="O376" s="34" t="str">
        <x:f>IF(B376="","",IF(J376="","Belum dipasangkan",IF(COUNTIF('Data Schedule'!$A$5:$A$304,J376)=1,"OK","CHECK ID")))</x:f>
        <x:v>OK</x:v>
      </x:c>
      <x:c r="P376" s="519" t="str">
        <x:v>BK177</x:v>
      </x:c>
      <x:c r="Q376" s="521"/>
      <x:c r="R376" s="519" t="str">
        <x:f>IF('Log Transaksi'!B376="","",IF(Q376&lt;&gt;"",Q376,P376))</x:f>
        <x:v>BK177</x:v>
      </x:c>
      <x:c r="S376" s="519" t="str">
        <x:f>IF('Log Transaksi'!B376="","",'Log Transaksi'!S376)</x:f>
        <x:v>Paket utama</x:v>
      </x:c>
      <x:c r="T376" s="520" t="str">
        <x:v>Pemetaan average sebelumnya dipertahankan</x:v>
      </x:c>
      <x:c r="U376" s="519" t="str">
        <x:f>IF(R376="","",IF(COUNTIF('Belanja per Booking'!$A$17:$A$409,R376)=1,"OK","Cek ID"))</x:f>
        <x:v>OK</x:v>
      </x:c>
      <x:c r="V376" s="519" t="n">
        <x:f>IF(AND(R376&lt;&gt;"",'Log Transaksi'!L376&lt;&gt;"",'Log Transaksi'!L376&lt;&gt;"Belum diisi",OR('Log Transaksi'!N376="Uploaded",'Log Transaksi'!O376="Uploaded")),1,0)</x:f>
        <x:v>0</x:v>
      </x:c>
    </x:row>
    <x:row r="377" ht="23" customHeight="1">
      <x:c r="A377" s="34" t="n">
        <x:v>377</x:v>
      </x:c>
      <x:c r="B377" s="44" t="n">
        <x:f>IF('Log Transaksi'!B377="","",IF('Log Transaksi'!B377="","",'Log Transaksi'!B377))</x:f>
        <x:v>46278</x:v>
      </x:c>
      <x:c r="C377" s="34" t="str">
        <x:f>IF('Log Transaksi'!B377="","",IF('Log Transaksi'!C377="","",'Log Transaksi'!C377))</x:f>
        <x:v>lalita</x:v>
      </x:c>
      <x:c r="D377" s="34" t="str">
        <x:f>IF('Log Transaksi'!B377="","",IF('Log Transaksi'!D377="","",'Log Transaksi'!D377))</x:f>
        <x:v>Large Group</x:v>
      </x:c>
      <x:c r="E377" s="44" t="n">
        <x:f>IF('Log Transaksi'!B377="","",IF('Log Transaksi'!E377="","",'Log Transaksi'!E377))</x:f>
        <x:v>46285</x:v>
      </x:c>
      <x:c r="F377" s="34" t="str">
        <x:f>IF('Log Transaksi'!B377="","",IF('Log Transaksi'!F377="","",'Log Transaksi'!F377))</x:f>
        <x:v>DP</x:v>
      </x:c>
      <x:c r="G377" s="42" t="str">
        <x:f>IF('Log Transaksi'!B377="","",IF('Log Transaksi'!G377="","",'Log Transaksi'!G377))</x:f>
      </x:c>
      <x:c r="H377" s="42" t="n">
        <x:f>IF('Log Transaksi'!B377="","",IF('Log Transaksi'!H377="","",'Log Transaksi'!H377))</x:f>
        <x:v>100000</x:v>
      </x:c>
      <x:c r="I377" s="42" t="n">
        <x:f>IF('Log Transaksi'!B377="","",IF('Log Transaksi'!I377="","",'Log Transaksi'!I377))</x:f>
        <x:v>100000</x:v>
      </x:c>
      <x:c r="J377" s="46" t="str">
        <x:v>BK179</x:v>
      </x:c>
      <x:c r="K377" s="34" t="str">
        <x:v>Nama, tanggal foto, paket cocok</x:v>
      </x:c>
      <x:c r="L377" s="42" t="n">
        <x:f>IF(AND(B377&lt;&gt;"",B377&lt;='Pengaturan'!$B$6,F377="DP"),I377,0)</x:f>
        <x:v>100000</x:v>
      </x:c>
      <x:c r="M377" s="42" t="n">
        <x:f>IF(AND(B377&lt;&gt;"",B377&lt;='Pengaturan'!$B$6,F377&lt;&gt;"DP"),I377,0)</x:f>
        <x:v>0</x:v>
      </x:c>
      <x:c r="N377" s="34" t="n">
        <x:f>IF(AND(B377&lt;&gt;"",B377&lt;='Pengaturan'!$B$6,OR(F377="Lunas",F377="Pelunasan")),1,0)</x:f>
        <x:v>0</x:v>
      </x:c>
      <x:c r="O377" s="34" t="str">
        <x:f>IF(B377="","",IF(J377="","Belum dipasangkan",IF(COUNTIF('Data Schedule'!$A$5:$A$304,J377)=1,"OK","CHECK ID")))</x:f>
        <x:v>OK</x:v>
      </x:c>
      <x:c r="P377" s="519" t="str">
        <x:v>BK179</x:v>
      </x:c>
      <x:c r="Q377" s="521"/>
      <x:c r="R377" s="519" t="str">
        <x:f>IF('Log Transaksi'!B377="","",IF(Q377&lt;&gt;"",Q377,P377))</x:f>
        <x:v>BK179</x:v>
      </x:c>
      <x:c r="S377" s="519" t="str">
        <x:f>IF('Log Transaksi'!B377="","",'Log Transaksi'!S377)</x:f>
        <x:v>Paket utama</x:v>
      </x:c>
      <x:c r="T377" s="520" t="str">
        <x:v>Pemetaan average sebelumnya dipertahankan</x:v>
      </x:c>
      <x:c r="U377" s="519" t="str">
        <x:f>IF(R377="","",IF(COUNTIF('Belanja per Booking'!$A$17:$A$409,R377)=1,"OK","Cek ID"))</x:f>
        <x:v>OK</x:v>
      </x:c>
      <x:c r="V377" s="519" t="n">
        <x:f>IF(AND(R377&lt;&gt;"",'Log Transaksi'!L377&lt;&gt;"",'Log Transaksi'!L377&lt;&gt;"Belum diisi",OR('Log Transaksi'!N377="Uploaded",'Log Transaksi'!O377="Uploaded")),1,0)</x:f>
        <x:v>0</x:v>
      </x:c>
    </x:row>
    <x:row r="378" ht="23" customHeight="1">
      <x:c r="A378" s="34" t="n">
        <x:v>378</x:v>
      </x:c>
      <x:c r="B378" s="44" t="n">
        <x:f>IF('Log Transaksi'!B378="","",IF('Log Transaksi'!B378="","",'Log Transaksi'!B378))</x:f>
        <x:v>46278</x:v>
      </x:c>
      <x:c r="C378" s="34" t="str">
        <x:f>IF('Log Transaksi'!B378="","",IF('Log Transaksi'!C378="","",'Log Transaksi'!C378))</x:f>
        <x:v>Galih</x:v>
      </x:c>
      <x:c r="D378" s="34" t="str">
        <x:f>IF('Log Transaksi'!B378="","",IF('Log Transaksi'!D378="","",'Log Transaksi'!D378))</x:f>
        <x:v>Large Group</x:v>
      </x:c>
      <x:c r="E378" s="44" t="n">
        <x:f>IF('Log Transaksi'!B378="","",IF('Log Transaksi'!E378="","",'Log Transaksi'!E378))</x:f>
        <x:v>46278</x:v>
      </x:c>
      <x:c r="F378" s="34" t="str">
        <x:f>IF('Log Transaksi'!B378="","",IF('Log Transaksi'!F378="","",'Log Transaksi'!F378))</x:f>
        <x:v>Lunas</x:v>
      </x:c>
      <x:c r="G378" s="42" t="str">
        <x:f>IF('Log Transaksi'!B378="","",IF('Log Transaksi'!G378="","",'Log Transaksi'!G378))</x:f>
      </x:c>
      <x:c r="H378" s="42" t="n">
        <x:f>IF('Log Transaksi'!B378="","",IF('Log Transaksi'!H378="","",'Log Transaksi'!H378))</x:f>
        <x:v>150000</x:v>
      </x:c>
      <x:c r="I378" s="42" t="n">
        <x:f>IF('Log Transaksi'!B378="","",IF('Log Transaksi'!I378="","",'Log Transaksi'!I378))</x:f>
        <x:v>150000</x:v>
      </x:c>
      <x:c r="J378" s="46" t="str">
        <x:v>BK170</x:v>
      </x:c>
      <x:c r="K378" s="34" t="str">
        <x:v>Nama, tanggal foto, paket cocok</x:v>
      </x:c>
      <x:c r="L378" s="42" t="n">
        <x:f>IF(AND(B378&lt;&gt;"",B378&lt;='Pengaturan'!$B$6,F378="DP"),I378,0)</x:f>
        <x:v>0</x:v>
      </x:c>
      <x:c r="M378" s="42" t="n">
        <x:f>IF(AND(B378&lt;&gt;"",B378&lt;='Pengaturan'!$B$6,F378&lt;&gt;"DP"),I378,0)</x:f>
        <x:v>150000</x:v>
      </x:c>
      <x:c r="N378" s="34" t="n">
        <x:f>IF(AND(B378&lt;&gt;"",B378&lt;='Pengaturan'!$B$6,OR(F378="Lunas",F378="Pelunasan")),1,0)</x:f>
        <x:v>1</x:v>
      </x:c>
      <x:c r="O378" s="34" t="str">
        <x:f>IF(B378="","",IF(J378="","Belum dipasangkan",IF(COUNTIF('Data Schedule'!$A$5:$A$304,J378)=1,"OK","CHECK ID")))</x:f>
        <x:v>OK</x:v>
      </x:c>
      <x:c r="P378" s="519" t="str">
        <x:v>BK170</x:v>
      </x:c>
      <x:c r="Q378" s="521"/>
      <x:c r="R378" s="519" t="str">
        <x:f>IF('Log Transaksi'!B378="","",IF(Q378&lt;&gt;"",Q378,P378))</x:f>
        <x:v>BK170</x:v>
      </x:c>
      <x:c r="S378" s="519" t="str">
        <x:f>IF('Log Transaksi'!B378="","",'Log Transaksi'!S378)</x:f>
        <x:v>Paket utama</x:v>
      </x:c>
      <x:c r="T378" s="520" t="str">
        <x:v>Pemetaan average sebelumnya dipertahankan</x:v>
      </x:c>
      <x:c r="U378" s="519" t="str">
        <x:f>IF(R378="","",IF(COUNTIF('Belanja per Booking'!$A$17:$A$409,R378)=1,"OK","Cek ID"))</x:f>
        <x:v>OK</x:v>
      </x:c>
      <x:c r="V378" s="519" t="n">
        <x:f>IF(AND(R378&lt;&gt;"",'Log Transaksi'!L378&lt;&gt;"",'Log Transaksi'!L378&lt;&gt;"Belum diisi",OR('Log Transaksi'!N378="Uploaded",'Log Transaksi'!O378="Uploaded")),1,0)</x:f>
        <x:v>1</x:v>
      </x:c>
    </x:row>
    <x:row r="379" ht="23" customHeight="1">
      <x:c r="A379" s="34" t="n">
        <x:v>379</x:v>
      </x:c>
      <x:c r="B379" s="44" t="n">
        <x:f>IF('Log Transaksi'!B379="","",IF('Log Transaksi'!B379="","",'Log Transaksi'!B379))</x:f>
        <x:v>46278</x:v>
      </x:c>
      <x:c r="C379" s="34" t="str">
        <x:f>IF('Log Transaksi'!B379="","",IF('Log Transaksi'!C379="","",'Log Transaksi'!C379))</x:f>
        <x:v>Keisha</x:v>
      </x:c>
      <x:c r="D379" s="34" t="str">
        <x:f>IF('Log Transaksi'!B379="","",IF('Log Transaksi'!D379="","",'Log Transaksi'!D379))</x:f>
        <x:v>Large Group</x:v>
      </x:c>
      <x:c r="E379" s="44" t="n">
        <x:f>IF('Log Transaksi'!B379="","",IF('Log Transaksi'!E379="","",'Log Transaksi'!E379))</x:f>
        <x:v>46280</x:v>
      </x:c>
      <x:c r="F379" s="34" t="str">
        <x:f>IF('Log Transaksi'!B379="","",IF('Log Transaksi'!F379="","",'Log Transaksi'!F379))</x:f>
        <x:v>DP</x:v>
      </x:c>
      <x:c r="G379" s="42" t="str">
        <x:f>IF('Log Transaksi'!B379="","",IF('Log Transaksi'!G379="","",'Log Transaksi'!G379))</x:f>
      </x:c>
      <x:c r="H379" s="42" t="n">
        <x:f>IF('Log Transaksi'!B379="","",IF('Log Transaksi'!H379="","",'Log Transaksi'!H379))</x:f>
        <x:v>100000</x:v>
      </x:c>
      <x:c r="I379" s="42" t="n">
        <x:f>IF('Log Transaksi'!B379="","",IF('Log Transaksi'!I379="","",'Log Transaksi'!I379))</x:f>
        <x:v>100000</x:v>
      </x:c>
      <x:c r="J379" s="46" t="str">
        <x:v>BK172</x:v>
      </x:c>
      <x:c r="K379" s="34" t="str">
        <x:v>Nama, tanggal foto, paket cocok</x:v>
      </x:c>
      <x:c r="L379" s="42" t="n">
        <x:f>IF(AND(B379&lt;&gt;"",B379&lt;='Pengaturan'!$B$6,F379="DP"),I379,0)</x:f>
        <x:v>100000</x:v>
      </x:c>
      <x:c r="M379" s="42" t="n">
        <x:f>IF(AND(B379&lt;&gt;"",B379&lt;='Pengaturan'!$B$6,F379&lt;&gt;"DP"),I379,0)</x:f>
        <x:v>0</x:v>
      </x:c>
      <x:c r="N379" s="34" t="n">
        <x:f>IF(AND(B379&lt;&gt;"",B379&lt;='Pengaturan'!$B$6,OR(F379="Lunas",F379="Pelunasan")),1,0)</x:f>
        <x:v>0</x:v>
      </x:c>
      <x:c r="O379" s="34" t="str">
        <x:f>IF(B379="","",IF(J379="","Belum dipasangkan",IF(COUNTIF('Data Schedule'!$A$5:$A$304,J379)=1,"OK","CHECK ID")))</x:f>
        <x:v>OK</x:v>
      </x:c>
      <x:c r="P379" s="519" t="str">
        <x:v>BK172</x:v>
      </x:c>
      <x:c r="Q379" s="521"/>
      <x:c r="R379" s="519" t="str">
        <x:f>IF('Log Transaksi'!B379="","",IF(Q379&lt;&gt;"",Q379,P379))</x:f>
        <x:v>BK172</x:v>
      </x:c>
      <x:c r="S379" s="519" t="str">
        <x:f>IF('Log Transaksi'!B379="","",'Log Transaksi'!S379)</x:f>
        <x:v>Paket utama</x:v>
      </x:c>
      <x:c r="T379" s="520" t="str">
        <x:v>Pemetaan average sebelumnya dipertahankan</x:v>
      </x:c>
      <x:c r="U379" s="519" t="str">
        <x:f>IF(R379="","",IF(COUNTIF('Belanja per Booking'!$A$17:$A$409,R379)=1,"OK","Cek ID"))</x:f>
        <x:v>OK</x:v>
      </x:c>
      <x:c r="V379" s="519" t="n">
        <x:f>IF(AND(R379&lt;&gt;"",'Log Transaksi'!L379&lt;&gt;"",'Log Transaksi'!L379&lt;&gt;"Belum diisi",OR('Log Transaksi'!N379="Uploaded",'Log Transaksi'!O379="Uploaded")),1,0)</x:f>
        <x:v>0</x:v>
      </x:c>
    </x:row>
    <x:row r="380" ht="23" customHeight="1">
      <x:c r="A380" s="34" t="n">
        <x:v>380</x:v>
      </x:c>
      <x:c r="B380" s="44" t="n">
        <x:f>IF('Log Transaksi'!B380="","",IF('Log Transaksi'!B380="","",'Log Transaksi'!B380))</x:f>
        <x:v>46278</x:v>
      </x:c>
      <x:c r="C380" s="34" t="str">
        <x:f>IF('Log Transaksi'!B380="","",IF('Log Transaksi'!C380="","",'Log Transaksi'!C380))</x:f>
        <x:v>KKN 100</x:v>
      </x:c>
      <x:c r="D380" s="34" t="str">
        <x:f>IF('Log Transaksi'!B380="","",IF('Log Transaksi'!D380="","",'Log Transaksi'!D380))</x:f>
        <x:v>Large Group</x:v>
      </x:c>
      <x:c r="E380" s="44" t="n">
        <x:f>IF('Log Transaksi'!B380="","",IF('Log Transaksi'!E380="","",'Log Transaksi'!E380))</x:f>
        <x:v>46281</x:v>
      </x:c>
      <x:c r="F380" s="34" t="str">
        <x:f>IF('Log Transaksi'!B380="","",IF('Log Transaksi'!F380="","",'Log Transaksi'!F380))</x:f>
        <x:v>DP</x:v>
      </x:c>
      <x:c r="G380" s="42" t="str">
        <x:f>IF('Log Transaksi'!B380="","",IF('Log Transaksi'!G380="","",'Log Transaksi'!G380))</x:f>
      </x:c>
      <x:c r="H380" s="42" t="n">
        <x:f>IF('Log Transaksi'!B380="","",IF('Log Transaksi'!H380="","",'Log Transaksi'!H380))</x:f>
        <x:v>100000</x:v>
      </x:c>
      <x:c r="I380" s="42" t="n">
        <x:f>IF('Log Transaksi'!B380="","",IF('Log Transaksi'!I380="","",'Log Transaksi'!I380))</x:f>
        <x:v>100000</x:v>
      </x:c>
      <x:c r="J380" s="46" t="str">
        <x:v>BK186</x:v>
      </x:c>
      <x:c r="K380" s="34" t="str">
        <x:v>Nama, tanggal foto, paket cocok</x:v>
      </x:c>
      <x:c r="L380" s="42" t="n">
        <x:f>IF(AND(B380&lt;&gt;"",B380&lt;='Pengaturan'!$B$6,F380="DP"),I380,0)</x:f>
        <x:v>100000</x:v>
      </x:c>
      <x:c r="M380" s="42" t="n">
        <x:f>IF(AND(B380&lt;&gt;"",B380&lt;='Pengaturan'!$B$6,F380&lt;&gt;"DP"),I380,0)</x:f>
        <x:v>0</x:v>
      </x:c>
      <x:c r="N380" s="34" t="n">
        <x:f>IF(AND(B380&lt;&gt;"",B380&lt;='Pengaturan'!$B$6,OR(F380="Lunas",F380="Pelunasan")),1,0)</x:f>
        <x:v>0</x:v>
      </x:c>
      <x:c r="O380" s="34" t="str">
        <x:f>IF(B380="","",IF(J380="","Belum dipasangkan",IF(COUNTIF('Data Schedule'!$A$5:$A$304,J380)=1,"OK","CHECK ID")))</x:f>
        <x:v>OK</x:v>
      </x:c>
      <x:c r="P380" s="519" t="str">
        <x:v>BK186</x:v>
      </x:c>
      <x:c r="Q380" s="521"/>
      <x:c r="R380" s="519" t="str">
        <x:f>IF('Log Transaksi'!B380="","",IF(Q380&lt;&gt;"",Q380,P380))</x:f>
        <x:v>BK186</x:v>
      </x:c>
      <x:c r="S380" s="519" t="str">
        <x:f>IF('Log Transaksi'!B380="","",'Log Transaksi'!S380)</x:f>
        <x:v>Paket utama</x:v>
      </x:c>
      <x:c r="T380" s="520" t="str">
        <x:v>Pemetaan average sebelumnya dipertahankan</x:v>
      </x:c>
      <x:c r="U380" s="519" t="str">
        <x:f>IF(R380="","",IF(COUNTIF('Belanja per Booking'!$A$17:$A$409,R380)=1,"OK","Cek ID"))</x:f>
        <x:v>OK</x:v>
      </x:c>
      <x:c r="V380" s="519" t="n">
        <x:f>IF(AND(R380&lt;&gt;"",'Log Transaksi'!L380&lt;&gt;"",'Log Transaksi'!L380&lt;&gt;"Belum diisi",OR('Log Transaksi'!N380="Uploaded",'Log Transaksi'!O380="Uploaded")),1,0)</x:f>
        <x:v>0</x:v>
      </x:c>
    </x:row>
    <x:row r="381" ht="23" customHeight="1">
      <x:c r="A381" s="34" t="n">
        <x:v>381</x:v>
      </x:c>
      <x:c r="B381" s="44" t="n">
        <x:f>IF('Log Transaksi'!B381="","",IF('Log Transaksi'!B381="","",'Log Transaksi'!B381))</x:f>
        <x:v>46278</x:v>
      </x:c>
      <x:c r="C381" s="34" t="str">
        <x:f>IF('Log Transaksi'!B381="","",IF('Log Transaksi'!C381="","",'Log Transaksi'!C381))</x:f>
        <x:v>Hana</x:v>
      </x:c>
      <x:c r="D381" s="34" t="str">
        <x:f>IF('Log Transaksi'!B381="","",IF('Log Transaksi'!D381="","",'Log Transaksi'!D381))</x:f>
        <x:v>Large Group</x:v>
      </x:c>
      <x:c r="E381" s="44" t="n">
        <x:f>IF('Log Transaksi'!B381="","",IF('Log Transaksi'!E381="","",'Log Transaksi'!E381))</x:f>
        <x:v>46278</x:v>
      </x:c>
      <x:c r="F381" s="34" t="str">
        <x:f>IF('Log Transaksi'!B381="","",IF('Log Transaksi'!F381="","",'Log Transaksi'!F381))</x:f>
        <x:v>Lunas</x:v>
      </x:c>
      <x:c r="G381" s="42" t="n">
        <x:f>IF('Log Transaksi'!B381="","",IF('Log Transaksi'!G381="","",'Log Transaksi'!G381))</x:f>
        <x:v>250000</x:v>
      </x:c>
      <x:c r="H381" s="42" t="str">
        <x:f>IF('Log Transaksi'!B381="","",IF('Log Transaksi'!H381="","",'Log Transaksi'!H381))</x:f>
      </x:c>
      <x:c r="I381" s="42" t="n">
        <x:f>IF('Log Transaksi'!B381="","",IF('Log Transaksi'!I381="","",'Log Transaksi'!I381))</x:f>
        <x:v>250000</x:v>
      </x:c>
      <x:c r="J381" s="46" t="str">
        <x:v>BK171</x:v>
      </x:c>
      <x:c r="K381" s="34" t="str">
        <x:v>Nama, tanggal foto, paket cocok</x:v>
      </x:c>
      <x:c r="L381" s="42" t="n">
        <x:f>IF(AND(B381&lt;&gt;"",B381&lt;='Pengaturan'!$B$6,F381="DP"),I381,0)</x:f>
        <x:v>0</x:v>
      </x:c>
      <x:c r="M381" s="42" t="n">
        <x:f>IF(AND(B381&lt;&gt;"",B381&lt;='Pengaturan'!$B$6,F381&lt;&gt;"DP"),I381,0)</x:f>
        <x:v>250000</x:v>
      </x:c>
      <x:c r="N381" s="34" t="n">
        <x:f>IF(AND(B381&lt;&gt;"",B381&lt;='Pengaturan'!$B$6,OR(F381="Lunas",F381="Pelunasan")),1,0)</x:f>
        <x:v>1</x:v>
      </x:c>
      <x:c r="O381" s="34" t="str">
        <x:f>IF(B381="","",IF(J381="","Belum dipasangkan",IF(COUNTIF('Data Schedule'!$A$5:$A$304,J381)=1,"OK","CHECK ID")))</x:f>
        <x:v>OK</x:v>
      </x:c>
      <x:c r="P381" s="519" t="str">
        <x:v>BK171</x:v>
      </x:c>
      <x:c r="Q381" s="521"/>
      <x:c r="R381" s="519" t="str">
        <x:f>IF('Log Transaksi'!B381="","",IF(Q381&lt;&gt;"",Q381,P381))</x:f>
        <x:v>BK171</x:v>
      </x:c>
      <x:c r="S381" s="519" t="str">
        <x:f>IF('Log Transaksi'!B381="","",'Log Transaksi'!S381)</x:f>
        <x:v>Paket utama</x:v>
      </x:c>
      <x:c r="T381" s="520" t="str">
        <x:v>Pemetaan average sebelumnya dipertahankan</x:v>
      </x:c>
      <x:c r="U381" s="519" t="str">
        <x:f>IF(R381="","",IF(COUNTIF('Belanja per Booking'!$A$17:$A$409,R381)=1,"OK","Cek ID"))</x:f>
        <x:v>OK</x:v>
      </x:c>
      <x:c r="V381" s="519" t="n">
        <x:f>IF(AND(R381&lt;&gt;"",'Log Transaksi'!L381&lt;&gt;"",'Log Transaksi'!L381&lt;&gt;"Belum diisi",OR('Log Transaksi'!N381="Uploaded",'Log Transaksi'!O381="Uploaded")),1,0)</x:f>
        <x:v>1</x:v>
      </x:c>
    </x:row>
    <x:row r="382" ht="23" customHeight="1">
      <x:c r="A382" s="34" t="n">
        <x:v>382</x:v>
      </x:c>
      <x:c r="B382" s="44" t="n">
        <x:f>IF('Log Transaksi'!B382="","",IF('Log Transaksi'!B382="","",'Log Transaksi'!B382))</x:f>
        <x:v>46279</x:v>
      </x:c>
      <x:c r="C382" s="34" t="str">
        <x:f>IF('Log Transaksi'!B382="","",IF('Log Transaksi'!C382="","",'Log Transaksi'!C382))</x:f>
        <x:v>Della</x:v>
      </x:c>
      <x:c r="D382" s="34" t="str">
        <x:f>IF('Log Transaksi'!B382="","",IF('Log Transaksi'!D382="","",'Log Transaksi'!D382))</x:f>
        <x:v>Large Group</x:v>
      </x:c>
      <x:c r="E382" s="44" t="n">
        <x:f>IF('Log Transaksi'!B382="","",IF('Log Transaksi'!E382="","",'Log Transaksi'!E382))</x:f>
        <x:v>46280</x:v>
      </x:c>
      <x:c r="F382" s="34" t="str">
        <x:f>IF('Log Transaksi'!B382="","",IF('Log Transaksi'!F382="","",'Log Transaksi'!F382))</x:f>
        <x:v>DP</x:v>
      </x:c>
      <x:c r="G382" s="42" t="str">
        <x:f>IF('Log Transaksi'!B382="","",IF('Log Transaksi'!G382="","",'Log Transaksi'!G382))</x:f>
      </x:c>
      <x:c r="H382" s="42" t="n">
        <x:f>IF('Log Transaksi'!B382="","",IF('Log Transaksi'!H382="","",'Log Transaksi'!H382))</x:f>
        <x:v>100000</x:v>
      </x:c>
      <x:c r="I382" s="42" t="n">
        <x:f>IF('Log Transaksi'!B382="","",IF('Log Transaksi'!I382="","",'Log Transaksi'!I382))</x:f>
        <x:v>100000</x:v>
      </x:c>
      <x:c r="J382" s="46"/>
      <x:c r="K382" s="34" t="str">
        <x:v>Belum dipasangkan. Cash-in aktual tetap dihitung</x:v>
      </x:c>
      <x:c r="L382" s="42" t="n">
        <x:f>IF(AND(B382&lt;&gt;"",B382&lt;='Pengaturan'!$B$6,F382="DP"),I382,0)</x:f>
        <x:v>100000</x:v>
      </x:c>
      <x:c r="M382" s="42" t="n">
        <x:f>IF(AND(B382&lt;&gt;"",B382&lt;='Pengaturan'!$B$6,F382&lt;&gt;"DP"),I382,0)</x:f>
        <x:v>0</x:v>
      </x:c>
      <x:c r="N382" s="34" t="n">
        <x:f>IF(AND(B382&lt;&gt;"",B382&lt;='Pengaturan'!$B$6,OR(F382="Lunas",F382="Pelunasan")),1,0)</x:f>
        <x:v>0</x:v>
      </x:c>
      <x:c r="O382" s="34" t="str">
        <x:f>IF(B382="","",IF(J382="","Belum dipasangkan",IF(COUNTIF('Data Schedule'!$A$5:$A$304,J382)=1,"OK","CHECK ID")))</x:f>
        <x:v>Belum dipasangkan</x:v>
      </x:c>
      <x:c r="P382" s="519" t="str">
        <x:v>LOG-14-4</x:v>
      </x:c>
      <x:c r="Q382" s="521"/>
      <x:c r="R382" s="519" t="str">
        <x:f>IF('Log Transaksi'!B382="","",IF(Q382&lt;&gt;"",Q382,P382))</x:f>
        <x:v>LOG-14-4</x:v>
      </x:c>
      <x:c r="S382" s="519" t="str">
        <x:f>IF('Log Transaksi'!B382="","",'Log Transaksi'!S382)</x:f>
        <x:v>Paket utama</x:v>
      </x:c>
      <x:c r="T382" s="520" t="str">
        <x:v>Pemetaan average sebelumnya dipertahankan</x:v>
      </x:c>
      <x:c r="U382" s="519" t="str">
        <x:f>IF(R382="","",IF(COUNTIF('Belanja per Booking'!$A$17:$A$409,R382)=1,"OK","Cek ID"))</x:f>
        <x:v>OK</x:v>
      </x:c>
      <x:c r="V382" s="519" t="n">
        <x:f>IF(AND(R382&lt;&gt;"",'Log Transaksi'!L382&lt;&gt;"",'Log Transaksi'!L382&lt;&gt;"Belum diisi",OR('Log Transaksi'!N382="Uploaded",'Log Transaksi'!O382="Uploaded")),1,0)</x:f>
        <x:v>0</x:v>
      </x:c>
    </x:row>
    <x:row r="383" ht="23" customHeight="1">
      <x:c r="A383" s="34" t="n">
        <x:v>383</x:v>
      </x:c>
      <x:c r="B383" s="44" t="n">
        <x:f>IF('Log Transaksi'!B383="","",IF('Log Transaksi'!B383="","",'Log Transaksi'!B383))</x:f>
        <x:v>46279</x:v>
      </x:c>
      <x:c r="C383" s="34" t="str">
        <x:f>IF('Log Transaksi'!B383="","",IF('Log Transaksi'!C383="","",'Log Transaksi'!C383))</x:f>
        <x:v>Miftah</x:v>
      </x:c>
      <x:c r="D383" s="34" t="str">
        <x:f>IF('Log Transaksi'!B383="","",IF('Log Transaksi'!D383="","",'Log Transaksi'!D383))</x:f>
        <x:v>Photofox</x:v>
      </x:c>
      <x:c r="E383" s="44" t="n">
        <x:f>IF('Log Transaksi'!B383="","",IF('Log Transaksi'!E383="","",'Log Transaksi'!E383))</x:f>
        <x:v>46279</x:v>
      </x:c>
      <x:c r="F383" s="34" t="str">
        <x:f>IF('Log Transaksi'!B383="","",IF('Log Transaksi'!F383="","",'Log Transaksi'!F383))</x:f>
        <x:v>DP</x:v>
      </x:c>
      <x:c r="G383" s="42" t="str">
        <x:f>IF('Log Transaksi'!B383="","",IF('Log Transaksi'!G383="","",'Log Transaksi'!G383))</x:f>
      </x:c>
      <x:c r="H383" s="42" t="n">
        <x:f>IF('Log Transaksi'!B383="","",IF('Log Transaksi'!H383="","",'Log Transaksi'!H383))</x:f>
        <x:v>100000</x:v>
      </x:c>
      <x:c r="I383" s="42" t="n">
        <x:f>IF('Log Transaksi'!B383="","",IF('Log Transaksi'!I383="","",'Log Transaksi'!I383))</x:f>
        <x:v>100000</x:v>
      </x:c>
      <x:c r="J383" s="46" t="str">
        <x:v>BK183</x:v>
      </x:c>
      <x:c r="K383" s="34" t="str">
        <x:v>Nama, tanggal foto, paket cocok</x:v>
      </x:c>
      <x:c r="L383" s="42" t="n">
        <x:f>IF(AND(B383&lt;&gt;"",B383&lt;='Pengaturan'!$B$6,F383="DP"),I383,0)</x:f>
        <x:v>100000</x:v>
      </x:c>
      <x:c r="M383" s="42" t="n">
        <x:f>IF(AND(B383&lt;&gt;"",B383&lt;='Pengaturan'!$B$6,F383&lt;&gt;"DP"),I383,0)</x:f>
        <x:v>0</x:v>
      </x:c>
      <x:c r="N383" s="34" t="n">
        <x:f>IF(AND(B383&lt;&gt;"",B383&lt;='Pengaturan'!$B$6,OR(F383="Lunas",F383="Pelunasan")),1,0)</x:f>
        <x:v>0</x:v>
      </x:c>
      <x:c r="O383" s="34" t="str">
        <x:f>IF(B383="","",IF(J383="","Belum dipasangkan",IF(COUNTIF('Data Schedule'!$A$5:$A$304,J383)=1,"OK","CHECK ID")))</x:f>
        <x:v>OK</x:v>
      </x:c>
      <x:c r="P383" s="519" t="str">
        <x:v>BK183</x:v>
      </x:c>
      <x:c r="Q383" s="521"/>
      <x:c r="R383" s="519" t="str">
        <x:f>IF('Log Transaksi'!B383="","",IF(Q383&lt;&gt;"",Q383,P383))</x:f>
        <x:v>BK183</x:v>
      </x:c>
      <x:c r="S383" s="519" t="str">
        <x:f>IF('Log Transaksi'!B383="","",'Log Transaksi'!S383)</x:f>
        <x:v>Paket utama</x:v>
      </x:c>
      <x:c r="T383" s="520" t="str">
        <x:v>Pemetaan average sebelumnya dipertahankan</x:v>
      </x:c>
      <x:c r="U383" s="519" t="str">
        <x:f>IF(R383="","",IF(COUNTIF('Belanja per Booking'!$A$17:$A$409,R383)=1,"OK","Cek ID"))</x:f>
        <x:v>OK</x:v>
      </x:c>
      <x:c r="V383" s="519" t="n">
        <x:f>IF(AND(R383&lt;&gt;"",'Log Transaksi'!L383&lt;&gt;"",'Log Transaksi'!L383&lt;&gt;"Belum diisi",OR('Log Transaksi'!N383="Uploaded",'Log Transaksi'!O383="Uploaded")),1,0)</x:f>
        <x:v>0</x:v>
      </x:c>
    </x:row>
    <x:row r="384" ht="23" customHeight="1">
      <x:c r="A384" s="34" t="n">
        <x:v>384</x:v>
      </x:c>
      <x:c r="B384" s="44" t="n">
        <x:f>IF('Log Transaksi'!B384="","",IF('Log Transaksi'!B384="","",'Log Transaksi'!B384))</x:f>
        <x:v>46279</x:v>
      </x:c>
      <x:c r="C384" s="34" t="str">
        <x:f>IF('Log Transaksi'!B384="","",IF('Log Transaksi'!C384="","",'Log Transaksi'!C384))</x:f>
        <x:v>Ayu</x:v>
      </x:c>
      <x:c r="D384" s="34" t="str">
        <x:f>IF('Log Transaksi'!B384="","",IF('Log Transaksi'!D384="","",'Log Transaksi'!D384))</x:f>
        <x:v>Graduation</x:v>
      </x:c>
      <x:c r="E384" s="44" t="n">
        <x:f>IF('Log Transaksi'!B384="","",IF('Log Transaksi'!E384="","",'Log Transaksi'!E384))</x:f>
        <x:v>46279</x:v>
      </x:c>
      <x:c r="F384" s="34" t="str">
        <x:f>IF('Log Transaksi'!B384="","",IF('Log Transaksi'!F384="","",'Log Transaksi'!F384))</x:f>
        <x:v>Lunas</x:v>
      </x:c>
      <x:c r="G384" s="42" t="n">
        <x:f>IF('Log Transaksi'!B384="","",IF('Log Transaksi'!G384="","",'Log Transaksi'!G384))</x:f>
        <x:v>350000</x:v>
      </x:c>
      <x:c r="H384" s="42" t="str">
        <x:f>IF('Log Transaksi'!B384="","",IF('Log Transaksi'!H384="","",'Log Transaksi'!H384))</x:f>
      </x:c>
      <x:c r="I384" s="42" t="n">
        <x:f>IF('Log Transaksi'!B384="","",IF('Log Transaksi'!I384="","",'Log Transaksi'!I384))</x:f>
        <x:v>350000</x:v>
      </x:c>
      <x:c r="J384" s="46" t="str">
        <x:v>BK182</x:v>
      </x:c>
      <x:c r="K384" s="34" t="str">
        <x:v>Nama, tanggal foto, paket cocok</x:v>
      </x:c>
      <x:c r="L384" s="42" t="n">
        <x:f>IF(AND(B384&lt;&gt;"",B384&lt;='Pengaturan'!$B$6,F384="DP"),I384,0)</x:f>
        <x:v>0</x:v>
      </x:c>
      <x:c r="M384" s="42" t="n">
        <x:f>IF(AND(B384&lt;&gt;"",B384&lt;='Pengaturan'!$B$6,F384&lt;&gt;"DP"),I384,0)</x:f>
        <x:v>350000</x:v>
      </x:c>
      <x:c r="N384" s="34" t="n">
        <x:f>IF(AND(B384&lt;&gt;"",B384&lt;='Pengaturan'!$B$6,OR(F384="Lunas",F384="Pelunasan")),1,0)</x:f>
        <x:v>1</x:v>
      </x:c>
      <x:c r="O384" s="34" t="str">
        <x:f>IF(B384="","",IF(J384="","Belum dipasangkan",IF(COUNTIF('Data Schedule'!$A$5:$A$304,J384)=1,"OK","CHECK ID")))</x:f>
        <x:v>OK</x:v>
      </x:c>
      <x:c r="P384" s="519" t="str">
        <x:v>BK182</x:v>
      </x:c>
      <x:c r="Q384" s="521"/>
      <x:c r="R384" s="519" t="str">
        <x:f>IF('Log Transaksi'!B384="","",IF(Q384&lt;&gt;"",Q384,P384))</x:f>
        <x:v>BK182</x:v>
      </x:c>
      <x:c r="S384" s="519" t="str">
        <x:f>IF('Log Transaksi'!B384="","",'Log Transaksi'!S384)</x:f>
        <x:v>Paket utama</x:v>
      </x:c>
      <x:c r="T384" s="520" t="str">
        <x:v>Pemetaan average sebelumnya dipertahankan</x:v>
      </x:c>
      <x:c r="U384" s="519" t="str">
        <x:f>IF(R384="","",IF(COUNTIF('Belanja per Booking'!$A$17:$A$409,R384)=1,"OK","Cek ID"))</x:f>
        <x:v>OK</x:v>
      </x:c>
      <x:c r="V384" s="519" t="n">
        <x:f>IF(AND(R384&lt;&gt;"",'Log Transaksi'!L384&lt;&gt;"",'Log Transaksi'!L384&lt;&gt;"Belum diisi",OR('Log Transaksi'!N384="Uploaded",'Log Transaksi'!O384="Uploaded")),1,0)</x:f>
        <x:v>1</x:v>
      </x:c>
    </x:row>
    <x:row r="385" ht="23" customHeight="1">
      <x:c r="A385" s="34" t="n">
        <x:v>385</x:v>
      </x:c>
      <x:c r="B385" s="44" t="n">
        <x:f>IF('Log Transaksi'!B385="","",IF('Log Transaksi'!B385="","",'Log Transaksi'!B385))</x:f>
        <x:v>46279</x:v>
      </x:c>
      <x:c r="C385" s="34" t="str">
        <x:f>IF('Log Transaksi'!B385="","",IF('Log Transaksi'!C385="","",'Log Transaksi'!C385))</x:f>
        <x:v>Rara</x:v>
      </x:c>
      <x:c r="D385" s="34" t="str">
        <x:f>IF('Log Transaksi'!B385="","",IF('Log Transaksi'!D385="","",'Log Transaksi'!D385))</x:f>
        <x:v>Photofox</x:v>
      </x:c>
      <x:c r="E385" s="44" t="n">
        <x:f>IF('Log Transaksi'!B385="","",IF('Log Transaksi'!E385="","",'Log Transaksi'!E385))</x:f>
        <x:v>46296</x:v>
      </x:c>
      <x:c r="F385" s="34" t="str">
        <x:f>IF('Log Transaksi'!B385="","",IF('Log Transaksi'!F385="","",'Log Transaksi'!F385))</x:f>
        <x:v>DP</x:v>
      </x:c>
      <x:c r="G385" s="42" t="str">
        <x:f>IF('Log Transaksi'!B385="","",IF('Log Transaksi'!G385="","",'Log Transaksi'!G385))</x:f>
      </x:c>
      <x:c r="H385" s="42" t="n">
        <x:f>IF('Log Transaksi'!B385="","",IF('Log Transaksi'!H385="","",'Log Transaksi'!H385))</x:f>
        <x:v>100000</x:v>
      </x:c>
      <x:c r="I385" s="42" t="n">
        <x:f>IF('Log Transaksi'!B385="","",IF('Log Transaksi'!I385="","",'Log Transaksi'!I385))</x:f>
        <x:v>100000</x:v>
      </x:c>
      <x:c r="J385" s="46"/>
      <x:c r="K385" s="34" t="str">
        <x:v>Belum dipasangkan. Cash-in aktual tetap dihitung</x:v>
      </x:c>
      <x:c r="L385" s="42" t="n">
        <x:f>IF(AND(B385&lt;&gt;"",B385&lt;='Pengaturan'!$B$6,F385="DP"),I385,0)</x:f>
        <x:v>100000</x:v>
      </x:c>
      <x:c r="M385" s="42" t="n">
        <x:f>IF(AND(B385&lt;&gt;"",B385&lt;='Pengaturan'!$B$6,F385&lt;&gt;"DP"),I385,0)</x:f>
        <x:v>0</x:v>
      </x:c>
      <x:c r="N385" s="34" t="n">
        <x:f>IF(AND(B385&lt;&gt;"",B385&lt;='Pengaturan'!$B$6,OR(F385="Lunas",F385="Pelunasan")),1,0)</x:f>
        <x:v>0</x:v>
      </x:c>
      <x:c r="O385" s="34" t="str">
        <x:f>IF(B385="","",IF(J385="","Belum dipasangkan",IF(COUNTIF('Data Schedule'!$A$5:$A$304,J385)=1,"OK","CHECK ID")))</x:f>
        <x:v>Belum dipasangkan</x:v>
      </x:c>
      <x:c r="P385" s="519" t="str">
        <x:v>LOG-14-7</x:v>
      </x:c>
      <x:c r="Q385" s="521"/>
      <x:c r="R385" s="519" t="str">
        <x:f>IF('Log Transaksi'!B385="","",IF(Q385&lt;&gt;"",Q385,P385))</x:f>
        <x:v>LOG-14-7</x:v>
      </x:c>
      <x:c r="S385" s="519" t="str">
        <x:f>IF('Log Transaksi'!B385="","",'Log Transaksi'!S385)</x:f>
        <x:v>Paket utama</x:v>
      </x:c>
      <x:c r="T385" s="520" t="str">
        <x:v>Pemetaan average sebelumnya dipertahankan</x:v>
      </x:c>
      <x:c r="U385" s="519" t="str">
        <x:f>IF(R385="","",IF(COUNTIF('Belanja per Booking'!$A$17:$A$409,R385)=1,"OK","Cek ID"))</x:f>
        <x:v>OK</x:v>
      </x:c>
      <x:c r="V385" s="519" t="n">
        <x:f>IF(AND(R385&lt;&gt;"",'Log Transaksi'!L385&lt;&gt;"",'Log Transaksi'!L385&lt;&gt;"Belum diisi",OR('Log Transaksi'!N385="Uploaded",'Log Transaksi'!O385="Uploaded")),1,0)</x:f>
        <x:v>0</x:v>
      </x:c>
    </x:row>
    <x:row r="386" ht="23" customHeight="1">
      <x:c r="A386" s="34" t="n">
        <x:v>386</x:v>
      </x:c>
      <x:c r="B386" s="44" t="n">
        <x:f>IF('Log Transaksi'!B386="","",IF('Log Transaksi'!B386="","",'Log Transaksi'!B386))</x:f>
        <x:v>46279</x:v>
      </x:c>
      <x:c r="C386" s="34" t="str">
        <x:f>IF('Log Transaksi'!B386="","",IF('Log Transaksi'!C386="","",'Log Transaksi'!C386))</x:f>
        <x:v>Miftah</x:v>
      </x:c>
      <x:c r="D386" s="34" t="str">
        <x:f>IF('Log Transaksi'!B386="","",IF('Log Transaksi'!D386="","",'Log Transaksi'!D386))</x:f>
        <x:v>Large Group</x:v>
      </x:c>
      <x:c r="E386" s="44" t="n">
        <x:f>IF('Log Transaksi'!B386="","",IF('Log Transaksi'!E386="","",'Log Transaksi'!E386))</x:f>
        <x:v>46309</x:v>
      </x:c>
      <x:c r="F386" s="34" t="str">
        <x:f>IF('Log Transaksi'!B386="","",IF('Log Transaksi'!F386="","",'Log Transaksi'!F386))</x:f>
        <x:v>Lunas</x:v>
      </x:c>
      <x:c r="G386" s="42" t="str">
        <x:f>IF('Log Transaksi'!B386="","",IF('Log Transaksi'!G386="","",'Log Transaksi'!G386))</x:f>
      </x:c>
      <x:c r="H386" s="42" t="n">
        <x:f>IF('Log Transaksi'!B386="","",IF('Log Transaksi'!H386="","",'Log Transaksi'!H386))</x:f>
        <x:v>75000</x:v>
      </x:c>
      <x:c r="I386" s="42" t="n">
        <x:f>IF('Log Transaksi'!B386="","",IF('Log Transaksi'!I386="","",'Log Transaksi'!I386))</x:f>
        <x:v>75000</x:v>
      </x:c>
      <x:c r="J386" s="46"/>
      <x:c r="K386" s="34" t="str">
        <x:v>Belum dipasangkan. Cash-in aktual tetap dihitung</x:v>
      </x:c>
      <x:c r="L386" s="42" t="n">
        <x:f>IF(AND(B386&lt;&gt;"",B386&lt;='Pengaturan'!$B$6,F386="DP"),I386,0)</x:f>
        <x:v>0</x:v>
      </x:c>
      <x:c r="M386" s="42" t="n">
        <x:f>IF(AND(B386&lt;&gt;"",B386&lt;='Pengaturan'!$B$6,F386&lt;&gt;"DP"),I386,0)</x:f>
        <x:v>75000</x:v>
      </x:c>
      <x:c r="N386" s="34" t="n">
        <x:f>IF(AND(B386&lt;&gt;"",B386&lt;='Pengaturan'!$B$6,OR(F386="Lunas",F386="Pelunasan")),1,0)</x:f>
        <x:v>1</x:v>
      </x:c>
      <x:c r="O386" s="34" t="str">
        <x:f>IF(B386="","",IF(J386="","Belum dipasangkan",IF(COUNTIF('Data Schedule'!$A$5:$A$304,J386)=1,"OK","CHECK ID")))</x:f>
        <x:v>Belum dipasangkan</x:v>
      </x:c>
      <x:c r="P386" s="519" t="str">
        <x:v>LOG-14-8</x:v>
      </x:c>
      <x:c r="Q386" s="521"/>
      <x:c r="R386" s="519" t="str">
        <x:f>IF('Log Transaksi'!B386="","",IF(Q386&lt;&gt;"",Q386,P386))</x:f>
        <x:v>LOG-14-8</x:v>
      </x:c>
      <x:c r="S386" s="519" t="str">
        <x:f>IF('Log Transaksi'!B386="","",'Log Transaksi'!S386)</x:f>
        <x:v>Paket utama</x:v>
      </x:c>
      <x:c r="T386" s="520" t="str">
        <x:v>Pemetaan average sebelumnya dipertahankan</x:v>
      </x:c>
      <x:c r="U386" s="519" t="str">
        <x:f>IF(R386="","",IF(COUNTIF('Belanja per Booking'!$A$17:$A$409,R386)=1,"OK","Cek ID"))</x:f>
        <x:v>OK</x:v>
      </x:c>
      <x:c r="V386" s="519" t="n">
        <x:f>IF(AND(R386&lt;&gt;"",'Log Transaksi'!L386&lt;&gt;"",'Log Transaksi'!L386&lt;&gt;"Belum diisi",OR('Log Transaksi'!N386="Uploaded",'Log Transaksi'!O386="Uploaded")),1,0)</x:f>
        <x:v>1</x:v>
      </x:c>
    </x:row>
    <x:row r="387" ht="23" customHeight="1">
      <x:c r="A387" s="34" t="n">
        <x:v>387</x:v>
      </x:c>
      <x:c r="B387" s="44" t="n">
        <x:f>IF('Log Transaksi'!B387="","",IF('Log Transaksi'!B387="","",'Log Transaksi'!B387))</x:f>
        <x:v>46279</x:v>
      </x:c>
      <x:c r="C387" s="34" t="str">
        <x:f>IF('Log Transaksi'!B387="","",IF('Log Transaksi'!C387="","",'Log Transaksi'!C387))</x:f>
        <x:v>Bramwidigdyo</x:v>
      </x:c>
      <x:c r="D387" s="34" t="str">
        <x:f>IF('Log Transaksi'!B387="","",IF('Log Transaksi'!D387="","",'Log Transaksi'!D387))</x:f>
        <x:v>Pas Foto</x:v>
      </x:c>
      <x:c r="E387" s="44" t="n">
        <x:f>IF('Log Transaksi'!B387="","",IF('Log Transaksi'!E387="","",'Log Transaksi'!E387))</x:f>
        <x:v>46279</x:v>
      </x:c>
      <x:c r="F387" s="34" t="str">
        <x:f>IF('Log Transaksi'!B387="","",IF('Log Transaksi'!F387="","",'Log Transaksi'!F387))</x:f>
        <x:v>Lunas</x:v>
      </x:c>
      <x:c r="G387" s="42" t="str">
        <x:f>IF('Log Transaksi'!B387="","",IF('Log Transaksi'!G387="","",'Log Transaksi'!G387))</x:f>
      </x:c>
      <x:c r="H387" s="42" t="n">
        <x:f>IF('Log Transaksi'!B387="","",IF('Log Transaksi'!H387="","",'Log Transaksi'!H387))</x:f>
        <x:v>50000</x:v>
      </x:c>
      <x:c r="I387" s="42" t="n">
        <x:f>IF('Log Transaksi'!B387="","",IF('Log Transaksi'!I387="","",'Log Transaksi'!I387))</x:f>
        <x:v>50000</x:v>
      </x:c>
      <x:c r="J387" s="46"/>
      <x:c r="K387" s="34" t="str">
        <x:v>Belum dipasangkan. Cash-in aktual tetap dihitung</x:v>
      </x:c>
      <x:c r="L387" s="42" t="n">
        <x:f>IF(AND(B387&lt;&gt;"",B387&lt;='Pengaturan'!$B$6,F387="DP"),I387,0)</x:f>
        <x:v>0</x:v>
      </x:c>
      <x:c r="M387" s="42" t="n">
        <x:f>IF(AND(B387&lt;&gt;"",B387&lt;='Pengaturan'!$B$6,F387&lt;&gt;"DP"),I387,0)</x:f>
        <x:v>50000</x:v>
      </x:c>
      <x:c r="N387" s="34" t="n">
        <x:f>IF(AND(B387&lt;&gt;"",B387&lt;='Pengaturan'!$B$6,OR(F387="Lunas",F387="Pelunasan")),1,0)</x:f>
        <x:v>1</x:v>
      </x:c>
      <x:c r="O387" s="34" t="str">
        <x:f>IF(B387="","",IF(J387="","Belum dipasangkan",IF(COUNTIF('Data Schedule'!$A$5:$A$304,J387)=1,"OK","CHECK ID")))</x:f>
        <x:v>Belum dipasangkan</x:v>
      </x:c>
      <x:c r="P387" s="519" t="str">
        <x:v>LOG-14-9</x:v>
      </x:c>
      <x:c r="Q387" s="521"/>
      <x:c r="R387" s="519" t="str">
        <x:f>IF('Log Transaksi'!B387="","",IF(Q387&lt;&gt;"",Q387,P387))</x:f>
        <x:v>LOG-14-9</x:v>
      </x:c>
      <x:c r="S387" s="519" t="str">
        <x:f>IF('Log Transaksi'!B387="","",'Log Transaksi'!S387)</x:f>
        <x:v>Paket utama</x:v>
      </x:c>
      <x:c r="T387" s="520" t="str">
        <x:v>Pemetaan average sebelumnya dipertahankan</x:v>
      </x:c>
      <x:c r="U387" s="519" t="str">
        <x:f>IF(R387="","",IF(COUNTIF('Belanja per Booking'!$A$17:$A$409,R387)=1,"OK","Cek ID"))</x:f>
        <x:v>OK</x:v>
      </x:c>
      <x:c r="V387" s="519" t="n">
        <x:f>IF(AND(R387&lt;&gt;"",'Log Transaksi'!L387&lt;&gt;"",'Log Transaksi'!L387&lt;&gt;"Belum diisi",OR('Log Transaksi'!N387="Uploaded",'Log Transaksi'!O387="Uploaded")),1,0)</x:f>
        <x:v>1</x:v>
      </x:c>
    </x:row>
    <x:row r="388" ht="23" customHeight="1">
      <x:c r="A388" s="34" t="n">
        <x:v>388</x:v>
      </x:c>
      <x:c r="B388" s="44" t="n">
        <x:f>IF('Log Transaksi'!B388="","",IF('Log Transaksi'!B388="","",'Log Transaksi'!B388))</x:f>
        <x:v>46279</x:v>
      </x:c>
      <x:c r="C388" s="34" t="str">
        <x:f>IF('Log Transaksi'!B388="","",IF('Log Transaksi'!C388="","",'Log Transaksi'!C388))</x:f>
        <x:v>Farros Abeel Fabian</x:v>
      </x:c>
      <x:c r="D388" s="34" t="str">
        <x:f>IF('Log Transaksi'!B388="","",IF('Log Transaksi'!D388="","",'Log Transaksi'!D388))</x:f>
        <x:v>Pas Foto</x:v>
      </x:c>
      <x:c r="E388" s="44" t="n">
        <x:f>IF('Log Transaksi'!B388="","",IF('Log Transaksi'!E388="","",'Log Transaksi'!E388))</x:f>
        <x:v>46279</x:v>
      </x:c>
      <x:c r="F388" s="34" t="str">
        <x:f>IF('Log Transaksi'!B388="","",IF('Log Transaksi'!F388="","",'Log Transaksi'!F388))</x:f>
        <x:v>Lunas</x:v>
      </x:c>
      <x:c r="G388" s="42" t="n">
        <x:f>IF('Log Transaksi'!B388="","",IF('Log Transaksi'!G388="","",'Log Transaksi'!G388))</x:f>
        <x:v>65000</x:v>
      </x:c>
      <x:c r="H388" s="42" t="str">
        <x:f>IF('Log Transaksi'!B388="","",IF('Log Transaksi'!H388="","",'Log Transaksi'!H388))</x:f>
      </x:c>
      <x:c r="I388" s="42" t="n">
        <x:f>IF('Log Transaksi'!B388="","",IF('Log Transaksi'!I388="","",'Log Transaksi'!I388))</x:f>
        <x:v>65000</x:v>
      </x:c>
      <x:c r="J388" s="46" t="str">
        <x:v>BK184</x:v>
      </x:c>
      <x:c r="K388" s="34" t="str">
        <x:v>Nama, tanggal foto, paket cocok</x:v>
      </x:c>
      <x:c r="L388" s="42" t="n">
        <x:f>IF(AND(B388&lt;&gt;"",B388&lt;='Pengaturan'!$B$6,F388="DP"),I388,0)</x:f>
        <x:v>0</x:v>
      </x:c>
      <x:c r="M388" s="42" t="n">
        <x:f>IF(AND(B388&lt;&gt;"",B388&lt;='Pengaturan'!$B$6,F388&lt;&gt;"DP"),I388,0)</x:f>
        <x:v>65000</x:v>
      </x:c>
      <x:c r="N388" s="34" t="n">
        <x:f>IF(AND(B388&lt;&gt;"",B388&lt;='Pengaturan'!$B$6,OR(F388="Lunas",F388="Pelunasan")),1,0)</x:f>
        <x:v>1</x:v>
      </x:c>
      <x:c r="O388" s="34" t="str">
        <x:f>IF(B388="","",IF(J388="","Belum dipasangkan",IF(COUNTIF('Data Schedule'!$A$5:$A$304,J388)=1,"OK","CHECK ID")))</x:f>
        <x:v>OK</x:v>
      </x:c>
      <x:c r="P388" s="519" t="str">
        <x:v>BK184</x:v>
      </x:c>
      <x:c r="Q388" s="521"/>
      <x:c r="R388" s="519" t="str">
        <x:f>IF('Log Transaksi'!B388="","",IF(Q388&lt;&gt;"",Q388,P388))</x:f>
        <x:v>BK184</x:v>
      </x:c>
      <x:c r="S388" s="519" t="str">
        <x:f>IF('Log Transaksi'!B388="","",'Log Transaksi'!S388)</x:f>
        <x:v>Paket utama</x:v>
      </x:c>
      <x:c r="T388" s="520" t="str">
        <x:v>Pemetaan average sebelumnya dipertahankan</x:v>
      </x:c>
      <x:c r="U388" s="519" t="str">
        <x:f>IF(R388="","",IF(COUNTIF('Belanja per Booking'!$A$17:$A$409,R388)=1,"OK","Cek ID"))</x:f>
        <x:v>OK</x:v>
      </x:c>
      <x:c r="V388" s="519" t="n">
        <x:f>IF(AND(R388&lt;&gt;"",'Log Transaksi'!L388&lt;&gt;"",'Log Transaksi'!L388&lt;&gt;"Belum diisi",OR('Log Transaksi'!N388="Uploaded",'Log Transaksi'!O388="Uploaded")),1,0)</x:f>
        <x:v>1</x:v>
      </x:c>
    </x:row>
    <x:row r="389" ht="23" customHeight="1">
      <x:c r="A389" s="34" t="n">
        <x:v>389</x:v>
      </x:c>
      <x:c r="B389" s="44" t="n">
        <x:f>IF('Log Transaksi'!B389="","",IF('Log Transaksi'!B389="","",'Log Transaksi'!B389))</x:f>
        <x:v>46279</x:v>
      </x:c>
      <x:c r="C389" s="34" t="str">
        <x:f>IF('Log Transaksi'!B389="","",IF('Log Transaksi'!C389="","",'Log Transaksi'!C389))</x:f>
        <x:v>Hanifah Zahidah Zulfa</x:v>
      </x:c>
      <x:c r="D389" s="34" t="str">
        <x:f>IF('Log Transaksi'!B389="","",IF('Log Transaksi'!D389="","",'Log Transaksi'!D389))</x:f>
        <x:v>packing</x:v>
      </x:c>
      <x:c r="E389" s="44" t="str">
        <x:f>IF('Log Transaksi'!B389="","",IF('Log Transaksi'!E389="","",'Log Transaksi'!E389))</x:f>
      </x:c>
      <x:c r="F389" s="34" t="str">
        <x:f>IF('Log Transaksi'!B389="","",IF('Log Transaksi'!F389="","",'Log Transaksi'!F389))</x:f>
        <x:v>Lunas</x:v>
      </x:c>
      <x:c r="G389" s="42" t="str">
        <x:f>IF('Log Transaksi'!B389="","",IF('Log Transaksi'!G389="","",'Log Transaksi'!G389))</x:f>
      </x:c>
      <x:c r="H389" s="42" t="n">
        <x:f>IF('Log Transaksi'!B389="","",IF('Log Transaksi'!H389="","",'Log Transaksi'!H389))</x:f>
        <x:v>20000</x:v>
      </x:c>
      <x:c r="I389" s="42" t="n">
        <x:f>IF('Log Transaksi'!B389="","",IF('Log Transaksi'!I389="","",'Log Transaksi'!I389))</x:f>
        <x:v>20000</x:v>
      </x:c>
      <x:c r="J389" s="46"/>
      <x:c r="K389" s="34" t="str">
        <x:v>Belum dipasangkan. Cash-in aktual tetap dihitung</x:v>
      </x:c>
      <x:c r="L389" s="42" t="n">
        <x:f>IF(AND(B389&lt;&gt;"",B389&lt;='Pengaturan'!$B$6,F389="DP"),I389,0)</x:f>
        <x:v>0</x:v>
      </x:c>
      <x:c r="M389" s="42" t="n">
        <x:f>IF(AND(B389&lt;&gt;"",B389&lt;='Pengaturan'!$B$6,F389&lt;&gt;"DP"),I389,0)</x:f>
        <x:v>20000</x:v>
      </x:c>
      <x:c r="N389" s="34" t="n">
        <x:f>IF(AND(B389&lt;&gt;"",B389&lt;='Pengaturan'!$B$6,OR(F389="Lunas",F389="Pelunasan")),1,0)</x:f>
        <x:v>1</x:v>
      </x:c>
      <x:c r="O389" s="34" t="str">
        <x:f>IF(B389="","",IF(J389="","Belum dipasangkan",IF(COUNTIF('Data Schedule'!$A$5:$A$304,J389)=1,"OK","CHECK ID")))</x:f>
        <x:v>Belum dipasangkan</x:v>
      </x:c>
      <x:c r="P389" s="519" t="str">
        <x:v>LOG-14-11</x:v>
      </x:c>
      <x:c r="Q389" s="521"/>
      <x:c r="R389" s="519" t="str">
        <x:f>IF('Log Transaksi'!B389="","",IF(Q389&lt;&gt;"",Q389,P389))</x:f>
        <x:v>LOG-14-11</x:v>
      </x:c>
      <x:c r="S389" s="519" t="str">
        <x:f>IF('Log Transaksi'!B389="","",'Log Transaksi'!S389)</x:f>
        <x:v>Add-on</x:v>
      </x:c>
      <x:c r="T389" s="520" t="str">
        <x:v>Pemetaan average sebelumnya dipertahankan</x:v>
      </x:c>
      <x:c r="U389" s="519" t="str">
        <x:f>IF(R389="","",IF(COUNTIF('Belanja per Booking'!$A$17:$A$409,R389)=1,"OK","Cek ID"))</x:f>
        <x:v>OK</x:v>
      </x:c>
      <x:c r="V389" s="519" t="n">
        <x:f>IF(AND(R389&lt;&gt;"",'Log Transaksi'!L389&lt;&gt;"",'Log Transaksi'!L389&lt;&gt;"Belum diisi",OR('Log Transaksi'!N389="Uploaded",'Log Transaksi'!O389="Uploaded")),1,0)</x:f>
        <x:v>0</x:v>
      </x:c>
    </x:row>
    <x:row r="390" ht="23" customHeight="1">
      <x:c r="A390" s="34" t="n">
        <x:v>390</x:v>
      </x:c>
      <x:c r="B390" s="44" t="n">
        <x:f>IF('Log Transaksi'!B390="","",IF('Log Transaksi'!B390="","",'Log Transaksi'!B390))</x:f>
        <x:v>46279</x:v>
      </x:c>
      <x:c r="C390" s="34" t="str">
        <x:f>IF('Log Transaksi'!B390="","",IF('Log Transaksi'!C390="","",'Log Transaksi'!C390))</x:f>
        <x:v>Anett</x:v>
      </x:c>
      <x:c r="D390" s="34" t="str">
        <x:f>IF('Log Transaksi'!B390="","",IF('Log Transaksi'!D390="","",'Log Transaksi'!D390))</x:f>
        <x:v>Photofox</x:v>
      </x:c>
      <x:c r="E390" s="44" t="n">
        <x:f>IF('Log Transaksi'!B390="","",IF('Log Transaksi'!E390="","",'Log Transaksi'!E390))</x:f>
        <x:v>46281</x:v>
      </x:c>
      <x:c r="F390" s="34" t="str">
        <x:f>IF('Log Transaksi'!B390="","",IF('Log Transaksi'!F390="","",'Log Transaksi'!F390))</x:f>
        <x:v>DP</x:v>
      </x:c>
      <x:c r="G390" s="42" t="str">
        <x:f>IF('Log Transaksi'!B390="","",IF('Log Transaksi'!G390="","",'Log Transaksi'!G390))</x:f>
      </x:c>
      <x:c r="H390" s="42" t="n">
        <x:f>IF('Log Transaksi'!B390="","",IF('Log Transaksi'!H390="","",'Log Transaksi'!H390))</x:f>
        <x:v>100000</x:v>
      </x:c>
      <x:c r="I390" s="42" t="n">
        <x:f>IF('Log Transaksi'!B390="","",IF('Log Transaksi'!I390="","",'Log Transaksi'!I390))</x:f>
        <x:v>100000</x:v>
      </x:c>
      <x:c r="J390" s="46" t="str">
        <x:v>BK187</x:v>
      </x:c>
      <x:c r="K390" s="34" t="str">
        <x:v>Nama, tanggal foto, paket cocok</x:v>
      </x:c>
      <x:c r="L390" s="42" t="n">
        <x:f>IF(AND(B390&lt;&gt;"",B390&lt;='Pengaturan'!$B$6,F390="DP"),I390,0)</x:f>
        <x:v>100000</x:v>
      </x:c>
      <x:c r="M390" s="42" t="n">
        <x:f>IF(AND(B390&lt;&gt;"",B390&lt;='Pengaturan'!$B$6,F390&lt;&gt;"DP"),I390,0)</x:f>
        <x:v>0</x:v>
      </x:c>
      <x:c r="N390" s="34" t="n">
        <x:f>IF(AND(B390&lt;&gt;"",B390&lt;='Pengaturan'!$B$6,OR(F390="Lunas",F390="Pelunasan")),1,0)</x:f>
        <x:v>0</x:v>
      </x:c>
      <x:c r="O390" s="34" t="str">
        <x:f>IF(B390="","",IF(J390="","Belum dipasangkan",IF(COUNTIF('Data Schedule'!$A$5:$A$304,J390)=1,"OK","CHECK ID")))</x:f>
        <x:v>OK</x:v>
      </x:c>
      <x:c r="P390" s="519" t="str">
        <x:v>BK187</x:v>
      </x:c>
      <x:c r="Q390" s="521"/>
      <x:c r="R390" s="519" t="str">
        <x:f>IF('Log Transaksi'!B390="","",IF(Q390&lt;&gt;"",Q390,P390))</x:f>
        <x:v>BK187</x:v>
      </x:c>
      <x:c r="S390" s="519" t="str">
        <x:f>IF('Log Transaksi'!B390="","",'Log Transaksi'!S390)</x:f>
        <x:v>Paket utama</x:v>
      </x:c>
      <x:c r="T390" s="520" t="str">
        <x:v>Pemetaan average sebelumnya dipertahankan</x:v>
      </x:c>
      <x:c r="U390" s="519" t="str">
        <x:f>IF(R390="","",IF(COUNTIF('Belanja per Booking'!$A$17:$A$409,R390)=1,"OK","Cek ID"))</x:f>
        <x:v>OK</x:v>
      </x:c>
      <x:c r="V390" s="519" t="n">
        <x:f>IF(AND(R390&lt;&gt;"",'Log Transaksi'!L390&lt;&gt;"",'Log Transaksi'!L390&lt;&gt;"Belum diisi",OR('Log Transaksi'!N390="Uploaded",'Log Transaksi'!O390="Uploaded")),1,0)</x:f>
        <x:v>0</x:v>
      </x:c>
    </x:row>
    <x:row r="391" ht="23" customHeight="1">
      <x:c r="A391" s="34" t="n">
        <x:v>391</x:v>
      </x:c>
      <x:c r="B391" s="44" t="n">
        <x:f>IF('Log Transaksi'!B391="","",IF('Log Transaksi'!B391="","",'Log Transaksi'!B391))</x:f>
        <x:v>46279</x:v>
      </x:c>
      <x:c r="C391" s="34" t="str">
        <x:f>IF('Log Transaksi'!B391="","",IF('Log Transaksi'!C391="","",'Log Transaksi'!C391))</x:f>
        <x:v>Nafa Aswanda</x:v>
      </x:c>
      <x:c r="D391" s="34" t="str">
        <x:f>IF('Log Transaksi'!B391="","",IF('Log Transaksi'!D391="","",'Log Transaksi'!D391))</x:f>
        <x:v>Graduation</x:v>
      </x:c>
      <x:c r="E391" s="44" t="n">
        <x:f>IF('Log Transaksi'!B391="","",IF('Log Transaksi'!E391="","",'Log Transaksi'!E391))</x:f>
        <x:v>46299</x:v>
      </x:c>
      <x:c r="F391" s="34" t="str">
        <x:f>IF('Log Transaksi'!B391="","",IF('Log Transaksi'!F391="","",'Log Transaksi'!F391))</x:f>
        <x:v>DP</x:v>
      </x:c>
      <x:c r="G391" s="42" t="str">
        <x:f>IF('Log Transaksi'!B391="","",IF('Log Transaksi'!G391="","",'Log Transaksi'!G391))</x:f>
      </x:c>
      <x:c r="H391" s="42" t="n">
        <x:f>IF('Log Transaksi'!B391="","",IF('Log Transaksi'!H391="","",'Log Transaksi'!H391))</x:f>
        <x:v>100000</x:v>
      </x:c>
      <x:c r="I391" s="42" t="n">
        <x:f>IF('Log Transaksi'!B391="","",IF('Log Transaksi'!I391="","",'Log Transaksi'!I391))</x:f>
        <x:v>100000</x:v>
      </x:c>
      <x:c r="J391" s="46"/>
      <x:c r="K391" s="34" t="str">
        <x:v>Belum dipasangkan. Cash-in aktual tetap dihitung</x:v>
      </x:c>
      <x:c r="L391" s="42" t="n">
        <x:f>IF(AND(B391&lt;&gt;"",B391&lt;='Pengaturan'!$B$6,F391="DP"),I391,0)</x:f>
        <x:v>100000</x:v>
      </x:c>
      <x:c r="M391" s="42" t="n">
        <x:f>IF(AND(B391&lt;&gt;"",B391&lt;='Pengaturan'!$B$6,F391&lt;&gt;"DP"),I391,0)</x:f>
        <x:v>0</x:v>
      </x:c>
      <x:c r="N391" s="34" t="n">
        <x:f>IF(AND(B391&lt;&gt;"",B391&lt;='Pengaturan'!$B$6,OR(F391="Lunas",F391="Pelunasan")),1,0)</x:f>
        <x:v>0</x:v>
      </x:c>
      <x:c r="O391" s="34" t="str">
        <x:f>IF(B391="","",IF(J391="","Belum dipasangkan",IF(COUNTIF('Data Schedule'!$A$5:$A$304,J391)=1,"OK","CHECK ID")))</x:f>
        <x:v>Belum dipasangkan</x:v>
      </x:c>
      <x:c r="P391" s="519" t="str">
        <x:v>LOG-14-13</x:v>
      </x:c>
      <x:c r="Q391" s="521"/>
      <x:c r="R391" s="519" t="str">
        <x:f>IF('Log Transaksi'!B391="","",IF(Q391&lt;&gt;"",Q391,P391))</x:f>
        <x:v>LOG-14-13</x:v>
      </x:c>
      <x:c r="S391" s="519" t="str">
        <x:f>IF('Log Transaksi'!B391="","",'Log Transaksi'!S391)</x:f>
        <x:v>Paket utama</x:v>
      </x:c>
      <x:c r="T391" s="520" t="str">
        <x:v>Pemetaan average sebelumnya dipertahankan</x:v>
      </x:c>
      <x:c r="U391" s="519" t="str">
        <x:f>IF(R391="","",IF(COUNTIF('Belanja per Booking'!$A$17:$A$409,R391)=1,"OK","Cek ID"))</x:f>
        <x:v>OK</x:v>
      </x:c>
      <x:c r="V391" s="519" t="n">
        <x:f>IF(AND(R391&lt;&gt;"",'Log Transaksi'!L391&lt;&gt;"",'Log Transaksi'!L391&lt;&gt;"Belum diisi",OR('Log Transaksi'!N391="Uploaded",'Log Transaksi'!O391="Uploaded")),1,0)</x:f>
        <x:v>0</x:v>
      </x:c>
    </x:row>
    <x:row r="392" ht="23" customHeight="1">
      <x:c r="A392" s="34" t="n">
        <x:v>392</x:v>
      </x:c>
      <x:c r="B392" s="44" t="n">
        <x:f>IF('Log Transaksi'!B392="","",IF('Log Transaksi'!B392="","",'Log Transaksi'!B392))</x:f>
        <x:v>46279</x:v>
      </x:c>
      <x:c r="C392" s="34" t="str">
        <x:f>IF('Log Transaksi'!B392="","",IF('Log Transaksi'!C392="","",'Log Transaksi'!C392))</x:f>
        <x:v>Kelas 2b</x:v>
      </x:c>
      <x:c r="D392" s="34" t="str">
        <x:f>IF('Log Transaksi'!B392="","",IF('Log Transaksi'!D392="","",'Log Transaksi'!D392))</x:f>
        <x:v>Large Group</x:v>
      </x:c>
      <x:c r="E392" s="44" t="n">
        <x:f>IF('Log Transaksi'!B392="","",IF('Log Transaksi'!E392="","",'Log Transaksi'!E392))</x:f>
        <x:v>46279</x:v>
      </x:c>
      <x:c r="F392" s="34" t="str">
        <x:f>IF('Log Transaksi'!B392="","",IF('Log Transaksi'!F392="","",'Log Transaksi'!F392))</x:f>
        <x:v>Lunas</x:v>
      </x:c>
      <x:c r="G392" s="42" t="n">
        <x:f>IF('Log Transaksi'!B392="","",IF('Log Transaksi'!G392="","",'Log Transaksi'!G392))</x:f>
        <x:v>1050000</x:v>
      </x:c>
      <x:c r="H392" s="42" t="str">
        <x:f>IF('Log Transaksi'!B392="","",IF('Log Transaksi'!H392="","",'Log Transaksi'!H392))</x:f>
      </x:c>
      <x:c r="I392" s="42" t="n">
        <x:f>IF('Log Transaksi'!B392="","",IF('Log Transaksi'!I392="","",'Log Transaksi'!I392))</x:f>
        <x:v>1050000</x:v>
      </x:c>
      <x:c r="J392" s="46"/>
      <x:c r="K392" s="34" t="str">
        <x:v>CHECK kandidat BK160. Identitas atau tanggal belum pasti</x:v>
      </x:c>
      <x:c r="L392" s="42" t="n">
        <x:f>IF(AND(B392&lt;&gt;"",B392&lt;='Pengaturan'!$B$6,F392="DP"),I392,0)</x:f>
        <x:v>0</x:v>
      </x:c>
      <x:c r="M392" s="42" t="n">
        <x:f>IF(AND(B392&lt;&gt;"",B392&lt;='Pengaturan'!$B$6,F392&lt;&gt;"DP"),I392,0)</x:f>
        <x:v>1050000</x:v>
      </x:c>
      <x:c r="N392" s="34" t="n">
        <x:f>IF(AND(B392&lt;&gt;"",B392&lt;='Pengaturan'!$B$6,OR(F392="Lunas",F392="Pelunasan")),1,0)</x:f>
        <x:v>1</x:v>
      </x:c>
      <x:c r="O392" s="34" t="str">
        <x:f>IF(B392="","",IF(J392="","Belum dipasangkan",IF(COUNTIF('Data Schedule'!$A$5:$A$304,J392)=1,"OK","CHECK ID")))</x:f>
        <x:v>Belum dipasangkan</x:v>
      </x:c>
      <x:c r="P392" s="519" t="str">
        <x:v>LOG-14-14</x:v>
      </x:c>
      <x:c r="Q392" s="521"/>
      <x:c r="R392" s="519" t="str">
        <x:f>IF('Log Transaksi'!B392="","",IF(Q392&lt;&gt;"",Q392,P392))</x:f>
        <x:v>LOG-14-14</x:v>
      </x:c>
      <x:c r="S392" s="519" t="str">
        <x:f>IF('Log Transaksi'!B392="","",'Log Transaksi'!S392)</x:f>
        <x:v>Paket utama</x:v>
      </x:c>
      <x:c r="T392" s="520" t="str">
        <x:v>Pemetaan average sebelumnya dipertahankan</x:v>
      </x:c>
      <x:c r="U392" s="519" t="str">
        <x:f>IF(R392="","",IF(COUNTIF('Belanja per Booking'!$A$17:$A$409,R392)=1,"OK","Cek ID"))</x:f>
        <x:v>OK</x:v>
      </x:c>
      <x:c r="V392" s="519" t="n">
        <x:f>IF(AND(R392&lt;&gt;"",'Log Transaksi'!L392&lt;&gt;"",'Log Transaksi'!L392&lt;&gt;"Belum diisi",OR('Log Transaksi'!N392="Uploaded",'Log Transaksi'!O392="Uploaded")),1,0)</x:f>
        <x:v>1</x:v>
      </x:c>
    </x:row>
    <x:row r="393" ht="23" customHeight="1">
      <x:c r="A393" s="34" t="n">
        <x:v>393</x:v>
      </x:c>
      <x:c r="B393" s="44" t="n">
        <x:f>IF('Log Transaksi'!B393="","",IF('Log Transaksi'!B393="","",'Log Transaksi'!B393))</x:f>
        <x:v>46279</x:v>
      </x:c>
      <x:c r="C393" s="34" t="str">
        <x:f>IF('Log Transaksi'!B393="","",IF('Log Transaksi'!C393="","",'Log Transaksi'!C393))</x:f>
        <x:v>Nayla</x:v>
      </x:c>
      <x:c r="D393" s="34" t="str">
        <x:f>IF('Log Transaksi'!B393="","",IF('Log Transaksi'!D393="","",'Log Transaksi'!D393))</x:f>
        <x:v>Large Group</x:v>
      </x:c>
      <x:c r="E393" s="44" t="n">
        <x:f>IF('Log Transaksi'!B393="","",IF('Log Transaksi'!E393="","",'Log Transaksi'!E393))</x:f>
        <x:v>46279</x:v>
      </x:c>
      <x:c r="F393" s="34" t="str">
        <x:f>IF('Log Transaksi'!B393="","",IF('Log Transaksi'!F393="","",'Log Transaksi'!F393))</x:f>
        <x:v>Lunas</x:v>
      </x:c>
      <x:c r="G393" s="42" t="str">
        <x:f>IF('Log Transaksi'!B393="","",IF('Log Transaksi'!G393="","",'Log Transaksi'!G393))</x:f>
      </x:c>
      <x:c r="H393" s="42" t="n">
        <x:f>IF('Log Transaksi'!B393="","",IF('Log Transaksi'!H393="","",'Log Transaksi'!H393))</x:f>
        <x:v>100000</x:v>
      </x:c>
      <x:c r="I393" s="42" t="n">
        <x:f>IF('Log Transaksi'!B393="","",IF('Log Transaksi'!I393="","",'Log Transaksi'!I393))</x:f>
        <x:v>100000</x:v>
      </x:c>
      <x:c r="J393" s="46" t="str">
        <x:v>BK135</x:v>
      </x:c>
      <x:c r="K393" s="34" t="str">
        <x:v>Nama, tanggal foto, paket cocok</x:v>
      </x:c>
      <x:c r="L393" s="42" t="n">
        <x:f>IF(AND(B393&lt;&gt;"",B393&lt;='Pengaturan'!$B$6,F393="DP"),I393,0)</x:f>
        <x:v>0</x:v>
      </x:c>
      <x:c r="M393" s="42" t="n">
        <x:f>IF(AND(B393&lt;&gt;"",B393&lt;='Pengaturan'!$B$6,F393&lt;&gt;"DP"),I393,0)</x:f>
        <x:v>100000</x:v>
      </x:c>
      <x:c r="N393" s="34" t="n">
        <x:f>IF(AND(B393&lt;&gt;"",B393&lt;='Pengaturan'!$B$6,OR(F393="Lunas",F393="Pelunasan")),1,0)</x:f>
        <x:v>1</x:v>
      </x:c>
      <x:c r="O393" s="34" t="str">
        <x:f>IF(B393="","",IF(J393="","Belum dipasangkan",IF(COUNTIF('Data Schedule'!$A$5:$A$304,J393)=1,"OK","CHECK ID")))</x:f>
        <x:v>OK</x:v>
      </x:c>
      <x:c r="P393" s="519" t="str">
        <x:v>BK135</x:v>
      </x:c>
      <x:c r="Q393" s="521"/>
      <x:c r="R393" s="519" t="str">
        <x:f>IF('Log Transaksi'!B393="","",IF(Q393&lt;&gt;"",Q393,P393))</x:f>
        <x:v>BK135</x:v>
      </x:c>
      <x:c r="S393" s="519" t="str">
        <x:f>IF('Log Transaksi'!B393="","",'Log Transaksi'!S393)</x:f>
        <x:v>Paket utama</x:v>
      </x:c>
      <x:c r="T393" s="520" t="str">
        <x:v>Pemetaan average sebelumnya dipertahankan</x:v>
      </x:c>
      <x:c r="U393" s="519" t="str">
        <x:f>IF(R393="","",IF(COUNTIF('Belanja per Booking'!$A$17:$A$409,R393)=1,"OK","Cek ID"))</x:f>
        <x:v>OK</x:v>
      </x:c>
      <x:c r="V393" s="519" t="n">
        <x:f>IF(AND(R393&lt;&gt;"",'Log Transaksi'!L393&lt;&gt;"",'Log Transaksi'!L393&lt;&gt;"Belum diisi",OR('Log Transaksi'!N393="Uploaded",'Log Transaksi'!O393="Uploaded")),1,0)</x:f>
        <x:v>1</x:v>
      </x:c>
    </x:row>
    <x:row r="394" ht="23" customHeight="1">
      <x:c r="A394" s="34" t="n">
        <x:v>394</x:v>
      </x:c>
      <x:c r="B394" s="44" t="n">
        <x:f>IF('Log Transaksi'!B394="","",IF('Log Transaksi'!B394="","",'Log Transaksi'!B394))</x:f>
        <x:v>46279</x:v>
      </x:c>
      <x:c r="C394" s="34" t="str">
        <x:f>IF('Log Transaksi'!B394="","",IF('Log Transaksi'!C394="","",'Log Transaksi'!C394))</x:f>
        <x:v>Lisna</x:v>
      </x:c>
      <x:c r="D394" s="34" t="str">
        <x:f>IF('Log Transaksi'!B394="","",IF('Log Transaksi'!D394="","",'Log Transaksi'!D394))</x:f>
        <x:v>Couple A</x:v>
      </x:c>
      <x:c r="E394" s="44" t="n">
        <x:f>IF('Log Transaksi'!B394="","",IF('Log Transaksi'!E394="","",'Log Transaksi'!E394))</x:f>
        <x:v>46287</x:v>
      </x:c>
      <x:c r="F394" s="34" t="str">
        <x:f>IF('Log Transaksi'!B394="","",IF('Log Transaksi'!F394="","",'Log Transaksi'!F394))</x:f>
        <x:v>DP</x:v>
      </x:c>
      <x:c r="G394" s="42" t="str">
        <x:f>IF('Log Transaksi'!B394="","",IF('Log Transaksi'!G394="","",'Log Transaksi'!G394))</x:f>
      </x:c>
      <x:c r="H394" s="42" t="n">
        <x:f>IF('Log Transaksi'!B394="","",IF('Log Transaksi'!H394="","",'Log Transaksi'!H394))</x:f>
        <x:v>100000</x:v>
      </x:c>
      <x:c r="I394" s="42" t="n">
        <x:f>IF('Log Transaksi'!B394="","",IF('Log Transaksi'!I394="","",'Log Transaksi'!I394))</x:f>
        <x:v>100000</x:v>
      </x:c>
      <x:c r="J394" s="46" t="str">
        <x:v>BK189</x:v>
      </x:c>
      <x:c r="K394" s="34" t="str">
        <x:v>Nama, tanggal foto, paket cocok</x:v>
      </x:c>
      <x:c r="L394" s="42" t="n">
        <x:f>IF(AND(B394&lt;&gt;"",B394&lt;='Pengaturan'!$B$6,F394="DP"),I394,0)</x:f>
        <x:v>100000</x:v>
      </x:c>
      <x:c r="M394" s="42" t="n">
        <x:f>IF(AND(B394&lt;&gt;"",B394&lt;='Pengaturan'!$B$6,F394&lt;&gt;"DP"),I394,0)</x:f>
        <x:v>0</x:v>
      </x:c>
      <x:c r="N394" s="34" t="n">
        <x:f>IF(AND(B394&lt;&gt;"",B394&lt;='Pengaturan'!$B$6,OR(F394="Lunas",F394="Pelunasan")),1,0)</x:f>
        <x:v>0</x:v>
      </x:c>
      <x:c r="O394" s="34" t="str">
        <x:f>IF(B394="","",IF(J394="","Belum dipasangkan",IF(COUNTIF('Data Schedule'!$A$5:$A$304,J394)=1,"OK","CHECK ID")))</x:f>
        <x:v>OK</x:v>
      </x:c>
      <x:c r="P394" s="519" t="str">
        <x:v>BK189</x:v>
      </x:c>
      <x:c r="Q394" s="521"/>
      <x:c r="R394" s="519" t="str">
        <x:f>IF('Log Transaksi'!B394="","",IF(Q394&lt;&gt;"",Q394,P394))</x:f>
        <x:v>BK189</x:v>
      </x:c>
      <x:c r="S394" s="519" t="str">
        <x:f>IF('Log Transaksi'!B394="","",'Log Transaksi'!S394)</x:f>
        <x:v>Paket utama</x:v>
      </x:c>
      <x:c r="T394" s="520" t="str">
        <x:v>Pemetaan average sebelumnya dipertahankan</x:v>
      </x:c>
      <x:c r="U394" s="519" t="str">
        <x:f>IF(R394="","",IF(COUNTIF('Belanja per Booking'!$A$17:$A$409,R394)=1,"OK","Cek ID"))</x:f>
        <x:v>OK</x:v>
      </x:c>
      <x:c r="V394" s="519" t="n">
        <x:f>IF(AND(R394&lt;&gt;"",'Log Transaksi'!L394&lt;&gt;"",'Log Transaksi'!L394&lt;&gt;"Belum diisi",OR('Log Transaksi'!N394="Uploaded",'Log Transaksi'!O394="Uploaded")),1,0)</x:f>
        <x:v>0</x:v>
      </x:c>
    </x:row>
    <x:row r="395" ht="23" customHeight="1">
      <x:c r="A395" s="34" t="n">
        <x:v>395</x:v>
      </x:c>
      <x:c r="B395" s="44" t="n">
        <x:f>IF('Log Transaksi'!B395="","",IF('Log Transaksi'!B395="","",'Log Transaksi'!B395))</x:f>
        <x:v>46279</x:v>
      </x:c>
      <x:c r="C395" s="34" t="str">
        <x:f>IF('Log Transaksi'!B395="","",IF('Log Transaksi'!C395="","",'Log Transaksi'!C395))</x:f>
        <x:v>Navan Hes a</x:v>
      </x:c>
      <x:c r="D395" s="34" t="str">
        <x:f>IF('Log Transaksi'!B395="","",IF('Log Transaksi'!D395="","",'Log Transaksi'!D395))</x:f>
        <x:v>Large Group</x:v>
      </x:c>
      <x:c r="E395" s="44" t="n">
        <x:f>IF('Log Transaksi'!B395="","",IF('Log Transaksi'!E395="","",'Log Transaksi'!E395))</x:f>
        <x:v>46279</x:v>
      </x:c>
      <x:c r="F395" s="34" t="str">
        <x:f>IF('Log Transaksi'!B395="","",IF('Log Transaksi'!F395="","",'Log Transaksi'!F395))</x:f>
        <x:v>Lunas</x:v>
      </x:c>
      <x:c r="G395" s="42" t="n">
        <x:f>IF('Log Transaksi'!B395="","",IF('Log Transaksi'!G395="","",'Log Transaksi'!G395))</x:f>
        <x:v>825000</x:v>
      </x:c>
      <x:c r="H395" s="42" t="str">
        <x:f>IF('Log Transaksi'!B395="","",IF('Log Transaksi'!H395="","",'Log Transaksi'!H395))</x:f>
      </x:c>
      <x:c r="I395" s="42" t="n">
        <x:f>IF('Log Transaksi'!B395="","",IF('Log Transaksi'!I395="","",'Log Transaksi'!I395))</x:f>
        <x:v>825000</x:v>
      </x:c>
      <x:c r="J395" s="46" t="str">
        <x:v>BK158</x:v>
      </x:c>
      <x:c r="K395" s="34" t="str">
        <x:v>Nama, tanggal foto, paket cocok</x:v>
      </x:c>
      <x:c r="L395" s="42" t="n">
        <x:f>IF(AND(B395&lt;&gt;"",B395&lt;='Pengaturan'!$B$6,F395="DP"),I395,0)</x:f>
        <x:v>0</x:v>
      </x:c>
      <x:c r="M395" s="42" t="n">
        <x:f>IF(AND(B395&lt;&gt;"",B395&lt;='Pengaturan'!$B$6,F395&lt;&gt;"DP"),I395,0)</x:f>
        <x:v>825000</x:v>
      </x:c>
      <x:c r="N395" s="34" t="n">
        <x:f>IF(AND(B395&lt;&gt;"",B395&lt;='Pengaturan'!$B$6,OR(F395="Lunas",F395="Pelunasan")),1,0)</x:f>
        <x:v>1</x:v>
      </x:c>
      <x:c r="O395" s="34" t="str">
        <x:f>IF(B395="","",IF(J395="","Belum dipasangkan",IF(COUNTIF('Data Schedule'!$A$5:$A$304,J395)=1,"OK","CHECK ID")))</x:f>
        <x:v>OK</x:v>
      </x:c>
      <x:c r="P395" s="519" t="str">
        <x:v>BK158</x:v>
      </x:c>
      <x:c r="Q395" s="521"/>
      <x:c r="R395" s="519" t="str">
        <x:f>IF('Log Transaksi'!B395="","",IF(Q395&lt;&gt;"",Q395,P395))</x:f>
        <x:v>BK158</x:v>
      </x:c>
      <x:c r="S395" s="519" t="str">
        <x:f>IF('Log Transaksi'!B395="","",'Log Transaksi'!S395)</x:f>
        <x:v>Paket utama</x:v>
      </x:c>
      <x:c r="T395" s="520" t="str">
        <x:v>Pemetaan average sebelumnya dipertahankan</x:v>
      </x:c>
      <x:c r="U395" s="519" t="str">
        <x:f>IF(R395="","",IF(COUNTIF('Belanja per Booking'!$A$17:$A$409,R395)=1,"OK","Cek ID"))</x:f>
        <x:v>OK</x:v>
      </x:c>
      <x:c r="V395" s="519" t="n">
        <x:f>IF(AND(R395&lt;&gt;"",'Log Transaksi'!L395&lt;&gt;"",'Log Transaksi'!L395&lt;&gt;"Belum diisi",OR('Log Transaksi'!N395="Uploaded",'Log Transaksi'!O395="Uploaded")),1,0)</x:f>
        <x:v>1</x:v>
      </x:c>
    </x:row>
    <x:row r="396" ht="23" customHeight="1">
      <x:c r="A396" s="34" t="n">
        <x:v>396</x:v>
      </x:c>
      <x:c r="B396" s="44" t="n">
        <x:f>IF('Log Transaksi'!B396="","",IF('Log Transaksi'!B396="","",'Log Transaksi'!B396))</x:f>
        <x:v>46279</x:v>
      </x:c>
      <x:c r="C396" s="34" t="str">
        <x:f>IF('Log Transaksi'!B396="","",IF('Log Transaksi'!C396="","",'Log Transaksi'!C396))</x:f>
        <x:v>Argha</x:v>
      </x:c>
      <x:c r="D396" s="34" t="str">
        <x:f>IF('Log Transaksi'!B396="","",IF('Log Transaksi'!D396="","",'Log Transaksi'!D396))</x:f>
        <x:v>Pas Foto</x:v>
      </x:c>
      <x:c r="E396" s="44" t="n">
        <x:f>IF('Log Transaksi'!B396="","",IF('Log Transaksi'!E396="","",'Log Transaksi'!E396))</x:f>
        <x:v>46279</x:v>
      </x:c>
      <x:c r="F396" s="34" t="str">
        <x:f>IF('Log Transaksi'!B396="","",IF('Log Transaksi'!F396="","",'Log Transaksi'!F396))</x:f>
        <x:v>Lunas</x:v>
      </x:c>
      <x:c r="G396" s="42" t="str">
        <x:f>IF('Log Transaksi'!B396="","",IF('Log Transaksi'!G396="","",'Log Transaksi'!G396))</x:f>
      </x:c>
      <x:c r="H396" s="42" t="n">
        <x:f>IF('Log Transaksi'!B396="","",IF('Log Transaksi'!H396="","",'Log Transaksi'!H396))</x:f>
        <x:v>50000</x:v>
      </x:c>
      <x:c r="I396" s="42" t="n">
        <x:f>IF('Log Transaksi'!B396="","",IF('Log Transaksi'!I396="","",'Log Transaksi'!I396))</x:f>
        <x:v>50000</x:v>
      </x:c>
      <x:c r="J396" s="46"/>
      <x:c r="K396" s="34" t="str">
        <x:v>Belum dipasangkan. Cash-in aktual tetap dihitung</x:v>
      </x:c>
      <x:c r="L396" s="42" t="n">
        <x:f>IF(AND(B396&lt;&gt;"",B396&lt;='Pengaturan'!$B$6,F396="DP"),I396,0)</x:f>
        <x:v>0</x:v>
      </x:c>
      <x:c r="M396" s="42" t="n">
        <x:f>IF(AND(B396&lt;&gt;"",B396&lt;='Pengaturan'!$B$6,F396&lt;&gt;"DP"),I396,0)</x:f>
        <x:v>50000</x:v>
      </x:c>
      <x:c r="N396" s="34" t="n">
        <x:f>IF(AND(B396&lt;&gt;"",B396&lt;='Pengaturan'!$B$6,OR(F396="Lunas",F396="Pelunasan")),1,0)</x:f>
        <x:v>1</x:v>
      </x:c>
      <x:c r="O396" s="34" t="str">
        <x:f>IF(B396="","",IF(J396="","Belum dipasangkan",IF(COUNTIF('Data Schedule'!$A$5:$A$304,J396)=1,"OK","CHECK ID")))</x:f>
        <x:v>Belum dipasangkan</x:v>
      </x:c>
      <x:c r="P396" s="519" t="str">
        <x:v>LOG-14-18</x:v>
      </x:c>
      <x:c r="Q396" s="521"/>
      <x:c r="R396" s="519" t="str">
        <x:f>IF('Log Transaksi'!B396="","",IF(Q396&lt;&gt;"",Q396,P396))</x:f>
        <x:v>LOG-14-18</x:v>
      </x:c>
      <x:c r="S396" s="519" t="str">
        <x:f>IF('Log Transaksi'!B396="","",'Log Transaksi'!S396)</x:f>
        <x:v>Paket utama</x:v>
      </x:c>
      <x:c r="T396" s="520" t="str">
        <x:v>Pemetaan average sebelumnya dipertahankan</x:v>
      </x:c>
      <x:c r="U396" s="519" t="str">
        <x:f>IF(R396="","",IF(COUNTIF('Belanja per Booking'!$A$17:$A$409,R396)=1,"OK","Cek ID"))</x:f>
        <x:v>OK</x:v>
      </x:c>
      <x:c r="V396" s="519" t="n">
        <x:f>IF(AND(R396&lt;&gt;"",'Log Transaksi'!L396&lt;&gt;"",'Log Transaksi'!L396&lt;&gt;"Belum diisi",OR('Log Transaksi'!N396="Uploaded",'Log Transaksi'!O396="Uploaded")),1,0)</x:f>
        <x:v>0</x:v>
      </x:c>
    </x:row>
    <x:row r="397" ht="23" customHeight="1">
      <x:c r="A397" s="34" t="n">
        <x:v>397</x:v>
      </x:c>
      <x:c r="B397" s="44" t="n">
        <x:f>IF('Log Transaksi'!B397="","",IF('Log Transaksi'!B397="","",'Log Transaksi'!B397))</x:f>
        <x:v>46279</x:v>
      </x:c>
      <x:c r="C397" s="34" t="str">
        <x:f>IF('Log Transaksi'!B397="","",IF('Log Transaksi'!C397="","",'Log Transaksi'!C397))</x:f>
        <x:v>Azzra</x:v>
      </x:c>
      <x:c r="D397" s="34" t="str">
        <x:f>IF('Log Transaksi'!B397="","",IF('Log Transaksi'!D397="","",'Log Transaksi'!D397))</x:f>
        <x:v>Single</x:v>
      </x:c>
      <x:c r="E397" s="44" t="n">
        <x:f>IF('Log Transaksi'!B397="","",IF('Log Transaksi'!E397="","",'Log Transaksi'!E397))</x:f>
        <x:v>46282</x:v>
      </x:c>
      <x:c r="F397" s="34" t="str">
        <x:f>IF('Log Transaksi'!B397="","",IF('Log Transaksi'!F397="","",'Log Transaksi'!F397))</x:f>
        <x:v>DP</x:v>
      </x:c>
      <x:c r="G397" s="42" t="str">
        <x:f>IF('Log Transaksi'!B397="","",IF('Log Transaksi'!G397="","",'Log Transaksi'!G397))</x:f>
      </x:c>
      <x:c r="H397" s="42" t="n">
        <x:f>IF('Log Transaksi'!B397="","",IF('Log Transaksi'!H397="","",'Log Transaksi'!H397))</x:f>
        <x:v>100000</x:v>
      </x:c>
      <x:c r="I397" s="42" t="n">
        <x:f>IF('Log Transaksi'!B397="","",IF('Log Transaksi'!I397="","",'Log Transaksi'!I397))</x:f>
        <x:v>100000</x:v>
      </x:c>
      <x:c r="J397" s="46" t="str">
        <x:v>BK188</x:v>
      </x:c>
      <x:c r="K397" s="34" t="str">
        <x:v>Nama, tanggal foto, paket cocok</x:v>
      </x:c>
      <x:c r="L397" s="42" t="n">
        <x:f>IF(AND(B397&lt;&gt;"",B397&lt;='Pengaturan'!$B$6,F397="DP"),I397,0)</x:f>
        <x:v>100000</x:v>
      </x:c>
      <x:c r="M397" s="42" t="n">
        <x:f>IF(AND(B397&lt;&gt;"",B397&lt;='Pengaturan'!$B$6,F397&lt;&gt;"DP"),I397,0)</x:f>
        <x:v>0</x:v>
      </x:c>
      <x:c r="N397" s="34" t="n">
        <x:f>IF(AND(B397&lt;&gt;"",B397&lt;='Pengaturan'!$B$6,OR(F397="Lunas",F397="Pelunasan")),1,0)</x:f>
        <x:v>0</x:v>
      </x:c>
      <x:c r="O397" s="34" t="str">
        <x:f>IF(B397="","",IF(J397="","Belum dipasangkan",IF(COUNTIF('Data Schedule'!$A$5:$A$304,J397)=1,"OK","CHECK ID")))</x:f>
        <x:v>OK</x:v>
      </x:c>
      <x:c r="P397" s="519" t="str">
        <x:v>BK188</x:v>
      </x:c>
      <x:c r="Q397" s="521"/>
      <x:c r="R397" s="519" t="str">
        <x:f>IF('Log Transaksi'!B397="","",IF(Q397&lt;&gt;"",Q397,P397))</x:f>
        <x:v>BK188</x:v>
      </x:c>
      <x:c r="S397" s="519" t="str">
        <x:f>IF('Log Transaksi'!B397="","",'Log Transaksi'!S397)</x:f>
        <x:v>Paket utama</x:v>
      </x:c>
      <x:c r="T397" s="520" t="str">
        <x:v>Pemetaan average sebelumnya dipertahankan</x:v>
      </x:c>
      <x:c r="U397" s="519" t="str">
        <x:f>IF(R397="","",IF(COUNTIF('Belanja per Booking'!$A$17:$A$409,R397)=1,"OK","Cek ID"))</x:f>
        <x:v>OK</x:v>
      </x:c>
      <x:c r="V397" s="519" t="n">
        <x:f>IF(AND(R397&lt;&gt;"",'Log Transaksi'!L397&lt;&gt;"",'Log Transaksi'!L397&lt;&gt;"Belum diisi",OR('Log Transaksi'!N397="Uploaded",'Log Transaksi'!O397="Uploaded")),1,0)</x:f>
        <x:v>0</x:v>
      </x:c>
    </x:row>
    <x:row r="398" ht="23" customHeight="1">
      <x:c r="A398" s="34" t="n">
        <x:v>398</x:v>
      </x:c>
      <x:c r="B398" s="44" t="n">
        <x:f>IF('Log Transaksi'!B398="","",IF('Log Transaksi'!B398="","",'Log Transaksi'!B398))</x:f>
        <x:v>46280</x:v>
      </x:c>
      <x:c r="C398" s="34" t="str">
        <x:f>IF('Log Transaksi'!B398="","",IF('Log Transaksi'!C398="","",'Log Transaksi'!C398))</x:f>
        <x:v>Rahes</x:v>
      </x:c>
      <x:c r="D398" s="34" t="str">
        <x:f>IF('Log Transaksi'!B398="","",IF('Log Transaksi'!D398="","",'Log Transaksi'!D398))</x:f>
        <x:v>Large Group</x:v>
      </x:c>
      <x:c r="E398" s="44" t="n">
        <x:f>IF('Log Transaksi'!B398="","",IF('Log Transaksi'!E398="","",'Log Transaksi'!E398))</x:f>
        <x:v>46288</x:v>
      </x:c>
      <x:c r="F398" s="34" t="str">
        <x:f>IF('Log Transaksi'!B398="","",IF('Log Transaksi'!F398="","",'Log Transaksi'!F398))</x:f>
        <x:v>DP</x:v>
      </x:c>
      <x:c r="G398" s="42" t="str">
        <x:f>IF('Log Transaksi'!B398="","",IF('Log Transaksi'!G398="","",'Log Transaksi'!G398))</x:f>
      </x:c>
      <x:c r="H398" s="42" t="n">
        <x:f>IF('Log Transaksi'!B398="","",IF('Log Transaksi'!H398="","",'Log Transaksi'!H398))</x:f>
        <x:v>100000</x:v>
      </x:c>
      <x:c r="I398" s="42" t="n">
        <x:f>IF('Log Transaksi'!B398="","",IF('Log Transaksi'!I398="","",'Log Transaksi'!I398))</x:f>
        <x:v>100000</x:v>
      </x:c>
      <x:c r="J398" s="46" t="str">
        <x:v>BK196</x:v>
      </x:c>
      <x:c r="K398" s="34" t="str">
        <x:v>Nama, tanggal foto, paket cocok</x:v>
      </x:c>
      <x:c r="L398" s="42" t="n">
        <x:f>IF(AND(B398&lt;&gt;"",B398&lt;='Pengaturan'!$B$6,F398="DP"),I398,0)</x:f>
        <x:v>100000</x:v>
      </x:c>
      <x:c r="M398" s="42" t="n">
        <x:f>IF(AND(B398&lt;&gt;"",B398&lt;='Pengaturan'!$B$6,F398&lt;&gt;"DP"),I398,0)</x:f>
        <x:v>0</x:v>
      </x:c>
      <x:c r="N398" s="34" t="n">
        <x:f>IF(AND(B398&lt;&gt;"",B398&lt;='Pengaturan'!$B$6,OR(F398="Lunas",F398="Pelunasan")),1,0)</x:f>
        <x:v>0</x:v>
      </x:c>
      <x:c r="O398" s="34" t="str">
        <x:f>IF(B398="","",IF(J398="","Belum dipasangkan",IF(COUNTIF('Data Schedule'!$A$5:$A$304,J398)=1,"OK","CHECK ID")))</x:f>
        <x:v>OK</x:v>
      </x:c>
      <x:c r="P398" s="519" t="str">
        <x:v>BK196</x:v>
      </x:c>
      <x:c r="Q398" s="521"/>
      <x:c r="R398" s="519" t="str">
        <x:f>IF('Log Transaksi'!B398="","",IF(Q398&lt;&gt;"",Q398,P398))</x:f>
        <x:v>BK196</x:v>
      </x:c>
      <x:c r="S398" s="519" t="str">
        <x:f>IF('Log Transaksi'!B398="","",'Log Transaksi'!S398)</x:f>
        <x:v>Paket utama</x:v>
      </x:c>
      <x:c r="T398" s="520" t="str">
        <x:v>Pemetaan average sebelumnya dipertahankan</x:v>
      </x:c>
      <x:c r="U398" s="519" t="str">
        <x:f>IF(R398="","",IF(COUNTIF('Belanja per Booking'!$A$17:$A$409,R398)=1,"OK","Cek ID"))</x:f>
        <x:v>OK</x:v>
      </x:c>
      <x:c r="V398" s="519" t="n">
        <x:f>IF(AND(R398&lt;&gt;"",'Log Transaksi'!L398&lt;&gt;"",'Log Transaksi'!L398&lt;&gt;"Belum diisi",OR('Log Transaksi'!N398="Uploaded",'Log Transaksi'!O398="Uploaded")),1,0)</x:f>
        <x:v>0</x:v>
      </x:c>
    </x:row>
    <x:row r="399" ht="23" customHeight="1">
      <x:c r="A399" s="34" t="n">
        <x:v>399</x:v>
      </x:c>
      <x:c r="B399" s="44" t="n">
        <x:f>IF('Log Transaksi'!B399="","",IF('Log Transaksi'!B399="","",'Log Transaksi'!B399))</x:f>
        <x:v>46280</x:v>
      </x:c>
      <x:c r="C399" s="34" t="str">
        <x:f>IF('Log Transaksi'!B399="","",IF('Log Transaksi'!C399="","",'Log Transaksi'!C399))</x:f>
        <x:v>Kharisma</x:v>
      </x:c>
      <x:c r="D399" s="34" t="str">
        <x:f>IF('Log Transaksi'!B399="","",IF('Log Transaksi'!D399="","",'Log Transaksi'!D399))</x:f>
        <x:v>Graduation</x:v>
      </x:c>
      <x:c r="E399" s="44" t="n">
        <x:f>IF('Log Transaksi'!B399="","",IF('Log Transaksi'!E399="","",'Log Transaksi'!E399))</x:f>
        <x:v>46312</x:v>
      </x:c>
      <x:c r="F399" s="34" t="str">
        <x:f>IF('Log Transaksi'!B399="","",IF('Log Transaksi'!F399="","",'Log Transaksi'!F399))</x:f>
        <x:v>DP</x:v>
      </x:c>
      <x:c r="G399" s="42" t="str">
        <x:f>IF('Log Transaksi'!B399="","",IF('Log Transaksi'!G399="","",'Log Transaksi'!G399))</x:f>
      </x:c>
      <x:c r="H399" s="42" t="n">
        <x:f>IF('Log Transaksi'!B399="","",IF('Log Transaksi'!H399="","",'Log Transaksi'!H399))</x:f>
        <x:v>100000</x:v>
      </x:c>
      <x:c r="I399" s="42" t="n">
        <x:f>IF('Log Transaksi'!B399="","",IF('Log Transaksi'!I399="","",'Log Transaksi'!I399))</x:f>
        <x:v>100000</x:v>
      </x:c>
      <x:c r="J399" s="46"/>
      <x:c r="K399" s="34" t="str">
        <x:v>Belum dipasangkan. Cash-in aktual tetap dihitung</x:v>
      </x:c>
      <x:c r="L399" s="42" t="n">
        <x:f>IF(AND(B399&lt;&gt;"",B399&lt;='Pengaturan'!$B$6,F399="DP"),I399,0)</x:f>
        <x:v>100000</x:v>
      </x:c>
      <x:c r="M399" s="42" t="n">
        <x:f>IF(AND(B399&lt;&gt;"",B399&lt;='Pengaturan'!$B$6,F399&lt;&gt;"DP"),I399,0)</x:f>
        <x:v>0</x:v>
      </x:c>
      <x:c r="N399" s="34" t="n">
        <x:f>IF(AND(B399&lt;&gt;"",B399&lt;='Pengaturan'!$B$6,OR(F399="Lunas",F399="Pelunasan")),1,0)</x:f>
        <x:v>0</x:v>
      </x:c>
      <x:c r="O399" s="34" t="str">
        <x:f>IF(B399="","",IF(J399="","Belum dipasangkan",IF(COUNTIF('Data Schedule'!$A$5:$A$304,J399)=1,"OK","CHECK ID")))</x:f>
        <x:v>Belum dipasangkan</x:v>
      </x:c>
      <x:c r="P399" s="519" t="str">
        <x:v>LOG-15-5</x:v>
      </x:c>
      <x:c r="Q399" s="521"/>
      <x:c r="R399" s="519" t="str">
        <x:f>IF('Log Transaksi'!B399="","",IF(Q399&lt;&gt;"",Q399,P399))</x:f>
        <x:v>LOG-15-5</x:v>
      </x:c>
      <x:c r="S399" s="519" t="str">
        <x:f>IF('Log Transaksi'!B399="","",'Log Transaksi'!S399)</x:f>
        <x:v>Paket utama</x:v>
      </x:c>
      <x:c r="T399" s="520" t="str">
        <x:v>Pemetaan average sebelumnya dipertahankan</x:v>
      </x:c>
      <x:c r="U399" s="519" t="str">
        <x:f>IF(R399="","",IF(COUNTIF('Belanja per Booking'!$A$17:$A$409,R399)=1,"OK","Cek ID"))</x:f>
        <x:v>OK</x:v>
      </x:c>
      <x:c r="V399" s="519" t="n">
        <x:f>IF(AND(R399&lt;&gt;"",'Log Transaksi'!L399&lt;&gt;"",'Log Transaksi'!L399&lt;&gt;"Belum diisi",OR('Log Transaksi'!N399="Uploaded",'Log Transaksi'!O399="Uploaded")),1,0)</x:f>
        <x:v>0</x:v>
      </x:c>
    </x:row>
    <x:row r="400" ht="23" customHeight="1">
      <x:c r="A400" s="34" t="n">
        <x:v>400</x:v>
      </x:c>
      <x:c r="B400" s="44" t="n">
        <x:f>IF('Log Transaksi'!B400="","",IF('Log Transaksi'!B400="","",'Log Transaksi'!B400))</x:f>
        <x:v>46280</x:v>
      </x:c>
      <x:c r="C400" s="34" t="str">
        <x:f>IF('Log Transaksi'!B400="","",IF('Log Transaksi'!C400="","",'Log Transaksi'!C400))</x:f>
        <x:v>Nana Tri</x:v>
      </x:c>
      <x:c r="D400" s="34" t="str">
        <x:f>IF('Log Transaksi'!B400="","",IF('Log Transaksi'!D400="","",'Log Transaksi'!D400))</x:f>
        <x:v>Graduation</x:v>
      </x:c>
      <x:c r="E400" s="44" t="n">
        <x:f>IF('Log Transaksi'!B400="","",IF('Log Transaksi'!E400="","",'Log Transaksi'!E400))</x:f>
        <x:v>46287</x:v>
      </x:c>
      <x:c r="F400" s="34" t="str">
        <x:f>IF('Log Transaksi'!B400="","",IF('Log Transaksi'!F400="","",'Log Transaksi'!F400))</x:f>
        <x:v>DP</x:v>
      </x:c>
      <x:c r="G400" s="42" t="str">
        <x:f>IF('Log Transaksi'!B400="","",IF('Log Transaksi'!G400="","",'Log Transaksi'!G400))</x:f>
      </x:c>
      <x:c r="H400" s="42" t="n">
        <x:f>IF('Log Transaksi'!B400="","",IF('Log Transaksi'!H400="","",'Log Transaksi'!H400))</x:f>
        <x:v>100000</x:v>
      </x:c>
      <x:c r="I400" s="42" t="n">
        <x:f>IF('Log Transaksi'!B400="","",IF('Log Transaksi'!I400="","",'Log Transaksi'!I400))</x:f>
        <x:v>100000</x:v>
      </x:c>
      <x:c r="J400" s="46" t="str">
        <x:v>BK195</x:v>
      </x:c>
      <x:c r="K400" s="34" t="str">
        <x:v>Nama, tanggal foto, paket cocok</x:v>
      </x:c>
      <x:c r="L400" s="42" t="n">
        <x:f>IF(AND(B400&lt;&gt;"",B400&lt;='Pengaturan'!$B$6,F400="DP"),I400,0)</x:f>
        <x:v>100000</x:v>
      </x:c>
      <x:c r="M400" s="42" t="n">
        <x:f>IF(AND(B400&lt;&gt;"",B400&lt;='Pengaturan'!$B$6,F400&lt;&gt;"DP"),I400,0)</x:f>
        <x:v>0</x:v>
      </x:c>
      <x:c r="N400" s="34" t="n">
        <x:f>IF(AND(B400&lt;&gt;"",B400&lt;='Pengaturan'!$B$6,OR(F400="Lunas",F400="Pelunasan")),1,0)</x:f>
        <x:v>0</x:v>
      </x:c>
      <x:c r="O400" s="34" t="str">
        <x:f>IF(B400="","",IF(J400="","Belum dipasangkan",IF(COUNTIF('Data Schedule'!$A$5:$A$304,J400)=1,"OK","CHECK ID")))</x:f>
        <x:v>OK</x:v>
      </x:c>
      <x:c r="P400" s="519" t="str">
        <x:v>BK195</x:v>
      </x:c>
      <x:c r="Q400" s="521"/>
      <x:c r="R400" s="519" t="str">
        <x:f>IF('Log Transaksi'!B400="","",IF(Q400&lt;&gt;"",Q400,P400))</x:f>
        <x:v>BK195</x:v>
      </x:c>
      <x:c r="S400" s="519" t="str">
        <x:f>IF('Log Transaksi'!B400="","",'Log Transaksi'!S400)</x:f>
        <x:v>Paket utama</x:v>
      </x:c>
      <x:c r="T400" s="520" t="str">
        <x:v>Pemetaan average sebelumnya dipertahankan</x:v>
      </x:c>
      <x:c r="U400" s="519" t="str">
        <x:f>IF(R400="","",IF(COUNTIF('Belanja per Booking'!$A$17:$A$409,R400)=1,"OK","Cek ID"))</x:f>
        <x:v>OK</x:v>
      </x:c>
      <x:c r="V400" s="519" t="n">
        <x:f>IF(AND(R400&lt;&gt;"",'Log Transaksi'!L400&lt;&gt;"",'Log Transaksi'!L400&lt;&gt;"Belum diisi",OR('Log Transaksi'!N400="Uploaded",'Log Transaksi'!O400="Uploaded")),1,0)</x:f>
        <x:v>0</x:v>
      </x:c>
    </x:row>
    <x:row r="401" ht="23" customHeight="1">
      <x:c r="A401" s="34" t="n">
        <x:v>401</x:v>
      </x:c>
      <x:c r="B401" s="44" t="n">
        <x:f>IF('Log Transaksi'!B401="","",IF('Log Transaksi'!B401="","",'Log Transaksi'!B401))</x:f>
        <x:v>46280</x:v>
      </x:c>
      <x:c r="C401" s="34" t="str">
        <x:f>IF('Log Transaksi'!B401="","",IF('Log Transaksi'!C401="","",'Log Transaksi'!C401))</x:f>
        <x:v>Yuza</x:v>
      </x:c>
      <x:c r="D401" s="34" t="str">
        <x:f>IF('Log Transaksi'!B401="","",IF('Log Transaksi'!D401="","",'Log Transaksi'!D401))</x:f>
        <x:v>Photofox</x:v>
      </x:c>
      <x:c r="E401" s="44" t="n">
        <x:f>IF('Log Transaksi'!B401="","",IF('Log Transaksi'!E401="","",'Log Transaksi'!E401))</x:f>
        <x:v>46280</x:v>
      </x:c>
      <x:c r="F401" s="34" t="str">
        <x:f>IF('Log Transaksi'!B401="","",IF('Log Transaksi'!F401="","",'Log Transaksi'!F401))</x:f>
        <x:v>DP</x:v>
      </x:c>
      <x:c r="G401" s="42" t="str">
        <x:f>IF('Log Transaksi'!B401="","",IF('Log Transaksi'!G401="","",'Log Transaksi'!G401))</x:f>
      </x:c>
      <x:c r="H401" s="42" t="n">
        <x:f>IF('Log Transaksi'!B401="","",IF('Log Transaksi'!H401="","",'Log Transaksi'!H401))</x:f>
        <x:v>100000</x:v>
      </x:c>
      <x:c r="I401" s="42" t="n">
        <x:f>IF('Log Transaksi'!B401="","",IF('Log Transaksi'!I401="","",'Log Transaksi'!I401))</x:f>
        <x:v>100000</x:v>
      </x:c>
      <x:c r="J401" s="46" t="str">
        <x:v>BK190</x:v>
      </x:c>
      <x:c r="K401" s="34" t="str">
        <x:v>Nama, tanggal foto, paket cocok</x:v>
      </x:c>
      <x:c r="L401" s="42" t="n">
        <x:f>IF(AND(B401&lt;&gt;"",B401&lt;='Pengaturan'!$B$6,F401="DP"),I401,0)</x:f>
        <x:v>100000</x:v>
      </x:c>
      <x:c r="M401" s="42" t="n">
        <x:f>IF(AND(B401&lt;&gt;"",B401&lt;='Pengaturan'!$B$6,F401&lt;&gt;"DP"),I401,0)</x:f>
        <x:v>0</x:v>
      </x:c>
      <x:c r="N401" s="34" t="n">
        <x:f>IF(AND(B401&lt;&gt;"",B401&lt;='Pengaturan'!$B$6,OR(F401="Lunas",F401="Pelunasan")),1,0)</x:f>
        <x:v>0</x:v>
      </x:c>
      <x:c r="O401" s="34" t="str">
        <x:f>IF(B401="","",IF(J401="","Belum dipasangkan",IF(COUNTIF('Data Schedule'!$A$5:$A$304,J401)=1,"OK","CHECK ID")))</x:f>
        <x:v>OK</x:v>
      </x:c>
      <x:c r="P401" s="519" t="str">
        <x:v>BK190</x:v>
      </x:c>
      <x:c r="Q401" s="521"/>
      <x:c r="R401" s="519" t="str">
        <x:f>IF('Log Transaksi'!B401="","",IF(Q401&lt;&gt;"",Q401,P401))</x:f>
        <x:v>BK190</x:v>
      </x:c>
      <x:c r="S401" s="519" t="str">
        <x:f>IF('Log Transaksi'!B401="","",'Log Transaksi'!S401)</x:f>
        <x:v>Paket utama</x:v>
      </x:c>
      <x:c r="T401" s="520" t="str">
        <x:v>Pemetaan average sebelumnya dipertahankan</x:v>
      </x:c>
      <x:c r="U401" s="519" t="str">
        <x:f>IF(R401="","",IF(COUNTIF('Belanja per Booking'!$A$17:$A$409,R401)=1,"OK","Cek ID"))</x:f>
        <x:v>OK</x:v>
      </x:c>
      <x:c r="V401" s="519" t="n">
        <x:f>IF(AND(R401&lt;&gt;"",'Log Transaksi'!L401&lt;&gt;"",'Log Transaksi'!L401&lt;&gt;"Belum diisi",OR('Log Transaksi'!N401="Uploaded",'Log Transaksi'!O401="Uploaded")),1,0)</x:f>
        <x:v>0</x:v>
      </x:c>
    </x:row>
    <x:row r="402" ht="23" customHeight="1">
      <x:c r="A402" s="34" t="n">
        <x:v>402</x:v>
      </x:c>
      <x:c r="B402" s="44" t="n">
        <x:f>IF('Log Transaksi'!B402="","",IF('Log Transaksi'!B402="","",'Log Transaksi'!B402))</x:f>
        <x:v>46280</x:v>
      </x:c>
      <x:c r="C402" s="34" t="str">
        <x:f>IF('Log Transaksi'!B402="","",IF('Log Transaksi'!C402="","",'Log Transaksi'!C402))</x:f>
        <x:v>Marcel</x:v>
      </x:c>
      <x:c r="D402" s="34" t="str">
        <x:f>IF('Log Transaksi'!B402="","",IF('Log Transaksi'!D402="","",'Log Transaksi'!D402))</x:f>
        <x:v>Family A</x:v>
      </x:c>
      <x:c r="E402" s="44" t="n">
        <x:f>IF('Log Transaksi'!B402="","",IF('Log Transaksi'!E402="","",'Log Transaksi'!E402))</x:f>
        <x:v>46280</x:v>
      </x:c>
      <x:c r="F402" s="34" t="str">
        <x:f>IF('Log Transaksi'!B402="","",IF('Log Transaksi'!F402="","",'Log Transaksi'!F402))</x:f>
        <x:v>DP</x:v>
      </x:c>
      <x:c r="G402" s="42" t="str">
        <x:f>IF('Log Transaksi'!B402="","",IF('Log Transaksi'!G402="","",'Log Transaksi'!G402))</x:f>
      </x:c>
      <x:c r="H402" s="42" t="n">
        <x:f>IF('Log Transaksi'!B402="","",IF('Log Transaksi'!H402="","",'Log Transaksi'!H402))</x:f>
        <x:v>100000</x:v>
      </x:c>
      <x:c r="I402" s="42" t="n">
        <x:f>IF('Log Transaksi'!B402="","",IF('Log Transaksi'!I402="","",'Log Transaksi'!I402))</x:f>
        <x:v>100000</x:v>
      </x:c>
      <x:c r="J402" s="46" t="str">
        <x:v>BK191</x:v>
      </x:c>
      <x:c r="K402" s="34" t="str">
        <x:v>Nama, tanggal foto, paket cocok</x:v>
      </x:c>
      <x:c r="L402" s="42" t="n">
        <x:f>IF(AND(B402&lt;&gt;"",B402&lt;='Pengaturan'!$B$6,F402="DP"),I402,0)</x:f>
        <x:v>100000</x:v>
      </x:c>
      <x:c r="M402" s="42" t="n">
        <x:f>IF(AND(B402&lt;&gt;"",B402&lt;='Pengaturan'!$B$6,F402&lt;&gt;"DP"),I402,0)</x:f>
        <x:v>0</x:v>
      </x:c>
      <x:c r="N402" s="34" t="n">
        <x:f>IF(AND(B402&lt;&gt;"",B402&lt;='Pengaturan'!$B$6,OR(F402="Lunas",F402="Pelunasan")),1,0)</x:f>
        <x:v>0</x:v>
      </x:c>
      <x:c r="O402" s="34" t="str">
        <x:f>IF(B402="","",IF(J402="","Belum dipasangkan",IF(COUNTIF('Data Schedule'!$A$5:$A$304,J402)=1,"OK","CHECK ID")))</x:f>
        <x:v>OK</x:v>
      </x:c>
      <x:c r="P402" s="519" t="str">
        <x:v>BK191</x:v>
      </x:c>
      <x:c r="Q402" s="521"/>
      <x:c r="R402" s="519" t="str">
        <x:f>IF('Log Transaksi'!B402="","",IF(Q402&lt;&gt;"",Q402,P402))</x:f>
        <x:v>BK191</x:v>
      </x:c>
      <x:c r="S402" s="519" t="str">
        <x:f>IF('Log Transaksi'!B402="","",'Log Transaksi'!S402)</x:f>
        <x:v>Paket utama</x:v>
      </x:c>
      <x:c r="T402" s="520" t="str">
        <x:v>Pemetaan average sebelumnya dipertahankan</x:v>
      </x:c>
      <x:c r="U402" s="519" t="str">
        <x:f>IF(R402="","",IF(COUNTIF('Belanja per Booking'!$A$17:$A$409,R402)=1,"OK","Cek ID"))</x:f>
        <x:v>OK</x:v>
      </x:c>
      <x:c r="V402" s="519" t="n">
        <x:f>IF(AND(R402&lt;&gt;"",'Log Transaksi'!L402&lt;&gt;"",'Log Transaksi'!L402&lt;&gt;"Belum diisi",OR('Log Transaksi'!N402="Uploaded",'Log Transaksi'!O402="Uploaded")),1,0)</x:f>
        <x:v>0</x:v>
      </x:c>
    </x:row>
    <x:row r="403" ht="23" customHeight="1">
      <x:c r="A403" s="34" t="n">
        <x:v>403</x:v>
      </x:c>
      <x:c r="B403" s="44" t="n">
        <x:f>IF('Log Transaksi'!B403="","",IF('Log Transaksi'!B403="","",'Log Transaksi'!B403))</x:f>
        <x:v>46280</x:v>
      </x:c>
      <x:c r="C403" s="34" t="str">
        <x:f>IF('Log Transaksi'!B403="","",IF('Log Transaksi'!C403="","",'Log Transaksi'!C403))</x:f>
        <x:v>Laela</x:v>
      </x:c>
      <x:c r="D403" s="34" t="str">
        <x:f>IF('Log Transaksi'!B403="","",IF('Log Transaksi'!D403="","",'Log Transaksi'!D403))</x:f>
        <x:v>Graduation</x:v>
      </x:c>
      <x:c r="E403" s="44" t="n">
        <x:f>IF('Log Transaksi'!B403="","",IF('Log Transaksi'!E403="","",'Log Transaksi'!E403))</x:f>
        <x:v>46287</x:v>
      </x:c>
      <x:c r="F403" s="34" t="str">
        <x:f>IF('Log Transaksi'!B403="","",IF('Log Transaksi'!F403="","",'Log Transaksi'!F403))</x:f>
        <x:v>DP</x:v>
      </x:c>
      <x:c r="G403" s="42" t="str">
        <x:f>IF('Log Transaksi'!B403="","",IF('Log Transaksi'!G403="","",'Log Transaksi'!G403))</x:f>
      </x:c>
      <x:c r="H403" s="42" t="n">
        <x:f>IF('Log Transaksi'!B403="","",IF('Log Transaksi'!H403="","",'Log Transaksi'!H403))</x:f>
        <x:v>100000</x:v>
      </x:c>
      <x:c r="I403" s="42" t="n">
        <x:f>IF('Log Transaksi'!B403="","",IF('Log Transaksi'!I403="","",'Log Transaksi'!I403))</x:f>
        <x:v>100000</x:v>
      </x:c>
      <x:c r="J403" s="46" t="str">
        <x:v>BK194</x:v>
      </x:c>
      <x:c r="K403" s="34" t="str">
        <x:v>Nama, tanggal foto, paket cocok</x:v>
      </x:c>
      <x:c r="L403" s="42" t="n">
        <x:f>IF(AND(B403&lt;&gt;"",B403&lt;='Pengaturan'!$B$6,F403="DP"),I403,0)</x:f>
        <x:v>100000</x:v>
      </x:c>
      <x:c r="M403" s="42" t="n">
        <x:f>IF(AND(B403&lt;&gt;"",B403&lt;='Pengaturan'!$B$6,F403&lt;&gt;"DP"),I403,0)</x:f>
        <x:v>0</x:v>
      </x:c>
      <x:c r="N403" s="34" t="n">
        <x:f>IF(AND(B403&lt;&gt;"",B403&lt;='Pengaturan'!$B$6,OR(F403="Lunas",F403="Pelunasan")),1,0)</x:f>
        <x:v>0</x:v>
      </x:c>
      <x:c r="O403" s="34" t="str">
        <x:f>IF(B403="","",IF(J403="","Belum dipasangkan",IF(COUNTIF('Data Schedule'!$A$5:$A$304,J403)=1,"OK","CHECK ID")))</x:f>
        <x:v>OK</x:v>
      </x:c>
      <x:c r="P403" s="519" t="str">
        <x:v>BK194</x:v>
      </x:c>
      <x:c r="Q403" s="521"/>
      <x:c r="R403" s="519" t="str">
        <x:f>IF('Log Transaksi'!B403="","",IF(Q403&lt;&gt;"",Q403,P403))</x:f>
        <x:v>BK194</x:v>
      </x:c>
      <x:c r="S403" s="519" t="str">
        <x:f>IF('Log Transaksi'!B403="","",'Log Transaksi'!S403)</x:f>
        <x:v>Paket utama</x:v>
      </x:c>
      <x:c r="T403" s="520" t="str">
        <x:v>Pemetaan average sebelumnya dipertahankan</x:v>
      </x:c>
      <x:c r="U403" s="519" t="str">
        <x:f>IF(R403="","",IF(COUNTIF('Belanja per Booking'!$A$17:$A$409,R403)=1,"OK","Cek ID"))</x:f>
        <x:v>OK</x:v>
      </x:c>
      <x:c r="V403" s="519" t="n">
        <x:f>IF(AND(R403&lt;&gt;"",'Log Transaksi'!L403&lt;&gt;"",'Log Transaksi'!L403&lt;&gt;"Belum diisi",OR('Log Transaksi'!N403="Uploaded",'Log Transaksi'!O403="Uploaded")),1,0)</x:f>
        <x:v>0</x:v>
      </x:c>
    </x:row>
    <x:row r="404" ht="23" customHeight="1">
      <x:c r="A404" s="34" t="n">
        <x:v>404</x:v>
      </x:c>
      <x:c r="B404" s="44" t="n">
        <x:f>IF('Log Transaksi'!B404="","",IF('Log Transaksi'!B404="","",'Log Transaksi'!B404))</x:f>
        <x:v>46280</x:v>
      </x:c>
      <x:c r="C404" s="34" t="str">
        <x:f>IF('Log Transaksi'!B404="","",IF('Log Transaksi'!C404="","",'Log Transaksi'!C404))</x:f>
        <x:v>Yohana</x:v>
      </x:c>
      <x:c r="D404" s="34" t="str">
        <x:f>IF('Log Transaksi'!B404="","",IF('Log Transaksi'!D404="","",'Log Transaksi'!D404))</x:f>
        <x:v>Graduation Premium</x:v>
      </x:c>
      <x:c r="E404" s="44" t="n">
        <x:f>IF('Log Transaksi'!B404="","",IF('Log Transaksi'!E404="","",'Log Transaksi'!E404))</x:f>
        <x:v>46281</x:v>
      </x:c>
      <x:c r="F404" s="34" t="str">
        <x:f>IF('Log Transaksi'!B404="","",IF('Log Transaksi'!F404="","",'Log Transaksi'!F404))</x:f>
        <x:v>DP</x:v>
      </x:c>
      <x:c r="G404" s="42" t="str">
        <x:f>IF('Log Transaksi'!B404="","",IF('Log Transaksi'!G404="","",'Log Transaksi'!G404))</x:f>
      </x:c>
      <x:c r="H404" s="42" t="n">
        <x:f>IF('Log Transaksi'!B404="","",IF('Log Transaksi'!H404="","",'Log Transaksi'!H404))</x:f>
        <x:v>100000</x:v>
      </x:c>
      <x:c r="I404" s="42" t="n">
        <x:f>IF('Log Transaksi'!B404="","",IF('Log Transaksi'!I404="","",'Log Transaksi'!I404))</x:f>
        <x:v>100000</x:v>
      </x:c>
      <x:c r="J404" s="46"/>
      <x:c r="K404" s="34" t="str">
        <x:v>CHECK kandidat BK192. Identitas atau tanggal belum pasti</x:v>
      </x:c>
      <x:c r="L404" s="42" t="n">
        <x:f>IF(AND(B404&lt;&gt;"",B404&lt;='Pengaturan'!$B$6,F404="DP"),I404,0)</x:f>
        <x:v>100000</x:v>
      </x:c>
      <x:c r="M404" s="42" t="n">
        <x:f>IF(AND(B404&lt;&gt;"",B404&lt;='Pengaturan'!$B$6,F404&lt;&gt;"DP"),I404,0)</x:f>
        <x:v>0</x:v>
      </x:c>
      <x:c r="N404" s="34" t="n">
        <x:f>IF(AND(B404&lt;&gt;"",B404&lt;='Pengaturan'!$B$6,OR(F404="Lunas",F404="Pelunasan")),1,0)</x:f>
        <x:v>0</x:v>
      </x:c>
      <x:c r="O404" s="34" t="str">
        <x:f>IF(B404="","",IF(J404="","Belum dipasangkan",IF(COUNTIF('Data Schedule'!$A$5:$A$304,J404)=1,"OK","CHECK ID")))</x:f>
        <x:v>Belum dipasangkan</x:v>
      </x:c>
      <x:c r="P404" s="519" t="str">
        <x:v>LOG-15-10</x:v>
      </x:c>
      <x:c r="Q404" s="521"/>
      <x:c r="R404" s="519" t="str">
        <x:f>IF('Log Transaksi'!B404="","",IF(Q404&lt;&gt;"",Q404,P404))</x:f>
        <x:v>LOG-15-10</x:v>
      </x:c>
      <x:c r="S404" s="519" t="str">
        <x:f>IF('Log Transaksi'!B404="","",'Log Transaksi'!S404)</x:f>
        <x:v>Paket utama</x:v>
      </x:c>
      <x:c r="T404" s="520" t="str">
        <x:v>Pemetaan average sebelumnya dipertahankan</x:v>
      </x:c>
      <x:c r="U404" s="519" t="str">
        <x:f>IF(R404="","",IF(COUNTIF('Belanja per Booking'!$A$17:$A$409,R404)=1,"OK","Cek ID"))</x:f>
        <x:v>OK</x:v>
      </x:c>
      <x:c r="V404" s="519" t="n">
        <x:f>IF(AND(R404&lt;&gt;"",'Log Transaksi'!L404&lt;&gt;"",'Log Transaksi'!L404&lt;&gt;"Belum diisi",OR('Log Transaksi'!N404="Uploaded",'Log Transaksi'!O404="Uploaded")),1,0)</x:f>
        <x:v>0</x:v>
      </x:c>
    </x:row>
    <x:row r="405" ht="23" customHeight="1">
      <x:c r="A405" s="34" t="n">
        <x:v>405</x:v>
      </x:c>
      <x:c r="B405" s="44" t="n">
        <x:f>IF('Log Transaksi'!B405="","",IF('Log Transaksi'!B405="","",'Log Transaksi'!B405))</x:f>
        <x:v>46280</x:v>
      </x:c>
      <x:c r="C405" s="34" t="str">
        <x:f>IF('Log Transaksi'!B405="","",IF('Log Transaksi'!C405="","",'Log Transaksi'!C405))</x:f>
        <x:v>Lodaya Sasindo</x:v>
      </x:c>
      <x:c r="D405" s="34" t="str">
        <x:f>IF('Log Transaksi'!B405="","",IF('Log Transaksi'!D405="","",'Log Transaksi'!D405))</x:f>
        <x:v>Large Group</x:v>
      </x:c>
      <x:c r="E405" s="44" t="n">
        <x:f>IF('Log Transaksi'!B405="","",IF('Log Transaksi'!E405="","",'Log Transaksi'!E405))</x:f>
        <x:v>46281</x:v>
      </x:c>
      <x:c r="F405" s="34" t="str">
        <x:f>IF('Log Transaksi'!B405="","",IF('Log Transaksi'!F405="","",'Log Transaksi'!F405))</x:f>
        <x:v>DP</x:v>
      </x:c>
      <x:c r="G405" s="42" t="str">
        <x:f>IF('Log Transaksi'!B405="","",IF('Log Transaksi'!G405="","",'Log Transaksi'!G405))</x:f>
      </x:c>
      <x:c r="H405" s="42" t="n">
        <x:f>IF('Log Transaksi'!B405="","",IF('Log Transaksi'!H405="","",'Log Transaksi'!H405))</x:f>
        <x:v>100000</x:v>
      </x:c>
      <x:c r="I405" s="42" t="n">
        <x:f>IF('Log Transaksi'!B405="","",IF('Log Transaksi'!I405="","",'Log Transaksi'!I405))</x:f>
        <x:v>100000</x:v>
      </x:c>
      <x:c r="J405" s="46" t="str">
        <x:v>BK193</x:v>
      </x:c>
      <x:c r="K405" s="34" t="str">
        <x:v>Nama, tanggal foto, paket cocok</x:v>
      </x:c>
      <x:c r="L405" s="42" t="n">
        <x:f>IF(AND(B405&lt;&gt;"",B405&lt;='Pengaturan'!$B$6,F405="DP"),I405,0)</x:f>
        <x:v>100000</x:v>
      </x:c>
      <x:c r="M405" s="42" t="n">
        <x:f>IF(AND(B405&lt;&gt;"",B405&lt;='Pengaturan'!$B$6,F405&lt;&gt;"DP"),I405,0)</x:f>
        <x:v>0</x:v>
      </x:c>
      <x:c r="N405" s="34" t="n">
        <x:f>IF(AND(B405&lt;&gt;"",B405&lt;='Pengaturan'!$B$6,OR(F405="Lunas",F405="Pelunasan")),1,0)</x:f>
        <x:v>0</x:v>
      </x:c>
      <x:c r="O405" s="34" t="str">
        <x:f>IF(B405="","",IF(J405="","Belum dipasangkan",IF(COUNTIF('Data Schedule'!$A$5:$A$304,J405)=1,"OK","CHECK ID")))</x:f>
        <x:v>OK</x:v>
      </x:c>
      <x:c r="P405" s="519" t="str">
        <x:v>BK193</x:v>
      </x:c>
      <x:c r="Q405" s="521"/>
      <x:c r="R405" s="519" t="str">
        <x:f>IF('Log Transaksi'!B405="","",IF(Q405&lt;&gt;"",Q405,P405))</x:f>
        <x:v>BK193</x:v>
      </x:c>
      <x:c r="S405" s="519" t="str">
        <x:f>IF('Log Transaksi'!B405="","",'Log Transaksi'!S405)</x:f>
        <x:v>Paket utama</x:v>
      </x:c>
      <x:c r="T405" s="520" t="str">
        <x:v>Pemetaan average sebelumnya dipertahankan</x:v>
      </x:c>
      <x:c r="U405" s="519" t="str">
        <x:f>IF(R405="","",IF(COUNTIF('Belanja per Booking'!$A$17:$A$409,R405)=1,"OK","Cek ID"))</x:f>
        <x:v>OK</x:v>
      </x:c>
      <x:c r="V405" s="519" t="n">
        <x:f>IF(AND(R405&lt;&gt;"",'Log Transaksi'!L405&lt;&gt;"",'Log Transaksi'!L405&lt;&gt;"Belum diisi",OR('Log Transaksi'!N405="Uploaded",'Log Transaksi'!O405="Uploaded")),1,0)</x:f>
        <x:v>0</x:v>
      </x:c>
    </x:row>
    <x:row r="406" ht="23" customHeight="1">
      <x:c r="A406" s="34" t="n">
        <x:v>406</x:v>
      </x:c>
      <x:c r="B406" s="44" t="n">
        <x:f>IF('Log Transaksi'!B406="","",IF('Log Transaksi'!B406="","",'Log Transaksi'!B406))</x:f>
        <x:v>46280</x:v>
      </x:c>
      <x:c r="C406" s="34" t="str">
        <x:f>IF('Log Transaksi'!B406="","",IF('Log Transaksi'!C406="","",'Log Transaksi'!C406))</x:f>
        <x:v>Mukti Muadzin</x:v>
      </x:c>
      <x:c r="D406" s="34" t="str">
        <x:f>IF('Log Transaksi'!B406="","",IF('Log Transaksi'!D406="","",'Log Transaksi'!D406))</x:f>
        <x:v>Graduation</x:v>
      </x:c>
      <x:c r="E406" s="44" t="n">
        <x:f>IF('Log Transaksi'!B406="","",IF('Log Transaksi'!E406="","",'Log Transaksi'!E406))</x:f>
        <x:v>46301</x:v>
      </x:c>
      <x:c r="F406" s="34" t="str">
        <x:f>IF('Log Transaksi'!B406="","",IF('Log Transaksi'!F406="","",'Log Transaksi'!F406))</x:f>
        <x:v>DP</x:v>
      </x:c>
      <x:c r="G406" s="42" t="str">
        <x:f>IF('Log Transaksi'!B406="","",IF('Log Transaksi'!G406="","",'Log Transaksi'!G406))</x:f>
      </x:c>
      <x:c r="H406" s="42" t="n">
        <x:f>IF('Log Transaksi'!B406="","",IF('Log Transaksi'!H406="","",'Log Transaksi'!H406))</x:f>
        <x:v>100000</x:v>
      </x:c>
      <x:c r="I406" s="42" t="n">
        <x:f>IF('Log Transaksi'!B406="","",IF('Log Transaksi'!I406="","",'Log Transaksi'!I406))</x:f>
        <x:v>100000</x:v>
      </x:c>
      <x:c r="J406" s="46"/>
      <x:c r="K406" s="34" t="str">
        <x:v>Belum dipasangkan. Cash-in aktual tetap dihitung</x:v>
      </x:c>
      <x:c r="L406" s="42" t="n">
        <x:f>IF(AND(B406&lt;&gt;"",B406&lt;='Pengaturan'!$B$6,F406="DP"),I406,0)</x:f>
        <x:v>100000</x:v>
      </x:c>
      <x:c r="M406" s="42" t="n">
        <x:f>IF(AND(B406&lt;&gt;"",B406&lt;='Pengaturan'!$B$6,F406&lt;&gt;"DP"),I406,0)</x:f>
        <x:v>0</x:v>
      </x:c>
      <x:c r="N406" s="34" t="n">
        <x:f>IF(AND(B406&lt;&gt;"",B406&lt;='Pengaturan'!$B$6,OR(F406="Lunas",F406="Pelunasan")),1,0)</x:f>
        <x:v>0</x:v>
      </x:c>
      <x:c r="O406" s="34" t="str">
        <x:f>IF(B406="","",IF(J406="","Belum dipasangkan",IF(COUNTIF('Data Schedule'!$A$5:$A$304,J406)=1,"OK","CHECK ID")))</x:f>
        <x:v>Belum dipasangkan</x:v>
      </x:c>
      <x:c r="P406" s="519" t="str">
        <x:v>LOG-15-12</x:v>
      </x:c>
      <x:c r="Q406" s="521"/>
      <x:c r="R406" s="519" t="str">
        <x:f>IF('Log Transaksi'!B406="","",IF(Q406&lt;&gt;"",Q406,P406))</x:f>
        <x:v>LOG-15-12</x:v>
      </x:c>
      <x:c r="S406" s="519" t="str">
        <x:f>IF('Log Transaksi'!B406="","",'Log Transaksi'!S406)</x:f>
        <x:v>Paket utama</x:v>
      </x:c>
      <x:c r="T406" s="520" t="str">
        <x:v>Pemetaan average sebelumnya dipertahankan</x:v>
      </x:c>
      <x:c r="U406" s="519" t="str">
        <x:f>IF(R406="","",IF(COUNTIF('Belanja per Booking'!$A$17:$A$409,R406)=1,"OK","Cek ID"))</x:f>
        <x:v>OK</x:v>
      </x:c>
      <x:c r="V406" s="519" t="n">
        <x:f>IF(AND(R406&lt;&gt;"",'Log Transaksi'!L406&lt;&gt;"",'Log Transaksi'!L406&lt;&gt;"Belum diisi",OR('Log Transaksi'!N406="Uploaded",'Log Transaksi'!O406="Uploaded")),1,0)</x:f>
        <x:v>0</x:v>
      </x:c>
    </x:row>
    <x:row r="407" ht="23" customHeight="1">
      <x:c r="A407" s="34" t="n">
        <x:v>407</x:v>
      </x:c>
      <x:c r="B407" s="44" t="n">
        <x:f>IF('Log Transaksi'!B407="","",IF('Log Transaksi'!B407="","",'Log Transaksi'!B407))</x:f>
        <x:v>46280</x:v>
      </x:c>
      <x:c r="C407" s="34" t="str">
        <x:f>IF('Log Transaksi'!B407="","",IF('Log Transaksi'!C407="","",'Log Transaksi'!C407))</x:f>
        <x:v>Ade Evan</x:v>
      </x:c>
      <x:c r="D407" s="34" t="str">
        <x:f>IF('Log Transaksi'!B407="","",IF('Log Transaksi'!D407="","",'Log Transaksi'!D407))</x:f>
        <x:v>Graduation</x:v>
      </x:c>
      <x:c r="E407" s="44" t="n">
        <x:f>IF('Log Transaksi'!B407="","",IF('Log Transaksi'!E407="","",'Log Transaksi'!E407))</x:f>
        <x:v>46280</x:v>
      </x:c>
      <x:c r="F407" s="34" t="str">
        <x:f>IF('Log Transaksi'!B407="","",IF('Log Transaksi'!F407="","",'Log Transaksi'!F407))</x:f>
        <x:v>DP</x:v>
      </x:c>
      <x:c r="G407" s="42" t="str">
        <x:f>IF('Log Transaksi'!B407="","",IF('Log Transaksi'!G407="","",'Log Transaksi'!G407))</x:f>
      </x:c>
      <x:c r="H407" s="42" t="n">
        <x:f>IF('Log Transaksi'!B407="","",IF('Log Transaksi'!H407="","",'Log Transaksi'!H407))</x:f>
        <x:v>100000</x:v>
      </x:c>
      <x:c r="I407" s="42" t="n">
        <x:f>IF('Log Transaksi'!B407="","",IF('Log Transaksi'!I407="","",'Log Transaksi'!I407))</x:f>
        <x:v>100000</x:v>
      </x:c>
      <x:c r="J407" s="46"/>
      <x:c r="K407" s="34" t="str">
        <x:v>Belum dipasangkan. Cash-in aktual tetap dihitung</x:v>
      </x:c>
      <x:c r="L407" s="42" t="n">
        <x:f>IF(AND(B407&lt;&gt;"",B407&lt;='Pengaturan'!$B$6,F407="DP"),I407,0)</x:f>
        <x:v>100000</x:v>
      </x:c>
      <x:c r="M407" s="42" t="n">
        <x:f>IF(AND(B407&lt;&gt;"",B407&lt;='Pengaturan'!$B$6,F407&lt;&gt;"DP"),I407,0)</x:f>
        <x:v>0</x:v>
      </x:c>
      <x:c r="N407" s="34" t="n">
        <x:f>IF(AND(B407&lt;&gt;"",B407&lt;='Pengaturan'!$B$6,OR(F407="Lunas",F407="Pelunasan")),1,0)</x:f>
        <x:v>0</x:v>
      </x:c>
      <x:c r="O407" s="34" t="str">
        <x:f>IF(B407="","",IF(J407="","Belum dipasangkan",IF(COUNTIF('Data Schedule'!$A$5:$A$304,J407)=1,"OK","CHECK ID")))</x:f>
        <x:v>Belum dipasangkan</x:v>
      </x:c>
      <x:c r="P407" s="519" t="str">
        <x:v>LOG-15-13</x:v>
      </x:c>
      <x:c r="Q407" s="521"/>
      <x:c r="R407" s="519" t="str">
        <x:f>IF('Log Transaksi'!B407="","",IF(Q407&lt;&gt;"",Q407,P407))</x:f>
        <x:v>LOG-15-13</x:v>
      </x:c>
      <x:c r="S407" s="519" t="str">
        <x:f>IF('Log Transaksi'!B407="","",'Log Transaksi'!S407)</x:f>
        <x:v>Paket utama</x:v>
      </x:c>
      <x:c r="T407" s="520" t="str">
        <x:v>Pemetaan average sebelumnya dipertahankan</x:v>
      </x:c>
      <x:c r="U407" s="519" t="str">
        <x:f>IF(R407="","",IF(COUNTIF('Belanja per Booking'!$A$17:$A$409,R407)=1,"OK","Cek ID"))</x:f>
        <x:v>OK</x:v>
      </x:c>
      <x:c r="V407" s="519" t="n">
        <x:f>IF(AND(R407&lt;&gt;"",'Log Transaksi'!L407&lt;&gt;"",'Log Transaksi'!L407&lt;&gt;"Belum diisi",OR('Log Transaksi'!N407="Uploaded",'Log Transaksi'!O407="Uploaded")),1,0)</x:f>
        <x:v>0</x:v>
      </x:c>
    </x:row>
    <x:row r="408" ht="23" customHeight="1">
      <x:c r="A408" s="34" t="n">
        <x:v>408</x:v>
      </x:c>
      <x:c r="B408" s="44" t="n">
        <x:f>IF('Log Transaksi'!B408="","",IF('Log Transaksi'!B408="","",'Log Transaksi'!B408))</x:f>
        <x:v>46280</x:v>
      </x:c>
      <x:c r="C408" s="34" t="str">
        <x:f>IF('Log Transaksi'!B408="","",IF('Log Transaksi'!C408="","",'Log Transaksi'!C408))</x:f>
        <x:v>Yuza</x:v>
      </x:c>
      <x:c r="D408" s="34" t="str">
        <x:f>IF('Log Transaksi'!B408="","",IF('Log Transaksi'!D408="","",'Log Transaksi'!D408))</x:f>
        <x:v>Photofox</x:v>
      </x:c>
      <x:c r="E408" s="44" t="n">
        <x:f>IF('Log Transaksi'!B408="","",IF('Log Transaksi'!E408="","",'Log Transaksi'!E408))</x:f>
        <x:v>46280</x:v>
      </x:c>
      <x:c r="F408" s="34" t="str">
        <x:f>IF('Log Transaksi'!B408="","",IF('Log Transaksi'!F408="","",'Log Transaksi'!F408))</x:f>
        <x:v>Lunas</x:v>
      </x:c>
      <x:c r="G408" s="42" t="str">
        <x:f>IF('Log Transaksi'!B408="","",IF('Log Transaksi'!G408="","",'Log Transaksi'!G408))</x:f>
      </x:c>
      <x:c r="H408" s="42" t="n">
        <x:f>IF('Log Transaksi'!B408="","",IF('Log Transaksi'!H408="","",'Log Transaksi'!H408))</x:f>
        <x:v>100000</x:v>
      </x:c>
      <x:c r="I408" s="42" t="n">
        <x:f>IF('Log Transaksi'!B408="","",IF('Log Transaksi'!I408="","",'Log Transaksi'!I408))</x:f>
        <x:v>100000</x:v>
      </x:c>
      <x:c r="J408" s="46" t="str">
        <x:v>BK190</x:v>
      </x:c>
      <x:c r="K408" s="34" t="str">
        <x:v>Nama, tanggal foto, paket cocok</x:v>
      </x:c>
      <x:c r="L408" s="42" t="n">
        <x:f>IF(AND(B408&lt;&gt;"",B408&lt;='Pengaturan'!$B$6,F408="DP"),I408,0)</x:f>
        <x:v>0</x:v>
      </x:c>
      <x:c r="M408" s="42" t="n">
        <x:f>IF(AND(B408&lt;&gt;"",B408&lt;='Pengaturan'!$B$6,F408&lt;&gt;"DP"),I408,0)</x:f>
        <x:v>100000</x:v>
      </x:c>
      <x:c r="N408" s="34" t="n">
        <x:f>IF(AND(B408&lt;&gt;"",B408&lt;='Pengaturan'!$B$6,OR(F408="Lunas",F408="Pelunasan")),1,0)</x:f>
        <x:v>1</x:v>
      </x:c>
      <x:c r="O408" s="34" t="str">
        <x:f>IF(B408="","",IF(J408="","Belum dipasangkan",IF(COUNTIF('Data Schedule'!$A$5:$A$304,J408)=1,"OK","CHECK ID")))</x:f>
        <x:v>OK</x:v>
      </x:c>
      <x:c r="P408" s="519" t="str">
        <x:v>BK190</x:v>
      </x:c>
      <x:c r="Q408" s="521"/>
      <x:c r="R408" s="519" t="str">
        <x:f>IF('Log Transaksi'!B408="","",IF(Q408&lt;&gt;"",Q408,P408))</x:f>
        <x:v>BK190</x:v>
      </x:c>
      <x:c r="S408" s="519" t="str">
        <x:f>IF('Log Transaksi'!B408="","",'Log Transaksi'!S408)</x:f>
        <x:v>Paket utama</x:v>
      </x:c>
      <x:c r="T408" s="520" t="str">
        <x:v>Pemetaan average sebelumnya dipertahankan</x:v>
      </x:c>
      <x:c r="U408" s="519" t="str">
        <x:f>IF(R408="","",IF(COUNTIF('Belanja per Booking'!$A$17:$A$409,R408)=1,"OK","Cek ID"))</x:f>
        <x:v>OK</x:v>
      </x:c>
      <x:c r="V408" s="519" t="n">
        <x:f>IF(AND(R408&lt;&gt;"",'Log Transaksi'!L408&lt;&gt;"",'Log Transaksi'!L408&lt;&gt;"Belum diisi",OR('Log Transaksi'!N408="Uploaded",'Log Transaksi'!O408="Uploaded")),1,0)</x:f>
        <x:v>1</x:v>
      </x:c>
    </x:row>
    <x:row r="409" ht="23" customHeight="1">
      <x:c r="A409" s="34" t="n">
        <x:v>409</x:v>
      </x:c>
      <x:c r="B409" s="44" t="n">
        <x:f>IF('Log Transaksi'!B409="","",IF('Log Transaksi'!B409="","",'Log Transaksi'!B409))</x:f>
        <x:v>46280</x:v>
      </x:c>
      <x:c r="C409" s="34" t="str">
        <x:f>IF('Log Transaksi'!B409="","",IF('Log Transaksi'!C409="","",'Log Transaksi'!C409))</x:f>
        <x:v>Marcel</x:v>
      </x:c>
      <x:c r="D409" s="34" t="str">
        <x:f>IF('Log Transaksi'!B409="","",IF('Log Transaksi'!D409="","",'Log Transaksi'!D409))</x:f>
        <x:v>Family A</x:v>
      </x:c>
      <x:c r="E409" s="44" t="n">
        <x:f>IF('Log Transaksi'!B409="","",IF('Log Transaksi'!E409="","",'Log Transaksi'!E409))</x:f>
        <x:v>46280</x:v>
      </x:c>
      <x:c r="F409" s="34" t="str">
        <x:f>IF('Log Transaksi'!B409="","",IF('Log Transaksi'!F409="","",'Log Transaksi'!F409))</x:f>
        <x:v>Lunas</x:v>
      </x:c>
      <x:c r="G409" s="42" t="str">
        <x:f>IF('Log Transaksi'!B409="","",IF('Log Transaksi'!G409="","",'Log Transaksi'!G409))</x:f>
      </x:c>
      <x:c r="H409" s="42" t="n">
        <x:f>IF('Log Transaksi'!B409="","",IF('Log Transaksi'!H409="","",'Log Transaksi'!H409))</x:f>
        <x:v>250000</x:v>
      </x:c>
      <x:c r="I409" s="42" t="n">
        <x:f>IF('Log Transaksi'!B409="","",IF('Log Transaksi'!I409="","",'Log Transaksi'!I409))</x:f>
        <x:v>250000</x:v>
      </x:c>
      <x:c r="J409" s="46" t="str">
        <x:v>BK191</x:v>
      </x:c>
      <x:c r="K409" s="34" t="str">
        <x:v>Nama, tanggal foto, paket cocok</x:v>
      </x:c>
      <x:c r="L409" s="42" t="n">
        <x:f>IF(AND(B409&lt;&gt;"",B409&lt;='Pengaturan'!$B$6,F409="DP"),I409,0)</x:f>
        <x:v>0</x:v>
      </x:c>
      <x:c r="M409" s="42" t="n">
        <x:f>IF(AND(B409&lt;&gt;"",B409&lt;='Pengaturan'!$B$6,F409&lt;&gt;"DP"),I409,0)</x:f>
        <x:v>250000</x:v>
      </x:c>
      <x:c r="N409" s="34" t="n">
        <x:f>IF(AND(B409&lt;&gt;"",B409&lt;='Pengaturan'!$B$6,OR(F409="Lunas",F409="Pelunasan")),1,0)</x:f>
        <x:v>1</x:v>
      </x:c>
      <x:c r="O409" s="34" t="str">
        <x:f>IF(B409="","",IF(J409="","Belum dipasangkan",IF(COUNTIF('Data Schedule'!$A$5:$A$304,J409)=1,"OK","CHECK ID")))</x:f>
        <x:v>OK</x:v>
      </x:c>
      <x:c r="P409" s="519" t="str">
        <x:v>BK191</x:v>
      </x:c>
      <x:c r="Q409" s="521"/>
      <x:c r="R409" s="519" t="str">
        <x:f>IF('Log Transaksi'!B409="","",IF(Q409&lt;&gt;"",Q409,P409))</x:f>
        <x:v>BK191</x:v>
      </x:c>
      <x:c r="S409" s="519" t="str">
        <x:f>IF('Log Transaksi'!B409="","",'Log Transaksi'!S409)</x:f>
        <x:v>Paket utama</x:v>
      </x:c>
      <x:c r="T409" s="520" t="str">
        <x:v>Pemetaan average sebelumnya dipertahankan</x:v>
      </x:c>
      <x:c r="U409" s="519" t="str">
        <x:f>IF(R409="","",IF(COUNTIF('Belanja per Booking'!$A$17:$A$409,R409)=1,"OK","Cek ID"))</x:f>
        <x:v>OK</x:v>
      </x:c>
      <x:c r="V409" s="519" t="n">
        <x:f>IF(AND(R409&lt;&gt;"",'Log Transaksi'!L409&lt;&gt;"",'Log Transaksi'!L409&lt;&gt;"Belum diisi",OR('Log Transaksi'!N409="Uploaded",'Log Transaksi'!O409="Uploaded")),1,0)</x:f>
        <x:v>1</x:v>
      </x:c>
    </x:row>
    <x:row r="410" ht="23" customHeight="1">
      <x:c r="A410" s="34" t="n">
        <x:v>410</x:v>
      </x:c>
      <x:c r="B410" s="44" t="n">
        <x:f>IF('Log Transaksi'!B410="","",IF('Log Transaksi'!B410="","",'Log Transaksi'!B410))</x:f>
        <x:v>46280</x:v>
      </x:c>
      <x:c r="C410" s="34" t="str">
        <x:f>IF('Log Transaksi'!B410="","",IF('Log Transaksi'!C410="","",'Log Transaksi'!C410))</x:f>
        <x:v>Suhaimah</x:v>
      </x:c>
      <x:c r="D410" s="34" t="str">
        <x:f>IF('Log Transaksi'!B410="","",IF('Log Transaksi'!D410="","",'Log Transaksi'!D410))</x:f>
        <x:v>Large Group</x:v>
      </x:c>
      <x:c r="E410" s="44" t="n">
        <x:f>IF('Log Transaksi'!B410="","",IF('Log Transaksi'!E410="","",'Log Transaksi'!E410))</x:f>
        <x:v>46283</x:v>
      </x:c>
      <x:c r="F410" s="34" t="str">
        <x:f>IF('Log Transaksi'!B410="","",IF('Log Transaksi'!F410="","",'Log Transaksi'!F410))</x:f>
        <x:v>DP</x:v>
      </x:c>
      <x:c r="G410" s="42" t="str">
        <x:f>IF('Log Transaksi'!B410="","",IF('Log Transaksi'!G410="","",'Log Transaksi'!G410))</x:f>
      </x:c>
      <x:c r="H410" s="42" t="n">
        <x:f>IF('Log Transaksi'!B410="","",IF('Log Transaksi'!H410="","",'Log Transaksi'!H410))</x:f>
        <x:v>100000</x:v>
      </x:c>
      <x:c r="I410" s="42" t="n">
        <x:f>IF('Log Transaksi'!B410="","",IF('Log Transaksi'!I410="","",'Log Transaksi'!I410))</x:f>
        <x:v>100000</x:v>
      </x:c>
      <x:c r="J410" s="46" t="str">
        <x:v>BK200</x:v>
      </x:c>
      <x:c r="K410" s="34" t="str">
        <x:v>Nama, tanggal foto, paket cocok</x:v>
      </x:c>
      <x:c r="L410" s="42" t="n">
        <x:f>IF(AND(B410&lt;&gt;"",B410&lt;='Pengaturan'!$B$6,F410="DP"),I410,0)</x:f>
        <x:v>100000</x:v>
      </x:c>
      <x:c r="M410" s="42" t="n">
        <x:f>IF(AND(B410&lt;&gt;"",B410&lt;='Pengaturan'!$B$6,F410&lt;&gt;"DP"),I410,0)</x:f>
        <x:v>0</x:v>
      </x:c>
      <x:c r="N410" s="34" t="n">
        <x:f>IF(AND(B410&lt;&gt;"",B410&lt;='Pengaturan'!$B$6,OR(F410="Lunas",F410="Pelunasan")),1,0)</x:f>
        <x:v>0</x:v>
      </x:c>
      <x:c r="O410" s="34" t="str">
        <x:f>IF(B410="","",IF(J410="","Belum dipasangkan",IF(COUNTIF('Data Schedule'!$A$5:$A$304,J410)=1,"OK","CHECK ID")))</x:f>
        <x:v>OK</x:v>
      </x:c>
      <x:c r="P410" s="519" t="str">
        <x:v>BK200</x:v>
      </x:c>
      <x:c r="Q410" s="521"/>
      <x:c r="R410" s="519" t="str">
        <x:f>IF('Log Transaksi'!B410="","",IF(Q410&lt;&gt;"",Q410,P410))</x:f>
        <x:v>BK200</x:v>
      </x:c>
      <x:c r="S410" s="519" t="str">
        <x:f>IF('Log Transaksi'!B410="","",'Log Transaksi'!S410)</x:f>
        <x:v>Paket utama</x:v>
      </x:c>
      <x:c r="T410" s="520" t="str">
        <x:v>Pemetaan average sebelumnya dipertahankan</x:v>
      </x:c>
      <x:c r="U410" s="519" t="str">
        <x:f>IF(R410="","",IF(COUNTIF('Belanja per Booking'!$A$17:$A$409,R410)=1,"OK","Cek ID"))</x:f>
        <x:v>OK</x:v>
      </x:c>
      <x:c r="V410" s="519" t="n">
        <x:f>IF(AND(R410&lt;&gt;"",'Log Transaksi'!L410&lt;&gt;"",'Log Transaksi'!L410&lt;&gt;"Belum diisi",OR('Log Transaksi'!N410="Uploaded",'Log Transaksi'!O410="Uploaded")),1,0)</x:f>
        <x:v>0</x:v>
      </x:c>
    </x:row>
    <x:row r="411" ht="23" customHeight="1">
      <x:c r="A411" s="34" t="n">
        <x:v>411</x:v>
      </x:c>
      <x:c r="B411" s="44" t="n">
        <x:f>IF('Log Transaksi'!B411="","",IF('Log Transaksi'!B411="","",'Log Transaksi'!B411))</x:f>
        <x:v>46280</x:v>
      </x:c>
      <x:c r="C411" s="34" t="str">
        <x:f>IF('Log Transaksi'!B411="","",IF('Log Transaksi'!C411="","",'Log Transaksi'!C411))</x:f>
        <x:v>Cia</x:v>
      </x:c>
      <x:c r="D411" s="34" t="str">
        <x:f>IF('Log Transaksi'!B411="","",IF('Log Transaksi'!D411="","",'Log Transaksi'!D411))</x:f>
        <x:v>Large Group</x:v>
      </x:c>
      <x:c r="E411" s="44" t="n">
        <x:f>IF('Log Transaksi'!B411="","",IF('Log Transaksi'!E411="","",'Log Transaksi'!E411))</x:f>
        <x:v>46281</x:v>
      </x:c>
      <x:c r="F411" s="34" t="str">
        <x:f>IF('Log Transaksi'!B411="","",IF('Log Transaksi'!F411="","",'Log Transaksi'!F411))</x:f>
        <x:v>DP</x:v>
      </x:c>
      <x:c r="G411" s="42" t="str">
        <x:f>IF('Log Transaksi'!B411="","",IF('Log Transaksi'!G411="","",'Log Transaksi'!G411))</x:f>
      </x:c>
      <x:c r="H411" s="42" t="n">
        <x:f>IF('Log Transaksi'!B411="","",IF('Log Transaksi'!H411="","",'Log Transaksi'!H411))</x:f>
        <x:v>100000</x:v>
      </x:c>
      <x:c r="I411" s="42" t="n">
        <x:f>IF('Log Transaksi'!B411="","",IF('Log Transaksi'!I411="","",'Log Transaksi'!I411))</x:f>
        <x:v>100000</x:v>
      </x:c>
      <x:c r="J411" s="46" t="str">
        <x:v>BK198</x:v>
      </x:c>
      <x:c r="K411" s="34" t="str">
        <x:v>Nama, tanggal foto, paket cocok</x:v>
      </x:c>
      <x:c r="L411" s="42" t="n">
        <x:f>IF(AND(B411&lt;&gt;"",B411&lt;='Pengaturan'!$B$6,F411="DP"),I411,0)</x:f>
        <x:v>100000</x:v>
      </x:c>
      <x:c r="M411" s="42" t="n">
        <x:f>IF(AND(B411&lt;&gt;"",B411&lt;='Pengaturan'!$B$6,F411&lt;&gt;"DP"),I411,0)</x:f>
        <x:v>0</x:v>
      </x:c>
      <x:c r="N411" s="34" t="n">
        <x:f>IF(AND(B411&lt;&gt;"",B411&lt;='Pengaturan'!$B$6,OR(F411="Lunas",F411="Pelunasan")),1,0)</x:f>
        <x:v>0</x:v>
      </x:c>
      <x:c r="O411" s="34" t="str">
        <x:f>IF(B411="","",IF(J411="","Belum dipasangkan",IF(COUNTIF('Data Schedule'!$A$5:$A$304,J411)=1,"OK","CHECK ID")))</x:f>
        <x:v>OK</x:v>
      </x:c>
      <x:c r="P411" s="519" t="str">
        <x:v>BK198</x:v>
      </x:c>
      <x:c r="Q411" s="521"/>
      <x:c r="R411" s="519" t="str">
        <x:f>IF('Log Transaksi'!B411="","",IF(Q411&lt;&gt;"",Q411,P411))</x:f>
        <x:v>BK198</x:v>
      </x:c>
      <x:c r="S411" s="519" t="str">
        <x:f>IF('Log Transaksi'!B411="","",'Log Transaksi'!S411)</x:f>
        <x:v>Paket utama</x:v>
      </x:c>
      <x:c r="T411" s="520" t="str">
        <x:v>Pemetaan average sebelumnya dipertahankan</x:v>
      </x:c>
      <x:c r="U411" s="519" t="str">
        <x:f>IF(R411="","",IF(COUNTIF('Belanja per Booking'!$A$17:$A$409,R411)=1,"OK","Cek ID"))</x:f>
        <x:v>OK</x:v>
      </x:c>
      <x:c r="V411" s="519" t="n">
        <x:f>IF(AND(R411&lt;&gt;"",'Log Transaksi'!L411&lt;&gt;"",'Log Transaksi'!L411&lt;&gt;"Belum diisi",OR('Log Transaksi'!N411="Uploaded",'Log Transaksi'!O411="Uploaded")),1,0)</x:f>
        <x:v>0</x:v>
      </x:c>
    </x:row>
    <x:row r="412" ht="23" customHeight="1">
      <x:c r="A412" s="34" t="n">
        <x:v>412</x:v>
      </x:c>
      <x:c r="B412" s="44" t="n">
        <x:f>IF('Log Transaksi'!B412="","",IF('Log Transaksi'!B412="","",'Log Transaksi'!B412))</x:f>
        <x:v>46280</x:v>
      </x:c>
      <x:c r="C412" s="34" t="str">
        <x:f>IF('Log Transaksi'!B412="","",IF('Log Transaksi'!C412="","",'Log Transaksi'!C412))</x:f>
        <x:v>Keisha</x:v>
      </x:c>
      <x:c r="D412" s="34" t="str">
        <x:f>IF('Log Transaksi'!B412="","",IF('Log Transaksi'!D412="","",'Log Transaksi'!D412))</x:f>
        <x:v>Large Group</x:v>
      </x:c>
      <x:c r="E412" s="44" t="n">
        <x:f>IF('Log Transaksi'!B412="","",IF('Log Transaksi'!E412="","",'Log Transaksi'!E412))</x:f>
        <x:v>46280</x:v>
      </x:c>
      <x:c r="F412" s="34" t="str">
        <x:f>IF('Log Transaksi'!B412="","",IF('Log Transaksi'!F412="","",'Log Transaksi'!F412))</x:f>
        <x:v>Lunas</x:v>
      </x:c>
      <x:c r="G412" s="42" t="str">
        <x:f>IF('Log Transaksi'!B412="","",IF('Log Transaksi'!G412="","",'Log Transaksi'!G412))</x:f>
      </x:c>
      <x:c r="H412" s="42" t="n">
        <x:f>IF('Log Transaksi'!B412="","",IF('Log Transaksi'!H412="","",'Log Transaksi'!H412))</x:f>
        <x:v>525000</x:v>
      </x:c>
      <x:c r="I412" s="42" t="n">
        <x:f>IF('Log Transaksi'!B412="","",IF('Log Transaksi'!I412="","",'Log Transaksi'!I412))</x:f>
        <x:v>525000</x:v>
      </x:c>
      <x:c r="J412" s="46" t="str">
        <x:v>BK172</x:v>
      </x:c>
      <x:c r="K412" s="34" t="str">
        <x:v>Nama, tanggal foto, paket cocok</x:v>
      </x:c>
      <x:c r="L412" s="42" t="n">
        <x:f>IF(AND(B412&lt;&gt;"",B412&lt;='Pengaturan'!$B$6,F412="DP"),I412,0)</x:f>
        <x:v>0</x:v>
      </x:c>
      <x:c r="M412" s="42" t="n">
        <x:f>IF(AND(B412&lt;&gt;"",B412&lt;='Pengaturan'!$B$6,F412&lt;&gt;"DP"),I412,0)</x:f>
        <x:v>525000</x:v>
      </x:c>
      <x:c r="N412" s="34" t="n">
        <x:f>IF(AND(B412&lt;&gt;"",B412&lt;='Pengaturan'!$B$6,OR(F412="Lunas",F412="Pelunasan")),1,0)</x:f>
        <x:v>1</x:v>
      </x:c>
      <x:c r="O412" s="34" t="str">
        <x:f>IF(B412="","",IF(J412="","Belum dipasangkan",IF(COUNTIF('Data Schedule'!$A$5:$A$304,J412)=1,"OK","CHECK ID")))</x:f>
        <x:v>OK</x:v>
      </x:c>
      <x:c r="P412" s="519" t="str">
        <x:v>BK172</x:v>
      </x:c>
      <x:c r="Q412" s="521"/>
      <x:c r="R412" s="519" t="str">
        <x:f>IF('Log Transaksi'!B412="","",IF(Q412&lt;&gt;"",Q412,P412))</x:f>
        <x:v>BK172</x:v>
      </x:c>
      <x:c r="S412" s="519" t="str">
        <x:f>IF('Log Transaksi'!B412="","",'Log Transaksi'!S412)</x:f>
        <x:v>Paket utama</x:v>
      </x:c>
      <x:c r="T412" s="520" t="str">
        <x:v>Pemetaan average sebelumnya dipertahankan</x:v>
      </x:c>
      <x:c r="U412" s="519" t="str">
        <x:f>IF(R412="","",IF(COUNTIF('Belanja per Booking'!$A$17:$A$409,R412)=1,"OK","Cek ID"))</x:f>
        <x:v>OK</x:v>
      </x:c>
      <x:c r="V412" s="519" t="n">
        <x:f>IF(AND(R412&lt;&gt;"",'Log Transaksi'!L412&lt;&gt;"",'Log Transaksi'!L412&lt;&gt;"Belum diisi",OR('Log Transaksi'!N412="Uploaded",'Log Transaksi'!O412="Uploaded")),1,0)</x:f>
        <x:v>1</x:v>
      </x:c>
    </x:row>
    <x:row r="413" ht="23" customHeight="1">
      <x:c r="A413" s="34" t="n">
        <x:v>413</x:v>
      </x:c>
      <x:c r="B413" s="44" t="n">
        <x:f>IF('Log Transaksi'!B413="","",IF('Log Transaksi'!B413="","",'Log Transaksi'!B413))</x:f>
        <x:v>46280</x:v>
      </x:c>
      <x:c r="C413" s="34" t="str">
        <x:f>IF('Log Transaksi'!B413="","",IF('Log Transaksi'!C413="","",'Log Transaksi'!C413))</x:f>
        <x:v>Aisyah</x:v>
      </x:c>
      <x:c r="D413" s="34" t="str">
        <x:f>IF('Log Transaksi'!B413="","",IF('Log Transaksi'!D413="","",'Log Transaksi'!D413))</x:f>
        <x:v>Large Group</x:v>
      </x:c>
      <x:c r="E413" s="44" t="n">
        <x:f>IF('Log Transaksi'!B413="","",IF('Log Transaksi'!E413="","",'Log Transaksi'!E413))</x:f>
        <x:v>46280</x:v>
      </x:c>
      <x:c r="F413" s="34" t="str">
        <x:f>IF('Log Transaksi'!B413="","",IF('Log Transaksi'!F413="","",'Log Transaksi'!F413))</x:f>
        <x:v>Lunas</x:v>
      </x:c>
      <x:c r="G413" s="42" t="n">
        <x:f>IF('Log Transaksi'!B413="","",IF('Log Transaksi'!G413="","",'Log Transaksi'!G413))</x:f>
        <x:v>475000</x:v>
      </x:c>
      <x:c r="H413" s="42" t="str">
        <x:f>IF('Log Transaksi'!B413="","",IF('Log Transaksi'!H413="","",'Log Transaksi'!H413))</x:f>
      </x:c>
      <x:c r="I413" s="42" t="n">
        <x:f>IF('Log Transaksi'!B413="","",IF('Log Transaksi'!I413="","",'Log Transaksi'!I413))</x:f>
        <x:v>475000</x:v>
      </x:c>
      <x:c r="J413" s="46" t="str">
        <x:v>BK197</x:v>
      </x:c>
      <x:c r="K413" s="34" t="str">
        <x:v>Nama, tanggal foto, paket cocok</x:v>
      </x:c>
      <x:c r="L413" s="42" t="n">
        <x:f>IF(AND(B413&lt;&gt;"",B413&lt;='Pengaturan'!$B$6,F413="DP"),I413,0)</x:f>
        <x:v>0</x:v>
      </x:c>
      <x:c r="M413" s="42" t="n">
        <x:f>IF(AND(B413&lt;&gt;"",B413&lt;='Pengaturan'!$B$6,F413&lt;&gt;"DP"),I413,0)</x:f>
        <x:v>475000</x:v>
      </x:c>
      <x:c r="N413" s="34" t="n">
        <x:f>IF(AND(B413&lt;&gt;"",B413&lt;='Pengaturan'!$B$6,OR(F413="Lunas",F413="Pelunasan")),1,0)</x:f>
        <x:v>1</x:v>
      </x:c>
      <x:c r="O413" s="34" t="str">
        <x:f>IF(B413="","",IF(J413="","Belum dipasangkan",IF(COUNTIF('Data Schedule'!$A$5:$A$304,J413)=1,"OK","CHECK ID")))</x:f>
        <x:v>OK</x:v>
      </x:c>
      <x:c r="P413" s="519" t="str">
        <x:v>BK197</x:v>
      </x:c>
      <x:c r="Q413" s="521"/>
      <x:c r="R413" s="519" t="str">
        <x:f>IF('Log Transaksi'!B413="","",IF(Q413&lt;&gt;"",Q413,P413))</x:f>
        <x:v>BK197</x:v>
      </x:c>
      <x:c r="S413" s="519" t="str">
        <x:f>IF('Log Transaksi'!B413="","",'Log Transaksi'!S413)</x:f>
        <x:v>Paket utama</x:v>
      </x:c>
      <x:c r="T413" s="520" t="str">
        <x:v>Pemetaan average sebelumnya dipertahankan</x:v>
      </x:c>
      <x:c r="U413" s="519" t="str">
        <x:f>IF(R413="","",IF(COUNTIF('Belanja per Booking'!$A$17:$A$409,R413)=1,"OK","Cek ID"))</x:f>
        <x:v>OK</x:v>
      </x:c>
      <x:c r="V413" s="519" t="n">
        <x:f>IF(AND(R413&lt;&gt;"",'Log Transaksi'!L413&lt;&gt;"",'Log Transaksi'!L413&lt;&gt;"Belum diisi",OR('Log Transaksi'!N413="Uploaded",'Log Transaksi'!O413="Uploaded")),1,0)</x:f>
        <x:v>1</x:v>
      </x:c>
    </x:row>
    <x:row r="414" ht="23" customHeight="1">
      <x:c r="A414" s="34" t="n">
        <x:v>414</x:v>
      </x:c>
      <x:c r="B414" s="44" t="n">
        <x:f>IF('Log Transaksi'!B414="","",IF('Log Transaksi'!B414="","",'Log Transaksi'!B414))</x:f>
        <x:v>46280</x:v>
      </x:c>
      <x:c r="C414" s="34" t="str">
        <x:f>IF('Log Transaksi'!B414="","",IF('Log Transaksi'!C414="","",'Log Transaksi'!C414))</x:f>
        <x:v>Ihsan</x:v>
      </x:c>
      <x:c r="D414" s="34" t="str">
        <x:f>IF('Log Transaksi'!B414="","",IF('Log Transaksi'!D414="","",'Log Transaksi'!D414))</x:f>
        <x:v>Large Group</x:v>
      </x:c>
      <x:c r="E414" s="44" t="n">
        <x:f>IF('Log Transaksi'!B414="","",IF('Log Transaksi'!E414="","",'Log Transaksi'!E414))</x:f>
        <x:v>46280</x:v>
      </x:c>
      <x:c r="F414" s="34" t="str">
        <x:f>IF('Log Transaksi'!B414="","",IF('Log Transaksi'!F414="","",'Log Transaksi'!F414))</x:f>
        <x:v>Lunas</x:v>
      </x:c>
      <x:c r="G414" s="42" t="str">
        <x:f>IF('Log Transaksi'!B414="","",IF('Log Transaksi'!G414="","",'Log Transaksi'!G414))</x:f>
      </x:c>
      <x:c r="H414" s="42" t="n">
        <x:f>IF('Log Transaksi'!B414="","",IF('Log Transaksi'!H414="","",'Log Transaksi'!H414))</x:f>
        <x:v>150000</x:v>
      </x:c>
      <x:c r="I414" s="42" t="n">
        <x:f>IF('Log Transaksi'!B414="","",IF('Log Transaksi'!I414="","",'Log Transaksi'!I414))</x:f>
        <x:v>150000</x:v>
      </x:c>
      <x:c r="J414" s="46" t="str">
        <x:v>BK173</x:v>
      </x:c>
      <x:c r="K414" s="34" t="str">
        <x:v>Nama, tanggal foto, paket cocok</x:v>
      </x:c>
      <x:c r="L414" s="42" t="n">
        <x:f>IF(AND(B414&lt;&gt;"",B414&lt;='Pengaturan'!$B$6,F414="DP"),I414,0)</x:f>
        <x:v>0</x:v>
      </x:c>
      <x:c r="M414" s="42" t="n">
        <x:f>IF(AND(B414&lt;&gt;"",B414&lt;='Pengaturan'!$B$6,F414&lt;&gt;"DP"),I414,0)</x:f>
        <x:v>150000</x:v>
      </x:c>
      <x:c r="N414" s="34" t="n">
        <x:f>IF(AND(B414&lt;&gt;"",B414&lt;='Pengaturan'!$B$6,OR(F414="Lunas",F414="Pelunasan")),1,0)</x:f>
        <x:v>1</x:v>
      </x:c>
      <x:c r="O414" s="34" t="str">
        <x:f>IF(B414="","",IF(J414="","Belum dipasangkan",IF(COUNTIF('Data Schedule'!$A$5:$A$304,J414)=1,"OK","CHECK ID")))</x:f>
        <x:v>OK</x:v>
      </x:c>
      <x:c r="P414" s="519" t="str">
        <x:v>BK173</x:v>
      </x:c>
      <x:c r="Q414" s="521"/>
      <x:c r="R414" s="519" t="str">
        <x:f>IF('Log Transaksi'!B414="","",IF(Q414&lt;&gt;"",Q414,P414))</x:f>
        <x:v>BK173</x:v>
      </x:c>
      <x:c r="S414" s="519" t="str">
        <x:f>IF('Log Transaksi'!B414="","",'Log Transaksi'!S414)</x:f>
        <x:v>Paket utama</x:v>
      </x:c>
      <x:c r="T414" s="520" t="str">
        <x:v>Pemetaan average sebelumnya dipertahankan</x:v>
      </x:c>
      <x:c r="U414" s="519" t="str">
        <x:f>IF(R414="","",IF(COUNTIF('Belanja per Booking'!$A$17:$A$409,R414)=1,"OK","Cek ID"))</x:f>
        <x:v>OK</x:v>
      </x:c>
      <x:c r="V414" s="519" t="n">
        <x:f>IF(AND(R414&lt;&gt;"",'Log Transaksi'!L414&lt;&gt;"",'Log Transaksi'!L414&lt;&gt;"Belum diisi",OR('Log Transaksi'!N414="Uploaded",'Log Transaksi'!O414="Uploaded")),1,0)</x:f>
        <x:v>1</x:v>
      </x:c>
    </x:row>
    <x:row r="415" ht="23" customHeight="1">
      <x:c r="A415" s="34" t="n">
        <x:v>415</x:v>
      </x:c>
      <x:c r="B415" s="44" t="n">
        <x:f>IF('Log Transaksi'!B415="","",IF('Log Transaksi'!B415="","",'Log Transaksi'!B415))</x:f>
        <x:v>46280</x:v>
      </x:c>
      <x:c r="C415" s="34" t="str">
        <x:f>IF('Log Transaksi'!B415="","",IF('Log Transaksi'!C415="","",'Log Transaksi'!C415))</x:f>
        <x:v>Wiwi</x:v>
      </x:c>
      <x:c r="D415" s="34" t="str">
        <x:f>IF('Log Transaksi'!B415="","",IF('Log Transaksi'!D415="","",'Log Transaksi'!D415))</x:f>
        <x:v>Graduation Premium</x:v>
      </x:c>
      <x:c r="E415" s="44" t="n">
        <x:f>IF('Log Transaksi'!B415="","",IF('Log Transaksi'!E415="","",'Log Transaksi'!E415))</x:f>
        <x:v>46312</x:v>
      </x:c>
      <x:c r="F415" s="34" t="str">
        <x:f>IF('Log Transaksi'!B415="","",IF('Log Transaksi'!F415="","",'Log Transaksi'!F415))</x:f>
        <x:v>Lunas</x:v>
      </x:c>
      <x:c r="G415" s="42" t="str">
        <x:f>IF('Log Transaksi'!B415="","",IF('Log Transaksi'!G415="","",'Log Transaksi'!G415))</x:f>
      </x:c>
      <x:c r="H415" s="42" t="n">
        <x:f>IF('Log Transaksi'!B415="","",IF('Log Transaksi'!H415="","",'Log Transaksi'!H415))</x:f>
        <x:v>100000</x:v>
      </x:c>
      <x:c r="I415" s="42" t="n">
        <x:f>IF('Log Transaksi'!B415="","",IF('Log Transaksi'!I415="","",'Log Transaksi'!I415))</x:f>
        <x:v>100000</x:v>
      </x:c>
      <x:c r="J415" s="46"/>
      <x:c r="K415" s="34" t="str">
        <x:v>Belum dipasangkan. Cash-in aktual tetap dihitung</x:v>
      </x:c>
      <x:c r="L415" s="42" t="n">
        <x:f>IF(AND(B415&lt;&gt;"",B415&lt;='Pengaturan'!$B$6,F415="DP"),I415,0)</x:f>
        <x:v>0</x:v>
      </x:c>
      <x:c r="M415" s="42" t="n">
        <x:f>IF(AND(B415&lt;&gt;"",B415&lt;='Pengaturan'!$B$6,F415&lt;&gt;"DP"),I415,0)</x:f>
        <x:v>100000</x:v>
      </x:c>
      <x:c r="N415" s="34" t="n">
        <x:f>IF(AND(B415&lt;&gt;"",B415&lt;='Pengaturan'!$B$6,OR(F415="Lunas",F415="Pelunasan")),1,0)</x:f>
        <x:v>1</x:v>
      </x:c>
      <x:c r="O415" s="34" t="str">
        <x:f>IF(B415="","",IF(J415="","Belum dipasangkan",IF(COUNTIF('Data Schedule'!$A$5:$A$304,J415)=1,"OK","CHECK ID")))</x:f>
        <x:v>Belum dipasangkan</x:v>
      </x:c>
      <x:c r="P415" s="519" t="str">
        <x:v>LOG-15-21</x:v>
      </x:c>
      <x:c r="Q415" s="521"/>
      <x:c r="R415" s="519" t="str">
        <x:f>IF('Log Transaksi'!B415="","",IF(Q415&lt;&gt;"",Q415,P415))</x:f>
        <x:v>LOG-15-21</x:v>
      </x:c>
      <x:c r="S415" s="519" t="str">
        <x:f>IF('Log Transaksi'!B415="","",'Log Transaksi'!S415)</x:f>
        <x:v>Paket utama</x:v>
      </x:c>
      <x:c r="T415" s="520" t="str">
        <x:v>Pemetaan average sebelumnya dipertahankan</x:v>
      </x:c>
      <x:c r="U415" s="519" t="str">
        <x:f>IF(R415="","",IF(COUNTIF('Belanja per Booking'!$A$17:$A$409,R415)=1,"OK","Cek ID"))</x:f>
        <x:v>OK</x:v>
      </x:c>
      <x:c r="V415" s="519" t="n">
        <x:f>IF(AND(R415&lt;&gt;"",'Log Transaksi'!L415&lt;&gt;"",'Log Transaksi'!L415&lt;&gt;"Belum diisi",OR('Log Transaksi'!N415="Uploaded",'Log Transaksi'!O415="Uploaded")),1,0)</x:f>
        <x:v>0</x:v>
      </x:c>
    </x:row>
    <x:row r="416" ht="23" customHeight="1">
      <x:c r="A416" s="34" t="n">
        <x:v>416</x:v>
      </x:c>
      <x:c r="B416" s="44" t="n">
        <x:f>IF('Log Transaksi'!B416="","",IF('Log Transaksi'!B416="","",'Log Transaksi'!B416))</x:f>
        <x:v>46280</x:v>
      </x:c>
      <x:c r="C416" s="34" t="str">
        <x:f>IF('Log Transaksi'!B416="","",IF('Log Transaksi'!C416="","",'Log Transaksi'!C416))</x:f>
        <x:v>Tsany</x:v>
      </x:c>
      <x:c r="D416" s="34" t="str">
        <x:f>IF('Log Transaksi'!B416="","",IF('Log Transaksi'!D416="","",'Log Transaksi'!D416))</x:f>
        <x:v>Large Group</x:v>
      </x:c>
      <x:c r="E416" s="44" t="n">
        <x:f>IF('Log Transaksi'!B416="","",IF('Log Transaksi'!E416="","",'Log Transaksi'!E416))</x:f>
        <x:v>46312</x:v>
      </x:c>
      <x:c r="F416" s="34" t="str">
        <x:f>IF('Log Transaksi'!B416="","",IF('Log Transaksi'!F416="","",'Log Transaksi'!F416))</x:f>
        <x:v>DP</x:v>
      </x:c>
      <x:c r="G416" s="42" t="str">
        <x:f>IF('Log Transaksi'!B416="","",IF('Log Transaksi'!G416="","",'Log Transaksi'!G416))</x:f>
      </x:c>
      <x:c r="H416" s="42" t="n">
        <x:f>IF('Log Transaksi'!B416="","",IF('Log Transaksi'!H416="","",'Log Transaksi'!H416))</x:f>
        <x:v>100000</x:v>
      </x:c>
      <x:c r="I416" s="42" t="n">
        <x:f>IF('Log Transaksi'!B416="","",IF('Log Transaksi'!I416="","",'Log Transaksi'!I416))</x:f>
        <x:v>100000</x:v>
      </x:c>
      <x:c r="J416" s="46"/>
      <x:c r="K416" s="34" t="str">
        <x:v>CHECK kandidat BK199. Identitas atau tanggal belum pasti</x:v>
      </x:c>
      <x:c r="L416" s="42" t="n">
        <x:f>IF(AND(B416&lt;&gt;"",B416&lt;='Pengaturan'!$B$6,F416="DP"),I416,0)</x:f>
        <x:v>100000</x:v>
      </x:c>
      <x:c r="M416" s="42" t="n">
        <x:f>IF(AND(B416&lt;&gt;"",B416&lt;='Pengaturan'!$B$6,F416&lt;&gt;"DP"),I416,0)</x:f>
        <x:v>0</x:v>
      </x:c>
      <x:c r="N416" s="34" t="n">
        <x:f>IF(AND(B416&lt;&gt;"",B416&lt;='Pengaturan'!$B$6,OR(F416="Lunas",F416="Pelunasan")),1,0)</x:f>
        <x:v>0</x:v>
      </x:c>
      <x:c r="O416" s="34" t="str">
        <x:f>IF(B416="","",IF(J416="","Belum dipasangkan",IF(COUNTIF('Data Schedule'!$A$5:$A$304,J416)=1,"OK","CHECK ID")))</x:f>
        <x:v>Belum dipasangkan</x:v>
      </x:c>
      <x:c r="P416" s="519" t="str">
        <x:v>LOG-15-22</x:v>
      </x:c>
      <x:c r="Q416" s="521"/>
      <x:c r="R416" s="519" t="str">
        <x:f>IF('Log Transaksi'!B416="","",IF(Q416&lt;&gt;"",Q416,P416))</x:f>
        <x:v>LOG-15-22</x:v>
      </x:c>
      <x:c r="S416" s="519" t="str">
        <x:f>IF('Log Transaksi'!B416="","",'Log Transaksi'!S416)</x:f>
        <x:v>Paket utama</x:v>
      </x:c>
      <x:c r="T416" s="520" t="str">
        <x:v>Pemetaan average sebelumnya dipertahankan</x:v>
      </x:c>
      <x:c r="U416" s="519" t="str">
        <x:f>IF(R416="","",IF(COUNTIF('Belanja per Booking'!$A$17:$A$409,R416)=1,"OK","Cek ID"))</x:f>
        <x:v>OK</x:v>
      </x:c>
      <x:c r="V416" s="519" t="n">
        <x:f>IF(AND(R416&lt;&gt;"",'Log Transaksi'!L416&lt;&gt;"",'Log Transaksi'!L416&lt;&gt;"Belum diisi",OR('Log Transaksi'!N416="Uploaded",'Log Transaksi'!O416="Uploaded")),1,0)</x:f>
        <x:v>0</x:v>
      </x:c>
    </x:row>
    <x:row r="417" ht="23" customHeight="1">
      <x:c r="A417" s="34" t="n">
        <x:v>417</x:v>
      </x:c>
      <x:c r="B417" s="44" t="n">
        <x:f>IF('Log Transaksi'!B417="","",IF('Log Transaksi'!B417="","",'Log Transaksi'!B417))</x:f>
        <x:v>46281</x:v>
      </x:c>
      <x:c r="C417" s="34" t="str">
        <x:f>IF('Log Transaksi'!B417="","",IF('Log Transaksi'!C417="","",'Log Transaksi'!C417))</x:f>
        <x:v>Wasis Rifky</x:v>
      </x:c>
      <x:c r="D417" s="34" t="str">
        <x:f>IF('Log Transaksi'!B417="","",IF('Log Transaksi'!D417="","",'Log Transaksi'!D417))</x:f>
        <x:v>Graduation</x:v>
      </x:c>
      <x:c r="E417" s="44" t="n">
        <x:f>IF('Log Transaksi'!B417="","",IF('Log Transaksi'!E417="","",'Log Transaksi'!E417))</x:f>
        <x:v>46287</x:v>
      </x:c>
      <x:c r="F417" s="34" t="str">
        <x:f>IF('Log Transaksi'!B417="","",IF('Log Transaksi'!F417="","",'Log Transaksi'!F417))</x:f>
        <x:v>DP</x:v>
      </x:c>
      <x:c r="G417" s="42" t="str">
        <x:f>IF('Log Transaksi'!B417="","",IF('Log Transaksi'!G417="","",'Log Transaksi'!G417))</x:f>
      </x:c>
      <x:c r="H417" s="42" t="n">
        <x:f>IF('Log Transaksi'!B417="","",IF('Log Transaksi'!H417="","",'Log Transaksi'!H417))</x:f>
        <x:v>100000</x:v>
      </x:c>
      <x:c r="I417" s="42" t="n">
        <x:f>IF('Log Transaksi'!B417="","",IF('Log Transaksi'!I417="","",'Log Transaksi'!I417))</x:f>
        <x:v>100000</x:v>
      </x:c>
      <x:c r="J417" s="46" t="str">
        <x:v>BK207</x:v>
      </x:c>
      <x:c r="K417" s="34" t="str">
        <x:v>Nama, tanggal foto, paket cocok</x:v>
      </x:c>
      <x:c r="L417" s="42" t="n">
        <x:f>IF(AND(B417&lt;&gt;"",B417&lt;='Pengaturan'!$B$6,F417="DP"),I417,0)</x:f>
        <x:v>100000</x:v>
      </x:c>
      <x:c r="M417" s="42" t="n">
        <x:f>IF(AND(B417&lt;&gt;"",B417&lt;='Pengaturan'!$B$6,F417&lt;&gt;"DP"),I417,0)</x:f>
        <x:v>0</x:v>
      </x:c>
      <x:c r="N417" s="34" t="n">
        <x:f>IF(AND(B417&lt;&gt;"",B417&lt;='Pengaturan'!$B$6,OR(F417="Lunas",F417="Pelunasan")),1,0)</x:f>
        <x:v>0</x:v>
      </x:c>
      <x:c r="O417" s="34" t="str">
        <x:f>IF(B417="","",IF(J417="","Belum dipasangkan",IF(COUNTIF('Data Schedule'!$A$5:$A$304,J417)=1,"OK","CHECK ID")))</x:f>
        <x:v>OK</x:v>
      </x:c>
      <x:c r="P417" s="519" t="str">
        <x:v>BK207</x:v>
      </x:c>
      <x:c r="Q417" s="521"/>
      <x:c r="R417" s="519" t="str">
        <x:f>IF('Log Transaksi'!B417="","",IF(Q417&lt;&gt;"",Q417,P417))</x:f>
        <x:v>BK207</x:v>
      </x:c>
      <x:c r="S417" s="519" t="str">
        <x:f>IF('Log Transaksi'!B417="","",'Log Transaksi'!S417)</x:f>
        <x:v>Paket utama</x:v>
      </x:c>
      <x:c r="T417" s="520" t="str">
        <x:v>Pemetaan average sebelumnya dipertahankan</x:v>
      </x:c>
      <x:c r="U417" s="519" t="str">
        <x:f>IF(R417="","",IF(COUNTIF('Belanja per Booking'!$A$17:$A$409,R417)=1,"OK","Cek ID"))</x:f>
        <x:v>OK</x:v>
      </x:c>
      <x:c r="V417" s="519" t="n">
        <x:f>IF(AND(R417&lt;&gt;"",'Log Transaksi'!L417&lt;&gt;"",'Log Transaksi'!L417&lt;&gt;"Belum diisi",OR('Log Transaksi'!N417="Uploaded",'Log Transaksi'!O417="Uploaded")),1,0)</x:f>
        <x:v>0</x:v>
      </x:c>
    </x:row>
    <x:row r="418" ht="23" customHeight="1">
      <x:c r="A418" s="34" t="n">
        <x:v>418</x:v>
      </x:c>
      <x:c r="B418" s="44" t="n">
        <x:f>IF('Log Transaksi'!B418="","",IF('Log Transaksi'!B418="","",'Log Transaksi'!B418))</x:f>
        <x:v>46281</x:v>
      </x:c>
      <x:c r="C418" s="34" t="str">
        <x:f>IF('Log Transaksi'!B418="","",IF('Log Transaksi'!C418="","",'Log Transaksi'!C418))</x:f>
        <x:v>Sultan Athar Pasha</x:v>
      </x:c>
      <x:c r="D418" s="34" t="str">
        <x:f>IF('Log Transaksi'!B418="","",IF('Log Transaksi'!D418="","",'Log Transaksi'!D418))</x:f>
        <x:v>Large Group</x:v>
      </x:c>
      <x:c r="E418" s="44" t="n">
        <x:f>IF('Log Transaksi'!B418="","",IF('Log Transaksi'!E418="","",'Log Transaksi'!E418))</x:f>
        <x:v>46285</x:v>
      </x:c>
      <x:c r="F418" s="34" t="str">
        <x:f>IF('Log Transaksi'!B418="","",IF('Log Transaksi'!F418="","",'Log Transaksi'!F418))</x:f>
        <x:v>DP</x:v>
      </x:c>
      <x:c r="G418" s="42" t="str">
        <x:f>IF('Log Transaksi'!B418="","",IF('Log Transaksi'!G418="","",'Log Transaksi'!G418))</x:f>
      </x:c>
      <x:c r="H418" s="42" t="n">
        <x:f>IF('Log Transaksi'!B418="","",IF('Log Transaksi'!H418="","",'Log Transaksi'!H418))</x:f>
        <x:v>100000</x:v>
      </x:c>
      <x:c r="I418" s="42" t="n">
        <x:f>IF('Log Transaksi'!B418="","",IF('Log Transaksi'!I418="","",'Log Transaksi'!I418))</x:f>
        <x:v>100000</x:v>
      </x:c>
      <x:c r="J418" s="46" t="str">
        <x:v>BK203</x:v>
      </x:c>
      <x:c r="K418" s="34" t="str">
        <x:v>Nama, tanggal foto, paket cocok</x:v>
      </x:c>
      <x:c r="L418" s="42" t="n">
        <x:f>IF(AND(B418&lt;&gt;"",B418&lt;='Pengaturan'!$B$6,F418="DP"),I418,0)</x:f>
        <x:v>100000</x:v>
      </x:c>
      <x:c r="M418" s="42" t="n">
        <x:f>IF(AND(B418&lt;&gt;"",B418&lt;='Pengaturan'!$B$6,F418&lt;&gt;"DP"),I418,0)</x:f>
        <x:v>0</x:v>
      </x:c>
      <x:c r="N418" s="34" t="n">
        <x:f>IF(AND(B418&lt;&gt;"",B418&lt;='Pengaturan'!$B$6,OR(F418="Lunas",F418="Pelunasan")),1,0)</x:f>
        <x:v>0</x:v>
      </x:c>
      <x:c r="O418" s="34" t="str">
        <x:f>IF(B418="","",IF(J418="","Belum dipasangkan",IF(COUNTIF('Data Schedule'!$A$5:$A$304,J418)=1,"OK","CHECK ID")))</x:f>
        <x:v>OK</x:v>
      </x:c>
      <x:c r="P418" s="519" t="str">
        <x:v>BK203</x:v>
      </x:c>
      <x:c r="Q418" s="521"/>
      <x:c r="R418" s="519" t="str">
        <x:f>IF('Log Transaksi'!B418="","",IF(Q418&lt;&gt;"",Q418,P418))</x:f>
        <x:v>BK203</x:v>
      </x:c>
      <x:c r="S418" s="519" t="str">
        <x:f>IF('Log Transaksi'!B418="","",'Log Transaksi'!S418)</x:f>
        <x:v>Paket utama</x:v>
      </x:c>
      <x:c r="T418" s="520" t="str">
        <x:v>Pemetaan average sebelumnya dipertahankan</x:v>
      </x:c>
      <x:c r="U418" s="519" t="str">
        <x:f>IF(R418="","",IF(COUNTIF('Belanja per Booking'!$A$17:$A$409,R418)=1,"OK","Cek ID"))</x:f>
        <x:v>OK</x:v>
      </x:c>
      <x:c r="V418" s="519" t="n">
        <x:f>IF(AND(R418&lt;&gt;"",'Log Transaksi'!L418&lt;&gt;"",'Log Transaksi'!L418&lt;&gt;"Belum diisi",OR('Log Transaksi'!N418="Uploaded",'Log Transaksi'!O418="Uploaded")),1,0)</x:f>
        <x:v>0</x:v>
      </x:c>
    </x:row>
    <x:row r="419" ht="23" customHeight="1">
      <x:c r="A419" s="34" t="n">
        <x:v>419</x:v>
      </x:c>
      <x:c r="B419" s="44" t="n">
        <x:f>IF('Log Transaksi'!B419="","",IF('Log Transaksi'!B419="","",'Log Transaksi'!B419))</x:f>
        <x:v>46281</x:v>
      </x:c>
      <x:c r="C419" s="34" t="str">
        <x:f>IF('Log Transaksi'!B419="","",IF('Log Transaksi'!C419="","",'Log Transaksi'!C419))</x:f>
        <x:v>Nabilla</x:v>
      </x:c>
      <x:c r="D419" s="34" t="str">
        <x:f>IF('Log Transaksi'!B419="","",IF('Log Transaksi'!D419="","",'Log Transaksi'!D419))</x:f>
        <x:v>Graduation</x:v>
      </x:c>
      <x:c r="E419" s="44" t="n">
        <x:f>IF('Log Transaksi'!B419="","",IF('Log Transaksi'!E419="","",'Log Transaksi'!E419))</x:f>
        <x:v>46298</x:v>
      </x:c>
      <x:c r="F419" s="34" t="str">
        <x:f>IF('Log Transaksi'!B419="","",IF('Log Transaksi'!F419="","",'Log Transaksi'!F419))</x:f>
        <x:v>DP</x:v>
      </x:c>
      <x:c r="G419" s="42" t="str">
        <x:f>IF('Log Transaksi'!B419="","",IF('Log Transaksi'!G419="","",'Log Transaksi'!G419))</x:f>
      </x:c>
      <x:c r="H419" s="42" t="n">
        <x:f>IF('Log Transaksi'!B419="","",IF('Log Transaksi'!H419="","",'Log Transaksi'!H419))</x:f>
        <x:v>100000</x:v>
      </x:c>
      <x:c r="I419" s="42" t="n">
        <x:f>IF('Log Transaksi'!B419="","",IF('Log Transaksi'!I419="","",'Log Transaksi'!I419))</x:f>
        <x:v>100000</x:v>
      </x:c>
      <x:c r="J419" s="46"/>
      <x:c r="K419" s="34" t="str">
        <x:v>Belum dipasangkan. Cash-in aktual tetap dihitung</x:v>
      </x:c>
      <x:c r="L419" s="42" t="n">
        <x:f>IF(AND(B419&lt;&gt;"",B419&lt;='Pengaturan'!$B$6,F419="DP"),I419,0)</x:f>
        <x:v>100000</x:v>
      </x:c>
      <x:c r="M419" s="42" t="n">
        <x:f>IF(AND(B419&lt;&gt;"",B419&lt;='Pengaturan'!$B$6,F419&lt;&gt;"DP"),I419,0)</x:f>
        <x:v>0</x:v>
      </x:c>
      <x:c r="N419" s="34" t="n">
        <x:f>IF(AND(B419&lt;&gt;"",B419&lt;='Pengaturan'!$B$6,OR(F419="Lunas",F419="Pelunasan")),1,0)</x:f>
        <x:v>0</x:v>
      </x:c>
      <x:c r="O419" s="34" t="str">
        <x:f>IF(B419="","",IF(J419="","Belum dipasangkan",IF(COUNTIF('Data Schedule'!$A$5:$A$304,J419)=1,"OK","CHECK ID")))</x:f>
        <x:v>Belum dipasangkan</x:v>
      </x:c>
      <x:c r="P419" s="519" t="str">
        <x:v>LOG-16-6</x:v>
      </x:c>
      <x:c r="Q419" s="521"/>
      <x:c r="R419" s="519" t="str">
        <x:f>IF('Log Transaksi'!B419="","",IF(Q419&lt;&gt;"",Q419,P419))</x:f>
        <x:v>LOG-16-6</x:v>
      </x:c>
      <x:c r="S419" s="519" t="str">
        <x:f>IF('Log Transaksi'!B419="","",'Log Transaksi'!S419)</x:f>
        <x:v>Paket utama</x:v>
      </x:c>
      <x:c r="T419" s="520" t="str">
        <x:v>Pemetaan average sebelumnya dipertahankan</x:v>
      </x:c>
      <x:c r="U419" s="519" t="str">
        <x:f>IF(R419="","",IF(COUNTIF('Belanja per Booking'!$A$17:$A$409,R419)=1,"OK","Cek ID"))</x:f>
        <x:v>OK</x:v>
      </x:c>
      <x:c r="V419" s="519" t="n">
        <x:f>IF(AND(R419&lt;&gt;"",'Log Transaksi'!L419&lt;&gt;"",'Log Transaksi'!L419&lt;&gt;"Belum diisi",OR('Log Transaksi'!N419="Uploaded",'Log Transaksi'!O419="Uploaded")),1,0)</x:f>
        <x:v>0</x:v>
      </x:c>
    </x:row>
    <x:row r="420" ht="23" customHeight="1">
      <x:c r="A420" s="34" t="n">
        <x:v>420</x:v>
      </x:c>
      <x:c r="B420" s="44" t="n">
        <x:f>IF('Log Transaksi'!B420="","",IF('Log Transaksi'!B420="","",'Log Transaksi'!B420))</x:f>
        <x:v>46281</x:v>
      </x:c>
      <x:c r="C420" s="34" t="str">
        <x:f>IF('Log Transaksi'!B420="","",IF('Log Transaksi'!C420="","",'Log Transaksi'!C420))</x:f>
        <x:v>ulfa</x:v>
      </x:c>
      <x:c r="D420" s="34" t="str">
        <x:f>IF('Log Transaksi'!B420="","",IF('Log Transaksi'!D420="","",'Log Transaksi'!D420))</x:f>
        <x:v>Family A</x:v>
      </x:c>
      <x:c r="E420" s="44" t="n">
        <x:f>IF('Log Transaksi'!B420="","",IF('Log Transaksi'!E420="","",'Log Transaksi'!E420))</x:f>
        <x:v>46292</x:v>
      </x:c>
      <x:c r="F420" s="34" t="str">
        <x:f>IF('Log Transaksi'!B420="","",IF('Log Transaksi'!F420="","",'Log Transaksi'!F420))</x:f>
        <x:v>DP</x:v>
      </x:c>
      <x:c r="G420" s="42" t="str">
        <x:f>IF('Log Transaksi'!B420="","",IF('Log Transaksi'!G420="","",'Log Transaksi'!G420))</x:f>
      </x:c>
      <x:c r="H420" s="42" t="n">
        <x:f>IF('Log Transaksi'!B420="","",IF('Log Transaksi'!H420="","",'Log Transaksi'!H420))</x:f>
        <x:v>100000</x:v>
      </x:c>
      <x:c r="I420" s="42" t="n">
        <x:f>IF('Log Transaksi'!B420="","",IF('Log Transaksi'!I420="","",'Log Transaksi'!I420))</x:f>
        <x:v>100000</x:v>
      </x:c>
      <x:c r="J420" s="46" t="str">
        <x:v>BK209</x:v>
      </x:c>
      <x:c r="K420" s="34" t="str">
        <x:v>Nama, tanggal foto, paket cocok</x:v>
      </x:c>
      <x:c r="L420" s="42" t="n">
        <x:f>IF(AND(B420&lt;&gt;"",B420&lt;='Pengaturan'!$B$6,F420="DP"),I420,0)</x:f>
        <x:v>100000</x:v>
      </x:c>
      <x:c r="M420" s="42" t="n">
        <x:f>IF(AND(B420&lt;&gt;"",B420&lt;='Pengaturan'!$B$6,F420&lt;&gt;"DP"),I420,0)</x:f>
        <x:v>0</x:v>
      </x:c>
      <x:c r="N420" s="34" t="n">
        <x:f>IF(AND(B420&lt;&gt;"",B420&lt;='Pengaturan'!$B$6,OR(F420="Lunas",F420="Pelunasan")),1,0)</x:f>
        <x:v>0</x:v>
      </x:c>
      <x:c r="O420" s="34" t="str">
        <x:f>IF(B420="","",IF(J420="","Belum dipasangkan",IF(COUNTIF('Data Schedule'!$A$5:$A$304,J420)=1,"OK","CHECK ID")))</x:f>
        <x:v>OK</x:v>
      </x:c>
      <x:c r="P420" s="519" t="str">
        <x:v>BK209</x:v>
      </x:c>
      <x:c r="Q420" s="521"/>
      <x:c r="R420" s="519" t="str">
        <x:f>IF('Log Transaksi'!B420="","",IF(Q420&lt;&gt;"",Q420,P420))</x:f>
        <x:v>BK209</x:v>
      </x:c>
      <x:c r="S420" s="519" t="str">
        <x:f>IF('Log Transaksi'!B420="","",'Log Transaksi'!S420)</x:f>
        <x:v>Paket utama</x:v>
      </x:c>
      <x:c r="T420" s="520" t="str">
        <x:v>Pemetaan average sebelumnya dipertahankan</x:v>
      </x:c>
      <x:c r="U420" s="519" t="str">
        <x:f>IF(R420="","",IF(COUNTIF('Belanja per Booking'!$A$17:$A$409,R420)=1,"OK","Cek ID"))</x:f>
        <x:v>OK</x:v>
      </x:c>
      <x:c r="V420" s="519" t="n">
        <x:f>IF(AND(R420&lt;&gt;"",'Log Transaksi'!L420&lt;&gt;"",'Log Transaksi'!L420&lt;&gt;"Belum diisi",OR('Log Transaksi'!N420="Uploaded",'Log Transaksi'!O420="Uploaded")),1,0)</x:f>
        <x:v>0</x:v>
      </x:c>
    </x:row>
    <x:row r="421" ht="23" customHeight="1">
      <x:c r="A421" s="34" t="n">
        <x:v>421</x:v>
      </x:c>
      <x:c r="B421" s="44" t="n">
        <x:f>IF('Log Transaksi'!B421="","",IF('Log Transaksi'!B421="","",'Log Transaksi'!B421))</x:f>
        <x:v>46281</x:v>
      </x:c>
      <x:c r="C421" s="34" t="str">
        <x:f>IF('Log Transaksi'!B421="","",IF('Log Transaksi'!C421="","",'Log Transaksi'!C421))</x:f>
        <x:v>Yohana</x:v>
      </x:c>
      <x:c r="D421" s="34" t="str">
        <x:f>IF('Log Transaksi'!B421="","",IF('Log Transaksi'!D421="","",'Log Transaksi'!D421))</x:f>
        <x:v>Graduation Premium</x:v>
      </x:c>
      <x:c r="E421" s="44" t="n">
        <x:f>IF('Log Transaksi'!B421="","",IF('Log Transaksi'!E421="","",'Log Transaksi'!E421))</x:f>
        <x:v>46281</x:v>
      </x:c>
      <x:c r="F421" s="34" t="str">
        <x:f>IF('Log Transaksi'!B421="","",IF('Log Transaksi'!F421="","",'Log Transaksi'!F421))</x:f>
        <x:v>Lunas</x:v>
      </x:c>
      <x:c r="G421" s="42" t="n">
        <x:f>IF('Log Transaksi'!B421="","",IF('Log Transaksi'!G421="","",'Log Transaksi'!G421))</x:f>
        <x:v>300000</x:v>
      </x:c>
      <x:c r="H421" s="42" t="str">
        <x:f>IF('Log Transaksi'!B421="","",IF('Log Transaksi'!H421="","",'Log Transaksi'!H421))</x:f>
      </x:c>
      <x:c r="I421" s="42" t="n">
        <x:f>IF('Log Transaksi'!B421="","",IF('Log Transaksi'!I421="","",'Log Transaksi'!I421))</x:f>
        <x:v>300000</x:v>
      </x:c>
      <x:c r="J421" s="46"/>
      <x:c r="K421" s="34" t="str">
        <x:v>CHECK kandidat BK192. Identitas atau tanggal belum pasti</x:v>
      </x:c>
      <x:c r="L421" s="42" t="n">
        <x:f>IF(AND(B421&lt;&gt;"",B421&lt;='Pengaturan'!$B$6,F421="DP"),I421,0)</x:f>
        <x:v>0</x:v>
      </x:c>
      <x:c r="M421" s="42" t="n">
        <x:f>IF(AND(B421&lt;&gt;"",B421&lt;='Pengaturan'!$B$6,F421&lt;&gt;"DP"),I421,0)</x:f>
        <x:v>300000</x:v>
      </x:c>
      <x:c r="N421" s="34" t="n">
        <x:f>IF(AND(B421&lt;&gt;"",B421&lt;='Pengaturan'!$B$6,OR(F421="Lunas",F421="Pelunasan")),1,0)</x:f>
        <x:v>1</x:v>
      </x:c>
      <x:c r="O421" s="34" t="str">
        <x:f>IF(B421="","",IF(J421="","Belum dipasangkan",IF(COUNTIF('Data Schedule'!$A$5:$A$304,J421)=1,"OK","CHECK ID")))</x:f>
        <x:v>Belum dipasangkan</x:v>
      </x:c>
      <x:c r="P421" s="519" t="str">
        <x:v>LOG-15-10</x:v>
      </x:c>
      <x:c r="Q421" s="521"/>
      <x:c r="R421" s="519" t="str">
        <x:f>IF('Log Transaksi'!B421="","",IF(Q421&lt;&gt;"",Q421,P421))</x:f>
        <x:v>LOG-15-10</x:v>
      </x:c>
      <x:c r="S421" s="519" t="str">
        <x:f>IF('Log Transaksi'!B421="","",'Log Transaksi'!S421)</x:f>
        <x:v>Paket utama</x:v>
      </x:c>
      <x:c r="T421" s="520" t="str">
        <x:v>Pemetaan average sebelumnya dipertahankan</x:v>
      </x:c>
      <x:c r="U421" s="519" t="str">
        <x:f>IF(R421="","",IF(COUNTIF('Belanja per Booking'!$A$17:$A$409,R421)=1,"OK","Cek ID"))</x:f>
        <x:v>OK</x:v>
      </x:c>
      <x:c r="V421" s="519" t="n">
        <x:f>IF(AND(R421&lt;&gt;"",'Log Transaksi'!L421&lt;&gt;"",'Log Transaksi'!L421&lt;&gt;"Belum diisi",OR('Log Transaksi'!N421="Uploaded",'Log Transaksi'!O421="Uploaded")),1,0)</x:f>
        <x:v>1</x:v>
      </x:c>
    </x:row>
    <x:row r="422" ht="23" customHeight="1">
      <x:c r="A422" s="34" t="n">
        <x:v>422</x:v>
      </x:c>
      <x:c r="B422" s="44" t="n">
        <x:f>IF('Log Transaksi'!B422="","",IF('Log Transaksi'!B422="","",'Log Transaksi'!B422))</x:f>
        <x:v>46281</x:v>
      </x:c>
      <x:c r="C422" s="34" t="str">
        <x:f>IF('Log Transaksi'!B422="","",IF('Log Transaksi'!C422="","",'Log Transaksi'!C422))</x:f>
        <x:v>Lyra</x:v>
      </x:c>
      <x:c r="D422" s="34" t="str">
        <x:f>IF('Log Transaksi'!B422="","",IF('Log Transaksi'!D422="","",'Log Transaksi'!D422))</x:f>
        <x:v>Large Group</x:v>
      </x:c>
      <x:c r="E422" s="44" t="n">
        <x:f>IF('Log Transaksi'!B422="","",IF('Log Transaksi'!E422="","",'Log Transaksi'!E422))</x:f>
        <x:v>46286</x:v>
      </x:c>
      <x:c r="F422" s="34" t="str">
        <x:f>IF('Log Transaksi'!B422="","",IF('Log Transaksi'!F422="","",'Log Transaksi'!F422))</x:f>
        <x:v>DP</x:v>
      </x:c>
      <x:c r="G422" s="42" t="str">
        <x:f>IF('Log Transaksi'!B422="","",IF('Log Transaksi'!G422="","",'Log Transaksi'!G422))</x:f>
      </x:c>
      <x:c r="H422" s="42" t="n">
        <x:f>IF('Log Transaksi'!B422="","",IF('Log Transaksi'!H422="","",'Log Transaksi'!H422))</x:f>
        <x:v>100000</x:v>
      </x:c>
      <x:c r="I422" s="42" t="n">
        <x:f>IF('Log Transaksi'!B422="","",IF('Log Transaksi'!I422="","",'Log Transaksi'!I422))</x:f>
        <x:v>100000</x:v>
      </x:c>
      <x:c r="J422" s="46" t="str">
        <x:v>BK205</x:v>
      </x:c>
      <x:c r="K422" s="34" t="str">
        <x:v>Nama, tanggal foto, paket cocok</x:v>
      </x:c>
      <x:c r="L422" s="42" t="n">
        <x:f>IF(AND(B422&lt;&gt;"",B422&lt;='Pengaturan'!$B$6,F422="DP"),I422,0)</x:f>
        <x:v>100000</x:v>
      </x:c>
      <x:c r="M422" s="42" t="n">
        <x:f>IF(AND(B422&lt;&gt;"",B422&lt;='Pengaturan'!$B$6,F422&lt;&gt;"DP"),I422,0)</x:f>
        <x:v>0</x:v>
      </x:c>
      <x:c r="N422" s="34" t="n">
        <x:f>IF(AND(B422&lt;&gt;"",B422&lt;='Pengaturan'!$B$6,OR(F422="Lunas",F422="Pelunasan")),1,0)</x:f>
        <x:v>0</x:v>
      </x:c>
      <x:c r="O422" s="34" t="str">
        <x:f>IF(B422="","",IF(J422="","Belum dipasangkan",IF(COUNTIF('Data Schedule'!$A$5:$A$304,J422)=1,"OK","CHECK ID")))</x:f>
        <x:v>OK</x:v>
      </x:c>
      <x:c r="P422" s="519" t="str">
        <x:v>BK205</x:v>
      </x:c>
      <x:c r="Q422" s="521"/>
      <x:c r="R422" s="519" t="str">
        <x:f>IF('Log Transaksi'!B422="","",IF(Q422&lt;&gt;"",Q422,P422))</x:f>
        <x:v>BK205</x:v>
      </x:c>
      <x:c r="S422" s="519" t="str">
        <x:f>IF('Log Transaksi'!B422="","",'Log Transaksi'!S422)</x:f>
        <x:v>Paket utama</x:v>
      </x:c>
      <x:c r="T422" s="520" t="str">
        <x:v>Pemetaan average sebelumnya dipertahankan</x:v>
      </x:c>
      <x:c r="U422" s="519" t="str">
        <x:f>IF(R422="","",IF(COUNTIF('Belanja per Booking'!$A$17:$A$409,R422)=1,"OK","Cek ID"))</x:f>
        <x:v>OK</x:v>
      </x:c>
      <x:c r="V422" s="519" t="n">
        <x:f>IF(AND(R422&lt;&gt;"",'Log Transaksi'!L422&lt;&gt;"",'Log Transaksi'!L422&lt;&gt;"Belum diisi",OR('Log Transaksi'!N422="Uploaded",'Log Transaksi'!O422="Uploaded")),1,0)</x:f>
        <x:v>0</x:v>
      </x:c>
    </x:row>
    <x:row r="423" ht="23" customHeight="1">
      <x:c r="A423" s="34" t="n">
        <x:v>423</x:v>
      </x:c>
      <x:c r="B423" s="44" t="n">
        <x:f>IF('Log Transaksi'!B423="","",IF('Log Transaksi'!B423="","",'Log Transaksi'!B423))</x:f>
        <x:v>46281</x:v>
      </x:c>
      <x:c r="C423" s="34" t="str">
        <x:f>IF('Log Transaksi'!B423="","",IF('Log Transaksi'!C423="","",'Log Transaksi'!C423))</x:f>
        <x:v>Khofifah Wardah</x:v>
      </x:c>
      <x:c r="D423" s="34" t="str">
        <x:f>IF('Log Transaksi'!B423="","",IF('Log Transaksi'!D423="","",'Log Transaksi'!D423))</x:f>
        <x:v>Single</x:v>
      </x:c>
      <x:c r="E423" s="44" t="n">
        <x:f>IF('Log Transaksi'!B423="","",IF('Log Transaksi'!E423="","",'Log Transaksi'!E423))</x:f>
        <x:v>46291</x:v>
      </x:c>
      <x:c r="F423" s="34" t="str">
        <x:f>IF('Log Transaksi'!B423="","",IF('Log Transaksi'!F423="","",'Log Transaksi'!F423))</x:f>
        <x:v>Lunas</x:v>
      </x:c>
      <x:c r="G423" s="42" t="str">
        <x:f>IF('Log Transaksi'!B423="","",IF('Log Transaksi'!G423="","",'Log Transaksi'!G423))</x:f>
      </x:c>
      <x:c r="H423" s="42" t="n">
        <x:f>IF('Log Transaksi'!B423="","",IF('Log Transaksi'!H423="","",'Log Transaksi'!H423))</x:f>
        <x:v>100000</x:v>
      </x:c>
      <x:c r="I423" s="42" t="n">
        <x:f>IF('Log Transaksi'!B423="","",IF('Log Transaksi'!I423="","",'Log Transaksi'!I423))</x:f>
        <x:v>100000</x:v>
      </x:c>
      <x:c r="J423" s="46" t="str">
        <x:v>BK208</x:v>
      </x:c>
      <x:c r="K423" s="34" t="str">
        <x:v>Nama, tanggal foto, paket cocok</x:v>
      </x:c>
      <x:c r="L423" s="42" t="n">
        <x:f>IF(AND(B423&lt;&gt;"",B423&lt;='Pengaturan'!$B$6,F423="DP"),I423,0)</x:f>
        <x:v>0</x:v>
      </x:c>
      <x:c r="M423" s="42" t="n">
        <x:f>IF(AND(B423&lt;&gt;"",B423&lt;='Pengaturan'!$B$6,F423&lt;&gt;"DP"),I423,0)</x:f>
        <x:v>100000</x:v>
      </x:c>
      <x:c r="N423" s="34" t="n">
        <x:f>IF(AND(B423&lt;&gt;"",B423&lt;='Pengaturan'!$B$6,OR(F423="Lunas",F423="Pelunasan")),1,0)</x:f>
        <x:v>1</x:v>
      </x:c>
      <x:c r="O423" s="34" t="str">
        <x:f>IF(B423="","",IF(J423="","Belum dipasangkan",IF(COUNTIF('Data Schedule'!$A$5:$A$304,J423)=1,"OK","CHECK ID")))</x:f>
        <x:v>OK</x:v>
      </x:c>
      <x:c r="P423" s="519" t="str">
        <x:v>BK208</x:v>
      </x:c>
      <x:c r="Q423" s="521"/>
      <x:c r="R423" s="519" t="str">
        <x:f>IF('Log Transaksi'!B423="","",IF(Q423&lt;&gt;"",Q423,P423))</x:f>
        <x:v>BK208</x:v>
      </x:c>
      <x:c r="S423" s="519" t="str">
        <x:f>IF('Log Transaksi'!B423="","",'Log Transaksi'!S423)</x:f>
        <x:v>Paket utama</x:v>
      </x:c>
      <x:c r="T423" s="520" t="str">
        <x:v>Pemetaan average sebelumnya dipertahankan</x:v>
      </x:c>
      <x:c r="U423" s="519" t="str">
        <x:f>IF(R423="","",IF(COUNTIF('Belanja per Booking'!$A$17:$A$409,R423)=1,"OK","Cek ID"))</x:f>
        <x:v>OK</x:v>
      </x:c>
      <x:c r="V423" s="519" t="n">
        <x:f>IF(AND(R423&lt;&gt;"",'Log Transaksi'!L423&lt;&gt;"",'Log Transaksi'!L423&lt;&gt;"Belum diisi",OR('Log Transaksi'!N423="Uploaded",'Log Transaksi'!O423="Uploaded")),1,0)</x:f>
        <x:v>0</x:v>
      </x:c>
    </x:row>
    <x:row r="424" ht="23" customHeight="1">
      <x:c r="A424" s="34" t="n">
        <x:v>424</x:v>
      </x:c>
      <x:c r="B424" s="44" t="n">
        <x:f>IF('Log Transaksi'!B424="","",IF('Log Transaksi'!B424="","",'Log Transaksi'!B424))</x:f>
        <x:v>46281</x:v>
      </x:c>
      <x:c r="C424" s="34" t="str">
        <x:f>IF('Log Transaksi'!B424="","",IF('Log Transaksi'!C424="","",'Log Transaksi'!C424))</x:f>
        <x:v>Andre</x:v>
      </x:c>
      <x:c r="D424" s="34" t="str">
        <x:f>IF('Log Transaksi'!B424="","",IF('Log Transaksi'!D424="","",'Log Transaksi'!D424))</x:f>
        <x:v>Packing</x:v>
      </x:c>
      <x:c r="E424" s="44" t="n">
        <x:f>IF('Log Transaksi'!B424="","",IF('Log Transaksi'!E424="","",'Log Transaksi'!E424))</x:f>
        <x:v>46258</x:v>
      </x:c>
      <x:c r="F424" s="34" t="str">
        <x:f>IF('Log Transaksi'!B424="","",IF('Log Transaksi'!F424="","",'Log Transaksi'!F424))</x:f>
        <x:v>Lunas</x:v>
      </x:c>
      <x:c r="G424" s="42" t="str">
        <x:f>IF('Log Transaksi'!B424="","",IF('Log Transaksi'!G424="","",'Log Transaksi'!G424))</x:f>
      </x:c>
      <x:c r="H424" s="42" t="n">
        <x:f>IF('Log Transaksi'!B424="","",IF('Log Transaksi'!H424="","",'Log Transaksi'!H424))</x:f>
        <x:v>20000</x:v>
      </x:c>
      <x:c r="I424" s="42" t="n">
        <x:f>IF('Log Transaksi'!B424="","",IF('Log Transaksi'!I424="","",'Log Transaksi'!I424))</x:f>
        <x:v>20000</x:v>
      </x:c>
      <x:c r="J424" s="46"/>
      <x:c r="K424" s="34" t="str">
        <x:v>Belum dipasangkan. Cash-in aktual tetap dihitung</x:v>
      </x:c>
      <x:c r="L424" s="42" t="n">
        <x:f>IF(AND(B424&lt;&gt;"",B424&lt;='Pengaturan'!$B$6,F424="DP"),I424,0)</x:f>
        <x:v>0</x:v>
      </x:c>
      <x:c r="M424" s="42" t="n">
        <x:f>IF(AND(B424&lt;&gt;"",B424&lt;='Pengaturan'!$B$6,F424&lt;&gt;"DP"),I424,0)</x:f>
        <x:v>20000</x:v>
      </x:c>
      <x:c r="N424" s="34" t="n">
        <x:f>IF(AND(B424&lt;&gt;"",B424&lt;='Pengaturan'!$B$6,OR(F424="Lunas",F424="Pelunasan")),1,0)</x:f>
        <x:v>1</x:v>
      </x:c>
      <x:c r="O424" s="34" t="str">
        <x:f>IF(B424="","",IF(J424="","Belum dipasangkan",IF(COUNTIF('Data Schedule'!$A$5:$A$304,J424)=1,"OK","CHECK ID")))</x:f>
        <x:v>Belum dipasangkan</x:v>
      </x:c>
      <x:c r="P424" s="519" t="str">
        <x:v>LOG-16-11</x:v>
      </x:c>
      <x:c r="Q424" s="521"/>
      <x:c r="R424" s="519" t="str">
        <x:f>IF('Log Transaksi'!B424="","",IF(Q424&lt;&gt;"",Q424,P424))</x:f>
        <x:v>LOG-16-11</x:v>
      </x:c>
      <x:c r="S424" s="519" t="str">
        <x:f>IF('Log Transaksi'!B424="","",'Log Transaksi'!S424)</x:f>
        <x:v>Add-on</x:v>
      </x:c>
      <x:c r="T424" s="520" t="str">
        <x:v>Pemetaan average sebelumnya dipertahankan</x:v>
      </x:c>
      <x:c r="U424" s="519" t="str">
        <x:f>IF(R424="","",IF(COUNTIF('Belanja per Booking'!$A$17:$A$409,R424)=1,"OK","Cek ID"))</x:f>
        <x:v>OK</x:v>
      </x:c>
      <x:c r="V424" s="519" t="n">
        <x:f>IF(AND(R424&lt;&gt;"",'Log Transaksi'!L424&lt;&gt;"",'Log Transaksi'!L424&lt;&gt;"Belum diisi",OR('Log Transaksi'!N424="Uploaded",'Log Transaksi'!O424="Uploaded")),1,0)</x:f>
        <x:v>0</x:v>
      </x:c>
    </x:row>
    <x:row r="425" ht="23" customHeight="1">
      <x:c r="A425" s="34" t="n">
        <x:v>425</x:v>
      </x:c>
      <x:c r="B425" s="44" t="n">
        <x:f>IF('Log Transaksi'!B425="","",IF('Log Transaksi'!B425="","",'Log Transaksi'!B425))</x:f>
        <x:v>46281</x:v>
      </x:c>
      <x:c r="C425" s="34" t="str">
        <x:f>IF('Log Transaksi'!B425="","",IF('Log Transaksi'!C425="","",'Log Transaksi'!C425))</x:f>
        <x:v>Aya</x:v>
      </x:c>
      <x:c r="D425" s="34" t="str">
        <x:f>IF('Log Transaksi'!B425="","",IF('Log Transaksi'!D425="","",'Log Transaksi'!D425))</x:f>
        <x:v>Large Group</x:v>
      </x:c>
      <x:c r="E425" s="44" t="n">
        <x:f>IF('Log Transaksi'!B425="","",IF('Log Transaksi'!E425="","",'Log Transaksi'!E425))</x:f>
        <x:v>46284</x:v>
      </x:c>
      <x:c r="F425" s="34" t="str">
        <x:f>IF('Log Transaksi'!B425="","",IF('Log Transaksi'!F425="","",'Log Transaksi'!F425))</x:f>
        <x:v>DP</x:v>
      </x:c>
      <x:c r="G425" s="42" t="str">
        <x:f>IF('Log Transaksi'!B425="","",IF('Log Transaksi'!G425="","",'Log Transaksi'!G425))</x:f>
      </x:c>
      <x:c r="H425" s="42" t="n">
        <x:f>IF('Log Transaksi'!B425="","",IF('Log Transaksi'!H425="","",'Log Transaksi'!H425))</x:f>
        <x:v>100000</x:v>
      </x:c>
      <x:c r="I425" s="42" t="n">
        <x:f>IF('Log Transaksi'!B425="","",IF('Log Transaksi'!I425="","",'Log Transaksi'!I425))</x:f>
        <x:v>100000</x:v>
      </x:c>
      <x:c r="J425" s="46" t="str">
        <x:v>BK201</x:v>
      </x:c>
      <x:c r="K425" s="34" t="str">
        <x:v>Nama, tanggal foto, paket cocok</x:v>
      </x:c>
      <x:c r="L425" s="42" t="n">
        <x:f>IF(AND(B425&lt;&gt;"",B425&lt;='Pengaturan'!$B$6,F425="DP"),I425,0)</x:f>
        <x:v>100000</x:v>
      </x:c>
      <x:c r="M425" s="42" t="n">
        <x:f>IF(AND(B425&lt;&gt;"",B425&lt;='Pengaturan'!$B$6,F425&lt;&gt;"DP"),I425,0)</x:f>
        <x:v>0</x:v>
      </x:c>
      <x:c r="N425" s="34" t="n">
        <x:f>IF(AND(B425&lt;&gt;"",B425&lt;='Pengaturan'!$B$6,OR(F425="Lunas",F425="Pelunasan")),1,0)</x:f>
        <x:v>0</x:v>
      </x:c>
      <x:c r="O425" s="34" t="str">
        <x:f>IF(B425="","",IF(J425="","Belum dipasangkan",IF(COUNTIF('Data Schedule'!$A$5:$A$304,J425)=1,"OK","CHECK ID")))</x:f>
        <x:v>OK</x:v>
      </x:c>
      <x:c r="P425" s="519" t="str">
        <x:v>BK201</x:v>
      </x:c>
      <x:c r="Q425" s="521"/>
      <x:c r="R425" s="519" t="str">
        <x:f>IF('Log Transaksi'!B425="","",IF(Q425&lt;&gt;"",Q425,P425))</x:f>
        <x:v>BK201</x:v>
      </x:c>
      <x:c r="S425" s="519" t="str">
        <x:f>IF('Log Transaksi'!B425="","",'Log Transaksi'!S425)</x:f>
        <x:v>Paket utama</x:v>
      </x:c>
      <x:c r="T425" s="520" t="str">
        <x:v>Pemetaan average sebelumnya dipertahankan</x:v>
      </x:c>
      <x:c r="U425" s="519" t="str">
        <x:f>IF(R425="","",IF(COUNTIF('Belanja per Booking'!$A$17:$A$409,R425)=1,"OK","Cek ID"))</x:f>
        <x:v>OK</x:v>
      </x:c>
      <x:c r="V425" s="519" t="n">
        <x:f>IF(AND(R425&lt;&gt;"",'Log Transaksi'!L425&lt;&gt;"",'Log Transaksi'!L425&lt;&gt;"Belum diisi",OR('Log Transaksi'!N425="Uploaded",'Log Transaksi'!O425="Uploaded")),1,0)</x:f>
        <x:v>0</x:v>
      </x:c>
    </x:row>
    <x:row r="426" ht="23" customHeight="1">
      <x:c r="A426" s="34" t="n">
        <x:v>426</x:v>
      </x:c>
      <x:c r="B426" s="44" t="n">
        <x:f>IF('Log Transaksi'!B426="","",IF('Log Transaksi'!B426="","",'Log Transaksi'!B426))</x:f>
        <x:v>46281</x:v>
      </x:c>
      <x:c r="C426" s="34" t="str">
        <x:f>IF('Log Transaksi'!B426="","",IF('Log Transaksi'!C426="","",'Log Transaksi'!C426))</x:f>
        <x:v>Dita</x:v>
      </x:c>
      <x:c r="D426" s="34" t="str">
        <x:f>IF('Log Transaksi'!B426="","",IF('Log Transaksi'!D426="","",'Log Transaksi'!D426))</x:f>
        <x:v>Graduation</x:v>
      </x:c>
      <x:c r="E426" s="44" t="n">
        <x:f>IF('Log Transaksi'!B426="","",IF('Log Transaksi'!E426="","",'Log Transaksi'!E426))</x:f>
        <x:v>46298</x:v>
      </x:c>
      <x:c r="F426" s="34" t="str">
        <x:f>IF('Log Transaksi'!B426="","",IF('Log Transaksi'!F426="","",'Log Transaksi'!F426))</x:f>
        <x:v>DP</x:v>
      </x:c>
      <x:c r="G426" s="42" t="str">
        <x:f>IF('Log Transaksi'!B426="","",IF('Log Transaksi'!G426="","",'Log Transaksi'!G426))</x:f>
      </x:c>
      <x:c r="H426" s="42" t="n">
        <x:f>IF('Log Transaksi'!B426="","",IF('Log Transaksi'!H426="","",'Log Transaksi'!H426))</x:f>
        <x:v>100000</x:v>
      </x:c>
      <x:c r="I426" s="42" t="n">
        <x:f>IF('Log Transaksi'!B426="","",IF('Log Transaksi'!I426="","",'Log Transaksi'!I426))</x:f>
        <x:v>100000</x:v>
      </x:c>
      <x:c r="J426" s="46"/>
      <x:c r="K426" s="34" t="str">
        <x:v>Belum dipasangkan. Cash-in aktual tetap dihitung</x:v>
      </x:c>
      <x:c r="L426" s="42" t="n">
        <x:f>IF(AND(B426&lt;&gt;"",B426&lt;='Pengaturan'!$B$6,F426="DP"),I426,0)</x:f>
        <x:v>100000</x:v>
      </x:c>
      <x:c r="M426" s="42" t="n">
        <x:f>IF(AND(B426&lt;&gt;"",B426&lt;='Pengaturan'!$B$6,F426&lt;&gt;"DP"),I426,0)</x:f>
        <x:v>0</x:v>
      </x:c>
      <x:c r="N426" s="34" t="n">
        <x:f>IF(AND(B426&lt;&gt;"",B426&lt;='Pengaturan'!$B$6,OR(F426="Lunas",F426="Pelunasan")),1,0)</x:f>
        <x:v>0</x:v>
      </x:c>
      <x:c r="O426" s="34" t="str">
        <x:f>IF(B426="","",IF(J426="","Belum dipasangkan",IF(COUNTIF('Data Schedule'!$A$5:$A$304,J426)=1,"OK","CHECK ID")))</x:f>
        <x:v>Belum dipasangkan</x:v>
      </x:c>
      <x:c r="P426" s="519" t="str">
        <x:v>LOG-16-13</x:v>
      </x:c>
      <x:c r="Q426" s="521"/>
      <x:c r="R426" s="519" t="str">
        <x:f>IF('Log Transaksi'!B426="","",IF(Q426&lt;&gt;"",Q426,P426))</x:f>
        <x:v>LOG-16-13</x:v>
      </x:c>
      <x:c r="S426" s="519" t="str">
        <x:f>IF('Log Transaksi'!B426="","",'Log Transaksi'!S426)</x:f>
        <x:v>Paket utama</x:v>
      </x:c>
      <x:c r="T426" s="520" t="str">
        <x:v>Pemetaan average sebelumnya dipertahankan</x:v>
      </x:c>
      <x:c r="U426" s="519" t="str">
        <x:f>IF(R426="","",IF(COUNTIF('Belanja per Booking'!$A$17:$A$409,R426)=1,"OK","Cek ID"))</x:f>
        <x:v>OK</x:v>
      </x:c>
      <x:c r="V426" s="519" t="n">
        <x:f>IF(AND(R426&lt;&gt;"",'Log Transaksi'!L426&lt;&gt;"",'Log Transaksi'!L426&lt;&gt;"Belum diisi",OR('Log Transaksi'!N426="Uploaded",'Log Transaksi'!O426="Uploaded")),1,0)</x:f>
        <x:v>0</x:v>
      </x:c>
    </x:row>
    <x:row r="427" ht="23" customHeight="1">
      <x:c r="A427" s="34" t="n">
        <x:v>427</x:v>
      </x:c>
      <x:c r="B427" s="44" t="n">
        <x:f>IF('Log Transaksi'!B427="","",IF('Log Transaksi'!B427="","",'Log Transaksi'!B427))</x:f>
        <x:v>46281</x:v>
      </x:c>
      <x:c r="C427" s="34" t="str">
        <x:f>IF('Log Transaksi'!B427="","",IF('Log Transaksi'!C427="","",'Log Transaksi'!C427))</x:f>
        <x:v>Amalia Rosita</x:v>
      </x:c>
      <x:c r="D427" s="34" t="str">
        <x:f>IF('Log Transaksi'!B427="","",IF('Log Transaksi'!D427="","",'Log Transaksi'!D427))</x:f>
        <x:v>Graduation</x:v>
      </x:c>
      <x:c r="E427" s="44" t="n">
        <x:f>IF('Log Transaksi'!B427="","",IF('Log Transaksi'!E427="","",'Log Transaksi'!E427))</x:f>
        <x:v>46287</x:v>
      </x:c>
      <x:c r="F427" s="34" t="str">
        <x:f>IF('Log Transaksi'!B427="","",IF('Log Transaksi'!F427="","",'Log Transaksi'!F427))</x:f>
        <x:v>DP</x:v>
      </x:c>
      <x:c r="G427" s="42" t="str">
        <x:f>IF('Log Transaksi'!B427="","",IF('Log Transaksi'!G427="","",'Log Transaksi'!G427))</x:f>
      </x:c>
      <x:c r="H427" s="42" t="n">
        <x:f>IF('Log Transaksi'!B427="","",IF('Log Transaksi'!H427="","",'Log Transaksi'!H427))</x:f>
        <x:v>100000</x:v>
      </x:c>
      <x:c r="I427" s="42" t="n">
        <x:f>IF('Log Transaksi'!B427="","",IF('Log Transaksi'!I427="","",'Log Transaksi'!I427))</x:f>
        <x:v>100000</x:v>
      </x:c>
      <x:c r="J427" s="46" t="str">
        <x:v>BK206</x:v>
      </x:c>
      <x:c r="K427" s="34" t="str">
        <x:v>Nama, tanggal foto, paket cocok</x:v>
      </x:c>
      <x:c r="L427" s="42" t="n">
        <x:f>IF(AND(B427&lt;&gt;"",B427&lt;='Pengaturan'!$B$6,F427="DP"),I427,0)</x:f>
        <x:v>100000</x:v>
      </x:c>
      <x:c r="M427" s="42" t="n">
        <x:f>IF(AND(B427&lt;&gt;"",B427&lt;='Pengaturan'!$B$6,F427&lt;&gt;"DP"),I427,0)</x:f>
        <x:v>0</x:v>
      </x:c>
      <x:c r="N427" s="34" t="n">
        <x:f>IF(AND(B427&lt;&gt;"",B427&lt;='Pengaturan'!$B$6,OR(F427="Lunas",F427="Pelunasan")),1,0)</x:f>
        <x:v>0</x:v>
      </x:c>
      <x:c r="O427" s="34" t="str">
        <x:f>IF(B427="","",IF(J427="","Belum dipasangkan",IF(COUNTIF('Data Schedule'!$A$5:$A$304,J427)=1,"OK","CHECK ID")))</x:f>
        <x:v>OK</x:v>
      </x:c>
      <x:c r="P427" s="519" t="str">
        <x:v>BK206</x:v>
      </x:c>
      <x:c r="Q427" s="521"/>
      <x:c r="R427" s="519" t="str">
        <x:f>IF('Log Transaksi'!B427="","",IF(Q427&lt;&gt;"",Q427,P427))</x:f>
        <x:v>BK206</x:v>
      </x:c>
      <x:c r="S427" s="519" t="str">
        <x:f>IF('Log Transaksi'!B427="","",'Log Transaksi'!S427)</x:f>
        <x:v>Paket utama</x:v>
      </x:c>
      <x:c r="T427" s="520" t="str">
        <x:v>Pemetaan average sebelumnya dipertahankan</x:v>
      </x:c>
      <x:c r="U427" s="519" t="str">
        <x:f>IF(R427="","",IF(COUNTIF('Belanja per Booking'!$A$17:$A$409,R427)=1,"OK","Cek ID"))</x:f>
        <x:v>OK</x:v>
      </x:c>
      <x:c r="V427" s="519" t="n">
        <x:f>IF(AND(R427&lt;&gt;"",'Log Transaksi'!L427&lt;&gt;"",'Log Transaksi'!L427&lt;&gt;"Belum diisi",OR('Log Transaksi'!N427="Uploaded",'Log Transaksi'!O427="Uploaded")),1,0)</x:f>
        <x:v>0</x:v>
      </x:c>
    </x:row>
    <x:row r="428" ht="23" customHeight="1">
      <x:c r="A428" s="34" t="n">
        <x:v>428</x:v>
      </x:c>
      <x:c r="B428" s="44" t="n">
        <x:f>IF('Log Transaksi'!B428="","",IF('Log Transaksi'!B428="","",'Log Transaksi'!B428))</x:f>
        <x:v>46281</x:v>
      </x:c>
      <x:c r="C428" s="34" t="str">
        <x:f>IF('Log Transaksi'!B428="","",IF('Log Transaksi'!C428="","",'Log Transaksi'!C428))</x:f>
        <x:v>Zulfan</x:v>
      </x:c>
      <x:c r="D428" s="34" t="str">
        <x:f>IF('Log Transaksi'!B428="","",IF('Log Transaksi'!D428="","",'Log Transaksi'!D428))</x:f>
        <x:v>Packing</x:v>
      </x:c>
      <x:c r="E428" s="44" t="n">
        <x:f>IF('Log Transaksi'!B428="","",IF('Log Transaksi'!E428="","",'Log Transaksi'!E428))</x:f>
        <x:v>46267</x:v>
      </x:c>
      <x:c r="F428" s="34" t="str">
        <x:f>IF('Log Transaksi'!B428="","",IF('Log Transaksi'!F428="","",'Log Transaksi'!F428))</x:f>
        <x:v>Lunas</x:v>
      </x:c>
      <x:c r="G428" s="42" t="str">
        <x:f>IF('Log Transaksi'!B428="","",IF('Log Transaksi'!G428="","",'Log Transaksi'!G428))</x:f>
      </x:c>
      <x:c r="H428" s="42" t="n">
        <x:f>IF('Log Transaksi'!B428="","",IF('Log Transaksi'!H428="","",'Log Transaksi'!H428))</x:f>
        <x:v>20000</x:v>
      </x:c>
      <x:c r="I428" s="42" t="n">
        <x:f>IF('Log Transaksi'!B428="","",IF('Log Transaksi'!I428="","",'Log Transaksi'!I428))</x:f>
        <x:v>20000</x:v>
      </x:c>
      <x:c r="J428" s="46"/>
      <x:c r="K428" s="34" t="str">
        <x:v>Belum dipasangkan. Cash-in aktual tetap dihitung</x:v>
      </x:c>
      <x:c r="L428" s="42" t="n">
        <x:f>IF(AND(B428&lt;&gt;"",B428&lt;='Pengaturan'!$B$6,F428="DP"),I428,0)</x:f>
        <x:v>0</x:v>
      </x:c>
      <x:c r="M428" s="42" t="n">
        <x:f>IF(AND(B428&lt;&gt;"",B428&lt;='Pengaturan'!$B$6,F428&lt;&gt;"DP"),I428,0)</x:f>
        <x:v>20000</x:v>
      </x:c>
      <x:c r="N428" s="34" t="n">
        <x:f>IF(AND(B428&lt;&gt;"",B428&lt;='Pengaturan'!$B$6,OR(F428="Lunas",F428="Pelunasan")),1,0)</x:f>
        <x:v>1</x:v>
      </x:c>
      <x:c r="O428" s="34" t="str">
        <x:f>IF(B428="","",IF(J428="","Belum dipasangkan",IF(COUNTIF('Data Schedule'!$A$5:$A$304,J428)=1,"OK","CHECK ID")))</x:f>
        <x:v>Belum dipasangkan</x:v>
      </x:c>
      <x:c r="P428" s="519" t="str">
        <x:v>LOG-16-15</x:v>
      </x:c>
      <x:c r="Q428" s="521"/>
      <x:c r="R428" s="519" t="str">
        <x:f>IF('Log Transaksi'!B428="","",IF(Q428&lt;&gt;"",Q428,P428))</x:f>
        <x:v>LOG-16-15</x:v>
      </x:c>
      <x:c r="S428" s="519" t="str">
        <x:f>IF('Log Transaksi'!B428="","",'Log Transaksi'!S428)</x:f>
        <x:v>Add-on</x:v>
      </x:c>
      <x:c r="T428" s="520" t="str">
        <x:v>Pemetaan average sebelumnya dipertahankan</x:v>
      </x:c>
      <x:c r="U428" s="519" t="str">
        <x:f>IF(R428="","",IF(COUNTIF('Belanja per Booking'!$A$17:$A$409,R428)=1,"OK","Cek ID"))</x:f>
        <x:v>OK</x:v>
      </x:c>
      <x:c r="V428" s="519" t="n">
        <x:f>IF(AND(R428&lt;&gt;"",'Log Transaksi'!L428&lt;&gt;"",'Log Transaksi'!L428&lt;&gt;"Belum diisi",OR('Log Transaksi'!N428="Uploaded",'Log Transaksi'!O428="Uploaded")),1,0)</x:f>
        <x:v>0</x:v>
      </x:c>
    </x:row>
    <x:row r="429" ht="23" customHeight="1">
      <x:c r="A429" s="34" t="n">
        <x:v>429</x:v>
      </x:c>
      <x:c r="B429" s="44" t="n">
        <x:f>IF('Log Transaksi'!B429="","",IF('Log Transaksi'!B429="","",'Log Transaksi'!B429))</x:f>
        <x:v>46281</x:v>
      </x:c>
      <x:c r="C429" s="34" t="str">
        <x:f>IF('Log Transaksi'!B429="","",IF('Log Transaksi'!C429="","",'Log Transaksi'!C429))</x:f>
        <x:v>Sifa</x:v>
      </x:c>
      <x:c r="D429" s="34" t="str">
        <x:f>IF('Log Transaksi'!B429="","",IF('Log Transaksi'!D429="","",'Log Transaksi'!D429))</x:f>
        <x:v>Graduation</x:v>
      </x:c>
      <x:c r="E429" s="44" t="n">
        <x:f>IF('Log Transaksi'!B429="","",IF('Log Transaksi'!E429="","",'Log Transaksi'!E429))</x:f>
        <x:v>46298</x:v>
      </x:c>
      <x:c r="F429" s="34" t="str">
        <x:f>IF('Log Transaksi'!B429="","",IF('Log Transaksi'!F429="","",'Log Transaksi'!F429))</x:f>
        <x:v>DP</x:v>
      </x:c>
      <x:c r="G429" s="42" t="str">
        <x:f>IF('Log Transaksi'!B429="","",IF('Log Transaksi'!G429="","",'Log Transaksi'!G429))</x:f>
      </x:c>
      <x:c r="H429" s="42" t="n">
        <x:f>IF('Log Transaksi'!B429="","",IF('Log Transaksi'!H429="","",'Log Transaksi'!H429))</x:f>
        <x:v>100000</x:v>
      </x:c>
      <x:c r="I429" s="42" t="n">
        <x:f>IF('Log Transaksi'!B429="","",IF('Log Transaksi'!I429="","",'Log Transaksi'!I429))</x:f>
        <x:v>100000</x:v>
      </x:c>
      <x:c r="J429" s="46"/>
      <x:c r="K429" s="34" t="str">
        <x:v>Belum dipasangkan. Cash-in aktual tetap dihitung</x:v>
      </x:c>
      <x:c r="L429" s="42" t="n">
        <x:f>IF(AND(B429&lt;&gt;"",B429&lt;='Pengaturan'!$B$6,F429="DP"),I429,0)</x:f>
        <x:v>100000</x:v>
      </x:c>
      <x:c r="M429" s="42" t="n">
        <x:f>IF(AND(B429&lt;&gt;"",B429&lt;='Pengaturan'!$B$6,F429&lt;&gt;"DP"),I429,0)</x:f>
        <x:v>0</x:v>
      </x:c>
      <x:c r="N429" s="34" t="n">
        <x:f>IF(AND(B429&lt;&gt;"",B429&lt;='Pengaturan'!$B$6,OR(F429="Lunas",F429="Pelunasan")),1,0)</x:f>
        <x:v>0</x:v>
      </x:c>
      <x:c r="O429" s="34" t="str">
        <x:f>IF(B429="","",IF(J429="","Belum dipasangkan",IF(COUNTIF('Data Schedule'!$A$5:$A$304,J429)=1,"OK","CHECK ID")))</x:f>
        <x:v>Belum dipasangkan</x:v>
      </x:c>
      <x:c r="P429" s="519" t="str">
        <x:v>LOG-16-16</x:v>
      </x:c>
      <x:c r="Q429" s="521"/>
      <x:c r="R429" s="519" t="str">
        <x:f>IF('Log Transaksi'!B429="","",IF(Q429&lt;&gt;"",Q429,P429))</x:f>
        <x:v>LOG-16-16</x:v>
      </x:c>
      <x:c r="S429" s="519" t="str">
        <x:f>IF('Log Transaksi'!B429="","",'Log Transaksi'!S429)</x:f>
        <x:v>Paket utama</x:v>
      </x:c>
      <x:c r="T429" s="520" t="str">
        <x:v>Pemetaan average sebelumnya dipertahankan</x:v>
      </x:c>
      <x:c r="U429" s="519" t="str">
        <x:f>IF(R429="","",IF(COUNTIF('Belanja per Booking'!$A$17:$A$409,R429)=1,"OK","Cek ID"))</x:f>
        <x:v>OK</x:v>
      </x:c>
      <x:c r="V429" s="519" t="n">
        <x:f>IF(AND(R429&lt;&gt;"",'Log Transaksi'!L429&lt;&gt;"",'Log Transaksi'!L429&lt;&gt;"Belum diisi",OR('Log Transaksi'!N429="Uploaded",'Log Transaksi'!O429="Uploaded")),1,0)</x:f>
        <x:v>0</x:v>
      </x:c>
    </x:row>
    <x:row r="430" ht="23" customHeight="1">
      <x:c r="A430" s="34" t="n">
        <x:v>430</x:v>
      </x:c>
      <x:c r="B430" s="44" t="n">
        <x:f>IF('Log Transaksi'!B430="","",IF('Log Transaksi'!B430="","",'Log Transaksi'!B430))</x:f>
        <x:v>46281</x:v>
      </x:c>
      <x:c r="C430" s="34" t="str">
        <x:f>IF('Log Transaksi'!B430="","",IF('Log Transaksi'!C430="","",'Log Transaksi'!C430))</x:f>
        <x:v>Lodya</x:v>
      </x:c>
      <x:c r="D430" s="34" t="str">
        <x:f>IF('Log Transaksi'!B430="","",IF('Log Transaksi'!D430="","",'Log Transaksi'!D430))</x:f>
        <x:v>Large Group</x:v>
      </x:c>
      <x:c r="E430" s="44" t="n">
        <x:f>IF('Log Transaksi'!B430="","",IF('Log Transaksi'!E430="","",'Log Transaksi'!E430))</x:f>
        <x:v>46281</x:v>
      </x:c>
      <x:c r="F430" s="34" t="str">
        <x:f>IF('Log Transaksi'!B430="","",IF('Log Transaksi'!F430="","",'Log Transaksi'!F430))</x:f>
        <x:v>Lunas</x:v>
      </x:c>
      <x:c r="G430" s="42" t="n">
        <x:f>IF('Log Transaksi'!B430="","",IF('Log Transaksi'!G430="","",'Log Transaksi'!G430))</x:f>
        <x:v>225000</x:v>
      </x:c>
      <x:c r="H430" s="42" t="str">
        <x:f>IF('Log Transaksi'!B430="","",IF('Log Transaksi'!H430="","",'Log Transaksi'!H430))</x:f>
      </x:c>
      <x:c r="I430" s="42" t="n">
        <x:f>IF('Log Transaksi'!B430="","",IF('Log Transaksi'!I430="","",'Log Transaksi'!I430))</x:f>
        <x:v>225000</x:v>
      </x:c>
      <x:c r="J430" s="46"/>
      <x:c r="K430" s="34" t="str">
        <x:v>Belum dipasangkan. Cash-in aktual tetap dihitung</x:v>
      </x:c>
      <x:c r="L430" s="42" t="n">
        <x:f>IF(AND(B430&lt;&gt;"",B430&lt;='Pengaturan'!$B$6,F430="DP"),I430,0)</x:f>
        <x:v>0</x:v>
      </x:c>
      <x:c r="M430" s="42" t="n">
        <x:f>IF(AND(B430&lt;&gt;"",B430&lt;='Pengaturan'!$B$6,F430&lt;&gt;"DP"),I430,0)</x:f>
        <x:v>225000</x:v>
      </x:c>
      <x:c r="N430" s="34" t="n">
        <x:f>IF(AND(B430&lt;&gt;"",B430&lt;='Pengaturan'!$B$6,OR(F430="Lunas",F430="Pelunasan")),1,0)</x:f>
        <x:v>1</x:v>
      </x:c>
      <x:c r="O430" s="34" t="str">
        <x:f>IF(B430="","",IF(J430="","Belum dipasangkan",IF(COUNTIF('Data Schedule'!$A$5:$A$304,J430)=1,"OK","CHECK ID")))</x:f>
        <x:v>Belum dipasangkan</x:v>
      </x:c>
      <x:c r="P430" s="519" t="str">
        <x:v>LOG-16-17</x:v>
      </x:c>
      <x:c r="Q430" s="521"/>
      <x:c r="R430" s="519" t="str">
        <x:f>IF('Log Transaksi'!B430="","",IF(Q430&lt;&gt;"",Q430,P430))</x:f>
        <x:v>LOG-16-17</x:v>
      </x:c>
      <x:c r="S430" s="519" t="str">
        <x:f>IF('Log Transaksi'!B430="","",'Log Transaksi'!S430)</x:f>
        <x:v>Paket utama</x:v>
      </x:c>
      <x:c r="T430" s="520" t="str">
        <x:v>Pemetaan average sebelumnya dipertahankan</x:v>
      </x:c>
      <x:c r="U430" s="519" t="str">
        <x:f>IF(R430="","",IF(COUNTIF('Belanja per Booking'!$A$17:$A$409,R430)=1,"OK","Cek ID"))</x:f>
        <x:v>OK</x:v>
      </x:c>
      <x:c r="V430" s="519" t="n">
        <x:f>IF(AND(R430&lt;&gt;"",'Log Transaksi'!L430&lt;&gt;"",'Log Transaksi'!L430&lt;&gt;"Belum diisi",OR('Log Transaksi'!N430="Uploaded",'Log Transaksi'!O430="Uploaded")),1,0)</x:f>
        <x:v>1</x:v>
      </x:c>
    </x:row>
    <x:row r="431" ht="23" customHeight="1">
      <x:c r="A431" s="34" t="n">
        <x:v>431</x:v>
      </x:c>
      <x:c r="B431" s="44" t="n">
        <x:f>IF('Log Transaksi'!B431="","",IF('Log Transaksi'!B431="","",'Log Transaksi'!B431))</x:f>
        <x:v>46281</x:v>
      </x:c>
      <x:c r="C431" s="34" t="str">
        <x:f>IF('Log Transaksi'!B431="","",IF('Log Transaksi'!C431="","",'Log Transaksi'!C431))</x:f>
        <x:v>Alif</x:v>
      </x:c>
      <x:c r="D431" s="34" t="str">
        <x:f>IF('Log Transaksi'!B431="","",IF('Log Transaksi'!D431="","",'Log Transaksi'!D431))</x:f>
        <x:v>Graduation</x:v>
      </x:c>
      <x:c r="E431" s="44" t="n">
        <x:f>IF('Log Transaksi'!B431="","",IF('Log Transaksi'!E431="","",'Log Transaksi'!E431))</x:f>
        <x:v>46299</x:v>
      </x:c>
      <x:c r="F431" s="34" t="str">
        <x:f>IF('Log Transaksi'!B431="","",IF('Log Transaksi'!F431="","",'Log Transaksi'!F431))</x:f>
        <x:v>DP</x:v>
      </x:c>
      <x:c r="G431" s="42" t="str">
        <x:f>IF('Log Transaksi'!B431="","",IF('Log Transaksi'!G431="","",'Log Transaksi'!G431))</x:f>
      </x:c>
      <x:c r="H431" s="42" t="n">
        <x:f>IF('Log Transaksi'!B431="","",IF('Log Transaksi'!H431="","",'Log Transaksi'!H431))</x:f>
        <x:v>100000</x:v>
      </x:c>
      <x:c r="I431" s="42" t="n">
        <x:f>IF('Log Transaksi'!B431="","",IF('Log Transaksi'!I431="","",'Log Transaksi'!I431))</x:f>
        <x:v>100000</x:v>
      </x:c>
      <x:c r="J431" s="46"/>
      <x:c r="K431" s="34" t="str">
        <x:v>Belum dipasangkan. Cash-in aktual tetap dihitung</x:v>
      </x:c>
      <x:c r="L431" s="42" t="n">
        <x:f>IF(AND(B431&lt;&gt;"",B431&lt;='Pengaturan'!$B$6,F431="DP"),I431,0)</x:f>
        <x:v>100000</x:v>
      </x:c>
      <x:c r="M431" s="42" t="n">
        <x:f>IF(AND(B431&lt;&gt;"",B431&lt;='Pengaturan'!$B$6,F431&lt;&gt;"DP"),I431,0)</x:f>
        <x:v>0</x:v>
      </x:c>
      <x:c r="N431" s="34" t="n">
        <x:f>IF(AND(B431&lt;&gt;"",B431&lt;='Pengaturan'!$B$6,OR(F431="Lunas",F431="Pelunasan")),1,0)</x:f>
        <x:v>0</x:v>
      </x:c>
      <x:c r="O431" s="34" t="str">
        <x:f>IF(B431="","",IF(J431="","Belum dipasangkan",IF(COUNTIF('Data Schedule'!$A$5:$A$304,J431)=1,"OK","CHECK ID")))</x:f>
        <x:v>Belum dipasangkan</x:v>
      </x:c>
      <x:c r="P431" s="519" t="str">
        <x:v>LOG-16-18</x:v>
      </x:c>
      <x:c r="Q431" s="521"/>
      <x:c r="R431" s="519" t="str">
        <x:f>IF('Log Transaksi'!B431="","",IF(Q431&lt;&gt;"",Q431,P431))</x:f>
        <x:v>LOG-16-18</x:v>
      </x:c>
      <x:c r="S431" s="519" t="str">
        <x:f>IF('Log Transaksi'!B431="","",'Log Transaksi'!S431)</x:f>
        <x:v>Paket utama</x:v>
      </x:c>
      <x:c r="T431" s="520" t="str">
        <x:v>Pemetaan average sebelumnya dipertahankan</x:v>
      </x:c>
      <x:c r="U431" s="519" t="str">
        <x:f>IF(R431="","",IF(COUNTIF('Belanja per Booking'!$A$17:$A$409,R431)=1,"OK","Cek ID"))</x:f>
        <x:v>OK</x:v>
      </x:c>
      <x:c r="V431" s="519" t="n">
        <x:f>IF(AND(R431&lt;&gt;"",'Log Transaksi'!L431&lt;&gt;"",'Log Transaksi'!L431&lt;&gt;"Belum diisi",OR('Log Transaksi'!N431="Uploaded",'Log Transaksi'!O431="Uploaded")),1,0)</x:f>
        <x:v>0</x:v>
      </x:c>
    </x:row>
    <x:row r="432" ht="23" customHeight="1">
      <x:c r="A432" s="34" t="n">
        <x:v>432</x:v>
      </x:c>
      <x:c r="B432" s="44" t="n">
        <x:f>IF('Log Transaksi'!B432="","",IF('Log Transaksi'!B432="","",'Log Transaksi'!B432))</x:f>
        <x:v>46281</x:v>
      </x:c>
      <x:c r="C432" s="34" t="str">
        <x:f>IF('Log Transaksi'!B432="","",IF('Log Transaksi'!C432="","",'Log Transaksi'!C432))</x:f>
        <x:v>Cia</x:v>
      </x:c>
      <x:c r="D432" s="34" t="str">
        <x:f>IF('Log Transaksi'!B432="","",IF('Log Transaksi'!D432="","",'Log Transaksi'!D432))</x:f>
        <x:v>Large Group</x:v>
      </x:c>
      <x:c r="E432" s="44" t="n">
        <x:f>IF('Log Transaksi'!B432="","",IF('Log Transaksi'!E432="","",'Log Transaksi'!E432))</x:f>
        <x:v>46281</x:v>
      </x:c>
      <x:c r="F432" s="34" t="str">
        <x:f>IF('Log Transaksi'!B432="","",IF('Log Transaksi'!F432="","",'Log Transaksi'!F432))</x:f>
        <x:v>Lunas</x:v>
      </x:c>
      <x:c r="G432" s="42" t="str">
        <x:f>IF('Log Transaksi'!B432="","",IF('Log Transaksi'!G432="","",'Log Transaksi'!G432))</x:f>
      </x:c>
      <x:c r="H432" s="42" t="n">
        <x:f>IF('Log Transaksi'!B432="","",IF('Log Transaksi'!H432="","",'Log Transaksi'!H432))</x:f>
        <x:v>75000</x:v>
      </x:c>
      <x:c r="I432" s="42" t="n">
        <x:f>IF('Log Transaksi'!B432="","",IF('Log Transaksi'!I432="","",'Log Transaksi'!I432))</x:f>
        <x:v>75000</x:v>
      </x:c>
      <x:c r="J432" s="46" t="str">
        <x:v>BK198</x:v>
      </x:c>
      <x:c r="K432" s="34" t="str">
        <x:v>Nama, tanggal foto, paket cocok</x:v>
      </x:c>
      <x:c r="L432" s="42" t="n">
        <x:f>IF(AND(B432&lt;&gt;"",B432&lt;='Pengaturan'!$B$6,F432="DP"),I432,0)</x:f>
        <x:v>0</x:v>
      </x:c>
      <x:c r="M432" s="42" t="n">
        <x:f>IF(AND(B432&lt;&gt;"",B432&lt;='Pengaturan'!$B$6,F432&lt;&gt;"DP"),I432,0)</x:f>
        <x:v>75000</x:v>
      </x:c>
      <x:c r="N432" s="34" t="n">
        <x:f>IF(AND(B432&lt;&gt;"",B432&lt;='Pengaturan'!$B$6,OR(F432="Lunas",F432="Pelunasan")),1,0)</x:f>
        <x:v>1</x:v>
      </x:c>
      <x:c r="O432" s="34" t="str">
        <x:f>IF(B432="","",IF(J432="","Belum dipasangkan",IF(COUNTIF('Data Schedule'!$A$5:$A$304,J432)=1,"OK","CHECK ID")))</x:f>
        <x:v>OK</x:v>
      </x:c>
      <x:c r="P432" s="519" t="str">
        <x:v>BK198</x:v>
      </x:c>
      <x:c r="Q432" s="521"/>
      <x:c r="R432" s="519" t="str">
        <x:f>IF('Log Transaksi'!B432="","",IF(Q432&lt;&gt;"",Q432,P432))</x:f>
        <x:v>BK198</x:v>
      </x:c>
      <x:c r="S432" s="519" t="str">
        <x:f>IF('Log Transaksi'!B432="","",'Log Transaksi'!S432)</x:f>
        <x:v>Paket utama</x:v>
      </x:c>
      <x:c r="T432" s="520" t="str">
        <x:v>Pemetaan average sebelumnya dipertahankan</x:v>
      </x:c>
      <x:c r="U432" s="519" t="str">
        <x:f>IF(R432="","",IF(COUNTIF('Belanja per Booking'!$A$17:$A$409,R432)=1,"OK","Cek ID"))</x:f>
        <x:v>OK</x:v>
      </x:c>
      <x:c r="V432" s="519" t="n">
        <x:f>IF(AND(R432&lt;&gt;"",'Log Transaksi'!L432&lt;&gt;"",'Log Transaksi'!L432&lt;&gt;"Belum diisi",OR('Log Transaksi'!N432="Uploaded",'Log Transaksi'!O432="Uploaded")),1,0)</x:f>
        <x:v>1</x:v>
      </x:c>
    </x:row>
    <x:row r="433" ht="23" customHeight="1">
      <x:c r="A433" s="34" t="n">
        <x:v>433</x:v>
      </x:c>
      <x:c r="B433" s="44" t="n">
        <x:f>IF('Log Transaksi'!B433="","",IF('Log Transaksi'!B433="","",'Log Transaksi'!B433))</x:f>
        <x:v>46281</x:v>
      </x:c>
      <x:c r="C433" s="34" t="str">
        <x:f>IF('Log Transaksi'!B433="","",IF('Log Transaksi'!C433="","",'Log Transaksi'!C433))</x:f>
        <x:v>Adkesma Fikes</x:v>
      </x:c>
      <x:c r="D433" s="34" t="str">
        <x:f>IF('Log Transaksi'!B433="","",IF('Log Transaksi'!D433="","",'Log Transaksi'!D433))</x:f>
        <x:v>Large Group</x:v>
      </x:c>
      <x:c r="E433" s="44" t="n">
        <x:f>IF('Log Transaksi'!B433="","",IF('Log Transaksi'!E433="","",'Log Transaksi'!E433))</x:f>
        <x:v>46285</x:v>
      </x:c>
      <x:c r="F433" s="34" t="str">
        <x:f>IF('Log Transaksi'!B433="","",IF('Log Transaksi'!F433="","",'Log Transaksi'!F433))</x:f>
        <x:v>DP</x:v>
      </x:c>
      <x:c r="G433" s="42" t="str">
        <x:f>IF('Log Transaksi'!B433="","",IF('Log Transaksi'!G433="","",'Log Transaksi'!G433))</x:f>
      </x:c>
      <x:c r="H433" s="42" t="n">
        <x:f>IF('Log Transaksi'!B433="","",IF('Log Transaksi'!H433="","",'Log Transaksi'!H433))</x:f>
        <x:v>100000</x:v>
      </x:c>
      <x:c r="I433" s="42" t="n">
        <x:f>IF('Log Transaksi'!B433="","",IF('Log Transaksi'!I433="","",'Log Transaksi'!I433))</x:f>
        <x:v>100000</x:v>
      </x:c>
      <x:c r="J433" s="46" t="str">
        <x:v>BK204</x:v>
      </x:c>
      <x:c r="K433" s="34" t="str">
        <x:v>Nama, tanggal foto, paket cocok</x:v>
      </x:c>
      <x:c r="L433" s="42" t="n">
        <x:f>IF(AND(B433&lt;&gt;"",B433&lt;='Pengaturan'!$B$6,F433="DP"),I433,0)</x:f>
        <x:v>100000</x:v>
      </x:c>
      <x:c r="M433" s="42" t="n">
        <x:f>IF(AND(B433&lt;&gt;"",B433&lt;='Pengaturan'!$B$6,F433&lt;&gt;"DP"),I433,0)</x:f>
        <x:v>0</x:v>
      </x:c>
      <x:c r="N433" s="34" t="n">
        <x:f>IF(AND(B433&lt;&gt;"",B433&lt;='Pengaturan'!$B$6,OR(F433="Lunas",F433="Pelunasan")),1,0)</x:f>
        <x:v>0</x:v>
      </x:c>
      <x:c r="O433" s="34" t="str">
        <x:f>IF(B433="","",IF(J433="","Belum dipasangkan",IF(COUNTIF('Data Schedule'!$A$5:$A$304,J433)=1,"OK","CHECK ID")))</x:f>
        <x:v>OK</x:v>
      </x:c>
      <x:c r="P433" s="519" t="str">
        <x:v>BK204</x:v>
      </x:c>
      <x:c r="Q433" s="521"/>
      <x:c r="R433" s="519" t="str">
        <x:f>IF('Log Transaksi'!B433="","",IF(Q433&lt;&gt;"",Q433,P433))</x:f>
        <x:v>BK204</x:v>
      </x:c>
      <x:c r="S433" s="519" t="str">
        <x:f>IF('Log Transaksi'!B433="","",'Log Transaksi'!S433)</x:f>
        <x:v>Paket utama</x:v>
      </x:c>
      <x:c r="T433" s="520" t="str">
        <x:v>Pemetaan average sebelumnya dipertahankan</x:v>
      </x:c>
      <x:c r="U433" s="519" t="str">
        <x:f>IF(R433="","",IF(COUNTIF('Belanja per Booking'!$A$17:$A$409,R433)=1,"OK","Cek ID"))</x:f>
        <x:v>OK</x:v>
      </x:c>
      <x:c r="V433" s="519" t="n">
        <x:f>IF(AND(R433&lt;&gt;"",'Log Transaksi'!L433&lt;&gt;"",'Log Transaksi'!L433&lt;&gt;"Belum diisi",OR('Log Transaksi'!N433="Uploaded",'Log Transaksi'!O433="Uploaded")),1,0)</x:f>
        <x:v>0</x:v>
      </x:c>
    </x:row>
    <x:row r="434" ht="23" customHeight="1">
      <x:c r="A434" s="34" t="n">
        <x:v>434</x:v>
      </x:c>
      <x:c r="B434" s="44" t="n">
        <x:f>IF('Log Transaksi'!B434="","",IF('Log Transaksi'!B434="","",'Log Transaksi'!B434))</x:f>
        <x:v>46281</x:v>
      </x:c>
      <x:c r="C434" s="34" t="str">
        <x:f>IF('Log Transaksi'!B434="","",IF('Log Transaksi'!C434="","",'Log Transaksi'!C434))</x:f>
        <x:v>Anett</x:v>
      </x:c>
      <x:c r="D434" s="34" t="str">
        <x:f>IF('Log Transaksi'!B434="","",IF('Log Transaksi'!D434="","",'Log Transaksi'!D434))</x:f>
        <x:v>Photofox</x:v>
      </x:c>
      <x:c r="E434" s="44" t="n">
        <x:f>IF('Log Transaksi'!B434="","",IF('Log Transaksi'!E434="","",'Log Transaksi'!E434))</x:f>
        <x:v>46281</x:v>
      </x:c>
      <x:c r="F434" s="34" t="str">
        <x:f>IF('Log Transaksi'!B434="","",IF('Log Transaksi'!F434="","",'Log Transaksi'!F434))</x:f>
        <x:v>Lunas</x:v>
      </x:c>
      <x:c r="G434" s="42" t="n">
        <x:f>IF('Log Transaksi'!B434="","",IF('Log Transaksi'!G434="","",'Log Transaksi'!G434))</x:f>
        <x:v>125000</x:v>
      </x:c>
      <x:c r="H434" s="42" t="str">
        <x:f>IF('Log Transaksi'!B434="","",IF('Log Transaksi'!H434="","",'Log Transaksi'!H434))</x:f>
      </x:c>
      <x:c r="I434" s="42" t="n">
        <x:f>IF('Log Transaksi'!B434="","",IF('Log Transaksi'!I434="","",'Log Transaksi'!I434))</x:f>
        <x:v>125000</x:v>
      </x:c>
      <x:c r="J434" s="46" t="str">
        <x:v>BK187</x:v>
      </x:c>
      <x:c r="K434" s="34" t="str">
        <x:v>Nama, tanggal foto, paket cocok</x:v>
      </x:c>
      <x:c r="L434" s="42" t="n">
        <x:f>IF(AND(B434&lt;&gt;"",B434&lt;='Pengaturan'!$B$6,F434="DP"),I434,0)</x:f>
        <x:v>0</x:v>
      </x:c>
      <x:c r="M434" s="42" t="n">
        <x:f>IF(AND(B434&lt;&gt;"",B434&lt;='Pengaturan'!$B$6,F434&lt;&gt;"DP"),I434,0)</x:f>
        <x:v>125000</x:v>
      </x:c>
      <x:c r="N434" s="34" t="n">
        <x:f>IF(AND(B434&lt;&gt;"",B434&lt;='Pengaturan'!$B$6,OR(F434="Lunas",F434="Pelunasan")),1,0)</x:f>
        <x:v>1</x:v>
      </x:c>
      <x:c r="O434" s="34" t="str">
        <x:f>IF(B434="","",IF(J434="","Belum dipasangkan",IF(COUNTIF('Data Schedule'!$A$5:$A$304,J434)=1,"OK","CHECK ID")))</x:f>
        <x:v>OK</x:v>
      </x:c>
      <x:c r="P434" s="519" t="str">
        <x:v>BK187</x:v>
      </x:c>
      <x:c r="Q434" s="521"/>
      <x:c r="R434" s="519" t="str">
        <x:f>IF('Log Transaksi'!B434="","",IF(Q434&lt;&gt;"",Q434,P434))</x:f>
        <x:v>BK187</x:v>
      </x:c>
      <x:c r="S434" s="519" t="str">
        <x:f>IF('Log Transaksi'!B434="","",'Log Transaksi'!S434)</x:f>
        <x:v>Paket utama</x:v>
      </x:c>
      <x:c r="T434" s="520" t="str">
        <x:v>Pemetaan average sebelumnya dipertahankan</x:v>
      </x:c>
      <x:c r="U434" s="519" t="str">
        <x:f>IF(R434="","",IF(COUNTIF('Belanja per Booking'!$A$17:$A$409,R434)=1,"OK","Cek ID"))</x:f>
        <x:v>OK</x:v>
      </x:c>
      <x:c r="V434" s="519" t="n">
        <x:f>IF(AND(R434&lt;&gt;"",'Log Transaksi'!L434&lt;&gt;"",'Log Transaksi'!L434&lt;&gt;"Belum diisi",OR('Log Transaksi'!N434="Uploaded",'Log Transaksi'!O434="Uploaded")),1,0)</x:f>
        <x:v>1</x:v>
      </x:c>
    </x:row>
    <x:row r="435" ht="23" customHeight="1">
      <x:c r="A435" s="34" t="n">
        <x:v>435</x:v>
      </x:c>
      <x:c r="B435" s="44" t="n">
        <x:f>IF('Log Transaksi'!B435="","",IF('Log Transaksi'!B435="","",'Log Transaksi'!B435))</x:f>
        <x:v>46282</x:v>
      </x:c>
      <x:c r="C435" s="34" t="str">
        <x:f>IF('Log Transaksi'!B435="","",IF('Log Transaksi'!C435="","",'Log Transaksi'!C435))</x:f>
        <x:v>Adelia</x:v>
      </x:c>
      <x:c r="D435" s="34" t="str">
        <x:f>IF('Log Transaksi'!B435="","",IF('Log Transaksi'!D435="","",'Log Transaksi'!D435))</x:f>
        <x:v>Large Group</x:v>
      </x:c>
      <x:c r="E435" s="44" t="n">
        <x:f>IF('Log Transaksi'!B435="","",IF('Log Transaksi'!E435="","",'Log Transaksi'!E435))</x:f>
        <x:v>46283</x:v>
      </x:c>
      <x:c r="F435" s="34" t="str">
        <x:f>IF('Log Transaksi'!B435="","",IF('Log Transaksi'!F435="","",'Log Transaksi'!F435))</x:f>
        <x:v>DP</x:v>
      </x:c>
      <x:c r="G435" s="42" t="str">
        <x:f>IF('Log Transaksi'!B435="","",IF('Log Transaksi'!G435="","",'Log Transaksi'!G435))</x:f>
      </x:c>
      <x:c r="H435" s="42" t="n">
        <x:f>IF('Log Transaksi'!B435="","",IF('Log Transaksi'!H435="","",'Log Transaksi'!H435))</x:f>
        <x:v>100000</x:v>
      </x:c>
      <x:c r="I435" s="42" t="n">
        <x:f>IF('Log Transaksi'!B435="","",IF('Log Transaksi'!I435="","",'Log Transaksi'!I435))</x:f>
        <x:v>100000</x:v>
      </x:c>
      <x:c r="J435" s="46" t="str">
        <x:v>BK211</x:v>
      </x:c>
      <x:c r="K435" s="34" t="str">
        <x:v>Nama, tanggal foto, paket cocok</x:v>
      </x:c>
      <x:c r="L435" s="42" t="n">
        <x:f>IF(AND(B435&lt;&gt;"",B435&lt;='Pengaturan'!$B$6,F435="DP"),I435,0)</x:f>
        <x:v>100000</x:v>
      </x:c>
      <x:c r="M435" s="42" t="n">
        <x:f>IF(AND(B435&lt;&gt;"",B435&lt;='Pengaturan'!$B$6,F435&lt;&gt;"DP"),I435,0)</x:f>
        <x:v>0</x:v>
      </x:c>
      <x:c r="N435" s="34" t="n">
        <x:f>IF(AND(B435&lt;&gt;"",B435&lt;='Pengaturan'!$B$6,OR(F435="Lunas",F435="Pelunasan")),1,0)</x:f>
        <x:v>0</x:v>
      </x:c>
      <x:c r="O435" s="34" t="str">
        <x:f>IF(B435="","",IF(J435="","Belum dipasangkan",IF(COUNTIF('Data Schedule'!$A$5:$A$304,J435)=1,"OK","CHECK ID")))</x:f>
        <x:v>OK</x:v>
      </x:c>
      <x:c r="P435" s="519" t="str">
        <x:v>BK211</x:v>
      </x:c>
      <x:c r="Q435" s="521"/>
      <x:c r="R435" s="519" t="str">
        <x:f>IF('Log Transaksi'!B435="","",IF(Q435&lt;&gt;"",Q435,P435))</x:f>
        <x:v>BK211</x:v>
      </x:c>
      <x:c r="S435" s="519" t="str">
        <x:f>IF('Log Transaksi'!B435="","",'Log Transaksi'!S435)</x:f>
        <x:v>Paket utama</x:v>
      </x:c>
      <x:c r="T435" s="520" t="str">
        <x:v>Pemetaan average sebelumnya dipertahankan</x:v>
      </x:c>
      <x:c r="U435" s="519" t="str">
        <x:f>IF(R435="","",IF(COUNTIF('Belanja per Booking'!$A$17:$A$409,R435)=1,"OK","Cek ID"))</x:f>
        <x:v>OK</x:v>
      </x:c>
      <x:c r="V435" s="519" t="n">
        <x:f>IF(AND(R435&lt;&gt;"",'Log Transaksi'!L435&lt;&gt;"",'Log Transaksi'!L435&lt;&gt;"Belum diisi",OR('Log Transaksi'!N435="Uploaded",'Log Transaksi'!O435="Uploaded")),1,0)</x:f>
        <x:v>0</x:v>
      </x:c>
    </x:row>
    <x:row r="436" ht="23" customHeight="1">
      <x:c r="A436" s="34" t="n">
        <x:v>436</x:v>
      </x:c>
      <x:c r="B436" s="44" t="n">
        <x:f>IF('Log Transaksi'!B436="","",IF('Log Transaksi'!B436="","",'Log Transaksi'!B436))</x:f>
        <x:v>46282</x:v>
      </x:c>
      <x:c r="C436" s="34" t="str">
        <x:f>IF('Log Transaksi'!B436="","",IF('Log Transaksi'!C436="","",'Log Transaksi'!C436))</x:f>
        <x:v>Fellya</x:v>
      </x:c>
      <x:c r="D436" s="34" t="str">
        <x:f>IF('Log Transaksi'!B436="","",IF('Log Transaksi'!D436="","",'Log Transaksi'!D436))</x:f>
        <x:v>Graduation</x:v>
      </x:c>
      <x:c r="E436" s="44" t="n">
        <x:f>IF('Log Transaksi'!B436="","",IF('Log Transaksi'!E436="","",'Log Transaksi'!E436))</x:f>
        <x:v>46287</x:v>
      </x:c>
      <x:c r="F436" s="34" t="str">
        <x:f>IF('Log Transaksi'!B436="","",IF('Log Transaksi'!F436="","",'Log Transaksi'!F436))</x:f>
        <x:v>DP</x:v>
      </x:c>
      <x:c r="G436" s="42" t="str">
        <x:f>IF('Log Transaksi'!B436="","",IF('Log Transaksi'!G436="","",'Log Transaksi'!G436))</x:f>
      </x:c>
      <x:c r="H436" s="42" t="n">
        <x:f>IF('Log Transaksi'!B436="","",IF('Log Transaksi'!H436="","",'Log Transaksi'!H436))</x:f>
        <x:v>100000</x:v>
      </x:c>
      <x:c r="I436" s="42" t="n">
        <x:f>IF('Log Transaksi'!B436="","",IF('Log Transaksi'!I436="","",'Log Transaksi'!I436))</x:f>
        <x:v>100000</x:v>
      </x:c>
      <x:c r="J436" s="46" t="str">
        <x:v>BK215</x:v>
      </x:c>
      <x:c r="K436" s="34" t="str">
        <x:v>Nama, tanggal foto, paket cocok</x:v>
      </x:c>
      <x:c r="L436" s="42" t="n">
        <x:f>IF(AND(B436&lt;&gt;"",B436&lt;='Pengaturan'!$B$6,F436="DP"),I436,0)</x:f>
        <x:v>100000</x:v>
      </x:c>
      <x:c r="M436" s="42" t="n">
        <x:f>IF(AND(B436&lt;&gt;"",B436&lt;='Pengaturan'!$B$6,F436&lt;&gt;"DP"),I436,0)</x:f>
        <x:v>0</x:v>
      </x:c>
      <x:c r="N436" s="34" t="n">
        <x:f>IF(AND(B436&lt;&gt;"",B436&lt;='Pengaturan'!$B$6,OR(F436="Lunas",F436="Pelunasan")),1,0)</x:f>
        <x:v>0</x:v>
      </x:c>
      <x:c r="O436" s="34" t="str">
        <x:f>IF(B436="","",IF(J436="","Belum dipasangkan",IF(COUNTIF('Data Schedule'!$A$5:$A$304,J436)=1,"OK","CHECK ID")))</x:f>
        <x:v>OK</x:v>
      </x:c>
      <x:c r="P436" s="519" t="str">
        <x:v>BK215</x:v>
      </x:c>
      <x:c r="Q436" s="521"/>
      <x:c r="R436" s="519" t="str">
        <x:f>IF('Log Transaksi'!B436="","",IF(Q436&lt;&gt;"",Q436,P436))</x:f>
        <x:v>BK215</x:v>
      </x:c>
      <x:c r="S436" s="519" t="str">
        <x:f>IF('Log Transaksi'!B436="","",'Log Transaksi'!S436)</x:f>
        <x:v>Paket utama</x:v>
      </x:c>
      <x:c r="T436" s="520" t="str">
        <x:v>Pemetaan average sebelumnya dipertahankan</x:v>
      </x:c>
      <x:c r="U436" s="519" t="str">
        <x:f>IF(R436="","",IF(COUNTIF('Belanja per Booking'!$A$17:$A$409,R436)=1,"OK","Cek ID"))</x:f>
        <x:v>OK</x:v>
      </x:c>
      <x:c r="V436" s="519" t="n">
        <x:f>IF(AND(R436&lt;&gt;"",'Log Transaksi'!L436&lt;&gt;"",'Log Transaksi'!L436&lt;&gt;"Belum diisi",OR('Log Transaksi'!N436="Uploaded",'Log Transaksi'!O436="Uploaded")),1,0)</x:f>
        <x:v>0</x:v>
      </x:c>
    </x:row>
    <x:row r="437" ht="23" customHeight="1">
      <x:c r="A437" s="34" t="n">
        <x:v>437</x:v>
      </x:c>
      <x:c r="B437" s="44" t="n">
        <x:f>IF('Log Transaksi'!B437="","",IF('Log Transaksi'!B437="","",'Log Transaksi'!B437))</x:f>
        <x:v>46282</x:v>
      </x:c>
      <x:c r="C437" s="34" t="str">
        <x:f>IF('Log Transaksi'!B437="","",IF('Log Transaksi'!C437="","",'Log Transaksi'!C437))</x:f>
        <x:v>Echi</x:v>
      </x:c>
      <x:c r="D437" s="34" t="str">
        <x:f>IF('Log Transaksi'!B437="","",IF('Log Transaksi'!D437="","",'Log Transaksi'!D437))</x:f>
        <x:v>Graduation</x:v>
      </x:c>
      <x:c r="E437" s="44" t="n">
        <x:f>IF('Log Transaksi'!B437="","",IF('Log Transaksi'!E437="","",'Log Transaksi'!E437))</x:f>
        <x:v>46299</x:v>
      </x:c>
      <x:c r="F437" s="34" t="str">
        <x:f>IF('Log Transaksi'!B437="","",IF('Log Transaksi'!F437="","",'Log Transaksi'!F437))</x:f>
        <x:v>DP</x:v>
      </x:c>
      <x:c r="G437" s="42" t="str">
        <x:f>IF('Log Transaksi'!B437="","",IF('Log Transaksi'!G437="","",'Log Transaksi'!G437))</x:f>
      </x:c>
      <x:c r="H437" s="42" t="n">
        <x:f>IF('Log Transaksi'!B437="","",IF('Log Transaksi'!H437="","",'Log Transaksi'!H437))</x:f>
        <x:v>100000</x:v>
      </x:c>
      <x:c r="I437" s="42" t="n">
        <x:f>IF('Log Transaksi'!B437="","",IF('Log Transaksi'!I437="","",'Log Transaksi'!I437))</x:f>
        <x:v>100000</x:v>
      </x:c>
      <x:c r="J437" s="46"/>
      <x:c r="K437" s="34" t="str">
        <x:v>Belum dipasangkan. Cash-in aktual tetap dihitung</x:v>
      </x:c>
      <x:c r="L437" s="42" t="n">
        <x:f>IF(AND(B437&lt;&gt;"",B437&lt;='Pengaturan'!$B$6,F437="DP"),I437,0)</x:f>
        <x:v>100000</x:v>
      </x:c>
      <x:c r="M437" s="42" t="n">
        <x:f>IF(AND(B437&lt;&gt;"",B437&lt;='Pengaturan'!$B$6,F437&lt;&gt;"DP"),I437,0)</x:f>
        <x:v>0</x:v>
      </x:c>
      <x:c r="N437" s="34" t="n">
        <x:f>IF(AND(B437&lt;&gt;"",B437&lt;='Pengaturan'!$B$6,OR(F437="Lunas",F437="Pelunasan")),1,0)</x:f>
        <x:v>0</x:v>
      </x:c>
      <x:c r="O437" s="34" t="str">
        <x:f>IF(B437="","",IF(J437="","Belum dipasangkan",IF(COUNTIF('Data Schedule'!$A$5:$A$304,J437)=1,"OK","CHECK ID")))</x:f>
        <x:v>Belum dipasangkan</x:v>
      </x:c>
      <x:c r="P437" s="519" t="str">
        <x:v>LOG-17-6</x:v>
      </x:c>
      <x:c r="Q437" s="521"/>
      <x:c r="R437" s="519" t="str">
        <x:f>IF('Log Transaksi'!B437="","",IF(Q437&lt;&gt;"",Q437,P437))</x:f>
        <x:v>LOG-17-6</x:v>
      </x:c>
      <x:c r="S437" s="519" t="str">
        <x:f>IF('Log Transaksi'!B437="","",'Log Transaksi'!S437)</x:f>
        <x:v>Paket utama</x:v>
      </x:c>
      <x:c r="T437" s="520" t="str">
        <x:v>Pemetaan average sebelumnya dipertahankan</x:v>
      </x:c>
      <x:c r="U437" s="519" t="str">
        <x:f>IF(R437="","",IF(COUNTIF('Belanja per Booking'!$A$17:$A$409,R437)=1,"OK","Cek ID"))</x:f>
        <x:v>OK</x:v>
      </x:c>
      <x:c r="V437" s="519" t="n">
        <x:f>IF(AND(R437&lt;&gt;"",'Log Transaksi'!L437&lt;&gt;"",'Log Transaksi'!L437&lt;&gt;"Belum diisi",OR('Log Transaksi'!N437="Uploaded",'Log Transaksi'!O437="Uploaded")),1,0)</x:f>
        <x:v>0</x:v>
      </x:c>
    </x:row>
    <x:row r="438" ht="23" customHeight="1">
      <x:c r="A438" s="34" t="n">
        <x:v>438</x:v>
      </x:c>
      <x:c r="B438" s="44" t="n">
        <x:f>IF('Log Transaksi'!B438="","",IF('Log Transaksi'!B438="","",'Log Transaksi'!B438))</x:f>
        <x:v>46282</x:v>
      </x:c>
      <x:c r="C438" s="34" t="str">
        <x:f>IF('Log Transaksi'!B438="","",IF('Log Transaksi'!C438="","",'Log Transaksi'!C438))</x:f>
        <x:v>Mayor Hartadi</x:v>
      </x:c>
      <x:c r="D438" s="34" t="str">
        <x:f>IF('Log Transaksi'!B438="","",IF('Log Transaksi'!D438="","",'Log Transaksi'!D438))</x:f>
        <x:v>Large Group</x:v>
      </x:c>
      <x:c r="E438" s="44" t="n">
        <x:f>IF('Log Transaksi'!B438="","",IF('Log Transaksi'!E438="","",'Log Transaksi'!E438))</x:f>
        <x:v>46290</x:v>
      </x:c>
      <x:c r="F438" s="34" t="str">
        <x:f>IF('Log Transaksi'!B438="","",IF('Log Transaksi'!F438="","",'Log Transaksi'!F438))</x:f>
        <x:v>DP</x:v>
      </x:c>
      <x:c r="G438" s="42" t="str">
        <x:f>IF('Log Transaksi'!B438="","",IF('Log Transaksi'!G438="","",'Log Transaksi'!G438))</x:f>
      </x:c>
      <x:c r="H438" s="42" t="n">
        <x:f>IF('Log Transaksi'!B438="","",IF('Log Transaksi'!H438="","",'Log Transaksi'!H438))</x:f>
        <x:v>100000</x:v>
      </x:c>
      <x:c r="I438" s="42" t="n">
        <x:f>IF('Log Transaksi'!B438="","",IF('Log Transaksi'!I438="","",'Log Transaksi'!I438))</x:f>
        <x:v>100000</x:v>
      </x:c>
      <x:c r="J438" s="46" t="str">
        <x:v>BK216</x:v>
      </x:c>
      <x:c r="K438" s="34" t="str">
        <x:v>Nama, tanggal foto, paket cocok</x:v>
      </x:c>
      <x:c r="L438" s="42" t="n">
        <x:f>IF(AND(B438&lt;&gt;"",B438&lt;='Pengaturan'!$B$6,F438="DP"),I438,0)</x:f>
        <x:v>100000</x:v>
      </x:c>
      <x:c r="M438" s="42" t="n">
        <x:f>IF(AND(B438&lt;&gt;"",B438&lt;='Pengaturan'!$B$6,F438&lt;&gt;"DP"),I438,0)</x:f>
        <x:v>0</x:v>
      </x:c>
      <x:c r="N438" s="34" t="n">
        <x:f>IF(AND(B438&lt;&gt;"",B438&lt;='Pengaturan'!$B$6,OR(F438="Lunas",F438="Pelunasan")),1,0)</x:f>
        <x:v>0</x:v>
      </x:c>
      <x:c r="O438" s="34" t="str">
        <x:f>IF(B438="","",IF(J438="","Belum dipasangkan",IF(COUNTIF('Data Schedule'!$A$5:$A$304,J438)=1,"OK","CHECK ID")))</x:f>
        <x:v>OK</x:v>
      </x:c>
      <x:c r="P438" s="519" t="str">
        <x:v>BK216</x:v>
      </x:c>
      <x:c r="Q438" s="521"/>
      <x:c r="R438" s="519" t="str">
        <x:f>IF('Log Transaksi'!B438="","",IF(Q438&lt;&gt;"",Q438,P438))</x:f>
        <x:v>BK216</x:v>
      </x:c>
      <x:c r="S438" s="519" t="str">
        <x:f>IF('Log Transaksi'!B438="","",'Log Transaksi'!S438)</x:f>
        <x:v>Paket utama</x:v>
      </x:c>
      <x:c r="T438" s="520" t="str">
        <x:v>Pemetaan average sebelumnya dipertahankan</x:v>
      </x:c>
      <x:c r="U438" s="519" t="str">
        <x:f>IF(R438="","",IF(COUNTIF('Belanja per Booking'!$A$17:$A$409,R438)=1,"OK","Cek ID"))</x:f>
        <x:v>OK</x:v>
      </x:c>
      <x:c r="V438" s="519" t="n">
        <x:f>IF(AND(R438&lt;&gt;"",'Log Transaksi'!L438&lt;&gt;"",'Log Transaksi'!L438&lt;&gt;"Belum diisi",OR('Log Transaksi'!N438="Uploaded",'Log Transaksi'!O438="Uploaded")),1,0)</x:f>
        <x:v>0</x:v>
      </x:c>
    </x:row>
    <x:row r="439" ht="23" customHeight="1">
      <x:c r="A439" s="34" t="n">
        <x:v>439</x:v>
      </x:c>
      <x:c r="B439" s="44" t="n">
        <x:f>IF('Log Transaksi'!B439="","",IF('Log Transaksi'!B439="","",'Log Transaksi'!B439))</x:f>
        <x:v>46282</x:v>
      </x:c>
      <x:c r="C439" s="34" t="str">
        <x:f>IF('Log Transaksi'!B439="","",IF('Log Transaksi'!C439="","",'Log Transaksi'!C439))</x:f>
        <x:v>Azra</x:v>
      </x:c>
      <x:c r="D439" s="34" t="str">
        <x:f>IF('Log Transaksi'!B439="","",IF('Log Transaksi'!D439="","",'Log Transaksi'!D439))</x:f>
        <x:v>Single</x:v>
      </x:c>
      <x:c r="E439" s="44" t="n">
        <x:f>IF('Log Transaksi'!B439="","",IF('Log Transaksi'!E439="","",'Log Transaksi'!E439))</x:f>
        <x:v>46282</x:v>
      </x:c>
      <x:c r="F439" s="34" t="str">
        <x:f>IF('Log Transaksi'!B439="","",IF('Log Transaksi'!F439="","",'Log Transaksi'!F439))</x:f>
        <x:v>Lunas</x:v>
      </x:c>
      <x:c r="G439" s="42" t="str">
        <x:f>IF('Log Transaksi'!B439="","",IF('Log Transaksi'!G439="","",'Log Transaksi'!G439))</x:f>
      </x:c>
      <x:c r="H439" s="42" t="n">
        <x:f>IF('Log Transaksi'!B439="","",IF('Log Transaksi'!H439="","",'Log Transaksi'!H439))</x:f>
        <x:v>275000</x:v>
      </x:c>
      <x:c r="I439" s="42" t="n">
        <x:f>IF('Log Transaksi'!B439="","",IF('Log Transaksi'!I439="","",'Log Transaksi'!I439))</x:f>
        <x:v>275000</x:v>
      </x:c>
      <x:c r="J439" s="46"/>
      <x:c r="K439" s="34" t="str">
        <x:v>Belum dipasangkan. Cash-in aktual tetap dihitung</x:v>
      </x:c>
      <x:c r="L439" s="42" t="n">
        <x:f>IF(AND(B439&lt;&gt;"",B439&lt;='Pengaturan'!$B$6,F439="DP"),I439,0)</x:f>
        <x:v>0</x:v>
      </x:c>
      <x:c r="M439" s="42" t="n">
        <x:f>IF(AND(B439&lt;&gt;"",B439&lt;='Pengaturan'!$B$6,F439&lt;&gt;"DP"),I439,0)</x:f>
        <x:v>275000</x:v>
      </x:c>
      <x:c r="N439" s="34" t="n">
        <x:f>IF(AND(B439&lt;&gt;"",B439&lt;='Pengaturan'!$B$6,OR(F439="Lunas",F439="Pelunasan")),1,0)</x:f>
        <x:v>1</x:v>
      </x:c>
      <x:c r="O439" s="34" t="str">
        <x:f>IF(B439="","",IF(J439="","Belum dipasangkan",IF(COUNTIF('Data Schedule'!$A$5:$A$304,J439)=1,"OK","CHECK ID")))</x:f>
        <x:v>Belum dipasangkan</x:v>
      </x:c>
      <x:c r="P439" s="519" t="str">
        <x:v>LOG-17-8</x:v>
      </x:c>
      <x:c r="Q439" s="521"/>
      <x:c r="R439" s="519" t="str">
        <x:f>IF('Log Transaksi'!B439="","",IF(Q439&lt;&gt;"",Q439,P439))</x:f>
        <x:v>LOG-17-8</x:v>
      </x:c>
      <x:c r="S439" s="519" t="str">
        <x:f>IF('Log Transaksi'!B439="","",'Log Transaksi'!S439)</x:f>
        <x:v>Paket utama</x:v>
      </x:c>
      <x:c r="T439" s="520" t="str">
        <x:v>Pemetaan average sebelumnya dipertahankan</x:v>
      </x:c>
      <x:c r="U439" s="519" t="str">
        <x:f>IF(R439="","",IF(COUNTIF('Belanja per Booking'!$A$17:$A$409,R439)=1,"OK","Cek ID"))</x:f>
        <x:v>OK</x:v>
      </x:c>
      <x:c r="V439" s="519" t="n">
        <x:f>IF(AND(R439&lt;&gt;"",'Log Transaksi'!L439&lt;&gt;"",'Log Transaksi'!L439&lt;&gt;"Belum diisi",OR('Log Transaksi'!N439="Uploaded",'Log Transaksi'!O439="Uploaded")),1,0)</x:f>
        <x:v>1</x:v>
      </x:c>
    </x:row>
    <x:row r="440" ht="23" customHeight="1">
      <x:c r="A440" s="34" t="n">
        <x:v>440</x:v>
      </x:c>
      <x:c r="B440" s="44" t="n">
        <x:f>IF('Log Transaksi'!B440="","",IF('Log Transaksi'!B440="","",'Log Transaksi'!B440))</x:f>
        <x:v>46282</x:v>
      </x:c>
      <x:c r="C440" s="34" t="str">
        <x:f>IF('Log Transaksi'!B440="","",IF('Log Transaksi'!C440="","",'Log Transaksi'!C440))</x:f>
        <x:v>Nuwa</x:v>
      </x:c>
      <x:c r="D440" s="34" t="str">
        <x:f>IF('Log Transaksi'!B440="","",IF('Log Transaksi'!D440="","",'Log Transaksi'!D440))</x:f>
        <x:v>Single</x:v>
      </x:c>
      <x:c r="E440" s="44" t="n">
        <x:f>IF('Log Transaksi'!B440="","",IF('Log Transaksi'!E440="","",'Log Transaksi'!E440))</x:f>
        <x:v>46282</x:v>
      </x:c>
      <x:c r="F440" s="34" t="str">
        <x:f>IF('Log Transaksi'!B440="","",IF('Log Transaksi'!F440="","",'Log Transaksi'!F440))</x:f>
        <x:v>Lunas</x:v>
      </x:c>
      <x:c r="G440" s="42" t="str">
        <x:f>IF('Log Transaksi'!B440="","",IF('Log Transaksi'!G440="","",'Log Transaksi'!G440))</x:f>
      </x:c>
      <x:c r="H440" s="42" t="n">
        <x:f>IF('Log Transaksi'!B440="","",IF('Log Transaksi'!H440="","",'Log Transaksi'!H440))</x:f>
        <x:v>100000</x:v>
      </x:c>
      <x:c r="I440" s="42" t="n">
        <x:f>IF('Log Transaksi'!B440="","",IF('Log Transaksi'!I440="","",'Log Transaksi'!I440))</x:f>
        <x:v>100000</x:v>
      </x:c>
      <x:c r="J440" s="46" t="str">
        <x:v>BK210</x:v>
      </x:c>
      <x:c r="K440" s="34" t="str">
        <x:v>Nama, tanggal foto, paket cocok</x:v>
      </x:c>
      <x:c r="L440" s="42" t="n">
        <x:f>IF(AND(B440&lt;&gt;"",B440&lt;='Pengaturan'!$B$6,F440="DP"),I440,0)</x:f>
        <x:v>0</x:v>
      </x:c>
      <x:c r="M440" s="42" t="n">
        <x:f>IF(AND(B440&lt;&gt;"",B440&lt;='Pengaturan'!$B$6,F440&lt;&gt;"DP"),I440,0)</x:f>
        <x:v>100000</x:v>
      </x:c>
      <x:c r="N440" s="34" t="n">
        <x:f>IF(AND(B440&lt;&gt;"",B440&lt;='Pengaturan'!$B$6,OR(F440="Lunas",F440="Pelunasan")),1,0)</x:f>
        <x:v>1</x:v>
      </x:c>
      <x:c r="O440" s="34" t="str">
        <x:f>IF(B440="","",IF(J440="","Belum dipasangkan",IF(COUNTIF('Data Schedule'!$A$5:$A$304,J440)=1,"OK","CHECK ID")))</x:f>
        <x:v>OK</x:v>
      </x:c>
      <x:c r="P440" s="519" t="str">
        <x:v>BK210</x:v>
      </x:c>
      <x:c r="Q440" s="521"/>
      <x:c r="R440" s="519" t="str">
        <x:f>IF('Log Transaksi'!B440="","",IF(Q440&lt;&gt;"",Q440,P440))</x:f>
        <x:v>BK210</x:v>
      </x:c>
      <x:c r="S440" s="519" t="str">
        <x:f>IF('Log Transaksi'!B440="","",'Log Transaksi'!S440)</x:f>
        <x:v>Paket utama</x:v>
      </x:c>
      <x:c r="T440" s="520" t="str">
        <x:v>Pemetaan average sebelumnya dipertahankan</x:v>
      </x:c>
      <x:c r="U440" s="519" t="str">
        <x:f>IF(R440="","",IF(COUNTIF('Belanja per Booking'!$A$17:$A$409,R440)=1,"OK","Cek ID"))</x:f>
        <x:v>OK</x:v>
      </x:c>
      <x:c r="V440" s="519" t="n">
        <x:f>IF(AND(R440&lt;&gt;"",'Log Transaksi'!L440&lt;&gt;"",'Log Transaksi'!L440&lt;&gt;"Belum diisi",OR('Log Transaksi'!N440="Uploaded",'Log Transaksi'!O440="Uploaded")),1,0)</x:f>
        <x:v>0</x:v>
      </x:c>
    </x:row>
    <x:row r="441" ht="23" customHeight="1">
      <x:c r="A441" s="34" t="n">
        <x:v>441</x:v>
      </x:c>
      <x:c r="B441" s="44" t="n">
        <x:f>IF('Log Transaksi'!B441="","",IF('Log Transaksi'!B441="","",'Log Transaksi'!B441))</x:f>
        <x:v>46282</x:v>
      </x:c>
      <x:c r="C441" s="34" t="str">
        <x:f>IF('Log Transaksi'!B441="","",IF('Log Transaksi'!C441="","",'Log Transaksi'!C441))</x:f>
        <x:v>Dhabi</x:v>
      </x:c>
      <x:c r="D441" s="34" t="str">
        <x:f>IF('Log Transaksi'!B441="","",IF('Log Transaksi'!D441="","",'Log Transaksi'!D441))</x:f>
        <x:v>Graduation</x:v>
      </x:c>
      <x:c r="E441" s="44" t="n">
        <x:f>IF('Log Transaksi'!B441="","",IF('Log Transaksi'!E441="","",'Log Transaksi'!E441))</x:f>
        <x:v>46299</x:v>
      </x:c>
      <x:c r="F441" s="34" t="str">
        <x:f>IF('Log Transaksi'!B441="","",IF('Log Transaksi'!F441="","",'Log Transaksi'!F441))</x:f>
        <x:v>DP</x:v>
      </x:c>
      <x:c r="G441" s="42" t="str">
        <x:f>IF('Log Transaksi'!B441="","",IF('Log Transaksi'!G441="","",'Log Transaksi'!G441))</x:f>
      </x:c>
      <x:c r="H441" s="42" t="n">
        <x:f>IF('Log Transaksi'!B441="","",IF('Log Transaksi'!H441="","",'Log Transaksi'!H441))</x:f>
        <x:v>100000</x:v>
      </x:c>
      <x:c r="I441" s="42" t="n">
        <x:f>IF('Log Transaksi'!B441="","",IF('Log Transaksi'!I441="","",'Log Transaksi'!I441))</x:f>
        <x:v>100000</x:v>
      </x:c>
      <x:c r="J441" s="46"/>
      <x:c r="K441" s="34" t="str">
        <x:v>Belum dipasangkan. Cash-in aktual tetap dihitung</x:v>
      </x:c>
      <x:c r="L441" s="42" t="n">
        <x:f>IF(AND(B441&lt;&gt;"",B441&lt;='Pengaturan'!$B$6,F441="DP"),I441,0)</x:f>
        <x:v>100000</x:v>
      </x:c>
      <x:c r="M441" s="42" t="n">
        <x:f>IF(AND(B441&lt;&gt;"",B441&lt;='Pengaturan'!$B$6,F441&lt;&gt;"DP"),I441,0)</x:f>
        <x:v>0</x:v>
      </x:c>
      <x:c r="N441" s="34" t="n">
        <x:f>IF(AND(B441&lt;&gt;"",B441&lt;='Pengaturan'!$B$6,OR(F441="Lunas",F441="Pelunasan")),1,0)</x:f>
        <x:v>0</x:v>
      </x:c>
      <x:c r="O441" s="34" t="str">
        <x:f>IF(B441="","",IF(J441="","Belum dipasangkan",IF(COUNTIF('Data Schedule'!$A$5:$A$304,J441)=1,"OK","CHECK ID")))</x:f>
        <x:v>Belum dipasangkan</x:v>
      </x:c>
      <x:c r="P441" s="519" t="str">
        <x:v>LOG-17-10</x:v>
      </x:c>
      <x:c r="Q441" s="521"/>
      <x:c r="R441" s="519" t="str">
        <x:f>IF('Log Transaksi'!B441="","",IF(Q441&lt;&gt;"",Q441,P441))</x:f>
        <x:v>LOG-17-10</x:v>
      </x:c>
      <x:c r="S441" s="519" t="str">
        <x:f>IF('Log Transaksi'!B441="","",'Log Transaksi'!S441)</x:f>
        <x:v>Paket utama</x:v>
      </x:c>
      <x:c r="T441" s="520" t="str">
        <x:v>Pemetaan average sebelumnya dipertahankan</x:v>
      </x:c>
      <x:c r="U441" s="519" t="str">
        <x:f>IF(R441="","",IF(COUNTIF('Belanja per Booking'!$A$17:$A$409,R441)=1,"OK","Cek ID"))</x:f>
        <x:v>OK</x:v>
      </x:c>
      <x:c r="V441" s="519" t="n">
        <x:f>IF(AND(R441&lt;&gt;"",'Log Transaksi'!L441&lt;&gt;"",'Log Transaksi'!L441&lt;&gt;"Belum diisi",OR('Log Transaksi'!N441="Uploaded",'Log Transaksi'!O441="Uploaded")),1,0)</x:f>
        <x:v>0</x:v>
      </x:c>
    </x:row>
    <x:row r="442" ht="23" customHeight="1">
      <x:c r="A442" s="34" t="n">
        <x:v>442</x:v>
      </x:c>
      <x:c r="B442" s="44" t="n">
        <x:f>IF('Log Transaksi'!B442="","",IF('Log Transaksi'!B442="","",'Log Transaksi'!B442))</x:f>
        <x:v>46282</x:v>
      </x:c>
      <x:c r="C442" s="34" t="str">
        <x:f>IF('Log Transaksi'!B442="","",IF('Log Transaksi'!C442="","",'Log Transaksi'!C442))</x:f>
        <x:v>Diana</x:v>
      </x:c>
      <x:c r="D442" s="34" t="str">
        <x:f>IF('Log Transaksi'!B442="","",IF('Log Transaksi'!D442="","",'Log Transaksi'!D442))</x:f>
        <x:v>Large Group</x:v>
      </x:c>
      <x:c r="E442" s="44" t="n">
        <x:f>IF('Log Transaksi'!B442="","",IF('Log Transaksi'!E442="","",'Log Transaksi'!E442))</x:f>
        <x:v>46306</x:v>
      </x:c>
      <x:c r="F442" s="34" t="str">
        <x:f>IF('Log Transaksi'!B442="","",IF('Log Transaksi'!F442="","",'Log Transaksi'!F442))</x:f>
        <x:v>DP</x:v>
      </x:c>
      <x:c r="G442" s="42" t="str">
        <x:f>IF('Log Transaksi'!B442="","",IF('Log Transaksi'!G442="","",'Log Transaksi'!G442))</x:f>
      </x:c>
      <x:c r="H442" s="42" t="n">
        <x:f>IF('Log Transaksi'!B442="","",IF('Log Transaksi'!H442="","",'Log Transaksi'!H442))</x:f>
        <x:v>100000</x:v>
      </x:c>
      <x:c r="I442" s="42" t="n">
        <x:f>IF('Log Transaksi'!B442="","",IF('Log Transaksi'!I442="","",'Log Transaksi'!I442))</x:f>
        <x:v>100000</x:v>
      </x:c>
      <x:c r="J442" s="46"/>
      <x:c r="K442" s="34" t="str">
        <x:v>Belum dipasangkan. Cash-in aktual tetap dihitung</x:v>
      </x:c>
      <x:c r="L442" s="42" t="n">
        <x:f>IF(AND(B442&lt;&gt;"",B442&lt;='Pengaturan'!$B$6,F442="DP"),I442,0)</x:f>
        <x:v>100000</x:v>
      </x:c>
      <x:c r="M442" s="42" t="n">
        <x:f>IF(AND(B442&lt;&gt;"",B442&lt;='Pengaturan'!$B$6,F442&lt;&gt;"DP"),I442,0)</x:f>
        <x:v>0</x:v>
      </x:c>
      <x:c r="N442" s="34" t="n">
        <x:f>IF(AND(B442&lt;&gt;"",B442&lt;='Pengaturan'!$B$6,OR(F442="Lunas",F442="Pelunasan")),1,0)</x:f>
        <x:v>0</x:v>
      </x:c>
      <x:c r="O442" s="34" t="str">
        <x:f>IF(B442="","",IF(J442="","Belum dipasangkan",IF(COUNTIF('Data Schedule'!$A$5:$A$304,J442)=1,"OK","CHECK ID")))</x:f>
        <x:v>Belum dipasangkan</x:v>
      </x:c>
      <x:c r="P442" s="519" t="str">
        <x:v>LOG-17-11</x:v>
      </x:c>
      <x:c r="Q442" s="521"/>
      <x:c r="R442" s="519" t="str">
        <x:f>IF('Log Transaksi'!B442="","",IF(Q442&lt;&gt;"",Q442,P442))</x:f>
        <x:v>LOG-17-11</x:v>
      </x:c>
      <x:c r="S442" s="519" t="str">
        <x:f>IF('Log Transaksi'!B442="","",'Log Transaksi'!S442)</x:f>
        <x:v>Paket utama</x:v>
      </x:c>
      <x:c r="T442" s="520" t="str">
        <x:v>Pemetaan average sebelumnya dipertahankan</x:v>
      </x:c>
      <x:c r="U442" s="519" t="str">
        <x:f>IF(R442="","",IF(COUNTIF('Belanja per Booking'!$A$17:$A$409,R442)=1,"OK","Cek ID"))</x:f>
        <x:v>OK</x:v>
      </x:c>
      <x:c r="V442" s="519" t="n">
        <x:f>IF(AND(R442&lt;&gt;"",'Log Transaksi'!L442&lt;&gt;"",'Log Transaksi'!L442&lt;&gt;"Belum diisi",OR('Log Transaksi'!N442="Uploaded",'Log Transaksi'!O442="Uploaded")),1,0)</x:f>
        <x:v>0</x:v>
      </x:c>
    </x:row>
    <x:row r="443" ht="23" customHeight="1">
      <x:c r="A443" s="34" t="n">
        <x:v>443</x:v>
      </x:c>
      <x:c r="B443" s="44" t="n">
        <x:f>IF('Log Transaksi'!B443="","",IF('Log Transaksi'!B443="","",'Log Transaksi'!B443))</x:f>
        <x:v>46282</x:v>
      </x:c>
      <x:c r="C443" s="34" t="str">
        <x:f>IF('Log Transaksi'!B443="","",IF('Log Transaksi'!C443="","",'Log Transaksi'!C443))</x:f>
        <x:v>Mufti</x:v>
      </x:c>
      <x:c r="D443" s="34" t="str">
        <x:f>IF('Log Transaksi'!B443="","",IF('Log Transaksi'!D443="","",'Log Transaksi'!D443))</x:f>
        <x:v>Graduation</x:v>
      </x:c>
      <x:c r="E443" s="44" t="n">
        <x:f>IF('Log Transaksi'!B443="","",IF('Log Transaksi'!E443="","",'Log Transaksi'!E443))</x:f>
        <x:v>46298</x:v>
      </x:c>
      <x:c r="F443" s="34" t="str">
        <x:f>IF('Log Transaksi'!B443="","",IF('Log Transaksi'!F443="","",'Log Transaksi'!F443))</x:f>
        <x:v>DP</x:v>
      </x:c>
      <x:c r="G443" s="42" t="str">
        <x:f>IF('Log Transaksi'!B443="","",IF('Log Transaksi'!G443="","",'Log Transaksi'!G443))</x:f>
      </x:c>
      <x:c r="H443" s="42" t="n">
        <x:f>IF('Log Transaksi'!B443="","",IF('Log Transaksi'!H443="","",'Log Transaksi'!H443))</x:f>
        <x:v>100000</x:v>
      </x:c>
      <x:c r="I443" s="42" t="n">
        <x:f>IF('Log Transaksi'!B443="","",IF('Log Transaksi'!I443="","",'Log Transaksi'!I443))</x:f>
        <x:v>100000</x:v>
      </x:c>
      <x:c r="J443" s="46"/>
      <x:c r="K443" s="34" t="str">
        <x:v>Belum dipasangkan. Cash-in aktual tetap dihitung</x:v>
      </x:c>
      <x:c r="L443" s="42" t="n">
        <x:f>IF(AND(B443&lt;&gt;"",B443&lt;='Pengaturan'!$B$6,F443="DP"),I443,0)</x:f>
        <x:v>100000</x:v>
      </x:c>
      <x:c r="M443" s="42" t="n">
        <x:f>IF(AND(B443&lt;&gt;"",B443&lt;='Pengaturan'!$B$6,F443&lt;&gt;"DP"),I443,0)</x:f>
        <x:v>0</x:v>
      </x:c>
      <x:c r="N443" s="34" t="n">
        <x:f>IF(AND(B443&lt;&gt;"",B443&lt;='Pengaturan'!$B$6,OR(F443="Lunas",F443="Pelunasan")),1,0)</x:f>
        <x:v>0</x:v>
      </x:c>
      <x:c r="O443" s="34" t="str">
        <x:f>IF(B443="","",IF(J443="","Belum dipasangkan",IF(COUNTIF('Data Schedule'!$A$5:$A$304,J443)=1,"OK","CHECK ID")))</x:f>
        <x:v>Belum dipasangkan</x:v>
      </x:c>
      <x:c r="P443" s="519" t="str">
        <x:v>LOG-17-12</x:v>
      </x:c>
      <x:c r="Q443" s="521"/>
      <x:c r="R443" s="519" t="str">
        <x:f>IF('Log Transaksi'!B443="","",IF(Q443&lt;&gt;"",Q443,P443))</x:f>
        <x:v>LOG-17-12</x:v>
      </x:c>
      <x:c r="S443" s="519" t="str">
        <x:f>IF('Log Transaksi'!B443="","",'Log Transaksi'!S443)</x:f>
        <x:v>Paket utama</x:v>
      </x:c>
      <x:c r="T443" s="520" t="str">
        <x:v>Pemetaan average sebelumnya dipertahankan</x:v>
      </x:c>
      <x:c r="U443" s="519" t="str">
        <x:f>IF(R443="","",IF(COUNTIF('Belanja per Booking'!$A$17:$A$409,R443)=1,"OK","Cek ID"))</x:f>
        <x:v>OK</x:v>
      </x:c>
      <x:c r="V443" s="519" t="n">
        <x:f>IF(AND(R443&lt;&gt;"",'Log Transaksi'!L443&lt;&gt;"",'Log Transaksi'!L443&lt;&gt;"Belum diisi",OR('Log Transaksi'!N443="Uploaded",'Log Transaksi'!O443="Uploaded")),1,0)</x:f>
        <x:v>0</x:v>
      </x:c>
    </x:row>
    <x:row r="444" ht="23" customHeight="1">
      <x:c r="A444" s="34" t="n">
        <x:v>444</x:v>
      </x:c>
      <x:c r="B444" s="44" t="n">
        <x:f>IF('Log Transaksi'!B444="","",IF('Log Transaksi'!B444="","",'Log Transaksi'!B444))</x:f>
        <x:v>46282</x:v>
      </x:c>
      <x:c r="C444" s="34" t="str">
        <x:f>IF('Log Transaksi'!B444="","",IF('Log Transaksi'!C444="","",'Log Transaksi'!C444))</x:f>
        <x:v>susi</x:v>
      </x:c>
      <x:c r="D444" s="34" t="str">
        <x:f>IF('Log Transaksi'!B444="","",IF('Log Transaksi'!D444="","",'Log Transaksi'!D444))</x:f>
        <x:v>Large Group</x:v>
      </x:c>
      <x:c r="E444" s="44" t="n">
        <x:f>IF('Log Transaksi'!B444="","",IF('Log Transaksi'!E444="","",'Log Transaksi'!E444))</x:f>
        <x:v>46283</x:v>
      </x:c>
      <x:c r="F444" s="34" t="str">
        <x:f>IF('Log Transaksi'!B444="","",IF('Log Transaksi'!F444="","",'Log Transaksi'!F444))</x:f>
        <x:v>DP</x:v>
      </x:c>
      <x:c r="G444" s="42" t="str">
        <x:f>IF('Log Transaksi'!B444="","",IF('Log Transaksi'!G444="","",'Log Transaksi'!G444))</x:f>
      </x:c>
      <x:c r="H444" s="42" t="n">
        <x:f>IF('Log Transaksi'!B444="","",IF('Log Transaksi'!H444="","",'Log Transaksi'!H444))</x:f>
        <x:v>100000</x:v>
      </x:c>
      <x:c r="I444" s="42" t="n">
        <x:f>IF('Log Transaksi'!B444="","",IF('Log Transaksi'!I444="","",'Log Transaksi'!I444))</x:f>
        <x:v>100000</x:v>
      </x:c>
      <x:c r="J444" s="46" t="str">
        <x:v>BK213</x:v>
      </x:c>
      <x:c r="K444" s="34" t="str">
        <x:v>Nama, tanggal foto, paket cocok</x:v>
      </x:c>
      <x:c r="L444" s="42" t="n">
        <x:f>IF(AND(B444&lt;&gt;"",B444&lt;='Pengaturan'!$B$6,F444="DP"),I444,0)</x:f>
        <x:v>100000</x:v>
      </x:c>
      <x:c r="M444" s="42" t="n">
        <x:f>IF(AND(B444&lt;&gt;"",B444&lt;='Pengaturan'!$B$6,F444&lt;&gt;"DP"),I444,0)</x:f>
        <x:v>0</x:v>
      </x:c>
      <x:c r="N444" s="34" t="n">
        <x:f>IF(AND(B444&lt;&gt;"",B444&lt;='Pengaturan'!$B$6,OR(F444="Lunas",F444="Pelunasan")),1,0)</x:f>
        <x:v>0</x:v>
      </x:c>
      <x:c r="O444" s="34" t="str">
        <x:f>IF(B444="","",IF(J444="","Belum dipasangkan",IF(COUNTIF('Data Schedule'!$A$5:$A$304,J444)=1,"OK","CHECK ID")))</x:f>
        <x:v>OK</x:v>
      </x:c>
      <x:c r="P444" s="519" t="str">
        <x:v>BK213</x:v>
      </x:c>
      <x:c r="Q444" s="521"/>
      <x:c r="R444" s="519" t="str">
        <x:f>IF('Log Transaksi'!B444="","",IF(Q444&lt;&gt;"",Q444,P444))</x:f>
        <x:v>BK213</x:v>
      </x:c>
      <x:c r="S444" s="519" t="str">
        <x:f>IF('Log Transaksi'!B444="","",'Log Transaksi'!S444)</x:f>
        <x:v>Paket utama</x:v>
      </x:c>
      <x:c r="T444" s="520" t="str">
        <x:v>Pemetaan average sebelumnya dipertahankan</x:v>
      </x:c>
      <x:c r="U444" s="519" t="str">
        <x:f>IF(R444="","",IF(COUNTIF('Belanja per Booking'!$A$17:$A$409,R444)=1,"OK","Cek ID"))</x:f>
        <x:v>OK</x:v>
      </x:c>
      <x:c r="V444" s="519" t="n">
        <x:f>IF(AND(R444&lt;&gt;"",'Log Transaksi'!L444&lt;&gt;"",'Log Transaksi'!L444&lt;&gt;"Belum diisi",OR('Log Transaksi'!N444="Uploaded",'Log Transaksi'!O444="Uploaded")),1,0)</x:f>
        <x:v>0</x:v>
      </x:c>
    </x:row>
    <x:row r="445" ht="23" customHeight="1">
      <x:c r="A445" s="34" t="n">
        <x:v>445</x:v>
      </x:c>
      <x:c r="B445" s="44" t="n">
        <x:f>IF('Log Transaksi'!B445="","",IF('Log Transaksi'!B445="","",'Log Transaksi'!B445))</x:f>
        <x:v>46282</x:v>
      </x:c>
      <x:c r="C445" s="34" t="str">
        <x:f>IF('Log Transaksi'!B445="","",IF('Log Transaksi'!C445="","",'Log Transaksi'!C445))</x:f>
        <x:v>Ayara Amaratya</x:v>
      </x:c>
      <x:c r="D445" s="34" t="str">
        <x:f>IF('Log Transaksi'!B445="","",IF('Log Transaksi'!D445="","",'Log Transaksi'!D445))</x:f>
        <x:v>Photofox</x:v>
      </x:c>
      <x:c r="E445" s="44" t="n">
        <x:f>IF('Log Transaksi'!B445="","",IF('Log Transaksi'!E445="","",'Log Transaksi'!E445))</x:f>
        <x:v>46283</x:v>
      </x:c>
      <x:c r="F445" s="34" t="str">
        <x:f>IF('Log Transaksi'!B445="","",IF('Log Transaksi'!F445="","",'Log Transaksi'!F445))</x:f>
        <x:v>DP</x:v>
      </x:c>
      <x:c r="G445" s="42" t="str">
        <x:f>IF('Log Transaksi'!B445="","",IF('Log Transaksi'!G445="","",'Log Transaksi'!G445))</x:f>
      </x:c>
      <x:c r="H445" s="42" t="n">
        <x:f>IF('Log Transaksi'!B445="","",IF('Log Transaksi'!H445="","",'Log Transaksi'!H445))</x:f>
        <x:v>100000</x:v>
      </x:c>
      <x:c r="I445" s="42" t="n">
        <x:f>IF('Log Transaksi'!B445="","",IF('Log Transaksi'!I445="","",'Log Transaksi'!I445))</x:f>
        <x:v>100000</x:v>
      </x:c>
      <x:c r="J445" s="46"/>
      <x:c r="K445" s="34" t="str">
        <x:v>CHECK kandidat BK212. Identitas atau tanggal belum pasti</x:v>
      </x:c>
      <x:c r="L445" s="42" t="n">
        <x:f>IF(AND(B445&lt;&gt;"",B445&lt;='Pengaturan'!$B$6,F445="DP"),I445,0)</x:f>
        <x:v>100000</x:v>
      </x:c>
      <x:c r="M445" s="42" t="n">
        <x:f>IF(AND(B445&lt;&gt;"",B445&lt;='Pengaturan'!$B$6,F445&lt;&gt;"DP"),I445,0)</x:f>
        <x:v>0</x:v>
      </x:c>
      <x:c r="N445" s="34" t="n">
        <x:f>IF(AND(B445&lt;&gt;"",B445&lt;='Pengaturan'!$B$6,OR(F445="Lunas",F445="Pelunasan")),1,0)</x:f>
        <x:v>0</x:v>
      </x:c>
      <x:c r="O445" s="34" t="str">
        <x:f>IF(B445="","",IF(J445="","Belum dipasangkan",IF(COUNTIF('Data Schedule'!$A$5:$A$304,J445)=1,"OK","CHECK ID")))</x:f>
        <x:v>Belum dipasangkan</x:v>
      </x:c>
      <x:c r="P445" s="519" t="str">
        <x:v>LOG-17-14</x:v>
      </x:c>
      <x:c r="Q445" s="521"/>
      <x:c r="R445" s="519" t="str">
        <x:f>IF('Log Transaksi'!B445="","",IF(Q445&lt;&gt;"",Q445,P445))</x:f>
        <x:v>LOG-17-14</x:v>
      </x:c>
      <x:c r="S445" s="519" t="str">
        <x:f>IF('Log Transaksi'!B445="","",'Log Transaksi'!S445)</x:f>
        <x:v>Paket utama</x:v>
      </x:c>
      <x:c r="T445" s="520" t="str">
        <x:v>Pemetaan average sebelumnya dipertahankan</x:v>
      </x:c>
      <x:c r="U445" s="519" t="str">
        <x:f>IF(R445="","",IF(COUNTIF('Belanja per Booking'!$A$17:$A$409,R445)=1,"OK","Cek ID"))</x:f>
        <x:v>OK</x:v>
      </x:c>
      <x:c r="V445" s="519" t="n">
        <x:f>IF(AND(R445&lt;&gt;"",'Log Transaksi'!L445&lt;&gt;"",'Log Transaksi'!L445&lt;&gt;"Belum diisi",OR('Log Transaksi'!N445="Uploaded",'Log Transaksi'!O445="Uploaded")),1,0)</x:f>
        <x:v>0</x:v>
      </x:c>
    </x:row>
    <x:row r="446" ht="23" customHeight="1">
      <x:c r="A446" s="34" t="n">
        <x:v>446</x:v>
      </x:c>
      <x:c r="B446" s="44" t="n">
        <x:f>IF('Log Transaksi'!B446="","",IF('Log Transaksi'!B446="","",'Log Transaksi'!B446))</x:f>
        <x:v>46282</x:v>
      </x:c>
      <x:c r="C446" s="34" t="str">
        <x:f>IF('Log Transaksi'!B446="","",IF('Log Transaksi'!C446="","",'Log Transaksi'!C446))</x:f>
        <x:v>inggar evelyn</x:v>
      </x:c>
      <x:c r="D446" s="34" t="str">
        <x:f>IF('Log Transaksi'!B446="","",IF('Log Transaksi'!D446="","",'Log Transaksi'!D446))</x:f>
        <x:v>Family A</x:v>
      </x:c>
      <x:c r="E446" s="44" t="n">
        <x:f>IF('Log Transaksi'!B446="","",IF('Log Transaksi'!E446="","",'Log Transaksi'!E446))</x:f>
        <x:v>46291</x:v>
      </x:c>
      <x:c r="F446" s="34" t="str">
        <x:f>IF('Log Transaksi'!B446="","",IF('Log Transaksi'!F446="","",'Log Transaksi'!F446))</x:f>
        <x:v>DP</x:v>
      </x:c>
      <x:c r="G446" s="42" t="str">
        <x:f>IF('Log Transaksi'!B446="","",IF('Log Transaksi'!G446="","",'Log Transaksi'!G446))</x:f>
      </x:c>
      <x:c r="H446" s="42" t="n">
        <x:f>IF('Log Transaksi'!B446="","",IF('Log Transaksi'!H446="","",'Log Transaksi'!H446))</x:f>
        <x:v>100000</x:v>
      </x:c>
      <x:c r="I446" s="42" t="n">
        <x:f>IF('Log Transaksi'!B446="","",IF('Log Transaksi'!I446="","",'Log Transaksi'!I446))</x:f>
        <x:v>100000</x:v>
      </x:c>
      <x:c r="J446" s="46" t="str">
        <x:v>BK217</x:v>
      </x:c>
      <x:c r="K446" s="34" t="str">
        <x:v>Nama, tanggal foto, paket cocok</x:v>
      </x:c>
      <x:c r="L446" s="42" t="n">
        <x:f>IF(AND(B446&lt;&gt;"",B446&lt;='Pengaturan'!$B$6,F446="DP"),I446,0)</x:f>
        <x:v>100000</x:v>
      </x:c>
      <x:c r="M446" s="42" t="n">
        <x:f>IF(AND(B446&lt;&gt;"",B446&lt;='Pengaturan'!$B$6,F446&lt;&gt;"DP"),I446,0)</x:f>
        <x:v>0</x:v>
      </x:c>
      <x:c r="N446" s="34" t="n">
        <x:f>IF(AND(B446&lt;&gt;"",B446&lt;='Pengaturan'!$B$6,OR(F446="Lunas",F446="Pelunasan")),1,0)</x:f>
        <x:v>0</x:v>
      </x:c>
      <x:c r="O446" s="34" t="str">
        <x:f>IF(B446="","",IF(J446="","Belum dipasangkan",IF(COUNTIF('Data Schedule'!$A$5:$A$304,J446)=1,"OK","CHECK ID")))</x:f>
        <x:v>OK</x:v>
      </x:c>
      <x:c r="P446" s="519" t="str">
        <x:v>BK217</x:v>
      </x:c>
      <x:c r="Q446" s="521"/>
      <x:c r="R446" s="519" t="str">
        <x:f>IF('Log Transaksi'!B446="","",IF(Q446&lt;&gt;"",Q446,P446))</x:f>
        <x:v>BK217</x:v>
      </x:c>
      <x:c r="S446" s="519" t="str">
        <x:f>IF('Log Transaksi'!B446="","",'Log Transaksi'!S446)</x:f>
        <x:v>Paket utama</x:v>
      </x:c>
      <x:c r="T446" s="520" t="str">
        <x:v>Pemetaan average sebelumnya dipertahankan</x:v>
      </x:c>
      <x:c r="U446" s="519" t="str">
        <x:f>IF(R446="","",IF(COUNTIF('Belanja per Booking'!$A$17:$A$409,R446)=1,"OK","Cek ID"))</x:f>
        <x:v>OK</x:v>
      </x:c>
      <x:c r="V446" s="519" t="n">
        <x:f>IF(AND(R446&lt;&gt;"",'Log Transaksi'!L446&lt;&gt;"",'Log Transaksi'!L446&lt;&gt;"Belum diisi",OR('Log Transaksi'!N446="Uploaded",'Log Transaksi'!O446="Uploaded")),1,0)</x:f>
        <x:v>0</x:v>
      </x:c>
    </x:row>
    <x:row r="447" ht="23" customHeight="1">
      <x:c r="A447" s="34" t="n">
        <x:v>447</x:v>
      </x:c>
      <x:c r="B447" s="44" t="n">
        <x:f>IF('Log Transaksi'!B447="","",IF('Log Transaksi'!B447="","",'Log Transaksi'!B447))</x:f>
        <x:v>46282</x:v>
      </x:c>
      <x:c r="C447" s="34" t="str">
        <x:f>IF('Log Transaksi'!B447="","",IF('Log Transaksi'!C447="","",'Log Transaksi'!C447))</x:f>
        <x:v>Tsany</x:v>
      </x:c>
      <x:c r="D447" s="34" t="str">
        <x:f>IF('Log Transaksi'!B447="","",IF('Log Transaksi'!D447="","",'Log Transaksi'!D447))</x:f>
        <x:v>Large Group</x:v>
      </x:c>
      <x:c r="E447" s="44" t="n">
        <x:f>IF('Log Transaksi'!B447="","",IF('Log Transaksi'!E447="","",'Log Transaksi'!E447))</x:f>
        <x:v>46282</x:v>
      </x:c>
      <x:c r="F447" s="34" t="str">
        <x:f>IF('Log Transaksi'!B447="","",IF('Log Transaksi'!F447="","",'Log Transaksi'!F447))</x:f>
        <x:v>Lunas</x:v>
      </x:c>
      <x:c r="G447" s="42" t="str">
        <x:f>IF('Log Transaksi'!B447="","",IF('Log Transaksi'!G447="","",'Log Transaksi'!G447))</x:f>
      </x:c>
      <x:c r="H447" s="42" t="n">
        <x:f>IF('Log Transaksi'!B447="","",IF('Log Transaksi'!H447="","",'Log Transaksi'!H447))</x:f>
        <x:v>150000</x:v>
      </x:c>
      <x:c r="I447" s="42" t="n">
        <x:f>IF('Log Transaksi'!B447="","",IF('Log Transaksi'!I447="","",'Log Transaksi'!I447))</x:f>
        <x:v>150000</x:v>
      </x:c>
      <x:c r="J447" s="46" t="str">
        <x:v>BK199</x:v>
      </x:c>
      <x:c r="K447" s="34" t="str">
        <x:v>Nama, tanggal foto, paket cocok</x:v>
      </x:c>
      <x:c r="L447" s="42" t="n">
        <x:f>IF(AND(B447&lt;&gt;"",B447&lt;='Pengaturan'!$B$6,F447="DP"),I447,0)</x:f>
        <x:v>0</x:v>
      </x:c>
      <x:c r="M447" s="42" t="n">
        <x:f>IF(AND(B447&lt;&gt;"",B447&lt;='Pengaturan'!$B$6,F447&lt;&gt;"DP"),I447,0)</x:f>
        <x:v>150000</x:v>
      </x:c>
      <x:c r="N447" s="34" t="n">
        <x:f>IF(AND(B447&lt;&gt;"",B447&lt;='Pengaturan'!$B$6,OR(F447="Lunas",F447="Pelunasan")),1,0)</x:f>
        <x:v>1</x:v>
      </x:c>
      <x:c r="O447" s="34" t="str">
        <x:f>IF(B447="","",IF(J447="","Belum dipasangkan",IF(COUNTIF('Data Schedule'!$A$5:$A$304,J447)=1,"OK","CHECK ID")))</x:f>
        <x:v>OK</x:v>
      </x:c>
      <x:c r="P447" s="519" t="str">
        <x:v>BK199</x:v>
      </x:c>
      <x:c r="Q447" s="521"/>
      <x:c r="R447" s="519" t="str">
        <x:f>IF('Log Transaksi'!B447="","",IF(Q447&lt;&gt;"",Q447,P447))</x:f>
        <x:v>BK199</x:v>
      </x:c>
      <x:c r="S447" s="519" t="str">
        <x:f>IF('Log Transaksi'!B447="","",'Log Transaksi'!S447)</x:f>
        <x:v>Paket utama</x:v>
      </x:c>
      <x:c r="T447" s="520" t="str">
        <x:v>Pemetaan average sebelumnya dipertahankan</x:v>
      </x:c>
      <x:c r="U447" s="519" t="str">
        <x:f>IF(R447="","",IF(COUNTIF('Belanja per Booking'!$A$17:$A$409,R447)=1,"OK","Cek ID"))</x:f>
        <x:v>OK</x:v>
      </x:c>
      <x:c r="V447" s="519" t="n">
        <x:f>IF(AND(R447&lt;&gt;"",'Log Transaksi'!L447&lt;&gt;"",'Log Transaksi'!L447&lt;&gt;"Belum diisi",OR('Log Transaksi'!N447="Uploaded",'Log Transaksi'!O447="Uploaded")),1,0)</x:f>
        <x:v>1</x:v>
      </x:c>
    </x:row>
    <x:row r="448" ht="23" customHeight="1">
      <x:c r="A448" s="34" t="n">
        <x:v>448</x:v>
      </x:c>
      <x:c r="B448" s="44" t="n">
        <x:f>IF('Log Transaksi'!B448="","",IF('Log Transaksi'!B448="","",'Log Transaksi'!B448))</x:f>
        <x:v>46282</x:v>
      </x:c>
      <x:c r="C448" s="34" t="str">
        <x:f>IF('Log Transaksi'!B448="","",IF('Log Transaksi'!C448="","",'Log Transaksi'!C448))</x:f>
        <x:v>CeritaPanerusan</x:v>
      </x:c>
      <x:c r="D448" s="34" t="str">
        <x:f>IF('Log Transaksi'!B448="","",IF('Log Transaksi'!D448="","",'Log Transaksi'!D448))</x:f>
        <x:v>Large Group</x:v>
      </x:c>
      <x:c r="E448" s="44" t="n">
        <x:f>IF('Log Transaksi'!B448="","",IF('Log Transaksi'!E448="","",'Log Transaksi'!E448))</x:f>
        <x:v>46283</x:v>
      </x:c>
      <x:c r="F448" s="34" t="str">
        <x:f>IF('Log Transaksi'!B448="","",IF('Log Transaksi'!F448="","",'Log Transaksi'!F448))</x:f>
        <x:v>DP</x:v>
      </x:c>
      <x:c r="G448" s="42" t="str">
        <x:f>IF('Log Transaksi'!B448="","",IF('Log Transaksi'!G448="","",'Log Transaksi'!G448))</x:f>
      </x:c>
      <x:c r="H448" s="42" t="n">
        <x:f>IF('Log Transaksi'!B448="","",IF('Log Transaksi'!H448="","",'Log Transaksi'!H448))</x:f>
        <x:v>100000</x:v>
      </x:c>
      <x:c r="I448" s="42" t="n">
        <x:f>IF('Log Transaksi'!B448="","",IF('Log Transaksi'!I448="","",'Log Transaksi'!I448))</x:f>
        <x:v>100000</x:v>
      </x:c>
      <x:c r="J448" s="46" t="str">
        <x:v>BK214</x:v>
      </x:c>
      <x:c r="K448" s="34" t="str">
        <x:v>Nama, tanggal foto, paket cocok</x:v>
      </x:c>
      <x:c r="L448" s="42" t="n">
        <x:f>IF(AND(B448&lt;&gt;"",B448&lt;='Pengaturan'!$B$6,F448="DP"),I448,0)</x:f>
        <x:v>100000</x:v>
      </x:c>
      <x:c r="M448" s="42" t="n">
        <x:f>IF(AND(B448&lt;&gt;"",B448&lt;='Pengaturan'!$B$6,F448&lt;&gt;"DP"),I448,0)</x:f>
        <x:v>0</x:v>
      </x:c>
      <x:c r="N448" s="34" t="n">
        <x:f>IF(AND(B448&lt;&gt;"",B448&lt;='Pengaturan'!$B$6,OR(F448="Lunas",F448="Pelunasan")),1,0)</x:f>
        <x:v>0</x:v>
      </x:c>
      <x:c r="O448" s="34" t="str">
        <x:f>IF(B448="","",IF(J448="","Belum dipasangkan",IF(COUNTIF('Data Schedule'!$A$5:$A$304,J448)=1,"OK","CHECK ID")))</x:f>
        <x:v>OK</x:v>
      </x:c>
      <x:c r="P448" s="519" t="str">
        <x:v>BK214</x:v>
      </x:c>
      <x:c r="Q448" s="521"/>
      <x:c r="R448" s="519" t="str">
        <x:f>IF('Log Transaksi'!B448="","",IF(Q448&lt;&gt;"",Q448,P448))</x:f>
        <x:v>BK214</x:v>
      </x:c>
      <x:c r="S448" s="519" t="str">
        <x:f>IF('Log Transaksi'!B448="","",'Log Transaksi'!S448)</x:f>
        <x:v>Paket utama</x:v>
      </x:c>
      <x:c r="T448" s="520" t="str">
        <x:v>Pemetaan average sebelumnya dipertahankan</x:v>
      </x:c>
      <x:c r="U448" s="519" t="str">
        <x:f>IF(R448="","",IF(COUNTIF('Belanja per Booking'!$A$17:$A$409,R448)=1,"OK","Cek ID"))</x:f>
        <x:v>OK</x:v>
      </x:c>
      <x:c r="V448" s="519" t="n">
        <x:f>IF(AND(R448&lt;&gt;"",'Log Transaksi'!L448&lt;&gt;"",'Log Transaksi'!L448&lt;&gt;"Belum diisi",OR('Log Transaksi'!N448="Uploaded",'Log Transaksi'!O448="Uploaded")),1,0)</x:f>
        <x:v>0</x:v>
      </x:c>
    </x:row>
    <x:row r="449" ht="23" customHeight="1">
      <x:c r="A449" s="34" t="n">
        <x:v>449</x:v>
      </x:c>
      <x:c r="B449" s="44" t="n">
        <x:f>IF('Log Transaksi'!B449="","",IF('Log Transaksi'!B449="","",'Log Transaksi'!B449))</x:f>
        <x:v>46282</x:v>
      </x:c>
      <x:c r="C449" s="34" t="str">
        <x:f>IF('Log Transaksi'!B449="","",IF('Log Transaksi'!C449="","",'Log Transaksi'!C449))</x:f>
        <x:v>Nuwa</x:v>
      </x:c>
      <x:c r="D449" s="34" t="str">
        <x:f>IF('Log Transaksi'!B449="","",IF('Log Transaksi'!D449="","",'Log Transaksi'!D449))</x:f>
        <x:v>Single</x:v>
      </x:c>
      <x:c r="E449" s="44" t="n">
        <x:f>IF('Log Transaksi'!B449="","",IF('Log Transaksi'!E449="","",'Log Transaksi'!E449))</x:f>
        <x:v>46282</x:v>
      </x:c>
      <x:c r="F449" s="34" t="str">
        <x:f>IF('Log Transaksi'!B449="","",IF('Log Transaksi'!F449="","",'Log Transaksi'!F449))</x:f>
        <x:v>Lunas</x:v>
      </x:c>
      <x:c r="G449" s="42" t="str">
        <x:f>IF('Log Transaksi'!B449="","",IF('Log Transaksi'!G449="","",'Log Transaksi'!G449))</x:f>
      </x:c>
      <x:c r="H449" s="42" t="n">
        <x:f>IF('Log Transaksi'!B449="","",IF('Log Transaksi'!H449="","",'Log Transaksi'!H449))</x:f>
        <x:v>50000</x:v>
      </x:c>
      <x:c r="I449" s="42" t="n">
        <x:f>IF('Log Transaksi'!B449="","",IF('Log Transaksi'!I449="","",'Log Transaksi'!I449))</x:f>
        <x:v>50000</x:v>
      </x:c>
      <x:c r="J449" s="46" t="str">
        <x:v>BK210</x:v>
      </x:c>
      <x:c r="K449" s="34" t="str">
        <x:v>Nama, tanggal foto, paket cocok</x:v>
      </x:c>
      <x:c r="L449" s="42" t="n">
        <x:f>IF(AND(B449&lt;&gt;"",B449&lt;='Pengaturan'!$B$6,F449="DP"),I449,0)</x:f>
        <x:v>0</x:v>
      </x:c>
      <x:c r="M449" s="42" t="n">
        <x:f>IF(AND(B449&lt;&gt;"",B449&lt;='Pengaturan'!$B$6,F449&lt;&gt;"DP"),I449,0)</x:f>
        <x:v>50000</x:v>
      </x:c>
      <x:c r="N449" s="34" t="n">
        <x:f>IF(AND(B449&lt;&gt;"",B449&lt;='Pengaturan'!$B$6,OR(F449="Lunas",F449="Pelunasan")),1,0)</x:f>
        <x:v>1</x:v>
      </x:c>
      <x:c r="O449" s="34" t="str">
        <x:f>IF(B449="","",IF(J449="","Belum dipasangkan",IF(COUNTIF('Data Schedule'!$A$5:$A$304,J449)=1,"OK","CHECK ID")))</x:f>
        <x:v>OK</x:v>
      </x:c>
      <x:c r="P449" s="519" t="str">
        <x:v>BK210</x:v>
      </x:c>
      <x:c r="Q449" s="521"/>
      <x:c r="R449" s="519" t="str">
        <x:f>IF('Log Transaksi'!B449="","",IF(Q449&lt;&gt;"",Q449,P449))</x:f>
        <x:v>BK210</x:v>
      </x:c>
      <x:c r="S449" s="519" t="str">
        <x:f>IF('Log Transaksi'!B449="","",'Log Transaksi'!S449)</x:f>
        <x:v>Paket utama</x:v>
      </x:c>
      <x:c r="T449" s="520" t="str">
        <x:v>Pemetaan average sebelumnya dipertahankan</x:v>
      </x:c>
      <x:c r="U449" s="519" t="str">
        <x:f>IF(R449="","",IF(COUNTIF('Belanja per Booking'!$A$17:$A$409,R449)=1,"OK","Cek ID"))</x:f>
        <x:v>OK</x:v>
      </x:c>
      <x:c r="V449" s="519" t="n">
        <x:f>IF(AND(R449&lt;&gt;"",'Log Transaksi'!L449&lt;&gt;"",'Log Transaksi'!L449&lt;&gt;"Belum diisi",OR('Log Transaksi'!N449="Uploaded",'Log Transaksi'!O449="Uploaded")),1,0)</x:f>
        <x:v>1</x:v>
      </x:c>
    </x:row>
    <x:row r="450" ht="23" customHeight="1">
      <x:c r="A450" s="34" t="n">
        <x:v>450</x:v>
      </x:c>
      <x:c r="B450" s="44" t="n">
        <x:f>IF('Log Transaksi'!B450="","",IF('Log Transaksi'!B450="","",'Log Transaksi'!B450))</x:f>
        <x:v>46283</x:v>
      </x:c>
      <x:c r="C450" s="34" t="str">
        <x:f>IF('Log Transaksi'!B450="","",IF('Log Transaksi'!C450="","",'Log Transaksi'!C450))</x:f>
        <x:v>Satria</x:v>
      </x:c>
      <x:c r="D450" s="34" t="str">
        <x:f>IF('Log Transaksi'!B450="","",IF('Log Transaksi'!D450="","",'Log Transaksi'!D450))</x:f>
        <x:v>Family A</x:v>
      </x:c>
      <x:c r="E450" s="44" t="n">
        <x:f>IF('Log Transaksi'!B450="","",IF('Log Transaksi'!E450="","",'Log Transaksi'!E450))</x:f>
        <x:v>46285</x:v>
      </x:c>
      <x:c r="F450" s="34" t="str">
        <x:f>IF('Log Transaksi'!B450="","",IF('Log Transaksi'!F450="","",'Log Transaksi'!F450))</x:f>
        <x:v>DP</x:v>
      </x:c>
      <x:c r="G450" s="42" t="str">
        <x:f>IF('Log Transaksi'!B450="","",IF('Log Transaksi'!G450="","",'Log Transaksi'!G450))</x:f>
      </x:c>
      <x:c r="H450" s="42" t="n">
        <x:f>IF('Log Transaksi'!B450="","",IF('Log Transaksi'!H450="","",'Log Transaksi'!H450))</x:f>
        <x:v>100000</x:v>
      </x:c>
      <x:c r="I450" s="42" t="n">
        <x:f>IF('Log Transaksi'!B450="","",IF('Log Transaksi'!I450="","",'Log Transaksi'!I450))</x:f>
        <x:v>100000</x:v>
      </x:c>
      <x:c r="J450" s="46"/>
      <x:c r="K450" s="34" t="str">
        <x:v>Belum dipasangkan. Cash-in aktual tetap dihitung</x:v>
      </x:c>
      <x:c r="L450" s="42" t="n">
        <x:f>IF(AND(B450&lt;&gt;"",B450&lt;='Pengaturan'!$B$6,F450="DP"),I450,0)</x:f>
        <x:v>100000</x:v>
      </x:c>
      <x:c r="M450" s="42" t="n">
        <x:f>IF(AND(B450&lt;&gt;"",B450&lt;='Pengaturan'!$B$6,F450&lt;&gt;"DP"),I450,0)</x:f>
        <x:v>0</x:v>
      </x:c>
      <x:c r="N450" s="34" t="n">
        <x:f>IF(AND(B450&lt;&gt;"",B450&lt;='Pengaturan'!$B$6,OR(F450="Lunas",F450="Pelunasan")),1,0)</x:f>
        <x:v>0</x:v>
      </x:c>
      <x:c r="O450" s="34" t="str">
        <x:f>IF(B450="","",IF(J450="","Belum dipasangkan",IF(COUNTIF('Data Schedule'!$A$5:$A$304,J450)=1,"OK","CHECK ID")))</x:f>
        <x:v>Belum dipasangkan</x:v>
      </x:c>
      <x:c r="P450" s="519" t="str">
        <x:v>LOG-18-4</x:v>
      </x:c>
      <x:c r="Q450" s="521"/>
      <x:c r="R450" s="519" t="str">
        <x:f>IF('Log Transaksi'!B450="","",IF(Q450&lt;&gt;"",Q450,P450))</x:f>
        <x:v>LOG-18-4</x:v>
      </x:c>
      <x:c r="S450" s="519" t="str">
        <x:f>IF('Log Transaksi'!B450="","",'Log Transaksi'!S450)</x:f>
        <x:v>Paket utama</x:v>
      </x:c>
      <x:c r="T450" s="520" t="str">
        <x:v>Pemetaan average sebelumnya dipertahankan</x:v>
      </x:c>
      <x:c r="U450" s="519" t="str">
        <x:f>IF(R450="","",IF(COUNTIF('Belanja per Booking'!$A$17:$A$409,R450)=1,"OK","Cek ID"))</x:f>
        <x:v>OK</x:v>
      </x:c>
      <x:c r="V450" s="519" t="n">
        <x:f>IF(AND(R450&lt;&gt;"",'Log Transaksi'!L450&lt;&gt;"",'Log Transaksi'!L450&lt;&gt;"Belum diisi",OR('Log Transaksi'!N450="Uploaded",'Log Transaksi'!O450="Uploaded")),1,0)</x:f>
        <x:v>0</x:v>
      </x:c>
    </x:row>
    <x:row r="451" ht="23" customHeight="1">
      <x:c r="A451" s="34" t="n">
        <x:v>451</x:v>
      </x:c>
      <x:c r="B451" s="44" t="n">
        <x:f>IF('Log Transaksi'!B451="","",IF('Log Transaksi'!B451="","",'Log Transaksi'!B451))</x:f>
        <x:v>46283</x:v>
      </x:c>
      <x:c r="C451" s="34" t="str">
        <x:f>IF('Log Transaksi'!B451="","",IF('Log Transaksi'!C451="","",'Log Transaksi'!C451))</x:f>
        <x:v>Sema</x:v>
      </x:c>
      <x:c r="D451" s="34" t="str">
        <x:f>IF('Log Transaksi'!B451="","",IF('Log Transaksi'!D451="","",'Log Transaksi'!D451))</x:f>
        <x:v>Large Group</x:v>
      </x:c>
      <x:c r="E451" s="44" t="n">
        <x:f>IF('Log Transaksi'!B451="","",IF('Log Transaksi'!E451="","",'Log Transaksi'!E451))</x:f>
        <x:v>46288</x:v>
      </x:c>
      <x:c r="F451" s="34" t="str">
        <x:f>IF('Log Transaksi'!B451="","",IF('Log Transaksi'!F451="","",'Log Transaksi'!F451))</x:f>
        <x:v>DP</x:v>
      </x:c>
      <x:c r="G451" s="42" t="str">
        <x:f>IF('Log Transaksi'!B451="","",IF('Log Transaksi'!G451="","",'Log Transaksi'!G451))</x:f>
      </x:c>
      <x:c r="H451" s="42" t="n">
        <x:f>IF('Log Transaksi'!B451="","",IF('Log Transaksi'!H451="","",'Log Transaksi'!H451))</x:f>
        <x:v>100000</x:v>
      </x:c>
      <x:c r="I451" s="42" t="n">
        <x:f>IF('Log Transaksi'!B451="","",IF('Log Transaksi'!I451="","",'Log Transaksi'!I451))</x:f>
        <x:v>100000</x:v>
      </x:c>
      <x:c r="J451" s="46" t="str">
        <x:v>BK226</x:v>
      </x:c>
      <x:c r="K451" s="34" t="str">
        <x:v>Nama, tanggal foto, paket cocok</x:v>
      </x:c>
      <x:c r="L451" s="42" t="n">
        <x:f>IF(AND(B451&lt;&gt;"",B451&lt;='Pengaturan'!$B$6,F451="DP"),I451,0)</x:f>
        <x:v>100000</x:v>
      </x:c>
      <x:c r="M451" s="42" t="n">
        <x:f>IF(AND(B451&lt;&gt;"",B451&lt;='Pengaturan'!$B$6,F451&lt;&gt;"DP"),I451,0)</x:f>
        <x:v>0</x:v>
      </x:c>
      <x:c r="N451" s="34" t="n">
        <x:f>IF(AND(B451&lt;&gt;"",B451&lt;='Pengaturan'!$B$6,OR(F451="Lunas",F451="Pelunasan")),1,0)</x:f>
        <x:v>0</x:v>
      </x:c>
      <x:c r="O451" s="34" t="str">
        <x:f>IF(B451="","",IF(J451="","Belum dipasangkan",IF(COUNTIF('Data Schedule'!$A$5:$A$304,J451)=1,"OK","CHECK ID")))</x:f>
        <x:v>OK</x:v>
      </x:c>
      <x:c r="P451" s="519" t="str">
        <x:v>BK226</x:v>
      </x:c>
      <x:c r="Q451" s="521"/>
      <x:c r="R451" s="519" t="str">
        <x:f>IF('Log Transaksi'!B451="","",IF(Q451&lt;&gt;"",Q451,P451))</x:f>
        <x:v>BK226</x:v>
      </x:c>
      <x:c r="S451" s="519" t="str">
        <x:f>IF('Log Transaksi'!B451="","",'Log Transaksi'!S451)</x:f>
        <x:v>Paket utama</x:v>
      </x:c>
      <x:c r="T451" s="520" t="str">
        <x:v>Pemetaan average sebelumnya dipertahankan</x:v>
      </x:c>
      <x:c r="U451" s="519" t="str">
        <x:f>IF(R451="","",IF(COUNTIF('Belanja per Booking'!$A$17:$A$409,R451)=1,"OK","Cek ID"))</x:f>
        <x:v>OK</x:v>
      </x:c>
      <x:c r="V451" s="519" t="n">
        <x:f>IF(AND(R451&lt;&gt;"",'Log Transaksi'!L451&lt;&gt;"",'Log Transaksi'!L451&lt;&gt;"Belum diisi",OR('Log Transaksi'!N451="Uploaded",'Log Transaksi'!O451="Uploaded")),1,0)</x:f>
        <x:v>0</x:v>
      </x:c>
    </x:row>
    <x:row r="452" ht="23" customHeight="1">
      <x:c r="A452" s="34" t="n">
        <x:v>452</x:v>
      </x:c>
      <x:c r="B452" s="44" t="n">
        <x:f>IF('Log Transaksi'!B452="","",IF('Log Transaksi'!B452="","",'Log Transaksi'!B452))</x:f>
        <x:v>46283</x:v>
      </x:c>
      <x:c r="C452" s="34" t="str">
        <x:f>IF('Log Transaksi'!B452="","",IF('Log Transaksi'!C452="","",'Log Transaksi'!C452))</x:f>
        <x:v>MIK UMP</x:v>
      </x:c>
      <x:c r="D452" s="34" t="str">
        <x:f>IF('Log Transaksi'!B452="","",IF('Log Transaksi'!D452="","",'Log Transaksi'!D452))</x:f>
        <x:v>Large Group</x:v>
      </x:c>
      <x:c r="E452" s="44" t="n">
        <x:f>IF('Log Transaksi'!B452="","",IF('Log Transaksi'!E452="","",'Log Transaksi'!E452))</x:f>
        <x:v>46284</x:v>
      </x:c>
      <x:c r="F452" s="34" t="str">
        <x:f>IF('Log Transaksi'!B452="","",IF('Log Transaksi'!F452="","",'Log Transaksi'!F452))</x:f>
        <x:v>DP</x:v>
      </x:c>
      <x:c r="G452" s="42" t="str">
        <x:f>IF('Log Transaksi'!B452="","",IF('Log Transaksi'!G452="","",'Log Transaksi'!G452))</x:f>
      </x:c>
      <x:c r="H452" s="42" t="n">
        <x:f>IF('Log Transaksi'!B452="","",IF('Log Transaksi'!H452="","",'Log Transaksi'!H452))</x:f>
        <x:v>100000</x:v>
      </x:c>
      <x:c r="I452" s="42" t="n">
        <x:f>IF('Log Transaksi'!B452="","",IF('Log Transaksi'!I452="","",'Log Transaksi'!I452))</x:f>
        <x:v>100000</x:v>
      </x:c>
      <x:c r="J452" s="46" t="str">
        <x:v>BK220</x:v>
      </x:c>
      <x:c r="K452" s="34" t="str">
        <x:v>Nama, tanggal foto, paket cocok</x:v>
      </x:c>
      <x:c r="L452" s="42" t="n">
        <x:f>IF(AND(B452&lt;&gt;"",B452&lt;='Pengaturan'!$B$6,F452="DP"),I452,0)</x:f>
        <x:v>100000</x:v>
      </x:c>
      <x:c r="M452" s="42" t="n">
        <x:f>IF(AND(B452&lt;&gt;"",B452&lt;='Pengaturan'!$B$6,F452&lt;&gt;"DP"),I452,0)</x:f>
        <x:v>0</x:v>
      </x:c>
      <x:c r="N452" s="34" t="n">
        <x:f>IF(AND(B452&lt;&gt;"",B452&lt;='Pengaturan'!$B$6,OR(F452="Lunas",F452="Pelunasan")),1,0)</x:f>
        <x:v>0</x:v>
      </x:c>
      <x:c r="O452" s="34" t="str">
        <x:f>IF(B452="","",IF(J452="","Belum dipasangkan",IF(COUNTIF('Data Schedule'!$A$5:$A$304,J452)=1,"OK","CHECK ID")))</x:f>
        <x:v>OK</x:v>
      </x:c>
      <x:c r="P452" s="519" t="str">
        <x:v>BK220</x:v>
      </x:c>
      <x:c r="Q452" s="521"/>
      <x:c r="R452" s="519" t="str">
        <x:f>IF('Log Transaksi'!B452="","",IF(Q452&lt;&gt;"",Q452,P452))</x:f>
        <x:v>BK220</x:v>
      </x:c>
      <x:c r="S452" s="519" t="str">
        <x:f>IF('Log Transaksi'!B452="","",'Log Transaksi'!S452)</x:f>
        <x:v>Paket utama</x:v>
      </x:c>
      <x:c r="T452" s="520" t="str">
        <x:v>Pemetaan average sebelumnya dipertahankan</x:v>
      </x:c>
      <x:c r="U452" s="519" t="str">
        <x:f>IF(R452="","",IF(COUNTIF('Belanja per Booking'!$A$17:$A$409,R452)=1,"OK","Cek ID"))</x:f>
        <x:v>OK</x:v>
      </x:c>
      <x:c r="V452" s="519" t="n">
        <x:f>IF(AND(R452&lt;&gt;"",'Log Transaksi'!L452&lt;&gt;"",'Log Transaksi'!L452&lt;&gt;"Belum diisi",OR('Log Transaksi'!N452="Uploaded",'Log Transaksi'!O452="Uploaded")),1,0)</x:f>
        <x:v>0</x:v>
      </x:c>
    </x:row>
    <x:row r="453" ht="23" customHeight="1">
      <x:c r="A453" s="34" t="n">
        <x:v>453</x:v>
      </x:c>
      <x:c r="B453" s="44" t="n">
        <x:f>IF('Log Transaksi'!B453="","",IF('Log Transaksi'!B453="","",'Log Transaksi'!B453))</x:f>
        <x:v>46283</x:v>
      </x:c>
      <x:c r="C453" s="34" t="str">
        <x:f>IF('Log Transaksi'!B453="","",IF('Log Transaksi'!C453="","",'Log Transaksi'!C453))</x:f>
        <x:v>Afita Khoerunnisa</x:v>
      </x:c>
      <x:c r="D453" s="34" t="str">
        <x:f>IF('Log Transaksi'!B453="","",IF('Log Transaksi'!D453="","",'Log Transaksi'!D453))</x:f>
        <x:v>Graduation</x:v>
      </x:c>
      <x:c r="E453" s="44" t="n">
        <x:f>IF('Log Transaksi'!B453="","",IF('Log Transaksi'!E453="","",'Log Transaksi'!E453))</x:f>
        <x:v>46298</x:v>
      </x:c>
      <x:c r="F453" s="34" t="str">
        <x:f>IF('Log Transaksi'!B453="","",IF('Log Transaksi'!F453="","",'Log Transaksi'!F453))</x:f>
        <x:v>DP</x:v>
      </x:c>
      <x:c r="G453" s="42" t="str">
        <x:f>IF('Log Transaksi'!B453="","",IF('Log Transaksi'!G453="","",'Log Transaksi'!G453))</x:f>
      </x:c>
      <x:c r="H453" s="42" t="n">
        <x:f>IF('Log Transaksi'!B453="","",IF('Log Transaksi'!H453="","",'Log Transaksi'!H453))</x:f>
        <x:v>100000</x:v>
      </x:c>
      <x:c r="I453" s="42" t="n">
        <x:f>IF('Log Transaksi'!B453="","",IF('Log Transaksi'!I453="","",'Log Transaksi'!I453))</x:f>
        <x:v>100000</x:v>
      </x:c>
      <x:c r="J453" s="46"/>
      <x:c r="K453" s="34" t="str">
        <x:v>Belum dipasangkan. Cash-in aktual tetap dihitung</x:v>
      </x:c>
      <x:c r="L453" s="42" t="n">
        <x:f>IF(AND(B453&lt;&gt;"",B453&lt;='Pengaturan'!$B$6,F453="DP"),I453,0)</x:f>
        <x:v>100000</x:v>
      </x:c>
      <x:c r="M453" s="42" t="n">
        <x:f>IF(AND(B453&lt;&gt;"",B453&lt;='Pengaturan'!$B$6,F453&lt;&gt;"DP"),I453,0)</x:f>
        <x:v>0</x:v>
      </x:c>
      <x:c r="N453" s="34" t="n">
        <x:f>IF(AND(B453&lt;&gt;"",B453&lt;='Pengaturan'!$B$6,OR(F453="Lunas",F453="Pelunasan")),1,0)</x:f>
        <x:v>0</x:v>
      </x:c>
      <x:c r="O453" s="34" t="str">
        <x:f>IF(B453="","",IF(J453="","Belum dipasangkan",IF(COUNTIF('Data Schedule'!$A$5:$A$304,J453)=1,"OK","CHECK ID")))</x:f>
        <x:v>Belum dipasangkan</x:v>
      </x:c>
      <x:c r="P453" s="519" t="str">
        <x:v>LOG-18-7</x:v>
      </x:c>
      <x:c r="Q453" s="521"/>
      <x:c r="R453" s="519" t="str">
        <x:f>IF('Log Transaksi'!B453="","",IF(Q453&lt;&gt;"",Q453,P453))</x:f>
        <x:v>LOG-18-7</x:v>
      </x:c>
      <x:c r="S453" s="519" t="str">
        <x:f>IF('Log Transaksi'!B453="","",'Log Transaksi'!S453)</x:f>
        <x:v>Paket utama</x:v>
      </x:c>
      <x:c r="T453" s="520" t="str">
        <x:v>Pemetaan average sebelumnya dipertahankan</x:v>
      </x:c>
      <x:c r="U453" s="519" t="str">
        <x:f>IF(R453="","",IF(COUNTIF('Belanja per Booking'!$A$17:$A$409,R453)=1,"OK","Cek ID"))</x:f>
        <x:v>OK</x:v>
      </x:c>
      <x:c r="V453" s="519" t="n">
        <x:f>IF(AND(R453&lt;&gt;"",'Log Transaksi'!L453&lt;&gt;"",'Log Transaksi'!L453&lt;&gt;"Belum diisi",OR('Log Transaksi'!N453="Uploaded",'Log Transaksi'!O453="Uploaded")),1,0)</x:f>
        <x:v>0</x:v>
      </x:c>
    </x:row>
    <x:row r="454" ht="23" customHeight="1">
      <x:c r="A454" s="34" t="n">
        <x:v>454</x:v>
      </x:c>
      <x:c r="B454" s="44" t="n">
        <x:f>IF('Log Transaksi'!B454="","",IF('Log Transaksi'!B454="","",'Log Transaksi'!B454))</x:f>
        <x:v>46283</x:v>
      </x:c>
      <x:c r="C454" s="34" t="str">
        <x:f>IF('Log Transaksi'!B454="","",IF('Log Transaksi'!C454="","",'Log Transaksi'!C454))</x:f>
        <x:v>Icca Lestari (Kelas RPL Kep S1 UMP)</x:v>
      </x:c>
      <x:c r="D454" s="34" t="str">
        <x:f>IF('Log Transaksi'!B454="","",IF('Log Transaksi'!D454="","",'Log Transaksi'!D454))</x:f>
        <x:v>Large Group</x:v>
      </x:c>
      <x:c r="E454" s="44" t="n">
        <x:f>IF('Log Transaksi'!B454="","",IF('Log Transaksi'!E454="","",'Log Transaksi'!E454))</x:f>
        <x:v>46283</x:v>
      </x:c>
      <x:c r="F454" s="34" t="str">
        <x:f>IF('Log Transaksi'!B454="","",IF('Log Transaksi'!F454="","",'Log Transaksi'!F454))</x:f>
        <x:v>Lunas</x:v>
      </x:c>
      <x:c r="G454" s="42" t="str">
        <x:f>IF('Log Transaksi'!B454="","",IF('Log Transaksi'!G454="","",'Log Transaksi'!G454))</x:f>
      </x:c>
      <x:c r="H454" s="42" t="n">
        <x:f>IF('Log Transaksi'!B454="","",IF('Log Transaksi'!H454="","",'Log Transaksi'!H454))</x:f>
        <x:v>750000</x:v>
      </x:c>
      <x:c r="I454" s="42" t="n">
        <x:f>IF('Log Transaksi'!B454="","",IF('Log Transaksi'!I454="","",'Log Transaksi'!I454))</x:f>
        <x:v>750000</x:v>
      </x:c>
      <x:c r="J454" s="46" t="str">
        <x:v>BK159</x:v>
      </x:c>
      <x:c r="K454" s="34" t="str">
        <x:v>Nama, tanggal foto, paket cocok</x:v>
      </x:c>
      <x:c r="L454" s="42" t="n">
        <x:f>IF(AND(B454&lt;&gt;"",B454&lt;='Pengaturan'!$B$6,F454="DP"),I454,0)</x:f>
        <x:v>0</x:v>
      </x:c>
      <x:c r="M454" s="42" t="n">
        <x:f>IF(AND(B454&lt;&gt;"",B454&lt;='Pengaturan'!$B$6,F454&lt;&gt;"DP"),I454,0)</x:f>
        <x:v>750000</x:v>
      </x:c>
      <x:c r="N454" s="34" t="n">
        <x:f>IF(AND(B454&lt;&gt;"",B454&lt;='Pengaturan'!$B$6,OR(F454="Lunas",F454="Pelunasan")),1,0)</x:f>
        <x:v>1</x:v>
      </x:c>
      <x:c r="O454" s="34" t="str">
        <x:f>IF(B454="","",IF(J454="","Belum dipasangkan",IF(COUNTIF('Data Schedule'!$A$5:$A$304,J454)=1,"OK","CHECK ID")))</x:f>
        <x:v>OK</x:v>
      </x:c>
      <x:c r="P454" s="519" t="str">
        <x:v>BK159</x:v>
      </x:c>
      <x:c r="Q454" s="521"/>
      <x:c r="R454" s="519" t="str">
        <x:f>IF('Log Transaksi'!B454="","",IF(Q454&lt;&gt;"",Q454,P454))</x:f>
        <x:v>BK159</x:v>
      </x:c>
      <x:c r="S454" s="519" t="str">
        <x:f>IF('Log Transaksi'!B454="","",'Log Transaksi'!S454)</x:f>
        <x:v>Paket utama</x:v>
      </x:c>
      <x:c r="T454" s="520" t="str">
        <x:v>Pemetaan average sebelumnya dipertahankan</x:v>
      </x:c>
      <x:c r="U454" s="519" t="str">
        <x:f>IF(R454="","",IF(COUNTIF('Belanja per Booking'!$A$17:$A$409,R454)=1,"OK","Cek ID"))</x:f>
        <x:v>OK</x:v>
      </x:c>
      <x:c r="V454" s="519" t="n">
        <x:f>IF(AND(R454&lt;&gt;"",'Log Transaksi'!L454&lt;&gt;"",'Log Transaksi'!L454&lt;&gt;"Belum diisi",OR('Log Transaksi'!N454="Uploaded",'Log Transaksi'!O454="Uploaded")),1,0)</x:f>
        <x:v>1</x:v>
      </x:c>
    </x:row>
    <x:row r="455" ht="23" customHeight="1">
      <x:c r="A455" s="34" t="n">
        <x:v>455</x:v>
      </x:c>
      <x:c r="B455" s="44" t="n">
        <x:f>IF('Log Transaksi'!B455="","",IF('Log Transaksi'!B455="","",'Log Transaksi'!B455))</x:f>
        <x:v>46283</x:v>
      </x:c>
      <x:c r="C455" s="34" t="str">
        <x:f>IF('Log Transaksi'!B455="","",IF('Log Transaksi'!C455="","",'Log Transaksi'!C455))</x:f>
        <x:v>Adelia</x:v>
      </x:c>
      <x:c r="D455" s="34" t="str">
        <x:f>IF('Log Transaksi'!B455="","",IF('Log Transaksi'!D455="","",'Log Transaksi'!D455))</x:f>
        <x:v>Large Group</x:v>
      </x:c>
      <x:c r="E455" s="44" t="n">
        <x:f>IF('Log Transaksi'!B455="","",IF('Log Transaksi'!E455="","",'Log Transaksi'!E455))</x:f>
        <x:v>46283</x:v>
      </x:c>
      <x:c r="F455" s="34" t="str">
        <x:f>IF('Log Transaksi'!B455="","",IF('Log Transaksi'!F455="","",'Log Transaksi'!F455))</x:f>
        <x:v>Lunas</x:v>
      </x:c>
      <x:c r="G455" s="42" t="str">
        <x:f>IF('Log Transaksi'!B455="","",IF('Log Transaksi'!G455="","",'Log Transaksi'!G455))</x:f>
      </x:c>
      <x:c r="H455" s="42" t="n">
        <x:f>IF('Log Transaksi'!B455="","",IF('Log Transaksi'!H455="","",'Log Transaksi'!H455))</x:f>
        <x:v>125000</x:v>
      </x:c>
      <x:c r="I455" s="42" t="n">
        <x:f>IF('Log Transaksi'!B455="","",IF('Log Transaksi'!I455="","",'Log Transaksi'!I455))</x:f>
        <x:v>125000</x:v>
      </x:c>
      <x:c r="J455" s="46" t="str">
        <x:v>BK211</x:v>
      </x:c>
      <x:c r="K455" s="34" t="str">
        <x:v>Nama, tanggal foto, paket cocok</x:v>
      </x:c>
      <x:c r="L455" s="42" t="n">
        <x:f>IF(AND(B455&lt;&gt;"",B455&lt;='Pengaturan'!$B$6,F455="DP"),I455,0)</x:f>
        <x:v>0</x:v>
      </x:c>
      <x:c r="M455" s="42" t="n">
        <x:f>IF(AND(B455&lt;&gt;"",B455&lt;='Pengaturan'!$B$6,F455&lt;&gt;"DP"),I455,0)</x:f>
        <x:v>125000</x:v>
      </x:c>
      <x:c r="N455" s="34" t="n">
        <x:f>IF(AND(B455&lt;&gt;"",B455&lt;='Pengaturan'!$B$6,OR(F455="Lunas",F455="Pelunasan")),1,0)</x:f>
        <x:v>1</x:v>
      </x:c>
      <x:c r="O455" s="34" t="str">
        <x:f>IF(B455="","",IF(J455="","Belum dipasangkan",IF(COUNTIF('Data Schedule'!$A$5:$A$304,J455)=1,"OK","CHECK ID")))</x:f>
        <x:v>OK</x:v>
      </x:c>
      <x:c r="P455" s="519" t="str">
        <x:v>BK211</x:v>
      </x:c>
      <x:c r="Q455" s="521"/>
      <x:c r="R455" s="519" t="str">
        <x:f>IF('Log Transaksi'!B455="","",IF(Q455&lt;&gt;"",Q455,P455))</x:f>
        <x:v>BK211</x:v>
      </x:c>
      <x:c r="S455" s="519" t="str">
        <x:f>IF('Log Transaksi'!B455="","",'Log Transaksi'!S455)</x:f>
        <x:v>Paket utama</x:v>
      </x:c>
      <x:c r="T455" s="520" t="str">
        <x:v>Pemetaan average sebelumnya dipertahankan</x:v>
      </x:c>
      <x:c r="U455" s="519" t="str">
        <x:f>IF(R455="","",IF(COUNTIF('Belanja per Booking'!$A$17:$A$409,R455)=1,"OK","Cek ID"))</x:f>
        <x:v>OK</x:v>
      </x:c>
      <x:c r="V455" s="519" t="n">
        <x:f>IF(AND(R455&lt;&gt;"",'Log Transaksi'!L455&lt;&gt;"",'Log Transaksi'!L455&lt;&gt;"Belum diisi",OR('Log Transaksi'!N455="Uploaded",'Log Transaksi'!O455="Uploaded")),1,0)</x:f>
        <x:v>1</x:v>
      </x:c>
    </x:row>
    <x:row r="456" ht="23" customHeight="1">
      <x:c r="A456" s="34" t="n">
        <x:v>456</x:v>
      </x:c>
      <x:c r="B456" s="44" t="n">
        <x:f>IF('Log Transaksi'!B456="","",IF('Log Transaksi'!B456="","",'Log Transaksi'!B456))</x:f>
        <x:v>46283</x:v>
      </x:c>
      <x:c r="C456" s="34" t="str">
        <x:f>IF('Log Transaksi'!B456="","",IF('Log Transaksi'!C456="","",'Log Transaksi'!C456))</x:f>
        <x:v>Dwi</x:v>
      </x:c>
      <x:c r="D456" s="34" t="str">
        <x:f>IF('Log Transaksi'!B456="","",IF('Log Transaksi'!D456="","",'Log Transaksi'!D456))</x:f>
        <x:v>Large Group</x:v>
      </x:c>
      <x:c r="E456" s="44" t="n">
        <x:f>IF('Log Transaksi'!B456="","",IF('Log Transaksi'!E456="","",'Log Transaksi'!E456))</x:f>
        <x:v>46285</x:v>
      </x:c>
      <x:c r="F456" s="34" t="str">
        <x:f>IF('Log Transaksi'!B456="","",IF('Log Transaksi'!F456="","",'Log Transaksi'!F456))</x:f>
        <x:v>DP</x:v>
      </x:c>
      <x:c r="G456" s="42" t="str">
        <x:f>IF('Log Transaksi'!B456="","",IF('Log Transaksi'!G456="","",'Log Transaksi'!G456))</x:f>
      </x:c>
      <x:c r="H456" s="42" t="n">
        <x:f>IF('Log Transaksi'!B456="","",IF('Log Transaksi'!H456="","",'Log Transaksi'!H456))</x:f>
        <x:v>100000</x:v>
      </x:c>
      <x:c r="I456" s="42" t="n">
        <x:f>IF('Log Transaksi'!B456="","",IF('Log Transaksi'!I456="","",'Log Transaksi'!I456))</x:f>
        <x:v>100000</x:v>
      </x:c>
      <x:c r="J456" s="46" t="str">
        <x:v>BK202</x:v>
      </x:c>
      <x:c r="K456" s="34" t="str">
        <x:v>Nama, tanggal foto, paket cocok</x:v>
      </x:c>
      <x:c r="L456" s="42" t="n">
        <x:f>IF(AND(B456&lt;&gt;"",B456&lt;='Pengaturan'!$B$6,F456="DP"),I456,0)</x:f>
        <x:v>100000</x:v>
      </x:c>
      <x:c r="M456" s="42" t="n">
        <x:f>IF(AND(B456&lt;&gt;"",B456&lt;='Pengaturan'!$B$6,F456&lt;&gt;"DP"),I456,0)</x:f>
        <x:v>0</x:v>
      </x:c>
      <x:c r="N456" s="34" t="n">
        <x:f>IF(AND(B456&lt;&gt;"",B456&lt;='Pengaturan'!$B$6,OR(F456="Lunas",F456="Pelunasan")),1,0)</x:f>
        <x:v>0</x:v>
      </x:c>
      <x:c r="O456" s="34" t="str">
        <x:f>IF(B456="","",IF(J456="","Belum dipasangkan",IF(COUNTIF('Data Schedule'!$A$5:$A$304,J456)=1,"OK","CHECK ID")))</x:f>
        <x:v>OK</x:v>
      </x:c>
      <x:c r="P456" s="519" t="str">
        <x:v>BK202</x:v>
      </x:c>
      <x:c r="Q456" s="521"/>
      <x:c r="R456" s="519" t="str">
        <x:f>IF('Log Transaksi'!B456="","",IF(Q456&lt;&gt;"",Q456,P456))</x:f>
        <x:v>BK202</x:v>
      </x:c>
      <x:c r="S456" s="519" t="str">
        <x:f>IF('Log Transaksi'!B456="","",'Log Transaksi'!S456)</x:f>
        <x:v>Paket utama</x:v>
      </x:c>
      <x:c r="T456" s="520" t="str">
        <x:v>Pemetaan average sebelumnya dipertahankan</x:v>
      </x:c>
      <x:c r="U456" s="519" t="str">
        <x:f>IF(R456="","",IF(COUNTIF('Belanja per Booking'!$A$17:$A$409,R456)=1,"OK","Cek ID"))</x:f>
        <x:v>OK</x:v>
      </x:c>
      <x:c r="V456" s="519" t="n">
        <x:f>IF(AND(R456&lt;&gt;"",'Log Transaksi'!L456&lt;&gt;"",'Log Transaksi'!L456&lt;&gt;"Belum diisi",OR('Log Transaksi'!N456="Uploaded",'Log Transaksi'!O456="Uploaded")),1,0)</x:f>
        <x:v>0</x:v>
      </x:c>
    </x:row>
    <x:row r="457" ht="23" customHeight="1">
      <x:c r="A457" s="34" t="n">
        <x:v>457</x:v>
      </x:c>
      <x:c r="B457" s="44" t="n">
        <x:f>IF('Log Transaksi'!B457="","",IF('Log Transaksi'!B457="","",'Log Transaksi'!B457))</x:f>
        <x:v>46283</x:v>
      </x:c>
      <x:c r="C457" s="34" t="str">
        <x:f>IF('Log Transaksi'!B457="","",IF('Log Transaksi'!C457="","",'Log Transaksi'!C457))</x:f>
        <x:v>Ayara</x:v>
      </x:c>
      <x:c r="D457" s="34" t="str">
        <x:f>IF('Log Transaksi'!B457="","",IF('Log Transaksi'!D457="","",'Log Transaksi'!D457))</x:f>
        <x:v>Photofox</x:v>
      </x:c>
      <x:c r="E457" s="44" t="n">
        <x:f>IF('Log Transaksi'!B457="","",IF('Log Transaksi'!E457="","",'Log Transaksi'!E457))</x:f>
        <x:v>46283</x:v>
      </x:c>
      <x:c r="F457" s="34" t="str">
        <x:f>IF('Log Transaksi'!B457="","",IF('Log Transaksi'!F457="","",'Log Transaksi'!F457))</x:f>
        <x:v>Lunas</x:v>
      </x:c>
      <x:c r="G457" s="42" t="str">
        <x:f>IF('Log Transaksi'!B457="","",IF('Log Transaksi'!G457="","",'Log Transaksi'!G457))</x:f>
      </x:c>
      <x:c r="H457" s="42" t="n">
        <x:f>IF('Log Transaksi'!B457="","",IF('Log Transaksi'!H457="","",'Log Transaksi'!H457))</x:f>
        <x:v>100000</x:v>
      </x:c>
      <x:c r="I457" s="42" t="n">
        <x:f>IF('Log Transaksi'!B457="","",IF('Log Transaksi'!I457="","",'Log Transaksi'!I457))</x:f>
        <x:v>100000</x:v>
      </x:c>
      <x:c r="J457" s="46"/>
      <x:c r="K457" s="34" t="str">
        <x:v>CHECK kandidat BK212. Identitas atau tanggal belum pasti</x:v>
      </x:c>
      <x:c r="L457" s="42" t="n">
        <x:f>IF(AND(B457&lt;&gt;"",B457&lt;='Pengaturan'!$B$6,F457="DP"),I457,0)</x:f>
        <x:v>0</x:v>
      </x:c>
      <x:c r="M457" s="42" t="n">
        <x:f>IF(AND(B457&lt;&gt;"",B457&lt;='Pengaturan'!$B$6,F457&lt;&gt;"DP"),I457,0)</x:f>
        <x:v>100000</x:v>
      </x:c>
      <x:c r="N457" s="34" t="n">
        <x:f>IF(AND(B457&lt;&gt;"",B457&lt;='Pengaturan'!$B$6,OR(F457="Lunas",F457="Pelunasan")),1,0)</x:f>
        <x:v>1</x:v>
      </x:c>
      <x:c r="O457" s="34" t="str">
        <x:f>IF(B457="","",IF(J457="","Belum dipasangkan",IF(COUNTIF('Data Schedule'!$A$5:$A$304,J457)=1,"OK","CHECK ID")))</x:f>
        <x:v>Belum dipasangkan</x:v>
      </x:c>
      <x:c r="P457" s="519" t="str">
        <x:v>LOG-18-11</x:v>
      </x:c>
      <x:c r="Q457" s="521"/>
      <x:c r="R457" s="519" t="str">
        <x:f>IF('Log Transaksi'!B457="","",IF(Q457&lt;&gt;"",Q457,P457))</x:f>
        <x:v>LOG-18-11</x:v>
      </x:c>
      <x:c r="S457" s="519" t="str">
        <x:f>IF('Log Transaksi'!B457="","",'Log Transaksi'!S457)</x:f>
        <x:v>Paket utama</x:v>
      </x:c>
      <x:c r="T457" s="520" t="str">
        <x:v>Pemetaan average sebelumnya dipertahankan</x:v>
      </x:c>
      <x:c r="U457" s="519" t="str">
        <x:f>IF(R457="","",IF(COUNTIF('Belanja per Booking'!$A$17:$A$409,R457)=1,"OK","Cek ID"))</x:f>
        <x:v>OK</x:v>
      </x:c>
      <x:c r="V457" s="519" t="n">
        <x:f>IF(AND(R457&lt;&gt;"",'Log Transaksi'!L457&lt;&gt;"",'Log Transaksi'!L457&lt;&gt;"Belum diisi",OR('Log Transaksi'!N457="Uploaded",'Log Transaksi'!O457="Uploaded")),1,0)</x:f>
        <x:v>1</x:v>
      </x:c>
    </x:row>
    <x:row r="458" ht="23" customHeight="1">
      <x:c r="A458" s="34" t="n">
        <x:v>458</x:v>
      </x:c>
      <x:c r="B458" s="44" t="n">
        <x:f>IF('Log Transaksi'!B458="","",IF('Log Transaksi'!B458="","",'Log Transaksi'!B458))</x:f>
        <x:v>46283</x:v>
      </x:c>
      <x:c r="C458" s="34" t="str">
        <x:f>IF('Log Transaksi'!B458="","",IF('Log Transaksi'!C458="","",'Log Transaksi'!C458))</x:f>
        <x:v>Difa Ruci</x:v>
      </x:c>
      <x:c r="D458" s="34" t="str">
        <x:f>IF('Log Transaksi'!B458="","",IF('Log Transaksi'!D458="","",'Log Transaksi'!D458))</x:f>
        <x:v>Graduation</x:v>
      </x:c>
      <x:c r="E458" s="44" t="n">
        <x:f>IF('Log Transaksi'!B458="","",IF('Log Transaksi'!E458="","",'Log Transaksi'!E458))</x:f>
        <x:v>46284</x:v>
      </x:c>
      <x:c r="F458" s="34" t="str">
        <x:f>IF('Log Transaksi'!B458="","",IF('Log Transaksi'!F458="","",'Log Transaksi'!F458))</x:f>
        <x:v>DP</x:v>
      </x:c>
      <x:c r="G458" s="42" t="str">
        <x:f>IF('Log Transaksi'!B458="","",IF('Log Transaksi'!G458="","",'Log Transaksi'!G458))</x:f>
      </x:c>
      <x:c r="H458" s="42" t="n">
        <x:f>IF('Log Transaksi'!B458="","",IF('Log Transaksi'!H458="","",'Log Transaksi'!H458))</x:f>
        <x:v>100000</x:v>
      </x:c>
      <x:c r="I458" s="42" t="n">
        <x:f>IF('Log Transaksi'!B458="","",IF('Log Transaksi'!I458="","",'Log Transaksi'!I458))</x:f>
        <x:v>100000</x:v>
      </x:c>
      <x:c r="J458" s="46"/>
      <x:c r="K458" s="34" t="str">
        <x:v>CHECK kandidat BK219. Identitas atau tanggal belum pasti</x:v>
      </x:c>
      <x:c r="L458" s="42" t="n">
        <x:f>IF(AND(B458&lt;&gt;"",B458&lt;='Pengaturan'!$B$6,F458="DP"),I458,0)</x:f>
        <x:v>100000</x:v>
      </x:c>
      <x:c r="M458" s="42" t="n">
        <x:f>IF(AND(B458&lt;&gt;"",B458&lt;='Pengaturan'!$B$6,F458&lt;&gt;"DP"),I458,0)</x:f>
        <x:v>0</x:v>
      </x:c>
      <x:c r="N458" s="34" t="n">
        <x:f>IF(AND(B458&lt;&gt;"",B458&lt;='Pengaturan'!$B$6,OR(F458="Lunas",F458="Pelunasan")),1,0)</x:f>
        <x:v>0</x:v>
      </x:c>
      <x:c r="O458" s="34" t="str">
        <x:f>IF(B458="","",IF(J458="","Belum dipasangkan",IF(COUNTIF('Data Schedule'!$A$5:$A$304,J458)=1,"OK","CHECK ID")))</x:f>
        <x:v>Belum dipasangkan</x:v>
      </x:c>
      <x:c r="P458" s="519" t="str">
        <x:v>LOG-18-12</x:v>
      </x:c>
      <x:c r="Q458" s="521"/>
      <x:c r="R458" s="519" t="str">
        <x:f>IF('Log Transaksi'!B458="","",IF(Q458&lt;&gt;"",Q458,P458))</x:f>
        <x:v>LOG-18-12</x:v>
      </x:c>
      <x:c r="S458" s="519" t="str">
        <x:f>IF('Log Transaksi'!B458="","",'Log Transaksi'!S458)</x:f>
        <x:v>Paket utama</x:v>
      </x:c>
      <x:c r="T458" s="520" t="str">
        <x:v>Pemetaan average sebelumnya dipertahankan</x:v>
      </x:c>
      <x:c r="U458" s="519" t="str">
        <x:f>IF(R458="","",IF(COUNTIF('Belanja per Booking'!$A$17:$A$409,R458)=1,"OK","Cek ID"))</x:f>
        <x:v>OK</x:v>
      </x:c>
      <x:c r="V458" s="519" t="n">
        <x:f>IF(AND(R458&lt;&gt;"",'Log Transaksi'!L458&lt;&gt;"",'Log Transaksi'!L458&lt;&gt;"Belum diisi",OR('Log Transaksi'!N458="Uploaded",'Log Transaksi'!O458="Uploaded")),1,0)</x:f>
        <x:v>0</x:v>
      </x:c>
    </x:row>
    <x:row r="459" ht="23" customHeight="1">
      <x:c r="A459" s="34" t="n">
        <x:v>459</x:v>
      </x:c>
      <x:c r="B459" s="44" t="n">
        <x:f>IF('Log Transaksi'!B459="","",IF('Log Transaksi'!B459="","",'Log Transaksi'!B459))</x:f>
        <x:v>46283</x:v>
      </x:c>
      <x:c r="C459" s="34" t="str">
        <x:f>IF('Log Transaksi'!B459="","",IF('Log Transaksi'!C459="","",'Log Transaksi'!C459))</x:f>
        <x:v>Naura</x:v>
      </x:c>
      <x:c r="D459" s="34" t="str">
        <x:f>IF('Log Transaksi'!B459="","",IF('Log Transaksi'!D459="","",'Log Transaksi'!D459))</x:f>
        <x:v>Large Group</x:v>
      </x:c>
      <x:c r="E459" s="44" t="n">
        <x:f>IF('Log Transaksi'!B459="","",IF('Log Transaksi'!E459="","",'Log Transaksi'!E459))</x:f>
        <x:v>46283</x:v>
      </x:c>
      <x:c r="F459" s="34" t="str">
        <x:f>IF('Log Transaksi'!B459="","",IF('Log Transaksi'!F459="","",'Log Transaksi'!F459))</x:f>
        <x:v>DP</x:v>
      </x:c>
      <x:c r="G459" s="42" t="str">
        <x:f>IF('Log Transaksi'!B459="","",IF('Log Transaksi'!G459="","",'Log Transaksi'!G459))</x:f>
      </x:c>
      <x:c r="H459" s="42" t="n">
        <x:f>IF('Log Transaksi'!B459="","",IF('Log Transaksi'!H459="","",'Log Transaksi'!H459))</x:f>
        <x:v>100000</x:v>
      </x:c>
      <x:c r="I459" s="42" t="n">
        <x:f>IF('Log Transaksi'!B459="","",IF('Log Transaksi'!I459="","",'Log Transaksi'!I459))</x:f>
        <x:v>100000</x:v>
      </x:c>
      <x:c r="J459" s="46" t="str">
        <x:v>BK218</x:v>
      </x:c>
      <x:c r="K459" s="34" t="str">
        <x:v>Nama, tanggal foto, paket cocok</x:v>
      </x:c>
      <x:c r="L459" s="42" t="n">
        <x:f>IF(AND(B459&lt;&gt;"",B459&lt;='Pengaturan'!$B$6,F459="DP"),I459,0)</x:f>
        <x:v>100000</x:v>
      </x:c>
      <x:c r="M459" s="42" t="n">
        <x:f>IF(AND(B459&lt;&gt;"",B459&lt;='Pengaturan'!$B$6,F459&lt;&gt;"DP"),I459,0)</x:f>
        <x:v>0</x:v>
      </x:c>
      <x:c r="N459" s="34" t="n">
        <x:f>IF(AND(B459&lt;&gt;"",B459&lt;='Pengaturan'!$B$6,OR(F459="Lunas",F459="Pelunasan")),1,0)</x:f>
        <x:v>0</x:v>
      </x:c>
      <x:c r="O459" s="34" t="str">
        <x:f>IF(B459="","",IF(J459="","Belum dipasangkan",IF(COUNTIF('Data Schedule'!$A$5:$A$304,J459)=1,"OK","CHECK ID")))</x:f>
        <x:v>OK</x:v>
      </x:c>
      <x:c r="P459" s="519" t="str">
        <x:v>BK218</x:v>
      </x:c>
      <x:c r="Q459" s="521"/>
      <x:c r="R459" s="519" t="str">
        <x:f>IF('Log Transaksi'!B459="","",IF(Q459&lt;&gt;"",Q459,P459))</x:f>
        <x:v>BK218</x:v>
      </x:c>
      <x:c r="S459" s="519" t="str">
        <x:f>IF('Log Transaksi'!B459="","",'Log Transaksi'!S459)</x:f>
        <x:v>Paket utama</x:v>
      </x:c>
      <x:c r="T459" s="520" t="str">
        <x:v>Pemetaan average sebelumnya dipertahankan</x:v>
      </x:c>
      <x:c r="U459" s="519" t="str">
        <x:f>IF(R459="","",IF(COUNTIF('Belanja per Booking'!$A$17:$A$409,R459)=1,"OK","Cek ID"))</x:f>
        <x:v>OK</x:v>
      </x:c>
      <x:c r="V459" s="519" t="n">
        <x:f>IF(AND(R459&lt;&gt;"",'Log Transaksi'!L459&lt;&gt;"",'Log Transaksi'!L459&lt;&gt;"Belum diisi",OR('Log Transaksi'!N459="Uploaded",'Log Transaksi'!O459="Uploaded")),1,0)</x:f>
        <x:v>0</x:v>
      </x:c>
    </x:row>
    <x:row r="460" ht="23" customHeight="1">
      <x:c r="A460" s="34" t="n">
        <x:v>460</x:v>
      </x:c>
      <x:c r="B460" s="44" t="n">
        <x:f>IF('Log Transaksi'!B460="","",IF('Log Transaksi'!B460="","",'Log Transaksi'!B460))</x:f>
        <x:v>46283</x:v>
      </x:c>
      <x:c r="C460" s="34" t="str">
        <x:f>IF('Log Transaksi'!B460="","",IF('Log Transaksi'!C460="","",'Log Transaksi'!C460))</x:f>
        <x:v>sabna lutfika</x:v>
      </x:c>
      <x:c r="D460" s="34" t="str">
        <x:f>IF('Log Transaksi'!B460="","",IF('Log Transaksi'!D460="","",'Log Transaksi'!D460))</x:f>
        <x:v>Graduation</x:v>
      </x:c>
      <x:c r="E460" s="44" t="n">
        <x:f>IF('Log Transaksi'!B460="","",IF('Log Transaksi'!E460="","",'Log Transaksi'!E460))</x:f>
        <x:v>46287</x:v>
      </x:c>
      <x:c r="F460" s="34" t="str">
        <x:f>IF('Log Transaksi'!B460="","",IF('Log Transaksi'!F460="","",'Log Transaksi'!F460))</x:f>
        <x:v>DP</x:v>
      </x:c>
      <x:c r="G460" s="42" t="str">
        <x:f>IF('Log Transaksi'!B460="","",IF('Log Transaksi'!G460="","",'Log Transaksi'!G460))</x:f>
      </x:c>
      <x:c r="H460" s="42" t="n">
        <x:f>IF('Log Transaksi'!B460="","",IF('Log Transaksi'!H460="","",'Log Transaksi'!H460))</x:f>
        <x:v>100000</x:v>
      </x:c>
      <x:c r="I460" s="42" t="n">
        <x:f>IF('Log Transaksi'!B460="","",IF('Log Transaksi'!I460="","",'Log Transaksi'!I460))</x:f>
        <x:v>100000</x:v>
      </x:c>
      <x:c r="J460" s="46" t="str">
        <x:v>BK224</x:v>
      </x:c>
      <x:c r="K460" s="34" t="str">
        <x:v>Nama, tanggal foto, paket cocok</x:v>
      </x:c>
      <x:c r="L460" s="42" t="n">
        <x:f>IF(AND(B460&lt;&gt;"",B460&lt;='Pengaturan'!$B$6,F460="DP"),I460,0)</x:f>
        <x:v>100000</x:v>
      </x:c>
      <x:c r="M460" s="42" t="n">
        <x:f>IF(AND(B460&lt;&gt;"",B460&lt;='Pengaturan'!$B$6,F460&lt;&gt;"DP"),I460,0)</x:f>
        <x:v>0</x:v>
      </x:c>
      <x:c r="N460" s="34" t="n">
        <x:f>IF(AND(B460&lt;&gt;"",B460&lt;='Pengaturan'!$B$6,OR(F460="Lunas",F460="Pelunasan")),1,0)</x:f>
        <x:v>0</x:v>
      </x:c>
      <x:c r="O460" s="34" t="str">
        <x:f>IF(B460="","",IF(J460="","Belum dipasangkan",IF(COUNTIF('Data Schedule'!$A$5:$A$304,J460)=1,"OK","CHECK ID")))</x:f>
        <x:v>OK</x:v>
      </x:c>
      <x:c r="P460" s="519" t="str">
        <x:v>BK224</x:v>
      </x:c>
      <x:c r="Q460" s="521"/>
      <x:c r="R460" s="519" t="str">
        <x:f>IF('Log Transaksi'!B460="","",IF(Q460&lt;&gt;"",Q460,P460))</x:f>
        <x:v>BK224</x:v>
      </x:c>
      <x:c r="S460" s="519" t="str">
        <x:f>IF('Log Transaksi'!B460="","",'Log Transaksi'!S460)</x:f>
        <x:v>Paket utama</x:v>
      </x:c>
      <x:c r="T460" s="520" t="str">
        <x:v>Pemetaan average sebelumnya dipertahankan</x:v>
      </x:c>
      <x:c r="U460" s="519" t="str">
        <x:f>IF(R460="","",IF(COUNTIF('Belanja per Booking'!$A$17:$A$409,R460)=1,"OK","Cek ID"))</x:f>
        <x:v>OK</x:v>
      </x:c>
      <x:c r="V460" s="519" t="n">
        <x:f>IF(AND(R460&lt;&gt;"",'Log Transaksi'!L460&lt;&gt;"",'Log Transaksi'!L460&lt;&gt;"Belum diisi",OR('Log Transaksi'!N460="Uploaded",'Log Transaksi'!O460="Uploaded")),1,0)</x:f>
        <x:v>0</x:v>
      </x:c>
    </x:row>
    <x:row r="461" ht="23" customHeight="1">
      <x:c r="A461" s="34" t="n">
        <x:v>461</x:v>
      </x:c>
      <x:c r="B461" s="44" t="n">
        <x:f>IF('Log Transaksi'!B461="","",IF('Log Transaksi'!B461="","",'Log Transaksi'!B461))</x:f>
        <x:v>46283</x:v>
      </x:c>
      <x:c r="C461" s="34" t="str">
        <x:f>IF('Log Transaksi'!B461="","",IF('Log Transaksi'!C461="","",'Log Transaksi'!C461))</x:f>
        <x:v>Susi</x:v>
      </x:c>
      <x:c r="D461" s="34" t="str">
        <x:f>IF('Log Transaksi'!B461="","",IF('Log Transaksi'!D461="","",'Log Transaksi'!D461))</x:f>
        <x:v>Large Group</x:v>
      </x:c>
      <x:c r="E461" s="44" t="n">
        <x:f>IF('Log Transaksi'!B461="","",IF('Log Transaksi'!E461="","",'Log Transaksi'!E461))</x:f>
        <x:v>46283</x:v>
      </x:c>
      <x:c r="F461" s="34" t="str">
        <x:f>IF('Log Transaksi'!B461="","",IF('Log Transaksi'!F461="","",'Log Transaksi'!F461))</x:f>
        <x:v>Lunas</x:v>
      </x:c>
      <x:c r="G461" s="42" t="n">
        <x:f>IF('Log Transaksi'!B461="","",IF('Log Transaksi'!G461="","",'Log Transaksi'!G461))</x:f>
        <x:v>100000</x:v>
      </x:c>
      <x:c r="H461" s="42" t="str">
        <x:f>IF('Log Transaksi'!B461="","",IF('Log Transaksi'!H461="","",'Log Transaksi'!H461))</x:f>
      </x:c>
      <x:c r="I461" s="42" t="n">
        <x:f>IF('Log Transaksi'!B461="","",IF('Log Transaksi'!I461="","",'Log Transaksi'!I461))</x:f>
        <x:v>100000</x:v>
      </x:c>
      <x:c r="J461" s="46" t="str">
        <x:v>BK213</x:v>
      </x:c>
      <x:c r="K461" s="34" t="str">
        <x:v>Nama, tanggal foto, paket cocok</x:v>
      </x:c>
      <x:c r="L461" s="42" t="n">
        <x:f>IF(AND(B461&lt;&gt;"",B461&lt;='Pengaturan'!$B$6,F461="DP"),I461,0)</x:f>
        <x:v>0</x:v>
      </x:c>
      <x:c r="M461" s="42" t="n">
        <x:f>IF(AND(B461&lt;&gt;"",B461&lt;='Pengaturan'!$B$6,F461&lt;&gt;"DP"),I461,0)</x:f>
        <x:v>100000</x:v>
      </x:c>
      <x:c r="N461" s="34" t="n">
        <x:f>IF(AND(B461&lt;&gt;"",B461&lt;='Pengaturan'!$B$6,OR(F461="Lunas",F461="Pelunasan")),1,0)</x:f>
        <x:v>1</x:v>
      </x:c>
      <x:c r="O461" s="34" t="str">
        <x:f>IF(B461="","",IF(J461="","Belum dipasangkan",IF(COUNTIF('Data Schedule'!$A$5:$A$304,J461)=1,"OK","CHECK ID")))</x:f>
        <x:v>OK</x:v>
      </x:c>
      <x:c r="P461" s="519" t="str">
        <x:v>BK213</x:v>
      </x:c>
      <x:c r="Q461" s="521"/>
      <x:c r="R461" s="519" t="str">
        <x:f>IF('Log Transaksi'!B461="","",IF(Q461&lt;&gt;"",Q461,P461))</x:f>
        <x:v>BK213</x:v>
      </x:c>
      <x:c r="S461" s="519" t="str">
        <x:f>IF('Log Transaksi'!B461="","",'Log Transaksi'!S461)</x:f>
        <x:v>Paket utama</x:v>
      </x:c>
      <x:c r="T461" s="520" t="str">
        <x:v>Pemetaan average sebelumnya dipertahankan</x:v>
      </x:c>
      <x:c r="U461" s="519" t="str">
        <x:f>IF(R461="","",IF(COUNTIF('Belanja per Booking'!$A$17:$A$409,R461)=1,"OK","Cek ID"))</x:f>
        <x:v>OK</x:v>
      </x:c>
      <x:c r="V461" s="519" t="n">
        <x:f>IF(AND(R461&lt;&gt;"",'Log Transaksi'!L461&lt;&gt;"",'Log Transaksi'!L461&lt;&gt;"Belum diisi",OR('Log Transaksi'!N461="Uploaded",'Log Transaksi'!O461="Uploaded")),1,0)</x:f>
        <x:v>1</x:v>
      </x:c>
    </x:row>
    <x:row r="462" ht="23" customHeight="1">
      <x:c r="A462" s="34" t="n">
        <x:v>462</x:v>
      </x:c>
      <x:c r="B462" s="44" t="n">
        <x:f>IF('Log Transaksi'!B462="","",IF('Log Transaksi'!B462="","",'Log Transaksi'!B462))</x:f>
        <x:v>46283</x:v>
      </x:c>
      <x:c r="C462" s="34" t="str">
        <x:f>IF('Log Transaksi'!B462="","",IF('Log Transaksi'!C462="","",'Log Transaksi'!C462))</x:f>
        <x:v>Cerita Panerusan</x:v>
      </x:c>
      <x:c r="D462" s="34" t="str">
        <x:f>IF('Log Transaksi'!B462="","",IF('Log Transaksi'!D462="","",'Log Transaksi'!D462))</x:f>
        <x:v>Large Group</x:v>
      </x:c>
      <x:c r="E462" s="44" t="n">
        <x:f>IF('Log Transaksi'!B462="","",IF('Log Transaksi'!E462="","",'Log Transaksi'!E462))</x:f>
        <x:v>46283</x:v>
      </x:c>
      <x:c r="F462" s="34" t="str">
        <x:f>IF('Log Transaksi'!B462="","",IF('Log Transaksi'!F462="","",'Log Transaksi'!F462))</x:f>
        <x:v>Lunas</x:v>
      </x:c>
      <x:c r="G462" s="42" t="str">
        <x:f>IF('Log Transaksi'!B462="","",IF('Log Transaksi'!G462="","",'Log Transaksi'!G462))</x:f>
      </x:c>
      <x:c r="H462" s="42" t="n">
        <x:f>IF('Log Transaksi'!B462="","",IF('Log Transaksi'!H462="","",'Log Transaksi'!H462))</x:f>
        <x:v>175000</x:v>
      </x:c>
      <x:c r="I462" s="42" t="n">
        <x:f>IF('Log Transaksi'!B462="","",IF('Log Transaksi'!I462="","",'Log Transaksi'!I462))</x:f>
        <x:v>175000</x:v>
      </x:c>
      <x:c r="J462" s="46" t="str">
        <x:v>BK214</x:v>
      </x:c>
      <x:c r="K462" s="34" t="str">
        <x:v>Nama, tanggal foto, paket cocok</x:v>
      </x:c>
      <x:c r="L462" s="42" t="n">
        <x:f>IF(AND(B462&lt;&gt;"",B462&lt;='Pengaturan'!$B$6,F462="DP"),I462,0)</x:f>
        <x:v>0</x:v>
      </x:c>
      <x:c r="M462" s="42" t="n">
        <x:f>IF(AND(B462&lt;&gt;"",B462&lt;='Pengaturan'!$B$6,F462&lt;&gt;"DP"),I462,0)</x:f>
        <x:v>175000</x:v>
      </x:c>
      <x:c r="N462" s="34" t="n">
        <x:f>IF(AND(B462&lt;&gt;"",B462&lt;='Pengaturan'!$B$6,OR(F462="Lunas",F462="Pelunasan")),1,0)</x:f>
        <x:v>1</x:v>
      </x:c>
      <x:c r="O462" s="34" t="str">
        <x:f>IF(B462="","",IF(J462="","Belum dipasangkan",IF(COUNTIF('Data Schedule'!$A$5:$A$304,J462)=1,"OK","CHECK ID")))</x:f>
        <x:v>OK</x:v>
      </x:c>
      <x:c r="P462" s="519" t="str">
        <x:v>BK214</x:v>
      </x:c>
      <x:c r="Q462" s="521"/>
      <x:c r="R462" s="519" t="str">
        <x:f>IF('Log Transaksi'!B462="","",IF(Q462&lt;&gt;"",Q462,P462))</x:f>
        <x:v>BK214</x:v>
      </x:c>
      <x:c r="S462" s="519" t="str">
        <x:f>IF('Log Transaksi'!B462="","",'Log Transaksi'!S462)</x:f>
        <x:v>Paket utama</x:v>
      </x:c>
      <x:c r="T462" s="520" t="str">
        <x:v>Pemetaan average sebelumnya dipertahankan</x:v>
      </x:c>
      <x:c r="U462" s="519" t="str">
        <x:f>IF(R462="","",IF(COUNTIF('Belanja per Booking'!$A$17:$A$409,R462)=1,"OK","Cek ID"))</x:f>
        <x:v>OK</x:v>
      </x:c>
      <x:c r="V462" s="519" t="n">
        <x:f>IF(AND(R462&lt;&gt;"",'Log Transaksi'!L462&lt;&gt;"",'Log Transaksi'!L462&lt;&gt;"Belum diisi",OR('Log Transaksi'!N462="Uploaded",'Log Transaksi'!O462="Uploaded")),1,0)</x:f>
        <x:v>1</x:v>
      </x:c>
    </x:row>
    <x:row r="463" ht="23" customHeight="1">
      <x:c r="A463" s="34" t="n">
        <x:v>463</x:v>
      </x:c>
      <x:c r="B463" s="44" t="n">
        <x:f>IF('Log Transaksi'!B463="","",IF('Log Transaksi'!B463="","",'Log Transaksi'!B463))</x:f>
        <x:v>46283</x:v>
      </x:c>
      <x:c r="C463" s="34" t="str">
        <x:f>IF('Log Transaksi'!B463="","",IF('Log Transaksi'!C463="","",'Log Transaksi'!C463))</x:f>
        <x:v>Naura</x:v>
      </x:c>
      <x:c r="D463" s="34" t="str">
        <x:f>IF('Log Transaksi'!B463="","",IF('Log Transaksi'!D463="","",'Log Transaksi'!D463))</x:f>
        <x:v>Large Group</x:v>
      </x:c>
      <x:c r="E463" s="44" t="n">
        <x:f>IF('Log Transaksi'!B463="","",IF('Log Transaksi'!E463="","",'Log Transaksi'!E463))</x:f>
        <x:v>46283</x:v>
      </x:c>
      <x:c r="F463" s="34" t="str">
        <x:f>IF('Log Transaksi'!B463="","",IF('Log Transaksi'!F463="","",'Log Transaksi'!F463))</x:f>
        <x:v>Lunas</x:v>
      </x:c>
      <x:c r="G463" s="42" t="str">
        <x:f>IF('Log Transaksi'!B463="","",IF('Log Transaksi'!G463="","",'Log Transaksi'!G463))</x:f>
      </x:c>
      <x:c r="H463" s="42" t="n">
        <x:f>IF('Log Transaksi'!B463="","",IF('Log Transaksi'!H463="","",'Log Transaksi'!H463))</x:f>
        <x:v>75000</x:v>
      </x:c>
      <x:c r="I463" s="42" t="n">
        <x:f>IF('Log Transaksi'!B463="","",IF('Log Transaksi'!I463="","",'Log Transaksi'!I463))</x:f>
        <x:v>75000</x:v>
      </x:c>
      <x:c r="J463" s="46" t="str">
        <x:v>BK218</x:v>
      </x:c>
      <x:c r="K463" s="34" t="str">
        <x:v>Nama, tanggal foto, paket cocok</x:v>
      </x:c>
      <x:c r="L463" s="42" t="n">
        <x:f>IF(AND(B463&lt;&gt;"",B463&lt;='Pengaturan'!$B$6,F463="DP"),I463,0)</x:f>
        <x:v>0</x:v>
      </x:c>
      <x:c r="M463" s="42" t="n">
        <x:f>IF(AND(B463&lt;&gt;"",B463&lt;='Pengaturan'!$B$6,F463&lt;&gt;"DP"),I463,0)</x:f>
        <x:v>75000</x:v>
      </x:c>
      <x:c r="N463" s="34" t="n">
        <x:f>IF(AND(B463&lt;&gt;"",B463&lt;='Pengaturan'!$B$6,OR(F463="Lunas",F463="Pelunasan")),1,0)</x:f>
        <x:v>1</x:v>
      </x:c>
      <x:c r="O463" s="34" t="str">
        <x:f>IF(B463="","",IF(J463="","Belum dipasangkan",IF(COUNTIF('Data Schedule'!$A$5:$A$304,J463)=1,"OK","CHECK ID")))</x:f>
        <x:v>OK</x:v>
      </x:c>
      <x:c r="P463" s="519" t="str">
        <x:v>BK218</x:v>
      </x:c>
      <x:c r="Q463" s="521"/>
      <x:c r="R463" s="519" t="str">
        <x:f>IF('Log Transaksi'!B463="","",IF(Q463&lt;&gt;"",Q463,P463))</x:f>
        <x:v>BK218</x:v>
      </x:c>
      <x:c r="S463" s="519" t="str">
        <x:f>IF('Log Transaksi'!B463="","",'Log Transaksi'!S463)</x:f>
        <x:v>Paket utama</x:v>
      </x:c>
      <x:c r="T463" s="520" t="str">
        <x:v>Pemetaan average sebelumnya dipertahankan</x:v>
      </x:c>
      <x:c r="U463" s="519" t="str">
        <x:f>IF(R463="","",IF(COUNTIF('Belanja per Booking'!$A$17:$A$409,R463)=1,"OK","Cek ID"))</x:f>
        <x:v>OK</x:v>
      </x:c>
      <x:c r="V463" s="519" t="n">
        <x:f>IF(AND(R463&lt;&gt;"",'Log Transaksi'!L463&lt;&gt;"",'Log Transaksi'!L463&lt;&gt;"Belum diisi",OR('Log Transaksi'!N463="Uploaded",'Log Transaksi'!O463="Uploaded")),1,0)</x:f>
        <x:v>1</x:v>
      </x:c>
    </x:row>
    <x:row r="464" ht="23" customHeight="1">
      <x:c r="A464" s="34" t="n">
        <x:v>464</x:v>
      </x:c>
      <x:c r="B464" s="44" t="n">
        <x:f>IF('Log Transaksi'!B464="","",IF('Log Transaksi'!B464="","",'Log Transaksi'!B464))</x:f>
        <x:v>46283</x:v>
      </x:c>
      <x:c r="C464" s="34" t="str">
        <x:f>IF('Log Transaksi'!B464="","",IF('Log Transaksi'!C464="","",'Log Transaksi'!C464))</x:f>
        <x:v>Vivi</x:v>
      </x:c>
      <x:c r="D464" s="34" t="str">
        <x:f>IF('Log Transaksi'!B464="","",IF('Log Transaksi'!D464="","",'Log Transaksi'!D464))</x:f>
        <x:v>Large Group</x:v>
      </x:c>
      <x:c r="E464" s="44" t="n">
        <x:f>IF('Log Transaksi'!B464="","",IF('Log Transaksi'!E464="","",'Log Transaksi'!E464))</x:f>
        <x:v>46284</x:v>
      </x:c>
      <x:c r="F464" s="34" t="str">
        <x:f>IF('Log Transaksi'!B464="","",IF('Log Transaksi'!F464="","",'Log Transaksi'!F464))</x:f>
        <x:v>DP</x:v>
      </x:c>
      <x:c r="G464" s="42" t="str">
        <x:f>IF('Log Transaksi'!B464="","",IF('Log Transaksi'!G464="","",'Log Transaksi'!G464))</x:f>
      </x:c>
      <x:c r="H464" s="42" t="n">
        <x:f>IF('Log Transaksi'!B464="","",IF('Log Transaksi'!H464="","",'Log Transaksi'!H464))</x:f>
        <x:v>100000</x:v>
      </x:c>
      <x:c r="I464" s="42" t="n">
        <x:f>IF('Log Transaksi'!B464="","",IF('Log Transaksi'!I464="","",'Log Transaksi'!I464))</x:f>
        <x:v>100000</x:v>
      </x:c>
      <x:c r="J464" s="46" t="str">
        <x:v>BK221</x:v>
      </x:c>
      <x:c r="K464" s="34" t="str">
        <x:v>Nama, tanggal foto, paket cocok</x:v>
      </x:c>
      <x:c r="L464" s="42" t="n">
        <x:f>IF(AND(B464&lt;&gt;"",B464&lt;='Pengaturan'!$B$6,F464="DP"),I464,0)</x:f>
        <x:v>100000</x:v>
      </x:c>
      <x:c r="M464" s="42" t="n">
        <x:f>IF(AND(B464&lt;&gt;"",B464&lt;='Pengaturan'!$B$6,F464&lt;&gt;"DP"),I464,0)</x:f>
        <x:v>0</x:v>
      </x:c>
      <x:c r="N464" s="34" t="n">
        <x:f>IF(AND(B464&lt;&gt;"",B464&lt;='Pengaturan'!$B$6,OR(F464="Lunas",F464="Pelunasan")),1,0)</x:f>
        <x:v>0</x:v>
      </x:c>
      <x:c r="O464" s="34" t="str">
        <x:f>IF(B464="","",IF(J464="","Belum dipasangkan",IF(COUNTIF('Data Schedule'!$A$5:$A$304,J464)=1,"OK","CHECK ID")))</x:f>
        <x:v>OK</x:v>
      </x:c>
      <x:c r="P464" s="519" t="str">
        <x:v>BK221</x:v>
      </x:c>
      <x:c r="Q464" s="521"/>
      <x:c r="R464" s="519" t="str">
        <x:f>IF('Log Transaksi'!B464="","",IF(Q464&lt;&gt;"",Q464,P464))</x:f>
        <x:v>BK221</x:v>
      </x:c>
      <x:c r="S464" s="519" t="str">
        <x:f>IF('Log Transaksi'!B464="","",'Log Transaksi'!S464)</x:f>
        <x:v>Paket utama</x:v>
      </x:c>
      <x:c r="T464" s="520" t="str">
        <x:v>Pemetaan average sebelumnya dipertahankan</x:v>
      </x:c>
      <x:c r="U464" s="519" t="str">
        <x:f>IF(R464="","",IF(COUNTIF('Belanja per Booking'!$A$17:$A$409,R464)=1,"OK","Cek ID"))</x:f>
        <x:v>OK</x:v>
      </x:c>
      <x:c r="V464" s="519" t="n">
        <x:f>IF(AND(R464&lt;&gt;"",'Log Transaksi'!L464&lt;&gt;"",'Log Transaksi'!L464&lt;&gt;"Belum diisi",OR('Log Transaksi'!N464="Uploaded",'Log Transaksi'!O464="Uploaded")),1,0)</x:f>
        <x:v>0</x:v>
      </x:c>
    </x:row>
    <x:row r="465" ht="23" customHeight="1">
      <x:c r="A465" s="34" t="n">
        <x:v>465</x:v>
      </x:c>
      <x:c r="B465" s="44" t="n">
        <x:f>IF('Log Transaksi'!B465="","",IF('Log Transaksi'!B465="","",'Log Transaksi'!B465))</x:f>
        <x:v>46283</x:v>
      </x:c>
      <x:c r="C465" s="34" t="str">
        <x:f>IF('Log Transaksi'!B465="","",IF('Log Transaksi'!C465="","",'Log Transaksi'!C465))</x:f>
        <x:v>KKN 100</x:v>
      </x:c>
      <x:c r="D465" s="34" t="str">
        <x:f>IF('Log Transaksi'!B465="","",IF('Log Transaksi'!D465="","",'Log Transaksi'!D465))</x:f>
        <x:v>Large Group</x:v>
      </x:c>
      <x:c r="E465" s="44" t="n">
        <x:f>IF('Log Transaksi'!B465="","",IF('Log Transaksi'!E465="","",'Log Transaksi'!E465))</x:f>
        <x:v>46283</x:v>
      </x:c>
      <x:c r="F465" s="34" t="str">
        <x:f>IF('Log Transaksi'!B465="","",IF('Log Transaksi'!F465="","",'Log Transaksi'!F465))</x:f>
        <x:v>Lunas</x:v>
      </x:c>
      <x:c r="G465" s="42" t="n">
        <x:f>IF('Log Transaksi'!B465="","",IF('Log Transaksi'!G465="","",'Log Transaksi'!G465))</x:f>
        <x:v>150000</x:v>
      </x:c>
      <x:c r="H465" s="42" t="str">
        <x:f>IF('Log Transaksi'!B465="","",IF('Log Transaksi'!H465="","",'Log Transaksi'!H465))</x:f>
      </x:c>
      <x:c r="I465" s="42" t="n">
        <x:f>IF('Log Transaksi'!B465="","",IF('Log Transaksi'!I465="","",'Log Transaksi'!I465))</x:f>
        <x:v>150000</x:v>
      </x:c>
      <x:c r="J465" s="46" t="str">
        <x:v>BK186</x:v>
      </x:c>
      <x:c r="K465" s="34" t="str">
        <x:v>Nama, tanggal foto, paket cocok</x:v>
      </x:c>
      <x:c r="L465" s="42" t="n">
        <x:f>IF(AND(B465&lt;&gt;"",B465&lt;='Pengaturan'!$B$6,F465="DP"),I465,0)</x:f>
        <x:v>0</x:v>
      </x:c>
      <x:c r="M465" s="42" t="n">
        <x:f>IF(AND(B465&lt;&gt;"",B465&lt;='Pengaturan'!$B$6,F465&lt;&gt;"DP"),I465,0)</x:f>
        <x:v>150000</x:v>
      </x:c>
      <x:c r="N465" s="34" t="n">
        <x:f>IF(AND(B465&lt;&gt;"",B465&lt;='Pengaturan'!$B$6,OR(F465="Lunas",F465="Pelunasan")),1,0)</x:f>
        <x:v>1</x:v>
      </x:c>
      <x:c r="O465" s="34" t="str">
        <x:f>IF(B465="","",IF(J465="","Belum dipasangkan",IF(COUNTIF('Data Schedule'!$A$5:$A$304,J465)=1,"OK","CHECK ID")))</x:f>
        <x:v>OK</x:v>
      </x:c>
      <x:c r="P465" s="519" t="str">
        <x:v>BK186</x:v>
      </x:c>
      <x:c r="Q465" s="521"/>
      <x:c r="R465" s="519" t="str">
        <x:f>IF('Log Transaksi'!B465="","",IF(Q465&lt;&gt;"",Q465,P465))</x:f>
        <x:v>BK186</x:v>
      </x:c>
      <x:c r="S465" s="519" t="str">
        <x:f>IF('Log Transaksi'!B465="","",'Log Transaksi'!S465)</x:f>
        <x:v>Paket utama</x:v>
      </x:c>
      <x:c r="T465" s="520" t="str">
        <x:v>Pemetaan average sebelumnya dipertahankan</x:v>
      </x:c>
      <x:c r="U465" s="519" t="str">
        <x:f>IF(R465="","",IF(COUNTIF('Belanja per Booking'!$A$17:$A$409,R465)=1,"OK","Cek ID"))</x:f>
        <x:v>OK</x:v>
      </x:c>
      <x:c r="V465" s="519" t="n">
        <x:f>IF(AND(R465&lt;&gt;"",'Log Transaksi'!L465&lt;&gt;"",'Log Transaksi'!L465&lt;&gt;"Belum diisi",OR('Log Transaksi'!N465="Uploaded",'Log Transaksi'!O465="Uploaded")),1,0)</x:f>
        <x:v>1</x:v>
      </x:c>
    </x:row>
    <x:row r="466" ht="23" customHeight="1">
      <x:c r="A466" s="34" t="n">
        <x:v>466</x:v>
      </x:c>
      <x:c r="B466" s="44" t="n">
        <x:f>IF('Log Transaksi'!B466="","",IF('Log Transaksi'!B466="","",'Log Transaksi'!B466))</x:f>
        <x:v>46283</x:v>
      </x:c>
      <x:c r="C466" s="34" t="str">
        <x:f>IF('Log Transaksi'!B466="","",IF('Log Transaksi'!C466="","",'Log Transaksi'!C466))</x:f>
        <x:v>Suhaimah</x:v>
      </x:c>
      <x:c r="D466" s="34" t="str">
        <x:f>IF('Log Transaksi'!B466="","",IF('Log Transaksi'!D466="","",'Log Transaksi'!D466))</x:f>
        <x:v>Large Group</x:v>
      </x:c>
      <x:c r="E466" s="44" t="n">
        <x:f>IF('Log Transaksi'!B466="","",IF('Log Transaksi'!E466="","",'Log Transaksi'!E466))</x:f>
        <x:v>46283</x:v>
      </x:c>
      <x:c r="F466" s="34" t="str">
        <x:f>IF('Log Transaksi'!B466="","",IF('Log Transaksi'!F466="","",'Log Transaksi'!F466))</x:f>
        <x:v>Lunas</x:v>
      </x:c>
      <x:c r="G466" s="42" t="n">
        <x:f>IF('Log Transaksi'!B466="","",IF('Log Transaksi'!G466="","",'Log Transaksi'!G466))</x:f>
        <x:v>150000</x:v>
      </x:c>
      <x:c r="H466" s="42" t="str">
        <x:f>IF('Log Transaksi'!B466="","",IF('Log Transaksi'!H466="","",'Log Transaksi'!H466))</x:f>
      </x:c>
      <x:c r="I466" s="42" t="n">
        <x:f>IF('Log Transaksi'!B466="","",IF('Log Transaksi'!I466="","",'Log Transaksi'!I466))</x:f>
        <x:v>150000</x:v>
      </x:c>
      <x:c r="J466" s="46" t="str">
        <x:v>BK200</x:v>
      </x:c>
      <x:c r="K466" s="34" t="str">
        <x:v>Nama, tanggal foto, paket cocok</x:v>
      </x:c>
      <x:c r="L466" s="42" t="n">
        <x:f>IF(AND(B466&lt;&gt;"",B466&lt;='Pengaturan'!$B$6,F466="DP"),I466,0)</x:f>
        <x:v>0</x:v>
      </x:c>
      <x:c r="M466" s="42" t="n">
        <x:f>IF(AND(B466&lt;&gt;"",B466&lt;='Pengaturan'!$B$6,F466&lt;&gt;"DP"),I466,0)</x:f>
        <x:v>150000</x:v>
      </x:c>
      <x:c r="N466" s="34" t="n">
        <x:f>IF(AND(B466&lt;&gt;"",B466&lt;='Pengaturan'!$B$6,OR(F466="Lunas",F466="Pelunasan")),1,0)</x:f>
        <x:v>1</x:v>
      </x:c>
      <x:c r="O466" s="34" t="str">
        <x:f>IF(B466="","",IF(J466="","Belum dipasangkan",IF(COUNTIF('Data Schedule'!$A$5:$A$304,J466)=1,"OK","CHECK ID")))</x:f>
        <x:v>OK</x:v>
      </x:c>
      <x:c r="P466" s="519" t="str">
        <x:v>BK200</x:v>
      </x:c>
      <x:c r="Q466" s="521"/>
      <x:c r="R466" s="519" t="str">
        <x:f>IF('Log Transaksi'!B466="","",IF(Q466&lt;&gt;"",Q466,P466))</x:f>
        <x:v>BK200</x:v>
      </x:c>
      <x:c r="S466" s="519" t="str">
        <x:f>IF('Log Transaksi'!B466="","",'Log Transaksi'!S466)</x:f>
        <x:v>Paket utama</x:v>
      </x:c>
      <x:c r="T466" s="520" t="str">
        <x:v>Pemetaan average sebelumnya dipertahankan</x:v>
      </x:c>
      <x:c r="U466" s="519" t="str">
        <x:f>IF(R466="","",IF(COUNTIF('Belanja per Booking'!$A$17:$A$409,R466)=1,"OK","Cek ID"))</x:f>
        <x:v>OK</x:v>
      </x:c>
      <x:c r="V466" s="519" t="n">
        <x:f>IF(AND(R466&lt;&gt;"",'Log Transaksi'!L466&lt;&gt;"",'Log Transaksi'!L466&lt;&gt;"Belum diisi",OR('Log Transaksi'!N466="Uploaded",'Log Transaksi'!O466="Uploaded")),1,0)</x:f>
        <x:v>1</x:v>
      </x:c>
    </x:row>
    <x:row r="467" ht="23" customHeight="1">
      <x:c r="A467" s="34" t="n">
        <x:v>467</x:v>
      </x:c>
      <x:c r="B467" s="44" t="n">
        <x:f>IF('Log Transaksi'!B467="","",IF('Log Transaksi'!B467="","",'Log Transaksi'!B467))</x:f>
        <x:v>46284</x:v>
      </x:c>
      <x:c r="C467" s="34" t="str">
        <x:f>IF('Log Transaksi'!B467="","",IF('Log Transaksi'!C467="","",'Log Transaksi'!C467))</x:f>
        <x:v>Celestia</x:v>
      </x:c>
      <x:c r="D467" s="34" t="str">
        <x:f>IF('Log Transaksi'!B467="","",IF('Log Transaksi'!D467="","",'Log Transaksi'!D467))</x:f>
        <x:v>Large Group</x:v>
      </x:c>
      <x:c r="E467" s="44" t="n">
        <x:f>IF('Log Transaksi'!B467="","",IF('Log Transaksi'!E467="","",'Log Transaksi'!E467))</x:f>
        <x:v>46287</x:v>
      </x:c>
      <x:c r="F467" s="34" t="str">
        <x:f>IF('Log Transaksi'!B467="","",IF('Log Transaksi'!F467="","",'Log Transaksi'!F467))</x:f>
        <x:v>DP</x:v>
      </x:c>
      <x:c r="G467" s="42" t="str">
        <x:f>IF('Log Transaksi'!B467="","",IF('Log Transaksi'!G467="","",'Log Transaksi'!G467))</x:f>
      </x:c>
      <x:c r="H467" s="42" t="n">
        <x:f>IF('Log Transaksi'!B467="","",IF('Log Transaksi'!H467="","",'Log Transaksi'!H467))</x:f>
        <x:v>100000</x:v>
      </x:c>
      <x:c r="I467" s="42" t="n">
        <x:f>IF('Log Transaksi'!B467="","",IF('Log Transaksi'!I467="","",'Log Transaksi'!I467))</x:f>
        <x:v>100000</x:v>
      </x:c>
      <x:c r="J467" s="46" t="str">
        <x:v>BK225</x:v>
      </x:c>
      <x:c r="K467" s="34" t="str">
        <x:v>Nama, tanggal foto, paket cocok</x:v>
      </x:c>
      <x:c r="L467" s="42" t="n">
        <x:f>IF(AND(B467&lt;&gt;"",B467&lt;='Pengaturan'!$B$6,F467="DP"),I467,0)</x:f>
        <x:v>100000</x:v>
      </x:c>
      <x:c r="M467" s="42" t="n">
        <x:f>IF(AND(B467&lt;&gt;"",B467&lt;='Pengaturan'!$B$6,F467&lt;&gt;"DP"),I467,0)</x:f>
        <x:v>0</x:v>
      </x:c>
      <x:c r="N467" s="34" t="n">
        <x:f>IF(AND(B467&lt;&gt;"",B467&lt;='Pengaturan'!$B$6,OR(F467="Lunas",F467="Pelunasan")),1,0)</x:f>
        <x:v>0</x:v>
      </x:c>
      <x:c r="O467" s="34" t="str">
        <x:f>IF(B467="","",IF(J467="","Belum dipasangkan",IF(COUNTIF('Data Schedule'!$A$5:$A$304,J467)=1,"OK","CHECK ID")))</x:f>
        <x:v>OK</x:v>
      </x:c>
      <x:c r="P467" s="519" t="str">
        <x:v>BK225</x:v>
      </x:c>
      <x:c r="Q467" s="521"/>
      <x:c r="R467" s="519" t="str">
        <x:f>IF('Log Transaksi'!B467="","",IF(Q467&lt;&gt;"",Q467,P467))</x:f>
        <x:v>BK225</x:v>
      </x:c>
      <x:c r="S467" s="519" t="str">
        <x:f>IF('Log Transaksi'!B467="","",'Log Transaksi'!S467)</x:f>
        <x:v>Paket utama</x:v>
      </x:c>
      <x:c r="T467" s="520" t="str">
        <x:v>ID booking dari pencocokan terbaru</x:v>
      </x:c>
      <x:c r="U467" s="519" t="str">
        <x:f>IF(R467="","",IF(COUNTIF('Belanja per Booking'!$A$17:$A$409,R467)=1,"OK","Cek ID"))</x:f>
        <x:v>OK</x:v>
      </x:c>
      <x:c r="V467" s="519" t="n">
        <x:f>IF(AND(R467&lt;&gt;"",'Log Transaksi'!L467&lt;&gt;"",'Log Transaksi'!L467&lt;&gt;"Belum diisi",OR('Log Transaksi'!N467="Uploaded",'Log Transaksi'!O467="Uploaded")),1,0)</x:f>
        <x:v>0</x:v>
      </x:c>
    </x:row>
    <x:row r="468" ht="23" customHeight="1">
      <x:c r="A468" s="34" t="n">
        <x:v>468</x:v>
      </x:c>
      <x:c r="B468" s="44" t="n">
        <x:f>IF('Log Transaksi'!B468="","",IF('Log Transaksi'!B468="","",'Log Transaksi'!B468))</x:f>
        <x:v>46284</x:v>
      </x:c>
      <x:c r="C468" s="34" t="str">
        <x:f>IF('Log Transaksi'!B468="","",IF('Log Transaksi'!C468="","",'Log Transaksi'!C468))</x:f>
        <x:v>Aya</x:v>
      </x:c>
      <x:c r="D468" s="34" t="str">
        <x:f>IF('Log Transaksi'!B468="","",IF('Log Transaksi'!D468="","",'Log Transaksi'!D468))</x:f>
        <x:v>Large Group</x:v>
      </x:c>
      <x:c r="E468" s="44" t="n">
        <x:f>IF('Log Transaksi'!B468="","",IF('Log Transaksi'!E468="","",'Log Transaksi'!E468))</x:f>
        <x:v>46284</x:v>
      </x:c>
      <x:c r="F468" s="34" t="str">
        <x:f>IF('Log Transaksi'!B468="","",IF('Log Transaksi'!F468="","",'Log Transaksi'!F468))</x:f>
        <x:v>Lunas</x:v>
      </x:c>
      <x:c r="G468" s="42" t="n">
        <x:f>IF('Log Transaksi'!B468="","",IF('Log Transaksi'!G468="","",'Log Transaksi'!G468))</x:f>
        <x:v>75000</x:v>
      </x:c>
      <x:c r="H468" s="42" t="str">
        <x:f>IF('Log Transaksi'!B468="","",IF('Log Transaksi'!H468="","",'Log Transaksi'!H468))</x:f>
      </x:c>
      <x:c r="I468" s="42" t="n">
        <x:f>IF('Log Transaksi'!B468="","",IF('Log Transaksi'!I468="","",'Log Transaksi'!I468))</x:f>
        <x:v>75000</x:v>
      </x:c>
      <x:c r="J468" s="46" t="str">
        <x:v>BK201</x:v>
      </x:c>
      <x:c r="K468" s="34" t="str">
        <x:v>Nama, tanggal foto, paket cocok</x:v>
      </x:c>
      <x:c r="L468" s="42" t="n">
        <x:f>IF(AND(B468&lt;&gt;"",B468&lt;='Pengaturan'!$B$6,F468="DP"),I468,0)</x:f>
        <x:v>0</x:v>
      </x:c>
      <x:c r="M468" s="42" t="n">
        <x:f>IF(AND(B468&lt;&gt;"",B468&lt;='Pengaturan'!$B$6,F468&lt;&gt;"DP"),I468,0)</x:f>
        <x:v>75000</x:v>
      </x:c>
      <x:c r="N468" s="34" t="n">
        <x:f>IF(AND(B468&lt;&gt;"",B468&lt;='Pengaturan'!$B$6,OR(F468="Lunas",F468="Pelunasan")),1,0)</x:f>
        <x:v>1</x:v>
      </x:c>
      <x:c r="O468" s="34" t="str">
        <x:f>IF(B468="","",IF(J468="","Belum dipasangkan",IF(COUNTIF('Data Schedule'!$A$5:$A$304,J468)=1,"OK","CHECK ID")))</x:f>
        <x:v>OK</x:v>
      </x:c>
      <x:c r="P468" s="519" t="str">
        <x:v>BK201</x:v>
      </x:c>
      <x:c r="Q468" s="521"/>
      <x:c r="R468" s="519" t="str">
        <x:f>IF('Log Transaksi'!B468="","",IF(Q468&lt;&gt;"",Q468,P468))</x:f>
        <x:v>BK201</x:v>
      </x:c>
      <x:c r="S468" s="519" t="str">
        <x:f>IF('Log Transaksi'!B468="","",'Log Transaksi'!S468)</x:f>
        <x:v>Paket utama</x:v>
      </x:c>
      <x:c r="T468" s="520" t="str">
        <x:v>ID booking dari pencocokan terbaru</x:v>
      </x:c>
      <x:c r="U468" s="519" t="str">
        <x:f>IF(R468="","",IF(COUNTIF('Belanja per Booking'!$A$17:$A$409,R468)=1,"OK","Cek ID"))</x:f>
        <x:v>OK</x:v>
      </x:c>
      <x:c r="V468" s="519" t="n">
        <x:f>IF(AND(R468&lt;&gt;"",'Log Transaksi'!L468&lt;&gt;"",'Log Transaksi'!L468&lt;&gt;"Belum diisi",OR('Log Transaksi'!N468="Uploaded",'Log Transaksi'!O468="Uploaded")),1,0)</x:f>
        <x:v>1</x:v>
      </x:c>
    </x:row>
    <x:row r="469" ht="23" customHeight="1">
      <x:c r="A469" s="34" t="n">
        <x:v>469</x:v>
      </x:c>
      <x:c r="B469" s="44" t="n">
        <x:f>IF('Log Transaksi'!B469="","",IF('Log Transaksi'!B469="","",'Log Transaksi'!B469))</x:f>
        <x:v>46284</x:v>
      </x:c>
      <x:c r="C469" s="34" t="str">
        <x:f>IF('Log Transaksi'!B469="","",IF('Log Transaksi'!C469="","",'Log Transaksi'!C469))</x:f>
        <x:v>princes</x:v>
      </x:c>
      <x:c r="D469" s="34" t="str">
        <x:f>IF('Log Transaksi'!B469="","",IF('Log Transaksi'!D469="","",'Log Transaksi'!D469))</x:f>
        <x:v>Family B</x:v>
      </x:c>
      <x:c r="E469" s="44" t="n">
        <x:f>IF('Log Transaksi'!B469="","",IF('Log Transaksi'!E469="","",'Log Transaksi'!E469))</x:f>
        <x:v>46284</x:v>
      </x:c>
      <x:c r="F469" s="34" t="str">
        <x:f>IF('Log Transaksi'!B469="","",IF('Log Transaksi'!F469="","",'Log Transaksi'!F469))</x:f>
        <x:v>DP</x:v>
      </x:c>
      <x:c r="G469" s="42" t="str">
        <x:f>IF('Log Transaksi'!B469="","",IF('Log Transaksi'!G469="","",'Log Transaksi'!G469))</x:f>
      </x:c>
      <x:c r="H469" s="42" t="n">
        <x:f>IF('Log Transaksi'!B469="","",IF('Log Transaksi'!H469="","",'Log Transaksi'!H469))</x:f>
        <x:v>100000</x:v>
      </x:c>
      <x:c r="I469" s="42" t="n">
        <x:f>IF('Log Transaksi'!B469="","",IF('Log Transaksi'!I469="","",'Log Transaksi'!I469))</x:f>
        <x:v>100000</x:v>
      </x:c>
      <x:c r="J469" s="46" t="str">
        <x:v>BK227</x:v>
      </x:c>
      <x:c r="K469" s="34" t="str">
        <x:v>Nama, tanggal foto, paket cocok</x:v>
      </x:c>
      <x:c r="L469" s="42" t="n">
        <x:f>IF(AND(B469&lt;&gt;"",B469&lt;='Pengaturan'!$B$6,F469="DP"),I469,0)</x:f>
        <x:v>100000</x:v>
      </x:c>
      <x:c r="M469" s="42" t="n">
        <x:f>IF(AND(B469&lt;&gt;"",B469&lt;='Pengaturan'!$B$6,F469&lt;&gt;"DP"),I469,0)</x:f>
        <x:v>0</x:v>
      </x:c>
      <x:c r="N469" s="34" t="n">
        <x:f>IF(AND(B469&lt;&gt;"",B469&lt;='Pengaturan'!$B$6,OR(F469="Lunas",F469="Pelunasan")),1,0)</x:f>
        <x:v>0</x:v>
      </x:c>
      <x:c r="O469" s="34" t="str">
        <x:f>IF(B469="","",IF(J469="","Belum dipasangkan",IF(COUNTIF('Data Schedule'!$A$5:$A$304,J469)=1,"OK","CHECK ID")))</x:f>
        <x:v>OK</x:v>
      </x:c>
      <x:c r="P469" s="519" t="str">
        <x:v>BK227</x:v>
      </x:c>
      <x:c r="Q469" s="521"/>
      <x:c r="R469" s="519" t="str">
        <x:f>IF('Log Transaksi'!B469="","",IF(Q469&lt;&gt;"",Q469,P469))</x:f>
        <x:v>BK227</x:v>
      </x:c>
      <x:c r="S469" s="519" t="str">
        <x:f>IF('Log Transaksi'!B469="","",'Log Transaksi'!S469)</x:f>
        <x:v>Paket utama</x:v>
      </x:c>
      <x:c r="T469" s="520" t="str">
        <x:v>ID booking dari pencocokan terbaru</x:v>
      </x:c>
      <x:c r="U469" s="519" t="str">
        <x:f>IF(R469="","",IF(COUNTIF('Belanja per Booking'!$A$17:$A$409,R469)=1,"OK","Cek ID"))</x:f>
        <x:v>OK</x:v>
      </x:c>
      <x:c r="V469" s="519" t="n">
        <x:f>IF(AND(R469&lt;&gt;"",'Log Transaksi'!L469&lt;&gt;"",'Log Transaksi'!L469&lt;&gt;"Belum diisi",OR('Log Transaksi'!N469="Uploaded",'Log Transaksi'!O469="Uploaded")),1,0)</x:f>
        <x:v>0</x:v>
      </x:c>
    </x:row>
    <x:row r="470" ht="23" customHeight="1">
      <x:c r="A470" s="34" t="n">
        <x:v>470</x:v>
      </x:c>
      <x:c r="B470" s="44" t="n">
        <x:f>IF('Log Transaksi'!B470="","",IF('Log Transaksi'!B470="","",'Log Transaksi'!B470))</x:f>
        <x:v>46284</x:v>
      </x:c>
      <x:c r="C470" s="34" t="str">
        <x:f>IF('Log Transaksi'!B470="","",IF('Log Transaksi'!C470="","",'Log Transaksi'!C470))</x:f>
        <x:v>Frista</x:v>
      </x:c>
      <x:c r="D470" s="34" t="str">
        <x:f>IF('Log Transaksi'!B470="","",IF('Log Transaksi'!D470="","",'Log Transaksi'!D470))</x:f>
        <x:v>Family A</x:v>
      </x:c>
      <x:c r="E470" s="44" t="n">
        <x:f>IF('Log Transaksi'!B470="","",IF('Log Transaksi'!E470="","",'Log Transaksi'!E470))</x:f>
        <x:v>46284</x:v>
      </x:c>
      <x:c r="F470" s="34" t="str">
        <x:f>IF('Log Transaksi'!B470="","",IF('Log Transaksi'!F470="","",'Log Transaksi'!F470))</x:f>
        <x:v>Lunas</x:v>
      </x:c>
      <x:c r="G470" s="42" t="n">
        <x:f>IF('Log Transaksi'!B470="","",IF('Log Transaksi'!G470="","",'Log Transaksi'!G470))</x:f>
        <x:v>250000</x:v>
      </x:c>
      <x:c r="H470" s="42" t="str">
        <x:f>IF('Log Transaksi'!B470="","",IF('Log Transaksi'!H470="","",'Log Transaksi'!H470))</x:f>
      </x:c>
      <x:c r="I470" s="42" t="n">
        <x:f>IF('Log Transaksi'!B470="","",IF('Log Transaksi'!I470="","",'Log Transaksi'!I470))</x:f>
        <x:v>250000</x:v>
      </x:c>
      <x:c r="J470" s="46"/>
      <x:c r="K470" s="34" t="str">
        <x:v>CHECK kandidat BK140. Identitas atau tanggal belum pasti</x:v>
      </x:c>
      <x:c r="L470" s="42" t="n">
        <x:f>IF(AND(B470&lt;&gt;"",B470&lt;='Pengaturan'!$B$6,F470="DP"),I470,0)</x:f>
        <x:v>0</x:v>
      </x:c>
      <x:c r="M470" s="42" t="n">
        <x:f>IF(AND(B470&lt;&gt;"",B470&lt;='Pengaturan'!$B$6,F470&lt;&gt;"DP"),I470,0)</x:f>
        <x:v>250000</x:v>
      </x:c>
      <x:c r="N470" s="34" t="n">
        <x:f>IF(AND(B470&lt;&gt;"",B470&lt;='Pengaturan'!$B$6,OR(F470="Lunas",F470="Pelunasan")),1,0)</x:f>
        <x:v>1</x:v>
      </x:c>
      <x:c r="O470" s="34" t="str">
        <x:f>IF(B470="","",IF(J470="","Belum dipasangkan",IF(COUNTIF('Data Schedule'!$A$5:$A$304,J470)=1,"OK","CHECK ID")))</x:f>
        <x:v>Belum dipasangkan</x:v>
      </x:c>
      <x:c r="P470" s="519" t="str">
        <x:v>LOG-19-7</x:v>
      </x:c>
      <x:c r="Q470" s="521"/>
      <x:c r="R470" s="519" t="str">
        <x:f>IF('Log Transaksi'!B470="","",IF(Q470&lt;&gt;"",Q470,P470))</x:f>
        <x:v>LOG-19-7</x:v>
      </x:c>
      <x:c r="S470" s="519" t="str">
        <x:f>IF('Log Transaksi'!B470="","",'Log Transaksi'!S470)</x:f>
        <x:v>Paket utama</x:v>
      </x:c>
      <x:c r="T470" s="520" t="str">
        <x:v>Konfirmasi pasangan BK140</x:v>
      </x:c>
      <x:c r="U470" s="519" t="str">
        <x:f>IF(R470="","",IF(COUNTIF('Belanja per Booking'!$A$17:$A$409,R470)=1,"OK","Cek ID"))</x:f>
        <x:v>OK</x:v>
      </x:c>
      <x:c r="V470" s="519" t="n">
        <x:f>IF(AND(R470&lt;&gt;"",'Log Transaksi'!L470&lt;&gt;"",'Log Transaksi'!L470&lt;&gt;"Belum diisi",OR('Log Transaksi'!N470="Uploaded",'Log Transaksi'!O470="Uploaded")),1,0)</x:f>
        <x:v>1</x:v>
      </x:c>
    </x:row>
    <x:row r="471" ht="23" customHeight="1">
      <x:c r="A471" s="34" t="n">
        <x:v>471</x:v>
      </x:c>
      <x:c r="B471" s="44" t="n">
        <x:f>IF('Log Transaksi'!B471="","",IF('Log Transaksi'!B471="","",'Log Transaksi'!B471))</x:f>
        <x:v>46284</x:v>
      </x:c>
      <x:c r="C471" s="34" t="str">
        <x:f>IF('Log Transaksi'!B471="","",IF('Log Transaksi'!C471="","",'Log Transaksi'!C471))</x:f>
        <x:v>Aliya</x:v>
      </x:c>
      <x:c r="D471" s="34" t="str">
        <x:f>IF('Log Transaksi'!B471="","",IF('Log Transaksi'!D471="","",'Log Transaksi'!D471))</x:f>
        <x:v>Graduation</x:v>
      </x:c>
      <x:c r="E471" s="44" t="n">
        <x:f>IF('Log Transaksi'!B471="","",IF('Log Transaksi'!E471="","",'Log Transaksi'!E471))</x:f>
        <x:v>46284</x:v>
      </x:c>
      <x:c r="F471" s="34" t="str">
        <x:f>IF('Log Transaksi'!B471="","",IF('Log Transaksi'!F471="","",'Log Transaksi'!F471))</x:f>
        <x:v>Lunas</x:v>
      </x:c>
      <x:c r="G471" s="42" t="n">
        <x:f>IF('Log Transaksi'!B471="","",IF('Log Transaksi'!G471="","",'Log Transaksi'!G471))</x:f>
        <x:v>410000</x:v>
      </x:c>
      <x:c r="H471" s="42" t="str">
        <x:f>IF('Log Transaksi'!B471="","",IF('Log Transaksi'!H471="","",'Log Transaksi'!H471))</x:f>
      </x:c>
      <x:c r="I471" s="42" t="n">
        <x:f>IF('Log Transaksi'!B471="","",IF('Log Transaksi'!I471="","",'Log Transaksi'!I471))</x:f>
        <x:v>410000</x:v>
      </x:c>
      <x:c r="J471" s="46"/>
      <x:c r="K471" s="34" t="str">
        <x:v>CHECK kandidat BK136. Identitas atau tanggal belum pasti</x:v>
      </x:c>
      <x:c r="L471" s="42" t="n">
        <x:f>IF(AND(B471&lt;&gt;"",B471&lt;='Pengaturan'!$B$6,F471="DP"),I471,0)</x:f>
        <x:v>0</x:v>
      </x:c>
      <x:c r="M471" s="42" t="n">
        <x:f>IF(AND(B471&lt;&gt;"",B471&lt;='Pengaturan'!$B$6,F471&lt;&gt;"DP"),I471,0)</x:f>
        <x:v>410000</x:v>
      </x:c>
      <x:c r="N471" s="34" t="n">
        <x:f>IF(AND(B471&lt;&gt;"",B471&lt;='Pengaturan'!$B$6,OR(F471="Lunas",F471="Pelunasan")),1,0)</x:f>
        <x:v>1</x:v>
      </x:c>
      <x:c r="O471" s="34" t="str">
        <x:f>IF(B471="","",IF(J471="","Belum dipasangkan",IF(COUNTIF('Data Schedule'!$A$5:$A$304,J471)=1,"OK","CHECK ID")))</x:f>
        <x:v>Belum dipasangkan</x:v>
      </x:c>
      <x:c r="P471" s="519" t="str">
        <x:v>LOG-19-8</x:v>
      </x:c>
      <x:c r="Q471" s="521"/>
      <x:c r="R471" s="519" t="str">
        <x:f>IF('Log Transaksi'!B471="","",IF(Q471&lt;&gt;"",Q471,P471))</x:f>
        <x:v>LOG-19-8</x:v>
      </x:c>
      <x:c r="S471" s="519" t="str">
        <x:f>IF('Log Transaksi'!B471="","",'Log Transaksi'!S471)</x:f>
        <x:v>Paket utama</x:v>
      </x:c>
      <x:c r="T471" s="520" t="str">
        <x:v>Konfirmasi pasangan BK136</x:v>
      </x:c>
      <x:c r="U471" s="519" t="str">
        <x:f>IF(R471="","",IF(COUNTIF('Belanja per Booking'!$A$17:$A$409,R471)=1,"OK","Cek ID"))</x:f>
        <x:v>OK</x:v>
      </x:c>
      <x:c r="V471" s="519" t="n">
        <x:f>IF(AND(R471&lt;&gt;"",'Log Transaksi'!L471&lt;&gt;"",'Log Transaksi'!L471&lt;&gt;"Belum diisi",OR('Log Transaksi'!N471="Uploaded",'Log Transaksi'!O471="Uploaded")),1,0)</x:f>
        <x:v>1</x:v>
      </x:c>
    </x:row>
    <x:row r="472" ht="23" customHeight="1">
      <x:c r="A472" s="34" t="n">
        <x:v>472</x:v>
      </x:c>
      <x:c r="B472" s="44" t="n">
        <x:f>IF('Log Transaksi'!B472="","",IF('Log Transaksi'!B472="","",'Log Transaksi'!B472))</x:f>
        <x:v>46284</x:v>
      </x:c>
      <x:c r="C472" s="34" t="str">
        <x:f>IF('Log Transaksi'!B472="","",IF('Log Transaksi'!C472="","",'Log Transaksi'!C472))</x:f>
        <x:v>Neneng</x:v>
      </x:c>
      <x:c r="D472" s="34" t="str">
        <x:f>IF('Log Transaksi'!B472="","",IF('Log Transaksi'!D472="","",'Log Transaksi'!D472))</x:f>
        <x:v>Graduation</x:v>
      </x:c>
      <x:c r="E472" s="44" t="n">
        <x:f>IF('Log Transaksi'!B472="","",IF('Log Transaksi'!E472="","",'Log Transaksi'!E472))</x:f>
        <x:v>46284</x:v>
      </x:c>
      <x:c r="F472" s="34" t="str">
        <x:f>IF('Log Transaksi'!B472="","",IF('Log Transaksi'!F472="","",'Log Transaksi'!F472))</x:f>
        <x:v>Lunas</x:v>
      </x:c>
      <x:c r="G472" s="42" t="str">
        <x:f>IF('Log Transaksi'!B472="","",IF('Log Transaksi'!G472="","",'Log Transaksi'!G472))</x:f>
      </x:c>
      <x:c r="H472" s="42" t="n">
        <x:f>IF('Log Transaksi'!B472="","",IF('Log Transaksi'!H472="","",'Log Transaksi'!H472))</x:f>
        <x:v>400000</x:v>
      </x:c>
      <x:c r="I472" s="42" t="n">
        <x:f>IF('Log Transaksi'!B472="","",IF('Log Transaksi'!I472="","",'Log Transaksi'!I472))</x:f>
        <x:v>400000</x:v>
      </x:c>
      <x:c r="J472" s="46"/>
      <x:c r="K472" s="34" t="str">
        <x:v>CHECK kandidat BK137. Identitas atau tanggal belum pasti</x:v>
      </x:c>
      <x:c r="L472" s="42" t="n">
        <x:f>IF(AND(B472&lt;&gt;"",B472&lt;='Pengaturan'!$B$6,F472="DP"),I472,0)</x:f>
        <x:v>0</x:v>
      </x:c>
      <x:c r="M472" s="42" t="n">
        <x:f>IF(AND(B472&lt;&gt;"",B472&lt;='Pengaturan'!$B$6,F472&lt;&gt;"DP"),I472,0)</x:f>
        <x:v>400000</x:v>
      </x:c>
      <x:c r="N472" s="34" t="n">
        <x:f>IF(AND(B472&lt;&gt;"",B472&lt;='Pengaturan'!$B$6,OR(F472="Lunas",F472="Pelunasan")),1,0)</x:f>
        <x:v>1</x:v>
      </x:c>
      <x:c r="O472" s="34" t="str">
        <x:f>IF(B472="","",IF(J472="","Belum dipasangkan",IF(COUNTIF('Data Schedule'!$A$5:$A$304,J472)=1,"OK","CHECK ID")))</x:f>
        <x:v>Belum dipasangkan</x:v>
      </x:c>
      <x:c r="P472" s="519" t="str">
        <x:v>LOG-19-9</x:v>
      </x:c>
      <x:c r="Q472" s="521"/>
      <x:c r="R472" s="519" t="str">
        <x:f>IF('Log Transaksi'!B472="","",IF(Q472&lt;&gt;"",Q472,P472))</x:f>
        <x:v>LOG-19-9</x:v>
      </x:c>
      <x:c r="S472" s="519" t="str">
        <x:f>IF('Log Transaksi'!B472="","",'Log Transaksi'!S472)</x:f>
        <x:v>Paket utama</x:v>
      </x:c>
      <x:c r="T472" s="520" t="str">
        <x:v>Konfirmasi pasangan BK137</x:v>
      </x:c>
      <x:c r="U472" s="519" t="str">
        <x:f>IF(R472="","",IF(COUNTIF('Belanja per Booking'!$A$17:$A$409,R472)=1,"OK","Cek ID"))</x:f>
        <x:v>OK</x:v>
      </x:c>
      <x:c r="V472" s="519" t="n">
        <x:f>IF(AND(R472&lt;&gt;"",'Log Transaksi'!L472&lt;&gt;"",'Log Transaksi'!L472&lt;&gt;"Belum diisi",OR('Log Transaksi'!N472="Uploaded",'Log Transaksi'!O472="Uploaded")),1,0)</x:f>
        <x:v>1</x:v>
      </x:c>
    </x:row>
    <x:row r="473" ht="23" customHeight="1">
      <x:c r="A473" s="34" t="n">
        <x:v>473</x:v>
      </x:c>
      <x:c r="B473" s="44" t="n">
        <x:f>IF('Log Transaksi'!B473="","",IF('Log Transaksi'!B473="","",'Log Transaksi'!B473))</x:f>
        <x:v>46284</x:v>
      </x:c>
      <x:c r="C473" s="34" t="str">
        <x:f>IF('Log Transaksi'!B473="","",IF('Log Transaksi'!C473="","",'Log Transaksi'!C473))</x:f>
        <x:v>Lu'lu</x:v>
      </x:c>
      <x:c r="D473" s="34" t="str">
        <x:f>IF('Log Transaksi'!B473="","",IF('Log Transaksi'!D473="","",'Log Transaksi'!D473))</x:f>
        <x:v>Graduation</x:v>
      </x:c>
      <x:c r="E473" s="44" t="n">
        <x:f>IF('Log Transaksi'!B473="","",IF('Log Transaksi'!E473="","",'Log Transaksi'!E473))</x:f>
        <x:v>46284</x:v>
      </x:c>
      <x:c r="F473" s="34" t="str">
        <x:f>IF('Log Transaksi'!B473="","",IF('Log Transaksi'!F473="","",'Log Transaksi'!F473))</x:f>
        <x:v>Lunas</x:v>
      </x:c>
      <x:c r="G473" s="42" t="str">
        <x:f>IF('Log Transaksi'!B473="","",IF('Log Transaksi'!G473="","",'Log Transaksi'!G473))</x:f>
      </x:c>
      <x:c r="H473" s="42" t="n">
        <x:f>IF('Log Transaksi'!B473="","",IF('Log Transaksi'!H473="","",'Log Transaksi'!H473))</x:f>
        <x:v>250000</x:v>
      </x:c>
      <x:c r="I473" s="42" t="n">
        <x:f>IF('Log Transaksi'!B473="","",IF('Log Transaksi'!I473="","",'Log Transaksi'!I473))</x:f>
        <x:v>250000</x:v>
      </x:c>
      <x:c r="J473" s="46"/>
      <x:c r="K473" s="34" t="str">
        <x:v>CHECK kandidat BK138. Nama singkat, tanggal dan paket sama. Konfirmasi pasangan.</x:v>
      </x:c>
      <x:c r="L473" s="42" t="n">
        <x:f>IF(AND(B473&lt;&gt;"",B473&lt;='Pengaturan'!$B$6,F473="DP"),I473,0)</x:f>
        <x:v>0</x:v>
      </x:c>
      <x:c r="M473" s="42" t="n">
        <x:f>IF(AND(B473&lt;&gt;"",B473&lt;='Pengaturan'!$B$6,F473&lt;&gt;"DP"),I473,0)</x:f>
        <x:v>250000</x:v>
      </x:c>
      <x:c r="N473" s="34" t="n">
        <x:f>IF(AND(B473&lt;&gt;"",B473&lt;='Pengaturan'!$B$6,OR(F473="Lunas",F473="Pelunasan")),1,0)</x:f>
        <x:v>1</x:v>
      </x:c>
      <x:c r="O473" s="34" t="str">
        <x:f>IF(B473="","",IF(J473="","Belum dipasangkan",IF(COUNTIF('Data Schedule'!$A$5:$A$304,J473)=1,"OK","CHECK ID")))</x:f>
        <x:v>Belum dipasangkan</x:v>
      </x:c>
      <x:c r="P473" s="519" t="str">
        <x:v>LOG-19-10</x:v>
      </x:c>
      <x:c r="Q473" s="521"/>
      <x:c r="R473" s="519" t="str">
        <x:f>IF('Log Transaksi'!B473="","",IF(Q473&lt;&gt;"",Q473,P473))</x:f>
        <x:v>LOG-19-10</x:v>
      </x:c>
      <x:c r="S473" s="519" t="str">
        <x:f>IF('Log Transaksi'!B473="","",'Log Transaksi'!S473)</x:f>
        <x:v>Paket utama</x:v>
      </x:c>
      <x:c r="T473" s="520" t="str">
        <x:v>Nama, tanggal sesi dan paket sama pada Log Order</x:v>
      </x:c>
      <x:c r="U473" s="519" t="str">
        <x:f>IF(R473="","",IF(COUNTIF('Belanja per Booking'!$A$17:$A$409,R473)=1,"OK","Cek ID"))</x:f>
        <x:v>OK</x:v>
      </x:c>
      <x:c r="V473" s="519" t="n">
        <x:f>IF(AND(R473&lt;&gt;"",'Log Transaksi'!L473&lt;&gt;"",'Log Transaksi'!L473&lt;&gt;"Belum diisi",OR('Log Transaksi'!N473="Uploaded",'Log Transaksi'!O473="Uploaded")),1,0)</x:f>
        <x:v>1</x:v>
      </x:c>
    </x:row>
    <x:row r="474" ht="23" customHeight="1">
      <x:c r="A474" s="34" t="n">
        <x:v>474</x:v>
      </x:c>
      <x:c r="B474" s="44" t="n">
        <x:f>IF('Log Transaksi'!B474="","",IF('Log Transaksi'!B474="","",'Log Transaksi'!B474))</x:f>
        <x:v>46284</x:v>
      </x:c>
      <x:c r="C474" s="34" t="str">
        <x:f>IF('Log Transaksi'!B474="","",IF('Log Transaksi'!C474="","",'Log Transaksi'!C474))</x:f>
        <x:v>aulia</x:v>
      </x:c>
      <x:c r="D474" s="34" t="str">
        <x:f>IF('Log Transaksi'!B474="","",IF('Log Transaksi'!D474="","",'Log Transaksi'!D474))</x:f>
        <x:v>Photofox</x:v>
      </x:c>
      <x:c r="E474" s="44" t="n">
        <x:f>IF('Log Transaksi'!B474="","",IF('Log Transaksi'!E474="","",'Log Transaksi'!E474))</x:f>
        <x:v>46285</x:v>
      </x:c>
      <x:c r="F474" s="34" t="str">
        <x:f>IF('Log Transaksi'!B474="","",IF('Log Transaksi'!F474="","",'Log Transaksi'!F474))</x:f>
        <x:v>DP</x:v>
      </x:c>
      <x:c r="G474" s="42" t="str">
        <x:f>IF('Log Transaksi'!B474="","",IF('Log Transaksi'!G474="","",'Log Transaksi'!G474))</x:f>
      </x:c>
      <x:c r="H474" s="42" t="n">
        <x:f>IF('Log Transaksi'!B474="","",IF('Log Transaksi'!H474="","",'Log Transaksi'!H474))</x:f>
        <x:v>100000</x:v>
      </x:c>
      <x:c r="I474" s="42" t="n">
        <x:f>IF('Log Transaksi'!B474="","",IF('Log Transaksi'!I474="","",'Log Transaksi'!I474))</x:f>
        <x:v>100000</x:v>
      </x:c>
      <x:c r="J474" s="46" t="str">
        <x:v>BK229</x:v>
      </x:c>
      <x:c r="K474" s="34" t="str">
        <x:v>Nama, tanggal foto, paket cocok</x:v>
      </x:c>
      <x:c r="L474" s="42" t="n">
        <x:f>IF(AND(B474&lt;&gt;"",B474&lt;='Pengaturan'!$B$6,F474="DP"),I474,0)</x:f>
        <x:v>100000</x:v>
      </x:c>
      <x:c r="M474" s="42" t="n">
        <x:f>IF(AND(B474&lt;&gt;"",B474&lt;='Pengaturan'!$B$6,F474&lt;&gt;"DP"),I474,0)</x:f>
        <x:v>0</x:v>
      </x:c>
      <x:c r="N474" s="34" t="n">
        <x:f>IF(AND(B474&lt;&gt;"",B474&lt;='Pengaturan'!$B$6,OR(F474="Lunas",F474="Pelunasan")),1,0)</x:f>
        <x:v>0</x:v>
      </x:c>
      <x:c r="O474" s="34" t="str">
        <x:f>IF(B474="","",IF(J474="","Belum dipasangkan",IF(COUNTIF('Data Schedule'!$A$5:$A$304,J474)=1,"OK","CHECK ID")))</x:f>
        <x:v>OK</x:v>
      </x:c>
      <x:c r="P474" s="519" t="str">
        <x:v>BK229</x:v>
      </x:c>
      <x:c r="Q474" s="521"/>
      <x:c r="R474" s="519" t="str">
        <x:f>IF('Log Transaksi'!B474="","",IF(Q474&lt;&gt;"",Q474,P474))</x:f>
        <x:v>BK229</x:v>
      </x:c>
      <x:c r="S474" s="519" t="str">
        <x:f>IF('Log Transaksi'!B474="","",'Log Transaksi'!S474)</x:f>
        <x:v>Paket utama</x:v>
      </x:c>
      <x:c r="T474" s="520" t="str">
        <x:v>ID booking dari pencocokan terbaru</x:v>
      </x:c>
      <x:c r="U474" s="519" t="str">
        <x:f>IF(R474="","",IF(COUNTIF('Belanja per Booking'!$A$17:$A$409,R474)=1,"OK","Cek ID"))</x:f>
        <x:v>OK</x:v>
      </x:c>
      <x:c r="V474" s="519" t="n">
        <x:f>IF(AND(R474&lt;&gt;"",'Log Transaksi'!L474&lt;&gt;"",'Log Transaksi'!L474&lt;&gt;"Belum diisi",OR('Log Transaksi'!N474="Uploaded",'Log Transaksi'!O474="Uploaded")),1,0)</x:f>
        <x:v>0</x:v>
      </x:c>
    </x:row>
    <x:row r="475" ht="23" customHeight="1">
      <x:c r="A475" s="34" t="n">
        <x:v>475</x:v>
      </x:c>
      <x:c r="B475" s="44" t="n">
        <x:f>IF('Log Transaksi'!B475="","",IF('Log Transaksi'!B475="","",'Log Transaksi'!B475))</x:f>
        <x:v>46284</x:v>
      </x:c>
      <x:c r="C475" s="34" t="str">
        <x:f>IF('Log Transaksi'!B475="","",IF('Log Transaksi'!C475="","",'Log Transaksi'!C475))</x:f>
        <x:v>Rizki</x:v>
      </x:c>
      <x:c r="D475" s="34" t="str">
        <x:f>IF('Log Transaksi'!B475="","",IF('Log Transaksi'!D475="","",'Log Transaksi'!D475))</x:f>
        <x:v>Graduation</x:v>
      </x:c>
      <x:c r="E475" s="44" t="n">
        <x:f>IF('Log Transaksi'!B475="","",IF('Log Transaksi'!E475="","",'Log Transaksi'!E475))</x:f>
        <x:v>46284</x:v>
      </x:c>
      <x:c r="F475" s="34" t="str">
        <x:f>IF('Log Transaksi'!B475="","",IF('Log Transaksi'!F475="","",'Log Transaksi'!F475))</x:f>
        <x:v>Lunas</x:v>
      </x:c>
      <x:c r="G475" s="42" t="str">
        <x:f>IF('Log Transaksi'!B475="","",IF('Log Transaksi'!G475="","",'Log Transaksi'!G475))</x:f>
      </x:c>
      <x:c r="H475" s="42" t="n">
        <x:f>IF('Log Transaksi'!B475="","",IF('Log Transaksi'!H475="","",'Log Transaksi'!H475))</x:f>
        <x:v>270000</x:v>
      </x:c>
      <x:c r="I475" s="42" t="n">
        <x:f>IF('Log Transaksi'!B475="","",IF('Log Transaksi'!I475="","",'Log Transaksi'!I475))</x:f>
        <x:v>270000</x:v>
      </x:c>
      <x:c r="J475" s="46"/>
      <x:c r="K475" s="34" t="str">
        <x:v>CHECK kandidat BK139. Identitas atau tanggal belum pasti</x:v>
      </x:c>
      <x:c r="L475" s="42" t="n">
        <x:f>IF(AND(B475&lt;&gt;"",B475&lt;='Pengaturan'!$B$6,F475="DP"),I475,0)</x:f>
        <x:v>0</x:v>
      </x:c>
      <x:c r="M475" s="42" t="n">
        <x:f>IF(AND(B475&lt;&gt;"",B475&lt;='Pengaturan'!$B$6,F475&lt;&gt;"DP"),I475,0)</x:f>
        <x:v>270000</x:v>
      </x:c>
      <x:c r="N475" s="34" t="n">
        <x:f>IF(AND(B475&lt;&gt;"",B475&lt;='Pengaturan'!$B$6,OR(F475="Lunas",F475="Pelunasan")),1,0)</x:f>
        <x:v>1</x:v>
      </x:c>
      <x:c r="O475" s="34" t="str">
        <x:f>IF(B475="","",IF(J475="","Belum dipasangkan",IF(COUNTIF('Data Schedule'!$A$5:$A$304,J475)=1,"OK","CHECK ID")))</x:f>
        <x:v>Belum dipasangkan</x:v>
      </x:c>
      <x:c r="P475" s="519" t="str">
        <x:v>LOG-19-12</x:v>
      </x:c>
      <x:c r="Q475" s="521"/>
      <x:c r="R475" s="519" t="str">
        <x:f>IF('Log Transaksi'!B475="","",IF(Q475&lt;&gt;"",Q475,P475))</x:f>
        <x:v>LOG-19-12</x:v>
      </x:c>
      <x:c r="S475" s="519" t="str">
        <x:f>IF('Log Transaksi'!B475="","",'Log Transaksi'!S475)</x:f>
        <x:v>Paket utama</x:v>
      </x:c>
      <x:c r="T475" s="520" t="str">
        <x:v>Konfirmasi pasangan BK139</x:v>
      </x:c>
      <x:c r="U475" s="519" t="str">
        <x:f>IF(R475="","",IF(COUNTIF('Belanja per Booking'!$A$17:$A$409,R475)=1,"OK","Cek ID"))</x:f>
        <x:v>OK</x:v>
      </x:c>
      <x:c r="V475" s="519" t="n">
        <x:f>IF(AND(R475&lt;&gt;"",'Log Transaksi'!L475&lt;&gt;"",'Log Transaksi'!L475&lt;&gt;"Belum diisi",OR('Log Transaksi'!N475="Uploaded",'Log Transaksi'!O475="Uploaded")),1,0)</x:f>
        <x:v>1</x:v>
      </x:c>
    </x:row>
    <x:row r="476" ht="23" customHeight="1">
      <x:c r="A476" s="34" t="n">
        <x:v>476</x:v>
      </x:c>
      <x:c r="B476" s="44" t="n">
        <x:f>IF('Log Transaksi'!B476="","",IF('Log Transaksi'!B476="","",'Log Transaksi'!B476))</x:f>
        <x:v>46284</x:v>
      </x:c>
      <x:c r="C476" s="34" t="str">
        <x:f>IF('Log Transaksi'!B476="","",IF('Log Transaksi'!C476="","",'Log Transaksi'!C476))</x:f>
        <x:v>Arneta</x:v>
      </x:c>
      <x:c r="D476" s="34" t="str">
        <x:f>IF('Log Transaksi'!B476="","",IF('Log Transaksi'!D476="","",'Log Transaksi'!D476))</x:f>
        <x:v>Graduation Premium</x:v>
      </x:c>
      <x:c r="E476" s="44" t="n">
        <x:f>IF('Log Transaksi'!B476="","",IF('Log Transaksi'!E476="","",'Log Transaksi'!E476))</x:f>
        <x:v>46284</x:v>
      </x:c>
      <x:c r="F476" s="34" t="str">
        <x:f>IF('Log Transaksi'!B476="","",IF('Log Transaksi'!F476="","",'Log Transaksi'!F476))</x:f>
        <x:v>Lunas</x:v>
      </x:c>
      <x:c r="G476" s="42" t="n">
        <x:f>IF('Log Transaksi'!B476="","",IF('Log Transaksi'!G476="","",'Log Transaksi'!G476))</x:f>
        <x:v>400000</x:v>
      </x:c>
      <x:c r="H476" s="42" t="str">
        <x:f>IF('Log Transaksi'!B476="","",IF('Log Transaksi'!H476="","",'Log Transaksi'!H476))</x:f>
      </x:c>
      <x:c r="I476" s="42" t="n">
        <x:f>IF('Log Transaksi'!B476="","",IF('Log Transaksi'!I476="","",'Log Transaksi'!I476))</x:f>
        <x:v>400000</x:v>
      </x:c>
      <x:c r="J476" s="46" t="str">
        <x:v>BK161</x:v>
      </x:c>
      <x:c r="K476" s="34" t="str">
        <x:v>Nama, tanggal foto, paket cocok</x:v>
      </x:c>
      <x:c r="L476" s="42" t="n">
        <x:f>IF(AND(B476&lt;&gt;"",B476&lt;='Pengaturan'!$B$6,F476="DP"),I476,0)</x:f>
        <x:v>0</x:v>
      </x:c>
      <x:c r="M476" s="42" t="n">
        <x:f>IF(AND(B476&lt;&gt;"",B476&lt;='Pengaturan'!$B$6,F476&lt;&gt;"DP"),I476,0)</x:f>
        <x:v>400000</x:v>
      </x:c>
      <x:c r="N476" s="34" t="n">
        <x:f>IF(AND(B476&lt;&gt;"",B476&lt;='Pengaturan'!$B$6,OR(F476="Lunas",F476="Pelunasan")),1,0)</x:f>
        <x:v>1</x:v>
      </x:c>
      <x:c r="O476" s="34" t="str">
        <x:f>IF(B476="","",IF(J476="","Belum dipasangkan",IF(COUNTIF('Data Schedule'!$A$5:$A$304,J476)=1,"OK","CHECK ID")))</x:f>
        <x:v>OK</x:v>
      </x:c>
      <x:c r="P476" s="519" t="str">
        <x:v>BK161</x:v>
      </x:c>
      <x:c r="Q476" s="521"/>
      <x:c r="R476" s="519" t="str">
        <x:f>IF('Log Transaksi'!B476="","",IF(Q476&lt;&gt;"",Q476,P476))</x:f>
        <x:v>BK161</x:v>
      </x:c>
      <x:c r="S476" s="519" t="str">
        <x:f>IF('Log Transaksi'!B476="","",'Log Transaksi'!S476)</x:f>
        <x:v>Paket utama</x:v>
      </x:c>
      <x:c r="T476" s="520" t="str">
        <x:v>ID booking dari pencocokan terbaru</x:v>
      </x:c>
      <x:c r="U476" s="519" t="str">
        <x:f>IF(R476="","",IF(COUNTIF('Belanja per Booking'!$A$17:$A$409,R476)=1,"OK","Cek ID"))</x:f>
        <x:v>OK</x:v>
      </x:c>
      <x:c r="V476" s="519" t="n">
        <x:f>IF(AND(R476&lt;&gt;"",'Log Transaksi'!L476&lt;&gt;"",'Log Transaksi'!L476&lt;&gt;"Belum diisi",OR('Log Transaksi'!N476="Uploaded",'Log Transaksi'!O476="Uploaded")),1,0)</x:f>
        <x:v>1</x:v>
      </x:c>
    </x:row>
    <x:row r="477" ht="23" customHeight="1">
      <x:c r="A477" s="34" t="n">
        <x:v>477</x:v>
      </x:c>
      <x:c r="B477" s="44" t="n">
        <x:f>IF('Log Transaksi'!B477="","",IF('Log Transaksi'!B477="","",'Log Transaksi'!B477))</x:f>
        <x:v>46284</x:v>
      </x:c>
      <x:c r="C477" s="34" t="str">
        <x:f>IF('Log Transaksi'!B477="","",IF('Log Transaksi'!C477="","",'Log Transaksi'!C477))</x:f>
        <x:v>cipan</x:v>
      </x:c>
      <x:c r="D477" s="34" t="str">
        <x:f>IF('Log Transaksi'!B477="","",IF('Log Transaksi'!D477="","",'Log Transaksi'!D477))</x:f>
        <x:v>Couple A</x:v>
      </x:c>
      <x:c r="E477" s="44" t="n">
        <x:f>IF('Log Transaksi'!B477="","",IF('Log Transaksi'!E477="","",'Log Transaksi'!E477))</x:f>
        <x:v>46288</x:v>
      </x:c>
      <x:c r="F477" s="34" t="str">
        <x:f>IF('Log Transaksi'!B477="","",IF('Log Transaksi'!F477="","",'Log Transaksi'!F477))</x:f>
        <x:v>DP</x:v>
      </x:c>
      <x:c r="G477" s="42" t="str">
        <x:f>IF('Log Transaksi'!B477="","",IF('Log Transaksi'!G477="","",'Log Transaksi'!G477))</x:f>
      </x:c>
      <x:c r="H477" s="42" t="n">
        <x:f>IF('Log Transaksi'!B477="","",IF('Log Transaksi'!H477="","",'Log Transaksi'!H477))</x:f>
        <x:v>100000</x:v>
      </x:c>
      <x:c r="I477" s="42" t="n">
        <x:f>IF('Log Transaksi'!B477="","",IF('Log Transaksi'!I477="","",'Log Transaksi'!I477))</x:f>
        <x:v>100000</x:v>
      </x:c>
      <x:c r="J477" s="46" t="str">
        <x:v>BK230</x:v>
      </x:c>
      <x:c r="K477" s="34" t="str">
        <x:v>Nama, tanggal foto, paket cocok</x:v>
      </x:c>
      <x:c r="L477" s="42" t="n">
        <x:f>IF(AND(B477&lt;&gt;"",B477&lt;='Pengaturan'!$B$6,F477="DP"),I477,0)</x:f>
        <x:v>100000</x:v>
      </x:c>
      <x:c r="M477" s="42" t="n">
        <x:f>IF(AND(B477&lt;&gt;"",B477&lt;='Pengaturan'!$B$6,F477&lt;&gt;"DP"),I477,0)</x:f>
        <x:v>0</x:v>
      </x:c>
      <x:c r="N477" s="34" t="n">
        <x:f>IF(AND(B477&lt;&gt;"",B477&lt;='Pengaturan'!$B$6,OR(F477="Lunas",F477="Pelunasan")),1,0)</x:f>
        <x:v>0</x:v>
      </x:c>
      <x:c r="O477" s="34" t="str">
        <x:f>IF(B477="","",IF(J477="","Belum dipasangkan",IF(COUNTIF('Data Schedule'!$A$5:$A$304,J477)=1,"OK","CHECK ID")))</x:f>
        <x:v>OK</x:v>
      </x:c>
      <x:c r="P477" s="519" t="str">
        <x:v>BK230</x:v>
      </x:c>
      <x:c r="Q477" s="521"/>
      <x:c r="R477" s="519" t="str">
        <x:f>IF('Log Transaksi'!B477="","",IF(Q477&lt;&gt;"",Q477,P477))</x:f>
        <x:v>BK230</x:v>
      </x:c>
      <x:c r="S477" s="519" t="str">
        <x:f>IF('Log Transaksi'!B477="","",'Log Transaksi'!S477)</x:f>
        <x:v>Paket utama</x:v>
      </x:c>
      <x:c r="T477" s="520" t="str">
        <x:v>ID booking dari pencocokan terbaru</x:v>
      </x:c>
      <x:c r="U477" s="519" t="str">
        <x:f>IF(R477="","",IF(COUNTIF('Belanja per Booking'!$A$17:$A$409,R477)=1,"OK","Cek ID"))</x:f>
        <x:v>OK</x:v>
      </x:c>
      <x:c r="V477" s="519" t="n">
        <x:f>IF(AND(R477&lt;&gt;"",'Log Transaksi'!L477&lt;&gt;"",'Log Transaksi'!L477&lt;&gt;"Belum diisi",OR('Log Transaksi'!N477="Uploaded",'Log Transaksi'!O477="Uploaded")),1,0)</x:f>
        <x:v>0</x:v>
      </x:c>
    </x:row>
    <x:row r="478" ht="23" customHeight="1">
      <x:c r="A478" s="34" t="n">
        <x:v>478</x:v>
      </x:c>
      <x:c r="B478" s="44" t="n">
        <x:f>IF('Log Transaksi'!B478="","",IF('Log Transaksi'!B478="","",'Log Transaksi'!B478))</x:f>
        <x:v>46284</x:v>
      </x:c>
      <x:c r="C478" s="34" t="str">
        <x:f>IF('Log Transaksi'!B478="","",IF('Log Transaksi'!C478="","",'Log Transaksi'!C478))</x:f>
        <x:v>Ilham</x:v>
      </x:c>
      <x:c r="D478" s="34" t="str">
        <x:f>IF('Log Transaksi'!B478="","",IF('Log Transaksi'!D478="","",'Log Transaksi'!D478))</x:f>
        <x:v>Graduation</x:v>
      </x:c>
      <x:c r="E478" s="44" t="n">
        <x:f>IF('Log Transaksi'!B478="","",IF('Log Transaksi'!E478="","",'Log Transaksi'!E478))</x:f>
        <x:v>46284</x:v>
      </x:c>
      <x:c r="F478" s="34" t="str">
        <x:f>IF('Log Transaksi'!B478="","",IF('Log Transaksi'!F478="","",'Log Transaksi'!F478))</x:f>
        <x:v>Lunas</x:v>
      </x:c>
      <x:c r="G478" s="42" t="n">
        <x:f>IF('Log Transaksi'!B478="","",IF('Log Transaksi'!G478="","",'Log Transaksi'!G478))</x:f>
        <x:v>250000</x:v>
      </x:c>
      <x:c r="H478" s="42" t="str">
        <x:f>IF('Log Transaksi'!B478="","",IF('Log Transaksi'!H478="","",'Log Transaksi'!H478))</x:f>
      </x:c>
      <x:c r="I478" s="42" t="n">
        <x:f>IF('Log Transaksi'!B478="","",IF('Log Transaksi'!I478="","",'Log Transaksi'!I478))</x:f>
        <x:v>250000</x:v>
      </x:c>
      <x:c r="J478" s="46" t="str">
        <x:v>BK176</x:v>
      </x:c>
      <x:c r="K478" s="34" t="str">
        <x:v>Nama, tanggal foto, paket cocok</x:v>
      </x:c>
      <x:c r="L478" s="42" t="n">
        <x:f>IF(AND(B478&lt;&gt;"",B478&lt;='Pengaturan'!$B$6,F478="DP"),I478,0)</x:f>
        <x:v>0</x:v>
      </x:c>
      <x:c r="M478" s="42" t="n">
        <x:f>IF(AND(B478&lt;&gt;"",B478&lt;='Pengaturan'!$B$6,F478&lt;&gt;"DP"),I478,0)</x:f>
        <x:v>250000</x:v>
      </x:c>
      <x:c r="N478" s="34" t="n">
        <x:f>IF(AND(B478&lt;&gt;"",B478&lt;='Pengaturan'!$B$6,OR(F478="Lunas",F478="Pelunasan")),1,0)</x:f>
        <x:v>1</x:v>
      </x:c>
      <x:c r="O478" s="34" t="str">
        <x:f>IF(B478="","",IF(J478="","Belum dipasangkan",IF(COUNTIF('Data Schedule'!$A$5:$A$304,J478)=1,"OK","CHECK ID")))</x:f>
        <x:v>OK</x:v>
      </x:c>
      <x:c r="P478" s="519" t="str">
        <x:v>BK176</x:v>
      </x:c>
      <x:c r="Q478" s="521"/>
      <x:c r="R478" s="519" t="str">
        <x:f>IF('Log Transaksi'!B478="","",IF(Q478&lt;&gt;"",Q478,P478))</x:f>
        <x:v>BK176</x:v>
      </x:c>
      <x:c r="S478" s="519" t="str">
        <x:f>IF('Log Transaksi'!B478="","",'Log Transaksi'!S478)</x:f>
        <x:v>Paket utama</x:v>
      </x:c>
      <x:c r="T478" s="520" t="str">
        <x:v>ID booking dari pencocokan terbaru</x:v>
      </x:c>
      <x:c r="U478" s="519" t="str">
        <x:f>IF(R478="","",IF(COUNTIF('Belanja per Booking'!$A$17:$A$409,R478)=1,"OK","Cek ID"))</x:f>
        <x:v>OK</x:v>
      </x:c>
      <x:c r="V478" s="519" t="n">
        <x:f>IF(AND(R478&lt;&gt;"",'Log Transaksi'!L478&lt;&gt;"",'Log Transaksi'!L478&lt;&gt;"Belum diisi",OR('Log Transaksi'!N478="Uploaded",'Log Transaksi'!O478="Uploaded")),1,0)</x:f>
        <x:v>1</x:v>
      </x:c>
    </x:row>
    <x:row r="479" ht="23" customHeight="1">
      <x:c r="A479" s="34" t="n">
        <x:v>479</x:v>
      </x:c>
      <x:c r="B479" s="44" t="n">
        <x:f>IF('Log Transaksi'!B479="","",IF('Log Transaksi'!B479="","",'Log Transaksi'!B479))</x:f>
        <x:v>46284</x:v>
      </x:c>
      <x:c r="C479" s="34" t="str">
        <x:f>IF('Log Transaksi'!B479="","",IF('Log Transaksi'!C479="","",'Log Transaksi'!C479))</x:f>
        <x:v>Difa Ruci</x:v>
      </x:c>
      <x:c r="D479" s="34" t="str">
        <x:f>IF('Log Transaksi'!B479="","",IF('Log Transaksi'!D479="","",'Log Transaksi'!D479))</x:f>
        <x:v>Graduation</x:v>
      </x:c>
      <x:c r="E479" s="44" t="n">
        <x:f>IF('Log Transaksi'!B479="","",IF('Log Transaksi'!E479="","",'Log Transaksi'!E479))</x:f>
        <x:v>46284</x:v>
      </x:c>
      <x:c r="F479" s="34" t="str">
        <x:f>IF('Log Transaksi'!B479="","",IF('Log Transaksi'!F479="","",'Log Transaksi'!F479))</x:f>
        <x:v>Lunas</x:v>
      </x:c>
      <x:c r="G479" s="42" t="n">
        <x:f>IF('Log Transaksi'!B479="","",IF('Log Transaksi'!G479="","",'Log Transaksi'!G479))</x:f>
        <x:v>250000</x:v>
      </x:c>
      <x:c r="H479" s="42" t="str">
        <x:f>IF('Log Transaksi'!B479="","",IF('Log Transaksi'!H479="","",'Log Transaksi'!H479))</x:f>
      </x:c>
      <x:c r="I479" s="42" t="n">
        <x:f>IF('Log Transaksi'!B479="","",IF('Log Transaksi'!I479="","",'Log Transaksi'!I479))</x:f>
        <x:v>250000</x:v>
      </x:c>
      <x:c r="J479" s="46"/>
      <x:c r="K479" s="34" t="str">
        <x:v>CHECK kandidat BK219. Identitas atau tanggal belum pasti</x:v>
      </x:c>
      <x:c r="L479" s="42" t="n">
        <x:f>IF(AND(B479&lt;&gt;"",B479&lt;='Pengaturan'!$B$6,F479="DP"),I479,0)</x:f>
        <x:v>0</x:v>
      </x:c>
      <x:c r="M479" s="42" t="n">
        <x:f>IF(AND(B479&lt;&gt;"",B479&lt;='Pengaturan'!$B$6,F479&lt;&gt;"DP"),I479,0)</x:f>
        <x:v>250000</x:v>
      </x:c>
      <x:c r="N479" s="34" t="n">
        <x:f>IF(AND(B479&lt;&gt;"",B479&lt;='Pengaturan'!$B$6,OR(F479="Lunas",F479="Pelunasan")),1,0)</x:f>
        <x:v>1</x:v>
      </x:c>
      <x:c r="O479" s="34" t="str">
        <x:f>IF(B479="","",IF(J479="","Belum dipasangkan",IF(COUNTIF('Data Schedule'!$A$5:$A$304,J479)=1,"OK","CHECK ID")))</x:f>
        <x:v>Belum dipasangkan</x:v>
      </x:c>
      <x:c r="P479" s="519" t="str">
        <x:v>LOG-18-12</x:v>
      </x:c>
      <x:c r="Q479" s="521"/>
      <x:c r="R479" s="519" t="str">
        <x:f>IF('Log Transaksi'!B479="","",IF(Q479&lt;&gt;"",Q479,P479))</x:f>
        <x:v>LOG-18-12</x:v>
      </x:c>
      <x:c r="S479" s="519" t="str">
        <x:f>IF('Log Transaksi'!B479="","",'Log Transaksi'!S479)</x:f>
        <x:v>Paket utama</x:v>
      </x:c>
      <x:c r="T479" s="520" t="str">
        <x:v>Konfirmasi pasangan BK219</x:v>
      </x:c>
      <x:c r="U479" s="519" t="str">
        <x:f>IF(R479="","",IF(COUNTIF('Belanja per Booking'!$A$17:$A$409,R479)=1,"OK","Cek ID"))</x:f>
        <x:v>OK</x:v>
      </x:c>
      <x:c r="V479" s="519" t="n">
        <x:f>IF(AND(R479&lt;&gt;"",'Log Transaksi'!L479&lt;&gt;"",'Log Transaksi'!L479&lt;&gt;"Belum diisi",OR('Log Transaksi'!N479="Uploaded",'Log Transaksi'!O479="Uploaded")),1,0)</x:f>
        <x:v>1</x:v>
      </x:c>
    </x:row>
    <x:row r="480" ht="23" customHeight="1">
      <x:c r="A480" s="34" t="n">
        <x:v>480</x:v>
      </x:c>
      <x:c r="B480" s="44" t="n">
        <x:f>IF('Log Transaksi'!B480="","",IF('Log Transaksi'!B480="","",'Log Transaksi'!B480))</x:f>
        <x:v>46284</x:v>
      </x:c>
      <x:c r="C480" s="34" t="str">
        <x:f>IF('Log Transaksi'!B480="","",IF('Log Transaksi'!C480="","",'Log Transaksi'!C480))</x:f>
        <x:v>Delfi</x:v>
      </x:c>
      <x:c r="D480" s="34" t="str">
        <x:f>IF('Log Transaksi'!B480="","",IF('Log Transaksi'!D480="","",'Log Transaksi'!D480))</x:f>
        <x:v>Graduation</x:v>
      </x:c>
      <x:c r="E480" s="44" t="n">
        <x:f>IF('Log Transaksi'!B480="","",IF('Log Transaksi'!E480="","",'Log Transaksi'!E480))</x:f>
        <x:v>46284</x:v>
      </x:c>
      <x:c r="F480" s="34" t="str">
        <x:f>IF('Log Transaksi'!B480="","",IF('Log Transaksi'!F480="","",'Log Transaksi'!F480))</x:f>
        <x:v>Lunas</x:v>
      </x:c>
      <x:c r="G480" s="42" t="n">
        <x:f>IF('Log Transaksi'!B480="","",IF('Log Transaksi'!G480="","",'Log Transaksi'!G480))</x:f>
        <x:v>250000</x:v>
      </x:c>
      <x:c r="H480" s="42" t="str">
        <x:f>IF('Log Transaksi'!B480="","",IF('Log Transaksi'!H480="","",'Log Transaksi'!H480))</x:f>
      </x:c>
      <x:c r="I480" s="42" t="n">
        <x:f>IF('Log Transaksi'!B480="","",IF('Log Transaksi'!I480="","",'Log Transaksi'!I480))</x:f>
        <x:v>250000</x:v>
      </x:c>
      <x:c r="J480" s="46" t="str">
        <x:v>BK152</x:v>
      </x:c>
      <x:c r="K480" s="34" t="str">
        <x:v>Nama, tanggal foto, paket cocok</x:v>
      </x:c>
      <x:c r="L480" s="42" t="n">
        <x:f>IF(AND(B480&lt;&gt;"",B480&lt;='Pengaturan'!$B$6,F480="DP"),I480,0)</x:f>
        <x:v>0</x:v>
      </x:c>
      <x:c r="M480" s="42" t="n">
        <x:f>IF(AND(B480&lt;&gt;"",B480&lt;='Pengaturan'!$B$6,F480&lt;&gt;"DP"),I480,0)</x:f>
        <x:v>250000</x:v>
      </x:c>
      <x:c r="N480" s="34" t="n">
        <x:f>IF(AND(B480&lt;&gt;"",B480&lt;='Pengaturan'!$B$6,OR(F480="Lunas",F480="Pelunasan")),1,0)</x:f>
        <x:v>1</x:v>
      </x:c>
      <x:c r="O480" s="34" t="str">
        <x:f>IF(B480="","",IF(J480="","Belum dipasangkan",IF(COUNTIF('Data Schedule'!$A$5:$A$304,J480)=1,"OK","CHECK ID")))</x:f>
        <x:v>OK</x:v>
      </x:c>
      <x:c r="P480" s="519" t="str">
        <x:v>BK152</x:v>
      </x:c>
      <x:c r="Q480" s="521"/>
      <x:c r="R480" s="519" t="str">
        <x:f>IF('Log Transaksi'!B480="","",IF(Q480&lt;&gt;"",Q480,P480))</x:f>
        <x:v>BK152</x:v>
      </x:c>
      <x:c r="S480" s="519" t="str">
        <x:f>IF('Log Transaksi'!B480="","",'Log Transaksi'!S480)</x:f>
        <x:v>Paket utama</x:v>
      </x:c>
      <x:c r="T480" s="520" t="str">
        <x:v>ID booking dari pencocokan terbaru</x:v>
      </x:c>
      <x:c r="U480" s="519" t="str">
        <x:f>IF(R480="","",IF(COUNTIF('Belanja per Booking'!$A$17:$A$409,R480)=1,"OK","Cek ID"))</x:f>
        <x:v>OK</x:v>
      </x:c>
      <x:c r="V480" s="519" t="n">
        <x:f>IF(AND(R480&lt;&gt;"",'Log Transaksi'!L480&lt;&gt;"",'Log Transaksi'!L480&lt;&gt;"Belum diisi",OR('Log Transaksi'!N480="Uploaded",'Log Transaksi'!O480="Uploaded")),1,0)</x:f>
        <x:v>1</x:v>
      </x:c>
    </x:row>
    <x:row r="481" ht="23" customHeight="1">
      <x:c r="A481" s="34" t="n">
        <x:v>481</x:v>
      </x:c>
      <x:c r="B481" s="44" t="n">
        <x:f>IF('Log Transaksi'!B481="","",IF('Log Transaksi'!B481="","",'Log Transaksi'!B481))</x:f>
        <x:v>46284</x:v>
      </x:c>
      <x:c r="C481" s="34" t="str">
        <x:f>IF('Log Transaksi'!B481="","",IF('Log Transaksi'!C481="","",'Log Transaksi'!C481))</x:f>
        <x:v>Akhmad binangun</x:v>
      </x:c>
      <x:c r="D481" s="34" t="str">
        <x:f>IF('Log Transaksi'!B481="","",IF('Log Transaksi'!D481="","",'Log Transaksi'!D481))</x:f>
        <x:v>Graduation</x:v>
      </x:c>
      <x:c r="E481" s="44" t="n">
        <x:f>IF('Log Transaksi'!B481="","",IF('Log Transaksi'!E481="","",'Log Transaksi'!E481))</x:f>
        <x:v>46298</x:v>
      </x:c>
      <x:c r="F481" s="34" t="str">
        <x:f>IF('Log Transaksi'!B481="","",IF('Log Transaksi'!F481="","",'Log Transaksi'!F481))</x:f>
        <x:v>DP</x:v>
      </x:c>
      <x:c r="G481" s="42" t="str">
        <x:f>IF('Log Transaksi'!B481="","",IF('Log Transaksi'!G481="","",'Log Transaksi'!G481))</x:f>
      </x:c>
      <x:c r="H481" s="42" t="n">
        <x:f>IF('Log Transaksi'!B481="","",IF('Log Transaksi'!H481="","",'Log Transaksi'!H481))</x:f>
        <x:v>100000</x:v>
      </x:c>
      <x:c r="I481" s="42" t="n">
        <x:f>IF('Log Transaksi'!B481="","",IF('Log Transaksi'!I481="","",'Log Transaksi'!I481))</x:f>
        <x:v>100000</x:v>
      </x:c>
      <x:c r="J481" s="46"/>
      <x:c r="K481" s="34" t="str">
        <x:v>Belum dipasangkan. Cash-in aktual tetap dihitung</x:v>
      </x:c>
      <x:c r="L481" s="42" t="n">
        <x:f>IF(AND(B481&lt;&gt;"",B481&lt;='Pengaturan'!$B$6,F481="DP"),I481,0)</x:f>
        <x:v>100000</x:v>
      </x:c>
      <x:c r="M481" s="42" t="n">
        <x:f>IF(AND(B481&lt;&gt;"",B481&lt;='Pengaturan'!$B$6,F481&lt;&gt;"DP"),I481,0)</x:f>
        <x:v>0</x:v>
      </x:c>
      <x:c r="N481" s="34" t="n">
        <x:f>IF(AND(B481&lt;&gt;"",B481&lt;='Pengaturan'!$B$6,OR(F481="Lunas",F481="Pelunasan")),1,0)</x:f>
        <x:v>0</x:v>
      </x:c>
      <x:c r="O481" s="34" t="str">
        <x:f>IF(B481="","",IF(J481="","Belum dipasangkan",IF(COUNTIF('Data Schedule'!$A$5:$A$304,J481)=1,"OK","CHECK ID")))</x:f>
        <x:v>Belum dipasangkan</x:v>
      </x:c>
      <x:c r="P481" s="519" t="str">
        <x:v>LOG-19-18</x:v>
      </x:c>
      <x:c r="Q481" s="521"/>
      <x:c r="R481" s="519" t="str">
        <x:f>IF('Log Transaksi'!B481="","",IF(Q481&lt;&gt;"",Q481,P481))</x:f>
        <x:v>LOG-19-18</x:v>
      </x:c>
      <x:c r="S481" s="519" t="str">
        <x:f>IF('Log Transaksi'!B481="","",'Log Transaksi'!S481)</x:f>
        <x:v>Paket utama</x:v>
      </x:c>
      <x:c r="T481" s="520" t="str">
        <x:v>Nama, tanggal sesi dan paket sama pada Log Order</x:v>
      </x:c>
      <x:c r="U481" s="519" t="str">
        <x:f>IF(R481="","",IF(COUNTIF('Belanja per Booking'!$A$17:$A$409,R481)=1,"OK","Cek ID"))</x:f>
        <x:v>OK</x:v>
      </x:c>
      <x:c r="V481" s="519" t="n">
        <x:f>IF(AND(R481&lt;&gt;"",'Log Transaksi'!L481&lt;&gt;"",'Log Transaksi'!L481&lt;&gt;"Belum diisi",OR('Log Transaksi'!N481="Uploaded",'Log Transaksi'!O481="Uploaded")),1,0)</x:f>
        <x:v>0</x:v>
      </x:c>
    </x:row>
    <x:row r="482" ht="23" customHeight="1">
      <x:c r="A482" s="34" t="n">
        <x:v>482</x:v>
      </x:c>
      <x:c r="B482" s="44" t="str">
        <x:f>IF('Log Transaksi'!B482="","",IF('Log Transaksi'!B482="","",'Log Transaksi'!B482))</x:f>
      </x:c>
      <x:c r="C482" s="34" t="str">
        <x:f>IF('Log Transaksi'!B482="","",IF('Log Transaksi'!C482="","",'Log Transaksi'!C482))</x:f>
      </x:c>
      <x:c r="D482" s="34" t="str">
        <x:f>IF('Log Transaksi'!B482="","",IF('Log Transaksi'!D482="","",'Log Transaksi'!D482))</x:f>
      </x:c>
      <x:c r="E482" s="44" t="str">
        <x:f>IF('Log Transaksi'!B482="","",IF('Log Transaksi'!E482="","",'Log Transaksi'!E482))</x:f>
      </x:c>
      <x:c r="F482" s="34" t="str">
        <x:f>IF('Log Transaksi'!B482="","",IF('Log Transaksi'!F482="","",'Log Transaksi'!F482))</x:f>
      </x:c>
      <x:c r="G482" s="42" t="str">
        <x:f>IF('Log Transaksi'!B482="","",IF('Log Transaksi'!G482="","",'Log Transaksi'!G482))</x:f>
      </x:c>
      <x:c r="H482" s="42" t="str">
        <x:f>IF('Log Transaksi'!B482="","",IF('Log Transaksi'!H482="","",'Log Transaksi'!H482))</x:f>
      </x:c>
      <x:c r="I482" s="42" t="str">
        <x:f>IF('Log Transaksi'!B482="","",IF('Log Transaksi'!I482="","",'Log Transaksi'!I482))</x:f>
      </x:c>
      <x:c r="J482" s="46"/>
      <x:c r="K482" s="34"/>
      <x:c r="L482" s="42" t="n">
        <x:f>IF(AND(B482&lt;&gt;"",B482&lt;='Pengaturan'!$B$6,F482="DP"),I482,0)</x:f>
        <x:v>0</x:v>
      </x:c>
      <x:c r="M482" s="42" t="n">
        <x:f>IF(AND(B482&lt;&gt;"",B482&lt;='Pengaturan'!$B$6,F482&lt;&gt;"DP"),I482,0)</x:f>
        <x:v>0</x:v>
      </x:c>
      <x:c r="N482" s="34" t="n">
        <x:f>IF(AND(B482&lt;&gt;"",B482&lt;='Pengaturan'!$B$6,OR(F482="Lunas",F482="Pelunasan")),1,0)</x:f>
        <x:v>0</x:v>
      </x:c>
      <x:c r="O482" s="34" t="str">
        <x:f>IF(B482="","",IF(J482="","Belum dipasangkan",IF(COUNTIF('Data Schedule'!$A$5:$A$304,J482)=1,"OK","CHECK ID")))</x:f>
      </x:c>
      <x:c r="P482" s="519"/>
      <x:c r="Q482" s="521"/>
      <x:c r="R482" s="519" t="str">
        <x:f>IF('Log Transaksi'!B482="","",IF(Q482&lt;&gt;"",Q482,P482))</x:f>
      </x:c>
      <x:c r="S482" s="519" t="str">
        <x:f>IF('Log Transaksi'!B482="","",'Log Transaksi'!S482)</x:f>
      </x:c>
      <x:c r="T482" s="520"/>
      <x:c r="U482" s="519" t="str">
        <x:f>IF(R482="","",IF(COUNTIF('Belanja per Booking'!$A$17:$A$409,R482)=1,"OK","Cek ID"))</x:f>
      </x:c>
      <x:c r="V482" s="519" t="n">
        <x:f>IF(AND(R482&lt;&gt;"",'Log Transaksi'!L482&lt;&gt;"",'Log Transaksi'!L482&lt;&gt;"Belum diisi",OR('Log Transaksi'!N482="Uploaded",'Log Transaksi'!O482="Uploaded")),1,0)</x:f>
        <x:v>0</x:v>
      </x:c>
    </x:row>
    <x:row r="483" ht="23" customHeight="1">
      <x:c r="A483" s="34" t="n">
        <x:v>483</x:v>
      </x:c>
      <x:c r="B483" s="44" t="str">
        <x:f>IF('Log Transaksi'!B483="","",IF('Log Transaksi'!B483="","",'Log Transaksi'!B483))</x:f>
      </x:c>
      <x:c r="C483" s="34" t="str">
        <x:f>IF('Log Transaksi'!B483="","",IF('Log Transaksi'!C483="","",'Log Transaksi'!C483))</x:f>
      </x:c>
      <x:c r="D483" s="34" t="str">
        <x:f>IF('Log Transaksi'!B483="","",IF('Log Transaksi'!D483="","",'Log Transaksi'!D483))</x:f>
      </x:c>
      <x:c r="E483" s="44" t="str">
        <x:f>IF('Log Transaksi'!B483="","",IF('Log Transaksi'!E483="","",'Log Transaksi'!E483))</x:f>
      </x:c>
      <x:c r="F483" s="34" t="str">
        <x:f>IF('Log Transaksi'!B483="","",IF('Log Transaksi'!F483="","",'Log Transaksi'!F483))</x:f>
      </x:c>
      <x:c r="G483" s="42" t="str">
        <x:f>IF('Log Transaksi'!B483="","",IF('Log Transaksi'!G483="","",'Log Transaksi'!G483))</x:f>
      </x:c>
      <x:c r="H483" s="42" t="str">
        <x:f>IF('Log Transaksi'!B483="","",IF('Log Transaksi'!H483="","",'Log Transaksi'!H483))</x:f>
      </x:c>
      <x:c r="I483" s="42" t="str">
        <x:f>IF('Log Transaksi'!B483="","",IF('Log Transaksi'!I483="","",'Log Transaksi'!I483))</x:f>
      </x:c>
      <x:c r="J483" s="46"/>
      <x:c r="K483" s="34"/>
      <x:c r="L483" s="42" t="n">
        <x:f>IF(AND(B483&lt;&gt;"",B483&lt;='Pengaturan'!$B$6,F483="DP"),I483,0)</x:f>
        <x:v>0</x:v>
      </x:c>
      <x:c r="M483" s="42" t="n">
        <x:f>IF(AND(B483&lt;&gt;"",B483&lt;='Pengaturan'!$B$6,F483&lt;&gt;"DP"),I483,0)</x:f>
        <x:v>0</x:v>
      </x:c>
      <x:c r="N483" s="34" t="n">
        <x:f>IF(AND(B483&lt;&gt;"",B483&lt;='Pengaturan'!$B$6,OR(F483="Lunas",F483="Pelunasan")),1,0)</x:f>
        <x:v>0</x:v>
      </x:c>
      <x:c r="O483" s="34" t="str">
        <x:f>IF(B483="","",IF(J483="","Belum dipasangkan",IF(COUNTIF('Data Schedule'!$A$5:$A$304,J483)=1,"OK","CHECK ID")))</x:f>
      </x:c>
      <x:c r="P483" s="519"/>
      <x:c r="Q483" s="521"/>
      <x:c r="R483" s="519" t="str">
        <x:f>IF('Log Transaksi'!B483="","",IF(Q483&lt;&gt;"",Q483,P483))</x:f>
      </x:c>
      <x:c r="S483" s="519" t="str">
        <x:f>IF('Log Transaksi'!B483="","",'Log Transaksi'!S483)</x:f>
      </x:c>
      <x:c r="T483" s="520"/>
      <x:c r="U483" s="519" t="str">
        <x:f>IF(R483="","",IF(COUNTIF('Belanja per Booking'!$A$17:$A$409,R483)=1,"OK","Cek ID"))</x:f>
      </x:c>
      <x:c r="V483" s="519" t="n">
        <x:f>IF(AND(R483&lt;&gt;"",'Log Transaksi'!L483&lt;&gt;"",'Log Transaksi'!L483&lt;&gt;"Belum diisi",OR('Log Transaksi'!N483="Uploaded",'Log Transaksi'!O483="Uploaded")),1,0)</x:f>
        <x:v>0</x:v>
      </x:c>
    </x:row>
    <x:row r="484" ht="23" customHeight="1">
      <x:c r="A484" s="34" t="n">
        <x:v>484</x:v>
      </x:c>
      <x:c r="B484" s="44" t="str">
        <x:f>IF('Log Transaksi'!B484="","",IF('Log Transaksi'!B484="","",'Log Transaksi'!B484))</x:f>
      </x:c>
      <x:c r="C484" s="34" t="str">
        <x:f>IF('Log Transaksi'!B484="","",IF('Log Transaksi'!C484="","",'Log Transaksi'!C484))</x:f>
      </x:c>
      <x:c r="D484" s="34" t="str">
        <x:f>IF('Log Transaksi'!B484="","",IF('Log Transaksi'!D484="","",'Log Transaksi'!D484))</x:f>
      </x:c>
      <x:c r="E484" s="44" t="str">
        <x:f>IF('Log Transaksi'!B484="","",IF('Log Transaksi'!E484="","",'Log Transaksi'!E484))</x:f>
      </x:c>
      <x:c r="F484" s="34" t="str">
        <x:f>IF('Log Transaksi'!B484="","",IF('Log Transaksi'!F484="","",'Log Transaksi'!F484))</x:f>
      </x:c>
      <x:c r="G484" s="42" t="str">
        <x:f>IF('Log Transaksi'!B484="","",IF('Log Transaksi'!G484="","",'Log Transaksi'!G484))</x:f>
      </x:c>
      <x:c r="H484" s="42" t="str">
        <x:f>IF('Log Transaksi'!B484="","",IF('Log Transaksi'!H484="","",'Log Transaksi'!H484))</x:f>
      </x:c>
      <x:c r="I484" s="42" t="str">
        <x:f>IF('Log Transaksi'!B484="","",IF('Log Transaksi'!I484="","",'Log Transaksi'!I484))</x:f>
      </x:c>
      <x:c r="J484" s="46"/>
      <x:c r="K484" s="34"/>
      <x:c r="L484" s="42" t="n">
        <x:f>IF(AND(B484&lt;&gt;"",B484&lt;='Pengaturan'!$B$6,F484="DP"),I484,0)</x:f>
        <x:v>0</x:v>
      </x:c>
      <x:c r="M484" s="42" t="n">
        <x:f>IF(AND(B484&lt;&gt;"",B484&lt;='Pengaturan'!$B$6,F484&lt;&gt;"DP"),I484,0)</x:f>
        <x:v>0</x:v>
      </x:c>
      <x:c r="N484" s="34" t="n">
        <x:f>IF(AND(B484&lt;&gt;"",B484&lt;='Pengaturan'!$B$6,OR(F484="Lunas",F484="Pelunasan")),1,0)</x:f>
        <x:v>0</x:v>
      </x:c>
      <x:c r="O484" s="34" t="str">
        <x:f>IF(B484="","",IF(J484="","Belum dipasangkan",IF(COUNTIF('Data Schedule'!$A$5:$A$304,J484)=1,"OK","CHECK ID")))</x:f>
      </x:c>
      <x:c r="P484" s="519"/>
      <x:c r="Q484" s="521"/>
      <x:c r="R484" s="519" t="str">
        <x:f>IF('Log Transaksi'!B484="","",IF(Q484&lt;&gt;"",Q484,P484))</x:f>
      </x:c>
      <x:c r="S484" s="519" t="str">
        <x:f>IF('Log Transaksi'!B484="","",'Log Transaksi'!S484)</x:f>
      </x:c>
      <x:c r="T484" s="520"/>
      <x:c r="U484" s="519" t="str">
        <x:f>IF(R484="","",IF(COUNTIF('Belanja per Booking'!$A$17:$A$409,R484)=1,"OK","Cek ID"))</x:f>
      </x:c>
      <x:c r="V484" s="519" t="n">
        <x:f>IF(AND(R484&lt;&gt;"",'Log Transaksi'!L484&lt;&gt;"",'Log Transaksi'!L484&lt;&gt;"Belum diisi",OR('Log Transaksi'!N484="Uploaded",'Log Transaksi'!O484="Uploaded")),1,0)</x:f>
        <x:v>0</x:v>
      </x:c>
    </x:row>
    <x:row r="485" ht="23" customHeight="1">
      <x:c r="A485" s="34" t="n">
        <x:v>485</x:v>
      </x:c>
      <x:c r="B485" s="44" t="str">
        <x:f>IF('Log Transaksi'!B485="","",IF('Log Transaksi'!B485="","",'Log Transaksi'!B485))</x:f>
      </x:c>
      <x:c r="C485" s="34" t="str">
        <x:f>IF('Log Transaksi'!B485="","",IF('Log Transaksi'!C485="","",'Log Transaksi'!C485))</x:f>
      </x:c>
      <x:c r="D485" s="34" t="str">
        <x:f>IF('Log Transaksi'!B485="","",IF('Log Transaksi'!D485="","",'Log Transaksi'!D485))</x:f>
      </x:c>
      <x:c r="E485" s="44" t="str">
        <x:f>IF('Log Transaksi'!B485="","",IF('Log Transaksi'!E485="","",'Log Transaksi'!E485))</x:f>
      </x:c>
      <x:c r="F485" s="34" t="str">
        <x:f>IF('Log Transaksi'!B485="","",IF('Log Transaksi'!F485="","",'Log Transaksi'!F485))</x:f>
      </x:c>
      <x:c r="G485" s="42" t="str">
        <x:f>IF('Log Transaksi'!B485="","",IF('Log Transaksi'!G485="","",'Log Transaksi'!G485))</x:f>
      </x:c>
      <x:c r="H485" s="42" t="str">
        <x:f>IF('Log Transaksi'!B485="","",IF('Log Transaksi'!H485="","",'Log Transaksi'!H485))</x:f>
      </x:c>
      <x:c r="I485" s="42" t="str">
        <x:f>IF('Log Transaksi'!B485="","",IF('Log Transaksi'!I485="","",'Log Transaksi'!I485))</x:f>
      </x:c>
      <x:c r="J485" s="46"/>
      <x:c r="K485" s="34"/>
      <x:c r="L485" s="42" t="n">
        <x:f>IF(AND(B485&lt;&gt;"",B485&lt;='Pengaturan'!$B$6,F485="DP"),I485,0)</x:f>
        <x:v>0</x:v>
      </x:c>
      <x:c r="M485" s="42" t="n">
        <x:f>IF(AND(B485&lt;&gt;"",B485&lt;='Pengaturan'!$B$6,F485&lt;&gt;"DP"),I485,0)</x:f>
        <x:v>0</x:v>
      </x:c>
      <x:c r="N485" s="34" t="n">
        <x:f>IF(AND(B485&lt;&gt;"",B485&lt;='Pengaturan'!$B$6,OR(F485="Lunas",F485="Pelunasan")),1,0)</x:f>
        <x:v>0</x:v>
      </x:c>
      <x:c r="O485" s="34" t="str">
        <x:f>IF(B485="","",IF(J485="","Belum dipasangkan",IF(COUNTIF('Data Schedule'!$A$5:$A$304,J485)=1,"OK","CHECK ID")))</x:f>
      </x:c>
      <x:c r="P485" s="519"/>
      <x:c r="Q485" s="521"/>
      <x:c r="R485" s="519" t="str">
        <x:f>IF('Log Transaksi'!B485="","",IF(Q485&lt;&gt;"",Q485,P485))</x:f>
      </x:c>
      <x:c r="S485" s="519" t="str">
        <x:f>IF('Log Transaksi'!B485="","",'Log Transaksi'!S485)</x:f>
      </x:c>
      <x:c r="T485" s="520"/>
      <x:c r="U485" s="519" t="str">
        <x:f>IF(R485="","",IF(COUNTIF('Belanja per Booking'!$A$17:$A$409,R485)=1,"OK","Cek ID"))</x:f>
      </x:c>
      <x:c r="V485" s="519" t="n">
        <x:f>IF(AND(R485&lt;&gt;"",'Log Transaksi'!L485&lt;&gt;"",'Log Transaksi'!L485&lt;&gt;"Belum diisi",OR('Log Transaksi'!N485="Uploaded",'Log Transaksi'!O485="Uploaded")),1,0)</x:f>
        <x:v>0</x:v>
      </x:c>
    </x:row>
    <x:row r="486" ht="23" customHeight="1">
      <x:c r="A486" s="34" t="n">
        <x:v>486</x:v>
      </x:c>
      <x:c r="B486" s="44" t="str">
        <x:f>IF('Log Transaksi'!B486="","",IF('Log Transaksi'!B486="","",'Log Transaksi'!B486))</x:f>
      </x:c>
      <x:c r="C486" s="34" t="str">
        <x:f>IF('Log Transaksi'!B486="","",IF('Log Transaksi'!C486="","",'Log Transaksi'!C486))</x:f>
      </x:c>
      <x:c r="D486" s="34" t="str">
        <x:f>IF('Log Transaksi'!B486="","",IF('Log Transaksi'!D486="","",'Log Transaksi'!D486))</x:f>
      </x:c>
      <x:c r="E486" s="44" t="str">
        <x:f>IF('Log Transaksi'!B486="","",IF('Log Transaksi'!E486="","",'Log Transaksi'!E486))</x:f>
      </x:c>
      <x:c r="F486" s="34" t="str">
        <x:f>IF('Log Transaksi'!B486="","",IF('Log Transaksi'!F486="","",'Log Transaksi'!F486))</x:f>
      </x:c>
      <x:c r="G486" s="42" t="str">
        <x:f>IF('Log Transaksi'!B486="","",IF('Log Transaksi'!G486="","",'Log Transaksi'!G486))</x:f>
      </x:c>
      <x:c r="H486" s="42" t="str">
        <x:f>IF('Log Transaksi'!B486="","",IF('Log Transaksi'!H486="","",'Log Transaksi'!H486))</x:f>
      </x:c>
      <x:c r="I486" s="42" t="str">
        <x:f>IF('Log Transaksi'!B486="","",IF('Log Transaksi'!I486="","",'Log Transaksi'!I486))</x:f>
      </x:c>
      <x:c r="J486" s="46"/>
      <x:c r="K486" s="34"/>
      <x:c r="L486" s="42" t="n">
        <x:f>IF(AND(B486&lt;&gt;"",B486&lt;='Pengaturan'!$B$6,F486="DP"),I486,0)</x:f>
        <x:v>0</x:v>
      </x:c>
      <x:c r="M486" s="42" t="n">
        <x:f>IF(AND(B486&lt;&gt;"",B486&lt;='Pengaturan'!$B$6,F486&lt;&gt;"DP"),I486,0)</x:f>
        <x:v>0</x:v>
      </x:c>
      <x:c r="N486" s="34" t="n">
        <x:f>IF(AND(B486&lt;&gt;"",B486&lt;='Pengaturan'!$B$6,OR(F486="Lunas",F486="Pelunasan")),1,0)</x:f>
        <x:v>0</x:v>
      </x:c>
      <x:c r="O486" s="34" t="str">
        <x:f>IF(B486="","",IF(J486="","Belum dipasangkan",IF(COUNTIF('Data Schedule'!$A$5:$A$304,J486)=1,"OK","CHECK ID")))</x:f>
      </x:c>
      <x:c r="P486" s="519"/>
      <x:c r="Q486" s="521"/>
      <x:c r="R486" s="519" t="str">
        <x:f>IF('Log Transaksi'!B486="","",IF(Q486&lt;&gt;"",Q486,P486))</x:f>
      </x:c>
      <x:c r="S486" s="519" t="str">
        <x:f>IF('Log Transaksi'!B486="","",'Log Transaksi'!S486)</x:f>
      </x:c>
      <x:c r="T486" s="520"/>
      <x:c r="U486" s="519" t="str">
        <x:f>IF(R486="","",IF(COUNTIF('Belanja per Booking'!$A$17:$A$409,R486)=1,"OK","Cek ID"))</x:f>
      </x:c>
      <x:c r="V486" s="519" t="n">
        <x:f>IF(AND(R486&lt;&gt;"",'Log Transaksi'!L486&lt;&gt;"",'Log Transaksi'!L486&lt;&gt;"Belum diisi",OR('Log Transaksi'!N486="Uploaded",'Log Transaksi'!O486="Uploaded")),1,0)</x:f>
        <x:v>0</x:v>
      </x:c>
    </x:row>
    <x:row r="487" ht="23" customHeight="1">
      <x:c r="A487" s="34" t="n">
        <x:v>487</x:v>
      </x:c>
      <x:c r="B487" s="44" t="str">
        <x:f>IF('Log Transaksi'!B487="","",IF('Log Transaksi'!B487="","",'Log Transaksi'!B487))</x:f>
      </x:c>
      <x:c r="C487" s="34" t="str">
        <x:f>IF('Log Transaksi'!B487="","",IF('Log Transaksi'!C487="","",'Log Transaksi'!C487))</x:f>
      </x:c>
      <x:c r="D487" s="34" t="str">
        <x:f>IF('Log Transaksi'!B487="","",IF('Log Transaksi'!D487="","",'Log Transaksi'!D487))</x:f>
      </x:c>
      <x:c r="E487" s="44" t="str">
        <x:f>IF('Log Transaksi'!B487="","",IF('Log Transaksi'!E487="","",'Log Transaksi'!E487))</x:f>
      </x:c>
      <x:c r="F487" s="34" t="str">
        <x:f>IF('Log Transaksi'!B487="","",IF('Log Transaksi'!F487="","",'Log Transaksi'!F487))</x:f>
      </x:c>
      <x:c r="G487" s="42" t="str">
        <x:f>IF('Log Transaksi'!B487="","",IF('Log Transaksi'!G487="","",'Log Transaksi'!G487))</x:f>
      </x:c>
      <x:c r="H487" s="42" t="str">
        <x:f>IF('Log Transaksi'!B487="","",IF('Log Transaksi'!H487="","",'Log Transaksi'!H487))</x:f>
      </x:c>
      <x:c r="I487" s="42" t="str">
        <x:f>IF('Log Transaksi'!B487="","",IF('Log Transaksi'!I487="","",'Log Transaksi'!I487))</x:f>
      </x:c>
      <x:c r="J487" s="46"/>
      <x:c r="K487" s="34"/>
      <x:c r="L487" s="42" t="n">
        <x:f>IF(AND(B487&lt;&gt;"",B487&lt;='Pengaturan'!$B$6,F487="DP"),I487,0)</x:f>
        <x:v>0</x:v>
      </x:c>
      <x:c r="M487" s="42" t="n">
        <x:f>IF(AND(B487&lt;&gt;"",B487&lt;='Pengaturan'!$B$6,F487&lt;&gt;"DP"),I487,0)</x:f>
        <x:v>0</x:v>
      </x:c>
      <x:c r="N487" s="34" t="n">
        <x:f>IF(AND(B487&lt;&gt;"",B487&lt;='Pengaturan'!$B$6,OR(F487="Lunas",F487="Pelunasan")),1,0)</x:f>
        <x:v>0</x:v>
      </x:c>
      <x:c r="O487" s="34" t="str">
        <x:f>IF(B487="","",IF(J487="","Belum dipasangkan",IF(COUNTIF('Data Schedule'!$A$5:$A$304,J487)=1,"OK","CHECK ID")))</x:f>
      </x:c>
      <x:c r="P487" s="519"/>
      <x:c r="Q487" s="521"/>
      <x:c r="R487" s="519" t="str">
        <x:f>IF('Log Transaksi'!B487="","",IF(Q487&lt;&gt;"",Q487,P487))</x:f>
      </x:c>
      <x:c r="S487" s="519" t="str">
        <x:f>IF('Log Transaksi'!B487="","",'Log Transaksi'!S487)</x:f>
      </x:c>
      <x:c r="T487" s="520"/>
      <x:c r="U487" s="519" t="str">
        <x:f>IF(R487="","",IF(COUNTIF('Belanja per Booking'!$A$17:$A$409,R487)=1,"OK","Cek ID"))</x:f>
      </x:c>
      <x:c r="V487" s="519" t="n">
        <x:f>IF(AND(R487&lt;&gt;"",'Log Transaksi'!L487&lt;&gt;"",'Log Transaksi'!L487&lt;&gt;"Belum diisi",OR('Log Transaksi'!N487="Uploaded",'Log Transaksi'!O487="Uploaded")),1,0)</x:f>
        <x:v>0</x:v>
      </x:c>
    </x:row>
    <x:row r="488" ht="23" customHeight="1">
      <x:c r="A488" s="34" t="n">
        <x:v>488</x:v>
      </x:c>
      <x:c r="B488" s="44" t="str">
        <x:f>IF('Log Transaksi'!B488="","",IF('Log Transaksi'!B488="","",'Log Transaksi'!B488))</x:f>
      </x:c>
      <x:c r="C488" s="34" t="str">
        <x:f>IF('Log Transaksi'!B488="","",IF('Log Transaksi'!C488="","",'Log Transaksi'!C488))</x:f>
      </x:c>
      <x:c r="D488" s="34" t="str">
        <x:f>IF('Log Transaksi'!B488="","",IF('Log Transaksi'!D488="","",'Log Transaksi'!D488))</x:f>
      </x:c>
      <x:c r="E488" s="44" t="str">
        <x:f>IF('Log Transaksi'!B488="","",IF('Log Transaksi'!E488="","",'Log Transaksi'!E488))</x:f>
      </x:c>
      <x:c r="F488" s="34" t="str">
        <x:f>IF('Log Transaksi'!B488="","",IF('Log Transaksi'!F488="","",'Log Transaksi'!F488))</x:f>
      </x:c>
      <x:c r="G488" s="42" t="str">
        <x:f>IF('Log Transaksi'!B488="","",IF('Log Transaksi'!G488="","",'Log Transaksi'!G488))</x:f>
      </x:c>
      <x:c r="H488" s="42" t="str">
        <x:f>IF('Log Transaksi'!B488="","",IF('Log Transaksi'!H488="","",'Log Transaksi'!H488))</x:f>
      </x:c>
      <x:c r="I488" s="42" t="str">
        <x:f>IF('Log Transaksi'!B488="","",IF('Log Transaksi'!I488="","",'Log Transaksi'!I488))</x:f>
      </x:c>
      <x:c r="J488" s="46"/>
      <x:c r="K488" s="34"/>
      <x:c r="L488" s="42" t="n">
        <x:f>IF(AND(B488&lt;&gt;"",B488&lt;='Pengaturan'!$B$6,F488="DP"),I488,0)</x:f>
        <x:v>0</x:v>
      </x:c>
      <x:c r="M488" s="42" t="n">
        <x:f>IF(AND(B488&lt;&gt;"",B488&lt;='Pengaturan'!$B$6,F488&lt;&gt;"DP"),I488,0)</x:f>
        <x:v>0</x:v>
      </x:c>
      <x:c r="N488" s="34" t="n">
        <x:f>IF(AND(B488&lt;&gt;"",B488&lt;='Pengaturan'!$B$6,OR(F488="Lunas",F488="Pelunasan")),1,0)</x:f>
        <x:v>0</x:v>
      </x:c>
      <x:c r="O488" s="34" t="str">
        <x:f>IF(B488="","",IF(J488="","Belum dipasangkan",IF(COUNTIF('Data Schedule'!$A$5:$A$304,J488)=1,"OK","CHECK ID")))</x:f>
      </x:c>
      <x:c r="P488" s="519"/>
      <x:c r="Q488" s="521"/>
      <x:c r="R488" s="519" t="str">
        <x:f>IF('Log Transaksi'!B488="","",IF(Q488&lt;&gt;"",Q488,P488))</x:f>
      </x:c>
      <x:c r="S488" s="519" t="str">
        <x:f>IF('Log Transaksi'!B488="","",'Log Transaksi'!S488)</x:f>
      </x:c>
      <x:c r="T488" s="520"/>
      <x:c r="U488" s="519" t="str">
        <x:f>IF(R488="","",IF(COUNTIF('Belanja per Booking'!$A$17:$A$409,R488)=1,"OK","Cek ID"))</x:f>
      </x:c>
      <x:c r="V488" s="519" t="n">
        <x:f>IF(AND(R488&lt;&gt;"",'Log Transaksi'!L488&lt;&gt;"",'Log Transaksi'!L488&lt;&gt;"Belum diisi",OR('Log Transaksi'!N488="Uploaded",'Log Transaksi'!O488="Uploaded")),1,0)</x:f>
        <x:v>0</x:v>
      </x:c>
    </x:row>
    <x:row r="489" ht="23" customHeight="1">
      <x:c r="A489" s="34" t="n">
        <x:v>489</x:v>
      </x:c>
      <x:c r="B489" s="44" t="str">
        <x:f>IF('Log Transaksi'!B489="","",IF('Log Transaksi'!B489="","",'Log Transaksi'!B489))</x:f>
      </x:c>
      <x:c r="C489" s="34" t="str">
        <x:f>IF('Log Transaksi'!B489="","",IF('Log Transaksi'!C489="","",'Log Transaksi'!C489))</x:f>
      </x:c>
      <x:c r="D489" s="34" t="str">
        <x:f>IF('Log Transaksi'!B489="","",IF('Log Transaksi'!D489="","",'Log Transaksi'!D489))</x:f>
      </x:c>
      <x:c r="E489" s="44" t="str">
        <x:f>IF('Log Transaksi'!B489="","",IF('Log Transaksi'!E489="","",'Log Transaksi'!E489))</x:f>
      </x:c>
      <x:c r="F489" s="34" t="str">
        <x:f>IF('Log Transaksi'!B489="","",IF('Log Transaksi'!F489="","",'Log Transaksi'!F489))</x:f>
      </x:c>
      <x:c r="G489" s="42" t="str">
        <x:f>IF('Log Transaksi'!B489="","",IF('Log Transaksi'!G489="","",'Log Transaksi'!G489))</x:f>
      </x:c>
      <x:c r="H489" s="42" t="str">
        <x:f>IF('Log Transaksi'!B489="","",IF('Log Transaksi'!H489="","",'Log Transaksi'!H489))</x:f>
      </x:c>
      <x:c r="I489" s="42" t="str">
        <x:f>IF('Log Transaksi'!B489="","",IF('Log Transaksi'!I489="","",'Log Transaksi'!I489))</x:f>
      </x:c>
      <x:c r="J489" s="46"/>
      <x:c r="K489" s="34"/>
      <x:c r="L489" s="42" t="n">
        <x:f>IF(AND(B489&lt;&gt;"",B489&lt;='Pengaturan'!$B$6,F489="DP"),I489,0)</x:f>
        <x:v>0</x:v>
      </x:c>
      <x:c r="M489" s="42" t="n">
        <x:f>IF(AND(B489&lt;&gt;"",B489&lt;='Pengaturan'!$B$6,F489&lt;&gt;"DP"),I489,0)</x:f>
        <x:v>0</x:v>
      </x:c>
      <x:c r="N489" s="34" t="n">
        <x:f>IF(AND(B489&lt;&gt;"",B489&lt;='Pengaturan'!$B$6,OR(F489="Lunas",F489="Pelunasan")),1,0)</x:f>
        <x:v>0</x:v>
      </x:c>
      <x:c r="O489" s="34" t="str">
        <x:f>IF(B489="","",IF(J489="","Belum dipasangkan",IF(COUNTIF('Data Schedule'!$A$5:$A$304,J489)=1,"OK","CHECK ID")))</x:f>
      </x:c>
      <x:c r="P489" s="519"/>
      <x:c r="Q489" s="521"/>
      <x:c r="R489" s="519" t="str">
        <x:f>IF('Log Transaksi'!B489="","",IF(Q489&lt;&gt;"",Q489,P489))</x:f>
      </x:c>
      <x:c r="S489" s="519" t="str">
        <x:f>IF('Log Transaksi'!B489="","",'Log Transaksi'!S489)</x:f>
      </x:c>
      <x:c r="T489" s="520"/>
      <x:c r="U489" s="519" t="str">
        <x:f>IF(R489="","",IF(COUNTIF('Belanja per Booking'!$A$17:$A$409,R489)=1,"OK","Cek ID"))</x:f>
      </x:c>
      <x:c r="V489" s="519" t="n">
        <x:f>IF(AND(R489&lt;&gt;"",'Log Transaksi'!L489&lt;&gt;"",'Log Transaksi'!L489&lt;&gt;"Belum diisi",OR('Log Transaksi'!N489="Uploaded",'Log Transaksi'!O489="Uploaded")),1,0)</x:f>
        <x:v>0</x:v>
      </x:c>
    </x:row>
    <x:row r="490" ht="23" customHeight="1">
      <x:c r="A490" s="34" t="n">
        <x:v>490</x:v>
      </x:c>
      <x:c r="B490" s="44" t="str">
        <x:f>IF('Log Transaksi'!B490="","",IF('Log Transaksi'!B490="","",'Log Transaksi'!B490))</x:f>
      </x:c>
      <x:c r="C490" s="34" t="str">
        <x:f>IF('Log Transaksi'!B490="","",IF('Log Transaksi'!C490="","",'Log Transaksi'!C490))</x:f>
      </x:c>
      <x:c r="D490" s="34" t="str">
        <x:f>IF('Log Transaksi'!B490="","",IF('Log Transaksi'!D490="","",'Log Transaksi'!D490))</x:f>
      </x:c>
      <x:c r="E490" s="44" t="str">
        <x:f>IF('Log Transaksi'!B490="","",IF('Log Transaksi'!E490="","",'Log Transaksi'!E490))</x:f>
      </x:c>
      <x:c r="F490" s="34" t="str">
        <x:f>IF('Log Transaksi'!B490="","",IF('Log Transaksi'!F490="","",'Log Transaksi'!F490))</x:f>
      </x:c>
      <x:c r="G490" s="42" t="str">
        <x:f>IF('Log Transaksi'!B490="","",IF('Log Transaksi'!G490="","",'Log Transaksi'!G490))</x:f>
      </x:c>
      <x:c r="H490" s="42" t="str">
        <x:f>IF('Log Transaksi'!B490="","",IF('Log Transaksi'!H490="","",'Log Transaksi'!H490))</x:f>
      </x:c>
      <x:c r="I490" s="42" t="str">
        <x:f>IF('Log Transaksi'!B490="","",IF('Log Transaksi'!I490="","",'Log Transaksi'!I490))</x:f>
      </x:c>
      <x:c r="J490" s="46"/>
      <x:c r="K490" s="34"/>
      <x:c r="L490" s="42" t="n">
        <x:f>IF(AND(B490&lt;&gt;"",B490&lt;='Pengaturan'!$B$6,F490="DP"),I490,0)</x:f>
        <x:v>0</x:v>
      </x:c>
      <x:c r="M490" s="42" t="n">
        <x:f>IF(AND(B490&lt;&gt;"",B490&lt;='Pengaturan'!$B$6,F490&lt;&gt;"DP"),I490,0)</x:f>
        <x:v>0</x:v>
      </x:c>
      <x:c r="N490" s="34" t="n">
        <x:f>IF(AND(B490&lt;&gt;"",B490&lt;='Pengaturan'!$B$6,OR(F490="Lunas",F490="Pelunasan")),1,0)</x:f>
        <x:v>0</x:v>
      </x:c>
      <x:c r="O490" s="34" t="str">
        <x:f>IF(B490="","",IF(J490="","Belum dipasangkan",IF(COUNTIF('Data Schedule'!$A$5:$A$304,J490)=1,"OK","CHECK ID")))</x:f>
      </x:c>
      <x:c r="P490" s="519"/>
      <x:c r="Q490" s="521"/>
      <x:c r="R490" s="519" t="str">
        <x:f>IF('Log Transaksi'!B490="","",IF(Q490&lt;&gt;"",Q490,P490))</x:f>
      </x:c>
      <x:c r="S490" s="519" t="str">
        <x:f>IF('Log Transaksi'!B490="","",'Log Transaksi'!S490)</x:f>
      </x:c>
      <x:c r="T490" s="520"/>
      <x:c r="U490" s="519" t="str">
        <x:f>IF(R490="","",IF(COUNTIF('Belanja per Booking'!$A$17:$A$409,R490)=1,"OK","Cek ID"))</x:f>
      </x:c>
      <x:c r="V490" s="519" t="n">
        <x:f>IF(AND(R490&lt;&gt;"",'Log Transaksi'!L490&lt;&gt;"",'Log Transaksi'!L490&lt;&gt;"Belum diisi",OR('Log Transaksi'!N490="Uploaded",'Log Transaksi'!O490="Uploaded")),1,0)</x:f>
        <x:v>0</x:v>
      </x:c>
    </x:row>
    <x:row r="491" ht="23" customHeight="1">
      <x:c r="A491" s="34" t="n">
        <x:v>491</x:v>
      </x:c>
      <x:c r="B491" s="44" t="str">
        <x:f>IF('Log Transaksi'!B491="","",IF('Log Transaksi'!B491="","",'Log Transaksi'!B491))</x:f>
      </x:c>
      <x:c r="C491" s="34" t="str">
        <x:f>IF('Log Transaksi'!B491="","",IF('Log Transaksi'!C491="","",'Log Transaksi'!C491))</x:f>
      </x:c>
      <x:c r="D491" s="34" t="str">
        <x:f>IF('Log Transaksi'!B491="","",IF('Log Transaksi'!D491="","",'Log Transaksi'!D491))</x:f>
      </x:c>
      <x:c r="E491" s="44" t="str">
        <x:f>IF('Log Transaksi'!B491="","",IF('Log Transaksi'!E491="","",'Log Transaksi'!E491))</x:f>
      </x:c>
      <x:c r="F491" s="34" t="str">
        <x:f>IF('Log Transaksi'!B491="","",IF('Log Transaksi'!F491="","",'Log Transaksi'!F491))</x:f>
      </x:c>
      <x:c r="G491" s="42" t="str">
        <x:f>IF('Log Transaksi'!B491="","",IF('Log Transaksi'!G491="","",'Log Transaksi'!G491))</x:f>
      </x:c>
      <x:c r="H491" s="42" t="str">
        <x:f>IF('Log Transaksi'!B491="","",IF('Log Transaksi'!H491="","",'Log Transaksi'!H491))</x:f>
      </x:c>
      <x:c r="I491" s="42" t="str">
        <x:f>IF('Log Transaksi'!B491="","",IF('Log Transaksi'!I491="","",'Log Transaksi'!I491))</x:f>
      </x:c>
      <x:c r="J491" s="46"/>
      <x:c r="K491" s="34"/>
      <x:c r="L491" s="42" t="n">
        <x:f>IF(AND(B491&lt;&gt;"",B491&lt;='Pengaturan'!$B$6,F491="DP"),I491,0)</x:f>
        <x:v>0</x:v>
      </x:c>
      <x:c r="M491" s="42" t="n">
        <x:f>IF(AND(B491&lt;&gt;"",B491&lt;='Pengaturan'!$B$6,F491&lt;&gt;"DP"),I491,0)</x:f>
        <x:v>0</x:v>
      </x:c>
      <x:c r="N491" s="34" t="n">
        <x:f>IF(AND(B491&lt;&gt;"",B491&lt;='Pengaturan'!$B$6,OR(F491="Lunas",F491="Pelunasan")),1,0)</x:f>
        <x:v>0</x:v>
      </x:c>
      <x:c r="O491" s="34" t="str">
        <x:f>IF(B491="","",IF(J491="","Belum dipasangkan",IF(COUNTIF('Data Schedule'!$A$5:$A$304,J491)=1,"OK","CHECK ID")))</x:f>
      </x:c>
      <x:c r="P491" s="519"/>
      <x:c r="Q491" s="521"/>
      <x:c r="R491" s="519" t="str">
        <x:f>IF('Log Transaksi'!B491="","",IF(Q491&lt;&gt;"",Q491,P491))</x:f>
      </x:c>
      <x:c r="S491" s="519" t="str">
        <x:f>IF('Log Transaksi'!B491="","",'Log Transaksi'!S491)</x:f>
      </x:c>
      <x:c r="T491" s="520"/>
      <x:c r="U491" s="519" t="str">
        <x:f>IF(R491="","",IF(COUNTIF('Belanja per Booking'!$A$17:$A$409,R491)=1,"OK","Cek ID"))</x:f>
      </x:c>
      <x:c r="V491" s="519" t="n">
        <x:f>IF(AND(R491&lt;&gt;"",'Log Transaksi'!L491&lt;&gt;"",'Log Transaksi'!L491&lt;&gt;"Belum diisi",OR('Log Transaksi'!N491="Uploaded",'Log Transaksi'!O491="Uploaded")),1,0)</x:f>
        <x:v>0</x:v>
      </x:c>
    </x:row>
    <x:row r="492" ht="23" customHeight="1">
      <x:c r="A492" s="34" t="n">
        <x:v>492</x:v>
      </x:c>
      <x:c r="B492" s="44" t="str">
        <x:f>IF('Log Transaksi'!B492="","",IF('Log Transaksi'!B492="","",'Log Transaksi'!B492))</x:f>
      </x:c>
      <x:c r="C492" s="34" t="str">
        <x:f>IF('Log Transaksi'!B492="","",IF('Log Transaksi'!C492="","",'Log Transaksi'!C492))</x:f>
      </x:c>
      <x:c r="D492" s="34" t="str">
        <x:f>IF('Log Transaksi'!B492="","",IF('Log Transaksi'!D492="","",'Log Transaksi'!D492))</x:f>
      </x:c>
      <x:c r="E492" s="44" t="str">
        <x:f>IF('Log Transaksi'!B492="","",IF('Log Transaksi'!E492="","",'Log Transaksi'!E492))</x:f>
      </x:c>
      <x:c r="F492" s="34" t="str">
        <x:f>IF('Log Transaksi'!B492="","",IF('Log Transaksi'!F492="","",'Log Transaksi'!F492))</x:f>
      </x:c>
      <x:c r="G492" s="42" t="str">
        <x:f>IF('Log Transaksi'!B492="","",IF('Log Transaksi'!G492="","",'Log Transaksi'!G492))</x:f>
      </x:c>
      <x:c r="H492" s="42" t="str">
        <x:f>IF('Log Transaksi'!B492="","",IF('Log Transaksi'!H492="","",'Log Transaksi'!H492))</x:f>
      </x:c>
      <x:c r="I492" s="42" t="str">
        <x:f>IF('Log Transaksi'!B492="","",IF('Log Transaksi'!I492="","",'Log Transaksi'!I492))</x:f>
      </x:c>
      <x:c r="J492" s="46"/>
      <x:c r="K492" s="34"/>
      <x:c r="L492" s="42" t="n">
        <x:f>IF(AND(B492&lt;&gt;"",B492&lt;='Pengaturan'!$B$6,F492="DP"),I492,0)</x:f>
        <x:v>0</x:v>
      </x:c>
      <x:c r="M492" s="42" t="n">
        <x:f>IF(AND(B492&lt;&gt;"",B492&lt;='Pengaturan'!$B$6,F492&lt;&gt;"DP"),I492,0)</x:f>
        <x:v>0</x:v>
      </x:c>
      <x:c r="N492" s="34" t="n">
        <x:f>IF(AND(B492&lt;&gt;"",B492&lt;='Pengaturan'!$B$6,OR(F492="Lunas",F492="Pelunasan")),1,0)</x:f>
        <x:v>0</x:v>
      </x:c>
      <x:c r="O492" s="34" t="str">
        <x:f>IF(B492="","",IF(J492="","Belum dipasangkan",IF(COUNTIF('Data Schedule'!$A$5:$A$304,J492)=1,"OK","CHECK ID")))</x:f>
      </x:c>
      <x:c r="P492" s="519"/>
      <x:c r="Q492" s="521"/>
      <x:c r="R492" s="519" t="str">
        <x:f>IF('Log Transaksi'!B492="","",IF(Q492&lt;&gt;"",Q492,P492))</x:f>
      </x:c>
      <x:c r="S492" s="519" t="str">
        <x:f>IF('Log Transaksi'!B492="","",'Log Transaksi'!S492)</x:f>
      </x:c>
      <x:c r="T492" s="520"/>
      <x:c r="U492" s="519" t="str">
        <x:f>IF(R492="","",IF(COUNTIF('Belanja per Booking'!$A$17:$A$409,R492)=1,"OK","Cek ID"))</x:f>
      </x:c>
      <x:c r="V492" s="519" t="n">
        <x:f>IF(AND(R492&lt;&gt;"",'Log Transaksi'!L492&lt;&gt;"",'Log Transaksi'!L492&lt;&gt;"Belum diisi",OR('Log Transaksi'!N492="Uploaded",'Log Transaksi'!O492="Uploaded")),1,0)</x:f>
        <x:v>0</x:v>
      </x:c>
    </x:row>
    <x:row r="493" ht="23" customHeight="1">
      <x:c r="A493" s="34" t="n">
        <x:v>493</x:v>
      </x:c>
      <x:c r="B493" s="44" t="str">
        <x:f>IF('Log Transaksi'!B493="","",IF('Log Transaksi'!B493="","",'Log Transaksi'!B493))</x:f>
      </x:c>
      <x:c r="C493" s="34" t="str">
        <x:f>IF('Log Transaksi'!B493="","",IF('Log Transaksi'!C493="","",'Log Transaksi'!C493))</x:f>
      </x:c>
      <x:c r="D493" s="34" t="str">
        <x:f>IF('Log Transaksi'!B493="","",IF('Log Transaksi'!D493="","",'Log Transaksi'!D493))</x:f>
      </x:c>
      <x:c r="E493" s="44" t="str">
        <x:f>IF('Log Transaksi'!B493="","",IF('Log Transaksi'!E493="","",'Log Transaksi'!E493))</x:f>
      </x:c>
      <x:c r="F493" s="34" t="str">
        <x:f>IF('Log Transaksi'!B493="","",IF('Log Transaksi'!F493="","",'Log Transaksi'!F493))</x:f>
      </x:c>
      <x:c r="G493" s="42" t="str">
        <x:f>IF('Log Transaksi'!B493="","",IF('Log Transaksi'!G493="","",'Log Transaksi'!G493))</x:f>
      </x:c>
      <x:c r="H493" s="42" t="str">
        <x:f>IF('Log Transaksi'!B493="","",IF('Log Transaksi'!H493="","",'Log Transaksi'!H493))</x:f>
      </x:c>
      <x:c r="I493" s="42" t="str">
        <x:f>IF('Log Transaksi'!B493="","",IF('Log Transaksi'!I493="","",'Log Transaksi'!I493))</x:f>
      </x:c>
      <x:c r="J493" s="46"/>
      <x:c r="K493" s="34"/>
      <x:c r="L493" s="42" t="n">
        <x:f>IF(AND(B493&lt;&gt;"",B493&lt;='Pengaturan'!$B$6,F493="DP"),I493,0)</x:f>
        <x:v>0</x:v>
      </x:c>
      <x:c r="M493" s="42" t="n">
        <x:f>IF(AND(B493&lt;&gt;"",B493&lt;='Pengaturan'!$B$6,F493&lt;&gt;"DP"),I493,0)</x:f>
        <x:v>0</x:v>
      </x:c>
      <x:c r="N493" s="34" t="n">
        <x:f>IF(AND(B493&lt;&gt;"",B493&lt;='Pengaturan'!$B$6,OR(F493="Lunas",F493="Pelunasan")),1,0)</x:f>
        <x:v>0</x:v>
      </x:c>
      <x:c r="O493" s="34" t="str">
        <x:f>IF(B493="","",IF(J493="","Belum dipasangkan",IF(COUNTIF('Data Schedule'!$A$5:$A$304,J493)=1,"OK","CHECK ID")))</x:f>
      </x:c>
      <x:c r="P493" s="519"/>
      <x:c r="Q493" s="521"/>
      <x:c r="R493" s="519" t="str">
        <x:f>IF('Log Transaksi'!B493="","",IF(Q493&lt;&gt;"",Q493,P493))</x:f>
      </x:c>
      <x:c r="S493" s="519" t="str">
        <x:f>IF('Log Transaksi'!B493="","",'Log Transaksi'!S493)</x:f>
      </x:c>
      <x:c r="T493" s="520"/>
      <x:c r="U493" s="519" t="str">
        <x:f>IF(R493="","",IF(COUNTIF('Belanja per Booking'!$A$17:$A$409,R493)=1,"OK","Cek ID"))</x:f>
      </x:c>
      <x:c r="V493" s="519" t="n">
        <x:f>IF(AND(R493&lt;&gt;"",'Log Transaksi'!L493&lt;&gt;"",'Log Transaksi'!L493&lt;&gt;"Belum diisi",OR('Log Transaksi'!N493="Uploaded",'Log Transaksi'!O493="Uploaded")),1,0)</x:f>
        <x:v>0</x:v>
      </x:c>
    </x:row>
    <x:row r="494" ht="23" customHeight="1">
      <x:c r="A494" s="34" t="n">
        <x:v>494</x:v>
      </x:c>
      <x:c r="B494" s="44" t="str">
        <x:f>IF('Log Transaksi'!B494="","",IF('Log Transaksi'!B494="","",'Log Transaksi'!B494))</x:f>
      </x:c>
      <x:c r="C494" s="34" t="str">
        <x:f>IF('Log Transaksi'!B494="","",IF('Log Transaksi'!C494="","",'Log Transaksi'!C494))</x:f>
      </x:c>
      <x:c r="D494" s="34" t="str">
        <x:f>IF('Log Transaksi'!B494="","",IF('Log Transaksi'!D494="","",'Log Transaksi'!D494))</x:f>
      </x:c>
      <x:c r="E494" s="44" t="str">
        <x:f>IF('Log Transaksi'!B494="","",IF('Log Transaksi'!E494="","",'Log Transaksi'!E494))</x:f>
      </x:c>
      <x:c r="F494" s="34" t="str">
        <x:f>IF('Log Transaksi'!B494="","",IF('Log Transaksi'!F494="","",'Log Transaksi'!F494))</x:f>
      </x:c>
      <x:c r="G494" s="42" t="str">
        <x:f>IF('Log Transaksi'!B494="","",IF('Log Transaksi'!G494="","",'Log Transaksi'!G494))</x:f>
      </x:c>
      <x:c r="H494" s="42" t="str">
        <x:f>IF('Log Transaksi'!B494="","",IF('Log Transaksi'!H494="","",'Log Transaksi'!H494))</x:f>
      </x:c>
      <x:c r="I494" s="42" t="str">
        <x:f>IF('Log Transaksi'!B494="","",IF('Log Transaksi'!I494="","",'Log Transaksi'!I494))</x:f>
      </x:c>
      <x:c r="J494" s="46"/>
      <x:c r="K494" s="34"/>
      <x:c r="L494" s="42" t="n">
        <x:f>IF(AND(B494&lt;&gt;"",B494&lt;='Pengaturan'!$B$6,F494="DP"),I494,0)</x:f>
        <x:v>0</x:v>
      </x:c>
      <x:c r="M494" s="42" t="n">
        <x:f>IF(AND(B494&lt;&gt;"",B494&lt;='Pengaturan'!$B$6,F494&lt;&gt;"DP"),I494,0)</x:f>
        <x:v>0</x:v>
      </x:c>
      <x:c r="N494" s="34" t="n">
        <x:f>IF(AND(B494&lt;&gt;"",B494&lt;='Pengaturan'!$B$6,OR(F494="Lunas",F494="Pelunasan")),1,0)</x:f>
        <x:v>0</x:v>
      </x:c>
      <x:c r="O494" s="34" t="str">
        <x:f>IF(B494="","",IF(J494="","Belum dipasangkan",IF(COUNTIF('Data Schedule'!$A$5:$A$304,J494)=1,"OK","CHECK ID")))</x:f>
      </x:c>
      <x:c r="P494" s="519"/>
      <x:c r="Q494" s="521"/>
      <x:c r="R494" s="519" t="str">
        <x:f>IF('Log Transaksi'!B494="","",IF(Q494&lt;&gt;"",Q494,P494))</x:f>
      </x:c>
      <x:c r="S494" s="519" t="str">
        <x:f>IF('Log Transaksi'!B494="","",'Log Transaksi'!S494)</x:f>
      </x:c>
      <x:c r="T494" s="520"/>
      <x:c r="U494" s="519" t="str">
        <x:f>IF(R494="","",IF(COUNTIF('Belanja per Booking'!$A$17:$A$409,R494)=1,"OK","Cek ID"))</x:f>
      </x:c>
      <x:c r="V494" s="519" t="n">
        <x:f>IF(AND(R494&lt;&gt;"",'Log Transaksi'!L494&lt;&gt;"",'Log Transaksi'!L494&lt;&gt;"Belum diisi",OR('Log Transaksi'!N494="Uploaded",'Log Transaksi'!O494="Uploaded")),1,0)</x:f>
        <x:v>0</x:v>
      </x:c>
    </x:row>
    <x:row r="495" ht="23" customHeight="1">
      <x:c r="A495" s="34" t="n">
        <x:v>495</x:v>
      </x:c>
      <x:c r="B495" s="44" t="str">
        <x:f>IF('Log Transaksi'!B495="","",IF('Log Transaksi'!B495="","",'Log Transaksi'!B495))</x:f>
      </x:c>
      <x:c r="C495" s="34" t="str">
        <x:f>IF('Log Transaksi'!B495="","",IF('Log Transaksi'!C495="","",'Log Transaksi'!C495))</x:f>
      </x:c>
      <x:c r="D495" s="34" t="str">
        <x:f>IF('Log Transaksi'!B495="","",IF('Log Transaksi'!D495="","",'Log Transaksi'!D495))</x:f>
      </x:c>
      <x:c r="E495" s="44" t="str">
        <x:f>IF('Log Transaksi'!B495="","",IF('Log Transaksi'!E495="","",'Log Transaksi'!E495))</x:f>
      </x:c>
      <x:c r="F495" s="34" t="str">
        <x:f>IF('Log Transaksi'!B495="","",IF('Log Transaksi'!F495="","",'Log Transaksi'!F495))</x:f>
      </x:c>
      <x:c r="G495" s="42" t="str">
        <x:f>IF('Log Transaksi'!B495="","",IF('Log Transaksi'!G495="","",'Log Transaksi'!G495))</x:f>
      </x:c>
      <x:c r="H495" s="42" t="str">
        <x:f>IF('Log Transaksi'!B495="","",IF('Log Transaksi'!H495="","",'Log Transaksi'!H495))</x:f>
      </x:c>
      <x:c r="I495" s="42" t="str">
        <x:f>IF('Log Transaksi'!B495="","",IF('Log Transaksi'!I495="","",'Log Transaksi'!I495))</x:f>
      </x:c>
      <x:c r="J495" s="46"/>
      <x:c r="K495" s="34"/>
      <x:c r="L495" s="42" t="n">
        <x:f>IF(AND(B495&lt;&gt;"",B495&lt;='Pengaturan'!$B$6,F495="DP"),I495,0)</x:f>
        <x:v>0</x:v>
      </x:c>
      <x:c r="M495" s="42" t="n">
        <x:f>IF(AND(B495&lt;&gt;"",B495&lt;='Pengaturan'!$B$6,F495&lt;&gt;"DP"),I495,0)</x:f>
        <x:v>0</x:v>
      </x:c>
      <x:c r="N495" s="34" t="n">
        <x:f>IF(AND(B495&lt;&gt;"",B495&lt;='Pengaturan'!$B$6,OR(F495="Lunas",F495="Pelunasan")),1,0)</x:f>
        <x:v>0</x:v>
      </x:c>
      <x:c r="O495" s="34" t="str">
        <x:f>IF(B495="","",IF(J495="","Belum dipasangkan",IF(COUNTIF('Data Schedule'!$A$5:$A$304,J495)=1,"OK","CHECK ID")))</x:f>
      </x:c>
      <x:c r="P495" s="519"/>
      <x:c r="Q495" s="521"/>
      <x:c r="R495" s="519" t="str">
        <x:f>IF('Log Transaksi'!B495="","",IF(Q495&lt;&gt;"",Q495,P495))</x:f>
      </x:c>
      <x:c r="S495" s="519" t="str">
        <x:f>IF('Log Transaksi'!B495="","",'Log Transaksi'!S495)</x:f>
      </x:c>
      <x:c r="T495" s="520"/>
      <x:c r="U495" s="519" t="str">
        <x:f>IF(R495="","",IF(COUNTIF('Belanja per Booking'!$A$17:$A$409,R495)=1,"OK","Cek ID"))</x:f>
      </x:c>
      <x:c r="V495" s="519" t="n">
        <x:f>IF(AND(R495&lt;&gt;"",'Log Transaksi'!L495&lt;&gt;"",'Log Transaksi'!L495&lt;&gt;"Belum diisi",OR('Log Transaksi'!N495="Uploaded",'Log Transaksi'!O495="Uploaded")),1,0)</x:f>
        <x:v>0</x:v>
      </x:c>
    </x:row>
    <x:row r="496" ht="23" customHeight="1">
      <x:c r="A496" s="34" t="n">
        <x:v>496</x:v>
      </x:c>
      <x:c r="B496" s="44" t="str">
        <x:f>IF('Log Transaksi'!B496="","",IF('Log Transaksi'!B496="","",'Log Transaksi'!B496))</x:f>
      </x:c>
      <x:c r="C496" s="34" t="str">
        <x:f>IF('Log Transaksi'!B496="","",IF('Log Transaksi'!C496="","",'Log Transaksi'!C496))</x:f>
      </x:c>
      <x:c r="D496" s="34" t="str">
        <x:f>IF('Log Transaksi'!B496="","",IF('Log Transaksi'!D496="","",'Log Transaksi'!D496))</x:f>
      </x:c>
      <x:c r="E496" s="44" t="str">
        <x:f>IF('Log Transaksi'!B496="","",IF('Log Transaksi'!E496="","",'Log Transaksi'!E496))</x:f>
      </x:c>
      <x:c r="F496" s="34" t="str">
        <x:f>IF('Log Transaksi'!B496="","",IF('Log Transaksi'!F496="","",'Log Transaksi'!F496))</x:f>
      </x:c>
      <x:c r="G496" s="42" t="str">
        <x:f>IF('Log Transaksi'!B496="","",IF('Log Transaksi'!G496="","",'Log Transaksi'!G496))</x:f>
      </x:c>
      <x:c r="H496" s="42" t="str">
        <x:f>IF('Log Transaksi'!B496="","",IF('Log Transaksi'!H496="","",'Log Transaksi'!H496))</x:f>
      </x:c>
      <x:c r="I496" s="42" t="str">
        <x:f>IF('Log Transaksi'!B496="","",IF('Log Transaksi'!I496="","",'Log Transaksi'!I496))</x:f>
      </x:c>
      <x:c r="J496" s="46"/>
      <x:c r="K496" s="34"/>
      <x:c r="L496" s="42" t="n">
        <x:f>IF(AND(B496&lt;&gt;"",B496&lt;='Pengaturan'!$B$6,F496="DP"),I496,0)</x:f>
        <x:v>0</x:v>
      </x:c>
      <x:c r="M496" s="42" t="n">
        <x:f>IF(AND(B496&lt;&gt;"",B496&lt;='Pengaturan'!$B$6,F496&lt;&gt;"DP"),I496,0)</x:f>
        <x:v>0</x:v>
      </x:c>
      <x:c r="N496" s="34" t="n">
        <x:f>IF(AND(B496&lt;&gt;"",B496&lt;='Pengaturan'!$B$6,OR(F496="Lunas",F496="Pelunasan")),1,0)</x:f>
        <x:v>0</x:v>
      </x:c>
      <x:c r="O496" s="34" t="str">
        <x:f>IF(B496="","",IF(J496="","Belum dipasangkan",IF(COUNTIF('Data Schedule'!$A$5:$A$304,J496)=1,"OK","CHECK ID")))</x:f>
      </x:c>
      <x:c r="P496" s="519"/>
      <x:c r="Q496" s="521"/>
      <x:c r="R496" s="519" t="str">
        <x:f>IF('Log Transaksi'!B496="","",IF(Q496&lt;&gt;"",Q496,P496))</x:f>
      </x:c>
      <x:c r="S496" s="519" t="str">
        <x:f>IF('Log Transaksi'!B496="","",'Log Transaksi'!S496)</x:f>
      </x:c>
      <x:c r="T496" s="520"/>
      <x:c r="U496" s="519" t="str">
        <x:f>IF(R496="","",IF(COUNTIF('Belanja per Booking'!$A$17:$A$409,R496)=1,"OK","Cek ID"))</x:f>
      </x:c>
      <x:c r="V496" s="519" t="n">
        <x:f>IF(AND(R496&lt;&gt;"",'Log Transaksi'!L496&lt;&gt;"",'Log Transaksi'!L496&lt;&gt;"Belum diisi",OR('Log Transaksi'!N496="Uploaded",'Log Transaksi'!O496="Uploaded")),1,0)</x:f>
        <x:v>0</x:v>
      </x:c>
    </x:row>
    <x:row r="497" ht="23" customHeight="1">
      <x:c r="A497" s="34" t="n">
        <x:v>497</x:v>
      </x:c>
      <x:c r="B497" s="44" t="str">
        <x:f>IF('Log Transaksi'!B497="","",IF('Log Transaksi'!B497="","",'Log Transaksi'!B497))</x:f>
      </x:c>
      <x:c r="C497" s="34" t="str">
        <x:f>IF('Log Transaksi'!B497="","",IF('Log Transaksi'!C497="","",'Log Transaksi'!C497))</x:f>
      </x:c>
      <x:c r="D497" s="34" t="str">
        <x:f>IF('Log Transaksi'!B497="","",IF('Log Transaksi'!D497="","",'Log Transaksi'!D497))</x:f>
      </x:c>
      <x:c r="E497" s="44" t="str">
        <x:f>IF('Log Transaksi'!B497="","",IF('Log Transaksi'!E497="","",'Log Transaksi'!E497))</x:f>
      </x:c>
      <x:c r="F497" s="34" t="str">
        <x:f>IF('Log Transaksi'!B497="","",IF('Log Transaksi'!F497="","",'Log Transaksi'!F497))</x:f>
      </x:c>
      <x:c r="G497" s="42" t="str">
        <x:f>IF('Log Transaksi'!B497="","",IF('Log Transaksi'!G497="","",'Log Transaksi'!G497))</x:f>
      </x:c>
      <x:c r="H497" s="42" t="str">
        <x:f>IF('Log Transaksi'!B497="","",IF('Log Transaksi'!H497="","",'Log Transaksi'!H497))</x:f>
      </x:c>
      <x:c r="I497" s="42" t="str">
        <x:f>IF('Log Transaksi'!B497="","",IF('Log Transaksi'!I497="","",'Log Transaksi'!I497))</x:f>
      </x:c>
      <x:c r="J497" s="46"/>
      <x:c r="K497" s="34"/>
      <x:c r="L497" s="42" t="n">
        <x:f>IF(AND(B497&lt;&gt;"",B497&lt;='Pengaturan'!$B$6,F497="DP"),I497,0)</x:f>
        <x:v>0</x:v>
      </x:c>
      <x:c r="M497" s="42" t="n">
        <x:f>IF(AND(B497&lt;&gt;"",B497&lt;='Pengaturan'!$B$6,F497&lt;&gt;"DP"),I497,0)</x:f>
        <x:v>0</x:v>
      </x:c>
      <x:c r="N497" s="34" t="n">
        <x:f>IF(AND(B497&lt;&gt;"",B497&lt;='Pengaturan'!$B$6,OR(F497="Lunas",F497="Pelunasan")),1,0)</x:f>
        <x:v>0</x:v>
      </x:c>
      <x:c r="O497" s="34" t="str">
        <x:f>IF(B497="","",IF(J497="","Belum dipasangkan",IF(COUNTIF('Data Schedule'!$A$5:$A$304,J497)=1,"OK","CHECK ID")))</x:f>
      </x:c>
      <x:c r="P497" s="519"/>
      <x:c r="Q497" s="521"/>
      <x:c r="R497" s="519" t="str">
        <x:f>IF('Log Transaksi'!B497="","",IF(Q497&lt;&gt;"",Q497,P497))</x:f>
      </x:c>
      <x:c r="S497" s="519" t="str">
        <x:f>IF('Log Transaksi'!B497="","",'Log Transaksi'!S497)</x:f>
      </x:c>
      <x:c r="T497" s="520"/>
      <x:c r="U497" s="519" t="str">
        <x:f>IF(R497="","",IF(COUNTIF('Belanja per Booking'!$A$17:$A$409,R497)=1,"OK","Cek ID"))</x:f>
      </x:c>
      <x:c r="V497" s="519" t="n">
        <x:f>IF(AND(R497&lt;&gt;"",'Log Transaksi'!L497&lt;&gt;"",'Log Transaksi'!L497&lt;&gt;"Belum diisi",OR('Log Transaksi'!N497="Uploaded",'Log Transaksi'!O497="Uploaded")),1,0)</x:f>
        <x:v>0</x:v>
      </x:c>
    </x:row>
    <x:row r="498" ht="23" customHeight="1">
      <x:c r="A498" s="34" t="n">
        <x:v>498</x:v>
      </x:c>
      <x:c r="B498" s="44" t="str">
        <x:f>IF('Log Transaksi'!B498="","",IF('Log Transaksi'!B498="","",'Log Transaksi'!B498))</x:f>
      </x:c>
      <x:c r="C498" s="34" t="str">
        <x:f>IF('Log Transaksi'!B498="","",IF('Log Transaksi'!C498="","",'Log Transaksi'!C498))</x:f>
      </x:c>
      <x:c r="D498" s="34" t="str">
        <x:f>IF('Log Transaksi'!B498="","",IF('Log Transaksi'!D498="","",'Log Transaksi'!D498))</x:f>
      </x:c>
      <x:c r="E498" s="44" t="str">
        <x:f>IF('Log Transaksi'!B498="","",IF('Log Transaksi'!E498="","",'Log Transaksi'!E498))</x:f>
      </x:c>
      <x:c r="F498" s="34" t="str">
        <x:f>IF('Log Transaksi'!B498="","",IF('Log Transaksi'!F498="","",'Log Transaksi'!F498))</x:f>
      </x:c>
      <x:c r="G498" s="42" t="str">
        <x:f>IF('Log Transaksi'!B498="","",IF('Log Transaksi'!G498="","",'Log Transaksi'!G498))</x:f>
      </x:c>
      <x:c r="H498" s="42" t="str">
        <x:f>IF('Log Transaksi'!B498="","",IF('Log Transaksi'!H498="","",'Log Transaksi'!H498))</x:f>
      </x:c>
      <x:c r="I498" s="42" t="str">
        <x:f>IF('Log Transaksi'!B498="","",IF('Log Transaksi'!I498="","",'Log Transaksi'!I498))</x:f>
      </x:c>
      <x:c r="J498" s="46"/>
      <x:c r="K498" s="34"/>
      <x:c r="L498" s="42" t="n">
        <x:f>IF(AND(B498&lt;&gt;"",B498&lt;='Pengaturan'!$B$6,F498="DP"),I498,0)</x:f>
        <x:v>0</x:v>
      </x:c>
      <x:c r="M498" s="42" t="n">
        <x:f>IF(AND(B498&lt;&gt;"",B498&lt;='Pengaturan'!$B$6,F498&lt;&gt;"DP"),I498,0)</x:f>
        <x:v>0</x:v>
      </x:c>
      <x:c r="N498" s="34" t="n">
        <x:f>IF(AND(B498&lt;&gt;"",B498&lt;='Pengaturan'!$B$6,OR(F498="Lunas",F498="Pelunasan")),1,0)</x:f>
        <x:v>0</x:v>
      </x:c>
      <x:c r="O498" s="34" t="str">
        <x:f>IF(B498="","",IF(J498="","Belum dipasangkan",IF(COUNTIF('Data Schedule'!$A$5:$A$304,J498)=1,"OK","CHECK ID")))</x:f>
      </x:c>
      <x:c r="P498" s="519"/>
      <x:c r="Q498" s="521"/>
      <x:c r="R498" s="519" t="str">
        <x:f>IF('Log Transaksi'!B498="","",IF(Q498&lt;&gt;"",Q498,P498))</x:f>
      </x:c>
      <x:c r="S498" s="519" t="str">
        <x:f>IF('Log Transaksi'!B498="","",'Log Transaksi'!S498)</x:f>
      </x:c>
      <x:c r="T498" s="520"/>
      <x:c r="U498" s="519" t="str">
        <x:f>IF(R498="","",IF(COUNTIF('Belanja per Booking'!$A$17:$A$409,R498)=1,"OK","Cek ID"))</x:f>
      </x:c>
      <x:c r="V498" s="519" t="n">
        <x:f>IF(AND(R498&lt;&gt;"",'Log Transaksi'!L498&lt;&gt;"",'Log Transaksi'!L498&lt;&gt;"Belum diisi",OR('Log Transaksi'!N498="Uploaded",'Log Transaksi'!O498="Uploaded")),1,0)</x:f>
        <x:v>0</x:v>
      </x:c>
    </x:row>
    <x:row r="499" ht="23" customHeight="1">
      <x:c r="A499" s="34" t="n">
        <x:v>499</x:v>
      </x:c>
      <x:c r="B499" s="44" t="str">
        <x:f>IF('Log Transaksi'!B499="","",IF('Log Transaksi'!B499="","",'Log Transaksi'!B499))</x:f>
      </x:c>
      <x:c r="C499" s="34" t="str">
        <x:f>IF('Log Transaksi'!B499="","",IF('Log Transaksi'!C499="","",'Log Transaksi'!C499))</x:f>
      </x:c>
      <x:c r="D499" s="34" t="str">
        <x:f>IF('Log Transaksi'!B499="","",IF('Log Transaksi'!D499="","",'Log Transaksi'!D499))</x:f>
      </x:c>
      <x:c r="E499" s="44" t="str">
        <x:f>IF('Log Transaksi'!B499="","",IF('Log Transaksi'!E499="","",'Log Transaksi'!E499))</x:f>
      </x:c>
      <x:c r="F499" s="34" t="str">
        <x:f>IF('Log Transaksi'!B499="","",IF('Log Transaksi'!F499="","",'Log Transaksi'!F499))</x:f>
      </x:c>
      <x:c r="G499" s="42" t="str">
        <x:f>IF('Log Transaksi'!B499="","",IF('Log Transaksi'!G499="","",'Log Transaksi'!G499))</x:f>
      </x:c>
      <x:c r="H499" s="42" t="str">
        <x:f>IF('Log Transaksi'!B499="","",IF('Log Transaksi'!H499="","",'Log Transaksi'!H499))</x:f>
      </x:c>
      <x:c r="I499" s="42" t="str">
        <x:f>IF('Log Transaksi'!B499="","",IF('Log Transaksi'!I499="","",'Log Transaksi'!I499))</x:f>
      </x:c>
      <x:c r="J499" s="46"/>
      <x:c r="K499" s="34"/>
      <x:c r="L499" s="42" t="n">
        <x:f>IF(AND(B499&lt;&gt;"",B499&lt;='Pengaturan'!$B$6,F499="DP"),I499,0)</x:f>
        <x:v>0</x:v>
      </x:c>
      <x:c r="M499" s="42" t="n">
        <x:f>IF(AND(B499&lt;&gt;"",B499&lt;='Pengaturan'!$B$6,F499&lt;&gt;"DP"),I499,0)</x:f>
        <x:v>0</x:v>
      </x:c>
      <x:c r="N499" s="34" t="n">
        <x:f>IF(AND(B499&lt;&gt;"",B499&lt;='Pengaturan'!$B$6,OR(F499="Lunas",F499="Pelunasan")),1,0)</x:f>
        <x:v>0</x:v>
      </x:c>
      <x:c r="O499" s="34" t="str">
        <x:f>IF(B499="","",IF(J499="","Belum dipasangkan",IF(COUNTIF('Data Schedule'!$A$5:$A$304,J499)=1,"OK","CHECK ID")))</x:f>
      </x:c>
      <x:c r="P499" s="519"/>
      <x:c r="Q499" s="521"/>
      <x:c r="R499" s="519" t="str">
        <x:f>IF('Log Transaksi'!B499="","",IF(Q499&lt;&gt;"",Q499,P499))</x:f>
      </x:c>
      <x:c r="S499" s="519" t="str">
        <x:f>IF('Log Transaksi'!B499="","",'Log Transaksi'!S499)</x:f>
      </x:c>
      <x:c r="T499" s="520"/>
      <x:c r="U499" s="519" t="str">
        <x:f>IF(R499="","",IF(COUNTIF('Belanja per Booking'!$A$17:$A$409,R499)=1,"OK","Cek ID"))</x:f>
      </x:c>
      <x:c r="V499" s="519" t="n">
        <x:f>IF(AND(R499&lt;&gt;"",'Log Transaksi'!L499&lt;&gt;"",'Log Transaksi'!L499&lt;&gt;"Belum diisi",OR('Log Transaksi'!N499="Uploaded",'Log Transaksi'!O499="Uploaded")),1,0)</x:f>
        <x:v>0</x:v>
      </x:c>
    </x:row>
    <x:row r="500" ht="23" customHeight="1">
      <x:c r="A500" s="34" t="n">
        <x:v>500</x:v>
      </x:c>
      <x:c r="B500" s="44" t="str">
        <x:f>IF('Log Transaksi'!B500="","",IF('Log Transaksi'!B500="","",'Log Transaksi'!B500))</x:f>
      </x:c>
      <x:c r="C500" s="34" t="str">
        <x:f>IF('Log Transaksi'!B500="","",IF('Log Transaksi'!C500="","",'Log Transaksi'!C500))</x:f>
      </x:c>
      <x:c r="D500" s="34" t="str">
        <x:f>IF('Log Transaksi'!B500="","",IF('Log Transaksi'!D500="","",'Log Transaksi'!D500))</x:f>
      </x:c>
      <x:c r="E500" s="44" t="str">
        <x:f>IF('Log Transaksi'!B500="","",IF('Log Transaksi'!E500="","",'Log Transaksi'!E500))</x:f>
      </x:c>
      <x:c r="F500" s="34" t="str">
        <x:f>IF('Log Transaksi'!B500="","",IF('Log Transaksi'!F500="","",'Log Transaksi'!F500))</x:f>
      </x:c>
      <x:c r="G500" s="42" t="str">
        <x:f>IF('Log Transaksi'!B500="","",IF('Log Transaksi'!G500="","",'Log Transaksi'!G500))</x:f>
      </x:c>
      <x:c r="H500" s="42" t="str">
        <x:f>IF('Log Transaksi'!B500="","",IF('Log Transaksi'!H500="","",'Log Transaksi'!H500))</x:f>
      </x:c>
      <x:c r="I500" s="42" t="str">
        <x:f>IF('Log Transaksi'!B500="","",IF('Log Transaksi'!I500="","",'Log Transaksi'!I500))</x:f>
      </x:c>
      <x:c r="J500" s="46"/>
      <x:c r="K500" s="34"/>
      <x:c r="L500" s="42" t="n">
        <x:f>IF(AND(B500&lt;&gt;"",B500&lt;='Pengaturan'!$B$6,F500="DP"),I500,0)</x:f>
        <x:v>0</x:v>
      </x:c>
      <x:c r="M500" s="42" t="n">
        <x:f>IF(AND(B500&lt;&gt;"",B500&lt;='Pengaturan'!$B$6,F500&lt;&gt;"DP"),I500,0)</x:f>
        <x:v>0</x:v>
      </x:c>
      <x:c r="N500" s="34" t="n">
        <x:f>IF(AND(B500&lt;&gt;"",B500&lt;='Pengaturan'!$B$6,OR(F500="Lunas",F500="Pelunasan")),1,0)</x:f>
        <x:v>0</x:v>
      </x:c>
      <x:c r="O500" s="34" t="str">
        <x:f>IF(B500="","",IF(J500="","Belum dipasangkan",IF(COUNTIF('Data Schedule'!$A$5:$A$304,J500)=1,"OK","CHECK ID")))</x:f>
      </x:c>
      <x:c r="P500" s="519"/>
      <x:c r="Q500" s="521"/>
      <x:c r="R500" s="519" t="str">
        <x:f>IF('Log Transaksi'!B500="","",IF(Q500&lt;&gt;"",Q500,P500))</x:f>
      </x:c>
      <x:c r="S500" s="519" t="str">
        <x:f>IF('Log Transaksi'!B500="","",'Log Transaksi'!S500)</x:f>
      </x:c>
      <x:c r="T500" s="520"/>
      <x:c r="U500" s="519" t="str">
        <x:f>IF(R500="","",IF(COUNTIF('Belanja per Booking'!$A$17:$A$409,R500)=1,"OK","Cek ID"))</x:f>
      </x:c>
      <x:c r="V500" s="519" t="n">
        <x:f>IF(AND(R500&lt;&gt;"",'Log Transaksi'!L500&lt;&gt;"",'Log Transaksi'!L500&lt;&gt;"Belum diisi",OR('Log Transaksi'!N500="Uploaded",'Log Transaksi'!O500="Uploaded")),1,0)</x:f>
        <x:v>0</x:v>
      </x:c>
    </x:row>
    <x:row r="501" ht="23" customHeight="1">
      <x:c r="A501" s="34" t="n">
        <x:v>501</x:v>
      </x:c>
      <x:c r="B501" s="44" t="str">
        <x:f>IF('Log Transaksi'!B501="","",IF('Log Transaksi'!B501="","",'Log Transaksi'!B501))</x:f>
      </x:c>
      <x:c r="C501" s="34" t="str">
        <x:f>IF('Log Transaksi'!B501="","",IF('Log Transaksi'!C501="","",'Log Transaksi'!C501))</x:f>
      </x:c>
      <x:c r="D501" s="34" t="str">
        <x:f>IF('Log Transaksi'!B501="","",IF('Log Transaksi'!D501="","",'Log Transaksi'!D501))</x:f>
      </x:c>
      <x:c r="E501" s="44" t="str">
        <x:f>IF('Log Transaksi'!B501="","",IF('Log Transaksi'!E501="","",'Log Transaksi'!E501))</x:f>
      </x:c>
      <x:c r="F501" s="34" t="str">
        <x:f>IF('Log Transaksi'!B501="","",IF('Log Transaksi'!F501="","",'Log Transaksi'!F501))</x:f>
      </x:c>
      <x:c r="G501" s="42" t="str">
        <x:f>IF('Log Transaksi'!B501="","",IF('Log Transaksi'!G501="","",'Log Transaksi'!G501))</x:f>
      </x:c>
      <x:c r="H501" s="42" t="str">
        <x:f>IF('Log Transaksi'!B501="","",IF('Log Transaksi'!H501="","",'Log Transaksi'!H501))</x:f>
      </x:c>
      <x:c r="I501" s="42" t="str">
        <x:f>IF('Log Transaksi'!B501="","",IF('Log Transaksi'!I501="","",'Log Transaksi'!I501))</x:f>
      </x:c>
      <x:c r="J501" s="46"/>
      <x:c r="K501" s="34"/>
      <x:c r="L501" s="42" t="n">
        <x:f>IF(AND(B501&lt;&gt;"",B501&lt;='Pengaturan'!$B$6,F501="DP"),I501,0)</x:f>
        <x:v>0</x:v>
      </x:c>
      <x:c r="M501" s="42" t="n">
        <x:f>IF(AND(B501&lt;&gt;"",B501&lt;='Pengaturan'!$B$6,F501&lt;&gt;"DP"),I501,0)</x:f>
        <x:v>0</x:v>
      </x:c>
      <x:c r="N501" s="34" t="n">
        <x:f>IF(AND(B501&lt;&gt;"",B501&lt;='Pengaturan'!$B$6,OR(F501="Lunas",F501="Pelunasan")),1,0)</x:f>
        <x:v>0</x:v>
      </x:c>
      <x:c r="O501" s="34" t="str">
        <x:f>IF(B501="","",IF(J501="","Belum dipasangkan",IF(COUNTIF('Data Schedule'!$A$5:$A$304,J501)=1,"OK","CHECK ID")))</x:f>
      </x:c>
      <x:c r="P501" s="519"/>
      <x:c r="Q501" s="521"/>
      <x:c r="R501" s="519" t="str">
        <x:f>IF('Log Transaksi'!B501="","",IF(Q501&lt;&gt;"",Q501,P501))</x:f>
      </x:c>
      <x:c r="S501" s="519" t="str">
        <x:f>IF('Log Transaksi'!B501="","",'Log Transaksi'!S501)</x:f>
      </x:c>
      <x:c r="T501" s="520"/>
      <x:c r="U501" s="519" t="str">
        <x:f>IF(R501="","",IF(COUNTIF('Belanja per Booking'!$A$17:$A$409,R501)=1,"OK","Cek ID"))</x:f>
      </x:c>
      <x:c r="V501" s="519" t="n">
        <x:f>IF(AND(R501&lt;&gt;"",'Log Transaksi'!L501&lt;&gt;"",'Log Transaksi'!L501&lt;&gt;"Belum diisi",OR('Log Transaksi'!N501="Uploaded",'Log Transaksi'!O501="Uploaded")),1,0)</x:f>
        <x:v>0</x:v>
      </x:c>
    </x:row>
    <x:row r="502" ht="23" customHeight="1">
      <x:c r="A502" s="34" t="n">
        <x:v>502</x:v>
      </x:c>
      <x:c r="B502" s="44" t="str">
        <x:f>IF('Log Transaksi'!B502="","",IF('Log Transaksi'!B502="","",'Log Transaksi'!B502))</x:f>
      </x:c>
      <x:c r="C502" s="34" t="str">
        <x:f>IF('Log Transaksi'!B502="","",IF('Log Transaksi'!C502="","",'Log Transaksi'!C502))</x:f>
      </x:c>
      <x:c r="D502" s="34" t="str">
        <x:f>IF('Log Transaksi'!B502="","",IF('Log Transaksi'!D502="","",'Log Transaksi'!D502))</x:f>
      </x:c>
      <x:c r="E502" s="44" t="str">
        <x:f>IF('Log Transaksi'!B502="","",IF('Log Transaksi'!E502="","",'Log Transaksi'!E502))</x:f>
      </x:c>
      <x:c r="F502" s="34" t="str">
        <x:f>IF('Log Transaksi'!B502="","",IF('Log Transaksi'!F502="","",'Log Transaksi'!F502))</x:f>
      </x:c>
      <x:c r="G502" s="42" t="str">
        <x:f>IF('Log Transaksi'!B502="","",IF('Log Transaksi'!G502="","",'Log Transaksi'!G502))</x:f>
      </x:c>
      <x:c r="H502" s="42" t="str">
        <x:f>IF('Log Transaksi'!B502="","",IF('Log Transaksi'!H502="","",'Log Transaksi'!H502))</x:f>
      </x:c>
      <x:c r="I502" s="42" t="str">
        <x:f>IF('Log Transaksi'!B502="","",IF('Log Transaksi'!I502="","",'Log Transaksi'!I502))</x:f>
      </x:c>
      <x:c r="J502" s="46"/>
      <x:c r="K502" s="34"/>
      <x:c r="L502" s="42" t="n">
        <x:f>IF(AND(B502&lt;&gt;"",B502&lt;='Pengaturan'!$B$6,F502="DP"),I502,0)</x:f>
        <x:v>0</x:v>
      </x:c>
      <x:c r="M502" s="42" t="n">
        <x:f>IF(AND(B502&lt;&gt;"",B502&lt;='Pengaturan'!$B$6,F502&lt;&gt;"DP"),I502,0)</x:f>
        <x:v>0</x:v>
      </x:c>
      <x:c r="N502" s="34" t="n">
        <x:f>IF(AND(B502&lt;&gt;"",B502&lt;='Pengaturan'!$B$6,OR(F502="Lunas",F502="Pelunasan")),1,0)</x:f>
        <x:v>0</x:v>
      </x:c>
      <x:c r="O502" s="34" t="str">
        <x:f>IF(B502="","",IF(J502="","Belum dipasangkan",IF(COUNTIF('Data Schedule'!$A$5:$A$304,J502)=1,"OK","CHECK ID")))</x:f>
      </x:c>
      <x:c r="P502" s="519"/>
      <x:c r="Q502" s="521"/>
      <x:c r="R502" s="519" t="str">
        <x:f>IF('Log Transaksi'!B502="","",IF(Q502&lt;&gt;"",Q502,P502))</x:f>
      </x:c>
      <x:c r="S502" s="519" t="str">
        <x:f>IF('Log Transaksi'!B502="","",'Log Transaksi'!S502)</x:f>
      </x:c>
      <x:c r="T502" s="520"/>
      <x:c r="U502" s="519" t="str">
        <x:f>IF(R502="","",IF(COUNTIF('Belanja per Booking'!$A$17:$A$409,R502)=1,"OK","Cek ID"))</x:f>
      </x:c>
      <x:c r="V502" s="519" t="n">
        <x:f>IF(AND(R502&lt;&gt;"",'Log Transaksi'!L502&lt;&gt;"",'Log Transaksi'!L502&lt;&gt;"Belum diisi",OR('Log Transaksi'!N502="Uploaded",'Log Transaksi'!O502="Uploaded")),1,0)</x:f>
        <x:v>0</x:v>
      </x:c>
    </x:row>
    <x:row r="503" ht="23" customHeight="1">
      <x:c r="A503" s="34" t="n">
        <x:v>503</x:v>
      </x:c>
      <x:c r="B503" s="44" t="str">
        <x:f>IF('Log Transaksi'!B503="","",IF('Log Transaksi'!B503="","",'Log Transaksi'!B503))</x:f>
      </x:c>
      <x:c r="C503" s="34" t="str">
        <x:f>IF('Log Transaksi'!B503="","",IF('Log Transaksi'!C503="","",'Log Transaksi'!C503))</x:f>
      </x:c>
      <x:c r="D503" s="34" t="str">
        <x:f>IF('Log Transaksi'!B503="","",IF('Log Transaksi'!D503="","",'Log Transaksi'!D503))</x:f>
      </x:c>
      <x:c r="E503" s="44" t="str">
        <x:f>IF('Log Transaksi'!B503="","",IF('Log Transaksi'!E503="","",'Log Transaksi'!E503))</x:f>
      </x:c>
      <x:c r="F503" s="34" t="str">
        <x:f>IF('Log Transaksi'!B503="","",IF('Log Transaksi'!F503="","",'Log Transaksi'!F503))</x:f>
      </x:c>
      <x:c r="G503" s="42" t="str">
        <x:f>IF('Log Transaksi'!B503="","",IF('Log Transaksi'!G503="","",'Log Transaksi'!G503))</x:f>
      </x:c>
      <x:c r="H503" s="42" t="str">
        <x:f>IF('Log Transaksi'!B503="","",IF('Log Transaksi'!H503="","",'Log Transaksi'!H503))</x:f>
      </x:c>
      <x:c r="I503" s="42" t="str">
        <x:f>IF('Log Transaksi'!B503="","",IF('Log Transaksi'!I503="","",'Log Transaksi'!I503))</x:f>
      </x:c>
      <x:c r="J503" s="46"/>
      <x:c r="K503" s="34"/>
      <x:c r="L503" s="42" t="n">
        <x:f>IF(AND(B503&lt;&gt;"",B503&lt;='Pengaturan'!$B$6,F503="DP"),I503,0)</x:f>
        <x:v>0</x:v>
      </x:c>
      <x:c r="M503" s="42" t="n">
        <x:f>IF(AND(B503&lt;&gt;"",B503&lt;='Pengaturan'!$B$6,F503&lt;&gt;"DP"),I503,0)</x:f>
        <x:v>0</x:v>
      </x:c>
      <x:c r="N503" s="34" t="n">
        <x:f>IF(AND(B503&lt;&gt;"",B503&lt;='Pengaturan'!$B$6,OR(F503="Lunas",F503="Pelunasan")),1,0)</x:f>
        <x:v>0</x:v>
      </x:c>
      <x:c r="O503" s="34" t="str">
        <x:f>IF(B503="","",IF(J503="","Belum dipasangkan",IF(COUNTIF('Data Schedule'!$A$5:$A$304,J503)=1,"OK","CHECK ID")))</x:f>
      </x:c>
      <x:c r="P503" s="519"/>
      <x:c r="Q503" s="521"/>
      <x:c r="R503" s="519" t="str">
        <x:f>IF('Log Transaksi'!B503="","",IF(Q503&lt;&gt;"",Q503,P503))</x:f>
      </x:c>
      <x:c r="S503" s="519" t="str">
        <x:f>IF('Log Transaksi'!B503="","",'Log Transaksi'!S503)</x:f>
      </x:c>
      <x:c r="T503" s="520"/>
      <x:c r="U503" s="519" t="str">
        <x:f>IF(R503="","",IF(COUNTIF('Belanja per Booking'!$A$17:$A$409,R503)=1,"OK","Cek ID"))</x:f>
      </x:c>
      <x:c r="V503" s="519" t="n">
        <x:f>IF(AND(R503&lt;&gt;"",'Log Transaksi'!L503&lt;&gt;"",'Log Transaksi'!L503&lt;&gt;"Belum diisi",OR('Log Transaksi'!N503="Uploaded",'Log Transaksi'!O503="Uploaded")),1,0)</x:f>
        <x:v>0</x:v>
      </x:c>
    </x:row>
    <x:row r="504" ht="23" customHeight="1">
      <x:c r="A504" s="34" t="n">
        <x:v>504</x:v>
      </x:c>
      <x:c r="B504" s="44" t="str">
        <x:f>IF('Log Transaksi'!B504="","",IF('Log Transaksi'!B504="","",'Log Transaksi'!B504))</x:f>
      </x:c>
      <x:c r="C504" s="34" t="str">
        <x:f>IF('Log Transaksi'!B504="","",IF('Log Transaksi'!C504="","",'Log Transaksi'!C504))</x:f>
      </x:c>
      <x:c r="D504" s="34" t="str">
        <x:f>IF('Log Transaksi'!B504="","",IF('Log Transaksi'!D504="","",'Log Transaksi'!D504))</x:f>
      </x:c>
      <x:c r="E504" s="44" t="str">
        <x:f>IF('Log Transaksi'!B504="","",IF('Log Transaksi'!E504="","",'Log Transaksi'!E504))</x:f>
      </x:c>
      <x:c r="F504" s="34" t="str">
        <x:f>IF('Log Transaksi'!B504="","",IF('Log Transaksi'!F504="","",'Log Transaksi'!F504))</x:f>
      </x:c>
      <x:c r="G504" s="42" t="str">
        <x:f>IF('Log Transaksi'!B504="","",IF('Log Transaksi'!G504="","",'Log Transaksi'!G504))</x:f>
      </x:c>
      <x:c r="H504" s="42" t="str">
        <x:f>IF('Log Transaksi'!B504="","",IF('Log Transaksi'!H504="","",'Log Transaksi'!H504))</x:f>
      </x:c>
      <x:c r="I504" s="42" t="str">
        <x:f>IF('Log Transaksi'!B504="","",IF('Log Transaksi'!I504="","",'Log Transaksi'!I504))</x:f>
      </x:c>
      <x:c r="J504" s="46"/>
      <x:c r="K504" s="34"/>
      <x:c r="L504" s="42" t="n">
        <x:f>IF(AND(B504&lt;&gt;"",B504&lt;='Pengaturan'!$B$6,F504="DP"),I504,0)</x:f>
        <x:v>0</x:v>
      </x:c>
      <x:c r="M504" s="42" t="n">
        <x:f>IF(AND(B504&lt;&gt;"",B504&lt;='Pengaturan'!$B$6,F504&lt;&gt;"DP"),I504,0)</x:f>
        <x:v>0</x:v>
      </x:c>
      <x:c r="N504" s="34" t="n">
        <x:f>IF(AND(B504&lt;&gt;"",B504&lt;='Pengaturan'!$B$6,OR(F504="Lunas",F504="Pelunasan")),1,0)</x:f>
        <x:v>0</x:v>
      </x:c>
      <x:c r="O504" s="34" t="str">
        <x:f>IF(B504="","",IF(J504="","Belum dipasangkan",IF(COUNTIF('Data Schedule'!$A$5:$A$304,J504)=1,"OK","CHECK ID")))</x:f>
      </x:c>
      <x:c r="P504" s="519"/>
      <x:c r="Q504" s="521"/>
      <x:c r="R504" s="519" t="str">
        <x:f>IF('Log Transaksi'!B504="","",IF(Q504&lt;&gt;"",Q504,P504))</x:f>
      </x:c>
      <x:c r="S504" s="519" t="str">
        <x:f>IF('Log Transaksi'!B504="","",'Log Transaksi'!S504)</x:f>
      </x:c>
      <x:c r="T504" s="520"/>
      <x:c r="U504" s="519" t="str">
        <x:f>IF(R504="","",IF(COUNTIF('Belanja per Booking'!$A$17:$A$409,R504)=1,"OK","Cek ID"))</x:f>
      </x:c>
      <x:c r="V504" s="519" t="n">
        <x:f>IF(AND(R504&lt;&gt;"",'Log Transaksi'!L504&lt;&gt;"",'Log Transaksi'!L504&lt;&gt;"Belum diisi",OR('Log Transaksi'!N504="Uploaded",'Log Transaksi'!O504="Uploaded")),1,0)</x:f>
        <x:v>0</x:v>
      </x:c>
    </x:row>
    <x:row r="505" ht="23" customHeight="1">
      <x:c r="A505" s="34"/>
      <x:c r="B505" s="34"/>
      <x:c r="C505" s="34"/>
      <x:c r="D505" s="34"/>
      <x:c r="E505" s="34"/>
      <x:c r="F505" s="34"/>
      <x:c r="G505" s="34"/>
      <x:c r="H505" s="34"/>
      <x:c r="I505" s="34"/>
      <x:c r="J505" s="34"/>
      <x:c r="K505" s="34"/>
      <x:c r="L505" s="34"/>
      <x:c r="M505" s="34"/>
      <x:c r="N505" s="34"/>
      <x:c r="O505" s="34"/>
    </x:row>
    <x:row r="506" ht="23" customHeight="1">
      <x:c r="A506" s="34"/>
      <x:c r="B506" s="34"/>
      <x:c r="C506" s="34"/>
      <x:c r="D506" s="34"/>
      <x:c r="E506" s="34"/>
      <x:c r="F506" s="34"/>
      <x:c r="G506" s="34"/>
      <x:c r="H506" s="34"/>
      <x:c r="I506" s="34"/>
      <x:c r="J506" s="34"/>
      <x:c r="K506" s="34"/>
      <x:c r="L506" s="34"/>
      <x:c r="M506" s="34"/>
      <x:c r="N506" s="34"/>
      <x:c r="O506" s="34"/>
    </x:row>
  </x:sheetData>
  <x:mergeCells>
    <x:mergeCell ref="A1:O1"/>
    <x:mergeCell ref="A2:O2"/>
  </x:mergeCells>
  <x:pageMargins left="0.7" right="0.7" top="0.75" bottom="0.75" header="0.3" footer="0.3"/>
  <x:tableParts count="1">
    <x:tablePart xmlns:r="http://schemas.openxmlformats.org/officeDocument/2006/relationships" r:id="Rf5cc70f4bf0342ab"/>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7"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47" hidden="0" customWidth="1"/>
    <x:col min="9" max="9" width="68" hidden="0" customWidth="1"/>
  </x:cols>
  <x:sheetData>
    <x:row r="1" ht="34" customHeight="1">
      <x:c r="A1" s="36" t="str">
        <x:v>HARGA PAKET | ACUAN PROTOTYPE LOG BOOKING</x:v>
      </x:c>
      <x:c r="B1" s="36"/>
      <x:c r="C1" s="36"/>
      <x:c r="D1" s="36"/>
      <x:c r="E1" s="36"/>
      <x:c r="F1" s="36"/>
      <x:c r="G1" s="36"/>
      <x:c r="H1" s="36"/>
      <x:c r="I1" s="36"/>
    </x:row>
    <x:row r="2" ht="36" customHeight="1">
      <x:c r="A2" s="38" t="str">
        <x:v>Tarif acuan dari Data Source dalam base Prototype Log Booking. Harga perkiraan dapat diganti setelah nilai order dikonfirmasi.</x:v>
      </x:c>
      <x:c r="B2" s="38"/>
      <x:c r="C2" s="38"/>
      <x:c r="D2" s="38"/>
      <x:c r="E2" s="38"/>
      <x:c r="F2" s="38"/>
      <x:c r="G2" s="38"/>
      <x:c r="H2" s="38"/>
      <x:c r="I2" s="38"/>
    </x:row>
    <x:row r="3" ht="23" customHeight="1">
      <x:c r="A3" s="34"/>
      <x:c r="B3" s="34"/>
      <x:c r="C3" s="34"/>
      <x:c r="D3" s="34"/>
      <x:c r="E3" s="34"/>
      <x:c r="F3" s="34"/>
      <x:c r="G3" s="34"/>
      <x:c r="H3" s="34"/>
      <x:c r="I3" s="34"/>
    </x:row>
    <x:row r="4" ht="36" customHeight="1">
      <x:c r="A4" s="127" t="str">
        <x:v>Paket</x:v>
      </x:c>
      <x:c r="B4" s="128" t="str">
        <x:v>Harga Dasar</x:v>
      </x:c>
      <x:c r="C4" s="128" t="str">
        <x:v>Unit</x:v>
      </x:c>
      <x:c r="D4" s="128" t="str">
        <x:v>Min Person</x:v>
      </x:c>
      <x:c r="E4" s="128" t="str">
        <x:v>Add / Person</x:v>
      </x:c>
      <x:c r="F4" s="128" t="str">
        <x:v>Add / Theme</x:v>
      </x:c>
      <x:c r="G4" s="128" t="str">
        <x:v>Default Estimate</x:v>
      </x:c>
      <x:c r="H4" s="128" t="str">
        <x:v>Catatan Acuan</x:v>
      </x:c>
      <x:c r="I4" s="128" t="str">
        <x:v>Sumber di Base</x:v>
      </x:c>
    </x:row>
    <x:row r="5" ht="39" customHeight="1">
      <x:c r="A5" s="228" t="str">
        <x:v>Graduation</x:v>
      </x:c>
      <x:c r="B5" s="214" t="n">
        <x:v>350000</x:v>
      </x:c>
      <x:c r="C5" s="213" t="str">
        <x:v>per booking</x:v>
      </x:c>
      <x:c r="D5" s="213" t="n">
        <x:v>3</x:v>
      </x:c>
      <x:c r="E5" s="214" t="n">
        <x:v>20000</x:v>
      </x:c>
      <x:c r="F5" s="214" t="n">
        <x:v>150000</x:v>
      </x:c>
      <x:c r="G5" s="214" t="n">
        <x:v>350000</x:v>
      </x:c>
      <x:c r="H5" s="335" t="str">
        <x:v>3–6 person. Add person/theme tersedia.</x:v>
      </x:c>
      <x:c r="I5" s="348" t="str">
        <x:v>https://www.foxe.studio/product-page/graduation</x:v>
      </x:c>
    </x:row>
    <x:row r="6" ht="39" customHeight="1">
      <x:c r="A6" s="228" t="str">
        <x:v>Graduation Premium</x:v>
      </x:c>
      <x:c r="B6" s="214" t="n">
        <x:v>500000</x:v>
      </x:c>
      <x:c r="C6" s="213" t="str">
        <x:v>per booking</x:v>
      </x:c>
      <x:c r="D6" s="213" t="n">
        <x:v>3</x:v>
      </x:c>
      <x:c r="E6" s="214" t="n">
        <x:v>20000</x:v>
      </x:c>
      <x:c r="F6" s="214" t="n">
        <x:v>150000</x:v>
      </x:c>
      <x:c r="G6" s="214" t="n">
        <x:v>500000</x:v>
      </x:c>
      <x:c r="H6" s="335" t="str">
        <x:v>3–6 person. Add person/theme tersedia.</x:v>
      </x:c>
      <x:c r="I6" s="348" t="str">
        <x:v>https://www.foxe.studio/product-page/graduation-premium</x:v>
      </x:c>
    </x:row>
    <x:row r="7" ht="39" customHeight="1">
      <x:c r="A7" s="228" t="str">
        <x:v>Large Group</x:v>
      </x:c>
      <x:c r="B7" s="214" t="n">
        <x:v>25000</x:v>
      </x:c>
      <x:c r="C7" s="213" t="str">
        <x:v>per person</x:v>
      </x:c>
      <x:c r="D7" s="213" t="n">
        <x:v>7</x:v>
      </x:c>
      <x:c r="E7" s="214"/>
      <x:c r="F7" s="214" t="n">
        <x:v>100000</x:v>
      </x:c>
      <x:c r="G7" s="214" t="n">
        <x:v>175000</x:v>
      </x:c>
      <x:c r="H7" s="335" t="str">
        <x:v>Rp25.000/person, minimum 7 person.</x:v>
      </x:c>
      <x:c r="I7" s="348" t="str">
        <x:v>https://www.foxe.studio/product-page/large-group</x:v>
      </x:c>
    </x:row>
    <x:row r="8" ht="39" customHeight="1">
      <x:c r="A8" s="228" t="str">
        <x:v>Single</x:v>
      </x:c>
      <x:c r="B8" s="214" t="n">
        <x:v>100000</x:v>
      </x:c>
      <x:c r="C8" s="213" t="str">
        <x:v>per booking</x:v>
      </x:c>
      <x:c r="D8" s="213" t="n">
        <x:v>1</x:v>
      </x:c>
      <x:c r="E8" s="214"/>
      <x:c r="F8" s="214"/>
      <x:c r="G8" s="214" t="n">
        <x:v>100000</x:v>
      </x:c>
      <x:c r="H8" s="335" t="str">
        <x:v>Harga dasar website.</x:v>
      </x:c>
      <x:c r="I8" s="348" t="str">
        <x:v>https://www.foxe.studio/photostudio</x:v>
      </x:c>
    </x:row>
    <x:row r="9" ht="39" customHeight="1">
      <x:c r="A9" s="228" t="str">
        <x:v>Couple A</x:v>
      </x:c>
      <x:c r="B9" s="214" t="n">
        <x:v>150000</x:v>
      </x:c>
      <x:c r="C9" s="213" t="str">
        <x:v>per booking</x:v>
      </x:c>
      <x:c r="D9" s="213" t="n">
        <x:v>2</x:v>
      </x:c>
      <x:c r="E9" s="214"/>
      <x:c r="F9" s="214"/>
      <x:c r="G9" s="214" t="n">
        <x:v>150000</x:v>
      </x:c>
      <x:c r="H9" s="335" t="str">
        <x:v>Harga dasar website.</x:v>
      </x:c>
      <x:c r="I9" s="348" t="str">
        <x:v>https://www.foxe.studio/product-page/couple-a</x:v>
      </x:c>
    </x:row>
    <x:row r="10" ht="39" customHeight="1">
      <x:c r="A10" s="228" t="str">
        <x:v>Couple B</x:v>
      </x:c>
      <x:c r="B10" s="214" t="n">
        <x:v>200000</x:v>
      </x:c>
      <x:c r="C10" s="213" t="str">
        <x:v>per booking</x:v>
      </x:c>
      <x:c r="D10" s="213" t="n">
        <x:v>2</x:v>
      </x:c>
      <x:c r="E10" s="214"/>
      <x:c r="F10" s="214"/>
      <x:c r="G10" s="214" t="n">
        <x:v>200000</x:v>
      </x:c>
      <x:c r="H10" s="335" t="str">
        <x:v>Harga dasar website.</x:v>
      </x:c>
      <x:c r="I10" s="348" t="str">
        <x:v>https://www.foxe.studio/product-page/couple-b</x:v>
      </x:c>
    </x:row>
    <x:row r="11" ht="39" customHeight="1">
      <x:c r="A11" s="228" t="str">
        <x:v>Couple C</x:v>
      </x:c>
      <x:c r="B11" s="214" t="n">
        <x:v>400000</x:v>
      </x:c>
      <x:c r="C11" s="213" t="str">
        <x:v>per booking</x:v>
      </x:c>
      <x:c r="D11" s="213" t="n">
        <x:v>2</x:v>
      </x:c>
      <x:c r="E11" s="214"/>
      <x:c r="F11" s="214"/>
      <x:c r="G11" s="214" t="n">
        <x:v>400000</x:v>
      </x:c>
      <x:c r="H11" s="335" t="str">
        <x:v>Harga dasar website.</x:v>
      </x:c>
      <x:c r="I11" s="348" t="str">
        <x:v>https://www.foxe.studio/photostudio</x:v>
      </x:c>
    </x:row>
    <x:row r="12" ht="39" customHeight="1">
      <x:c r="A12" s="228" t="str">
        <x:v>Photofox</x:v>
      </x:c>
      <x:c r="B12" s="214" t="n">
        <x:v>200000</x:v>
      </x:c>
      <x:c r="C12" s="213" t="str">
        <x:v>per booking</x:v>
      </x:c>
      <x:c r="D12" s="213" t="n">
        <x:v>3</x:v>
      </x:c>
      <x:c r="E12" s="214" t="n">
        <x:v>25000</x:v>
      </x:c>
      <x:c r="F12" s="214" t="n">
        <x:v>100000</x:v>
      </x:c>
      <x:c r="G12" s="214" t="n">
        <x:v>200000</x:v>
      </x:c>
      <x:c r="H12" s="335" t="str">
        <x:v>Base 3–5 person.</x:v>
      </x:c>
      <x:c r="I12" s="348" t="str">
        <x:v>https://www.foxe.studio/product-page/photofox</x:v>
      </x:c>
    </x:row>
    <x:row r="13" ht="39" customHeight="1">
      <x:c r="A13" s="228" t="str">
        <x:v>Family A</x:v>
      </x:c>
      <x:c r="B13" s="214" t="n">
        <x:v>350000</x:v>
      </x:c>
      <x:c r="C13" s="213" t="str">
        <x:v>per booking</x:v>
      </x:c>
      <x:c r="D13" s="213" t="n">
        <x:v>3</x:v>
      </x:c>
      <x:c r="E13" s="214" t="n">
        <x:v>20000</x:v>
      </x:c>
      <x:c r="F13" s="214" t="n">
        <x:v>100000</x:v>
      </x:c>
      <x:c r="G13" s="214" t="n">
        <x:v>350000</x:v>
      </x:c>
      <x:c r="H13" s="335" t="str">
        <x:v>Harga dasar + add person/theme.</x:v>
      </x:c>
      <x:c r="I13" s="348" t="str">
        <x:v>https://www.foxe.studio/product-page/family</x:v>
      </x:c>
    </x:row>
    <x:row r="14" ht="39" customHeight="1">
      <x:c r="A14" s="228" t="str">
        <x:v>Family B</x:v>
      </x:c>
      <x:c r="B14" s="214" t="n">
        <x:v>450000</x:v>
      </x:c>
      <x:c r="C14" s="213" t="str">
        <x:v>per booking</x:v>
      </x:c>
      <x:c r="D14" s="213" t="n">
        <x:v>3</x:v>
      </x:c>
      <x:c r="E14" s="214" t="n">
        <x:v>20000</x:v>
      </x:c>
      <x:c r="F14" s="214" t="n">
        <x:v>100000</x:v>
      </x:c>
      <x:c r="G14" s="214" t="n">
        <x:v>450000</x:v>
      </x:c>
      <x:c r="H14" s="335" t="str">
        <x:v>Harga dasar.</x:v>
      </x:c>
      <x:c r="I14" s="348" t="str">
        <x:v>https://www.foxe.studio/photostudio</x:v>
      </x:c>
    </x:row>
    <x:row r="15" ht="39" customHeight="1">
      <x:c r="A15" s="228" t="str">
        <x:v>Maternity</x:v>
      </x:c>
      <x:c r="B15" s="214" t="n">
        <x:v>350000</x:v>
      </x:c>
      <x:c r="C15" s="213" t="str">
        <x:v>per booking</x:v>
      </x:c>
      <x:c r="D15" s="213"/>
      <x:c r="E15" s="214"/>
      <x:c r="F15" s="214"/>
      <x:c r="G15" s="214" t="n">
        <x:v>350000</x:v>
      </x:c>
      <x:c r="H15" s="335" t="str">
        <x:v>Harga dasar.</x:v>
      </x:c>
      <x:c r="I15" s="348" t="str">
        <x:v>https://www.foxe.studio/photostudio</x:v>
      </x:c>
    </x:row>
    <x:row r="16" ht="39" customHeight="1">
      <x:c r="A16" s="228" t="str">
        <x:v>Studio Rent</x:v>
      </x:c>
      <x:c r="B16" s="214" t="n">
        <x:v>450000</x:v>
      </x:c>
      <x:c r="C16" s="213" t="str">
        <x:v>default booking</x:v>
      </x:c>
      <x:c r="D16" s="213"/>
      <x:c r="E16" s="214"/>
      <x:c r="F16" s="214"/>
      <x:c r="G16" s="214" t="n">
        <x:v>450000</x:v>
      </x:c>
      <x:c r="H16" s="335" t="str">
        <x:v>Default estimate base model.</x:v>
      </x:c>
      <x:c r="I16" s="348" t="str">
        <x:v>https://www.foxe.studio/photostudio</x:v>
      </x:c>
    </x:row>
    <x:row r="17" ht="39" customHeight="1">
      <x:c r="A17" s="242" t="str">
        <x:v>Pas Foto</x:v>
      </x:c>
      <x:c r="B17" s="218" t="n">
        <x:v>50000</x:v>
      </x:c>
      <x:c r="C17" s="217" t="str">
        <x:v>per booking</x:v>
      </x:c>
      <x:c r="D17" s="217" t="n">
        <x:v>1</x:v>
      </x:c>
      <x:c r="E17" s="218"/>
      <x:c r="F17" s="218"/>
      <x:c r="G17" s="218" t="n">
        <x:v>50000</x:v>
      </x:c>
      <x:c r="H17" s="349" t="str">
        <x:v>Harga dasar.</x:v>
      </x:c>
      <x:c r="I17" s="350" t="str">
        <x:v>https://www.foxe.studio/photostudio</x:v>
      </x:c>
    </x:row>
    <x:row r="18" ht="23" customHeight="1">
      <x:c r="A18" s="34"/>
      <x:c r="B18" s="34"/>
      <x:c r="C18" s="34"/>
      <x:c r="D18" s="34"/>
      <x:c r="E18" s="34"/>
      <x:c r="F18" s="34"/>
      <x:c r="G18" s="34"/>
      <x:c r="H18" s="34"/>
      <x:c r="I18" s="34"/>
    </x:row>
    <x:row r="19" ht="23" customHeight="1">
      <x:c r="A19" s="34"/>
      <x:c r="B19" s="34"/>
      <x:c r="C19" s="34"/>
      <x:c r="D19" s="34"/>
      <x:c r="E19" s="34"/>
      <x:c r="F19" s="34"/>
      <x:c r="G19" s="34"/>
      <x:c r="H19" s="34"/>
      <x:c r="I19" s="34"/>
    </x:row>
    <x:row r="20" ht="38" customHeight="1">
      <x:c r="A20" s="38" t="str">
        <x:v>Sumber: Foxe_Schedule_September_2026_CashIn_STRATEGI_HARD_PUSH_PROGRESSIVE_RENDER.xlsx, Data Source!A10:I22. URL merupakan referensi di base; tarif tidak diverifikasi ulang ke situs.</x:v>
      </x:c>
      <x:c r="B20" s="38"/>
      <x:c r="C20" s="38"/>
      <x:c r="D20" s="38"/>
      <x:c r="E20" s="38"/>
      <x:c r="F20" s="38"/>
      <x:c r="G20" s="38"/>
      <x:c r="H20" s="38"/>
      <x:c r="I20" s="38"/>
    </x:row>
    <x:row r="21" ht="23" customHeight="1">
      <x:c r="A21" s="34"/>
      <x:c r="B21" s="34"/>
      <x:c r="C21" s="34"/>
      <x:c r="D21" s="34"/>
      <x:c r="E21" s="34"/>
      <x:c r="F21" s="34"/>
      <x:c r="G21" s="34"/>
      <x:c r="H21" s="34"/>
      <x:c r="I21" s="34"/>
    </x:row>
    <x:row r="22" ht="38" customHeight="1">
      <x:c r="A22" s="38" t="str">
        <x:v>Large Group = Rp25.000 × jumlah orang (minimum 7). Paket lain = tarif default × unit. Add-person, tema, diskon dan add-on tidak ditambahkan tanpa rincian eksplisit. Nama ruangan bukan otomatis biaya tambahan tema.</x:v>
      </x:c>
      <x:c r="B22" s="38"/>
      <x:c r="C22" s="38"/>
      <x:c r="D22" s="38"/>
      <x:c r="E22" s="38"/>
      <x:c r="F22" s="38"/>
      <x:c r="G22" s="38"/>
      <x:c r="H22" s="38"/>
      <x:c r="I22" s="38"/>
    </x:row>
    <x:row r="23" ht="23" customHeight="1">
      <x:c r="A23" s="34"/>
      <x:c r="B23" s="34"/>
      <x:c r="C23" s="34"/>
      <x:c r="D23" s="34"/>
      <x:c r="E23" s="34"/>
      <x:c r="F23" s="34"/>
      <x:c r="G23" s="34"/>
      <x:c r="H23" s="34"/>
      <x:c r="I23" s="34"/>
    </x:row>
    <x:row r="24" ht="38" customHeight="1">
      <x:c r="A24" s="38" t="str">
        <x:v>Studio Rent menggunakan default Rp450.000 per booking karena durasi belum tersedia. Dua booking Kelasmodeling memiliki 5 baris Single berurutan: estimasi 5 unit; jumlah tetap perlu dikonfirmasi.</x:v>
      </x:c>
      <x:c r="B24" s="38"/>
      <x:c r="C24" s="38"/>
      <x:c r="D24" s="38"/>
      <x:c r="E24" s="38"/>
      <x:c r="F24" s="38"/>
      <x:c r="G24" s="38"/>
      <x:c r="H24" s="38"/>
      <x:c r="I24" s="38"/>
    </x:row>
    <x:row r="25" ht="23" customHeight="1">
      <x:c r="A25" s="34"/>
      <x:c r="B25" s="34"/>
      <x:c r="C25" s="34"/>
      <x:c r="D25" s="34"/>
      <x:c r="E25" s="34"/>
      <x:c r="F25" s="34"/>
      <x:c r="G25" s="34"/>
      <x:c r="H25" s="34"/>
      <x:c r="I25" s="34"/>
    </x:row>
    <x:row r="26" ht="38" customHeight="1">
      <x:c r="A26" s="38" t="str">
        <x:v>Kolom Nilai Order Override pada Data Schedule dapat diisi angka total yang sudah disepakati untuk mengganti hasil tarif. Kosong berarti memakai tarif acuan; 0 adalah override sah.</x:v>
      </x:c>
      <x:c r="B26" s="38"/>
      <x:c r="C26" s="38"/>
      <x:c r="D26" s="38"/>
      <x:c r="E26" s="38"/>
      <x:c r="F26" s="38"/>
      <x:c r="G26" s="38"/>
      <x:c r="H26" s="38"/>
      <x:c r="I26" s="38"/>
    </x:row>
    <x:row r="27" ht="23" customHeight="1">
      <x:c r="A27" s="34"/>
      <x:c r="B27" s="34"/>
      <x:c r="C27" s="34"/>
      <x:c r="D27" s="34"/>
      <x:c r="E27" s="34"/>
      <x:c r="F27" s="34"/>
      <x:c r="G27" s="34"/>
      <x:c r="H27" s="34"/>
      <x:c r="I27" s="34"/>
    </x:row>
    <x:row r="28" ht="23" customHeight="1">
      <x:c r="A28" s="34"/>
      <x:c r="B28" s="34"/>
      <x:c r="C28" s="34"/>
      <x:c r="D28" s="34"/>
      <x:c r="E28" s="34"/>
      <x:c r="F28" s="34"/>
      <x:c r="G28" s="34"/>
      <x:c r="H28" s="34"/>
      <x:c r="I28" s="34"/>
    </x:row>
    <x:row r="29" ht="23" customHeight="1">
      <x:c r="A29" s="34"/>
      <x:c r="B29" s="34"/>
      <x:c r="C29" s="34"/>
      <x:c r="D29" s="34"/>
      <x:c r="E29" s="34"/>
      <x:c r="F29" s="34"/>
      <x:c r="G29" s="34"/>
      <x:c r="H29" s="34"/>
      <x:c r="I29" s="34"/>
    </x:row>
    <x:row r="30" ht="23" customHeight="1">
      <x:c r="A30" s="34"/>
      <x:c r="B30" s="34"/>
      <x:c r="C30" s="34"/>
      <x:c r="D30" s="34"/>
      <x:c r="E30" s="34"/>
      <x:c r="F30" s="34"/>
      <x:c r="G30" s="34"/>
      <x:c r="H30" s="34"/>
      <x:c r="I30" s="34"/>
    </x:row>
    <x:row r="31" ht="23" customHeight="1">
      <x:c r="A31" s="34"/>
      <x:c r="B31" s="34"/>
      <x:c r="C31" s="34"/>
      <x:c r="D31" s="34"/>
      <x:c r="E31" s="34"/>
      <x:c r="F31" s="34"/>
      <x:c r="G31" s="34"/>
      <x:c r="H31" s="34"/>
      <x:c r="I31" s="34"/>
    </x:row>
    <x:row r="32" ht="23" customHeight="1">
      <x:c r="A32" s="34"/>
      <x:c r="B32" s="34"/>
      <x:c r="C32" s="34"/>
      <x:c r="D32" s="34"/>
      <x:c r="E32" s="34"/>
      <x:c r="F32" s="34"/>
      <x:c r="G32" s="34"/>
      <x:c r="H32" s="34"/>
      <x:c r="I32" s="34"/>
    </x:row>
    <x:row r="33" ht="23" customHeight="1">
      <x:c r="A33" s="34"/>
      <x:c r="B33" s="34"/>
      <x:c r="C33" s="34"/>
      <x:c r="D33" s="34"/>
      <x:c r="E33" s="34"/>
      <x:c r="F33" s="34"/>
      <x:c r="G33" s="34"/>
      <x:c r="H33" s="34"/>
      <x:c r="I33" s="34"/>
    </x:row>
    <x:row r="34" ht="23" customHeight="1">
      <x:c r="A34" s="34"/>
      <x:c r="B34" s="34"/>
      <x:c r="C34" s="34"/>
      <x:c r="D34" s="34"/>
      <x:c r="E34" s="34"/>
      <x:c r="F34" s="34"/>
      <x:c r="G34" s="34"/>
      <x:c r="H34" s="34"/>
      <x:c r="I34" s="34"/>
    </x:row>
    <x:row r="35" ht="23" customHeight="1">
      <x:c r="A35" s="34"/>
      <x:c r="B35" s="34"/>
      <x:c r="C35" s="34"/>
      <x:c r="D35" s="34"/>
      <x:c r="E35" s="34"/>
      <x:c r="F35" s="34"/>
      <x:c r="G35" s="34"/>
      <x:c r="H35" s="34"/>
      <x:c r="I35" s="34"/>
    </x:row>
    <x:row r="36" ht="23" customHeight="1">
      <x:c r="A36" s="34"/>
      <x:c r="B36" s="34"/>
      <x:c r="C36" s="34"/>
      <x:c r="D36" s="34"/>
      <x:c r="E36" s="34"/>
      <x:c r="F36" s="34"/>
      <x:c r="G36" s="34"/>
      <x:c r="H36" s="34"/>
      <x:c r="I36" s="34"/>
    </x:row>
    <x:row r="37" ht="23" customHeight="1">
      <x:c r="A37" s="34"/>
      <x:c r="B37" s="34"/>
      <x:c r="C37" s="34"/>
      <x:c r="D37" s="34"/>
      <x:c r="E37" s="34"/>
      <x:c r="F37" s="34"/>
      <x:c r="G37" s="34"/>
      <x:c r="H37" s="34"/>
      <x:c r="I37" s="34"/>
    </x:row>
    <x:row r="38" ht="23" customHeight="1">
      <x:c r="A38" s="34"/>
      <x:c r="B38" s="34"/>
      <x:c r="C38" s="34"/>
      <x:c r="D38" s="34"/>
      <x:c r="E38" s="34"/>
      <x:c r="F38" s="34"/>
      <x:c r="G38" s="34"/>
      <x:c r="H38" s="34"/>
      <x:c r="I38" s="34"/>
    </x:row>
    <x:row r="39" ht="23" customHeight="1">
      <x:c r="A39" s="34"/>
      <x:c r="B39" s="34"/>
      <x:c r="C39" s="34"/>
      <x:c r="D39" s="34"/>
      <x:c r="E39" s="34"/>
      <x:c r="F39" s="34"/>
      <x:c r="G39" s="34"/>
      <x:c r="H39" s="34"/>
      <x:c r="I39" s="34"/>
    </x:row>
    <x:row r="40" ht="23" customHeight="1">
      <x:c r="A40" s="34"/>
      <x:c r="B40" s="34"/>
      <x:c r="C40" s="34"/>
      <x:c r="D40" s="34"/>
      <x:c r="E40" s="34"/>
      <x:c r="F40" s="34"/>
      <x:c r="G40" s="34"/>
      <x:c r="H40" s="34"/>
      <x:c r="I40" s="34"/>
    </x:row>
  </x:sheetData>
  <x:mergeCells>
    <x:mergeCell ref="A1:I1"/>
    <x:mergeCell ref="A2:I2"/>
    <x:mergeCell ref="A20:I20"/>
    <x:mergeCell ref="A22:I22"/>
    <x:mergeCell ref="A24:I24"/>
    <x:mergeCell ref="A26:I26"/>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32" hidden="0" customWidth="1"/>
    <x:col min="4" max="4" width="32" hidden="0" customWidth="1"/>
    <x:col min="5" max="5" width="28" hidden="0" customWidth="1"/>
    <x:col min="6" max="6" width="24" hidden="0" customWidth="1"/>
  </x:cols>
  <x:sheetData>
    <x:row r="1" ht="32" customHeight="1">
      <x:c r="A1" s="72" t="str">
        <x:v>FOXE AGENT | HASIL UJI UPDATE SUMBER</x:v>
      </x:c>
      <x:c r="B1" s="72"/>
      <x:c r="C1" s="72"/>
      <x:c r="D1" s="72"/>
      <x:c r="E1" s="72"/>
      <x:c r="F1" s="72"/>
    </x:row>
    <x:row r="3" ht="32" customHeight="1">
      <x:c r="A3" s="74" t="str">
        <x:v>Siklus manual 19 September. Log 19 September 2026 16.01 WIB. Reguler 19 September 2026 15.53 WIB. Historis memakai snapshot tersimpan karena revisinya tidak berubah.</x:v>
      </x:c>
      <x:c r="B3" s="74"/>
      <x:c r="C3" s="74"/>
      <x:c r="D3" s="74"/>
      <x:c r="E3" s="74"/>
      <x:c r="F3" s="74"/>
    </x:row>
    <x:row r="5" ht="26" customHeight="1">
      <x:c r="A5" s="356" t="str">
        <x:v>Indikator</x:v>
      </x:c>
      <x:c r="B5" s="357" t="str">
        <x:v>Sebelumnya</x:v>
      </x:c>
      <x:c r="C5" s="357" t="str">
        <x:v>Setelah update</x:v>
      </x:c>
      <x:c r="D5" s="357" t="str">
        <x:v>Perubahan</x:v>
      </x:c>
    </x:row>
    <x:row r="6">
      <x:c r="A6" s="206" t="str">
        <x:v>Baris transaksi</x:v>
      </x:c>
      <x:c r="B6" s="199" t="n">
        <x:v>462</x:v>
      </x:c>
      <x:c r="C6" s="199" t="n">
        <x:v>477</x:v>
      </x:c>
      <x:c r="D6" s="201" t="n">
        <x:v>15</x:v>
      </x:c>
    </x:row>
    <x:row r="7">
      <x:c r="A7" s="206" t="str">
        <x:v>Cash</x:v>
      </x:c>
      <x:c r="B7" s="337" t="n">
        <x:v>24990000</x:v>
      </x:c>
      <x:c r="C7" s="337" t="n">
        <x:v>26875000</x:v>
      </x:c>
      <x:c r="D7" s="354" t="n">
        <x:v>1885000</x:v>
      </x:c>
    </x:row>
    <x:row r="8">
      <x:c r="A8" s="206" t="str">
        <x:v>Transfer</x:v>
      </x:c>
      <x:c r="B8" s="337" t="n">
        <x:v>61270000</x:v>
      </x:c>
      <x:c r="C8" s="337" t="n">
        <x:v>62690000</x:v>
      </x:c>
      <x:c r="D8" s="354" t="n">
        <x:v>1420000</x:v>
      </x:c>
    </x:row>
    <x:row r="9">
      <x:c r="A9" s="206" t="str">
        <x:v>Cash-in</x:v>
      </x:c>
      <x:c r="B9" s="337" t="n">
        <x:v>86260000</x:v>
      </x:c>
      <x:c r="C9" s="337" t="n">
        <x:v>89565000</x:v>
      </x:c>
      <x:c r="D9" s="354" t="n">
        <x:v>3305000</x:v>
      </x:c>
    </x:row>
    <x:row r="10">
      <x:c r="A10" s="206" t="str">
        <x:v>Transaksi uang masuk</x:v>
      </x:c>
      <x:c r="B10" s="199" t="n">
        <x:v>444</x:v>
      </x:c>
      <x:c r="C10" s="199" t="n">
        <x:v>459</x:v>
      </x:c>
      <x:c r="D10" s="201" t="n">
        <x:v>15</x:v>
      </x:c>
    </x:row>
    <x:row r="11">
      <x:c r="A11" s="207" t="str">
        <x:v>Cash-out</x:v>
      </x:c>
      <x:c r="B11" s="342" t="n">
        <x:v>2161000</x:v>
      </x:c>
      <x:c r="C11" s="342" t="n">
        <x:v>2161000</x:v>
      </x:c>
      <x:c r="D11" s="355" t="n">
        <x:v>0</x:v>
      </x:c>
    </x:row>
    <x:row r="13">
      <x:c r="A13" t="str">
        <x:v>Sumber Log Order yang dipilih pengguna</x:v>
      </x:c>
    </x:row>
    <x:row r="14">
      <x:c r="A14" t="str">
        <x:v>https://drive.google.com/file/d/1tQGIdkwGn4jXwroiMkctmOuEPb_444CJ/view?usp=drivesdk</x:v>
      </x:c>
    </x:row>
    <x:row r="15">
      <x:c r="A15" s="76" t="str">
        <x:v>Pemutakhiran memakai ID sumber tetap. Pembanding historis dipakai ulang. 4 booking baru. Laporan dihitung ulang setelah semua input diperbarui.</x:v>
      </x:c>
      <x:c r="B15" s="76"/>
      <x:c r="C15" s="76"/>
      <x:c r="D15" s="76"/>
      <x:c r="E15" s="76"/>
      <x:c r="F15" s="76"/>
    </x:row>
    <x:row r="16">
      <x:c r="A16" s="76"/>
      <x:c r="B16" s="76"/>
      <x:c r="C16" s="76"/>
      <x:c r="D16" s="76"/>
      <x:c r="E16" s="76"/>
      <x:c r="F16" s="76"/>
    </x:row>
    <x:row r="18" ht="26" customHeight="1">
      <x:c r="A18" s="356" t="str">
        <x:v>Sheet sumber</x:v>
      </x:c>
      <x:c r="B18" s="357" t="str">
        <x:v>Sel sumber</x:v>
      </x:c>
      <x:c r="C18" s="357" t="str">
        <x:v>Nilai sebelumnya</x:v>
      </x:c>
      <x:c r="D18" s="357" t="str">
        <x:v>Nilai terbaru</x:v>
      </x:c>
      <x:c r="E18" s="357" t="str">
        <x:v>Jenis perubahan</x:v>
      </x:c>
      <x:c r="F18" s="78"/>
    </x:row>
    <x:row r="19" ht="22" customHeight="1">
      <x:c r="A19" s="206" t="str">
        <x:v>8</x:v>
      </x:c>
      <x:c r="B19" s="199" t="str">
        <x:v>C6</x:v>
      </x:c>
      <x:c r="C19" s="199" t="str">
        <x:v>Isti</x:v>
      </x:c>
      <x:c r="D19" s="199" t="str">
        <x:v>Nidaul</x:v>
      </x:c>
      <x:c r="E19" s="201" t="str">
        <x:v>Input sumber</x:v>
      </x:c>
    </x:row>
    <x:row r="20" ht="22" customHeight="1">
      <x:c r="A20" s="206" t="str">
        <x:v>8</x:v>
      </x:c>
      <x:c r="B20" s="199" t="str">
        <x:v>B20</x:v>
      </x:c>
      <x:c r="C20" s="199" t="str"/>
      <x:c r="D20" s="199" t="str">
        <x:v>17.0</x:v>
      </x:c>
      <x:c r="E20" s="201" t="str">
        <x:v>Input sumber</x:v>
      </x:c>
    </x:row>
    <x:row r="21" ht="22" customHeight="1">
      <x:c r="A21" s="206" t="str">
        <x:v>8</x:v>
      </x:c>
      <x:c r="B21" s="199" t="str">
        <x:v>B21</x:v>
      </x:c>
      <x:c r="C21" s="199" t="str"/>
      <x:c r="D21" s="199" t="str">
        <x:v>18.0</x:v>
      </x:c>
      <x:c r="E21" s="201" t="str">
        <x:v>Input sumber</x:v>
      </x:c>
    </x:row>
    <x:row r="22" ht="22" customHeight="1">
      <x:c r="A22" s="206" t="str">
        <x:v>8</x:v>
      </x:c>
      <x:c r="B22" s="199" t="str">
        <x:v>B22</x:v>
      </x:c>
      <x:c r="C22" s="199" t="str"/>
      <x:c r="D22" s="199" t="str">
        <x:v>19.0</x:v>
      </x:c>
      <x:c r="E22" s="201" t="str">
        <x:v>Input sumber</x:v>
      </x:c>
    </x:row>
    <x:row r="23" ht="22" customHeight="1">
      <x:c r="A23" s="206" t="str">
        <x:v>8</x:v>
      </x:c>
      <x:c r="B23" s="199" t="str">
        <x:v>B23</x:v>
      </x:c>
      <x:c r="C23" s="199" t="str"/>
      <x:c r="D23" s="199" t="str">
        <x:v>20.0</x:v>
      </x:c>
      <x:c r="E23" s="201" t="str">
        <x:v>Input sumber</x:v>
      </x:c>
    </x:row>
    <x:row r="24" ht="22" customHeight="1">
      <x:c r="A24" s="206" t="str">
        <x:v>8</x:v>
      </x:c>
      <x:c r="B24" s="199" t="str">
        <x:v>B24</x:v>
      </x:c>
      <x:c r="C24" s="199" t="str"/>
      <x:c r="D24" s="199" t="str">
        <x:v>21.0</x:v>
      </x:c>
      <x:c r="E24" s="201" t="str">
        <x:v>Input sumber</x:v>
      </x:c>
    </x:row>
    <x:row r="25" ht="22" customHeight="1">
      <x:c r="A25" s="206" t="str">
        <x:v>8</x:v>
      </x:c>
      <x:c r="B25" s="199" t="str">
        <x:v>B25</x:v>
      </x:c>
      <x:c r="C25" s="199" t="str"/>
      <x:c r="D25" s="199" t="str">
        <x:v>22.0</x:v>
      </x:c>
      <x:c r="E25" s="201" t="str">
        <x:v>Input sumber</x:v>
      </x:c>
    </x:row>
    <x:row r="26" ht="22" customHeight="1">
      <x:c r="A26" s="206" t="str">
        <x:v>8</x:v>
      </x:c>
      <x:c r="B26" s="199" t="str">
        <x:v>B26</x:v>
      </x:c>
      <x:c r="C26" s="199" t="str"/>
      <x:c r="D26" s="199" t="str">
        <x:v>23.0</x:v>
      </x:c>
      <x:c r="E26" s="201" t="str">
        <x:v>Input sumber</x:v>
      </x:c>
    </x:row>
    <x:row r="27" ht="22" customHeight="1">
      <x:c r="A27" s="206" t="str">
        <x:v>8</x:v>
      </x:c>
      <x:c r="B27" s="199" t="str">
        <x:v>B27</x:v>
      </x:c>
      <x:c r="C27" s="199" t="str"/>
      <x:c r="D27" s="199" t="str">
        <x:v>24.0</x:v>
      </x:c>
      <x:c r="E27" s="201" t="str">
        <x:v>Input sumber</x:v>
      </x:c>
    </x:row>
    <x:row r="28" ht="22" customHeight="1">
      <x:c r="A28" s="206" t="str">
        <x:v>8</x:v>
      </x:c>
      <x:c r="B28" s="199" t="str">
        <x:v>B28</x:v>
      </x:c>
      <x:c r="C28" s="199" t="str"/>
      <x:c r="D28" s="199" t="str">
        <x:v>25.0</x:v>
      </x:c>
      <x:c r="E28" s="201" t="str">
        <x:v>Input sumber</x:v>
      </x:c>
    </x:row>
    <x:row r="29" ht="22" customHeight="1">
      <x:c r="A29" s="206" t="str">
        <x:v>8</x:v>
      </x:c>
      <x:c r="B29" s="199" t="str">
        <x:v>D28</x:v>
      </x:c>
      <x:c r="C29" s="199" t="str"/>
      <x:c r="D29" s="199" t="str">
        <x:v>Graduation</x:v>
      </x:c>
      <x:c r="E29" s="201" t="str">
        <x:v>Input sumber</x:v>
      </x:c>
    </x:row>
    <x:row r="30" ht="22" customHeight="1">
      <x:c r="A30" s="206" t="str">
        <x:v>8</x:v>
      </x:c>
      <x:c r="B30" s="199" t="str">
        <x:v>F28</x:v>
      </x:c>
      <x:c r="C30" s="199" t="str"/>
      <x:c r="D30" s="199" t="str">
        <x:v>8 sept</x:v>
      </x:c>
      <x:c r="E30" s="201" t="str">
        <x:v>Input sumber</x:v>
      </x:c>
    </x:row>
    <x:row r="31" ht="22" customHeight="1">
      <x:c r="A31" s="206" t="str">
        <x:v>8</x:v>
      </x:c>
      <x:c r="B31" s="199" t="str">
        <x:v>B29</x:v>
      </x:c>
      <x:c r="C31" s="199" t="str"/>
      <x:c r="D31" s="199" t="str">
        <x:v>26.0</x:v>
      </x:c>
      <x:c r="E31" s="201" t="str">
        <x:v>Input sumber</x:v>
      </x:c>
    </x:row>
    <x:row r="32" ht="22" customHeight="1">
      <x:c r="A32" s="206" t="str">
        <x:v>8</x:v>
      </x:c>
      <x:c r="B32" s="199" t="str">
        <x:v>D29</x:v>
      </x:c>
      <x:c r="C32" s="199" t="str"/>
      <x:c r="D32" s="199" t="str">
        <x:v>Graduation</x:v>
      </x:c>
      <x:c r="E32" s="201" t="str">
        <x:v>Input sumber</x:v>
      </x:c>
    </x:row>
    <x:row r="33" ht="22" customHeight="1">
      <x:c r="A33" s="206" t="str">
        <x:v>8</x:v>
      </x:c>
      <x:c r="B33" s="199" t="str">
        <x:v>F29</x:v>
      </x:c>
      <x:c r="C33" s="199" t="str"/>
      <x:c r="D33" s="199" t="str">
        <x:v>8 sept</x:v>
      </x:c>
      <x:c r="E33" s="201" t="str">
        <x:v>Input sumber</x:v>
      </x:c>
    </x:row>
    <x:row r="34" ht="22" customHeight="1">
      <x:c r="A34" s="206" t="str">
        <x:v>8</x:v>
      </x:c>
      <x:c r="B34" s="199" t="str">
        <x:v>B30</x:v>
      </x:c>
      <x:c r="C34" s="199" t="str"/>
      <x:c r="D34" s="199" t="str">
        <x:v>27.0</x:v>
      </x:c>
      <x:c r="E34" s="201" t="str">
        <x:v>Input sumber</x:v>
      </x:c>
    </x:row>
    <x:row r="35" ht="22" customHeight="1">
      <x:c r="A35" s="206" t="str">
        <x:v>8</x:v>
      </x:c>
      <x:c r="B35" s="199" t="str">
        <x:v>D30</x:v>
      </x:c>
      <x:c r="C35" s="199" t="str"/>
      <x:c r="D35" s="199" t="str">
        <x:v>Graduation</x:v>
      </x:c>
      <x:c r="E35" s="201" t="str">
        <x:v>Input sumber</x:v>
      </x:c>
    </x:row>
    <x:row r="36" ht="22" customHeight="1">
      <x:c r="A36" s="206" t="str">
        <x:v>8</x:v>
      </x:c>
      <x:c r="B36" s="199" t="str">
        <x:v>F30</x:v>
      </x:c>
      <x:c r="C36" s="199" t="str"/>
      <x:c r="D36" s="199" t="str">
        <x:v>8 sept</x:v>
      </x:c>
      <x:c r="E36" s="201" t="str">
        <x:v>Input sumber</x:v>
      </x:c>
    </x:row>
    <x:row r="37" ht="22" customHeight="1">
      <x:c r="A37" s="206" t="str">
        <x:v>8</x:v>
      </x:c>
      <x:c r="B37" s="199" t="str">
        <x:v>B31</x:v>
      </x:c>
      <x:c r="C37" s="199" t="str"/>
      <x:c r="D37" s="199" t="str">
        <x:v>28.0</x:v>
      </x:c>
      <x:c r="E37" s="201" t="str">
        <x:v>Input sumber</x:v>
      </x:c>
    </x:row>
    <x:row r="38" ht="22" customHeight="1">
      <x:c r="A38" s="206" t="str">
        <x:v>8</x:v>
      </x:c>
      <x:c r="B38" s="199" t="str">
        <x:v>C31</x:v>
      </x:c>
      <x:c r="C38" s="199" t="str"/>
      <x:c r="D38" s="199" t="str">
        <x:v>Rita</x:v>
      </x:c>
      <x:c r="E38" s="201" t="str">
        <x:v>Input sumber</x:v>
      </x:c>
    </x:row>
    <x:row r="39" ht="22" customHeight="1">
      <x:c r="A39" s="206" t="str">
        <x:v>8</x:v>
      </x:c>
      <x:c r="B39" s="199" t="str">
        <x:v>D31</x:v>
      </x:c>
      <x:c r="C39" s="199" t="str"/>
      <x:c r="D39" s="199" t="str">
        <x:v>Graduation</x:v>
      </x:c>
      <x:c r="E39" s="201" t="str">
        <x:v>Input sumber</x:v>
      </x:c>
    </x:row>
    <x:row r="40" ht="22" customHeight="1">
      <x:c r="A40" s="206" t="str">
        <x:v>8</x:v>
      </x:c>
      <x:c r="B40" s="199" t="str">
        <x:v>F31</x:v>
      </x:c>
      <x:c r="C40" s="199" t="str"/>
      <x:c r="D40" s="199" t="str">
        <x:v>8 sept</x:v>
      </x:c>
      <x:c r="E40" s="201" t="str">
        <x:v>Input sumber</x:v>
      </x:c>
    </x:row>
    <x:row r="41" ht="22" customHeight="1">
      <x:c r="A41" s="206" t="str">
        <x:v>8</x:v>
      </x:c>
      <x:c r="B41" s="199" t="str">
        <x:v>H31</x:v>
      </x:c>
      <x:c r="C41" s="199" t="str"/>
      <x:c r="D41" s="199" t="str">
        <x:v>250000.0</x:v>
      </x:c>
      <x:c r="E41" s="201" t="str">
        <x:v>Input sumber</x:v>
      </x:c>
    </x:row>
    <x:row r="42" ht="22" customHeight="1">
      <x:c r="A42" s="206" t="str">
        <x:v>8</x:v>
      </x:c>
      <x:c r="B42" s="199" t="str">
        <x:v>M31</x:v>
      </x:c>
      <x:c r="C42" s="199" t="str"/>
      <x:c r="D42" s="199" t="str">
        <x:v>FAHME</x:v>
      </x:c>
      <x:c r="E42" s="201" t="str">
        <x:v>Input sumber</x:v>
      </x:c>
    </x:row>
    <x:row r="43" ht="22" customHeight="1">
      <x:c r="A43" s="206" t="str">
        <x:v>8</x:v>
      </x:c>
      <x:c r="B43" s="199" t="str">
        <x:v>B32</x:v>
      </x:c>
      <x:c r="C43" s="199" t="str"/>
      <x:c r="D43" s="199" t="str">
        <x:v>29.0</x:v>
      </x:c>
      <x:c r="E43" s="201" t="str">
        <x:v>Input sumber</x:v>
      </x:c>
    </x:row>
    <x:row r="44" ht="22" customHeight="1">
      <x:c r="A44" s="206" t="str">
        <x:v>8</x:v>
      </x:c>
      <x:c r="B44" s="199" t="str">
        <x:v>B33</x:v>
      </x:c>
      <x:c r="C44" s="199" t="str"/>
      <x:c r="D44" s="199" t="str">
        <x:v>30.0</x:v>
      </x:c>
      <x:c r="E44" s="201" t="str">
        <x:v>Input sumber</x:v>
      </x:c>
    </x:row>
    <x:row r="45" ht="22" customHeight="1">
      <x:c r="A45" s="206" t="str">
        <x:v>8</x:v>
      </x:c>
      <x:c r="B45" s="199" t="str">
        <x:v>B34</x:v>
      </x:c>
      <x:c r="C45" s="199" t="str"/>
      <x:c r="D45" s="199" t="str">
        <x:v>31.0</x:v>
      </x:c>
      <x:c r="E45" s="201" t="str">
        <x:v>Input sumber</x:v>
      </x:c>
    </x:row>
    <x:row r="46" ht="22" customHeight="1">
      <x:c r="A46" s="206" t="str">
        <x:v>8</x:v>
      </x:c>
      <x:c r="B46" s="199" t="str">
        <x:v>B35</x:v>
      </x:c>
      <x:c r="C46" s="199" t="str">
        <x:v>17</x:v>
      </x:c>
      <x:c r="D46" s="199" t="str">
        <x:v>32.0</x:v>
      </x:c>
      <x:c r="E46" s="201" t="str">
        <x:v>Input sumber</x:v>
      </x:c>
    </x:row>
    <x:row r="47" ht="22" customHeight="1">
      <x:c r="A47" s="206" t="str">
        <x:v>8</x:v>
      </x:c>
      <x:c r="B47" s="199" t="str">
        <x:v>B36</x:v>
      </x:c>
      <x:c r="C47" s="199" t="str">
        <x:v>18</x:v>
      </x:c>
      <x:c r="D47" s="199" t="str">
        <x:v>33.0</x:v>
      </x:c>
      <x:c r="E47" s="201" t="str">
        <x:v>Input sumber</x:v>
      </x:c>
    </x:row>
    <x:row r="48" ht="22" customHeight="1">
      <x:c r="A48" s="206" t="str">
        <x:v>8</x:v>
      </x:c>
      <x:c r="B48" s="199" t="str">
        <x:v>B37</x:v>
      </x:c>
      <x:c r="C48" s="199" t="str">
        <x:v>19</x:v>
      </x:c>
      <x:c r="D48" s="199" t="str">
        <x:v>34.0</x:v>
      </x:c>
      <x:c r="E48" s="201" t="str">
        <x:v>Input sumber</x:v>
      </x:c>
    </x:row>
    <x:row r="49" ht="22" customHeight="1">
      <x:c r="A49" s="206" t="str">
        <x:v>8</x:v>
      </x:c>
      <x:c r="B49" s="199" t="str">
        <x:v>B38</x:v>
      </x:c>
      <x:c r="C49" s="199" t="str">
        <x:v>20</x:v>
      </x:c>
      <x:c r="D49" s="199" t="str">
        <x:v>35.0</x:v>
      </x:c>
      <x:c r="E49" s="201" t="str">
        <x:v>Input sumber</x:v>
      </x:c>
    </x:row>
    <x:row r="50" ht="22" customHeight="1">
      <x:c r="A50" s="206" t="str">
        <x:v>8</x:v>
      </x:c>
      <x:c r="B50" s="199" t="str">
        <x:v>B39</x:v>
      </x:c>
      <x:c r="C50" s="199" t="str">
        <x:v>21</x:v>
      </x:c>
      <x:c r="D50" s="199" t="str">
        <x:v>36.0</x:v>
      </x:c>
      <x:c r="E50" s="201" t="str">
        <x:v>Input sumber</x:v>
      </x:c>
    </x:row>
    <x:row r="51" ht="22" customHeight="1">
      <x:c r="A51" s="206" t="str">
        <x:v>8</x:v>
      </x:c>
      <x:c r="B51" s="199" t="str">
        <x:v>B40</x:v>
      </x:c>
      <x:c r="C51" s="199" t="str">
        <x:v>22</x:v>
      </x:c>
      <x:c r="D51" s="199" t="str">
        <x:v>37.0</x:v>
      </x:c>
      <x:c r="E51" s="201" t="str">
        <x:v>Input sumber</x:v>
      </x:c>
    </x:row>
    <x:row r="52" ht="22" customHeight="1">
      <x:c r="A52" s="206" t="str">
        <x:v>8</x:v>
      </x:c>
      <x:c r="B52" s="199" t="str">
        <x:v>B41</x:v>
      </x:c>
      <x:c r="C52" s="199" t="str">
        <x:v>23</x:v>
      </x:c>
      <x:c r="D52" s="199" t="str">
        <x:v>38.0</x:v>
      </x:c>
      <x:c r="E52" s="201" t="str">
        <x:v>Input sumber</x:v>
      </x:c>
    </x:row>
    <x:row r="53" ht="22" customHeight="1">
      <x:c r="A53" s="206" t="str">
        <x:v>8</x:v>
      </x:c>
      <x:c r="B53" s="199" t="str">
        <x:v>B42</x:v>
      </x:c>
      <x:c r="C53" s="199" t="str">
        <x:v>24</x:v>
      </x:c>
      <x:c r="D53" s="199" t="str">
        <x:v>39.0</x:v>
      </x:c>
      <x:c r="E53" s="201" t="str">
        <x:v>Input sumber</x:v>
      </x:c>
    </x:row>
    <x:row r="54" ht="22" customHeight="1">
      <x:c r="A54" s="206" t="str">
        <x:v>8</x:v>
      </x:c>
      <x:c r="B54" s="199" t="str">
        <x:v>B43</x:v>
      </x:c>
      <x:c r="C54" s="199" t="str">
        <x:v>25</x:v>
      </x:c>
      <x:c r="D54" s="199" t="str">
        <x:v>40.0</x:v>
      </x:c>
      <x:c r="E54" s="201" t="str">
        <x:v>Input sumber</x:v>
      </x:c>
    </x:row>
    <x:row r="55" ht="22" customHeight="1">
      <x:c r="A55" s="206" t="str">
        <x:v>8</x:v>
      </x:c>
      <x:c r="B55" s="199" t="str">
        <x:v>B44</x:v>
      </x:c>
      <x:c r="C55" s="199" t="str">
        <x:v>26</x:v>
      </x:c>
      <x:c r="D55" s="199" t="str">
        <x:v>41.0</x:v>
      </x:c>
      <x:c r="E55" s="201" t="str">
        <x:v>Input sumber</x:v>
      </x:c>
    </x:row>
    <x:row r="56" ht="22" customHeight="1">
      <x:c r="A56" s="206" t="str">
        <x:v>8</x:v>
      </x:c>
      <x:c r="B56" s="199" t="str">
        <x:v>B45</x:v>
      </x:c>
      <x:c r="C56" s="199" t="str">
        <x:v>27</x:v>
      </x:c>
      <x:c r="D56" s="199" t="str">
        <x:v>42.0</x:v>
      </x:c>
      <x:c r="E56" s="201" t="str">
        <x:v>Input sumber</x:v>
      </x:c>
    </x:row>
    <x:row r="57" ht="22" customHeight="1">
      <x:c r="A57" s="206" t="str">
        <x:v>8</x:v>
      </x:c>
      <x:c r="B57" s="199" t="str">
        <x:v>B46</x:v>
      </x:c>
      <x:c r="C57" s="199" t="str">
        <x:v>28</x:v>
      </x:c>
      <x:c r="D57" s="199" t="str">
        <x:v>43.0</x:v>
      </x:c>
      <x:c r="E57" s="201" t="str">
        <x:v>Input sumber</x:v>
      </x:c>
    </x:row>
    <x:row r="58" ht="22" customHeight="1">
      <x:c r="A58" s="206" t="str">
        <x:v>8</x:v>
      </x:c>
      <x:c r="B58" s="199" t="str">
        <x:v>B47</x:v>
      </x:c>
      <x:c r="C58" s="199" t="str">
        <x:v>29</x:v>
      </x:c>
      <x:c r="D58" s="199" t="str">
        <x:v>44.0</x:v>
      </x:c>
      <x:c r="E58" s="201" t="str">
        <x:v>Input sumber</x:v>
      </x:c>
    </x:row>
    <x:row r="59" ht="22" customHeight="1">
      <x:c r="A59" s="206" t="str">
        <x:v>8</x:v>
      </x:c>
      <x:c r="B59" s="199" t="str">
        <x:v>B48</x:v>
      </x:c>
      <x:c r="C59" s="199" t="str">
        <x:v>30</x:v>
      </x:c>
      <x:c r="D59" s="199" t="str">
        <x:v>45.0</x:v>
      </x:c>
      <x:c r="E59" s="201" t="str">
        <x:v>Input sumber</x:v>
      </x:c>
    </x:row>
    <x:row r="60" ht="22" customHeight="1">
      <x:c r="A60" s="206" t="str">
        <x:v>8</x:v>
      </x:c>
      <x:c r="B60" s="199" t="str">
        <x:v>B49</x:v>
      </x:c>
      <x:c r="C60" s="199" t="str">
        <x:v>31</x:v>
      </x:c>
      <x:c r="D60" s="199" t="str">
        <x:v>46.0</x:v>
      </x:c>
      <x:c r="E60" s="201" t="str">
        <x:v>Input sumber</x:v>
      </x:c>
    </x:row>
    <x:row r="61" ht="22" customHeight="1">
      <x:c r="A61" s="206" t="str">
        <x:v>8</x:v>
      </x:c>
      <x:c r="B61" s="199" t="str">
        <x:v>B50</x:v>
      </x:c>
      <x:c r="C61" s="199" t="str">
        <x:v>32</x:v>
      </x:c>
      <x:c r="D61" s="199" t="str">
        <x:v>47.0</x:v>
      </x:c>
      <x:c r="E61" s="201" t="str">
        <x:v>Input sumber</x:v>
      </x:c>
    </x:row>
    <x:row r="62" ht="22" customHeight="1">
      <x:c r="A62" s="206" t="str">
        <x:v>8</x:v>
      </x:c>
      <x:c r="B62" s="199" t="str">
        <x:v>B51</x:v>
      </x:c>
      <x:c r="C62" s="199" t="str">
        <x:v>33</x:v>
      </x:c>
      <x:c r="D62" s="199" t="str">
        <x:v>48.0</x:v>
      </x:c>
      <x:c r="E62" s="201" t="str">
        <x:v>Input sumber</x:v>
      </x:c>
    </x:row>
    <x:row r="63" ht="22" customHeight="1">
      <x:c r="A63" s="206" t="str">
        <x:v>8</x:v>
      </x:c>
      <x:c r="B63" s="199" t="str">
        <x:v>B52</x:v>
      </x:c>
      <x:c r="C63" s="199" t="str">
        <x:v>34</x:v>
      </x:c>
      <x:c r="D63" s="199" t="str">
        <x:v>49.0</x:v>
      </x:c>
      <x:c r="E63" s="201" t="str">
        <x:v>Input sumber</x:v>
      </x:c>
    </x:row>
    <x:row r="64" ht="22" customHeight="1">
      <x:c r="A64" s="206" t="str">
        <x:v>8</x:v>
      </x:c>
      <x:c r="B64" s="199" t="str">
        <x:v>B53</x:v>
      </x:c>
      <x:c r="C64" s="199" t="str">
        <x:v>35</x:v>
      </x:c>
      <x:c r="D64" s="199" t="str">
        <x:v>50.0</x:v>
      </x:c>
      <x:c r="E64" s="201" t="str">
        <x:v>Input sumber</x:v>
      </x:c>
    </x:row>
    <x:row r="65" ht="22" customHeight="1">
      <x:c r="A65" s="206" t="str">
        <x:v>8</x:v>
      </x:c>
      <x:c r="B65" s="199" t="str">
        <x:v>D53</x:v>
      </x:c>
      <x:c r="C65" s="199" t="str"/>
      <x:c r="D65" s="199" t="str">
        <x:v>Graduation</x:v>
      </x:c>
      <x:c r="E65" s="201" t="str">
        <x:v>Input sumber</x:v>
      </x:c>
    </x:row>
    <x:row r="66" ht="22" customHeight="1">
      <x:c r="A66" s="206" t="str">
        <x:v>8</x:v>
      </x:c>
      <x:c r="B66" s="199" t="str">
        <x:v>F53</x:v>
      </x:c>
      <x:c r="C66" s="199" t="str"/>
      <x:c r="D66" s="199" t="str">
        <x:v>8 sept</x:v>
      </x:c>
      <x:c r="E66" s="201" t="str">
        <x:v>Input sumber</x:v>
      </x:c>
    </x:row>
    <x:row r="67" ht="22" customHeight="1">
      <x:c r="A67" s="206" t="str">
        <x:v>8</x:v>
      </x:c>
      <x:c r="B67" s="199" t="str">
        <x:v>G53</x:v>
      </x:c>
      <x:c r="C67" s="199" t="str"/>
      <x:c r="D67" s="199" t="str">
        <x:v>250000.0</x:v>
      </x:c>
      <x:c r="E67" s="201" t="str">
        <x:v>Input sumber</x:v>
      </x:c>
    </x:row>
    <x:row r="68" ht="22" customHeight="1">
      <x:c r="A68" s="206" t="str">
        <x:v>8</x:v>
      </x:c>
      <x:c r="B68" s="199" t="str">
        <x:v>I53</x:v>
      </x:c>
      <x:c r="C68" s="199" t="str"/>
      <x:c r="D68" s="199" t="str">
        <x:v>Lunas</x:v>
      </x:c>
      <x:c r="E68" s="201" t="str">
        <x:v>Input sumber</x:v>
      </x:c>
    </x:row>
    <x:row r="69" ht="22" customHeight="1">
      <x:c r="A69" s="206" t="str">
        <x:v>8</x:v>
      </x:c>
      <x:c r="B69" s="199" t="str">
        <x:v>J53</x:v>
      </x:c>
      <x:c r="C69" s="199" t="str"/>
      <x:c r="D69" s="199" t="str">
        <x:v>Uploaded</x:v>
      </x:c>
      <x:c r="E69" s="201" t="str">
        <x:v>Input sumber</x:v>
      </x:c>
    </x:row>
    <x:row r="70" ht="22" customHeight="1">
      <x:c r="A70" s="206" t="str">
        <x:v>8</x:v>
      </x:c>
      <x:c r="B70" s="199" t="str">
        <x:v>K53</x:v>
      </x:c>
      <x:c r="C70" s="199" t="str"/>
      <x:c r="D70" s="199" t="str">
        <x:v>Pending</x:v>
      </x:c>
      <x:c r="E70" s="201" t="str">
        <x:v>Input sumber</x:v>
      </x:c>
    </x:row>
    <x:row r="71" ht="22" customHeight="1">
      <x:c r="A71" s="206" t="str">
        <x:v>8</x:v>
      </x:c>
      <x:c r="B71" s="199" t="str">
        <x:v>L53</x:v>
      </x:c>
      <x:c r="C71" s="199" t="str"/>
      <x:c r="D71" s="199" t="str">
        <x:v>AMEL</x:v>
      </x:c>
      <x:c r="E71" s="201" t="str">
        <x:v>Input sumber</x:v>
      </x:c>
    </x:row>
    <x:row r="72" ht="22" customHeight="1">
      <x:c r="A72" s="206" t="str">
        <x:v>8</x:v>
      </x:c>
      <x:c r="B72" s="199" t="str">
        <x:v>M53</x:v>
      </x:c>
      <x:c r="C72" s="199" t="str"/>
      <x:c r="D72" s="199" t="str">
        <x:v>SAKA</x:v>
      </x:c>
      <x:c r="E72" s="201" t="str">
        <x:v>Input sumber</x:v>
      </x:c>
    </x:row>
    <x:row r="73" ht="22" customHeight="1">
      <x:c r="A73" s="206" t="str">
        <x:v>8</x:v>
      </x:c>
      <x:c r="B73" s="199" t="str">
        <x:v>B54</x:v>
      </x:c>
      <x:c r="C73" s="199" t="str">
        <x:v>36</x:v>
      </x:c>
      <x:c r="D73" s="199" t="str">
        <x:v>51.0</x:v>
      </x:c>
      <x:c r="E73" s="201" t="str">
        <x:v>Input sumber</x:v>
      </x:c>
    </x:row>
    <x:row r="74" ht="22" customHeight="1">
      <x:c r="A74" s="206" t="str">
        <x:v>8</x:v>
      </x:c>
      <x:c r="B74" s="199" t="str">
        <x:v>C54</x:v>
      </x:c>
      <x:c r="C74" s="199" t="str"/>
      <x:c r="D74" s="199" t="str">
        <x:v>Denny Hardiansya</x:v>
      </x:c>
      <x:c r="E74" s="201" t="str">
        <x:v>Input sumber</x:v>
      </x:c>
    </x:row>
    <x:row r="75" ht="22" customHeight="1">
      <x:c r="A75" s="206" t="str">
        <x:v>8</x:v>
      </x:c>
      <x:c r="B75" s="199" t="str">
        <x:v>D54</x:v>
      </x:c>
      <x:c r="C75" s="199" t="str"/>
      <x:c r="D75" s="199" t="str">
        <x:v>Graduation</x:v>
      </x:c>
      <x:c r="E75" s="201" t="str">
        <x:v>Input sumber</x:v>
      </x:c>
    </x:row>
    <x:row r="76" ht="22" customHeight="1">
      <x:c r="A76" s="206" t="str">
        <x:v>8</x:v>
      </x:c>
      <x:c r="B76" s="199" t="str">
        <x:v>F54</x:v>
      </x:c>
      <x:c r="C76" s="199" t="str"/>
      <x:c r="D76" s="199" t="str">
        <x:v>8 sept</x:v>
      </x:c>
      <x:c r="E76" s="201" t="str">
        <x:v>Input sumber</x:v>
      </x:c>
    </x:row>
    <x:row r="77" ht="22" customHeight="1">
      <x:c r="A77" s="206" t="str">
        <x:v>8</x:v>
      </x:c>
      <x:c r="B77" s="199" t="str">
        <x:v>G54</x:v>
      </x:c>
      <x:c r="C77" s="199" t="str"/>
      <x:c r="D77" s="199" t="str">
        <x:v>250000.0</x:v>
      </x:c>
      <x:c r="E77" s="201" t="str">
        <x:v>Input sumber</x:v>
      </x:c>
    </x:row>
    <x:row r="78" ht="22" customHeight="1">
      <x:c r="A78" s="206" t="str">
        <x:v>8</x:v>
      </x:c>
      <x:c r="B78" s="199" t="str">
        <x:v>I54</x:v>
      </x:c>
      <x:c r="C78" s="199" t="str"/>
      <x:c r="D78" s="199" t="str">
        <x:v>Lunas</x:v>
      </x:c>
      <x:c r="E78" s="201" t="str">
        <x:v>Input sumber</x:v>
      </x:c>
    </x:row>
    <x:row r="79" ht="22" customHeight="1">
      <x:c r="A79" s="206" t="str">
        <x:v>8</x:v>
      </x:c>
      <x:c r="B79" s="199" t="str">
        <x:v>J54</x:v>
      </x:c>
      <x:c r="C79" s="199" t="str"/>
      <x:c r="D79" s="199" t="str">
        <x:v>Uploaded</x:v>
      </x:c>
      <x:c r="E79" s="201" t="str">
        <x:v>Input sumber</x:v>
      </x:c>
    </x:row>
    <x:row r="80" ht="22" customHeight="1">
      <x:c r="A80" s="206" t="str">
        <x:v>8</x:v>
      </x:c>
      <x:c r="B80" s="199" t="str">
        <x:v>K54</x:v>
      </x:c>
      <x:c r="C80" s="199" t="str"/>
      <x:c r="D80" s="199" t="str">
        <x:v>Pending</x:v>
      </x:c>
      <x:c r="E80" s="201" t="str">
        <x:v>Input sumber</x:v>
      </x:c>
    </x:row>
    <x:row r="81" ht="22" customHeight="1">
      <x:c r="A81" s="206" t="str">
        <x:v>8</x:v>
      </x:c>
      <x:c r="B81" s="199" t="str">
        <x:v>L54</x:v>
      </x:c>
      <x:c r="C81" s="199" t="str"/>
      <x:c r="D81" s="199" t="str">
        <x:v>AMEL</x:v>
      </x:c>
      <x:c r="E81" s="201" t="str">
        <x:v>Input sumber</x:v>
      </x:c>
    </x:row>
    <x:row r="82" ht="22" customHeight="1">
      <x:c r="A82" s="206" t="str">
        <x:v>8</x:v>
      </x:c>
      <x:c r="B82" s="199" t="str">
        <x:v>M54</x:v>
      </x:c>
      <x:c r="C82" s="199" t="str"/>
      <x:c r="D82" s="199" t="str">
        <x:v>FAHME</x:v>
      </x:c>
      <x:c r="E82" s="201" t="str">
        <x:v>Input sumber</x:v>
      </x:c>
    </x:row>
    <x:row r="83" ht="22" customHeight="1">
      <x:c r="A83" s="206" t="str">
        <x:v>8</x:v>
      </x:c>
      <x:c r="B83" s="199" t="str">
        <x:v>B55</x:v>
      </x:c>
      <x:c r="C83" s="199" t="str">
        <x:v>37</x:v>
      </x:c>
      <x:c r="D83" s="199" t="str">
        <x:v>52.0</x:v>
      </x:c>
      <x:c r="E83" s="201" t="str">
        <x:v>Input sumber</x:v>
      </x:c>
    </x:row>
    <x:row r="84" ht="22" customHeight="1">
      <x:c r="A84" s="206" t="str">
        <x:v>8</x:v>
      </x:c>
      <x:c r="B84" s="199" t="str">
        <x:v>C55</x:v>
      </x:c>
      <x:c r="C84" s="199" t="str"/>
      <x:c r="D84" s="199" t="str">
        <x:v>Farrel Daffa</x:v>
      </x:c>
      <x:c r="E84" s="201" t="str">
        <x:v>Input sumber</x:v>
      </x:c>
    </x:row>
    <x:row r="85" ht="22" customHeight="1">
      <x:c r="A85" s="206" t="str">
        <x:v>8</x:v>
      </x:c>
      <x:c r="B85" s="199" t="str">
        <x:v>D55</x:v>
      </x:c>
      <x:c r="C85" s="199" t="str"/>
      <x:c r="D85" s="199" t="str">
        <x:v>Graduation</x:v>
      </x:c>
      <x:c r="E85" s="201" t="str">
        <x:v>Input sumber</x:v>
      </x:c>
    </x:row>
    <x:row r="86" ht="22" customHeight="1">
      <x:c r="A86" s="206" t="str">
        <x:v>8</x:v>
      </x:c>
      <x:c r="B86" s="199" t="str">
        <x:v>F55</x:v>
      </x:c>
      <x:c r="C86" s="199" t="str"/>
      <x:c r="D86" s="199" t="str">
        <x:v>8 sept</x:v>
      </x:c>
      <x:c r="E86" s="201" t="str">
        <x:v>Input sumber</x:v>
      </x:c>
    </x:row>
    <x:row r="87" ht="22" customHeight="1">
      <x:c r="A87" s="206" t="str">
        <x:v>8</x:v>
      </x:c>
      <x:c r="B87" s="199" t="str">
        <x:v>H55</x:v>
      </x:c>
      <x:c r="C87" s="199" t="str"/>
      <x:c r="D87" s="199" t="str">
        <x:v>330000.0</x:v>
      </x:c>
      <x:c r="E87" s="201" t="str">
        <x:v>Input sumber</x:v>
      </x:c>
    </x:row>
    <x:row r="88" ht="22" customHeight="1">
      <x:c r="A88" s="206" t="str">
        <x:v>8</x:v>
      </x:c>
      <x:c r="B88" s="199" t="str">
        <x:v>I55</x:v>
      </x:c>
      <x:c r="C88" s="199" t="str"/>
      <x:c r="D88" s="199" t="str">
        <x:v>Lunas</x:v>
      </x:c>
      <x:c r="E88" s="201" t="str">
        <x:v>Input sumber</x:v>
      </x:c>
    </x:row>
    <x:row r="89" ht="22" customHeight="1">
      <x:c r="A89" s="206" t="str">
        <x:v>8</x:v>
      </x:c>
      <x:c r="B89" s="199" t="str">
        <x:v>J55</x:v>
      </x:c>
      <x:c r="C89" s="199" t="str"/>
      <x:c r="D89" s="199" t="str">
        <x:v>Uploaded</x:v>
      </x:c>
      <x:c r="E89" s="201" t="str">
        <x:v>Input sumber</x:v>
      </x:c>
    </x:row>
    <x:row r="90" ht="22" customHeight="1">
      <x:c r="A90" s="206" t="str">
        <x:v>8</x:v>
      </x:c>
      <x:c r="B90" s="199" t="str">
        <x:v>K55</x:v>
      </x:c>
      <x:c r="C90" s="199" t="str"/>
      <x:c r="D90" s="199" t="str">
        <x:v>Pending</x:v>
      </x:c>
      <x:c r="E90" s="201" t="str">
        <x:v>Input sumber</x:v>
      </x:c>
    </x:row>
    <x:row r="91" ht="22" customHeight="1">
      <x:c r="A91" s="206" t="str">
        <x:v>8</x:v>
      </x:c>
      <x:c r="B91" s="199" t="str">
        <x:v>L55</x:v>
      </x:c>
      <x:c r="C91" s="199" t="str"/>
      <x:c r="D91" s="199" t="str">
        <x:v>AMEL</x:v>
      </x:c>
      <x:c r="E91" s="201" t="str">
        <x:v>Input sumber</x:v>
      </x:c>
    </x:row>
    <x:row r="92" ht="22" customHeight="1">
      <x:c r="A92" s="206" t="str">
        <x:v>8</x:v>
      </x:c>
      <x:c r="B92" s="199" t="str">
        <x:v>M55</x:v>
      </x:c>
      <x:c r="C92" s="199" t="str"/>
      <x:c r="D92" s="199" t="str">
        <x:v>ABROR</x:v>
      </x:c>
      <x:c r="E92" s="201" t="str">
        <x:v>Input sumber</x:v>
      </x:c>
    </x:row>
    <x:row r="93" ht="22" customHeight="1">
      <x:c r="A93" s="206" t="str">
        <x:v>8</x:v>
      </x:c>
      <x:c r="B93" s="199" t="str">
        <x:v>B56</x:v>
      </x:c>
      <x:c r="C93" s="199" t="str">
        <x:v>40</x:v>
      </x:c>
      <x:c r="D93" s="199" t="str">
        <x:v>53.0</x:v>
      </x:c>
      <x:c r="E93" s="201" t="str">
        <x:v>Input sumber</x:v>
      </x:c>
    </x:row>
    <x:row r="94" ht="22" customHeight="1">
      <x:c r="A94" s="206" t="str">
        <x:v>8</x:v>
      </x:c>
      <x:c r="B94" s="199" t="str">
        <x:v>C56</x:v>
      </x:c>
      <x:c r="C94" s="199" t="str"/>
      <x:c r="D94" s="199" t="str">
        <x:v>Nadi Indra</x:v>
      </x:c>
      <x:c r="E94" s="201" t="str">
        <x:v>Input sumber</x:v>
      </x:c>
    </x:row>
    <x:row r="95" ht="22" customHeight="1">
      <x:c r="A95" s="206" t="str">
        <x:v>8</x:v>
      </x:c>
      <x:c r="B95" s="199" t="str">
        <x:v>D56</x:v>
      </x:c>
      <x:c r="C95" s="199" t="str"/>
      <x:c r="D95" s="199" t="str">
        <x:v>Graduation</x:v>
      </x:c>
      <x:c r="E95" s="201" t="str">
        <x:v>Input sumber</x:v>
      </x:c>
    </x:row>
    <x:row r="96" ht="22" customHeight="1">
      <x:c r="A96" s="206" t="str">
        <x:v>8</x:v>
      </x:c>
      <x:c r="B96" s="199" t="str">
        <x:v>F56</x:v>
      </x:c>
      <x:c r="C96" s="199" t="str"/>
      <x:c r="D96" s="199" t="str">
        <x:v>8 sept</x:v>
      </x:c>
      <x:c r="E96" s="201" t="str">
        <x:v>Input sumber</x:v>
      </x:c>
    </x:row>
    <x:row r="97" ht="22" customHeight="1">
      <x:c r="A97" s="206" t="str">
        <x:v>8</x:v>
      </x:c>
      <x:c r="B97" s="199" t="str">
        <x:v>H56</x:v>
      </x:c>
      <x:c r="C97" s="199" t="str"/>
      <x:c r="D97" s="199" t="str">
        <x:v>250000.0</x:v>
      </x:c>
      <x:c r="E97" s="201" t="str">
        <x:v>Input sumber</x:v>
      </x:c>
    </x:row>
    <x:row r="98" ht="22" customHeight="1">
      <x:c r="A98" s="206" t="str">
        <x:v>8</x:v>
      </x:c>
      <x:c r="B98" s="199" t="str">
        <x:v>I56</x:v>
      </x:c>
      <x:c r="C98" s="199" t="str"/>
      <x:c r="D98" s="199" t="str">
        <x:v>Lunas</x:v>
      </x:c>
      <x:c r="E98" s="201" t="str">
        <x:v>Input sumber</x:v>
      </x:c>
    </x:row>
    <x:row r="99" ht="22" customHeight="1">
      <x:c r="A99" s="206" t="str">
        <x:v>8</x:v>
      </x:c>
      <x:c r="B99" s="199" t="str">
        <x:v>J56</x:v>
      </x:c>
      <x:c r="C99" s="199" t="str"/>
      <x:c r="D99" s="199" t="str">
        <x:v>Uploaded</x:v>
      </x:c>
      <x:c r="E99" s="201" t="str">
        <x:v>Input sumber</x:v>
      </x:c>
    </x:row>
    <x:row r="100" ht="22" customHeight="1">
      <x:c r="A100" s="206" t="str">
        <x:v>8</x:v>
      </x:c>
      <x:c r="B100" s="199" t="str">
        <x:v>K56</x:v>
      </x:c>
      <x:c r="C100" s="199" t="str"/>
      <x:c r="D100" s="199" t="str">
        <x:v>Pending</x:v>
      </x:c>
      <x:c r="E100" s="201" t="str">
        <x:v>Input sumber</x:v>
      </x:c>
    </x:row>
    <x:row r="101" ht="22" customHeight="1">
      <x:c r="A101" s="206" t="str">
        <x:v>8</x:v>
      </x:c>
      <x:c r="B101" s="199" t="str">
        <x:v>L56</x:v>
      </x:c>
      <x:c r="C101" s="199" t="str"/>
      <x:c r="D101" s="199" t="str">
        <x:v>AMEL</x:v>
      </x:c>
      <x:c r="E101" s="201" t="str">
        <x:v>Input sumber</x:v>
      </x:c>
    </x:row>
    <x:row r="102" ht="22" customHeight="1">
      <x:c r="A102" s="206" t="str">
        <x:v>8</x:v>
      </x:c>
      <x:c r="B102" s="199" t="str">
        <x:v>M56</x:v>
      </x:c>
      <x:c r="C102" s="199" t="str"/>
      <x:c r="D102" s="199" t="str">
        <x:v>SAKA</x:v>
      </x:c>
      <x:c r="E102" s="201" t="str">
        <x:v>Input sumber</x:v>
      </x:c>
    </x:row>
    <x:row r="103" ht="22" customHeight="1">
      <x:c r="A103" s="206" t="str">
        <x:v>8</x:v>
      </x:c>
      <x:c r="B103" s="199" t="str">
        <x:v>B57</x:v>
      </x:c>
      <x:c r="C103" s="199" t="str">
        <x:v>41</x:v>
      </x:c>
      <x:c r="D103" s="199" t="str">
        <x:v>54.0</x:v>
      </x:c>
      <x:c r="E103" s="201" t="str">
        <x:v>Input sumber</x:v>
      </x:c>
    </x:row>
    <x:row r="104" ht="22" customHeight="1">
      <x:c r="A104" s="206" t="str">
        <x:v>8</x:v>
      </x:c>
      <x:c r="B104" s="199" t="str">
        <x:v>C57</x:v>
      </x:c>
      <x:c r="C104" s="199" t="str"/>
      <x:c r="D104" s="199" t="str">
        <x:v>Aditya Fauzi</x:v>
      </x:c>
      <x:c r="E104" s="201" t="str">
        <x:v>Input sumber</x:v>
      </x:c>
    </x:row>
    <x:row r="105" ht="22" customHeight="1">
      <x:c r="A105" s="206" t="str">
        <x:v>8</x:v>
      </x:c>
      <x:c r="B105" s="199" t="str">
        <x:v>D57</x:v>
      </x:c>
      <x:c r="C105" s="199" t="str"/>
      <x:c r="D105" s="199" t="str">
        <x:v>Graduation</x:v>
      </x:c>
      <x:c r="E105" s="201" t="str">
        <x:v>Input sumber</x:v>
      </x:c>
    </x:row>
    <x:row r="106" ht="22" customHeight="1">
      <x:c r="A106" s="206" t="str">
        <x:v>8</x:v>
      </x:c>
      <x:c r="B106" s="199" t="str">
        <x:v>F57</x:v>
      </x:c>
      <x:c r="C106" s="199" t="str"/>
      <x:c r="D106" s="199" t="str">
        <x:v>8 sept</x:v>
      </x:c>
      <x:c r="E106" s="201" t="str">
        <x:v>Input sumber</x:v>
      </x:c>
    </x:row>
    <x:row r="107" ht="22" customHeight="1">
      <x:c r="A107" s="206" t="str">
        <x:v>8</x:v>
      </x:c>
      <x:c r="B107" s="199" t="str">
        <x:v>H57</x:v>
      </x:c>
      <x:c r="C107" s="199" t="str"/>
      <x:c r="D107" s="199" t="str">
        <x:v>330000.0</x:v>
      </x:c>
      <x:c r="E107" s="201" t="str">
        <x:v>Input sumber</x:v>
      </x:c>
    </x:row>
    <x:row r="108" ht="22" customHeight="1">
      <x:c r="A108" s="206" t="str">
        <x:v>8</x:v>
      </x:c>
      <x:c r="B108" s="199" t="str">
        <x:v>I57</x:v>
      </x:c>
      <x:c r="C108" s="199" t="str"/>
      <x:c r="D108" s="199" t="str">
        <x:v>Lunas</x:v>
      </x:c>
      <x:c r="E108" s="201" t="str">
        <x:v>Input sumber</x:v>
      </x:c>
    </x:row>
    <x:row r="109" ht="22" customHeight="1">
      <x:c r="A109" s="206" t="str">
        <x:v>8</x:v>
      </x:c>
      <x:c r="B109" s="199" t="str">
        <x:v>J57</x:v>
      </x:c>
      <x:c r="C109" s="199" t="str"/>
      <x:c r="D109" s="199" t="str">
        <x:v>Uploaded</x:v>
      </x:c>
      <x:c r="E109" s="201" t="str">
        <x:v>Input sumber</x:v>
      </x:c>
    </x:row>
    <x:row r="110" ht="22" customHeight="1">
      <x:c r="A110" s="206" t="str">
        <x:v>8</x:v>
      </x:c>
      <x:c r="B110" s="199" t="str">
        <x:v>K57</x:v>
      </x:c>
      <x:c r="C110" s="199" t="str"/>
      <x:c r="D110" s="199" t="str">
        <x:v>Pending</x:v>
      </x:c>
      <x:c r="E110" s="201" t="str">
        <x:v>Input sumber</x:v>
      </x:c>
    </x:row>
    <x:row r="111" ht="22" customHeight="1">
      <x:c r="A111" s="206" t="str">
        <x:v>8</x:v>
      </x:c>
      <x:c r="B111" s="199" t="str">
        <x:v>L57</x:v>
      </x:c>
      <x:c r="C111" s="199" t="str"/>
      <x:c r="D111" s="199" t="str">
        <x:v>AMEL</x:v>
      </x:c>
      <x:c r="E111" s="201" t="str">
        <x:v>Input sumber</x:v>
      </x:c>
    </x:row>
    <x:row r="112" ht="22" customHeight="1">
      <x:c r="A112" s="206" t="str">
        <x:v>8</x:v>
      </x:c>
      <x:c r="B112" s="199" t="str">
        <x:v>M57</x:v>
      </x:c>
      <x:c r="C112" s="199" t="str"/>
      <x:c r="D112" s="199" t="str">
        <x:v>ABROR</x:v>
      </x:c>
      <x:c r="E112" s="201" t="str">
        <x:v>Input sumber</x:v>
      </x:c>
    </x:row>
    <x:row r="113" ht="22" customHeight="1">
      <x:c r="A113" s="206" t="str">
        <x:v>8</x:v>
      </x:c>
      <x:c r="B113" s="199" t="str">
        <x:v>B58</x:v>
      </x:c>
      <x:c r="C113" s="199" t="str">
        <x:v>42</x:v>
      </x:c>
      <x:c r="D113" s="199" t="str">
        <x:v>55.0</x:v>
      </x:c>
      <x:c r="E113" s="201" t="str">
        <x:v>Input sumber</x:v>
      </x:c>
    </x:row>
    <x:row r="114" ht="22" customHeight="1">
      <x:c r="A114" s="206" t="str">
        <x:v>8</x:v>
      </x:c>
      <x:c r="B114" s="199" t="str">
        <x:v>C58</x:v>
      </x:c>
      <x:c r="C114" s="199" t="str"/>
      <x:c r="D114" s="199" t="str">
        <x:v>Bintang</x:v>
      </x:c>
      <x:c r="E114" s="201" t="str">
        <x:v>Input sumber</x:v>
      </x:c>
    </x:row>
    <x:row r="115" ht="22" customHeight="1">
      <x:c r="A115" s="206" t="str">
        <x:v>8</x:v>
      </x:c>
      <x:c r="B115" s="199" t="str">
        <x:v>D58</x:v>
      </x:c>
      <x:c r="C115" s="199" t="str"/>
      <x:c r="D115" s="199" t="str">
        <x:v>Graduation Premium</x:v>
      </x:c>
      <x:c r="E115" s="201" t="str">
        <x:v>Input sumber</x:v>
      </x:c>
    </x:row>
    <x:row r="116" ht="22" customHeight="1">
      <x:c r="A116" s="206" t="str">
        <x:v>8</x:v>
      </x:c>
      <x:c r="B116" s="199" t="str">
        <x:v>F58</x:v>
      </x:c>
      <x:c r="C116" s="199" t="str"/>
      <x:c r="D116" s="199" t="str">
        <x:v>8 sept</x:v>
      </x:c>
      <x:c r="E116" s="201" t="str">
        <x:v>Input sumber</x:v>
      </x:c>
    </x:row>
    <x:row r="117" ht="22" customHeight="1">
      <x:c r="A117" s="206" t="str">
        <x:v>8</x:v>
      </x:c>
      <x:c r="B117" s="199" t="str">
        <x:v>H58</x:v>
      </x:c>
      <x:c r="C117" s="199" t="str"/>
      <x:c r="D117" s="199" t="str">
        <x:v>400000.0</x:v>
      </x:c>
      <x:c r="E117" s="201" t="str">
        <x:v>Input sumber</x:v>
      </x:c>
    </x:row>
    <x:row r="118" ht="22" customHeight="1">
      <x:c r="A118" s="206" t="str">
        <x:v>8</x:v>
      </x:c>
      <x:c r="B118" s="199" t="str">
        <x:v>I58</x:v>
      </x:c>
      <x:c r="C118" s="199" t="str"/>
      <x:c r="D118" s="199" t="str">
        <x:v>Lunas</x:v>
      </x:c>
      <x:c r="E118" s="201" t="str">
        <x:v>Input sumber</x:v>
      </x:c>
    </x:row>
    <x:row r="119" ht="22" customHeight="1">
      <x:c r="A119" s="206" t="str">
        <x:v>8</x:v>
      </x:c>
      <x:c r="B119" s="199" t="str">
        <x:v>J58</x:v>
      </x:c>
      <x:c r="C119" s="199" t="str"/>
      <x:c r="D119" s="199" t="str">
        <x:v>Uploaded</x:v>
      </x:c>
      <x:c r="E119" s="201" t="str">
        <x:v>Input sumber</x:v>
      </x:c>
    </x:row>
    <x:row r="120" ht="22" customHeight="1">
      <x:c r="A120" s="206" t="str">
        <x:v>8</x:v>
      </x:c>
      <x:c r="B120" s="199" t="str">
        <x:v>K58</x:v>
      </x:c>
      <x:c r="C120" s="199" t="str"/>
      <x:c r="D120" s="199" t="str">
        <x:v>Pending</x:v>
      </x:c>
      <x:c r="E120" s="201" t="str">
        <x:v>Input sumber</x:v>
      </x:c>
    </x:row>
    <x:row r="121" ht="22" customHeight="1">
      <x:c r="A121" s="206" t="str">
        <x:v>8</x:v>
      </x:c>
      <x:c r="B121" s="199" t="str">
        <x:v>L58</x:v>
      </x:c>
      <x:c r="C121" s="199" t="str"/>
      <x:c r="D121" s="199" t="str">
        <x:v>AMEL</x:v>
      </x:c>
      <x:c r="E121" s="201" t="str">
        <x:v>Input sumber</x:v>
      </x:c>
    </x:row>
    <x:row r="122" ht="22" customHeight="1">
      <x:c r="A122" s="206" t="str">
        <x:v>8</x:v>
      </x:c>
      <x:c r="B122" s="199" t="str">
        <x:v>M58</x:v>
      </x:c>
      <x:c r="C122" s="199" t="str"/>
      <x:c r="D122" s="199" t="str">
        <x:v>FAHME</x:v>
      </x:c>
      <x:c r="E122" s="201" t="str">
        <x:v>Input sumber</x:v>
      </x:c>
    </x:row>
    <x:row r="123" ht="22" customHeight="1">
      <x:c r="A123" s="206" t="str">
        <x:v>8</x:v>
      </x:c>
      <x:c r="B123" s="199" t="str">
        <x:v>B59</x:v>
      </x:c>
      <x:c r="C123" s="199" t="str">
        <x:v>43</x:v>
      </x:c>
      <x:c r="D123" s="199" t="str">
        <x:v>56.0</x:v>
      </x:c>
      <x:c r="E123" s="201" t="str">
        <x:v>Input sumber</x:v>
      </x:c>
    </x:row>
    <x:row r="124" ht="22" customHeight="1">
      <x:c r="A124" s="206" t="str">
        <x:v>8</x:v>
      </x:c>
      <x:c r="B124" s="199" t="str">
        <x:v>C59</x:v>
      </x:c>
      <x:c r="C124" s="199" t="str"/>
      <x:c r="D124" s="199" t="str">
        <x:v>Diana Putri</x:v>
      </x:c>
      <x:c r="E124" s="201" t="str">
        <x:v>Input sumber</x:v>
      </x:c>
    </x:row>
    <x:row r="125" ht="22" customHeight="1">
      <x:c r="A125" s="206" t="str">
        <x:v>8</x:v>
      </x:c>
      <x:c r="B125" s="199" t="str">
        <x:v>D59</x:v>
      </x:c>
      <x:c r="C125" s="199" t="str"/>
      <x:c r="D125" s="199" t="str">
        <x:v>Graduation</x:v>
      </x:c>
      <x:c r="E125" s="201" t="str">
        <x:v>Input sumber</x:v>
      </x:c>
    </x:row>
    <x:row r="126" ht="22" customHeight="1">
      <x:c r="A126" s="206" t="str">
        <x:v>8</x:v>
      </x:c>
      <x:c r="B126" s="199" t="str">
        <x:v>F59</x:v>
      </x:c>
      <x:c r="C126" s="199" t="str"/>
      <x:c r="D126" s="199" t="str">
        <x:v>8 sept</x:v>
      </x:c>
      <x:c r="E126" s="201" t="str">
        <x:v>Input sumber</x:v>
      </x:c>
    </x:row>
    <x:row r="127" ht="22" customHeight="1">
      <x:c r="A127" s="206" t="str">
        <x:v>8</x:v>
      </x:c>
      <x:c r="B127" s="199" t="str">
        <x:v>H59</x:v>
      </x:c>
      <x:c r="C127" s="199" t="str"/>
      <x:c r="D127" s="199" t="str">
        <x:v>280000.0</x:v>
      </x:c>
      <x:c r="E127" s="201" t="str">
        <x:v>Input sumber</x:v>
      </x:c>
    </x:row>
    <x:row r="128" ht="22" customHeight="1">
      <x:c r="A128" s="206" t="str">
        <x:v>8</x:v>
      </x:c>
      <x:c r="B128" s="199" t="str">
        <x:v>I59</x:v>
      </x:c>
      <x:c r="C128" s="199" t="str"/>
      <x:c r="D128" s="199" t="str">
        <x:v>Lunas</x:v>
      </x:c>
      <x:c r="E128" s="201" t="str">
        <x:v>Input sumber</x:v>
      </x:c>
    </x:row>
    <x:row r="129" ht="22" customHeight="1">
      <x:c r="A129" s="206" t="str">
        <x:v>8</x:v>
      </x:c>
      <x:c r="B129" s="199" t="str">
        <x:v>J59</x:v>
      </x:c>
      <x:c r="C129" s="199" t="str"/>
      <x:c r="D129" s="199" t="str">
        <x:v>Uploaded</x:v>
      </x:c>
      <x:c r="E129" s="201" t="str">
        <x:v>Input sumber</x:v>
      </x:c>
    </x:row>
    <x:row r="130" ht="22" customHeight="1">
      <x:c r="A130" s="206" t="str">
        <x:v>8</x:v>
      </x:c>
      <x:c r="B130" s="199" t="str">
        <x:v>K59</x:v>
      </x:c>
      <x:c r="C130" s="199" t="str"/>
      <x:c r="D130" s="199" t="str">
        <x:v>Pending</x:v>
      </x:c>
      <x:c r="E130" s="201" t="str">
        <x:v>Input sumber</x:v>
      </x:c>
    </x:row>
    <x:row r="131" ht="22" customHeight="1">
      <x:c r="A131" s="206" t="str">
        <x:v>8</x:v>
      </x:c>
      <x:c r="B131" s="199" t="str">
        <x:v>L59</x:v>
      </x:c>
      <x:c r="C131" s="199" t="str"/>
      <x:c r="D131" s="199" t="str">
        <x:v>AMEL</x:v>
      </x:c>
      <x:c r="E131" s="201" t="str">
        <x:v>Input sumber</x:v>
      </x:c>
    </x:row>
    <x:row r="132" ht="22" customHeight="1">
      <x:c r="A132" s="206" t="str">
        <x:v>8</x:v>
      </x:c>
      <x:c r="B132" s="199" t="str">
        <x:v>M59</x:v>
      </x:c>
      <x:c r="C132" s="199" t="str"/>
      <x:c r="D132" s="199" t="str">
        <x:v>ADIF</x:v>
      </x:c>
      <x:c r="E132" s="201" t="str">
        <x:v>Input sumber</x:v>
      </x:c>
    </x:row>
    <x:row r="133" ht="22" customHeight="1">
      <x:c r="A133" s="206" t="str">
        <x:v>8</x:v>
      </x:c>
      <x:c r="B133" s="199" t="str">
        <x:v>B60</x:v>
      </x:c>
      <x:c r="C133" s="199" t="str">
        <x:v>44</x:v>
      </x:c>
      <x:c r="D133" s="199" t="str">
        <x:v>57.0</x:v>
      </x:c>
      <x:c r="E133" s="201" t="str">
        <x:v>Input sumber</x:v>
      </x:c>
    </x:row>
    <x:row r="134" ht="22" customHeight="1">
      <x:c r="A134" s="206" t="str">
        <x:v>8</x:v>
      </x:c>
      <x:c r="B134" s="199" t="str">
        <x:v>D60</x:v>
      </x:c>
      <x:c r="C134" s="199" t="str"/>
      <x:c r="D134" s="199" t="str">
        <x:v>Graduation</x:v>
      </x:c>
      <x:c r="E134" s="201" t="str">
        <x:v>Input sumber</x:v>
      </x:c>
    </x:row>
    <x:row r="135" ht="22" customHeight="1">
      <x:c r="A135" s="206" t="str">
        <x:v>8</x:v>
      </x:c>
      <x:c r="B135" s="199" t="str">
        <x:v>G60</x:v>
      </x:c>
      <x:c r="C135" s="199" t="str"/>
      <x:c r="D135" s="199" t="str">
        <x:v>390000.0</x:v>
      </x:c>
      <x:c r="E135" s="201" t="str">
        <x:v>Input sumber</x:v>
      </x:c>
    </x:row>
    <x:row r="136" ht="22" customHeight="1">
      <x:c r="A136" s="206" t="str">
        <x:v>8</x:v>
      </x:c>
      <x:c r="B136" s="199" t="str">
        <x:v>B61</x:v>
      </x:c>
      <x:c r="C136" s="199" t="str">
        <x:v>45</x:v>
      </x:c>
      <x:c r="D136" s="199" t="str">
        <x:v>58.0</x:v>
      </x:c>
      <x:c r="E136" s="201" t="str">
        <x:v>Input sumber</x:v>
      </x:c>
    </x:row>
    <x:row r="137" ht="22" customHeight="1">
      <x:c r="A137" s="206" t="str">
        <x:v>8</x:v>
      </x:c>
      <x:c r="B137" s="199" t="str">
        <x:v>C61</x:v>
      </x:c>
      <x:c r="C137" s="199" t="str"/>
      <x:c r="D137" s="199" t="str">
        <x:v>ananda yasmin</x:v>
      </x:c>
      <x:c r="E137" s="201" t="str">
        <x:v>Input sumber</x:v>
      </x:c>
    </x:row>
    <x:row r="138" ht="22" customHeight="1">
      <x:c r="A138" s="206" t="str">
        <x:v>8</x:v>
      </x:c>
      <x:c r="B138" s="199" t="str">
        <x:v>D61</x:v>
      </x:c>
      <x:c r="C138" s="199" t="str"/>
      <x:c r="D138" s="199" t="str">
        <x:v>Graduation</x:v>
      </x:c>
      <x:c r="E138" s="201" t="str">
        <x:v>Input sumber</x:v>
      </x:c>
    </x:row>
    <x:row r="139" ht="22" customHeight="1">
      <x:c r="A139" s="206" t="str">
        <x:v>8</x:v>
      </x:c>
      <x:c r="B139" s="199" t="str">
        <x:v>I61</x:v>
      </x:c>
      <x:c r="C139" s="199" t="str"/>
      <x:c r="D139" s="199" t="str">
        <x:v>Lunas</x:v>
      </x:c>
      <x:c r="E139" s="201" t="str">
        <x:v>Input sumber</x:v>
      </x:c>
    </x:row>
    <x:row r="140" ht="22" customHeight="1">
      <x:c r="A140" s="206" t="str">
        <x:v>8</x:v>
      </x:c>
      <x:c r="B140" s="199" t="str">
        <x:v>J61</x:v>
      </x:c>
      <x:c r="C140" s="199" t="str"/>
      <x:c r="D140" s="199" t="str">
        <x:v>Uploaded</x:v>
      </x:c>
      <x:c r="E140" s="201" t="str">
        <x:v>Input sumber</x:v>
      </x:c>
    </x:row>
    <x:row r="141" ht="22" customHeight="1">
      <x:c r="A141" s="206" t="str">
        <x:v>8</x:v>
      </x:c>
      <x:c r="B141" s="199" t="str">
        <x:v>K61</x:v>
      </x:c>
      <x:c r="C141" s="199" t="str"/>
      <x:c r="D141" s="199" t="str">
        <x:v>Pending</x:v>
      </x:c>
      <x:c r="E141" s="201" t="str">
        <x:v>Input sumber</x:v>
      </x:c>
    </x:row>
    <x:row r="142" ht="22" customHeight="1">
      <x:c r="A142" s="206" t="str">
        <x:v>8</x:v>
      </x:c>
      <x:c r="B142" s="199" t="str">
        <x:v>L61</x:v>
      </x:c>
      <x:c r="C142" s="199" t="str"/>
      <x:c r="D142" s="199" t="str">
        <x:v>AMEL</x:v>
      </x:c>
      <x:c r="E142" s="201" t="str">
        <x:v>Input sumber</x:v>
      </x:c>
    </x:row>
    <x:row r="143" ht="22" customHeight="1">
      <x:c r="A143" s="206" t="str">
        <x:v>8</x:v>
      </x:c>
      <x:c r="B143" s="199" t="str">
        <x:v>M61</x:v>
      </x:c>
      <x:c r="C143" s="199" t="str"/>
      <x:c r="D143" s="199" t="str">
        <x:v>ABROR</x:v>
      </x:c>
      <x:c r="E143" s="201" t="str">
        <x:v>Input sumber</x:v>
      </x:c>
    </x:row>
    <x:row r="144" ht="22" customHeight="1">
      <x:c r="A144" s="206" t="str">
        <x:v>8</x:v>
      </x:c>
      <x:c r="B144" s="199" t="str">
        <x:v>B62</x:v>
      </x:c>
      <x:c r="C144" s="199" t="str"/>
      <x:c r="D144" s="199" t="str">
        <x:v>59.0</x:v>
      </x:c>
      <x:c r="E144" s="201" t="str">
        <x:v>Input sumber</x:v>
      </x:c>
    </x:row>
    <x:row r="145" ht="22" customHeight="1">
      <x:c r="A145" s="206" t="str">
        <x:v>8</x:v>
      </x:c>
      <x:c r="B145" s="199" t="str">
        <x:v>C62</x:v>
      </x:c>
      <x:c r="C145" s="199" t="str"/>
      <x:c r="D145" s="199" t="str">
        <x:v>Prasetyo Budi Utomo</x:v>
      </x:c>
      <x:c r="E145" s="201" t="str">
        <x:v>Input sumber</x:v>
      </x:c>
    </x:row>
    <x:row r="146" ht="22" customHeight="1">
      <x:c r="A146" s="206" t="str">
        <x:v>8</x:v>
      </x:c>
      <x:c r="B146" s="199" t="str">
        <x:v>D62</x:v>
      </x:c>
      <x:c r="C146" s="199" t="str"/>
      <x:c r="D146" s="199" t="str">
        <x:v>Graduation</x:v>
      </x:c>
      <x:c r="E146" s="201" t="str">
        <x:v>Input sumber</x:v>
      </x:c>
    </x:row>
    <x:row r="147" ht="22" customHeight="1">
      <x:c r="A147" s="206" t="str">
        <x:v>8</x:v>
      </x:c>
      <x:c r="B147" s="199" t="str">
        <x:v>G62</x:v>
      </x:c>
      <x:c r="C147" s="199" t="str"/>
      <x:c r="D147" s="199" t="str">
        <x:v>270000.0</x:v>
      </x:c>
      <x:c r="E147" s="201" t="str">
        <x:v>Input sumber</x:v>
      </x:c>
    </x:row>
    <x:row r="148" ht="22" customHeight="1">
      <x:c r="A148" s="206" t="str">
        <x:v>8</x:v>
      </x:c>
      <x:c r="B148" s="199" t="str">
        <x:v>I62</x:v>
      </x:c>
      <x:c r="C148" s="199" t="str"/>
      <x:c r="D148" s="199" t="str">
        <x:v>Lunas</x:v>
      </x:c>
      <x:c r="E148" s="201" t="str">
        <x:v>Input sumber</x:v>
      </x:c>
    </x:row>
    <x:row r="149" ht="22" customHeight="1">
      <x:c r="A149" s="206" t="str">
        <x:v>8</x:v>
      </x:c>
      <x:c r="B149" s="199" t="str">
        <x:v>J62</x:v>
      </x:c>
      <x:c r="C149" s="199" t="str"/>
      <x:c r="D149" s="199" t="str">
        <x:v>Uploaded</x:v>
      </x:c>
      <x:c r="E149" s="201" t="str">
        <x:v>Input sumber</x:v>
      </x:c>
    </x:row>
    <x:row r="150" ht="22" customHeight="1">
      <x:c r="A150" s="206" t="str">
        <x:v>8</x:v>
      </x:c>
      <x:c r="B150" s="199" t="str">
        <x:v>K62</x:v>
      </x:c>
      <x:c r="C150" s="199" t="str"/>
      <x:c r="D150" s="199" t="str">
        <x:v>Pending</x:v>
      </x:c>
      <x:c r="E150" s="201" t="str">
        <x:v>Input sumber</x:v>
      </x:c>
    </x:row>
    <x:row r="151" ht="22" customHeight="1">
      <x:c r="A151" s="206" t="str">
        <x:v>8</x:v>
      </x:c>
      <x:c r="B151" s="199" t="str">
        <x:v>L62</x:v>
      </x:c>
      <x:c r="C151" s="199" t="str"/>
      <x:c r="D151" s="199" t="str">
        <x:v>AMEL</x:v>
      </x:c>
      <x:c r="E151" s="201" t="str">
        <x:v>Input sumber</x:v>
      </x:c>
    </x:row>
    <x:row r="152" ht="22" customHeight="1">
      <x:c r="A152" s="206" t="str">
        <x:v>8</x:v>
      </x:c>
      <x:c r="B152" s="199" t="str">
        <x:v>M62</x:v>
      </x:c>
      <x:c r="C152" s="199" t="str"/>
      <x:c r="D152" s="199" t="str">
        <x:v>SAKA</x:v>
      </x:c>
      <x:c r="E152" s="201" t="str">
        <x:v>Input sumber</x:v>
      </x:c>
    </x:row>
    <x:row r="153" ht="22" customHeight="1">
      <x:c r="A153" s="206" t="str">
        <x:v>8</x:v>
      </x:c>
      <x:c r="B153" s="199" t="str">
        <x:v>B63</x:v>
      </x:c>
      <x:c r="C153" s="199" t="str"/>
      <x:c r="D153" s="199" t="str">
        <x:v>60.0</x:v>
      </x:c>
      <x:c r="E153" s="201" t="str">
        <x:v>Input sumber</x:v>
      </x:c>
    </x:row>
    <x:row r="154" ht="22" customHeight="1">
      <x:c r="A154" s="206" t="str">
        <x:v>8</x:v>
      </x:c>
      <x:c r="B154" s="199" t="str">
        <x:v>C63</x:v>
      </x:c>
      <x:c r="C154" s="199" t="str"/>
      <x:c r="D154" s="199" t="str">
        <x:v>Dimas</x:v>
      </x:c>
      <x:c r="E154" s="201" t="str">
        <x:v>Input sumber</x:v>
      </x:c>
    </x:row>
    <x:row r="155" ht="22" customHeight="1">
      <x:c r="A155" s="206" t="str">
        <x:v>8</x:v>
      </x:c>
      <x:c r="B155" s="199" t="str">
        <x:v>D63</x:v>
      </x:c>
      <x:c r="C155" s="199" t="str"/>
      <x:c r="D155" s="199" t="str">
        <x:v>Graduation</x:v>
      </x:c>
      <x:c r="E155" s="201" t="str">
        <x:v>Input sumber</x:v>
      </x:c>
    </x:row>
    <x:row r="156" ht="22" customHeight="1">
      <x:c r="A156" s="206" t="str">
        <x:v>8</x:v>
      </x:c>
      <x:c r="B156" s="199" t="str">
        <x:v>F63</x:v>
      </x:c>
      <x:c r="C156" s="199" t="str"/>
      <x:c r="D156" s="199" t="str">
        <x:v>8 sept</x:v>
      </x:c>
      <x:c r="E156" s="201" t="str">
        <x:v>Input sumber</x:v>
      </x:c>
    </x:row>
    <x:row r="157" ht="22" customHeight="1">
      <x:c r="A157" s="206" t="str">
        <x:v>8</x:v>
      </x:c>
      <x:c r="B157" s="199" t="str">
        <x:v>G63</x:v>
      </x:c>
      <x:c r="C157" s="199" t="str"/>
      <x:c r="D157" s="199" t="str">
        <x:v>270000.0</x:v>
      </x:c>
      <x:c r="E157" s="201" t="str">
        <x:v>Input sumber</x:v>
      </x:c>
    </x:row>
    <x:row r="158" ht="22" customHeight="1">
      <x:c r="A158" s="206" t="str">
        <x:v>8</x:v>
      </x:c>
      <x:c r="B158" s="199" t="str">
        <x:v>I63</x:v>
      </x:c>
      <x:c r="C158" s="199" t="str"/>
      <x:c r="D158" s="199" t="str">
        <x:v>Lunas</x:v>
      </x:c>
      <x:c r="E158" s="201" t="str">
        <x:v>Input sumber</x:v>
      </x:c>
    </x:row>
    <x:row r="159" ht="22" customHeight="1">
      <x:c r="A159" s="206" t="str">
        <x:v>8</x:v>
      </x:c>
      <x:c r="B159" s="199" t="str">
        <x:v>J63</x:v>
      </x:c>
      <x:c r="C159" s="199" t="str"/>
      <x:c r="D159" s="199" t="str">
        <x:v>Uploaded</x:v>
      </x:c>
      <x:c r="E159" s="201" t="str">
        <x:v>Input sumber</x:v>
      </x:c>
    </x:row>
    <x:row r="160" ht="22" customHeight="1">
      <x:c r="A160" s="206" t="str">
        <x:v>8</x:v>
      </x:c>
      <x:c r="B160" s="199" t="str">
        <x:v>K63</x:v>
      </x:c>
      <x:c r="C160" s="199" t="str"/>
      <x:c r="D160" s="199" t="str">
        <x:v>Pending</x:v>
      </x:c>
      <x:c r="E160" s="201" t="str">
        <x:v>Input sumber</x:v>
      </x:c>
    </x:row>
    <x:row r="161" ht="22" customHeight="1">
      <x:c r="A161" s="206" t="str">
        <x:v>8</x:v>
      </x:c>
      <x:c r="B161" s="199" t="str">
        <x:v>L63</x:v>
      </x:c>
      <x:c r="C161" s="199" t="str"/>
      <x:c r="D161" s="199" t="str">
        <x:v>AMEL</x:v>
      </x:c>
      <x:c r="E161" s="201" t="str">
        <x:v>Input sumber</x:v>
      </x:c>
    </x:row>
    <x:row r="162" ht="22" customHeight="1">
      <x:c r="A162" s="206" t="str">
        <x:v>8</x:v>
      </x:c>
      <x:c r="B162" s="199" t="str">
        <x:v>M63</x:v>
      </x:c>
      <x:c r="C162" s="199" t="str"/>
      <x:c r="D162" s="199" t="str">
        <x:v>FAHME</x:v>
      </x:c>
      <x:c r="E162" s="201" t="str">
        <x:v>Input sumber</x:v>
      </x:c>
    </x:row>
    <x:row r="163" ht="22" customHeight="1">
      <x:c r="A163" s="206" t="str">
        <x:v>8</x:v>
      </x:c>
      <x:c r="B163" s="199" t="str">
        <x:v>B64</x:v>
      </x:c>
      <x:c r="C163" s="199" t="str"/>
      <x:c r="D163" s="199" t="str">
        <x:v>61.0</x:v>
      </x:c>
      <x:c r="E163" s="201" t="str">
        <x:v>Input sumber</x:v>
      </x:c>
    </x:row>
    <x:row r="164" ht="22" customHeight="1">
      <x:c r="A164" s="206" t="str">
        <x:v>8</x:v>
      </x:c>
      <x:c r="B164" s="199" t="str">
        <x:v>C64</x:v>
      </x:c>
      <x:c r="C164" s="199" t="str"/>
      <x:c r="D164" s="199" t="str">
        <x:v>Nana</x:v>
      </x:c>
      <x:c r="E164" s="201" t="str">
        <x:v>Input sumber</x:v>
      </x:c>
    </x:row>
    <x:row r="165" ht="22" customHeight="1">
      <x:c r="A165" s="206" t="str">
        <x:v>8</x:v>
      </x:c>
      <x:c r="B165" s="199" t="str">
        <x:v>D64</x:v>
      </x:c>
      <x:c r="C165" s="199" t="str"/>
      <x:c r="D165" s="199" t="str">
        <x:v>Graduation</x:v>
      </x:c>
      <x:c r="E165" s="201" t="str">
        <x:v>Input sumber</x:v>
      </x:c>
    </x:row>
    <x:row r="166" ht="22" customHeight="1">
      <x:c r="A166" s="206" t="str">
        <x:v>8</x:v>
      </x:c>
      <x:c r="B166" s="199" t="str">
        <x:v>F64</x:v>
      </x:c>
      <x:c r="C166" s="199" t="str"/>
      <x:c r="D166" s="199" t="str">
        <x:v>9 sept</x:v>
      </x:c>
      <x:c r="E166" s="201" t="str">
        <x:v>Input sumber</x:v>
      </x:c>
    </x:row>
    <x:row r="167" ht="22" customHeight="1">
      <x:c r="A167" s="206" t="str">
        <x:v>8</x:v>
      </x:c>
      <x:c r="B167" s="199" t="str">
        <x:v>H64</x:v>
      </x:c>
      <x:c r="C167" s="199" t="str"/>
      <x:c r="D167" s="199" t="str">
        <x:v>100000.0</x:v>
      </x:c>
      <x:c r="E167" s="201" t="str">
        <x:v>Input sumber</x:v>
      </x:c>
    </x:row>
    <x:row r="168" ht="22" customHeight="1">
      <x:c r="A168" s="206" t="str">
        <x:v>8</x:v>
      </x:c>
      <x:c r="B168" s="199" t="str">
        <x:v>I64</x:v>
      </x:c>
      <x:c r="C168" s="199" t="str"/>
      <x:c r="D168" s="199" t="str">
        <x:v>DP</x:v>
      </x:c>
      <x:c r="E168" s="201" t="str">
        <x:v>Input sumber</x:v>
      </x:c>
    </x:row>
    <x:row r="169" ht="22" customHeight="1">
      <x:c r="A169" s="206" t="str">
        <x:v>8</x:v>
      </x:c>
      <x:c r="B169" s="199" t="str">
        <x:v>J64</x:v>
      </x:c>
      <x:c r="C169" s="199" t="str"/>
      <x:c r="D169" s="199" t="str">
        <x:v>-</x:v>
      </x:c>
      <x:c r="E169" s="201" t="str">
        <x:v>Input sumber</x:v>
      </x:c>
    </x:row>
    <x:row r="170" ht="22" customHeight="1">
      <x:c r="A170" s="206" t="str">
        <x:v>8</x:v>
      </x:c>
      <x:c r="B170" s="199" t="str">
        <x:v>L64</x:v>
      </x:c>
      <x:c r="C170" s="199" t="str"/>
      <x:c r="D170" s="199" t="str">
        <x:v>AMEL</x:v>
      </x:c>
      <x:c r="E170" s="201" t="str">
        <x:v>Input sumber</x:v>
      </x:c>
    </x:row>
    <x:row r="171" ht="22" customHeight="1">
      <x:c r="A171" s="206" t="str">
        <x:v>8</x:v>
      </x:c>
      <x:c r="B171" s="199" t="str">
        <x:v>G65</x:v>
      </x:c>
      <x:c r="C171" s="199" t="str">
        <x:v>3660000</x:v>
      </x:c>
      <x:c r="D171" s="199" t="str">
        <x:v>5090000</x:v>
      </x:c>
      <x:c r="E171" s="201" t="str">
        <x:v>Rumus sumber</x:v>
      </x:c>
    </x:row>
    <x:row r="172" ht="22" customHeight="1">
      <x:c r="A172" s="206" t="str">
        <x:v>8</x:v>
      </x:c>
      <x:c r="B172" s="199" t="str">
        <x:v>H65</x:v>
      </x:c>
      <x:c r="C172" s="199" t="str">
        <x:v>6280000</x:v>
      </x:c>
      <x:c r="D172" s="199" t="str">
        <x:v>8220000</x:v>
      </x:c>
      <x:c r="E172" s="201" t="str">
        <x:v>Rumus sumber</x:v>
      </x:c>
    </x:row>
    <x:row r="173" ht="22" customHeight="1">
      <x:c r="A173" s="206" t="str">
        <x:v>8</x:v>
      </x:c>
      <x:c r="B173" s="199" t="str">
        <x:v>D69</x:v>
      </x:c>
      <x:c r="C173" s="199" t="str">
        <x:v>3660000</x:v>
      </x:c>
      <x:c r="D173" s="199" t="str">
        <x:v>5090000</x:v>
      </x:c>
      <x:c r="E173" s="201" t="str">
        <x:v>Rumus sumber</x:v>
      </x:c>
    </x:row>
    <x:row r="174" ht="22" customHeight="1">
      <x:c r="A174" s="206" t="str">
        <x:v>8</x:v>
      </x:c>
      <x:c r="B174" s="199" t="str">
        <x:v>D80</x:v>
      </x:c>
      <x:c r="C174" s="199" t="str">
        <x:v>3560000</x:v>
      </x:c>
      <x:c r="D174" s="199" t="str">
        <x:v>4990000</x:v>
      </x:c>
      <x:c r="E174" s="201" t="str">
        <x:v>Rumus sumber</x:v>
      </x:c>
    </x:row>
    <x:row r="175" ht="22" customHeight="1">
      <x:c r="A175" s="206" t="str">
        <x:v>8</x:v>
      </x:c>
      <x:c r="B175" s="199" t="str">
        <x:v>M91</x:v>
      </x:c>
      <x:c r="C175" s="199" t="str">
        <x:v>7</x:v>
      </x:c>
      <x:c r="D175" s="199" t="str">
        <x:v>8</x:v>
      </x:c>
      <x:c r="E175" s="201" t="str">
        <x:v>Rumus sumber</x:v>
      </x:c>
    </x:row>
    <x:row r="176" ht="22" customHeight="1">
      <x:c r="A176" s="206" t="str">
        <x:v>8</x:v>
      </x:c>
      <x:c r="B176" s="199" t="str">
        <x:v>M92</x:v>
      </x:c>
      <x:c r="C176" s="199" t="str">
        <x:v>13</x:v>
      </x:c>
      <x:c r="D176" s="199" t="str">
        <x:v>23</x:v>
      </x:c>
      <x:c r="E176" s="201" t="str">
        <x:v>Rumus sumber</x:v>
      </x:c>
    </x:row>
    <x:row r="177" ht="22" customHeight="1">
      <x:c r="A177" s="206" t="str">
        <x:v>8</x:v>
      </x:c>
      <x:c r="B177" s="199" t="str">
        <x:v>M93</x:v>
      </x:c>
      <x:c r="C177" s="199" t="str">
        <x:v>20</x:v>
      </x:c>
      <x:c r="D177" s="199" t="str">
        <x:v>31</x:v>
      </x:c>
      <x:c r="E177" s="201" t="str">
        <x:v>Rumus sumber</x:v>
      </x:c>
    </x:row>
    <x:row r="178" ht="22" customHeight="1">
      <x:c r="A178" s="206" t="str">
        <x:v>31</x:v>
      </x:c>
      <x:c r="B178" s="199" t="str">
        <x:v>E109</x:v>
      </x:c>
      <x:c r="C178" s="199" t="str">
        <x:v>128</x:v>
      </x:c>
      <x:c r="D178" s="199" t="str">
        <x:v>129</x:v>
      </x:c>
      <x:c r="E178" s="201" t="str">
        <x:v>Rumus sumber</x:v>
      </x:c>
    </x:row>
    <x:row r="179" ht="22" customHeight="1">
      <x:c r="A179" s="206" t="str">
        <x:v>31</x:v>
      </x:c>
      <x:c r="B179" s="199" t="str">
        <x:v>E110</x:v>
      </x:c>
      <x:c r="C179" s="199" t="str">
        <x:v>124</x:v>
      </x:c>
      <x:c r="D179" s="199" t="str">
        <x:v>134</x:v>
      </x:c>
      <x:c r="E179" s="201" t="str">
        <x:v>Rumus sumber</x:v>
      </x:c>
    </x:row>
    <x:row r="180" ht="22" customHeight="1">
      <x:c r="A180" s="206" t="str">
        <x:v>31</x:v>
      </x:c>
      <x:c r="B180" s="199" t="str">
        <x:v>E111</x:v>
      </x:c>
      <x:c r="C180" s="199" t="str">
        <x:v>252</x:v>
      </x:c>
      <x:c r="D180" s="199" t="str">
        <x:v>263</x:v>
      </x:c>
      <x:c r="E180" s="201" t="str">
        <x:v>Rumus sumber</x:v>
      </x:c>
    </x:row>
    <x:row r="181" ht="22" customHeight="1">
      <x:c r="A181" s="206" t="str">
        <x:v>31</x:v>
      </x:c>
      <x:c r="B181" s="199" t="str">
        <x:v>E112</x:v>
      </x:c>
      <x:c r="C181" s="199" t="str">
        <x:v>0.3333333333</x:v>
      </x:c>
      <x:c r="D181" s="199" t="str">
        <x:v>0.3359375</x:v>
      </x:c>
      <x:c r="E181" s="201" t="str">
        <x:v>Rumus sumber</x:v>
      </x:c>
    </x:row>
    <x:row r="182" ht="22" customHeight="1">
      <x:c r="A182" s="206" t="str">
        <x:v>Resume Karyawan KPI</x:v>
      </x:c>
      <x:c r="B182" s="199" t="str">
        <x:v>C6</x:v>
      </x:c>
      <x:c r="C182" s="199" t="str">
        <x:v>173</x:v>
      </x:c>
      <x:c r="D182" s="199" t="str">
        <x:v>188</x:v>
      </x:c>
      <x:c r="E182" s="201" t="str">
        <x:v>Rumus sumber</x:v>
      </x:c>
    </x:row>
    <x:row r="183" ht="22" customHeight="1">
      <x:c r="A183" s="206" t="str">
        <x:v>Resume Karyawan KPI</x:v>
      </x:c>
      <x:c r="B183" s="199" t="str">
        <x:v>D6</x:v>
      </x:c>
      <x:c r="C183" s="199" t="str">
        <x:v>0.6528301887</x:v>
      </x:c>
      <x:c r="D183" s="199" t="str">
        <x:v>0.6690391459</x:v>
      </x:c>
      <x:c r="E183" s="201" t="str">
        <x:v>Rumus sumber</x:v>
      </x:c>
    </x:row>
    <x:row r="184" ht="22" customHeight="1">
      <x:c r="A184" s="206" t="str">
        <x:v>Resume Karyawan KPI</x:v>
      </x:c>
      <x:c r="B184" s="199" t="str">
        <x:v>E6</x:v>
      </x:c>
      <x:c r="C184" s="199" t="str">
        <x:v>0.6528301887</x:v>
      </x:c>
      <x:c r="D184" s="199" t="str">
        <x:v>0.6690391459</x:v>
      </x:c>
      <x:c r="E184" s="201" t="str">
        <x:v>Rumus sumber</x:v>
      </x:c>
    </x:row>
    <x:row r="185" ht="22" customHeight="1">
      <x:c r="A185" s="206" t="str">
        <x:v>Resume Karyawan KPI</x:v>
      </x:c>
      <x:c r="B185" s="199" t="str">
        <x:v>Y6</x:v>
      </x:c>
      <x:c r="C185" s="199" t="str">
        <x:v>173</x:v>
      </x:c>
      <x:c r="D185" s="199" t="str">
        <x:v>188</x:v>
      </x:c>
      <x:c r="E185" s="201" t="str">
        <x:v>Rumus sumber</x:v>
      </x:c>
    </x:row>
    <x:row r="186" ht="22" customHeight="1">
      <x:c r="A186" s="206" t="str">
        <x:v>Resume Karyawan KPI</x:v>
      </x:c>
      <x:c r="B186" s="199" t="str">
        <x:v>Z6</x:v>
      </x:c>
      <x:c r="C186" s="199" t="str">
        <x:v>173.00012</x:v>
      </x:c>
      <x:c r="D186" s="199" t="str">
        <x:v>188.00012</x:v>
      </x:c>
      <x:c r="E186" s="201" t="str">
        <x:v>Rumus sumber</x:v>
      </x:c>
    </x:row>
    <x:row r="187" ht="22" customHeight="1">
      <x:c r="A187" s="206" t="str">
        <x:v>Resume Karyawan KPI</x:v>
      </x:c>
      <x:c r="B187" s="199" t="str">
        <x:v>AI6</x:v>
      </x:c>
      <x:c r="C187" s="199" t="str">
        <x:v>19</x:v>
      </x:c>
      <x:c r="D187" s="199" t="str">
        <x:v>23</x:v>
      </x:c>
      <x:c r="E187" s="201" t="str">
        <x:v>Rumus sumber</x:v>
      </x:c>
    </x:row>
    <x:row r="188" ht="22" customHeight="1">
      <x:c r="A188" s="206" t="str">
        <x:v>Resume Karyawan KPI</x:v>
      </x:c>
      <x:c r="B188" s="199" t="str">
        <x:v>AJ6</x:v>
      </x:c>
      <x:c r="C188" s="199" t="str">
        <x:v>19.00005</x:v>
      </x:c>
      <x:c r="D188" s="199" t="str">
        <x:v>23.00005</x:v>
      </x:c>
      <x:c r="E188" s="201" t="str">
        <x:v>Rumus sumber</x:v>
      </x:c>
    </x:row>
    <x:row r="189" ht="22" customHeight="1">
      <x:c r="A189" s="206" t="str">
        <x:v>Resume Karyawan KPI</x:v>
      </x:c>
      <x:c r="B189" s="199" t="str">
        <x:v>D7</x:v>
      </x:c>
      <x:c r="C189" s="199" t="str">
        <x:v>0.1773584906</x:v>
      </x:c>
      <x:c r="D189" s="199" t="str">
        <x:v>0.1672597865</x:v>
      </x:c>
      <x:c r="E189" s="201" t="str">
        <x:v>Rumus sumber</x:v>
      </x:c>
    </x:row>
    <x:row r="190" ht="22" customHeight="1">
      <x:c r="A190" s="206" t="str">
        <x:v>Resume Karyawan KPI</x:v>
      </x:c>
      <x:c r="B190" s="199" t="str">
        <x:v>E7</x:v>
      </x:c>
      <x:c r="C190" s="199" t="str">
        <x:v>0.8301886792</x:v>
      </x:c>
      <x:c r="D190" s="199" t="str">
        <x:v>0.8362989324</x:v>
      </x:c>
      <x:c r="E190" s="201" t="str">
        <x:v>Rumus sumber</x:v>
      </x:c>
    </x:row>
    <x:row r="191" ht="22" customHeight="1">
      <x:c r="A191" s="206" t="str">
        <x:v>Resume Karyawan KPI</x:v>
      </x:c>
      <x:c r="B191" s="199" t="str">
        <x:v>AF7</x:v>
      </x:c>
      <x:c r="C191" s="199" t="str">
        <x:v>150</x:v>
      </x:c>
      <x:c r="D191" s="199" t="str">
        <x:v>161</x:v>
      </x:c>
      <x:c r="E191" s="201" t="str">
        <x:v>Rumus sumber</x:v>
      </x:c>
    </x:row>
    <x:row r="192" ht="22" customHeight="1">
      <x:c r="A192" s="206" t="str">
        <x:v>Resume Karyawan KPI</x:v>
      </x:c>
      <x:c r="B192" s="199" t="str">
        <x:v>AG7</x:v>
      </x:c>
      <x:c r="C192" s="199" t="str">
        <x:v>150.00003</x:v>
      </x:c>
      <x:c r="D192" s="199" t="str">
        <x:v>161.00003</x:v>
      </x:c>
      <x:c r="E192" s="201" t="str">
        <x:v>Rumus sumber</x:v>
      </x:c>
    </x:row>
    <x:row r="193" ht="22" customHeight="1">
      <x:c r="A193" s="206" t="str">
        <x:v>Resume Karyawan KPI</x:v>
      </x:c>
      <x:c r="B193" s="199" t="str">
        <x:v>AI7</x:v>
      </x:c>
      <x:c r="C193" s="199" t="str">
        <x:v>39</x:v>
      </x:c>
      <x:c r="D193" s="199" t="str">
        <x:v>40</x:v>
      </x:c>
      <x:c r="E193" s="201" t="str">
        <x:v>Rumus sumber</x:v>
      </x:c>
    </x:row>
    <x:row r="194" ht="22" customHeight="1">
      <x:c r="A194" s="206" t="str">
        <x:v>Resume Karyawan KPI</x:v>
      </x:c>
      <x:c r="B194" s="199" t="str">
        <x:v>AJ7</x:v>
      </x:c>
      <x:c r="C194" s="199" t="str">
        <x:v>39.00004</x:v>
      </x:c>
      <x:c r="D194" s="199" t="str">
        <x:v>40.00004</x:v>
      </x:c>
      <x:c r="E194" s="201" t="str">
        <x:v>Rumus sumber</x:v>
      </x:c>
    </x:row>
    <x:row r="195" ht="22" customHeight="1">
      <x:c r="A195" s="206" t="str">
        <x:v>Resume Karyawan KPI</x:v>
      </x:c>
      <x:c r="B195" s="199" t="str">
        <x:v>C8</x:v>
      </x:c>
      <x:c r="C195" s="199" t="str">
        <x:v>17</x:v>
      </x:c>
      <x:c r="D195" s="199" t="str">
        <x:v>18</x:v>
      </x:c>
      <x:c r="E195" s="201" t="str">
        <x:v>Rumus sumber</x:v>
      </x:c>
    </x:row>
    <x:row r="196" ht="22" customHeight="1">
      <x:c r="A196" s="206" t="str">
        <x:v>Resume Karyawan KPI</x:v>
      </x:c>
      <x:c r="B196" s="199" t="str">
        <x:v>D8</x:v>
      </x:c>
      <x:c r="C196" s="199" t="str">
        <x:v>0.0641509434</x:v>
      </x:c>
      <x:c r="D196" s="199" t="str">
        <x:v>0.0640569395</x:v>
      </x:c>
      <x:c r="E196" s="201" t="str">
        <x:v>Rumus sumber</x:v>
      </x:c>
    </x:row>
    <x:row r="197" ht="22" customHeight="1">
      <x:c r="A197" s="206" t="str">
        <x:v>Resume Karyawan KPI</x:v>
      </x:c>
      <x:c r="B197" s="199" t="str">
        <x:v>E8</x:v>
      </x:c>
      <x:c r="C197" s="199" t="str">
        <x:v>0.8943396226</x:v>
      </x:c>
      <x:c r="D197" s="199" t="str">
        <x:v>0.9003558719</x:v>
      </x:c>
      <x:c r="E197" s="201" t="str">
        <x:v>Rumus sumber</x:v>
      </x:c>
    </x:row>
    <x:row r="198" ht="22" customHeight="1">
      <x:c r="A198" s="206" t="str">
        <x:v>Resume Karyawan KPI</x:v>
      </x:c>
      <x:c r="B198" s="199" t="str">
        <x:v>AI8</x:v>
      </x:c>
      <x:c r="C198" s="199" t="str">
        <x:v>15</x:v>
      </x:c>
      <x:c r="D198" s="199" t="str">
        <x:v>18</x:v>
      </x:c>
      <x:c r="E198" s="201" t="str">
        <x:v>Rumus sumber</x:v>
      </x:c>
    </x:row>
    <x:row r="199" ht="22" customHeight="1">
      <x:c r="A199" s="206" t="str">
        <x:v>Resume Karyawan KPI</x:v>
      </x:c>
      <x:c r="B199" s="199" t="str">
        <x:v>AJ8</x:v>
      </x:c>
      <x:c r="C199" s="199" t="str">
        <x:v>15.00003</x:v>
      </x:c>
      <x:c r="D199" s="199" t="str">
        <x:v>18.00003</x:v>
      </x:c>
      <x:c r="E199" s="201" t="str">
        <x:v>Rumus sumber</x:v>
      </x:c>
    </x:row>
    <x:row r="200" ht="22" customHeight="1">
      <x:c r="A200" s="206" t="str">
        <x:v>Resume Karyawan KPI</x:v>
      </x:c>
      <x:c r="B200" s="199" t="str">
        <x:v>D9</x:v>
      </x:c>
      <x:c r="C200" s="199" t="str">
        <x:v>0.03018867925</x:v>
      </x:c>
      <x:c r="D200" s="199" t="str">
        <x:v>0.02846975089</x:v>
      </x:c>
      <x:c r="E200" s="201" t="str">
        <x:v>Rumus sumber</x:v>
      </x:c>
    </x:row>
    <x:row r="201" ht="22" customHeight="1">
      <x:c r="A201" s="206" t="str">
        <x:v>Resume Karyawan KPI</x:v>
      </x:c>
      <x:c r="B201" s="199" t="str">
        <x:v>E9</x:v>
      </x:c>
      <x:c r="C201" s="199" t="str">
        <x:v>0.9245283019</x:v>
      </x:c>
      <x:c r="D201" s="199" t="str">
        <x:v>0.9288256228</x:v>
      </x:c>
      <x:c r="E201" s="201" t="str">
        <x:v>Rumus sumber</x:v>
      </x:c>
    </x:row>
    <x:row r="202" ht="22" customHeight="1">
      <x:c r="A202" s="206" t="str">
        <x:v>Resume Karyawan KPI</x:v>
      </x:c>
      <x:c r="B202" s="199" t="str">
        <x:v>D10</x:v>
      </x:c>
      <x:c r="C202" s="199" t="str">
        <x:v>0.02641509434</x:v>
      </x:c>
      <x:c r="D202" s="199" t="str">
        <x:v>0.02491103203</x:v>
      </x:c>
      <x:c r="E202" s="201" t="str">
        <x:v>Rumus sumber</x:v>
      </x:c>
    </x:row>
    <x:row r="203" ht="22" customHeight="1">
      <x:c r="A203" s="206" t="str">
        <x:v>Resume Karyawan KPI</x:v>
      </x:c>
      <x:c r="B203" s="199" t="str">
        <x:v>E10</x:v>
      </x:c>
      <x:c r="C203" s="199" t="str">
        <x:v>0.9509433962</x:v>
      </x:c>
      <x:c r="D203" s="199" t="str">
        <x:v>0.9537366548</x:v>
      </x:c>
      <x:c r="E203" s="201" t="str">
        <x:v>Rumus sumber</x:v>
      </x:c>
    </x:row>
    <x:row r="204" ht="22" customHeight="1">
      <x:c r="A204" s="206" t="str">
        <x:v>Resume Karyawan KPI</x:v>
      </x:c>
      <x:c r="B204" s="199" t="str">
        <x:v>AI10</x:v>
      </x:c>
      <x:c r="C204" s="199" t="str">
        <x:v>54</x:v>
      </x:c>
      <x:c r="D204" s="199" t="str">
        <x:v>57</x:v>
      </x:c>
      <x:c r="E204" s="201" t="str">
        <x:v>Rumus sumber</x:v>
      </x:c>
    </x:row>
    <x:row r="205" ht="22" customHeight="1">
      <x:c r="A205" s="206" t="str">
        <x:v>Resume Karyawan KPI</x:v>
      </x:c>
      <x:c r="B205" s="199" t="str">
        <x:v>AJ10</x:v>
      </x:c>
      <x:c r="C205" s="199" t="str">
        <x:v>54.00001</x:v>
      </x:c>
      <x:c r="D205" s="199" t="str">
        <x:v>57.00001</x:v>
      </x:c>
      <x:c r="E205" s="201" t="str">
        <x:v>Rumus sumber</x:v>
      </x:c>
    </x:row>
    <x:row r="206" ht="22" customHeight="1">
      <x:c r="A206" s="206" t="str">
        <x:v>Resume Karyawan KPI</x:v>
      </x:c>
      <x:c r="B206" s="199" t="str">
        <x:v>D11</x:v>
      </x:c>
      <x:c r="C206" s="199" t="str">
        <x:v>0.02264150943</x:v>
      </x:c>
      <x:c r="D206" s="199" t="str">
        <x:v>0.02135231317</x:v>
      </x:c>
      <x:c r="E206" s="201" t="str">
        <x:v>Rumus sumber</x:v>
      </x:c>
    </x:row>
    <x:row r="207" ht="22" customHeight="1">
      <x:c r="A207" s="206" t="str">
        <x:v>Resume Karyawan KPI</x:v>
      </x:c>
      <x:c r="B207" s="199" t="str">
        <x:v>E11</x:v>
      </x:c>
      <x:c r="C207" s="199" t="str">
        <x:v>0.9735849057</x:v>
      </x:c>
      <x:c r="D207" s="199" t="str">
        <x:v>0.975088968</x:v>
      </x:c>
      <x:c r="E207" s="201" t="str">
        <x:v>Rumus sumber</x:v>
      </x:c>
    </x:row>
    <x:row r="208" ht="22" customHeight="1">
      <x:c r="A208" s="206" t="str">
        <x:v>Resume Karyawan KPI</x:v>
      </x:c>
      <x:c r="B208" s="199" t="str">
        <x:v>D12</x:v>
      </x:c>
      <x:c r="C208" s="199" t="str">
        <x:v>0.01132075472</x:v>
      </x:c>
      <x:c r="D208" s="199" t="str">
        <x:v>0.01067615658</x:v>
      </x:c>
      <x:c r="E208" s="201" t="str">
        <x:v>Rumus sumber</x:v>
      </x:c>
    </x:row>
    <x:row r="209" ht="22" customHeight="1">
      <x:c r="A209" s="206" t="str">
        <x:v>Resume Karyawan KPI</x:v>
      </x:c>
      <x:c r="B209" s="199" t="str">
        <x:v>E12</x:v>
      </x:c>
      <x:c r="C209" s="199" t="str">
        <x:v>0.9849056604</x:v>
      </x:c>
      <x:c r="D209" s="199" t="str">
        <x:v>0.9857651246</x:v>
      </x:c>
      <x:c r="E209" s="201" t="str">
        <x:v>Rumus sumber</x:v>
      </x:c>
    </x:row>
    <x:row r="210" ht="22" customHeight="1">
      <x:c r="A210" s="206" t="str">
        <x:v>Resume Karyawan KPI</x:v>
      </x:c>
      <x:c r="B210" s="199" t="str">
        <x:v>D13</x:v>
      </x:c>
      <x:c r="C210" s="199" t="str">
        <x:v>0.01132075472</x:v>
      </x:c>
      <x:c r="D210" s="199" t="str">
        <x:v>0.01067615658</x:v>
      </x:c>
      <x:c r="E210" s="201" t="str">
        <x:v>Rumus sumber</x:v>
      </x:c>
    </x:row>
    <x:row r="211" ht="22" customHeight="1">
      <x:c r="A211" s="206" t="str">
        <x:v>Resume Karyawan KPI</x:v>
      </x:c>
      <x:c r="B211" s="199" t="str">
        <x:v>E13</x:v>
      </x:c>
      <x:c r="C211" s="199" t="str">
        <x:v>0.9962264151</x:v>
      </x:c>
      <x:c r="D211" s="199" t="str">
        <x:v>0.9964412811</x:v>
      </x:c>
      <x:c r="E211" s="201" t="str">
        <x:v>Rumus sumber</x:v>
      </x:c>
    </x:row>
    <x:row r="212" ht="22" customHeight="1">
      <x:c r="A212" s="206" t="str">
        <x:v>Resume Karyawan KPI</x:v>
      </x:c>
      <x:c r="B212" s="199" t="str">
        <x:v>D14</x:v>
      </x:c>
      <x:c r="C212" s="199" t="str">
        <x:v>0.003773584906</x:v>
      </x:c>
      <x:c r="D212" s="199" t="str">
        <x:v>0.003558718861</x:v>
      </x:c>
      <x:c r="E212" s="201" t="str">
        <x:v>Rumus sumber</x:v>
      </x:c>
    </x:row>
    <x:row r="213" ht="22" customHeight="1">
      <x:c r="A213" s="206" t="str">
        <x:v>Resume Karyawan KPI</x:v>
      </x:c>
      <x:c r="B213" s="199" t="str">
        <x:v>Y14</x:v>
      </x:c>
      <x:c r="C213" s="199" t="str">
        <x:v>17</x:v>
      </x:c>
      <x:c r="D213" s="199" t="str">
        <x:v>18</x:v>
      </x:c>
      <x:c r="E213" s="201" t="str">
        <x:v>Rumus sumber</x:v>
      </x:c>
    </x:row>
    <x:row r="214" ht="22" customHeight="1">
      <x:c r="A214" s="206" t="str">
        <x:v>Resume Karyawan KPI</x:v>
      </x:c>
      <x:c r="B214" s="199" t="str">
        <x:v>Z14</x:v>
      </x:c>
      <x:c r="C214" s="199" t="str">
        <x:v>17.00004</x:v>
      </x:c>
      <x:c r="D214" s="199" t="str">
        <x:v>18.00004</x:v>
      </x:c>
      <x:c r="E214" s="201" t="str">
        <x:v>Rumus sumber</x:v>
      </x:c>
    </x:row>
    <x:row r="215" ht="22" customHeight="1">
      <x:c r="A215" s="206" t="str">
        <x:v>Resume Karyawan KPI</x:v>
      </x:c>
      <x:c r="B215" s="199" t="str">
        <x:v>C19</x:v>
      </x:c>
      <x:c r="C215" s="199" t="str">
        <x:v>265</x:v>
      </x:c>
      <x:c r="D215" s="199" t="str">
        <x:v>281</x:v>
      </x:c>
      <x:c r="E215" s="201" t="str">
        <x:v>Rumus sumber</x:v>
      </x:c>
    </x:row>
    <x:row r="216" ht="22" customHeight="1">
      <x:c r="A216" s="206" t="str">
        <x:v>Resume Karyawan KPI</x:v>
      </x:c>
      <x:c r="B216" s="199" t="str">
        <x:v>H25</x:v>
      </x:c>
      <x:c r="C216" s="199" t="str">
        <x:v>150</x:v>
      </x:c>
      <x:c r="D216" s="199" t="str">
        <x:v>161</x:v>
      </x:c>
      <x:c r="E216" s="201" t="str">
        <x:v>Rumus sumber</x:v>
      </x:c>
    </x:row>
    <x:row r="217" ht="22" customHeight="1">
      <x:c r="A217" s="206" t="str">
        <x:v>Resume Karyawan KPI</x:v>
      </x:c>
      <x:c r="B217" s="199" t="str">
        <x:v>I25</x:v>
      </x:c>
      <x:c r="C217" s="199" t="str">
        <x:v>0.5576208178</x:v>
      </x:c>
      <x:c r="D217" s="199" t="str">
        <x:v>0.575</x:v>
      </x:c>
      <x:c r="E217" s="201" t="str">
        <x:v>Rumus sumber</x:v>
      </x:c>
    </x:row>
    <x:row r="218" ht="22" customHeight="1">
      <x:c r="A218" s="206" t="str">
        <x:v>Resume Karyawan KPI</x:v>
      </x:c>
      <x:c r="B218" s="199" t="str">
        <x:v>I26</x:v>
      </x:c>
      <x:c r="C218" s="199" t="str">
        <x:v>0.3643122677</x:v>
      </x:c>
      <x:c r="D218" s="199" t="str">
        <x:v>0.35</x:v>
      </x:c>
      <x:c r="E218" s="201" t="str">
        <x:v>Rumus sumber</x:v>
      </x:c>
    </x:row>
    <x:row r="219" ht="22" customHeight="1">
      <x:c r="A219" s="206" t="str">
        <x:v>Resume Karyawan KPI</x:v>
      </x:c>
      <x:c r="B219" s="199" t="str">
        <x:v>I27</x:v>
      </x:c>
      <x:c r="C219" s="199" t="str">
        <x:v>0.0780669145</x:v>
      </x:c>
      <x:c r="D219" s="199" t="str">
        <x:v>0.075</x:v>
      </x:c>
      <x:c r="E219" s="201" t="str">
        <x:v>Rumus sumber</x:v>
      </x:c>
    </x:row>
    <x:row r="220" ht="22" customHeight="1">
      <x:c r="A220" s="206" t="str">
        <x:v>Resume Karyawan KPI</x:v>
      </x:c>
      <x:c r="B220" s="199" t="str">
        <x:v>H33</x:v>
      </x:c>
      <x:c r="C220" s="199" t="str">
        <x:v>54</x:v>
      </x:c>
      <x:c r="D220" s="199" t="str">
        <x:v>57</x:v>
      </x:c>
      <x:c r="E220" s="201" t="str">
        <x:v>Rumus sumber</x:v>
      </x:c>
    </x:row>
    <x:row r="221" ht="22" customHeight="1">
      <x:c r="A221" s="206" t="str">
        <x:v>Resume Karyawan KPI</x:v>
      </x:c>
      <x:c r="B221" s="199" t="str">
        <x:v>I33</x:v>
      </x:c>
      <x:c r="C221" s="199" t="str">
        <x:v>0.4251968504</x:v>
      </x:c>
      <x:c r="D221" s="199" t="str">
        <x:v>0.4130434783</x:v>
      </x:c>
      <x:c r="E221" s="201" t="str">
        <x:v>Rumus sumber</x:v>
      </x:c>
    </x:row>
    <x:row r="222" ht="22" customHeight="1">
      <x:c r="A222" s="206" t="str">
        <x:v>Resume Karyawan KPI</x:v>
      </x:c>
      <x:c r="B222" s="199" t="str">
        <x:v>H34</x:v>
      </x:c>
      <x:c r="C222" s="199" t="str">
        <x:v>39</x:v>
      </x:c>
      <x:c r="D222" s="199" t="str">
        <x:v>40</x:v>
      </x:c>
      <x:c r="E222" s="201" t="str">
        <x:v>Rumus sumber</x:v>
      </x:c>
    </x:row>
    <x:row r="223" ht="22" customHeight="1">
      <x:c r="A223" s="206" t="str">
        <x:v>Resume Karyawan KPI</x:v>
      </x:c>
      <x:c r="B223" s="199" t="str">
        <x:v>I34</x:v>
      </x:c>
      <x:c r="C223" s="199" t="str">
        <x:v>0.3070866142</x:v>
      </x:c>
      <x:c r="D223" s="199" t="str">
        <x:v>0.2898550725</x:v>
      </x:c>
      <x:c r="E223" s="201" t="str">
        <x:v>Rumus sumber</x:v>
      </x:c>
    </x:row>
    <x:row r="224" ht="22" customHeight="1">
      <x:c r="A224" s="206" t="str">
        <x:v>Resume Karyawan KPI</x:v>
      </x:c>
      <x:c r="B224" s="199" t="str">
        <x:v>H35</x:v>
      </x:c>
      <x:c r="C224" s="199" t="str">
        <x:v>19</x:v>
      </x:c>
      <x:c r="D224" s="199" t="str">
        <x:v>23</x:v>
      </x:c>
      <x:c r="E224" s="201" t="str">
        <x:v>Rumus sumber</x:v>
      </x:c>
    </x:row>
    <x:row r="225" ht="22" customHeight="1">
      <x:c r="A225" s="206" t="str">
        <x:v>Resume Karyawan KPI</x:v>
      </x:c>
      <x:c r="B225" s="199" t="str">
        <x:v>I35</x:v>
      </x:c>
      <x:c r="C225" s="199" t="str">
        <x:v>0.1496062992</x:v>
      </x:c>
      <x:c r="D225" s="199" t="str">
        <x:v>0.1666666667</x:v>
      </x:c>
      <x:c r="E225" s="201" t="str">
        <x:v>Rumus sumber</x:v>
      </x:c>
    </x:row>
    <x:row r="226" ht="22" customHeight="1">
      <x:c r="A226" s="206" t="str">
        <x:v>Resume Karyawan KPI</x:v>
      </x:c>
      <x:c r="B226" s="199" t="str">
        <x:v>H36</x:v>
      </x:c>
      <x:c r="C226" s="199" t="str">
        <x:v>15</x:v>
      </x:c>
      <x:c r="D226" s="199" t="str">
        <x:v>18</x:v>
      </x:c>
      <x:c r="E226" s="201" t="str">
        <x:v>Rumus sumber</x:v>
      </x:c>
    </x:row>
    <x:row r="227" ht="22" customHeight="1">
      <x:c r="A227" s="206" t="str">
        <x:v>Resume Karyawan KPI</x:v>
      </x:c>
      <x:c r="B227" s="199" t="str">
        <x:v>I36</x:v>
      </x:c>
      <x:c r="C227" s="199" t="str">
        <x:v>0.1181102362</x:v>
      </x:c>
      <x:c r="D227" s="199" t="str">
        <x:v>0.1304347826</x:v>
      </x:c>
      <x:c r="E227" s="201" t="str">
        <x:v>Rumus sumber</x:v>
      </x:c>
    </x:row>
    <x:row r="228" ht="22" customHeight="1">
      <x:c r="A228" s="206" t="str">
        <x:v>8</x:v>
      </x:c>
      <x:c r="B228" s="199" t="str">
        <x:v>L32</x:v>
      </x:c>
      <x:c r="C228" s="199" t="str">
        <x:v>ADDEL </x:v>
      </x:c>
      <x:c r="D228" s="199" t="str"/>
      <x:c r="E228" s="201" t="str">
        <x:v>Input dikosongkan</x:v>
      </x:c>
    </x:row>
    <x:row r="229" ht="22" customHeight="1">
      <x:c r="A229" s="207" t="str">
        <x:v>8</x:v>
      </x:c>
      <x:c r="B229" s="203" t="str">
        <x:v>L33</x:v>
      </x:c>
      <x:c r="C229" s="203" t="str">
        <x:v>ADDEL </x:v>
      </x:c>
      <x:c r="D229" s="203" t="str"/>
      <x:c r="E229" s="205" t="str">
        <x:v>Input dikosongkan</x:v>
      </x:c>
    </x:row>
    <x:row r="232" ht="29" customHeight="1">
      <x:c r="A232" s="92" t="str">
        <x:v>SCREENING ULANG | SUMBER 8 SEPTEMBER 2026 18.46 WIB</x:v>
      </x:c>
      <x:c r="B232" s="92"/>
      <x:c r="C232" s="92"/>
      <x:c r="D232" s="92"/>
      <x:c r="E232" s="92"/>
      <x:c r="F232" s="92"/>
    </x:row>
    <x:row r="233">
      <x:c r="A233" s="237" t="str">
        <x:v>Sheet sumber</x:v>
      </x:c>
      <x:c r="B233" s="238" t="str">
        <x:v>Sel</x:v>
      </x:c>
      <x:c r="C233" s="238" t="str">
        <x:v>Sebelumnya</x:v>
      </x:c>
      <x:c r="D233" s="238" t="str">
        <x:v>Terbaru</x:v>
      </x:c>
      <x:c r="E233" s="238" t="str">
        <x:v>Keterangan</x:v>
      </x:c>
    </x:row>
    <x:row r="234">
      <x:c r="A234" s="206" t="str">
        <x:v>8</x:v>
      </x:c>
      <x:c r="B234" s="199" t="str">
        <x:v>C60</x:v>
      </x:c>
      <x:c r="C234" s="199"/>
      <x:c r="D234" s="199" t="str">
        <x:v>Renaldi</x:v>
      </x:c>
      <x:c r="E234" s="201" t="str">
        <x:v>Nama terisi; booking BK056</x:v>
      </x:c>
    </x:row>
    <x:row r="235">
      <x:c r="A235" s="206" t="str">
        <x:v>8</x:v>
      </x:c>
      <x:c r="B235" s="199" t="str">
        <x:v>C72</x:v>
      </x:c>
      <x:c r="C235" s="199"/>
      <x:c r="D235" s="199" t="str">
        <x:v>makan malam wisuda</x:v>
      </x:c>
      <x:c r="E235" s="201" t="str">
        <x:v>Biaya baru</x:v>
      </x:c>
    </x:row>
    <x:row r="236">
      <x:c r="A236" s="206" t="str">
        <x:v>8</x:v>
      </x:c>
      <x:c r="B236" s="199" t="str">
        <x:v>D72</x:v>
      </x:c>
      <x:c r="C236" s="199"/>
      <x:c r="D236" s="199" t="n">
        <x:v>-200000</x:v>
      </x:c>
      <x:c r="E236" s="201" t="str">
        <x:v>Biaya baru</x:v>
      </x:c>
    </x:row>
    <x:row r="237">
      <x:c r="A237" s="206" t="str">
        <x:v>8</x:v>
      </x:c>
      <x:c r="B237" s="199" t="str">
        <x:v>D80</x:v>
      </x:c>
      <x:c r="C237" s="199" t="n">
        <x:v>4990000</x:v>
      </x:c>
      <x:c r="D237" s="199" t="n">
        <x:v>4790000</x:v>
      </x:c>
      <x:c r="E237" s="201" t="str">
        <x:v>Saldo kas sumber turun</x:v>
      </x:c>
    </x:row>
    <x:row r="238">
      <x:c r="A238" s="207" t="str">
        <x:v>8</x:v>
      </x:c>
      <x:c r="B238" s="203" t="str">
        <x:v>I60:L60</x:v>
      </x:c>
      <x:c r="C238" s="203"/>
      <x:c r="D238" s="203" t="str">
        <x:v>Lunas | Uploaded | Pending | AMEL</x:v>
      </x:c>
      <x:c r="E238" s="205" t="str">
        <x:v>Status &amp; admin terbaru</x:v>
      </x:c>
    </x:row>
    <x:row r="239">
      <x:c r="A239" s="76" t="str">
        <x:v>Cash-in tetap Rp49.950.000. Cash-out naik Rp200.000. Estimasi sisa booking turun Rp250.000 setelah pembayaran Renaldi dipasangkan. Bukti selisih ringkasan ada di Screening Log Order.</x:v>
      </x:c>
      <x:c r="B239" s="76"/>
      <x:c r="C239" s="76"/>
      <x:c r="D239" s="76"/>
      <x:c r="E239" s="76"/>
      <x:c r="F239" s="76"/>
    </x:row>
    <x:row r="240">
      <x:c r="A240" s="76"/>
      <x:c r="B240" s="76"/>
      <x:c r="C240" s="76"/>
      <x:c r="D240" s="76"/>
      <x:c r="E240" s="76"/>
      <x:c r="F240" s="76"/>
    </x:row>
    <x:row r="242">
      <x:c r="A242" s="235" t="str">
        <x:v>8</x:v>
      </x:c>
      <x:c r="B242" s="358" t="str">
        <x:v>M30</x:v>
      </x:c>
      <x:c r="C242" s="358" t="str">
        <x:v>ADIF</x:v>
      </x:c>
      <x:c r="D242" s="358" t="str">
        <x:v>FAHME</x:v>
      </x:c>
      <x:c r="E242" s="236" t="str">
        <x:v>Koreksi fotografer</x:v>
      </x:c>
    </x:row>
    <x:row r="243">
      <x:c r="A243" s="207" t="str">
        <x:v>8</x:v>
      </x:c>
      <x:c r="B243" s="203" t="str">
        <x:v>M31</x:v>
      </x:c>
      <x:c r="C243" s="203" t="str">
        <x:v>FAHME</x:v>
      </x:c>
      <x:c r="D243" s="203"/>
      <x:c r="E243" s="205" t="str">
        <x:v>Fotografer dikosongkan</x:v>
      </x:c>
    </x:row>
    <x:row r="246" ht="30" customHeight="1">
      <x:c r="A246" s="99" t="str">
        <x:v>UPDATE CLOSING | SUMBER 8 SEPTEMBER 2026 20.59 WIB</x:v>
      </x:c>
      <x:c r="B246" s="99"/>
      <x:c r="C246" s="99"/>
      <x:c r="D246" s="99"/>
      <x:c r="E246" s="99"/>
      <x:c r="F246" s="99"/>
    </x:row>
    <x:row r="248">
      <x:c r="A248" s="237" t="str">
        <x:v>Sheet</x:v>
      </x:c>
      <x:c r="B248" s="238" t="str">
        <x:v>Sel</x:v>
      </x:c>
      <x:c r="C248" s="238" t="str">
        <x:v>Sebelumnya</x:v>
      </x:c>
      <x:c r="D248" s="238" t="str">
        <x:v>Terbaru</x:v>
      </x:c>
      <x:c r="E248" s="238" t="str">
        <x:v>Jenis perubahan</x:v>
      </x:c>
    </x:row>
    <x:row r="249" ht="23" customHeight="1">
      <x:c r="A249" s="206" t="str">
        <x:v>8</x:v>
      </x:c>
      <x:c r="B249" s="199" t="str">
        <x:v>M30</x:v>
      </x:c>
      <x:c r="C249" s="199" t="str">
        <x:v>FAHME</x:v>
      </x:c>
      <x:c r="D249" s="199" t="str">
        <x:v>ADIF</x:v>
      </x:c>
      <x:c r="E249" s="201" t="str">
        <x:v>Input sumber</x:v>
      </x:c>
    </x:row>
    <x:row r="250" ht="23" customHeight="1">
      <x:c r="A250" s="206" t="str">
        <x:v>8</x:v>
      </x:c>
      <x:c r="B250" s="199" t="str">
        <x:v>M31</x:v>
      </x:c>
      <x:c r="C250" s="199"/>
      <x:c r="D250" s="199" t="str">
        <x:v>FAHME</x:v>
      </x:c>
      <x:c r="E250" s="201" t="str">
        <x:v>Input sumber</x:v>
      </x:c>
    </x:row>
    <x:row r="251" ht="23" customHeight="1">
      <x:c r="A251" s="206" t="str">
        <x:v>8</x:v>
      </x:c>
      <x:c r="B251" s="199" t="str">
        <x:v>C32</x:v>
      </x:c>
      <x:c r="C251" s="199"/>
      <x:c r="D251" s="199" t="str">
        <x:v>Delfi</x:v>
      </x:c>
      <x:c r="E251" s="201" t="str">
        <x:v>Input sumber</x:v>
      </x:c>
    </x:row>
    <x:row r="252" ht="23" customHeight="1">
      <x:c r="A252" s="206" t="str">
        <x:v>8</x:v>
      </x:c>
      <x:c r="B252" s="199" t="str">
        <x:v>D32</x:v>
      </x:c>
      <x:c r="C252" s="199"/>
      <x:c r="D252" s="199" t="str">
        <x:v>Graduation</x:v>
      </x:c>
      <x:c r="E252" s="201" t="str">
        <x:v>Input sumber</x:v>
      </x:c>
    </x:row>
    <x:row r="253" ht="23" customHeight="1">
      <x:c r="A253" s="206" t="str">
        <x:v>8</x:v>
      </x:c>
      <x:c r="B253" s="199" t="str">
        <x:v>F32</x:v>
      </x:c>
      <x:c r="C253" s="199"/>
      <x:c r="D253" s="199" t="str">
        <x:v>9 sept</x:v>
      </x:c>
      <x:c r="E253" s="201" t="str">
        <x:v>Input sumber</x:v>
      </x:c>
    </x:row>
    <x:row r="254" ht="23" customHeight="1">
      <x:c r="A254" s="206" t="str">
        <x:v>8</x:v>
      </x:c>
      <x:c r="B254" s="199" t="str">
        <x:v>H32</x:v>
      </x:c>
      <x:c r="C254" s="199"/>
      <x:c r="D254" s="199" t="n">
        <x:v>100000</x:v>
      </x:c>
      <x:c r="E254" s="201" t="str">
        <x:v>Input sumber</x:v>
      </x:c>
    </x:row>
    <x:row r="255" ht="23" customHeight="1">
      <x:c r="A255" s="206" t="str">
        <x:v>8</x:v>
      </x:c>
      <x:c r="B255" s="199" t="str">
        <x:v>I32</x:v>
      </x:c>
      <x:c r="C255" s="199"/>
      <x:c r="D255" s="199" t="str">
        <x:v>DP</x:v>
      </x:c>
      <x:c r="E255" s="201" t="str">
        <x:v>Input sumber</x:v>
      </x:c>
    </x:row>
    <x:row r="256" ht="23" customHeight="1">
      <x:c r="A256" s="206" t="str">
        <x:v>8</x:v>
      </x:c>
      <x:c r="B256" s="199" t="str">
        <x:v>L32</x:v>
      </x:c>
      <x:c r="C256" s="199"/>
      <x:c r="D256" s="199" t="str">
        <x:v>AMEL</x:v>
      </x:c>
      <x:c r="E256" s="201" t="str">
        <x:v>Input sumber</x:v>
      </x:c>
    </x:row>
    <x:row r="257" ht="23" customHeight="1">
      <x:c r="A257" s="206" t="str">
        <x:v>8</x:v>
      </x:c>
      <x:c r="B257" s="199" t="str">
        <x:v>C33</x:v>
      </x:c>
      <x:c r="C257" s="199"/>
      <x:c r="D257" s="199" t="str">
        <x:v>Berliana</x:v>
      </x:c>
      <x:c r="E257" s="201" t="str">
        <x:v>Input sumber</x:v>
      </x:c>
    </x:row>
    <x:row r="258" ht="23" customHeight="1">
      <x:c r="A258" s="206" t="str">
        <x:v>8</x:v>
      </x:c>
      <x:c r="B258" s="199" t="str">
        <x:v>D33</x:v>
      </x:c>
      <x:c r="C258" s="199"/>
      <x:c r="D258" s="199" t="str">
        <x:v>Large Group</x:v>
      </x:c>
      <x:c r="E258" s="201" t="str">
        <x:v>Input sumber</x:v>
      </x:c>
    </x:row>
    <x:row r="259" ht="23" customHeight="1">
      <x:c r="A259" s="206" t="str">
        <x:v>8</x:v>
      </x:c>
      <x:c r="B259" s="199" t="str">
        <x:v>F33</x:v>
      </x:c>
      <x:c r="C259" s="199"/>
      <x:c r="D259" s="199" t="str">
        <x:v>10 sept</x:v>
      </x:c>
      <x:c r="E259" s="201" t="str">
        <x:v>Input sumber</x:v>
      </x:c>
    </x:row>
    <x:row r="260" ht="23" customHeight="1">
      <x:c r="A260" s="206" t="str">
        <x:v>8</x:v>
      </x:c>
      <x:c r="B260" s="199" t="str">
        <x:v>H33</x:v>
      </x:c>
      <x:c r="C260" s="199"/>
      <x:c r="D260" s="199" t="n">
        <x:v>100000</x:v>
      </x:c>
      <x:c r="E260" s="201" t="str">
        <x:v>Input sumber</x:v>
      </x:c>
    </x:row>
    <x:row r="261" ht="23" customHeight="1">
      <x:c r="A261" s="206" t="str">
        <x:v>8</x:v>
      </x:c>
      <x:c r="B261" s="199" t="str">
        <x:v>I33</x:v>
      </x:c>
      <x:c r="C261" s="199"/>
      <x:c r="D261" s="199" t="str">
        <x:v>DP</x:v>
      </x:c>
      <x:c r="E261" s="201" t="str">
        <x:v>Input sumber</x:v>
      </x:c>
    </x:row>
    <x:row r="262" ht="23" customHeight="1">
      <x:c r="A262" s="206" t="str">
        <x:v>8</x:v>
      </x:c>
      <x:c r="B262" s="199" t="str">
        <x:v>L33</x:v>
      </x:c>
      <x:c r="C262" s="199"/>
      <x:c r="D262" s="199" t="str">
        <x:v>AMEL</x:v>
      </x:c>
      <x:c r="E262" s="201" t="str">
        <x:v>Input sumber</x:v>
      </x:c>
    </x:row>
    <x:row r="263" ht="23" customHeight="1">
      <x:c r="A263" s="206" t="str">
        <x:v>8</x:v>
      </x:c>
      <x:c r="B263" s="199" t="str">
        <x:v>D34</x:v>
      </x:c>
      <x:c r="C263" s="199"/>
      <x:c r="D263" s="199" t="str">
        <x:v>Graduation</x:v>
      </x:c>
      <x:c r="E263" s="201" t="str">
        <x:v>Input sumber</x:v>
      </x:c>
    </x:row>
    <x:row r="264" ht="23" customHeight="1">
      <x:c r="A264" s="206" t="str">
        <x:v>8</x:v>
      </x:c>
      <x:c r="B264" s="199" t="str">
        <x:v>F34</x:v>
      </x:c>
      <x:c r="C264" s="199"/>
      <x:c r="D264" s="199" t="str">
        <x:v>4 okt</x:v>
      </x:c>
      <x:c r="E264" s="201" t="str">
        <x:v>Input sumber</x:v>
      </x:c>
    </x:row>
    <x:row r="265" ht="23" customHeight="1">
      <x:c r="A265" s="206" t="str">
        <x:v>8</x:v>
      </x:c>
      <x:c r="B265" s="199" t="str">
        <x:v>H34</x:v>
      </x:c>
      <x:c r="C265" s="199"/>
      <x:c r="D265" s="199" t="n">
        <x:v>100000</x:v>
      </x:c>
      <x:c r="E265" s="201" t="str">
        <x:v>Input sumber</x:v>
      </x:c>
    </x:row>
    <x:row r="266" ht="23" customHeight="1">
      <x:c r="A266" s="206" t="str">
        <x:v>8</x:v>
      </x:c>
      <x:c r="B266" s="199" t="str">
        <x:v>I34</x:v>
      </x:c>
      <x:c r="C266" s="199"/>
      <x:c r="D266" s="199" t="str">
        <x:v>DP</x:v>
      </x:c>
      <x:c r="E266" s="201" t="str">
        <x:v>Input sumber</x:v>
      </x:c>
    </x:row>
    <x:row r="267" ht="23" customHeight="1">
      <x:c r="A267" s="206" t="str">
        <x:v>8</x:v>
      </x:c>
      <x:c r="B267" s="199" t="str">
        <x:v>L34</x:v>
      </x:c>
      <x:c r="C267" s="199"/>
      <x:c r="D267" s="199" t="str">
        <x:v>AMEL</x:v>
      </x:c>
      <x:c r="E267" s="201" t="str">
        <x:v>Input sumber</x:v>
      </x:c>
    </x:row>
    <x:row r="268" ht="23" customHeight="1">
      <x:c r="A268" s="206" t="str">
        <x:v>8</x:v>
      </x:c>
      <x:c r="B268" s="199" t="str">
        <x:v>C35</x:v>
      </x:c>
      <x:c r="C268" s="199"/>
      <x:c r="D268" s="199" t="str">
        <x:v>KKN GUNUNG TAWANG</x:v>
      </x:c>
      <x:c r="E268" s="201" t="str">
        <x:v>Input sumber</x:v>
      </x:c>
    </x:row>
    <x:row r="269" ht="23" customHeight="1">
      <x:c r="A269" s="206" t="str">
        <x:v>8</x:v>
      </x:c>
      <x:c r="B269" s="199" t="str">
        <x:v>D35</x:v>
      </x:c>
      <x:c r="C269" s="199"/>
      <x:c r="D269" s="199" t="str">
        <x:v>Large Group</x:v>
      </x:c>
      <x:c r="E269" s="201" t="str">
        <x:v>Input sumber</x:v>
      </x:c>
    </x:row>
    <x:row r="270" ht="23" customHeight="1">
      <x:c r="A270" s="206" t="str">
        <x:v>8</x:v>
      </x:c>
      <x:c r="B270" s="199" t="str">
        <x:v>F35</x:v>
      </x:c>
      <x:c r="C270" s="199"/>
      <x:c r="D270" s="199" t="str">
        <x:v>8 sept</x:v>
      </x:c>
      <x:c r="E270" s="201" t="str">
        <x:v>Input sumber</x:v>
      </x:c>
    </x:row>
    <x:row r="271" ht="23" customHeight="1">
      <x:c r="A271" s="206" t="str">
        <x:v>8</x:v>
      </x:c>
      <x:c r="B271" s="199" t="str">
        <x:v>H35</x:v>
      </x:c>
      <x:c r="C271" s="199"/>
      <x:c r="D271" s="199" t="n">
        <x:v>175000</x:v>
      </x:c>
      <x:c r="E271" s="201" t="str">
        <x:v>Input sumber</x:v>
      </x:c>
    </x:row>
    <x:row r="272" ht="23" customHeight="1">
      <x:c r="A272" s="206" t="str">
        <x:v>8</x:v>
      </x:c>
      <x:c r="B272" s="199" t="str">
        <x:v>I35</x:v>
      </x:c>
      <x:c r="C272" s="199"/>
      <x:c r="D272" s="199" t="str">
        <x:v>Lunas</x:v>
      </x:c>
      <x:c r="E272" s="201" t="str">
        <x:v>Input sumber</x:v>
      </x:c>
    </x:row>
    <x:row r="273" ht="23" customHeight="1">
      <x:c r="A273" s="206" t="str">
        <x:v>8</x:v>
      </x:c>
      <x:c r="B273" s="199" t="str">
        <x:v>J35</x:v>
      </x:c>
      <x:c r="C273" s="199"/>
      <x:c r="D273" s="199" t="str">
        <x:v>Uploaded</x:v>
      </x:c>
      <x:c r="E273" s="201" t="str">
        <x:v>Input sumber</x:v>
      </x:c>
    </x:row>
    <x:row r="274" ht="23" customHeight="1">
      <x:c r="A274" s="206" t="str">
        <x:v>8</x:v>
      </x:c>
      <x:c r="B274" s="199" t="str">
        <x:v>K35</x:v>
      </x:c>
      <x:c r="C274" s="199"/>
      <x:c r="D274" s="199" t="str">
        <x:v>Pending</x:v>
      </x:c>
      <x:c r="E274" s="201" t="str">
        <x:v>Input sumber</x:v>
      </x:c>
    </x:row>
    <x:row r="275" ht="23" customHeight="1">
      <x:c r="A275" s="206" t="str">
        <x:v>8</x:v>
      </x:c>
      <x:c r="B275" s="199" t="str">
        <x:v>L35</x:v>
      </x:c>
      <x:c r="C275" s="199"/>
      <x:c r="D275" s="199" t="str">
        <x:v>AMEL</x:v>
      </x:c>
      <x:c r="E275" s="201" t="str">
        <x:v>Input sumber</x:v>
      </x:c>
    </x:row>
    <x:row r="276" ht="23" customHeight="1">
      <x:c r="A276" s="206" t="str">
        <x:v>8</x:v>
      </x:c>
      <x:c r="B276" s="199" t="str">
        <x:v>M35</x:v>
      </x:c>
      <x:c r="C276" s="199"/>
      <x:c r="D276" s="199" t="str">
        <x:v>ADIF</x:v>
      </x:c>
      <x:c r="E276" s="201" t="str">
        <x:v>Input sumber</x:v>
      </x:c>
    </x:row>
    <x:row r="277" ht="23" customHeight="1">
      <x:c r="A277" s="206" t="str">
        <x:v>8</x:v>
      </x:c>
      <x:c r="B277" s="199" t="str">
        <x:v>C36</x:v>
      </x:c>
      <x:c r="C277" s="199"/>
      <x:c r="D277" s="199" t="str">
        <x:v>athia</x:v>
      </x:c>
      <x:c r="E277" s="201" t="str">
        <x:v>Input sumber</x:v>
      </x:c>
    </x:row>
    <x:row r="278" ht="23" customHeight="1">
      <x:c r="A278" s="206" t="str">
        <x:v>8</x:v>
      </x:c>
      <x:c r="B278" s="199" t="str">
        <x:v>D36</x:v>
      </x:c>
      <x:c r="C278" s="199"/>
      <x:c r="D278" s="199" t="str">
        <x:v>Graduation Premium</x:v>
      </x:c>
      <x:c r="E278" s="201" t="str">
        <x:v>Input sumber</x:v>
      </x:c>
    </x:row>
    <x:row r="279" ht="23" customHeight="1">
      <x:c r="A279" s="206" t="str">
        <x:v>8</x:v>
      </x:c>
      <x:c r="B279" s="199" t="str">
        <x:v>F36</x:v>
      </x:c>
      <x:c r="C279" s="199"/>
      <x:c r="D279" s="199" t="str">
        <x:v>8 sept</x:v>
      </x:c>
      <x:c r="E279" s="201" t="str">
        <x:v>Input sumber</x:v>
      </x:c>
    </x:row>
    <x:row r="280" ht="23" customHeight="1">
      <x:c r="A280" s="206" t="str">
        <x:v>8</x:v>
      </x:c>
      <x:c r="B280" s="199" t="str">
        <x:v>H36</x:v>
      </x:c>
      <x:c r="C280" s="199"/>
      <x:c r="D280" s="199" t="n">
        <x:v>400000</x:v>
      </x:c>
      <x:c r="E280" s="201" t="str">
        <x:v>Input sumber</x:v>
      </x:c>
    </x:row>
    <x:row r="281" ht="23" customHeight="1">
      <x:c r="A281" s="206" t="str">
        <x:v>8</x:v>
      </x:c>
      <x:c r="B281" s="199" t="str">
        <x:v>I36</x:v>
      </x:c>
      <x:c r="C281" s="199"/>
      <x:c r="D281" s="199" t="str">
        <x:v>Lunas</x:v>
      </x:c>
      <x:c r="E281" s="201" t="str">
        <x:v>Input sumber</x:v>
      </x:c>
    </x:row>
    <x:row r="282" ht="23" customHeight="1">
      <x:c r="A282" s="206" t="str">
        <x:v>8</x:v>
      </x:c>
      <x:c r="B282" s="199" t="str">
        <x:v>J36</x:v>
      </x:c>
      <x:c r="C282" s="199"/>
      <x:c r="D282" s="199" t="str">
        <x:v>Uploaded</x:v>
      </x:c>
      <x:c r="E282" s="201" t="str">
        <x:v>Input sumber</x:v>
      </x:c>
    </x:row>
    <x:row r="283" ht="23" customHeight="1">
      <x:c r="A283" s="206" t="str">
        <x:v>8</x:v>
      </x:c>
      <x:c r="B283" s="199" t="str">
        <x:v>K36</x:v>
      </x:c>
      <x:c r="C283" s="199"/>
      <x:c r="D283" s="199" t="str">
        <x:v>Pending</x:v>
      </x:c>
      <x:c r="E283" s="201" t="str">
        <x:v>Input sumber</x:v>
      </x:c>
    </x:row>
    <x:row r="284" ht="23" customHeight="1">
      <x:c r="A284" s="206" t="str">
        <x:v>8</x:v>
      </x:c>
      <x:c r="B284" s="199" t="str">
        <x:v>L36</x:v>
      </x:c>
      <x:c r="C284" s="199"/>
      <x:c r="D284" s="199" t="str">
        <x:v>AMEL</x:v>
      </x:c>
      <x:c r="E284" s="201" t="str">
        <x:v>Input sumber</x:v>
      </x:c>
    </x:row>
    <x:row r="285" ht="23" customHeight="1">
      <x:c r="A285" s="206" t="str">
        <x:v>8</x:v>
      </x:c>
      <x:c r="B285" s="199" t="str">
        <x:v>M36</x:v>
      </x:c>
      <x:c r="C285" s="199"/>
      <x:c r="D285" s="199" t="str">
        <x:v>FAHME</x:v>
      </x:c>
      <x:c r="E285" s="201" t="str">
        <x:v>Input sumber</x:v>
      </x:c>
    </x:row>
    <x:row r="286" ht="23" customHeight="1">
      <x:c r="A286" s="206" t="str">
        <x:v>8</x:v>
      </x:c>
      <x:c r="B286" s="199" t="str">
        <x:v>C37</x:v>
      </x:c>
      <x:c r="C286" s="199"/>
      <x:c r="D286" s="199" t="str">
        <x:v>Afifah</x:v>
      </x:c>
      <x:c r="E286" s="201" t="str">
        <x:v>Input sumber</x:v>
      </x:c>
    </x:row>
    <x:row r="287" ht="23" customHeight="1">
      <x:c r="A287" s="206" t="str">
        <x:v>8</x:v>
      </x:c>
      <x:c r="B287" s="199" t="str">
        <x:v>D37</x:v>
      </x:c>
      <x:c r="C287" s="199"/>
      <x:c r="D287" s="199" t="str">
        <x:v>Graduation</x:v>
      </x:c>
      <x:c r="E287" s="201" t="str">
        <x:v>Input sumber</x:v>
      </x:c>
    </x:row>
    <x:row r="288" ht="23" customHeight="1">
      <x:c r="A288" s="206" t="str">
        <x:v>8</x:v>
      </x:c>
      <x:c r="B288" s="199" t="str">
        <x:v>F37</x:v>
      </x:c>
      <x:c r="C288" s="199"/>
      <x:c r="D288" s="199" t="str">
        <x:v>9 sept</x:v>
      </x:c>
      <x:c r="E288" s="201" t="str">
        <x:v>Input sumber</x:v>
      </x:c>
    </x:row>
    <x:row r="289" ht="23" customHeight="1">
      <x:c r="A289" s="206" t="str">
        <x:v>8</x:v>
      </x:c>
      <x:c r="B289" s="199" t="str">
        <x:v>H37</x:v>
      </x:c>
      <x:c r="C289" s="199"/>
      <x:c r="D289" s="199" t="n">
        <x:v>100000</x:v>
      </x:c>
      <x:c r="E289" s="201" t="str">
        <x:v>Input sumber</x:v>
      </x:c>
    </x:row>
    <x:row r="290" ht="23" customHeight="1">
      <x:c r="A290" s="206" t="str">
        <x:v>8</x:v>
      </x:c>
      <x:c r="B290" s="199" t="str">
        <x:v>I37</x:v>
      </x:c>
      <x:c r="C290" s="199"/>
      <x:c r="D290" s="199" t="str">
        <x:v>DP</x:v>
      </x:c>
      <x:c r="E290" s="201" t="str">
        <x:v>Input sumber</x:v>
      </x:c>
    </x:row>
    <x:row r="291" ht="23" customHeight="1">
      <x:c r="A291" s="206" t="str">
        <x:v>8</x:v>
      </x:c>
      <x:c r="B291" s="199" t="str">
        <x:v>L37</x:v>
      </x:c>
      <x:c r="C291" s="199"/>
      <x:c r="D291" s="199" t="str">
        <x:v>AMEL</x:v>
      </x:c>
      <x:c r="E291" s="201" t="str">
        <x:v>Input sumber</x:v>
      </x:c>
    </x:row>
    <x:row r="292" ht="23" customHeight="1">
      <x:c r="A292" s="206" t="str">
        <x:v>8</x:v>
      </x:c>
      <x:c r="B292" s="199" t="str">
        <x:v>M60</x:v>
      </x:c>
      <x:c r="C292" s="199"/>
      <x:c r="D292" s="199" t="str">
        <x:v>ABROR</x:v>
      </x:c>
      <x:c r="E292" s="201" t="str">
        <x:v>Input sumber</x:v>
      </x:c>
    </x:row>
    <x:row r="293" ht="23" customHeight="1">
      <x:c r="A293" s="206" t="str">
        <x:v>8</x:v>
      </x:c>
      <x:c r="B293" s="199" t="str">
        <x:v>H65</x:v>
      </x:c>
      <x:c r="C293" s="199" t="n">
        <x:v>8220000</x:v>
      </x:c>
      <x:c r="D293" s="199" t="n">
        <x:v>9195000</x:v>
      </x:c>
      <x:c r="E293" s="201" t="str">
        <x:v>Hasil rumus</x:v>
      </x:c>
    </x:row>
    <x:row r="294" ht="23" customHeight="1">
      <x:c r="A294" s="206" t="str">
        <x:v>8</x:v>
      </x:c>
      <x:c r="B294" s="199" t="str">
        <x:v>L69</x:v>
      </x:c>
      <x:c r="C294" s="199"/>
      <x:c r="D294" s="199" t="str">
        <x:v>indah, amel, addel</x:v>
      </x:c>
      <x:c r="E294" s="201" t="str">
        <x:v>Input sumber</x:v>
      </x:c>
    </x:row>
    <x:row r="295" ht="23" customHeight="1">
      <x:c r="A295" s="206" t="str">
        <x:v>8</x:v>
      </x:c>
      <x:c r="B295" s="199" t="str">
        <x:v>L70</x:v>
      </x:c>
      <x:c r="C295" s="199"/>
      <x:c r="D295" s="199" t="str">
        <x:v>adif, saka, fahme, abror</x:v>
      </x:c>
      <x:c r="E295" s="201" t="str">
        <x:v>Input sumber</x:v>
      </x:c>
    </x:row>
    <x:row r="296" ht="23" customHeight="1">
      <x:c r="A296" s="206" t="str">
        <x:v>8</x:v>
      </x:c>
      <x:c r="B296" s="199" t="str">
        <x:v>D72</x:v>
      </x:c>
      <x:c r="C296" s="199" t="n">
        <x:v>-200000</x:v>
      </x:c>
      <x:c r="D296" s="199" t="n">
        <x:v>-220000</x:v>
      </x:c>
      <x:c r="E296" s="201" t="str">
        <x:v>Input sumber</x:v>
      </x:c>
    </x:row>
    <x:row r="297" ht="23" customHeight="1">
      <x:c r="A297" s="206" t="str">
        <x:v>8</x:v>
      </x:c>
      <x:c r="B297" s="199" t="str">
        <x:v>D80</x:v>
      </x:c>
      <x:c r="C297" s="199" t="n">
        <x:v>4790000</x:v>
      </x:c>
      <x:c r="D297" s="199" t="n">
        <x:v>4770000</x:v>
      </x:c>
      <x:c r="E297" s="201" t="str">
        <x:v>Hasil rumus</x:v>
      </x:c>
    </x:row>
    <x:row r="298" ht="23" customHeight="1">
      <x:c r="A298" s="206" t="str">
        <x:v>8</x:v>
      </x:c>
      <x:c r="B298" s="199" t="str">
        <x:v>M90</x:v>
      </x:c>
      <x:c r="C298" s="199"/>
      <x:c r="D298" s="199" t="n">
        <x:v>35</x:v>
      </x:c>
      <x:c r="E298" s="201" t="str">
        <x:v>Input sumber</x:v>
      </x:c>
    </x:row>
    <x:row r="299" ht="23" customHeight="1">
      <x:c r="A299" s="206" t="str">
        <x:v>8</x:v>
      </x:c>
      <x:c r="B299" s="199" t="str">
        <x:v>M91</x:v>
      </x:c>
      <x:c r="C299" s="199" t="n">
        <x:v>8</x:v>
      </x:c>
      <x:c r="D299" s="199" t="n">
        <x:v>12</x:v>
      </x:c>
      <x:c r="E299" s="201" t="str">
        <x:v>Hasil rumus</x:v>
      </x:c>
    </x:row>
    <x:row r="300" ht="23" customHeight="1">
      <x:c r="A300" s="206" t="str">
        <x:v>8</x:v>
      </x:c>
      <x:c r="B300" s="199" t="str">
        <x:v>M92</x:v>
      </x:c>
      <x:c r="C300" s="199" t="n">
        <x:v>24</x:v>
      </x:c>
      <x:c r="D300" s="199" t="n">
        <x:v>26</x:v>
      </x:c>
      <x:c r="E300" s="201" t="str">
        <x:v>Hasil rumus</x:v>
      </x:c>
    </x:row>
    <x:row r="301" ht="23" customHeight="1">
      <x:c r="A301" s="206" t="str">
        <x:v>8</x:v>
      </x:c>
      <x:c r="B301" s="199" t="str">
        <x:v>M93</x:v>
      </x:c>
      <x:c r="C301" s="199" t="n">
        <x:v>32</x:v>
      </x:c>
      <x:c r="D301" s="199" t="n">
        <x:v>38</x:v>
      </x:c>
      <x:c r="E301" s="201" t="str">
        <x:v>Hasil rumus</x:v>
      </x:c>
    </x:row>
    <x:row r="302" ht="23" customHeight="1">
      <x:c r="A302" s="206" t="str">
        <x:v>8</x:v>
      </x:c>
      <x:c r="B302" s="199" t="str">
        <x:v>M94</x:v>
      </x:c>
      <x:c r="C302" s="199"/>
      <x:c r="D302" s="199" t="n">
        <x:v>0.3428571429</x:v>
      </x:c>
      <x:c r="E302" s="201" t="str">
        <x:v>Hasil rumus</x:v>
      </x:c>
    </x:row>
    <x:row r="303" ht="23" customHeight="1">
      <x:c r="A303" s="206" t="str">
        <x:v>31</x:v>
      </x:c>
      <x:c r="B303" s="199" t="str">
        <x:v>E108</x:v>
      </x:c>
      <x:c r="C303" s="199" t="n">
        <x:v>384</x:v>
      </x:c>
      <x:c r="D303" s="199" t="n">
        <x:v>419</x:v>
      </x:c>
      <x:c r="E303" s="201" t="str">
        <x:v>Hasil rumus</x:v>
      </x:c>
    </x:row>
    <x:row r="304" ht="23" customHeight="1">
      <x:c r="A304" s="206" t="str">
        <x:v>31</x:v>
      </x:c>
      <x:c r="B304" s="199" t="str">
        <x:v>E109</x:v>
      </x:c>
      <x:c r="C304" s="199" t="n">
        <x:v>129</x:v>
      </x:c>
      <x:c r="D304" s="199" t="n">
        <x:v>133</x:v>
      </x:c>
      <x:c r="E304" s="201" t="str">
        <x:v>Hasil rumus</x:v>
      </x:c>
    </x:row>
    <x:row r="305" ht="23" customHeight="1">
      <x:c r="A305" s="206" t="str">
        <x:v>31</x:v>
      </x:c>
      <x:c r="B305" s="199" t="str">
        <x:v>E110</x:v>
      </x:c>
      <x:c r="C305" s="199" t="n">
        <x:v>135</x:v>
      </x:c>
      <x:c r="D305" s="199" t="n">
        <x:v>137</x:v>
      </x:c>
      <x:c r="E305" s="201" t="str">
        <x:v>Hasil rumus</x:v>
      </x:c>
    </x:row>
    <x:row r="306" ht="23" customHeight="1">
      <x:c r="A306" s="206" t="str">
        <x:v>31</x:v>
      </x:c>
      <x:c r="B306" s="199" t="str">
        <x:v>E111</x:v>
      </x:c>
      <x:c r="C306" s="199" t="n">
        <x:v>264</x:v>
      </x:c>
      <x:c r="D306" s="199" t="n">
        <x:v>270</x:v>
      </x:c>
      <x:c r="E306" s="201" t="str">
        <x:v>Hasil rumus</x:v>
      </x:c>
    </x:row>
    <x:row r="307" ht="23" customHeight="1">
      <x:c r="A307" s="206" t="str">
        <x:v>31</x:v>
      </x:c>
      <x:c r="B307" s="199" t="str">
        <x:v>E112</x:v>
      </x:c>
      <x:c r="C307" s="199" t="n">
        <x:v>0.3359375</x:v>
      </x:c>
      <x:c r="D307" s="199" t="n">
        <x:v>0.3174224344</x:v>
      </x:c>
      <x:c r="E307" s="201" t="str">
        <x:v>Hasil rumus</x:v>
      </x:c>
    </x:row>
    <x:row r="308" ht="23" customHeight="1">
      <x:c r="A308" s="206" t="str">
        <x:v>Resume Karyawan KPI</x:v>
      </x:c>
      <x:c r="B308" s="199" t="str">
        <x:v>Y5</x:v>
      </x:c>
      <x:c r="C308" s="199" t="n">
        <x:v>47</x:v>
      </x:c>
      <x:c r="D308" s="199" t="n">
        <x:v>49</x:v>
      </x:c>
      <x:c r="E308" s="201" t="str">
        <x:v>Hasil rumus</x:v>
      </x:c>
    </x:row>
    <x:row r="309" ht="23" customHeight="1">
      <x:c r="A309" s="206" t="str">
        <x:v>Resume Karyawan KPI</x:v>
      </x:c>
      <x:c r="B309" s="199" t="str">
        <x:v>Z5</x:v>
      </x:c>
      <x:c r="C309" s="199" t="n">
        <x:v>47.00013</x:v>
      </x:c>
      <x:c r="D309" s="199" t="n">
        <x:v>49.00013</x:v>
      </x:c>
      <x:c r="E309" s="201" t="str">
        <x:v>Hasil rumus</x:v>
      </x:c>
    </x:row>
    <x:row r="310" ht="23" customHeight="1">
      <x:c r="A310" s="206" t="str">
        <x:v>Resume Karyawan KPI</x:v>
      </x:c>
      <x:c r="B310" s="199" t="str">
        <x:v>C6</x:v>
      </x:c>
      <x:c r="C310" s="199" t="n">
        <x:v>188</x:v>
      </x:c>
      <x:c r="D310" s="199" t="n">
        <x:v>191</x:v>
      </x:c>
      <x:c r="E310" s="201" t="str">
        <x:v>Hasil rumus</x:v>
      </x:c>
    </x:row>
    <x:row r="311" ht="23" customHeight="1">
      <x:c r="A311" s="206" t="str">
        <x:v>Resume Karyawan KPI</x:v>
      </x:c>
      <x:c r="B311" s="199" t="str">
        <x:v>D6</x:v>
      </x:c>
      <x:c r="C311" s="199" t="n">
        <x:v>0.6690391459</x:v>
      </x:c>
      <x:c r="D311" s="199" t="n">
        <x:v>0.6655052265</x:v>
      </x:c>
      <x:c r="E311" s="201" t="str">
        <x:v>Hasil rumus</x:v>
      </x:c>
    </x:row>
    <x:row r="312" ht="23" customHeight="1">
      <x:c r="A312" s="206" t="str">
        <x:v>Resume Karyawan KPI</x:v>
      </x:c>
      <x:c r="B312" s="199" t="str">
        <x:v>E6</x:v>
      </x:c>
      <x:c r="C312" s="199" t="n">
        <x:v>0.6690391459</x:v>
      </x:c>
      <x:c r="D312" s="199" t="n">
        <x:v>0.6655052265</x:v>
      </x:c>
      <x:c r="E312" s="201" t="str">
        <x:v>Hasil rumus</x:v>
      </x:c>
    </x:row>
    <x:row r="313" ht="23" customHeight="1">
      <x:c r="A313" s="206" t="str">
        <x:v>Resume Karyawan KPI</x:v>
      </x:c>
      <x:c r="B313" s="199" t="str">
        <x:v>Y6</x:v>
      </x:c>
      <x:c r="C313" s="199" t="n">
        <x:v>188</x:v>
      </x:c>
      <x:c r="D313" s="199" t="n">
        <x:v>191</x:v>
      </x:c>
      <x:c r="E313" s="201" t="str">
        <x:v>Hasil rumus</x:v>
      </x:c>
    </x:row>
    <x:row r="314" ht="23" customHeight="1">
      <x:c r="A314" s="206" t="str">
        <x:v>Resume Karyawan KPI</x:v>
      </x:c>
      <x:c r="B314" s="199" t="str">
        <x:v>Z6</x:v>
      </x:c>
      <x:c r="C314" s="199" t="n">
        <x:v>188.00012</x:v>
      </x:c>
      <x:c r="D314" s="199" t="n">
        <x:v>191.00012</x:v>
      </x:c>
      <x:c r="E314" s="201" t="str">
        <x:v>Hasil rumus</x:v>
      </x:c>
    </x:row>
    <x:row r="315" ht="23" customHeight="1">
      <x:c r="A315" s="206" t="str">
        <x:v>Resume Karyawan KPI</x:v>
      </x:c>
      <x:c r="B315" s="199" t="str">
        <x:v>AI6</x:v>
      </x:c>
      <x:c r="C315" s="199" t="n">
        <x:v>23</x:v>
      </x:c>
      <x:c r="D315" s="199" t="n">
        <x:v>24</x:v>
      </x:c>
      <x:c r="E315" s="201" t="str">
        <x:v>Hasil rumus</x:v>
      </x:c>
    </x:row>
    <x:row r="316" ht="23" customHeight="1">
      <x:c r="A316" s="206" t="str">
        <x:v>Resume Karyawan KPI</x:v>
      </x:c>
      <x:c r="B316" s="199" t="str">
        <x:v>AJ6</x:v>
      </x:c>
      <x:c r="C316" s="199" t="n">
        <x:v>23.00005</x:v>
      </x:c>
      <x:c r="D316" s="199" t="n">
        <x:v>24.00005</x:v>
      </x:c>
      <x:c r="E316" s="201" t="str">
        <x:v>Hasil rumus</x:v>
      </x:c>
    </x:row>
    <x:row r="317" ht="23" customHeight="1">
      <x:c r="A317" s="206" t="str">
        <x:v>Resume Karyawan KPI</x:v>
      </x:c>
      <x:c r="B317" s="199" t="str">
        <x:v>C7</x:v>
      </x:c>
      <x:c r="C317" s="199" t="n">
        <x:v>47</x:v>
      </x:c>
      <x:c r="D317" s="199" t="n">
        <x:v>49</x:v>
      </x:c>
      <x:c r="E317" s="201" t="str">
        <x:v>Hasil rumus</x:v>
      </x:c>
    </x:row>
    <x:row r="318" ht="23" customHeight="1">
      <x:c r="A318" s="206" t="str">
        <x:v>Resume Karyawan KPI</x:v>
      </x:c>
      <x:c r="B318" s="199" t="str">
        <x:v>D7</x:v>
      </x:c>
      <x:c r="C318" s="199" t="n">
        <x:v>0.1672597865</x:v>
      </x:c>
      <x:c r="D318" s="199" t="n">
        <x:v>0.1707317073</x:v>
      </x:c>
      <x:c r="E318" s="201" t="str">
        <x:v>Hasil rumus</x:v>
      </x:c>
    </x:row>
    <x:row r="319" ht="23" customHeight="1">
      <x:c r="A319" s="206" t="str">
        <x:v>Resume Karyawan KPI</x:v>
      </x:c>
      <x:c r="B319" s="199" t="str">
        <x:v>E7</x:v>
      </x:c>
      <x:c r="C319" s="199" t="n">
        <x:v>0.8362989324</x:v>
      </x:c>
      <x:c r="D319" s="199" t="n">
        <x:v>0.8362369338</x:v>
      </x:c>
      <x:c r="E319" s="201" t="str">
        <x:v>Hasil rumus</x:v>
      </x:c>
    </x:row>
    <x:row r="320" ht="23" customHeight="1">
      <x:c r="A320" s="206" t="str">
        <x:v>Resume Karyawan KPI</x:v>
      </x:c>
      <x:c r="B320" s="199" t="str">
        <x:v>AF7</x:v>
      </x:c>
      <x:c r="C320" s="199" t="n">
        <x:v>162</x:v>
      </x:c>
      <x:c r="D320" s="199" t="n">
        <x:v>168</x:v>
      </x:c>
      <x:c r="E320" s="201" t="str">
        <x:v>Hasil rumus</x:v>
      </x:c>
    </x:row>
    <x:row r="321" ht="23" customHeight="1">
      <x:c r="A321" s="206" t="str">
        <x:v>Resume Karyawan KPI</x:v>
      </x:c>
      <x:c r="B321" s="199" t="str">
        <x:v>AG7</x:v>
      </x:c>
      <x:c r="C321" s="199" t="n">
        <x:v>162.00003</x:v>
      </x:c>
      <x:c r="D321" s="199" t="n">
        <x:v>168.00003</x:v>
      </x:c>
      <x:c r="E321" s="201" t="str">
        <x:v>Hasil rumus</x:v>
      </x:c>
    </x:row>
    <x:row r="322" ht="23" customHeight="1">
      <x:c r="A322" s="206" t="str">
        <x:v>Resume Karyawan KPI</x:v>
      </x:c>
      <x:c r="B322" s="199" t="str">
        <x:v>AI7</x:v>
      </x:c>
      <x:c r="C322" s="199" t="n">
        <x:v>39</x:v>
      </x:c>
      <x:c r="D322" s="199" t="n">
        <x:v>41</x:v>
      </x:c>
      <x:c r="E322" s="201" t="str">
        <x:v>Hasil rumus</x:v>
      </x:c>
    </x:row>
    <x:row r="323" ht="23" customHeight="1">
      <x:c r="A323" s="206" t="str">
        <x:v>Resume Karyawan KPI</x:v>
      </x:c>
      <x:c r="B323" s="199" t="str">
        <x:v>AJ7</x:v>
      </x:c>
      <x:c r="C323" s="199" t="n">
        <x:v>39.00004</x:v>
      </x:c>
      <x:c r="D323" s="199" t="n">
        <x:v>41.00004</x:v>
      </x:c>
      <x:c r="E323" s="201" t="str">
        <x:v>Hasil rumus</x:v>
      </x:c>
    </x:row>
    <x:row r="324" ht="23" customHeight="1">
      <x:c r="A324" s="206" t="str">
        <x:v>Resume Karyawan KPI</x:v>
      </x:c>
      <x:c r="B324" s="199" t="str">
        <x:v>C8</x:v>
      </x:c>
      <x:c r="C324" s="199" t="n">
        <x:v>18</x:v>
      </x:c>
      <x:c r="D324" s="199" t="n">
        <x:v>19</x:v>
      </x:c>
      <x:c r="E324" s="201" t="str">
        <x:v>Hasil rumus</x:v>
      </x:c>
    </x:row>
    <x:row r="325" ht="23" customHeight="1">
      <x:c r="A325" s="206" t="str">
        <x:v>Resume Karyawan KPI</x:v>
      </x:c>
      <x:c r="B325" s="199" t="str">
        <x:v>D8</x:v>
      </x:c>
      <x:c r="C325" s="199" t="n">
        <x:v>0.0640569395</x:v>
      </x:c>
      <x:c r="D325" s="199" t="n">
        <x:v>0.06620209059</x:v>
      </x:c>
      <x:c r="E325" s="201" t="str">
        <x:v>Hasil rumus</x:v>
      </x:c>
    </x:row>
    <x:row r="326" ht="23" customHeight="1">
      <x:c r="A326" s="206" t="str">
        <x:v>Resume Karyawan KPI</x:v>
      </x:c>
      <x:c r="B326" s="199" t="str">
        <x:v>E8</x:v>
      </x:c>
      <x:c r="C326" s="199" t="n">
        <x:v>0.9003558719</x:v>
      </x:c>
      <x:c r="D326" s="199" t="n">
        <x:v>0.9024390244</x:v>
      </x:c>
      <x:c r="E326" s="201" t="str">
        <x:v>Hasil rumus</x:v>
      </x:c>
    </x:row>
    <x:row r="327" ht="23" customHeight="1">
      <x:c r="A327" s="206" t="str">
        <x:v>Resume Karyawan KPI</x:v>
      </x:c>
      <x:c r="B327" s="199" t="str">
        <x:v>AI8</x:v>
      </x:c>
      <x:c r="C327" s="199" t="n">
        <x:v>18</x:v>
      </x:c>
      <x:c r="D327" s="199" t="n">
        <x:v>19</x:v>
      </x:c>
      <x:c r="E327" s="201" t="str">
        <x:v>Hasil rumus</x:v>
      </x:c>
    </x:row>
    <x:row r="328" ht="23" customHeight="1">
      <x:c r="A328" s="206" t="str">
        <x:v>Resume Karyawan KPI</x:v>
      </x:c>
      <x:c r="B328" s="199" t="str">
        <x:v>AJ8</x:v>
      </x:c>
      <x:c r="C328" s="199" t="n">
        <x:v>18.00003</x:v>
      </x:c>
      <x:c r="D328" s="199" t="n">
        <x:v>19.00003</x:v>
      </x:c>
      <x:c r="E328" s="201" t="str">
        <x:v>Hasil rumus</x:v>
      </x:c>
    </x:row>
    <x:row r="329" ht="23" customHeight="1">
      <x:c r="A329" s="206" t="str">
        <x:v>Resume Karyawan KPI</x:v>
      </x:c>
      <x:c r="B329" s="199" t="str">
        <x:v>D9</x:v>
      </x:c>
      <x:c r="C329" s="199" t="n">
        <x:v>0.02846975089</x:v>
      </x:c>
      <x:c r="D329" s="199" t="n">
        <x:v>0.02787456446</x:v>
      </x:c>
      <x:c r="E329" s="201" t="str">
        <x:v>Hasil rumus</x:v>
      </x:c>
    </x:row>
    <x:row r="330" ht="23" customHeight="1">
      <x:c r="A330" s="206" t="str">
        <x:v>Resume Karyawan KPI</x:v>
      </x:c>
      <x:c r="B330" s="199" t="str">
        <x:v>E9</x:v>
      </x:c>
      <x:c r="C330" s="199" t="n">
        <x:v>0.9288256228</x:v>
      </x:c>
      <x:c r="D330" s="199" t="n">
        <x:v>0.9303135889</x:v>
      </x:c>
      <x:c r="E330" s="201" t="str">
        <x:v>Hasil rumus</x:v>
      </x:c>
    </x:row>
    <x:row r="331" ht="23" customHeight="1">
      <x:c r="A331" s="206" t="str">
        <x:v>Resume Karyawan KPI</x:v>
      </x:c>
      <x:c r="B331" s="199" t="str">
        <x:v>D10</x:v>
      </x:c>
      <x:c r="C331" s="199" t="n">
        <x:v>0.02491103203</x:v>
      </x:c>
      <x:c r="D331" s="199" t="n">
        <x:v>0.0243902439</x:v>
      </x:c>
      <x:c r="E331" s="201" t="str">
        <x:v>Hasil rumus</x:v>
      </x:c>
    </x:row>
    <x:row r="332" ht="23" customHeight="1">
      <x:c r="A332" s="206" t="str">
        <x:v>Resume Karyawan KPI</x:v>
      </x:c>
      <x:c r="B332" s="199" t="str">
        <x:v>E10</x:v>
      </x:c>
      <x:c r="C332" s="199" t="n">
        <x:v>0.9537366548</x:v>
      </x:c>
      <x:c r="D332" s="199" t="n">
        <x:v>0.9547038328</x:v>
      </x:c>
      <x:c r="E332" s="201" t="str">
        <x:v>Hasil rumus</x:v>
      </x:c>
    </x:row>
    <x:row r="333" ht="23" customHeight="1">
      <x:c r="A333" s="206" t="str">
        <x:v>Resume Karyawan KPI</x:v>
      </x:c>
      <x:c r="B333" s="199" t="str">
        <x:v>D11</x:v>
      </x:c>
      <x:c r="C333" s="199" t="n">
        <x:v>0.02135231317</x:v>
      </x:c>
      <x:c r="D333" s="199" t="n">
        <x:v>0.02090592334</x:v>
      </x:c>
      <x:c r="E333" s="201" t="str">
        <x:v>Hasil rumus</x:v>
      </x:c>
    </x:row>
    <x:row r="334" ht="23" customHeight="1">
      <x:c r="A334" s="206" t="str">
        <x:v>Resume Karyawan KPI</x:v>
      </x:c>
      <x:c r="B334" s="199" t="str">
        <x:v>E11</x:v>
      </x:c>
      <x:c r="C334" s="199" t="n">
        <x:v>0.975088968</x:v>
      </x:c>
      <x:c r="D334" s="199" t="n">
        <x:v>0.9756097561</x:v>
      </x:c>
      <x:c r="E334" s="201" t="str">
        <x:v>Hasil rumus</x:v>
      </x:c>
    </x:row>
    <x:row r="335" ht="23" customHeight="1">
      <x:c r="A335" s="206" t="str">
        <x:v>Resume Karyawan KPI</x:v>
      </x:c>
      <x:c r="B335" s="199" t="str">
        <x:v>D12</x:v>
      </x:c>
      <x:c r="C335" s="199" t="n">
        <x:v>0.01067615658</x:v>
      </x:c>
      <x:c r="D335" s="199" t="n">
        <x:v>0.01045296167</x:v>
      </x:c>
      <x:c r="E335" s="201" t="str">
        <x:v>Hasil rumus</x:v>
      </x:c>
    </x:row>
    <x:row r="336" ht="23" customHeight="1">
      <x:c r="A336" s="206" t="str">
        <x:v>Resume Karyawan KPI</x:v>
      </x:c>
      <x:c r="B336" s="199" t="str">
        <x:v>E12</x:v>
      </x:c>
      <x:c r="C336" s="199" t="n">
        <x:v>0.9857651246</x:v>
      </x:c>
      <x:c r="D336" s="199" t="n">
        <x:v>0.9860627178</x:v>
      </x:c>
      <x:c r="E336" s="201" t="str">
        <x:v>Hasil rumus</x:v>
      </x:c>
    </x:row>
    <x:row r="337" ht="23" customHeight="1">
      <x:c r="A337" s="206" t="str">
        <x:v>Resume Karyawan KPI</x:v>
      </x:c>
      <x:c r="B337" s="199" t="str">
        <x:v>D13</x:v>
      </x:c>
      <x:c r="C337" s="199" t="n">
        <x:v>0.01067615658</x:v>
      </x:c>
      <x:c r="D337" s="199" t="n">
        <x:v>0.01045296167</x:v>
      </x:c>
      <x:c r="E337" s="201" t="str">
        <x:v>Hasil rumus</x:v>
      </x:c>
    </x:row>
    <x:row r="338" ht="23" customHeight="1">
      <x:c r="A338" s="206" t="str">
        <x:v>Resume Karyawan KPI</x:v>
      </x:c>
      <x:c r="B338" s="199" t="str">
        <x:v>E13</x:v>
      </x:c>
      <x:c r="C338" s="199" t="n">
        <x:v>0.9964412811</x:v>
      </x:c>
      <x:c r="D338" s="199" t="n">
        <x:v>0.9965156794</x:v>
      </x:c>
      <x:c r="E338" s="201" t="str">
        <x:v>Hasil rumus</x:v>
      </x:c>
    </x:row>
    <x:row r="339" ht="23" customHeight="1">
      <x:c r="A339" s="206" t="str">
        <x:v>Resume Karyawan KPI</x:v>
      </x:c>
      <x:c r="B339" s="199" t="str">
        <x:v>D14</x:v>
      </x:c>
      <x:c r="C339" s="199" t="n">
        <x:v>0.003558718861</x:v>
      </x:c>
      <x:c r="D339" s="199" t="n">
        <x:v>0.003484320557</x:v>
      </x:c>
      <x:c r="E339" s="201" t="str">
        <x:v>Hasil rumus</x:v>
      </x:c>
    </x:row>
    <x:row r="340" ht="23" customHeight="1">
      <x:c r="A340" s="206" t="str">
        <x:v>Resume Karyawan KPI</x:v>
      </x:c>
      <x:c r="B340" s="199" t="str">
        <x:v>Y14</x:v>
      </x:c>
      <x:c r="C340" s="199" t="n">
        <x:v>18</x:v>
      </x:c>
      <x:c r="D340" s="199" t="n">
        <x:v>19</x:v>
      </x:c>
      <x:c r="E340" s="201" t="str">
        <x:v>Hasil rumus</x:v>
      </x:c>
    </x:row>
    <x:row r="341" ht="23" customHeight="1">
      <x:c r="A341" s="206" t="str">
        <x:v>Resume Karyawan KPI</x:v>
      </x:c>
      <x:c r="B341" s="199" t="str">
        <x:v>Z14</x:v>
      </x:c>
      <x:c r="C341" s="199" t="n">
        <x:v>18.00004</x:v>
      </x:c>
      <x:c r="D341" s="199" t="n">
        <x:v>19.00004</x:v>
      </x:c>
      <x:c r="E341" s="201" t="str">
        <x:v>Hasil rumus</x:v>
      </x:c>
    </x:row>
    <x:row r="342" ht="23" customHeight="1">
      <x:c r="A342" s="206" t="str">
        <x:v>Resume Karyawan KPI</x:v>
      </x:c>
      <x:c r="B342" s="199" t="str">
        <x:v>C19</x:v>
      </x:c>
      <x:c r="C342" s="199" t="n">
        <x:v>281</x:v>
      </x:c>
      <x:c r="D342" s="199" t="n">
        <x:v>287</x:v>
      </x:c>
      <x:c r="E342" s="201" t="str">
        <x:v>Hasil rumus</x:v>
      </x:c>
    </x:row>
    <x:row r="343" ht="23" customHeight="1">
      <x:c r="A343" s="206" t="str">
        <x:v>Resume Karyawan KPI</x:v>
      </x:c>
      <x:c r="B343" s="199" t="str">
        <x:v>H25</x:v>
      </x:c>
      <x:c r="C343" s="199" t="n">
        <x:v>162</x:v>
      </x:c>
      <x:c r="D343" s="199" t="n">
        <x:v>168</x:v>
      </x:c>
      <x:c r="E343" s="201" t="str">
        <x:v>Hasil rumus</x:v>
      </x:c>
    </x:row>
    <x:row r="344" ht="23" customHeight="1">
      <x:c r="A344" s="206" t="str">
        <x:v>Resume Karyawan KPI</x:v>
      </x:c>
      <x:c r="B344" s="199" t="str">
        <x:v>I25</x:v>
      </x:c>
      <x:c r="C344" s="199" t="n">
        <x:v>0.5765124555</x:v>
      </x:c>
      <x:c r="D344" s="199" t="n">
        <x:v>0.5853658537</x:v>
      </x:c>
      <x:c r="E344" s="201" t="str">
        <x:v>Hasil rumus</x:v>
      </x:c>
    </x:row>
    <x:row r="345" ht="23" customHeight="1">
      <x:c r="A345" s="206" t="str">
        <x:v>Resume Karyawan KPI</x:v>
      </x:c>
      <x:c r="B345" s="199" t="str">
        <x:v>I26</x:v>
      </x:c>
      <x:c r="C345" s="199" t="n">
        <x:v>0.3487544484</x:v>
      </x:c>
      <x:c r="D345" s="199" t="n">
        <x:v>0.3414634146</x:v>
      </x:c>
      <x:c r="E345" s="201" t="str">
        <x:v>Hasil rumus</x:v>
      </x:c>
    </x:row>
    <x:row r="346" ht="23" customHeight="1">
      <x:c r="A346" s="206" t="str">
        <x:v>Resume Karyawan KPI</x:v>
      </x:c>
      <x:c r="B346" s="199" t="str">
        <x:v>I27</x:v>
      </x:c>
      <x:c r="C346" s="199" t="n">
        <x:v>0.07473309609</x:v>
      </x:c>
      <x:c r="D346" s="199" t="n">
        <x:v>0.07317073171</x:v>
      </x:c>
      <x:c r="E346" s="201" t="str">
        <x:v>Hasil rumus</x:v>
      </x:c>
    </x:row>
    <x:row r="347" ht="23" customHeight="1">
      <x:c r="A347" s="206" t="str">
        <x:v>Resume Karyawan KPI</x:v>
      </x:c>
      <x:c r="B347" s="199" t="str">
        <x:v>I33</x:v>
      </x:c>
      <x:c r="C347" s="199" t="n">
        <x:v>0.4160583942</x:v>
      </x:c>
      <x:c r="D347" s="199" t="n">
        <x:v>0.4042553191</x:v>
      </x:c>
      <x:c r="E347" s="201" t="str">
        <x:v>Hasil rumus</x:v>
      </x:c>
    </x:row>
    <x:row r="348" ht="23" customHeight="1">
      <x:c r="A348" s="206" t="str">
        <x:v>Resume Karyawan KPI</x:v>
      </x:c>
      <x:c r="B348" s="199" t="str">
        <x:v>H34</x:v>
      </x:c>
      <x:c r="C348" s="199" t="n">
        <x:v>39</x:v>
      </x:c>
      <x:c r="D348" s="199" t="n">
        <x:v>41</x:v>
      </x:c>
      <x:c r="E348" s="201" t="str">
        <x:v>Hasil rumus</x:v>
      </x:c>
    </x:row>
    <x:row r="349" ht="23" customHeight="1">
      <x:c r="A349" s="206" t="str">
        <x:v>Resume Karyawan KPI</x:v>
      </x:c>
      <x:c r="B349" s="199" t="str">
        <x:v>I34</x:v>
      </x:c>
      <x:c r="C349" s="199" t="n">
        <x:v>0.2846715328</x:v>
      </x:c>
      <x:c r="D349" s="199" t="n">
        <x:v>0.2907801418</x:v>
      </x:c>
      <x:c r="E349" s="201" t="str">
        <x:v>Hasil rumus</x:v>
      </x:c>
    </x:row>
    <x:row r="350" ht="23" customHeight="1">
      <x:c r="A350" s="206" t="str">
        <x:v>Resume Karyawan KPI</x:v>
      </x:c>
      <x:c r="B350" s="199" t="str">
        <x:v>H35</x:v>
      </x:c>
      <x:c r="C350" s="199" t="n">
        <x:v>23</x:v>
      </x:c>
      <x:c r="D350" s="199" t="n">
        <x:v>24</x:v>
      </x:c>
      <x:c r="E350" s="201" t="str">
        <x:v>Hasil rumus</x:v>
      </x:c>
    </x:row>
    <x:row r="351" ht="23" customHeight="1">
      <x:c r="A351" s="206" t="str">
        <x:v>Resume Karyawan KPI</x:v>
      </x:c>
      <x:c r="B351" s="199" t="str">
        <x:v>I35</x:v>
      </x:c>
      <x:c r="C351" s="199" t="n">
        <x:v>0.1678832117</x:v>
      </x:c>
      <x:c r="D351" s="199" t="n">
        <x:v>0.170212766</x:v>
      </x:c>
      <x:c r="E351" s="201" t="str">
        <x:v>Hasil rumus</x:v>
      </x:c>
    </x:row>
    <x:row r="352" ht="23" customHeight="1">
      <x:c r="A352" s="206" t="str">
        <x:v>Resume Karyawan KPI</x:v>
      </x:c>
      <x:c r="B352" s="199" t="str">
        <x:v>H36</x:v>
      </x:c>
      <x:c r="C352" s="199" t="n">
        <x:v>18</x:v>
      </x:c>
      <x:c r="D352" s="199" t="n">
        <x:v>19</x:v>
      </x:c>
      <x:c r="E352" s="201" t="str">
        <x:v>Hasil rumus</x:v>
      </x:c>
    </x:row>
    <x:row r="353" ht="23" customHeight="1">
      <x:c r="A353" s="207" t="str">
        <x:v>Resume Karyawan KPI</x:v>
      </x:c>
      <x:c r="B353" s="203" t="str">
        <x:v>I36</x:v>
      </x:c>
      <x:c r="C353" s="203" t="n">
        <x:v>0.1313868613</x:v>
      </x:c>
      <x:c r="D353" s="203" t="n">
        <x:v>0.134751773</x:v>
      </x:c>
      <x:c r="E353" s="205" t="str">
        <x:v>Hasil rumus</x:v>
      </x:c>
    </x:row>
    <x:row r="356" ht="30" customHeight="1">
      <x:c r="A356" s="413" t="str">
        <x:v>Sheet sumber</x:v>
      </x:c>
      <x:c r="B356" s="413" t="str">
        <x:v>Sel sumber</x:v>
      </x:c>
      <x:c r="C356" s="413" t="str">
        <x:v>Nilai sebelumnya</x:v>
      </x:c>
      <x:c r="D356" s="413" t="str">
        <x:v>Nilai terbaru</x:v>
      </x:c>
      <x:c r="E356" s="413" t="str">
        <x:v>Jenis perubahan</x:v>
      </x:c>
      <x:c r="F356" s="413" t="str">
        <x:v>Diperiksa WIB</x:v>
      </x:c>
    </x:row>
    <x:row r="357" ht="30" customHeight="1">
      <x:c r="A357" s="413" t="str">
        <x:v>8</x:v>
      </x:c>
      <x:c r="B357" s="413" t="str">
        <x:v>O69</x:v>
      </x:c>
      <x:c r="C357" s="413"/>
      <x:c r="D357" s="413" t="str">
        <x:v>INDAH</x:v>
      </x:c>
      <x:c r="E357" s="413" t="str">
        <x:v>Input sumber</x:v>
      </x:c>
      <x:c r="F357" s="413" t="str">
        <x:v>9 September 2026</x:v>
      </x:c>
    </x:row>
    <x:row r="358" ht="30" customHeight="1">
      <x:c r="A358" s="413" t="str">
        <x:v>8</x:v>
      </x:c>
      <x:c r="B358" s="413" t="str">
        <x:v>O70</x:v>
      </x:c>
      <x:c r="C358" s="413"/>
      <x:c r="D358" s="413" t="str">
        <x:v>AMEL</x:v>
      </x:c>
      <x:c r="E358" s="413" t="str">
        <x:v>Input sumber</x:v>
      </x:c>
      <x:c r="F358" s="413" t="str">
        <x:v>9 September 2026</x:v>
      </x:c>
    </x:row>
    <x:row r="359" ht="30" customHeight="1">
      <x:c r="A359" s="413" t="str">
        <x:v>8</x:v>
      </x:c>
      <x:c r="B359" s="413" t="str">
        <x:v>O71</x:v>
      </x:c>
      <x:c r="C359" s="413"/>
      <x:c r="D359" s="413" t="str">
        <x:v>ADIF</x:v>
      </x:c>
      <x:c r="E359" s="413" t="str">
        <x:v>Input sumber</x:v>
      </x:c>
      <x:c r="F359" s="413" t="str">
        <x:v>9 September 2026</x:v>
      </x:c>
    </x:row>
    <x:row r="360" ht="30" customHeight="1">
      <x:c r="A360" s="413" t="str">
        <x:v>8</x:v>
      </x:c>
      <x:c r="B360" s="413" t="str">
        <x:v>O72</x:v>
      </x:c>
      <x:c r="C360" s="413"/>
      <x:c r="D360" s="413" t="str">
        <x:v>SAKA</x:v>
      </x:c>
      <x:c r="E360" s="413" t="str">
        <x:v>Input sumber</x:v>
      </x:c>
      <x:c r="F360" s="413" t="str">
        <x:v>9 September 2026</x:v>
      </x:c>
    </x:row>
    <x:row r="361" ht="30" customHeight="1">
      <x:c r="A361" s="413" t="str">
        <x:v>8</x:v>
      </x:c>
      <x:c r="B361" s="413" t="str">
        <x:v>K76</x:v>
      </x:c>
      <x:c r="C361" s="413"/>
      <x:c r="D361" s="413" t="str">
        <x:v>INDAH</x:v>
      </x:c>
      <x:c r="E361" s="413" t="str">
        <x:v>Hasil rumus</x:v>
      </x:c>
      <x:c r="F361" s="413" t="str">
        <x:v>9 September 2026</x:v>
      </x:c>
    </x:row>
    <x:row r="362" ht="30" customHeight="1">
      <x:c r="A362" s="413" t="str">
        <x:v>8</x:v>
      </x:c>
      <x:c r="B362" s="413" t="str">
        <x:v>L76</x:v>
      </x:c>
      <x:c r="C362" s="413"/>
      <x:c r="D362" s="413" t="n">
        <x:v>5</x:v>
      </x:c>
      <x:c r="E362" s="413" t="str">
        <x:v>Input sumber</x:v>
      </x:c>
      <x:c r="F362" s="413" t="str">
        <x:v>9 September 2026</x:v>
      </x:c>
    </x:row>
    <x:row r="363" ht="30" customHeight="1">
      <x:c r="A363" s="413" t="str">
        <x:v>8</x:v>
      </x:c>
      <x:c r="B363" s="413" t="str">
        <x:v>M76</x:v>
      </x:c>
      <x:c r="C363" s="413"/>
      <x:c r="D363" s="413" t="n">
        <x:v>5</x:v>
      </x:c>
      <x:c r="E363" s="413" t="str">
        <x:v>Input sumber</x:v>
      </x:c>
      <x:c r="F363" s="413" t="str">
        <x:v>9 September 2026</x:v>
      </x:c>
    </x:row>
    <x:row r="364" ht="30" customHeight="1">
      <x:c r="A364" s="413" t="str">
        <x:v>8</x:v>
      </x:c>
      <x:c r="B364" s="413" t="str">
        <x:v>N76</x:v>
      </x:c>
      <x:c r="C364" s="413"/>
      <x:c r="D364" s="413" t="n">
        <x:v>5</x:v>
      </x:c>
      <x:c r="E364" s="413" t="str">
        <x:v>Input sumber</x:v>
      </x:c>
      <x:c r="F364" s="413" t="str">
        <x:v>9 September 2026</x:v>
      </x:c>
    </x:row>
    <x:row r="365" ht="30" customHeight="1">
      <x:c r="A365" s="413" t="str">
        <x:v>8</x:v>
      </x:c>
      <x:c r="B365" s="413" t="str">
        <x:v>O76</x:v>
      </x:c>
      <x:c r="C365" s="413"/>
      <x:c r="D365" s="413" t="n">
        <x:v>5</x:v>
      </x:c>
      <x:c r="E365" s="413" t="str">
        <x:v>Input sumber</x:v>
      </x:c>
      <x:c r="F365" s="413" t="str">
        <x:v>9 September 2026</x:v>
      </x:c>
    </x:row>
    <x:row r="366" ht="30" customHeight="1">
      <x:c r="A366" s="413" t="str">
        <x:v>8</x:v>
      </x:c>
      <x:c r="B366" s="413" t="str">
        <x:v>P76</x:v>
      </x:c>
      <x:c r="C366" s="413"/>
      <x:c r="D366" s="413" t="n">
        <x:v>5</x:v>
      </x:c>
      <x:c r="E366" s="413" t="str">
        <x:v>Input sumber</x:v>
      </x:c>
      <x:c r="F366" s="413" t="str">
        <x:v>9 September 2026</x:v>
      </x:c>
    </x:row>
    <x:row r="367" ht="30" customHeight="1">
      <x:c r="A367" s="413" t="str">
        <x:v>8</x:v>
      </x:c>
      <x:c r="B367" s="413" t="str">
        <x:v>AC76</x:v>
      </x:c>
      <x:c r="C367" s="413"/>
      <x:c r="D367" s="413" t="n">
        <x:v>100</x:v>
      </x:c>
      <x:c r="E367" s="413" t="str">
        <x:v>Hasil rumus</x:v>
      </x:c>
      <x:c r="F367" s="413" t="str">
        <x:v>9 September 2026</x:v>
      </x:c>
    </x:row>
    <x:row r="368" ht="30" customHeight="1">
      <x:c r="A368" s="413" t="str">
        <x:v>8</x:v>
      </x:c>
      <x:c r="B368" s="413" t="str">
        <x:v>AD76</x:v>
      </x:c>
      <x:c r="C368" s="413"/>
      <x:c r="D368" s="413" t="str">
        <x:v>Sangat Baik</x:v>
      </x:c>
      <x:c r="E368" s="413" t="str">
        <x:v>Hasil rumus</x:v>
      </x:c>
      <x:c r="F368" s="413" t="str">
        <x:v>9 September 2026</x:v>
      </x:c>
    </x:row>
    <x:row r="369" ht="30" customHeight="1">
      <x:c r="A369" s="413" t="str">
        <x:v>8</x:v>
      </x:c>
      <x:c r="B369" s="413" t="str">
        <x:v>AE76</x:v>
      </x:c>
      <x:c r="C369" s="413"/>
      <x:c r="D369" s="413" t="str">
        <x:v>Admin/CS</x:v>
      </x:c>
      <x:c r="E369" s="413" t="str">
        <x:v>Hasil rumus</x:v>
      </x:c>
      <x:c r="F369" s="413" t="str">
        <x:v>9 September 2026</x:v>
      </x:c>
    </x:row>
    <x:row r="370" ht="30" customHeight="1">
      <x:c r="A370" s="413" t="str">
        <x:v>8</x:v>
      </x:c>
      <x:c r="B370" s="413" t="str">
        <x:v>AF76</x:v>
      </x:c>
      <x:c r="C370" s="413"/>
      <x:c r="D370" s="413" t="n">
        <x:v>1</x:v>
      </x:c>
      <x:c r="E370" s="413" t="str">
        <x:v>Hasil rumus</x:v>
      </x:c>
      <x:c r="F370" s="413" t="str">
        <x:v>9 September 2026</x:v>
      </x:c>
    </x:row>
    <x:row r="371" ht="30" customHeight="1">
      <x:c r="A371" s="413" t="str">
        <x:v>8</x:v>
      </x:c>
      <x:c r="B371" s="413" t="str">
        <x:v>AG76</x:v>
      </x:c>
      <x:c r="C371" s="413"/>
      <x:c r="D371" s="413" t="str">
        <x:v>INDAH</x:v>
      </x:c>
      <x:c r="E371" s="413" t="str">
        <x:v>Hasil rumus</x:v>
      </x:c>
      <x:c r="F371" s="413" t="str">
        <x:v>9 September 2026</x:v>
      </x:c>
    </x:row>
    <x:row r="372" ht="30" customHeight="1">
      <x:c r="A372" s="413" t="str">
        <x:v>8</x:v>
      </x:c>
      <x:c r="B372" s="413" t="str">
        <x:v>K77</x:v>
      </x:c>
      <x:c r="C372" s="413"/>
      <x:c r="D372" s="413" t="str">
        <x:v>AMEL</x:v>
      </x:c>
      <x:c r="E372" s="413" t="str">
        <x:v>Hasil rumus</x:v>
      </x:c>
      <x:c r="F372" s="413" t="str">
        <x:v>9 September 2026</x:v>
      </x:c>
    </x:row>
    <x:row r="373" ht="30" customHeight="1">
      <x:c r="A373" s="413" t="str">
        <x:v>8</x:v>
      </x:c>
      <x:c r="B373" s="413" t="str">
        <x:v>L77</x:v>
      </x:c>
      <x:c r="C373" s="413"/>
      <x:c r="D373" s="413" t="n">
        <x:v>5</x:v>
      </x:c>
      <x:c r="E373" s="413" t="str">
        <x:v>Input sumber</x:v>
      </x:c>
      <x:c r="F373" s="413" t="str">
        <x:v>9 September 2026</x:v>
      </x:c>
    </x:row>
    <x:row r="374" ht="30" customHeight="1">
      <x:c r="A374" s="413" t="str">
        <x:v>8</x:v>
      </x:c>
      <x:c r="B374" s="413" t="str">
        <x:v>M77</x:v>
      </x:c>
      <x:c r="C374" s="413"/>
      <x:c r="D374" s="413" t="n">
        <x:v>5</x:v>
      </x:c>
      <x:c r="E374" s="413" t="str">
        <x:v>Input sumber</x:v>
      </x:c>
      <x:c r="F374" s="413" t="str">
        <x:v>9 September 2026</x:v>
      </x:c>
    </x:row>
    <x:row r="375" ht="30" customHeight="1">
      <x:c r="A375" s="413" t="str">
        <x:v>8</x:v>
      </x:c>
      <x:c r="B375" s="413" t="str">
        <x:v>N77</x:v>
      </x:c>
      <x:c r="C375" s="413"/>
      <x:c r="D375" s="413" t="n">
        <x:v>5</x:v>
      </x:c>
      <x:c r="E375" s="413" t="str">
        <x:v>Input sumber</x:v>
      </x:c>
      <x:c r="F375" s="413" t="str">
        <x:v>9 September 2026</x:v>
      </x:c>
    </x:row>
    <x:row r="376" ht="30" customHeight="1">
      <x:c r="A376" s="413" t="str">
        <x:v>8</x:v>
      </x:c>
      <x:c r="B376" s="413" t="str">
        <x:v>O77</x:v>
      </x:c>
      <x:c r="C376" s="413"/>
      <x:c r="D376" s="413" t="n">
        <x:v>5</x:v>
      </x:c>
      <x:c r="E376" s="413" t="str">
        <x:v>Input sumber</x:v>
      </x:c>
      <x:c r="F376" s="413" t="str">
        <x:v>9 September 2026</x:v>
      </x:c>
    </x:row>
    <x:row r="377" ht="30" customHeight="1">
      <x:c r="A377" s="413" t="str">
        <x:v>8</x:v>
      </x:c>
      <x:c r="B377" s="413" t="str">
        <x:v>P77</x:v>
      </x:c>
      <x:c r="C377" s="413"/>
      <x:c r="D377" s="413" t="n">
        <x:v>5</x:v>
      </x:c>
      <x:c r="E377" s="413" t="str">
        <x:v>Input sumber</x:v>
      </x:c>
      <x:c r="F377" s="413" t="str">
        <x:v>9 September 2026</x:v>
      </x:c>
    </x:row>
    <x:row r="378" ht="30" customHeight="1">
      <x:c r="A378" s="413" t="str">
        <x:v>8</x:v>
      </x:c>
      <x:c r="B378" s="413" t="str">
        <x:v>AC77</x:v>
      </x:c>
      <x:c r="C378" s="413"/>
      <x:c r="D378" s="413" t="n">
        <x:v>100</x:v>
      </x:c>
      <x:c r="E378" s="413" t="str">
        <x:v>Hasil rumus</x:v>
      </x:c>
      <x:c r="F378" s="413" t="str">
        <x:v>9 September 2026</x:v>
      </x:c>
    </x:row>
    <x:row r="379" ht="30" customHeight="1">
      <x:c r="A379" s="413" t="str">
        <x:v>8</x:v>
      </x:c>
      <x:c r="B379" s="413" t="str">
        <x:v>AD77</x:v>
      </x:c>
      <x:c r="C379" s="413"/>
      <x:c r="D379" s="413" t="str">
        <x:v>Sangat Baik</x:v>
      </x:c>
      <x:c r="E379" s="413" t="str">
        <x:v>Hasil rumus</x:v>
      </x:c>
      <x:c r="F379" s="413" t="str">
        <x:v>9 September 2026</x:v>
      </x:c>
    </x:row>
    <x:row r="380" ht="30" customHeight="1">
      <x:c r="A380" s="413" t="str">
        <x:v>8</x:v>
      </x:c>
      <x:c r="B380" s="413" t="str">
        <x:v>AE77</x:v>
      </x:c>
      <x:c r="C380" s="413"/>
      <x:c r="D380" s="413" t="str">
        <x:v>Admin/CS</x:v>
      </x:c>
      <x:c r="E380" s="413" t="str">
        <x:v>Hasil rumus</x:v>
      </x:c>
      <x:c r="F380" s="413" t="str">
        <x:v>9 September 2026</x:v>
      </x:c>
    </x:row>
    <x:row r="381" ht="30" customHeight="1">
      <x:c r="A381" s="413" t="str">
        <x:v>8</x:v>
      </x:c>
      <x:c r="B381" s="413" t="str">
        <x:v>AF77</x:v>
      </x:c>
      <x:c r="C381" s="413"/>
      <x:c r="D381" s="413" t="n">
        <x:v>1</x:v>
      </x:c>
      <x:c r="E381" s="413" t="str">
        <x:v>Hasil rumus</x:v>
      </x:c>
      <x:c r="F381" s="413" t="str">
        <x:v>9 September 2026</x:v>
      </x:c>
    </x:row>
    <x:row r="382" ht="30" customHeight="1">
      <x:c r="A382" s="413" t="str">
        <x:v>8</x:v>
      </x:c>
      <x:c r="B382" s="413" t="str">
        <x:v>AG77</x:v>
      </x:c>
      <x:c r="C382" s="413"/>
      <x:c r="D382" s="413" t="str">
        <x:v>AMEL</x:v>
      </x:c>
      <x:c r="E382" s="413" t="str">
        <x:v>Hasil rumus</x:v>
      </x:c>
      <x:c r="F382" s="413" t="str">
        <x:v>9 September 2026</x:v>
      </x:c>
    </x:row>
    <x:row r="383" ht="30" customHeight="1">
      <x:c r="A383" s="413" t="str">
        <x:v>8</x:v>
      </x:c>
      <x:c r="B383" s="413" t="str">
        <x:v>K78</x:v>
      </x:c>
      <x:c r="C383" s="413"/>
      <x:c r="D383" s="413" t="str">
        <x:v>ADIF</x:v>
      </x:c>
      <x:c r="E383" s="413" t="str">
        <x:v>Hasil rumus</x:v>
      </x:c>
      <x:c r="F383" s="413" t="str">
        <x:v>9 September 2026</x:v>
      </x:c>
    </x:row>
    <x:row r="384" ht="30" customHeight="1">
      <x:c r="A384" s="413" t="str">
        <x:v>8</x:v>
      </x:c>
      <x:c r="B384" s="413" t="str">
        <x:v>L78</x:v>
      </x:c>
      <x:c r="C384" s="413"/>
      <x:c r="D384" s="413" t="n">
        <x:v>5</x:v>
      </x:c>
      <x:c r="E384" s="413" t="str">
        <x:v>Input sumber</x:v>
      </x:c>
      <x:c r="F384" s="413" t="str">
        <x:v>9 September 2026</x:v>
      </x:c>
    </x:row>
    <x:row r="385" ht="30" customHeight="1">
      <x:c r="A385" s="413" t="str">
        <x:v>8</x:v>
      </x:c>
      <x:c r="B385" s="413" t="str">
        <x:v>M78</x:v>
      </x:c>
      <x:c r="C385" s="413"/>
      <x:c r="D385" s="413" t="n">
        <x:v>5</x:v>
      </x:c>
      <x:c r="E385" s="413" t="str">
        <x:v>Input sumber</x:v>
      </x:c>
      <x:c r="F385" s="413" t="str">
        <x:v>9 September 2026</x:v>
      </x:c>
    </x:row>
    <x:row r="386" ht="30" customHeight="1">
      <x:c r="A386" s="413" t="str">
        <x:v>8</x:v>
      </x:c>
      <x:c r="B386" s="413" t="str">
        <x:v>N78</x:v>
      </x:c>
      <x:c r="C386" s="413"/>
      <x:c r="D386" s="413" t="n">
        <x:v>5</x:v>
      </x:c>
      <x:c r="E386" s="413" t="str">
        <x:v>Input sumber</x:v>
      </x:c>
      <x:c r="F386" s="413" t="str">
        <x:v>9 September 2026</x:v>
      </x:c>
    </x:row>
    <x:row r="387" ht="30" customHeight="1">
      <x:c r="A387" s="413" t="str">
        <x:v>8</x:v>
      </x:c>
      <x:c r="B387" s="413" t="str">
        <x:v>O78</x:v>
      </x:c>
      <x:c r="C387" s="413"/>
      <x:c r="D387" s="413" t="n">
        <x:v>5</x:v>
      </x:c>
      <x:c r="E387" s="413" t="str">
        <x:v>Input sumber</x:v>
      </x:c>
      <x:c r="F387" s="413" t="str">
        <x:v>9 September 2026</x:v>
      </x:c>
    </x:row>
    <x:row r="388" ht="30" customHeight="1">
      <x:c r="A388" s="413" t="str">
        <x:v>8</x:v>
      </x:c>
      <x:c r="B388" s="413" t="str">
        <x:v>P78</x:v>
      </x:c>
      <x:c r="C388" s="413"/>
      <x:c r="D388" s="413" t="n">
        <x:v>5</x:v>
      </x:c>
      <x:c r="E388" s="413" t="str">
        <x:v>Input sumber</x:v>
      </x:c>
      <x:c r="F388" s="413" t="str">
        <x:v>9 September 2026</x:v>
      </x:c>
    </x:row>
    <x:row r="389" ht="30" customHeight="1">
      <x:c r="A389" s="413" t="str">
        <x:v>8</x:v>
      </x:c>
      <x:c r="B389" s="413" t="str">
        <x:v>AC78</x:v>
      </x:c>
      <x:c r="C389" s="413"/>
      <x:c r="D389" s="413" t="n">
        <x:v>100</x:v>
      </x:c>
      <x:c r="E389" s="413" t="str">
        <x:v>Hasil rumus</x:v>
      </x:c>
      <x:c r="F389" s="413" t="str">
        <x:v>9 September 2026</x:v>
      </x:c>
    </x:row>
    <x:row r="390" ht="30" customHeight="1">
      <x:c r="A390" s="413" t="str">
        <x:v>8</x:v>
      </x:c>
      <x:c r="B390" s="413" t="str">
        <x:v>AD78</x:v>
      </x:c>
      <x:c r="C390" s="413"/>
      <x:c r="D390" s="413" t="str">
        <x:v>Sangat Baik</x:v>
      </x:c>
      <x:c r="E390" s="413" t="str">
        <x:v>Hasil rumus</x:v>
      </x:c>
      <x:c r="F390" s="413" t="str">
        <x:v>9 September 2026</x:v>
      </x:c>
    </x:row>
    <x:row r="391" ht="30" customHeight="1">
      <x:c r="A391" s="413" t="str">
        <x:v>8</x:v>
      </x:c>
      <x:c r="B391" s="413" t="str">
        <x:v>AE78</x:v>
      </x:c>
      <x:c r="C391" s="413"/>
      <x:c r="D391" s="413" t="str">
        <x:v>Fotografer</x:v>
      </x:c>
      <x:c r="E391" s="413" t="str">
        <x:v>Hasil rumus</x:v>
      </x:c>
      <x:c r="F391" s="413" t="str">
        <x:v>9 September 2026</x:v>
      </x:c>
    </x:row>
    <x:row r="392" ht="30" customHeight="1">
      <x:c r="A392" s="413" t="str">
        <x:v>8</x:v>
      </x:c>
      <x:c r="B392" s="413" t="str">
        <x:v>AF78</x:v>
      </x:c>
      <x:c r="C392" s="413"/>
      <x:c r="D392" s="413" t="n">
        <x:v>1</x:v>
      </x:c>
      <x:c r="E392" s="413" t="str">
        <x:v>Hasil rumus</x:v>
      </x:c>
      <x:c r="F392" s="413" t="str">
        <x:v>9 September 2026</x:v>
      </x:c>
    </x:row>
    <x:row r="393" ht="30" customHeight="1">
      <x:c r="A393" s="413" t="str">
        <x:v>8</x:v>
      </x:c>
      <x:c r="B393" s="413" t="str">
        <x:v>AG78</x:v>
      </x:c>
      <x:c r="C393" s="413"/>
      <x:c r="D393" s="413" t="str">
        <x:v>ADIF</x:v>
      </x:c>
      <x:c r="E393" s="413" t="str">
        <x:v>Hasil rumus</x:v>
      </x:c>
      <x:c r="F393" s="413" t="str">
        <x:v>9 September 2026</x:v>
      </x:c>
    </x:row>
    <x:row r="394" ht="30" customHeight="1">
      <x:c r="A394" s="413" t="str">
        <x:v>8</x:v>
      </x:c>
      <x:c r="B394" s="413" t="str">
        <x:v>K79</x:v>
      </x:c>
      <x:c r="C394" s="413"/>
      <x:c r="D394" s="413" t="str">
        <x:v>SAKA</x:v>
      </x:c>
      <x:c r="E394" s="413" t="str">
        <x:v>Hasil rumus</x:v>
      </x:c>
      <x:c r="F394" s="413" t="str">
        <x:v>9 September 2026</x:v>
      </x:c>
    </x:row>
    <x:row r="395" ht="30" customHeight="1">
      <x:c r="A395" s="413" t="str">
        <x:v>8</x:v>
      </x:c>
      <x:c r="B395" s="413" t="str">
        <x:v>L79</x:v>
      </x:c>
      <x:c r="C395" s="413"/>
      <x:c r="D395" s="413" t="n">
        <x:v>5</x:v>
      </x:c>
      <x:c r="E395" s="413" t="str">
        <x:v>Input sumber</x:v>
      </x:c>
      <x:c r="F395" s="413" t="str">
        <x:v>9 September 2026</x:v>
      </x:c>
    </x:row>
    <x:row r="396" ht="30" customHeight="1">
      <x:c r="A396" s="413" t="str">
        <x:v>8</x:v>
      </x:c>
      <x:c r="B396" s="413" t="str">
        <x:v>M79</x:v>
      </x:c>
      <x:c r="C396" s="413"/>
      <x:c r="D396" s="413" t="n">
        <x:v>5</x:v>
      </x:c>
      <x:c r="E396" s="413" t="str">
        <x:v>Input sumber</x:v>
      </x:c>
      <x:c r="F396" s="413" t="str">
        <x:v>9 September 2026</x:v>
      </x:c>
    </x:row>
    <x:row r="397" ht="30" customHeight="1">
      <x:c r="A397" s="413" t="str">
        <x:v>8</x:v>
      </x:c>
      <x:c r="B397" s="413" t="str">
        <x:v>N79</x:v>
      </x:c>
      <x:c r="C397" s="413"/>
      <x:c r="D397" s="413" t="n">
        <x:v>5</x:v>
      </x:c>
      <x:c r="E397" s="413" t="str">
        <x:v>Input sumber</x:v>
      </x:c>
      <x:c r="F397" s="413" t="str">
        <x:v>9 September 2026</x:v>
      </x:c>
    </x:row>
    <x:row r="398" ht="30" customHeight="1">
      <x:c r="A398" s="413" t="str">
        <x:v>8</x:v>
      </x:c>
      <x:c r="B398" s="413" t="str">
        <x:v>O79</x:v>
      </x:c>
      <x:c r="C398" s="413"/>
      <x:c r="D398" s="413" t="n">
        <x:v>5</x:v>
      </x:c>
      <x:c r="E398" s="413" t="str">
        <x:v>Input sumber</x:v>
      </x:c>
      <x:c r="F398" s="413" t="str">
        <x:v>9 September 2026</x:v>
      </x:c>
    </x:row>
    <x:row r="399" ht="30" customHeight="1">
      <x:c r="A399" s="413" t="str">
        <x:v>8</x:v>
      </x:c>
      <x:c r="B399" s="413" t="str">
        <x:v>P79</x:v>
      </x:c>
      <x:c r="C399" s="413"/>
      <x:c r="D399" s="413" t="n">
        <x:v>5</x:v>
      </x:c>
      <x:c r="E399" s="413" t="str">
        <x:v>Input sumber</x:v>
      </x:c>
      <x:c r="F399" s="413" t="str">
        <x:v>9 September 2026</x:v>
      </x:c>
    </x:row>
    <x:row r="400" ht="30" customHeight="1">
      <x:c r="A400" s="413" t="str">
        <x:v>8</x:v>
      </x:c>
      <x:c r="B400" s="413" t="str">
        <x:v>AC79</x:v>
      </x:c>
      <x:c r="C400" s="413"/>
      <x:c r="D400" s="413" t="n">
        <x:v>100</x:v>
      </x:c>
      <x:c r="E400" s="413" t="str">
        <x:v>Hasil rumus</x:v>
      </x:c>
      <x:c r="F400" s="413" t="str">
        <x:v>9 September 2026</x:v>
      </x:c>
    </x:row>
    <x:row r="401" ht="30" customHeight="1">
      <x:c r="A401" s="413" t="str">
        <x:v>8</x:v>
      </x:c>
      <x:c r="B401" s="413" t="str">
        <x:v>AD79</x:v>
      </x:c>
      <x:c r="C401" s="413"/>
      <x:c r="D401" s="413" t="str">
        <x:v>Sangat Baik</x:v>
      </x:c>
      <x:c r="E401" s="413" t="str">
        <x:v>Hasil rumus</x:v>
      </x:c>
      <x:c r="F401" s="413" t="str">
        <x:v>9 September 2026</x:v>
      </x:c>
    </x:row>
    <x:row r="402" ht="30" customHeight="1">
      <x:c r="A402" s="413" t="str">
        <x:v>8</x:v>
      </x:c>
      <x:c r="B402" s="413" t="str">
        <x:v>AE79</x:v>
      </x:c>
      <x:c r="C402" s="413"/>
      <x:c r="D402" s="413" t="str">
        <x:v>Fotografer</x:v>
      </x:c>
      <x:c r="E402" s="413" t="str">
        <x:v>Hasil rumus</x:v>
      </x:c>
      <x:c r="F402" s="413" t="str">
        <x:v>9 September 2026</x:v>
      </x:c>
    </x:row>
    <x:row r="403" ht="30" customHeight="1">
      <x:c r="A403" s="413" t="str">
        <x:v>8</x:v>
      </x:c>
      <x:c r="B403" s="413" t="str">
        <x:v>AF79</x:v>
      </x:c>
      <x:c r="C403" s="413"/>
      <x:c r="D403" s="413" t="n">
        <x:v>1</x:v>
      </x:c>
      <x:c r="E403" s="413" t="str">
        <x:v>Hasil rumus</x:v>
      </x:c>
      <x:c r="F403" s="413" t="str">
        <x:v>9 September 2026</x:v>
      </x:c>
    </x:row>
    <x:row r="404" ht="30" customHeight="1">
      <x:c r="A404" s="413" t="str">
        <x:v>8</x:v>
      </x:c>
      <x:c r="B404" s="413" t="str">
        <x:v>AG79</x:v>
      </x:c>
      <x:c r="C404" s="413"/>
      <x:c r="D404" s="413" t="str">
        <x:v>SAKA</x:v>
      </x:c>
      <x:c r="E404" s="413" t="str">
        <x:v>Hasil rumus</x:v>
      </x:c>
      <x:c r="F404" s="413" t="str">
        <x:v>9 September 2026</x:v>
      </x:c>
    </x:row>
    <x:row r="405" ht="30" customHeight="1">
      <x:c r="A405" s="413" t="str">
        <x:v>8</x:v>
      </x:c>
      <x:c r="B405" s="413" t="str">
        <x:v>K86</x:v>
      </x:c>
      <x:c r="C405" s="413"/>
      <x:c r="D405" s="413" t="str">
        <x:v>INDAH</x:v>
      </x:c>
      <x:c r="E405" s="413" t="str">
        <x:v>Hasil rumus</x:v>
      </x:c>
      <x:c r="F405" s="413" t="str">
        <x:v>9 September 2026</x:v>
      </x:c>
    </x:row>
    <x:row r="406" ht="30" customHeight="1">
      <x:c r="A406" s="413" t="str">
        <x:v>8</x:v>
      </x:c>
      <x:c r="B406" s="413" t="str">
        <x:v>K87</x:v>
      </x:c>
      <x:c r="C406" s="413"/>
      <x:c r="D406" s="413" t="str">
        <x:v>AMEL</x:v>
      </x:c>
      <x:c r="E406" s="413" t="str">
        <x:v>Hasil rumus</x:v>
      </x:c>
      <x:c r="F406" s="413" t="str">
        <x:v>9 September 2026</x:v>
      </x:c>
    </x:row>
    <x:row r="407" ht="30" customHeight="1">
      <x:c r="A407" s="413" t="str">
        <x:v>31</x:v>
      </x:c>
      <x:c r="B407" s="413" t="str">
        <x:v>A78</x:v>
      </x:c>
      <x:c r="C407" s="413" t="n">
        <x:v>99.08928571</x:v>
      </x:c>
      <x:c r="D407" s="413" t="n">
        <x:v>99.19444444</x:v>
      </x:c>
      <x:c r="E407" s="413" t="str">
        <x:v>Hasil rumus</x:v>
      </x:c>
      <x:c r="F407" s="413" t="str">
        <x:v>9 September 2026</x:v>
      </x:c>
    </x:row>
    <x:row r="408" ht="30" customHeight="1">
      <x:c r="A408" s="413" t="str">
        <x:v>31</x:v>
      </x:c>
      <x:c r="B408" s="413" t="str">
        <x:v>E78</x:v>
      </x:c>
      <x:c r="C408" s="413" t="n">
        <x:v>99.24107143</x:v>
      </x:c>
      <x:c r="D408" s="413" t="n">
        <x:v>99.33333333</x:v>
      </x:c>
      <x:c r="E408" s="413" t="str">
        <x:v>Hasil rumus</x:v>
      </x:c>
      <x:c r="F408" s="413" t="str">
        <x:v>9 September 2026</x:v>
      </x:c>
    </x:row>
    <x:row r="409" ht="30" customHeight="1">
      <x:c r="A409" s="413" t="str">
        <x:v>31</x:v>
      </x:c>
      <x:c r="B409" s="413" t="str">
        <x:v>I78</x:v>
      </x:c>
      <x:c r="C409" s="413" t="n">
        <x:v>98.9375</x:v>
      </x:c>
      <x:c r="D409" s="413" t="n">
        <x:v>99.05555556</x:v>
      </x:c>
      <x:c r="E409" s="413" t="str">
        <x:v>Hasil rumus</x:v>
      </x:c>
      <x:c r="F409" s="413" t="str">
        <x:v>9 September 2026</x:v>
      </x:c>
    </x:row>
    <x:row r="410" ht="30" customHeight="1">
      <x:c r="A410" s="413" t="str">
        <x:v>31</x:v>
      </x:c>
      <x:c r="B410" s="413" t="str">
        <x:v>C84</x:v>
      </x:c>
      <x:c r="C410" s="413" t="n">
        <x:v>8</x:v>
      </x:c>
      <x:c r="D410" s="413" t="n">
        <x:v>9</x:v>
      </x:c>
      <x:c r="E410" s="413" t="str">
        <x:v>Hasil rumus</x:v>
      </x:c>
      <x:c r="F410" s="413" t="str">
        <x:v>9 September 2026</x:v>
      </x:c>
    </x:row>
    <x:row r="411" ht="30" customHeight="1">
      <x:c r="A411" s="413" t="str">
        <x:v>31</x:v>
      </x:c>
      <x:c r="B411" s="413" t="str">
        <x:v>D84</x:v>
      </x:c>
      <x:c r="C411" s="413" t="n">
        <x:v>99.625</x:v>
      </x:c>
      <x:c r="D411" s="413" t="n">
        <x:v>99.66666667</x:v>
      </x:c>
      <x:c r="E411" s="413" t="str">
        <x:v>Hasil rumus</x:v>
      </x:c>
      <x:c r="F411" s="413" t="str">
        <x:v>9 September 2026</x:v>
      </x:c>
    </x:row>
    <x:row r="412" ht="30" customHeight="1">
      <x:c r="A412" s="413" t="str">
        <x:v>31</x:v>
      </x:c>
      <x:c r="B412" s="413" t="str">
        <x:v>C86</x:v>
      </x:c>
      <x:c r="C412" s="413" t="n">
        <x:v>7</x:v>
      </x:c>
      <x:c r="D412" s="413" t="n">
        <x:v>8</x:v>
      </x:c>
      <x:c r="E412" s="413" t="str">
        <x:v>Hasil rumus</x:v>
      </x:c>
      <x:c r="F412" s="413" t="str">
        <x:v>9 September 2026</x:v>
      </x:c>
    </x:row>
    <x:row r="413" ht="30" customHeight="1">
      <x:c r="A413" s="413" t="str">
        <x:v>31</x:v>
      </x:c>
      <x:c r="B413" s="413" t="str">
        <x:v>D86</x:v>
      </x:c>
      <x:c r="C413" s="413" t="n">
        <x:v>98.85714286</x:v>
      </x:c>
      <x:c r="D413" s="413" t="n">
        <x:v>99</x:v>
      </x:c>
      <x:c r="E413" s="413" t="str">
        <x:v>Hasil rumus</x:v>
      </x:c>
      <x:c r="F413" s="413" t="str">
        <x:v>9 September 2026</x:v>
      </x:c>
    </x:row>
    <x:row r="414" ht="30" customHeight="1">
      <x:c r="A414" s="413" t="str">
        <x:v>31</x:v>
      </x:c>
      <x:c r="B414" s="413" t="str">
        <x:v>C91</x:v>
      </x:c>
      <x:c r="C414" s="413" t="n">
        <x:v>7</x:v>
      </x:c>
      <x:c r="D414" s="413" t="n">
        <x:v>8</x:v>
      </x:c>
      <x:c r="E414" s="413" t="str">
        <x:v>Hasil rumus</x:v>
      </x:c>
      <x:c r="F414" s="413" t="str">
        <x:v>9 September 2026</x:v>
      </x:c>
    </x:row>
    <x:row r="415" ht="30" customHeight="1">
      <x:c r="A415" s="413" t="str">
        <x:v>31</x:v>
      </x:c>
      <x:c r="B415" s="413" t="str">
        <x:v>C94</x:v>
      </x:c>
      <x:c r="C415" s="413" t="n">
        <x:v>8</x:v>
      </x:c>
      <x:c r="D415" s="413" t="n">
        <x:v>9</x:v>
      </x:c>
      <x:c r="E415" s="413" t="str">
        <x:v>Hasil rumus</x:v>
      </x:c>
      <x:c r="F415" s="413" t="str">
        <x:v>9 September 2026</x:v>
      </x:c>
    </x:row>
    <x:row r="416" ht="30" customHeight="1">
      <x:c r="A416" s="413" t="str">
        <x:v>31</x:v>
      </x:c>
      <x:c r="B416" s="413" t="str">
        <x:v>D94</x:v>
      </x:c>
      <x:c r="C416" s="413" t="n">
        <x:v>97.875</x:v>
      </x:c>
      <x:c r="D416" s="413" t="n">
        <x:v>98.11111111</x:v>
      </x:c>
      <x:c r="E416" s="413" t="str">
        <x:v>Hasil rumus</x:v>
      </x:c>
      <x:c r="F416" s="413" t="str">
        <x:v>9 September 2026</x:v>
      </x:c>
    </x:row>
    <x:row r="417" ht="30" customHeight="1">
      <x:c r="A417" s="413" t="str">
        <x:v>Resume Karyawan KPI</x:v>
      </x:c>
      <x:c r="B417" s="413" t="str">
        <x:v>AC5</x:v>
      </x:c>
      <x:c r="C417" s="413" t="n">
        <x:v>10</x:v>
      </x:c>
      <x:c r="D417" s="413" t="n">
        <x:v>11</x:v>
      </x:c>
      <x:c r="E417" s="413" t="str">
        <x:v>Hasil rumus</x:v>
      </x:c>
      <x:c r="F417" s="413" t="str">
        <x:v>9 September 2026</x:v>
      </x:c>
    </x:row>
    <x:row r="418" ht="30" customHeight="1">
      <x:c r="A418" s="413" t="str">
        <x:v>Resume Karyawan KPI</x:v>
      </x:c>
      <x:c r="B418" s="413" t="str">
        <x:v>AD5</x:v>
      </x:c>
      <x:c r="C418" s="413" t="n">
        <x:v>10.00011</x:v>
      </x:c>
      <x:c r="D418" s="413" t="n">
        <x:v>11.00011</x:v>
      </x:c>
      <x:c r="E418" s="413" t="str">
        <x:v>Hasil rumus</x:v>
      </x:c>
      <x:c r="F418" s="413" t="str">
        <x:v>9 September 2026</x:v>
      </x:c>
    </x:row>
    <x:row r="419" ht="30" customHeight="1">
      <x:c r="A419" s="413" t="str">
        <x:v>Resume Karyawan KPI</x:v>
      </x:c>
      <x:c r="B419" s="413" t="str">
        <x:v>AM5</x:v>
      </x:c>
      <x:c r="C419" s="413" t="n">
        <x:v>8</x:v>
      </x:c>
      <x:c r="D419" s="413" t="n">
        <x:v>9</x:v>
      </x:c>
      <x:c r="E419" s="413" t="str">
        <x:v>Hasil rumus</x:v>
      </x:c>
      <x:c r="F419" s="413" t="str">
        <x:v>9 September 2026</x:v>
      </x:c>
    </x:row>
    <x:row r="420" ht="30" customHeight="1">
      <x:c r="A420" s="413" t="str">
        <x:v>Resume Karyawan KPI</x:v>
      </x:c>
      <x:c r="B420" s="413" t="str">
        <x:v>AN5</x:v>
      </x:c>
      <x:c r="C420" s="413" t="n">
        <x:v>99.625</x:v>
      </x:c>
      <x:c r="D420" s="413" t="n">
        <x:v>99.66666667</x:v>
      </x:c>
      <x:c r="E420" s="413" t="str">
        <x:v>Hasil rumus</x:v>
      </x:c>
      <x:c r="F420" s="413" t="str">
        <x:v>9 September 2026</x:v>
      </x:c>
    </x:row>
    <x:row r="421" ht="30" customHeight="1">
      <x:c r="A421" s="413" t="str">
        <x:v>Resume Karyawan KPI</x:v>
      </x:c>
      <x:c r="B421" s="413" t="str">
        <x:v>AR5</x:v>
      </x:c>
      <x:c r="C421" s="413" t="n">
        <x:v>4.875</x:v>
      </x:c>
      <x:c r="D421" s="413" t="n">
        <x:v>4.888888889</x:v>
      </x:c>
      <x:c r="E421" s="413" t="str">
        <x:v>Hasil rumus</x:v>
      </x:c>
      <x:c r="F421" s="413" t="str">
        <x:v>9 September 2026</x:v>
      </x:c>
    </x:row>
    <x:row r="422" ht="30" customHeight="1">
      <x:c r="A422" s="413" t="str">
        <x:v>Resume Karyawan KPI</x:v>
      </x:c>
      <x:c r="B422" s="413" t="str">
        <x:v>BC5</x:v>
      </x:c>
      <x:c r="C422" s="413"/>
      <x:c r="D422" s="413" t="n">
        <x:v>100</x:v>
      </x:c>
      <x:c r="E422" s="413" t="str">
        <x:v>Hasil rumus</x:v>
      </x:c>
      <x:c r="F422" s="413" t="str">
        <x:v>9 September 2026</x:v>
      </x:c>
    </x:row>
    <x:row r="423" ht="30" customHeight="1">
      <x:c r="A423" s="413" t="str">
        <x:v>Resume Karyawan KPI</x:v>
      </x:c>
      <x:c r="B423" s="413" t="str">
        <x:v>AC7</x:v>
      </x:c>
      <x:c r="C423" s="413" t="n">
        <x:v>12</x:v>
      </x:c>
      <x:c r="D423" s="413" t="n">
        <x:v>13</x:v>
      </x:c>
      <x:c r="E423" s="413" t="str">
        <x:v>Hasil rumus</x:v>
      </x:c>
      <x:c r="F423" s="413" t="str">
        <x:v>9 September 2026</x:v>
      </x:c>
    </x:row>
    <x:row r="424" ht="30" customHeight="1">
      <x:c r="A424" s="413" t="str">
        <x:v>Resume Karyawan KPI</x:v>
      </x:c>
      <x:c r="B424" s="413" t="str">
        <x:v>AD7</x:v>
      </x:c>
      <x:c r="C424" s="413" t="n">
        <x:v>12.00009</x:v>
      </x:c>
      <x:c r="D424" s="413" t="n">
        <x:v>13.00009</x:v>
      </x:c>
      <x:c r="E424" s="413" t="str">
        <x:v>Hasil rumus</x:v>
      </x:c>
      <x:c r="F424" s="413" t="str">
        <x:v>9 September 2026</x:v>
      </x:c>
    </x:row>
    <x:row r="425" ht="30" customHeight="1">
      <x:c r="A425" s="413" t="str">
        <x:v>Resume Karyawan KPI</x:v>
      </x:c>
      <x:c r="B425" s="413" t="str">
        <x:v>AM7</x:v>
      </x:c>
      <x:c r="C425" s="413" t="n">
        <x:v>7</x:v>
      </x:c>
      <x:c r="D425" s="413" t="n">
        <x:v>8</x:v>
      </x:c>
      <x:c r="E425" s="413" t="str">
        <x:v>Hasil rumus</x:v>
      </x:c>
      <x:c r="F425" s="413" t="str">
        <x:v>9 September 2026</x:v>
      </x:c>
    </x:row>
    <x:row r="426" ht="30" customHeight="1">
      <x:c r="A426" s="413" t="str">
        <x:v>Resume Karyawan KPI</x:v>
      </x:c>
      <x:c r="B426" s="413" t="str">
        <x:v>AN7</x:v>
      </x:c>
      <x:c r="C426" s="413" t="n">
        <x:v>98.85714286</x:v>
      </x:c>
      <x:c r="D426" s="413" t="n">
        <x:v>99</x:v>
      </x:c>
      <x:c r="E426" s="413" t="str">
        <x:v>Hasil rumus</x:v>
      </x:c>
      <x:c r="F426" s="413" t="str">
        <x:v>9 September 2026</x:v>
      </x:c>
    </x:row>
    <x:row r="427" ht="30" customHeight="1">
      <x:c r="A427" s="413" t="str">
        <x:v>Resume Karyawan KPI</x:v>
      </x:c>
      <x:c r="B427" s="413" t="str">
        <x:v>AP7</x:v>
      </x:c>
      <x:c r="C427" s="413" t="n">
        <x:v>4.857142857</x:v>
      </x:c>
      <x:c r="D427" s="413" t="n">
        <x:v>4.875</x:v>
      </x:c>
      <x:c r="E427" s="413" t="str">
        <x:v>Hasil rumus</x:v>
      </x:c>
      <x:c r="F427" s="413" t="str">
        <x:v>9 September 2026</x:v>
      </x:c>
    </x:row>
    <x:row r="428" ht="30" customHeight="1">
      <x:c r="A428" s="413" t="str">
        <x:v>Resume Karyawan KPI</x:v>
      </x:c>
      <x:c r="B428" s="413" t="str">
        <x:v>AS7</x:v>
      </x:c>
      <x:c r="C428" s="413" t="n">
        <x:v>4.857142857</x:v>
      </x:c>
      <x:c r="D428" s="413" t="n">
        <x:v>4.875</x:v>
      </x:c>
      <x:c r="E428" s="413" t="str">
        <x:v>Hasil rumus</x:v>
      </x:c>
      <x:c r="F428" s="413" t="str">
        <x:v>9 September 2026</x:v>
      </x:c>
    </x:row>
    <x:row r="429" ht="30" customHeight="1">
      <x:c r="A429" s="413" t="str">
        <x:v>Resume Karyawan KPI</x:v>
      </x:c>
      <x:c r="B429" s="413" t="str">
        <x:v>BC7</x:v>
      </x:c>
      <x:c r="C429" s="413"/>
      <x:c r="D429" s="413" t="n">
        <x:v>100</x:v>
      </x:c>
      <x:c r="E429" s="413" t="str">
        <x:v>Hasil rumus</x:v>
      </x:c>
      <x:c r="F429" s="413" t="str">
        <x:v>9 September 2026</x:v>
      </x:c>
    </x:row>
    <x:row r="430" ht="30" customHeight="1">
      <x:c r="A430" s="413" t="str">
        <x:v>Resume Karyawan KPI</x:v>
      </x:c>
      <x:c r="B430" s="413" t="str">
        <x:v>AC12</x:v>
      </x:c>
      <x:c r="C430" s="413" t="n">
        <x:v>11</x:v>
      </x:c>
      <x:c r="D430" s="413" t="n">
        <x:v>12</x:v>
      </x:c>
      <x:c r="E430" s="413" t="str">
        <x:v>Hasil rumus</x:v>
      </x:c>
      <x:c r="F430" s="413" t="str">
        <x:v>9 September 2026</x:v>
      </x:c>
    </x:row>
    <x:row r="431" ht="30" customHeight="1">
      <x:c r="A431" s="413" t="str">
        <x:v>Resume Karyawan KPI</x:v>
      </x:c>
      <x:c r="B431" s="413" t="str">
        <x:v>AD12</x:v>
      </x:c>
      <x:c r="C431" s="413" t="n">
        <x:v>11.00004</x:v>
      </x:c>
      <x:c r="D431" s="413" t="n">
        <x:v>12.00004</x:v>
      </x:c>
      <x:c r="E431" s="413" t="str">
        <x:v>Hasil rumus</x:v>
      </x:c>
      <x:c r="F431" s="413" t="str">
        <x:v>9 September 2026</x:v>
      </x:c>
    </x:row>
    <x:row r="432" ht="30" customHeight="1">
      <x:c r="A432" s="413" t="str">
        <x:v>Resume Karyawan KPI</x:v>
      </x:c>
      <x:c r="B432" s="413" t="str">
        <x:v>AM12</x:v>
      </x:c>
      <x:c r="C432" s="413" t="n">
        <x:v>7</x:v>
      </x:c>
      <x:c r="D432" s="413" t="n">
        <x:v>8</x:v>
      </x:c>
      <x:c r="E432" s="413" t="str">
        <x:v>Hasil rumus</x:v>
      </x:c>
      <x:c r="F432" s="413" t="str">
        <x:v>9 September 2026</x:v>
      </x:c>
    </x:row>
    <x:row r="433" ht="30" customHeight="1">
      <x:c r="A433" s="413" t="str">
        <x:v>Resume Karyawan KPI</x:v>
      </x:c>
      <x:c r="B433" s="413" t="str">
        <x:v>BC12</x:v>
      </x:c>
      <x:c r="C433" s="413"/>
      <x:c r="D433" s="413" t="n">
        <x:v>100</x:v>
      </x:c>
      <x:c r="E433" s="413" t="str">
        <x:v>Hasil rumus</x:v>
      </x:c>
      <x:c r="F433" s="413" t="str">
        <x:v>9 September 2026</x:v>
      </x:c>
    </x:row>
    <x:row r="434" ht="30" customHeight="1">
      <x:c r="A434" s="413" t="str">
        <x:v>Resume Karyawan KPI</x:v>
      </x:c>
      <x:c r="B434" s="413" t="str">
        <x:v>AC15</x:v>
      </x:c>
      <x:c r="C434" s="413" t="n">
        <x:v>11</x:v>
      </x:c>
      <x:c r="D434" s="413" t="n">
        <x:v>12</x:v>
      </x:c>
      <x:c r="E434" s="413" t="str">
        <x:v>Hasil rumus</x:v>
      </x:c>
      <x:c r="F434" s="413" t="str">
        <x:v>9 September 2026</x:v>
      </x:c>
    </x:row>
    <x:row r="435" ht="30" customHeight="1">
      <x:c r="A435" s="413" t="str">
        <x:v>Resume Karyawan KPI</x:v>
      </x:c>
      <x:c r="B435" s="413" t="str">
        <x:v>AD15</x:v>
      </x:c>
      <x:c r="C435" s="413" t="n">
        <x:v>11.00001</x:v>
      </x:c>
      <x:c r="D435" s="413" t="n">
        <x:v>12.00001</x:v>
      </x:c>
      <x:c r="E435" s="413" t="str">
        <x:v>Hasil rumus</x:v>
      </x:c>
      <x:c r="F435" s="413" t="str">
        <x:v>9 September 2026</x:v>
      </x:c>
    </x:row>
    <x:row r="436" ht="30" customHeight="1">
      <x:c r="A436" s="413" t="str">
        <x:v>Resume Karyawan KPI</x:v>
      </x:c>
      <x:c r="B436" s="413" t="str">
        <x:v>AM15</x:v>
      </x:c>
      <x:c r="C436" s="413" t="n">
        <x:v>8</x:v>
      </x:c>
      <x:c r="D436" s="413" t="n">
        <x:v>9</x:v>
      </x:c>
      <x:c r="E436" s="413" t="str">
        <x:v>Hasil rumus</x:v>
      </x:c>
      <x:c r="F436" s="413" t="str">
        <x:v>9 September 2026</x:v>
      </x:c>
    </x:row>
    <x:row r="437" ht="30" customHeight="1">
      <x:c r="A437" s="413" t="str">
        <x:v>Resume Karyawan KPI</x:v>
      </x:c>
      <x:c r="B437" s="413" t="str">
        <x:v>AN15</x:v>
      </x:c>
      <x:c r="C437" s="413" t="n">
        <x:v>97.875</x:v>
      </x:c>
      <x:c r="D437" s="413" t="n">
        <x:v>98.11111111</x:v>
      </x:c>
      <x:c r="E437" s="413" t="str">
        <x:v>Hasil rumus</x:v>
      </x:c>
      <x:c r="F437" s="413" t="str">
        <x:v>9 September 2026</x:v>
      </x:c>
    </x:row>
    <x:row r="438" ht="30" customHeight="1">
      <x:c r="A438" s="413" t="str">
        <x:v>Resume Karyawan KPI</x:v>
      </x:c>
      <x:c r="B438" s="413" t="str">
        <x:v>AO15</x:v>
      </x:c>
      <x:c r="C438" s="413" t="n">
        <x:v>4.875</x:v>
      </x:c>
      <x:c r="D438" s="413" t="n">
        <x:v>4.888888889</x:v>
      </x:c>
      <x:c r="E438" s="413" t="str">
        <x:v>Hasil rumus</x:v>
      </x:c>
      <x:c r="F438" s="413" t="str">
        <x:v>9 September 2026</x:v>
      </x:c>
    </x:row>
    <x:row r="439" ht="30" customHeight="1">
      <x:c r="A439" s="413" t="str">
        <x:v>Resume Karyawan KPI</x:v>
      </x:c>
      <x:c r="B439" s="413" t="str">
        <x:v>AP15</x:v>
      </x:c>
      <x:c r="C439" s="413" t="n">
        <x:v>4.875</x:v>
      </x:c>
      <x:c r="D439" s="413" t="n">
        <x:v>4.888888889</x:v>
      </x:c>
      <x:c r="E439" s="413" t="str">
        <x:v>Hasil rumus</x:v>
      </x:c>
      <x:c r="F439" s="413" t="str">
        <x:v>9 September 2026</x:v>
      </x:c>
    </x:row>
    <x:row r="440" ht="30" customHeight="1">
      <x:c r="A440" s="413" t="str">
        <x:v>Resume Karyawan KPI</x:v>
      </x:c>
      <x:c r="B440" s="413" t="str">
        <x:v>AQ15</x:v>
      </x:c>
      <x:c r="C440" s="413" t="n">
        <x:v>4.875</x:v>
      </x:c>
      <x:c r="D440" s="413" t="n">
        <x:v>4.888888889</x:v>
      </x:c>
      <x:c r="E440" s="413" t="str">
        <x:v>Hasil rumus</x:v>
      </x:c>
      <x:c r="F440" s="413" t="str">
        <x:v>9 September 2026</x:v>
      </x:c>
    </x:row>
    <x:row r="441" ht="30" customHeight="1">
      <x:c r="A441" s="413" t="str">
        <x:v>Resume Karyawan KPI</x:v>
      </x:c>
      <x:c r="B441" s="413" t="str">
        <x:v>AS15</x:v>
      </x:c>
      <x:c r="C441" s="413" t="n">
        <x:v>4.875</x:v>
      </x:c>
      <x:c r="D441" s="413" t="n">
        <x:v>4.888888889</x:v>
      </x:c>
      <x:c r="E441" s="413" t="str">
        <x:v>Hasil rumus</x:v>
      </x:c>
      <x:c r="F441" s="413" t="str">
        <x:v>9 September 2026</x:v>
      </x:c>
    </x:row>
    <x:row r="442" ht="30" customHeight="1">
      <x:c r="A442" s="413" t="str">
        <x:v>Resume Karyawan KPI</x:v>
      </x:c>
      <x:c r="B442" s="413" t="str">
        <x:v>BC15</x:v>
      </x:c>
      <x:c r="C442" s="413"/>
      <x:c r="D442" s="413" t="n">
        <x:v>100</x:v>
      </x:c>
      <x:c r="E442" s="413" t="str">
        <x:v>Hasil rumus</x:v>
      </x:c>
      <x:c r="F442" s="413" t="str">
        <x:v>9 September 2026</x:v>
      </x:c>
    </x:row>
    <x:row r="443" ht="30" customHeight="1">
      <x:c r="A443" s="413" t="str">
        <x:v>Resume Karyawan KPI</x:v>
      </x:c>
      <x:c r="B443" s="413" t="str">
        <x:v>BC18</x:v>
      </x:c>
      <x:c r="C443" s="413"/>
      <x:c r="D443" s="413" t="n">
        <x:v>100</x:v>
      </x:c>
      <x:c r="E443" s="413" t="str">
        <x:v>Hasil rumus</x:v>
      </x:c>
      <x:c r="F443" s="413" t="str">
        <x:v>9 September 2026</x:v>
      </x:c>
    </x:row>
    <x:row r="444" ht="30" customHeight="1">
      <x:c r="A444" s="413" t="str">
        <x:v>Resume Karyawan KPI</x:v>
      </x:c>
      <x:c r="B444" s="413" t="str">
        <x:v>C25</x:v>
      </x:c>
      <x:c r="C444" s="413" t="n">
        <x:v>12</x:v>
      </x:c>
      <x:c r="D444" s="413" t="n">
        <x:v>13</x:v>
      </x:c>
      <x:c r="E444" s="413" t="str">
        <x:v>Hasil rumus</x:v>
      </x:c>
      <x:c r="F444" s="413" t="str">
        <x:v>9 September 2026</x:v>
      </x:c>
    </x:row>
    <x:row r="445" ht="30" customHeight="1">
      <x:c r="A445" s="413" t="str">
        <x:v>Resume Karyawan KPI</x:v>
      </x:c>
      <x:c r="B445" s="413" t="str">
        <x:v>D25</x:v>
      </x:c>
      <x:c r="C445" s="413" t="n">
        <x:v>0.2727272727</x:v>
      </x:c>
      <x:c r="D445" s="413" t="n">
        <x:v>0.2708333333</x:v>
      </x:c>
      <x:c r="E445" s="413" t="str">
        <x:v>Hasil rumus</x:v>
      </x:c>
      <x:c r="F445" s="413" t="str">
        <x:v>9 September 2026</x:v>
      </x:c>
    </x:row>
    <x:row r="446" ht="30" customHeight="1">
      <x:c r="A446" s="413" t="str">
        <x:v>Resume Karyawan KPI</x:v>
      </x:c>
      <x:c r="B446" s="413" t="str">
        <x:v>C26</x:v>
      </x:c>
      <x:c r="C446" s="413" t="n">
        <x:v>11</x:v>
      </x:c>
      <x:c r="D446" s="413" t="n">
        <x:v>12</x:v>
      </x:c>
      <x:c r="E446" s="413" t="str">
        <x:v>Hasil rumus</x:v>
      </x:c>
      <x:c r="F446" s="413" t="str">
        <x:v>9 September 2026</x:v>
      </x:c>
    </x:row>
    <x:row r="447" ht="30" customHeight="1">
      <x:c r="A447" s="413" t="str">
        <x:v>Resume Karyawan KPI</x:v>
      </x:c>
      <x:c r="B447" s="413" t="str">
        <x:v>C27</x:v>
      </x:c>
      <x:c r="C447" s="413" t="n">
        <x:v>11</x:v>
      </x:c>
      <x:c r="D447" s="413" t="n">
        <x:v>12</x:v>
      </x:c>
      <x:c r="E447" s="413" t="str">
        <x:v>Hasil rumus</x:v>
      </x:c>
      <x:c r="F447" s="413" t="str">
        <x:v>9 September 2026</x:v>
      </x:c>
    </x:row>
    <x:row r="448" ht="30" customHeight="1">
      <x:c r="A448" s="413" t="str">
        <x:v>Resume Karyawan KPI</x:v>
      </x:c>
      <x:c r="B448" s="413" t="str">
        <x:v>C28</x:v>
      </x:c>
      <x:c r="C448" s="413" t="n">
        <x:v>10</x:v>
      </x:c>
      <x:c r="D448" s="413" t="n">
        <x:v>11</x:v>
      </x:c>
      <x:c r="E448" s="413" t="str">
        <x:v>Hasil rumus</x:v>
      </x:c>
      <x:c r="F448" s="413" t="str">
        <x:v>9 September 2026</x:v>
      </x:c>
    </x:row>
    <x:row r="449" ht="30" customHeight="1">
      <x:c r="A449" s="413" t="str">
        <x:v>Resume Karyawan KPI</x:v>
      </x:c>
      <x:c r="B449" s="413" t="str">
        <x:v>D28</x:v>
      </x:c>
      <x:c r="C449" s="413" t="n">
        <x:v>0.2272727273</x:v>
      </x:c>
      <x:c r="D449" s="413" t="n">
        <x:v>0.2291666667</x:v>
      </x:c>
      <x:c r="E449" s="413" t="str">
        <x:v>Hasil rumus</x:v>
      </x:c>
      <x:c r="F449" s="413" t="str">
        <x:v>9 September 2026</x:v>
      </x:c>
    </x:row>
    <x:row r="450" ht="30" customHeight="1">
      <x:c r="A450" s="413" t="str">
        <x:v>Resume Karyawan KPI</x:v>
      </x:c>
      <x:c r="B450" s="413" t="str">
        <x:v>A46</x:v>
      </x:c>
      <x:c r="C450" s="413" t="n">
        <x:v>0.9908928571</x:v>
      </x:c>
      <x:c r="D450" s="413" t="n">
        <x:v>0.9919444444</x:v>
      </x:c>
      <x:c r="E450" s="413" t="str">
        <x:v>Hasil rumus</x:v>
      </x:c>
      <x:c r="F450" s="413" t="str">
        <x:v>9 September 2026</x:v>
      </x:c>
    </x:row>
    <x:row r="451" ht="30" customHeight="1">
      <x:c r="A451" s="413" t="str">
        <x:v>Resume Karyawan KPI</x:v>
      </x:c>
      <x:c r="B451" s="413" t="str">
        <x:v>D46</x:v>
      </x:c>
      <x:c r="C451" s="413" t="n">
        <x:v>0.9924107143</x:v>
      </x:c>
      <x:c r="D451" s="413" t="n">
        <x:v>0.9933333333</x:v>
      </x:c>
      <x:c r="E451" s="413" t="str">
        <x:v>Hasil rumus</x:v>
      </x:c>
      <x:c r="F451" s="413" t="str">
        <x:v>9 September 2026</x:v>
      </x:c>
    </x:row>
    <x:row r="452" ht="30" customHeight="1">
      <x:c r="A452" s="413" t="str">
        <x:v>Resume Karyawan KPI</x:v>
      </x:c>
      <x:c r="B452" s="413" t="str">
        <x:v>G46</x:v>
      </x:c>
      <x:c r="C452" s="413" t="n">
        <x:v>0.989375</x:v>
      </x:c>
      <x:c r="D452" s="413" t="n">
        <x:v>0.9905555556</x:v>
      </x:c>
      <x:c r="E452" s="413" t="str">
        <x:v>Hasil rumus</x:v>
      </x:c>
      <x:c r="F452" s="413" t="str">
        <x:v>9 September 2026</x:v>
      </x:c>
    </x:row>
    <x:row r="453" ht="30" customHeight="1">
      <x:c r="A453" s="413" t="str">
        <x:v>Resume Karyawan KPI</x:v>
      </x:c>
      <x:c r="B453" s="413" t="str">
        <x:v>C51</x:v>
      </x:c>
      <x:c r="C453" s="413" t="n">
        <x:v>8</x:v>
      </x:c>
      <x:c r="D453" s="413" t="n">
        <x:v>9</x:v>
      </x:c>
      <x:c r="E453" s="413" t="str">
        <x:v>Hasil rumus</x:v>
      </x:c>
      <x:c r="F453" s="413" t="str">
        <x:v>9 September 2026</x:v>
      </x:c>
    </x:row>
    <x:row r="454" ht="30" customHeight="1">
      <x:c r="A454" s="413" t="str">
        <x:v>Resume Karyawan KPI</x:v>
      </x:c>
      <x:c r="B454" s="413" t="str">
        <x:v>D51</x:v>
      </x:c>
      <x:c r="C454" s="413" t="n">
        <x:v>0.99625</x:v>
      </x:c>
      <x:c r="D454" s="413" t="n">
        <x:v>0.9966666667</x:v>
      </x:c>
      <x:c r="E454" s="413" t="str">
        <x:v>Hasil rumus</x:v>
      </x:c>
      <x:c r="F454" s="413" t="str">
        <x:v>9 September 2026</x:v>
      </x:c>
    </x:row>
    <x:row r="455" ht="30" customHeight="1">
      <x:c r="A455" s="413" t="str">
        <x:v>Resume Karyawan KPI</x:v>
      </x:c>
      <x:c r="B455" s="413" t="str">
        <x:v>H51</x:v>
      </x:c>
      <x:c r="C455" s="413" t="n">
        <x:v>4.875</x:v>
      </x:c>
      <x:c r="D455" s="413" t="n">
        <x:v>4.888888889</x:v>
      </x:c>
      <x:c r="E455" s="413" t="str">
        <x:v>Hasil rumus</x:v>
      </x:c>
      <x:c r="F455" s="413" t="str">
        <x:v>9 September 2026</x:v>
      </x:c>
    </x:row>
    <x:row r="456" ht="30" customHeight="1">
      <x:c r="A456" s="413" t="str">
        <x:v>Resume Karyawan KPI</x:v>
      </x:c>
      <x:c r="B456" s="413" t="str">
        <x:v>C53</x:v>
      </x:c>
      <x:c r="C456" s="413" t="n">
        <x:v>7</x:v>
      </x:c>
      <x:c r="D456" s="413" t="n">
        <x:v>8</x:v>
      </x:c>
      <x:c r="E456" s="413" t="str">
        <x:v>Hasil rumus</x:v>
      </x:c>
      <x:c r="F456" s="413" t="str">
        <x:v>9 September 2026</x:v>
      </x:c>
    </x:row>
    <x:row r="457" ht="30" customHeight="1">
      <x:c r="A457" s="413" t="str">
        <x:v>Resume Karyawan KPI</x:v>
      </x:c>
      <x:c r="B457" s="413" t="str">
        <x:v>D53</x:v>
      </x:c>
      <x:c r="C457" s="413" t="n">
        <x:v>0.9885714286</x:v>
      </x:c>
      <x:c r="D457" s="413" t="n">
        <x:v>0.99</x:v>
      </x:c>
      <x:c r="E457" s="413" t="str">
        <x:v>Hasil rumus</x:v>
      </x:c>
      <x:c r="F457" s="413" t="str">
        <x:v>9 September 2026</x:v>
      </x:c>
    </x:row>
    <x:row r="458" ht="30" customHeight="1">
      <x:c r="A458" s="413" t="str">
        <x:v>Resume Karyawan KPI</x:v>
      </x:c>
      <x:c r="B458" s="413" t="str">
        <x:v>F53</x:v>
      </x:c>
      <x:c r="C458" s="413" t="n">
        <x:v>4.857142857</x:v>
      </x:c>
      <x:c r="D458" s="413" t="n">
        <x:v>4.875</x:v>
      </x:c>
      <x:c r="E458" s="413" t="str">
        <x:v>Hasil rumus</x:v>
      </x:c>
      <x:c r="F458" s="413" t="str">
        <x:v>9 September 2026</x:v>
      </x:c>
    </x:row>
    <x:row r="459" ht="30" customHeight="1">
      <x:c r="A459" s="413" t="str">
        <x:v>Resume Karyawan KPI</x:v>
      </x:c>
      <x:c r="B459" s="413" t="str">
        <x:v>I53</x:v>
      </x:c>
      <x:c r="C459" s="413" t="n">
        <x:v>4.857142857</x:v>
      </x:c>
      <x:c r="D459" s="413" t="n">
        <x:v>4.875</x:v>
      </x:c>
      <x:c r="E459" s="413" t="str">
        <x:v>Hasil rumus</x:v>
      </x:c>
      <x:c r="F459" s="413" t="str">
        <x:v>9 September 2026</x:v>
      </x:c>
    </x:row>
    <x:row r="460" ht="30" customHeight="1">
      <x:c r="A460" s="413" t="str">
        <x:v>Resume Karyawan KPI</x:v>
      </x:c>
      <x:c r="B460" s="413" t="str">
        <x:v>C58</x:v>
      </x:c>
      <x:c r="C460" s="413" t="n">
        <x:v>7</x:v>
      </x:c>
      <x:c r="D460" s="413" t="n">
        <x:v>8</x:v>
      </x:c>
      <x:c r="E460" s="413" t="str">
        <x:v>Hasil rumus</x:v>
      </x:c>
      <x:c r="F460" s="413" t="str">
        <x:v>9 September 2026</x:v>
      </x:c>
    </x:row>
    <x:row r="461" ht="30" customHeight="1">
      <x:c r="A461" s="413" t="str">
        <x:v>Resume Karyawan KPI</x:v>
      </x:c>
      <x:c r="B461" s="413" t="str">
        <x:v>C61</x:v>
      </x:c>
      <x:c r="C461" s="413" t="n">
        <x:v>8</x:v>
      </x:c>
      <x:c r="D461" s="413" t="n">
        <x:v>9</x:v>
      </x:c>
      <x:c r="E461" s="413" t="str">
        <x:v>Hasil rumus</x:v>
      </x:c>
      <x:c r="F461" s="413" t="str">
        <x:v>9 September 2026</x:v>
      </x:c>
    </x:row>
    <x:row r="462" ht="30" customHeight="1">
      <x:c r="A462" s="413" t="str">
        <x:v>Resume Karyawan KPI</x:v>
      </x:c>
      <x:c r="B462" s="413" t="str">
        <x:v>D61</x:v>
      </x:c>
      <x:c r="C462" s="413" t="n">
        <x:v>0.97875</x:v>
      </x:c>
      <x:c r="D462" s="413" t="n">
        <x:v>0.9811111111</x:v>
      </x:c>
      <x:c r="E462" s="413" t="str">
        <x:v>Hasil rumus</x:v>
      </x:c>
      <x:c r="F462" s="413" t="str">
        <x:v>9 September 2026</x:v>
      </x:c>
    </x:row>
    <x:row r="463" ht="30" customHeight="1">
      <x:c r="A463" s="413" t="str">
        <x:v>Resume Karyawan KPI</x:v>
      </x:c>
      <x:c r="B463" s="413" t="str">
        <x:v>E61</x:v>
      </x:c>
      <x:c r="C463" s="413" t="n">
        <x:v>4.875</x:v>
      </x:c>
      <x:c r="D463" s="413" t="n">
        <x:v>4.888888889</x:v>
      </x:c>
      <x:c r="E463" s="413" t="str">
        <x:v>Hasil rumus</x:v>
      </x:c>
      <x:c r="F463" s="413" t="str">
        <x:v>9 September 2026</x:v>
      </x:c>
    </x:row>
    <x:row r="464" ht="30" customHeight="1">
      <x:c r="A464" s="413" t="str">
        <x:v>Resume Karyawan KPI</x:v>
      </x:c>
      <x:c r="B464" s="413" t="str">
        <x:v>F61</x:v>
      </x:c>
      <x:c r="C464" s="413" t="n">
        <x:v>4.875</x:v>
      </x:c>
      <x:c r="D464" s="413" t="n">
        <x:v>4.888888889</x:v>
      </x:c>
      <x:c r="E464" s="413" t="str">
        <x:v>Hasil rumus</x:v>
      </x:c>
      <x:c r="F464" s="413" t="str">
        <x:v>9 September 2026</x:v>
      </x:c>
    </x:row>
    <x:row r="465" ht="30" customHeight="1">
      <x:c r="A465" s="413" t="str">
        <x:v>Resume Karyawan KPI</x:v>
      </x:c>
      <x:c r="B465" s="413" t="str">
        <x:v>G61</x:v>
      </x:c>
      <x:c r="C465" s="413" t="n">
        <x:v>4.875</x:v>
      </x:c>
      <x:c r="D465" s="413" t="n">
        <x:v>4.888888889</x:v>
      </x:c>
      <x:c r="E465" s="413" t="str">
        <x:v>Hasil rumus</x:v>
      </x:c>
      <x:c r="F465" s="413" t="str">
        <x:v>9 September 2026</x:v>
      </x:c>
    </x:row>
    <x:row r="466" ht="30" customHeight="1">
      <x:c r="A466" s="413" t="str">
        <x:v>Resume Karyawan KPI</x:v>
      </x:c>
      <x:c r="B466" s="413" t="str">
        <x:v>I61</x:v>
      </x:c>
      <x:c r="C466" s="413" t="n">
        <x:v>4.875</x:v>
      </x:c>
      <x:c r="D466" s="413" t="n">
        <x:v>4.888888889</x:v>
      </x:c>
      <x:c r="E466" s="413" t="str">
        <x:v>Hasil rumus</x:v>
      </x:c>
      <x:c r="F466" s="413" t="str">
        <x:v>9 September 2026</x:v>
      </x:c>
    </x:row>
    <x:row r="469">
      <x:c r="A469" s="199" t="str">
        <x:v>Sheet / sumber</x:v>
      </x:c>
      <x:c r="B469" s="199" t="str">
        <x:v>Alamat</x:v>
      </x:c>
      <x:c r="C469" s="199" t="str">
        <x:v>Nilai sebelumnya</x:v>
      </x:c>
      <x:c r="D469" s="199" t="str">
        <x:v>Nilai terbaru</x:v>
      </x:c>
      <x:c r="E469" s="199" t="str">
        <x:v>Jenis perubahan</x:v>
      </x:c>
      <x:c r="F469" s="199" t="str">
        <x:v>Revisi sumber WIB</x:v>
      </x:c>
    </x:row>
    <x:row r="470" ht="32" customHeight="1">
      <x:c r="A470" s="413" t="str">
        <x:v>8</x:v>
      </x:c>
      <x:c r="B470" s="413" t="str">
        <x:v>C34</x:v>
      </x:c>
      <x:c r="C470" s="413"/>
      <x:c r="D470" s="413" t="str">
        <x:v>Fadlah Faqih Masho</x:v>
      </x:c>
      <x:c r="E470" s="413" t="str">
        <x:v>Input sumber</x:v>
      </x:c>
      <x:c r="F470" s="413" t="str">
        <x:v>9 Sep 2026; sumber 11.09 WIB</x:v>
      </x:c>
    </x:row>
    <x:row r="471" ht="32" customHeight="1">
      <x:c r="A471" s="413" t="str">
        <x:v>8</x:v>
      </x:c>
      <x:c r="B471" s="413" t="str">
        <x:v>G52</x:v>
      </x:c>
      <x:c r="C471" s="413"/>
      <x:c r="D471" s="413" t="n">
        <x:v>0</x:v>
      </x:c>
      <x:c r="E471" s="413" t="str">
        <x:v>Input sumber</x:v>
      </x:c>
      <x:c r="F471" s="413" t="str">
        <x:v>9 Sep 2026; sumber 11.09 WIB</x:v>
      </x:c>
    </x:row>
    <x:row r="472" ht="32" customHeight="1">
      <x:c r="A472" s="413" t="str">
        <x:v>8</x:v>
      </x:c>
      <x:c r="B472" s="413" t="str">
        <x:v>H52</x:v>
      </x:c>
      <x:c r="C472" s="413"/>
      <x:c r="D472" s="413" t="n">
        <x:v>0</x:v>
      </x:c>
      <x:c r="E472" s="413" t="str">
        <x:v>Input sumber</x:v>
      </x:c>
      <x:c r="F472" s="413" t="str">
        <x:v>9 Sep 2026; sumber 11.09 WIB</x:v>
      </x:c>
    </x:row>
    <x:row r="473" ht="32" customHeight="1">
      <x:c r="A473" s="413" t="str">
        <x:v>8</x:v>
      </x:c>
      <x:c r="B473" s="413" t="str">
        <x:v>G61</x:v>
      </x:c>
      <x:c r="C473" s="413"/>
      <x:c r="D473" s="413" t="n">
        <x:v>0</x:v>
      </x:c>
      <x:c r="E473" s="413" t="str">
        <x:v>Input sumber</x:v>
      </x:c>
      <x:c r="F473" s="413" t="str">
        <x:v>9 Sep 2026; sumber 11.09 WIB</x:v>
      </x:c>
    </x:row>
    <x:row r="474" ht="32" customHeight="1">
      <x:c r="A474" s="413" t="str">
        <x:v>8</x:v>
      </x:c>
      <x:c r="B474" s="413" t="str">
        <x:v>H61</x:v>
      </x:c>
      <x:c r="C474" s="413"/>
      <x:c r="D474" s="413" t="n">
        <x:v>0</x:v>
      </x:c>
      <x:c r="E474" s="413" t="str">
        <x:v>Input sumber</x:v>
      </x:c>
      <x:c r="F474" s="413" t="str">
        <x:v>9 Sep 2026; sumber 11.09 WIB</x:v>
      </x:c>
    </x:row>
    <x:row r="475" ht="32" customHeight="1">
      <x:c r="A475" s="413" t="str">
        <x:v>9</x:v>
      </x:c>
      <x:c r="B475" s="413" t="str">
        <x:v>C4</x:v>
      </x:c>
      <x:c r="C475" s="413"/>
      <x:c r="D475" s="413" t="str">
        <x:v>Aliya</x:v>
      </x:c>
      <x:c r="E475" s="413" t="str">
        <x:v>Input sumber</x:v>
      </x:c>
      <x:c r="F475" s="413" t="str">
        <x:v>9 Sep 2026; sumber 11.09 WIB</x:v>
      </x:c>
    </x:row>
    <x:row r="476" ht="32" customHeight="1">
      <x:c r="A476" s="413" t="str">
        <x:v>9</x:v>
      </x:c>
      <x:c r="B476" s="413" t="str">
        <x:v>D4</x:v>
      </x:c>
      <x:c r="C476" s="413"/>
      <x:c r="D476" s="413" t="str">
        <x:v>Large Group</x:v>
      </x:c>
      <x:c r="E476" s="413" t="str">
        <x:v>Input sumber</x:v>
      </x:c>
      <x:c r="F476" s="413" t="str">
        <x:v>9 Sep 2026; sumber 11.09 WIB</x:v>
      </x:c>
    </x:row>
    <x:row r="477" ht="32" customHeight="1">
      <x:c r="A477" s="413" t="str">
        <x:v>9</x:v>
      </x:c>
      <x:c r="B477" s="413" t="str">
        <x:v>F4</x:v>
      </x:c>
      <x:c r="C477" s="413"/>
      <x:c r="D477" s="413" t="str">
        <x:v>10 sept</x:v>
      </x:c>
      <x:c r="E477" s="413" t="str">
        <x:v>Input sumber</x:v>
      </x:c>
      <x:c r="F477" s="413" t="str">
        <x:v>9 Sep 2026; sumber 11.09 WIB</x:v>
      </x:c>
    </x:row>
    <x:row r="478" ht="32" customHeight="1">
      <x:c r="A478" s="413" t="str">
        <x:v>9</x:v>
      </x:c>
      <x:c r="B478" s="413" t="str">
        <x:v>H4</x:v>
      </x:c>
      <x:c r="C478" s="413"/>
      <x:c r="D478" s="413" t="n">
        <x:v>100000</x:v>
      </x:c>
      <x:c r="E478" s="413" t="str">
        <x:v>Input sumber</x:v>
      </x:c>
      <x:c r="F478" s="413" t="str">
        <x:v>9 Sep 2026; sumber 11.09 WIB</x:v>
      </x:c>
    </x:row>
    <x:row r="479" ht="32" customHeight="1">
      <x:c r="A479" s="413" t="str">
        <x:v>9</x:v>
      </x:c>
      <x:c r="B479" s="413" t="str">
        <x:v>I4</x:v>
      </x:c>
      <x:c r="C479" s="413"/>
      <x:c r="D479" s="413" t="str">
        <x:v>DP</x:v>
      </x:c>
      <x:c r="E479" s="413" t="str">
        <x:v>Input sumber</x:v>
      </x:c>
      <x:c r="F479" s="413" t="str">
        <x:v>9 Sep 2026; sumber 11.09 WIB</x:v>
      </x:c>
    </x:row>
    <x:row r="480" ht="32" customHeight="1">
      <x:c r="A480" s="413" t="str">
        <x:v>9</x:v>
      </x:c>
      <x:c r="B480" s="413" t="str">
        <x:v>L4</x:v>
      </x:c>
      <x:c r="C480" s="413"/>
      <x:c r="D480" s="413" t="str">
        <x:v>AMEL</x:v>
      </x:c>
      <x:c r="E480" s="413" t="str">
        <x:v>Input sumber</x:v>
      </x:c>
      <x:c r="F480" s="413" t="str">
        <x:v>9 Sep 2026; sumber 11.09 WIB</x:v>
      </x:c>
    </x:row>
    <x:row r="481" ht="32" customHeight="1">
      <x:c r="A481" s="413" t="str">
        <x:v>9</x:v>
      </x:c>
      <x:c r="B481" s="413" t="str">
        <x:v>C5</x:v>
      </x:c>
      <x:c r="C481" s="413"/>
      <x:c r="D481" s="413" t="str">
        <x:v>Afifah</x:v>
      </x:c>
      <x:c r="E481" s="413" t="str">
        <x:v>Input sumber</x:v>
      </x:c>
      <x:c r="F481" s="413" t="str">
        <x:v>9 Sep 2026; sumber 11.09 WIB</x:v>
      </x:c>
    </x:row>
    <x:row r="482" ht="32" customHeight="1">
      <x:c r="A482" s="413" t="str">
        <x:v>9</x:v>
      </x:c>
      <x:c r="B482" s="413" t="str">
        <x:v>D5</x:v>
      </x:c>
      <x:c r="C482" s="413"/>
      <x:c r="D482" s="413" t="str">
        <x:v>Graduation</x:v>
      </x:c>
      <x:c r="E482" s="413" t="str">
        <x:v>Input sumber</x:v>
      </x:c>
      <x:c r="F482" s="413" t="str">
        <x:v>9 Sep 2026; sumber 11.09 WIB</x:v>
      </x:c>
    </x:row>
    <x:row r="483" ht="32" customHeight="1">
      <x:c r="A483" s="413" t="str">
        <x:v>9</x:v>
      </x:c>
      <x:c r="B483" s="413" t="str">
        <x:v>F5</x:v>
      </x:c>
      <x:c r="C483" s="413"/>
      <x:c r="D483" s="413" t="str">
        <x:v>9 sept</x:v>
      </x:c>
      <x:c r="E483" s="413" t="str">
        <x:v>Input sumber</x:v>
      </x:c>
      <x:c r="F483" s="413" t="str">
        <x:v>9 Sep 2026; sumber 11.09 WIB</x:v>
      </x:c>
    </x:row>
    <x:row r="484" ht="32" customHeight="1">
      <x:c r="A484" s="413" t="str">
        <x:v>9</x:v>
      </x:c>
      <x:c r="B484" s="413" t="str">
        <x:v>H5</x:v>
      </x:c>
      <x:c r="C484" s="413"/>
      <x:c r="D484" s="413" t="n">
        <x:v>250000</x:v>
      </x:c>
      <x:c r="E484" s="413" t="str">
        <x:v>Input sumber</x:v>
      </x:c>
      <x:c r="F484" s="413" t="str">
        <x:v>9 Sep 2026; sumber 11.09 WIB</x:v>
      </x:c>
    </x:row>
    <x:row r="485" ht="32" customHeight="1">
      <x:c r="A485" s="413" t="str">
        <x:v>9</x:v>
      </x:c>
      <x:c r="B485" s="413" t="str">
        <x:v>I5</x:v>
      </x:c>
      <x:c r="C485" s="413"/>
      <x:c r="D485" s="413" t="str">
        <x:v>Lunas</x:v>
      </x:c>
      <x:c r="E485" s="413" t="str">
        <x:v>Input sumber</x:v>
      </x:c>
      <x:c r="F485" s="413" t="str">
        <x:v>9 Sep 2026; sumber 11.09 WIB</x:v>
      </x:c>
    </x:row>
    <x:row r="486" ht="32" customHeight="1">
      <x:c r="A486" s="413" t="str">
        <x:v>9</x:v>
      </x:c>
      <x:c r="B486" s="413" t="str">
        <x:v>J5</x:v>
      </x:c>
      <x:c r="C486" s="413"/>
      <x:c r="D486" s="413" t="str">
        <x:v>Uploaded</x:v>
      </x:c>
      <x:c r="E486" s="413" t="str">
        <x:v>Input sumber</x:v>
      </x:c>
      <x:c r="F486" s="413" t="str">
        <x:v>9 Sep 2026; sumber 11.09 WIB</x:v>
      </x:c>
    </x:row>
    <x:row r="487" ht="32" customHeight="1">
      <x:c r="A487" s="413" t="str">
        <x:v>9</x:v>
      </x:c>
      <x:c r="B487" s="413" t="str">
        <x:v>K5</x:v>
      </x:c>
      <x:c r="C487" s="413"/>
      <x:c r="D487" s="413" t="str">
        <x:v>Pending</x:v>
      </x:c>
      <x:c r="E487" s="413" t="str">
        <x:v>Input sumber</x:v>
      </x:c>
      <x:c r="F487" s="413" t="str">
        <x:v>9 Sep 2026; sumber 11.09 WIB</x:v>
      </x:c>
    </x:row>
    <x:row r="488" ht="32" customHeight="1">
      <x:c r="A488" s="413" t="str">
        <x:v>9</x:v>
      </x:c>
      <x:c r="B488" s="413" t="str">
        <x:v>L5</x:v>
      </x:c>
      <x:c r="C488" s="413"/>
      <x:c r="D488" s="413" t="str">
        <x:v>AMEL</x:v>
      </x:c>
      <x:c r="E488" s="413" t="str">
        <x:v>Input sumber</x:v>
      </x:c>
      <x:c r="F488" s="413" t="str">
        <x:v>9 Sep 2026; sumber 11.09 WIB</x:v>
      </x:c>
    </x:row>
    <x:row r="489" ht="32" customHeight="1">
      <x:c r="A489" s="413" t="str">
        <x:v>9</x:v>
      </x:c>
      <x:c r="B489" s="413" t="str">
        <x:v>M5</x:v>
      </x:c>
      <x:c r="C489" s="413"/>
      <x:c r="D489" s="413" t="str">
        <x:v>ADIF</x:v>
      </x:c>
      <x:c r="E489" s="413" t="str">
        <x:v>Input sumber</x:v>
      </x:c>
      <x:c r="F489" s="413" t="str">
        <x:v>9 Sep 2026; sumber 11.09 WIB</x:v>
      </x:c>
    </x:row>
    <x:row r="490" ht="32" customHeight="1">
      <x:c r="A490" s="413" t="str">
        <x:v>9</x:v>
      </x:c>
      <x:c r="B490" s="413" t="str">
        <x:v>B19</x:v>
      </x:c>
      <x:c r="C490" s="413"/>
      <x:c r="D490" s="413" t="n">
        <x:v>16</x:v>
      </x:c>
      <x:c r="E490" s="413" t="str">
        <x:v>Input sumber</x:v>
      </x:c>
      <x:c r="F490" s="413" t="str">
        <x:v>9 Sep 2026; sumber 11.09 WIB</x:v>
      </x:c>
    </x:row>
    <x:row r="491" ht="32" customHeight="1">
      <x:c r="A491" s="413" t="str">
        <x:v>9</x:v>
      </x:c>
      <x:c r="B491" s="413" t="str">
        <x:v>B20</x:v>
      </x:c>
      <x:c r="C491" s="413"/>
      <x:c r="D491" s="413" t="n">
        <x:v>17</x:v>
      </x:c>
      <x:c r="E491" s="413" t="str">
        <x:v>Input sumber</x:v>
      </x:c>
      <x:c r="F491" s="413" t="str">
        <x:v>9 Sep 2026; sumber 11.09 WIB</x:v>
      </x:c>
    </x:row>
    <x:row r="492" ht="32" customHeight="1">
      <x:c r="A492" s="413" t="str">
        <x:v>9</x:v>
      </x:c>
      <x:c r="B492" s="413" t="str">
        <x:v>B21</x:v>
      </x:c>
      <x:c r="C492" s="413"/>
      <x:c r="D492" s="413" t="n">
        <x:v>18</x:v>
      </x:c>
      <x:c r="E492" s="413" t="str">
        <x:v>Input sumber</x:v>
      </x:c>
      <x:c r="F492" s="413" t="str">
        <x:v>9 Sep 2026; sumber 11.09 WIB</x:v>
      </x:c>
    </x:row>
    <x:row r="493" ht="32" customHeight="1">
      <x:c r="A493" s="413" t="str">
        <x:v>9</x:v>
      </x:c>
      <x:c r="B493" s="413" t="str">
        <x:v>B22</x:v>
      </x:c>
      <x:c r="C493" s="413" t="str">
        <x:v>No</x:v>
      </x:c>
      <x:c r="D493" s="413" t="n">
        <x:v>19</x:v>
      </x:c>
      <x:c r="E493" s="413" t="str">
        <x:v>Input sumber</x:v>
      </x:c>
      <x:c r="F493" s="413" t="str">
        <x:v>9 Sep 2026; sumber 11.09 WIB</x:v>
      </x:c>
    </x:row>
    <x:row r="494" ht="32" customHeight="1">
      <x:c r="A494" s="413" t="str">
        <x:v>9</x:v>
      </x:c>
      <x:c r="B494" s="413" t="str">
        <x:v>B23</x:v>
      </x:c>
      <x:c r="C494" s="413" t="n">
        <x:v>1</x:v>
      </x:c>
      <x:c r="D494" s="413" t="n">
        <x:v>20</x:v>
      </x:c>
      <x:c r="E494" s="413" t="str">
        <x:v>Input sumber</x:v>
      </x:c>
      <x:c r="F494" s="413" t="str">
        <x:v>9 Sep 2026; sumber 11.09 WIB</x:v>
      </x:c>
    </x:row>
    <x:row r="495" ht="32" customHeight="1">
      <x:c r="A495" s="413" t="str">
        <x:v>9</x:v>
      </x:c>
      <x:c r="B495" s="413" t="str">
        <x:v>B24</x:v>
      </x:c>
      <x:c r="C495" s="413" t="n">
        <x:v>2</x:v>
      </x:c>
      <x:c r="D495" s="413" t="n">
        <x:v>21</x:v>
      </x:c>
      <x:c r="E495" s="413" t="str">
        <x:v>Input sumber</x:v>
      </x:c>
      <x:c r="F495" s="413" t="str">
        <x:v>9 Sep 2026; sumber 11.09 WIB</x:v>
      </x:c>
    </x:row>
    <x:row r="496" ht="32" customHeight="1">
      <x:c r="A496" s="413" t="str">
        <x:v>9</x:v>
      </x:c>
      <x:c r="B496" s="413" t="str">
        <x:v>B25</x:v>
      </x:c>
      <x:c r="C496" s="413" t="n">
        <x:v>3</x:v>
      </x:c>
      <x:c r="D496" s="413" t="n">
        <x:v>22</x:v>
      </x:c>
      <x:c r="E496" s="413" t="str">
        <x:v>Input sumber</x:v>
      </x:c>
      <x:c r="F496" s="413" t="str">
        <x:v>9 Sep 2026; sumber 11.09 WIB</x:v>
      </x:c>
    </x:row>
    <x:row r="497" ht="32" customHeight="1">
      <x:c r="A497" s="413" t="str">
        <x:v>9</x:v>
      </x:c>
      <x:c r="B497" s="413" t="str">
        <x:v>B26</x:v>
      </x:c>
      <x:c r="C497" s="413" t="n">
        <x:v>4</x:v>
      </x:c>
      <x:c r="D497" s="413" t="n">
        <x:v>23</x:v>
      </x:c>
      <x:c r="E497" s="413" t="str">
        <x:v>Input sumber</x:v>
      </x:c>
      <x:c r="F497" s="413" t="str">
        <x:v>9 Sep 2026; sumber 11.09 WIB</x:v>
      </x:c>
    </x:row>
    <x:row r="498" ht="32" customHeight="1">
      <x:c r="A498" s="413" t="str">
        <x:v>9</x:v>
      </x:c>
      <x:c r="B498" s="413" t="str">
        <x:v>B27</x:v>
      </x:c>
      <x:c r="C498" s="413" t="n">
        <x:v>5</x:v>
      </x:c>
      <x:c r="D498" s="413" t="n">
        <x:v>24</x:v>
      </x:c>
      <x:c r="E498" s="413" t="str">
        <x:v>Input sumber</x:v>
      </x:c>
      <x:c r="F498" s="413" t="str">
        <x:v>9 Sep 2026; sumber 11.09 WIB</x:v>
      </x:c>
    </x:row>
    <x:row r="499" ht="32" customHeight="1">
      <x:c r="A499" s="413" t="str">
        <x:v>9</x:v>
      </x:c>
      <x:c r="B499" s="413" t="str">
        <x:v>B28</x:v>
      </x:c>
      <x:c r="C499" s="413" t="n">
        <x:v>6</x:v>
      </x:c>
      <x:c r="D499" s="413" t="n">
        <x:v>25</x:v>
      </x:c>
      <x:c r="E499" s="413" t="str">
        <x:v>Input sumber</x:v>
      </x:c>
      <x:c r="F499" s="413" t="str">
        <x:v>9 Sep 2026; sumber 11.09 WIB</x:v>
      </x:c>
    </x:row>
    <x:row r="500" ht="32" customHeight="1">
      <x:c r="A500" s="413" t="str">
        <x:v>9</x:v>
      </x:c>
      <x:c r="B500" s="413" t="str">
        <x:v>B29</x:v>
      </x:c>
      <x:c r="C500" s="413" t="n">
        <x:v>7</x:v>
      </x:c>
      <x:c r="D500" s="413" t="n">
        <x:v>26</x:v>
      </x:c>
      <x:c r="E500" s="413" t="str">
        <x:v>Input sumber</x:v>
      </x:c>
      <x:c r="F500" s="413" t="str">
        <x:v>9 Sep 2026; sumber 11.09 WIB</x:v>
      </x:c>
    </x:row>
    <x:row r="501" ht="32" customHeight="1">
      <x:c r="A501" s="413" t="str">
        <x:v>9</x:v>
      </x:c>
      <x:c r="B501" s="413" t="str">
        <x:v>B30</x:v>
      </x:c>
      <x:c r="C501" s="413" t="n">
        <x:v>8</x:v>
      </x:c>
      <x:c r="D501" s="413" t="n">
        <x:v>27</x:v>
      </x:c>
      <x:c r="E501" s="413" t="str">
        <x:v>Input sumber</x:v>
      </x:c>
      <x:c r="F501" s="413" t="str">
        <x:v>9 Sep 2026; sumber 11.09 WIB</x:v>
      </x:c>
    </x:row>
    <x:row r="502" ht="32" customHeight="1">
      <x:c r="A502" s="413" t="str">
        <x:v>9</x:v>
      </x:c>
      <x:c r="B502" s="413" t="str">
        <x:v>B31</x:v>
      </x:c>
      <x:c r="C502" s="413" t="n">
        <x:v>9</x:v>
      </x:c>
      <x:c r="D502" s="413" t="n">
        <x:v>28</x:v>
      </x:c>
      <x:c r="E502" s="413" t="str">
        <x:v>Input sumber</x:v>
      </x:c>
      <x:c r="F502" s="413" t="str">
        <x:v>9 Sep 2026; sumber 11.09 WIB</x:v>
      </x:c>
    </x:row>
    <x:row r="503" ht="32" customHeight="1">
      <x:c r="A503" s="413" t="str">
        <x:v>9</x:v>
      </x:c>
      <x:c r="B503" s="413" t="str">
        <x:v>B32</x:v>
      </x:c>
      <x:c r="C503" s="413" t="n">
        <x:v>10</x:v>
      </x:c>
      <x:c r="D503" s="413" t="n">
        <x:v>29</x:v>
      </x:c>
      <x:c r="E503" s="413" t="str">
        <x:v>Input sumber</x:v>
      </x:c>
      <x:c r="F503" s="413" t="str">
        <x:v>9 Sep 2026; sumber 11.09 WIB</x:v>
      </x:c>
    </x:row>
    <x:row r="504" ht="32" customHeight="1">
      <x:c r="A504" s="413" t="str">
        <x:v>9</x:v>
      </x:c>
      <x:c r="B504" s="413" t="str">
        <x:v>B33</x:v>
      </x:c>
      <x:c r="C504" s="413" t="n">
        <x:v>11</x:v>
      </x:c>
      <x:c r="D504" s="413" t="n">
        <x:v>30</x:v>
      </x:c>
      <x:c r="E504" s="413" t="str">
        <x:v>Input sumber</x:v>
      </x:c>
      <x:c r="F504" s="413" t="str">
        <x:v>9 Sep 2026; sumber 11.09 WIB</x:v>
      </x:c>
    </x:row>
    <x:row r="505" ht="32" customHeight="1">
      <x:c r="A505" s="413" t="str">
        <x:v>9</x:v>
      </x:c>
      <x:c r="B505" s="413" t="str">
        <x:v>B34</x:v>
      </x:c>
      <x:c r="C505" s="413"/>
      <x:c r="D505" s="413" t="n">
        <x:v>31</x:v>
      </x:c>
      <x:c r="E505" s="413" t="str">
        <x:v>Input sumber</x:v>
      </x:c>
      <x:c r="F505" s="413" t="str">
        <x:v>9 Sep 2026; sumber 11.09 WIB</x:v>
      </x:c>
    </x:row>
    <x:row r="506" ht="32" customHeight="1">
      <x:c r="A506" s="413" t="str">
        <x:v>9</x:v>
      </x:c>
      <x:c r="B506" s="413" t="str">
        <x:v>B35</x:v>
      </x:c>
      <x:c r="C506" s="413"/>
      <x:c r="D506" s="413" t="n">
        <x:v>24</x:v>
      </x:c>
      <x:c r="E506" s="413" t="str">
        <x:v>Input sumber</x:v>
      </x:c>
      <x:c r="F506" s="413" t="str">
        <x:v>9 Sep 2026; sumber 11.09 WIB</x:v>
      </x:c>
    </x:row>
    <x:row r="507" ht="32" customHeight="1">
      <x:c r="A507" s="413" t="str">
        <x:v>9</x:v>
      </x:c>
      <x:c r="B507" s="413" t="str">
        <x:v>B36</x:v>
      </x:c>
      <x:c r="C507" s="413"/>
      <x:c r="D507" s="413" t="n">
        <x:v>25</x:v>
      </x:c>
      <x:c r="E507" s="413" t="str">
        <x:v>Input sumber</x:v>
      </x:c>
      <x:c r="F507" s="413" t="str">
        <x:v>9 Sep 2026; sumber 11.09 WIB</x:v>
      </x:c>
    </x:row>
    <x:row r="508" ht="32" customHeight="1">
      <x:c r="A508" s="413" t="str">
        <x:v>9</x:v>
      </x:c>
      <x:c r="B508" s="413" t="str">
        <x:v>B37</x:v>
      </x:c>
      <x:c r="C508" s="413"/>
      <x:c r="D508" s="413" t="n">
        <x:v>26</x:v>
      </x:c>
      <x:c r="E508" s="413" t="str">
        <x:v>Input sumber</x:v>
      </x:c>
      <x:c r="F508" s="413" t="str">
        <x:v>9 Sep 2026; sumber 11.09 WIB</x:v>
      </x:c>
    </x:row>
    <x:row r="509" ht="32" customHeight="1">
      <x:c r="A509" s="413" t="str">
        <x:v>9</x:v>
      </x:c>
      <x:c r="B509" s="413" t="str">
        <x:v>B38</x:v>
      </x:c>
      <x:c r="C509" s="413"/>
      <x:c r="D509" s="413" t="n">
        <x:v>27</x:v>
      </x:c>
      <x:c r="E509" s="413" t="str">
        <x:v>Input sumber</x:v>
      </x:c>
      <x:c r="F509" s="413" t="str">
        <x:v>9 Sep 2026; sumber 11.09 WIB</x:v>
      </x:c>
    </x:row>
    <x:row r="510" ht="32" customHeight="1">
      <x:c r="A510" s="413" t="str">
        <x:v>9</x:v>
      </x:c>
      <x:c r="B510" s="413" t="str">
        <x:v>B39</x:v>
      </x:c>
      <x:c r="C510" s="413"/>
      <x:c r="D510" s="413" t="n">
        <x:v>28</x:v>
      </x:c>
      <x:c r="E510" s="413" t="str">
        <x:v>Input sumber</x:v>
      </x:c>
      <x:c r="F510" s="413" t="str">
        <x:v>9 Sep 2026; sumber 11.09 WIB</x:v>
      </x:c>
    </x:row>
    <x:row r="511" ht="32" customHeight="1">
      <x:c r="A511" s="413" t="str">
        <x:v>9</x:v>
      </x:c>
      <x:c r="B511" s="413" t="str">
        <x:v>B40</x:v>
      </x:c>
      <x:c r="C511" s="413"/>
      <x:c r="D511" s="413" t="n">
        <x:v>29</x:v>
      </x:c>
      <x:c r="E511" s="413" t="str">
        <x:v>Input sumber</x:v>
      </x:c>
      <x:c r="F511" s="413" t="str">
        <x:v>9 Sep 2026; sumber 11.09 WIB</x:v>
      </x:c>
    </x:row>
    <x:row r="512" ht="32" customHeight="1">
      <x:c r="A512" s="413" t="str">
        <x:v>9</x:v>
      </x:c>
      <x:c r="B512" s="413" t="str">
        <x:v>B41</x:v>
      </x:c>
      <x:c r="C512" s="413"/>
      <x:c r="D512" s="413" t="n">
        <x:v>30</x:v>
      </x:c>
      <x:c r="E512" s="413" t="str">
        <x:v>Input sumber</x:v>
      </x:c>
      <x:c r="F512" s="413" t="str">
        <x:v>9 Sep 2026; sumber 11.09 WIB</x:v>
      </x:c>
    </x:row>
    <x:row r="513" ht="32" customHeight="1">
      <x:c r="A513" s="413" t="str">
        <x:v>9</x:v>
      </x:c>
      <x:c r="B513" s="413" t="str">
        <x:v>B42</x:v>
      </x:c>
      <x:c r="C513" s="413"/>
      <x:c r="D513" s="413" t="n">
        <x:v>31</x:v>
      </x:c>
      <x:c r="E513" s="413" t="str">
        <x:v>Input sumber</x:v>
      </x:c>
      <x:c r="F513" s="413" t="str">
        <x:v>9 Sep 2026; sumber 11.09 WIB</x:v>
      </x:c>
    </x:row>
    <x:row r="514" ht="32" customHeight="1">
      <x:c r="A514" s="413" t="str">
        <x:v>9</x:v>
      </x:c>
      <x:c r="B514" s="413" t="str">
        <x:v>B43</x:v>
      </x:c>
      <x:c r="C514" s="413"/>
      <x:c r="D514" s="413" t="n">
        <x:v>32</x:v>
      </x:c>
      <x:c r="E514" s="413" t="str">
        <x:v>Input sumber</x:v>
      </x:c>
      <x:c r="F514" s="413" t="str">
        <x:v>9 Sep 2026; sumber 11.09 WIB</x:v>
      </x:c>
    </x:row>
    <x:row r="515" ht="32" customHeight="1">
      <x:c r="A515" s="413" t="str">
        <x:v>9</x:v>
      </x:c>
      <x:c r="B515" s="413" t="str">
        <x:v>B44</x:v>
      </x:c>
      <x:c r="C515" s="413"/>
      <x:c r="D515" s="413" t="n">
        <x:v>33</x:v>
      </x:c>
      <x:c r="E515" s="413" t="str">
        <x:v>Input sumber</x:v>
      </x:c>
      <x:c r="F515" s="413" t="str">
        <x:v>9 Sep 2026; sumber 11.09 WIB</x:v>
      </x:c>
    </x:row>
    <x:row r="516" ht="32" customHeight="1">
      <x:c r="A516" s="413" t="str">
        <x:v>9</x:v>
      </x:c>
      <x:c r="B516" s="413" t="str">
        <x:v>G46</x:v>
      </x:c>
      <x:c r="C516" s="413"/>
      <x:c r="D516" s="413" t="n">
        <x:v>0</x:v>
      </x:c>
      <x:c r="E516" s="413" t="str">
        <x:v>Rumus sumber</x:v>
      </x:c>
      <x:c r="F516" s="413" t="str">
        <x:v>9 Sep 2026; sumber 11.09 WIB</x:v>
      </x:c>
    </x:row>
    <x:row r="517" ht="32" customHeight="1">
      <x:c r="A517" s="413" t="str">
        <x:v>9</x:v>
      </x:c>
      <x:c r="B517" s="413" t="str">
        <x:v>H46</x:v>
      </x:c>
      <x:c r="C517" s="413"/>
      <x:c r="D517" s="413" t="n">
        <x:v>350000</x:v>
      </x:c>
      <x:c r="E517" s="413" t="str">
        <x:v>Rumus sumber</x:v>
      </x:c>
      <x:c r="F517" s="413" t="str">
        <x:v>9 Sep 2026; sumber 11.09 WIB</x:v>
      </x:c>
    </x:row>
    <x:row r="518" ht="32" customHeight="1">
      <x:c r="A518" s="413" t="str">
        <x:v>9</x:v>
      </x:c>
      <x:c r="B518" s="413" t="str">
        <x:v>B49</x:v>
      </x:c>
      <x:c r="C518" s="413"/>
      <x:c r="D518" s="413" t="str">
        <x:v>No</x:v>
      </x:c>
      <x:c r="E518" s="413" t="str">
        <x:v>Input sumber</x:v>
      </x:c>
      <x:c r="F518" s="413" t="str">
        <x:v>9 Sep 2026; sumber 11.09 WIB</x:v>
      </x:c>
    </x:row>
    <x:row r="519" ht="32" customHeight="1">
      <x:c r="A519" s="413" t="str">
        <x:v>9</x:v>
      </x:c>
      <x:c r="B519" s="413" t="str">
        <x:v>C49</x:v>
      </x:c>
      <x:c r="C519" s="413"/>
      <x:c r="D519" s="413" t="str">
        <x:v>Keterangan</x:v>
      </x:c>
      <x:c r="E519" s="413" t="str">
        <x:v>Input sumber</x:v>
      </x:c>
      <x:c r="F519" s="413" t="str">
        <x:v>9 Sep 2026; sumber 11.09 WIB</x:v>
      </x:c>
    </x:row>
    <x:row r="520" ht="32" customHeight="1">
      <x:c r="A520" s="413" t="str">
        <x:v>9</x:v>
      </x:c>
      <x:c r="B520" s="413" t="str">
        <x:v>D49</x:v>
      </x:c>
      <x:c r="C520" s="413"/>
      <x:c r="D520" s="413" t="str">
        <x:v>Nominal</x:v>
      </x:c>
      <x:c r="E520" s="413" t="str">
        <x:v>Input sumber</x:v>
      </x:c>
      <x:c r="F520" s="413" t="str">
        <x:v>9 Sep 2026; sumber 11.09 WIB</x:v>
      </x:c>
    </x:row>
    <x:row r="521" ht="32" customHeight="1">
      <x:c r="A521" s="413" t="str">
        <x:v>9</x:v>
      </x:c>
      <x:c r="B521" s="413" t="str">
        <x:v>N49</x:v>
      </x:c>
      <x:c r="C521" s="413"/>
      <x:c r="D521" s="413" t="str">
        <x:v>Shift</x:v>
      </x:c>
      <x:c r="E521" s="413" t="str">
        <x:v>Input sumber</x:v>
      </x:c>
      <x:c r="F521" s="413" t="str">
        <x:v>9 Sep 2026; sumber 11.09 WIB</x:v>
      </x:c>
    </x:row>
    <x:row r="522" ht="32" customHeight="1">
      <x:c r="A522" s="413" t="str">
        <x:v>9</x:v>
      </x:c>
      <x:c r="B522" s="413" t="str">
        <x:v>O49</x:v>
      </x:c>
      <x:c r="C522" s="413"/>
      <x:c r="D522" s="413" t="str">
        <x:v>Nama</x:v>
      </x:c>
      <x:c r="E522" s="413" t="str">
        <x:v>Input sumber</x:v>
      </x:c>
      <x:c r="F522" s="413" t="str">
        <x:v>9 Sep 2026; sumber 11.09 WIB</x:v>
      </x:c>
    </x:row>
    <x:row r="523" ht="32" customHeight="1">
      <x:c r="A523" s="413" t="str">
        <x:v>9</x:v>
      </x:c>
      <x:c r="B523" s="413" t="str">
        <x:v>B50</x:v>
      </x:c>
      <x:c r="C523" s="413"/>
      <x:c r="D523" s="413" t="n">
        <x:v>1</x:v>
      </x:c>
      <x:c r="E523" s="413" t="str">
        <x:v>Input sumber</x:v>
      </x:c>
      <x:c r="F523" s="413" t="str">
        <x:v>9 Sep 2026; sumber 11.09 WIB</x:v>
      </x:c>
    </x:row>
    <x:row r="524" ht="32" customHeight="1">
      <x:c r="A524" s="413" t="str">
        <x:v>9</x:v>
      </x:c>
      <x:c r="B524" s="413" t="str">
        <x:v>C50</x:v>
      </x:c>
      <x:c r="C524" s="413"/>
      <x:c r="D524" s="413" t="str">
        <x:v>Pendapatan Tunai</x:v>
      </x:c>
      <x:c r="E524" s="413" t="str">
        <x:v>Input sumber</x:v>
      </x:c>
      <x:c r="F524" s="413" t="str">
        <x:v>9 Sep 2026; sumber 11.09 WIB</x:v>
      </x:c>
    </x:row>
    <x:row r="525" ht="32" customHeight="1">
      <x:c r="A525" s="413" t="str">
        <x:v>9</x:v>
      </x:c>
      <x:c r="B525" s="413" t="str">
        <x:v>D50</x:v>
      </x:c>
      <x:c r="C525" s="413"/>
      <x:c r="D525" s="413" t="n">
        <x:v>0</x:v>
      </x:c>
      <x:c r="E525" s="413" t="str">
        <x:v>Rumus sumber</x:v>
      </x:c>
      <x:c r="F525" s="413" t="str">
        <x:v>9 Sep 2026; sumber 11.09 WIB</x:v>
      </x:c>
    </x:row>
    <x:row r="526" ht="32" customHeight="1">
      <x:c r="A526" s="413" t="str">
        <x:v>9</x:v>
      </x:c>
      <x:c r="B526" s="413" t="str">
        <x:v>N50</x:v>
      </x:c>
      <x:c r="C526" s="413"/>
      <x:c r="D526" s="413" t="str">
        <x:v>Admin 1</x:v>
      </x:c>
      <x:c r="E526" s="413" t="str">
        <x:v>Input sumber</x:v>
      </x:c>
      <x:c r="F526" s="413" t="str">
        <x:v>9 Sep 2026; sumber 11.09 WIB</x:v>
      </x:c>
    </x:row>
    <x:row r="527" ht="32" customHeight="1">
      <x:c r="A527" s="413" t="str">
        <x:v>9</x:v>
      </x:c>
      <x:c r="B527" s="413" t="str">
        <x:v>B51</x:v>
      </x:c>
      <x:c r="C527" s="413"/>
      <x:c r="D527" s="413" t="n">
        <x:v>2</x:v>
      </x:c>
      <x:c r="E527" s="413" t="str">
        <x:v>Input sumber</x:v>
      </x:c>
      <x:c r="F527" s="413" t="str">
        <x:v>9 Sep 2026; sumber 11.09 WIB</x:v>
      </x:c>
    </x:row>
    <x:row r="528" ht="32" customHeight="1">
      <x:c r="A528" s="413" t="str">
        <x:v>9</x:v>
      </x:c>
      <x:c r="B528" s="413" t="str">
        <x:v>L51</x:v>
      </x:c>
      <x:c r="C528" s="413"/>
      <x:c r="D528" s="413" t="str">
        <x:v>indah, amel, addel</x:v>
      </x:c>
      <x:c r="E528" s="413" t="str">
        <x:v>Input sumber</x:v>
      </x:c>
      <x:c r="F528" s="413" t="str">
        <x:v>9 Sep 2026; sumber 11.09 WIB</x:v>
      </x:c>
    </x:row>
    <x:row r="529" ht="32" customHeight="1">
      <x:c r="A529" s="413" t="str">
        <x:v>9</x:v>
      </x:c>
      <x:c r="B529" s="413" t="str">
        <x:v>N51</x:v>
      </x:c>
      <x:c r="C529" s="413"/>
      <x:c r="D529" s="413" t="str">
        <x:v>Admin 2</x:v>
      </x:c>
      <x:c r="E529" s="413" t="str">
        <x:v>Input sumber</x:v>
      </x:c>
      <x:c r="F529" s="413" t="str">
        <x:v>9 Sep 2026; sumber 11.09 WIB</x:v>
      </x:c>
    </x:row>
    <x:row r="530" ht="32" customHeight="1">
      <x:c r="A530" s="413" t="str">
        <x:v>9</x:v>
      </x:c>
      <x:c r="B530" s="413" t="str">
        <x:v>B52</x:v>
      </x:c>
      <x:c r="C530" s="413"/>
      <x:c r="D530" s="413" t="n">
        <x:v>3</x:v>
      </x:c>
      <x:c r="E530" s="413" t="str">
        <x:v>Input sumber</x:v>
      </x:c>
      <x:c r="F530" s="413" t="str">
        <x:v>9 Sep 2026; sumber 11.09 WIB</x:v>
      </x:c>
    </x:row>
    <x:row r="531" ht="32" customHeight="1">
      <x:c r="A531" s="413" t="str">
        <x:v>9</x:v>
      </x:c>
      <x:c r="B531" s="413" t="str">
        <x:v>L52</x:v>
      </x:c>
      <x:c r="C531" s="413"/>
      <x:c r="D531" s="413" t="str">
        <x:v>adif, saka, fahme, vero</x:v>
      </x:c>
      <x:c r="E531" s="413" t="str">
        <x:v>Input sumber</x:v>
      </x:c>
      <x:c r="F531" s="413" t="str">
        <x:v>9 Sep 2026; sumber 11.09 WIB</x:v>
      </x:c>
    </x:row>
    <x:row r="532" ht="32" customHeight="1">
      <x:c r="A532" s="413" t="str">
        <x:v>9</x:v>
      </x:c>
      <x:c r="B532" s="413" t="str">
        <x:v>N52</x:v>
      </x:c>
      <x:c r="C532" s="413"/>
      <x:c r="D532" s="413" t="str">
        <x:v>Fotografer 1</x:v>
      </x:c>
      <x:c r="E532" s="413" t="str">
        <x:v>Input sumber</x:v>
      </x:c>
      <x:c r="F532" s="413" t="str">
        <x:v>9 Sep 2026; sumber 11.09 WIB</x:v>
      </x:c>
    </x:row>
    <x:row r="533" ht="32" customHeight="1">
      <x:c r="A533" s="413" t="str">
        <x:v>9</x:v>
      </x:c>
      <x:c r="B533" s="413" t="str">
        <x:v>B53</x:v>
      </x:c>
      <x:c r="C533" s="413"/>
      <x:c r="D533" s="413" t="n">
        <x:v>4</x:v>
      </x:c>
      <x:c r="E533" s="413" t="str">
        <x:v>Input sumber</x:v>
      </x:c>
      <x:c r="F533" s="413" t="str">
        <x:v>9 Sep 2026; sumber 11.09 WIB</x:v>
      </x:c>
    </x:row>
    <x:row r="534" ht="32" customHeight="1">
      <x:c r="A534" s="413" t="str">
        <x:v>9</x:v>
      </x:c>
      <x:c r="B534" s="413" t="str">
        <x:v>N53</x:v>
      </x:c>
      <x:c r="C534" s="413"/>
      <x:c r="D534" s="413" t="str">
        <x:v>Fotografer 2</x:v>
      </x:c>
      <x:c r="E534" s="413" t="str">
        <x:v>Input sumber</x:v>
      </x:c>
      <x:c r="F534" s="413" t="str">
        <x:v>9 Sep 2026; sumber 11.09 WIB</x:v>
      </x:c>
    </x:row>
    <x:row r="535" ht="32" customHeight="1">
      <x:c r="A535" s="413" t="str">
        <x:v>9</x:v>
      </x:c>
      <x:c r="B535" s="413" t="str">
        <x:v>B54</x:v>
      </x:c>
      <x:c r="C535" s="413"/>
      <x:c r="D535" s="413" t="n">
        <x:v>5</x:v>
      </x:c>
      <x:c r="E535" s="413" t="str">
        <x:v>Input sumber</x:v>
      </x:c>
      <x:c r="F535" s="413" t="str">
        <x:v>9 Sep 2026; sumber 11.09 WIB</x:v>
      </x:c>
    </x:row>
    <x:row r="536" ht="32" customHeight="1">
      <x:c r="A536" s="413" t="str">
        <x:v>9</x:v>
      </x:c>
      <x:c r="B536" s="413" t="str">
        <x:v>B55</x:v>
      </x:c>
      <x:c r="C536" s="413"/>
      <x:c r="D536" s="413" t="n">
        <x:v>6</x:v>
      </x:c>
      <x:c r="E536" s="413" t="str">
        <x:v>Input sumber</x:v>
      </x:c>
      <x:c r="F536" s="413" t="str">
        <x:v>9 Sep 2026; sumber 11.09 WIB</x:v>
      </x:c>
    </x:row>
    <x:row r="537" ht="32" customHeight="1">
      <x:c r="A537" s="413" t="str">
        <x:v>9</x:v>
      </x:c>
      <x:c r="B537" s="413" t="str">
        <x:v>K55</x:v>
      </x:c>
      <x:c r="C537" s="413"/>
      <x:c r="D537" s="413" t="str">
        <x:v>KPI HARIAN | SKALA 1-5</x:v>
      </x:c>
      <x:c r="E537" s="413" t="str">
        <x:v>Input sumber</x:v>
      </x:c>
      <x:c r="F537" s="413" t="str">
        <x:v>9 Sep 2026; sumber 11.09 WIB</x:v>
      </x:c>
    </x:row>
    <x:row r="538" ht="32" customHeight="1">
      <x:c r="A538" s="413" t="str">
        <x:v>9</x:v>
      </x:c>
      <x:c r="B538" s="413" t="str">
        <x:v>B56</x:v>
      </x:c>
      <x:c r="C538" s="413"/>
      <x:c r="D538" s="413" t="n">
        <x:v>7</x:v>
      </x:c>
      <x:c r="E538" s="413" t="str">
        <x:v>Input sumber</x:v>
      </x:c>
      <x:c r="F538" s="413" t="str">
        <x:v>9 Sep 2026; sumber 11.09 WIB</x:v>
      </x:c>
    </x:row>
    <x:row r="539" ht="32" customHeight="1">
      <x:c r="A539" s="413" t="str">
        <x:v>9</x:v>
      </x:c>
      <x:c r="B539" s="413" t="str">
        <x:v>K56</x:v>
      </x:c>
      <x:c r="C539" s="413"/>
      <x:c r="D539" s="413" t="str">
        <x:v>Nama</x:v>
      </x:c>
      <x:c r="E539" s="413" t="str">
        <x:v>Input sumber</x:v>
      </x:c>
      <x:c r="F539" s="413" t="str">
        <x:v>9 Sep 2026; sumber 11.09 WIB</x:v>
      </x:c>
    </x:row>
    <x:row r="540" ht="32" customHeight="1">
      <x:c r="A540" s="413" t="str">
        <x:v>9</x:v>
      </x:c>
      <x:c r="B540" s="413" t="str">
        <x:v>L56</x:v>
      </x:c>
      <x:c r="C540" s="413"/>
      <x:c r="D540" s="413" t="str">
        <x:v>Disiplin</x:v>
      </x:c>
      <x:c r="E540" s="413" t="str">
        <x:v>Input sumber</x:v>
      </x:c>
      <x:c r="F540" s="413" t="str">
        <x:v>9 Sep 2026; sumber 11.09 WIB</x:v>
      </x:c>
    </x:row>
    <x:row r="541" ht="32" customHeight="1">
      <x:c r="A541" s="413" t="str">
        <x:v>9</x:v>
      </x:c>
      <x:c r="B541" s="413" t="str">
        <x:v>M56</x:v>
      </x:c>
      <x:c r="C541" s="413"/>
      <x:c r="D541" s="413" t="str">
        <x:v>Akurasi</x:v>
      </x:c>
      <x:c r="E541" s="413" t="str">
        <x:v>Input sumber</x:v>
      </x:c>
      <x:c r="F541" s="413" t="str">
        <x:v>9 Sep 2026; sumber 11.09 WIB</x:v>
      </x:c>
    </x:row>
    <x:row r="542" ht="32" customHeight="1">
      <x:c r="A542" s="413" t="str">
        <x:v>9</x:v>
      </x:c>
      <x:c r="B542" s="413" t="str">
        <x:v>N56</x:v>
      </x:c>
      <x:c r="C542" s="413"/>
      <x:c r="D542" s="413" t="str">
        <x:v>SOP</x:v>
      </x:c>
      <x:c r="E542" s="413" t="str">
        <x:v>Input sumber</x:v>
      </x:c>
      <x:c r="F542" s="413" t="str">
        <x:v>9 Sep 2026; sumber 11.09 WIB</x:v>
      </x:c>
    </x:row>
    <x:row r="543" ht="32" customHeight="1">
      <x:c r="A543" s="413" t="str">
        <x:v>9</x:v>
      </x:c>
      <x:c r="B543" s="413" t="str">
        <x:v>O56</x:v>
      </x:c>
      <x:c r="C543" s="413"/>
      <x:c r="D543" s="413" t="str">
        <x:v>Client</x:v>
      </x:c>
      <x:c r="E543" s="413" t="str">
        <x:v>Input sumber</x:v>
      </x:c>
      <x:c r="F543" s="413" t="str">
        <x:v>9 Sep 2026; sumber 11.09 WIB</x:v>
      </x:c>
    </x:row>
    <x:row r="544" ht="32" customHeight="1">
      <x:c r="A544" s="413" t="str">
        <x:v>9</x:v>
      </x:c>
      <x:c r="B544" s="413" t="str">
        <x:v>P56</x:v>
      </x:c>
      <x:c r="C544" s="413"/>
      <x:c r="D544" s="413" t="str">
        <x:v>Produktivitas</x:v>
      </x:c>
      <x:c r="E544" s="413" t="str">
        <x:v>Input sumber</x:v>
      </x:c>
      <x:c r="F544" s="413" t="str">
        <x:v>9 Sep 2026; sumber 11.09 WIB</x:v>
      </x:c>
    </x:row>
    <x:row r="545" ht="32" customHeight="1">
      <x:c r="A545" s="413" t="str">
        <x:v>9</x:v>
      </x:c>
      <x:c r="B545" s="413" t="str">
        <x:v>AC56</x:v>
      </x:c>
      <x:c r="C545" s="413"/>
      <x:c r="D545" s="413" t="str">
        <x:v>KPI Score Helper</x:v>
      </x:c>
      <x:c r="E545" s="413" t="str">
        <x:v>Input sumber</x:v>
      </x:c>
      <x:c r="F545" s="413" t="str">
        <x:v>9 Sep 2026; sumber 11.09 WIB</x:v>
      </x:c>
    </x:row>
    <x:row r="546" ht="32" customHeight="1">
      <x:c r="A546" s="413" t="str">
        <x:v>9</x:v>
      </x:c>
      <x:c r="B546" s="413" t="str">
        <x:v>AD56</x:v>
      </x:c>
      <x:c r="C546" s="413"/>
      <x:c r="D546" s="413" t="str">
        <x:v>Status Helper</x:v>
      </x:c>
      <x:c r="E546" s="413" t="str">
        <x:v>Input sumber</x:v>
      </x:c>
      <x:c r="F546" s="413" t="str">
        <x:v>9 Sep 2026; sumber 11.09 WIB</x:v>
      </x:c>
    </x:row>
    <x:row r="547" ht="32" customHeight="1">
      <x:c r="A547" s="413" t="str">
        <x:v>9</x:v>
      </x:c>
      <x:c r="B547" s="413" t="str">
        <x:v>AE56</x:v>
      </x:c>
      <x:c r="C547" s="413"/>
      <x:c r="D547" s="413" t="str">
        <x:v>Role Helper</x:v>
      </x:c>
      <x:c r="E547" s="413" t="str">
        <x:v>Input sumber</x:v>
      </x:c>
      <x:c r="F547" s="413" t="str">
        <x:v>9 Sep 2026; sumber 11.09 WIB</x:v>
      </x:c>
    </x:row>
    <x:row r="548" ht="32" customHeight="1">
      <x:c r="A548" s="413" t="str">
        <x:v>9</x:v>
      </x:c>
      <x:c r="B548" s="413" t="str">
        <x:v>AF56</x:v>
      </x:c>
      <x:c r="C548" s="413"/>
      <x:c r="D548" s="413" t="str">
        <x:v>Evaluated Flag</x:v>
      </x:c>
      <x:c r="E548" s="413" t="str">
        <x:v>Input sumber</x:v>
      </x:c>
      <x:c r="F548" s="413" t="str">
        <x:v>9 Sep 2026; sumber 11.09 WIB</x:v>
      </x:c>
    </x:row>
    <x:row r="549" ht="32" customHeight="1">
      <x:c r="A549" s="413" t="str">
        <x:v>9</x:v>
      </x:c>
      <x:c r="B549" s="413" t="str">
        <x:v>AG56</x:v>
      </x:c>
      <x:c r="C549" s="413"/>
      <x:c r="D549" s="413" t="str">
        <x:v>Effective Name</x:v>
      </x:c>
      <x:c r="E549" s="413" t="str">
        <x:v>Input sumber</x:v>
      </x:c>
      <x:c r="F549" s="413" t="str">
        <x:v>9 Sep 2026; sumber 11.09 WIB</x:v>
      </x:c>
    </x:row>
    <x:row r="550" ht="32" customHeight="1">
      <x:c r="A550" s="413" t="str">
        <x:v>9</x:v>
      </x:c>
      <x:c r="B550" s="413" t="str">
        <x:v>B57</x:v>
      </x:c>
      <x:c r="C550" s="413"/>
      <x:c r="D550" s="413" t="n">
        <x:v>8</x:v>
      </x:c>
      <x:c r="E550" s="413" t="str">
        <x:v>Input sumber</x:v>
      </x:c>
      <x:c r="F550" s="413" t="str">
        <x:v>9 Sep 2026; sumber 11.09 WIB</x:v>
      </x:c>
    </x:row>
    <x:row r="551" ht="32" customHeight="1">
      <x:c r="A551" s="413" t="str">
        <x:v>9</x:v>
      </x:c>
      <x:c r="B551" s="413" t="str">
        <x:v>B58</x:v>
      </x:c>
      <x:c r="C551" s="413"/>
      <x:c r="D551" s="413" t="n">
        <x:v>9</x:v>
      </x:c>
      <x:c r="E551" s="413" t="str">
        <x:v>Input sumber</x:v>
      </x:c>
      <x:c r="F551" s="413" t="str">
        <x:v>9 Sep 2026; sumber 11.09 WIB</x:v>
      </x:c>
    </x:row>
    <x:row r="552" ht="32" customHeight="1">
      <x:c r="A552" s="413" t="str">
        <x:v>9</x:v>
      </x:c>
      <x:c r="B552" s="413" t="str">
        <x:v>B59</x:v>
      </x:c>
      <x:c r="C552" s="413"/>
      <x:c r="D552" s="413" t="n">
        <x:v>10</x:v>
      </x:c>
      <x:c r="E552" s="413" t="str">
        <x:v>Input sumber</x:v>
      </x:c>
      <x:c r="F552" s="413" t="str">
        <x:v>9 Sep 2026; sumber 11.09 WIB</x:v>
      </x:c>
    </x:row>
    <x:row r="553" ht="32" customHeight="1">
      <x:c r="A553" s="413" t="str">
        <x:v>9</x:v>
      </x:c>
      <x:c r="B553" s="413" t="str">
        <x:v>B60</x:v>
      </x:c>
      <x:c r="C553" s="413"/>
      <x:c r="D553" s="413" t="n">
        <x:v>11</x:v>
      </x:c>
      <x:c r="E553" s="413" t="str">
        <x:v>Input sumber</x:v>
      </x:c>
      <x:c r="F553" s="413" t="str">
        <x:v>9 Sep 2026; sumber 11.09 WIB</x:v>
      </x:c>
    </x:row>
    <x:row r="554" ht="32" customHeight="1">
      <x:c r="A554" s="413" t="str">
        <x:v>9</x:v>
      </x:c>
      <x:c r="B554" s="413" t="str">
        <x:v>D61</x:v>
      </x:c>
      <x:c r="C554" s="413"/>
      <x:c r="D554" s="413" t="n">
        <x:v>0</x:v>
      </x:c>
      <x:c r="E554" s="413" t="str">
        <x:v>Rumus sumber</x:v>
      </x:c>
      <x:c r="F554" s="413" t="str">
        <x:v>9 Sep 2026; sumber 11.09 WIB</x:v>
      </x:c>
    </x:row>
    <x:row r="555" ht="32" customHeight="1">
      <x:c r="A555" s="413" t="str">
        <x:v>9</x:v>
      </x:c>
      <x:c r="B555" s="413" t="str">
        <x:v>K63</x:v>
      </x:c>
      <x:c r="C555" s="413"/>
      <x:c r="D555" s="413" t="str">
        <x:v>Skala: 1 Sangat Kurang | 2 Kurang | 3 Cukup | 4 Baik | 5 Sangat Baik | Jika Nama kosong, 4 baris pertama otomatis mengikuti urutan Shift</x:v>
      </x:c>
      <x:c r="E555" s="413" t="str">
        <x:v>Input sumber</x:v>
      </x:c>
      <x:c r="F555" s="413" t="str">
        <x:v>9 Sep 2026; sumber 11.09 WIB</x:v>
      </x:c>
    </x:row>
    <x:row r="556" ht="32" customHeight="1">
      <x:c r="A556" s="413" t="str">
        <x:v>9</x:v>
      </x:c>
      <x:c r="B556" s="413" t="str">
        <x:v>K65</x:v>
      </x:c>
      <x:c r="C556" s="413"/>
      <x:c r="D556" s="413" t="str">
        <x:v>ADMIN FOLLOW-UP</x:v>
      </x:c>
      <x:c r="E556" s="413" t="str">
        <x:v>Input sumber</x:v>
      </x:c>
      <x:c r="F556" s="413" t="str">
        <x:v>9 Sep 2026; sumber 11.09 WIB</x:v>
      </x:c>
    </x:row>
    <x:row r="557" ht="32" customHeight="1">
      <x:c r="A557" s="413" t="str">
        <x:v>9</x:v>
      </x:c>
      <x:c r="B557" s="413" t="str">
        <x:v>K66</x:v>
      </x:c>
      <x:c r="C557" s="413"/>
      <x:c r="D557" s="413" t="str">
        <x:v>Admin</x:v>
      </x:c>
      <x:c r="E557" s="413" t="str">
        <x:v>Input sumber</x:v>
      </x:c>
      <x:c r="F557" s="413" t="str">
        <x:v>9 Sep 2026; sumber 11.09 WIB</x:v>
      </x:c>
    </x:row>
    <x:row r="558" ht="32" customHeight="1">
      <x:c r="A558" s="413" t="str">
        <x:v>9</x:v>
      </x:c>
      <x:c r="B558" s="413" t="str">
        <x:v>L66</x:v>
      </x:c>
      <x:c r="C558" s="413"/>
      <x:c r="D558" s="413" t="str">
        <x:v>Saving Contact</x:v>
      </x:c>
      <x:c r="E558" s="413" t="str">
        <x:v>Input sumber</x:v>
      </x:c>
      <x:c r="F558" s="413" t="str">
        <x:v>9 Sep 2026; sumber 11.09 WIB</x:v>
      </x:c>
    </x:row>
    <x:row r="559" ht="32" customHeight="1">
      <x:c r="A559" s="413" t="str">
        <x:v>9</x:v>
      </x:c>
      <x:c r="B559" s="413" t="str">
        <x:v>M66</x:v>
      </x:c>
      <x:c r="C559" s="413"/>
      <x:c r="D559" s="413" t="str">
        <x:v>Reminder</x:v>
      </x:c>
      <x:c r="E559" s="413" t="str">
        <x:v>Input sumber</x:v>
      </x:c>
      <x:c r="F559" s="413" t="str">
        <x:v>9 Sep 2026; sumber 11.09 WIB</x:v>
      </x:c>
    </x:row>
    <x:row r="560" ht="32" customHeight="1">
      <x:c r="A560" s="413" t="str">
        <x:v>9</x:v>
      </x:c>
      <x:c r="B560" s="413" t="str">
        <x:v>K70</x:v>
      </x:c>
      <x:c r="C560" s="413"/>
      <x:c r="D560" s="413" t="str">
        <x:v>TODAY | LEADS &amp; TRANSAKSI</x:v>
      </x:c>
      <x:c r="E560" s="413" t="str">
        <x:v>Input sumber</x:v>
      </x:c>
      <x:c r="F560" s="413" t="str">
        <x:v>9 Sep 2026; sumber 11.09 WIB</x:v>
      </x:c>
    </x:row>
    <x:row r="561" ht="32" customHeight="1">
      <x:c r="A561" s="413" t="str">
        <x:v>9</x:v>
      </x:c>
      <x:c r="B561" s="413" t="str">
        <x:v>K71</x:v>
      </x:c>
      <x:c r="C561" s="413"/>
      <x:c r="D561" s="413" t="str">
        <x:v>Leads</x:v>
      </x:c>
      <x:c r="E561" s="413" t="str">
        <x:v>Input sumber</x:v>
      </x:c>
      <x:c r="F561" s="413" t="str">
        <x:v>9 Sep 2026; sumber 11.09 WIB</x:v>
      </x:c>
    </x:row>
    <x:row r="562" ht="32" customHeight="1">
      <x:c r="A562" s="413" t="str">
        <x:v>9</x:v>
      </x:c>
      <x:c r="B562" s="413" t="str">
        <x:v>K72</x:v>
      </x:c>
      <x:c r="C562" s="413"/>
      <x:c r="D562" s="413" t="str">
        <x:v>Total DP</x:v>
      </x:c>
      <x:c r="E562" s="413" t="str">
        <x:v>Input sumber</x:v>
      </x:c>
      <x:c r="F562" s="413" t="str">
        <x:v>9 Sep 2026; sumber 11.09 WIB</x:v>
      </x:c>
    </x:row>
    <x:row r="563" ht="32" customHeight="1">
      <x:c r="A563" s="413" t="str">
        <x:v>9</x:v>
      </x:c>
      <x:c r="B563" s="413" t="str">
        <x:v>M72</x:v>
      </x:c>
      <x:c r="C563" s="413"/>
      <x:c r="D563" s="413" t="n">
        <x:v>1</x:v>
      </x:c>
      <x:c r="E563" s="413" t="str">
        <x:v>Rumus sumber</x:v>
      </x:c>
      <x:c r="F563" s="413" t="str">
        <x:v>9 Sep 2026; sumber 11.09 WIB</x:v>
      </x:c>
    </x:row>
    <x:row r="564" ht="32" customHeight="1">
      <x:c r="A564" s="413" t="str">
        <x:v>9</x:v>
      </x:c>
      <x:c r="B564" s="413" t="str">
        <x:v>K73</x:v>
      </x:c>
      <x:c r="C564" s="413"/>
      <x:c r="D564" s="413" t="str">
        <x:v>Sesi Foto</x:v>
      </x:c>
      <x:c r="E564" s="413" t="str">
        <x:v>Input sumber</x:v>
      </x:c>
      <x:c r="F564" s="413" t="str">
        <x:v>9 Sep 2026; sumber 11.09 WIB</x:v>
      </x:c>
    </x:row>
    <x:row r="565" ht="32" customHeight="1">
      <x:c r="A565" s="413" t="str">
        <x:v>9</x:v>
      </x:c>
      <x:c r="B565" s="413" t="str">
        <x:v>M73</x:v>
      </x:c>
      <x:c r="C565" s="413"/>
      <x:c r="D565" s="413" t="n">
        <x:v>1</x:v>
      </x:c>
      <x:c r="E565" s="413" t="str">
        <x:v>Rumus sumber</x:v>
      </x:c>
      <x:c r="F565" s="413" t="str">
        <x:v>9 Sep 2026; sumber 11.09 WIB</x:v>
      </x:c>
    </x:row>
    <x:row r="566" ht="32" customHeight="1">
      <x:c r="A566" s="413" t="str">
        <x:v>9</x:v>
      </x:c>
      <x:c r="B566" s="413" t="str">
        <x:v>K74</x:v>
      </x:c>
      <x:c r="C566" s="413"/>
      <x:c r="D566" s="413" t="str">
        <x:v>Jumlah Transaksi Harian</x:v>
      </x:c>
      <x:c r="E566" s="413" t="str">
        <x:v>Input sumber</x:v>
      </x:c>
      <x:c r="F566" s="413" t="str">
        <x:v>9 Sep 2026; sumber 11.09 WIB</x:v>
      </x:c>
    </x:row>
    <x:row r="567" ht="32" customHeight="1">
      <x:c r="A567" s="413" t="str">
        <x:v>9</x:v>
      </x:c>
      <x:c r="B567" s="413" t="str">
        <x:v>M74</x:v>
      </x:c>
      <x:c r="C567" s="413"/>
      <x:c r="D567" s="413" t="n">
        <x:v>2</x:v>
      </x:c>
      <x:c r="E567" s="413" t="str">
        <x:v>Rumus sumber</x:v>
      </x:c>
      <x:c r="F567" s="413" t="str">
        <x:v>9 Sep 2026; sumber 11.09 WIB</x:v>
      </x:c>
    </x:row>
    <x:row r="568" ht="32" customHeight="1">
      <x:c r="A568" s="413" t="str">
        <x:v>9</x:v>
      </x:c>
      <x:c r="B568" s="413" t="str">
        <x:v>K75</x:v>
      </x:c>
      <x:c r="C568" s="413"/>
      <x:c r="D568" s="413" t="str">
        <x:v>Conversion Rate</x:v>
      </x:c>
      <x:c r="E568" s="413" t="str">
        <x:v>Input sumber</x:v>
      </x:c>
      <x:c r="F568" s="413" t="str">
        <x:v>9 Sep 2026; sumber 11.09 WIB</x:v>
      </x:c>
    </x:row>
    <x:row r="569" ht="32" customHeight="1">
      <x:c r="A569" s="413" t="str">
        <x:v>31</x:v>
      </x:c>
      <x:c r="B569" s="413" t="str">
        <x:v>E109</x:v>
      </x:c>
      <x:c r="C569" s="413" t="n">
        <x:v>133</x:v>
      </x:c>
      <x:c r="D569" s="413" t="n">
        <x:v>134</x:v>
      </x:c>
      <x:c r="E569" s="413" t="str">
        <x:v>Rumus sumber</x:v>
      </x:c>
      <x:c r="F569" s="413" t="str">
        <x:v>9 Sep 2026; sumber 11.09 WIB</x:v>
      </x:c>
    </x:row>
    <x:row r="570" ht="32" customHeight="1">
      <x:c r="A570" s="413" t="str">
        <x:v>31</x:v>
      </x:c>
      <x:c r="B570" s="413" t="str">
        <x:v>E110</x:v>
      </x:c>
      <x:c r="C570" s="413" t="n">
        <x:v>137</x:v>
      </x:c>
      <x:c r="D570" s="413" t="n">
        <x:v>138</x:v>
      </x:c>
      <x:c r="E570" s="413" t="str">
        <x:v>Rumus sumber</x:v>
      </x:c>
      <x:c r="F570" s="413" t="str">
        <x:v>9 Sep 2026; sumber 11.09 WIB</x:v>
      </x:c>
    </x:row>
    <x:row r="571" ht="32" customHeight="1">
      <x:c r="A571" s="413" t="str">
        <x:v>31</x:v>
      </x:c>
      <x:c r="B571" s="413" t="str">
        <x:v>E111</x:v>
      </x:c>
      <x:c r="C571" s="413" t="n">
        <x:v>270</x:v>
      </x:c>
      <x:c r="D571" s="413" t="n">
        <x:v>272</x:v>
      </x:c>
      <x:c r="E571" s="413" t="str">
        <x:v>Rumus sumber</x:v>
      </x:c>
      <x:c r="F571" s="413" t="str">
        <x:v>9 Sep 2026; sumber 11.09 WIB</x:v>
      </x:c>
    </x:row>
    <x:row r="572" ht="32" customHeight="1">
      <x:c r="A572" s="413" t="str">
        <x:v>31</x:v>
      </x:c>
      <x:c r="B572" s="413" t="str">
        <x:v>E112</x:v>
      </x:c>
      <x:c r="C572" s="413" t="n">
        <x:v>0.3174224344</x:v>
      </x:c>
      <x:c r="D572" s="413" t="n">
        <x:v>0.3198090692</x:v>
      </x:c>
      <x:c r="E572" s="413" t="str">
        <x:v>Rumus sumber</x:v>
      </x:c>
      <x:c r="F572" s="413" t="str">
        <x:v>9 Sep 2026; sumber 11.09 WIB</x:v>
      </x:c>
    </x:row>
    <x:row r="573" ht="32" customHeight="1">
      <x:c r="A573" s="413" t="str">
        <x:v>Resume Karyawan KPI</x:v>
      </x:c>
      <x:c r="B573" s="413" t="str">
        <x:v>Y5</x:v>
      </x:c>
      <x:c r="C573" s="413" t="n">
        <x:v>49</x:v>
      </x:c>
      <x:c r="D573" s="413" t="n">
        <x:v>50</x:v>
      </x:c>
      <x:c r="E573" s="413" t="str">
        <x:v>Rumus sumber</x:v>
      </x:c>
      <x:c r="F573" s="413" t="str">
        <x:v>9 Sep 2026; sumber 11.09 WIB</x:v>
      </x:c>
    </x:row>
    <x:row r="574" ht="32" customHeight="1">
      <x:c r="A574" s="413" t="str">
        <x:v>Resume Karyawan KPI</x:v>
      </x:c>
      <x:c r="B574" s="413" t="str">
        <x:v>Z5</x:v>
      </x:c>
      <x:c r="C574" s="413" t="n">
        <x:v>49.00013</x:v>
      </x:c>
      <x:c r="D574" s="413" t="n">
        <x:v>50.00013</x:v>
      </x:c>
      <x:c r="E574" s="413" t="str">
        <x:v>Rumus sumber</x:v>
      </x:c>
      <x:c r="F574" s="413" t="str">
        <x:v>9 Sep 2026; sumber 11.09 WIB</x:v>
      </x:c>
    </x:row>
    <x:row r="575" ht="32" customHeight="1">
      <x:c r="A575" s="413" t="str">
        <x:v>Resume Karyawan KPI</x:v>
      </x:c>
      <x:c r="B575" s="413" t="str">
        <x:v>C6</x:v>
      </x:c>
      <x:c r="C575" s="413" t="n">
        <x:v>191</x:v>
      </x:c>
      <x:c r="D575" s="413" t="n">
        <x:v>192</x:v>
      </x:c>
      <x:c r="E575" s="413" t="str">
        <x:v>Rumus sumber</x:v>
      </x:c>
      <x:c r="F575" s="413" t="str">
        <x:v>9 Sep 2026; sumber 11.09 WIB</x:v>
      </x:c>
    </x:row>
    <x:row r="576" ht="32" customHeight="1">
      <x:c r="A576" s="413" t="str">
        <x:v>Resume Karyawan KPI</x:v>
      </x:c>
      <x:c r="B576" s="413" t="str">
        <x:v>D6</x:v>
      </x:c>
      <x:c r="C576" s="413" t="n">
        <x:v>0.6655052265</x:v>
      </x:c>
      <x:c r="D576" s="413" t="n">
        <x:v>0.6643598616</x:v>
      </x:c>
      <x:c r="E576" s="413" t="str">
        <x:v>Rumus sumber</x:v>
      </x:c>
      <x:c r="F576" s="413" t="str">
        <x:v>9 Sep 2026; sumber 11.09 WIB</x:v>
      </x:c>
    </x:row>
    <x:row r="577" ht="32" customHeight="1">
      <x:c r="A577" s="413" t="str">
        <x:v>Resume Karyawan KPI</x:v>
      </x:c>
      <x:c r="B577" s="413" t="str">
        <x:v>E6</x:v>
      </x:c>
      <x:c r="C577" s="413" t="n">
        <x:v>0.6655052265</x:v>
      </x:c>
      <x:c r="D577" s="413" t="n">
        <x:v>0.6643598616</x:v>
      </x:c>
      <x:c r="E577" s="413" t="str">
        <x:v>Rumus sumber</x:v>
      </x:c>
      <x:c r="F577" s="413" t="str">
        <x:v>9 Sep 2026; sumber 11.09 WIB</x:v>
      </x:c>
    </x:row>
    <x:row r="578" ht="32" customHeight="1">
      <x:c r="A578" s="413" t="str">
        <x:v>Resume Karyawan KPI</x:v>
      </x:c>
      <x:c r="B578" s="413" t="str">
        <x:v>Y6</x:v>
      </x:c>
      <x:c r="C578" s="413" t="n">
        <x:v>191</x:v>
      </x:c>
      <x:c r="D578" s="413" t="n">
        <x:v>192</x:v>
      </x:c>
      <x:c r="E578" s="413" t="str">
        <x:v>Rumus sumber</x:v>
      </x:c>
      <x:c r="F578" s="413" t="str">
        <x:v>9 Sep 2026; sumber 11.09 WIB</x:v>
      </x:c>
    </x:row>
    <x:row r="579" ht="32" customHeight="1">
      <x:c r="A579" s="413" t="str">
        <x:v>Resume Karyawan KPI</x:v>
      </x:c>
      <x:c r="B579" s="413" t="str">
        <x:v>Z6</x:v>
      </x:c>
      <x:c r="C579" s="413" t="n">
        <x:v>191.00012</x:v>
      </x:c>
      <x:c r="D579" s="413" t="n">
        <x:v>192.00012</x:v>
      </x:c>
      <x:c r="E579" s="413" t="str">
        <x:v>Rumus sumber</x:v>
      </x:c>
      <x:c r="F579" s="413" t="str">
        <x:v>9 Sep 2026; sumber 11.09 WIB</x:v>
      </x:c>
    </x:row>
    <x:row r="580" ht="32" customHeight="1">
      <x:c r="A580" s="413" t="str">
        <x:v>Resume Karyawan KPI</x:v>
      </x:c>
      <x:c r="B580" s="413" t="str">
        <x:v>C7</x:v>
      </x:c>
      <x:c r="C580" s="413" t="n">
        <x:v>49</x:v>
      </x:c>
      <x:c r="D580" s="413" t="n">
        <x:v>50</x:v>
      </x:c>
      <x:c r="E580" s="413" t="str">
        <x:v>Rumus sumber</x:v>
      </x:c>
      <x:c r="F580" s="413" t="str">
        <x:v>9 Sep 2026; sumber 11.09 WIB</x:v>
      </x:c>
    </x:row>
    <x:row r="581" ht="32" customHeight="1">
      <x:c r="A581" s="413" t="str">
        <x:v>Resume Karyawan KPI</x:v>
      </x:c>
      <x:c r="B581" s="413" t="str">
        <x:v>D7</x:v>
      </x:c>
      <x:c r="C581" s="413" t="n">
        <x:v>0.1707317073</x:v>
      </x:c>
      <x:c r="D581" s="413" t="n">
        <x:v>0.1730103806</x:v>
      </x:c>
      <x:c r="E581" s="413" t="str">
        <x:v>Rumus sumber</x:v>
      </x:c>
      <x:c r="F581" s="413" t="str">
        <x:v>9 Sep 2026; sumber 11.09 WIB</x:v>
      </x:c>
    </x:row>
    <x:row r="582" ht="32" customHeight="1">
      <x:c r="A582" s="413" t="str">
        <x:v>Resume Karyawan KPI</x:v>
      </x:c>
      <x:c r="B582" s="413" t="str">
        <x:v>E7</x:v>
      </x:c>
      <x:c r="C582" s="413" t="n">
        <x:v>0.8362369338</x:v>
      </x:c>
      <x:c r="D582" s="413" t="n">
        <x:v>0.8373702422</x:v>
      </x:c>
      <x:c r="E582" s="413" t="str">
        <x:v>Rumus sumber</x:v>
      </x:c>
      <x:c r="F582" s="413" t="str">
        <x:v>9 Sep 2026; sumber 11.09 WIB</x:v>
      </x:c>
    </x:row>
    <x:row r="583" ht="32" customHeight="1">
      <x:c r="A583" s="413" t="str">
        <x:v>Resume Karyawan KPI</x:v>
      </x:c>
      <x:c r="B583" s="413" t="str">
        <x:v>AF7</x:v>
      </x:c>
      <x:c r="C583" s="413" t="n">
        <x:v>168</x:v>
      </x:c>
      <x:c r="D583" s="413" t="n">
        <x:v>170</x:v>
      </x:c>
      <x:c r="E583" s="413" t="str">
        <x:v>Rumus sumber</x:v>
      </x:c>
      <x:c r="F583" s="413" t="str">
        <x:v>9 Sep 2026; sumber 11.09 WIB</x:v>
      </x:c>
    </x:row>
    <x:row r="584" ht="32" customHeight="1">
      <x:c r="A584" s="413" t="str">
        <x:v>Resume Karyawan KPI</x:v>
      </x:c>
      <x:c r="B584" s="413" t="str">
        <x:v>AG7</x:v>
      </x:c>
      <x:c r="C584" s="413" t="n">
        <x:v>168.00003</x:v>
      </x:c>
      <x:c r="D584" s="413" t="n">
        <x:v>170.00003</x:v>
      </x:c>
      <x:c r="E584" s="413" t="str">
        <x:v>Rumus sumber</x:v>
      </x:c>
      <x:c r="F584" s="413" t="str">
        <x:v>9 Sep 2026; sumber 11.09 WIB</x:v>
      </x:c>
    </x:row>
    <x:row r="585" ht="32" customHeight="1">
      <x:c r="A585" s="413" t="str">
        <x:v>Resume Karyawan KPI</x:v>
      </x:c>
      <x:c r="B585" s="413" t="str">
        <x:v>AI7</x:v>
      </x:c>
      <x:c r="C585" s="413" t="n">
        <x:v>41</x:v>
      </x:c>
      <x:c r="D585" s="413" t="n">
        <x:v>42</x:v>
      </x:c>
      <x:c r="E585" s="413" t="str">
        <x:v>Rumus sumber</x:v>
      </x:c>
      <x:c r="F585" s="413" t="str">
        <x:v>9 Sep 2026; sumber 11.09 WIB</x:v>
      </x:c>
    </x:row>
    <x:row r="586" ht="32" customHeight="1">
      <x:c r="A586" s="413" t="str">
        <x:v>Resume Karyawan KPI</x:v>
      </x:c>
      <x:c r="B586" s="413" t="str">
        <x:v>AJ7</x:v>
      </x:c>
      <x:c r="C586" s="413" t="n">
        <x:v>41.00004</x:v>
      </x:c>
      <x:c r="D586" s="413" t="n">
        <x:v>42.00004</x:v>
      </x:c>
      <x:c r="E586" s="413" t="str">
        <x:v>Rumus sumber</x:v>
      </x:c>
      <x:c r="F586" s="413" t="str">
        <x:v>9 Sep 2026; sumber 11.09 WIB</x:v>
      </x:c>
    </x:row>
    <x:row r="587" ht="32" customHeight="1">
      <x:c r="A587" s="413" t="str">
        <x:v>Resume Karyawan KPI</x:v>
      </x:c>
      <x:c r="B587" s="413" t="str">
        <x:v>D8</x:v>
      </x:c>
      <x:c r="C587" s="413" t="n">
        <x:v>0.06620209059</x:v>
      </x:c>
      <x:c r="D587" s="413" t="n">
        <x:v>0.06574394464</x:v>
      </x:c>
      <x:c r="E587" s="413" t="str">
        <x:v>Rumus sumber</x:v>
      </x:c>
      <x:c r="F587" s="413" t="str">
        <x:v>9 Sep 2026; sumber 11.09 WIB</x:v>
      </x:c>
    </x:row>
    <x:row r="588" ht="32" customHeight="1">
      <x:c r="A588" s="413" t="str">
        <x:v>Resume Karyawan KPI</x:v>
      </x:c>
      <x:c r="B588" s="413" t="str">
        <x:v>E8</x:v>
      </x:c>
      <x:c r="C588" s="413" t="n">
        <x:v>0.9024390244</x:v>
      </x:c>
      <x:c r="D588" s="413" t="n">
        <x:v>0.9031141869</x:v>
      </x:c>
      <x:c r="E588" s="413" t="str">
        <x:v>Rumus sumber</x:v>
      </x:c>
      <x:c r="F588" s="413" t="str">
        <x:v>9 Sep 2026; sumber 11.09 WIB</x:v>
      </x:c>
    </x:row>
    <x:row r="589" ht="32" customHeight="1">
      <x:c r="A589" s="413" t="str">
        <x:v>Resume Karyawan KPI</x:v>
      </x:c>
      <x:c r="B589" s="413" t="str">
        <x:v>D9</x:v>
      </x:c>
      <x:c r="C589" s="413" t="n">
        <x:v>0.02787456446</x:v>
      </x:c>
      <x:c r="D589" s="413" t="n">
        <x:v>0.0276816609</x:v>
      </x:c>
      <x:c r="E589" s="413" t="str">
        <x:v>Rumus sumber</x:v>
      </x:c>
      <x:c r="F589" s="413" t="str">
        <x:v>9 Sep 2026; sumber 11.09 WIB</x:v>
      </x:c>
    </x:row>
    <x:row r="590" ht="32" customHeight="1">
      <x:c r="A590" s="413" t="str">
        <x:v>Resume Karyawan KPI</x:v>
      </x:c>
      <x:c r="B590" s="413" t="str">
        <x:v>E9</x:v>
      </x:c>
      <x:c r="C590" s="413" t="n">
        <x:v>0.9303135889</x:v>
      </x:c>
      <x:c r="D590" s="413" t="n">
        <x:v>0.9307958478</x:v>
      </x:c>
      <x:c r="E590" s="413" t="str">
        <x:v>Rumus sumber</x:v>
      </x:c>
      <x:c r="F590" s="413" t="str">
        <x:v>9 Sep 2026; sumber 11.09 WIB</x:v>
      </x:c>
    </x:row>
    <x:row r="591" ht="32" customHeight="1">
      <x:c r="A591" s="413" t="str">
        <x:v>Resume Karyawan KPI</x:v>
      </x:c>
      <x:c r="B591" s="413" t="str">
        <x:v>D10</x:v>
      </x:c>
      <x:c r="C591" s="413" t="n">
        <x:v>0.0243902439</x:v>
      </x:c>
      <x:c r="D591" s="413" t="n">
        <x:v>0.02422145329</x:v>
      </x:c>
      <x:c r="E591" s="413" t="str">
        <x:v>Rumus sumber</x:v>
      </x:c>
      <x:c r="F591" s="413" t="str">
        <x:v>9 Sep 2026; sumber 11.09 WIB</x:v>
      </x:c>
    </x:row>
    <x:row r="592" ht="32" customHeight="1">
      <x:c r="A592" s="413" t="str">
        <x:v>Resume Karyawan KPI</x:v>
      </x:c>
      <x:c r="B592" s="413" t="str">
        <x:v>E10</x:v>
      </x:c>
      <x:c r="C592" s="413" t="n">
        <x:v>0.9547038328</x:v>
      </x:c>
      <x:c r="D592" s="413" t="n">
        <x:v>0.955017301</x:v>
      </x:c>
      <x:c r="E592" s="413" t="str">
        <x:v>Rumus sumber</x:v>
      </x:c>
      <x:c r="F592" s="413" t="str">
        <x:v>9 Sep 2026; sumber 11.09 WIB</x:v>
      </x:c>
    </x:row>
    <x:row r="593" ht="32" customHeight="1">
      <x:c r="A593" s="413" t="str">
        <x:v>Resume Karyawan KPI</x:v>
      </x:c>
      <x:c r="B593" s="413" t="str">
        <x:v>D11</x:v>
      </x:c>
      <x:c r="C593" s="413" t="n">
        <x:v>0.02090592334</x:v>
      </x:c>
      <x:c r="D593" s="413" t="n">
        <x:v>0.02076124567</x:v>
      </x:c>
      <x:c r="E593" s="413" t="str">
        <x:v>Rumus sumber</x:v>
      </x:c>
      <x:c r="F593" s="413" t="str">
        <x:v>9 Sep 2026; sumber 11.09 WIB</x:v>
      </x:c>
    </x:row>
    <x:row r="594" ht="32" customHeight="1">
      <x:c r="A594" s="413" t="str">
        <x:v>Resume Karyawan KPI</x:v>
      </x:c>
      <x:c r="B594" s="413" t="str">
        <x:v>E11</x:v>
      </x:c>
      <x:c r="C594" s="413" t="n">
        <x:v>0.9756097561</x:v>
      </x:c>
      <x:c r="D594" s="413" t="n">
        <x:v>0.9757785467</x:v>
      </x:c>
      <x:c r="E594" s="413" t="str">
        <x:v>Rumus sumber</x:v>
      </x:c>
      <x:c r="F594" s="413" t="str">
        <x:v>9 Sep 2026; sumber 11.09 WIB</x:v>
      </x:c>
    </x:row>
    <x:row r="595" ht="32" customHeight="1">
      <x:c r="A595" s="413" t="str">
        <x:v>Resume Karyawan KPI</x:v>
      </x:c>
      <x:c r="B595" s="413" t="str">
        <x:v>D12</x:v>
      </x:c>
      <x:c r="C595" s="413" t="n">
        <x:v>0.01045296167</x:v>
      </x:c>
      <x:c r="D595" s="413" t="n">
        <x:v>0.01038062284</x:v>
      </x:c>
      <x:c r="E595" s="413" t="str">
        <x:v>Rumus sumber</x:v>
      </x:c>
      <x:c r="F595" s="413" t="str">
        <x:v>9 Sep 2026; sumber 11.09 WIB</x:v>
      </x:c>
    </x:row>
    <x:row r="596" ht="32" customHeight="1">
      <x:c r="A596" s="413" t="str">
        <x:v>Resume Karyawan KPI</x:v>
      </x:c>
      <x:c r="B596" s="413" t="str">
        <x:v>E12</x:v>
      </x:c>
      <x:c r="C596" s="413" t="n">
        <x:v>0.9860627178</x:v>
      </x:c>
      <x:c r="D596" s="413" t="n">
        <x:v>0.9861591696</x:v>
      </x:c>
      <x:c r="E596" s="413" t="str">
        <x:v>Rumus sumber</x:v>
      </x:c>
      <x:c r="F596" s="413" t="str">
        <x:v>9 Sep 2026; sumber 11.09 WIB</x:v>
      </x:c>
    </x:row>
    <x:row r="597" ht="32" customHeight="1">
      <x:c r="A597" s="413" t="str">
        <x:v>Resume Karyawan KPI</x:v>
      </x:c>
      <x:c r="B597" s="413" t="str">
        <x:v>D13</x:v>
      </x:c>
      <x:c r="C597" s="413" t="n">
        <x:v>0.01045296167</x:v>
      </x:c>
      <x:c r="D597" s="413" t="n">
        <x:v>0.01038062284</x:v>
      </x:c>
      <x:c r="E597" s="413" t="str">
        <x:v>Rumus sumber</x:v>
      </x:c>
      <x:c r="F597" s="413" t="str">
        <x:v>9 Sep 2026; sumber 11.09 WIB</x:v>
      </x:c>
    </x:row>
    <x:row r="598" ht="32" customHeight="1">
      <x:c r="A598" s="413" t="str">
        <x:v>Resume Karyawan KPI</x:v>
      </x:c>
      <x:c r="B598" s="413" t="str">
        <x:v>E13</x:v>
      </x:c>
      <x:c r="C598" s="413" t="n">
        <x:v>0.9965156794</x:v>
      </x:c>
      <x:c r="D598" s="413" t="n">
        <x:v>0.9965397924</x:v>
      </x:c>
      <x:c r="E598" s="413" t="str">
        <x:v>Rumus sumber</x:v>
      </x:c>
      <x:c r="F598" s="413" t="str">
        <x:v>9 Sep 2026; sumber 11.09 WIB</x:v>
      </x:c>
    </x:row>
    <x:row r="599" ht="32" customHeight="1">
      <x:c r="A599" s="413" t="str">
        <x:v>Resume Karyawan KPI</x:v>
      </x:c>
      <x:c r="B599" s="413" t="str">
        <x:v>D14</x:v>
      </x:c>
      <x:c r="C599" s="413" t="n">
        <x:v>0.003484320557</x:v>
      </x:c>
      <x:c r="D599" s="413" t="n">
        <x:v>0.003460207612</x:v>
      </x:c>
      <x:c r="E599" s="413" t="str">
        <x:v>Rumus sumber</x:v>
      </x:c>
      <x:c r="F599" s="413" t="str">
        <x:v>9 Sep 2026; sumber 11.09 WIB</x:v>
      </x:c>
    </x:row>
    <x:row r="600" ht="32" customHeight="1">
      <x:c r="A600" s="413" t="str">
        <x:v>Resume Karyawan KPI</x:v>
      </x:c>
      <x:c r="B600" s="413" t="str">
        <x:v>C19</x:v>
      </x:c>
      <x:c r="C600" s="413" t="n">
        <x:v>287</x:v>
      </x:c>
      <x:c r="D600" s="413" t="n">
        <x:v>289</x:v>
      </x:c>
      <x:c r="E600" s="413" t="str">
        <x:v>Rumus sumber</x:v>
      </x:c>
      <x:c r="F600" s="413" t="str">
        <x:v>9 Sep 2026; sumber 11.09 WIB</x:v>
      </x:c>
    </x:row>
    <x:row r="601" ht="32" customHeight="1">
      <x:c r="A601" s="413" t="str">
        <x:v>Resume Karyawan KPI</x:v>
      </x:c>
      <x:c r="B601" s="413" t="str">
        <x:v>H25</x:v>
      </x:c>
      <x:c r="C601" s="413" t="n">
        <x:v>168</x:v>
      </x:c>
      <x:c r="D601" s="413" t="n">
        <x:v>170</x:v>
      </x:c>
      <x:c r="E601" s="413" t="str">
        <x:v>Rumus sumber</x:v>
      </x:c>
      <x:c r="F601" s="413" t="str">
        <x:v>9 Sep 2026; sumber 11.09 WIB</x:v>
      </x:c>
    </x:row>
    <x:row r="602" ht="32" customHeight="1">
      <x:c r="A602" s="413" t="str">
        <x:v>Resume Karyawan KPI</x:v>
      </x:c>
      <x:c r="B602" s="413" t="str">
        <x:v>I25</x:v>
      </x:c>
      <x:c r="C602" s="413" t="n">
        <x:v>0.5853658537</x:v>
      </x:c>
      <x:c r="D602" s="413" t="n">
        <x:v>0.5882352941</x:v>
      </x:c>
      <x:c r="E602" s="413" t="str">
        <x:v>Rumus sumber</x:v>
      </x:c>
      <x:c r="F602" s="413" t="str">
        <x:v>9 Sep 2026; sumber 11.09 WIB</x:v>
      </x:c>
    </x:row>
    <x:row r="603" ht="32" customHeight="1">
      <x:c r="A603" s="413" t="str">
        <x:v>Resume Karyawan KPI</x:v>
      </x:c>
      <x:c r="B603" s="413" t="str">
        <x:v>I26</x:v>
      </x:c>
      <x:c r="C603" s="413" t="n">
        <x:v>0.3414634146</x:v>
      </x:c>
      <x:c r="D603" s="413" t="n">
        <x:v>0.339100346</x:v>
      </x:c>
      <x:c r="E603" s="413" t="str">
        <x:v>Rumus sumber</x:v>
      </x:c>
      <x:c r="F603" s="413" t="str">
        <x:v>9 Sep 2026; sumber 11.09 WIB</x:v>
      </x:c>
    </x:row>
    <x:row r="604" ht="32" customHeight="1">
      <x:c r="A604" s="413" t="str">
        <x:v>Resume Karyawan KPI</x:v>
      </x:c>
      <x:c r="B604" s="413" t="str">
        <x:v>I27</x:v>
      </x:c>
      <x:c r="C604" s="413" t="n">
        <x:v>0.07317073171</x:v>
      </x:c>
      <x:c r="D604" s="413" t="n">
        <x:v>0.07266435986</x:v>
      </x:c>
      <x:c r="E604" s="413" t="str">
        <x:v>Rumus sumber</x:v>
      </x:c>
      <x:c r="F604" s="413" t="str">
        <x:v>9 Sep 2026; sumber 11.09 WIB</x:v>
      </x:c>
    </x:row>
    <x:row r="605" ht="32" customHeight="1">
      <x:c r="A605" s="413" t="str">
        <x:v>Resume Karyawan KPI</x:v>
      </x:c>
      <x:c r="B605" s="413" t="str">
        <x:v>I33</x:v>
      </x:c>
      <x:c r="C605" s="413" t="n">
        <x:v>0.4042553191</x:v>
      </x:c>
      <x:c r="D605" s="413" t="n">
        <x:v>0.4014084507</x:v>
      </x:c>
      <x:c r="E605" s="413" t="str">
        <x:v>Rumus sumber</x:v>
      </x:c>
      <x:c r="F605" s="413" t="str">
        <x:v>9 Sep 2026; sumber 11.09 WIB</x:v>
      </x:c>
    </x:row>
    <x:row r="606" ht="32" customHeight="1">
      <x:c r="A606" s="413" t="str">
        <x:v>Resume Karyawan KPI</x:v>
      </x:c>
      <x:c r="B606" s="413" t="str">
        <x:v>H34</x:v>
      </x:c>
      <x:c r="C606" s="413" t="n">
        <x:v>41</x:v>
      </x:c>
      <x:c r="D606" s="413" t="n">
        <x:v>42</x:v>
      </x:c>
      <x:c r="E606" s="413" t="str">
        <x:v>Rumus sumber</x:v>
      </x:c>
      <x:c r="F606" s="413" t="str">
        <x:v>9 Sep 2026; sumber 11.09 WIB</x:v>
      </x:c>
    </x:row>
    <x:row r="607" ht="32" customHeight="1">
      <x:c r="A607" s="413" t="str">
        <x:v>Resume Karyawan KPI</x:v>
      </x:c>
      <x:c r="B607" s="413" t="str">
        <x:v>I34</x:v>
      </x:c>
      <x:c r="C607" s="413" t="n">
        <x:v>0.2907801418</x:v>
      </x:c>
      <x:c r="D607" s="413" t="n">
        <x:v>0.2957746479</x:v>
      </x:c>
      <x:c r="E607" s="413" t="str">
        <x:v>Rumus sumber</x:v>
      </x:c>
      <x:c r="F607" s="413" t="str">
        <x:v>9 Sep 2026; sumber 11.09 WIB</x:v>
      </x:c>
    </x:row>
    <x:row r="608" ht="32" customHeight="1">
      <x:c r="A608" s="413" t="str">
        <x:v>Resume Karyawan KPI</x:v>
      </x:c>
      <x:c r="B608" s="413" t="str">
        <x:v>I35</x:v>
      </x:c>
      <x:c r="C608" s="413" t="n">
        <x:v>0.170212766</x:v>
      </x:c>
      <x:c r="D608" s="413" t="n">
        <x:v>0.1690140845</x:v>
      </x:c>
      <x:c r="E608" s="413" t="str">
        <x:v>Rumus sumber</x:v>
      </x:c>
      <x:c r="F608" s="413" t="str">
        <x:v>9 Sep 2026; sumber 11.09 WIB</x:v>
      </x:c>
    </x:row>
    <x:row r="609" ht="32" customHeight="1">
      <x:c r="A609" s="413" t="str">
        <x:v>Resume Karyawan KPI</x:v>
      </x:c>
      <x:c r="B609" s="413" t="str">
        <x:v>I36</x:v>
      </x:c>
      <x:c r="C609" s="413" t="n">
        <x:v>0.134751773</x:v>
      </x:c>
      <x:c r="D609" s="413" t="n">
        <x:v>0.1338028169</x:v>
      </x:c>
      <x:c r="E609" s="413" t="str">
        <x:v>Rumus sumber</x:v>
      </x:c>
      <x:c r="F609" s="413" t="str">
        <x:v>9 Sep 2026; sumber 11.09 WIB</x:v>
      </x:c>
    </x:row>
    <x:row r="610" ht="32" customHeight="1">
      <x:c r="A610" s="413" t="str">
        <x:v>9</x:v>
      </x:c>
      <x:c r="B610" s="413" t="str">
        <x:v>G19</x:v>
      </x:c>
      <x:c r="C610" s="413" t="n">
        <x:v>0</x:v>
      </x:c>
      <x:c r="D610" s="413"/>
      <x:c r="E610" s="413" t="str">
        <x:v>Sel dikosongkan/berpindah</x:v>
      </x:c>
      <x:c r="F610" s="413" t="str">
        <x:v>9 Sep 2026; sumber 11.09 WIB</x:v>
      </x:c>
    </x:row>
    <x:row r="611" ht="32" customHeight="1">
      <x:c r="A611" s="413" t="str">
        <x:v>9</x:v>
      </x:c>
      <x:c r="B611" s="413" t="str">
        <x:v>H19</x:v>
      </x:c>
      <x:c r="C611" s="413" t="n">
        <x:v>0</x:v>
      </x:c>
      <x:c r="D611" s="413"/>
      <x:c r="E611" s="413" t="str">
        <x:v>Sel dikosongkan/berpindah</x:v>
      </x:c>
      <x:c r="F611" s="413" t="str">
        <x:v>9 Sep 2026; sumber 11.09 WIB</x:v>
      </x:c>
    </x:row>
    <x:row r="612" ht="32" customHeight="1">
      <x:c r="A612" s="413" t="str">
        <x:v>9</x:v>
      </x:c>
      <x:c r="B612" s="413" t="str">
        <x:v>C22</x:v>
      </x:c>
      <x:c r="C612" s="413" t="str">
        <x:v>Keterangan</x:v>
      </x:c>
      <x:c r="D612" s="413"/>
      <x:c r="E612" s="413" t="str">
        <x:v>Sel dikosongkan/berpindah</x:v>
      </x:c>
      <x:c r="F612" s="413" t="str">
        <x:v>9 Sep 2026; sumber 11.09 WIB</x:v>
      </x:c>
    </x:row>
    <x:row r="613" ht="32" customHeight="1">
      <x:c r="A613" s="413" t="str">
        <x:v>9</x:v>
      </x:c>
      <x:c r="B613" s="413" t="str">
        <x:v>D22</x:v>
      </x:c>
      <x:c r="C613" s="413" t="str">
        <x:v>Nominal</x:v>
      </x:c>
      <x:c r="D613" s="413"/>
      <x:c r="E613" s="413" t="str">
        <x:v>Sel dikosongkan/berpindah</x:v>
      </x:c>
      <x:c r="F613" s="413" t="str">
        <x:v>9 Sep 2026; sumber 11.09 WIB</x:v>
      </x:c>
    </x:row>
    <x:row r="614" ht="32" customHeight="1">
      <x:c r="A614" s="413" t="str">
        <x:v>9</x:v>
      </x:c>
      <x:c r="B614" s="413" t="str">
        <x:v>N22</x:v>
      </x:c>
      <x:c r="C614" s="413" t="str">
        <x:v>Shift</x:v>
      </x:c>
      <x:c r="D614" s="413"/>
      <x:c r="E614" s="413" t="str">
        <x:v>Sel dikosongkan/berpindah</x:v>
      </x:c>
      <x:c r="F614" s="413" t="str">
        <x:v>9 Sep 2026; sumber 11.09 WIB</x:v>
      </x:c>
    </x:row>
    <x:row r="615" ht="32" customHeight="1">
      <x:c r="A615" s="413" t="str">
        <x:v>9</x:v>
      </x:c>
      <x:c r="B615" s="413" t="str">
        <x:v>O22</x:v>
      </x:c>
      <x:c r="C615" s="413" t="str">
        <x:v>Nama</x:v>
      </x:c>
      <x:c r="D615" s="413"/>
      <x:c r="E615" s="413" t="str">
        <x:v>Sel dikosongkan/berpindah</x:v>
      </x:c>
      <x:c r="F615" s="413" t="str">
        <x:v>9 Sep 2026; sumber 11.09 WIB</x:v>
      </x:c>
    </x:row>
    <x:row r="616" ht="32" customHeight="1">
      <x:c r="A616" s="413" t="str">
        <x:v>9</x:v>
      </x:c>
      <x:c r="B616" s="413" t="str">
        <x:v>C23</x:v>
      </x:c>
      <x:c r="C616" s="413" t="str">
        <x:v>Pendapatan Tunai</x:v>
      </x:c>
      <x:c r="D616" s="413"/>
      <x:c r="E616" s="413" t="str">
        <x:v>Sel dikosongkan/berpindah</x:v>
      </x:c>
      <x:c r="F616" s="413" t="str">
        <x:v>9 Sep 2026; sumber 11.09 WIB</x:v>
      </x:c>
    </x:row>
    <x:row r="617" ht="32" customHeight="1">
      <x:c r="A617" s="413" t="str">
        <x:v>9</x:v>
      </x:c>
      <x:c r="B617" s="413" t="str">
        <x:v>D23</x:v>
      </x:c>
      <x:c r="C617" s="413" t="n">
        <x:v>0</x:v>
      </x:c>
      <x:c r="D617" s="413"/>
      <x:c r="E617" s="413" t="str">
        <x:v>Sel dikosongkan/berpindah</x:v>
      </x:c>
      <x:c r="F617" s="413" t="str">
        <x:v>9 Sep 2026; sumber 11.09 WIB</x:v>
      </x:c>
    </x:row>
    <x:row r="618" ht="32" customHeight="1">
      <x:c r="A618" s="413" t="str">
        <x:v>9</x:v>
      </x:c>
      <x:c r="B618" s="413" t="str">
        <x:v>N23</x:v>
      </x:c>
      <x:c r="C618" s="413" t="str">
        <x:v>Admin 1</x:v>
      </x:c>
      <x:c r="D618" s="413"/>
      <x:c r="E618" s="413" t="str">
        <x:v>Sel dikosongkan/berpindah</x:v>
      </x:c>
      <x:c r="F618" s="413" t="str">
        <x:v>9 Sep 2026; sumber 11.09 WIB</x:v>
      </x:c>
    </x:row>
    <x:row r="619" ht="32" customHeight="1">
      <x:c r="A619" s="413" t="str">
        <x:v>9</x:v>
      </x:c>
      <x:c r="B619" s="413" t="str">
        <x:v>N24</x:v>
      </x:c>
      <x:c r="C619" s="413" t="str">
        <x:v>Admin 2</x:v>
      </x:c>
      <x:c r="D619" s="413"/>
      <x:c r="E619" s="413" t="str">
        <x:v>Sel dikosongkan/berpindah</x:v>
      </x:c>
      <x:c r="F619" s="413" t="str">
        <x:v>9 Sep 2026; sumber 11.09 WIB</x:v>
      </x:c>
    </x:row>
    <x:row r="620" ht="32" customHeight="1">
      <x:c r="A620" s="413" t="str">
        <x:v>9</x:v>
      </x:c>
      <x:c r="B620" s="413" t="str">
        <x:v>N25</x:v>
      </x:c>
      <x:c r="C620" s="413" t="str">
        <x:v>Fotografer 1</x:v>
      </x:c>
      <x:c r="D620" s="413"/>
      <x:c r="E620" s="413" t="str">
        <x:v>Sel dikosongkan/berpindah</x:v>
      </x:c>
      <x:c r="F620" s="413" t="str">
        <x:v>9 Sep 2026; sumber 11.09 WIB</x:v>
      </x:c>
    </x:row>
    <x:row r="621" ht="32" customHeight="1">
      <x:c r="A621" s="413" t="str">
        <x:v>9</x:v>
      </x:c>
      <x:c r="B621" s="413" t="str">
        <x:v>N26</x:v>
      </x:c>
      <x:c r="C621" s="413" t="str">
        <x:v>Fotografer 2</x:v>
      </x:c>
      <x:c r="D621" s="413"/>
      <x:c r="E621" s="413" t="str">
        <x:v>Sel dikosongkan/berpindah</x:v>
      </x:c>
      <x:c r="F621" s="413" t="str">
        <x:v>9 Sep 2026; sumber 11.09 WIB</x:v>
      </x:c>
    </x:row>
    <x:row r="622" ht="32" customHeight="1">
      <x:c r="A622" s="413" t="str">
        <x:v>9</x:v>
      </x:c>
      <x:c r="B622" s="413" t="str">
        <x:v>K28</x:v>
      </x:c>
      <x:c r="C622" s="413" t="str">
        <x:v>KPI HARIAN | SKALA 1-5</x:v>
      </x:c>
      <x:c r="D622" s="413"/>
      <x:c r="E622" s="413" t="str">
        <x:v>Sel dikosongkan/berpindah</x:v>
      </x:c>
      <x:c r="F622" s="413" t="str">
        <x:v>9 Sep 2026; sumber 11.09 WIB</x:v>
      </x:c>
    </x:row>
    <x:row r="623" ht="32" customHeight="1">
      <x:c r="A623" s="413" t="str">
        <x:v>9</x:v>
      </x:c>
      <x:c r="B623" s="413" t="str">
        <x:v>K29</x:v>
      </x:c>
      <x:c r="C623" s="413" t="str">
        <x:v>Nama</x:v>
      </x:c>
      <x:c r="D623" s="413"/>
      <x:c r="E623" s="413" t="str">
        <x:v>Sel dikosongkan/berpindah</x:v>
      </x:c>
      <x:c r="F623" s="413" t="str">
        <x:v>9 Sep 2026; sumber 11.09 WIB</x:v>
      </x:c>
    </x:row>
    <x:row r="624" ht="32" customHeight="1">
      <x:c r="A624" s="413" t="str">
        <x:v>9</x:v>
      </x:c>
      <x:c r="B624" s="413" t="str">
        <x:v>L29</x:v>
      </x:c>
      <x:c r="C624" s="413" t="str">
        <x:v>Disiplin</x:v>
      </x:c>
      <x:c r="D624" s="413"/>
      <x:c r="E624" s="413" t="str">
        <x:v>Sel dikosongkan/berpindah</x:v>
      </x:c>
      <x:c r="F624" s="413" t="str">
        <x:v>9 Sep 2026; sumber 11.09 WIB</x:v>
      </x:c>
    </x:row>
    <x:row r="625" ht="32" customHeight="1">
      <x:c r="A625" s="413" t="str">
        <x:v>9</x:v>
      </x:c>
      <x:c r="B625" s="413" t="str">
        <x:v>M29</x:v>
      </x:c>
      <x:c r="C625" s="413" t="str">
        <x:v>Akurasi</x:v>
      </x:c>
      <x:c r="D625" s="413"/>
      <x:c r="E625" s="413" t="str">
        <x:v>Sel dikosongkan/berpindah</x:v>
      </x:c>
      <x:c r="F625" s="413" t="str">
        <x:v>9 Sep 2026; sumber 11.09 WIB</x:v>
      </x:c>
    </x:row>
    <x:row r="626" ht="32" customHeight="1">
      <x:c r="A626" s="413" t="str">
        <x:v>9</x:v>
      </x:c>
      <x:c r="B626" s="413" t="str">
        <x:v>N29</x:v>
      </x:c>
      <x:c r="C626" s="413" t="str">
        <x:v>SOP</x:v>
      </x:c>
      <x:c r="D626" s="413"/>
      <x:c r="E626" s="413" t="str">
        <x:v>Sel dikosongkan/berpindah</x:v>
      </x:c>
      <x:c r="F626" s="413" t="str">
        <x:v>9 Sep 2026; sumber 11.09 WIB</x:v>
      </x:c>
    </x:row>
    <x:row r="627" ht="32" customHeight="1">
      <x:c r="A627" s="413" t="str">
        <x:v>9</x:v>
      </x:c>
      <x:c r="B627" s="413" t="str">
        <x:v>O29</x:v>
      </x:c>
      <x:c r="C627" s="413" t="str">
        <x:v>Client</x:v>
      </x:c>
      <x:c r="D627" s="413"/>
      <x:c r="E627" s="413" t="str">
        <x:v>Sel dikosongkan/berpindah</x:v>
      </x:c>
      <x:c r="F627" s="413" t="str">
        <x:v>9 Sep 2026; sumber 11.09 WIB</x:v>
      </x:c>
    </x:row>
    <x:row r="628" ht="32" customHeight="1">
      <x:c r="A628" s="413" t="str">
        <x:v>9</x:v>
      </x:c>
      <x:c r="B628" s="413" t="str">
        <x:v>P29</x:v>
      </x:c>
      <x:c r="C628" s="413" t="str">
        <x:v>Produktivitas</x:v>
      </x:c>
      <x:c r="D628" s="413"/>
      <x:c r="E628" s="413" t="str">
        <x:v>Sel dikosongkan/berpindah</x:v>
      </x:c>
      <x:c r="F628" s="413" t="str">
        <x:v>9 Sep 2026; sumber 11.09 WIB</x:v>
      </x:c>
    </x:row>
    <x:row r="629" ht="32" customHeight="1">
      <x:c r="A629" s="413" t="str">
        <x:v>9</x:v>
      </x:c>
      <x:c r="B629" s="413" t="str">
        <x:v>AC29</x:v>
      </x:c>
      <x:c r="C629" s="413" t="str">
        <x:v>KPI Score Helper</x:v>
      </x:c>
      <x:c r="D629" s="413"/>
      <x:c r="E629" s="413" t="str">
        <x:v>Sel dikosongkan/berpindah</x:v>
      </x:c>
      <x:c r="F629" s="413" t="str">
        <x:v>9 Sep 2026; sumber 11.09 WIB</x:v>
      </x:c>
    </x:row>
    <x:row r="630" ht="32" customHeight="1">
      <x:c r="A630" s="413" t="str">
        <x:v>9</x:v>
      </x:c>
      <x:c r="B630" s="413" t="str">
        <x:v>AD29</x:v>
      </x:c>
      <x:c r="C630" s="413" t="str">
        <x:v>Status Helper</x:v>
      </x:c>
      <x:c r="D630" s="413"/>
      <x:c r="E630" s="413" t="str">
        <x:v>Sel dikosongkan/berpindah</x:v>
      </x:c>
      <x:c r="F630" s="413" t="str">
        <x:v>9 Sep 2026; sumber 11.09 WIB</x:v>
      </x:c>
    </x:row>
    <x:row r="631" ht="32" customHeight="1">
      <x:c r="A631" s="413" t="str">
        <x:v>9</x:v>
      </x:c>
      <x:c r="B631" s="413" t="str">
        <x:v>AE29</x:v>
      </x:c>
      <x:c r="C631" s="413" t="str">
        <x:v>Role Helper</x:v>
      </x:c>
      <x:c r="D631" s="413"/>
      <x:c r="E631" s="413" t="str">
        <x:v>Sel dikosongkan/berpindah</x:v>
      </x:c>
      <x:c r="F631" s="413" t="str">
        <x:v>9 Sep 2026; sumber 11.09 WIB</x:v>
      </x:c>
    </x:row>
    <x:row r="632" ht="32" customHeight="1">
      <x:c r="A632" s="413" t="str">
        <x:v>9</x:v>
      </x:c>
      <x:c r="B632" s="413" t="str">
        <x:v>AF29</x:v>
      </x:c>
      <x:c r="C632" s="413" t="str">
        <x:v>Evaluated Flag</x:v>
      </x:c>
      <x:c r="D632" s="413"/>
      <x:c r="E632" s="413" t="str">
        <x:v>Sel dikosongkan/berpindah</x:v>
      </x:c>
      <x:c r="F632" s="413" t="str">
        <x:v>9 Sep 2026; sumber 11.09 WIB</x:v>
      </x:c>
    </x:row>
    <x:row r="633" ht="32" customHeight="1">
      <x:c r="A633" s="413" t="str">
        <x:v>9</x:v>
      </x:c>
      <x:c r="B633" s="413" t="str">
        <x:v>AG29</x:v>
      </x:c>
      <x:c r="C633" s="413" t="str">
        <x:v>Effective Name</x:v>
      </x:c>
      <x:c r="D633" s="413"/>
      <x:c r="E633" s="413" t="str">
        <x:v>Sel dikosongkan/berpindah</x:v>
      </x:c>
      <x:c r="F633" s="413" t="str">
        <x:v>9 Sep 2026; sumber 11.09 WIB</x:v>
      </x:c>
    </x:row>
    <x:row r="634" ht="32" customHeight="1">
      <x:c r="A634" s="413" t="str">
        <x:v>9</x:v>
      </x:c>
      <x:c r="B634" s="413" t="str">
        <x:v>K30</x:v>
      </x:c>
      <x:c r="C634" s="413"/>
      <x:c r="D634" s="413"/>
      <x:c r="E634" s="413" t="str">
        <x:v>Sel dikosongkan/berpindah</x:v>
      </x:c>
      <x:c r="F634" s="413" t="str">
        <x:v>9 Sep 2026; sumber 11.09 WIB</x:v>
      </x:c>
    </x:row>
    <x:row r="635" ht="32" customHeight="1">
      <x:c r="A635" s="413" t="str">
        <x:v>9</x:v>
      </x:c>
      <x:c r="B635" s="413" t="str">
        <x:v>AC30</x:v>
      </x:c>
      <x:c r="C635" s="413"/>
      <x:c r="D635" s="413"/>
      <x:c r="E635" s="413" t="str">
        <x:v>Sel dikosongkan/berpindah</x:v>
      </x:c>
      <x:c r="F635" s="413" t="str">
        <x:v>9 Sep 2026; sumber 11.09 WIB</x:v>
      </x:c>
    </x:row>
    <x:row r="636" ht="32" customHeight="1">
      <x:c r="A636" s="413" t="str">
        <x:v>9</x:v>
      </x:c>
      <x:c r="B636" s="413" t="str">
        <x:v>AD30</x:v>
      </x:c>
      <x:c r="C636" s="413"/>
      <x:c r="D636" s="413"/>
      <x:c r="E636" s="413" t="str">
        <x:v>Sel dikosongkan/berpindah</x:v>
      </x:c>
      <x:c r="F636" s="413" t="str">
        <x:v>9 Sep 2026; sumber 11.09 WIB</x:v>
      </x:c>
    </x:row>
    <x:row r="637" ht="32" customHeight="1">
      <x:c r="A637" s="413" t="str">
        <x:v>9</x:v>
      </x:c>
      <x:c r="B637" s="413" t="str">
        <x:v>AE30</x:v>
      </x:c>
      <x:c r="C637" s="413"/>
      <x:c r="D637" s="413"/>
      <x:c r="E637" s="413" t="str">
        <x:v>Sel dikosongkan/berpindah</x:v>
      </x:c>
      <x:c r="F637" s="413" t="str">
        <x:v>9 Sep 2026; sumber 11.09 WIB</x:v>
      </x:c>
    </x:row>
    <x:row r="638" ht="32" customHeight="1">
      <x:c r="A638" s="413" t="str">
        <x:v>9</x:v>
      </x:c>
      <x:c r="B638" s="413" t="str">
        <x:v>AF30</x:v>
      </x:c>
      <x:c r="C638" s="413"/>
      <x:c r="D638" s="413"/>
      <x:c r="E638" s="413" t="str">
        <x:v>Sel dikosongkan/berpindah</x:v>
      </x:c>
      <x:c r="F638" s="413" t="str">
        <x:v>9 Sep 2026; sumber 11.09 WIB</x:v>
      </x:c>
    </x:row>
    <x:row r="639" ht="32" customHeight="1">
      <x:c r="A639" s="413" t="str">
        <x:v>9</x:v>
      </x:c>
      <x:c r="B639" s="413" t="str">
        <x:v>AG30</x:v>
      </x:c>
      <x:c r="C639" s="413"/>
      <x:c r="D639" s="413"/>
      <x:c r="E639" s="413" t="str">
        <x:v>Sel dikosongkan/berpindah</x:v>
      </x:c>
      <x:c r="F639" s="413" t="str">
        <x:v>9 Sep 2026; sumber 11.09 WIB</x:v>
      </x:c>
    </x:row>
    <x:row r="640" ht="32" customHeight="1">
      <x:c r="A640" s="413" t="str">
        <x:v>9</x:v>
      </x:c>
      <x:c r="B640" s="413" t="str">
        <x:v>K31</x:v>
      </x:c>
      <x:c r="C640" s="413"/>
      <x:c r="D640" s="413"/>
      <x:c r="E640" s="413" t="str">
        <x:v>Sel dikosongkan/berpindah</x:v>
      </x:c>
      <x:c r="F640" s="413" t="str">
        <x:v>9 Sep 2026; sumber 11.09 WIB</x:v>
      </x:c>
    </x:row>
    <x:row r="641" ht="32" customHeight="1">
      <x:c r="A641" s="413" t="str">
        <x:v>9</x:v>
      </x:c>
      <x:c r="B641" s="413" t="str">
        <x:v>AC31</x:v>
      </x:c>
      <x:c r="C641" s="413"/>
      <x:c r="D641" s="413"/>
      <x:c r="E641" s="413" t="str">
        <x:v>Sel dikosongkan/berpindah</x:v>
      </x:c>
      <x:c r="F641" s="413" t="str">
        <x:v>9 Sep 2026; sumber 11.09 WIB</x:v>
      </x:c>
    </x:row>
    <x:row r="642" ht="32" customHeight="1">
      <x:c r="A642" s="413" t="str">
        <x:v>9</x:v>
      </x:c>
      <x:c r="B642" s="413" t="str">
        <x:v>AD31</x:v>
      </x:c>
      <x:c r="C642" s="413"/>
      <x:c r="D642" s="413"/>
      <x:c r="E642" s="413" t="str">
        <x:v>Sel dikosongkan/berpindah</x:v>
      </x:c>
      <x:c r="F642" s="413" t="str">
        <x:v>9 Sep 2026; sumber 11.09 WIB</x:v>
      </x:c>
    </x:row>
    <x:row r="643" ht="32" customHeight="1">
      <x:c r="A643" s="413" t="str">
        <x:v>9</x:v>
      </x:c>
      <x:c r="B643" s="413" t="str">
        <x:v>AE31</x:v>
      </x:c>
      <x:c r="C643" s="413"/>
      <x:c r="D643" s="413"/>
      <x:c r="E643" s="413" t="str">
        <x:v>Sel dikosongkan/berpindah</x:v>
      </x:c>
      <x:c r="F643" s="413" t="str">
        <x:v>9 Sep 2026; sumber 11.09 WIB</x:v>
      </x:c>
    </x:row>
    <x:row r="644" ht="32" customHeight="1">
      <x:c r="A644" s="413" t="str">
        <x:v>9</x:v>
      </x:c>
      <x:c r="B644" s="413" t="str">
        <x:v>AF31</x:v>
      </x:c>
      <x:c r="C644" s="413"/>
      <x:c r="D644" s="413"/>
      <x:c r="E644" s="413" t="str">
        <x:v>Sel dikosongkan/berpindah</x:v>
      </x:c>
      <x:c r="F644" s="413" t="str">
        <x:v>9 Sep 2026; sumber 11.09 WIB</x:v>
      </x:c>
    </x:row>
    <x:row r="645" ht="32" customHeight="1">
      <x:c r="A645" s="413" t="str">
        <x:v>9</x:v>
      </x:c>
      <x:c r="B645" s="413" t="str">
        <x:v>AG31</x:v>
      </x:c>
      <x:c r="C645" s="413"/>
      <x:c r="D645" s="413"/>
      <x:c r="E645" s="413" t="str">
        <x:v>Sel dikosongkan/berpindah</x:v>
      </x:c>
      <x:c r="F645" s="413" t="str">
        <x:v>9 Sep 2026; sumber 11.09 WIB</x:v>
      </x:c>
    </x:row>
    <x:row r="646" ht="32" customHeight="1">
      <x:c r="A646" s="413" t="str">
        <x:v>9</x:v>
      </x:c>
      <x:c r="B646" s="413" t="str">
        <x:v>K32</x:v>
      </x:c>
      <x:c r="C646" s="413"/>
      <x:c r="D646" s="413"/>
      <x:c r="E646" s="413" t="str">
        <x:v>Sel dikosongkan/berpindah</x:v>
      </x:c>
      <x:c r="F646" s="413" t="str">
        <x:v>9 Sep 2026; sumber 11.09 WIB</x:v>
      </x:c>
    </x:row>
    <x:row r="647" ht="32" customHeight="1">
      <x:c r="A647" s="413" t="str">
        <x:v>9</x:v>
      </x:c>
      <x:c r="B647" s="413" t="str">
        <x:v>AC32</x:v>
      </x:c>
      <x:c r="C647" s="413"/>
      <x:c r="D647" s="413"/>
      <x:c r="E647" s="413" t="str">
        <x:v>Sel dikosongkan/berpindah</x:v>
      </x:c>
      <x:c r="F647" s="413" t="str">
        <x:v>9 Sep 2026; sumber 11.09 WIB</x:v>
      </x:c>
    </x:row>
    <x:row r="648" ht="32" customHeight="1">
      <x:c r="A648" s="413" t="str">
        <x:v>9</x:v>
      </x:c>
      <x:c r="B648" s="413" t="str">
        <x:v>AD32</x:v>
      </x:c>
      <x:c r="C648" s="413"/>
      <x:c r="D648" s="413"/>
      <x:c r="E648" s="413" t="str">
        <x:v>Sel dikosongkan/berpindah</x:v>
      </x:c>
      <x:c r="F648" s="413" t="str">
        <x:v>9 Sep 2026; sumber 11.09 WIB</x:v>
      </x:c>
    </x:row>
    <x:row r="649" ht="32" customHeight="1">
      <x:c r="A649" s="413" t="str">
        <x:v>9</x:v>
      </x:c>
      <x:c r="B649" s="413" t="str">
        <x:v>AE32</x:v>
      </x:c>
      <x:c r="C649" s="413"/>
      <x:c r="D649" s="413"/>
      <x:c r="E649" s="413" t="str">
        <x:v>Sel dikosongkan/berpindah</x:v>
      </x:c>
      <x:c r="F649" s="413" t="str">
        <x:v>9 Sep 2026; sumber 11.09 WIB</x:v>
      </x:c>
    </x:row>
    <x:row r="650" ht="32" customHeight="1">
      <x:c r="A650" s="413" t="str">
        <x:v>9</x:v>
      </x:c>
      <x:c r="B650" s="413" t="str">
        <x:v>AF32</x:v>
      </x:c>
      <x:c r="C650" s="413"/>
      <x:c r="D650" s="413"/>
      <x:c r="E650" s="413" t="str">
        <x:v>Sel dikosongkan/berpindah</x:v>
      </x:c>
      <x:c r="F650" s="413" t="str">
        <x:v>9 Sep 2026; sumber 11.09 WIB</x:v>
      </x:c>
    </x:row>
    <x:row r="651" ht="32" customHeight="1">
      <x:c r="A651" s="413" t="str">
        <x:v>9</x:v>
      </x:c>
      <x:c r="B651" s="413" t="str">
        <x:v>AG32</x:v>
      </x:c>
      <x:c r="C651" s="413"/>
      <x:c r="D651" s="413"/>
      <x:c r="E651" s="413" t="str">
        <x:v>Sel dikosongkan/berpindah</x:v>
      </x:c>
      <x:c r="F651" s="413" t="str">
        <x:v>9 Sep 2026; sumber 11.09 WIB</x:v>
      </x:c>
    </x:row>
    <x:row r="652" ht="32" customHeight="1">
      <x:c r="A652" s="413" t="str">
        <x:v>9</x:v>
      </x:c>
      <x:c r="B652" s="413" t="str">
        <x:v>K33</x:v>
      </x:c>
      <x:c r="C652" s="413"/>
      <x:c r="D652" s="413"/>
      <x:c r="E652" s="413" t="str">
        <x:v>Sel dikosongkan/berpindah</x:v>
      </x:c>
      <x:c r="F652" s="413" t="str">
        <x:v>9 Sep 2026; sumber 11.09 WIB</x:v>
      </x:c>
    </x:row>
    <x:row r="653" ht="32" customHeight="1">
      <x:c r="A653" s="413" t="str">
        <x:v>9</x:v>
      </x:c>
      <x:c r="B653" s="413" t="str">
        <x:v>AC33</x:v>
      </x:c>
      <x:c r="C653" s="413"/>
      <x:c r="D653" s="413"/>
      <x:c r="E653" s="413" t="str">
        <x:v>Sel dikosongkan/berpindah</x:v>
      </x:c>
      <x:c r="F653" s="413" t="str">
        <x:v>9 Sep 2026; sumber 11.09 WIB</x:v>
      </x:c>
    </x:row>
    <x:row r="654" ht="32" customHeight="1">
      <x:c r="A654" s="413" t="str">
        <x:v>9</x:v>
      </x:c>
      <x:c r="B654" s="413" t="str">
        <x:v>AD33</x:v>
      </x:c>
      <x:c r="C654" s="413"/>
      <x:c r="D654" s="413"/>
      <x:c r="E654" s="413" t="str">
        <x:v>Sel dikosongkan/berpindah</x:v>
      </x:c>
      <x:c r="F654" s="413" t="str">
        <x:v>9 Sep 2026; sumber 11.09 WIB</x:v>
      </x:c>
    </x:row>
    <x:row r="655" ht="32" customHeight="1">
      <x:c r="A655" s="413" t="str">
        <x:v>9</x:v>
      </x:c>
      <x:c r="B655" s="413" t="str">
        <x:v>AE33</x:v>
      </x:c>
      <x:c r="C655" s="413"/>
      <x:c r="D655" s="413"/>
      <x:c r="E655" s="413" t="str">
        <x:v>Sel dikosongkan/berpindah</x:v>
      </x:c>
      <x:c r="F655" s="413" t="str">
        <x:v>9 Sep 2026; sumber 11.09 WIB</x:v>
      </x:c>
    </x:row>
    <x:row r="656" ht="32" customHeight="1">
      <x:c r="A656" s="413" t="str">
        <x:v>9</x:v>
      </x:c>
      <x:c r="B656" s="413" t="str">
        <x:v>AF33</x:v>
      </x:c>
      <x:c r="C656" s="413"/>
      <x:c r="D656" s="413"/>
      <x:c r="E656" s="413" t="str">
        <x:v>Sel dikosongkan/berpindah</x:v>
      </x:c>
      <x:c r="F656" s="413" t="str">
        <x:v>9 Sep 2026; sumber 11.09 WIB</x:v>
      </x:c>
    </x:row>
    <x:row r="657" ht="32" customHeight="1">
      <x:c r="A657" s="413" t="str">
        <x:v>9</x:v>
      </x:c>
      <x:c r="B657" s="413" t="str">
        <x:v>AG33</x:v>
      </x:c>
      <x:c r="C657" s="413"/>
      <x:c r="D657" s="413"/>
      <x:c r="E657" s="413" t="str">
        <x:v>Sel dikosongkan/berpindah</x:v>
      </x:c>
      <x:c r="F657" s="413" t="str">
        <x:v>9 Sep 2026; sumber 11.09 WIB</x:v>
      </x:c>
    </x:row>
    <x:row r="658" ht="32" customHeight="1">
      <x:c r="A658" s="413" t="str">
        <x:v>9</x:v>
      </x:c>
      <x:c r="B658" s="413" t="str">
        <x:v>D34</x:v>
      </x:c>
      <x:c r="C658" s="413" t="n">
        <x:v>0</x:v>
      </x:c>
      <x:c r="D658" s="413"/>
      <x:c r="E658" s="413" t="str">
        <x:v>Sel dikosongkan/berpindah</x:v>
      </x:c>
      <x:c r="F658" s="413" t="str">
        <x:v>9 Sep 2026; sumber 11.09 WIB</x:v>
      </x:c>
    </x:row>
    <x:row r="659" ht="32" customHeight="1">
      <x:c r="A659" s="413" t="str">
        <x:v>9</x:v>
      </x:c>
      <x:c r="B659" s="413" t="str">
        <x:v>AC34</x:v>
      </x:c>
      <x:c r="C659" s="413"/>
      <x:c r="D659" s="413"/>
      <x:c r="E659" s="413" t="str">
        <x:v>Sel dikosongkan/berpindah</x:v>
      </x:c>
      <x:c r="F659" s="413" t="str">
        <x:v>9 Sep 2026; sumber 11.09 WIB</x:v>
      </x:c>
    </x:row>
    <x:row r="660" ht="32" customHeight="1">
      <x:c r="A660" s="413" t="str">
        <x:v>9</x:v>
      </x:c>
      <x:c r="B660" s="413" t="str">
        <x:v>AD34</x:v>
      </x:c>
      <x:c r="C660" s="413"/>
      <x:c r="D660" s="413"/>
      <x:c r="E660" s="413" t="str">
        <x:v>Sel dikosongkan/berpindah</x:v>
      </x:c>
      <x:c r="F660" s="413" t="str">
        <x:v>9 Sep 2026; sumber 11.09 WIB</x:v>
      </x:c>
    </x:row>
    <x:row r="661" ht="32" customHeight="1">
      <x:c r="A661" s="413" t="str">
        <x:v>9</x:v>
      </x:c>
      <x:c r="B661" s="413" t="str">
        <x:v>AE34</x:v>
      </x:c>
      <x:c r="C661" s="413"/>
      <x:c r="D661" s="413"/>
      <x:c r="E661" s="413" t="str">
        <x:v>Sel dikosongkan/berpindah</x:v>
      </x:c>
      <x:c r="F661" s="413" t="str">
        <x:v>9 Sep 2026; sumber 11.09 WIB</x:v>
      </x:c>
    </x:row>
    <x:row r="662" ht="32" customHeight="1">
      <x:c r="A662" s="413" t="str">
        <x:v>9</x:v>
      </x:c>
      <x:c r="B662" s="413" t="str">
        <x:v>AF34</x:v>
      </x:c>
      <x:c r="C662" s="413"/>
      <x:c r="D662" s="413"/>
      <x:c r="E662" s="413" t="str">
        <x:v>Sel dikosongkan/berpindah</x:v>
      </x:c>
      <x:c r="F662" s="413" t="str">
        <x:v>9 Sep 2026; sumber 11.09 WIB</x:v>
      </x:c>
    </x:row>
    <x:row r="663" ht="32" customHeight="1">
      <x:c r="A663" s="413" t="str">
        <x:v>9</x:v>
      </x:c>
      <x:c r="B663" s="413" t="str">
        <x:v>AG34</x:v>
      </x:c>
      <x:c r="C663" s="413"/>
      <x:c r="D663" s="413"/>
      <x:c r="E663" s="413" t="str">
        <x:v>Sel dikosongkan/berpindah</x:v>
      </x:c>
      <x:c r="F663" s="413" t="str">
        <x:v>9 Sep 2026; sumber 11.09 WIB</x:v>
      </x:c>
    </x:row>
    <x:row r="664" ht="32" customHeight="1">
      <x:c r="A664" s="413" t="str">
        <x:v>9</x:v>
      </x:c>
      <x:c r="B664" s="413" t="str">
        <x:v>AC35</x:v>
      </x:c>
      <x:c r="C664" s="413"/>
      <x:c r="D664" s="413"/>
      <x:c r="E664" s="413" t="str">
        <x:v>Sel dikosongkan/berpindah</x:v>
      </x:c>
      <x:c r="F664" s="413" t="str">
        <x:v>9 Sep 2026; sumber 11.09 WIB</x:v>
      </x:c>
    </x:row>
    <x:row r="665" ht="32" customHeight="1">
      <x:c r="A665" s="413" t="str">
        <x:v>9</x:v>
      </x:c>
      <x:c r="B665" s="413" t="str">
        <x:v>AD35</x:v>
      </x:c>
      <x:c r="C665" s="413"/>
      <x:c r="D665" s="413"/>
      <x:c r="E665" s="413" t="str">
        <x:v>Sel dikosongkan/berpindah</x:v>
      </x:c>
      <x:c r="F665" s="413" t="str">
        <x:v>9 Sep 2026; sumber 11.09 WIB</x:v>
      </x:c>
    </x:row>
    <x:row r="666" ht="32" customHeight="1">
      <x:c r="A666" s="413" t="str">
        <x:v>9</x:v>
      </x:c>
      <x:c r="B666" s="413" t="str">
        <x:v>AE35</x:v>
      </x:c>
      <x:c r="C666" s="413"/>
      <x:c r="D666" s="413"/>
      <x:c r="E666" s="413" t="str">
        <x:v>Sel dikosongkan/berpindah</x:v>
      </x:c>
      <x:c r="F666" s="413" t="str">
        <x:v>9 Sep 2026; sumber 11.09 WIB</x:v>
      </x:c>
    </x:row>
    <x:row r="667" ht="32" customHeight="1">
      <x:c r="A667" s="413" t="str">
        <x:v>9</x:v>
      </x:c>
      <x:c r="B667" s="413" t="str">
        <x:v>AF35</x:v>
      </x:c>
      <x:c r="C667" s="413"/>
      <x:c r="D667" s="413"/>
      <x:c r="E667" s="413" t="str">
        <x:v>Sel dikosongkan/berpindah</x:v>
      </x:c>
      <x:c r="F667" s="413" t="str">
        <x:v>9 Sep 2026; sumber 11.09 WIB</x:v>
      </x:c>
    </x:row>
    <x:row r="668" ht="32" customHeight="1">
      <x:c r="A668" s="413" t="str">
        <x:v>9</x:v>
      </x:c>
      <x:c r="B668" s="413" t="str">
        <x:v>AG35</x:v>
      </x:c>
      <x:c r="C668" s="413"/>
      <x:c r="D668" s="413"/>
      <x:c r="E668" s="413" t="str">
        <x:v>Sel dikosongkan/berpindah</x:v>
      </x:c>
      <x:c r="F668" s="413" t="str">
        <x:v>9 Sep 2026; sumber 11.09 WIB</x:v>
      </x:c>
    </x:row>
    <x:row r="669" ht="32" customHeight="1">
      <x:c r="A669" s="413" t="str">
        <x:v>9</x:v>
      </x:c>
      <x:c r="B669" s="413" t="str">
        <x:v>K36</x:v>
      </x:c>
      <x:c r="C669" s="413" t="str">
        <x:v>Skala: 1 Sangat Kurang | 2 Kurang | 3 Cukup | 4 Baik | 5 Sangat Baik | Jika Nama kosong, 4 baris pertama otomatis mengikuti urutan Shift</x:v>
      </x:c>
      <x:c r="D669" s="413"/>
      <x:c r="E669" s="413" t="str">
        <x:v>Sel dikosongkan/berpindah</x:v>
      </x:c>
      <x:c r="F669" s="413" t="str">
        <x:v>9 Sep 2026; sumber 11.09 WIB</x:v>
      </x:c>
    </x:row>
    <x:row r="670" ht="32" customHeight="1">
      <x:c r="A670" s="413" t="str">
        <x:v>9</x:v>
      </x:c>
      <x:c r="B670" s="413" t="str">
        <x:v>K38</x:v>
      </x:c>
      <x:c r="C670" s="413" t="str">
        <x:v>ADMIN FOLLOW-UP</x:v>
      </x:c>
      <x:c r="D670" s="413"/>
      <x:c r="E670" s="413" t="str">
        <x:v>Sel dikosongkan/berpindah</x:v>
      </x:c>
      <x:c r="F670" s="413" t="str">
        <x:v>9 Sep 2026; sumber 11.09 WIB</x:v>
      </x:c>
    </x:row>
    <x:row r="671" ht="32" customHeight="1">
      <x:c r="A671" s="413" t="str">
        <x:v>9</x:v>
      </x:c>
      <x:c r="B671" s="413" t="str">
        <x:v>K39</x:v>
      </x:c>
      <x:c r="C671" s="413" t="str">
        <x:v>Admin</x:v>
      </x:c>
      <x:c r="D671" s="413"/>
      <x:c r="E671" s="413" t="str">
        <x:v>Sel dikosongkan/berpindah</x:v>
      </x:c>
      <x:c r="F671" s="413" t="str">
        <x:v>9 Sep 2026; sumber 11.09 WIB</x:v>
      </x:c>
    </x:row>
    <x:row r="672" ht="32" customHeight="1">
      <x:c r="A672" s="413" t="str">
        <x:v>9</x:v>
      </x:c>
      <x:c r="B672" s="413" t="str">
        <x:v>L39</x:v>
      </x:c>
      <x:c r="C672" s="413" t="str">
        <x:v>Saving Contact</x:v>
      </x:c>
      <x:c r="D672" s="413"/>
      <x:c r="E672" s="413" t="str">
        <x:v>Sel dikosongkan/berpindah</x:v>
      </x:c>
      <x:c r="F672" s="413" t="str">
        <x:v>9 Sep 2026; sumber 11.09 WIB</x:v>
      </x:c>
    </x:row>
    <x:row r="673" ht="32" customHeight="1">
      <x:c r="A673" s="413" t="str">
        <x:v>9</x:v>
      </x:c>
      <x:c r="B673" s="413" t="str">
        <x:v>M39</x:v>
      </x:c>
      <x:c r="C673" s="413" t="str">
        <x:v>Reminder</x:v>
      </x:c>
      <x:c r="D673" s="413"/>
      <x:c r="E673" s="413" t="str">
        <x:v>Sel dikosongkan/berpindah</x:v>
      </x:c>
      <x:c r="F673" s="413" t="str">
        <x:v>9 Sep 2026; sumber 11.09 WIB</x:v>
      </x:c>
    </x:row>
    <x:row r="674" ht="32" customHeight="1">
      <x:c r="A674" s="413" t="str">
        <x:v>9</x:v>
      </x:c>
      <x:c r="B674" s="413" t="str">
        <x:v>K40</x:v>
      </x:c>
      <x:c r="C674" s="413"/>
      <x:c r="D674" s="413"/>
      <x:c r="E674" s="413" t="str">
        <x:v>Sel dikosongkan/berpindah</x:v>
      </x:c>
      <x:c r="F674" s="413" t="str">
        <x:v>9 Sep 2026; sumber 11.09 WIB</x:v>
      </x:c>
    </x:row>
    <x:row r="675" ht="32" customHeight="1">
      <x:c r="A675" s="413" t="str">
        <x:v>9</x:v>
      </x:c>
      <x:c r="B675" s="413" t="str">
        <x:v>K41</x:v>
      </x:c>
      <x:c r="C675" s="413"/>
      <x:c r="D675" s="413"/>
      <x:c r="E675" s="413" t="str">
        <x:v>Sel dikosongkan/berpindah</x:v>
      </x:c>
      <x:c r="F675" s="413" t="str">
        <x:v>9 Sep 2026; sumber 11.09 WIB</x:v>
      </x:c>
    </x:row>
    <x:row r="676" ht="32" customHeight="1">
      <x:c r="A676" s="413" t="str">
        <x:v>9</x:v>
      </x:c>
      <x:c r="B676" s="413" t="str">
        <x:v>K43</x:v>
      </x:c>
      <x:c r="C676" s="413" t="str">
        <x:v>TODAY | LEADS &amp; TRANSAKSI</x:v>
      </x:c>
      <x:c r="D676" s="413"/>
      <x:c r="E676" s="413" t="str">
        <x:v>Sel dikosongkan/berpindah</x:v>
      </x:c>
      <x:c r="F676" s="413" t="str">
        <x:v>9 Sep 2026; sumber 11.09 WIB</x:v>
      </x:c>
    </x:row>
    <x:row r="677" ht="32" customHeight="1">
      <x:c r="A677" s="413" t="str">
        <x:v>9</x:v>
      </x:c>
      <x:c r="B677" s="413" t="str">
        <x:v>K44</x:v>
      </x:c>
      <x:c r="C677" s="413" t="str">
        <x:v>Leads</x:v>
      </x:c>
      <x:c r="D677" s="413"/>
      <x:c r="E677" s="413" t="str">
        <x:v>Sel dikosongkan/berpindah</x:v>
      </x:c>
      <x:c r="F677" s="413" t="str">
        <x:v>9 Sep 2026; sumber 11.09 WIB</x:v>
      </x:c>
    </x:row>
    <x:row r="678" ht="32" customHeight="1">
      <x:c r="A678" s="413" t="str">
        <x:v>9</x:v>
      </x:c>
      <x:c r="B678" s="413" t="str">
        <x:v>K45</x:v>
      </x:c>
      <x:c r="C678" s="413" t="str">
        <x:v>Total DP</x:v>
      </x:c>
      <x:c r="D678" s="413"/>
      <x:c r="E678" s="413" t="str">
        <x:v>Sel dikosongkan/berpindah</x:v>
      </x:c>
      <x:c r="F678" s="413" t="str">
        <x:v>9 Sep 2026; sumber 11.09 WIB</x:v>
      </x:c>
    </x:row>
    <x:row r="679" ht="32" customHeight="1">
      <x:c r="A679" s="413" t="str">
        <x:v>9</x:v>
      </x:c>
      <x:c r="B679" s="413" t="str">
        <x:v>M45</x:v>
      </x:c>
      <x:c r="C679" s="413" t="n">
        <x:v>0</x:v>
      </x:c>
      <x:c r="D679" s="413"/>
      <x:c r="E679" s="413" t="str">
        <x:v>Sel dikosongkan/berpindah</x:v>
      </x:c>
      <x:c r="F679" s="413" t="str">
        <x:v>9 Sep 2026; sumber 11.09 WIB</x:v>
      </x:c>
    </x:row>
    <x:row r="680" ht="32" customHeight="1">
      <x:c r="A680" s="413" t="str">
        <x:v>9</x:v>
      </x:c>
      <x:c r="B680" s="413" t="str">
        <x:v>K46</x:v>
      </x:c>
      <x:c r="C680" s="413" t="str">
        <x:v>Sesi Foto</x:v>
      </x:c>
      <x:c r="D680" s="413"/>
      <x:c r="E680" s="413" t="str">
        <x:v>Sel dikosongkan/berpindah</x:v>
      </x:c>
      <x:c r="F680" s="413" t="str">
        <x:v>9 Sep 2026; sumber 11.09 WIB</x:v>
      </x:c>
    </x:row>
    <x:row r="681" ht="32" customHeight="1">
      <x:c r="A681" s="413" t="str">
        <x:v>9</x:v>
      </x:c>
      <x:c r="B681" s="413" t="str">
        <x:v>M46</x:v>
      </x:c>
      <x:c r="C681" s="413" t="n">
        <x:v>0</x:v>
      </x:c>
      <x:c r="D681" s="413"/>
      <x:c r="E681" s="413" t="str">
        <x:v>Sel dikosongkan/berpindah</x:v>
      </x:c>
      <x:c r="F681" s="413" t="str">
        <x:v>9 Sep 2026; sumber 11.09 WIB</x:v>
      </x:c>
    </x:row>
    <x:row r="682" ht="32" customHeight="1">
      <x:c r="A682" s="413" t="str">
        <x:v>9</x:v>
      </x:c>
      <x:c r="B682" s="413" t="str">
        <x:v>K47</x:v>
      </x:c>
      <x:c r="C682" s="413" t="str">
        <x:v>Jumlah Transaksi Harian</x:v>
      </x:c>
      <x:c r="D682" s="413"/>
      <x:c r="E682" s="413" t="str">
        <x:v>Sel dikosongkan/berpindah</x:v>
      </x:c>
      <x:c r="F682" s="413" t="str">
        <x:v>9 Sep 2026; sumber 11.09 WIB</x:v>
      </x:c>
    </x:row>
    <x:row r="683" ht="32" customHeight="1">
      <x:c r="A683" s="413" t="str">
        <x:v>9</x:v>
      </x:c>
      <x:c r="B683" s="413" t="str">
        <x:v>M47</x:v>
      </x:c>
      <x:c r="C683" s="413" t="n">
        <x:v>0</x:v>
      </x:c>
      <x:c r="D683" s="413"/>
      <x:c r="E683" s="413" t="str">
        <x:v>Sel dikosongkan/berpindah</x:v>
      </x:c>
      <x:c r="F683" s="413" t="str">
        <x:v>9 Sep 2026; sumber 11.09 WIB</x:v>
      </x:c>
    </x:row>
    <x:row r="684" ht="32" customHeight="1">
      <x:c r="A684" s="413" t="str">
        <x:v>9</x:v>
      </x:c>
      <x:c r="B684" s="413" t="str">
        <x:v>K48</x:v>
      </x:c>
      <x:c r="C684" s="413" t="str">
        <x:v>Conversion Rate</x:v>
      </x:c>
      <x:c r="D684" s="413"/>
      <x:c r="E684" s="413" t="str">
        <x:v>Sel dikosongkan/berpindah</x:v>
      </x:c>
      <x:c r="F684" s="413" t="str">
        <x:v>9 Sep 2026; sumber 11.09 WIB</x:v>
      </x:c>
    </x:row>
    <x:row r="685" ht="32" customHeight="1">
      <x:c r="A685" s="413" t="str">
        <x:v>9</x:v>
      </x:c>
      <x:c r="B685" s="413" t="str">
        <x:v>M48</x:v>
      </x:c>
      <x:c r="C685" s="413"/>
      <x:c r="D685" s="413"/>
      <x:c r="E685" s="413" t="str">
        <x:v>Sel dikosongkan/berpindah</x:v>
      </x:c>
      <x:c r="F685" s="413" t="str">
        <x:v>9 Sep 2026; sumber 11.09 WIB</x:v>
      </x:c>
    </x:row>
    <x:row r="686" ht="32" customHeight="1">
      <x:c r="A686" s="413" t="str">
        <x:v>Schedule BK006</x:v>
      </x:c>
      <x:c r="B686" s="413" t="str">
        <x:v>Y10</x:v>
      </x:c>
      <x:c r="C686" s="413" t="str">
        <x:v>02-9.-Schedule-September-2026</x:v>
      </x:c>
      <x:c r="D686" s="413" t="str">
        <x:v>9. Schedule September 2026</x:v>
      </x:c>
      <x:c r="E686" s="413" t="str">
        <x:v>Input booking reguler</x:v>
      </x:c>
      <x:c r="F686" s="413" t="str">
        <x:v>9 Sep 2026; sumber 10.36 WIB</x:v>
      </x:c>
    </x:row>
    <x:row r="687" ht="32" customHeight="1">
      <x:c r="A687" s="413" t="str">
        <x:v>Schedule BK007</x:v>
      </x:c>
      <x:c r="B687" s="413" t="str">
        <x:v>Y11</x:v>
      </x:c>
      <x:c r="C687" s="413" t="str">
        <x:v>02-9.-Schedule-September-2026</x:v>
      </x:c>
      <x:c r="D687" s="413" t="str">
        <x:v>9. Schedule September 2026</x:v>
      </x:c>
      <x:c r="E687" s="413" t="str">
        <x:v>Input booking reguler</x:v>
      </x:c>
      <x:c r="F687" s="413" t="str">
        <x:v>9 Sep 2026; sumber 10.36 WIB</x:v>
      </x:c>
    </x:row>
    <x:row r="688" ht="32" customHeight="1">
      <x:c r="A688" s="413" t="str">
        <x:v>Schedule BK008</x:v>
      </x:c>
      <x:c r="B688" s="413" t="str">
        <x:v>Y12</x:v>
      </x:c>
      <x:c r="C688" s="413" t="str">
        <x:v>02-9.-Schedule-September-2026</x:v>
      </x:c>
      <x:c r="D688" s="413" t="str">
        <x:v>9. Schedule September 2026</x:v>
      </x:c>
      <x:c r="E688" s="413" t="str">
        <x:v>Input booking reguler</x:v>
      </x:c>
      <x:c r="F688" s="413" t="str">
        <x:v>9 Sep 2026; sumber 10.36 WIB</x:v>
      </x:c>
    </x:row>
    <x:row r="689" ht="32" customHeight="1">
      <x:c r="A689" s="413" t="str">
        <x:v>Schedule BK001</x:v>
      </x:c>
      <x:c r="B689" s="413" t="str">
        <x:v>Y5</x:v>
      </x:c>
      <x:c r="C689" s="413" t="str">
        <x:v>02-9.-Schedule-September-2026</x:v>
      </x:c>
      <x:c r="D689" s="413" t="str">
        <x:v>9. Schedule September 2026</x:v>
      </x:c>
      <x:c r="E689" s="413" t="str">
        <x:v>Input booking reguler</x:v>
      </x:c>
      <x:c r="F689" s="413" t="str">
        <x:v>9 Sep 2026; sumber 10.36 WIB</x:v>
      </x:c>
    </x:row>
    <x:row r="690" ht="32" customHeight="1">
      <x:c r="A690" s="413" t="str">
        <x:v>Schedule BK002</x:v>
      </x:c>
      <x:c r="B690" s="413" t="str">
        <x:v>Y6</x:v>
      </x:c>
      <x:c r="C690" s="413" t="str">
        <x:v>02-9.-Schedule-September-2026</x:v>
      </x:c>
      <x:c r="D690" s="413" t="str">
        <x:v>9. Schedule September 2026</x:v>
      </x:c>
      <x:c r="E690" s="413" t="str">
        <x:v>Input booking reguler</x:v>
      </x:c>
      <x:c r="F690" s="413" t="str">
        <x:v>9 Sep 2026; sumber 10.36 WIB</x:v>
      </x:c>
    </x:row>
    <x:row r="691" ht="32" customHeight="1">
      <x:c r="A691" s="413" t="str">
        <x:v>Schedule BK003</x:v>
      </x:c>
      <x:c r="B691" s="413" t="str">
        <x:v>Y7</x:v>
      </x:c>
      <x:c r="C691" s="413" t="str">
        <x:v>02-9.-Schedule-September-2026</x:v>
      </x:c>
      <x:c r="D691" s="413" t="str">
        <x:v>9. Schedule September 2026</x:v>
      </x:c>
      <x:c r="E691" s="413" t="str">
        <x:v>Input booking reguler</x:v>
      </x:c>
      <x:c r="F691" s="413" t="str">
        <x:v>9 Sep 2026; sumber 10.36 WIB</x:v>
      </x:c>
    </x:row>
    <x:row r="692" ht="32" customHeight="1">
      <x:c r="A692" s="413" t="str">
        <x:v>Schedule BK004</x:v>
      </x:c>
      <x:c r="B692" s="413" t="str">
        <x:v>Y8</x:v>
      </x:c>
      <x:c r="C692" s="413" t="str">
        <x:v>02-9.-Schedule-September-2026</x:v>
      </x:c>
      <x:c r="D692" s="413" t="str">
        <x:v>9. Schedule September 2026</x:v>
      </x:c>
      <x:c r="E692" s="413" t="str">
        <x:v>Input booking reguler</x:v>
      </x:c>
      <x:c r="F692" s="413" t="str">
        <x:v>9 Sep 2026; sumber 10.36 WIB</x:v>
      </x:c>
    </x:row>
    <x:row r="693" ht="32" customHeight="1">
      <x:c r="A693" s="413" t="str">
        <x:v>Schedule BK005</x:v>
      </x:c>
      <x:c r="B693" s="413" t="str">
        <x:v>Y9</x:v>
      </x:c>
      <x:c r="C693" s="413" t="str">
        <x:v>02-9.-Schedule-September-2026</x:v>
      </x:c>
      <x:c r="D693" s="413" t="str">
        <x:v>9. Schedule September 2026</x:v>
      </x:c>
      <x:c r="E693" s="413" t="str">
        <x:v>Input booking reguler</x:v>
      </x:c>
      <x:c r="F693" s="413" t="str">
        <x:v>9 Sep 2026; sumber 10.36 WIB</x:v>
      </x:c>
    </x:row>
    <x:row r="694" ht="32" customHeight="1">
      <x:c r="A694" s="413" t="str">
        <x:v>Schedule BK018</x:v>
      </x:c>
      <x:c r="B694" s="413" t="str">
        <x:v>Y22</x:v>
      </x:c>
      <x:c r="C694" s="413" t="str">
        <x:v>02-9.-Schedule-September-2026</x:v>
      </x:c>
      <x:c r="D694" s="413" t="str">
        <x:v>9. Schedule September 2026</x:v>
      </x:c>
      <x:c r="E694" s="413" t="str">
        <x:v>Input booking reguler</x:v>
      </x:c>
      <x:c r="F694" s="413" t="str">
        <x:v>9 Sep 2026; sumber 10.36 WIB</x:v>
      </x:c>
    </x:row>
    <x:row r="695" ht="32" customHeight="1">
      <x:c r="A695" s="413" t="str">
        <x:v>Schedule BK009</x:v>
      </x:c>
      <x:c r="B695" s="413" t="str">
        <x:v>Y13</x:v>
      </x:c>
      <x:c r="C695" s="413" t="str">
        <x:v>02-9.-Schedule-September-2026</x:v>
      </x:c>
      <x:c r="D695" s="413" t="str">
        <x:v>9. Schedule September 2026</x:v>
      </x:c>
      <x:c r="E695" s="413" t="str">
        <x:v>Input booking reguler</x:v>
      </x:c>
      <x:c r="F695" s="413" t="str">
        <x:v>9 Sep 2026; sumber 10.36 WIB</x:v>
      </x:c>
    </x:row>
    <x:row r="696" ht="32" customHeight="1">
      <x:c r="A696" s="413" t="str">
        <x:v>Schedule BK010</x:v>
      </x:c>
      <x:c r="B696" s="413" t="str">
        <x:v>Y14</x:v>
      </x:c>
      <x:c r="C696" s="413" t="str">
        <x:v>02-9.-Schedule-September-2026</x:v>
      </x:c>
      <x:c r="D696" s="413" t="str">
        <x:v>9. Schedule September 2026</x:v>
      </x:c>
      <x:c r="E696" s="413" t="str">
        <x:v>Input booking reguler</x:v>
      </x:c>
      <x:c r="F696" s="413" t="str">
        <x:v>9 Sep 2026; sumber 10.36 WIB</x:v>
      </x:c>
    </x:row>
    <x:row r="697" ht="32" customHeight="1">
      <x:c r="A697" s="413" t="str">
        <x:v>Schedule BK011</x:v>
      </x:c>
      <x:c r="B697" s="413" t="str">
        <x:v>Y15</x:v>
      </x:c>
      <x:c r="C697" s="413" t="str">
        <x:v>02-9.-Schedule-September-2026</x:v>
      </x:c>
      <x:c r="D697" s="413" t="str">
        <x:v>9. Schedule September 2026</x:v>
      </x:c>
      <x:c r="E697" s="413" t="str">
        <x:v>Input booking reguler</x:v>
      </x:c>
      <x:c r="F697" s="413" t="str">
        <x:v>9 Sep 2026; sumber 10.36 WIB</x:v>
      </x:c>
    </x:row>
    <x:row r="698" ht="32" customHeight="1">
      <x:c r="A698" s="413" t="str">
        <x:v>Schedule BK012</x:v>
      </x:c>
      <x:c r="B698" s="413" t="str">
        <x:v>Y16</x:v>
      </x:c>
      <x:c r="C698" s="413" t="str">
        <x:v>02-9.-Schedule-September-2026</x:v>
      </x:c>
      <x:c r="D698" s="413" t="str">
        <x:v>9. Schedule September 2026</x:v>
      </x:c>
      <x:c r="E698" s="413" t="str">
        <x:v>Input booking reguler</x:v>
      </x:c>
      <x:c r="F698" s="413" t="str">
        <x:v>9 Sep 2026; sumber 10.36 WIB</x:v>
      </x:c>
    </x:row>
    <x:row r="699" ht="32" customHeight="1">
      <x:c r="A699" s="413" t="str">
        <x:v>Schedule BK013</x:v>
      </x:c>
      <x:c r="B699" s="413" t="str">
        <x:v>Y17</x:v>
      </x:c>
      <x:c r="C699" s="413" t="str">
        <x:v>02-9.-Schedule-September-2026</x:v>
      </x:c>
      <x:c r="D699" s="413" t="str">
        <x:v>9. Schedule September 2026</x:v>
      </x:c>
      <x:c r="E699" s="413" t="str">
        <x:v>Input booking reguler</x:v>
      </x:c>
      <x:c r="F699" s="413" t="str">
        <x:v>9 Sep 2026; sumber 10.36 WIB</x:v>
      </x:c>
    </x:row>
    <x:row r="700" ht="32" customHeight="1">
      <x:c r="A700" s="413" t="str">
        <x:v>Schedule BK014</x:v>
      </x:c>
      <x:c r="B700" s="413" t="str">
        <x:v>Y18</x:v>
      </x:c>
      <x:c r="C700" s="413" t="str">
        <x:v>02-9.-Schedule-September-2026</x:v>
      </x:c>
      <x:c r="D700" s="413" t="str">
        <x:v>9. Schedule September 2026</x:v>
      </x:c>
      <x:c r="E700" s="413" t="str">
        <x:v>Input booking reguler</x:v>
      </x:c>
      <x:c r="F700" s="413" t="str">
        <x:v>9 Sep 2026; sumber 10.36 WIB</x:v>
      </x:c>
    </x:row>
    <x:row r="701" ht="32" customHeight="1">
      <x:c r="A701" s="413" t="str">
        <x:v>Schedule BK015</x:v>
      </x:c>
      <x:c r="B701" s="413" t="str">
        <x:v>Y19</x:v>
      </x:c>
      <x:c r="C701" s="413" t="str">
        <x:v>02-9.-Schedule-September-2026</x:v>
      </x:c>
      <x:c r="D701" s="413" t="str">
        <x:v>9. Schedule September 2026</x:v>
      </x:c>
      <x:c r="E701" s="413" t="str">
        <x:v>Input booking reguler</x:v>
      </x:c>
      <x:c r="F701" s="413" t="str">
        <x:v>9 Sep 2026; sumber 10.36 WIB</x:v>
      </x:c>
    </x:row>
    <x:row r="702" ht="32" customHeight="1">
      <x:c r="A702" s="413" t="str">
        <x:v>Schedule BK016</x:v>
      </x:c>
      <x:c r="B702" s="413" t="str">
        <x:v>Y20</x:v>
      </x:c>
      <x:c r="C702" s="413" t="str">
        <x:v>02-9.-Schedule-September-2026</x:v>
      </x:c>
      <x:c r="D702" s="413" t="str">
        <x:v>9. Schedule September 2026</x:v>
      </x:c>
      <x:c r="E702" s="413" t="str">
        <x:v>Input booking reguler</x:v>
      </x:c>
      <x:c r="F702" s="413" t="str">
        <x:v>9 Sep 2026; sumber 10.36 WIB</x:v>
      </x:c>
    </x:row>
    <x:row r="703" ht="32" customHeight="1">
      <x:c r="A703" s="413" t="str">
        <x:v>Schedule BK017</x:v>
      </x:c>
      <x:c r="B703" s="413" t="str">
        <x:v>Y21</x:v>
      </x:c>
      <x:c r="C703" s="413" t="str">
        <x:v>02-9.-Schedule-September-2026</x:v>
      </x:c>
      <x:c r="D703" s="413" t="str">
        <x:v>9. Schedule September 2026</x:v>
      </x:c>
      <x:c r="E703" s="413" t="str">
        <x:v>Input booking reguler</x:v>
      </x:c>
      <x:c r="F703" s="413" t="str">
        <x:v>9 Sep 2026; sumber 10.36 WIB</x:v>
      </x:c>
    </x:row>
    <x:row r="704" ht="32" customHeight="1">
      <x:c r="A704" s="413" t="str">
        <x:v>Schedule BK026</x:v>
      </x:c>
      <x:c r="B704" s="413" t="str">
        <x:v>Y30</x:v>
      </x:c>
      <x:c r="C704" s="413" t="str">
        <x:v>02-9.-Schedule-September-2026</x:v>
      </x:c>
      <x:c r="D704" s="413" t="str">
        <x:v>9. Schedule September 2026</x:v>
      </x:c>
      <x:c r="E704" s="413" t="str">
        <x:v>Input booking reguler</x:v>
      </x:c>
      <x:c r="F704" s="413" t="str">
        <x:v>9 Sep 2026; sumber 10.36 WIB</x:v>
      </x:c>
    </x:row>
    <x:row r="705" ht="32" customHeight="1">
      <x:c r="A705" s="413" t="str">
        <x:v>Schedule BK027</x:v>
      </x:c>
      <x:c r="B705" s="413" t="str">
        <x:v>Y31</x:v>
      </x:c>
      <x:c r="C705" s="413" t="str">
        <x:v>02-9.-Schedule-September-2026</x:v>
      </x:c>
      <x:c r="D705" s="413" t="str">
        <x:v>9. Schedule September 2026</x:v>
      </x:c>
      <x:c r="E705" s="413" t="str">
        <x:v>Input booking reguler</x:v>
      </x:c>
      <x:c r="F705" s="413" t="str">
        <x:v>9 Sep 2026; sumber 10.36 WIB</x:v>
      </x:c>
    </x:row>
    <x:row r="706" ht="32" customHeight="1">
      <x:c r="A706" s="413" t="str">
        <x:v>Schedule BK028</x:v>
      </x:c>
      <x:c r="B706" s="413" t="str">
        <x:v>Y32</x:v>
      </x:c>
      <x:c r="C706" s="413" t="str">
        <x:v>02-9.-Schedule-September-2026</x:v>
      </x:c>
      <x:c r="D706" s="413" t="str">
        <x:v>9. Schedule September 2026</x:v>
      </x:c>
      <x:c r="E706" s="413" t="str">
        <x:v>Input booking reguler</x:v>
      </x:c>
      <x:c r="F706" s="413" t="str">
        <x:v>9 Sep 2026; sumber 10.36 WIB</x:v>
      </x:c>
    </x:row>
    <x:row r="707" ht="32" customHeight="1">
      <x:c r="A707" s="413" t="str">
        <x:v>Schedule BK019</x:v>
      </x:c>
      <x:c r="B707" s="413" t="str">
        <x:v>Y23</x:v>
      </x:c>
      <x:c r="C707" s="413" t="str">
        <x:v>02-9.-Schedule-September-2026</x:v>
      </x:c>
      <x:c r="D707" s="413" t="str">
        <x:v>9. Schedule September 2026</x:v>
      </x:c>
      <x:c r="E707" s="413" t="str">
        <x:v>Input booking reguler</x:v>
      </x:c>
      <x:c r="F707" s="413" t="str">
        <x:v>9 Sep 2026; sumber 10.36 WIB</x:v>
      </x:c>
    </x:row>
    <x:row r="708" ht="32" customHeight="1">
      <x:c r="A708" s="413" t="str">
        <x:v>Schedule BK020</x:v>
      </x:c>
      <x:c r="B708" s="413" t="str">
        <x:v>Y24</x:v>
      </x:c>
      <x:c r="C708" s="413" t="str">
        <x:v>02-9.-Schedule-September-2026</x:v>
      </x:c>
      <x:c r="D708" s="413" t="str">
        <x:v>9. Schedule September 2026</x:v>
      </x:c>
      <x:c r="E708" s="413" t="str">
        <x:v>Input booking reguler</x:v>
      </x:c>
      <x:c r="F708" s="413" t="str">
        <x:v>9 Sep 2026; sumber 10.36 WIB</x:v>
      </x:c>
    </x:row>
    <x:row r="709" ht="32" customHeight="1">
      <x:c r="A709" s="413" t="str">
        <x:v>Schedule BK021</x:v>
      </x:c>
      <x:c r="B709" s="413" t="str">
        <x:v>Y25</x:v>
      </x:c>
      <x:c r="C709" s="413" t="str">
        <x:v>02-9.-Schedule-September-2026</x:v>
      </x:c>
      <x:c r="D709" s="413" t="str">
        <x:v>9. Schedule September 2026</x:v>
      </x:c>
      <x:c r="E709" s="413" t="str">
        <x:v>Input booking reguler</x:v>
      </x:c>
      <x:c r="F709" s="413" t="str">
        <x:v>9 Sep 2026; sumber 10.36 WIB</x:v>
      </x:c>
    </x:row>
    <x:row r="710" ht="32" customHeight="1">
      <x:c r="A710" s="413" t="str">
        <x:v>Schedule BK022</x:v>
      </x:c>
      <x:c r="B710" s="413" t="str">
        <x:v>Y26</x:v>
      </x:c>
      <x:c r="C710" s="413" t="str">
        <x:v>02-9.-Schedule-September-2026</x:v>
      </x:c>
      <x:c r="D710" s="413" t="str">
        <x:v>9. Schedule September 2026</x:v>
      </x:c>
      <x:c r="E710" s="413" t="str">
        <x:v>Input booking reguler</x:v>
      </x:c>
      <x:c r="F710" s="413" t="str">
        <x:v>9 Sep 2026; sumber 10.36 WIB</x:v>
      </x:c>
    </x:row>
    <x:row r="711" ht="32" customHeight="1">
      <x:c r="A711" s="413" t="str">
        <x:v>Schedule BK023</x:v>
      </x:c>
      <x:c r="B711" s="413" t="str">
        <x:v>Y27</x:v>
      </x:c>
      <x:c r="C711" s="413" t="str">
        <x:v>02-9.-Schedule-September-2026</x:v>
      </x:c>
      <x:c r="D711" s="413" t="str">
        <x:v>9. Schedule September 2026</x:v>
      </x:c>
      <x:c r="E711" s="413" t="str">
        <x:v>Input booking reguler</x:v>
      </x:c>
      <x:c r="F711" s="413" t="str">
        <x:v>9 Sep 2026; sumber 10.36 WIB</x:v>
      </x:c>
    </x:row>
    <x:row r="712" ht="32" customHeight="1">
      <x:c r="A712" s="413" t="str">
        <x:v>Schedule BK024</x:v>
      </x:c>
      <x:c r="B712" s="413" t="str">
        <x:v>Y28</x:v>
      </x:c>
      <x:c r="C712" s="413" t="str">
        <x:v>02-9.-Schedule-September-2026</x:v>
      </x:c>
      <x:c r="D712" s="413" t="str">
        <x:v>9. Schedule September 2026</x:v>
      </x:c>
      <x:c r="E712" s="413" t="str">
        <x:v>Input booking reguler</x:v>
      </x:c>
      <x:c r="F712" s="413" t="str">
        <x:v>9 Sep 2026; sumber 10.36 WIB</x:v>
      </x:c>
    </x:row>
    <x:row r="713" ht="32" customHeight="1">
      <x:c r="A713" s="413" t="str">
        <x:v>Schedule BK025</x:v>
      </x:c>
      <x:c r="B713" s="413" t="str">
        <x:v>Y29</x:v>
      </x:c>
      <x:c r="C713" s="413" t="str">
        <x:v>02-9.-Schedule-September-2026</x:v>
      </x:c>
      <x:c r="D713" s="413" t="str">
        <x:v>9. Schedule September 2026</x:v>
      </x:c>
      <x:c r="E713" s="413" t="str">
        <x:v>Input booking reguler</x:v>
      </x:c>
      <x:c r="F713" s="413" t="str">
        <x:v>9 Sep 2026; sumber 10.36 WIB</x:v>
      </x:c>
    </x:row>
    <x:row r="714" ht="32" customHeight="1">
      <x:c r="A714" s="413" t="str">
        <x:v>Schedule BK036</x:v>
      </x:c>
      <x:c r="B714" s="413" t="str">
        <x:v>Y40</x:v>
      </x:c>
      <x:c r="C714" s="413" t="str">
        <x:v>02-9.-Schedule-September-2026</x:v>
      </x:c>
      <x:c r="D714" s="413" t="str">
        <x:v>9. Schedule September 2026</x:v>
      </x:c>
      <x:c r="E714" s="413" t="str">
        <x:v>Input booking reguler</x:v>
      </x:c>
      <x:c r="F714" s="413" t="str">
        <x:v>9 Sep 2026; sumber 10.36 WIB</x:v>
      </x:c>
    </x:row>
    <x:row r="715" ht="32" customHeight="1">
      <x:c r="A715" s="413" t="str">
        <x:v>Schedule BK029</x:v>
      </x:c>
      <x:c r="B715" s="413" t="str">
        <x:v>Y33</x:v>
      </x:c>
      <x:c r="C715" s="413" t="str">
        <x:v>02-9.-Schedule-September-2026</x:v>
      </x:c>
      <x:c r="D715" s="413" t="str">
        <x:v>9. Schedule September 2026</x:v>
      </x:c>
      <x:c r="E715" s="413" t="str">
        <x:v>Input booking reguler</x:v>
      </x:c>
      <x:c r="F715" s="413" t="str">
        <x:v>9 Sep 2026; sumber 10.36 WIB</x:v>
      </x:c>
    </x:row>
    <x:row r="716" ht="32" customHeight="1">
      <x:c r="A716" s="413" t="str">
        <x:v>Schedule BK030</x:v>
      </x:c>
      <x:c r="B716" s="413" t="str">
        <x:v>Y34</x:v>
      </x:c>
      <x:c r="C716" s="413" t="str">
        <x:v>02-9.-Schedule-September-2026</x:v>
      </x:c>
      <x:c r="D716" s="413" t="str">
        <x:v>9. Schedule September 2026</x:v>
      </x:c>
      <x:c r="E716" s="413" t="str">
        <x:v>Input booking reguler</x:v>
      </x:c>
      <x:c r="F716" s="413" t="str">
        <x:v>9 Sep 2026; sumber 10.36 WIB</x:v>
      </x:c>
    </x:row>
    <x:row r="717" ht="32" customHeight="1">
      <x:c r="A717" s="413" t="str">
        <x:v>Schedule BK031</x:v>
      </x:c>
      <x:c r="B717" s="413" t="str">
        <x:v>Y35</x:v>
      </x:c>
      <x:c r="C717" s="413" t="str">
        <x:v>02-9.-Schedule-September-2026</x:v>
      </x:c>
      <x:c r="D717" s="413" t="str">
        <x:v>9. Schedule September 2026</x:v>
      </x:c>
      <x:c r="E717" s="413" t="str">
        <x:v>Input booking reguler</x:v>
      </x:c>
      <x:c r="F717" s="413" t="str">
        <x:v>9 Sep 2026; sumber 10.36 WIB</x:v>
      </x:c>
    </x:row>
    <x:row r="718" ht="32" customHeight="1">
      <x:c r="A718" s="413" t="str">
        <x:v>Schedule BK032</x:v>
      </x:c>
      <x:c r="B718" s="413" t="str">
        <x:v>Y36</x:v>
      </x:c>
      <x:c r="C718" s="413" t="str">
        <x:v>02-9.-Schedule-September-2026</x:v>
      </x:c>
      <x:c r="D718" s="413" t="str">
        <x:v>9. Schedule September 2026</x:v>
      </x:c>
      <x:c r="E718" s="413" t="str">
        <x:v>Input booking reguler</x:v>
      </x:c>
      <x:c r="F718" s="413" t="str">
        <x:v>9 Sep 2026; sumber 10.36 WIB</x:v>
      </x:c>
    </x:row>
    <x:row r="719" ht="32" customHeight="1">
      <x:c r="A719" s="413" t="str">
        <x:v>Schedule BK033</x:v>
      </x:c>
      <x:c r="B719" s="413" t="str">
        <x:v>Y37</x:v>
      </x:c>
      <x:c r="C719" s="413" t="str">
        <x:v>02-9.-Schedule-September-2026</x:v>
      </x:c>
      <x:c r="D719" s="413" t="str">
        <x:v>9. Schedule September 2026</x:v>
      </x:c>
      <x:c r="E719" s="413" t="str">
        <x:v>Input booking reguler</x:v>
      </x:c>
      <x:c r="F719" s="413" t="str">
        <x:v>9 Sep 2026; sumber 10.36 WIB</x:v>
      </x:c>
    </x:row>
    <x:row r="720" ht="32" customHeight="1">
      <x:c r="A720" s="413" t="str">
        <x:v>Schedule BK034</x:v>
      </x:c>
      <x:c r="B720" s="413" t="str">
        <x:v>Y38</x:v>
      </x:c>
      <x:c r="C720" s="413" t="str">
        <x:v>02-9.-Schedule-September-2026</x:v>
      </x:c>
      <x:c r="D720" s="413" t="str">
        <x:v>9. Schedule September 2026</x:v>
      </x:c>
      <x:c r="E720" s="413" t="str">
        <x:v>Input booking reguler</x:v>
      </x:c>
      <x:c r="F720" s="413" t="str">
        <x:v>9 Sep 2026; sumber 10.36 WIB</x:v>
      </x:c>
    </x:row>
    <x:row r="721" ht="32" customHeight="1">
      <x:c r="A721" s="413" t="str">
        <x:v>Schedule BK035</x:v>
      </x:c>
      <x:c r="B721" s="413" t="str">
        <x:v>Y39</x:v>
      </x:c>
      <x:c r="C721" s="413" t="str">
        <x:v>02-9.-Schedule-September-2026</x:v>
      </x:c>
      <x:c r="D721" s="413" t="str">
        <x:v>9. Schedule September 2026</x:v>
      </x:c>
      <x:c r="E721" s="413" t="str">
        <x:v>Input booking reguler</x:v>
      </x:c>
      <x:c r="F721" s="413" t="str">
        <x:v>9 Sep 2026; sumber 10.36 WIB</x:v>
      </x:c>
    </x:row>
    <x:row r="722" ht="32" customHeight="1">
      <x:c r="A722" s="413" t="str">
        <x:v>Schedule BK043</x:v>
      </x:c>
      <x:c r="B722" s="413" t="str">
        <x:v>Y47</x:v>
      </x:c>
      <x:c r="C722" s="413" t="str">
        <x:v>02-9.-Schedule-September-2026</x:v>
      </x:c>
      <x:c r="D722" s="413" t="str">
        <x:v>9. Schedule September 2026</x:v>
      </x:c>
      <x:c r="E722" s="413" t="str">
        <x:v>Input booking reguler</x:v>
      </x:c>
      <x:c r="F722" s="413" t="str">
        <x:v>9 Sep 2026; sumber 10.36 WIB</x:v>
      </x:c>
    </x:row>
    <x:row r="723" ht="32" customHeight="1">
      <x:c r="A723" s="413" t="str">
        <x:v>Schedule BK037</x:v>
      </x:c>
      <x:c r="B723" s="413" t="str">
        <x:v>Y41</x:v>
      </x:c>
      <x:c r="C723" s="413" t="str">
        <x:v>02-9.-Schedule-September-2026</x:v>
      </x:c>
      <x:c r="D723" s="413" t="str">
        <x:v>9. Schedule September 2026</x:v>
      </x:c>
      <x:c r="E723" s="413" t="str">
        <x:v>Input booking reguler</x:v>
      </x:c>
      <x:c r="F723" s="413" t="str">
        <x:v>9 Sep 2026; sumber 10.36 WIB</x:v>
      </x:c>
    </x:row>
    <x:row r="724" ht="32" customHeight="1">
      <x:c r="A724" s="413" t="str">
        <x:v>Schedule BK038</x:v>
      </x:c>
      <x:c r="B724" s="413" t="str">
        <x:v>Y42</x:v>
      </x:c>
      <x:c r="C724" s="413" t="str">
        <x:v>02-9.-Schedule-September-2026</x:v>
      </x:c>
      <x:c r="D724" s="413" t="str">
        <x:v>9. Schedule September 2026</x:v>
      </x:c>
      <x:c r="E724" s="413" t="str">
        <x:v>Input booking reguler</x:v>
      </x:c>
      <x:c r="F724" s="413" t="str">
        <x:v>9 Sep 2026; sumber 10.36 WIB</x:v>
      </x:c>
    </x:row>
    <x:row r="725" ht="32" customHeight="1">
      <x:c r="A725" s="413" t="str">
        <x:v>Schedule BK039</x:v>
      </x:c>
      <x:c r="B725" s="413" t="str">
        <x:v>Y43</x:v>
      </x:c>
      <x:c r="C725" s="413" t="str">
        <x:v>02-9.-Schedule-September-2026</x:v>
      </x:c>
      <x:c r="D725" s="413" t="str">
        <x:v>9. Schedule September 2026</x:v>
      </x:c>
      <x:c r="E725" s="413" t="str">
        <x:v>Input booking reguler</x:v>
      </x:c>
      <x:c r="F725" s="413" t="str">
        <x:v>9 Sep 2026; sumber 10.36 WIB</x:v>
      </x:c>
    </x:row>
    <x:row r="726" ht="32" customHeight="1">
      <x:c r="A726" s="413" t="str">
        <x:v>Schedule BK040</x:v>
      </x:c>
      <x:c r="B726" s="413" t="str">
        <x:v>Y44</x:v>
      </x:c>
      <x:c r="C726" s="413" t="str">
        <x:v>02-9.-Schedule-September-2026</x:v>
      </x:c>
      <x:c r="D726" s="413" t="str">
        <x:v>9. Schedule September 2026</x:v>
      </x:c>
      <x:c r="E726" s="413" t="str">
        <x:v>Input booking reguler</x:v>
      </x:c>
      <x:c r="F726" s="413" t="str">
        <x:v>9 Sep 2026; sumber 10.36 WIB</x:v>
      </x:c>
    </x:row>
    <x:row r="727" ht="32" customHeight="1">
      <x:c r="A727" s="413" t="str">
        <x:v>Schedule BK041</x:v>
      </x:c>
      <x:c r="B727" s="413" t="str">
        <x:v>Y45</x:v>
      </x:c>
      <x:c r="C727" s="413" t="str">
        <x:v>02-9.-Schedule-September-2026</x:v>
      </x:c>
      <x:c r="D727" s="413" t="str">
        <x:v>9. Schedule September 2026</x:v>
      </x:c>
      <x:c r="E727" s="413" t="str">
        <x:v>Input booking reguler</x:v>
      </x:c>
      <x:c r="F727" s="413" t="str">
        <x:v>9 Sep 2026; sumber 10.36 WIB</x:v>
      </x:c>
    </x:row>
    <x:row r="728" ht="32" customHeight="1">
      <x:c r="A728" s="413" t="str">
        <x:v>Schedule BK042</x:v>
      </x:c>
      <x:c r="B728" s="413" t="str">
        <x:v>Y46</x:v>
      </x:c>
      <x:c r="C728" s="413" t="str">
        <x:v>02-9.-Schedule-September-2026</x:v>
      </x:c>
      <x:c r="D728" s="413" t="str">
        <x:v>9. Schedule September 2026</x:v>
      </x:c>
      <x:c r="E728" s="413" t="str">
        <x:v>Input booking reguler</x:v>
      </x:c>
      <x:c r="F728" s="413" t="str">
        <x:v>9 Sep 2026; sumber 10.36 WIB</x:v>
      </x:c>
    </x:row>
    <x:row r="729" ht="32" customHeight="1">
      <x:c r="A729" s="413" t="str">
        <x:v>Schedule BK124</x:v>
      </x:c>
      <x:c r="B729" s="413" t="str">
        <x:v>Y128</x:v>
      </x:c>
      <x:c r="C729" s="413" t="str">
        <x:v>02-9.-Schedule-September-2026</x:v>
      </x:c>
      <x:c r="D729" s="413" t="str">
        <x:v>9. Schedule September 2026</x:v>
      </x:c>
      <x:c r="E729" s="413" t="str">
        <x:v>Input booking reguler</x:v>
      </x:c>
      <x:c r="F729" s="413" t="str">
        <x:v>9 Sep 2026; sumber 10.36 WIB</x:v>
      </x:c>
    </x:row>
    <x:row r="730" ht="32" customHeight="1">
      <x:c r="A730" s="413" t="str">
        <x:v>Schedule BK122</x:v>
      </x:c>
      <x:c r="B730" s="413" t="str">
        <x:v>Y126</x:v>
      </x:c>
      <x:c r="C730" s="413" t="str">
        <x:v>02-9.-Schedule-September-2026</x:v>
      </x:c>
      <x:c r="D730" s="413" t="str">
        <x:v>9. Schedule September 2026</x:v>
      </x:c>
      <x:c r="E730" s="413" t="str">
        <x:v>Input booking reguler</x:v>
      </x:c>
      <x:c r="F730" s="413" t="str">
        <x:v>9 Sep 2026; sumber 10.36 WIB</x:v>
      </x:c>
    </x:row>
    <x:row r="731" ht="32" customHeight="1">
      <x:c r="A731" s="413" t="str">
        <x:v>Schedule BK150</x:v>
      </x:c>
      <x:c r="B731" s="413" t="str">
        <x:v>B154</x:v>
      </x:c>
      <x:c r="C731" s="413"/>
      <x:c r="D731" s="413" t="n">
        <x:v>46275</x:v>
      </x:c>
      <x:c r="E731" s="413" t="str">
        <x:v>Input booking reguler</x:v>
      </x:c>
      <x:c r="F731" s="413" t="str">
        <x:v>9 Sep 2026; sumber 10.36 WIB</x:v>
      </x:c>
    </x:row>
    <x:row r="732" ht="32" customHeight="1">
      <x:c r="A732" s="413" t="str">
        <x:v>Schedule BK150</x:v>
      </x:c>
      <x:c r="B732" s="413" t="str">
        <x:v>C154</x:v>
      </x:c>
      <x:c r="C732" s="413"/>
      <x:c r="D732" s="413" t="str">
        <x:v>15:00:00</x:v>
      </x:c>
      <x:c r="E732" s="413" t="str">
        <x:v>Input booking reguler</x:v>
      </x:c>
      <x:c r="F732" s="413" t="str">
        <x:v>9 Sep 2026; sumber 10.36 WIB</x:v>
      </x:c>
    </x:row>
    <x:row r="733" ht="32" customHeight="1">
      <x:c r="A733" s="413" t="str">
        <x:v>Schedule BK150</x:v>
      </x:c>
      <x:c r="B733" s="413" t="str">
        <x:v>D154</x:v>
      </x:c>
      <x:c r="C733" s="413"/>
      <x:c r="D733" s="413" t="str">
        <x:v>Blok 1</x:v>
      </x:c>
      <x:c r="E733" s="413" t="str">
        <x:v>Input booking reguler</x:v>
      </x:c>
      <x:c r="F733" s="413" t="str">
        <x:v>9 Sep 2026; sumber 10.36 WIB</x:v>
      </x:c>
    </x:row>
    <x:row r="734" ht="32" customHeight="1">
      <x:c r="A734" s="413" t="str">
        <x:v>Schedule BK150</x:v>
      </x:c>
      <x:c r="B734" s="413" t="str">
        <x:v>E154</x:v>
      </x:c>
      <x:c r="C734" s="413"/>
      <x:c r="D734" s="413" t="str">
        <x:v>Aliya</x:v>
      </x:c>
      <x:c r="E734" s="413" t="str">
        <x:v>Input booking reguler</x:v>
      </x:c>
      <x:c r="F734" s="413" t="str">
        <x:v>9 Sep 2026; sumber 10.36 WIB</x:v>
      </x:c>
    </x:row>
    <x:row r="735" ht="32" customHeight="1">
      <x:c r="A735" s="413" t="str">
        <x:v>Schedule BK150</x:v>
      </x:c>
      <x:c r="B735" s="413" t="str">
        <x:v>F154</x:v>
      </x:c>
      <x:c r="C735" s="413"/>
      <x:c r="D735" s="413" t="str">
        <x:v>LG 10</x:v>
      </x:c>
      <x:c r="E735" s="413" t="str">
        <x:v>Input booking reguler</x:v>
      </x:c>
      <x:c r="F735" s="413" t="str">
        <x:v>9 Sep 2026; sumber 10.36 WIB</x:v>
      </x:c>
    </x:row>
    <x:row r="736" ht="32" customHeight="1">
      <x:c r="A736" s="413" t="str">
        <x:v>Schedule BK150</x:v>
      </x:c>
      <x:c r="B736" s="413" t="str">
        <x:v>G154</x:v>
      </x:c>
      <x:c r="C736" s="413"/>
      <x:c r="D736" s="413" t="str">
        <x:v>Large Group</x:v>
      </x:c>
      <x:c r="E736" s="413" t="str">
        <x:v>Input booking reguler</x:v>
      </x:c>
      <x:c r="F736" s="413" t="str">
        <x:v>9 Sep 2026; sumber 10.36 WIB</x:v>
      </x:c>
    </x:row>
    <x:row r="737" ht="32" customHeight="1">
      <x:c r="A737" s="413" t="str">
        <x:v>Schedule BK150</x:v>
      </x:c>
      <x:c r="B737" s="413" t="str">
        <x:v>H154</x:v>
      </x:c>
      <x:c r="C737" s="413"/>
      <x:c r="D737" s="413" t="n">
        <x:v>10</x:v>
      </x:c>
      <x:c r="E737" s="413" t="str">
        <x:v>Input booking reguler</x:v>
      </x:c>
      <x:c r="F737" s="413" t="str">
        <x:v>9 Sep 2026; sumber 10.36 WIB</x:v>
      </x:c>
    </x:row>
    <x:row r="738" ht="32" customHeight="1">
      <x:c r="A738" s="413" t="str">
        <x:v>Schedule BK150</x:v>
      </x:c>
      <x:c r="B738" s="413" t="str">
        <x:v>M154</x:v>
      </x:c>
      <x:c r="C738" s="413"/>
      <x:c r="D738" s="413" t="str">
        <x:v>dp 100</x:v>
      </x:c>
      <x:c r="E738" s="413" t="str">
        <x:v>Input booking reguler</x:v>
      </x:c>
      <x:c r="F738" s="413" t="str">
        <x:v>9 Sep 2026; sumber 10.36 WIB</x:v>
      </x:c>
    </x:row>
    <x:row r="739" ht="32" customHeight="1">
      <x:c r="A739" s="413" t="str">
        <x:v>Schedule BK150</x:v>
      </x:c>
      <x:c r="B739" s="413" t="str">
        <x:v>N154</x:v>
      </x:c>
      <x:c r="C739" s="413"/>
      <x:c r="D739" s="413" t="n">
        <x:v>100000</x:v>
      </x:c>
      <x:c r="E739" s="413" t="str">
        <x:v>Input booking reguler</x:v>
      </x:c>
      <x:c r="F739" s="413" t="str">
        <x:v>9 Sep 2026; sumber 10.36 WIB</x:v>
      </x:c>
    </x:row>
    <x:row r="740" ht="32" customHeight="1">
      <x:c r="A740" s="413" t="str">
        <x:v>Schedule BK150</x:v>
      </x:c>
      <x:c r="B740" s="413" t="str">
        <x:v>O154</x:v>
      </x:c>
      <x:c r="C740" s="413"/>
      <x:c r="D740" s="413" t="str">
        <x:v>DP</x:v>
      </x:c>
      <x:c r="E740" s="413" t="str">
        <x:v>Input booking reguler</x:v>
      </x:c>
      <x:c r="F740" s="413" t="str">
        <x:v>9 Sep 2026; sumber 10.36 WIB</x:v>
      </x:c>
    </x:row>
    <x:row r="741" ht="32" customHeight="1">
      <x:c r="A741" s="413" t="str">
        <x:v>Schedule BK150</x:v>
      </x:c>
      <x:c r="B741" s="413" t="str">
        <x:v>Y154</x:v>
      </x:c>
      <x:c r="C741" s="413"/>
      <x:c r="D741" s="413" t="str">
        <x:v>9. Schedule September 2026</x:v>
      </x:c>
      <x:c r="E741" s="413" t="str">
        <x:v>Input booking reguler</x:v>
      </x:c>
      <x:c r="F741" s="413" t="str">
        <x:v>9 Sep 2026; sumber 10.36 WIB</x:v>
      </x:c>
    </x:row>
    <x:row r="742" ht="32" customHeight="1">
      <x:c r="A742" s="413" t="str">
        <x:v>Schedule BK150</x:v>
      </x:c>
      <x:c r="B742" s="413" t="str">
        <x:v>Z154</x:v>
      </x:c>
      <x:c r="C742" s="413"/>
      <x:c r="D742" s="413" t="str">
        <x:v>Tanggal 10</x:v>
      </x:c>
      <x:c r="E742" s="413" t="str">
        <x:v>Input booking reguler</x:v>
      </x:c>
      <x:c r="F742" s="413" t="str">
        <x:v>9 Sep 2026; sumber 10.36 WIB</x:v>
      </x:c>
    </x:row>
    <x:row r="743" ht="32" customHeight="1">
      <x:c r="A743" s="413" t="str">
        <x:v>Schedule BK150</x:v>
      </x:c>
      <x:c r="B743" s="413" t="str">
        <x:v>AA154</x:v>
      </x:c>
      <x:c r="C743" s="413"/>
      <x:c r="D743" s="413" t="str">
        <x:v>C17</x:v>
      </x:c>
      <x:c r="E743" s="413" t="str">
        <x:v>Input booking reguler</x:v>
      </x:c>
      <x:c r="F743" s="413" t="str">
        <x:v>9 Sep 2026; sumber 10.36 WIB</x:v>
      </x:c>
    </x:row>
    <x:row r="744" ht="32" customHeight="1">
      <x:c r="A744" s="413" t="str">
        <x:v>Schedule BK123</x:v>
      </x:c>
      <x:c r="B744" s="413" t="str">
        <x:v>M127</x:v>
      </x:c>
      <x:c r="C744" s="413"/>
      <x:c r="D744" s="413" t="str">
        <x:v>dp 100</x:v>
      </x:c>
      <x:c r="E744" s="413" t="str">
        <x:v>Input booking reguler</x:v>
      </x:c>
      <x:c r="F744" s="413" t="str">
        <x:v>9 Sep 2026; sumber 10.36 WIB</x:v>
      </x:c>
    </x:row>
    <x:row r="745" ht="32" customHeight="1">
      <x:c r="A745" s="413" t="str">
        <x:v>Schedule BK123</x:v>
      </x:c>
      <x:c r="B745" s="413" t="str">
        <x:v>N127</x:v>
      </x:c>
      <x:c r="C745" s="413" t="n">
        <x:v>0</x:v>
      </x:c>
      <x:c r="D745" s="413" t="n">
        <x:v>100000</x:v>
      </x:c>
      <x:c r="E745" s="413" t="str">
        <x:v>Input booking reguler</x:v>
      </x:c>
      <x:c r="F745" s="413" t="str">
        <x:v>9 Sep 2026; sumber 10.36 WIB</x:v>
      </x:c>
    </x:row>
    <x:row r="746" ht="32" customHeight="1">
      <x:c r="A746" s="413" t="str">
        <x:v>Schedule BK123</x:v>
      </x:c>
      <x:c r="B746" s="413" t="str">
        <x:v>O127</x:v>
      </x:c>
      <x:c r="C746" s="413" t="str">
        <x:v>Belum tercatat</x:v>
      </x:c>
      <x:c r="D746" s="413" t="str">
        <x:v>DP</x:v>
      </x:c>
      <x:c r="E746" s="413" t="str">
        <x:v>Input booking reguler</x:v>
      </x:c>
      <x:c r="F746" s="413" t="str">
        <x:v>9 Sep 2026; sumber 10.36 WIB</x:v>
      </x:c>
    </x:row>
    <x:row r="747" ht="32" customHeight="1">
      <x:c r="A747" s="413" t="str">
        <x:v>Schedule BK123</x:v>
      </x:c>
      <x:c r="B747" s="413" t="str">
        <x:v>Y127</x:v>
      </x:c>
      <x:c r="C747" s="413" t="str">
        <x:v>02-9.-Schedule-September-2026</x:v>
      </x:c>
      <x:c r="D747" s="413" t="str">
        <x:v>9. Schedule September 2026</x:v>
      </x:c>
      <x:c r="E747" s="413" t="str">
        <x:v>Input booking reguler</x:v>
      </x:c>
      <x:c r="F747" s="413" t="str">
        <x:v>9 Sep 2026; sumber 10.36 WIB</x:v>
      </x:c>
    </x:row>
    <x:row r="748" ht="32" customHeight="1">
      <x:c r="A748" s="413" t="str">
        <x:v>Schedule BK151</x:v>
      </x:c>
      <x:c r="B748" s="413" t="str">
        <x:v>B155</x:v>
      </x:c>
      <x:c r="C748" s="413"/>
      <x:c r="D748" s="413" t="n">
        <x:v>46275</x:v>
      </x:c>
      <x:c r="E748" s="413" t="str">
        <x:v>Input booking reguler</x:v>
      </x:c>
      <x:c r="F748" s="413" t="str">
        <x:v>9 Sep 2026; sumber 10.36 WIB</x:v>
      </x:c>
    </x:row>
    <x:row r="749" ht="32" customHeight="1">
      <x:c r="A749" s="413" t="str">
        <x:v>Schedule BK151</x:v>
      </x:c>
      <x:c r="B749" s="413" t="str">
        <x:v>C155</x:v>
      </x:c>
      <x:c r="C749" s="413"/>
      <x:c r="D749" s="413" t="str">
        <x:v>20:00:00</x:v>
      </x:c>
      <x:c r="E749" s="413" t="str">
        <x:v>Input booking reguler</x:v>
      </x:c>
      <x:c r="F749" s="413" t="str">
        <x:v>9 Sep 2026; sumber 10.36 WIB</x:v>
      </x:c>
    </x:row>
    <x:row r="750" ht="32" customHeight="1">
      <x:c r="A750" s="413" t="str">
        <x:v>Schedule BK151</x:v>
      </x:c>
      <x:c r="B750" s="413" t="str">
        <x:v>D155</x:v>
      </x:c>
      <x:c r="C750" s="413"/>
      <x:c r="D750" s="413" t="str">
        <x:v>Blok 1</x:v>
      </x:c>
      <x:c r="E750" s="413" t="str">
        <x:v>Input booking reguler</x:v>
      </x:c>
      <x:c r="F750" s="413" t="str">
        <x:v>9 Sep 2026; sumber 10.36 WIB</x:v>
      </x:c>
    </x:row>
    <x:row r="751" ht="32" customHeight="1">
      <x:c r="A751" s="413" t="str">
        <x:v>Schedule BK151</x:v>
      </x:c>
      <x:c r="B751" s="413" t="str">
        <x:v>E155</x:v>
      </x:c>
      <x:c r="C751" s="413"/>
      <x:c r="D751" s="413" t="str">
        <x:v>Ujiani</x:v>
      </x:c>
      <x:c r="E751" s="413" t="str">
        <x:v>Input booking reguler</x:v>
      </x:c>
      <x:c r="F751" s="413" t="str">
        <x:v>9 Sep 2026; sumber 10.36 WIB</x:v>
      </x:c>
    </x:row>
    <x:row r="752" ht="32" customHeight="1">
      <x:c r="A752" s="413" t="str">
        <x:v>Schedule BK151</x:v>
      </x:c>
      <x:c r="B752" s="413" t="str">
        <x:v>F155</x:v>
      </x:c>
      <x:c r="C752" s="413"/>
      <x:c r="D752" s="413" t="str">
        <x:v>LG 14</x:v>
      </x:c>
      <x:c r="E752" s="413" t="str">
        <x:v>Input booking reguler</x:v>
      </x:c>
      <x:c r="F752" s="413" t="str">
        <x:v>9 Sep 2026; sumber 10.36 WIB</x:v>
      </x:c>
    </x:row>
    <x:row r="753" ht="32" customHeight="1">
      <x:c r="A753" s="413" t="str">
        <x:v>Schedule BK151</x:v>
      </x:c>
      <x:c r="B753" s="413" t="str">
        <x:v>G155</x:v>
      </x:c>
      <x:c r="C753" s="413"/>
      <x:c r="D753" s="413" t="str">
        <x:v>Large Group</x:v>
      </x:c>
      <x:c r="E753" s="413" t="str">
        <x:v>Input booking reguler</x:v>
      </x:c>
      <x:c r="F753" s="413" t="str">
        <x:v>9 Sep 2026; sumber 10.36 WIB</x:v>
      </x:c>
    </x:row>
    <x:row r="754" ht="32" customHeight="1">
      <x:c r="A754" s="413" t="str">
        <x:v>Schedule BK151</x:v>
      </x:c>
      <x:c r="B754" s="413" t="str">
        <x:v>H155</x:v>
      </x:c>
      <x:c r="C754" s="413"/>
      <x:c r="D754" s="413" t="n">
        <x:v>14</x:v>
      </x:c>
      <x:c r="E754" s="413" t="str">
        <x:v>Input booking reguler</x:v>
      </x:c>
      <x:c r="F754" s="413" t="str">
        <x:v>9 Sep 2026; sumber 10.36 WIB</x:v>
      </x:c>
    </x:row>
    <x:row r="755" ht="32" customHeight="1">
      <x:c r="A755" s="413" t="str">
        <x:v>Schedule BK151</x:v>
      </x:c>
      <x:c r="B755" s="413" t="str">
        <x:v>M155</x:v>
      </x:c>
      <x:c r="C755" s="413"/>
      <x:c r="D755" s="413" t="str">
        <x:v>dp 100 limbo</x:v>
      </x:c>
      <x:c r="E755" s="413" t="str">
        <x:v>Input booking reguler</x:v>
      </x:c>
      <x:c r="F755" s="413" t="str">
        <x:v>9 Sep 2026; sumber 10.36 WIB</x:v>
      </x:c>
    </x:row>
    <x:row r="756" ht="32" customHeight="1">
      <x:c r="A756" s="413" t="str">
        <x:v>Schedule BK151</x:v>
      </x:c>
      <x:c r="B756" s="413" t="str">
        <x:v>N155</x:v>
      </x:c>
      <x:c r="C756" s="413"/>
      <x:c r="D756" s="413" t="n">
        <x:v>100000</x:v>
      </x:c>
      <x:c r="E756" s="413" t="str">
        <x:v>Input booking reguler</x:v>
      </x:c>
      <x:c r="F756" s="413" t="str">
        <x:v>9 Sep 2026; sumber 10.36 WIB</x:v>
      </x:c>
    </x:row>
    <x:row r="757" ht="32" customHeight="1">
      <x:c r="A757" s="413" t="str">
        <x:v>Schedule BK151</x:v>
      </x:c>
      <x:c r="B757" s="413" t="str">
        <x:v>O155</x:v>
      </x:c>
      <x:c r="C757" s="413"/>
      <x:c r="D757" s="413" t="str">
        <x:v>DP</x:v>
      </x:c>
      <x:c r="E757" s="413" t="str">
        <x:v>Input booking reguler</x:v>
      </x:c>
      <x:c r="F757" s="413" t="str">
        <x:v>9 Sep 2026; sumber 10.36 WIB</x:v>
      </x:c>
    </x:row>
    <x:row r="758" ht="32" customHeight="1">
      <x:c r="A758" s="413" t="str">
        <x:v>Schedule BK151</x:v>
      </x:c>
      <x:c r="B758" s="413" t="str">
        <x:v>Y155</x:v>
      </x:c>
      <x:c r="C758" s="413"/>
      <x:c r="D758" s="413" t="str">
        <x:v>9. Schedule September 2026</x:v>
      </x:c>
      <x:c r="E758" s="413" t="str">
        <x:v>Input booking reguler</x:v>
      </x:c>
      <x:c r="F758" s="413" t="str">
        <x:v>9 Sep 2026; sumber 10.36 WIB</x:v>
      </x:c>
    </x:row>
    <x:row r="759" ht="32" customHeight="1">
      <x:c r="A759" s="413" t="str">
        <x:v>Schedule BK151</x:v>
      </x:c>
      <x:c r="B759" s="413" t="str">
        <x:v>Z155</x:v>
      </x:c>
      <x:c r="C759" s="413"/>
      <x:c r="D759" s="413" t="str">
        <x:v>Tanggal 10</x:v>
      </x:c>
      <x:c r="E759" s="413" t="str">
        <x:v>Input booking reguler</x:v>
      </x:c>
      <x:c r="F759" s="413" t="str">
        <x:v>9 Sep 2026; sumber 10.36 WIB</x:v>
      </x:c>
    </x:row>
    <x:row r="760" ht="32" customHeight="1">
      <x:c r="A760" s="413" t="str">
        <x:v>Schedule BK151</x:v>
      </x:c>
      <x:c r="B760" s="413" t="str">
        <x:v>AA155</x:v>
      </x:c>
      <x:c r="C760" s="413"/>
      <x:c r="D760" s="413" t="str">
        <x:v>C32</x:v>
      </x:c>
      <x:c r="E760" s="413" t="str">
        <x:v>Input booking reguler</x:v>
      </x:c>
      <x:c r="F760" s="413" t="str">
        <x:v>9 Sep 2026; sumber 10.36 WIB</x:v>
      </x:c>
    </x:row>
    <x:row r="761" ht="32" customHeight="1">
      <x:c r="A761" s="413" t="str">
        <x:v>Schedule BK128</x:v>
      </x:c>
      <x:c r="B761" s="413" t="str">
        <x:v>Y132</x:v>
      </x:c>
      <x:c r="C761" s="413" t="str">
        <x:v>02-9.-Schedule-September-2026</x:v>
      </x:c>
      <x:c r="D761" s="413" t="str">
        <x:v>9. Schedule September 2026</x:v>
      </x:c>
      <x:c r="E761" s="413" t="str">
        <x:v>Input booking reguler</x:v>
      </x:c>
      <x:c r="F761" s="413" t="str">
        <x:v>9 Sep 2026; sumber 10.36 WIB</x:v>
      </x:c>
    </x:row>
    <x:row r="762" ht="32" customHeight="1">
      <x:c r="A762" s="413" t="str">
        <x:v>Schedule BK129</x:v>
      </x:c>
      <x:c r="B762" s="413" t="str">
        <x:v>Y133</x:v>
      </x:c>
      <x:c r="C762" s="413" t="str">
        <x:v>02-9.-Schedule-September-2026</x:v>
      </x:c>
      <x:c r="D762" s="413" t="str">
        <x:v>9. Schedule September 2026</x:v>
      </x:c>
      <x:c r="E762" s="413" t="str">
        <x:v>Input booking reguler</x:v>
      </x:c>
      <x:c r="F762" s="413" t="str">
        <x:v>9 Sep 2026; sumber 10.36 WIB</x:v>
      </x:c>
    </x:row>
    <x:row r="763" ht="32" customHeight="1">
      <x:c r="A763" s="413" t="str">
        <x:v>Schedule BK125</x:v>
      </x:c>
      <x:c r="B763" s="413" t="str">
        <x:v>Y129</x:v>
      </x:c>
      <x:c r="C763" s="413" t="str">
        <x:v>02-9.-Schedule-September-2026</x:v>
      </x:c>
      <x:c r="D763" s="413" t="str">
        <x:v>9. Schedule September 2026</x:v>
      </x:c>
      <x:c r="E763" s="413" t="str">
        <x:v>Input booking reguler</x:v>
      </x:c>
      <x:c r="F763" s="413" t="str">
        <x:v>9 Sep 2026; sumber 10.36 WIB</x:v>
      </x:c>
    </x:row>
    <x:row r="764" ht="32" customHeight="1">
      <x:c r="A764" s="413" t="str">
        <x:v>Schedule BK126</x:v>
      </x:c>
      <x:c r="B764" s="413" t="str">
        <x:v>Y130</x:v>
      </x:c>
      <x:c r="C764" s="413" t="str">
        <x:v>02-9.-Schedule-September-2026</x:v>
      </x:c>
      <x:c r="D764" s="413" t="str">
        <x:v>9. Schedule September 2026</x:v>
      </x:c>
      <x:c r="E764" s="413" t="str">
        <x:v>Input booking reguler</x:v>
      </x:c>
      <x:c r="F764" s="413" t="str">
        <x:v>9 Sep 2026; sumber 10.36 WIB</x:v>
      </x:c>
    </x:row>
    <x:row r="765" ht="32" customHeight="1">
      <x:c r="A765" s="413" t="str">
        <x:v>Schedule BK127</x:v>
      </x:c>
      <x:c r="B765" s="413" t="str">
        <x:v>Y131</x:v>
      </x:c>
      <x:c r="C765" s="413" t="str">
        <x:v>02-9.-Schedule-September-2026</x:v>
      </x:c>
      <x:c r="D765" s="413" t="str">
        <x:v>9. Schedule September 2026</x:v>
      </x:c>
      <x:c r="E765" s="413" t="str">
        <x:v>Input booking reguler</x:v>
      </x:c>
      <x:c r="F765" s="413" t="str">
        <x:v>9 Sep 2026; sumber 10.36 WIB</x:v>
      </x:c>
    </x:row>
    <x:row r="766" ht="32" customHeight="1">
      <x:c r="A766" s="413" t="str">
        <x:v>Schedule BK132</x:v>
      </x:c>
      <x:c r="B766" s="413" t="str">
        <x:v>Y136</x:v>
      </x:c>
      <x:c r="C766" s="413" t="str">
        <x:v>02-9.-Schedule-September-2026</x:v>
      </x:c>
      <x:c r="D766" s="413" t="str">
        <x:v>9. Schedule September 2026</x:v>
      </x:c>
      <x:c r="E766" s="413" t="str">
        <x:v>Input booking reguler</x:v>
      </x:c>
      <x:c r="F766" s="413" t="str">
        <x:v>9 Sep 2026; sumber 10.36 WIB</x:v>
      </x:c>
    </x:row>
    <x:row r="767" ht="32" customHeight="1">
      <x:c r="A767" s="413" t="str">
        <x:v>Schedule BK130</x:v>
      </x:c>
      <x:c r="B767" s="413" t="str">
        <x:v>Y134</x:v>
      </x:c>
      <x:c r="C767" s="413" t="str">
        <x:v>02-9.-Schedule-September-2026</x:v>
      </x:c>
      <x:c r="D767" s="413" t="str">
        <x:v>9. Schedule September 2026</x:v>
      </x:c>
      <x:c r="E767" s="413" t="str">
        <x:v>Input booking reguler</x:v>
      </x:c>
      <x:c r="F767" s="413" t="str">
        <x:v>9 Sep 2026; sumber 10.36 WIB</x:v>
      </x:c>
    </x:row>
    <x:row r="768" ht="32" customHeight="1">
      <x:c r="A768" s="413" t="str">
        <x:v>Schedule BK131</x:v>
      </x:c>
      <x:c r="B768" s="413" t="str">
        <x:v>Y135</x:v>
      </x:c>
      <x:c r="C768" s="413" t="str">
        <x:v>02-9.-Schedule-September-2026</x:v>
      </x:c>
      <x:c r="D768" s="413" t="str">
        <x:v>9. Schedule September 2026</x:v>
      </x:c>
      <x:c r="E768" s="413" t="str">
        <x:v>Input booking reguler</x:v>
      </x:c>
      <x:c r="F768" s="413" t="str">
        <x:v>9 Sep 2026; sumber 10.36 WIB</x:v>
      </x:c>
    </x:row>
    <x:row r="769" ht="32" customHeight="1">
      <x:c r="A769" s="413" t="str">
        <x:v>Schedule BK133</x:v>
      </x:c>
      <x:c r="B769" s="413" t="str">
        <x:v>Y137</x:v>
      </x:c>
      <x:c r="C769" s="413" t="str">
        <x:v>02-9.-Schedule-September-2026</x:v>
      </x:c>
      <x:c r="D769" s="413" t="str">
        <x:v>9. Schedule September 2026</x:v>
      </x:c>
      <x:c r="E769" s="413" t="str">
        <x:v>Input booking reguler</x:v>
      </x:c>
      <x:c r="F769" s="413" t="str">
        <x:v>9 Sep 2026; sumber 10.36 WIB</x:v>
      </x:c>
    </x:row>
    <x:row r="770" ht="32" customHeight="1">
      <x:c r="A770" s="413" t="str">
        <x:v>Schedule BK134</x:v>
      </x:c>
      <x:c r="B770" s="413" t="str">
        <x:v>Y138</x:v>
      </x:c>
      <x:c r="C770" s="413" t="str">
        <x:v>02-9.-Schedule-September-2026</x:v>
      </x:c>
      <x:c r="D770" s="413" t="str">
        <x:v>9. Schedule September 2026</x:v>
      </x:c>
      <x:c r="E770" s="413" t="str">
        <x:v>Input booking reguler</x:v>
      </x:c>
      <x:c r="F770" s="413" t="str">
        <x:v>9 Sep 2026; sumber 10.36 WIB</x:v>
      </x:c>
    </x:row>
    <x:row r="771" ht="32" customHeight="1">
      <x:c r="A771" s="413" t="str">
        <x:v>Schedule BK135</x:v>
      </x:c>
      <x:c r="B771" s="413" t="str">
        <x:v>Y139</x:v>
      </x:c>
      <x:c r="C771" s="413" t="str">
        <x:v>02-9.-Schedule-September-2026</x:v>
      </x:c>
      <x:c r="D771" s="413" t="str">
        <x:v>9. Schedule September 2026</x:v>
      </x:c>
      <x:c r="E771" s="413" t="str">
        <x:v>Input booking reguler</x:v>
      </x:c>
      <x:c r="F771" s="413" t="str">
        <x:v>9 Sep 2026; sumber 10.36 WIB</x:v>
      </x:c>
    </x:row>
    <x:row r="772" ht="32" customHeight="1">
      <x:c r="A772" s="413" t="str">
        <x:v>Schedule BK136</x:v>
      </x:c>
      <x:c r="B772" s="413" t="str">
        <x:v>Y140</x:v>
      </x:c>
      <x:c r="C772" s="413" t="str">
        <x:v>02-9.-Schedule-September-2026</x:v>
      </x:c>
      <x:c r="D772" s="413" t="str">
        <x:v>9. Schedule September 2026</x:v>
      </x:c>
      <x:c r="E772" s="413" t="str">
        <x:v>Input booking reguler</x:v>
      </x:c>
      <x:c r="F772" s="413" t="str">
        <x:v>9 Sep 2026; sumber 10.36 WIB</x:v>
      </x:c>
    </x:row>
    <x:row r="773" ht="32" customHeight="1">
      <x:c r="A773" s="413" t="str">
        <x:v>Schedule BK137</x:v>
      </x:c>
      <x:c r="B773" s="413" t="str">
        <x:v>Y141</x:v>
      </x:c>
      <x:c r="C773" s="413" t="str">
        <x:v>02-9.-Schedule-September-2026</x:v>
      </x:c>
      <x:c r="D773" s="413" t="str">
        <x:v>9. Schedule September 2026</x:v>
      </x:c>
      <x:c r="E773" s="413" t="str">
        <x:v>Input booking reguler</x:v>
      </x:c>
      <x:c r="F773" s="413" t="str">
        <x:v>9 Sep 2026; sumber 10.36 WIB</x:v>
      </x:c>
    </x:row>
    <x:row r="774" ht="32" customHeight="1">
      <x:c r="A774" s="413" t="str">
        <x:v>Schedule BK138</x:v>
      </x:c>
      <x:c r="B774" s="413" t="str">
        <x:v>Y142</x:v>
      </x:c>
      <x:c r="C774" s="413" t="str">
        <x:v>02-9.-Schedule-September-2026</x:v>
      </x:c>
      <x:c r="D774" s="413" t="str">
        <x:v>9. Schedule September 2026</x:v>
      </x:c>
      <x:c r="E774" s="413" t="str">
        <x:v>Input booking reguler</x:v>
      </x:c>
      <x:c r="F774" s="413" t="str">
        <x:v>9 Sep 2026; sumber 10.36 WIB</x:v>
      </x:c>
    </x:row>
    <x:row r="775" ht="32" customHeight="1">
      <x:c r="A775" s="413" t="str">
        <x:v>Schedule BK139</x:v>
      </x:c>
      <x:c r="B775" s="413" t="str">
        <x:v>Y143</x:v>
      </x:c>
      <x:c r="C775" s="413" t="str">
        <x:v>02-9.-Schedule-September-2026</x:v>
      </x:c>
      <x:c r="D775" s="413" t="str">
        <x:v>9. Schedule September 2026</x:v>
      </x:c>
      <x:c r="E775" s="413" t="str">
        <x:v>Input booking reguler</x:v>
      </x:c>
      <x:c r="F775" s="413" t="str">
        <x:v>9 Sep 2026; sumber 10.36 WIB</x:v>
      </x:c>
    </x:row>
    <x:row r="776" ht="32" customHeight="1">
      <x:c r="A776" s="413" t="str">
        <x:v>Schedule BK152</x:v>
      </x:c>
      <x:c r="B776" s="413" t="str">
        <x:v>B156</x:v>
      </x:c>
      <x:c r="C776" s="413"/>
      <x:c r="D776" s="413" t="n">
        <x:v>46284</x:v>
      </x:c>
      <x:c r="E776" s="413" t="str">
        <x:v>Input booking reguler</x:v>
      </x:c>
      <x:c r="F776" s="413" t="str">
        <x:v>9 Sep 2026; sumber 10.36 WIB</x:v>
      </x:c>
    </x:row>
    <x:row r="777" ht="32" customHeight="1">
      <x:c r="A777" s="413" t="str">
        <x:v>Schedule BK152</x:v>
      </x:c>
      <x:c r="B777" s="413" t="str">
        <x:v>C156</x:v>
      </x:c>
      <x:c r="C777" s="413"/>
      <x:c r="D777" s="413" t="str">
        <x:v>14:20:00</x:v>
      </x:c>
      <x:c r="E777" s="413" t="str">
        <x:v>Input booking reguler</x:v>
      </x:c>
      <x:c r="F777" s="413" t="str">
        <x:v>9 Sep 2026; sumber 10.36 WIB</x:v>
      </x:c>
    </x:row>
    <x:row r="778" ht="32" customHeight="1">
      <x:c r="A778" s="413" t="str">
        <x:v>Schedule BK152</x:v>
      </x:c>
      <x:c r="B778" s="413" t="str">
        <x:v>D156</x:v>
      </x:c>
      <x:c r="C778" s="413"/>
      <x:c r="D778" s="413" t="str">
        <x:v>Blok 1</x:v>
      </x:c>
      <x:c r="E778" s="413" t="str">
        <x:v>Input booking reguler</x:v>
      </x:c>
      <x:c r="F778" s="413" t="str">
        <x:v>9 Sep 2026; sumber 10.36 WIB</x:v>
      </x:c>
    </x:row>
    <x:row r="779" ht="32" customHeight="1">
      <x:c r="A779" s="413" t="str">
        <x:v>Schedule BK152</x:v>
      </x:c>
      <x:c r="B779" s="413" t="str">
        <x:v>E156</x:v>
      </x:c>
      <x:c r="C779" s="413"/>
      <x:c r="D779" s="413" t="str">
        <x:v>Delfi</x:v>
      </x:c>
      <x:c r="E779" s="413" t="str">
        <x:v>Input booking reguler</x:v>
      </x:c>
      <x:c r="F779" s="413" t="str">
        <x:v>9 Sep 2026; sumber 10.36 WIB</x:v>
      </x:c>
    </x:row>
    <x:row r="780" ht="32" customHeight="1">
      <x:c r="A780" s="413" t="str">
        <x:v>Schedule BK152</x:v>
      </x:c>
      <x:c r="B780" s="413" t="str">
        <x:v>F156</x:v>
      </x:c>
      <x:c r="C780" s="413"/>
      <x:c r="D780" s="413" t="str">
        <x:v>Graduation</x:v>
      </x:c>
      <x:c r="E780" s="413" t="str">
        <x:v>Input booking reguler</x:v>
      </x:c>
      <x:c r="F780" s="413" t="str">
        <x:v>9 Sep 2026; sumber 10.36 WIB</x:v>
      </x:c>
    </x:row>
    <x:row r="781" ht="32" customHeight="1">
      <x:c r="A781" s="413" t="str">
        <x:v>Schedule BK152</x:v>
      </x:c>
      <x:c r="B781" s="413" t="str">
        <x:v>G156</x:v>
      </x:c>
      <x:c r="C781" s="413"/>
      <x:c r="D781" s="413" t="str">
        <x:v>Graduation</x:v>
      </x:c>
      <x:c r="E781" s="413" t="str">
        <x:v>Input booking reguler</x:v>
      </x:c>
      <x:c r="F781" s="413" t="str">
        <x:v>9 Sep 2026; sumber 10.36 WIB</x:v>
      </x:c>
    </x:row>
    <x:row r="782" ht="32" customHeight="1">
      <x:c r="A782" s="413" t="str">
        <x:v>Schedule BK152</x:v>
      </x:c>
      <x:c r="B782" s="413" t="str">
        <x:v>M156</x:v>
      </x:c>
      <x:c r="C782" s="413"/>
      <x:c r="D782" s="413" t="str">
        <x:v>dp 100 calmblue</x:v>
      </x:c>
      <x:c r="E782" s="413" t="str">
        <x:v>Input booking reguler</x:v>
      </x:c>
      <x:c r="F782" s="413" t="str">
        <x:v>9 Sep 2026; sumber 10.36 WIB</x:v>
      </x:c>
    </x:row>
    <x:row r="783" ht="32" customHeight="1">
      <x:c r="A783" s="413" t="str">
        <x:v>Schedule BK152</x:v>
      </x:c>
      <x:c r="B783" s="413" t="str">
        <x:v>N156</x:v>
      </x:c>
      <x:c r="C783" s="413"/>
      <x:c r="D783" s="413" t="n">
        <x:v>100000</x:v>
      </x:c>
      <x:c r="E783" s="413" t="str">
        <x:v>Input booking reguler</x:v>
      </x:c>
      <x:c r="F783" s="413" t="str">
        <x:v>9 Sep 2026; sumber 10.36 WIB</x:v>
      </x:c>
    </x:row>
    <x:row r="784" ht="32" customHeight="1">
      <x:c r="A784" s="413" t="str">
        <x:v>Schedule BK152</x:v>
      </x:c>
      <x:c r="B784" s="413" t="str">
        <x:v>O156</x:v>
      </x:c>
      <x:c r="C784" s="413"/>
      <x:c r="D784" s="413" t="str">
        <x:v>DP</x:v>
      </x:c>
      <x:c r="E784" s="413" t="str">
        <x:v>Input booking reguler</x:v>
      </x:c>
      <x:c r="F784" s="413" t="str">
        <x:v>9 Sep 2026; sumber 10.36 WIB</x:v>
      </x:c>
    </x:row>
    <x:row r="785" ht="32" customHeight="1">
      <x:c r="A785" s="413" t="str">
        <x:v>Schedule BK152</x:v>
      </x:c>
      <x:c r="B785" s="413" t="str">
        <x:v>U156</x:v>
      </x:c>
      <x:c r="C785" s="413" t="n">
        <x:v>1</x:v>
      </x:c>
      <x:c r="D785" s="413" t="n">
        <x:v>0</x:v>
      </x:c>
      <x:c r="E785" s="413" t="str">
        <x:v>Input booking reguler</x:v>
      </x:c>
      <x:c r="F785" s="413" t="str">
        <x:v>9 Sep 2026; sumber 10.36 WIB</x:v>
      </x:c>
    </x:row>
    <x:row r="786" ht="32" customHeight="1">
      <x:c r="A786" s="413" t="str">
        <x:v>Schedule BK152</x:v>
      </x:c>
      <x:c r="B786" s="413" t="str">
        <x:v>Y156</x:v>
      </x:c>
      <x:c r="C786" s="413"/>
      <x:c r="D786" s="413" t="str">
        <x:v>9. Schedule September 2026</x:v>
      </x:c>
      <x:c r="E786" s="413" t="str">
        <x:v>Input booking reguler</x:v>
      </x:c>
      <x:c r="F786" s="413" t="str">
        <x:v>9 Sep 2026; sumber 10.36 WIB</x:v>
      </x:c>
    </x:row>
    <x:row r="787" ht="32" customHeight="1">
      <x:c r="A787" s="413" t="str">
        <x:v>Schedule BK152</x:v>
      </x:c>
      <x:c r="B787" s="413" t="str">
        <x:v>Z156</x:v>
      </x:c>
      <x:c r="C787" s="413"/>
      <x:c r="D787" s="413" t="str">
        <x:v>Tanggal 19</x:v>
      </x:c>
      <x:c r="E787" s="413" t="str">
        <x:v>Input booking reguler</x:v>
      </x:c>
      <x:c r="F787" s="413" t="str">
        <x:v>9 Sep 2026; sumber 10.36 WIB</x:v>
      </x:c>
    </x:row>
    <x:row r="788" ht="32" customHeight="1">
      <x:c r="A788" s="413" t="str">
        <x:v>Schedule BK152</x:v>
      </x:c>
      <x:c r="B788" s="413" t="str">
        <x:v>AA156</x:v>
      </x:c>
      <x:c r="C788" s="413"/>
      <x:c r="D788" s="413" t="str">
        <x:v>C15</x:v>
      </x:c>
      <x:c r="E788" s="413" t="str">
        <x:v>Input booking reguler</x:v>
      </x:c>
      <x:c r="F788" s="413" t="str">
        <x:v>9 Sep 2026; sumber 10.36 WIB</x:v>
      </x:c>
    </x:row>
    <x:row r="789" ht="32" customHeight="1">
      <x:c r="A789" s="413" t="str">
        <x:v>Schedule BK152</x:v>
      </x:c>
      <x:c r="B789" s="413" t="str">
        <x:v>X156</x:v>
      </x:c>
      <x:c r="C789" s="413"/>
      <x:c r="D789" s="413" t="str">
        <x:v>CHECK tanggal: Delfi juga tercatat 9 September dari Log 8!32 (BK146). Booking 19 September ditahan sampai reschedule atau dua order terkonfirmasi.</x:v>
      </x:c>
      <x:c r="E789" s="413" t="str">
        <x:v>Input booking reguler</x:v>
      </x:c>
      <x:c r="F789" s="413" t="str">
        <x:v>9 Sep 2026; sumber 10.36 WIB</x:v>
      </x:c>
    </x:row>
    <x:row r="790" ht="32" customHeight="1">
      <x:c r="A790" s="413" t="str">
        <x:v>Schedule BK152</x:v>
      </x:c>
      <x:c r="B790" s="413" t="str">
        <x:v>AG156</x:v>
      </x:c>
      <x:c r="C790" s="413"/>
      <x:c r="D790" s="413" t="str">
        <x:v>CHECK tanggal</x:v>
      </x:c>
      <x:c r="E790" s="413" t="str">
        <x:v>Input booking reguler</x:v>
      </x:c>
      <x:c r="F790" s="413" t="str">
        <x:v>9 Sep 2026; sumber 10.36 WIB</x:v>
      </x:c>
    </x:row>
    <x:row r="791" ht="32" customHeight="1">
      <x:c r="A791" s="413" t="str">
        <x:v>Schedule BK140</x:v>
      </x:c>
      <x:c r="B791" s="413" t="str">
        <x:v>Y144</x:v>
      </x:c>
      <x:c r="C791" s="413" t="str">
        <x:v>02-9.-Schedule-September-2026</x:v>
      </x:c>
      <x:c r="D791" s="413" t="str">
        <x:v>9. Schedule September 2026</x:v>
      </x:c>
      <x:c r="E791" s="413" t="str">
        <x:v>Input booking reguler</x:v>
      </x:c>
      <x:c r="F791" s="413" t="str">
        <x:v>9 Sep 2026; sumber 10.36 WIB</x:v>
      </x:c>
    </x:row>
    <x:row r="792" ht="32" customHeight="1">
      <x:c r="A792" s="413" t="str">
        <x:v>Schedule BK141</x:v>
      </x:c>
      <x:c r="B792" s="413" t="str">
        <x:v>Y145</x:v>
      </x:c>
      <x:c r="C792" s="413" t="str">
        <x:v>02-9.-Schedule-September-2026</x:v>
      </x:c>
      <x:c r="D792" s="413" t="str">
        <x:v>9. Schedule September 2026</x:v>
      </x:c>
      <x:c r="E792" s="413" t="str">
        <x:v>Input booking reguler</x:v>
      </x:c>
      <x:c r="F792" s="413" t="str">
        <x:v>9 Sep 2026; sumber 10.36 WIB</x:v>
      </x:c>
    </x:row>
    <x:row r="793" ht="32" customHeight="1">
      <x:c r="A793" s="413" t="str">
        <x:v>Schedule BK142</x:v>
      </x:c>
      <x:c r="B793" s="413" t="str">
        <x:v>Y146</x:v>
      </x:c>
      <x:c r="C793" s="413" t="str">
        <x:v>02-9.-Schedule-September-2026</x:v>
      </x:c>
      <x:c r="D793" s="413" t="str">
        <x:v>9. Schedule September 2026</x:v>
      </x:c>
      <x:c r="E793" s="413" t="str">
        <x:v>Input booking reguler</x:v>
      </x:c>
      <x:c r="F793" s="413" t="str">
        <x:v>9 Sep 2026; sumber 10.36 WIB</x:v>
      </x:c>
    </x:row>
    <x:row r="794" ht="32" customHeight="1">
      <x:c r="A794" s="413" t="str">
        <x:v>Schedule BK143</x:v>
      </x:c>
      <x:c r="B794" s="413" t="str">
        <x:v>Y147</x:v>
      </x:c>
      <x:c r="C794" s="413" t="str">
        <x:v>02-9.-Schedule-September-2026</x:v>
      </x:c>
      <x:c r="D794" s="413" t="str">
        <x:v>9. Schedule September 2026</x:v>
      </x:c>
      <x:c r="E794" s="413" t="str">
        <x:v>Input booking reguler</x:v>
      </x:c>
      <x:c r="F794" s="413" t="str">
        <x:v>9 Sep 2026; sumber 10.36 WIB</x:v>
      </x:c>
    </x:row>
    <x:row r="795" ht="32" customHeight="1">
      <x:c r="A795" s="413" t="str">
        <x:v>Schedule BK144</x:v>
      </x:c>
      <x:c r="B795" s="413" t="str">
        <x:v>Y148</x:v>
      </x:c>
      <x:c r="C795" s="413" t="str">
        <x:v>02-9.-Schedule-September-2026</x:v>
      </x:c>
      <x:c r="D795" s="413" t="str">
        <x:v>9. Schedule September 2026</x:v>
      </x:c>
      <x:c r="E795" s="413" t="str">
        <x:v>Input booking reguler</x:v>
      </x:c>
      <x:c r="F795" s="413" t="str">
        <x:v>9 Sep 2026; sumber 10.36 WIB</x:v>
      </x:c>
    </x:row>
    <x:row r="796" ht="32" customHeight="1">
      <x:c r="A796" s="413" t="str">
        <x:v>Schedule BK145</x:v>
      </x:c>
      <x:c r="B796" s="413" t="str">
        <x:v>Y149</x:v>
      </x:c>
      <x:c r="C796" s="413" t="str">
        <x:v>02-9.-Schedule-September-2026</x:v>
      </x:c>
      <x:c r="D796" s="413" t="str">
        <x:v>9. Schedule September 2026</x:v>
      </x:c>
      <x:c r="E796" s="413" t="str">
        <x:v>Input booking reguler</x:v>
      </x:c>
      <x:c r="F796" s="413" t="str">
        <x:v>9 Sep 2026; sumber 10.36 WIB</x:v>
      </x:c>
    </x:row>
    <x:row r="800" ht="26" customHeight="1">
      <x:c r="A800" s="423" t="str">
        <x:v>Schedule reguler live</x:v>
      </x:c>
      <x:c r="B800" s="423" t="str">
        <x:v>Sel nama / jam</x:v>
      </x:c>
      <x:c r="C800" s="423" t="str">
        <x:v>Nama / paket</x:v>
      </x:c>
      <x:c r="D800" s="423" t="str">
        <x:v>Catatan asli</x:v>
      </x:c>
      <x:c r="E800" s="423" t="str">
        <x:v>Admin</x:v>
      </x:c>
      <x:c r="F800" s="423" t="str">
        <x:v>Revisi sumber WIB</x:v>
      </x:c>
    </x:row>
    <x:row r="801" ht="30" customHeight="1">
      <x:c r="A801" s="413" t="str">
        <x:v>Tanggal 1</x:v>
      </x:c>
      <x:c r="B801" s="413" t="str">
        <x:v>C10 / 12:30:00</x:v>
      </x:c>
      <x:c r="C801" s="413" t="str">
        <x:v> / WISUDA</x:v>
      </x:c>
      <x:c r="D801" s="413"/>
      <x:c r="E801" s="413"/>
      <x:c r="F801" s="413" t="str">
        <x:v>9 Sep 2026 10.36 WIB</x:v>
      </x:c>
    </x:row>
    <x:row r="802" ht="30" customHeight="1">
      <x:c r="A802" s="413" t="str">
        <x:v>Tanggal 2</x:v>
      </x:c>
      <x:c r="B802" s="413" t="str">
        <x:v>C11 / 13:00:00</x:v>
      </x:c>
      <x:c r="C802" s="413" t="str">
        <x:v>WISUDA / </x:v>
      </x:c>
      <x:c r="D802" s="413"/>
      <x:c r="E802" s="413"/>
      <x:c r="F802" s="413" t="str">
        <x:v>9 Sep 2026 10.36 WIB</x:v>
      </x:c>
    </x:row>
    <x:row r="803" ht="30" customHeight="1">
      <x:c r="A803" s="413" t="str">
        <x:v>Tanggal 3</x:v>
      </x:c>
      <x:c r="B803" s="413" t="str">
        <x:v>C4 / 09:30:00</x:v>
      </x:c>
      <x:c r="C803" s="413" t="str">
        <x:v>Orin / LG 52</x:v>
      </x:c>
      <x:c r="D803" s="413" t="str">
        <x:v>dp 100</x:v>
      </x:c>
      <x:c r="E803" s="413" t="str">
        <x:v>AL</x:v>
      </x:c>
      <x:c r="F803" s="413" t="str">
        <x:v>9 Sep 2026 10.36 WIB</x:v>
      </x:c>
    </x:row>
    <x:row r="804" ht="30" customHeight="1">
      <x:c r="A804" s="413" t="str">
        <x:v>Tanggal 3</x:v>
      </x:c>
      <x:c r="B804" s="413" t="str">
        <x:v>C5 / 10:00:00</x:v>
      </x:c>
      <x:c r="C804" s="413" t="str">
        <x:v>Orin / LG 54</x:v>
      </x:c>
      <x:c r="D804" s="413" t="str">
        <x:v>dp 100</x:v>
      </x:c>
      <x:c r="E804" s="413" t="str">
        <x:v>AL</x:v>
      </x:c>
      <x:c r="F804" s="413" t="str">
        <x:v>9 Sep 2026 10.36 WIB</x:v>
      </x:c>
    </x:row>
    <x:row r="805" ht="30" customHeight="1">
      <x:c r="A805" s="413" t="str">
        <x:v>Tanggal 3</x:v>
      </x:c>
      <x:c r="B805" s="413" t="str">
        <x:v>C7 / 11:00:00</x:v>
      </x:c>
      <x:c r="C805" s="413" t="str">
        <x:v>Marisa / Photofox</x:v>
      </x:c>
      <x:c r="D805" s="413" t="str">
        <x:v>limbo</x:v>
      </x:c>
      <x:c r="E805" s="413" t="str">
        <x:v>AL</x:v>
      </x:c>
      <x:c r="F805" s="413" t="str">
        <x:v>9 Sep 2026 10.36 WIB</x:v>
      </x:c>
    </x:row>
    <x:row r="806" ht="30" customHeight="1">
      <x:c r="A806" s="413" t="str">
        <x:v>Tanggal 3</x:v>
      </x:c>
      <x:c r="B806" s="413" t="str">
        <x:v>C14 / 14:00:00</x:v>
      </x:c>
      <x:c r="C806" s="413" t="str">
        <x:v>Runi / Studio Rent</x:v>
      </x:c>
      <x:c r="D806" s="413" t="str">
        <x:v>dp 100</x:v>
      </x:c>
      <x:c r="E806" s="413" t="str">
        <x:v>IN</x:v>
      </x:c>
      <x:c r="F806" s="413" t="str">
        <x:v>9 Sep 2026 10.36 WIB</x:v>
      </x:c>
    </x:row>
    <x:row r="807" ht="30" customHeight="1">
      <x:c r="A807" s="413" t="str">
        <x:v>Tanggal 3</x:v>
      </x:c>
      <x:c r="B807" s="413" t="str">
        <x:v>C26 / 18:00:00</x:v>
      </x:c>
      <x:c r="C807" s="413" t="str">
        <x:v>Fauzan / Couple A</x:v>
      </x:c>
      <x:c r="D807" s="413" t="str">
        <x:v>dp 100</x:v>
      </x:c>
      <x:c r="E807" s="413" t="str">
        <x:v>AL</x:v>
      </x:c>
      <x:c r="F807" s="413" t="str">
        <x:v>9 Sep 2026 10.36 WIB</x:v>
      </x:c>
    </x:row>
    <x:row r="808" ht="30" customHeight="1">
      <x:c r="A808" s="413" t="str">
        <x:v>Tanggal 3</x:v>
      </x:c>
      <x:c r="B808" s="413" t="str">
        <x:v>C28 / 18:40:00</x:v>
      </x:c>
      <x:c r="C808" s="413" t="str">
        <x:v>Ayume / Photofox</x:v>
      </x:c>
      <x:c r="D808" s="413" t="str">
        <x:v>dp 100</x:v>
      </x:c>
      <x:c r="E808" s="413" t="str">
        <x:v>AL</x:v>
      </x:c>
      <x:c r="F808" s="413" t="str">
        <x:v>9 Sep 2026 10.36 WIB</x:v>
      </x:c>
    </x:row>
    <x:row r="809" ht="30" customHeight="1">
      <x:c r="A809" s="413" t="str">
        <x:v>Tanggal 3</x:v>
      </x:c>
      <x:c r="B809" s="413" t="str">
        <x:v>C30 / 19:20:00</x:v>
      </x:c>
      <x:c r="C809" s="413" t="str">
        <x:v>Farhan / LG 20</x:v>
      </x:c>
      <x:c r="D809" s="413" t="str">
        <x:v>dp 100</x:v>
      </x:c>
      <x:c r="E809" s="413" t="str">
        <x:v>IN</x:v>
      </x:c>
      <x:c r="F809" s="413" t="str">
        <x:v>9 Sep 2026 10.36 WIB</x:v>
      </x:c>
    </x:row>
    <x:row r="810" ht="30" customHeight="1">
      <x:c r="A810" s="413" t="str">
        <x:v>Tanggal 3</x:v>
      </x:c>
      <x:c r="B810" s="413" t="str">
        <x:v>C32 / 20:00:00</x:v>
      </x:c>
      <x:c r="C810" s="413" t="str">
        <x:v>runduma / LG 41</x:v>
      </x:c>
      <x:c r="D810" s="413"/>
      <x:c r="E810" s="413" t="str">
        <x:v>AL</x:v>
      </x:c>
      <x:c r="F810" s="413" t="str">
        <x:v>9 Sep 2026 10.36 WIB</x:v>
      </x:c>
    </x:row>
    <x:row r="811" ht="30" customHeight="1">
      <x:c r="A811" s="413" t="str">
        <x:v>Tanggal 4</x:v>
      </x:c>
      <x:c r="B811" s="413" t="str">
        <x:v>C5 / 10:00:00</x:v>
      </x:c>
      <x:c r="C811" s="413" t="str">
        <x:v>Atiesa dkk / LG 10</x:v>
      </x:c>
      <x:c r="D811" s="413" t="str">
        <x:v>dp 100</x:v>
      </x:c>
      <x:c r="E811" s="413" t="str">
        <x:v>AL</x:v>
      </x:c>
      <x:c r="F811" s="413" t="str">
        <x:v>9 Sep 2026 10.36 WIB</x:v>
      </x:c>
    </x:row>
    <x:row r="812" ht="30" customHeight="1">
      <x:c r="A812" s="413" t="str">
        <x:v>Tanggal 4</x:v>
      </x:c>
      <x:c r="B812" s="413" t="str">
        <x:v>C11 / 13:00:00</x:v>
      </x:c>
      <x:c r="C812" s="413" t="str">
        <x:v>KKN Kalikajar / LG 8</x:v>
      </x:c>
      <x:c r="D812" s="413" t="str">
        <x:v>dp 100</x:v>
      </x:c>
      <x:c r="E812" s="413" t="str">
        <x:v>IN</x:v>
      </x:c>
      <x:c r="F812" s="413" t="str">
        <x:v>9 Sep 2026 10.36 WIB</x:v>
      </x:c>
    </x:row>
    <x:row r="813" ht="30" customHeight="1">
      <x:c r="A813" s="413" t="str">
        <x:v>Tanggal 4</x:v>
      </x:c>
      <x:c r="B813" s="413" t="str">
        <x:v>C13 / 13:40:00</x:v>
      </x:c>
      <x:c r="C813" s="413" t="str">
        <x:v>Futsal UIN Saizu / LG 12</x:v>
      </x:c>
      <x:c r="D813" s="413" t="str">
        <x:v>dp 100</x:v>
      </x:c>
      <x:c r="E813" s="413" t="str">
        <x:v>AL</x:v>
      </x:c>
      <x:c r="F813" s="413" t="str">
        <x:v>9 Sep 2026 10.36 WIB</x:v>
      </x:c>
    </x:row>
    <x:row r="814" ht="30" customHeight="1">
      <x:c r="A814" s="413" t="str">
        <x:v>Tanggal 4</x:v>
      </x:c>
      <x:c r="B814" s="413" t="str">
        <x:v>C17 / 15:00:00</x:v>
      </x:c>
      <x:c r="C814" s="413" t="str">
        <x:v>Hanif / LG 10</x:v>
      </x:c>
      <x:c r="D814" s="413" t="str">
        <x:v>dp 100</x:v>
      </x:c>
      <x:c r="E814" s="413" t="str">
        <x:v>IN</x:v>
      </x:c>
      <x:c r="F814" s="413" t="str">
        <x:v>9 Sep 2026 10.36 WIB</x:v>
      </x:c>
    </x:row>
    <x:row r="815" ht="30" customHeight="1">
      <x:c r="A815" s="413" t="str">
        <x:v>Tanggal 4</x:v>
      </x:c>
      <x:c r="B815" s="413" t="str">
        <x:v>C19 / 15:40:00</x:v>
      </x:c>
      <x:c r="C815" s="413" t="str">
        <x:v>Sumberejo / LG 10</x:v>
      </x:c>
      <x:c r="D815" s="413" t="str">
        <x:v>dp 100</x:v>
      </x:c>
      <x:c r="E815" s="413" t="str">
        <x:v>AL</x:v>
      </x:c>
      <x:c r="F815" s="413" t="str">
        <x:v>9 Sep 2026 10.36 WIB</x:v>
      </x:c>
    </x:row>
    <x:row r="816" ht="30" customHeight="1">
      <x:c r="A816" s="413" t="str">
        <x:v>Tanggal 4</x:v>
      </x:c>
      <x:c r="B816" s="413" t="str">
        <x:v>C23 / 17:00:00</x:v>
      </x:c>
      <x:c r="C816" s="413" t="str">
        <x:v>ELIA SEPTIA / Photofox</x:v>
      </x:c>
      <x:c r="D816" s="413" t="str">
        <x:v>lunas</x:v>
      </x:c>
      <x:c r="E816" s="413" t="str">
        <x:v>IN</x:v>
      </x:c>
      <x:c r="F816" s="413" t="str">
        <x:v>9 Sep 2026 10.36 WIB</x:v>
      </x:c>
    </x:row>
    <x:row r="817" ht="30" customHeight="1">
      <x:c r="A817" s="413" t="str">
        <x:v>Tanggal 4</x:v>
      </x:c>
      <x:c r="B817" s="413" t="str">
        <x:v>C24 / 17:20:00</x:v>
      </x:c>
      <x:c r="C817" s="413" t="str">
        <x:v>Flower / LG 9</x:v>
      </x:c>
      <x:c r="D817" s="413" t="str">
        <x:v>dp 100</x:v>
      </x:c>
      <x:c r="E817" s="413" t="str">
        <x:v>AL</x:v>
      </x:c>
      <x:c r="F817" s="413" t="str">
        <x:v>9 Sep 2026 10.36 WIB</x:v>
      </x:c>
    </x:row>
    <x:row r="818" ht="30" customHeight="1">
      <x:c r="A818" s="413" t="str">
        <x:v>Tanggal 4</x:v>
      </x:c>
      <x:c r="B818" s="413" t="str">
        <x:v>C25 / 17:40:00</x:v>
      </x:c>
      <x:c r="C818" s="413" t="str">
        <x:v>Luqmanul Hakim / LG 9</x:v>
      </x:c>
      <x:c r="D818" s="413" t="str">
        <x:v>dp 100</x:v>
      </x:c>
      <x:c r="E818" s="413" t="str">
        <x:v>AL</x:v>
      </x:c>
      <x:c r="F818" s="413" t="str">
        <x:v>9 Sep 2026 10.36 WIB</x:v>
      </x:c>
    </x:row>
    <x:row r="819" ht="30" customHeight="1">
      <x:c r="A819" s="413" t="str">
        <x:v>Tanggal 4</x:v>
      </x:c>
      <x:c r="B819" s="413" t="str">
        <x:v>C29 / 19:00:00</x:v>
      </x:c>
      <x:c r="C819" s="413" t="str">
        <x:v>Tazkia Farhani / LG 11</x:v>
      </x:c>
      <x:c r="D819" s="413"/>
      <x:c r="E819" s="413" t="str">
        <x:v>AL</x:v>
      </x:c>
      <x:c r="F819" s="413" t="str">
        <x:v>9 Sep 2026 10.36 WIB</x:v>
      </x:c>
    </x:row>
    <x:row r="820" ht="30" customHeight="1">
      <x:c r="A820" s="413" t="str">
        <x:v>Tanggal 4</x:v>
      </x:c>
      <x:c r="B820" s="413" t="str">
        <x:v>C31 / 19:40:00</x:v>
      </x:c>
      <x:c r="C820" s="413" t="str">
        <x:v>Diarra Fathiya / LG 12</x:v>
      </x:c>
      <x:c r="D820" s="413" t="str">
        <x:v>dp 100 limbo</x:v>
      </x:c>
      <x:c r="E820" s="413" t="str">
        <x:v>AL</x:v>
      </x:c>
      <x:c r="F820" s="413" t="str">
        <x:v>9 Sep 2026 10.36 WIB</x:v>
      </x:c>
    </x:row>
    <x:row r="821" ht="30" customHeight="1">
      <x:c r="A821" s="413" t="str">
        <x:v>Tanggal 5</x:v>
      </x:c>
      <x:c r="B821" s="413" t="str">
        <x:v>C4 / 09:30:00</x:v>
      </x:c>
      <x:c r="C821" s="413" t="str">
        <x:v>Jager / LG 7</x:v>
      </x:c>
      <x:c r="D821" s="413" t="str">
        <x:v>dp 100</x:v>
      </x:c>
      <x:c r="E821" s="413" t="str">
        <x:v>IN</x:v>
      </x:c>
      <x:c r="F821" s="413" t="str">
        <x:v>9 Sep 2026 10.36 WIB</x:v>
      </x:c>
    </x:row>
    <x:row r="822" ht="30" customHeight="1">
      <x:c r="A822" s="413" t="str">
        <x:v>Tanggal 5</x:v>
      </x:c>
      <x:c r="B822" s="413" t="str">
        <x:v>C5 / 10:00:00</x:v>
      </x:c>
      <x:c r="C822" s="413" t="str">
        <x:v>Dinta / Graduation</x:v>
      </x:c>
      <x:c r="D822" s="413" t="str">
        <x:v>dp 100 concrete</x:v>
      </x:c>
      <x:c r="E822" s="413" t="str">
        <x:v>IN</x:v>
      </x:c>
      <x:c r="F822" s="413" t="str">
        <x:v>9 Sep 2026 10.36 WIB</x:v>
      </x:c>
    </x:row>
    <x:row r="823" ht="30" customHeight="1">
      <x:c r="A823" s="413" t="str">
        <x:v>Tanggal 5</x:v>
      </x:c>
      <x:c r="B823" s="413" t="str">
        <x:v>C7 / 11:00:00</x:v>
      </x:c>
      <x:c r="C823" s="413" t="str">
        <x:v>Sasa / LG 32</x:v>
      </x:c>
      <x:c r="D823" s="413" t="str">
        <x:v>dp 100</x:v>
      </x:c>
      <x:c r="E823" s="413" t="str">
        <x:v>IN</x:v>
      </x:c>
      <x:c r="F823" s="413" t="str">
        <x:v>9 Sep 2026 10.36 WIB</x:v>
      </x:c>
    </x:row>
    <x:row r="824" ht="30" customHeight="1">
      <x:c r="A824" s="413" t="str">
        <x:v>Tanggal 5</x:v>
      </x:c>
      <x:c r="B824" s="413" t="str">
        <x:v>C11 / 13:00:00</x:v>
      </x:c>
      <x:c r="C824" s="413" t="str">
        <x:v>Kim / Single</x:v>
      </x:c>
      <x:c r="D824" s="413" t="str">
        <x:v>lunas</x:v>
      </x:c>
      <x:c r="E824" s="413" t="str">
        <x:v>AL</x:v>
      </x:c>
      <x:c r="F824" s="413" t="str">
        <x:v>9 Sep 2026 10.36 WIB</x:v>
      </x:c>
    </x:row>
    <x:row r="825" ht="30" customHeight="1">
      <x:c r="A825" s="413" t="str">
        <x:v>Tanggal 5</x:v>
      </x:c>
      <x:c r="B825" s="413" t="str">
        <x:v>C14 / 14:00:00</x:v>
      </x:c>
      <x:c r="C825" s="413" t="str">
        <x:v>Wildan / Graduation</x:v>
      </x:c>
      <x:c r="D825" s="413" t="str">
        <x:v>dp 100 calmblue</x:v>
      </x:c>
      <x:c r="E825" s="413" t="str">
        <x:v>IN</x:v>
      </x:c>
      <x:c r="F825" s="413" t="str">
        <x:v>9 Sep 2026 10.36 WIB</x:v>
      </x:c>
    </x:row>
    <x:row r="826" ht="30" customHeight="1">
      <x:c r="A826" s="413" t="str">
        <x:v>Tanggal 5</x:v>
      </x:c>
      <x:c r="B826" s="413" t="str">
        <x:v>C17 / 15:00:00</x:v>
      </x:c>
      <x:c r="C826" s="413" t="str">
        <x:v>Gibran / Graduation</x:v>
      </x:c>
      <x:c r="D826" s="413" t="str">
        <x:v>dp 100</x:v>
      </x:c>
      <x:c r="E826" s="413" t="str">
        <x:v>IN</x:v>
      </x:c>
      <x:c r="F826" s="413" t="str">
        <x:v>9 Sep 2026 10.36 WIB</x:v>
      </x:c>
    </x:row>
    <x:row r="827" ht="30" customHeight="1">
      <x:c r="A827" s="413" t="str">
        <x:v>Tanggal 5</x:v>
      </x:c>
      <x:c r="B827" s="413" t="str">
        <x:v>C23 / 17:00:00</x:v>
      </x:c>
      <x:c r="C827" s="413" t="str">
        <x:v>Lia / LG 12</x:v>
      </x:c>
      <x:c r="D827" s="413" t="str">
        <x:v>dp 100</x:v>
      </x:c>
      <x:c r="E827" s="413" t="str">
        <x:v>IN</x:v>
      </x:c>
      <x:c r="F827" s="413" t="str">
        <x:v>9 Sep 2026 10.36 WIB</x:v>
      </x:c>
    </x:row>
    <x:row r="828" ht="30" customHeight="1">
      <x:c r="A828" s="413" t="str">
        <x:v>Tanggal 5</x:v>
      </x:c>
      <x:c r="B828" s="413" t="str">
        <x:v>C25 / 17:40:00</x:v>
      </x:c>
      <x:c r="C828" s="413" t="str">
        <x:v>PSDA Bahagia / Photofox</x:v>
      </x:c>
      <x:c r="D828" s="413" t="str">
        <x:v>dp 100</x:v>
      </x:c>
      <x:c r="E828" s="413" t="str">
        <x:v>AL</x:v>
      </x:c>
      <x:c r="F828" s="413" t="str">
        <x:v>9 Sep 2026 10.36 WIB</x:v>
      </x:c>
    </x:row>
    <x:row r="829" ht="30" customHeight="1">
      <x:c r="A829" s="413" t="str">
        <x:v>Tanggal 5</x:v>
      </x:c>
      <x:c r="B829" s="413" t="str">
        <x:v>C27 / 18:20:00</x:v>
      </x:c>
      <x:c r="C829" s="413" t="str">
        <x:v>Dhita / LG 12</x:v>
      </x:c>
      <x:c r="D829" s="413" t="str">
        <x:v>dp 100</x:v>
      </x:c>
      <x:c r="E829" s="413" t="str">
        <x:v>AL</x:v>
      </x:c>
      <x:c r="F829" s="413" t="str">
        <x:v>9 Sep 2026 10.36 WIB</x:v>
      </x:c>
    </x:row>
    <x:row r="830" ht="30" customHeight="1">
      <x:c r="A830" s="413" t="str">
        <x:v>Tanggal 5</x:v>
      </x:c>
      <x:c r="B830" s="413" t="str">
        <x:v>C29 / 19:00:00</x:v>
      </x:c>
      <x:c r="C830" s="413" t="str">
        <x:v>Tiara Dwina Savitri / LG 13</x:v>
      </x:c>
      <x:c r="D830" s="413" t="str">
        <x:v>lunas limbo</x:v>
      </x:c>
      <x:c r="E830" s="413" t="str">
        <x:v>IN</x:v>
      </x:c>
      <x:c r="F830" s="413" t="str">
        <x:v>9 Sep 2026 10.36 WIB</x:v>
      </x:c>
    </x:row>
    <x:row r="831" ht="30" customHeight="1">
      <x:c r="A831" s="413" t="str">
        <x:v>Tanggal 5</x:v>
      </x:c>
      <x:c r="B831" s="413" t="str">
        <x:v>C30 / 19:20:00</x:v>
      </x:c>
      <x:c r="C831" s="413" t="str">
        <x:v> / divisi + individu</x:v>
      </x:c>
      <x:c r="D831" s="413"/>
      <x:c r="E831" s="413"/>
      <x:c r="F831" s="413" t="str">
        <x:v>9 Sep 2026 10.36 WIB</x:v>
      </x:c>
    </x:row>
    <x:row r="832" ht="30" customHeight="1">
      <x:c r="A832" s="413" t="str">
        <x:v>Tanggal 6</x:v>
      </x:c>
      <x:c r="B832" s="413" t="str">
        <x:v>C5 / 10:00:00</x:v>
      </x:c>
      <x:c r="C832" s="413" t="str">
        <x:v>Kelasmodeling.id purwokerto / Single</x:v>
      </x:c>
      <x:c r="D832" s="413" t="str">
        <x:v>lunas</x:v>
      </x:c>
      <x:c r="E832" s="413" t="str">
        <x:v>IN</x:v>
      </x:c>
      <x:c r="F832" s="413" t="str">
        <x:v>9 Sep 2026 10.36 WIB</x:v>
      </x:c>
    </x:row>
    <x:row r="833" ht="30" customHeight="1">
      <x:c r="A833" s="413" t="str">
        <x:v>Tanggal 6</x:v>
      </x:c>
      <x:c r="B833" s="413" t="str">
        <x:v>C6 / 10:30:00</x:v>
      </x:c>
      <x:c r="C833" s="413" t="str">
        <x:v> / Single</x:v>
      </x:c>
      <x:c r="D833" s="413"/>
      <x:c r="E833" s="413"/>
      <x:c r="F833" s="413" t="str">
        <x:v>9 Sep 2026 10.36 WIB</x:v>
      </x:c>
    </x:row>
    <x:row r="834" ht="30" customHeight="1">
      <x:c r="A834" s="413" t="str">
        <x:v>Tanggal 6</x:v>
      </x:c>
      <x:c r="B834" s="413" t="str">
        <x:v>C7 / 11:00:00</x:v>
      </x:c>
      <x:c r="C834" s="413" t="str">
        <x:v> / Single</x:v>
      </x:c>
      <x:c r="D834" s="413"/>
      <x:c r="E834" s="413"/>
      <x:c r="F834" s="413" t="str">
        <x:v>9 Sep 2026 10.36 WIB</x:v>
      </x:c>
    </x:row>
    <x:row r="835" ht="30" customHeight="1">
      <x:c r="A835" s="413" t="str">
        <x:v>Tanggal 6</x:v>
      </x:c>
      <x:c r="B835" s="413" t="str">
        <x:v>C8 / 11:30:00</x:v>
      </x:c>
      <x:c r="C835" s="413" t="str">
        <x:v> / Single</x:v>
      </x:c>
      <x:c r="D835" s="413"/>
      <x:c r="E835" s="413"/>
      <x:c r="F835" s="413" t="str">
        <x:v>9 Sep 2026 10.36 WIB</x:v>
      </x:c>
    </x:row>
    <x:row r="836" ht="30" customHeight="1">
      <x:c r="A836" s="413" t="str">
        <x:v>Tanggal 6</x:v>
      </x:c>
      <x:c r="B836" s="413" t="str">
        <x:v>C9 / 12:00:00</x:v>
      </x:c>
      <x:c r="C836" s="413" t="str">
        <x:v> / Single</x:v>
      </x:c>
      <x:c r="D836" s="413"/>
      <x:c r="E836" s="413"/>
      <x:c r="F836" s="413" t="str">
        <x:v>9 Sep 2026 10.36 WIB</x:v>
      </x:c>
    </x:row>
    <x:row r="837" ht="30" customHeight="1">
      <x:c r="A837" s="413" t="str">
        <x:v>Tanggal 6</x:v>
      </x:c>
      <x:c r="B837" s="413" t="str">
        <x:v>C14 / 14:00:00</x:v>
      </x:c>
      <x:c r="C837" s="413" t="str">
        <x:v>Lesty Meitika / Family A</x:v>
      </x:c>
      <x:c r="D837" s="413" t="str">
        <x:v>dp 100 limbo</x:v>
      </x:c>
      <x:c r="E837" s="413" t="str">
        <x:v>IN</x:v>
      </x:c>
      <x:c r="F837" s="413" t="str">
        <x:v>9 Sep 2026 10.36 WIB</x:v>
      </x:c>
    </x:row>
    <x:row r="838" ht="30" customHeight="1">
      <x:c r="A838" s="413" t="str">
        <x:v>Tanggal 6</x:v>
      </x:c>
      <x:c r="B838" s="413" t="str">
        <x:v>C15 / 14:20:00</x:v>
      </x:c>
      <x:c r="C838" s="413" t="str">
        <x:v>Rafa Ghiyas / LG 25</x:v>
      </x:c>
      <x:c r="D838" s="413" t="str">
        <x:v>dp 100</x:v>
      </x:c>
      <x:c r="E838" s="413" t="str">
        <x:v>AL</x:v>
      </x:c>
      <x:c r="F838" s="413" t="str">
        <x:v>9 Sep 2026 10.36 WIB</x:v>
      </x:c>
    </x:row>
    <x:row r="839" ht="30" customHeight="1">
      <x:c r="A839" s="413" t="str">
        <x:v>Tanggal 6</x:v>
      </x:c>
      <x:c r="B839" s="413" t="str">
        <x:v>C17 / 15:00:00</x:v>
      </x:c>
      <x:c r="C839" s="413" t="str">
        <x:v>Atika / Family A</x:v>
      </x:c>
      <x:c r="D839" s="413" t="str">
        <x:v>dp 100</x:v>
      </x:c>
      <x:c r="E839" s="413" t="str">
        <x:v>AL</x:v>
      </x:c>
      <x:c r="F839" s="413" t="str">
        <x:v>9 Sep 2026 10.36 WIB</x:v>
      </x:c>
    </x:row>
    <x:row r="840" ht="30" customHeight="1">
      <x:c r="A840" s="413" t="str">
        <x:v>Tanggal 6</x:v>
      </x:c>
      <x:c r="B840" s="413" t="str">
        <x:v>C19 / 15:40:00</x:v>
      </x:c>
      <x:c r="C840" s="413" t="str">
        <x:v>Kebagoran / LG 10</x:v>
      </x:c>
      <x:c r="D840" s="413" t="str">
        <x:v>dp 100 Limbo</x:v>
      </x:c>
      <x:c r="E840" s="413" t="str">
        <x:v>AL</x:v>
      </x:c>
      <x:c r="F840" s="413" t="str">
        <x:v>9 Sep 2026 10.36 WIB</x:v>
      </x:c>
    </x:row>
    <x:row r="841" ht="30" customHeight="1">
      <x:c r="A841" s="413" t="str">
        <x:v>Tanggal 6</x:v>
      </x:c>
      <x:c r="B841" s="413" t="str">
        <x:v>C23 / 17:00:00</x:v>
      </x:c>
      <x:c r="C841" s="413" t="str">
        <x:v>Johann / Graduation premium</x:v>
      </x:c>
      <x:c r="D841" s="413" t="str">
        <x:v>dp 100 calmblue</x:v>
      </x:c>
      <x:c r="E841" s="413" t="str">
        <x:v>AL</x:v>
      </x:c>
      <x:c r="F841" s="413" t="str">
        <x:v>9 Sep 2026 10.36 WIB</x:v>
      </x:c>
    </x:row>
    <x:row r="842" ht="30" customHeight="1">
      <x:c r="A842" s="413" t="str">
        <x:v>Tanggal 6</x:v>
      </x:c>
      <x:c r="B842" s="413" t="str">
        <x:v>C29 / 19:00:00</x:v>
      </x:c>
      <x:c r="C842" s="413" t="str">
        <x:v>Lembata / LG 20</x:v>
      </x:c>
      <x:c r="D842" s="413" t="str">
        <x:v>dp 275</x:v>
      </x:c>
      <x:c r="E842" s="413" t="str">
        <x:v>IN</x:v>
      </x:c>
      <x:c r="F842" s="413" t="str">
        <x:v>9 Sep 2026 10.36 WIB</x:v>
      </x:c>
    </x:row>
    <x:row r="843" ht="30" customHeight="1">
      <x:c r="A843" s="413" t="str">
        <x:v>Tanggal 6</x:v>
      </x:c>
      <x:c r="B843" s="413" t="str">
        <x:v>C32 / 20:00:00</x:v>
      </x:c>
      <x:c r="C843" s="413" t="str">
        <x:v>Luceriza / LG 9</x:v>
      </x:c>
      <x:c r="D843" s="413" t="str">
        <x:v>dp 100</x:v>
      </x:c>
      <x:c r="E843" s="413" t="str">
        <x:v>IN</x:v>
      </x:c>
      <x:c r="F843" s="413" t="str">
        <x:v>9 Sep 2026 10.36 WIB</x:v>
      </x:c>
    </x:row>
    <x:row r="844" ht="30" customHeight="1">
      <x:c r="A844" s="413" t="str">
        <x:v>Tanggal 7</x:v>
      </x:c>
      <x:c r="B844" s="413" t="str">
        <x:v>C9 / 12:00:00</x:v>
      </x:c>
      <x:c r="C844" s="413" t="str">
        <x:v>Zaila Anggraeni / Pass photo</x:v>
      </x:c>
      <x:c r="D844" s="413" t="str">
        <x:v>lunas</x:v>
      </x:c>
      <x:c r="E844" s="413" t="str">
        <x:v>AL</x:v>
      </x:c>
      <x:c r="F844" s="413" t="str">
        <x:v>9 Sep 2026 10.36 WIB</x:v>
      </x:c>
    </x:row>
    <x:row r="845" ht="30" customHeight="1">
      <x:c r="A845" s="413" t="str">
        <x:v>Tanggal 7</x:v>
      </x:c>
      <x:c r="B845" s="413" t="str">
        <x:v>C13 / 13:40:00</x:v>
      </x:c>
      <x:c r="C845" s="413" t="str">
        <x:v>Nanda Putri Sabila / Graduation</x:v>
      </x:c>
      <x:c r="D845" s="413" t="str">
        <x:v>dp 100 concrete</x:v>
      </x:c>
      <x:c r="E845" s="413" t="str">
        <x:v>AL</x:v>
      </x:c>
      <x:c r="F845" s="413" t="str">
        <x:v>9 Sep 2026 10.36 WIB</x:v>
      </x:c>
    </x:row>
    <x:row r="846" ht="30" customHeight="1">
      <x:c r="A846" s="413" t="str">
        <x:v>Tanggal 7</x:v>
      </x:c>
      <x:c r="B846" s="413" t="str">
        <x:v>C22 / 16:40:00</x:v>
      </x:c>
      <x:c r="C846" s="413" t="str">
        <x:v>Khairil Abdi / Graduation</x:v>
      </x:c>
      <x:c r="D846" s="413" t="str">
        <x:v>dp 100</x:v>
      </x:c>
      <x:c r="E846" s="413" t="str">
        <x:v>AL</x:v>
      </x:c>
      <x:c r="F846" s="413" t="str">
        <x:v>9 Sep 2026 10.36 WIB</x:v>
      </x:c>
    </x:row>
    <x:row r="847" ht="30" customHeight="1">
      <x:c r="A847" s="413" t="str">
        <x:v>Tanggal 7</x:v>
      </x:c>
      <x:c r="B847" s="413" t="str">
        <x:v>C24 / 17:20:00</x:v>
      </x:c>
      <x:c r="C847" s="413" t="str">
        <x:v>andin / Single</x:v>
      </x:c>
      <x:c r="D847" s="413" t="str">
        <x:v>Lunas</x:v>
      </x:c>
      <x:c r="E847" s="413" t="str">
        <x:v>AL</x:v>
      </x:c>
      <x:c r="F847" s="413" t="str">
        <x:v>9 Sep 2026 10.36 WIB</x:v>
      </x:c>
    </x:row>
    <x:row r="848" ht="30" customHeight="1">
      <x:c r="A848" s="413" t="str">
        <x:v>Tanggal 7</x:v>
      </x:c>
      <x:c r="B848" s="413" t="str">
        <x:v>C26 / 18:00:00</x:v>
      </x:c>
      <x:c r="C848" s="413" t="str">
        <x:v>Aisha / LG 9</x:v>
      </x:c>
      <x:c r="D848" s="413" t="str">
        <x:v>dp 100 wooden</x:v>
      </x:c>
      <x:c r="E848" s="413" t="str">
        <x:v>IN</x:v>
      </x:c>
      <x:c r="F848" s="413" t="str">
        <x:v>9 Sep 2026 10.36 WIB</x:v>
      </x:c>
    </x:row>
    <x:row r="849" ht="30" customHeight="1">
      <x:c r="A849" s="413" t="str">
        <x:v>Tanggal 7</x:v>
      </x:c>
      <x:c r="B849" s="413" t="str">
        <x:v>C31 / 19:40:00</x:v>
      </x:c>
      <x:c r="C849" s="413" t="str">
        <x:v>Akbar / Graduation</x:v>
      </x:c>
      <x:c r="D849" s="413" t="str">
        <x:v>dp 100 Calmblue</x:v>
      </x:c>
      <x:c r="E849" s="413" t="str">
        <x:v>AL</x:v>
      </x:c>
      <x:c r="F849" s="413" t="str">
        <x:v>9 Sep 2026 10.36 WIB</x:v>
      </x:c>
    </x:row>
    <x:row r="850" ht="30" customHeight="1">
      <x:c r="A850" s="413" t="str">
        <x:v>Tanggal 7</x:v>
      </x:c>
      <x:c r="B850" s="413" t="str">
        <x:v>C33 / 20:20:00</x:v>
      </x:c>
      <x:c r="C850" s="413" t="str">
        <x:v>Uwi / LG 20</x:v>
      </x:c>
      <x:c r="D850" s="413" t="str">
        <x:v>dp 100</x:v>
      </x:c>
      <x:c r="E850" s="413" t="str">
        <x:v>AL</x:v>
      </x:c>
      <x:c r="F850" s="413" t="str">
        <x:v>9 Sep 2026 10.36 WIB</x:v>
      </x:c>
    </x:row>
    <x:row r="851" ht="30" customHeight="1">
      <x:c r="A851" s="413" t="str">
        <x:v>Tanggal 8</x:v>
      </x:c>
      <x:c r="B851" s="413" t="str">
        <x:v>C10 / 12:30:00</x:v>
      </x:c>
      <x:c r="C851" s="413" t="str">
        <x:v> / WISUDA</x:v>
      </x:c>
      <x:c r="D851" s="413"/>
      <x:c r="E851" s="413"/>
      <x:c r="F851" s="413" t="str">
        <x:v>9 Sep 2026 10.36 WIB</x:v>
      </x:c>
    </x:row>
    <x:row r="852" ht="30" customHeight="1">
      <x:c r="A852" s="413" t="str">
        <x:v>Tanggal 9</x:v>
      </x:c>
      <x:c r="B852" s="413" t="str">
        <x:v>C10 / 12:30:00</x:v>
      </x:c>
      <x:c r="C852" s="413" t="str">
        <x:v> / WISUDA</x:v>
      </x:c>
      <x:c r="D852" s="413"/>
      <x:c r="E852" s="413"/>
      <x:c r="F852" s="413" t="str">
        <x:v>9 Sep 2026 10.36 WIB</x:v>
      </x:c>
    </x:row>
    <x:row r="853" ht="30" customHeight="1">
      <x:c r="A853" s="413" t="str">
        <x:v>Tanggal 10</x:v>
      </x:c>
      <x:c r="B853" s="413" t="str">
        <x:v>C8 / 11:30:00</x:v>
      </x:c>
      <x:c r="C853" s="413" t="str">
        <x:v>Stevy / Graduation</x:v>
      </x:c>
      <x:c r="D853" s="413" t="str">
        <x:v>dp 100</x:v>
      </x:c>
      <x:c r="E853" s="413" t="str">
        <x:v>AL</x:v>
      </x:c>
      <x:c r="F853" s="413" t="str">
        <x:v>9 Sep 2026 10.36 WIB</x:v>
      </x:c>
    </x:row>
    <x:row r="854" ht="30" customHeight="1">
      <x:c r="A854" s="413" t="str">
        <x:v>Tanggal 10</x:v>
      </x:c>
      <x:c r="B854" s="413" t="str">
        <x:v>C12 / 13:20:00</x:v>
      </x:c>
      <x:c r="C854" s="413" t="str">
        <x:v>Meilani / Graduation</x:v>
      </x:c>
      <x:c r="D854" s="413" t="str">
        <x:v>dp 100 limbo</x:v>
      </x:c>
      <x:c r="E854" s="413" t="str">
        <x:v>AL</x:v>
      </x:c>
      <x:c r="F854" s="413" t="str">
        <x:v>9 Sep 2026 10.36 WIB</x:v>
      </x:c>
    </x:row>
    <x:row r="855" ht="30" customHeight="1">
      <x:c r="A855" s="413" t="str">
        <x:v>Tanggal 10</x:v>
      </x:c>
      <x:c r="B855" s="413" t="str">
        <x:v>C17 / 15:00:00</x:v>
      </x:c>
      <x:c r="C855" s="413" t="str">
        <x:v>Aliya / LG 10</x:v>
      </x:c>
      <x:c r="D855" s="413" t="str">
        <x:v>dp 100</x:v>
      </x:c>
      <x:c r="E855" s="413" t="str">
        <x:v>AL</x:v>
      </x:c>
      <x:c r="F855" s="413" t="str">
        <x:v>9 Sep 2026 10.36 WIB</x:v>
      </x:c>
    </x:row>
    <x:row r="856" ht="30" customHeight="1">
      <x:c r="A856" s="413" t="str">
        <x:v>Tanggal 10</x:v>
      </x:c>
      <x:c r="B856" s="413" t="str">
        <x:v>C27 / 18:20:00</x:v>
      </x:c>
      <x:c r="C856" s="413" t="str">
        <x:v>berlian / LG 40</x:v>
      </x:c>
      <x:c r="D856" s="413" t="str">
        <x:v>dp 100</x:v>
      </x:c>
      <x:c r="E856" s="413"/>
      <x:c r="F856" s="413" t="str">
        <x:v>9 Sep 2026 10.36 WIB</x:v>
      </x:c>
    </x:row>
    <x:row r="857" ht="30" customHeight="1">
      <x:c r="A857" s="413" t="str">
        <x:v>Tanggal 10</x:v>
      </x:c>
      <x:c r="B857" s="413" t="str">
        <x:v>C32 / 20:00:00</x:v>
      </x:c>
      <x:c r="C857" s="413" t="str">
        <x:v>Ujiani / LG 14</x:v>
      </x:c>
      <x:c r="D857" s="413" t="str">
        <x:v>dp 100 limbo</x:v>
      </x:c>
      <x:c r="E857" s="413" t="str">
        <x:v>AL</x:v>
      </x:c>
      <x:c r="F857" s="413" t="str">
        <x:v>9 Sep 2026 10.36 WIB</x:v>
      </x:c>
    </x:row>
    <x:row r="858" ht="30" customHeight="1">
      <x:c r="A858" s="413" t="str">
        <x:v>Tanggal 11</x:v>
      </x:c>
      <x:c r="B858" s="413" t="str">
        <x:v>C6 / 10:30:00</x:v>
      </x:c>
      <x:c r="C858" s="413" t="str">
        <x:v>Gita / Family A</x:v>
      </x:c>
      <x:c r="D858" s="413"/>
      <x:c r="E858" s="413" t="str">
        <x:v>IN</x:v>
      </x:c>
      <x:c r="F858" s="413" t="str">
        <x:v>9 Sep 2026 10.36 WIB</x:v>
      </x:c>
    </x:row>
    <x:row r="859" ht="30" customHeight="1">
      <x:c r="A859" s="413" t="str">
        <x:v>Tanggal 11</x:v>
      </x:c>
      <x:c r="B859" s="413" t="str">
        <x:v>C8 / 11:30:00</x:v>
      </x:c>
      <x:c r="C859" s="413" t="str">
        <x:v>anto / Photofox</x:v>
      </x:c>
      <x:c r="D859" s="413" t="str">
        <x:v>dp 100 cb</x:v>
      </x:c>
      <x:c r="E859" s="413" t="str">
        <x:v>AL</x:v>
      </x:c>
      <x:c r="F859" s="413" t="str">
        <x:v>9 Sep 2026 10.36 WIB</x:v>
      </x:c>
    </x:row>
    <x:row r="860" ht="30" customHeight="1">
      <x:c r="A860" s="413" t="str">
        <x:v>Tanggal 11</x:v>
      </x:c>
      <x:c r="B860" s="413" t="str">
        <x:v>C17 / 15:00:00</x:v>
      </x:c>
      <x:c r="C860" s="413" t="str">
        <x:v>Lisha / LG 45</x:v>
      </x:c>
      <x:c r="D860" s="413" t="str">
        <x:v>dp 200</x:v>
      </x:c>
      <x:c r="E860" s="413" t="str">
        <x:v>AL</x:v>
      </x:c>
      <x:c r="F860" s="413" t="str">
        <x:v>9 Sep 2026 10.36 WIB</x:v>
      </x:c>
    </x:row>
    <x:row r="861" ht="30" customHeight="1">
      <x:c r="A861" s="413" t="str">
        <x:v>Tanggal 11</x:v>
      </x:c>
      <x:c r="B861" s="413" t="str">
        <x:v>C29 / 19:00:00</x:v>
      </x:c>
      <x:c r="C861" s="413" t="str">
        <x:v>TBMM EKSTREMITAS / LG 25</x:v>
      </x:c>
      <x:c r="D861" s="413" t="str">
        <x:v>dp 100</x:v>
      </x:c>
      <x:c r="E861" s="413" t="str">
        <x:v>IN</x:v>
      </x:c>
      <x:c r="F861" s="413" t="str">
        <x:v>9 Sep 2026 10.36 WIB</x:v>
      </x:c>
    </x:row>
    <x:row r="862" ht="30" customHeight="1">
      <x:c r="A862" s="413" t="str">
        <x:v>Tanggal 11</x:v>
      </x:c>
      <x:c r="B862" s="413" t="str">
        <x:v>C30 / 19:20:00</x:v>
      </x:c>
      <x:c r="C862" s="413" t="str">
        <x:v> / individu</x:v>
      </x:c>
      <x:c r="D862" s="413"/>
      <x:c r="E862" s="413"/>
      <x:c r="F862" s="413" t="str">
        <x:v>9 Sep 2026 10.36 WIB</x:v>
      </x:c>
    </x:row>
    <x:row r="863" ht="30" customHeight="1">
      <x:c r="A863" s="413" t="str">
        <x:v>Tanggal 11</x:v>
      </x:c>
      <x:c r="B863" s="413" t="str">
        <x:v>C32 / 20:00:00</x:v>
      </x:c>
      <x:c r="C863" s="413" t="str">
        <x:v>Ardi / LG 9</x:v>
      </x:c>
      <x:c r="D863" s="413" t="str">
        <x:v>dp 100</x:v>
      </x:c>
      <x:c r="E863" s="413" t="str">
        <x:v>AL</x:v>
      </x:c>
      <x:c r="F863" s="413" t="str">
        <x:v>9 Sep 2026 10.36 WIB</x:v>
      </x:c>
    </x:row>
    <x:row r="864" ht="30" customHeight="1">
      <x:c r="A864" s="413" t="str">
        <x:v>Tanggal 12</x:v>
      </x:c>
      <x:c r="B864" s="413" t="str">
        <x:v>C5 / 10:00:00</x:v>
      </x:c>
      <x:c r="C864" s="413" t="str">
        <x:v>batik adipati / Studio Rent</x:v>
      </x:c>
      <x:c r="D864" s="413" t="str">
        <x:v>dp 200 concrete</x:v>
      </x:c>
      <x:c r="E864" s="413" t="str">
        <x:v>AL</x:v>
      </x:c>
      <x:c r="F864" s="413" t="str">
        <x:v>9 Sep 2026 10.36 WIB</x:v>
      </x:c>
    </x:row>
    <x:row r="865" ht="30" customHeight="1">
      <x:c r="A865" s="413" t="str">
        <x:v>Tanggal 12</x:v>
      </x:c>
      <x:c r="B865" s="413" t="str">
        <x:v>C20 / 16:00:00</x:v>
      </x:c>
      <x:c r="C865" s="413" t="str">
        <x:v>KKN Desa Mlaya / LG 10</x:v>
      </x:c>
      <x:c r="D865" s="413" t="str">
        <x:v>dp 100</x:v>
      </x:c>
      <x:c r="E865" s="413" t="str">
        <x:v>AL</x:v>
      </x:c>
      <x:c r="F865" s="413" t="str">
        <x:v>9 Sep 2026 10.36 WIB</x:v>
      </x:c>
    </x:row>
    <x:row r="866" ht="30" customHeight="1">
      <x:c r="A866" s="413" t="str">
        <x:v>Tanggal 12</x:v>
      </x:c>
      <x:c r="B866" s="413" t="str">
        <x:v>C22 / 16:40:00</x:v>
      </x:c>
      <x:c r="C866" s="413" t="str">
        <x:v>mila / LG 29</x:v>
      </x:c>
      <x:c r="D866" s="413" t="str">
        <x:v>dp 100</x:v>
      </x:c>
      <x:c r="E866" s="413" t="str">
        <x:v>IN</x:v>
      </x:c>
      <x:c r="F866" s="413" t="str">
        <x:v>9 Sep 2026 10.36 WIB</x:v>
      </x:c>
    </x:row>
    <x:row r="867" ht="30" customHeight="1">
      <x:c r="A867" s="413" t="str">
        <x:v>Tanggal 13</x:v>
      </x:c>
      <x:c r="B867" s="413" t="str">
        <x:v>C4 / 09:30:00</x:v>
      </x:c>
      <x:c r="C867" s="413" t="str">
        <x:v>Anjani / Graduation</x:v>
      </x:c>
      <x:c r="D867" s="413"/>
      <x:c r="E867" s="413" t="str">
        <x:v>AL</x:v>
      </x:c>
      <x:c r="F867" s="413" t="str">
        <x:v>9 Sep 2026 10.36 WIB</x:v>
      </x:c>
    </x:row>
    <x:row r="868" ht="30" customHeight="1">
      <x:c r="A868" s="413" t="str">
        <x:v>Tanggal 13</x:v>
      </x:c>
      <x:c r="B868" s="413" t="str">
        <x:v>C5 / 10:00:00</x:v>
      </x:c>
      <x:c r="C868" s="413" t="str">
        <x:v>Kelasmodeling.id purwokerto / Single</x:v>
      </x:c>
      <x:c r="D868" s="413"/>
      <x:c r="E868" s="413" t="str">
        <x:v>IN</x:v>
      </x:c>
      <x:c r="F868" s="413" t="str">
        <x:v>9 Sep 2026 10.36 WIB</x:v>
      </x:c>
    </x:row>
    <x:row r="869" ht="30" customHeight="1">
      <x:c r="A869" s="413" t="str">
        <x:v>Tanggal 13</x:v>
      </x:c>
      <x:c r="B869" s="413" t="str">
        <x:v>C6 / 10:30:00</x:v>
      </x:c>
      <x:c r="C869" s="413" t="str">
        <x:v> / Single</x:v>
      </x:c>
      <x:c r="D869" s="413"/>
      <x:c r="E869" s="413"/>
      <x:c r="F869" s="413" t="str">
        <x:v>9 Sep 2026 10.36 WIB</x:v>
      </x:c>
    </x:row>
    <x:row r="870" ht="30" customHeight="1">
      <x:c r="A870" s="413" t="str">
        <x:v>Tanggal 13</x:v>
      </x:c>
      <x:c r="B870" s="413" t="str">
        <x:v>C7 / 11:00:00</x:v>
      </x:c>
      <x:c r="C870" s="413" t="str">
        <x:v> / Single</x:v>
      </x:c>
      <x:c r="D870" s="413"/>
      <x:c r="E870" s="413"/>
      <x:c r="F870" s="413" t="str">
        <x:v>9 Sep 2026 10.36 WIB</x:v>
      </x:c>
    </x:row>
    <x:row r="871" ht="30" customHeight="1">
      <x:c r="A871" s="413" t="str">
        <x:v>Tanggal 13</x:v>
      </x:c>
      <x:c r="B871" s="413" t="str">
        <x:v>C8 / 11:30:00</x:v>
      </x:c>
      <x:c r="C871" s="413" t="str">
        <x:v> / Single</x:v>
      </x:c>
      <x:c r="D871" s="413"/>
      <x:c r="E871" s="413"/>
      <x:c r="F871" s="413" t="str">
        <x:v>9 Sep 2026 10.36 WIB</x:v>
      </x:c>
    </x:row>
    <x:row r="872" ht="30" customHeight="1">
      <x:c r="A872" s="413" t="str">
        <x:v>Tanggal 13</x:v>
      </x:c>
      <x:c r="B872" s="413" t="str">
        <x:v>C9 / 12:00:00</x:v>
      </x:c>
      <x:c r="C872" s="413" t="str">
        <x:v> / Single</x:v>
      </x:c>
      <x:c r="D872" s="413"/>
      <x:c r="E872" s="413"/>
      <x:c r="F872" s="413" t="str">
        <x:v>9 Sep 2026 10.36 WIB</x:v>
      </x:c>
    </x:row>
    <x:row r="873" ht="30" customHeight="1">
      <x:c r="A873" s="413" t="str">
        <x:v>Tanggal 14</x:v>
      </x:c>
      <x:c r="B873" s="413" t="str">
        <x:v>C17 / 15:00:00</x:v>
      </x:c>
      <x:c r="C873" s="413" t="str">
        <x:v>Nayla / LG 8</x:v>
      </x:c>
      <x:c r="D873" s="413" t="str">
        <x:v>dp 100 calmblue</x:v>
      </x:c>
      <x:c r="E873" s="413" t="str">
        <x:v>AL</x:v>
      </x:c>
      <x:c r="F873" s="413" t="str">
        <x:v>9 Sep 2026 10.36 WIB</x:v>
      </x:c>
    </x:row>
    <x:row r="874" ht="30" customHeight="1">
      <x:c r="A874" s="413" t="str">
        <x:v>Tanggal 19</x:v>
      </x:c>
      <x:c r="B874" s="413" t="str">
        <x:v>C10 / 12:30:00</x:v>
      </x:c>
      <x:c r="C874" s="413" t="str">
        <x:v>Aliya Putri Savina / Graduation</x:v>
      </x:c>
      <x:c r="D874" s="413" t="str">
        <x:v>dp 100 calmblue</x:v>
      </x:c>
      <x:c r="E874" s="413" t="str">
        <x:v>AL</x:v>
      </x:c>
      <x:c r="F874" s="413" t="str">
        <x:v>9 Sep 2026 10.36 WIB</x:v>
      </x:c>
    </x:row>
    <x:row r="875" ht="30" customHeight="1">
      <x:c r="A875" s="413" t="str">
        <x:v>Tanggal 19</x:v>
      </x:c>
      <x:c r="B875" s="413" t="str">
        <x:v>C11 / 13:00:00</x:v>
      </x:c>
      <x:c r="C875" s="413" t="str">
        <x:v>Neneng Amalia / Graduation</x:v>
      </x:c>
      <x:c r="D875" s="413" t="str">
        <x:v>dp 100 wooden/limbo</x:v>
      </x:c>
      <x:c r="E875" s="413" t="str">
        <x:v>AL</x:v>
      </x:c>
      <x:c r="F875" s="413" t="str">
        <x:v>9 Sep 2026 10.36 WIB</x:v>
      </x:c>
    </x:row>
    <x:row r="876" ht="30" customHeight="1">
      <x:c r="A876" s="413" t="str">
        <x:v>Tanggal 19</x:v>
      </x:c>
      <x:c r="B876" s="413" t="str">
        <x:v>C13 / 13:40:00</x:v>
      </x:c>
      <x:c r="C876" s="413" t="str">
        <x:v>Lu’lu Amanatul / Graduation</x:v>
      </x:c>
      <x:c r="D876" s="413" t="str">
        <x:v>dp 100 calmblue</x:v>
      </x:c>
      <x:c r="E876" s="413" t="str">
        <x:v>AL</x:v>
      </x:c>
      <x:c r="F876" s="413" t="str">
        <x:v>9 Sep 2026 10.36 WIB</x:v>
      </x:c>
    </x:row>
    <x:row r="877" ht="30" customHeight="1">
      <x:c r="A877" s="413" t="str">
        <x:v>Tanggal 19</x:v>
      </x:c>
      <x:c r="B877" s="413" t="str">
        <x:v>C14 / 14:00:00</x:v>
      </x:c>
      <x:c r="C877" s="413" t="str">
        <x:v>Muhamad Rizki / Graduation</x:v>
      </x:c>
      <x:c r="D877" s="413" t="str">
        <x:v>dp 100 calmblue</x:v>
      </x:c>
      <x:c r="E877" s="413" t="str">
        <x:v>I</x:v>
      </x:c>
      <x:c r="F877" s="413" t="str">
        <x:v>9 Sep 2026 10.36 WIB</x:v>
      </x:c>
    </x:row>
    <x:row r="878" ht="30" customHeight="1">
      <x:c r="A878" s="413" t="str">
        <x:v>Tanggal 19</x:v>
      </x:c>
      <x:c r="B878" s="413" t="str">
        <x:v>C15 / 14:20:00</x:v>
      </x:c>
      <x:c r="C878" s="413" t="str">
        <x:v>Delfi / Graduation</x:v>
      </x:c>
      <x:c r="D878" s="413" t="str">
        <x:v>dp 100 calmblue</x:v>
      </x:c>
      <x:c r="E878" s="413" t="str">
        <x:v>AL</x:v>
      </x:c>
      <x:c r="F878" s="413" t="str">
        <x:v>9 Sep 2026 10.36 WIB</x:v>
      </x:c>
    </x:row>
    <x:row r="879" ht="30" customHeight="1">
      <x:c r="A879" s="413" t="str">
        <x:v>Tanggal 19</x:v>
      </x:c>
      <x:c r="B879" s="413" t="str">
        <x:v>C28 / 18:40:00</x:v>
      </x:c>
      <x:c r="C879" s="413" t="str">
        <x:v>Frista Savitri / Family A</x:v>
      </x:c>
      <x:c r="D879" s="413" t="str">
        <x:v>dp 100 concrete</x:v>
      </x:c>
      <x:c r="E879" s="413" t="str">
        <x:v>AL</x:v>
      </x:c>
      <x:c r="F879" s="413" t="str">
        <x:v>9 Sep 2026 10.36 WIB</x:v>
      </x:c>
    </x:row>
    <x:row r="880" ht="30" customHeight="1">
      <x:c r="A880" s="413" t="str">
        <x:v>Tanggal 22</x:v>
      </x:c>
      <x:c r="B880" s="413" t="str">
        <x:v>C13 / 13:40:00</x:v>
      </x:c>
      <x:c r="C880" s="413" t="str">
        <x:v>RIsky Akmal / Graduation Premium</x:v>
      </x:c>
      <x:c r="D880" s="413" t="str">
        <x:v>dp 100</x:v>
      </x:c>
      <x:c r="E880" s="413" t="str">
        <x:v>IN</x:v>
      </x:c>
      <x:c r="F880" s="413" t="str">
        <x:v>9 Sep 2026 10.36 WIB</x:v>
      </x:c>
    </x:row>
    <x:row r="881" ht="30" customHeight="1">
      <x:c r="A881" s="413" t="str">
        <x:v>Tanggal 22</x:v>
      </x:c>
      <x:c r="B881" s="413" t="str">
        <x:v>C15 / 14:20:00</x:v>
      </x:c>
      <x:c r="C881" s="413" t="str">
        <x:v>Raka / Graduation</x:v>
      </x:c>
      <x:c r="D881" s="413" t="str">
        <x:v>dp 100 wooden</x:v>
      </x:c>
      <x:c r="E881" s="413" t="str">
        <x:v>AL</x:v>
      </x:c>
      <x:c r="F881" s="413" t="str">
        <x:v>9 Sep 2026 10.36 WIB</x:v>
      </x:c>
    </x:row>
    <x:row r="882" ht="30" customHeight="1">
      <x:c r="A882" s="413" t="str">
        <x:v>Tanggal 22</x:v>
      </x:c>
      <x:c r="B882" s="413" t="str">
        <x:v>C20 / 16:00:00</x:v>
      </x:c>
      <x:c r="C882" s="413" t="str">
        <x:v>Adioni / Graduation Premium</x:v>
      </x:c>
      <x:c r="D882" s="413" t="str">
        <x:v>dp 100 concrete</x:v>
      </x:c>
      <x:c r="E882" s="413" t="str">
        <x:v>IN</x:v>
      </x:c>
      <x:c r="F882" s="413" t="str">
        <x:v>9 Sep 2026 10.36 WIB</x:v>
      </x:c>
    </x:row>
    <x:row r="883" ht="30" customHeight="1">
      <x:c r="A883" s="413" t="str">
        <x:v>Tanggal 26</x:v>
      </x:c>
      <x:c r="B883" s="413" t="str">
        <x:v>C11 / 13:00:00</x:v>
      </x:c>
      <x:c r="C883" s="413" t="str">
        <x:v>Nurul Lathiifa / Graduation</x:v>
      </x:c>
      <x:c r="D883" s="413" t="str">
        <x:v>dp 100 Concrete</x:v>
      </x:c>
      <x:c r="E883" s="413" t="str">
        <x:v>AL</x:v>
      </x:c>
      <x:c r="F883" s="413" t="str">
        <x:v>9 Sep 2026 10.36 WIB</x:v>
      </x:c>
    </x:row>
    <x:row r="884" ht="30" customHeight="1">
      <x:c r="A884" s="413" t="str">
        <x:v>Tanggal 26</x:v>
      </x:c>
      <x:c r="B884" s="413" t="str">
        <x:v>C12 / 13:20:00</x:v>
      </x:c>
      <x:c r="C884" s="413" t="str">
        <x:v>umi fatmah / Graduation Premium</x:v>
      </x:c>
      <x:c r="D884" s="413" t="str">
        <x:v>dp 100</x:v>
      </x:c>
      <x:c r="E884" s="413" t="str">
        <x:v>IN</x:v>
      </x:c>
      <x:c r="F884" s="413" t="str">
        <x:v>9 Sep 2026 10.36 WIB</x:v>
      </x:c>
    </x:row>
    <x:row r="887" ht="36" customHeight="1">
      <x:c r="A887" s="459" t="str">
        <x:v>Sheet / sumber</x:v>
      </x:c>
      <x:c r="B887" s="459" t="str">
        <x:v>Alamat</x:v>
      </x:c>
      <x:c r="C887" s="459" t="str">
        <x:v>Nilai sebelumnya</x:v>
      </x:c>
      <x:c r="D887" s="459" t="str">
        <x:v>Nilai terbaru</x:v>
      </x:c>
      <x:c r="E887" s="459" t="str">
        <x:v>Jenis perubahan</x:v>
      </x:c>
      <x:c r="F887" s="459" t="str">
        <x:v>Revisi sumber</x:v>
      </x:c>
    </x:row>
    <x:row r="888" ht="40" customHeight="1">
      <x:c r="A888" s="413" t="str">
        <x:v>9</x:v>
      </x:c>
      <x:c r="B888" s="413" t="str">
        <x:v>C6</x:v>
      </x:c>
      <x:c r="C888" s="413"/>
      <x:c r="D888" s="413" t="str">
        <x:v>Zhafira Azfa</x:v>
      </x:c>
      <x:c r="E888" s="413" t="str">
        <x:v>Nilai sumber berubah</x:v>
      </x:c>
      <x:c r="F888" s="413" t="str">
        <x:v>9 Sep 2026 15.08 WIB</x:v>
      </x:c>
    </x:row>
    <x:row r="889" ht="40" customHeight="1">
      <x:c r="A889" s="413" t="str">
        <x:v>9</x:v>
      </x:c>
      <x:c r="B889" s="413" t="str">
        <x:v>D6</x:v>
      </x:c>
      <x:c r="C889" s="413"/>
      <x:c r="D889" s="413" t="str">
        <x:v>Graduation Premium</x:v>
      </x:c>
      <x:c r="E889" s="413" t="str">
        <x:v>Nilai sumber berubah</x:v>
      </x:c>
      <x:c r="F889" s="413" t="str">
        <x:v>9 Sep 2026 15.08 WIB</x:v>
      </x:c>
    </x:row>
    <x:row r="890" ht="40" customHeight="1">
      <x:c r="A890" s="413" t="str">
        <x:v>9</x:v>
      </x:c>
      <x:c r="B890" s="413" t="str">
        <x:v>G6</x:v>
      </x:c>
      <x:c r="C890" s="413"/>
      <x:c r="D890" s="413" t="n">
        <x:v>400000</x:v>
      </x:c>
      <x:c r="E890" s="413" t="str">
        <x:v>Nilai sumber berubah</x:v>
      </x:c>
      <x:c r="F890" s="413" t="str">
        <x:v>9 Sep 2026 15.08 WIB</x:v>
      </x:c>
    </x:row>
    <x:row r="891" ht="40" customHeight="1">
      <x:c r="A891" s="413" t="str">
        <x:v>9</x:v>
      </x:c>
      <x:c r="B891" s="413" t="str">
        <x:v>L6</x:v>
      </x:c>
      <x:c r="C891" s="413"/>
      <x:c r="D891" s="413" t="str">
        <x:v>ADDEL </x:v>
      </x:c>
      <x:c r="E891" s="413" t="str">
        <x:v>Nilai sumber berubah</x:v>
      </x:c>
      <x:c r="F891" s="413" t="str">
        <x:v>9 Sep 2026 15.08 WIB</x:v>
      </x:c>
    </x:row>
    <x:row r="892" ht="40" customHeight="1">
      <x:c r="A892" s="413" t="str">
        <x:v>9</x:v>
      </x:c>
      <x:c r="B892" s="413" t="str">
        <x:v>M6</x:v>
      </x:c>
      <x:c r="C892" s="413"/>
      <x:c r="D892" s="413" t="str">
        <x:v>SAKA</x:v>
      </x:c>
      <x:c r="E892" s="413" t="str">
        <x:v>Nilai sumber berubah</x:v>
      </x:c>
      <x:c r="F892" s="413" t="str">
        <x:v>9 Sep 2026 15.08 WIB</x:v>
      </x:c>
    </x:row>
    <x:row r="893" ht="40" customHeight="1">
      <x:c r="A893" s="413" t="str">
        <x:v>9</x:v>
      </x:c>
      <x:c r="B893" s="413" t="str">
        <x:v>C7</x:v>
      </x:c>
      <x:c r="C893" s="413"/>
      <x:c r="D893" s="413" t="str">
        <x:v>Wahyu Aji Prasetyyo</x:v>
      </x:c>
      <x:c r="E893" s="413" t="str">
        <x:v>Nilai sumber berubah</x:v>
      </x:c>
      <x:c r="F893" s="413" t="str">
        <x:v>9 Sep 2026 15.08 WIB</x:v>
      </x:c>
    </x:row>
    <x:row r="894" ht="40" customHeight="1">
      <x:c r="A894" s="413" t="str">
        <x:v>9</x:v>
      </x:c>
      <x:c r="B894" s="413" t="str">
        <x:v>D7</x:v>
      </x:c>
      <x:c r="C894" s="413"/>
      <x:c r="D894" s="413" t="str">
        <x:v>Graduation Premium</x:v>
      </x:c>
      <x:c r="E894" s="413" t="str">
        <x:v>Nilai sumber berubah</x:v>
      </x:c>
      <x:c r="F894" s="413" t="str">
        <x:v>9 Sep 2026 15.08 WIB</x:v>
      </x:c>
    </x:row>
    <x:row r="895" ht="40" customHeight="1">
      <x:c r="A895" s="413" t="str">
        <x:v>9</x:v>
      </x:c>
      <x:c r="B895" s="413" t="str">
        <x:v>G7</x:v>
      </x:c>
      <x:c r="C895" s="413"/>
      <x:c r="D895" s="413" t="n">
        <x:v>440000</x:v>
      </x:c>
      <x:c r="E895" s="413" t="str">
        <x:v>Nilai sumber berubah</x:v>
      </x:c>
      <x:c r="F895" s="413" t="str">
        <x:v>9 Sep 2026 15.08 WIB</x:v>
      </x:c>
    </x:row>
    <x:row r="896" ht="40" customHeight="1">
      <x:c r="A896" s="413" t="str">
        <x:v>9</x:v>
      </x:c>
      <x:c r="B896" s="413" t="str">
        <x:v>L7</x:v>
      </x:c>
      <x:c r="C896" s="413"/>
      <x:c r="D896" s="413" t="str">
        <x:v>ADDEL </x:v>
      </x:c>
      <x:c r="E896" s="413" t="str">
        <x:v>Nilai sumber berubah</x:v>
      </x:c>
      <x:c r="F896" s="413" t="str">
        <x:v>9 Sep 2026 15.08 WIB</x:v>
      </x:c>
    </x:row>
    <x:row r="897" ht="40" customHeight="1">
      <x:c r="A897" s="413" t="str">
        <x:v>9</x:v>
      </x:c>
      <x:c r="B897" s="413" t="str">
        <x:v>M7</x:v>
      </x:c>
      <x:c r="C897" s="413"/>
      <x:c r="D897" s="413" t="str">
        <x:v>VERO</x:v>
      </x:c>
      <x:c r="E897" s="413" t="str">
        <x:v>Nilai sumber berubah</x:v>
      </x:c>
      <x:c r="F897" s="413" t="str">
        <x:v>9 Sep 2026 15.08 WIB</x:v>
      </x:c>
    </x:row>
    <x:row r="898" ht="40" customHeight="1">
      <x:c r="A898" s="413" t="str">
        <x:v>9</x:v>
      </x:c>
      <x:c r="B898" s="413" t="str">
        <x:v>C8</x:v>
      </x:c>
      <x:c r="C898" s="413"/>
      <x:c r="D898" s="413" t="str">
        <x:v>Angelika</x:v>
      </x:c>
      <x:c r="E898" s="413" t="str">
        <x:v>Nilai sumber berubah</x:v>
      </x:c>
      <x:c r="F898" s="413" t="str">
        <x:v>9 Sep 2026 15.08 WIB</x:v>
      </x:c>
    </x:row>
    <x:row r="899" ht="40" customHeight="1">
      <x:c r="A899" s="413" t="str">
        <x:v>9</x:v>
      </x:c>
      <x:c r="B899" s="413" t="str">
        <x:v>D8</x:v>
      </x:c>
      <x:c r="C899" s="413"/>
      <x:c r="D899" s="413" t="str">
        <x:v>Graduation</x:v>
      </x:c>
      <x:c r="E899" s="413" t="str">
        <x:v>Nilai sumber berubah</x:v>
      </x:c>
      <x:c r="F899" s="413" t="str">
        <x:v>9 Sep 2026 15.08 WIB</x:v>
      </x:c>
    </x:row>
    <x:row r="900" ht="40" customHeight="1">
      <x:c r="A900" s="413" t="str">
        <x:v>9</x:v>
      </x:c>
      <x:c r="B900" s="413" t="str">
        <x:v>H8</x:v>
      </x:c>
      <x:c r="C900" s="413"/>
      <x:c r="D900" s="413" t="n">
        <x:v>200000</x:v>
      </x:c>
      <x:c r="E900" s="413" t="str">
        <x:v>Nilai sumber berubah</x:v>
      </x:c>
      <x:c r="F900" s="413" t="str">
        <x:v>9 Sep 2026 15.08 WIB</x:v>
      </x:c>
    </x:row>
    <x:row r="901" ht="40" customHeight="1">
      <x:c r="A901" s="413" t="str">
        <x:v>9</x:v>
      </x:c>
      <x:c r="B901" s="413" t="str">
        <x:v>L8</x:v>
      </x:c>
      <x:c r="C901" s="413"/>
      <x:c r="D901" s="413" t="str">
        <x:v>ADDEL </x:v>
      </x:c>
      <x:c r="E901" s="413" t="str">
        <x:v>Nilai sumber berubah</x:v>
      </x:c>
      <x:c r="F901" s="413" t="str">
        <x:v>9 Sep 2026 15.08 WIB</x:v>
      </x:c>
    </x:row>
    <x:row r="902" ht="40" customHeight="1">
      <x:c r="A902" s="413" t="str">
        <x:v>9</x:v>
      </x:c>
      <x:c r="B902" s="413" t="str">
        <x:v>M8</x:v>
      </x:c>
      <x:c r="C902" s="413"/>
      <x:c r="D902" s="413" t="str">
        <x:v>VERO</x:v>
      </x:c>
      <x:c r="E902" s="413" t="str">
        <x:v>Nilai sumber berubah</x:v>
      </x:c>
      <x:c r="F902" s="413" t="str">
        <x:v>9 Sep 2026 15.08 WIB</x:v>
      </x:c>
    </x:row>
    <x:row r="903" ht="40" customHeight="1">
      <x:c r="A903" s="413" t="str">
        <x:v>9</x:v>
      </x:c>
      <x:c r="B903" s="413" t="str">
        <x:v>C9</x:v>
      </x:c>
      <x:c r="C903" s="413"/>
      <x:c r="D903" s="413" t="str">
        <x:v>Tian</x:v>
      </x:c>
      <x:c r="E903" s="413" t="str">
        <x:v>Nilai sumber berubah</x:v>
      </x:c>
      <x:c r="F903" s="413" t="str">
        <x:v>9 Sep 2026 15.08 WIB</x:v>
      </x:c>
    </x:row>
    <x:row r="904" ht="40" customHeight="1">
      <x:c r="A904" s="413" t="str">
        <x:v>9</x:v>
      </x:c>
      <x:c r="B904" s="413" t="str">
        <x:v>D9</x:v>
      </x:c>
      <x:c r="C904" s="413"/>
      <x:c r="D904" s="413" t="str">
        <x:v>Graduation</x:v>
      </x:c>
      <x:c r="E904" s="413" t="str">
        <x:v>Nilai sumber berubah</x:v>
      </x:c>
      <x:c r="F904" s="413" t="str">
        <x:v>9 Sep 2026 15.08 WIB</x:v>
      </x:c>
    </x:row>
    <x:row r="905" ht="40" customHeight="1">
      <x:c r="A905" s="413" t="str">
        <x:v>9</x:v>
      </x:c>
      <x:c r="B905" s="413" t="str">
        <x:v>H9</x:v>
      </x:c>
      <x:c r="C905" s="413"/>
      <x:c r="D905" s="413" t="n">
        <x:v>500000</x:v>
      </x:c>
      <x:c r="E905" s="413" t="str">
        <x:v>Nilai sumber berubah</x:v>
      </x:c>
      <x:c r="F905" s="413" t="str">
        <x:v>9 Sep 2026 15.08 WIB</x:v>
      </x:c>
    </x:row>
    <x:row r="906" ht="40" customHeight="1">
      <x:c r="A906" s="413" t="str">
        <x:v>9</x:v>
      </x:c>
      <x:c r="B906" s="413" t="str">
        <x:v>L9</x:v>
      </x:c>
      <x:c r="C906" s="413"/>
      <x:c r="D906" s="413" t="str">
        <x:v>ADDEL </x:v>
      </x:c>
      <x:c r="E906" s="413" t="str">
        <x:v>Nilai sumber berubah</x:v>
      </x:c>
      <x:c r="F906" s="413" t="str">
        <x:v>9 Sep 2026 15.08 WIB</x:v>
      </x:c>
    </x:row>
    <x:row r="907" ht="40" customHeight="1">
      <x:c r="A907" s="413" t="str">
        <x:v>9</x:v>
      </x:c>
      <x:c r="B907" s="413" t="str">
        <x:v>M9</x:v>
      </x:c>
      <x:c r="C907" s="413"/>
      <x:c r="D907" s="413" t="str">
        <x:v>FAHME</x:v>
      </x:c>
      <x:c r="E907" s="413" t="str">
        <x:v>Nilai sumber berubah</x:v>
      </x:c>
      <x:c r="F907" s="413" t="str">
        <x:v>9 Sep 2026 15.08 WIB</x:v>
      </x:c>
    </x:row>
    <x:row r="908" ht="40" customHeight="1">
      <x:c r="A908" s="413" t="str">
        <x:v>9</x:v>
      </x:c>
      <x:c r="B908" s="413" t="str">
        <x:v>C10</x:v>
      </x:c>
      <x:c r="C908" s="413"/>
      <x:c r="D908" s="413" t="str">
        <x:v>Sandy</x:v>
      </x:c>
      <x:c r="E908" s="413" t="str">
        <x:v>Nilai sumber berubah</x:v>
      </x:c>
      <x:c r="F908" s="413" t="str">
        <x:v>9 Sep 2026 15.08 WIB</x:v>
      </x:c>
    </x:row>
    <x:row r="909" ht="40" customHeight="1">
      <x:c r="A909" s="413" t="str">
        <x:v>9</x:v>
      </x:c>
      <x:c r="B909" s="413" t="str">
        <x:v>D10</x:v>
      </x:c>
      <x:c r="C909" s="413"/>
      <x:c r="D909" s="413" t="str">
        <x:v>Graduation</x:v>
      </x:c>
      <x:c r="E909" s="413" t="str">
        <x:v>Nilai sumber berubah</x:v>
      </x:c>
      <x:c r="F909" s="413" t="str">
        <x:v>9 Sep 2026 15.08 WIB</x:v>
      </x:c>
    </x:row>
    <x:row r="910" ht="40" customHeight="1">
      <x:c r="A910" s="413" t="str">
        <x:v>9</x:v>
      </x:c>
      <x:c r="B910" s="413" t="str">
        <x:v>G10</x:v>
      </x:c>
      <x:c r="C910" s="413"/>
      <x:c r="D910" s="413" t="n">
        <x:v>250000</x:v>
      </x:c>
      <x:c r="E910" s="413" t="str">
        <x:v>Nilai sumber berubah</x:v>
      </x:c>
      <x:c r="F910" s="413" t="str">
        <x:v>9 Sep 2026 15.08 WIB</x:v>
      </x:c>
    </x:row>
    <x:row r="911" ht="40" customHeight="1">
      <x:c r="A911" s="413" t="str">
        <x:v>9</x:v>
      </x:c>
      <x:c r="B911" s="413" t="str">
        <x:v>L10</x:v>
      </x:c>
      <x:c r="C911" s="413"/>
      <x:c r="D911" s="413" t="str">
        <x:v>ADDEL </x:v>
      </x:c>
      <x:c r="E911" s="413" t="str">
        <x:v>Nilai sumber berubah</x:v>
      </x:c>
      <x:c r="F911" s="413" t="str">
        <x:v>9 Sep 2026 15.08 WIB</x:v>
      </x:c>
    </x:row>
    <x:row r="912" ht="40" customHeight="1">
      <x:c r="A912" s="413" t="str">
        <x:v>9</x:v>
      </x:c>
      <x:c r="B912" s="413" t="str">
        <x:v>M10</x:v>
      </x:c>
      <x:c r="C912" s="413"/>
      <x:c r="D912" s="413" t="str">
        <x:v>ADIF</x:v>
      </x:c>
      <x:c r="E912" s="413" t="str">
        <x:v>Nilai sumber berubah</x:v>
      </x:c>
      <x:c r="F912" s="413" t="str">
        <x:v>9 Sep 2026 15.08 WIB</x:v>
      </x:c>
    </x:row>
    <x:row r="913" ht="40" customHeight="1">
      <x:c r="A913" s="413" t="str">
        <x:v>9</x:v>
      </x:c>
      <x:c r="B913" s="413" t="str">
        <x:v>C11</x:v>
      </x:c>
      <x:c r="C913" s="413"/>
      <x:c r="D913" s="413" t="str">
        <x:v>Rangga</x:v>
      </x:c>
      <x:c r="E913" s="413" t="str">
        <x:v>Nilai sumber berubah</x:v>
      </x:c>
      <x:c r="F913" s="413" t="str">
        <x:v>9 Sep 2026 15.08 WIB</x:v>
      </x:c>
    </x:row>
    <x:row r="914" ht="40" customHeight="1">
      <x:c r="A914" s="413" t="str">
        <x:v>9</x:v>
      </x:c>
      <x:c r="B914" s="413" t="str">
        <x:v>D11</x:v>
      </x:c>
      <x:c r="C914" s="413"/>
      <x:c r="D914" s="413" t="str">
        <x:v>Graduation</x:v>
      </x:c>
      <x:c r="E914" s="413" t="str">
        <x:v>Nilai sumber berubah</x:v>
      </x:c>
      <x:c r="F914" s="413" t="str">
        <x:v>9 Sep 2026 15.08 WIB</x:v>
      </x:c>
    </x:row>
    <x:row r="915" ht="40" customHeight="1">
      <x:c r="A915" s="413" t="str">
        <x:v>9</x:v>
      </x:c>
      <x:c r="B915" s="413" t="str">
        <x:v>G11</x:v>
      </x:c>
      <x:c r="C915" s="413"/>
      <x:c r="D915" s="413" t="n">
        <x:v>0</x:v>
      </x:c>
      <x:c r="E915" s="413" t="str">
        <x:v>Nilai sumber berubah</x:v>
      </x:c>
      <x:c r="F915" s="413" t="str">
        <x:v>9 Sep 2026 15.08 WIB</x:v>
      </x:c>
    </x:row>
    <x:row r="916" ht="40" customHeight="1">
      <x:c r="A916" s="413" t="str">
        <x:v>9</x:v>
      </x:c>
      <x:c r="B916" s="413" t="str">
        <x:v>H11</x:v>
      </x:c>
      <x:c r="C916" s="413"/>
      <x:c r="D916" s="413" t="n">
        <x:v>0</x:v>
      </x:c>
      <x:c r="E916" s="413" t="str">
        <x:v>Nilai sumber berubah</x:v>
      </x:c>
      <x:c r="F916" s="413" t="str">
        <x:v>9 Sep 2026 15.08 WIB</x:v>
      </x:c>
    </x:row>
    <x:row r="917" ht="40" customHeight="1">
      <x:c r="A917" s="413" t="str">
        <x:v>9</x:v>
      </x:c>
      <x:c r="B917" s="413" t="str">
        <x:v>L11</x:v>
      </x:c>
      <x:c r="C917" s="413"/>
      <x:c r="D917" s="413" t="str">
        <x:v>ADDEL </x:v>
      </x:c>
      <x:c r="E917" s="413" t="str">
        <x:v>Nilai sumber berubah</x:v>
      </x:c>
      <x:c r="F917" s="413" t="str">
        <x:v>9 Sep 2026 15.08 WIB</x:v>
      </x:c>
    </x:row>
    <x:row r="918" ht="40" customHeight="1">
      <x:c r="A918" s="413" t="str">
        <x:v>9</x:v>
      </x:c>
      <x:c r="B918" s="413" t="str">
        <x:v>M11</x:v>
      </x:c>
      <x:c r="C918" s="413"/>
      <x:c r="D918" s="413" t="str">
        <x:v>SAKA</x:v>
      </x:c>
      <x:c r="E918" s="413" t="str">
        <x:v>Nilai sumber berubah</x:v>
      </x:c>
      <x:c r="F918" s="413" t="str">
        <x:v>9 Sep 2026 15.08 WIB</x:v>
      </x:c>
    </x:row>
    <x:row r="919" ht="40" customHeight="1">
      <x:c r="A919" s="413" t="str">
        <x:v>9</x:v>
      </x:c>
      <x:c r="B919" s="413" t="str">
        <x:v>C12</x:v>
      </x:c>
      <x:c r="C919" s="413"/>
      <x:c r="D919" s="413" t="str">
        <x:v>Nana</x:v>
      </x:c>
      <x:c r="E919" s="413" t="str">
        <x:v>Nilai sumber berubah</x:v>
      </x:c>
      <x:c r="F919" s="413" t="str">
        <x:v>9 Sep 2026 15.08 WIB</x:v>
      </x:c>
    </x:row>
    <x:row r="920" ht="40" customHeight="1">
      <x:c r="A920" s="413" t="str">
        <x:v>9</x:v>
      </x:c>
      <x:c r="B920" s="413" t="str">
        <x:v>D12</x:v>
      </x:c>
      <x:c r="C920" s="413"/>
      <x:c r="D920" s="413" t="str">
        <x:v>Graduation</x:v>
      </x:c>
      <x:c r="E920" s="413" t="str">
        <x:v>Nilai sumber berubah</x:v>
      </x:c>
      <x:c r="F920" s="413" t="str">
        <x:v>9 Sep 2026 15.08 WIB</x:v>
      </x:c>
    </x:row>
    <x:row r="921" ht="40" customHeight="1">
      <x:c r="A921" s="413" t="str">
        <x:v>9</x:v>
      </x:c>
      <x:c r="B921" s="413" t="str">
        <x:v>G12</x:v>
      </x:c>
      <x:c r="C921" s="413"/>
      <x:c r="D921" s="413" t="n">
        <x:v>250000</x:v>
      </x:c>
      <x:c r="E921" s="413" t="str">
        <x:v>Nilai sumber berubah</x:v>
      </x:c>
      <x:c r="F921" s="413" t="str">
        <x:v>9 Sep 2026 15.08 WIB</x:v>
      </x:c>
    </x:row>
    <x:row r="922" ht="40" customHeight="1">
      <x:c r="A922" s="413" t="str">
        <x:v>9</x:v>
      </x:c>
      <x:c r="B922" s="413" t="str">
        <x:v>L12</x:v>
      </x:c>
      <x:c r="C922" s="413"/>
      <x:c r="D922" s="413" t="str">
        <x:v>ADDEL </x:v>
      </x:c>
      <x:c r="E922" s="413" t="str">
        <x:v>Nilai sumber berubah</x:v>
      </x:c>
      <x:c r="F922" s="413" t="str">
        <x:v>9 Sep 2026 15.08 WIB</x:v>
      </x:c>
    </x:row>
    <x:row r="923" ht="40" customHeight="1">
      <x:c r="A923" s="413" t="str">
        <x:v>9</x:v>
      </x:c>
      <x:c r="B923" s="413" t="str">
        <x:v>M12</x:v>
      </x:c>
      <x:c r="C923" s="413"/>
      <x:c r="D923" s="413" t="str">
        <x:v>VERO</x:v>
      </x:c>
      <x:c r="E923" s="413" t="str">
        <x:v>Nilai sumber berubah</x:v>
      </x:c>
      <x:c r="F923" s="413" t="str">
        <x:v>9 Sep 2026 15.08 WIB</x:v>
      </x:c>
    </x:row>
    <x:row r="924" ht="40" customHeight="1">
      <x:c r="A924" s="413" t="str">
        <x:v>9</x:v>
      </x:c>
      <x:c r="B924" s="413" t="str">
        <x:v>C13</x:v>
      </x:c>
      <x:c r="C924" s="413"/>
      <x:c r="D924" s="413" t="str">
        <x:v>Juna</x:v>
      </x:c>
      <x:c r="E924" s="413" t="str">
        <x:v>Nilai sumber berubah</x:v>
      </x:c>
      <x:c r="F924" s="413" t="str">
        <x:v>9 Sep 2026 15.08 WIB</x:v>
      </x:c>
    </x:row>
    <x:row r="925" ht="40" customHeight="1">
      <x:c r="A925" s="413" t="str">
        <x:v>9</x:v>
      </x:c>
      <x:c r="B925" s="413" t="str">
        <x:v>D13</x:v>
      </x:c>
      <x:c r="C925" s="413"/>
      <x:c r="D925" s="413" t="str">
        <x:v>Graduation</x:v>
      </x:c>
      <x:c r="E925" s="413" t="str">
        <x:v>Nilai sumber berubah</x:v>
      </x:c>
      <x:c r="F925" s="413" t="str">
        <x:v>9 Sep 2026 15.08 WIB</x:v>
      </x:c>
    </x:row>
    <x:row r="926" ht="40" customHeight="1">
      <x:c r="A926" s="413" t="str">
        <x:v>9</x:v>
      </x:c>
      <x:c r="B926" s="413" t="str">
        <x:v>G13</x:v>
      </x:c>
      <x:c r="C926" s="413"/>
      <x:c r="D926" s="413" t="n">
        <x:v>290000</x:v>
      </x:c>
      <x:c r="E926" s="413" t="str">
        <x:v>Nilai sumber berubah</x:v>
      </x:c>
      <x:c r="F926" s="413" t="str">
        <x:v>9 Sep 2026 15.08 WIB</x:v>
      </x:c>
    </x:row>
    <x:row r="927" ht="40" customHeight="1">
      <x:c r="A927" s="413" t="str">
        <x:v>9</x:v>
      </x:c>
      <x:c r="B927" s="413" t="str">
        <x:v>L13</x:v>
      </x:c>
      <x:c r="C927" s="413"/>
      <x:c r="D927" s="413" t="str">
        <x:v>ADDEL </x:v>
      </x:c>
      <x:c r="E927" s="413" t="str">
        <x:v>Nilai sumber berubah</x:v>
      </x:c>
      <x:c r="F927" s="413" t="str">
        <x:v>9 Sep 2026 15.08 WIB</x:v>
      </x:c>
    </x:row>
    <x:row r="928" ht="40" customHeight="1">
      <x:c r="A928" s="413" t="str">
        <x:v>9</x:v>
      </x:c>
      <x:c r="B928" s="413" t="str">
        <x:v>M13</x:v>
      </x:c>
      <x:c r="C928" s="413"/>
      <x:c r="D928" s="413" t="str">
        <x:v>FAHME</x:v>
      </x:c>
      <x:c r="E928" s="413" t="str">
        <x:v>Nilai sumber berubah</x:v>
      </x:c>
      <x:c r="F928" s="413" t="str">
        <x:v>9 Sep 2026 15.08 WIB</x:v>
      </x:c>
    </x:row>
    <x:row r="929" ht="40" customHeight="1">
      <x:c r="A929" s="413" t="str">
        <x:v>9</x:v>
      </x:c>
      <x:c r="B929" s="413" t="str">
        <x:v>C14</x:v>
      </x:c>
      <x:c r="C929" s="413"/>
      <x:c r="D929" s="413" t="str">
        <x:v>Meilani</x:v>
      </x:c>
      <x:c r="E929" s="413" t="str">
        <x:v>Nilai sumber berubah</x:v>
      </x:c>
      <x:c r="F929" s="413" t="str">
        <x:v>9 Sep 2026 15.08 WIB</x:v>
      </x:c>
    </x:row>
    <x:row r="930" ht="40" customHeight="1">
      <x:c r="A930" s="413" t="str">
        <x:v>9</x:v>
      </x:c>
      <x:c r="B930" s="413" t="str">
        <x:v>D14</x:v>
      </x:c>
      <x:c r="C930" s="413"/>
      <x:c r="D930" s="413" t="str">
        <x:v>Graduation</x:v>
      </x:c>
      <x:c r="E930" s="413" t="str">
        <x:v>Nilai sumber berubah</x:v>
      </x:c>
      <x:c r="F930" s="413" t="str">
        <x:v>9 Sep 2026 15.08 WIB</x:v>
      </x:c>
    </x:row>
    <x:row r="931" ht="40" customHeight="1">
      <x:c r="A931" s="413" t="str">
        <x:v>9</x:v>
      </x:c>
      <x:c r="B931" s="413" t="str">
        <x:v>H14</x:v>
      </x:c>
      <x:c r="C931" s="413"/>
      <x:c r="D931" s="413" t="n">
        <x:v>290000</x:v>
      </x:c>
      <x:c r="E931" s="413" t="str">
        <x:v>Nilai sumber berubah</x:v>
      </x:c>
      <x:c r="F931" s="413" t="str">
        <x:v>9 Sep 2026 15.08 WIB</x:v>
      </x:c>
    </x:row>
    <x:row r="932" ht="40" customHeight="1">
      <x:c r="A932" s="413" t="str">
        <x:v>9</x:v>
      </x:c>
      <x:c r="B932" s="413" t="str">
        <x:v>L14</x:v>
      </x:c>
      <x:c r="C932" s="413"/>
      <x:c r="D932" s="413" t="str">
        <x:v>ADDEL </x:v>
      </x:c>
      <x:c r="E932" s="413" t="str">
        <x:v>Nilai sumber berubah</x:v>
      </x:c>
      <x:c r="F932" s="413" t="str">
        <x:v>9 Sep 2026 15.08 WIB</x:v>
      </x:c>
    </x:row>
    <x:row r="933" ht="40" customHeight="1">
      <x:c r="A933" s="413" t="str">
        <x:v>9</x:v>
      </x:c>
      <x:c r="B933" s="413" t="str">
        <x:v>M14</x:v>
      </x:c>
      <x:c r="C933" s="413"/>
      <x:c r="D933" s="413" t="str">
        <x:v>ADIF</x:v>
      </x:c>
      <x:c r="E933" s="413" t="str">
        <x:v>Nilai sumber berubah</x:v>
      </x:c>
      <x:c r="F933" s="413" t="str">
        <x:v>9 Sep 2026 15.08 WIB</x:v>
      </x:c>
    </x:row>
    <x:row r="934" ht="40" customHeight="1">
      <x:c r="A934" s="413" t="str">
        <x:v>9</x:v>
      </x:c>
      <x:c r="B934" s="413" t="str">
        <x:v>C15</x:v>
      </x:c>
      <x:c r="C934" s="413"/>
      <x:c r="D934" s="413" t="str">
        <x:v>Maria Taffi</x:v>
      </x:c>
      <x:c r="E934" s="413" t="str">
        <x:v>Nilai sumber berubah</x:v>
      </x:c>
      <x:c r="F934" s="413" t="str">
        <x:v>9 Sep 2026 15.08 WIB</x:v>
      </x:c>
    </x:row>
    <x:row r="935" ht="40" customHeight="1">
      <x:c r="A935" s="413" t="str">
        <x:v>9</x:v>
      </x:c>
      <x:c r="B935" s="413" t="str">
        <x:v>D15</x:v>
      </x:c>
      <x:c r="C935" s="413"/>
      <x:c r="D935" s="413" t="str">
        <x:v>Graduation</x:v>
      </x:c>
      <x:c r="E935" s="413" t="str">
        <x:v>Nilai sumber berubah</x:v>
      </x:c>
      <x:c r="F935" s="413" t="str">
        <x:v>9 Sep 2026 15.08 WIB</x:v>
      </x:c>
    </x:row>
    <x:row r="936" ht="40" customHeight="1">
      <x:c r="A936" s="413" t="str">
        <x:v>9</x:v>
      </x:c>
      <x:c r="B936" s="413" t="str">
        <x:v>H15</x:v>
      </x:c>
      <x:c r="C936" s="413"/>
      <x:c r="D936" s="413" t="n">
        <x:v>250000</x:v>
      </x:c>
      <x:c r="E936" s="413" t="str">
        <x:v>Nilai sumber berubah</x:v>
      </x:c>
      <x:c r="F936" s="413" t="str">
        <x:v>9 Sep 2026 15.08 WIB</x:v>
      </x:c>
    </x:row>
    <x:row r="937" ht="40" customHeight="1">
      <x:c r="A937" s="413" t="str">
        <x:v>9</x:v>
      </x:c>
      <x:c r="B937" s="413" t="str">
        <x:v>L15</x:v>
      </x:c>
      <x:c r="C937" s="413"/>
      <x:c r="D937" s="413" t="str">
        <x:v>ADDEL </x:v>
      </x:c>
      <x:c r="E937" s="413" t="str">
        <x:v>Nilai sumber berubah</x:v>
      </x:c>
      <x:c r="F937" s="413" t="str">
        <x:v>9 Sep 2026 15.08 WIB</x:v>
      </x:c>
    </x:row>
    <x:row r="938" ht="40" customHeight="1">
      <x:c r="A938" s="413" t="str">
        <x:v>9</x:v>
      </x:c>
      <x:c r="B938" s="413" t="str">
        <x:v>M15</x:v>
      </x:c>
      <x:c r="C938" s="413"/>
      <x:c r="D938" s="413" t="str">
        <x:v>VERO</x:v>
      </x:c>
      <x:c r="E938" s="413" t="str">
        <x:v>Nilai sumber berubah</x:v>
      </x:c>
      <x:c r="F938" s="413" t="str">
        <x:v>9 Sep 2026 15.08 WIB</x:v>
      </x:c>
    </x:row>
    <x:row r="939" ht="40" customHeight="1">
      <x:c r="A939" s="413" t="str">
        <x:v>9</x:v>
      </x:c>
      <x:c r="B939" s="413" t="str">
        <x:v>C16</x:v>
      </x:c>
      <x:c r="C939" s="413"/>
      <x:c r="D939" s="413" t="str">
        <x:v>Sulis Setianti</x:v>
      </x:c>
      <x:c r="E939" s="413" t="str">
        <x:v>Nilai sumber berubah</x:v>
      </x:c>
      <x:c r="F939" s="413" t="str">
        <x:v>9 Sep 2026 15.08 WIB</x:v>
      </x:c>
    </x:row>
    <x:row r="940" ht="40" customHeight="1">
      <x:c r="A940" s="413" t="str">
        <x:v>9</x:v>
      </x:c>
      <x:c r="B940" s="413" t="str">
        <x:v>D16</x:v>
      </x:c>
      <x:c r="C940" s="413"/>
      <x:c r="D940" s="413" t="str">
        <x:v>Graduation</x:v>
      </x:c>
      <x:c r="E940" s="413" t="str">
        <x:v>Nilai sumber berubah</x:v>
      </x:c>
      <x:c r="F940" s="413" t="str">
        <x:v>9 Sep 2026 15.08 WIB</x:v>
      </x:c>
    </x:row>
    <x:row r="941" ht="40" customHeight="1">
      <x:c r="A941" s="413" t="str">
        <x:v>9</x:v>
      </x:c>
      <x:c r="B941" s="413" t="str">
        <x:v>H16</x:v>
      </x:c>
      <x:c r="C941" s="413"/>
      <x:c r="D941" s="413" t="n">
        <x:v>250000</x:v>
      </x:c>
      <x:c r="E941" s="413" t="str">
        <x:v>Nilai sumber berubah</x:v>
      </x:c>
      <x:c r="F941" s="413" t="str">
        <x:v>9 Sep 2026 15.08 WIB</x:v>
      </x:c>
    </x:row>
    <x:row r="942" ht="40" customHeight="1">
      <x:c r="A942" s="413" t="str">
        <x:v>9</x:v>
      </x:c>
      <x:c r="B942" s="413" t="str">
        <x:v>L16</x:v>
      </x:c>
      <x:c r="C942" s="413"/>
      <x:c r="D942" s="413" t="str">
        <x:v>ADDEL </x:v>
      </x:c>
      <x:c r="E942" s="413" t="str">
        <x:v>Nilai sumber berubah</x:v>
      </x:c>
      <x:c r="F942" s="413" t="str">
        <x:v>9 Sep 2026 15.08 WIB</x:v>
      </x:c>
    </x:row>
    <x:row r="943" ht="40" customHeight="1">
      <x:c r="A943" s="413" t="str">
        <x:v>9</x:v>
      </x:c>
      <x:c r="B943" s="413" t="str">
        <x:v>M16</x:v>
      </x:c>
      <x:c r="C943" s="413"/>
      <x:c r="D943" s="413" t="str">
        <x:v>SAKA</x:v>
      </x:c>
      <x:c r="E943" s="413" t="str">
        <x:v>Nilai sumber berubah</x:v>
      </x:c>
      <x:c r="F943" s="413" t="str">
        <x:v>9 Sep 2026 15.08 WIB</x:v>
      </x:c>
    </x:row>
    <x:row r="944" ht="40" customHeight="1">
      <x:c r="A944" s="413" t="str">
        <x:v>9</x:v>
      </x:c>
      <x:c r="B944" s="413" t="str">
        <x:v>C17</x:v>
      </x:c>
      <x:c r="C944" s="413"/>
      <x:c r="D944" s="413" t="str">
        <x:v>Yumna</x:v>
      </x:c>
      <x:c r="E944" s="413" t="str">
        <x:v>Nilai sumber berubah</x:v>
      </x:c>
      <x:c r="F944" s="413" t="str">
        <x:v>9 Sep 2026 15.08 WIB</x:v>
      </x:c>
    </x:row>
    <x:row r="945" ht="40" customHeight="1">
      <x:c r="A945" s="413" t="str">
        <x:v>9</x:v>
      </x:c>
      <x:c r="B945" s="413" t="str">
        <x:v>G17</x:v>
      </x:c>
      <x:c r="C945" s="413"/>
      <x:c r="D945" s="413" t="n">
        <x:v>250000</x:v>
      </x:c>
      <x:c r="E945" s="413" t="str">
        <x:v>Nilai sumber berubah</x:v>
      </x:c>
      <x:c r="F945" s="413" t="str">
        <x:v>9 Sep 2026 15.08 WIB</x:v>
      </x:c>
    </x:row>
    <x:row r="946" ht="40" customHeight="1">
      <x:c r="A946" s="413" t="str">
        <x:v>9</x:v>
      </x:c>
      <x:c r="B946" s="413" t="str">
        <x:v>L17</x:v>
      </x:c>
      <x:c r="C946" s="413"/>
      <x:c r="D946" s="413" t="str">
        <x:v>ADDEL </x:v>
      </x:c>
      <x:c r="E946" s="413" t="str">
        <x:v>Nilai sumber berubah</x:v>
      </x:c>
      <x:c r="F946" s="413" t="str">
        <x:v>9 Sep 2026 15.08 WIB</x:v>
      </x:c>
    </x:row>
    <x:row r="947" ht="40" customHeight="1">
      <x:c r="A947" s="413" t="str">
        <x:v>9</x:v>
      </x:c>
      <x:c r="B947" s="413" t="str">
        <x:v>M17</x:v>
      </x:c>
      <x:c r="C947" s="413"/>
      <x:c r="D947" s="413" t="str">
        <x:v>FAHME</x:v>
      </x:c>
      <x:c r="E947" s="413" t="str">
        <x:v>Nilai sumber berubah</x:v>
      </x:c>
      <x:c r="F947" s="413" t="str">
        <x:v>9 Sep 2026 15.08 WIB</x:v>
      </x:c>
    </x:row>
    <x:row r="948" ht="40" customHeight="1">
      <x:c r="A948" s="413" t="str">
        <x:v>9</x:v>
      </x:c>
      <x:c r="B948" s="413" t="str">
        <x:v>C18</x:v>
      </x:c>
      <x:c r="C948" s="413"/>
      <x:c r="D948" s="413" t="str">
        <x:v>Feby Putri</x:v>
      </x:c>
      <x:c r="E948" s="413" t="str">
        <x:v>Nilai sumber berubah</x:v>
      </x:c>
      <x:c r="F948" s="413" t="str">
        <x:v>9 Sep 2026 15.08 WIB</x:v>
      </x:c>
    </x:row>
    <x:row r="949" ht="40" customHeight="1">
      <x:c r="A949" s="413" t="str">
        <x:v>9</x:v>
      </x:c>
      <x:c r="B949" s="413" t="str">
        <x:v>G18</x:v>
      </x:c>
      <x:c r="C949" s="413"/>
      <x:c r="D949" s="413" t="n">
        <x:v>0</x:v>
      </x:c>
      <x:c r="E949" s="413" t="str">
        <x:v>Nilai sumber berubah</x:v>
      </x:c>
      <x:c r="F949" s="413" t="str">
        <x:v>9 Sep 2026 15.08 WIB</x:v>
      </x:c>
    </x:row>
    <x:row r="950" ht="40" customHeight="1">
      <x:c r="A950" s="413" t="str">
        <x:v>9</x:v>
      </x:c>
      <x:c r="B950" s="413" t="str">
        <x:v>H18</x:v>
      </x:c>
      <x:c r="C950" s="413"/>
      <x:c r="D950" s="413" t="n">
        <x:v>0</x:v>
      </x:c>
      <x:c r="E950" s="413" t="str">
        <x:v>Nilai sumber berubah</x:v>
      </x:c>
      <x:c r="F950" s="413" t="str">
        <x:v>9 Sep 2026 15.08 WIB</x:v>
      </x:c>
    </x:row>
    <x:row r="951" ht="40" customHeight="1">
      <x:c r="A951" s="413" t="str">
        <x:v>9</x:v>
      </x:c>
      <x:c r="B951" s="413" t="str">
        <x:v>M18</x:v>
      </x:c>
      <x:c r="C951" s="413"/>
      <x:c r="D951" s="413" t="str">
        <x:v>ADIF</x:v>
      </x:c>
      <x:c r="E951" s="413" t="str">
        <x:v>Nilai sumber berubah</x:v>
      </x:c>
      <x:c r="F951" s="413" t="str">
        <x:v>9 Sep 2026 15.08 WIB</x:v>
      </x:c>
    </x:row>
    <x:row r="952" ht="40" customHeight="1">
      <x:c r="A952" s="413" t="str">
        <x:v>9</x:v>
      </x:c>
      <x:c r="B952" s="413" t="str">
        <x:v>C19</x:v>
      </x:c>
      <x:c r="C952" s="413"/>
      <x:c r="D952" s="413" t="str">
        <x:v>Ardi</x:v>
      </x:c>
      <x:c r="E952" s="413" t="str">
        <x:v>Nilai sumber berubah</x:v>
      </x:c>
      <x:c r="F952" s="413" t="str">
        <x:v>9 Sep 2026 15.08 WIB</x:v>
      </x:c>
    </x:row>
    <x:row r="953" ht="40" customHeight="1">
      <x:c r="A953" s="413" t="str">
        <x:v>9</x:v>
      </x:c>
      <x:c r="B953" s="413" t="str">
        <x:v>G19</x:v>
      </x:c>
      <x:c r="C953" s="413"/>
      <x:c r="D953" s="413" t="n">
        <x:v>250000</x:v>
      </x:c>
      <x:c r="E953" s="413" t="str">
        <x:v>Nilai sumber berubah</x:v>
      </x:c>
      <x:c r="F953" s="413" t="str">
        <x:v>9 Sep 2026 15.08 WIB</x:v>
      </x:c>
    </x:row>
    <x:row r="954" ht="40" customHeight="1">
      <x:c r="A954" s="413" t="str">
        <x:v>9</x:v>
      </x:c>
      <x:c r="B954" s="413" t="str">
        <x:v>M19</x:v>
      </x:c>
      <x:c r="C954" s="413"/>
      <x:c r="D954" s="413" t="str">
        <x:v>FAHME</x:v>
      </x:c>
      <x:c r="E954" s="413" t="str">
        <x:v>Nilai sumber berubah</x:v>
      </x:c>
      <x:c r="F954" s="413" t="str">
        <x:v>9 Sep 2026 15.08 WIB</x:v>
      </x:c>
    </x:row>
    <x:row r="955" ht="40" customHeight="1">
      <x:c r="A955" s="413" t="str">
        <x:v>9</x:v>
      </x:c>
      <x:c r="B955" s="413" t="str">
        <x:v>C20</x:v>
      </x:c>
      <x:c r="C955" s="413"/>
      <x:c r="D955" s="413" t="str">
        <x:v>Hanif</x:v>
      </x:c>
      <x:c r="E955" s="413" t="str">
        <x:v>Nilai sumber berubah</x:v>
      </x:c>
      <x:c r="F955" s="413" t="str">
        <x:v>9 Sep 2026 15.08 WIB</x:v>
      </x:c>
    </x:row>
    <x:row r="956" ht="40" customHeight="1">
      <x:c r="A956" s="413" t="str">
        <x:v>9</x:v>
      </x:c>
      <x:c r="B956" s="413" t="str">
        <x:v>H20</x:v>
      </x:c>
      <x:c r="C956" s="413"/>
      <x:c r="D956" s="413" t="n">
        <x:v>250000</x:v>
      </x:c>
      <x:c r="E956" s="413" t="str">
        <x:v>Nilai sumber berubah</x:v>
      </x:c>
      <x:c r="F956" s="413" t="str">
        <x:v>9 Sep 2026 15.08 WIB</x:v>
      </x:c>
    </x:row>
    <x:row r="957" ht="40" customHeight="1">
      <x:c r="A957" s="413" t="str">
        <x:v>9</x:v>
      </x:c>
      <x:c r="B957" s="413" t="str">
        <x:v>M20</x:v>
      </x:c>
      <x:c r="C957" s="413"/>
      <x:c r="D957" s="413" t="str">
        <x:v>VERO</x:v>
      </x:c>
      <x:c r="E957" s="413" t="str">
        <x:v>Nilai sumber berubah</x:v>
      </x:c>
      <x:c r="F957" s="413" t="str">
        <x:v>9 Sep 2026 15.08 WIB</x:v>
      </x:c>
    </x:row>
    <x:row r="958" ht="40" customHeight="1">
      <x:c r="A958" s="413" t="str">
        <x:v>9</x:v>
      </x:c>
      <x:c r="B958" s="413" t="str">
        <x:v>C21</x:v>
      </x:c>
      <x:c r="C958" s="413"/>
      <x:c r="D958" s="413" t="str">
        <x:v>Isty Fadielah</x:v>
      </x:c>
      <x:c r="E958" s="413" t="str">
        <x:v>Nilai sumber berubah</x:v>
      </x:c>
      <x:c r="F958" s="413" t="str">
        <x:v>9 Sep 2026 15.08 WIB</x:v>
      </x:c>
    </x:row>
    <x:row r="959" ht="40" customHeight="1">
      <x:c r="A959" s="413" t="str">
        <x:v>9</x:v>
      </x:c>
      <x:c r="B959" s="413" t="str">
        <x:v>H21</x:v>
      </x:c>
      <x:c r="C959" s="413"/>
      <x:c r="D959" s="413" t="n">
        <x:v>250000</x:v>
      </x:c>
      <x:c r="E959" s="413" t="str">
        <x:v>Nilai sumber berubah</x:v>
      </x:c>
      <x:c r="F959" s="413" t="str">
        <x:v>9 Sep 2026 15.08 WIB</x:v>
      </x:c>
    </x:row>
    <x:row r="960" ht="40" customHeight="1">
      <x:c r="A960" s="413" t="str">
        <x:v>9</x:v>
      </x:c>
      <x:c r="B960" s="413" t="str">
        <x:v>M21</x:v>
      </x:c>
      <x:c r="C960" s="413"/>
      <x:c r="D960" s="413" t="str">
        <x:v>ADIF</x:v>
      </x:c>
      <x:c r="E960" s="413" t="str">
        <x:v>Nilai sumber berubah</x:v>
      </x:c>
      <x:c r="F960" s="413" t="str">
        <x:v>9 Sep 2026 15.08 WIB</x:v>
      </x:c>
    </x:row>
    <x:row r="961" ht="40" customHeight="1">
      <x:c r="A961" s="413" t="str">
        <x:v>9</x:v>
      </x:c>
      <x:c r="B961" s="413" t="str">
        <x:v>C22</x:v>
      </x:c>
      <x:c r="C961" s="413"/>
      <x:c r="D961" s="413" t="str">
        <x:v>Isti</x:v>
      </x:c>
      <x:c r="E961" s="413" t="str">
        <x:v>Nilai sumber berubah</x:v>
      </x:c>
      <x:c r="F961" s="413" t="str">
        <x:v>9 Sep 2026 15.08 WIB</x:v>
      </x:c>
    </x:row>
    <x:row r="962" ht="40" customHeight="1">
      <x:c r="A962" s="413" t="str">
        <x:v>9</x:v>
      </x:c>
      <x:c r="B962" s="413" t="str">
        <x:v>G22</x:v>
      </x:c>
      <x:c r="C962" s="413"/>
      <x:c r="D962" s="413" t="n">
        <x:v>0</x:v>
      </x:c>
      <x:c r="E962" s="413" t="str">
        <x:v>Nilai sumber berubah</x:v>
      </x:c>
      <x:c r="F962" s="413" t="str">
        <x:v>9 Sep 2026 15.08 WIB</x:v>
      </x:c>
    </x:row>
    <x:row r="963" ht="40" customHeight="1">
      <x:c r="A963" s="413" t="str">
        <x:v>9</x:v>
      </x:c>
      <x:c r="B963" s="413" t="str">
        <x:v>H22</x:v>
      </x:c>
      <x:c r="C963" s="413"/>
      <x:c r="D963" s="413" t="n">
        <x:v>0</x:v>
      </x:c>
      <x:c r="E963" s="413" t="str">
        <x:v>Nilai sumber berubah</x:v>
      </x:c>
      <x:c r="F963" s="413" t="str">
        <x:v>9 Sep 2026 15.08 WIB</x:v>
      </x:c>
    </x:row>
    <x:row r="964" ht="40" customHeight="1">
      <x:c r="A964" s="413" t="str">
        <x:v>9</x:v>
      </x:c>
      <x:c r="B964" s="413" t="str">
        <x:v>M22</x:v>
      </x:c>
      <x:c r="C964" s="413"/>
      <x:c r="D964" s="413" t="str">
        <x:v>SAKA</x:v>
      </x:c>
      <x:c r="E964" s="413" t="str">
        <x:v>Nilai sumber berubah</x:v>
      </x:c>
      <x:c r="F964" s="413" t="str">
        <x:v>9 Sep 2026 15.08 WIB</x:v>
      </x:c>
    </x:row>
    <x:row r="965" ht="40" customHeight="1">
      <x:c r="A965" s="413" t="str">
        <x:v>9</x:v>
      </x:c>
      <x:c r="B965" s="413" t="str">
        <x:v>C23</x:v>
      </x:c>
      <x:c r="C965" s="413"/>
      <x:c r="D965" s="413" t="str">
        <x:v>Aulia Setyo</x:v>
      </x:c>
      <x:c r="E965" s="413" t="str">
        <x:v>Nilai sumber berubah</x:v>
      </x:c>
      <x:c r="F965" s="413" t="str">
        <x:v>9 Sep 2026 15.08 WIB</x:v>
      </x:c>
    </x:row>
    <x:row r="966" ht="40" customHeight="1">
      <x:c r="A966" s="413" t="str">
        <x:v>9</x:v>
      </x:c>
      <x:c r="B966" s="413" t="str">
        <x:v>H23</x:v>
      </x:c>
      <x:c r="C966" s="413"/>
      <x:c r="D966" s="413" t="n">
        <x:v>250000</x:v>
      </x:c>
      <x:c r="E966" s="413" t="str">
        <x:v>Nilai sumber berubah</x:v>
      </x:c>
      <x:c r="F966" s="413" t="str">
        <x:v>9 Sep 2026 15.08 WIB</x:v>
      </x:c>
    </x:row>
    <x:row r="967" ht="40" customHeight="1">
      <x:c r="A967" s="413" t="str">
        <x:v>9</x:v>
      </x:c>
      <x:c r="B967" s="413" t="str">
        <x:v>M23</x:v>
      </x:c>
      <x:c r="C967" s="413"/>
      <x:c r="D967" s="413" t="str">
        <x:v>FAHME</x:v>
      </x:c>
      <x:c r="E967" s="413" t="str">
        <x:v>Nilai sumber berubah</x:v>
      </x:c>
      <x:c r="F967" s="413" t="str">
        <x:v>9 Sep 2026 15.08 WIB</x:v>
      </x:c>
    </x:row>
    <x:row r="968" ht="40" customHeight="1">
      <x:c r="A968" s="413" t="str">
        <x:v>9</x:v>
      </x:c>
      <x:c r="B968" s="413" t="str">
        <x:v>C24</x:v>
      </x:c>
      <x:c r="C968" s="413"/>
      <x:c r="D968" s="413" t="str">
        <x:v>Asa</x:v>
      </x:c>
      <x:c r="E968" s="413" t="str">
        <x:v>Nilai sumber berubah</x:v>
      </x:c>
      <x:c r="F968" s="413" t="str">
        <x:v>9 Sep 2026 15.08 WIB</x:v>
      </x:c>
    </x:row>
    <x:row r="969" ht="40" customHeight="1">
      <x:c r="A969" s="413" t="str">
        <x:v>9</x:v>
      </x:c>
      <x:c r="B969" s="413" t="str">
        <x:v>G24</x:v>
      </x:c>
      <x:c r="C969" s="413"/>
      <x:c r="D969" s="413" t="n">
        <x:v>0</x:v>
      </x:c>
      <x:c r="E969" s="413" t="str">
        <x:v>Nilai sumber berubah</x:v>
      </x:c>
      <x:c r="F969" s="413" t="str">
        <x:v>9 Sep 2026 15.08 WIB</x:v>
      </x:c>
    </x:row>
    <x:row r="970" ht="40" customHeight="1">
      <x:c r="A970" s="413" t="str">
        <x:v>9</x:v>
      </x:c>
      <x:c r="B970" s="413" t="str">
        <x:v>H24</x:v>
      </x:c>
      <x:c r="C970" s="413"/>
      <x:c r="D970" s="413" t="n">
        <x:v>0</x:v>
      </x:c>
      <x:c r="E970" s="413" t="str">
        <x:v>Nilai sumber berubah</x:v>
      </x:c>
      <x:c r="F970" s="413" t="str">
        <x:v>9 Sep 2026 15.08 WIB</x:v>
      </x:c>
    </x:row>
    <x:row r="971" ht="40" customHeight="1">
      <x:c r="A971" s="413" t="str">
        <x:v>9</x:v>
      </x:c>
      <x:c r="B971" s="413" t="str">
        <x:v>M24</x:v>
      </x:c>
      <x:c r="C971" s="413"/>
      <x:c r="D971" s="413" t="str">
        <x:v>ADIF</x:v>
      </x:c>
      <x:c r="E971" s="413" t="str">
        <x:v>Nilai sumber berubah</x:v>
      </x:c>
      <x:c r="F971" s="413" t="str">
        <x:v>9 Sep 2026 15.08 WIB</x:v>
      </x:c>
    </x:row>
    <x:row r="972" ht="40" customHeight="1">
      <x:c r="A972" s="413" t="str">
        <x:v>9</x:v>
      </x:c>
      <x:c r="B972" s="413" t="str">
        <x:v>C25</x:v>
      </x:c>
      <x:c r="C972" s="413"/>
      <x:c r="D972" s="413" t="str">
        <x:v>Marcellia Eka</x:v>
      </x:c>
      <x:c r="E972" s="413" t="str">
        <x:v>Nilai sumber berubah</x:v>
      </x:c>
      <x:c r="F972" s="413" t="str">
        <x:v>9 Sep 2026 15.08 WIB</x:v>
      </x:c>
    </x:row>
    <x:row r="973" ht="40" customHeight="1">
      <x:c r="A973" s="413" t="str">
        <x:v>9</x:v>
      </x:c>
      <x:c r="B973" s="413" t="str">
        <x:v>G25</x:v>
      </x:c>
      <x:c r="C973" s="413"/>
      <x:c r="D973" s="413" t="n">
        <x:v>250000</x:v>
      </x:c>
      <x:c r="E973" s="413" t="str">
        <x:v>Nilai sumber berubah</x:v>
      </x:c>
      <x:c r="F973" s="413" t="str">
        <x:v>9 Sep 2026 15.08 WIB</x:v>
      </x:c>
    </x:row>
    <x:row r="974" ht="40" customHeight="1">
      <x:c r="A974" s="413" t="str">
        <x:v>9</x:v>
      </x:c>
      <x:c r="B974" s="413" t="str">
        <x:v>M25</x:v>
      </x:c>
      <x:c r="C974" s="413"/>
      <x:c r="D974" s="413" t="str">
        <x:v>ABROR</x:v>
      </x:c>
      <x:c r="E974" s="413" t="str">
        <x:v>Nilai sumber berubah</x:v>
      </x:c>
      <x:c r="F974" s="413" t="str">
        <x:v>9 Sep 2026 15.08 WIB</x:v>
      </x:c>
    </x:row>
    <x:row r="975" ht="40" customHeight="1">
      <x:c r="A975" s="413" t="str">
        <x:v>9</x:v>
      </x:c>
      <x:c r="B975" s="413" t="str">
        <x:v>C26</x:v>
      </x:c>
      <x:c r="C975" s="413"/>
      <x:c r="D975" s="413" t="str">
        <x:v>Cut Aureil</x:v>
      </x:c>
      <x:c r="E975" s="413" t="str">
        <x:v>Nilai sumber berubah</x:v>
      </x:c>
      <x:c r="F975" s="413" t="str">
        <x:v>9 Sep 2026 15.08 WIB</x:v>
      </x:c>
    </x:row>
    <x:row r="976" ht="40" customHeight="1">
      <x:c r="A976" s="413" t="str">
        <x:v>9</x:v>
      </x:c>
      <x:c r="B976" s="413" t="str">
        <x:v>B27</x:v>
      </x:c>
      <x:c r="C976" s="413" t="n">
        <x:v>24</x:v>
      </x:c>
      <x:c r="D976" s="413" t="n">
        <x:v>18</x:v>
      </x:c>
      <x:c r="E976" s="413" t="str">
        <x:v>Nilai sumber berubah</x:v>
      </x:c>
      <x:c r="F976" s="413" t="str">
        <x:v>9 Sep 2026 15.08 WIB</x:v>
      </x:c>
    </x:row>
    <x:row r="977" ht="40" customHeight="1">
      <x:c r="A977" s="413" t="str">
        <x:v>9</x:v>
      </x:c>
      <x:c r="B977" s="413" t="str">
        <x:v>B28</x:v>
      </x:c>
      <x:c r="C977" s="413" t="n">
        <x:v>25</x:v>
      </x:c>
      <x:c r="D977" s="413" t="n">
        <x:v>19</x:v>
      </x:c>
      <x:c r="E977" s="413" t="str">
        <x:v>Nilai sumber berubah</x:v>
      </x:c>
      <x:c r="F977" s="413" t="str">
        <x:v>9 Sep 2026 15.08 WIB</x:v>
      </x:c>
    </x:row>
    <x:row r="978" ht="40" customHeight="1">
      <x:c r="A978" s="413" t="str">
        <x:v>9</x:v>
      </x:c>
      <x:c r="B978" s="413" t="str">
        <x:v>B29</x:v>
      </x:c>
      <x:c r="C978" s="413" t="n">
        <x:v>26</x:v>
      </x:c>
      <x:c r="D978" s="413" t="n">
        <x:v>20</x:v>
      </x:c>
      <x:c r="E978" s="413" t="str">
        <x:v>Nilai sumber berubah</x:v>
      </x:c>
      <x:c r="F978" s="413" t="str">
        <x:v>9 Sep 2026 15.08 WIB</x:v>
      </x:c>
    </x:row>
    <x:row r="979" ht="40" customHeight="1">
      <x:c r="A979" s="413" t="str">
        <x:v>9</x:v>
      </x:c>
      <x:c r="B979" s="413" t="str">
        <x:v>B30</x:v>
      </x:c>
      <x:c r="C979" s="413" t="n">
        <x:v>27</x:v>
      </x:c>
      <x:c r="D979" s="413" t="n">
        <x:v>21</x:v>
      </x:c>
      <x:c r="E979" s="413" t="str">
        <x:v>Nilai sumber berubah</x:v>
      </x:c>
      <x:c r="F979" s="413" t="str">
        <x:v>9 Sep 2026 15.08 WIB</x:v>
      </x:c>
    </x:row>
    <x:row r="980" ht="40" customHeight="1">
      <x:c r="A980" s="413" t="str">
        <x:v>9</x:v>
      </x:c>
      <x:c r="B980" s="413" t="str">
        <x:v>B31</x:v>
      </x:c>
      <x:c r="C980" s="413" t="n">
        <x:v>28</x:v>
      </x:c>
      <x:c r="D980" s="413" t="n">
        <x:v>22</x:v>
      </x:c>
      <x:c r="E980" s="413" t="str">
        <x:v>Nilai sumber berubah</x:v>
      </x:c>
      <x:c r="F980" s="413" t="str">
        <x:v>9 Sep 2026 15.08 WIB</x:v>
      </x:c>
    </x:row>
    <x:row r="981" ht="40" customHeight="1">
      <x:c r="A981" s="413" t="str">
        <x:v>9</x:v>
      </x:c>
      <x:c r="B981" s="413" t="str">
        <x:v>B32</x:v>
      </x:c>
      <x:c r="C981" s="413" t="n">
        <x:v>29</x:v>
      </x:c>
      <x:c r="D981" s="413" t="n">
        <x:v>23</x:v>
      </x:c>
      <x:c r="E981" s="413" t="str">
        <x:v>Nilai sumber berubah</x:v>
      </x:c>
      <x:c r="F981" s="413" t="str">
        <x:v>9 Sep 2026 15.08 WIB</x:v>
      </x:c>
    </x:row>
    <x:row r="982" ht="40" customHeight="1">
      <x:c r="A982" s="413" t="str">
        <x:v>9</x:v>
      </x:c>
      <x:c r="B982" s="413" t="str">
        <x:v>B33</x:v>
      </x:c>
      <x:c r="C982" s="413" t="n">
        <x:v>30</x:v>
      </x:c>
      <x:c r="D982" s="413" t="n">
        <x:v>24</x:v>
      </x:c>
      <x:c r="E982" s="413" t="str">
        <x:v>Nilai sumber berubah</x:v>
      </x:c>
      <x:c r="F982" s="413" t="str">
        <x:v>9 Sep 2026 15.08 WIB</x:v>
      </x:c>
    </x:row>
    <x:row r="983" ht="40" customHeight="1">
      <x:c r="A983" s="413" t="str">
        <x:v>9</x:v>
      </x:c>
      <x:c r="B983" s="413" t="str">
        <x:v>B34</x:v>
      </x:c>
      <x:c r="C983" s="413" t="n">
        <x:v>31</x:v>
      </x:c>
      <x:c r="D983" s="413" t="n">
        <x:v>25</x:v>
      </x:c>
      <x:c r="E983" s="413" t="str">
        <x:v>Nilai sumber berubah</x:v>
      </x:c>
      <x:c r="F983" s="413" t="str">
        <x:v>9 Sep 2026 15.08 WIB</x:v>
      </x:c>
    </x:row>
    <x:row r="984" ht="40" customHeight="1">
      <x:c r="A984" s="413" t="str">
        <x:v>9</x:v>
      </x:c>
      <x:c r="B984" s="413" t="str">
        <x:v>C34</x:v>
      </x:c>
      <x:c r="C984" s="413"/>
      <x:c r="D984" s="413" t="str">
        <x:v>1. kelasmodelling.id</x:v>
      </x:c>
      <x:c r="E984" s="413" t="str">
        <x:v>Nilai sumber berubah</x:v>
      </x:c>
      <x:c r="F984" s="413" t="str">
        <x:v>9 Sep 2026 15.08 WIB</x:v>
      </x:c>
    </x:row>
    <x:row r="985" ht="40" customHeight="1">
      <x:c r="A985" s="413" t="str">
        <x:v>9</x:v>
      </x:c>
      <x:c r="B985" s="413" t="str">
        <x:v>D34</x:v>
      </x:c>
      <x:c r="C985" s="413"/>
      <x:c r="D985" s="413" t="str">
        <x:v>Single</x:v>
      </x:c>
      <x:c r="E985" s="413" t="str">
        <x:v>Nilai sumber berubah</x:v>
      </x:c>
      <x:c r="F985" s="413" t="str">
        <x:v>9 Sep 2026 15.08 WIB</x:v>
      </x:c>
    </x:row>
    <x:row r="986" ht="40" customHeight="1">
      <x:c r="A986" s="413" t="str">
        <x:v>9</x:v>
      </x:c>
      <x:c r="B986" s="413" t="str">
        <x:v>E34</x:v>
      </x:c>
      <x:c r="C986" s="413"/>
      <x:c r="D986" s="413" t="n">
        <x:v>5</x:v>
      </x:c>
      <x:c r="E986" s="413" t="str">
        <x:v>Nilai sumber berubah</x:v>
      </x:c>
      <x:c r="F986" s="413" t="str">
        <x:v>9 Sep 2026 15.08 WIB</x:v>
      </x:c>
    </x:row>
    <x:row r="987" ht="40" customHeight="1">
      <x:c r="A987" s="413" t="str">
        <x:v>9</x:v>
      </x:c>
      <x:c r="B987" s="413" t="str">
        <x:v>F34</x:v>
      </x:c>
      <x:c r="C987" s="413"/>
      <x:c r="D987" s="413" t="str">
        <x:v>2026-09-13 00:00:00</x:v>
      </x:c>
      <x:c r="E987" s="413" t="str">
        <x:v>Nilai sumber berubah</x:v>
      </x:c>
      <x:c r="F987" s="413" t="str">
        <x:v>9 Sep 2026 15.08 WIB</x:v>
      </x:c>
    </x:row>
    <x:row r="988" ht="40" customHeight="1">
      <x:c r="A988" s="413" t="str">
        <x:v>9</x:v>
      </x:c>
      <x:c r="B988" s="413" t="str">
        <x:v>H34</x:v>
      </x:c>
      <x:c r="C988" s="413"/>
      <x:c r="D988" s="413" t="n">
        <x:v>500000</x:v>
      </x:c>
      <x:c r="E988" s="413" t="str">
        <x:v>Nilai sumber berubah</x:v>
      </x:c>
      <x:c r="F988" s="413" t="str">
        <x:v>9 Sep 2026 15.08 WIB</x:v>
      </x:c>
    </x:row>
    <x:row r="989" ht="40" customHeight="1">
      <x:c r="A989" s="413" t="str">
        <x:v>9</x:v>
      </x:c>
      <x:c r="B989" s="413" t="str">
        <x:v>I34</x:v>
      </x:c>
      <x:c r="C989" s="413"/>
      <x:c r="D989" s="413" t="str">
        <x:v>Lunas</x:v>
      </x:c>
      <x:c r="E989" s="413" t="str">
        <x:v>Nilai sumber berubah</x:v>
      </x:c>
      <x:c r="F989" s="413" t="str">
        <x:v>9 Sep 2026 15.08 WIB</x:v>
      </x:c>
    </x:row>
    <x:row r="990" ht="40" customHeight="1">
      <x:c r="A990" s="413" t="str">
        <x:v>9</x:v>
      </x:c>
      <x:c r="B990" s="413" t="str">
        <x:v>L34</x:v>
      </x:c>
      <x:c r="C990" s="413"/>
      <x:c r="D990" s="413" t="str">
        <x:v>AMEL</x:v>
      </x:c>
      <x:c r="E990" s="413" t="str">
        <x:v>Nilai sumber berubah</x:v>
      </x:c>
      <x:c r="F990" s="413" t="str">
        <x:v>9 Sep 2026 15.08 WIB</x:v>
      </x:c>
    </x:row>
    <x:row r="991" ht="40" customHeight="1">
      <x:c r="A991" s="413" t="str">
        <x:v>9</x:v>
      </x:c>
      <x:c r="B991" s="413" t="str">
        <x:v>B35</x:v>
      </x:c>
      <x:c r="C991" s="413" t="n">
        <x:v>24</x:v>
      </x:c>
      <x:c r="D991" s="413" t="n">
        <x:v>26</x:v>
      </x:c>
      <x:c r="E991" s="413" t="str">
        <x:v>Nilai sumber berubah</x:v>
      </x:c>
      <x:c r="F991" s="413" t="str">
        <x:v>9 Sep 2026 15.08 WIB</x:v>
      </x:c>
    </x:row>
    <x:row r="992" ht="40" customHeight="1">
      <x:c r="A992" s="413" t="str">
        <x:v>9</x:v>
      </x:c>
      <x:c r="B992" s="413" t="str">
        <x:v>C35</x:v>
      </x:c>
      <x:c r="C992" s="413"/>
      <x:c r="D992" s="413" t="str">
        <x:v>2.sasy aml</x:v>
      </x:c>
      <x:c r="E992" s="413" t="str">
        <x:v>Nilai sumber berubah</x:v>
      </x:c>
      <x:c r="F992" s="413" t="str">
        <x:v>9 Sep 2026 15.08 WIB</x:v>
      </x:c>
    </x:row>
    <x:row r="993" ht="40" customHeight="1">
      <x:c r="A993" s="413" t="str">
        <x:v>9</x:v>
      </x:c>
      <x:c r="B993" s="413" t="str">
        <x:v>D35</x:v>
      </x:c>
      <x:c r="C993" s="413"/>
      <x:c r="D993" s="413" t="str">
        <x:v>Graduation</x:v>
      </x:c>
      <x:c r="E993" s="413" t="str">
        <x:v>Nilai sumber berubah</x:v>
      </x:c>
      <x:c r="F993" s="413" t="str">
        <x:v>9 Sep 2026 15.08 WIB</x:v>
      </x:c>
    </x:row>
    <x:row r="994" ht="40" customHeight="1">
      <x:c r="A994" s="413" t="str">
        <x:v>9</x:v>
      </x:c>
      <x:c r="B994" s="413" t="str">
        <x:v>F35</x:v>
      </x:c>
      <x:c r="C994" s="413"/>
      <x:c r="D994" s="413" t="str">
        <x:v>9 sept</x:v>
      </x:c>
      <x:c r="E994" s="413" t="str">
        <x:v>Nilai sumber berubah</x:v>
      </x:c>
      <x:c r="F994" s="413" t="str">
        <x:v>9 Sep 2026 15.08 WIB</x:v>
      </x:c>
    </x:row>
    <x:row r="995" ht="40" customHeight="1">
      <x:c r="A995" s="413" t="str">
        <x:v>9</x:v>
      </x:c>
      <x:c r="B995" s="413" t="str">
        <x:v>G35</x:v>
      </x:c>
      <x:c r="C995" s="413"/>
      <x:c r="D995" s="413" t="n">
        <x:v>350000</x:v>
      </x:c>
      <x:c r="E995" s="413" t="str">
        <x:v>Nilai sumber berubah</x:v>
      </x:c>
      <x:c r="F995" s="413" t="str">
        <x:v>9 Sep 2026 15.08 WIB</x:v>
      </x:c>
    </x:row>
    <x:row r="996" ht="40" customHeight="1">
      <x:c r="A996" s="413" t="str">
        <x:v>9</x:v>
      </x:c>
      <x:c r="B996" s="413" t="str">
        <x:v>I35</x:v>
      </x:c>
      <x:c r="C996" s="413"/>
      <x:c r="D996" s="413" t="str">
        <x:v>Lunas</x:v>
      </x:c>
      <x:c r="E996" s="413" t="str">
        <x:v>Nilai sumber berubah</x:v>
      </x:c>
      <x:c r="F996" s="413" t="str">
        <x:v>9 Sep 2026 15.08 WIB</x:v>
      </x:c>
    </x:row>
    <x:row r="997" ht="40" customHeight="1">
      <x:c r="A997" s="413" t="str">
        <x:v>9</x:v>
      </x:c>
      <x:c r="B997" s="413" t="str">
        <x:v>J35</x:v>
      </x:c>
      <x:c r="C997" s="413"/>
      <x:c r="D997" s="413" t="str">
        <x:v>Uploaded</x:v>
      </x:c>
      <x:c r="E997" s="413" t="str">
        <x:v>Nilai sumber berubah</x:v>
      </x:c>
      <x:c r="F997" s="413" t="str">
        <x:v>9 Sep 2026 15.08 WIB</x:v>
      </x:c>
    </x:row>
    <x:row r="998" ht="40" customHeight="1">
      <x:c r="A998" s="413" t="str">
        <x:v>9</x:v>
      </x:c>
      <x:c r="B998" s="413" t="str">
        <x:v>K35</x:v>
      </x:c>
      <x:c r="C998" s="413"/>
      <x:c r="D998" s="413" t="str">
        <x:v>Pending</x:v>
      </x:c>
      <x:c r="E998" s="413" t="str">
        <x:v>Nilai sumber berubah</x:v>
      </x:c>
      <x:c r="F998" s="413" t="str">
        <x:v>9 Sep 2026 15.08 WIB</x:v>
      </x:c>
    </x:row>
    <x:row r="999" ht="40" customHeight="1">
      <x:c r="A999" s="413" t="str">
        <x:v>9</x:v>
      </x:c>
      <x:c r="B999" s="413" t="str">
        <x:v>L35</x:v>
      </x:c>
      <x:c r="C999" s="413"/>
      <x:c r="D999" s="413" t="str">
        <x:v>AMEL</x:v>
      </x:c>
      <x:c r="E999" s="413" t="str">
        <x:v>Nilai sumber berubah</x:v>
      </x:c>
      <x:c r="F999" s="413" t="str">
        <x:v>9 Sep 2026 15.08 WIB</x:v>
      </x:c>
    </x:row>
    <x:row r="1000" ht="40" customHeight="1">
      <x:c r="A1000" s="413" t="str">
        <x:v>9</x:v>
      </x:c>
      <x:c r="B1000" s="413" t="str">
        <x:v>M35</x:v>
      </x:c>
      <x:c r="C1000" s="413"/>
      <x:c r="D1000" s="413" t="str">
        <x:v>SAKA</x:v>
      </x:c>
      <x:c r="E1000" s="413" t="str">
        <x:v>Nilai sumber berubah</x:v>
      </x:c>
      <x:c r="F1000" s="413" t="str">
        <x:v>9 Sep 2026 15.08 WIB</x:v>
      </x:c>
    </x:row>
    <x:row r="1001" ht="40" customHeight="1">
      <x:c r="A1001" s="413" t="str">
        <x:v>9</x:v>
      </x:c>
      <x:c r="B1001" s="413" t="str">
        <x:v>B36</x:v>
      </x:c>
      <x:c r="C1001" s="413" t="n">
        <x:v>25</x:v>
      </x:c>
      <x:c r="D1001" s="413" t="n">
        <x:v>27</x:v>
      </x:c>
      <x:c r="E1001" s="413" t="str">
        <x:v>Nilai sumber berubah</x:v>
      </x:c>
      <x:c r="F1001" s="413" t="str">
        <x:v>9 Sep 2026 15.08 WIB</x:v>
      </x:c>
    </x:row>
    <x:row r="1002" ht="40" customHeight="1">
      <x:c r="A1002" s="413" t="str">
        <x:v>9</x:v>
      </x:c>
      <x:c r="B1002" s="413" t="str">
        <x:v>C36</x:v>
      </x:c>
      <x:c r="C1002" s="413"/>
      <x:c r="D1002" s="413" t="str">
        <x:v>3. Naufal</x:v>
      </x:c>
      <x:c r="E1002" s="413" t="str">
        <x:v>Nilai sumber berubah</x:v>
      </x:c>
      <x:c r="F1002" s="413" t="str">
        <x:v>9 Sep 2026 15.08 WIB</x:v>
      </x:c>
    </x:row>
    <x:row r="1003" ht="40" customHeight="1">
      <x:c r="A1003" s="413" t="str">
        <x:v>9</x:v>
      </x:c>
      <x:c r="B1003" s="413" t="str">
        <x:v>D36</x:v>
      </x:c>
      <x:c r="C1003" s="413"/>
      <x:c r="D1003" s="413" t="str">
        <x:v>Graduation</x:v>
      </x:c>
      <x:c r="E1003" s="413" t="str">
        <x:v>Nilai sumber berubah</x:v>
      </x:c>
      <x:c r="F1003" s="413" t="str">
        <x:v>9 Sep 2026 15.08 WIB</x:v>
      </x:c>
    </x:row>
    <x:row r="1004" ht="40" customHeight="1">
      <x:c r="A1004" s="413" t="str">
        <x:v>9</x:v>
      </x:c>
      <x:c r="B1004" s="413" t="str">
        <x:v>F36</x:v>
      </x:c>
      <x:c r="C1004" s="413"/>
      <x:c r="D1004" s="413" t="str">
        <x:v>9 sept</x:v>
      </x:c>
      <x:c r="E1004" s="413" t="str">
        <x:v>Nilai sumber berubah</x:v>
      </x:c>
      <x:c r="F1004" s="413" t="str">
        <x:v>9 Sep 2026 15.08 WIB</x:v>
      </x:c>
    </x:row>
    <x:row r="1005" ht="40" customHeight="1">
      <x:c r="A1005" s="413" t="str">
        <x:v>9</x:v>
      </x:c>
      <x:c r="B1005" s="413" t="str">
        <x:v>H36</x:v>
      </x:c>
      <x:c r="C1005" s="413"/>
      <x:c r="D1005" s="413" t="n">
        <x:v>100000</x:v>
      </x:c>
      <x:c r="E1005" s="413" t="str">
        <x:v>Nilai sumber berubah</x:v>
      </x:c>
      <x:c r="F1005" s="413" t="str">
        <x:v>9 Sep 2026 15.08 WIB</x:v>
      </x:c>
    </x:row>
    <x:row r="1006" ht="40" customHeight="1">
      <x:c r="A1006" s="413" t="str">
        <x:v>9</x:v>
      </x:c>
      <x:c r="B1006" s="413" t="str">
        <x:v>I36</x:v>
      </x:c>
      <x:c r="C1006" s="413"/>
      <x:c r="D1006" s="413" t="str">
        <x:v>DP</x:v>
      </x:c>
      <x:c r="E1006" s="413" t="str">
        <x:v>Nilai sumber berubah</x:v>
      </x:c>
      <x:c r="F1006" s="413" t="str">
        <x:v>9 Sep 2026 15.08 WIB</x:v>
      </x:c>
    </x:row>
    <x:row r="1007" ht="40" customHeight="1">
      <x:c r="A1007" s="413" t="str">
        <x:v>9</x:v>
      </x:c>
      <x:c r="B1007" s="413" t="str">
        <x:v>L36</x:v>
      </x:c>
      <x:c r="C1007" s="413"/>
      <x:c r="D1007" s="413" t="str">
        <x:v>AMEL</x:v>
      </x:c>
      <x:c r="E1007" s="413" t="str">
        <x:v>Nilai sumber berubah</x:v>
      </x:c>
      <x:c r="F1007" s="413" t="str">
        <x:v>9 Sep 2026 15.08 WIB</x:v>
      </x:c>
    </x:row>
    <x:row r="1008" ht="40" customHeight="1">
      <x:c r="A1008" s="413" t="str">
        <x:v>9</x:v>
      </x:c>
      <x:c r="B1008" s="413" t="str">
        <x:v>B37</x:v>
      </x:c>
      <x:c r="C1008" s="413" t="n">
        <x:v>26</x:v>
      </x:c>
      <x:c r="D1008" s="413" t="n">
        <x:v>28</x:v>
      </x:c>
      <x:c r="E1008" s="413" t="str">
        <x:v>Nilai sumber berubah</x:v>
      </x:c>
      <x:c r="F1008" s="413" t="str">
        <x:v>9 Sep 2026 15.08 WIB</x:v>
      </x:c>
    </x:row>
    <x:row r="1009" ht="40" customHeight="1">
      <x:c r="A1009" s="413" t="str">
        <x:v>9</x:v>
      </x:c>
      <x:c r="B1009" s="413" t="str">
        <x:v>C37</x:v>
      </x:c>
      <x:c r="C1009" s="413"/>
      <x:c r="D1009" s="413" t="str">
        <x:v>4. Ama</x:v>
      </x:c>
      <x:c r="E1009" s="413" t="str">
        <x:v>Nilai sumber berubah</x:v>
      </x:c>
      <x:c r="F1009" s="413" t="str">
        <x:v>9 Sep 2026 15.08 WIB</x:v>
      </x:c>
    </x:row>
    <x:row r="1010" ht="40" customHeight="1">
      <x:c r="A1010" s="413" t="str">
        <x:v>9</x:v>
      </x:c>
      <x:c r="B1010" s="413" t="str">
        <x:v>D37</x:v>
      </x:c>
      <x:c r="C1010" s="413"/>
      <x:c r="D1010" s="413" t="str">
        <x:v>Graduation</x:v>
      </x:c>
      <x:c r="E1010" s="413" t="str">
        <x:v>Nilai sumber berubah</x:v>
      </x:c>
      <x:c r="F1010" s="413" t="str">
        <x:v>9 Sep 2026 15.08 WIB</x:v>
      </x:c>
    </x:row>
    <x:row r="1011" ht="40" customHeight="1">
      <x:c r="A1011" s="413" t="str">
        <x:v>9</x:v>
      </x:c>
      <x:c r="B1011" s="413" t="str">
        <x:v>F37</x:v>
      </x:c>
      <x:c r="C1011" s="413"/>
      <x:c r="D1011" s="413" t="str">
        <x:v>9 sept</x:v>
      </x:c>
      <x:c r="E1011" s="413" t="str">
        <x:v>Nilai sumber berubah</x:v>
      </x:c>
      <x:c r="F1011" s="413" t="str">
        <x:v>9 Sep 2026 15.08 WIB</x:v>
      </x:c>
    </x:row>
    <x:row r="1012" ht="40" customHeight="1">
      <x:c r="A1012" s="413" t="str">
        <x:v>9</x:v>
      </x:c>
      <x:c r="B1012" s="413" t="str">
        <x:v>H37</x:v>
      </x:c>
      <x:c r="C1012" s="413"/>
      <x:c r="D1012" s="413" t="n">
        <x:v>250000</x:v>
      </x:c>
      <x:c r="E1012" s="413" t="str">
        <x:v>Nilai sumber berubah</x:v>
      </x:c>
      <x:c r="F1012" s="413" t="str">
        <x:v>9 Sep 2026 15.08 WIB</x:v>
      </x:c>
    </x:row>
    <x:row r="1013" ht="40" customHeight="1">
      <x:c r="A1013" s="413" t="str">
        <x:v>9</x:v>
      </x:c>
      <x:c r="B1013" s="413" t="str">
        <x:v>I37</x:v>
      </x:c>
      <x:c r="C1013" s="413"/>
      <x:c r="D1013" s="413" t="str">
        <x:v>Lunas</x:v>
      </x:c>
      <x:c r="E1013" s="413" t="str">
        <x:v>Nilai sumber berubah</x:v>
      </x:c>
      <x:c r="F1013" s="413" t="str">
        <x:v>9 Sep 2026 15.08 WIB</x:v>
      </x:c>
    </x:row>
    <x:row r="1014" ht="40" customHeight="1">
      <x:c r="A1014" s="413" t="str">
        <x:v>9</x:v>
      </x:c>
      <x:c r="B1014" s="413" t="str">
        <x:v>L37</x:v>
      </x:c>
      <x:c r="C1014" s="413"/>
      <x:c r="D1014" s="413" t="str">
        <x:v>AMEL</x:v>
      </x:c>
      <x:c r="E1014" s="413" t="str">
        <x:v>Nilai sumber berubah</x:v>
      </x:c>
      <x:c r="F1014" s="413" t="str">
        <x:v>9 Sep 2026 15.08 WIB</x:v>
      </x:c>
    </x:row>
    <x:row r="1015" ht="40" customHeight="1">
      <x:c r="A1015" s="413" t="str">
        <x:v>9</x:v>
      </x:c>
      <x:c r="B1015" s="413" t="str">
        <x:v>B38</x:v>
      </x:c>
      <x:c r="C1015" s="413" t="n">
        <x:v>27</x:v>
      </x:c>
      <x:c r="D1015" s="413" t="n">
        <x:v>29</x:v>
      </x:c>
      <x:c r="E1015" s="413" t="str">
        <x:v>Nilai sumber berubah</x:v>
      </x:c>
      <x:c r="F1015" s="413" t="str">
        <x:v>9 Sep 2026 15.08 WIB</x:v>
      </x:c>
    </x:row>
    <x:row r="1016" ht="40" customHeight="1">
      <x:c r="A1016" s="413" t="str">
        <x:v>9</x:v>
      </x:c>
      <x:c r="B1016" s="413" t="str">
        <x:v>B39</x:v>
      </x:c>
      <x:c r="C1016" s="413" t="n">
        <x:v>28</x:v>
      </x:c>
      <x:c r="D1016" s="413" t="n">
        <x:v>30</x:v>
      </x:c>
      <x:c r="E1016" s="413" t="str">
        <x:v>Nilai sumber berubah</x:v>
      </x:c>
      <x:c r="F1016" s="413" t="str">
        <x:v>9 Sep 2026 15.08 WIB</x:v>
      </x:c>
    </x:row>
    <x:row r="1017" ht="40" customHeight="1">
      <x:c r="A1017" s="413" t="str">
        <x:v>9</x:v>
      </x:c>
      <x:c r="B1017" s="413" t="str">
        <x:v>B40</x:v>
      </x:c>
      <x:c r="C1017" s="413" t="n">
        <x:v>29</x:v>
      </x:c>
      <x:c r="D1017" s="413" t="n">
        <x:v>31</x:v>
      </x:c>
      <x:c r="E1017" s="413" t="str">
        <x:v>Nilai sumber berubah</x:v>
      </x:c>
      <x:c r="F1017" s="413" t="str">
        <x:v>9 Sep 2026 15.08 WIB</x:v>
      </x:c>
    </x:row>
    <x:row r="1018" ht="40" customHeight="1">
      <x:c r="A1018" s="413" t="str">
        <x:v>9</x:v>
      </x:c>
      <x:c r="B1018" s="413" t="str">
        <x:v>B41</x:v>
      </x:c>
      <x:c r="C1018" s="413" t="n">
        <x:v>30</x:v>
      </x:c>
      <x:c r="D1018" s="413" t="n">
        <x:v>24</x:v>
      </x:c>
      <x:c r="E1018" s="413" t="str">
        <x:v>Nilai sumber berubah</x:v>
      </x:c>
      <x:c r="F1018" s="413" t="str">
        <x:v>9 Sep 2026 15.08 WIB</x:v>
      </x:c>
    </x:row>
    <x:row r="1019" ht="40" customHeight="1">
      <x:c r="A1019" s="413" t="str">
        <x:v>9</x:v>
      </x:c>
      <x:c r="B1019" s="413" t="str">
        <x:v>B42</x:v>
      </x:c>
      <x:c r="C1019" s="413" t="n">
        <x:v>31</x:v>
      </x:c>
      <x:c r="D1019" s="413" t="n">
        <x:v>25</x:v>
      </x:c>
      <x:c r="E1019" s="413" t="str">
        <x:v>Nilai sumber berubah</x:v>
      </x:c>
      <x:c r="F1019" s="413" t="str">
        <x:v>9 Sep 2026 15.08 WIB</x:v>
      </x:c>
    </x:row>
    <x:row r="1020" ht="40" customHeight="1">
      <x:c r="A1020" s="413" t="str">
        <x:v>9</x:v>
      </x:c>
      <x:c r="B1020" s="413" t="str">
        <x:v>B43</x:v>
      </x:c>
      <x:c r="C1020" s="413" t="n">
        <x:v>32</x:v>
      </x:c>
      <x:c r="D1020" s="413" t="n">
        <x:v>26</x:v>
      </x:c>
      <x:c r="E1020" s="413" t="str">
        <x:v>Nilai sumber berubah</x:v>
      </x:c>
      <x:c r="F1020" s="413" t="str">
        <x:v>9 Sep 2026 15.08 WIB</x:v>
      </x:c>
    </x:row>
    <x:row r="1021" ht="40" customHeight="1">
      <x:c r="A1021" s="413" t="str">
        <x:v>9</x:v>
      </x:c>
      <x:c r="B1021" s="413" t="str">
        <x:v>B44</x:v>
      </x:c>
      <x:c r="C1021" s="413" t="n">
        <x:v>33</x:v>
      </x:c>
      <x:c r="D1021" s="413" t="n">
        <x:v>27</x:v>
      </x:c>
      <x:c r="E1021" s="413" t="str">
        <x:v>Nilai sumber berubah</x:v>
      </x:c>
      <x:c r="F1021" s="413" t="str">
        <x:v>9 Sep 2026 15.08 WIB</x:v>
      </x:c>
    </x:row>
    <x:row r="1022" ht="40" customHeight="1">
      <x:c r="A1022" s="413" t="str">
        <x:v>9</x:v>
      </x:c>
      <x:c r="B1022" s="413" t="str">
        <x:v>B45</x:v>
      </x:c>
      <x:c r="C1022" s="413"/>
      <x:c r="D1022" s="413" t="n">
        <x:v>28</x:v>
      </x:c>
      <x:c r="E1022" s="413" t="str">
        <x:v>Nilai sumber berubah</x:v>
      </x:c>
      <x:c r="F1022" s="413" t="str">
        <x:v>9 Sep 2026 15.08 WIB</x:v>
      </x:c>
    </x:row>
    <x:row r="1023" ht="40" customHeight="1">
      <x:c r="A1023" s="413" t="str">
        <x:v>9</x:v>
      </x:c>
      <x:c r="B1023" s="413" t="str">
        <x:v>B46</x:v>
      </x:c>
      <x:c r="C1023" s="413"/>
      <x:c r="D1023" s="413" t="n">
        <x:v>29</x:v>
      </x:c>
      <x:c r="E1023" s="413" t="str">
        <x:v>Nilai sumber berubah</x:v>
      </x:c>
      <x:c r="F1023" s="413" t="str">
        <x:v>9 Sep 2026 15.08 WIB</x:v>
      </x:c>
    </x:row>
    <x:row r="1024" ht="40" customHeight="1">
      <x:c r="A1024" s="413" t="str">
        <x:v>9</x:v>
      </x:c>
      <x:c r="B1024" s="413" t="str">
        <x:v>B47</x:v>
      </x:c>
      <x:c r="C1024" s="413"/>
      <x:c r="D1024" s="413" t="n">
        <x:v>30</x:v>
      </x:c>
      <x:c r="E1024" s="413" t="str">
        <x:v>Nilai sumber berubah</x:v>
      </x:c>
      <x:c r="F1024" s="413" t="str">
        <x:v>9 Sep 2026 15.08 WIB</x:v>
      </x:c>
    </x:row>
    <x:row r="1025" ht="40" customHeight="1">
      <x:c r="A1025" s="413" t="str">
        <x:v>9</x:v>
      </x:c>
      <x:c r="B1025" s="413" t="str">
        <x:v>B48</x:v>
      </x:c>
      <x:c r="C1025" s="413"/>
      <x:c r="D1025" s="413" t="n">
        <x:v>31</x:v>
      </x:c>
      <x:c r="E1025" s="413" t="str">
        <x:v>Nilai sumber berubah</x:v>
      </x:c>
      <x:c r="F1025" s="413" t="str">
        <x:v>9 Sep 2026 15.08 WIB</x:v>
      </x:c>
    </x:row>
    <x:row r="1026" ht="40" customHeight="1">
      <x:c r="A1026" s="413" t="str">
        <x:v>9</x:v>
      </x:c>
      <x:c r="B1026" s="413" t="str">
        <x:v>B49</x:v>
      </x:c>
      <x:c r="C1026" s="413" t="str">
        <x:v>No</x:v>
      </x:c>
      <x:c r="D1026" s="413" t="n">
        <x:v>32</x:v>
      </x:c>
      <x:c r="E1026" s="413" t="str">
        <x:v>Nilai sumber berubah</x:v>
      </x:c>
      <x:c r="F1026" s="413" t="str">
        <x:v>9 Sep 2026 15.08 WIB</x:v>
      </x:c>
    </x:row>
    <x:row r="1027" ht="40" customHeight="1">
      <x:c r="A1027" s="413" t="str">
        <x:v>9</x:v>
      </x:c>
      <x:c r="B1027" s="413" t="str">
        <x:v>B50</x:v>
      </x:c>
      <x:c r="C1027" s="413" t="n">
        <x:v>1</x:v>
      </x:c>
      <x:c r="D1027" s="413" t="n">
        <x:v>33</x:v>
      </x:c>
      <x:c r="E1027" s="413" t="str">
        <x:v>Nilai sumber berubah</x:v>
      </x:c>
      <x:c r="F1027" s="413" t="str">
        <x:v>9 Sep 2026 15.08 WIB</x:v>
      </x:c>
    </x:row>
    <x:row r="1028" ht="40" customHeight="1">
      <x:c r="A1028" s="413" t="str">
        <x:v>9</x:v>
      </x:c>
      <x:c r="B1028" s="413" t="str">
        <x:v>G52</x:v>
      </x:c>
      <x:c r="C1028" s="413"/>
      <x:c r="D1028" s="413" t="n">
        <x:v>2730000</x:v>
      </x:c>
      <x:c r="E1028" s="413" t="str">
        <x:v>Nilai sumber berubah</x:v>
      </x:c>
      <x:c r="F1028" s="413" t="str">
        <x:v>9 Sep 2026 15.08 WIB</x:v>
      </x:c>
    </x:row>
    <x:row r="1029" ht="40" customHeight="1">
      <x:c r="A1029" s="413" t="str">
        <x:v>9</x:v>
      </x:c>
      <x:c r="B1029" s="413" t="str">
        <x:v>H52</x:v>
      </x:c>
      <x:c r="C1029" s="413"/>
      <x:c r="D1029" s="413" t="n">
        <x:v>3440000</x:v>
      </x:c>
      <x:c r="E1029" s="413" t="str">
        <x:v>Nilai sumber berubah</x:v>
      </x:c>
      <x:c r="F1029" s="413" t="str">
        <x:v>9 Sep 2026 15.08 WIB</x:v>
      </x:c>
    </x:row>
    <x:row r="1030" ht="40" customHeight="1">
      <x:c r="A1030" s="413" t="str">
        <x:v>9</x:v>
      </x:c>
      <x:c r="B1030" s="413" t="str">
        <x:v>B55</x:v>
      </x:c>
      <x:c r="C1030" s="413" t="n">
        <x:v>6</x:v>
      </x:c>
      <x:c r="D1030" s="413" t="str">
        <x:v>No</x:v>
      </x:c>
      <x:c r="E1030" s="413" t="str">
        <x:v>Nilai sumber berubah</x:v>
      </x:c>
      <x:c r="F1030" s="413" t="str">
        <x:v>9 Sep 2026 15.08 WIB</x:v>
      </x:c>
    </x:row>
    <x:row r="1031" ht="40" customHeight="1">
      <x:c r="A1031" s="413" t="str">
        <x:v>9</x:v>
      </x:c>
      <x:c r="B1031" s="413" t="str">
        <x:v>C55</x:v>
      </x:c>
      <x:c r="C1031" s="413"/>
      <x:c r="D1031" s="413" t="str">
        <x:v>Keterangan</x:v>
      </x:c>
      <x:c r="E1031" s="413" t="str">
        <x:v>Nilai sumber berubah</x:v>
      </x:c>
      <x:c r="F1031" s="413" t="str">
        <x:v>9 Sep 2026 15.08 WIB</x:v>
      </x:c>
    </x:row>
    <x:row r="1032" ht="40" customHeight="1">
      <x:c r="A1032" s="413" t="str">
        <x:v>9</x:v>
      </x:c>
      <x:c r="B1032" s="413" t="str">
        <x:v>D55</x:v>
      </x:c>
      <x:c r="C1032" s="413"/>
      <x:c r="D1032" s="413" t="str">
        <x:v>Nominal</x:v>
      </x:c>
      <x:c r="E1032" s="413" t="str">
        <x:v>Nilai sumber berubah</x:v>
      </x:c>
      <x:c r="F1032" s="413" t="str">
        <x:v>9 Sep 2026 15.08 WIB</x:v>
      </x:c>
    </x:row>
    <x:row r="1033" ht="40" customHeight="1">
      <x:c r="A1033" s="413" t="str">
        <x:v>9</x:v>
      </x:c>
      <x:c r="B1033" s="413" t="str">
        <x:v>N55</x:v>
      </x:c>
      <x:c r="C1033" s="413"/>
      <x:c r="D1033" s="413" t="str">
        <x:v>Shift</x:v>
      </x:c>
      <x:c r="E1033" s="413" t="str">
        <x:v>Nilai sumber berubah</x:v>
      </x:c>
      <x:c r="F1033" s="413" t="str">
        <x:v>9 Sep 2026 15.08 WIB</x:v>
      </x:c>
    </x:row>
    <x:row r="1034" ht="40" customHeight="1">
      <x:c r="A1034" s="413" t="str">
        <x:v>9</x:v>
      </x:c>
      <x:c r="B1034" s="413" t="str">
        <x:v>O55</x:v>
      </x:c>
      <x:c r="C1034" s="413"/>
      <x:c r="D1034" s="413" t="str">
        <x:v>Nama</x:v>
      </x:c>
      <x:c r="E1034" s="413" t="str">
        <x:v>Nilai sumber berubah</x:v>
      </x:c>
      <x:c r="F1034" s="413" t="str">
        <x:v>9 Sep 2026 15.08 WIB</x:v>
      </x:c>
    </x:row>
    <x:row r="1035" ht="40" customHeight="1">
      <x:c r="A1035" s="413" t="str">
        <x:v>9</x:v>
      </x:c>
      <x:c r="B1035" s="413" t="str">
        <x:v>B56</x:v>
      </x:c>
      <x:c r="C1035" s="413" t="n">
        <x:v>7</x:v>
      </x:c>
      <x:c r="D1035" s="413" t="n">
        <x:v>1</x:v>
      </x:c>
      <x:c r="E1035" s="413" t="str">
        <x:v>Nilai sumber berubah</x:v>
      </x:c>
      <x:c r="F1035" s="413" t="str">
        <x:v>9 Sep 2026 15.08 WIB</x:v>
      </x:c>
    </x:row>
    <x:row r="1036" ht="40" customHeight="1">
      <x:c r="A1036" s="413" t="str">
        <x:v>9</x:v>
      </x:c>
      <x:c r="B1036" s="413" t="str">
        <x:v>C56</x:v>
      </x:c>
      <x:c r="C1036" s="413"/>
      <x:c r="D1036" s="413" t="str">
        <x:v>Pendapatan Tunai</x:v>
      </x:c>
      <x:c r="E1036" s="413" t="str">
        <x:v>Nilai sumber berubah</x:v>
      </x:c>
      <x:c r="F1036" s="413" t="str">
        <x:v>9 Sep 2026 15.08 WIB</x:v>
      </x:c>
    </x:row>
    <x:row r="1037" ht="40" customHeight="1">
      <x:c r="A1037" s="413" t="str">
        <x:v>9</x:v>
      </x:c>
      <x:c r="B1037" s="413" t="str">
        <x:v>D56</x:v>
      </x:c>
      <x:c r="C1037" s="413"/>
      <x:c r="D1037" s="413" t="n">
        <x:v>2730000</x:v>
      </x:c>
      <x:c r="E1037" s="413" t="str">
        <x:v>Nilai sumber berubah</x:v>
      </x:c>
      <x:c r="F1037" s="413" t="str">
        <x:v>9 Sep 2026 15.08 WIB</x:v>
      </x:c>
    </x:row>
    <x:row r="1038" ht="40" customHeight="1">
      <x:c r="A1038" s="413" t="str">
        <x:v>9</x:v>
      </x:c>
      <x:c r="B1038" s="413" t="str">
        <x:v>N56</x:v>
      </x:c>
      <x:c r="C1038" s="413" t="str">
        <x:v>SOP</x:v>
      </x:c>
      <x:c r="D1038" s="413" t="str">
        <x:v>Admin 1</x:v>
      </x:c>
      <x:c r="E1038" s="413" t="str">
        <x:v>Nilai sumber berubah</x:v>
      </x:c>
      <x:c r="F1038" s="413" t="str">
        <x:v>9 Sep 2026 15.08 WIB</x:v>
      </x:c>
    </x:row>
    <x:row r="1039" ht="40" customHeight="1">
      <x:c r="A1039" s="413" t="str">
        <x:v>9</x:v>
      </x:c>
      <x:c r="B1039" s="413" t="str">
        <x:v>B57</x:v>
      </x:c>
      <x:c r="C1039" s="413" t="n">
        <x:v>8</x:v>
      </x:c>
      <x:c r="D1039" s="413" t="n">
        <x:v>2</x:v>
      </x:c>
      <x:c r="E1039" s="413" t="str">
        <x:v>Nilai sumber berubah</x:v>
      </x:c>
      <x:c r="F1039" s="413" t="str">
        <x:v>9 Sep 2026 15.08 WIB</x:v>
      </x:c>
    </x:row>
    <x:row r="1040" ht="40" customHeight="1">
      <x:c r="A1040" s="413" t="str">
        <x:v>9</x:v>
      </x:c>
      <x:c r="B1040" s="413" t="str">
        <x:v>L57</x:v>
      </x:c>
      <x:c r="C1040" s="413"/>
      <x:c r="D1040" s="413" t="str">
        <x:v>indah, amel, addel</x:v>
      </x:c>
      <x:c r="E1040" s="413" t="str">
        <x:v>Nilai sumber berubah</x:v>
      </x:c>
      <x:c r="F1040" s="413" t="str">
        <x:v>9 Sep 2026 15.08 WIB</x:v>
      </x:c>
    </x:row>
    <x:row r="1041" ht="40" customHeight="1">
      <x:c r="A1041" s="413" t="str">
        <x:v>9</x:v>
      </x:c>
      <x:c r="B1041" s="413" t="str">
        <x:v>N57</x:v>
      </x:c>
      <x:c r="C1041" s="413"/>
      <x:c r="D1041" s="413" t="str">
        <x:v>Admin 2</x:v>
      </x:c>
      <x:c r="E1041" s="413" t="str">
        <x:v>Nilai sumber berubah</x:v>
      </x:c>
      <x:c r="F1041" s="413" t="str">
        <x:v>9 Sep 2026 15.08 WIB</x:v>
      </x:c>
    </x:row>
    <x:row r="1042" ht="40" customHeight="1">
      <x:c r="A1042" s="413" t="str">
        <x:v>9</x:v>
      </x:c>
      <x:c r="B1042" s="413" t="str">
        <x:v>B58</x:v>
      </x:c>
      <x:c r="C1042" s="413" t="n">
        <x:v>9</x:v>
      </x:c>
      <x:c r="D1042" s="413" t="n">
        <x:v>3</x:v>
      </x:c>
      <x:c r="E1042" s="413" t="str">
        <x:v>Nilai sumber berubah</x:v>
      </x:c>
      <x:c r="F1042" s="413" t="str">
        <x:v>9 Sep 2026 15.08 WIB</x:v>
      </x:c>
    </x:row>
    <x:row r="1043" ht="40" customHeight="1">
      <x:c r="A1043" s="413" t="str">
        <x:v>9</x:v>
      </x:c>
      <x:c r="B1043" s="413" t="str">
        <x:v>L58</x:v>
      </x:c>
      <x:c r="C1043" s="413"/>
      <x:c r="D1043" s="413" t="str">
        <x:v>adif, saka, fahme, vero</x:v>
      </x:c>
      <x:c r="E1043" s="413" t="str">
        <x:v>Nilai sumber berubah</x:v>
      </x:c>
      <x:c r="F1043" s="413" t="str">
        <x:v>9 Sep 2026 15.08 WIB</x:v>
      </x:c>
    </x:row>
    <x:row r="1044" ht="40" customHeight="1">
      <x:c r="A1044" s="413" t="str">
        <x:v>9</x:v>
      </x:c>
      <x:c r="B1044" s="413" t="str">
        <x:v>N58</x:v>
      </x:c>
      <x:c r="C1044" s="413"/>
      <x:c r="D1044" s="413" t="str">
        <x:v>Fotografer 1</x:v>
      </x:c>
      <x:c r="E1044" s="413" t="str">
        <x:v>Nilai sumber berubah</x:v>
      </x:c>
      <x:c r="F1044" s="413" t="str">
        <x:v>9 Sep 2026 15.08 WIB</x:v>
      </x:c>
    </x:row>
    <x:row r="1045" ht="40" customHeight="1">
      <x:c r="A1045" s="413" t="str">
        <x:v>9</x:v>
      </x:c>
      <x:c r="B1045" s="413" t="str">
        <x:v>B59</x:v>
      </x:c>
      <x:c r="C1045" s="413" t="n">
        <x:v>10</x:v>
      </x:c>
      <x:c r="D1045" s="413" t="n">
        <x:v>4</x:v>
      </x:c>
      <x:c r="E1045" s="413" t="str">
        <x:v>Nilai sumber berubah</x:v>
      </x:c>
      <x:c r="F1045" s="413" t="str">
        <x:v>9 Sep 2026 15.08 WIB</x:v>
      </x:c>
    </x:row>
    <x:row r="1046" ht="40" customHeight="1">
      <x:c r="A1046" s="413" t="str">
        <x:v>9</x:v>
      </x:c>
      <x:c r="B1046" s="413" t="str">
        <x:v>N59</x:v>
      </x:c>
      <x:c r="C1046" s="413"/>
      <x:c r="D1046" s="413" t="str">
        <x:v>Fotografer 2</x:v>
      </x:c>
      <x:c r="E1046" s="413" t="str">
        <x:v>Nilai sumber berubah</x:v>
      </x:c>
      <x:c r="F1046" s="413" t="str">
        <x:v>9 Sep 2026 15.08 WIB</x:v>
      </x:c>
    </x:row>
    <x:row r="1047" ht="40" customHeight="1">
      <x:c r="A1047" s="413" t="str">
        <x:v>9</x:v>
      </x:c>
      <x:c r="B1047" s="413" t="str">
        <x:v>B60</x:v>
      </x:c>
      <x:c r="C1047" s="413" t="n">
        <x:v>11</x:v>
      </x:c>
      <x:c r="D1047" s="413" t="n">
        <x:v>5</x:v>
      </x:c>
      <x:c r="E1047" s="413" t="str">
        <x:v>Nilai sumber berubah</x:v>
      </x:c>
      <x:c r="F1047" s="413" t="str">
        <x:v>9 Sep 2026 15.08 WIB</x:v>
      </x:c>
    </x:row>
    <x:row r="1048" ht="40" customHeight="1">
      <x:c r="A1048" s="413" t="str">
        <x:v>9</x:v>
      </x:c>
      <x:c r="B1048" s="413" t="str">
        <x:v>B61</x:v>
      </x:c>
      <x:c r="C1048" s="413"/>
      <x:c r="D1048" s="413" t="n">
        <x:v>6</x:v>
      </x:c>
      <x:c r="E1048" s="413" t="str">
        <x:v>Nilai sumber berubah</x:v>
      </x:c>
      <x:c r="F1048" s="413" t="str">
        <x:v>9 Sep 2026 15.08 WIB</x:v>
      </x:c>
    </x:row>
    <x:row r="1049" ht="40" customHeight="1">
      <x:c r="A1049" s="413" t="str">
        <x:v>9</x:v>
      </x:c>
      <x:c r="B1049" s="413" t="str">
        <x:v>K61</x:v>
      </x:c>
      <x:c r="C1049" s="413"/>
      <x:c r="D1049" s="413" t="str">
        <x:v>KPI HARIAN | SKALA 1-5</x:v>
      </x:c>
      <x:c r="E1049" s="413" t="str">
        <x:v>Nilai sumber berubah</x:v>
      </x:c>
      <x:c r="F1049" s="413" t="str">
        <x:v>9 Sep 2026 15.08 WIB</x:v>
      </x:c>
    </x:row>
    <x:row r="1050" ht="40" customHeight="1">
      <x:c r="A1050" s="413" t="str">
        <x:v>9</x:v>
      </x:c>
      <x:c r="B1050" s="413" t="str">
        <x:v>B62</x:v>
      </x:c>
      <x:c r="C1050" s="413"/>
      <x:c r="D1050" s="413" t="n">
        <x:v>7</x:v>
      </x:c>
      <x:c r="E1050" s="413" t="str">
        <x:v>Nilai sumber berubah</x:v>
      </x:c>
      <x:c r="F1050" s="413" t="str">
        <x:v>9 Sep 2026 15.08 WIB</x:v>
      </x:c>
    </x:row>
    <x:row r="1051" ht="40" customHeight="1">
      <x:c r="A1051" s="413" t="str">
        <x:v>9</x:v>
      </x:c>
      <x:c r="B1051" s="413" t="str">
        <x:v>K62</x:v>
      </x:c>
      <x:c r="C1051" s="413"/>
      <x:c r="D1051" s="413" t="str">
        <x:v>Nama</x:v>
      </x:c>
      <x:c r="E1051" s="413" t="str">
        <x:v>Nilai sumber berubah</x:v>
      </x:c>
      <x:c r="F1051" s="413" t="str">
        <x:v>9 Sep 2026 15.08 WIB</x:v>
      </x:c>
    </x:row>
    <x:row r="1052" ht="40" customHeight="1">
      <x:c r="A1052" s="413" t="str">
        <x:v>9</x:v>
      </x:c>
      <x:c r="B1052" s="413" t="str">
        <x:v>L62</x:v>
      </x:c>
      <x:c r="C1052" s="413"/>
      <x:c r="D1052" s="413" t="str">
        <x:v>Disiplin</x:v>
      </x:c>
      <x:c r="E1052" s="413" t="str">
        <x:v>Nilai sumber berubah</x:v>
      </x:c>
      <x:c r="F1052" s="413" t="str">
        <x:v>9 Sep 2026 15.08 WIB</x:v>
      </x:c>
    </x:row>
    <x:row r="1053" ht="40" customHeight="1">
      <x:c r="A1053" s="413" t="str">
        <x:v>9</x:v>
      </x:c>
      <x:c r="B1053" s="413" t="str">
        <x:v>M62</x:v>
      </x:c>
      <x:c r="C1053" s="413"/>
      <x:c r="D1053" s="413" t="str">
        <x:v>Akurasi</x:v>
      </x:c>
      <x:c r="E1053" s="413" t="str">
        <x:v>Nilai sumber berubah</x:v>
      </x:c>
      <x:c r="F1053" s="413" t="str">
        <x:v>9 Sep 2026 15.08 WIB</x:v>
      </x:c>
    </x:row>
    <x:row r="1054" ht="40" customHeight="1">
      <x:c r="A1054" s="413" t="str">
        <x:v>9</x:v>
      </x:c>
      <x:c r="B1054" s="413" t="str">
        <x:v>N62</x:v>
      </x:c>
      <x:c r="C1054" s="413"/>
      <x:c r="D1054" s="413" t="str">
        <x:v>SOP</x:v>
      </x:c>
      <x:c r="E1054" s="413" t="str">
        <x:v>Nilai sumber berubah</x:v>
      </x:c>
      <x:c r="F1054" s="413" t="str">
        <x:v>9 Sep 2026 15.08 WIB</x:v>
      </x:c>
    </x:row>
    <x:row r="1055" ht="40" customHeight="1">
      <x:c r="A1055" s="413" t="str">
        <x:v>9</x:v>
      </x:c>
      <x:c r="B1055" s="413" t="str">
        <x:v>O62</x:v>
      </x:c>
      <x:c r="C1055" s="413"/>
      <x:c r="D1055" s="413" t="str">
        <x:v>Client</x:v>
      </x:c>
      <x:c r="E1055" s="413" t="str">
        <x:v>Nilai sumber berubah</x:v>
      </x:c>
      <x:c r="F1055" s="413" t="str">
        <x:v>9 Sep 2026 15.08 WIB</x:v>
      </x:c>
    </x:row>
    <x:row r="1056" ht="40" customHeight="1">
      <x:c r="A1056" s="413" t="str">
        <x:v>9</x:v>
      </x:c>
      <x:c r="B1056" s="413" t="str">
        <x:v>P62</x:v>
      </x:c>
      <x:c r="C1056" s="413"/>
      <x:c r="D1056" s="413" t="str">
        <x:v>Produktivitas</x:v>
      </x:c>
      <x:c r="E1056" s="413" t="str">
        <x:v>Nilai sumber berubah</x:v>
      </x:c>
      <x:c r="F1056" s="413" t="str">
        <x:v>9 Sep 2026 15.08 WIB</x:v>
      </x:c>
    </x:row>
    <x:row r="1057" ht="40" customHeight="1">
      <x:c r="A1057" s="413" t="str">
        <x:v>9</x:v>
      </x:c>
      <x:c r="B1057" s="413" t="str">
        <x:v>AC62</x:v>
      </x:c>
      <x:c r="C1057" s="413"/>
      <x:c r="D1057" s="413" t="str">
        <x:v>KPI Score Helper</x:v>
      </x:c>
      <x:c r="E1057" s="413" t="str">
        <x:v>Nilai sumber berubah</x:v>
      </x:c>
      <x:c r="F1057" s="413" t="str">
        <x:v>9 Sep 2026 15.08 WIB</x:v>
      </x:c>
    </x:row>
    <x:row r="1058" ht="40" customHeight="1">
      <x:c r="A1058" s="413" t="str">
        <x:v>9</x:v>
      </x:c>
      <x:c r="B1058" s="413" t="str">
        <x:v>AD62</x:v>
      </x:c>
      <x:c r="C1058" s="413"/>
      <x:c r="D1058" s="413" t="str">
        <x:v>Status Helper</x:v>
      </x:c>
      <x:c r="E1058" s="413" t="str">
        <x:v>Nilai sumber berubah</x:v>
      </x:c>
      <x:c r="F1058" s="413" t="str">
        <x:v>9 Sep 2026 15.08 WIB</x:v>
      </x:c>
    </x:row>
    <x:row r="1059" ht="40" customHeight="1">
      <x:c r="A1059" s="413" t="str">
        <x:v>9</x:v>
      </x:c>
      <x:c r="B1059" s="413" t="str">
        <x:v>AE62</x:v>
      </x:c>
      <x:c r="C1059" s="413"/>
      <x:c r="D1059" s="413" t="str">
        <x:v>Role Helper</x:v>
      </x:c>
      <x:c r="E1059" s="413" t="str">
        <x:v>Nilai sumber berubah</x:v>
      </x:c>
      <x:c r="F1059" s="413" t="str">
        <x:v>9 Sep 2026 15.08 WIB</x:v>
      </x:c>
    </x:row>
    <x:row r="1060" ht="40" customHeight="1">
      <x:c r="A1060" s="413" t="str">
        <x:v>9</x:v>
      </x:c>
      <x:c r="B1060" s="413" t="str">
        <x:v>AF62</x:v>
      </x:c>
      <x:c r="C1060" s="413"/>
      <x:c r="D1060" s="413" t="str">
        <x:v>Evaluated Flag</x:v>
      </x:c>
      <x:c r="E1060" s="413" t="str">
        <x:v>Nilai sumber berubah</x:v>
      </x:c>
      <x:c r="F1060" s="413" t="str">
        <x:v>9 Sep 2026 15.08 WIB</x:v>
      </x:c>
    </x:row>
    <x:row r="1061" ht="40" customHeight="1">
      <x:c r="A1061" s="413" t="str">
        <x:v>9</x:v>
      </x:c>
      <x:c r="B1061" s="413" t="str">
        <x:v>AG62</x:v>
      </x:c>
      <x:c r="C1061" s="413"/>
      <x:c r="D1061" s="413" t="str">
        <x:v>Effective Name</x:v>
      </x:c>
      <x:c r="E1061" s="413" t="str">
        <x:v>Nilai sumber berubah</x:v>
      </x:c>
      <x:c r="F1061" s="413" t="str">
        <x:v>9 Sep 2026 15.08 WIB</x:v>
      </x:c>
    </x:row>
    <x:row r="1062" ht="40" customHeight="1">
      <x:c r="A1062" s="413" t="str">
        <x:v>9</x:v>
      </x:c>
      <x:c r="B1062" s="413" t="str">
        <x:v>B63</x:v>
      </x:c>
      <x:c r="C1062" s="413"/>
      <x:c r="D1062" s="413" t="n">
        <x:v>8</x:v>
      </x:c>
      <x:c r="E1062" s="413" t="str">
        <x:v>Nilai sumber berubah</x:v>
      </x:c>
      <x:c r="F1062" s="413" t="str">
        <x:v>9 Sep 2026 15.08 WIB</x:v>
      </x:c>
    </x:row>
    <x:row r="1063" ht="40" customHeight="1">
      <x:c r="A1063" s="413" t="str">
        <x:v>9</x:v>
      </x:c>
      <x:c r="B1063" s="413" t="str">
        <x:v>K63</x:v>
      </x:c>
      <x:c r="C1063" s="413" t="str">
        <x:v>Skala: 1 Sangat Kurang | 2 Kurang | 3 Cukup | 4 Baik | 5 Sangat Baik | Jika Nama kosong, 4 baris pertama otomatis mengikuti urutan Shift</x:v>
      </x:c>
      <x:c r="D1063" s="413"/>
      <x:c r="E1063" s="413" t="str">
        <x:v>Nilai sumber berubah</x:v>
      </x:c>
      <x:c r="F1063" s="413" t="str">
        <x:v>9 Sep 2026 15.08 WIB</x:v>
      </x:c>
    </x:row>
    <x:row r="1064" ht="40" customHeight="1">
      <x:c r="A1064" s="413" t="str">
        <x:v>9</x:v>
      </x:c>
      <x:c r="B1064" s="413" t="str">
        <x:v>B64</x:v>
      </x:c>
      <x:c r="C1064" s="413"/>
      <x:c r="D1064" s="413" t="n">
        <x:v>9</x:v>
      </x:c>
      <x:c r="E1064" s="413" t="str">
        <x:v>Nilai sumber berubah</x:v>
      </x:c>
      <x:c r="F1064" s="413" t="str">
        <x:v>9 Sep 2026 15.08 WIB</x:v>
      </x:c>
    </x:row>
    <x:row r="1065" ht="40" customHeight="1">
      <x:c r="A1065" s="413" t="str">
        <x:v>9</x:v>
      </x:c>
      <x:c r="B1065" s="413" t="str">
        <x:v>B65</x:v>
      </x:c>
      <x:c r="C1065" s="413"/>
      <x:c r="D1065" s="413" t="n">
        <x:v>10</x:v>
      </x:c>
      <x:c r="E1065" s="413" t="str">
        <x:v>Nilai sumber berubah</x:v>
      </x:c>
      <x:c r="F1065" s="413" t="str">
        <x:v>9 Sep 2026 15.08 WIB</x:v>
      </x:c>
    </x:row>
    <x:row r="1066" ht="40" customHeight="1">
      <x:c r="A1066" s="413" t="str">
        <x:v>9</x:v>
      </x:c>
      <x:c r="B1066" s="413" t="str">
        <x:v>K65</x:v>
      </x:c>
      <x:c r="C1066" s="413" t="str">
        <x:v>ADMIN FOLLOW-UP</x:v>
      </x:c>
      <x:c r="D1066" s="413"/>
      <x:c r="E1066" s="413" t="str">
        <x:v>Nilai sumber berubah</x:v>
      </x:c>
      <x:c r="F1066" s="413" t="str">
        <x:v>9 Sep 2026 15.08 WIB</x:v>
      </x:c>
    </x:row>
    <x:row r="1067" ht="40" customHeight="1">
      <x:c r="A1067" s="413" t="str">
        <x:v>9</x:v>
      </x:c>
      <x:c r="B1067" s="413" t="str">
        <x:v>B66</x:v>
      </x:c>
      <x:c r="C1067" s="413"/>
      <x:c r="D1067" s="413" t="n">
        <x:v>11</x:v>
      </x:c>
      <x:c r="E1067" s="413" t="str">
        <x:v>Nilai sumber berubah</x:v>
      </x:c>
      <x:c r="F1067" s="413" t="str">
        <x:v>9 Sep 2026 15.08 WIB</x:v>
      </x:c>
    </x:row>
    <x:row r="1068" ht="40" customHeight="1">
      <x:c r="A1068" s="413" t="str">
        <x:v>9</x:v>
      </x:c>
      <x:c r="B1068" s="413" t="str">
        <x:v>K66</x:v>
      </x:c>
      <x:c r="C1068" s="413" t="str">
        <x:v>Admin</x:v>
      </x:c>
      <x:c r="D1068" s="413"/>
      <x:c r="E1068" s="413" t="str">
        <x:v>Nilai sumber berubah</x:v>
      </x:c>
      <x:c r="F1068" s="413" t="str">
        <x:v>9 Sep 2026 15.08 WIB</x:v>
      </x:c>
    </x:row>
    <x:row r="1069" ht="40" customHeight="1">
      <x:c r="A1069" s="413" t="str">
        <x:v>9</x:v>
      </x:c>
      <x:c r="B1069" s="413" t="str">
        <x:v>D67</x:v>
      </x:c>
      <x:c r="C1069" s="413"/>
      <x:c r="D1069" s="413" t="n">
        <x:v>2730000</x:v>
      </x:c>
      <x:c r="E1069" s="413" t="str">
        <x:v>Nilai sumber berubah</x:v>
      </x:c>
      <x:c r="F1069" s="413" t="str">
        <x:v>9 Sep 2026 15.08 WIB</x:v>
      </x:c>
    </x:row>
    <x:row r="1070" ht="40" customHeight="1">
      <x:c r="A1070" s="413" t="str">
        <x:v>9</x:v>
      </x:c>
      <x:c r="B1070" s="413" t="str">
        <x:v>K69</x:v>
      </x:c>
      <x:c r="C1070" s="413"/>
      <x:c r="D1070" s="413" t="str">
        <x:v>Skala: 1 Sangat Kurang | 2 Kurang | 3 Cukup | 4 Baik | 5 Sangat Baik | Jika Nama kosong, 4 baris pertama otomatis mengikuti urutan Shift</x:v>
      </x:c>
      <x:c r="E1070" s="413" t="str">
        <x:v>Nilai sumber berubah</x:v>
      </x:c>
      <x:c r="F1070" s="413" t="str">
        <x:v>9 Sep 2026 15.08 WIB</x:v>
      </x:c>
    </x:row>
    <x:row r="1071" ht="40" customHeight="1">
      <x:c r="A1071" s="413" t="str">
        <x:v>9</x:v>
      </x:c>
      <x:c r="B1071" s="413" t="str">
        <x:v>K71</x:v>
      </x:c>
      <x:c r="C1071" s="413" t="str">
        <x:v>Leads</x:v>
      </x:c>
      <x:c r="D1071" s="413" t="str">
        <x:v>ADMIN FOLLOW-UP</x:v>
      </x:c>
      <x:c r="E1071" s="413" t="str">
        <x:v>Nilai sumber berubah</x:v>
      </x:c>
      <x:c r="F1071" s="413" t="str">
        <x:v>9 Sep 2026 15.08 WIB</x:v>
      </x:c>
    </x:row>
    <x:row r="1072" ht="40" customHeight="1">
      <x:c r="A1072" s="413" t="str">
        <x:v>9</x:v>
      </x:c>
      <x:c r="B1072" s="413" t="str">
        <x:v>K72</x:v>
      </x:c>
      <x:c r="C1072" s="413" t="str">
        <x:v>Total DP</x:v>
      </x:c>
      <x:c r="D1072" s="413" t="str">
        <x:v>Admin</x:v>
      </x:c>
      <x:c r="E1072" s="413" t="str">
        <x:v>Nilai sumber berubah</x:v>
      </x:c>
      <x:c r="F1072" s="413" t="str">
        <x:v>9 Sep 2026 15.08 WIB</x:v>
      </x:c>
    </x:row>
    <x:row r="1073" ht="40" customHeight="1">
      <x:c r="A1073" s="413" t="str">
        <x:v>9</x:v>
      </x:c>
      <x:c r="B1073" s="413" t="str">
        <x:v>L72</x:v>
      </x:c>
      <x:c r="C1073" s="413"/>
      <x:c r="D1073" s="413" t="str">
        <x:v>Saving Contact</x:v>
      </x:c>
      <x:c r="E1073" s="413" t="str">
        <x:v>Nilai sumber berubah</x:v>
      </x:c>
      <x:c r="F1073" s="413" t="str">
        <x:v>9 Sep 2026 15.08 WIB</x:v>
      </x:c>
    </x:row>
    <x:row r="1074" ht="40" customHeight="1">
      <x:c r="A1074" s="413" t="str">
        <x:v>9</x:v>
      </x:c>
      <x:c r="B1074" s="413" t="str">
        <x:v>M72</x:v>
      </x:c>
      <x:c r="C1074" s="413" t="n">
        <x:v>1</x:v>
      </x:c>
      <x:c r="D1074" s="413" t="str">
        <x:v>Reminder</x:v>
      </x:c>
      <x:c r="E1074" s="413" t="str">
        <x:v>Nilai sumber berubah</x:v>
      </x:c>
      <x:c r="F1074" s="413" t="str">
        <x:v>9 Sep 2026 15.08 WIB</x:v>
      </x:c>
    </x:row>
    <x:row r="1075" ht="40" customHeight="1">
      <x:c r="A1075" s="413" t="str">
        <x:v>9</x:v>
      </x:c>
      <x:c r="B1075" s="413" t="str">
        <x:v>K73</x:v>
      </x:c>
      <x:c r="C1075" s="413" t="str">
        <x:v>Sesi Foto</x:v>
      </x:c>
      <x:c r="D1075" s="413"/>
      <x:c r="E1075" s="413" t="str">
        <x:v>Nilai sumber berubah</x:v>
      </x:c>
      <x:c r="F1075" s="413" t="str">
        <x:v>9 Sep 2026 15.08 WIB</x:v>
      </x:c>
    </x:row>
    <x:row r="1076" ht="40" customHeight="1">
      <x:c r="A1076" s="413" t="str">
        <x:v>9</x:v>
      </x:c>
      <x:c r="B1076" s="413" t="str">
        <x:v>K74</x:v>
      </x:c>
      <x:c r="C1076" s="413" t="str">
        <x:v>Jumlah Transaksi Harian</x:v>
      </x:c>
      <x:c r="D1076" s="413"/>
      <x:c r="E1076" s="413" t="str">
        <x:v>Nilai sumber berubah</x:v>
      </x:c>
      <x:c r="F1076" s="413" t="str">
        <x:v>9 Sep 2026 15.08 WIB</x:v>
      </x:c>
    </x:row>
    <x:row r="1077" ht="40" customHeight="1">
      <x:c r="A1077" s="413" t="str">
        <x:v>9</x:v>
      </x:c>
      <x:c r="B1077" s="413" t="str">
        <x:v>K76</x:v>
      </x:c>
      <x:c r="C1077" s="413"/>
      <x:c r="D1077" s="413" t="str">
        <x:v>TODAY | LEADS &amp; TRANSAKSI</x:v>
      </x:c>
      <x:c r="E1077" s="413" t="str">
        <x:v>Nilai sumber berubah</x:v>
      </x:c>
      <x:c r="F1077" s="413" t="str">
        <x:v>9 Sep 2026 15.08 WIB</x:v>
      </x:c>
    </x:row>
    <x:row r="1078" ht="40" customHeight="1">
      <x:c r="A1078" s="413" t="str">
        <x:v>9</x:v>
      </x:c>
      <x:c r="B1078" s="413" t="str">
        <x:v>K77</x:v>
      </x:c>
      <x:c r="C1078" s="413"/>
      <x:c r="D1078" s="413" t="str">
        <x:v>Leads</x:v>
      </x:c>
      <x:c r="E1078" s="413" t="str">
        <x:v>Nilai sumber berubah</x:v>
      </x:c>
      <x:c r="F1078" s="413" t="str">
        <x:v>9 Sep 2026 15.08 WIB</x:v>
      </x:c>
    </x:row>
    <x:row r="1079" ht="40" customHeight="1">
      <x:c r="A1079" s="413" t="str">
        <x:v>9</x:v>
      </x:c>
      <x:c r="B1079" s="413" t="str">
        <x:v>K78</x:v>
      </x:c>
      <x:c r="C1079" s="413"/>
      <x:c r="D1079" s="413" t="str">
        <x:v>Total DP</x:v>
      </x:c>
      <x:c r="E1079" s="413" t="str">
        <x:v>Nilai sumber berubah</x:v>
      </x:c>
      <x:c r="F1079" s="413" t="str">
        <x:v>9 Sep 2026 15.08 WIB</x:v>
      </x:c>
    </x:row>
    <x:row r="1080" ht="40" customHeight="1">
      <x:c r="A1080" s="413" t="str">
        <x:v>9</x:v>
      </x:c>
      <x:c r="B1080" s="413" t="str">
        <x:v>M78</x:v>
      </x:c>
      <x:c r="C1080" s="413"/>
      <x:c r="D1080" s="413" t="n">
        <x:v>2</x:v>
      </x:c>
      <x:c r="E1080" s="413" t="str">
        <x:v>Nilai sumber berubah</x:v>
      </x:c>
      <x:c r="F1080" s="413" t="str">
        <x:v>9 Sep 2026 15.08 WIB</x:v>
      </x:c>
    </x:row>
    <x:row r="1081" ht="40" customHeight="1">
      <x:c r="A1081" s="413" t="str">
        <x:v>9</x:v>
      </x:c>
      <x:c r="B1081" s="413" t="str">
        <x:v>K79</x:v>
      </x:c>
      <x:c r="C1081" s="413"/>
      <x:c r="D1081" s="413" t="str">
        <x:v>Sesi Foto</x:v>
      </x:c>
      <x:c r="E1081" s="413" t="str">
        <x:v>Nilai sumber berubah</x:v>
      </x:c>
      <x:c r="F1081" s="413" t="str">
        <x:v>9 Sep 2026 15.08 WIB</x:v>
      </x:c>
    </x:row>
    <x:row r="1082" ht="40" customHeight="1">
      <x:c r="A1082" s="413" t="str">
        <x:v>9</x:v>
      </x:c>
      <x:c r="B1082" s="413" t="str">
        <x:v>M79</x:v>
      </x:c>
      <x:c r="C1082" s="413"/>
      <x:c r="D1082" s="413" t="n">
        <x:v>4</x:v>
      </x:c>
      <x:c r="E1082" s="413" t="str">
        <x:v>Nilai sumber berubah</x:v>
      </x:c>
      <x:c r="F1082" s="413" t="str">
        <x:v>9 Sep 2026 15.08 WIB</x:v>
      </x:c>
    </x:row>
    <x:row r="1083" ht="40" customHeight="1">
      <x:c r="A1083" s="413" t="str">
        <x:v>9</x:v>
      </x:c>
      <x:c r="B1083" s="413" t="str">
        <x:v>K80</x:v>
      </x:c>
      <x:c r="C1083" s="413"/>
      <x:c r="D1083" s="413" t="str">
        <x:v>Jumlah Transaksi Harian</x:v>
      </x:c>
      <x:c r="E1083" s="413" t="str">
        <x:v>Nilai sumber berubah</x:v>
      </x:c>
      <x:c r="F1083" s="413" t="str">
        <x:v>9 Sep 2026 15.08 WIB</x:v>
      </x:c>
    </x:row>
    <x:row r="1084" ht="40" customHeight="1">
      <x:c r="A1084" s="413" t="str">
        <x:v>9</x:v>
      </x:c>
      <x:c r="B1084" s="413" t="str">
        <x:v>M80</x:v>
      </x:c>
      <x:c r="C1084" s="413"/>
      <x:c r="D1084" s="413" t="n">
        <x:v>6</x:v>
      </x:c>
      <x:c r="E1084" s="413" t="str">
        <x:v>Nilai sumber berubah</x:v>
      </x:c>
      <x:c r="F1084" s="413" t="str">
        <x:v>9 Sep 2026 15.08 WIB</x:v>
      </x:c>
    </x:row>
    <x:row r="1085" ht="40" customHeight="1">
      <x:c r="A1085" s="413" t="str">
        <x:v>9</x:v>
      </x:c>
      <x:c r="B1085" s="413" t="str">
        <x:v>K81</x:v>
      </x:c>
      <x:c r="C1085" s="413"/>
      <x:c r="D1085" s="413" t="str">
        <x:v>Conversion Rate</x:v>
      </x:c>
      <x:c r="E1085" s="413" t="str">
        <x:v>Nilai sumber berubah</x:v>
      </x:c>
      <x:c r="F1085" s="413" t="str">
        <x:v>9 Sep 2026 15.08 WIB</x:v>
      </x:c>
    </x:row>
    <x:row r="1086" ht="40" customHeight="1">
      <x:c r="A1086" s="413" t="str">
        <x:v>31</x:v>
      </x:c>
      <x:c r="B1086" s="413" t="str">
        <x:v>E109</x:v>
      </x:c>
      <x:c r="C1086" s="413" t="n">
        <x:v>134</x:v>
      </x:c>
      <x:c r="D1086" s="413" t="n">
        <x:v>135</x:v>
      </x:c>
      <x:c r="E1086" s="413" t="str">
        <x:v>Nilai sumber berubah</x:v>
      </x:c>
      <x:c r="F1086" s="413" t="str">
        <x:v>9 Sep 2026 15.08 WIB</x:v>
      </x:c>
    </x:row>
    <x:row r="1087" ht="40" customHeight="1">
      <x:c r="A1087" s="413" t="str">
        <x:v>31</x:v>
      </x:c>
      <x:c r="B1087" s="413" t="str">
        <x:v>E110</x:v>
      </x:c>
      <x:c r="C1087" s="413" t="n">
        <x:v>138</x:v>
      </x:c>
      <x:c r="D1087" s="413" t="n">
        <x:v>141</x:v>
      </x:c>
      <x:c r="E1087" s="413" t="str">
        <x:v>Nilai sumber berubah</x:v>
      </x:c>
      <x:c r="F1087" s="413" t="str">
        <x:v>9 Sep 2026 15.08 WIB</x:v>
      </x:c>
    </x:row>
    <x:row r="1088" ht="40" customHeight="1">
      <x:c r="A1088" s="413" t="str">
        <x:v>31</x:v>
      </x:c>
      <x:c r="B1088" s="413" t="str">
        <x:v>E111</x:v>
      </x:c>
      <x:c r="C1088" s="413" t="n">
        <x:v>272</x:v>
      </x:c>
      <x:c r="D1088" s="413" t="n">
        <x:v>276</x:v>
      </x:c>
      <x:c r="E1088" s="413" t="str">
        <x:v>Nilai sumber berubah</x:v>
      </x:c>
      <x:c r="F1088" s="413" t="str">
        <x:v>9 Sep 2026 15.08 WIB</x:v>
      </x:c>
    </x:row>
    <x:row r="1089" ht="40" customHeight="1">
      <x:c r="A1089" s="413" t="str">
        <x:v>31</x:v>
      </x:c>
      <x:c r="B1089" s="413" t="str">
        <x:v>E112</x:v>
      </x:c>
      <x:c r="C1089" s="413" t="n">
        <x:v>0.3198090692</x:v>
      </x:c>
      <x:c r="D1089" s="413" t="n">
        <x:v>0.3221957041</x:v>
      </x:c>
      <x:c r="E1089" s="413" t="str">
        <x:v>Nilai sumber berubah</x:v>
      </x:c>
      <x:c r="F1089" s="413" t="str">
        <x:v>9 Sep 2026 15.08 WIB</x:v>
      </x:c>
    </x:row>
    <x:row r="1090" ht="40" customHeight="1">
      <x:c r="A1090" s="413" t="str">
        <x:v>Resume Karyawan KPI</x:v>
      </x:c>
      <x:c r="B1090" s="413" t="str">
        <x:v>C6</x:v>
      </x:c>
      <x:c r="C1090" s="413" t="n">
        <x:v>192</x:v>
      </x:c>
      <x:c r="D1090" s="413" t="n">
        <x:v>204</x:v>
      </x:c>
      <x:c r="E1090" s="413" t="str">
        <x:v>Nilai sumber berubah</x:v>
      </x:c>
      <x:c r="F1090" s="413" t="str">
        <x:v>9 Sep 2026 15.08 WIB</x:v>
      </x:c>
    </x:row>
    <x:row r="1091" ht="40" customHeight="1">
      <x:c r="A1091" s="413" t="str">
        <x:v>Resume Karyawan KPI</x:v>
      </x:c>
      <x:c r="B1091" s="413" t="str">
        <x:v>D6</x:v>
      </x:c>
      <x:c r="C1091" s="413" t="n">
        <x:v>0.6643598616</x:v>
      </x:c>
      <x:c r="D1091" s="413" t="n">
        <x:v>0.6710526316</x:v>
      </x:c>
      <x:c r="E1091" s="413" t="str">
        <x:v>Nilai sumber berubah</x:v>
      </x:c>
      <x:c r="F1091" s="413" t="str">
        <x:v>9 Sep 2026 15.08 WIB</x:v>
      </x:c>
    </x:row>
    <x:row r="1092" ht="40" customHeight="1">
      <x:c r="A1092" s="413" t="str">
        <x:v>Resume Karyawan KPI</x:v>
      </x:c>
      <x:c r="B1092" s="413" t="str">
        <x:v>E6</x:v>
      </x:c>
      <x:c r="C1092" s="413" t="n">
        <x:v>0.6643598616</x:v>
      </x:c>
      <x:c r="D1092" s="413" t="n">
        <x:v>0.6710526316</x:v>
      </x:c>
      <x:c r="E1092" s="413" t="str">
        <x:v>Nilai sumber berubah</x:v>
      </x:c>
      <x:c r="F1092" s="413" t="str">
        <x:v>9 Sep 2026 15.08 WIB</x:v>
      </x:c>
    </x:row>
    <x:row r="1093" ht="40" customHeight="1">
      <x:c r="A1093" s="413" t="str">
        <x:v>Resume Karyawan KPI</x:v>
      </x:c>
      <x:c r="B1093" s="413" t="str">
        <x:v>Y6</x:v>
      </x:c>
      <x:c r="C1093" s="413" t="n">
        <x:v>192</x:v>
      </x:c>
      <x:c r="D1093" s="413" t="n">
        <x:v>204</x:v>
      </x:c>
      <x:c r="E1093" s="413" t="str">
        <x:v>Nilai sumber berubah</x:v>
      </x:c>
      <x:c r="F1093" s="413" t="str">
        <x:v>9 Sep 2026 15.08 WIB</x:v>
      </x:c>
    </x:row>
    <x:row r="1094" ht="40" customHeight="1">
      <x:c r="A1094" s="413" t="str">
        <x:v>Resume Karyawan KPI</x:v>
      </x:c>
      <x:c r="B1094" s="413" t="str">
        <x:v>Z6</x:v>
      </x:c>
      <x:c r="C1094" s="413" t="n">
        <x:v>192.00012</x:v>
      </x:c>
      <x:c r="D1094" s="413" t="n">
        <x:v>204.00012</x:v>
      </x:c>
      <x:c r="E1094" s="413" t="str">
        <x:v>Nilai sumber berubah</x:v>
      </x:c>
      <x:c r="F1094" s="413" t="str">
        <x:v>9 Sep 2026 15.08 WIB</x:v>
      </x:c>
    </x:row>
    <x:row r="1095" ht="40" customHeight="1">
      <x:c r="A1095" s="413" t="str">
        <x:v>Resume Karyawan KPI</x:v>
      </x:c>
      <x:c r="B1095" s="413" t="str">
        <x:v>AI6</x:v>
      </x:c>
      <x:c r="C1095" s="413" t="n">
        <x:v>24</x:v>
      </x:c>
      <x:c r="D1095" s="413" t="n">
        <x:v>29</x:v>
      </x:c>
      <x:c r="E1095" s="413" t="str">
        <x:v>Nilai sumber berubah</x:v>
      </x:c>
      <x:c r="F1095" s="413" t="str">
        <x:v>9 Sep 2026 15.08 WIB</x:v>
      </x:c>
    </x:row>
    <x:row r="1096" ht="40" customHeight="1">
      <x:c r="A1096" s="413" t="str">
        <x:v>Resume Karyawan KPI</x:v>
      </x:c>
      <x:c r="B1096" s="413" t="str">
        <x:v>AJ6</x:v>
      </x:c>
      <x:c r="C1096" s="413" t="n">
        <x:v>24.00005</x:v>
      </x:c>
      <x:c r="D1096" s="413" t="n">
        <x:v>29.00005</x:v>
      </x:c>
      <x:c r="E1096" s="413" t="str">
        <x:v>Nilai sumber berubah</x:v>
      </x:c>
      <x:c r="F1096" s="413" t="str">
        <x:v>9 Sep 2026 15.08 WIB</x:v>
      </x:c>
    </x:row>
    <x:row r="1097" ht="40" customHeight="1">
      <x:c r="A1097" s="413" t="str">
        <x:v>Resume Karyawan KPI</x:v>
      </x:c>
      <x:c r="B1097" s="413" t="str">
        <x:v>D7</x:v>
      </x:c>
      <x:c r="C1097" s="413" t="n">
        <x:v>0.1730103806</x:v>
      </x:c>
      <x:c r="D1097" s="413" t="n">
        <x:v>0.1644736842</x:v>
      </x:c>
      <x:c r="E1097" s="413" t="str">
        <x:v>Nilai sumber berubah</x:v>
      </x:c>
      <x:c r="F1097" s="413" t="str">
        <x:v>9 Sep 2026 15.08 WIB</x:v>
      </x:c>
    </x:row>
    <x:row r="1098" ht="40" customHeight="1">
      <x:c r="A1098" s="413" t="str">
        <x:v>Resume Karyawan KPI</x:v>
      </x:c>
      <x:c r="B1098" s="413" t="str">
        <x:v>E7</x:v>
      </x:c>
      <x:c r="C1098" s="413" t="n">
        <x:v>0.8373702422</x:v>
      </x:c>
      <x:c r="D1098" s="413" t="n">
        <x:v>0.8355263158</x:v>
      </x:c>
      <x:c r="E1098" s="413" t="str">
        <x:v>Nilai sumber berubah</x:v>
      </x:c>
      <x:c r="F1098" s="413" t="str">
        <x:v>9 Sep 2026 15.08 WIB</x:v>
      </x:c>
    </x:row>
    <x:row r="1099" ht="40" customHeight="1">
      <x:c r="A1099" s="413" t="str">
        <x:v>Resume Karyawan KPI</x:v>
      </x:c>
      <x:c r="B1099" s="413" t="str">
        <x:v>Y7</x:v>
      </x:c>
      <x:c r="C1099" s="413" t="n">
        <x:v>6</x:v>
      </x:c>
      <x:c r="D1099" s="413" t="n">
        <x:v>7</x:v>
      </x:c>
      <x:c r="E1099" s="413" t="str">
        <x:v>Nilai sumber berubah</x:v>
      </x:c>
      <x:c r="F1099" s="413" t="str">
        <x:v>9 Sep 2026 15.08 WIB</x:v>
      </x:c>
    </x:row>
    <x:row r="1100" ht="40" customHeight="1">
      <x:c r="A1100" s="413" t="str">
        <x:v>Resume Karyawan KPI</x:v>
      </x:c>
      <x:c r="B1100" s="413" t="str">
        <x:v>Z7</x:v>
      </x:c>
      <x:c r="C1100" s="413" t="n">
        <x:v>6.00011</x:v>
      </x:c>
      <x:c r="D1100" s="413" t="n">
        <x:v>7.00011</x:v>
      </x:c>
      <x:c r="E1100" s="413" t="str">
        <x:v>Nilai sumber berubah</x:v>
      </x:c>
      <x:c r="F1100" s="413" t="str">
        <x:v>9 Sep 2026 15.08 WIB</x:v>
      </x:c>
    </x:row>
    <x:row r="1101" ht="40" customHeight="1">
      <x:c r="A1101" s="413" t="str">
        <x:v>Resume Karyawan KPI</x:v>
      </x:c>
      <x:c r="B1101" s="413" t="str">
        <x:v>AF7</x:v>
      </x:c>
      <x:c r="C1101" s="413" t="n">
        <x:v>170</x:v>
      </x:c>
      <x:c r="D1101" s="413" t="n">
        <x:v>174</x:v>
      </x:c>
      <x:c r="E1101" s="413" t="str">
        <x:v>Nilai sumber berubah</x:v>
      </x:c>
      <x:c r="F1101" s="413" t="str">
        <x:v>9 Sep 2026 15.08 WIB</x:v>
      </x:c>
    </x:row>
    <x:row r="1102" ht="40" customHeight="1">
      <x:c r="A1102" s="413" t="str">
        <x:v>Resume Karyawan KPI</x:v>
      </x:c>
      <x:c r="B1102" s="413" t="str">
        <x:v>AG7</x:v>
      </x:c>
      <x:c r="C1102" s="413" t="n">
        <x:v>170.00003</x:v>
      </x:c>
      <x:c r="D1102" s="413" t="n">
        <x:v>174.00003</x:v>
      </x:c>
      <x:c r="E1102" s="413" t="str">
        <x:v>Nilai sumber berubah</x:v>
      </x:c>
      <x:c r="F1102" s="413" t="str">
        <x:v>9 Sep 2026 15.08 WIB</x:v>
      </x:c>
    </x:row>
    <x:row r="1103" ht="40" customHeight="1">
      <x:c r="A1103" s="413" t="str">
        <x:v>Resume Karyawan KPI</x:v>
      </x:c>
      <x:c r="B1103" s="413" t="str">
        <x:v>AI7</x:v>
      </x:c>
      <x:c r="C1103" s="413" t="n">
        <x:v>42</x:v>
      </x:c>
      <x:c r="D1103" s="413" t="n">
        <x:v>47</x:v>
      </x:c>
      <x:c r="E1103" s="413" t="str">
        <x:v>Nilai sumber berubah</x:v>
      </x:c>
      <x:c r="F1103" s="413" t="str">
        <x:v>9 Sep 2026 15.08 WIB</x:v>
      </x:c>
    </x:row>
    <x:row r="1104" ht="40" customHeight="1">
      <x:c r="A1104" s="413" t="str">
        <x:v>Resume Karyawan KPI</x:v>
      </x:c>
      <x:c r="B1104" s="413" t="str">
        <x:v>AJ7</x:v>
      </x:c>
      <x:c r="C1104" s="413" t="n">
        <x:v>42.00004</x:v>
      </x:c>
      <x:c r="D1104" s="413" t="n">
        <x:v>47.00004</x:v>
      </x:c>
      <x:c r="E1104" s="413" t="str">
        <x:v>Nilai sumber berubah</x:v>
      </x:c>
      <x:c r="F1104" s="413" t="str">
        <x:v>9 Sep 2026 15.08 WIB</x:v>
      </x:c>
    </x:row>
    <x:row r="1105" ht="40" customHeight="1">
      <x:c r="A1105" s="413" t="str">
        <x:v>Resume Karyawan KPI</x:v>
      </x:c>
      <x:c r="B1105" s="413" t="str">
        <x:v>C8</x:v>
      </x:c>
      <x:c r="C1105" s="413" t="n">
        <x:v>19</x:v>
      </x:c>
      <x:c r="D1105" s="413" t="n">
        <x:v>21</x:v>
      </x:c>
      <x:c r="E1105" s="413" t="str">
        <x:v>Nilai sumber berubah</x:v>
      </x:c>
      <x:c r="F1105" s="413" t="str">
        <x:v>9 Sep 2026 15.08 WIB</x:v>
      </x:c>
    </x:row>
    <x:row r="1106" ht="40" customHeight="1">
      <x:c r="A1106" s="413" t="str">
        <x:v>Resume Karyawan KPI</x:v>
      </x:c>
      <x:c r="B1106" s="413" t="str">
        <x:v>D8</x:v>
      </x:c>
      <x:c r="C1106" s="413" t="n">
        <x:v>0.06574394464</x:v>
      </x:c>
      <x:c r="D1106" s="413" t="n">
        <x:v>0.06907894737</x:v>
      </x:c>
      <x:c r="E1106" s="413" t="str">
        <x:v>Nilai sumber berubah</x:v>
      </x:c>
      <x:c r="F1106" s="413" t="str">
        <x:v>9 Sep 2026 15.08 WIB</x:v>
      </x:c>
    </x:row>
    <x:row r="1107" ht="40" customHeight="1">
      <x:c r="A1107" s="413" t="str">
        <x:v>Resume Karyawan KPI</x:v>
      </x:c>
      <x:c r="B1107" s="413" t="str">
        <x:v>E8</x:v>
      </x:c>
      <x:c r="C1107" s="413" t="n">
        <x:v>0.9031141869</x:v>
      </x:c>
      <x:c r="D1107" s="413" t="n">
        <x:v>0.9046052632</x:v>
      </x:c>
      <x:c r="E1107" s="413" t="str">
        <x:v>Nilai sumber berubah</x:v>
      </x:c>
      <x:c r="F1107" s="413" t="str">
        <x:v>9 Sep 2026 15.08 WIB</x:v>
      </x:c>
    </x:row>
    <x:row r="1108" ht="40" customHeight="1">
      <x:c r="A1108" s="413" t="str">
        <x:v>Resume Karyawan KPI</x:v>
      </x:c>
      <x:c r="B1108" s="413" t="str">
        <x:v>AI8</x:v>
      </x:c>
      <x:c r="C1108" s="413" t="n">
        <x:v>19</x:v>
      </x:c>
      <x:c r="D1108" s="413" t="n">
        <x:v>20</x:v>
      </x:c>
      <x:c r="E1108" s="413" t="str">
        <x:v>Nilai sumber berubah</x:v>
      </x:c>
      <x:c r="F1108" s="413" t="str">
        <x:v>9 Sep 2026 15.08 WIB</x:v>
      </x:c>
    </x:row>
    <x:row r="1109" ht="40" customHeight="1">
      <x:c r="A1109" s="413" t="str">
        <x:v>Resume Karyawan KPI</x:v>
      </x:c>
      <x:c r="B1109" s="413" t="str">
        <x:v>AJ8</x:v>
      </x:c>
      <x:c r="C1109" s="413" t="n">
        <x:v>19.00003</x:v>
      </x:c>
      <x:c r="D1109" s="413" t="n">
        <x:v>20.00003</x:v>
      </x:c>
      <x:c r="E1109" s="413" t="str">
        <x:v>Nilai sumber berubah</x:v>
      </x:c>
      <x:c r="F1109" s="413" t="str">
        <x:v>9 Sep 2026 15.08 WIB</x:v>
      </x:c>
    </x:row>
    <x:row r="1110" ht="40" customHeight="1">
      <x:c r="A1110" s="413" t="str">
        <x:v>Resume Karyawan KPI</x:v>
      </x:c>
      <x:c r="B1110" s="413" t="str">
        <x:v>D9</x:v>
      </x:c>
      <x:c r="C1110" s="413" t="n">
        <x:v>0.0276816609</x:v>
      </x:c>
      <x:c r="D1110" s="413" t="n">
        <x:v>0.02631578947</x:v>
      </x:c>
      <x:c r="E1110" s="413" t="str">
        <x:v>Nilai sumber berubah</x:v>
      </x:c>
      <x:c r="F1110" s="413" t="str">
        <x:v>9 Sep 2026 15.08 WIB</x:v>
      </x:c>
    </x:row>
    <x:row r="1111" ht="40" customHeight="1">
      <x:c r="A1111" s="413" t="str">
        <x:v>Resume Karyawan KPI</x:v>
      </x:c>
      <x:c r="B1111" s="413" t="str">
        <x:v>E9</x:v>
      </x:c>
      <x:c r="C1111" s="413" t="n">
        <x:v>0.9307958478</x:v>
      </x:c>
      <x:c r="D1111" s="413" t="n">
        <x:v>0.9309210526</x:v>
      </x:c>
      <x:c r="E1111" s="413" t="str">
        <x:v>Nilai sumber berubah</x:v>
      </x:c>
      <x:c r="F1111" s="413" t="str">
        <x:v>9 Sep 2026 15.08 WIB</x:v>
      </x:c>
    </x:row>
    <x:row r="1112" ht="40" customHeight="1">
      <x:c r="A1112" s="413" t="str">
        <x:v>Resume Karyawan KPI</x:v>
      </x:c>
      <x:c r="B1112" s="413" t="str">
        <x:v>B10</x:v>
      </x:c>
      <x:c r="C1112" s="413" t="str">
        <x:v>Photofox</x:v>
      </x:c>
      <x:c r="D1112" s="413" t="str">
        <x:v>Single</x:v>
      </x:c>
      <x:c r="E1112" s="413" t="str">
        <x:v>Nilai sumber berubah</x:v>
      </x:c>
      <x:c r="F1112" s="413" t="str">
        <x:v>9 Sep 2026 15.08 WIB</x:v>
      </x:c>
    </x:row>
    <x:row r="1113" ht="40" customHeight="1">
      <x:c r="A1113" s="413" t="str">
        <x:v>Resume Karyawan KPI</x:v>
      </x:c>
      <x:c r="B1113" s="413" t="str">
        <x:v>D10</x:v>
      </x:c>
      <x:c r="C1113" s="413" t="n">
        <x:v>0.02422145329</x:v>
      </x:c>
      <x:c r="D1113" s="413" t="n">
        <x:v>0.02302631579</x:v>
      </x:c>
      <x:c r="E1113" s="413" t="str">
        <x:v>Nilai sumber berubah</x:v>
      </x:c>
      <x:c r="F1113" s="413" t="str">
        <x:v>9 Sep 2026 15.08 WIB</x:v>
      </x:c>
    </x:row>
    <x:row r="1114" ht="40" customHeight="1">
      <x:c r="A1114" s="413" t="str">
        <x:v>Resume Karyawan KPI</x:v>
      </x:c>
      <x:c r="B1114" s="413" t="str">
        <x:v>E10</x:v>
      </x:c>
      <x:c r="C1114" s="413" t="n">
        <x:v>0.955017301</x:v>
      </x:c>
      <x:c r="D1114" s="413" t="n">
        <x:v>0.9539473684</x:v>
      </x:c>
      <x:c r="E1114" s="413" t="str">
        <x:v>Nilai sumber berubah</x:v>
      </x:c>
      <x:c r="F1114" s="413" t="str">
        <x:v>9 Sep 2026 15.08 WIB</x:v>
      </x:c>
    </x:row>
    <x:row r="1115" ht="40" customHeight="1">
      <x:c r="A1115" s="413" t="str">
        <x:v>Resume Karyawan KPI</x:v>
      </x:c>
      <x:c r="B1115" s="413" t="str">
        <x:v>AI10</x:v>
      </x:c>
      <x:c r="C1115" s="413" t="n">
        <x:v>57</x:v>
      </x:c>
      <x:c r="D1115" s="413" t="n">
        <x:v>62</x:v>
      </x:c>
      <x:c r="E1115" s="413" t="str">
        <x:v>Nilai sumber berubah</x:v>
      </x:c>
      <x:c r="F1115" s="413" t="str">
        <x:v>9 Sep 2026 15.08 WIB</x:v>
      </x:c>
    </x:row>
    <x:row r="1116" ht="40" customHeight="1">
      <x:c r="A1116" s="413" t="str">
        <x:v>Resume Karyawan KPI</x:v>
      </x:c>
      <x:c r="B1116" s="413" t="str">
        <x:v>AJ10</x:v>
      </x:c>
      <x:c r="C1116" s="413" t="n">
        <x:v>57.00001</x:v>
      </x:c>
      <x:c r="D1116" s="413" t="n">
        <x:v>62.00001</x:v>
      </x:c>
      <x:c r="E1116" s="413" t="str">
        <x:v>Nilai sumber berubah</x:v>
      </x:c>
      <x:c r="F1116" s="413" t="str">
        <x:v>9 Sep 2026 15.08 WIB</x:v>
      </x:c>
    </x:row>
    <x:row r="1117" ht="40" customHeight="1">
      <x:c r="A1117" s="413" t="str">
        <x:v>Resume Karyawan KPI</x:v>
      </x:c>
      <x:c r="B1117" s="413" t="str">
        <x:v>B11</x:v>
      </x:c>
      <x:c r="C1117" s="413" t="str">
        <x:v>Single</x:v>
      </x:c>
      <x:c r="D1117" s="413" t="str">
        <x:v>Photofox</x:v>
      </x:c>
      <x:c r="E1117" s="413" t="str">
        <x:v>Nilai sumber berubah</x:v>
      </x:c>
      <x:c r="F1117" s="413" t="str">
        <x:v>9 Sep 2026 15.08 WIB</x:v>
      </x:c>
    </x:row>
    <x:row r="1118" ht="40" customHeight="1">
      <x:c r="A1118" s="413" t="str">
        <x:v>Resume Karyawan KPI</x:v>
      </x:c>
      <x:c r="B1118" s="413" t="str">
        <x:v>C11</x:v>
      </x:c>
      <x:c r="C1118" s="413" t="n">
        <x:v>6</x:v>
      </x:c>
      <x:c r="D1118" s="413" t="n">
        <x:v>7</x:v>
      </x:c>
      <x:c r="E1118" s="413" t="str">
        <x:v>Nilai sumber berubah</x:v>
      </x:c>
      <x:c r="F1118" s="413" t="str">
        <x:v>9 Sep 2026 15.08 WIB</x:v>
      </x:c>
    </x:row>
    <x:row r="1119" ht="40" customHeight="1">
      <x:c r="A1119" s="413" t="str">
        <x:v>Resume Karyawan KPI</x:v>
      </x:c>
      <x:c r="B1119" s="413" t="str">
        <x:v>D11</x:v>
      </x:c>
      <x:c r="C1119" s="413" t="n">
        <x:v>0.02076124567</x:v>
      </x:c>
      <x:c r="D1119" s="413" t="n">
        <x:v>0.02302631579</x:v>
      </x:c>
      <x:c r="E1119" s="413" t="str">
        <x:v>Nilai sumber berubah</x:v>
      </x:c>
      <x:c r="F1119" s="413" t="str">
        <x:v>9 Sep 2026 15.08 WIB</x:v>
      </x:c>
    </x:row>
    <x:row r="1120" ht="40" customHeight="1">
      <x:c r="A1120" s="413" t="str">
        <x:v>Resume Karyawan KPI</x:v>
      </x:c>
      <x:c r="B1120" s="413" t="str">
        <x:v>E11</x:v>
      </x:c>
      <x:c r="C1120" s="413" t="n">
        <x:v>0.9757785467</x:v>
      </x:c>
      <x:c r="D1120" s="413" t="n">
        <x:v>0.9769736842</x:v>
      </x:c>
      <x:c r="E1120" s="413" t="str">
        <x:v>Nilai sumber berubah</x:v>
      </x:c>
      <x:c r="F1120" s="413" t="str">
        <x:v>9 Sep 2026 15.08 WIB</x:v>
      </x:c>
    </x:row>
    <x:row r="1121" ht="40" customHeight="1">
      <x:c r="A1121" s="413" t="str">
        <x:v>Resume Karyawan KPI</x:v>
      </x:c>
      <x:c r="B1121" s="413" t="str">
        <x:v>D12</x:v>
      </x:c>
      <x:c r="C1121" s="413" t="n">
        <x:v>0.01038062284</x:v>
      </x:c>
      <x:c r="D1121" s="413" t="n">
        <x:v>0.009868421053</x:v>
      </x:c>
      <x:c r="E1121" s="413" t="str">
        <x:v>Nilai sumber berubah</x:v>
      </x:c>
      <x:c r="F1121" s="413" t="str">
        <x:v>9 Sep 2026 15.08 WIB</x:v>
      </x:c>
    </x:row>
    <x:row r="1122" ht="40" customHeight="1">
      <x:c r="A1122" s="413" t="str">
        <x:v>Resume Karyawan KPI</x:v>
      </x:c>
      <x:c r="B1122" s="413" t="str">
        <x:v>E12</x:v>
      </x:c>
      <x:c r="C1122" s="413" t="n">
        <x:v>0.9861591696</x:v>
      </x:c>
      <x:c r="D1122" s="413" t="n">
        <x:v>0.9868421053</x:v>
      </x:c>
      <x:c r="E1122" s="413" t="str">
        <x:v>Nilai sumber berubah</x:v>
      </x:c>
      <x:c r="F1122" s="413" t="str">
        <x:v>9 Sep 2026 15.08 WIB</x:v>
      </x:c>
    </x:row>
    <x:row r="1123" ht="40" customHeight="1">
      <x:c r="A1123" s="413" t="str">
        <x:v>Resume Karyawan KPI</x:v>
      </x:c>
      <x:c r="B1123" s="413" t="str">
        <x:v>D13</x:v>
      </x:c>
      <x:c r="C1123" s="413" t="n">
        <x:v>0.01038062284</x:v>
      </x:c>
      <x:c r="D1123" s="413" t="n">
        <x:v>0.009868421053</x:v>
      </x:c>
      <x:c r="E1123" s="413" t="str">
        <x:v>Nilai sumber berubah</x:v>
      </x:c>
      <x:c r="F1123" s="413" t="str">
        <x:v>9 Sep 2026 15.08 WIB</x:v>
      </x:c>
    </x:row>
    <x:row r="1124" ht="40" customHeight="1">
      <x:c r="A1124" s="413" t="str">
        <x:v>Resume Karyawan KPI</x:v>
      </x:c>
      <x:c r="B1124" s="413" t="str">
        <x:v>E13</x:v>
      </x:c>
      <x:c r="C1124" s="413" t="n">
        <x:v>0.9965397924</x:v>
      </x:c>
      <x:c r="D1124" s="413" t="n">
        <x:v>0.9967105263</x:v>
      </x:c>
      <x:c r="E1124" s="413" t="str">
        <x:v>Nilai sumber berubah</x:v>
      </x:c>
      <x:c r="F1124" s="413" t="str">
        <x:v>9 Sep 2026 15.08 WIB</x:v>
      </x:c>
    </x:row>
    <x:row r="1125" ht="40" customHeight="1">
      <x:c r="A1125" s="413" t="str">
        <x:v>Resume Karyawan KPI</x:v>
      </x:c>
      <x:c r="B1125" s="413" t="str">
        <x:v>D14</x:v>
      </x:c>
      <x:c r="C1125" s="413" t="n">
        <x:v>0.003460207612</x:v>
      </x:c>
      <x:c r="D1125" s="413" t="n">
        <x:v>0.003289473684</x:v>
      </x:c>
      <x:c r="E1125" s="413" t="str">
        <x:v>Nilai sumber berubah</x:v>
      </x:c>
      <x:c r="F1125" s="413" t="str">
        <x:v>9 Sep 2026 15.08 WIB</x:v>
      </x:c>
    </x:row>
    <x:row r="1126" ht="40" customHeight="1">
      <x:c r="A1126" s="413" t="str">
        <x:v>Resume Karyawan KPI</x:v>
      </x:c>
      <x:c r="B1126" s="413" t="str">
        <x:v>Y14</x:v>
      </x:c>
      <x:c r="C1126" s="413" t="n">
        <x:v>19</x:v>
      </x:c>
      <x:c r="D1126" s="413" t="n">
        <x:v>21</x:v>
      </x:c>
      <x:c r="E1126" s="413" t="str">
        <x:v>Nilai sumber berubah</x:v>
      </x:c>
      <x:c r="F1126" s="413" t="str">
        <x:v>9 Sep 2026 15.08 WIB</x:v>
      </x:c>
    </x:row>
    <x:row r="1127" ht="40" customHeight="1">
      <x:c r="A1127" s="413" t="str">
        <x:v>Resume Karyawan KPI</x:v>
      </x:c>
      <x:c r="B1127" s="413" t="str">
        <x:v>Z14</x:v>
      </x:c>
      <x:c r="C1127" s="413" t="n">
        <x:v>19.00004</x:v>
      </x:c>
      <x:c r="D1127" s="413" t="n">
        <x:v>21.00004</x:v>
      </x:c>
      <x:c r="E1127" s="413" t="str">
        <x:v>Nilai sumber berubah</x:v>
      </x:c>
      <x:c r="F1127" s="413" t="str">
        <x:v>9 Sep 2026 15.08 WIB</x:v>
      </x:c>
    </x:row>
    <x:row r="1128" ht="40" customHeight="1">
      <x:c r="A1128" s="413" t="str">
        <x:v>Resume Karyawan KPI</x:v>
      </x:c>
      <x:c r="B1128" s="413" t="str">
        <x:v>C19</x:v>
      </x:c>
      <x:c r="C1128" s="413" t="n">
        <x:v>289</x:v>
      </x:c>
      <x:c r="D1128" s="413" t="n">
        <x:v>304</x:v>
      </x:c>
      <x:c r="E1128" s="413" t="str">
        <x:v>Nilai sumber berubah</x:v>
      </x:c>
      <x:c r="F1128" s="413" t="str">
        <x:v>9 Sep 2026 15.08 WIB</x:v>
      </x:c>
    </x:row>
    <x:row r="1129" ht="40" customHeight="1">
      <x:c r="A1129" s="413" t="str">
        <x:v>Resume Karyawan KPI</x:v>
      </x:c>
      <x:c r="B1129" s="413" t="str">
        <x:v>H25</x:v>
      </x:c>
      <x:c r="C1129" s="413" t="n">
        <x:v>170</x:v>
      </x:c>
      <x:c r="D1129" s="413" t="n">
        <x:v>174</x:v>
      </x:c>
      <x:c r="E1129" s="413" t="str">
        <x:v>Nilai sumber berubah</x:v>
      </x:c>
      <x:c r="F1129" s="413" t="str">
        <x:v>9 Sep 2026 15.08 WIB</x:v>
      </x:c>
    </x:row>
    <x:row r="1130" ht="40" customHeight="1">
      <x:c r="A1130" s="413" t="str">
        <x:v>Resume Karyawan KPI</x:v>
      </x:c>
      <x:c r="B1130" s="413" t="str">
        <x:v>I25</x:v>
      </x:c>
      <x:c r="C1130" s="413" t="n">
        <x:v>0.5882352941</x:v>
      </x:c>
      <x:c r="D1130" s="413" t="n">
        <x:v>0.5938566553</x:v>
      </x:c>
      <x:c r="E1130" s="413" t="str">
        <x:v>Nilai sumber berubah</x:v>
      </x:c>
      <x:c r="F1130" s="413" t="str">
        <x:v>9 Sep 2026 15.08 WIB</x:v>
      </x:c>
    </x:row>
    <x:row r="1131" ht="40" customHeight="1">
      <x:c r="A1131" s="413" t="str">
        <x:v>Resume Karyawan KPI</x:v>
      </x:c>
      <x:c r="B1131" s="413" t="str">
        <x:v>I26</x:v>
      </x:c>
      <x:c r="C1131" s="413" t="n">
        <x:v>0.339100346</x:v>
      </x:c>
      <x:c r="D1131" s="413" t="n">
        <x:v>0.3344709898</x:v>
      </x:c>
      <x:c r="E1131" s="413" t="str">
        <x:v>Nilai sumber berubah</x:v>
      </x:c>
      <x:c r="F1131" s="413" t="str">
        <x:v>9 Sep 2026 15.08 WIB</x:v>
      </x:c>
    </x:row>
    <x:row r="1132" ht="40" customHeight="1">
      <x:c r="A1132" s="413" t="str">
        <x:v>Resume Karyawan KPI</x:v>
      </x:c>
      <x:c r="B1132" s="413" t="str">
        <x:v>I27</x:v>
      </x:c>
      <x:c r="C1132" s="413" t="n">
        <x:v>0.07266435986</x:v>
      </x:c>
      <x:c r="D1132" s="413" t="n">
        <x:v>0.07167235495</x:v>
      </x:c>
      <x:c r="E1132" s="413" t="str">
        <x:v>Nilai sumber berubah</x:v>
      </x:c>
      <x:c r="F1132" s="413" t="str">
        <x:v>9 Sep 2026 15.08 WIB</x:v>
      </x:c>
    </x:row>
    <x:row r="1133" ht="40" customHeight="1">
      <x:c r="A1133" s="413" t="str">
        <x:v>Resume Karyawan KPI</x:v>
      </x:c>
      <x:c r="B1133" s="413" t="str">
        <x:v>H33</x:v>
      </x:c>
      <x:c r="C1133" s="413" t="n">
        <x:v>57</x:v>
      </x:c>
      <x:c r="D1133" s="413" t="n">
        <x:v>62</x:v>
      </x:c>
      <x:c r="E1133" s="413" t="str">
        <x:v>Nilai sumber berubah</x:v>
      </x:c>
      <x:c r="F1133" s="413" t="str">
        <x:v>9 Sep 2026 15.08 WIB</x:v>
      </x:c>
    </x:row>
    <x:row r="1134" ht="40" customHeight="1">
      <x:c r="A1134" s="413" t="str">
        <x:v>Resume Karyawan KPI</x:v>
      </x:c>
      <x:c r="B1134" s="413" t="str">
        <x:v>I33</x:v>
      </x:c>
      <x:c r="C1134" s="413" t="n">
        <x:v>0.4014084507</x:v>
      </x:c>
      <x:c r="D1134" s="413" t="n">
        <x:v>0.3924050633</x:v>
      </x:c>
      <x:c r="E1134" s="413" t="str">
        <x:v>Nilai sumber berubah</x:v>
      </x:c>
      <x:c r="F1134" s="413" t="str">
        <x:v>9 Sep 2026 15.08 WIB</x:v>
      </x:c>
    </x:row>
    <x:row r="1135" ht="40" customHeight="1">
      <x:c r="A1135" s="413" t="str">
        <x:v>Resume Karyawan KPI</x:v>
      </x:c>
      <x:c r="B1135" s="413" t="str">
        <x:v>H34</x:v>
      </x:c>
      <x:c r="C1135" s="413" t="n">
        <x:v>42</x:v>
      </x:c>
      <x:c r="D1135" s="413" t="n">
        <x:v>47</x:v>
      </x:c>
      <x:c r="E1135" s="413" t="str">
        <x:v>Nilai sumber berubah</x:v>
      </x:c>
      <x:c r="F1135" s="413" t="str">
        <x:v>9 Sep 2026 15.08 WIB</x:v>
      </x:c>
    </x:row>
    <x:row r="1136" ht="40" customHeight="1">
      <x:c r="A1136" s="413" t="str">
        <x:v>Resume Karyawan KPI</x:v>
      </x:c>
      <x:c r="B1136" s="413" t="str">
        <x:v>I34</x:v>
      </x:c>
      <x:c r="C1136" s="413" t="n">
        <x:v>0.2957746479</x:v>
      </x:c>
      <x:c r="D1136" s="413" t="n">
        <x:v>0.2974683544</x:v>
      </x:c>
      <x:c r="E1136" s="413" t="str">
        <x:v>Nilai sumber berubah</x:v>
      </x:c>
      <x:c r="F1136" s="413" t="str">
        <x:v>9 Sep 2026 15.08 WIB</x:v>
      </x:c>
    </x:row>
    <x:row r="1137" ht="40" customHeight="1">
      <x:c r="A1137" s="413" t="str">
        <x:v>Resume Karyawan KPI</x:v>
      </x:c>
      <x:c r="B1137" s="413" t="str">
        <x:v>H35</x:v>
      </x:c>
      <x:c r="C1137" s="413" t="n">
        <x:v>24</x:v>
      </x:c>
      <x:c r="D1137" s="413" t="n">
        <x:v>29</x:v>
      </x:c>
      <x:c r="E1137" s="413" t="str">
        <x:v>Nilai sumber berubah</x:v>
      </x:c>
      <x:c r="F1137" s="413" t="str">
        <x:v>9 Sep 2026 15.08 WIB</x:v>
      </x:c>
    </x:row>
    <x:row r="1138" ht="40" customHeight="1">
      <x:c r="A1138" s="413" t="str">
        <x:v>Resume Karyawan KPI</x:v>
      </x:c>
      <x:c r="B1138" s="413" t="str">
        <x:v>I35</x:v>
      </x:c>
      <x:c r="C1138" s="413" t="n">
        <x:v>0.1690140845</x:v>
      </x:c>
      <x:c r="D1138" s="413" t="n">
        <x:v>0.1835443038</x:v>
      </x:c>
      <x:c r="E1138" s="413" t="str">
        <x:v>Nilai sumber berubah</x:v>
      </x:c>
      <x:c r="F1138" s="413" t="str">
        <x:v>9 Sep 2026 15.08 WIB</x:v>
      </x:c>
    </x:row>
    <x:row r="1139" ht="40" customHeight="1">
      <x:c r="A1139" s="413" t="str">
        <x:v>Resume Karyawan KPI</x:v>
      </x:c>
      <x:c r="B1139" s="413" t="str">
        <x:v>H36</x:v>
      </x:c>
      <x:c r="C1139" s="413" t="n">
        <x:v>19</x:v>
      </x:c>
      <x:c r="D1139" s="413" t="n">
        <x:v>20</x:v>
      </x:c>
      <x:c r="E1139" s="413" t="str">
        <x:v>Nilai sumber berubah</x:v>
      </x:c>
      <x:c r="F1139" s="413" t="str">
        <x:v>9 Sep 2026 15.08 WIB</x:v>
      </x:c>
    </x:row>
    <x:row r="1140" ht="40" customHeight="1">
      <x:c r="A1140" s="413" t="str">
        <x:v>Resume Karyawan KPI</x:v>
      </x:c>
      <x:c r="B1140" s="413" t="str">
        <x:v>I36</x:v>
      </x:c>
      <x:c r="C1140" s="413" t="n">
        <x:v>0.1338028169</x:v>
      </x:c>
      <x:c r="D1140" s="413" t="n">
        <x:v>0.1265822785</x:v>
      </x:c>
      <x:c r="E1140" s="413" t="str">
        <x:v>Nilai sumber berubah</x:v>
      </x:c>
      <x:c r="F1140" s="413" t="str">
        <x:v>9 Sep 2026 15.08 WIB</x:v>
      </x:c>
    </x:row>
    <x:row r="1141" ht="40" customHeight="1">
      <x:c r="A1141" s="413" t="str">
        <x:v>9</x:v>
      </x:c>
      <x:c r="B1141" s="413" t="str">
        <x:v>B21</x:v>
      </x:c>
      <x:c r="C1141" s="413" t="n">
        <x:v>18</x:v>
      </x:c>
      <x:c r="D1141" s="413"/>
      <x:c r="E1141" s="413" t="str">
        <x:v>Sel dikosongkan/berpindah</x:v>
      </x:c>
      <x:c r="F1141" s="413" t="str">
        <x:v>9 Sep 2026 15.08 WIB</x:v>
      </x:c>
    </x:row>
    <x:row r="1142" ht="40" customHeight="1">
      <x:c r="A1142" s="413" t="str">
        <x:v>9</x:v>
      </x:c>
      <x:c r="B1142" s="413" t="str">
        <x:v>B22</x:v>
      </x:c>
      <x:c r="C1142" s="413" t="n">
        <x:v>19</x:v>
      </x:c>
      <x:c r="D1142" s="413"/>
      <x:c r="E1142" s="413" t="str">
        <x:v>Sel dikosongkan/berpindah</x:v>
      </x:c>
      <x:c r="F1142" s="413" t="str">
        <x:v>9 Sep 2026 15.08 WIB</x:v>
      </x:c>
    </x:row>
    <x:row r="1143" ht="40" customHeight="1">
      <x:c r="A1143" s="413" t="str">
        <x:v>9</x:v>
      </x:c>
      <x:c r="B1143" s="413" t="str">
        <x:v>B23</x:v>
      </x:c>
      <x:c r="C1143" s="413" t="n">
        <x:v>20</x:v>
      </x:c>
      <x:c r="D1143" s="413"/>
      <x:c r="E1143" s="413" t="str">
        <x:v>Sel dikosongkan/berpindah</x:v>
      </x:c>
      <x:c r="F1143" s="413" t="str">
        <x:v>9 Sep 2026 15.08 WIB</x:v>
      </x:c>
    </x:row>
    <x:row r="1144" ht="40" customHeight="1">
      <x:c r="A1144" s="413" t="str">
        <x:v>9</x:v>
      </x:c>
      <x:c r="B1144" s="413" t="str">
        <x:v>B24</x:v>
      </x:c>
      <x:c r="C1144" s="413" t="n">
        <x:v>21</x:v>
      </x:c>
      <x:c r="D1144" s="413"/>
      <x:c r="E1144" s="413" t="str">
        <x:v>Sel dikosongkan/berpindah</x:v>
      </x:c>
      <x:c r="F1144" s="413" t="str">
        <x:v>9 Sep 2026 15.08 WIB</x:v>
      </x:c>
    </x:row>
    <x:row r="1145" ht="40" customHeight="1">
      <x:c r="A1145" s="413" t="str">
        <x:v>9</x:v>
      </x:c>
      <x:c r="B1145" s="413" t="str">
        <x:v>B25</x:v>
      </x:c>
      <x:c r="C1145" s="413" t="n">
        <x:v>22</x:v>
      </x:c>
      <x:c r="D1145" s="413"/>
      <x:c r="E1145" s="413" t="str">
        <x:v>Sel dikosongkan/berpindah</x:v>
      </x:c>
      <x:c r="F1145" s="413" t="str">
        <x:v>9 Sep 2026 15.08 WIB</x:v>
      </x:c>
    </x:row>
    <x:row r="1146" ht="40" customHeight="1">
      <x:c r="A1146" s="413" t="str">
        <x:v>9</x:v>
      </x:c>
      <x:c r="B1146" s="413" t="str">
        <x:v>B26</x:v>
      </x:c>
      <x:c r="C1146" s="413" t="n">
        <x:v>23</x:v>
      </x:c>
      <x:c r="D1146" s="413"/>
      <x:c r="E1146" s="413" t="str">
        <x:v>Sel dikosongkan/berpindah</x:v>
      </x:c>
      <x:c r="F1146" s="413" t="str">
        <x:v>9 Sep 2026 15.08 WIB</x:v>
      </x:c>
    </x:row>
    <x:row r="1147" ht="40" customHeight="1">
      <x:c r="A1147" s="413" t="str">
        <x:v>9</x:v>
      </x:c>
      <x:c r="B1147" s="413" t="str">
        <x:v>G46</x:v>
      </x:c>
      <x:c r="C1147" s="413" t="n">
        <x:v>0</x:v>
      </x:c>
      <x:c r="D1147" s="413"/>
      <x:c r="E1147" s="413" t="str">
        <x:v>Sel dikosongkan/berpindah</x:v>
      </x:c>
      <x:c r="F1147" s="413" t="str">
        <x:v>9 Sep 2026 15.08 WIB</x:v>
      </x:c>
    </x:row>
    <x:row r="1148" ht="40" customHeight="1">
      <x:c r="A1148" s="413" t="str">
        <x:v>9</x:v>
      </x:c>
      <x:c r="B1148" s="413" t="str">
        <x:v>H46</x:v>
      </x:c>
      <x:c r="C1148" s="413" t="n">
        <x:v>350000</x:v>
      </x:c>
      <x:c r="D1148" s="413"/>
      <x:c r="E1148" s="413" t="str">
        <x:v>Sel dikosongkan/berpindah</x:v>
      </x:c>
      <x:c r="F1148" s="413" t="str">
        <x:v>9 Sep 2026 15.08 WIB</x:v>
      </x:c>
    </x:row>
    <x:row r="1149" ht="40" customHeight="1">
      <x:c r="A1149" s="413" t="str">
        <x:v>9</x:v>
      </x:c>
      <x:c r="B1149" s="413" t="str">
        <x:v>C49</x:v>
      </x:c>
      <x:c r="C1149" s="413" t="str">
        <x:v>Keterangan</x:v>
      </x:c>
      <x:c r="D1149" s="413"/>
      <x:c r="E1149" s="413" t="str">
        <x:v>Sel dikosongkan/berpindah</x:v>
      </x:c>
      <x:c r="F1149" s="413" t="str">
        <x:v>9 Sep 2026 15.08 WIB</x:v>
      </x:c>
    </x:row>
    <x:row r="1150" ht="40" customHeight="1">
      <x:c r="A1150" s="413" t="str">
        <x:v>9</x:v>
      </x:c>
      <x:c r="B1150" s="413" t="str">
        <x:v>D49</x:v>
      </x:c>
      <x:c r="C1150" s="413" t="str">
        <x:v>Nominal</x:v>
      </x:c>
      <x:c r="D1150" s="413"/>
      <x:c r="E1150" s="413" t="str">
        <x:v>Sel dikosongkan/berpindah</x:v>
      </x:c>
      <x:c r="F1150" s="413" t="str">
        <x:v>9 Sep 2026 15.08 WIB</x:v>
      </x:c>
    </x:row>
    <x:row r="1151" ht="40" customHeight="1">
      <x:c r="A1151" s="413" t="str">
        <x:v>9</x:v>
      </x:c>
      <x:c r="B1151" s="413" t="str">
        <x:v>N49</x:v>
      </x:c>
      <x:c r="C1151" s="413" t="str">
        <x:v>Shift</x:v>
      </x:c>
      <x:c r="D1151" s="413"/>
      <x:c r="E1151" s="413" t="str">
        <x:v>Sel dikosongkan/berpindah</x:v>
      </x:c>
      <x:c r="F1151" s="413" t="str">
        <x:v>9 Sep 2026 15.08 WIB</x:v>
      </x:c>
    </x:row>
    <x:row r="1152" ht="40" customHeight="1">
      <x:c r="A1152" s="413" t="str">
        <x:v>9</x:v>
      </x:c>
      <x:c r="B1152" s="413" t="str">
        <x:v>O49</x:v>
      </x:c>
      <x:c r="C1152" s="413" t="str">
        <x:v>Nama</x:v>
      </x:c>
      <x:c r="D1152" s="413"/>
      <x:c r="E1152" s="413" t="str">
        <x:v>Sel dikosongkan/berpindah</x:v>
      </x:c>
      <x:c r="F1152" s="413" t="str">
        <x:v>9 Sep 2026 15.08 WIB</x:v>
      </x:c>
    </x:row>
    <x:row r="1153" ht="40" customHeight="1">
      <x:c r="A1153" s="413" t="str">
        <x:v>9</x:v>
      </x:c>
      <x:c r="B1153" s="413" t="str">
        <x:v>C50</x:v>
      </x:c>
      <x:c r="C1153" s="413" t="str">
        <x:v>Pendapatan Tunai</x:v>
      </x:c>
      <x:c r="D1153" s="413"/>
      <x:c r="E1153" s="413" t="str">
        <x:v>Sel dikosongkan/berpindah</x:v>
      </x:c>
      <x:c r="F1153" s="413" t="str">
        <x:v>9 Sep 2026 15.08 WIB</x:v>
      </x:c>
    </x:row>
    <x:row r="1154" ht="40" customHeight="1">
      <x:c r="A1154" s="413" t="str">
        <x:v>9</x:v>
      </x:c>
      <x:c r="B1154" s="413" t="str">
        <x:v>D50</x:v>
      </x:c>
      <x:c r="C1154" s="413" t="n">
        <x:v>0</x:v>
      </x:c>
      <x:c r="D1154" s="413"/>
      <x:c r="E1154" s="413" t="str">
        <x:v>Sel dikosongkan/berpindah</x:v>
      </x:c>
      <x:c r="F1154" s="413" t="str">
        <x:v>9 Sep 2026 15.08 WIB</x:v>
      </x:c>
    </x:row>
    <x:row r="1155" ht="40" customHeight="1">
      <x:c r="A1155" s="413" t="str">
        <x:v>9</x:v>
      </x:c>
      <x:c r="B1155" s="413" t="str">
        <x:v>N50</x:v>
      </x:c>
      <x:c r="C1155" s="413" t="str">
        <x:v>Admin 1</x:v>
      </x:c>
      <x:c r="D1155" s="413"/>
      <x:c r="E1155" s="413" t="str">
        <x:v>Sel dikosongkan/berpindah</x:v>
      </x:c>
      <x:c r="F1155" s="413" t="str">
        <x:v>9 Sep 2026 15.08 WIB</x:v>
      </x:c>
    </x:row>
    <x:row r="1156" ht="40" customHeight="1">
      <x:c r="A1156" s="413" t="str">
        <x:v>9</x:v>
      </x:c>
      <x:c r="B1156" s="413" t="str">
        <x:v>B51</x:v>
      </x:c>
      <x:c r="C1156" s="413" t="n">
        <x:v>2</x:v>
      </x:c>
      <x:c r="D1156" s="413"/>
      <x:c r="E1156" s="413" t="str">
        <x:v>Sel dikosongkan/berpindah</x:v>
      </x:c>
      <x:c r="F1156" s="413" t="str">
        <x:v>9 Sep 2026 15.08 WIB</x:v>
      </x:c>
    </x:row>
    <x:row r="1157" ht="40" customHeight="1">
      <x:c r="A1157" s="413" t="str">
        <x:v>9</x:v>
      </x:c>
      <x:c r="B1157" s="413" t="str">
        <x:v>L51</x:v>
      </x:c>
      <x:c r="C1157" s="413" t="str">
        <x:v>indah, amel, addel</x:v>
      </x:c>
      <x:c r="D1157" s="413"/>
      <x:c r="E1157" s="413" t="str">
        <x:v>Sel dikosongkan/berpindah</x:v>
      </x:c>
      <x:c r="F1157" s="413" t="str">
        <x:v>9 Sep 2026 15.08 WIB</x:v>
      </x:c>
    </x:row>
    <x:row r="1158" ht="40" customHeight="1">
      <x:c r="A1158" s="413" t="str">
        <x:v>9</x:v>
      </x:c>
      <x:c r="B1158" s="413" t="str">
        <x:v>N51</x:v>
      </x:c>
      <x:c r="C1158" s="413" t="str">
        <x:v>Admin 2</x:v>
      </x:c>
      <x:c r="D1158" s="413"/>
      <x:c r="E1158" s="413" t="str">
        <x:v>Sel dikosongkan/berpindah</x:v>
      </x:c>
      <x:c r="F1158" s="413" t="str">
        <x:v>9 Sep 2026 15.08 WIB</x:v>
      </x:c>
    </x:row>
    <x:row r="1159" ht="40" customHeight="1">
      <x:c r="A1159" s="413" t="str">
        <x:v>9</x:v>
      </x:c>
      <x:c r="B1159" s="413" t="str">
        <x:v>B52</x:v>
      </x:c>
      <x:c r="C1159" s="413" t="n">
        <x:v>3</x:v>
      </x:c>
      <x:c r="D1159" s="413"/>
      <x:c r="E1159" s="413" t="str">
        <x:v>Sel dikosongkan/berpindah</x:v>
      </x:c>
      <x:c r="F1159" s="413" t="str">
        <x:v>9 Sep 2026 15.08 WIB</x:v>
      </x:c>
    </x:row>
    <x:row r="1160" ht="40" customHeight="1">
      <x:c r="A1160" s="413" t="str">
        <x:v>9</x:v>
      </x:c>
      <x:c r="B1160" s="413" t="str">
        <x:v>L52</x:v>
      </x:c>
      <x:c r="C1160" s="413" t="str">
        <x:v>adif, saka, fahme, vero</x:v>
      </x:c>
      <x:c r="D1160" s="413"/>
      <x:c r="E1160" s="413" t="str">
        <x:v>Sel dikosongkan/berpindah</x:v>
      </x:c>
      <x:c r="F1160" s="413" t="str">
        <x:v>9 Sep 2026 15.08 WIB</x:v>
      </x:c>
    </x:row>
    <x:row r="1161" ht="40" customHeight="1">
      <x:c r="A1161" s="413" t="str">
        <x:v>9</x:v>
      </x:c>
      <x:c r="B1161" s="413" t="str">
        <x:v>N52</x:v>
      </x:c>
      <x:c r="C1161" s="413" t="str">
        <x:v>Fotografer 1</x:v>
      </x:c>
      <x:c r="D1161" s="413"/>
      <x:c r="E1161" s="413" t="str">
        <x:v>Sel dikosongkan/berpindah</x:v>
      </x:c>
      <x:c r="F1161" s="413" t="str">
        <x:v>9 Sep 2026 15.08 WIB</x:v>
      </x:c>
    </x:row>
    <x:row r="1162" ht="40" customHeight="1">
      <x:c r="A1162" s="413" t="str">
        <x:v>9</x:v>
      </x:c>
      <x:c r="B1162" s="413" t="str">
        <x:v>B53</x:v>
      </x:c>
      <x:c r="C1162" s="413" t="n">
        <x:v>4</x:v>
      </x:c>
      <x:c r="D1162" s="413"/>
      <x:c r="E1162" s="413" t="str">
        <x:v>Sel dikosongkan/berpindah</x:v>
      </x:c>
      <x:c r="F1162" s="413" t="str">
        <x:v>9 Sep 2026 15.08 WIB</x:v>
      </x:c>
    </x:row>
    <x:row r="1163" ht="40" customHeight="1">
      <x:c r="A1163" s="413" t="str">
        <x:v>9</x:v>
      </x:c>
      <x:c r="B1163" s="413" t="str">
        <x:v>N53</x:v>
      </x:c>
      <x:c r="C1163" s="413" t="str">
        <x:v>Fotografer 2</x:v>
      </x:c>
      <x:c r="D1163" s="413"/>
      <x:c r="E1163" s="413" t="str">
        <x:v>Sel dikosongkan/berpindah</x:v>
      </x:c>
      <x:c r="F1163" s="413" t="str">
        <x:v>9 Sep 2026 15.08 WIB</x:v>
      </x:c>
    </x:row>
    <x:row r="1164" ht="40" customHeight="1">
      <x:c r="A1164" s="413" t="str">
        <x:v>9</x:v>
      </x:c>
      <x:c r="B1164" s="413" t="str">
        <x:v>B54</x:v>
      </x:c>
      <x:c r="C1164" s="413" t="n">
        <x:v>5</x:v>
      </x:c>
      <x:c r="D1164" s="413"/>
      <x:c r="E1164" s="413" t="str">
        <x:v>Sel dikosongkan/berpindah</x:v>
      </x:c>
      <x:c r="F1164" s="413" t="str">
        <x:v>9 Sep 2026 15.08 WIB</x:v>
      </x:c>
    </x:row>
    <x:row r="1165" ht="40" customHeight="1">
      <x:c r="A1165" s="413" t="str">
        <x:v>9</x:v>
      </x:c>
      <x:c r="B1165" s="413" t="str">
        <x:v>K55</x:v>
      </x:c>
      <x:c r="C1165" s="413" t="str">
        <x:v>KPI HARIAN | SKALA 1-5</x:v>
      </x:c>
      <x:c r="D1165" s="413"/>
      <x:c r="E1165" s="413" t="str">
        <x:v>Sel dikosongkan/berpindah</x:v>
      </x:c>
      <x:c r="F1165" s="413" t="str">
        <x:v>9 Sep 2026 15.08 WIB</x:v>
      </x:c>
    </x:row>
    <x:row r="1166" ht="40" customHeight="1">
      <x:c r="A1166" s="413" t="str">
        <x:v>9</x:v>
      </x:c>
      <x:c r="B1166" s="413" t="str">
        <x:v>K56</x:v>
      </x:c>
      <x:c r="C1166" s="413" t="str">
        <x:v>Nama</x:v>
      </x:c>
      <x:c r="D1166" s="413"/>
      <x:c r="E1166" s="413" t="str">
        <x:v>Sel dikosongkan/berpindah</x:v>
      </x:c>
      <x:c r="F1166" s="413" t="str">
        <x:v>9 Sep 2026 15.08 WIB</x:v>
      </x:c>
    </x:row>
    <x:row r="1167" ht="40" customHeight="1">
      <x:c r="A1167" s="413" t="str">
        <x:v>9</x:v>
      </x:c>
      <x:c r="B1167" s="413" t="str">
        <x:v>L56</x:v>
      </x:c>
      <x:c r="C1167" s="413" t="str">
        <x:v>Disiplin</x:v>
      </x:c>
      <x:c r="D1167" s="413"/>
      <x:c r="E1167" s="413" t="str">
        <x:v>Sel dikosongkan/berpindah</x:v>
      </x:c>
      <x:c r="F1167" s="413" t="str">
        <x:v>9 Sep 2026 15.08 WIB</x:v>
      </x:c>
    </x:row>
    <x:row r="1168" ht="40" customHeight="1">
      <x:c r="A1168" s="413" t="str">
        <x:v>9</x:v>
      </x:c>
      <x:c r="B1168" s="413" t="str">
        <x:v>M56</x:v>
      </x:c>
      <x:c r="C1168" s="413" t="str">
        <x:v>Akurasi</x:v>
      </x:c>
      <x:c r="D1168" s="413"/>
      <x:c r="E1168" s="413" t="str">
        <x:v>Sel dikosongkan/berpindah</x:v>
      </x:c>
      <x:c r="F1168" s="413" t="str">
        <x:v>9 Sep 2026 15.08 WIB</x:v>
      </x:c>
    </x:row>
    <x:row r="1169" ht="40" customHeight="1">
      <x:c r="A1169" s="413" t="str">
        <x:v>9</x:v>
      </x:c>
      <x:c r="B1169" s="413" t="str">
        <x:v>O56</x:v>
      </x:c>
      <x:c r="C1169" s="413" t="str">
        <x:v>Client</x:v>
      </x:c>
      <x:c r="D1169" s="413"/>
      <x:c r="E1169" s="413" t="str">
        <x:v>Sel dikosongkan/berpindah</x:v>
      </x:c>
      <x:c r="F1169" s="413" t="str">
        <x:v>9 Sep 2026 15.08 WIB</x:v>
      </x:c>
    </x:row>
    <x:row r="1170" ht="40" customHeight="1">
      <x:c r="A1170" s="413" t="str">
        <x:v>9</x:v>
      </x:c>
      <x:c r="B1170" s="413" t="str">
        <x:v>P56</x:v>
      </x:c>
      <x:c r="C1170" s="413" t="str">
        <x:v>Produktivitas</x:v>
      </x:c>
      <x:c r="D1170" s="413"/>
      <x:c r="E1170" s="413" t="str">
        <x:v>Sel dikosongkan/berpindah</x:v>
      </x:c>
      <x:c r="F1170" s="413" t="str">
        <x:v>9 Sep 2026 15.08 WIB</x:v>
      </x:c>
    </x:row>
    <x:row r="1171" ht="40" customHeight="1">
      <x:c r="A1171" s="413" t="str">
        <x:v>9</x:v>
      </x:c>
      <x:c r="B1171" s="413" t="str">
        <x:v>AC56</x:v>
      </x:c>
      <x:c r="C1171" s="413" t="str">
        <x:v>KPI Score Helper</x:v>
      </x:c>
      <x:c r="D1171" s="413"/>
      <x:c r="E1171" s="413" t="str">
        <x:v>Sel dikosongkan/berpindah</x:v>
      </x:c>
      <x:c r="F1171" s="413" t="str">
        <x:v>9 Sep 2026 15.08 WIB</x:v>
      </x:c>
    </x:row>
    <x:row r="1172" ht="40" customHeight="1">
      <x:c r="A1172" s="413" t="str">
        <x:v>9</x:v>
      </x:c>
      <x:c r="B1172" s="413" t="str">
        <x:v>AD56</x:v>
      </x:c>
      <x:c r="C1172" s="413" t="str">
        <x:v>Status Helper</x:v>
      </x:c>
      <x:c r="D1172" s="413"/>
      <x:c r="E1172" s="413" t="str">
        <x:v>Sel dikosongkan/berpindah</x:v>
      </x:c>
      <x:c r="F1172" s="413" t="str">
        <x:v>9 Sep 2026 15.08 WIB</x:v>
      </x:c>
    </x:row>
    <x:row r="1173" ht="40" customHeight="1">
      <x:c r="A1173" s="413" t="str">
        <x:v>9</x:v>
      </x:c>
      <x:c r="B1173" s="413" t="str">
        <x:v>AE56</x:v>
      </x:c>
      <x:c r="C1173" s="413" t="str">
        <x:v>Role Helper</x:v>
      </x:c>
      <x:c r="D1173" s="413"/>
      <x:c r="E1173" s="413" t="str">
        <x:v>Sel dikosongkan/berpindah</x:v>
      </x:c>
      <x:c r="F1173" s="413" t="str">
        <x:v>9 Sep 2026 15.08 WIB</x:v>
      </x:c>
    </x:row>
    <x:row r="1174" ht="40" customHeight="1">
      <x:c r="A1174" s="413" t="str">
        <x:v>9</x:v>
      </x:c>
      <x:c r="B1174" s="413" t="str">
        <x:v>AF56</x:v>
      </x:c>
      <x:c r="C1174" s="413" t="str">
        <x:v>Evaluated Flag</x:v>
      </x:c>
      <x:c r="D1174" s="413"/>
      <x:c r="E1174" s="413" t="str">
        <x:v>Sel dikosongkan/berpindah</x:v>
      </x:c>
      <x:c r="F1174" s="413" t="str">
        <x:v>9 Sep 2026 15.08 WIB</x:v>
      </x:c>
    </x:row>
    <x:row r="1175" ht="40" customHeight="1">
      <x:c r="A1175" s="413" t="str">
        <x:v>9</x:v>
      </x:c>
      <x:c r="B1175" s="413" t="str">
        <x:v>AG56</x:v>
      </x:c>
      <x:c r="C1175" s="413" t="str">
        <x:v>Effective Name</x:v>
      </x:c>
      <x:c r="D1175" s="413"/>
      <x:c r="E1175" s="413" t="str">
        <x:v>Sel dikosongkan/berpindah</x:v>
      </x:c>
      <x:c r="F1175" s="413" t="str">
        <x:v>9 Sep 2026 15.08 WIB</x:v>
      </x:c>
    </x:row>
    <x:row r="1176" ht="40" customHeight="1">
      <x:c r="A1176" s="413" t="str">
        <x:v>9</x:v>
      </x:c>
      <x:c r="B1176" s="413" t="str">
        <x:v>K57</x:v>
      </x:c>
      <x:c r="C1176" s="413"/>
      <x:c r="D1176" s="413"/>
      <x:c r="E1176" s="413" t="str">
        <x:v>Sel dikosongkan/berpindah</x:v>
      </x:c>
      <x:c r="F1176" s="413" t="str">
        <x:v>9 Sep 2026 15.08 WIB</x:v>
      </x:c>
    </x:row>
    <x:row r="1177" ht="40" customHeight="1">
      <x:c r="A1177" s="413" t="str">
        <x:v>9</x:v>
      </x:c>
      <x:c r="B1177" s="413" t="str">
        <x:v>AC57</x:v>
      </x:c>
      <x:c r="C1177" s="413"/>
      <x:c r="D1177" s="413"/>
      <x:c r="E1177" s="413" t="str">
        <x:v>Sel dikosongkan/berpindah</x:v>
      </x:c>
      <x:c r="F1177" s="413" t="str">
        <x:v>9 Sep 2026 15.08 WIB</x:v>
      </x:c>
    </x:row>
    <x:row r="1178" ht="40" customHeight="1">
      <x:c r="A1178" s="413" t="str">
        <x:v>9</x:v>
      </x:c>
      <x:c r="B1178" s="413" t="str">
        <x:v>AD57</x:v>
      </x:c>
      <x:c r="C1178" s="413"/>
      <x:c r="D1178" s="413"/>
      <x:c r="E1178" s="413" t="str">
        <x:v>Sel dikosongkan/berpindah</x:v>
      </x:c>
      <x:c r="F1178" s="413" t="str">
        <x:v>9 Sep 2026 15.08 WIB</x:v>
      </x:c>
    </x:row>
    <x:row r="1179" ht="40" customHeight="1">
      <x:c r="A1179" s="413" t="str">
        <x:v>9</x:v>
      </x:c>
      <x:c r="B1179" s="413" t="str">
        <x:v>AE57</x:v>
      </x:c>
      <x:c r="C1179" s="413"/>
      <x:c r="D1179" s="413"/>
      <x:c r="E1179" s="413" t="str">
        <x:v>Sel dikosongkan/berpindah</x:v>
      </x:c>
      <x:c r="F1179" s="413" t="str">
        <x:v>9 Sep 2026 15.08 WIB</x:v>
      </x:c>
    </x:row>
    <x:row r="1180" ht="40" customHeight="1">
      <x:c r="A1180" s="413" t="str">
        <x:v>9</x:v>
      </x:c>
      <x:c r="B1180" s="413" t="str">
        <x:v>AF57</x:v>
      </x:c>
      <x:c r="C1180" s="413"/>
      <x:c r="D1180" s="413"/>
      <x:c r="E1180" s="413" t="str">
        <x:v>Sel dikosongkan/berpindah</x:v>
      </x:c>
      <x:c r="F1180" s="413" t="str">
        <x:v>9 Sep 2026 15.08 WIB</x:v>
      </x:c>
    </x:row>
    <x:row r="1181" ht="40" customHeight="1">
      <x:c r="A1181" s="413" t="str">
        <x:v>9</x:v>
      </x:c>
      <x:c r="B1181" s="413" t="str">
        <x:v>AG57</x:v>
      </x:c>
      <x:c r="C1181" s="413"/>
      <x:c r="D1181" s="413"/>
      <x:c r="E1181" s="413" t="str">
        <x:v>Sel dikosongkan/berpindah</x:v>
      </x:c>
      <x:c r="F1181" s="413" t="str">
        <x:v>9 Sep 2026 15.08 WIB</x:v>
      </x:c>
    </x:row>
    <x:row r="1182" ht="40" customHeight="1">
      <x:c r="A1182" s="413" t="str">
        <x:v>9</x:v>
      </x:c>
      <x:c r="B1182" s="413" t="str">
        <x:v>K58</x:v>
      </x:c>
      <x:c r="C1182" s="413"/>
      <x:c r="D1182" s="413"/>
      <x:c r="E1182" s="413" t="str">
        <x:v>Sel dikosongkan/berpindah</x:v>
      </x:c>
      <x:c r="F1182" s="413" t="str">
        <x:v>9 Sep 2026 15.08 WIB</x:v>
      </x:c>
    </x:row>
    <x:row r="1183" ht="40" customHeight="1">
      <x:c r="A1183" s="413" t="str">
        <x:v>9</x:v>
      </x:c>
      <x:c r="B1183" s="413" t="str">
        <x:v>AC58</x:v>
      </x:c>
      <x:c r="C1183" s="413"/>
      <x:c r="D1183" s="413"/>
      <x:c r="E1183" s="413" t="str">
        <x:v>Sel dikosongkan/berpindah</x:v>
      </x:c>
      <x:c r="F1183" s="413" t="str">
        <x:v>9 Sep 2026 15.08 WIB</x:v>
      </x:c>
    </x:row>
    <x:row r="1184" ht="40" customHeight="1">
      <x:c r="A1184" s="413" t="str">
        <x:v>9</x:v>
      </x:c>
      <x:c r="B1184" s="413" t="str">
        <x:v>AD58</x:v>
      </x:c>
      <x:c r="C1184" s="413"/>
      <x:c r="D1184" s="413"/>
      <x:c r="E1184" s="413" t="str">
        <x:v>Sel dikosongkan/berpindah</x:v>
      </x:c>
      <x:c r="F1184" s="413" t="str">
        <x:v>9 Sep 2026 15.08 WIB</x:v>
      </x:c>
    </x:row>
    <x:row r="1185" ht="40" customHeight="1">
      <x:c r="A1185" s="413" t="str">
        <x:v>9</x:v>
      </x:c>
      <x:c r="B1185" s="413" t="str">
        <x:v>AE58</x:v>
      </x:c>
      <x:c r="C1185" s="413"/>
      <x:c r="D1185" s="413"/>
      <x:c r="E1185" s="413" t="str">
        <x:v>Sel dikosongkan/berpindah</x:v>
      </x:c>
      <x:c r="F1185" s="413" t="str">
        <x:v>9 Sep 2026 15.08 WIB</x:v>
      </x:c>
    </x:row>
    <x:row r="1186" ht="40" customHeight="1">
      <x:c r="A1186" s="413" t="str">
        <x:v>9</x:v>
      </x:c>
      <x:c r="B1186" s="413" t="str">
        <x:v>AF58</x:v>
      </x:c>
      <x:c r="C1186" s="413"/>
      <x:c r="D1186" s="413"/>
      <x:c r="E1186" s="413" t="str">
        <x:v>Sel dikosongkan/berpindah</x:v>
      </x:c>
      <x:c r="F1186" s="413" t="str">
        <x:v>9 Sep 2026 15.08 WIB</x:v>
      </x:c>
    </x:row>
    <x:row r="1187" ht="40" customHeight="1">
      <x:c r="A1187" s="413" t="str">
        <x:v>9</x:v>
      </x:c>
      <x:c r="B1187" s="413" t="str">
        <x:v>AG58</x:v>
      </x:c>
      <x:c r="C1187" s="413"/>
      <x:c r="D1187" s="413"/>
      <x:c r="E1187" s="413" t="str">
        <x:v>Sel dikosongkan/berpindah</x:v>
      </x:c>
      <x:c r="F1187" s="413" t="str">
        <x:v>9 Sep 2026 15.08 WIB</x:v>
      </x:c>
    </x:row>
    <x:row r="1188" ht="40" customHeight="1">
      <x:c r="A1188" s="413" t="str">
        <x:v>9</x:v>
      </x:c>
      <x:c r="B1188" s="413" t="str">
        <x:v>K59</x:v>
      </x:c>
      <x:c r="C1188" s="413"/>
      <x:c r="D1188" s="413"/>
      <x:c r="E1188" s="413" t="str">
        <x:v>Sel dikosongkan/berpindah</x:v>
      </x:c>
      <x:c r="F1188" s="413" t="str">
        <x:v>9 Sep 2026 15.08 WIB</x:v>
      </x:c>
    </x:row>
    <x:row r="1189" ht="40" customHeight="1">
      <x:c r="A1189" s="413" t="str">
        <x:v>9</x:v>
      </x:c>
      <x:c r="B1189" s="413" t="str">
        <x:v>AC59</x:v>
      </x:c>
      <x:c r="C1189" s="413"/>
      <x:c r="D1189" s="413"/>
      <x:c r="E1189" s="413" t="str">
        <x:v>Sel dikosongkan/berpindah</x:v>
      </x:c>
      <x:c r="F1189" s="413" t="str">
        <x:v>9 Sep 2026 15.08 WIB</x:v>
      </x:c>
    </x:row>
    <x:row r="1190" ht="40" customHeight="1">
      <x:c r="A1190" s="413" t="str">
        <x:v>9</x:v>
      </x:c>
      <x:c r="B1190" s="413" t="str">
        <x:v>AD59</x:v>
      </x:c>
      <x:c r="C1190" s="413"/>
      <x:c r="D1190" s="413"/>
      <x:c r="E1190" s="413" t="str">
        <x:v>Sel dikosongkan/berpindah</x:v>
      </x:c>
      <x:c r="F1190" s="413" t="str">
        <x:v>9 Sep 2026 15.08 WIB</x:v>
      </x:c>
    </x:row>
    <x:row r="1191" ht="40" customHeight="1">
      <x:c r="A1191" s="413" t="str">
        <x:v>9</x:v>
      </x:c>
      <x:c r="B1191" s="413" t="str">
        <x:v>AE59</x:v>
      </x:c>
      <x:c r="C1191" s="413"/>
      <x:c r="D1191" s="413"/>
      <x:c r="E1191" s="413" t="str">
        <x:v>Sel dikosongkan/berpindah</x:v>
      </x:c>
      <x:c r="F1191" s="413" t="str">
        <x:v>9 Sep 2026 15.08 WIB</x:v>
      </x:c>
    </x:row>
    <x:row r="1192" ht="40" customHeight="1">
      <x:c r="A1192" s="413" t="str">
        <x:v>9</x:v>
      </x:c>
      <x:c r="B1192" s="413" t="str">
        <x:v>AF59</x:v>
      </x:c>
      <x:c r="C1192" s="413"/>
      <x:c r="D1192" s="413"/>
      <x:c r="E1192" s="413" t="str">
        <x:v>Sel dikosongkan/berpindah</x:v>
      </x:c>
      <x:c r="F1192" s="413" t="str">
        <x:v>9 Sep 2026 15.08 WIB</x:v>
      </x:c>
    </x:row>
    <x:row r="1193" ht="40" customHeight="1">
      <x:c r="A1193" s="413" t="str">
        <x:v>9</x:v>
      </x:c>
      <x:c r="B1193" s="413" t="str">
        <x:v>AG59</x:v>
      </x:c>
      <x:c r="C1193" s="413"/>
      <x:c r="D1193" s="413"/>
      <x:c r="E1193" s="413" t="str">
        <x:v>Sel dikosongkan/berpindah</x:v>
      </x:c>
      <x:c r="F1193" s="413" t="str">
        <x:v>9 Sep 2026 15.08 WIB</x:v>
      </x:c>
    </x:row>
    <x:row r="1194" ht="40" customHeight="1">
      <x:c r="A1194" s="413" t="str">
        <x:v>9</x:v>
      </x:c>
      <x:c r="B1194" s="413" t="str">
        <x:v>K60</x:v>
      </x:c>
      <x:c r="C1194" s="413"/>
      <x:c r="D1194" s="413"/>
      <x:c r="E1194" s="413" t="str">
        <x:v>Sel dikosongkan/berpindah</x:v>
      </x:c>
      <x:c r="F1194" s="413" t="str">
        <x:v>9 Sep 2026 15.08 WIB</x:v>
      </x:c>
    </x:row>
    <x:row r="1195" ht="40" customHeight="1">
      <x:c r="A1195" s="413" t="str">
        <x:v>9</x:v>
      </x:c>
      <x:c r="B1195" s="413" t="str">
        <x:v>AC60</x:v>
      </x:c>
      <x:c r="C1195" s="413"/>
      <x:c r="D1195" s="413"/>
      <x:c r="E1195" s="413" t="str">
        <x:v>Sel dikosongkan/berpindah</x:v>
      </x:c>
      <x:c r="F1195" s="413" t="str">
        <x:v>9 Sep 2026 15.08 WIB</x:v>
      </x:c>
    </x:row>
    <x:row r="1196" ht="40" customHeight="1">
      <x:c r="A1196" s="413" t="str">
        <x:v>9</x:v>
      </x:c>
      <x:c r="B1196" s="413" t="str">
        <x:v>AD60</x:v>
      </x:c>
      <x:c r="C1196" s="413"/>
      <x:c r="D1196" s="413"/>
      <x:c r="E1196" s="413" t="str">
        <x:v>Sel dikosongkan/berpindah</x:v>
      </x:c>
      <x:c r="F1196" s="413" t="str">
        <x:v>9 Sep 2026 15.08 WIB</x:v>
      </x:c>
    </x:row>
    <x:row r="1197" ht="40" customHeight="1">
      <x:c r="A1197" s="413" t="str">
        <x:v>9</x:v>
      </x:c>
      <x:c r="B1197" s="413" t="str">
        <x:v>AE60</x:v>
      </x:c>
      <x:c r="C1197" s="413"/>
      <x:c r="D1197" s="413"/>
      <x:c r="E1197" s="413" t="str">
        <x:v>Sel dikosongkan/berpindah</x:v>
      </x:c>
      <x:c r="F1197" s="413" t="str">
        <x:v>9 Sep 2026 15.08 WIB</x:v>
      </x:c>
    </x:row>
    <x:row r="1198" ht="40" customHeight="1">
      <x:c r="A1198" s="413" t="str">
        <x:v>9</x:v>
      </x:c>
      <x:c r="B1198" s="413" t="str">
        <x:v>AF60</x:v>
      </x:c>
      <x:c r="C1198" s="413"/>
      <x:c r="D1198" s="413"/>
      <x:c r="E1198" s="413" t="str">
        <x:v>Sel dikosongkan/berpindah</x:v>
      </x:c>
      <x:c r="F1198" s="413" t="str">
        <x:v>9 Sep 2026 15.08 WIB</x:v>
      </x:c>
    </x:row>
    <x:row r="1199" ht="40" customHeight="1">
      <x:c r="A1199" s="413" t="str">
        <x:v>9</x:v>
      </x:c>
      <x:c r="B1199" s="413" t="str">
        <x:v>AG60</x:v>
      </x:c>
      <x:c r="C1199" s="413"/>
      <x:c r="D1199" s="413"/>
      <x:c r="E1199" s="413" t="str">
        <x:v>Sel dikosongkan/berpindah</x:v>
      </x:c>
      <x:c r="F1199" s="413" t="str">
        <x:v>9 Sep 2026 15.08 WIB</x:v>
      </x:c>
    </x:row>
    <x:row r="1200" ht="40" customHeight="1">
      <x:c r="A1200" s="413" t="str">
        <x:v>9</x:v>
      </x:c>
      <x:c r="B1200" s="413" t="str">
        <x:v>D61</x:v>
      </x:c>
      <x:c r="C1200" s="413" t="n">
        <x:v>0</x:v>
      </x:c>
      <x:c r="D1200" s="413"/>
      <x:c r="E1200" s="413" t="str">
        <x:v>Sel dikosongkan/berpindah</x:v>
      </x:c>
      <x:c r="F1200" s="413" t="str">
        <x:v>9 Sep 2026 15.08 WIB</x:v>
      </x:c>
    </x:row>
    <x:row r="1201" ht="40" customHeight="1">
      <x:c r="A1201" s="413" t="str">
        <x:v>9</x:v>
      </x:c>
      <x:c r="B1201" s="413" t="str">
        <x:v>AC61</x:v>
      </x:c>
      <x:c r="C1201" s="413"/>
      <x:c r="D1201" s="413"/>
      <x:c r="E1201" s="413" t="str">
        <x:v>Sel dikosongkan/berpindah</x:v>
      </x:c>
      <x:c r="F1201" s="413" t="str">
        <x:v>9 Sep 2026 15.08 WIB</x:v>
      </x:c>
    </x:row>
    <x:row r="1202" ht="40" customHeight="1">
      <x:c r="A1202" s="413" t="str">
        <x:v>9</x:v>
      </x:c>
      <x:c r="B1202" s="413" t="str">
        <x:v>AD61</x:v>
      </x:c>
      <x:c r="C1202" s="413"/>
      <x:c r="D1202" s="413"/>
      <x:c r="E1202" s="413" t="str">
        <x:v>Sel dikosongkan/berpindah</x:v>
      </x:c>
      <x:c r="F1202" s="413" t="str">
        <x:v>9 Sep 2026 15.08 WIB</x:v>
      </x:c>
    </x:row>
    <x:row r="1203" ht="40" customHeight="1">
      <x:c r="A1203" s="413" t="str">
        <x:v>9</x:v>
      </x:c>
      <x:c r="B1203" s="413" t="str">
        <x:v>AE61</x:v>
      </x:c>
      <x:c r="C1203" s="413"/>
      <x:c r="D1203" s="413"/>
      <x:c r="E1203" s="413" t="str">
        <x:v>Sel dikosongkan/berpindah</x:v>
      </x:c>
      <x:c r="F1203" s="413" t="str">
        <x:v>9 Sep 2026 15.08 WIB</x:v>
      </x:c>
    </x:row>
    <x:row r="1204" ht="40" customHeight="1">
      <x:c r="A1204" s="413" t="str">
        <x:v>9</x:v>
      </x:c>
      <x:c r="B1204" s="413" t="str">
        <x:v>AF61</x:v>
      </x:c>
      <x:c r="C1204" s="413"/>
      <x:c r="D1204" s="413"/>
      <x:c r="E1204" s="413" t="str">
        <x:v>Sel dikosongkan/berpindah</x:v>
      </x:c>
      <x:c r="F1204" s="413" t="str">
        <x:v>9 Sep 2026 15.08 WIB</x:v>
      </x:c>
    </x:row>
    <x:row r="1205" ht="40" customHeight="1">
      <x:c r="A1205" s="413" t="str">
        <x:v>9</x:v>
      </x:c>
      <x:c r="B1205" s="413" t="str">
        <x:v>AG61</x:v>
      </x:c>
      <x:c r="C1205" s="413"/>
      <x:c r="D1205" s="413"/>
      <x:c r="E1205" s="413" t="str">
        <x:v>Sel dikosongkan/berpindah</x:v>
      </x:c>
      <x:c r="F1205" s="413" t="str">
        <x:v>9 Sep 2026 15.08 WIB</x:v>
      </x:c>
    </x:row>
    <x:row r="1206" ht="40" customHeight="1">
      <x:c r="A1206" s="413" t="str">
        <x:v>9</x:v>
      </x:c>
      <x:c r="B1206" s="413" t="str">
        <x:v>L66</x:v>
      </x:c>
      <x:c r="C1206" s="413" t="str">
        <x:v>Saving Contact</x:v>
      </x:c>
      <x:c r="D1206" s="413"/>
      <x:c r="E1206" s="413" t="str">
        <x:v>Sel dikosongkan/berpindah</x:v>
      </x:c>
      <x:c r="F1206" s="413" t="str">
        <x:v>9 Sep 2026 15.08 WIB</x:v>
      </x:c>
    </x:row>
    <x:row r="1207" ht="40" customHeight="1">
      <x:c r="A1207" s="413" t="str">
        <x:v>9</x:v>
      </x:c>
      <x:c r="B1207" s="413" t="str">
        <x:v>M66</x:v>
      </x:c>
      <x:c r="C1207" s="413" t="str">
        <x:v>Reminder</x:v>
      </x:c>
      <x:c r="D1207" s="413"/>
      <x:c r="E1207" s="413" t="str">
        <x:v>Sel dikosongkan/berpindah</x:v>
      </x:c>
      <x:c r="F1207" s="413" t="str">
        <x:v>9 Sep 2026 15.08 WIB</x:v>
      </x:c>
    </x:row>
    <x:row r="1208" ht="40" customHeight="1">
      <x:c r="A1208" s="413" t="str">
        <x:v>9</x:v>
      </x:c>
      <x:c r="B1208" s="413" t="str">
        <x:v>K67</x:v>
      </x:c>
      <x:c r="C1208" s="413"/>
      <x:c r="D1208" s="413"/>
      <x:c r="E1208" s="413" t="str">
        <x:v>Sel dikosongkan/berpindah</x:v>
      </x:c>
      <x:c r="F1208" s="413" t="str">
        <x:v>9 Sep 2026 15.08 WIB</x:v>
      </x:c>
    </x:row>
    <x:row r="1209" ht="40" customHeight="1">
      <x:c r="A1209" s="413" t="str">
        <x:v>9</x:v>
      </x:c>
      <x:c r="B1209" s="413" t="str">
        <x:v>K68</x:v>
      </x:c>
      <x:c r="C1209" s="413"/>
      <x:c r="D1209" s="413"/>
      <x:c r="E1209" s="413" t="str">
        <x:v>Sel dikosongkan/berpindah</x:v>
      </x:c>
      <x:c r="F1209" s="413" t="str">
        <x:v>9 Sep 2026 15.08 WIB</x:v>
      </x:c>
    </x:row>
    <x:row r="1210" ht="40" customHeight="1">
      <x:c r="A1210" s="413" t="str">
        <x:v>9</x:v>
      </x:c>
      <x:c r="B1210" s="413" t="str">
        <x:v>K70</x:v>
      </x:c>
      <x:c r="C1210" s="413" t="str">
        <x:v>TODAY | LEADS &amp; TRANSAKSI</x:v>
      </x:c>
      <x:c r="D1210" s="413"/>
      <x:c r="E1210" s="413" t="str">
        <x:v>Sel dikosongkan/berpindah</x:v>
      </x:c>
      <x:c r="F1210" s="413" t="str">
        <x:v>9 Sep 2026 15.08 WIB</x:v>
      </x:c>
    </x:row>
    <x:row r="1211" ht="40" customHeight="1">
      <x:c r="A1211" s="413" t="str">
        <x:v>9</x:v>
      </x:c>
      <x:c r="B1211" s="413" t="str">
        <x:v>M73</x:v>
      </x:c>
      <x:c r="C1211" s="413" t="n">
        <x:v>1</x:v>
      </x:c>
      <x:c r="D1211" s="413"/>
      <x:c r="E1211" s="413" t="str">
        <x:v>Sel dikosongkan/berpindah</x:v>
      </x:c>
      <x:c r="F1211" s="413" t="str">
        <x:v>9 Sep 2026 15.08 WIB</x:v>
      </x:c>
    </x:row>
    <x:row r="1212" ht="40" customHeight="1">
      <x:c r="A1212" s="413" t="str">
        <x:v>9</x:v>
      </x:c>
      <x:c r="B1212" s="413" t="str">
        <x:v>M74</x:v>
      </x:c>
      <x:c r="C1212" s="413" t="n">
        <x:v>2</x:v>
      </x:c>
      <x:c r="D1212" s="413"/>
      <x:c r="E1212" s="413" t="str">
        <x:v>Sel dikosongkan/berpindah</x:v>
      </x:c>
      <x:c r="F1212" s="413" t="str">
        <x:v>9 Sep 2026 15.08 WIB</x:v>
      </x:c>
    </x:row>
    <x:row r="1213" ht="40" customHeight="1">
      <x:c r="A1213" s="413" t="str">
        <x:v>9</x:v>
      </x:c>
      <x:c r="B1213" s="413" t="str">
        <x:v>K75</x:v>
      </x:c>
      <x:c r="C1213" s="413" t="str">
        <x:v>Conversion Rate</x:v>
      </x:c>
      <x:c r="D1213" s="413"/>
      <x:c r="E1213" s="413" t="str">
        <x:v>Sel dikosongkan/berpindah</x:v>
      </x:c>
      <x:c r="F1213" s="413" t="str">
        <x:v>9 Sep 2026 15.08 WIB</x:v>
      </x:c>
    </x:row>
    <x:row r="1214" ht="40" customHeight="1">
      <x:c r="A1214" s="413" t="str">
        <x:v>9</x:v>
      </x:c>
      <x:c r="B1214" s="413" t="str">
        <x:v>M75</x:v>
      </x:c>
      <x:c r="C1214" s="413"/>
      <x:c r="D1214" s="413"/>
      <x:c r="E1214" s="413" t="str">
        <x:v>Sel dikosongkan/berpindah</x:v>
      </x:c>
      <x:c r="F1214" s="413" t="str">
        <x:v>9 Sep 2026 15.08 WIB</x:v>
      </x:c>
    </x:row>
    <x:row r="1215" ht="40" customHeight="1">
      <x:c r="A1215" s="413" t="str">
        <x:v>Log Transaksi</x:v>
      </x:c>
      <x:c r="B1215" s="413" t="str">
        <x:v>L5</x:v>
      </x:c>
      <x:c r="C1215" s="413"/>
      <x:c r="D1215" s="413" t="str">
        <x:v>Belum diisi</x:v>
      </x:c>
      <x:c r="E1215" s="413" t="str">
        <x:v>Laporan diperbarui</x:v>
      </x:c>
      <x:c r="F1215" s="413" t="str">
        <x:v>9 Sep 2026</x:v>
      </x:c>
    </x:row>
    <x:row r="1216" ht="40" customHeight="1">
      <x:c r="A1216" s="413" t="str">
        <x:v>Log Transaksi</x:v>
      </x:c>
      <x:c r="B1216" s="413" t="str">
        <x:v>Y5</x:v>
      </x:c>
      <x:c r="C1216" s="413"/>
      <x:c r="D1216" s="413" t="str">
        <x:v>Fotografer belum diisi</x:v>
      </x:c>
      <x:c r="E1216" s="413" t="str">
        <x:v>Laporan diperbarui</x:v>
      </x:c>
      <x:c r="F1216" s="413" t="str">
        <x:v>9 Sep 2026</x:v>
      </x:c>
    </x:row>
    <x:row r="1217" ht="40" customHeight="1">
      <x:c r="A1217" s="413" t="str">
        <x:v>Log Transaksi</x:v>
      </x:c>
      <x:c r="B1217" s="413" t="str">
        <x:v>L6</x:v>
      </x:c>
      <x:c r="C1217" s="413"/>
      <x:c r="D1217" s="413" t="str">
        <x:v>Belum diisi</x:v>
      </x:c>
      <x:c r="E1217" s="413" t="str">
        <x:v>Laporan diperbarui</x:v>
      </x:c>
      <x:c r="F1217" s="413" t="str">
        <x:v>9 Sep 2026</x:v>
      </x:c>
    </x:row>
    <x:row r="1218" ht="40" customHeight="1">
      <x:c r="A1218" s="413" t="str">
        <x:v>Log Transaksi</x:v>
      </x:c>
      <x:c r="B1218" s="413" t="str">
        <x:v>Y6</x:v>
      </x:c>
      <x:c r="C1218" s="413"/>
      <x:c r="D1218" s="413" t="str">
        <x:v>Fotografer belum diisi</x:v>
      </x:c>
      <x:c r="E1218" s="413" t="str">
        <x:v>Laporan diperbarui</x:v>
      </x:c>
      <x:c r="F1218" s="413" t="str">
        <x:v>9 Sep 2026</x:v>
      </x:c>
    </x:row>
    <x:row r="1219" ht="40" customHeight="1">
      <x:c r="A1219" s="413" t="str">
        <x:v>Log Transaksi</x:v>
      </x:c>
      <x:c r="B1219" s="413" t="str">
        <x:v>L7</x:v>
      </x:c>
      <x:c r="C1219" s="413"/>
      <x:c r="D1219" s="413" t="str">
        <x:v>Belum diisi</x:v>
      </x:c>
      <x:c r="E1219" s="413" t="str">
        <x:v>Laporan diperbarui</x:v>
      </x:c>
      <x:c r="F1219" s="413" t="str">
        <x:v>9 Sep 2026</x:v>
      </x:c>
    </x:row>
    <x:row r="1220" ht="40" customHeight="1">
      <x:c r="A1220" s="413" t="str">
        <x:v>Log Transaksi</x:v>
      </x:c>
      <x:c r="B1220" s="413" t="str">
        <x:v>Y7</x:v>
      </x:c>
      <x:c r="C1220" s="413"/>
      <x:c r="D1220" s="413" t="str">
        <x:v>Fotografer belum diisi</x:v>
      </x:c>
      <x:c r="E1220" s="413" t="str">
        <x:v>Laporan diperbarui</x:v>
      </x:c>
      <x:c r="F1220" s="413" t="str">
        <x:v>9 Sep 2026</x:v>
      </x:c>
    </x:row>
    <x:row r="1221" ht="40" customHeight="1">
      <x:c r="A1221" s="413" t="str">
        <x:v>Log Transaksi</x:v>
      </x:c>
      <x:c r="B1221" s="413" t="str">
        <x:v>L8</x:v>
      </x:c>
      <x:c r="C1221" s="413"/>
      <x:c r="D1221" s="413" t="str">
        <x:v>Belum diisi</x:v>
      </x:c>
      <x:c r="E1221" s="413" t="str">
        <x:v>Laporan diperbarui</x:v>
      </x:c>
      <x:c r="F1221" s="413" t="str">
        <x:v>9 Sep 2026</x:v>
      </x:c>
    </x:row>
    <x:row r="1222" ht="40" customHeight="1">
      <x:c r="A1222" s="413" t="str">
        <x:v>Log Transaksi</x:v>
      </x:c>
      <x:c r="B1222" s="413" t="str">
        <x:v>Y8</x:v>
      </x:c>
      <x:c r="C1222" s="413"/>
      <x:c r="D1222" s="413" t="str">
        <x:v>Fotografer belum diisi</x:v>
      </x:c>
      <x:c r="E1222" s="413" t="str">
        <x:v>Laporan diperbarui</x:v>
      </x:c>
      <x:c r="F1222" s="413" t="str">
        <x:v>9 Sep 2026</x:v>
      </x:c>
    </x:row>
    <x:row r="1223" ht="40" customHeight="1">
      <x:c r="A1223" s="413" t="str">
        <x:v>Log Transaksi</x:v>
      </x:c>
      <x:c r="B1223" s="413" t="str">
        <x:v>L9</x:v>
      </x:c>
      <x:c r="C1223" s="413"/>
      <x:c r="D1223" s="413" t="str">
        <x:v>Belum diisi</x:v>
      </x:c>
      <x:c r="E1223" s="413" t="str">
        <x:v>Laporan diperbarui</x:v>
      </x:c>
      <x:c r="F1223" s="413" t="str">
        <x:v>9 Sep 2026</x:v>
      </x:c>
    </x:row>
    <x:row r="1224" ht="40" customHeight="1">
      <x:c r="A1224" s="413" t="str">
        <x:v>Log Transaksi</x:v>
      </x:c>
      <x:c r="B1224" s="413" t="str">
        <x:v>Y9</x:v>
      </x:c>
      <x:c r="C1224" s="413"/>
      <x:c r="D1224" s="413" t="str">
        <x:v>Fotografer belum diisi</x:v>
      </x:c>
      <x:c r="E1224" s="413" t="str">
        <x:v>Laporan diperbarui</x:v>
      </x:c>
      <x:c r="F1224" s="413" t="str">
        <x:v>9 Sep 2026</x:v>
      </x:c>
    </x:row>
    <x:row r="1225" ht="40" customHeight="1">
      <x:c r="A1225" s="413" t="str">
        <x:v>Log Transaksi</x:v>
      </x:c>
      <x:c r="B1225" s="413" t="str">
        <x:v>L11</x:v>
      </x:c>
      <x:c r="C1225" s="413"/>
      <x:c r="D1225" s="413" t="str">
        <x:v>Belum diisi</x:v>
      </x:c>
      <x:c r="E1225" s="413" t="str">
        <x:v>Laporan diperbarui</x:v>
      </x:c>
      <x:c r="F1225" s="413" t="str">
        <x:v>9 Sep 2026</x:v>
      </x:c>
    </x:row>
    <x:row r="1226" ht="40" customHeight="1">
      <x:c r="A1226" s="413" t="str">
        <x:v>Log Transaksi</x:v>
      </x:c>
      <x:c r="B1226" s="413" t="str">
        <x:v>Y11</x:v>
      </x:c>
      <x:c r="C1226" s="413"/>
      <x:c r="D1226" s="413" t="str">
        <x:v>Fotografer belum diisi</x:v>
      </x:c>
      <x:c r="E1226" s="413" t="str">
        <x:v>Laporan diperbarui</x:v>
      </x:c>
      <x:c r="F1226" s="413" t="str">
        <x:v>9 Sep 2026</x:v>
      </x:c>
    </x:row>
    <x:row r="1227" ht="40" customHeight="1">
      <x:c r="A1227" s="413" t="str">
        <x:v>Log Transaksi</x:v>
      </x:c>
      <x:c r="B1227" s="413" t="str">
        <x:v>L12</x:v>
      </x:c>
      <x:c r="C1227" s="413"/>
      <x:c r="D1227" s="413" t="str">
        <x:v>Belum diisi</x:v>
      </x:c>
      <x:c r="E1227" s="413" t="str">
        <x:v>Laporan diperbarui</x:v>
      </x:c>
      <x:c r="F1227" s="413" t="str">
        <x:v>9 Sep 2026</x:v>
      </x:c>
    </x:row>
    <x:row r="1228" ht="40" customHeight="1">
      <x:c r="A1228" s="413" t="str">
        <x:v>Log Transaksi</x:v>
      </x:c>
      <x:c r="B1228" s="413" t="str">
        <x:v>Y12</x:v>
      </x:c>
      <x:c r="C1228" s="413"/>
      <x:c r="D1228" s="413" t="str">
        <x:v>Fotografer belum diisi</x:v>
      </x:c>
      <x:c r="E1228" s="413" t="str">
        <x:v>Laporan diperbarui</x:v>
      </x:c>
      <x:c r="F1228" s="413" t="str">
        <x:v>9 Sep 2026</x:v>
      </x:c>
    </x:row>
    <x:row r="1229" ht="40" customHeight="1">
      <x:c r="A1229" s="413" t="str">
        <x:v>Log Transaksi</x:v>
      </x:c>
      <x:c r="B1229" s="413" t="str">
        <x:v>L14</x:v>
      </x:c>
      <x:c r="C1229" s="413"/>
      <x:c r="D1229" s="413" t="str">
        <x:v>Belum diisi</x:v>
      </x:c>
      <x:c r="E1229" s="413" t="str">
        <x:v>Laporan diperbarui</x:v>
      </x:c>
      <x:c r="F1229" s="413" t="str">
        <x:v>9 Sep 2026</x:v>
      </x:c>
    </x:row>
    <x:row r="1230" ht="40" customHeight="1">
      <x:c r="A1230" s="413" t="str">
        <x:v>Log Transaksi</x:v>
      </x:c>
      <x:c r="B1230" s="413" t="str">
        <x:v>Y14</x:v>
      </x:c>
      <x:c r="C1230" s="413"/>
      <x:c r="D1230" s="413" t="str">
        <x:v>Fotografer belum diisi</x:v>
      </x:c>
      <x:c r="E1230" s="413" t="str">
        <x:v>Laporan diperbarui</x:v>
      </x:c>
      <x:c r="F1230" s="413" t="str">
        <x:v>9 Sep 2026</x:v>
      </x:c>
    </x:row>
    <x:row r="1231" ht="40" customHeight="1">
      <x:c r="A1231" s="413" t="str">
        <x:v>Log Transaksi</x:v>
      </x:c>
      <x:c r="B1231" s="413" t="str">
        <x:v>L15</x:v>
      </x:c>
      <x:c r="C1231" s="413"/>
      <x:c r="D1231" s="413" t="str">
        <x:v>Belum diisi</x:v>
      </x:c>
      <x:c r="E1231" s="413" t="str">
        <x:v>Laporan diperbarui</x:v>
      </x:c>
      <x:c r="F1231" s="413" t="str">
        <x:v>9 Sep 2026</x:v>
      </x:c>
    </x:row>
    <x:row r="1232" ht="40" customHeight="1">
      <x:c r="A1232" s="413" t="str">
        <x:v>Log Transaksi</x:v>
      </x:c>
      <x:c r="B1232" s="413" t="str">
        <x:v>Y15</x:v>
      </x:c>
      <x:c r="C1232" s="413"/>
      <x:c r="D1232" s="413" t="str">
        <x:v>Fotografer belum diisi</x:v>
      </x:c>
      <x:c r="E1232" s="413" t="str">
        <x:v>Laporan diperbarui</x:v>
      </x:c>
      <x:c r="F1232" s="413" t="str">
        <x:v>9 Sep 2026</x:v>
      </x:c>
    </x:row>
    <x:row r="1233" ht="40" customHeight="1">
      <x:c r="A1233" s="413" t="str">
        <x:v>Log Transaksi</x:v>
      </x:c>
      <x:c r="B1233" s="413" t="str">
        <x:v>K16</x:v>
      </x:c>
      <x:c r="C1233" s="413"/>
      <x:c r="D1233" s="413" t="str">
        <x:v>Belum diisi</x:v>
      </x:c>
      <x:c r="E1233" s="413" t="str">
        <x:v>Laporan diperbarui</x:v>
      </x:c>
      <x:c r="F1233" s="413" t="str">
        <x:v>9 Sep 2026</x:v>
      </x:c>
    </x:row>
    <x:row r="1234" ht="40" customHeight="1">
      <x:c r="A1234" s="413" t="str">
        <x:v>Log Transaksi</x:v>
      </x:c>
      <x:c r="B1234" s="413" t="str">
        <x:v>Y16</x:v>
      </x:c>
      <x:c r="C1234" s="413"/>
      <x:c r="D1234" s="413" t="str">
        <x:v>Admin belum diisi</x:v>
      </x:c>
      <x:c r="E1234" s="413" t="str">
        <x:v>Laporan diperbarui</x:v>
      </x:c>
      <x:c r="F1234" s="413" t="str">
        <x:v>9 Sep 2026</x:v>
      </x:c>
    </x:row>
    <x:row r="1235" ht="40" customHeight="1">
      <x:c r="A1235" s="413" t="str">
        <x:v>Log Transaksi</x:v>
      </x:c>
      <x:c r="B1235" s="413" t="str">
        <x:v>L32</x:v>
      </x:c>
      <x:c r="C1235" s="413"/>
      <x:c r="D1235" s="413" t="str">
        <x:v>Belum diisi</x:v>
      </x:c>
      <x:c r="E1235" s="413" t="str">
        <x:v>Laporan diperbarui</x:v>
      </x:c>
      <x:c r="F1235" s="413" t="str">
        <x:v>9 Sep 2026</x:v>
      </x:c>
    </x:row>
    <x:row r="1236" ht="40" customHeight="1">
      <x:c r="A1236" s="413" t="str">
        <x:v>Log Transaksi</x:v>
      </x:c>
      <x:c r="B1236" s="413" t="str">
        <x:v>Y32</x:v>
      </x:c>
      <x:c r="C1236" s="413"/>
      <x:c r="D1236" s="413" t="str">
        <x:v>Fotografer belum diisi</x:v>
      </x:c>
      <x:c r="E1236" s="413" t="str">
        <x:v>Laporan diperbarui</x:v>
      </x:c>
      <x:c r="F1236" s="413" t="str">
        <x:v>9 Sep 2026</x:v>
      </x:c>
    </x:row>
    <x:row r="1237" ht="40" customHeight="1">
      <x:c r="A1237" s="413" t="str">
        <x:v>Log Transaksi</x:v>
      </x:c>
      <x:c r="B1237" s="413" t="str">
        <x:v>L33</x:v>
      </x:c>
      <x:c r="C1237" s="413"/>
      <x:c r="D1237" s="413" t="str">
        <x:v>Belum diisi</x:v>
      </x:c>
      <x:c r="E1237" s="413" t="str">
        <x:v>Laporan diperbarui</x:v>
      </x:c>
      <x:c r="F1237" s="413" t="str">
        <x:v>9 Sep 2026</x:v>
      </x:c>
    </x:row>
    <x:row r="1238" ht="40" customHeight="1">
      <x:c r="A1238" s="413" t="str">
        <x:v>Log Transaksi</x:v>
      </x:c>
      <x:c r="B1238" s="413" t="str">
        <x:v>Y33</x:v>
      </x:c>
      <x:c r="C1238" s="413"/>
      <x:c r="D1238" s="413" t="str">
        <x:v>Fotografer belum diisi</x:v>
      </x:c>
      <x:c r="E1238" s="413" t="str">
        <x:v>Laporan diperbarui</x:v>
      </x:c>
      <x:c r="F1238" s="413" t="str">
        <x:v>9 Sep 2026</x:v>
      </x:c>
    </x:row>
    <x:row r="1239" ht="40" customHeight="1">
      <x:c r="A1239" s="413" t="str">
        <x:v>Log Transaksi</x:v>
      </x:c>
      <x:c r="B1239" s="413" t="str">
        <x:v>L36</x:v>
      </x:c>
      <x:c r="C1239" s="413"/>
      <x:c r="D1239" s="413" t="str">
        <x:v>Belum diisi</x:v>
      </x:c>
      <x:c r="E1239" s="413" t="str">
        <x:v>Laporan diperbarui</x:v>
      </x:c>
      <x:c r="F1239" s="413" t="str">
        <x:v>9 Sep 2026</x:v>
      </x:c>
    </x:row>
    <x:row r="1240" ht="40" customHeight="1">
      <x:c r="A1240" s="413" t="str">
        <x:v>Log Transaksi</x:v>
      </x:c>
      <x:c r="B1240" s="413" t="str">
        <x:v>Y36</x:v>
      </x:c>
      <x:c r="C1240" s="413"/>
      <x:c r="D1240" s="413" t="str">
        <x:v>Fotografer belum diisi</x:v>
      </x:c>
      <x:c r="E1240" s="413" t="str">
        <x:v>Laporan diperbarui</x:v>
      </x:c>
      <x:c r="F1240" s="413" t="str">
        <x:v>9 Sep 2026</x:v>
      </x:c>
    </x:row>
    <x:row r="1241" ht="40" customHeight="1">
      <x:c r="A1241" s="413" t="str">
        <x:v>Log Transaksi</x:v>
      </x:c>
      <x:c r="B1241" s="413" t="str">
        <x:v>L39</x:v>
      </x:c>
      <x:c r="C1241" s="413"/>
      <x:c r="D1241" s="413" t="str">
        <x:v>Belum diisi</x:v>
      </x:c>
      <x:c r="E1241" s="413" t="str">
        <x:v>Laporan diperbarui</x:v>
      </x:c>
      <x:c r="F1241" s="413" t="str">
        <x:v>9 Sep 2026</x:v>
      </x:c>
    </x:row>
    <x:row r="1242" ht="40" customHeight="1">
      <x:c r="A1242" s="413" t="str">
        <x:v>Log Transaksi</x:v>
      </x:c>
      <x:c r="B1242" s="413" t="str">
        <x:v>Y39</x:v>
      </x:c>
      <x:c r="C1242" s="413"/>
      <x:c r="D1242" s="413" t="str">
        <x:v>Fotografer belum diisi</x:v>
      </x:c>
      <x:c r="E1242" s="413" t="str">
        <x:v>Laporan diperbarui</x:v>
      </x:c>
      <x:c r="F1242" s="413" t="str">
        <x:v>9 Sep 2026</x:v>
      </x:c>
    </x:row>
    <x:row r="1243" ht="40" customHeight="1">
      <x:c r="A1243" s="413" t="str">
        <x:v>Log Transaksi</x:v>
      </x:c>
      <x:c r="B1243" s="413" t="str">
        <x:v>L41</x:v>
      </x:c>
      <x:c r="C1243" s="413"/>
      <x:c r="D1243" s="413" t="str">
        <x:v>Belum diisi</x:v>
      </x:c>
      <x:c r="E1243" s="413" t="str">
        <x:v>Laporan diperbarui</x:v>
      </x:c>
      <x:c r="F1243" s="413" t="str">
        <x:v>9 Sep 2026</x:v>
      </x:c>
    </x:row>
    <x:row r="1244" ht="40" customHeight="1">
      <x:c r="A1244" s="413" t="str">
        <x:v>Log Transaksi</x:v>
      </x:c>
      <x:c r="B1244" s="413" t="str">
        <x:v>Y41</x:v>
      </x:c>
      <x:c r="C1244" s="413"/>
      <x:c r="D1244" s="413" t="str">
        <x:v>Fotografer belum diisi</x:v>
      </x:c>
      <x:c r="E1244" s="413" t="str">
        <x:v>Laporan diperbarui</x:v>
      </x:c>
      <x:c r="F1244" s="413" t="str">
        <x:v>9 Sep 2026</x:v>
      </x:c>
    </x:row>
    <x:row r="1245" ht="40" customHeight="1">
      <x:c r="A1245" s="413" t="str">
        <x:v>Log Transaksi</x:v>
      </x:c>
      <x:c r="B1245" s="413" t="str">
        <x:v>L42</x:v>
      </x:c>
      <x:c r="C1245" s="413"/>
      <x:c r="D1245" s="413" t="str">
        <x:v>Belum diisi</x:v>
      </x:c>
      <x:c r="E1245" s="413" t="str">
        <x:v>Laporan diperbarui</x:v>
      </x:c>
      <x:c r="F1245" s="413" t="str">
        <x:v>9 Sep 2026</x:v>
      </x:c>
    </x:row>
    <x:row r="1246" ht="40" customHeight="1">
      <x:c r="A1246" s="413" t="str">
        <x:v>Log Transaksi</x:v>
      </x:c>
      <x:c r="B1246" s="413" t="str">
        <x:v>Y42</x:v>
      </x:c>
      <x:c r="C1246" s="413"/>
      <x:c r="D1246" s="413" t="str">
        <x:v>Fotografer belum diisi</x:v>
      </x:c>
      <x:c r="E1246" s="413" t="str">
        <x:v>Laporan diperbarui</x:v>
      </x:c>
      <x:c r="F1246" s="413" t="str">
        <x:v>9 Sep 2026</x:v>
      </x:c>
    </x:row>
    <x:row r="1247" ht="40" customHeight="1">
      <x:c r="A1247" s="413" t="str">
        <x:v>Log Transaksi</x:v>
      </x:c>
      <x:c r="B1247" s="413" t="str">
        <x:v>L43</x:v>
      </x:c>
      <x:c r="C1247" s="413"/>
      <x:c r="D1247" s="413" t="str">
        <x:v>Belum diisi</x:v>
      </x:c>
      <x:c r="E1247" s="413" t="str">
        <x:v>Laporan diperbarui</x:v>
      </x:c>
      <x:c r="F1247" s="413" t="str">
        <x:v>9 Sep 2026</x:v>
      </x:c>
    </x:row>
    <x:row r="1248" ht="40" customHeight="1">
      <x:c r="A1248" s="413" t="str">
        <x:v>Log Transaksi</x:v>
      </x:c>
      <x:c r="B1248" s="413" t="str">
        <x:v>Y43</x:v>
      </x:c>
      <x:c r="C1248" s="413"/>
      <x:c r="D1248" s="413" t="str">
        <x:v>Fotografer belum diisi</x:v>
      </x:c>
      <x:c r="E1248" s="413" t="str">
        <x:v>Laporan diperbarui</x:v>
      </x:c>
      <x:c r="F1248" s="413" t="str">
        <x:v>9 Sep 2026</x:v>
      </x:c>
    </x:row>
    <x:row r="1249" ht="40" customHeight="1">
      <x:c r="A1249" s="413" t="str">
        <x:v>Log Transaksi</x:v>
      </x:c>
      <x:c r="B1249" s="413" t="str">
        <x:v>L44</x:v>
      </x:c>
      <x:c r="C1249" s="413"/>
      <x:c r="D1249" s="413" t="str">
        <x:v>Belum diisi</x:v>
      </x:c>
      <x:c r="E1249" s="413" t="str">
        <x:v>Laporan diperbarui</x:v>
      </x:c>
      <x:c r="F1249" s="413" t="str">
        <x:v>9 Sep 2026</x:v>
      </x:c>
    </x:row>
    <x:row r="1250" ht="40" customHeight="1">
      <x:c r="A1250" s="413" t="str">
        <x:v>Log Transaksi</x:v>
      </x:c>
      <x:c r="B1250" s="413" t="str">
        <x:v>Y44</x:v>
      </x:c>
      <x:c r="C1250" s="413"/>
      <x:c r="D1250" s="413" t="str">
        <x:v>Fotografer belum diisi</x:v>
      </x:c>
      <x:c r="E1250" s="413" t="str">
        <x:v>Laporan diperbarui</x:v>
      </x:c>
      <x:c r="F1250" s="413" t="str">
        <x:v>9 Sep 2026</x:v>
      </x:c>
    </x:row>
    <x:row r="1251" ht="40" customHeight="1">
      <x:c r="A1251" s="413" t="str">
        <x:v>Log Transaksi</x:v>
      </x:c>
      <x:c r="B1251" s="413" t="str">
        <x:v>L45</x:v>
      </x:c>
      <x:c r="C1251" s="413"/>
      <x:c r="D1251" s="413" t="str">
        <x:v>Belum diisi</x:v>
      </x:c>
      <x:c r="E1251" s="413" t="str">
        <x:v>Laporan diperbarui</x:v>
      </x:c>
      <x:c r="F1251" s="413" t="str">
        <x:v>9 Sep 2026</x:v>
      </x:c>
    </x:row>
    <x:row r="1252" ht="40" customHeight="1">
      <x:c r="A1252" s="413" t="str">
        <x:v>Log Transaksi</x:v>
      </x:c>
      <x:c r="B1252" s="413" t="str">
        <x:v>Y45</x:v>
      </x:c>
      <x:c r="C1252" s="413"/>
      <x:c r="D1252" s="413" t="str">
        <x:v>Fotografer belum diisi</x:v>
      </x:c>
      <x:c r="E1252" s="413" t="str">
        <x:v>Laporan diperbarui</x:v>
      </x:c>
      <x:c r="F1252" s="413" t="str">
        <x:v>9 Sep 2026</x:v>
      </x:c>
    </x:row>
    <x:row r="1253" ht="40" customHeight="1">
      <x:c r="A1253" s="413" t="str">
        <x:v>Log Transaksi</x:v>
      </x:c>
      <x:c r="B1253" s="413" t="str">
        <x:v>L46</x:v>
      </x:c>
      <x:c r="C1253" s="413"/>
      <x:c r="D1253" s="413" t="str">
        <x:v>Belum diisi</x:v>
      </x:c>
      <x:c r="E1253" s="413" t="str">
        <x:v>Laporan diperbarui</x:v>
      </x:c>
      <x:c r="F1253" s="413" t="str">
        <x:v>9 Sep 2026</x:v>
      </x:c>
    </x:row>
    <x:row r="1254" ht="40" customHeight="1">
      <x:c r="A1254" s="413" t="str">
        <x:v>Log Transaksi</x:v>
      </x:c>
      <x:c r="B1254" s="413" t="str">
        <x:v>Y46</x:v>
      </x:c>
      <x:c r="C1254" s="413"/>
      <x:c r="D1254" s="413" t="str">
        <x:v>Fotografer belum diisi</x:v>
      </x:c>
      <x:c r="E1254" s="413" t="str">
        <x:v>Laporan diperbarui</x:v>
      </x:c>
      <x:c r="F1254" s="413" t="str">
        <x:v>9 Sep 2026</x:v>
      </x:c>
    </x:row>
    <x:row r="1255" ht="40" customHeight="1">
      <x:c r="A1255" s="413" t="str">
        <x:v>Log Transaksi</x:v>
      </x:c>
      <x:c r="B1255" s="413" t="str">
        <x:v>L47</x:v>
      </x:c>
      <x:c r="C1255" s="413"/>
      <x:c r="D1255" s="413" t="str">
        <x:v>Belum diisi</x:v>
      </x:c>
      <x:c r="E1255" s="413" t="str">
        <x:v>Laporan diperbarui</x:v>
      </x:c>
      <x:c r="F1255" s="413" t="str">
        <x:v>9 Sep 2026</x:v>
      </x:c>
    </x:row>
    <x:row r="1256" ht="40" customHeight="1">
      <x:c r="A1256" s="413" t="str">
        <x:v>Log Transaksi</x:v>
      </x:c>
      <x:c r="B1256" s="413" t="str">
        <x:v>Y47</x:v>
      </x:c>
      <x:c r="C1256" s="413"/>
      <x:c r="D1256" s="413" t="str">
        <x:v>Fotografer belum diisi</x:v>
      </x:c>
      <x:c r="E1256" s="413" t="str">
        <x:v>Laporan diperbarui</x:v>
      </x:c>
      <x:c r="F1256" s="413" t="str">
        <x:v>9 Sep 2026</x:v>
      </x:c>
    </x:row>
    <x:row r="1257" ht="40" customHeight="1">
      <x:c r="A1257" s="413" t="str">
        <x:v>Log Transaksi</x:v>
      </x:c>
      <x:c r="B1257" s="413" t="str">
        <x:v>L48</x:v>
      </x:c>
      <x:c r="C1257" s="413"/>
      <x:c r="D1257" s="413" t="str">
        <x:v>Belum diisi</x:v>
      </x:c>
      <x:c r="E1257" s="413" t="str">
        <x:v>Laporan diperbarui</x:v>
      </x:c>
      <x:c r="F1257" s="413" t="str">
        <x:v>9 Sep 2026</x:v>
      </x:c>
    </x:row>
    <x:row r="1258" ht="40" customHeight="1">
      <x:c r="A1258" s="413" t="str">
        <x:v>Log Transaksi</x:v>
      </x:c>
      <x:c r="B1258" s="413" t="str">
        <x:v>Y48</x:v>
      </x:c>
      <x:c r="C1258" s="413"/>
      <x:c r="D1258" s="413" t="str">
        <x:v>Fotografer belum diisi</x:v>
      </x:c>
      <x:c r="E1258" s="413" t="str">
        <x:v>Laporan diperbarui</x:v>
      </x:c>
      <x:c r="F1258" s="413" t="str">
        <x:v>9 Sep 2026</x:v>
      </x:c>
    </x:row>
    <x:row r="1259" ht="40" customHeight="1">
      <x:c r="A1259" s="413" t="str">
        <x:v>Log Transaksi</x:v>
      </x:c>
      <x:c r="B1259" s="413" t="str">
        <x:v>L49</x:v>
      </x:c>
      <x:c r="C1259" s="413"/>
      <x:c r="D1259" s="413" t="str">
        <x:v>Belum diisi</x:v>
      </x:c>
      <x:c r="E1259" s="413" t="str">
        <x:v>Laporan diperbarui</x:v>
      </x:c>
      <x:c r="F1259" s="413" t="str">
        <x:v>9 Sep 2026</x:v>
      </x:c>
    </x:row>
    <x:row r="1260" ht="40" customHeight="1">
      <x:c r="A1260" s="413" t="str">
        <x:v>Log Transaksi</x:v>
      </x:c>
      <x:c r="B1260" s="413" t="str">
        <x:v>Y49</x:v>
      </x:c>
      <x:c r="C1260" s="413"/>
      <x:c r="D1260" s="413" t="str">
        <x:v>Fotografer belum diisi</x:v>
      </x:c>
      <x:c r="E1260" s="413" t="str">
        <x:v>Laporan diperbarui</x:v>
      </x:c>
      <x:c r="F1260" s="413" t="str">
        <x:v>9 Sep 2026</x:v>
      </x:c>
    </x:row>
    <x:row r="1261" ht="40" customHeight="1">
      <x:c r="A1261" s="413" t="str">
        <x:v>Log Transaksi</x:v>
      </x:c>
      <x:c r="B1261" s="413" t="str">
        <x:v>L50</x:v>
      </x:c>
      <x:c r="C1261" s="413"/>
      <x:c r="D1261" s="413" t="str">
        <x:v>Belum diisi</x:v>
      </x:c>
      <x:c r="E1261" s="413" t="str">
        <x:v>Laporan diperbarui</x:v>
      </x:c>
      <x:c r="F1261" s="413" t="str">
        <x:v>9 Sep 2026</x:v>
      </x:c>
    </x:row>
    <x:row r="1262" ht="40" customHeight="1">
      <x:c r="A1262" s="413" t="str">
        <x:v>Log Transaksi</x:v>
      </x:c>
      <x:c r="B1262" s="413" t="str">
        <x:v>Y50</x:v>
      </x:c>
      <x:c r="C1262" s="413"/>
      <x:c r="D1262" s="413" t="str">
        <x:v>Fotografer belum diisi</x:v>
      </x:c>
      <x:c r="E1262" s="413" t="str">
        <x:v>Laporan diperbarui</x:v>
      </x:c>
      <x:c r="F1262" s="413" t="str">
        <x:v>9 Sep 2026</x:v>
      </x:c>
    </x:row>
    <x:row r="1263" ht="40" customHeight="1">
      <x:c r="A1263" s="413" t="str">
        <x:v>Log Transaksi</x:v>
      </x:c>
      <x:c r="B1263" s="413" t="str">
        <x:v>L51</x:v>
      </x:c>
      <x:c r="C1263" s="413"/>
      <x:c r="D1263" s="413" t="str">
        <x:v>Belum diisi</x:v>
      </x:c>
      <x:c r="E1263" s="413" t="str">
        <x:v>Laporan diperbarui</x:v>
      </x:c>
      <x:c r="F1263" s="413" t="str">
        <x:v>9 Sep 2026</x:v>
      </x:c>
    </x:row>
    <x:row r="1264" ht="40" customHeight="1">
      <x:c r="A1264" s="413" t="str">
        <x:v>Log Transaksi</x:v>
      </x:c>
      <x:c r="B1264" s="413" t="str">
        <x:v>Y51</x:v>
      </x:c>
      <x:c r="C1264" s="413"/>
      <x:c r="D1264" s="413" t="str">
        <x:v>Fotografer belum diisi</x:v>
      </x:c>
      <x:c r="E1264" s="413" t="str">
        <x:v>Laporan diperbarui</x:v>
      </x:c>
      <x:c r="F1264" s="413" t="str">
        <x:v>9 Sep 2026</x:v>
      </x:c>
    </x:row>
    <x:row r="1265" ht="40" customHeight="1">
      <x:c r="A1265" s="413" t="str">
        <x:v>Log Transaksi</x:v>
      </x:c>
      <x:c r="B1265" s="413" t="str">
        <x:v>L52</x:v>
      </x:c>
      <x:c r="C1265" s="413"/>
      <x:c r="D1265" s="413" t="str">
        <x:v>Belum diisi</x:v>
      </x:c>
      <x:c r="E1265" s="413" t="str">
        <x:v>Laporan diperbarui</x:v>
      </x:c>
      <x:c r="F1265" s="413" t="str">
        <x:v>9 Sep 2026</x:v>
      </x:c>
    </x:row>
    <x:row r="1266" ht="40" customHeight="1">
      <x:c r="A1266" s="413" t="str">
        <x:v>Log Transaksi</x:v>
      </x:c>
      <x:c r="B1266" s="413" t="str">
        <x:v>Y52</x:v>
      </x:c>
      <x:c r="C1266" s="413"/>
      <x:c r="D1266" s="413" t="str">
        <x:v>Fotografer belum diisi</x:v>
      </x:c>
      <x:c r="E1266" s="413" t="str">
        <x:v>Laporan diperbarui</x:v>
      </x:c>
      <x:c r="F1266" s="413" t="str">
        <x:v>9 Sep 2026</x:v>
      </x:c>
    </x:row>
    <x:row r="1267" ht="40" customHeight="1">
      <x:c r="A1267" s="413" t="str">
        <x:v>Log Transaksi</x:v>
      </x:c>
      <x:c r="B1267" s="413" t="str">
        <x:v>L53</x:v>
      </x:c>
      <x:c r="C1267" s="413"/>
      <x:c r="D1267" s="413" t="str">
        <x:v>Belum diisi</x:v>
      </x:c>
      <x:c r="E1267" s="413" t="str">
        <x:v>Laporan diperbarui</x:v>
      </x:c>
      <x:c r="F1267" s="413" t="str">
        <x:v>9 Sep 2026</x:v>
      </x:c>
    </x:row>
    <x:row r="1268" ht="40" customHeight="1">
      <x:c r="A1268" s="413" t="str">
        <x:v>Log Transaksi</x:v>
      </x:c>
      <x:c r="B1268" s="413" t="str">
        <x:v>Y53</x:v>
      </x:c>
      <x:c r="C1268" s="413"/>
      <x:c r="D1268" s="413" t="str">
        <x:v>Fotografer belum diisi</x:v>
      </x:c>
      <x:c r="E1268" s="413" t="str">
        <x:v>Laporan diperbarui</x:v>
      </x:c>
      <x:c r="F1268" s="413" t="str">
        <x:v>9 Sep 2026</x:v>
      </x:c>
    </x:row>
    <x:row r="1269" ht="40" customHeight="1">
      <x:c r="A1269" s="413" t="str">
        <x:v>Log Transaksi</x:v>
      </x:c>
      <x:c r="B1269" s="413" t="str">
        <x:v>L54</x:v>
      </x:c>
      <x:c r="C1269" s="413"/>
      <x:c r="D1269" s="413" t="str">
        <x:v>Belum diisi</x:v>
      </x:c>
      <x:c r="E1269" s="413" t="str">
        <x:v>Laporan diperbarui</x:v>
      </x:c>
      <x:c r="F1269" s="413" t="str">
        <x:v>9 Sep 2026</x:v>
      </x:c>
    </x:row>
    <x:row r="1270" ht="40" customHeight="1">
      <x:c r="A1270" s="413" t="str">
        <x:v>Log Transaksi</x:v>
      </x:c>
      <x:c r="B1270" s="413" t="str">
        <x:v>Y54</x:v>
      </x:c>
      <x:c r="C1270" s="413"/>
      <x:c r="D1270" s="413" t="str">
        <x:v>Fotografer belum diisi</x:v>
      </x:c>
      <x:c r="E1270" s="413" t="str">
        <x:v>Laporan diperbarui</x:v>
      </x:c>
      <x:c r="F1270" s="413" t="str">
        <x:v>9 Sep 2026</x:v>
      </x:c>
    </x:row>
    <x:row r="1271" ht="40" customHeight="1">
      <x:c r="A1271" s="413" t="str">
        <x:v>Log Transaksi</x:v>
      </x:c>
      <x:c r="B1271" s="413" t="str">
        <x:v>L55</x:v>
      </x:c>
      <x:c r="C1271" s="413"/>
      <x:c r="D1271" s="413" t="str">
        <x:v>Belum diisi</x:v>
      </x:c>
      <x:c r="E1271" s="413" t="str">
        <x:v>Laporan diperbarui</x:v>
      </x:c>
      <x:c r="F1271" s="413" t="str">
        <x:v>9 Sep 2026</x:v>
      </x:c>
    </x:row>
    <x:row r="1272" ht="40" customHeight="1">
      <x:c r="A1272" s="413" t="str">
        <x:v>Log Transaksi</x:v>
      </x:c>
      <x:c r="B1272" s="413" t="str">
        <x:v>Y55</x:v>
      </x:c>
      <x:c r="C1272" s="413"/>
      <x:c r="D1272" s="413" t="str">
        <x:v>Fotografer belum diisi</x:v>
      </x:c>
      <x:c r="E1272" s="413" t="str">
        <x:v>Laporan diperbarui</x:v>
      </x:c>
      <x:c r="F1272" s="413" t="str">
        <x:v>9 Sep 2026</x:v>
      </x:c>
    </x:row>
    <x:row r="1273" ht="40" customHeight="1">
      <x:c r="A1273" s="413" t="str">
        <x:v>Log Transaksi</x:v>
      </x:c>
      <x:c r="B1273" s="413" t="str">
        <x:v>L56</x:v>
      </x:c>
      <x:c r="C1273" s="413"/>
      <x:c r="D1273" s="413" t="str">
        <x:v>Belum diisi</x:v>
      </x:c>
      <x:c r="E1273" s="413" t="str">
        <x:v>Laporan diperbarui</x:v>
      </x:c>
      <x:c r="F1273" s="413" t="str">
        <x:v>9 Sep 2026</x:v>
      </x:c>
    </x:row>
    <x:row r="1274" ht="40" customHeight="1">
      <x:c r="A1274" s="413" t="str">
        <x:v>Log Transaksi</x:v>
      </x:c>
      <x:c r="B1274" s="413" t="str">
        <x:v>Y56</x:v>
      </x:c>
      <x:c r="C1274" s="413"/>
      <x:c r="D1274" s="413" t="str">
        <x:v>Fotografer belum diisi</x:v>
      </x:c>
      <x:c r="E1274" s="413" t="str">
        <x:v>Laporan diperbarui</x:v>
      </x:c>
      <x:c r="F1274" s="413" t="str">
        <x:v>9 Sep 2026</x:v>
      </x:c>
    </x:row>
    <x:row r="1275" ht="40" customHeight="1">
      <x:c r="A1275" s="413" t="str">
        <x:v>Log Transaksi</x:v>
      </x:c>
      <x:c r="B1275" s="413" t="str">
        <x:v>L68</x:v>
      </x:c>
      <x:c r="C1275" s="413"/>
      <x:c r="D1275" s="413" t="str">
        <x:v>Belum diisi</x:v>
      </x:c>
      <x:c r="E1275" s="413" t="str">
        <x:v>Laporan diperbarui</x:v>
      </x:c>
      <x:c r="F1275" s="413" t="str">
        <x:v>9 Sep 2026</x:v>
      </x:c>
    </x:row>
    <x:row r="1276" ht="40" customHeight="1">
      <x:c r="A1276" s="413" t="str">
        <x:v>Log Transaksi</x:v>
      </x:c>
      <x:c r="B1276" s="413" t="str">
        <x:v>Y68</x:v>
      </x:c>
      <x:c r="C1276" s="413"/>
      <x:c r="D1276" s="413" t="str">
        <x:v>Fotografer belum diisi</x:v>
      </x:c>
      <x:c r="E1276" s="413" t="str">
        <x:v>Laporan diperbarui</x:v>
      </x:c>
      <x:c r="F1276" s="413" t="str">
        <x:v>9 Sep 2026</x:v>
      </x:c>
    </x:row>
    <x:row r="1277" ht="40" customHeight="1">
      <x:c r="A1277" s="413" t="str">
        <x:v>Log Transaksi</x:v>
      </x:c>
      <x:c r="B1277" s="413" t="str">
        <x:v>L69</x:v>
      </x:c>
      <x:c r="C1277" s="413"/>
      <x:c r="D1277" s="413" t="str">
        <x:v>Belum diisi</x:v>
      </x:c>
      <x:c r="E1277" s="413" t="str">
        <x:v>Laporan diperbarui</x:v>
      </x:c>
      <x:c r="F1277" s="413" t="str">
        <x:v>9 Sep 2026</x:v>
      </x:c>
    </x:row>
    <x:row r="1278" ht="40" customHeight="1">
      <x:c r="A1278" s="413" t="str">
        <x:v>Log Transaksi</x:v>
      </x:c>
      <x:c r="B1278" s="413" t="str">
        <x:v>Y69</x:v>
      </x:c>
      <x:c r="C1278" s="413"/>
      <x:c r="D1278" s="413" t="str">
        <x:v>Fotografer belum diisi</x:v>
      </x:c>
      <x:c r="E1278" s="413" t="str">
        <x:v>Laporan diperbarui</x:v>
      </x:c>
      <x:c r="F1278" s="413" t="str">
        <x:v>9 Sep 2026</x:v>
      </x:c>
    </x:row>
    <x:row r="1279" ht="40" customHeight="1">
      <x:c r="A1279" s="413" t="str">
        <x:v>Log Transaksi</x:v>
      </x:c>
      <x:c r="B1279" s="413" t="str">
        <x:v>L88</x:v>
      </x:c>
      <x:c r="C1279" s="413"/>
      <x:c r="D1279" s="413" t="str">
        <x:v>Belum diisi</x:v>
      </x:c>
      <x:c r="E1279" s="413" t="str">
        <x:v>Laporan diperbarui</x:v>
      </x:c>
      <x:c r="F1279" s="413" t="str">
        <x:v>9 Sep 2026</x:v>
      </x:c>
    </x:row>
    <x:row r="1280" ht="40" customHeight="1">
      <x:c r="A1280" s="413" t="str">
        <x:v>Log Transaksi</x:v>
      </x:c>
      <x:c r="B1280" s="413" t="str">
        <x:v>Y88</x:v>
      </x:c>
      <x:c r="C1280" s="413"/>
      <x:c r="D1280" s="413" t="str">
        <x:v>Fotografer belum diisi</x:v>
      </x:c>
      <x:c r="E1280" s="413" t="str">
        <x:v>Laporan diperbarui</x:v>
      </x:c>
      <x:c r="F1280" s="413" t="str">
        <x:v>9 Sep 2026</x:v>
      </x:c>
    </x:row>
    <x:row r="1281" ht="40" customHeight="1">
      <x:c r="A1281" s="413" t="str">
        <x:v>Log Transaksi</x:v>
      </x:c>
      <x:c r="B1281" s="413" t="str">
        <x:v>L89</x:v>
      </x:c>
      <x:c r="C1281" s="413"/>
      <x:c r="D1281" s="413" t="str">
        <x:v>Belum diisi</x:v>
      </x:c>
      <x:c r="E1281" s="413" t="str">
        <x:v>Laporan diperbarui</x:v>
      </x:c>
      <x:c r="F1281" s="413" t="str">
        <x:v>9 Sep 2026</x:v>
      </x:c>
    </x:row>
    <x:row r="1282" ht="40" customHeight="1">
      <x:c r="A1282" s="413" t="str">
        <x:v>Log Transaksi</x:v>
      </x:c>
      <x:c r="B1282" s="413" t="str">
        <x:v>Y89</x:v>
      </x:c>
      <x:c r="C1282" s="413"/>
      <x:c r="D1282" s="413" t="str">
        <x:v>Fotografer belum diisi</x:v>
      </x:c>
      <x:c r="E1282" s="413" t="str">
        <x:v>Laporan diperbarui</x:v>
      </x:c>
      <x:c r="F1282" s="413" t="str">
        <x:v>9 Sep 2026</x:v>
      </x:c>
    </x:row>
    <x:row r="1283" ht="40" customHeight="1">
      <x:c r="A1283" s="413" t="str">
        <x:v>Log Transaksi</x:v>
      </x:c>
      <x:c r="B1283" s="413" t="str">
        <x:v>L90</x:v>
      </x:c>
      <x:c r="C1283" s="413"/>
      <x:c r="D1283" s="413" t="str">
        <x:v>Belum diisi</x:v>
      </x:c>
      <x:c r="E1283" s="413" t="str">
        <x:v>Laporan diperbarui</x:v>
      </x:c>
      <x:c r="F1283" s="413" t="str">
        <x:v>9 Sep 2026</x:v>
      </x:c>
    </x:row>
    <x:row r="1284" ht="40" customHeight="1">
      <x:c r="A1284" s="413" t="str">
        <x:v>Log Transaksi</x:v>
      </x:c>
      <x:c r="B1284" s="413" t="str">
        <x:v>Y90</x:v>
      </x:c>
      <x:c r="C1284" s="413"/>
      <x:c r="D1284" s="413" t="str">
        <x:v>Fotografer belum diisi</x:v>
      </x:c>
      <x:c r="E1284" s="413" t="str">
        <x:v>Laporan diperbarui</x:v>
      </x:c>
      <x:c r="F1284" s="413" t="str">
        <x:v>9 Sep 2026</x:v>
      </x:c>
    </x:row>
    <x:row r="1285" ht="40" customHeight="1">
      <x:c r="A1285" s="413" t="str">
        <x:v>Log Transaksi</x:v>
      </x:c>
      <x:c r="B1285" s="413" t="str">
        <x:v>L91</x:v>
      </x:c>
      <x:c r="C1285" s="413"/>
      <x:c r="D1285" s="413" t="str">
        <x:v>Belum diisi</x:v>
      </x:c>
      <x:c r="E1285" s="413" t="str">
        <x:v>Laporan diperbarui</x:v>
      </x:c>
      <x:c r="F1285" s="413" t="str">
        <x:v>9 Sep 2026</x:v>
      </x:c>
    </x:row>
    <x:row r="1286" ht="40" customHeight="1">
      <x:c r="A1286" s="413" t="str">
        <x:v>Log Transaksi</x:v>
      </x:c>
      <x:c r="B1286" s="413" t="str">
        <x:v>Y91</x:v>
      </x:c>
      <x:c r="C1286" s="413"/>
      <x:c r="D1286" s="413" t="str">
        <x:v>Fotografer belum diisi</x:v>
      </x:c>
      <x:c r="E1286" s="413" t="str">
        <x:v>Laporan diperbarui</x:v>
      </x:c>
      <x:c r="F1286" s="413" t="str">
        <x:v>9 Sep 2026</x:v>
      </x:c>
    </x:row>
    <x:row r="1287" ht="40" customHeight="1">
      <x:c r="A1287" s="413" t="str">
        <x:v>Log Transaksi</x:v>
      </x:c>
      <x:c r="B1287" s="413" t="str">
        <x:v>L92</x:v>
      </x:c>
      <x:c r="C1287" s="413"/>
      <x:c r="D1287" s="413" t="str">
        <x:v>Belum diisi</x:v>
      </x:c>
      <x:c r="E1287" s="413" t="str">
        <x:v>Laporan diperbarui</x:v>
      </x:c>
      <x:c r="F1287" s="413" t="str">
        <x:v>9 Sep 2026</x:v>
      </x:c>
    </x:row>
    <x:row r="1288" ht="40" customHeight="1">
      <x:c r="A1288" s="413" t="str">
        <x:v>Log Transaksi</x:v>
      </x:c>
      <x:c r="B1288" s="413" t="str">
        <x:v>Y92</x:v>
      </x:c>
      <x:c r="C1288" s="413"/>
      <x:c r="D1288" s="413" t="str">
        <x:v>Fotografer belum diisi</x:v>
      </x:c>
      <x:c r="E1288" s="413" t="str">
        <x:v>Laporan diperbarui</x:v>
      </x:c>
      <x:c r="F1288" s="413" t="str">
        <x:v>9 Sep 2026</x:v>
      </x:c>
    </x:row>
    <x:row r="1289" ht="40" customHeight="1">
      <x:c r="A1289" s="413" t="str">
        <x:v>Log Transaksi</x:v>
      </x:c>
      <x:c r="B1289" s="413" t="str">
        <x:v>L93</x:v>
      </x:c>
      <x:c r="C1289" s="413"/>
      <x:c r="D1289" s="413" t="str">
        <x:v>Belum diisi</x:v>
      </x:c>
      <x:c r="E1289" s="413" t="str">
        <x:v>Laporan diperbarui</x:v>
      </x:c>
      <x:c r="F1289" s="413" t="str">
        <x:v>9 Sep 2026</x:v>
      </x:c>
    </x:row>
    <x:row r="1290" ht="40" customHeight="1">
      <x:c r="A1290" s="413" t="str">
        <x:v>Log Transaksi</x:v>
      </x:c>
      <x:c r="B1290" s="413" t="str">
        <x:v>Y93</x:v>
      </x:c>
      <x:c r="C1290" s="413"/>
      <x:c r="D1290" s="413" t="str">
        <x:v>Fotografer belum diisi</x:v>
      </x:c>
      <x:c r="E1290" s="413" t="str">
        <x:v>Laporan diperbarui</x:v>
      </x:c>
      <x:c r="F1290" s="413" t="str">
        <x:v>9 Sep 2026</x:v>
      </x:c>
    </x:row>
    <x:row r="1291" ht="40" customHeight="1">
      <x:c r="A1291" s="413" t="str">
        <x:v>Log Transaksi</x:v>
      </x:c>
      <x:c r="B1291" s="413" t="str">
        <x:v>L94</x:v>
      </x:c>
      <x:c r="C1291" s="413"/>
      <x:c r="D1291" s="413" t="str">
        <x:v>Belum diisi</x:v>
      </x:c>
      <x:c r="E1291" s="413" t="str">
        <x:v>Laporan diperbarui</x:v>
      </x:c>
      <x:c r="F1291" s="413" t="str">
        <x:v>9 Sep 2026</x:v>
      </x:c>
    </x:row>
    <x:row r="1292" ht="40" customHeight="1">
      <x:c r="A1292" s="413" t="str">
        <x:v>Log Transaksi</x:v>
      </x:c>
      <x:c r="B1292" s="413" t="str">
        <x:v>Y94</x:v>
      </x:c>
      <x:c r="C1292" s="413"/>
      <x:c r="D1292" s="413" t="str">
        <x:v>Fotografer belum diisi</x:v>
      </x:c>
      <x:c r="E1292" s="413" t="str">
        <x:v>Laporan diperbarui</x:v>
      </x:c>
      <x:c r="F1292" s="413" t="str">
        <x:v>9 Sep 2026</x:v>
      </x:c>
    </x:row>
    <x:row r="1293" ht="40" customHeight="1">
      <x:c r="A1293" s="413" t="str">
        <x:v>Log Transaksi</x:v>
      </x:c>
      <x:c r="B1293" s="413" t="str">
        <x:v>L96</x:v>
      </x:c>
      <x:c r="C1293" s="413"/>
      <x:c r="D1293" s="413" t="str">
        <x:v>Belum diisi</x:v>
      </x:c>
      <x:c r="E1293" s="413" t="str">
        <x:v>Laporan diperbarui</x:v>
      </x:c>
      <x:c r="F1293" s="413" t="str">
        <x:v>9 Sep 2026</x:v>
      </x:c>
    </x:row>
    <x:row r="1294" ht="40" customHeight="1">
      <x:c r="A1294" s="413" t="str">
        <x:v>Log Transaksi</x:v>
      </x:c>
      <x:c r="B1294" s="413" t="str">
        <x:v>Y96</x:v>
      </x:c>
      <x:c r="C1294" s="413"/>
      <x:c r="D1294" s="413" t="str">
        <x:v>Fotografer belum diisi</x:v>
      </x:c>
      <x:c r="E1294" s="413" t="str">
        <x:v>Laporan diperbarui</x:v>
      </x:c>
      <x:c r="F1294" s="413" t="str">
        <x:v>9 Sep 2026</x:v>
      </x:c>
    </x:row>
    <x:row r="1295" ht="40" customHeight="1">
      <x:c r="A1295" s="413" t="str">
        <x:v>Log Transaksi</x:v>
      </x:c>
      <x:c r="B1295" s="413" t="str">
        <x:v>L97</x:v>
      </x:c>
      <x:c r="C1295" s="413"/>
      <x:c r="D1295" s="413" t="str">
        <x:v>Belum diisi</x:v>
      </x:c>
      <x:c r="E1295" s="413" t="str">
        <x:v>Laporan diperbarui</x:v>
      </x:c>
      <x:c r="F1295" s="413" t="str">
        <x:v>9 Sep 2026</x:v>
      </x:c>
    </x:row>
    <x:row r="1296" ht="40" customHeight="1">
      <x:c r="A1296" s="413" t="str">
        <x:v>Log Transaksi</x:v>
      </x:c>
      <x:c r="B1296" s="413" t="str">
        <x:v>Y97</x:v>
      </x:c>
      <x:c r="C1296" s="413"/>
      <x:c r="D1296" s="413" t="str">
        <x:v>Fotografer belum diisi</x:v>
      </x:c>
      <x:c r="E1296" s="413" t="str">
        <x:v>Laporan diperbarui</x:v>
      </x:c>
      <x:c r="F1296" s="413" t="str">
        <x:v>9 Sep 2026</x:v>
      </x:c>
    </x:row>
    <x:row r="1297" ht="40" customHeight="1">
      <x:c r="A1297" s="413" t="str">
        <x:v>Log Transaksi</x:v>
      </x:c>
      <x:c r="B1297" s="413" t="str">
        <x:v>L98</x:v>
      </x:c>
      <x:c r="C1297" s="413"/>
      <x:c r="D1297" s="413" t="str">
        <x:v>Belum diisi</x:v>
      </x:c>
      <x:c r="E1297" s="413" t="str">
        <x:v>Laporan diperbarui</x:v>
      </x:c>
      <x:c r="F1297" s="413" t="str">
        <x:v>9 Sep 2026</x:v>
      </x:c>
    </x:row>
    <x:row r="1298" ht="40" customHeight="1">
      <x:c r="A1298" s="413" t="str">
        <x:v>Log Transaksi</x:v>
      </x:c>
      <x:c r="B1298" s="413" t="str">
        <x:v>Y98</x:v>
      </x:c>
      <x:c r="C1298" s="413"/>
      <x:c r="D1298" s="413" t="str">
        <x:v>Fotografer belum diisi</x:v>
      </x:c>
      <x:c r="E1298" s="413" t="str">
        <x:v>Laporan diperbarui</x:v>
      </x:c>
      <x:c r="F1298" s="413" t="str">
        <x:v>9 Sep 2026</x:v>
      </x:c>
    </x:row>
    <x:row r="1299" ht="40" customHeight="1">
      <x:c r="A1299" s="413" t="str">
        <x:v>Log Transaksi</x:v>
      </x:c>
      <x:c r="B1299" s="413" t="str">
        <x:v>L99</x:v>
      </x:c>
      <x:c r="C1299" s="413"/>
      <x:c r="D1299" s="413" t="str">
        <x:v>Belum diisi</x:v>
      </x:c>
      <x:c r="E1299" s="413" t="str">
        <x:v>Laporan diperbarui</x:v>
      </x:c>
      <x:c r="F1299" s="413" t="str">
        <x:v>9 Sep 2026</x:v>
      </x:c>
    </x:row>
    <x:row r="1300" ht="40" customHeight="1">
      <x:c r="A1300" s="413" t="str">
        <x:v>Log Transaksi</x:v>
      </x:c>
      <x:c r="B1300" s="413" t="str">
        <x:v>Y99</x:v>
      </x:c>
      <x:c r="C1300" s="413"/>
      <x:c r="D1300" s="413" t="str">
        <x:v>Fotografer belum diisi</x:v>
      </x:c>
      <x:c r="E1300" s="413" t="str">
        <x:v>Laporan diperbarui</x:v>
      </x:c>
      <x:c r="F1300" s="413" t="str">
        <x:v>9 Sep 2026</x:v>
      </x:c>
    </x:row>
    <x:row r="1301" ht="40" customHeight="1">
      <x:c r="A1301" s="413" t="str">
        <x:v>Log Transaksi</x:v>
      </x:c>
      <x:c r="B1301" s="413" t="str">
        <x:v>L100</x:v>
      </x:c>
      <x:c r="C1301" s="413"/>
      <x:c r="D1301" s="413" t="str">
        <x:v>Belum diisi</x:v>
      </x:c>
      <x:c r="E1301" s="413" t="str">
        <x:v>Laporan diperbarui</x:v>
      </x:c>
      <x:c r="F1301" s="413" t="str">
        <x:v>9 Sep 2026</x:v>
      </x:c>
    </x:row>
    <x:row r="1302" ht="40" customHeight="1">
      <x:c r="A1302" s="413" t="str">
        <x:v>Log Transaksi</x:v>
      </x:c>
      <x:c r="B1302" s="413" t="str">
        <x:v>Y100</x:v>
      </x:c>
      <x:c r="C1302" s="413"/>
      <x:c r="D1302" s="413" t="str">
        <x:v>Fotografer belum diisi</x:v>
      </x:c>
      <x:c r="E1302" s="413" t="str">
        <x:v>Laporan diperbarui</x:v>
      </x:c>
      <x:c r="F1302" s="413" t="str">
        <x:v>9 Sep 2026</x:v>
      </x:c>
    </x:row>
    <x:row r="1303" ht="40" customHeight="1">
      <x:c r="A1303" s="413" t="str">
        <x:v>Log Transaksi</x:v>
      </x:c>
      <x:c r="B1303" s="413" t="str">
        <x:v>L102</x:v>
      </x:c>
      <x:c r="C1303" s="413"/>
      <x:c r="D1303" s="413" t="str">
        <x:v>Belum diisi</x:v>
      </x:c>
      <x:c r="E1303" s="413" t="str">
        <x:v>Laporan diperbarui</x:v>
      </x:c>
      <x:c r="F1303" s="413" t="str">
        <x:v>9 Sep 2026</x:v>
      </x:c>
    </x:row>
    <x:row r="1304" ht="40" customHeight="1">
      <x:c r="A1304" s="413" t="str">
        <x:v>Log Transaksi</x:v>
      </x:c>
      <x:c r="B1304" s="413" t="str">
        <x:v>Y102</x:v>
      </x:c>
      <x:c r="C1304" s="413"/>
      <x:c r="D1304" s="413" t="str">
        <x:v>Fotografer belum diisi</x:v>
      </x:c>
      <x:c r="E1304" s="413" t="str">
        <x:v>Laporan diperbarui</x:v>
      </x:c>
      <x:c r="F1304" s="413" t="str">
        <x:v>9 Sep 2026</x:v>
      </x:c>
    </x:row>
    <x:row r="1305" ht="40" customHeight="1">
      <x:c r="A1305" s="413" t="str">
        <x:v>Log Transaksi</x:v>
      </x:c>
      <x:c r="B1305" s="413" t="str">
        <x:v>L104</x:v>
      </x:c>
      <x:c r="C1305" s="413"/>
      <x:c r="D1305" s="413" t="str">
        <x:v>Belum diisi</x:v>
      </x:c>
      <x:c r="E1305" s="413" t="str">
        <x:v>Laporan diperbarui</x:v>
      </x:c>
      <x:c r="F1305" s="413" t="str">
        <x:v>9 Sep 2026</x:v>
      </x:c>
    </x:row>
    <x:row r="1306" ht="40" customHeight="1">
      <x:c r="A1306" s="413" t="str">
        <x:v>Log Transaksi</x:v>
      </x:c>
      <x:c r="B1306" s="413" t="str">
        <x:v>Y104</x:v>
      </x:c>
      <x:c r="C1306" s="413"/>
      <x:c r="D1306" s="413" t="str">
        <x:v>Fotografer belum diisi</x:v>
      </x:c>
      <x:c r="E1306" s="413" t="str">
        <x:v>Laporan diperbarui</x:v>
      </x:c>
      <x:c r="F1306" s="413" t="str">
        <x:v>9 Sep 2026</x:v>
      </x:c>
    </x:row>
    <x:row r="1307" ht="40" customHeight="1">
      <x:c r="A1307" s="413" t="str">
        <x:v>Log Transaksi</x:v>
      </x:c>
      <x:c r="B1307" s="413" t="str">
        <x:v>L105</x:v>
      </x:c>
      <x:c r="C1307" s="413"/>
      <x:c r="D1307" s="413" t="str">
        <x:v>Belum diisi</x:v>
      </x:c>
      <x:c r="E1307" s="413" t="str">
        <x:v>Laporan diperbarui</x:v>
      </x:c>
      <x:c r="F1307" s="413" t="str">
        <x:v>9 Sep 2026</x:v>
      </x:c>
    </x:row>
    <x:row r="1308" ht="40" customHeight="1">
      <x:c r="A1308" s="413" t="str">
        <x:v>Log Transaksi</x:v>
      </x:c>
      <x:c r="B1308" s="413" t="str">
        <x:v>Y105</x:v>
      </x:c>
      <x:c r="C1308" s="413"/>
      <x:c r="D1308" s="413" t="str">
        <x:v>Fotografer belum diisi</x:v>
      </x:c>
      <x:c r="E1308" s="413" t="str">
        <x:v>Laporan diperbarui</x:v>
      </x:c>
      <x:c r="F1308" s="413" t="str">
        <x:v>9 Sep 2026</x:v>
      </x:c>
    </x:row>
    <x:row r="1309" ht="40" customHeight="1">
      <x:c r="A1309" s="413" t="str">
        <x:v>Log Transaksi</x:v>
      </x:c>
      <x:c r="B1309" s="413" t="str">
        <x:v>L106</x:v>
      </x:c>
      <x:c r="C1309" s="413"/>
      <x:c r="D1309" s="413" t="str">
        <x:v>Belum diisi</x:v>
      </x:c>
      <x:c r="E1309" s="413" t="str">
        <x:v>Laporan diperbarui</x:v>
      </x:c>
      <x:c r="F1309" s="413" t="str">
        <x:v>9 Sep 2026</x:v>
      </x:c>
    </x:row>
    <x:row r="1310" ht="40" customHeight="1">
      <x:c r="A1310" s="413" t="str">
        <x:v>Log Transaksi</x:v>
      </x:c>
      <x:c r="B1310" s="413" t="str">
        <x:v>Y106</x:v>
      </x:c>
      <x:c r="C1310" s="413"/>
      <x:c r="D1310" s="413" t="str">
        <x:v>Fotografer belum diisi</x:v>
      </x:c>
      <x:c r="E1310" s="413" t="str">
        <x:v>Laporan diperbarui</x:v>
      </x:c>
      <x:c r="F1310" s="413" t="str">
        <x:v>9 Sep 2026</x:v>
      </x:c>
    </x:row>
    <x:row r="1311" ht="40" customHeight="1">
      <x:c r="A1311" s="413" t="str">
        <x:v>Log Transaksi</x:v>
      </x:c>
      <x:c r="B1311" s="413" t="str">
        <x:v>L107</x:v>
      </x:c>
      <x:c r="C1311" s="413"/>
      <x:c r="D1311" s="413" t="str">
        <x:v>Belum diisi</x:v>
      </x:c>
      <x:c r="E1311" s="413" t="str">
        <x:v>Laporan diperbarui</x:v>
      </x:c>
      <x:c r="F1311" s="413" t="str">
        <x:v>9 Sep 2026</x:v>
      </x:c>
    </x:row>
    <x:row r="1312" ht="40" customHeight="1">
      <x:c r="A1312" s="413" t="str">
        <x:v>Log Transaksi</x:v>
      </x:c>
      <x:c r="B1312" s="413" t="str">
        <x:v>Y107</x:v>
      </x:c>
      <x:c r="C1312" s="413"/>
      <x:c r="D1312" s="413" t="str">
        <x:v>Fotografer belum diisi</x:v>
      </x:c>
      <x:c r="E1312" s="413" t="str">
        <x:v>Laporan diperbarui</x:v>
      </x:c>
      <x:c r="F1312" s="413" t="str">
        <x:v>9 Sep 2026</x:v>
      </x:c>
    </x:row>
    <x:row r="1313" ht="40" customHeight="1">
      <x:c r="A1313" s="413" t="str">
        <x:v>Log Transaksi</x:v>
      </x:c>
      <x:c r="B1313" s="413" t="str">
        <x:v>L108</x:v>
      </x:c>
      <x:c r="C1313" s="413"/>
      <x:c r="D1313" s="413" t="str">
        <x:v>Belum diisi</x:v>
      </x:c>
      <x:c r="E1313" s="413" t="str">
        <x:v>Laporan diperbarui</x:v>
      </x:c>
      <x:c r="F1313" s="413" t="str">
        <x:v>9 Sep 2026</x:v>
      </x:c>
    </x:row>
    <x:row r="1314" ht="40" customHeight="1">
      <x:c r="A1314" s="413" t="str">
        <x:v>Log Transaksi</x:v>
      </x:c>
      <x:c r="B1314" s="413" t="str">
        <x:v>Y108</x:v>
      </x:c>
      <x:c r="C1314" s="413"/>
      <x:c r="D1314" s="413" t="str">
        <x:v>Fotografer belum diisi</x:v>
      </x:c>
      <x:c r="E1314" s="413" t="str">
        <x:v>Laporan diperbarui</x:v>
      </x:c>
      <x:c r="F1314" s="413" t="str">
        <x:v>9 Sep 2026</x:v>
      </x:c>
    </x:row>
    <x:row r="1315" ht="40" customHeight="1">
      <x:c r="A1315" s="413" t="str">
        <x:v>Log Transaksi</x:v>
      </x:c>
      <x:c r="B1315" s="413" t="str">
        <x:v>L109</x:v>
      </x:c>
      <x:c r="C1315" s="413"/>
      <x:c r="D1315" s="413" t="str">
        <x:v>Belum diisi</x:v>
      </x:c>
      <x:c r="E1315" s="413" t="str">
        <x:v>Laporan diperbarui</x:v>
      </x:c>
      <x:c r="F1315" s="413" t="str">
        <x:v>9 Sep 2026</x:v>
      </x:c>
    </x:row>
    <x:row r="1316" ht="40" customHeight="1">
      <x:c r="A1316" s="413" t="str">
        <x:v>Log Transaksi</x:v>
      </x:c>
      <x:c r="B1316" s="413" t="str">
        <x:v>Y109</x:v>
      </x:c>
      <x:c r="C1316" s="413"/>
      <x:c r="D1316" s="413" t="str">
        <x:v>Fotografer belum diisi</x:v>
      </x:c>
      <x:c r="E1316" s="413" t="str">
        <x:v>Laporan diperbarui</x:v>
      </x:c>
      <x:c r="F1316" s="413" t="str">
        <x:v>9 Sep 2026</x:v>
      </x:c>
    </x:row>
    <x:row r="1317" ht="40" customHeight="1">
      <x:c r="A1317" s="413" t="str">
        <x:v>Log Transaksi</x:v>
      </x:c>
      <x:c r="B1317" s="413" t="str">
        <x:v>L110</x:v>
      </x:c>
      <x:c r="C1317" s="413"/>
      <x:c r="D1317" s="413" t="str">
        <x:v>Belum diisi</x:v>
      </x:c>
      <x:c r="E1317" s="413" t="str">
        <x:v>Laporan diperbarui</x:v>
      </x:c>
      <x:c r="F1317" s="413" t="str">
        <x:v>9 Sep 2026</x:v>
      </x:c>
    </x:row>
    <x:row r="1318" ht="40" customHeight="1">
      <x:c r="A1318" s="413" t="str">
        <x:v>Log Transaksi</x:v>
      </x:c>
      <x:c r="B1318" s="413" t="str">
        <x:v>Y110</x:v>
      </x:c>
      <x:c r="C1318" s="413"/>
      <x:c r="D1318" s="413" t="str">
        <x:v>Fotografer belum diisi</x:v>
      </x:c>
      <x:c r="E1318" s="413" t="str">
        <x:v>Laporan diperbarui</x:v>
      </x:c>
      <x:c r="F1318" s="413" t="str">
        <x:v>9 Sep 2026</x:v>
      </x:c>
    </x:row>
    <x:row r="1319" ht="40" customHeight="1">
      <x:c r="A1319" s="413" t="str">
        <x:v>Log Transaksi</x:v>
      </x:c>
      <x:c r="B1319" s="413" t="str">
        <x:v>L111</x:v>
      </x:c>
      <x:c r="C1319" s="413"/>
      <x:c r="D1319" s="413" t="str">
        <x:v>Belum diisi</x:v>
      </x:c>
      <x:c r="E1319" s="413" t="str">
        <x:v>Laporan diperbarui</x:v>
      </x:c>
      <x:c r="F1319" s="413" t="str">
        <x:v>9 Sep 2026</x:v>
      </x:c>
    </x:row>
    <x:row r="1320" ht="40" customHeight="1">
      <x:c r="A1320" s="413" t="str">
        <x:v>Log Transaksi</x:v>
      </x:c>
      <x:c r="B1320" s="413" t="str">
        <x:v>Y111</x:v>
      </x:c>
      <x:c r="C1320" s="413"/>
      <x:c r="D1320" s="413" t="str">
        <x:v>Fotografer belum diisi</x:v>
      </x:c>
      <x:c r="E1320" s="413" t="str">
        <x:v>Laporan diperbarui</x:v>
      </x:c>
      <x:c r="F1320" s="413" t="str">
        <x:v>9 Sep 2026</x:v>
      </x:c>
    </x:row>
    <x:row r="1321" ht="40" customHeight="1">
      <x:c r="A1321" s="413" t="str">
        <x:v>Log Transaksi</x:v>
      </x:c>
      <x:c r="B1321" s="413" t="str">
        <x:v>L112</x:v>
      </x:c>
      <x:c r="C1321" s="413"/>
      <x:c r="D1321" s="413" t="str">
        <x:v>Belum diisi</x:v>
      </x:c>
      <x:c r="E1321" s="413" t="str">
        <x:v>Laporan diperbarui</x:v>
      </x:c>
      <x:c r="F1321" s="413" t="str">
        <x:v>9 Sep 2026</x:v>
      </x:c>
    </x:row>
    <x:row r="1322" ht="40" customHeight="1">
      <x:c r="A1322" s="413" t="str">
        <x:v>Log Transaksi</x:v>
      </x:c>
      <x:c r="B1322" s="413" t="str">
        <x:v>Y112</x:v>
      </x:c>
      <x:c r="C1322" s="413"/>
      <x:c r="D1322" s="413" t="str">
        <x:v>Fotografer belum diisi</x:v>
      </x:c>
      <x:c r="E1322" s="413" t="str">
        <x:v>Laporan diperbarui</x:v>
      </x:c>
      <x:c r="F1322" s="413" t="str">
        <x:v>9 Sep 2026</x:v>
      </x:c>
    </x:row>
    <x:row r="1323" ht="40" customHeight="1">
      <x:c r="A1323" s="413" t="str">
        <x:v>Log Transaksi</x:v>
      </x:c>
      <x:c r="B1323" s="413" t="str">
        <x:v>L113</x:v>
      </x:c>
      <x:c r="C1323" s="413"/>
      <x:c r="D1323" s="413" t="str">
        <x:v>Belum diisi</x:v>
      </x:c>
      <x:c r="E1323" s="413" t="str">
        <x:v>Laporan diperbarui</x:v>
      </x:c>
      <x:c r="F1323" s="413" t="str">
        <x:v>9 Sep 2026</x:v>
      </x:c>
    </x:row>
    <x:row r="1324" ht="40" customHeight="1">
      <x:c r="A1324" s="413" t="str">
        <x:v>Log Transaksi</x:v>
      </x:c>
      <x:c r="B1324" s="413" t="str">
        <x:v>Y113</x:v>
      </x:c>
      <x:c r="C1324" s="413"/>
      <x:c r="D1324" s="413" t="str">
        <x:v>Fotografer belum diisi</x:v>
      </x:c>
      <x:c r="E1324" s="413" t="str">
        <x:v>Laporan diperbarui</x:v>
      </x:c>
      <x:c r="F1324" s="413" t="str">
        <x:v>9 Sep 2026</x:v>
      </x:c>
    </x:row>
    <x:row r="1325" ht="40" customHeight="1">
      <x:c r="A1325" s="413" t="str">
        <x:v>Log Transaksi</x:v>
      </x:c>
      <x:c r="B1325" s="413" t="str">
        <x:v>L114</x:v>
      </x:c>
      <x:c r="C1325" s="413"/>
      <x:c r="D1325" s="413" t="str">
        <x:v>Belum diisi</x:v>
      </x:c>
      <x:c r="E1325" s="413" t="str">
        <x:v>Laporan diperbarui</x:v>
      </x:c>
      <x:c r="F1325" s="413" t="str">
        <x:v>9 Sep 2026</x:v>
      </x:c>
    </x:row>
    <x:row r="1326" ht="40" customHeight="1">
      <x:c r="A1326" s="413" t="str">
        <x:v>Log Transaksi</x:v>
      </x:c>
      <x:c r="B1326" s="413" t="str">
        <x:v>Y114</x:v>
      </x:c>
      <x:c r="C1326" s="413"/>
      <x:c r="D1326" s="413" t="str">
        <x:v>Fotografer belum diisi</x:v>
      </x:c>
      <x:c r="E1326" s="413" t="str">
        <x:v>Laporan diperbarui</x:v>
      </x:c>
      <x:c r="F1326" s="413" t="str">
        <x:v>9 Sep 2026</x:v>
      </x:c>
    </x:row>
    <x:row r="1327" ht="40" customHeight="1">
      <x:c r="A1327" s="413" t="str">
        <x:v>Log Transaksi</x:v>
      </x:c>
      <x:c r="B1327" s="413" t="str">
        <x:v>L115</x:v>
      </x:c>
      <x:c r="C1327" s="413"/>
      <x:c r="D1327" s="413" t="str">
        <x:v>Belum diisi</x:v>
      </x:c>
      <x:c r="E1327" s="413" t="str">
        <x:v>Laporan diperbarui</x:v>
      </x:c>
      <x:c r="F1327" s="413" t="str">
        <x:v>9 Sep 2026</x:v>
      </x:c>
    </x:row>
    <x:row r="1328" ht="40" customHeight="1">
      <x:c r="A1328" s="413" t="str">
        <x:v>Log Transaksi</x:v>
      </x:c>
      <x:c r="B1328" s="413" t="str">
        <x:v>Y115</x:v>
      </x:c>
      <x:c r="C1328" s="413"/>
      <x:c r="D1328" s="413" t="str">
        <x:v>Fotografer belum diisi</x:v>
      </x:c>
      <x:c r="E1328" s="413" t="str">
        <x:v>Laporan diperbarui</x:v>
      </x:c>
      <x:c r="F1328" s="413" t="str">
        <x:v>9 Sep 2026</x:v>
      </x:c>
    </x:row>
    <x:row r="1329" ht="40" customHeight="1">
      <x:c r="A1329" s="413" t="str">
        <x:v>Log Transaksi</x:v>
      </x:c>
      <x:c r="B1329" s="413" t="str">
        <x:v>L116</x:v>
      </x:c>
      <x:c r="C1329" s="413"/>
      <x:c r="D1329" s="413" t="str">
        <x:v>Belum diisi</x:v>
      </x:c>
      <x:c r="E1329" s="413" t="str">
        <x:v>Laporan diperbarui</x:v>
      </x:c>
      <x:c r="F1329" s="413" t="str">
        <x:v>9 Sep 2026</x:v>
      </x:c>
    </x:row>
    <x:row r="1330" ht="40" customHeight="1">
      <x:c r="A1330" s="413" t="str">
        <x:v>Log Transaksi</x:v>
      </x:c>
      <x:c r="B1330" s="413" t="str">
        <x:v>Y116</x:v>
      </x:c>
      <x:c r="C1330" s="413"/>
      <x:c r="D1330" s="413" t="str">
        <x:v>Fotografer belum diisi</x:v>
      </x:c>
      <x:c r="E1330" s="413" t="str">
        <x:v>Laporan diperbarui</x:v>
      </x:c>
      <x:c r="F1330" s="413" t="str">
        <x:v>9 Sep 2026</x:v>
      </x:c>
    </x:row>
    <x:row r="1331" ht="40" customHeight="1">
      <x:c r="A1331" s="413" t="str">
        <x:v>Log Transaksi</x:v>
      </x:c>
      <x:c r="B1331" s="413" t="str">
        <x:v>L117</x:v>
      </x:c>
      <x:c r="C1331" s="413"/>
      <x:c r="D1331" s="413" t="str">
        <x:v>Belum diisi</x:v>
      </x:c>
      <x:c r="E1331" s="413" t="str">
        <x:v>Laporan diperbarui</x:v>
      </x:c>
      <x:c r="F1331" s="413" t="str">
        <x:v>9 Sep 2026</x:v>
      </x:c>
    </x:row>
    <x:row r="1332" ht="40" customHeight="1">
      <x:c r="A1332" s="413" t="str">
        <x:v>Log Transaksi</x:v>
      </x:c>
      <x:c r="B1332" s="413" t="str">
        <x:v>Y117</x:v>
      </x:c>
      <x:c r="C1332" s="413"/>
      <x:c r="D1332" s="413" t="str">
        <x:v>Fotografer belum diisi</x:v>
      </x:c>
      <x:c r="E1332" s="413" t="str">
        <x:v>Laporan diperbarui</x:v>
      </x:c>
      <x:c r="F1332" s="413" t="str">
        <x:v>9 Sep 2026</x:v>
      </x:c>
    </x:row>
    <x:row r="1333" ht="40" customHeight="1">
      <x:c r="A1333" s="413" t="str">
        <x:v>Log Transaksi</x:v>
      </x:c>
      <x:c r="B1333" s="413" t="str">
        <x:v>L119</x:v>
      </x:c>
      <x:c r="C1333" s="413"/>
      <x:c r="D1333" s="413" t="str">
        <x:v>Belum diisi</x:v>
      </x:c>
      <x:c r="E1333" s="413" t="str">
        <x:v>Laporan diperbarui</x:v>
      </x:c>
      <x:c r="F1333" s="413" t="str">
        <x:v>9 Sep 2026</x:v>
      </x:c>
    </x:row>
    <x:row r="1334" ht="40" customHeight="1">
      <x:c r="A1334" s="413" t="str">
        <x:v>Log Transaksi</x:v>
      </x:c>
      <x:c r="B1334" s="413" t="str">
        <x:v>Y119</x:v>
      </x:c>
      <x:c r="C1334" s="413"/>
      <x:c r="D1334" s="413" t="str">
        <x:v>Fotografer belum diisi</x:v>
      </x:c>
      <x:c r="E1334" s="413" t="str">
        <x:v>Laporan diperbarui</x:v>
      </x:c>
      <x:c r="F1334" s="413" t="str">
        <x:v>9 Sep 2026</x:v>
      </x:c>
    </x:row>
    <x:row r="1335" ht="40" customHeight="1">
      <x:c r="A1335" s="413" t="str">
        <x:v>Log Transaksi</x:v>
      </x:c>
      <x:c r="B1335" s="413" t="str">
        <x:v>L120</x:v>
      </x:c>
      <x:c r="C1335" s="413"/>
      <x:c r="D1335" s="413" t="str">
        <x:v>Belum diisi</x:v>
      </x:c>
      <x:c r="E1335" s="413" t="str">
        <x:v>Laporan diperbarui</x:v>
      </x:c>
      <x:c r="F1335" s="413" t="str">
        <x:v>9 Sep 2026</x:v>
      </x:c>
    </x:row>
    <x:row r="1336" ht="40" customHeight="1">
      <x:c r="A1336" s="413" t="str">
        <x:v>Log Transaksi</x:v>
      </x:c>
      <x:c r="B1336" s="413" t="str">
        <x:v>Y120</x:v>
      </x:c>
      <x:c r="C1336" s="413"/>
      <x:c r="D1336" s="413" t="str">
        <x:v>Fotografer belum diisi</x:v>
      </x:c>
      <x:c r="E1336" s="413" t="str">
        <x:v>Laporan diperbarui</x:v>
      </x:c>
      <x:c r="F1336" s="413" t="str">
        <x:v>9 Sep 2026</x:v>
      </x:c>
    </x:row>
    <x:row r="1337" ht="40" customHeight="1">
      <x:c r="A1337" s="413" t="str">
        <x:v>Log Transaksi</x:v>
      </x:c>
      <x:c r="B1337" s="413" t="str">
        <x:v>L123</x:v>
      </x:c>
      <x:c r="C1337" s="413"/>
      <x:c r="D1337" s="413" t="str">
        <x:v>Belum diisi</x:v>
      </x:c>
      <x:c r="E1337" s="413" t="str">
        <x:v>Laporan diperbarui</x:v>
      </x:c>
      <x:c r="F1337" s="413" t="str">
        <x:v>9 Sep 2026</x:v>
      </x:c>
    </x:row>
    <x:row r="1338" ht="40" customHeight="1">
      <x:c r="A1338" s="413" t="str">
        <x:v>Log Transaksi</x:v>
      </x:c>
      <x:c r="B1338" s="413" t="str">
        <x:v>Y123</x:v>
      </x:c>
      <x:c r="C1338" s="413"/>
      <x:c r="D1338" s="413" t="str">
        <x:v>Fotografer belum diisi</x:v>
      </x:c>
      <x:c r="E1338" s="413" t="str">
        <x:v>Laporan diperbarui</x:v>
      </x:c>
      <x:c r="F1338" s="413" t="str">
        <x:v>9 Sep 2026</x:v>
      </x:c>
    </x:row>
    <x:row r="1339" ht="40" customHeight="1">
      <x:c r="A1339" s="413" t="str">
        <x:v>Log Transaksi</x:v>
      </x:c>
      <x:c r="B1339" s="413" t="str">
        <x:v>L125</x:v>
      </x:c>
      <x:c r="C1339" s="413"/>
      <x:c r="D1339" s="413" t="str">
        <x:v>Belum diisi</x:v>
      </x:c>
      <x:c r="E1339" s="413" t="str">
        <x:v>Laporan diperbarui</x:v>
      </x:c>
      <x:c r="F1339" s="413" t="str">
        <x:v>9 Sep 2026</x:v>
      </x:c>
    </x:row>
    <x:row r="1340" ht="40" customHeight="1">
      <x:c r="A1340" s="413" t="str">
        <x:v>Log Transaksi</x:v>
      </x:c>
      <x:c r="B1340" s="413" t="str">
        <x:v>Y125</x:v>
      </x:c>
      <x:c r="C1340" s="413"/>
      <x:c r="D1340" s="413" t="str">
        <x:v>Fotografer belum diisi</x:v>
      </x:c>
      <x:c r="E1340" s="413" t="str">
        <x:v>Laporan diperbarui</x:v>
      </x:c>
      <x:c r="F1340" s="413" t="str">
        <x:v>9 Sep 2026</x:v>
      </x:c>
    </x:row>
    <x:row r="1341" ht="40" customHeight="1">
      <x:c r="A1341" s="413" t="str">
        <x:v>Log Transaksi</x:v>
      </x:c>
      <x:c r="B1341" s="413" t="str">
        <x:v>L126</x:v>
      </x:c>
      <x:c r="C1341" s="413"/>
      <x:c r="D1341" s="413" t="str">
        <x:v>Belum diisi</x:v>
      </x:c>
      <x:c r="E1341" s="413" t="str">
        <x:v>Laporan diperbarui</x:v>
      </x:c>
      <x:c r="F1341" s="413" t="str">
        <x:v>9 Sep 2026</x:v>
      </x:c>
    </x:row>
    <x:row r="1342" ht="40" customHeight="1">
      <x:c r="A1342" s="413" t="str">
        <x:v>Log Transaksi</x:v>
      </x:c>
      <x:c r="B1342" s="413" t="str">
        <x:v>Y126</x:v>
      </x:c>
      <x:c r="C1342" s="413"/>
      <x:c r="D1342" s="413" t="str">
        <x:v>Fotografer belum diisi</x:v>
      </x:c>
      <x:c r="E1342" s="413" t="str">
        <x:v>Laporan diperbarui</x:v>
      </x:c>
      <x:c r="F1342" s="413" t="str">
        <x:v>9 Sep 2026</x:v>
      </x:c>
    </x:row>
    <x:row r="1343" ht="40" customHeight="1">
      <x:c r="A1343" s="413" t="str">
        <x:v>Log Transaksi</x:v>
      </x:c>
      <x:c r="B1343" s="413" t="str">
        <x:v>L127</x:v>
      </x:c>
      <x:c r="C1343" s="413"/>
      <x:c r="D1343" s="413" t="str">
        <x:v>Belum diisi</x:v>
      </x:c>
      <x:c r="E1343" s="413" t="str">
        <x:v>Laporan diperbarui</x:v>
      </x:c>
      <x:c r="F1343" s="413" t="str">
        <x:v>9 Sep 2026</x:v>
      </x:c>
    </x:row>
    <x:row r="1344" ht="40" customHeight="1">
      <x:c r="A1344" s="413" t="str">
        <x:v>Log Transaksi</x:v>
      </x:c>
      <x:c r="B1344" s="413" t="str">
        <x:v>Y127</x:v>
      </x:c>
      <x:c r="C1344" s="413"/>
      <x:c r="D1344" s="413" t="str">
        <x:v>Fotografer belum diisi</x:v>
      </x:c>
      <x:c r="E1344" s="413" t="str">
        <x:v>Laporan diperbarui</x:v>
      </x:c>
      <x:c r="F1344" s="413" t="str">
        <x:v>9 Sep 2026</x:v>
      </x:c>
    </x:row>
    <x:row r="1345" ht="40" customHeight="1">
      <x:c r="A1345" s="413" t="str">
        <x:v>Log Transaksi</x:v>
      </x:c>
      <x:c r="B1345" s="413" t="str">
        <x:v>L128</x:v>
      </x:c>
      <x:c r="C1345" s="413"/>
      <x:c r="D1345" s="413" t="str">
        <x:v>Belum diisi</x:v>
      </x:c>
      <x:c r="E1345" s="413" t="str">
        <x:v>Laporan diperbarui</x:v>
      </x:c>
      <x:c r="F1345" s="413" t="str">
        <x:v>9 Sep 2026</x:v>
      </x:c>
    </x:row>
    <x:row r="1346" ht="40" customHeight="1">
      <x:c r="A1346" s="413" t="str">
        <x:v>Log Transaksi</x:v>
      </x:c>
      <x:c r="B1346" s="413" t="str">
        <x:v>Y128</x:v>
      </x:c>
      <x:c r="C1346" s="413"/>
      <x:c r="D1346" s="413" t="str">
        <x:v>Fotografer belum diisi</x:v>
      </x:c>
      <x:c r="E1346" s="413" t="str">
        <x:v>Laporan diperbarui</x:v>
      </x:c>
      <x:c r="F1346" s="413" t="str">
        <x:v>9 Sep 2026</x:v>
      </x:c>
    </x:row>
    <x:row r="1347" ht="40" customHeight="1">
      <x:c r="A1347" s="413" t="str">
        <x:v>Log Transaksi</x:v>
      </x:c>
      <x:c r="B1347" s="413" t="str">
        <x:v>L129</x:v>
      </x:c>
      <x:c r="C1347" s="413"/>
      <x:c r="D1347" s="413" t="str">
        <x:v>Belum diisi</x:v>
      </x:c>
      <x:c r="E1347" s="413" t="str">
        <x:v>Laporan diperbarui</x:v>
      </x:c>
      <x:c r="F1347" s="413" t="str">
        <x:v>9 Sep 2026</x:v>
      </x:c>
    </x:row>
    <x:row r="1348" ht="40" customHeight="1">
      <x:c r="A1348" s="413" t="str">
        <x:v>Log Transaksi</x:v>
      </x:c>
      <x:c r="B1348" s="413" t="str">
        <x:v>Y129</x:v>
      </x:c>
      <x:c r="C1348" s="413"/>
      <x:c r="D1348" s="413" t="str">
        <x:v>Fotografer belum diisi</x:v>
      </x:c>
      <x:c r="E1348" s="413" t="str">
        <x:v>Laporan diperbarui</x:v>
      </x:c>
      <x:c r="F1348" s="413" t="str">
        <x:v>9 Sep 2026</x:v>
      </x:c>
    </x:row>
    <x:row r="1349" ht="40" customHeight="1">
      <x:c r="A1349" s="413" t="str">
        <x:v>Log Transaksi</x:v>
      </x:c>
      <x:c r="B1349" s="413" t="str">
        <x:v>L130</x:v>
      </x:c>
      <x:c r="C1349" s="413"/>
      <x:c r="D1349" s="413" t="str">
        <x:v>Belum diisi</x:v>
      </x:c>
      <x:c r="E1349" s="413" t="str">
        <x:v>Laporan diperbarui</x:v>
      </x:c>
      <x:c r="F1349" s="413" t="str">
        <x:v>9 Sep 2026</x:v>
      </x:c>
    </x:row>
    <x:row r="1350" ht="40" customHeight="1">
      <x:c r="A1350" s="413" t="str">
        <x:v>Log Transaksi</x:v>
      </x:c>
      <x:c r="B1350" s="413" t="str">
        <x:v>Y130</x:v>
      </x:c>
      <x:c r="C1350" s="413"/>
      <x:c r="D1350" s="413" t="str">
        <x:v>Fotografer belum diisi</x:v>
      </x:c>
      <x:c r="E1350" s="413" t="str">
        <x:v>Laporan diperbarui</x:v>
      </x:c>
      <x:c r="F1350" s="413" t="str">
        <x:v>9 Sep 2026</x:v>
      </x:c>
    </x:row>
    <x:row r="1351" ht="40" customHeight="1">
      <x:c r="A1351" s="413" t="str">
        <x:v>Log Transaksi</x:v>
      </x:c>
      <x:c r="B1351" s="413" t="str">
        <x:v>L131</x:v>
      </x:c>
      <x:c r="C1351" s="413"/>
      <x:c r="D1351" s="413" t="str">
        <x:v>Belum diisi</x:v>
      </x:c>
      <x:c r="E1351" s="413" t="str">
        <x:v>Laporan diperbarui</x:v>
      </x:c>
      <x:c r="F1351" s="413" t="str">
        <x:v>9 Sep 2026</x:v>
      </x:c>
    </x:row>
    <x:row r="1352" ht="40" customHeight="1">
      <x:c r="A1352" s="413" t="str">
        <x:v>Log Transaksi</x:v>
      </x:c>
      <x:c r="B1352" s="413" t="str">
        <x:v>Y131</x:v>
      </x:c>
      <x:c r="C1352" s="413"/>
      <x:c r="D1352" s="413" t="str">
        <x:v>Fotografer belum diisi</x:v>
      </x:c>
      <x:c r="E1352" s="413" t="str">
        <x:v>Laporan diperbarui</x:v>
      </x:c>
      <x:c r="F1352" s="413" t="str">
        <x:v>9 Sep 2026</x:v>
      </x:c>
    </x:row>
    <x:row r="1353" ht="40" customHeight="1">
      <x:c r="A1353" s="413" t="str">
        <x:v>Log Transaksi</x:v>
      </x:c>
      <x:c r="B1353" s="413" t="str">
        <x:v>L132</x:v>
      </x:c>
      <x:c r="C1353" s="413"/>
      <x:c r="D1353" s="413" t="str">
        <x:v>Belum diisi</x:v>
      </x:c>
      <x:c r="E1353" s="413" t="str">
        <x:v>Laporan diperbarui</x:v>
      </x:c>
      <x:c r="F1353" s="413" t="str">
        <x:v>9 Sep 2026</x:v>
      </x:c>
    </x:row>
    <x:row r="1354" ht="40" customHeight="1">
      <x:c r="A1354" s="413" t="str">
        <x:v>Log Transaksi</x:v>
      </x:c>
      <x:c r="B1354" s="413" t="str">
        <x:v>Y132</x:v>
      </x:c>
      <x:c r="C1354" s="413"/>
      <x:c r="D1354" s="413" t="str">
        <x:v>Fotografer belum diisi</x:v>
      </x:c>
      <x:c r="E1354" s="413" t="str">
        <x:v>Laporan diperbarui</x:v>
      </x:c>
      <x:c r="F1354" s="413" t="str">
        <x:v>9 Sep 2026</x:v>
      </x:c>
    </x:row>
    <x:row r="1355" ht="40" customHeight="1">
      <x:c r="A1355" s="413" t="str">
        <x:v>Log Transaksi</x:v>
      </x:c>
      <x:c r="B1355" s="413" t="str">
        <x:v>L133</x:v>
      </x:c>
      <x:c r="C1355" s="413"/>
      <x:c r="D1355" s="413" t="str">
        <x:v>Belum diisi</x:v>
      </x:c>
      <x:c r="E1355" s="413" t="str">
        <x:v>Laporan diperbarui</x:v>
      </x:c>
      <x:c r="F1355" s="413" t="str">
        <x:v>9 Sep 2026</x:v>
      </x:c>
    </x:row>
    <x:row r="1356" ht="40" customHeight="1">
      <x:c r="A1356" s="413" t="str">
        <x:v>Log Transaksi</x:v>
      </x:c>
      <x:c r="B1356" s="413" t="str">
        <x:v>Y133</x:v>
      </x:c>
      <x:c r="C1356" s="413"/>
      <x:c r="D1356" s="413" t="str">
        <x:v>Fotografer belum diisi</x:v>
      </x:c>
      <x:c r="E1356" s="413" t="str">
        <x:v>Laporan diperbarui</x:v>
      </x:c>
      <x:c r="F1356" s="413" t="str">
        <x:v>9 Sep 2026</x:v>
      </x:c>
    </x:row>
    <x:row r="1357" ht="40" customHeight="1">
      <x:c r="A1357" s="413" t="str">
        <x:v>Log Transaksi</x:v>
      </x:c>
      <x:c r="B1357" s="413" t="str">
        <x:v>L134</x:v>
      </x:c>
      <x:c r="C1357" s="413"/>
      <x:c r="D1357" s="413" t="str">
        <x:v>Belum diisi</x:v>
      </x:c>
      <x:c r="E1357" s="413" t="str">
        <x:v>Laporan diperbarui</x:v>
      </x:c>
      <x:c r="F1357" s="413" t="str">
        <x:v>9 Sep 2026</x:v>
      </x:c>
    </x:row>
    <x:row r="1358" ht="40" customHeight="1">
      <x:c r="A1358" s="413" t="str">
        <x:v>Log Transaksi</x:v>
      </x:c>
      <x:c r="B1358" s="413" t="str">
        <x:v>Y134</x:v>
      </x:c>
      <x:c r="C1358" s="413"/>
      <x:c r="D1358" s="413" t="str">
        <x:v>Fotografer belum diisi</x:v>
      </x:c>
      <x:c r="E1358" s="413" t="str">
        <x:v>Laporan diperbarui</x:v>
      </x:c>
      <x:c r="F1358" s="413" t="str">
        <x:v>9 Sep 2026</x:v>
      </x:c>
    </x:row>
    <x:row r="1359" ht="40" customHeight="1">
      <x:c r="A1359" s="413" t="str">
        <x:v>Log Transaksi</x:v>
      </x:c>
      <x:c r="B1359" s="413" t="str">
        <x:v>L136</x:v>
      </x:c>
      <x:c r="C1359" s="413"/>
      <x:c r="D1359" s="413" t="str">
        <x:v>Belum diisi</x:v>
      </x:c>
      <x:c r="E1359" s="413" t="str">
        <x:v>Laporan diperbarui</x:v>
      </x:c>
      <x:c r="F1359" s="413" t="str">
        <x:v>9 Sep 2026</x:v>
      </x:c>
    </x:row>
    <x:row r="1360" ht="40" customHeight="1">
      <x:c r="A1360" s="413" t="str">
        <x:v>Log Transaksi</x:v>
      </x:c>
      <x:c r="B1360" s="413" t="str">
        <x:v>Y136</x:v>
      </x:c>
      <x:c r="C1360" s="413"/>
      <x:c r="D1360" s="413" t="str">
        <x:v>Fotografer belum diisi</x:v>
      </x:c>
      <x:c r="E1360" s="413" t="str">
        <x:v>Laporan diperbarui</x:v>
      </x:c>
      <x:c r="F1360" s="413" t="str">
        <x:v>9 Sep 2026</x:v>
      </x:c>
    </x:row>
    <x:row r="1361" ht="40" customHeight="1">
      <x:c r="A1361" s="413" t="str">
        <x:v>Log Transaksi</x:v>
      </x:c>
      <x:c r="B1361" s="413" t="str">
        <x:v>L138</x:v>
      </x:c>
      <x:c r="C1361" s="413"/>
      <x:c r="D1361" s="413" t="str">
        <x:v>Belum diisi</x:v>
      </x:c>
      <x:c r="E1361" s="413" t="str">
        <x:v>Laporan diperbarui</x:v>
      </x:c>
      <x:c r="F1361" s="413" t="str">
        <x:v>9 Sep 2026</x:v>
      </x:c>
    </x:row>
    <x:row r="1362" ht="40" customHeight="1">
      <x:c r="A1362" s="413" t="str">
        <x:v>Log Transaksi</x:v>
      </x:c>
      <x:c r="B1362" s="413" t="str">
        <x:v>Y138</x:v>
      </x:c>
      <x:c r="C1362" s="413"/>
      <x:c r="D1362" s="413" t="str">
        <x:v>Fotografer belum diisi</x:v>
      </x:c>
      <x:c r="E1362" s="413" t="str">
        <x:v>Laporan diperbarui</x:v>
      </x:c>
      <x:c r="F1362" s="413" t="str">
        <x:v>9 Sep 2026</x:v>
      </x:c>
    </x:row>
    <x:row r="1363" ht="40" customHeight="1">
      <x:c r="A1363" s="413" t="str">
        <x:v>Log Transaksi</x:v>
      </x:c>
      <x:c r="B1363" s="413" t="str">
        <x:v>L142</x:v>
      </x:c>
      <x:c r="C1363" s="413"/>
      <x:c r="D1363" s="413" t="str">
        <x:v>Belum diisi</x:v>
      </x:c>
      <x:c r="E1363" s="413" t="str">
        <x:v>Laporan diperbarui</x:v>
      </x:c>
      <x:c r="F1363" s="413" t="str">
        <x:v>9 Sep 2026</x:v>
      </x:c>
    </x:row>
    <x:row r="1364" ht="40" customHeight="1">
      <x:c r="A1364" s="413" t="str">
        <x:v>Log Transaksi</x:v>
      </x:c>
      <x:c r="B1364" s="413" t="str">
        <x:v>Y142</x:v>
      </x:c>
      <x:c r="C1364" s="413"/>
      <x:c r="D1364" s="413" t="str">
        <x:v>Fotografer belum diisi</x:v>
      </x:c>
      <x:c r="E1364" s="413" t="str">
        <x:v>Laporan diperbarui</x:v>
      </x:c>
      <x:c r="F1364" s="413" t="str">
        <x:v>9 Sep 2026</x:v>
      </x:c>
    </x:row>
    <x:row r="1365" ht="40" customHeight="1">
      <x:c r="A1365" s="413" t="str">
        <x:v>Log Transaksi</x:v>
      </x:c>
      <x:c r="B1365" s="413" t="str">
        <x:v>L143</x:v>
      </x:c>
      <x:c r="C1365" s="413"/>
      <x:c r="D1365" s="413" t="str">
        <x:v>Belum diisi</x:v>
      </x:c>
      <x:c r="E1365" s="413" t="str">
        <x:v>Laporan diperbarui</x:v>
      </x:c>
      <x:c r="F1365" s="413" t="str">
        <x:v>9 Sep 2026</x:v>
      </x:c>
    </x:row>
    <x:row r="1366" ht="40" customHeight="1">
      <x:c r="A1366" s="413" t="str">
        <x:v>Log Transaksi</x:v>
      </x:c>
      <x:c r="B1366" s="413" t="str">
        <x:v>Y143</x:v>
      </x:c>
      <x:c r="C1366" s="413"/>
      <x:c r="D1366" s="413" t="str">
        <x:v>Fotografer belum diisi</x:v>
      </x:c>
      <x:c r="E1366" s="413" t="str">
        <x:v>Laporan diperbarui</x:v>
      </x:c>
      <x:c r="F1366" s="413" t="str">
        <x:v>9 Sep 2026</x:v>
      </x:c>
    </x:row>
    <x:row r="1367" ht="40" customHeight="1">
      <x:c r="A1367" s="413" t="str">
        <x:v>Log Transaksi</x:v>
      </x:c>
      <x:c r="B1367" s="413" t="str">
        <x:v>L144</x:v>
      </x:c>
      <x:c r="C1367" s="413"/>
      <x:c r="D1367" s="413" t="str">
        <x:v>Belum diisi</x:v>
      </x:c>
      <x:c r="E1367" s="413" t="str">
        <x:v>Laporan diperbarui</x:v>
      </x:c>
      <x:c r="F1367" s="413" t="str">
        <x:v>9 Sep 2026</x:v>
      </x:c>
    </x:row>
    <x:row r="1368" ht="40" customHeight="1">
      <x:c r="A1368" s="413" t="str">
        <x:v>Log Transaksi</x:v>
      </x:c>
      <x:c r="B1368" s="413" t="str">
        <x:v>Y144</x:v>
      </x:c>
      <x:c r="C1368" s="413"/>
      <x:c r="D1368" s="413" t="str">
        <x:v>Fotografer belum diisi</x:v>
      </x:c>
      <x:c r="E1368" s="413" t="str">
        <x:v>Laporan diperbarui</x:v>
      </x:c>
      <x:c r="F1368" s="413" t="str">
        <x:v>9 Sep 2026</x:v>
      </x:c>
    </x:row>
    <x:row r="1369" ht="40" customHeight="1">
      <x:c r="A1369" s="413" t="str">
        <x:v>Log Transaksi</x:v>
      </x:c>
      <x:c r="B1369" s="413" t="str">
        <x:v>L145</x:v>
      </x:c>
      <x:c r="C1369" s="413"/>
      <x:c r="D1369" s="413" t="str">
        <x:v>Belum diisi</x:v>
      </x:c>
      <x:c r="E1369" s="413" t="str">
        <x:v>Laporan diperbarui</x:v>
      </x:c>
      <x:c r="F1369" s="413" t="str">
        <x:v>9 Sep 2026</x:v>
      </x:c>
    </x:row>
    <x:row r="1370" ht="40" customHeight="1">
      <x:c r="A1370" s="413" t="str">
        <x:v>Log Transaksi</x:v>
      </x:c>
      <x:c r="B1370" s="413" t="str">
        <x:v>Y145</x:v>
      </x:c>
      <x:c r="C1370" s="413"/>
      <x:c r="D1370" s="413" t="str">
        <x:v>Fotografer belum diisi</x:v>
      </x:c>
      <x:c r="E1370" s="413" t="str">
        <x:v>Laporan diperbarui</x:v>
      </x:c>
      <x:c r="F1370" s="413" t="str">
        <x:v>9 Sep 2026</x:v>
      </x:c>
    </x:row>
    <x:row r="1371" ht="40" customHeight="1">
      <x:c r="A1371" s="413" t="str">
        <x:v>Log Transaksi</x:v>
      </x:c>
      <x:c r="B1371" s="413" t="str">
        <x:v>L147</x:v>
      </x:c>
      <x:c r="C1371" s="413"/>
      <x:c r="D1371" s="413" t="str">
        <x:v>Belum diisi</x:v>
      </x:c>
      <x:c r="E1371" s="413" t="str">
        <x:v>Laporan diperbarui</x:v>
      </x:c>
      <x:c r="F1371" s="413" t="str">
        <x:v>9 Sep 2026</x:v>
      </x:c>
    </x:row>
    <x:row r="1372" ht="40" customHeight="1">
      <x:c r="A1372" s="413" t="str">
        <x:v>Log Transaksi</x:v>
      </x:c>
      <x:c r="B1372" s="413" t="str">
        <x:v>Y147</x:v>
      </x:c>
      <x:c r="C1372" s="413"/>
      <x:c r="D1372" s="413" t="str">
        <x:v>Fotografer belum diisi</x:v>
      </x:c>
      <x:c r="E1372" s="413" t="str">
        <x:v>Laporan diperbarui</x:v>
      </x:c>
      <x:c r="F1372" s="413" t="str">
        <x:v>9 Sep 2026</x:v>
      </x:c>
    </x:row>
    <x:row r="1373" ht="40" customHeight="1">
      <x:c r="A1373" s="413" t="str">
        <x:v>Log Transaksi</x:v>
      </x:c>
      <x:c r="B1373" s="413" t="str">
        <x:v>L149</x:v>
      </x:c>
      <x:c r="C1373" s="413"/>
      <x:c r="D1373" s="413" t="str">
        <x:v>Belum diisi</x:v>
      </x:c>
      <x:c r="E1373" s="413" t="str">
        <x:v>Laporan diperbarui</x:v>
      </x:c>
      <x:c r="F1373" s="413" t="str">
        <x:v>9 Sep 2026</x:v>
      </x:c>
    </x:row>
    <x:row r="1374" ht="40" customHeight="1">
      <x:c r="A1374" s="413" t="str">
        <x:v>Log Transaksi</x:v>
      </x:c>
      <x:c r="B1374" s="413" t="str">
        <x:v>Y149</x:v>
      </x:c>
      <x:c r="C1374" s="413"/>
      <x:c r="D1374" s="413" t="str">
        <x:v>Fotografer belum diisi</x:v>
      </x:c>
      <x:c r="E1374" s="413" t="str">
        <x:v>Laporan diperbarui</x:v>
      </x:c>
      <x:c r="F1374" s="413" t="str">
        <x:v>9 Sep 2026</x:v>
      </x:c>
    </x:row>
    <x:row r="1375" ht="40" customHeight="1">
      <x:c r="A1375" s="413" t="str">
        <x:v>Log Transaksi</x:v>
      </x:c>
      <x:c r="B1375" s="413" t="str">
        <x:v>L152</x:v>
      </x:c>
      <x:c r="C1375" s="413"/>
      <x:c r="D1375" s="413" t="str">
        <x:v>Belum diisi</x:v>
      </x:c>
      <x:c r="E1375" s="413" t="str">
        <x:v>Laporan diperbarui</x:v>
      </x:c>
      <x:c r="F1375" s="413" t="str">
        <x:v>9 Sep 2026</x:v>
      </x:c>
    </x:row>
    <x:row r="1376" ht="40" customHeight="1">
      <x:c r="A1376" s="413" t="str">
        <x:v>Log Transaksi</x:v>
      </x:c>
      <x:c r="B1376" s="413" t="str">
        <x:v>Y152</x:v>
      </x:c>
      <x:c r="C1376" s="413"/>
      <x:c r="D1376" s="413" t="str">
        <x:v>Fotografer belum diisi</x:v>
      </x:c>
      <x:c r="E1376" s="413" t="str">
        <x:v>Laporan diperbarui</x:v>
      </x:c>
      <x:c r="F1376" s="413" t="str">
        <x:v>9 Sep 2026</x:v>
      </x:c>
    </x:row>
    <x:row r="1377" ht="40" customHeight="1">
      <x:c r="A1377" s="413" t="str">
        <x:v>Log Transaksi</x:v>
      </x:c>
      <x:c r="B1377" s="413" t="str">
        <x:v>L153</x:v>
      </x:c>
      <x:c r="C1377" s="413"/>
      <x:c r="D1377" s="413" t="str">
        <x:v>Belum diisi</x:v>
      </x:c>
      <x:c r="E1377" s="413" t="str">
        <x:v>Laporan diperbarui</x:v>
      </x:c>
      <x:c r="F1377" s="413" t="str">
        <x:v>9 Sep 2026</x:v>
      </x:c>
    </x:row>
    <x:row r="1378" ht="40" customHeight="1">
      <x:c r="A1378" s="413" t="str">
        <x:v>Log Transaksi</x:v>
      </x:c>
      <x:c r="B1378" s="413" t="str">
        <x:v>Y153</x:v>
      </x:c>
      <x:c r="C1378" s="413"/>
      <x:c r="D1378" s="413" t="str">
        <x:v>Fotografer belum diisi</x:v>
      </x:c>
      <x:c r="E1378" s="413" t="str">
        <x:v>Laporan diperbarui</x:v>
      </x:c>
      <x:c r="F1378" s="413" t="str">
        <x:v>9 Sep 2026</x:v>
      </x:c>
    </x:row>
    <x:row r="1379" ht="40" customHeight="1">
      <x:c r="A1379" s="413" t="str">
        <x:v>Log Transaksi</x:v>
      </x:c>
      <x:c r="B1379" s="413" t="str">
        <x:v>L158</x:v>
      </x:c>
      <x:c r="C1379" s="413"/>
      <x:c r="D1379" s="413" t="str">
        <x:v>Belum diisi</x:v>
      </x:c>
      <x:c r="E1379" s="413" t="str">
        <x:v>Laporan diperbarui</x:v>
      </x:c>
      <x:c r="F1379" s="413" t="str">
        <x:v>9 Sep 2026</x:v>
      </x:c>
    </x:row>
    <x:row r="1380" ht="40" customHeight="1">
      <x:c r="A1380" s="413" t="str">
        <x:v>Log Transaksi</x:v>
      </x:c>
      <x:c r="B1380" s="413" t="str">
        <x:v>Y158</x:v>
      </x:c>
      <x:c r="C1380" s="413"/>
      <x:c r="D1380" s="413" t="str">
        <x:v>Fotografer belum diisi</x:v>
      </x:c>
      <x:c r="E1380" s="413" t="str">
        <x:v>Laporan diperbarui</x:v>
      </x:c>
      <x:c r="F1380" s="413" t="str">
        <x:v>9 Sep 2026</x:v>
      </x:c>
    </x:row>
    <x:row r="1381" ht="40" customHeight="1">
      <x:c r="A1381" s="413" t="str">
        <x:v>Log Transaksi</x:v>
      </x:c>
      <x:c r="B1381" s="413" t="str">
        <x:v>L159</x:v>
      </x:c>
      <x:c r="C1381" s="413"/>
      <x:c r="D1381" s="413" t="str">
        <x:v>Belum diisi</x:v>
      </x:c>
      <x:c r="E1381" s="413" t="str">
        <x:v>Laporan diperbarui</x:v>
      </x:c>
      <x:c r="F1381" s="413" t="str">
        <x:v>9 Sep 2026</x:v>
      </x:c>
    </x:row>
    <x:row r="1382" ht="40" customHeight="1">
      <x:c r="A1382" s="413" t="str">
        <x:v>Log Transaksi</x:v>
      </x:c>
      <x:c r="B1382" s="413" t="str">
        <x:v>Y159</x:v>
      </x:c>
      <x:c r="C1382" s="413"/>
      <x:c r="D1382" s="413" t="str">
        <x:v>Fotografer belum diisi</x:v>
      </x:c>
      <x:c r="E1382" s="413" t="str">
        <x:v>Laporan diperbarui</x:v>
      </x:c>
      <x:c r="F1382" s="413" t="str">
        <x:v>9 Sep 2026</x:v>
      </x:c>
    </x:row>
    <x:row r="1383" ht="40" customHeight="1">
      <x:c r="A1383" s="413" t="str">
        <x:v>Log Transaksi</x:v>
      </x:c>
      <x:c r="B1383" s="413" t="str">
        <x:v>L161</x:v>
      </x:c>
      <x:c r="C1383" s="413"/>
      <x:c r="D1383" s="413" t="str">
        <x:v>Belum diisi</x:v>
      </x:c>
      <x:c r="E1383" s="413" t="str">
        <x:v>Laporan diperbarui</x:v>
      </x:c>
      <x:c r="F1383" s="413" t="str">
        <x:v>9 Sep 2026</x:v>
      </x:c>
    </x:row>
    <x:row r="1384" ht="40" customHeight="1">
      <x:c r="A1384" s="413" t="str">
        <x:v>Log Transaksi</x:v>
      </x:c>
      <x:c r="B1384" s="413" t="str">
        <x:v>Y161</x:v>
      </x:c>
      <x:c r="C1384" s="413"/>
      <x:c r="D1384" s="413" t="str">
        <x:v>Fotografer belum diisi</x:v>
      </x:c>
      <x:c r="E1384" s="413" t="str">
        <x:v>Laporan diperbarui</x:v>
      </x:c>
      <x:c r="F1384" s="413" t="str">
        <x:v>9 Sep 2026</x:v>
      </x:c>
    </x:row>
    <x:row r="1385" ht="40" customHeight="1">
      <x:c r="A1385" s="413" t="str">
        <x:v>Log Transaksi</x:v>
      </x:c>
      <x:c r="B1385" s="413" t="str">
        <x:v>Y165</x:v>
      </x:c>
      <x:c r="C1385" s="413"/>
      <x:c r="D1385" s="413" t="str">
        <x:v>Nominal belum diisi, bukan bukti transaksi Rp0</x:v>
      </x:c>
      <x:c r="E1385" s="413" t="str">
        <x:v>Laporan diperbarui</x:v>
      </x:c>
      <x:c r="F1385" s="413" t="str">
        <x:v>9 Sep 2026</x:v>
      </x:c>
    </x:row>
    <x:row r="1386" ht="40" customHeight="1">
      <x:c r="A1386" s="413" t="str">
        <x:v>Log Transaksi</x:v>
      </x:c>
      <x:c r="B1386" s="413" t="str">
        <x:v>L167</x:v>
      </x:c>
      <x:c r="C1386" s="413"/>
      <x:c r="D1386" s="413" t="str">
        <x:v>Belum diisi</x:v>
      </x:c>
      <x:c r="E1386" s="413" t="str">
        <x:v>Laporan diperbarui</x:v>
      </x:c>
      <x:c r="F1386" s="413" t="str">
        <x:v>9 Sep 2026</x:v>
      </x:c>
    </x:row>
    <x:row r="1387" ht="40" customHeight="1">
      <x:c r="A1387" s="413" t="str">
        <x:v>Log Transaksi</x:v>
      </x:c>
      <x:c r="B1387" s="413" t="str">
        <x:v>Y167</x:v>
      </x:c>
      <x:c r="C1387" s="413"/>
      <x:c r="D1387" s="413" t="str">
        <x:v>Fotografer belum diisi</x:v>
      </x:c>
      <x:c r="E1387" s="413" t="str">
        <x:v>Laporan diperbarui</x:v>
      </x:c>
      <x:c r="F1387" s="413" t="str">
        <x:v>9 Sep 2026</x:v>
      </x:c>
    </x:row>
    <x:row r="1388" ht="40" customHeight="1">
      <x:c r="A1388" s="413" t="str">
        <x:v>Log Transaksi</x:v>
      </x:c>
      <x:c r="B1388" s="413" t="str">
        <x:v>L168</x:v>
      </x:c>
      <x:c r="C1388" s="413"/>
      <x:c r="D1388" s="413" t="str">
        <x:v>Belum diisi</x:v>
      </x:c>
      <x:c r="E1388" s="413" t="str">
        <x:v>Laporan diperbarui</x:v>
      </x:c>
      <x:c r="F1388" s="413" t="str">
        <x:v>9 Sep 2026</x:v>
      </x:c>
    </x:row>
    <x:row r="1389" ht="40" customHeight="1">
      <x:c r="A1389" s="413" t="str">
        <x:v>Log Transaksi</x:v>
      </x:c>
      <x:c r="B1389" s="413" t="str">
        <x:v>Y168</x:v>
      </x:c>
      <x:c r="C1389" s="413"/>
      <x:c r="D1389" s="413" t="str">
        <x:v>Fotografer belum diisi</x:v>
      </x:c>
      <x:c r="E1389" s="413" t="str">
        <x:v>Laporan diperbarui</x:v>
      </x:c>
      <x:c r="F1389" s="413" t="str">
        <x:v>9 Sep 2026</x:v>
      </x:c>
    </x:row>
    <x:row r="1390" ht="40" customHeight="1">
      <x:c r="A1390" s="413" t="str">
        <x:v>Log Transaksi</x:v>
      </x:c>
      <x:c r="B1390" s="413" t="str">
        <x:v>L169</x:v>
      </x:c>
      <x:c r="C1390" s="413"/>
      <x:c r="D1390" s="413" t="str">
        <x:v>Belum diisi</x:v>
      </x:c>
      <x:c r="E1390" s="413" t="str">
        <x:v>Laporan diperbarui</x:v>
      </x:c>
      <x:c r="F1390" s="413" t="str">
        <x:v>9 Sep 2026</x:v>
      </x:c>
    </x:row>
    <x:row r="1391" ht="40" customHeight="1">
      <x:c r="A1391" s="413" t="str">
        <x:v>Log Transaksi</x:v>
      </x:c>
      <x:c r="B1391" s="413" t="str">
        <x:v>Y169</x:v>
      </x:c>
      <x:c r="C1391" s="413"/>
      <x:c r="D1391" s="413" t="str">
        <x:v>Fotografer belum diisi</x:v>
      </x:c>
      <x:c r="E1391" s="413" t="str">
        <x:v>Laporan diperbarui</x:v>
      </x:c>
      <x:c r="F1391" s="413" t="str">
        <x:v>9 Sep 2026</x:v>
      </x:c>
    </x:row>
    <x:row r="1392" ht="40" customHeight="1">
      <x:c r="A1392" s="413" t="str">
        <x:v>Log Transaksi</x:v>
      </x:c>
      <x:c r="B1392" s="413" t="str">
        <x:v>L170</x:v>
      </x:c>
      <x:c r="C1392" s="413"/>
      <x:c r="D1392" s="413" t="str">
        <x:v>Belum diisi</x:v>
      </x:c>
      <x:c r="E1392" s="413" t="str">
        <x:v>Laporan diperbarui</x:v>
      </x:c>
      <x:c r="F1392" s="413" t="str">
        <x:v>9 Sep 2026</x:v>
      </x:c>
    </x:row>
    <x:row r="1393" ht="40" customHeight="1">
      <x:c r="A1393" s="413" t="str">
        <x:v>Log Transaksi</x:v>
      </x:c>
      <x:c r="B1393" s="413" t="str">
        <x:v>Y170</x:v>
      </x:c>
      <x:c r="C1393" s="413"/>
      <x:c r="D1393" s="413" t="str">
        <x:v>Fotografer belum diisi</x:v>
      </x:c>
      <x:c r="E1393" s="413" t="str">
        <x:v>Laporan diperbarui</x:v>
      </x:c>
      <x:c r="F1393" s="413" t="str">
        <x:v>9 Sep 2026</x:v>
      </x:c>
    </x:row>
    <x:row r="1394" ht="40" customHeight="1">
      <x:c r="A1394" s="413" t="str">
        <x:v>Log Transaksi</x:v>
      </x:c>
      <x:c r="B1394" s="413" t="str">
        <x:v>L172</x:v>
      </x:c>
      <x:c r="C1394" s="413"/>
      <x:c r="D1394" s="413" t="str">
        <x:v>Belum diisi</x:v>
      </x:c>
      <x:c r="E1394" s="413" t="str">
        <x:v>Laporan diperbarui</x:v>
      </x:c>
      <x:c r="F1394" s="413" t="str">
        <x:v>9 Sep 2026</x:v>
      </x:c>
    </x:row>
    <x:row r="1395" ht="40" customHeight="1">
      <x:c r="A1395" s="413" t="str">
        <x:v>Log Transaksi</x:v>
      </x:c>
      <x:c r="B1395" s="413" t="str">
        <x:v>Y172</x:v>
      </x:c>
      <x:c r="C1395" s="413"/>
      <x:c r="D1395" s="413" t="str">
        <x:v>Fotografer belum diisi</x:v>
      </x:c>
      <x:c r="E1395" s="413" t="str">
        <x:v>Laporan diperbarui</x:v>
      </x:c>
      <x:c r="F1395" s="413" t="str">
        <x:v>9 Sep 2026</x:v>
      </x:c>
    </x:row>
    <x:row r="1396" ht="40" customHeight="1">
      <x:c r="A1396" s="413" t="str">
        <x:v>Log Transaksi</x:v>
      </x:c>
      <x:c r="B1396" s="413" t="str">
        <x:v>L173</x:v>
      </x:c>
      <x:c r="C1396" s="413"/>
      <x:c r="D1396" s="413" t="str">
        <x:v>Belum diisi</x:v>
      </x:c>
      <x:c r="E1396" s="413" t="str">
        <x:v>Laporan diperbarui</x:v>
      </x:c>
      <x:c r="F1396" s="413" t="str">
        <x:v>9 Sep 2026</x:v>
      </x:c>
    </x:row>
    <x:row r="1397" ht="40" customHeight="1">
      <x:c r="A1397" s="413" t="str">
        <x:v>Log Transaksi</x:v>
      </x:c>
      <x:c r="B1397" s="413" t="str">
        <x:v>Y173</x:v>
      </x:c>
      <x:c r="C1397" s="413"/>
      <x:c r="D1397" s="413" t="str">
        <x:v>Fotografer belum diisi</x:v>
      </x:c>
      <x:c r="E1397" s="413" t="str">
        <x:v>Laporan diperbarui</x:v>
      </x:c>
      <x:c r="F1397" s="413" t="str">
        <x:v>9 Sep 2026</x:v>
      </x:c>
    </x:row>
    <x:row r="1398" ht="40" customHeight="1">
      <x:c r="A1398" s="413" t="str">
        <x:v>Log Transaksi</x:v>
      </x:c>
      <x:c r="B1398" s="413" t="str">
        <x:v>L174</x:v>
      </x:c>
      <x:c r="C1398" s="413"/>
      <x:c r="D1398" s="413" t="str">
        <x:v>Belum diisi</x:v>
      </x:c>
      <x:c r="E1398" s="413" t="str">
        <x:v>Laporan diperbarui</x:v>
      </x:c>
      <x:c r="F1398" s="413" t="str">
        <x:v>9 Sep 2026</x:v>
      </x:c>
    </x:row>
    <x:row r="1399" ht="40" customHeight="1">
      <x:c r="A1399" s="413" t="str">
        <x:v>Log Transaksi</x:v>
      </x:c>
      <x:c r="B1399" s="413" t="str">
        <x:v>Y174</x:v>
      </x:c>
      <x:c r="C1399" s="413"/>
      <x:c r="D1399" s="413" t="str">
        <x:v>Fotografer belum diisi</x:v>
      </x:c>
      <x:c r="E1399" s="413" t="str">
        <x:v>Laporan diperbarui</x:v>
      </x:c>
      <x:c r="F1399" s="413" t="str">
        <x:v>9 Sep 2026</x:v>
      </x:c>
    </x:row>
    <x:row r="1400" ht="40" customHeight="1">
      <x:c r="A1400" s="413" t="str">
        <x:v>Log Transaksi</x:v>
      </x:c>
      <x:c r="B1400" s="413" t="str">
        <x:v>L175</x:v>
      </x:c>
      <x:c r="C1400" s="413"/>
      <x:c r="D1400" s="413" t="str">
        <x:v>Belum diisi</x:v>
      </x:c>
      <x:c r="E1400" s="413" t="str">
        <x:v>Laporan diperbarui</x:v>
      </x:c>
      <x:c r="F1400" s="413" t="str">
        <x:v>9 Sep 2026</x:v>
      </x:c>
    </x:row>
    <x:row r="1401" ht="40" customHeight="1">
      <x:c r="A1401" s="413" t="str">
        <x:v>Log Transaksi</x:v>
      </x:c>
      <x:c r="B1401" s="413" t="str">
        <x:v>Y175</x:v>
      </x:c>
      <x:c r="C1401" s="413"/>
      <x:c r="D1401" s="413" t="str">
        <x:v>Fotografer belum diisi</x:v>
      </x:c>
      <x:c r="E1401" s="413" t="str">
        <x:v>Laporan diperbarui</x:v>
      </x:c>
      <x:c r="F1401" s="413" t="str">
        <x:v>9 Sep 2026</x:v>
      </x:c>
    </x:row>
    <x:row r="1402" ht="40" customHeight="1">
      <x:c r="A1402" s="413" t="str">
        <x:v>Log Transaksi</x:v>
      </x:c>
      <x:c r="B1402" s="413" t="str">
        <x:v>L176</x:v>
      </x:c>
      <x:c r="C1402" s="413"/>
      <x:c r="D1402" s="413" t="str">
        <x:v>Belum diisi</x:v>
      </x:c>
      <x:c r="E1402" s="413" t="str">
        <x:v>Laporan diperbarui</x:v>
      </x:c>
      <x:c r="F1402" s="413" t="str">
        <x:v>9 Sep 2026</x:v>
      </x:c>
    </x:row>
    <x:row r="1403" ht="40" customHeight="1">
      <x:c r="A1403" s="413" t="str">
        <x:v>Log Transaksi</x:v>
      </x:c>
      <x:c r="B1403" s="413" t="str">
        <x:v>Y176</x:v>
      </x:c>
      <x:c r="C1403" s="413"/>
      <x:c r="D1403" s="413" t="str">
        <x:v>Fotografer belum diisi</x:v>
      </x:c>
      <x:c r="E1403" s="413" t="str">
        <x:v>Laporan diperbarui</x:v>
      </x:c>
      <x:c r="F1403" s="413" t="str">
        <x:v>9 Sep 2026</x:v>
      </x:c>
    </x:row>
    <x:row r="1404" ht="40" customHeight="1">
      <x:c r="A1404" s="413" t="str">
        <x:v>Log Transaksi</x:v>
      </x:c>
      <x:c r="B1404" s="413" t="str">
        <x:v>L181</x:v>
      </x:c>
      <x:c r="C1404" s="413"/>
      <x:c r="D1404" s="413" t="str">
        <x:v>Belum diisi</x:v>
      </x:c>
      <x:c r="E1404" s="413" t="str">
        <x:v>Laporan diperbarui</x:v>
      </x:c>
      <x:c r="F1404" s="413" t="str">
        <x:v>9 Sep 2026</x:v>
      </x:c>
    </x:row>
    <x:row r="1405" ht="40" customHeight="1">
      <x:c r="A1405" s="413" t="str">
        <x:v>Log Transaksi</x:v>
      </x:c>
      <x:c r="B1405" s="413" t="str">
        <x:v>Y181</x:v>
      </x:c>
      <x:c r="C1405" s="413"/>
      <x:c r="D1405" s="413" t="str">
        <x:v>Fotografer belum diisi</x:v>
      </x:c>
      <x:c r="E1405" s="413" t="str">
        <x:v>Laporan diperbarui</x:v>
      </x:c>
      <x:c r="F1405" s="413" t="str">
        <x:v>9 Sep 2026</x:v>
      </x:c>
    </x:row>
    <x:row r="1406" ht="40" customHeight="1">
      <x:c r="A1406" s="413" t="str">
        <x:v>Log Transaksi</x:v>
      </x:c>
      <x:c r="B1406" s="413" t="str">
        <x:v>L183</x:v>
      </x:c>
      <x:c r="C1406" s="413"/>
      <x:c r="D1406" s="413" t="str">
        <x:v>Belum diisi</x:v>
      </x:c>
      <x:c r="E1406" s="413" t="str">
        <x:v>Laporan diperbarui</x:v>
      </x:c>
      <x:c r="F1406" s="413" t="str">
        <x:v>9 Sep 2026</x:v>
      </x:c>
    </x:row>
    <x:row r="1407" ht="40" customHeight="1">
      <x:c r="A1407" s="413" t="str">
        <x:v>Log Transaksi</x:v>
      </x:c>
      <x:c r="B1407" s="413" t="str">
        <x:v>Y183</x:v>
      </x:c>
      <x:c r="C1407" s="413"/>
      <x:c r="D1407" s="413" t="str">
        <x:v>Fotografer belum diisi</x:v>
      </x:c>
      <x:c r="E1407" s="413" t="str">
        <x:v>Laporan diperbarui</x:v>
      </x:c>
      <x:c r="F1407" s="413" t="str">
        <x:v>9 Sep 2026</x:v>
      </x:c>
    </x:row>
    <x:row r="1408" ht="40" customHeight="1">
      <x:c r="A1408" s="413" t="str">
        <x:v>Log Transaksi</x:v>
      </x:c>
      <x:c r="B1408" s="413" t="str">
        <x:v>L184</x:v>
      </x:c>
      <x:c r="C1408" s="413"/>
      <x:c r="D1408" s="413" t="str">
        <x:v>Belum diisi</x:v>
      </x:c>
      <x:c r="E1408" s="413" t="str">
        <x:v>Laporan diperbarui</x:v>
      </x:c>
      <x:c r="F1408" s="413" t="str">
        <x:v>9 Sep 2026</x:v>
      </x:c>
    </x:row>
    <x:row r="1409" ht="40" customHeight="1">
      <x:c r="A1409" s="413" t="str">
        <x:v>Log Transaksi</x:v>
      </x:c>
      <x:c r="B1409" s="413" t="str">
        <x:v>Y184</x:v>
      </x:c>
      <x:c r="C1409" s="413"/>
      <x:c r="D1409" s="413" t="str">
        <x:v>Fotografer belum diisi</x:v>
      </x:c>
      <x:c r="E1409" s="413" t="str">
        <x:v>Laporan diperbarui</x:v>
      </x:c>
      <x:c r="F1409" s="413" t="str">
        <x:v>9 Sep 2026</x:v>
      </x:c>
    </x:row>
    <x:row r="1410" ht="40" customHeight="1">
      <x:c r="A1410" s="413" t="str">
        <x:v>Log Transaksi</x:v>
      </x:c>
      <x:c r="B1410" s="413" t="str">
        <x:v>L187</x:v>
      </x:c>
      <x:c r="C1410" s="413"/>
      <x:c r="D1410" s="413" t="str">
        <x:v>Belum diisi</x:v>
      </x:c>
      <x:c r="E1410" s="413" t="str">
        <x:v>Laporan diperbarui</x:v>
      </x:c>
      <x:c r="F1410" s="413" t="str">
        <x:v>9 Sep 2026</x:v>
      </x:c>
    </x:row>
    <x:row r="1411" ht="40" customHeight="1">
      <x:c r="A1411" s="413" t="str">
        <x:v>Log Transaksi</x:v>
      </x:c>
      <x:c r="B1411" s="413" t="str">
        <x:v>Y187</x:v>
      </x:c>
      <x:c r="C1411" s="413"/>
      <x:c r="D1411" s="413" t="str">
        <x:v>Fotografer belum diisi</x:v>
      </x:c>
      <x:c r="E1411" s="413" t="str">
        <x:v>Laporan diperbarui</x:v>
      </x:c>
      <x:c r="F1411" s="413" t="str">
        <x:v>9 Sep 2026</x:v>
      </x:c>
    </x:row>
    <x:row r="1412" ht="40" customHeight="1">
      <x:c r="A1412" s="413" t="str">
        <x:v>Log Transaksi</x:v>
      </x:c>
      <x:c r="B1412" s="413" t="str">
        <x:v>L189</x:v>
      </x:c>
      <x:c r="C1412" s="413"/>
      <x:c r="D1412" s="413" t="str">
        <x:v>Belum diisi</x:v>
      </x:c>
      <x:c r="E1412" s="413" t="str">
        <x:v>Laporan diperbarui</x:v>
      </x:c>
      <x:c r="F1412" s="413" t="str">
        <x:v>9 Sep 2026</x:v>
      </x:c>
    </x:row>
    <x:row r="1413" ht="40" customHeight="1">
      <x:c r="A1413" s="413" t="str">
        <x:v>Log Transaksi</x:v>
      </x:c>
      <x:c r="B1413" s="413" t="str">
        <x:v>Y189</x:v>
      </x:c>
      <x:c r="C1413" s="413" t="str">
        <x:v>Tanggal foto belum diisi</x:v>
      </x:c>
      <x:c r="D1413" s="413" t="str">
        <x:v>Tanggal foto belum diisi | Fotografer belum diisi</x:v>
      </x:c>
      <x:c r="E1413" s="413" t="str">
        <x:v>Laporan diperbarui</x:v>
      </x:c>
      <x:c r="F1413" s="413" t="str">
        <x:v>9 Sep 2026</x:v>
      </x:c>
    </x:row>
    <x:row r="1414" ht="40" customHeight="1">
      <x:c r="A1414" s="413" t="str">
        <x:v>Log Transaksi</x:v>
      </x:c>
      <x:c r="B1414" s="413" t="str">
        <x:v>L191</x:v>
      </x:c>
      <x:c r="C1414" s="413"/>
      <x:c r="D1414" s="413" t="str">
        <x:v>Belum diisi</x:v>
      </x:c>
      <x:c r="E1414" s="413" t="str">
        <x:v>Laporan diperbarui</x:v>
      </x:c>
      <x:c r="F1414" s="413" t="str">
        <x:v>9 Sep 2026</x:v>
      </x:c>
    </x:row>
    <x:row r="1415" ht="40" customHeight="1">
      <x:c r="A1415" s="413" t="str">
        <x:v>Log Transaksi</x:v>
      </x:c>
      <x:c r="B1415" s="413" t="str">
        <x:v>Y191</x:v>
      </x:c>
      <x:c r="C1415" s="413"/>
      <x:c r="D1415" s="413" t="str">
        <x:v>Fotografer belum diisi</x:v>
      </x:c>
      <x:c r="E1415" s="413" t="str">
        <x:v>Laporan diperbarui</x:v>
      </x:c>
      <x:c r="F1415" s="413" t="str">
        <x:v>9 Sep 2026</x:v>
      </x:c>
    </x:row>
    <x:row r="1416" ht="40" customHeight="1">
      <x:c r="A1416" s="413" t="str">
        <x:v>Log Transaksi</x:v>
      </x:c>
      <x:c r="B1416" s="413" t="str">
        <x:v>L193</x:v>
      </x:c>
      <x:c r="C1416" s="413"/>
      <x:c r="D1416" s="413" t="str">
        <x:v>Belum diisi</x:v>
      </x:c>
      <x:c r="E1416" s="413" t="str">
        <x:v>Laporan diperbarui</x:v>
      </x:c>
      <x:c r="F1416" s="413" t="str">
        <x:v>9 Sep 2026</x:v>
      </x:c>
    </x:row>
    <x:row r="1417" ht="40" customHeight="1">
      <x:c r="A1417" s="413" t="str">
        <x:v>Log Transaksi</x:v>
      </x:c>
      <x:c r="B1417" s="413" t="str">
        <x:v>Y193</x:v>
      </x:c>
      <x:c r="C1417" s="413"/>
      <x:c r="D1417" s="413" t="str">
        <x:v>Fotografer belum diisi</x:v>
      </x:c>
      <x:c r="E1417" s="413" t="str">
        <x:v>Laporan diperbarui</x:v>
      </x:c>
      <x:c r="F1417" s="413" t="str">
        <x:v>9 Sep 2026</x:v>
      </x:c>
    </x:row>
    <x:row r="1418" ht="40" customHeight="1">
      <x:c r="A1418" s="413" t="str">
        <x:v>Log Transaksi</x:v>
      </x:c>
      <x:c r="B1418" s="413" t="str">
        <x:v>L194</x:v>
      </x:c>
      <x:c r="C1418" s="413"/>
      <x:c r="D1418" s="413" t="str">
        <x:v>Belum diisi</x:v>
      </x:c>
      <x:c r="E1418" s="413" t="str">
        <x:v>Laporan diperbarui</x:v>
      </x:c>
      <x:c r="F1418" s="413" t="str">
        <x:v>9 Sep 2026</x:v>
      </x:c>
    </x:row>
    <x:row r="1419" ht="40" customHeight="1">
      <x:c r="A1419" s="413" t="str">
        <x:v>Log Transaksi</x:v>
      </x:c>
      <x:c r="B1419" s="413" t="str">
        <x:v>Y194</x:v>
      </x:c>
      <x:c r="C1419" s="413"/>
      <x:c r="D1419" s="413" t="str">
        <x:v>Fotografer belum diisi</x:v>
      </x:c>
      <x:c r="E1419" s="413" t="str">
        <x:v>Laporan diperbarui</x:v>
      </x:c>
      <x:c r="F1419" s="413" t="str">
        <x:v>9 Sep 2026</x:v>
      </x:c>
    </x:row>
    <x:row r="1420" ht="40" customHeight="1">
      <x:c r="A1420" s="413" t="str">
        <x:v>Log Transaksi</x:v>
      </x:c>
      <x:c r="B1420" s="413" t="str">
        <x:v>L197</x:v>
      </x:c>
      <x:c r="C1420" s="413"/>
      <x:c r="D1420" s="413" t="str">
        <x:v>Belum diisi</x:v>
      </x:c>
      <x:c r="E1420" s="413" t="str">
        <x:v>Laporan diperbarui</x:v>
      </x:c>
      <x:c r="F1420" s="413" t="str">
        <x:v>9 Sep 2026</x:v>
      </x:c>
    </x:row>
    <x:row r="1421" ht="40" customHeight="1">
      <x:c r="A1421" s="413" t="str">
        <x:v>Log Transaksi</x:v>
      </x:c>
      <x:c r="B1421" s="413" t="str">
        <x:v>Y197</x:v>
      </x:c>
      <x:c r="C1421" s="413"/>
      <x:c r="D1421" s="413" t="str">
        <x:v>Fotografer belum diisi</x:v>
      </x:c>
      <x:c r="E1421" s="413" t="str">
        <x:v>Laporan diperbarui</x:v>
      </x:c>
      <x:c r="F1421" s="413" t="str">
        <x:v>9 Sep 2026</x:v>
      </x:c>
    </x:row>
    <x:row r="1422" ht="40" customHeight="1">
      <x:c r="A1422" s="413" t="str">
        <x:v>Log Transaksi</x:v>
      </x:c>
      <x:c r="B1422" s="413" t="str">
        <x:v>L198</x:v>
      </x:c>
      <x:c r="C1422" s="413"/>
      <x:c r="D1422" s="413" t="str">
        <x:v>Belum diisi</x:v>
      </x:c>
      <x:c r="E1422" s="413" t="str">
        <x:v>Laporan diperbarui</x:v>
      </x:c>
      <x:c r="F1422" s="413" t="str">
        <x:v>9 Sep 2026</x:v>
      </x:c>
    </x:row>
    <x:row r="1423" ht="40" customHeight="1">
      <x:c r="A1423" s="413" t="str">
        <x:v>Log Transaksi</x:v>
      </x:c>
      <x:c r="B1423" s="413" t="str">
        <x:v>Y198</x:v>
      </x:c>
      <x:c r="C1423" s="413"/>
      <x:c r="D1423" s="413" t="str">
        <x:v>Fotografer belum diisi</x:v>
      </x:c>
      <x:c r="E1423" s="413" t="str">
        <x:v>Laporan diperbarui</x:v>
      </x:c>
      <x:c r="F1423" s="413" t="str">
        <x:v>9 Sep 2026</x:v>
      </x:c>
    </x:row>
    <x:row r="1424" ht="40" customHeight="1">
      <x:c r="A1424" s="413" t="str">
        <x:v>Log Transaksi</x:v>
      </x:c>
      <x:c r="B1424" s="413" t="str">
        <x:v>L200</x:v>
      </x:c>
      <x:c r="C1424" s="413"/>
      <x:c r="D1424" s="413" t="str">
        <x:v>Belum diisi</x:v>
      </x:c>
      <x:c r="E1424" s="413" t="str">
        <x:v>Laporan diperbarui</x:v>
      </x:c>
      <x:c r="F1424" s="413" t="str">
        <x:v>9 Sep 2026</x:v>
      </x:c>
    </x:row>
    <x:row r="1425" ht="40" customHeight="1">
      <x:c r="A1425" s="413" t="str">
        <x:v>Log Transaksi</x:v>
      </x:c>
      <x:c r="B1425" s="413" t="str">
        <x:v>Y200</x:v>
      </x:c>
      <x:c r="C1425" s="413"/>
      <x:c r="D1425" s="413" t="str">
        <x:v>Fotografer belum diisi</x:v>
      </x:c>
      <x:c r="E1425" s="413" t="str">
        <x:v>Laporan diperbarui</x:v>
      </x:c>
      <x:c r="F1425" s="413" t="str">
        <x:v>9 Sep 2026</x:v>
      </x:c>
    </x:row>
    <x:row r="1426" ht="40" customHeight="1">
      <x:c r="A1426" s="413" t="str">
        <x:v>Log Transaksi</x:v>
      </x:c>
      <x:c r="B1426" s="413" t="str">
        <x:v>L201</x:v>
      </x:c>
      <x:c r="C1426" s="413"/>
      <x:c r="D1426" s="413" t="str">
        <x:v>Belum diisi</x:v>
      </x:c>
      <x:c r="E1426" s="413" t="str">
        <x:v>Laporan diperbarui</x:v>
      </x:c>
      <x:c r="F1426" s="413" t="str">
        <x:v>9 Sep 2026</x:v>
      </x:c>
    </x:row>
    <x:row r="1427" ht="40" customHeight="1">
      <x:c r="A1427" s="413" t="str">
        <x:v>Log Transaksi</x:v>
      </x:c>
      <x:c r="B1427" s="413" t="str">
        <x:v>Y201</x:v>
      </x:c>
      <x:c r="C1427" s="413"/>
      <x:c r="D1427" s="413" t="str">
        <x:v>Fotografer belum diisi</x:v>
      </x:c>
      <x:c r="E1427" s="413" t="str">
        <x:v>Laporan diperbarui</x:v>
      </x:c>
      <x:c r="F1427" s="413" t="str">
        <x:v>9 Sep 2026</x:v>
      </x:c>
    </x:row>
    <x:row r="1428" ht="40" customHeight="1">
      <x:c r="A1428" s="413" t="str">
        <x:v>Log Transaksi</x:v>
      </x:c>
      <x:c r="B1428" s="413" t="str">
        <x:v>L202</x:v>
      </x:c>
      <x:c r="C1428" s="413"/>
      <x:c r="D1428" s="413" t="str">
        <x:v>Belum diisi</x:v>
      </x:c>
      <x:c r="E1428" s="413" t="str">
        <x:v>Laporan diperbarui</x:v>
      </x:c>
      <x:c r="F1428" s="413" t="str">
        <x:v>9 Sep 2026</x:v>
      </x:c>
    </x:row>
    <x:row r="1429" ht="40" customHeight="1">
      <x:c r="A1429" s="413" t="str">
        <x:v>Log Transaksi</x:v>
      </x:c>
      <x:c r="B1429" s="413" t="str">
        <x:v>Y202</x:v>
      </x:c>
      <x:c r="C1429" s="413"/>
      <x:c r="D1429" s="413" t="str">
        <x:v>Fotografer belum diisi</x:v>
      </x:c>
      <x:c r="E1429" s="413" t="str">
        <x:v>Laporan diperbarui</x:v>
      </x:c>
      <x:c r="F1429" s="413" t="str">
        <x:v>9 Sep 2026</x:v>
      </x:c>
    </x:row>
    <x:row r="1430" ht="40" customHeight="1">
      <x:c r="A1430" s="413" t="str">
        <x:v>Log Transaksi</x:v>
      </x:c>
      <x:c r="B1430" s="413" t="str">
        <x:v>L203</x:v>
      </x:c>
      <x:c r="C1430" s="413"/>
      <x:c r="D1430" s="413" t="str">
        <x:v>Belum diisi</x:v>
      </x:c>
      <x:c r="E1430" s="413" t="str">
        <x:v>Laporan diperbarui</x:v>
      </x:c>
      <x:c r="F1430" s="413" t="str">
        <x:v>9 Sep 2026</x:v>
      </x:c>
    </x:row>
    <x:row r="1431" ht="40" customHeight="1">
      <x:c r="A1431" s="413" t="str">
        <x:v>Log Transaksi</x:v>
      </x:c>
      <x:c r="B1431" s="413" t="str">
        <x:v>Y203</x:v>
      </x:c>
      <x:c r="C1431" s="413"/>
      <x:c r="D1431" s="413" t="str">
        <x:v>Fotografer belum diisi</x:v>
      </x:c>
      <x:c r="E1431" s="413" t="str">
        <x:v>Laporan diperbarui</x:v>
      </x:c>
      <x:c r="F1431" s="413" t="str">
        <x:v>9 Sep 2026</x:v>
      </x:c>
    </x:row>
    <x:row r="1432" ht="40" customHeight="1">
      <x:c r="A1432" s="413" t="str">
        <x:v>Log Transaksi</x:v>
      </x:c>
      <x:c r="B1432" s="413" t="str">
        <x:v>L204</x:v>
      </x:c>
      <x:c r="C1432" s="413"/>
      <x:c r="D1432" s="413" t="str">
        <x:v>Belum diisi</x:v>
      </x:c>
      <x:c r="E1432" s="413" t="str">
        <x:v>Laporan diperbarui</x:v>
      </x:c>
      <x:c r="F1432" s="413" t="str">
        <x:v>9 Sep 2026</x:v>
      </x:c>
    </x:row>
    <x:row r="1433" ht="40" customHeight="1">
      <x:c r="A1433" s="413" t="str">
        <x:v>Log Transaksi</x:v>
      </x:c>
      <x:c r="B1433" s="413" t="str">
        <x:v>Y204</x:v>
      </x:c>
      <x:c r="C1433" s="413"/>
      <x:c r="D1433" s="413" t="str">
        <x:v>Fotografer belum diisi</x:v>
      </x:c>
      <x:c r="E1433" s="413" t="str">
        <x:v>Laporan diperbarui</x:v>
      </x:c>
      <x:c r="F1433" s="413" t="str">
        <x:v>9 Sep 2026</x:v>
      </x:c>
    </x:row>
    <x:row r="1434" ht="40" customHeight="1">
      <x:c r="A1434" s="413" t="str">
        <x:v>Log Transaksi</x:v>
      </x:c>
      <x:c r="B1434" s="413" t="str">
        <x:v>L254</x:v>
      </x:c>
      <x:c r="C1434" s="413"/>
      <x:c r="D1434" s="413" t="str">
        <x:v>Belum diisi</x:v>
      </x:c>
      <x:c r="E1434" s="413" t="str">
        <x:v>Laporan diperbarui</x:v>
      </x:c>
      <x:c r="F1434" s="413" t="str">
        <x:v>9 Sep 2026</x:v>
      </x:c>
    </x:row>
    <x:row r="1435" ht="40" customHeight="1">
      <x:c r="A1435" s="413" t="str">
        <x:v>Log Transaksi</x:v>
      </x:c>
      <x:c r="B1435" s="413" t="str">
        <x:v>Y254</x:v>
      </x:c>
      <x:c r="C1435" s="413"/>
      <x:c r="D1435" s="413" t="str">
        <x:v>Fotografer belum diisi</x:v>
      </x:c>
      <x:c r="E1435" s="413" t="str">
        <x:v>Laporan diperbarui</x:v>
      </x:c>
      <x:c r="F1435" s="413" t="str">
        <x:v>9 Sep 2026</x:v>
      </x:c>
    </x:row>
    <x:row r="1436" ht="40" customHeight="1">
      <x:c r="A1436" s="413" t="str">
        <x:v>Log Transaksi</x:v>
      </x:c>
      <x:c r="B1436" s="413" t="str">
        <x:v>L255</x:v>
      </x:c>
      <x:c r="C1436" s="413"/>
      <x:c r="D1436" s="413" t="str">
        <x:v>Belum diisi</x:v>
      </x:c>
      <x:c r="E1436" s="413" t="str">
        <x:v>Laporan diperbarui</x:v>
      </x:c>
      <x:c r="F1436" s="413" t="str">
        <x:v>9 Sep 2026</x:v>
      </x:c>
    </x:row>
    <x:row r="1437" ht="40" customHeight="1">
      <x:c r="A1437" s="413" t="str">
        <x:v>Log Transaksi</x:v>
      </x:c>
      <x:c r="B1437" s="413" t="str">
        <x:v>Y255</x:v>
      </x:c>
      <x:c r="C1437" s="413"/>
      <x:c r="D1437" s="413" t="str">
        <x:v>Fotografer belum diisi</x:v>
      </x:c>
      <x:c r="E1437" s="413" t="str">
        <x:v>Laporan diperbarui</x:v>
      </x:c>
      <x:c r="F1437" s="413" t="str">
        <x:v>9 Sep 2026</x:v>
      </x:c>
    </x:row>
    <x:row r="1438" ht="40" customHeight="1">
      <x:c r="A1438" s="413" t="str">
        <x:v>Log Transaksi</x:v>
      </x:c>
      <x:c r="B1438" s="413" t="str">
        <x:v>L256</x:v>
      </x:c>
      <x:c r="C1438" s="413"/>
      <x:c r="D1438" s="413" t="str">
        <x:v>Belum diisi</x:v>
      </x:c>
      <x:c r="E1438" s="413" t="str">
        <x:v>Laporan diperbarui</x:v>
      </x:c>
      <x:c r="F1438" s="413" t="str">
        <x:v>9 Sep 2026</x:v>
      </x:c>
    </x:row>
    <x:row r="1439" ht="40" customHeight="1">
      <x:c r="A1439" s="413" t="str">
        <x:v>Log Transaksi</x:v>
      </x:c>
      <x:c r="B1439" s="413" t="str">
        <x:v>Y256</x:v>
      </x:c>
      <x:c r="C1439" s="413"/>
      <x:c r="D1439" s="413" t="str">
        <x:v>Fotografer belum diisi</x:v>
      </x:c>
      <x:c r="E1439" s="413" t="str">
        <x:v>Laporan diperbarui</x:v>
      </x:c>
      <x:c r="F1439" s="413" t="str">
        <x:v>9 Sep 2026</x:v>
      </x:c>
    </x:row>
    <x:row r="1440" ht="40" customHeight="1">
      <x:c r="A1440" s="413" t="str">
        <x:v>Log Transaksi</x:v>
      </x:c>
      <x:c r="B1440" s="413" t="str">
        <x:v>L259</x:v>
      </x:c>
      <x:c r="C1440" s="413"/>
      <x:c r="D1440" s="413" t="str">
        <x:v>Belum diisi</x:v>
      </x:c>
      <x:c r="E1440" s="413" t="str">
        <x:v>Laporan diperbarui</x:v>
      </x:c>
      <x:c r="F1440" s="413" t="str">
        <x:v>9 Sep 2026</x:v>
      </x:c>
    </x:row>
    <x:row r="1441" ht="40" customHeight="1">
      <x:c r="A1441" s="413" t="str">
        <x:v>Log Transaksi</x:v>
      </x:c>
      <x:c r="B1441" s="413" t="str">
        <x:v>Y259</x:v>
      </x:c>
      <x:c r="C1441" s="413"/>
      <x:c r="D1441" s="413" t="str">
        <x:v>Fotografer belum diisi</x:v>
      </x:c>
      <x:c r="E1441" s="413" t="str">
        <x:v>Laporan diperbarui</x:v>
      </x:c>
      <x:c r="F1441" s="413" t="str">
        <x:v>9 Sep 2026</x:v>
      </x:c>
    </x:row>
    <x:row r="1442" ht="40" customHeight="1">
      <x:c r="A1442" s="413" t="str">
        <x:v>Log Transaksi</x:v>
      </x:c>
      <x:c r="B1442" s="413" t="str">
        <x:v>L228</x:v>
      </x:c>
      <x:c r="C1442" s="413"/>
      <x:c r="D1442" s="413" t="str">
        <x:v>Belum diisi</x:v>
      </x:c>
      <x:c r="E1442" s="413" t="str">
        <x:v>Laporan diperbarui</x:v>
      </x:c>
      <x:c r="F1442" s="413" t="str">
        <x:v>9 Sep 2026</x:v>
      </x:c>
    </x:row>
    <x:row r="1443" ht="40" customHeight="1">
      <x:c r="A1443" s="413" t="str">
        <x:v>Log Transaksi</x:v>
      </x:c>
      <x:c r="B1443" s="413" t="str">
        <x:v>Y228</x:v>
      </x:c>
      <x:c r="C1443" s="413"/>
      <x:c r="D1443" s="413" t="str">
        <x:v>Fotografer belum diisi</x:v>
      </x:c>
      <x:c r="E1443" s="413" t="str">
        <x:v>Laporan diperbarui</x:v>
      </x:c>
      <x:c r="F1443" s="413" t="str">
        <x:v>9 Sep 2026</x:v>
      </x:c>
    </x:row>
    <x:row r="1444" ht="40" customHeight="1">
      <x:c r="A1444" s="413" t="str">
        <x:v>Log Transaksi</x:v>
      </x:c>
      <x:c r="B1444" s="413" t="str">
        <x:v>L229</x:v>
      </x:c>
      <x:c r="C1444" s="413"/>
      <x:c r="D1444" s="413" t="str">
        <x:v>Belum diisi</x:v>
      </x:c>
      <x:c r="E1444" s="413" t="str">
        <x:v>Laporan diperbarui</x:v>
      </x:c>
      <x:c r="F1444" s="413" t="str">
        <x:v>9 Sep 2026</x:v>
      </x:c>
    </x:row>
    <x:row r="1445" ht="40" customHeight="1">
      <x:c r="A1445" s="413" t="str">
        <x:v>Log Transaksi</x:v>
      </x:c>
      <x:c r="B1445" s="413" t="str">
        <x:v>Y229</x:v>
      </x:c>
      <x:c r="C1445" s="413"/>
      <x:c r="D1445" s="413" t="str">
        <x:v>Fotografer belum diisi</x:v>
      </x:c>
      <x:c r="E1445" s="413" t="str">
        <x:v>Laporan diperbarui</x:v>
      </x:c>
      <x:c r="F1445" s="413" t="str">
        <x:v>9 Sep 2026</x:v>
      </x:c>
    </x:row>
    <x:row r="1446" ht="40" customHeight="1">
      <x:c r="A1446" s="413" t="str">
        <x:v>Log Transaksi</x:v>
      </x:c>
      <x:c r="B1446" s="413" t="str">
        <x:v>Y232</x:v>
      </x:c>
      <x:c r="C1446" s="413"/>
      <x:c r="D1446" s="413" t="str">
        <x:v>Nominal belum diisi, bukan bukti transaksi Rp0</x:v>
      </x:c>
      <x:c r="E1446" s="413" t="str">
        <x:v>Laporan diperbarui</x:v>
      </x:c>
      <x:c r="F1446" s="413" t="str">
        <x:v>9 Sep 2026</x:v>
      </x:c>
    </x:row>
    <x:row r="1447" ht="40" customHeight="1">
      <x:c r="A1447" s="413" t="str">
        <x:v>Log Transaksi</x:v>
      </x:c>
      <x:c r="B1447" s="413" t="str">
        <x:v>L233</x:v>
      </x:c>
      <x:c r="C1447" s="413"/>
      <x:c r="D1447" s="413" t="str">
        <x:v>Belum diisi</x:v>
      </x:c>
      <x:c r="E1447" s="413" t="str">
        <x:v>Laporan diperbarui</x:v>
      </x:c>
      <x:c r="F1447" s="413" t="str">
        <x:v>9 Sep 2026</x:v>
      </x:c>
    </x:row>
    <x:row r="1448" ht="40" customHeight="1">
      <x:c r="A1448" s="413" t="str">
        <x:v>Log Transaksi</x:v>
      </x:c>
      <x:c r="B1448" s="413" t="str">
        <x:v>Y233</x:v>
      </x:c>
      <x:c r="C1448" s="413"/>
      <x:c r="D1448" s="413" t="str">
        <x:v>Fotografer belum diisi</x:v>
      </x:c>
      <x:c r="E1448" s="413" t="str">
        <x:v>Laporan diperbarui</x:v>
      </x:c>
      <x:c r="F1448" s="413" t="str">
        <x:v>9 Sep 2026</x:v>
      </x:c>
    </x:row>
    <x:row r="1449" ht="40" customHeight="1">
      <x:c r="A1449" s="413" t="str">
        <x:v>Log Transaksi</x:v>
      </x:c>
      <x:c r="B1449" s="413" t="str">
        <x:v>L234</x:v>
      </x:c>
      <x:c r="C1449" s="413"/>
      <x:c r="D1449" s="413" t="str">
        <x:v>Belum diisi</x:v>
      </x:c>
      <x:c r="E1449" s="413" t="str">
        <x:v>Laporan diperbarui</x:v>
      </x:c>
      <x:c r="F1449" s="413" t="str">
        <x:v>9 Sep 2026</x:v>
      </x:c>
    </x:row>
    <x:row r="1450" ht="40" customHeight="1">
      <x:c r="A1450" s="413" t="str">
        <x:v>Log Transaksi</x:v>
      </x:c>
      <x:c r="B1450" s="413" t="str">
        <x:v>Y234</x:v>
      </x:c>
      <x:c r="C1450" s="413"/>
      <x:c r="D1450" s="413" t="str">
        <x:v>Fotografer belum diisi</x:v>
      </x:c>
      <x:c r="E1450" s="413" t="str">
        <x:v>Laporan diperbarui</x:v>
      </x:c>
      <x:c r="F1450" s="413" t="str">
        <x:v>9 Sep 2026</x:v>
      </x:c>
    </x:row>
    <x:row r="1451" ht="40" customHeight="1">
      <x:c r="A1451" s="413" t="str">
        <x:v>Log Transaksi</x:v>
      </x:c>
      <x:c r="B1451" s="413" t="str">
        <x:v>L253</x:v>
      </x:c>
      <x:c r="C1451" s="413"/>
      <x:c r="D1451" s="413" t="str">
        <x:v>Belum diisi</x:v>
      </x:c>
      <x:c r="E1451" s="413" t="str">
        <x:v>Laporan diperbarui</x:v>
      </x:c>
      <x:c r="F1451" s="413" t="str">
        <x:v>9 Sep 2026</x:v>
      </x:c>
    </x:row>
    <x:row r="1452" ht="40" customHeight="1">
      <x:c r="A1452" s="413" t="str">
        <x:v>Log Transaksi</x:v>
      </x:c>
      <x:c r="B1452" s="413" t="str">
        <x:v>Y253</x:v>
      </x:c>
      <x:c r="C1452" s="413"/>
      <x:c r="D1452" s="413" t="str">
        <x:v>Fotografer belum diisi</x:v>
      </x:c>
      <x:c r="E1452" s="413" t="str">
        <x:v>Laporan diperbarui</x:v>
      </x:c>
      <x:c r="F1452" s="413" t="str">
        <x:v>9 Sep 2026</x:v>
      </x:c>
    </x:row>
    <x:row r="1453" ht="40" customHeight="1">
      <x:c r="A1453" s="413" t="str">
        <x:v>Log Transaksi</x:v>
      </x:c>
      <x:c r="B1453" s="413" t="str">
        <x:v>L260</x:v>
      </x:c>
      <x:c r="C1453" s="413"/>
      <x:c r="D1453" s="413" t="str">
        <x:v>Belum diisi</x:v>
      </x:c>
      <x:c r="E1453" s="413" t="str">
        <x:v>Laporan diperbarui</x:v>
      </x:c>
      <x:c r="F1453" s="413" t="str">
        <x:v>9 Sep 2026</x:v>
      </x:c>
    </x:row>
    <x:row r="1454" ht="40" customHeight="1">
      <x:c r="A1454" s="413" t="str">
        <x:v>Log Transaksi</x:v>
      </x:c>
      <x:c r="B1454" s="413" t="str">
        <x:v>Y260</x:v>
      </x:c>
      <x:c r="C1454" s="413"/>
      <x:c r="D1454" s="413" t="str">
        <x:v>Fotografer belum diisi</x:v>
      </x:c>
      <x:c r="E1454" s="413" t="str">
        <x:v>Laporan diperbarui</x:v>
      </x:c>
      <x:c r="F1454" s="413" t="str">
        <x:v>9 Sep 2026</x:v>
      </x:c>
    </x:row>
    <x:row r="1455" ht="40" customHeight="1">
      <x:c r="A1455" s="413" t="str">
        <x:v>Log Transaksi</x:v>
      </x:c>
      <x:c r="B1455" s="413" t="str">
        <x:v>A262</x:v>
      </x:c>
      <x:c r="C1455" s="413"/>
      <x:c r="D1455" s="413" t="n">
        <x:v>258</x:v>
      </x:c>
      <x:c r="E1455" s="413" t="str">
        <x:v>Laporan diperbarui</x:v>
      </x:c>
      <x:c r="F1455" s="413" t="str">
        <x:v>9 Sep 2026</x:v>
      </x:c>
    </x:row>
    <x:row r="1456" ht="40" customHeight="1">
      <x:c r="A1456" s="413" t="str">
        <x:v>Log Transaksi</x:v>
      </x:c>
      <x:c r="B1456" s="413" t="str">
        <x:v>B262</x:v>
      </x:c>
      <x:c r="C1456" s="413"/>
      <x:c r="D1456" s="413" t="n">
        <x:v>46274</x:v>
      </x:c>
      <x:c r="E1456" s="413" t="str">
        <x:v>Laporan diperbarui</x:v>
      </x:c>
      <x:c r="F1456" s="413" t="str">
        <x:v>9 Sep 2026</x:v>
      </x:c>
    </x:row>
    <x:row r="1457" ht="40" customHeight="1">
      <x:c r="A1457" s="413" t="str">
        <x:v>Log Transaksi</x:v>
      </x:c>
      <x:c r="B1457" s="413" t="str">
        <x:v>C262</x:v>
      </x:c>
      <x:c r="C1457" s="413"/>
      <x:c r="D1457" s="413" t="str">
        <x:v>Zhafira Azfa</x:v>
      </x:c>
      <x:c r="E1457" s="413" t="str">
        <x:v>Laporan diperbarui</x:v>
      </x:c>
      <x:c r="F1457" s="413" t="str">
        <x:v>9 Sep 2026</x:v>
      </x:c>
    </x:row>
    <x:row r="1458" ht="40" customHeight="1">
      <x:c r="A1458" s="413" t="str">
        <x:v>Log Transaksi</x:v>
      </x:c>
      <x:c r="B1458" s="413" t="str">
        <x:v>D262</x:v>
      </x:c>
      <x:c r="C1458" s="413"/>
      <x:c r="D1458" s="413" t="str">
        <x:v>Graduation Premium</x:v>
      </x:c>
      <x:c r="E1458" s="413" t="str">
        <x:v>Laporan diperbarui</x:v>
      </x:c>
      <x:c r="F1458" s="413" t="str">
        <x:v>9 Sep 2026</x:v>
      </x:c>
    </x:row>
    <x:row r="1459" ht="40" customHeight="1">
      <x:c r="A1459" s="413" t="str">
        <x:v>Log Transaksi</x:v>
      </x:c>
      <x:c r="B1459" s="413" t="str">
        <x:v>G262</x:v>
      </x:c>
      <x:c r="C1459" s="413"/>
      <x:c r="D1459" s="413" t="n">
        <x:v>400000</x:v>
      </x:c>
      <x:c r="E1459" s="413" t="str">
        <x:v>Laporan diperbarui</x:v>
      </x:c>
      <x:c r="F1459" s="413" t="str">
        <x:v>9 Sep 2026</x:v>
      </x:c>
    </x:row>
    <x:row r="1460" ht="40" customHeight="1">
      <x:c r="A1460" s="413" t="str">
        <x:v>Log Transaksi</x:v>
      </x:c>
      <x:c r="B1460" s="413" t="str">
        <x:v>H262</x:v>
      </x:c>
      <x:c r="C1460" s="413"/>
      <x:c r="D1460" s="413" t="n">
        <x:v>0</x:v>
      </x:c>
      <x:c r="E1460" s="413" t="str">
        <x:v>Laporan diperbarui</x:v>
      </x:c>
      <x:c r="F1460" s="413" t="str">
        <x:v>9 Sep 2026</x:v>
      </x:c>
    </x:row>
    <x:row r="1461" ht="40" customHeight="1">
      <x:c r="A1461" s="413" t="str">
        <x:v>Log Transaksi</x:v>
      </x:c>
      <x:c r="B1461" s="413" t="str">
        <x:v>K262</x:v>
      </x:c>
      <x:c r="C1461" s="413"/>
      <x:c r="D1461" s="413" t="str">
        <x:v>ADDEL</x:v>
      </x:c>
      <x:c r="E1461" s="413" t="str">
        <x:v>Laporan diperbarui</x:v>
      </x:c>
      <x:c r="F1461" s="413" t="str">
        <x:v>9 Sep 2026</x:v>
      </x:c>
    </x:row>
    <x:row r="1462" ht="40" customHeight="1">
      <x:c r="A1462" s="413" t="str">
        <x:v>Log Transaksi</x:v>
      </x:c>
      <x:c r="B1462" s="413" t="str">
        <x:v>L262</x:v>
      </x:c>
      <x:c r="C1462" s="413"/>
      <x:c r="D1462" s="413" t="str">
        <x:v>SAKA</x:v>
      </x:c>
      <x:c r="E1462" s="413" t="str">
        <x:v>Laporan diperbarui</x:v>
      </x:c>
      <x:c r="F1462" s="413" t="str">
        <x:v>9 Sep 2026</x:v>
      </x:c>
    </x:row>
    <x:row r="1463" ht="40" customHeight="1">
      <x:c r="A1463" s="413" t="str">
        <x:v>Log Transaksi</x:v>
      </x:c>
      <x:c r="B1463" s="413" t="str">
        <x:v>S262</x:v>
      </x:c>
      <x:c r="C1463" s="413"/>
      <x:c r="D1463" s="413" t="str">
        <x:v>Paket utama</x:v>
      </x:c>
      <x:c r="E1463" s="413" t="str">
        <x:v>Laporan diperbarui</x:v>
      </x:c>
      <x:c r="F1463" s="413" t="str">
        <x:v>9 Sep 2026</x:v>
      </x:c>
    </x:row>
    <x:row r="1464" ht="40" customHeight="1">
      <x:c r="A1464" s="413" t="str">
        <x:v>Log Transaksi</x:v>
      </x:c>
      <x:c r="B1464" s="413" t="str">
        <x:v>T262</x:v>
      </x:c>
      <x:c r="C1464" s="413"/>
      <x:c r="D1464" s="413" t="str">
        <x:v>9</x:v>
      </x:c>
      <x:c r="E1464" s="413" t="str">
        <x:v>Laporan diperbarui</x:v>
      </x:c>
      <x:c r="F1464" s="413" t="str">
        <x:v>9 Sep 2026</x:v>
      </x:c>
    </x:row>
    <x:row r="1465" ht="40" customHeight="1">
      <x:c r="A1465" s="413" t="str">
        <x:v>Log Transaksi</x:v>
      </x:c>
      <x:c r="B1465" s="413" t="str">
        <x:v>U262</x:v>
      </x:c>
      <x:c r="C1465" s="413"/>
      <x:c r="D1465" s="413" t="n">
        <x:v>6</x:v>
      </x:c>
      <x:c r="E1465" s="413" t="str">
        <x:v>Laporan diperbarui</x:v>
      </x:c>
      <x:c r="F1465" s="413" t="str">
        <x:v>9 Sep 2026</x:v>
      </x:c>
    </x:row>
    <x:row r="1466" ht="40" customHeight="1">
      <x:c r="A1466" s="413" t="str">
        <x:v>Log Transaksi</x:v>
      </x:c>
      <x:c r="B1466" s="413" t="str">
        <x:v>W262</x:v>
      </x:c>
      <x:c r="C1466" s="413"/>
      <x:c r="D1466" s="413" t="n">
        <x:v>400000</x:v>
      </x:c>
      <x:c r="E1466" s="413" t="str">
        <x:v>Laporan diperbarui</x:v>
      </x:c>
      <x:c r="F1466" s="413" t="str">
        <x:v>9 Sep 2026</x:v>
      </x:c>
    </x:row>
    <x:row r="1467" ht="40" customHeight="1">
      <x:c r="A1467" s="413" t="str">
        <x:v>Log Transaksi</x:v>
      </x:c>
      <x:c r="B1467" s="413" t="str">
        <x:v>Y262</x:v>
      </x:c>
      <x:c r="C1467" s="413"/>
      <x:c r="D1467" s="413" t="str">
        <x:v>Status pembayaran belum diisi | Tanggal foto belum diisi</x:v>
      </x:c>
      <x:c r="E1467" s="413" t="str">
        <x:v>Laporan diperbarui</x:v>
      </x:c>
      <x:c r="F1467" s="413" t="str">
        <x:v>9 Sep 2026</x:v>
      </x:c>
    </x:row>
    <x:row r="1468" ht="40" customHeight="1">
      <x:c r="A1468" s="413" t="str">
        <x:v>Log Transaksi</x:v>
      </x:c>
      <x:c r="B1468" s="413" t="str">
        <x:v>A263</x:v>
      </x:c>
      <x:c r="C1468" s="413"/>
      <x:c r="D1468" s="413" t="n">
        <x:v>259</x:v>
      </x:c>
      <x:c r="E1468" s="413" t="str">
        <x:v>Laporan diperbarui</x:v>
      </x:c>
      <x:c r="F1468" s="413" t="str">
        <x:v>9 Sep 2026</x:v>
      </x:c>
    </x:row>
    <x:row r="1469" ht="40" customHeight="1">
      <x:c r="A1469" s="413" t="str">
        <x:v>Log Transaksi</x:v>
      </x:c>
      <x:c r="B1469" s="413" t="str">
        <x:v>B263</x:v>
      </x:c>
      <x:c r="C1469" s="413"/>
      <x:c r="D1469" s="413" t="n">
        <x:v>46274</x:v>
      </x:c>
      <x:c r="E1469" s="413" t="str">
        <x:v>Laporan diperbarui</x:v>
      </x:c>
      <x:c r="F1469" s="413" t="str">
        <x:v>9 Sep 2026</x:v>
      </x:c>
    </x:row>
    <x:row r="1470" ht="40" customHeight="1">
      <x:c r="A1470" s="413" t="str">
        <x:v>Log Transaksi</x:v>
      </x:c>
      <x:c r="B1470" s="413" t="str">
        <x:v>C263</x:v>
      </x:c>
      <x:c r="C1470" s="413"/>
      <x:c r="D1470" s="413" t="str">
        <x:v>Wahyu Aji Prasetyyo</x:v>
      </x:c>
      <x:c r="E1470" s="413" t="str">
        <x:v>Laporan diperbarui</x:v>
      </x:c>
      <x:c r="F1470" s="413" t="str">
        <x:v>9 Sep 2026</x:v>
      </x:c>
    </x:row>
    <x:row r="1471" ht="40" customHeight="1">
      <x:c r="A1471" s="413" t="str">
        <x:v>Log Transaksi</x:v>
      </x:c>
      <x:c r="B1471" s="413" t="str">
        <x:v>D263</x:v>
      </x:c>
      <x:c r="C1471" s="413"/>
      <x:c r="D1471" s="413" t="str">
        <x:v>Graduation Premium</x:v>
      </x:c>
      <x:c r="E1471" s="413" t="str">
        <x:v>Laporan diperbarui</x:v>
      </x:c>
      <x:c r="F1471" s="413" t="str">
        <x:v>9 Sep 2026</x:v>
      </x:c>
    </x:row>
    <x:row r="1472" ht="40" customHeight="1">
      <x:c r="A1472" s="413" t="str">
        <x:v>Log Transaksi</x:v>
      </x:c>
      <x:c r="B1472" s="413" t="str">
        <x:v>G263</x:v>
      </x:c>
      <x:c r="C1472" s="413"/>
      <x:c r="D1472" s="413" t="n">
        <x:v>440000</x:v>
      </x:c>
      <x:c r="E1472" s="413" t="str">
        <x:v>Laporan diperbarui</x:v>
      </x:c>
      <x:c r="F1472" s="413" t="str">
        <x:v>9 Sep 2026</x:v>
      </x:c>
    </x:row>
    <x:row r="1473" ht="40" customHeight="1">
      <x:c r="A1473" s="413" t="str">
        <x:v>Log Transaksi</x:v>
      </x:c>
      <x:c r="B1473" s="413" t="str">
        <x:v>H263</x:v>
      </x:c>
      <x:c r="C1473" s="413"/>
      <x:c r="D1473" s="413" t="n">
        <x:v>0</x:v>
      </x:c>
      <x:c r="E1473" s="413" t="str">
        <x:v>Laporan diperbarui</x:v>
      </x:c>
      <x:c r="F1473" s="413" t="str">
        <x:v>9 Sep 2026</x:v>
      </x:c>
    </x:row>
    <x:row r="1474" ht="40" customHeight="1">
      <x:c r="A1474" s="413" t="str">
        <x:v>Log Transaksi</x:v>
      </x:c>
      <x:c r="B1474" s="413" t="str">
        <x:v>K263</x:v>
      </x:c>
      <x:c r="C1474" s="413"/>
      <x:c r="D1474" s="413" t="str">
        <x:v>ADDEL</x:v>
      </x:c>
      <x:c r="E1474" s="413" t="str">
        <x:v>Laporan diperbarui</x:v>
      </x:c>
      <x:c r="F1474" s="413" t="str">
        <x:v>9 Sep 2026</x:v>
      </x:c>
    </x:row>
    <x:row r="1475" ht="40" customHeight="1">
      <x:c r="A1475" s="413" t="str">
        <x:v>Log Transaksi</x:v>
      </x:c>
      <x:c r="B1475" s="413" t="str">
        <x:v>L263</x:v>
      </x:c>
      <x:c r="C1475" s="413"/>
      <x:c r="D1475" s="413" t="str">
        <x:v>VERO</x:v>
      </x:c>
      <x:c r="E1475" s="413" t="str">
        <x:v>Laporan diperbarui</x:v>
      </x:c>
      <x:c r="F1475" s="413" t="str">
        <x:v>9 Sep 2026</x:v>
      </x:c>
    </x:row>
    <x:row r="1476" ht="40" customHeight="1">
      <x:c r="A1476" s="413" t="str">
        <x:v>Log Transaksi</x:v>
      </x:c>
      <x:c r="B1476" s="413" t="str">
        <x:v>S263</x:v>
      </x:c>
      <x:c r="C1476" s="413"/>
      <x:c r="D1476" s="413" t="str">
        <x:v>Paket utama</x:v>
      </x:c>
      <x:c r="E1476" s="413" t="str">
        <x:v>Laporan diperbarui</x:v>
      </x:c>
      <x:c r="F1476" s="413" t="str">
        <x:v>9 Sep 2026</x:v>
      </x:c>
    </x:row>
    <x:row r="1477" ht="40" customHeight="1">
      <x:c r="A1477" s="413" t="str">
        <x:v>Log Transaksi</x:v>
      </x:c>
      <x:c r="B1477" s="413" t="str">
        <x:v>T263</x:v>
      </x:c>
      <x:c r="C1477" s="413"/>
      <x:c r="D1477" s="413" t="str">
        <x:v>9</x:v>
      </x:c>
      <x:c r="E1477" s="413" t="str">
        <x:v>Laporan diperbarui</x:v>
      </x:c>
      <x:c r="F1477" s="413" t="str">
        <x:v>9 Sep 2026</x:v>
      </x:c>
    </x:row>
    <x:row r="1478" ht="40" customHeight="1">
      <x:c r="A1478" s="413" t="str">
        <x:v>Log Transaksi</x:v>
      </x:c>
      <x:c r="B1478" s="413" t="str">
        <x:v>U263</x:v>
      </x:c>
      <x:c r="C1478" s="413"/>
      <x:c r="D1478" s="413" t="n">
        <x:v>7</x:v>
      </x:c>
      <x:c r="E1478" s="413" t="str">
        <x:v>Laporan diperbarui</x:v>
      </x:c>
      <x:c r="F1478" s="413" t="str">
        <x:v>9 Sep 2026</x:v>
      </x:c>
    </x:row>
    <x:row r="1479" ht="40" customHeight="1">
      <x:c r="A1479" s="413" t="str">
        <x:v>Log Transaksi</x:v>
      </x:c>
      <x:c r="B1479" s="413" t="str">
        <x:v>W263</x:v>
      </x:c>
      <x:c r="C1479" s="413"/>
      <x:c r="D1479" s="413" t="n">
        <x:v>440000</x:v>
      </x:c>
      <x:c r="E1479" s="413" t="str">
        <x:v>Laporan diperbarui</x:v>
      </x:c>
      <x:c r="F1479" s="413" t="str">
        <x:v>9 Sep 2026</x:v>
      </x:c>
    </x:row>
    <x:row r="1480" ht="40" customHeight="1">
      <x:c r="A1480" s="413" t="str">
        <x:v>Log Transaksi</x:v>
      </x:c>
      <x:c r="B1480" s="413" t="str">
        <x:v>Y263</x:v>
      </x:c>
      <x:c r="C1480" s="413"/>
      <x:c r="D1480" s="413" t="str">
        <x:v>Status pembayaran belum diisi | Tanggal foto belum diisi</x:v>
      </x:c>
      <x:c r="E1480" s="413" t="str">
        <x:v>Laporan diperbarui</x:v>
      </x:c>
      <x:c r="F1480" s="413" t="str">
        <x:v>9 Sep 2026</x:v>
      </x:c>
    </x:row>
    <x:row r="1481" ht="40" customHeight="1">
      <x:c r="A1481" s="413" t="str">
        <x:v>Log Transaksi</x:v>
      </x:c>
      <x:c r="B1481" s="413" t="str">
        <x:v>A264</x:v>
      </x:c>
      <x:c r="C1481" s="413"/>
      <x:c r="D1481" s="413" t="n">
        <x:v>260</x:v>
      </x:c>
      <x:c r="E1481" s="413" t="str">
        <x:v>Laporan diperbarui</x:v>
      </x:c>
      <x:c r="F1481" s="413" t="str">
        <x:v>9 Sep 2026</x:v>
      </x:c>
    </x:row>
    <x:row r="1482" ht="40" customHeight="1">
      <x:c r="A1482" s="413" t="str">
        <x:v>Log Transaksi</x:v>
      </x:c>
      <x:c r="B1482" s="413" t="str">
        <x:v>B264</x:v>
      </x:c>
      <x:c r="C1482" s="413"/>
      <x:c r="D1482" s="413" t="n">
        <x:v>46274</x:v>
      </x:c>
      <x:c r="E1482" s="413" t="str">
        <x:v>Laporan diperbarui</x:v>
      </x:c>
      <x:c r="F1482" s="413" t="str">
        <x:v>9 Sep 2026</x:v>
      </x:c>
    </x:row>
    <x:row r="1483" ht="40" customHeight="1">
      <x:c r="A1483" s="413" t="str">
        <x:v>Log Transaksi</x:v>
      </x:c>
      <x:c r="B1483" s="413" t="str">
        <x:v>C264</x:v>
      </x:c>
      <x:c r="C1483" s="413"/>
      <x:c r="D1483" s="413" t="str">
        <x:v>Angelika</x:v>
      </x:c>
      <x:c r="E1483" s="413" t="str">
        <x:v>Laporan diperbarui</x:v>
      </x:c>
      <x:c r="F1483" s="413" t="str">
        <x:v>9 Sep 2026</x:v>
      </x:c>
    </x:row>
    <x:row r="1484" ht="40" customHeight="1">
      <x:c r="A1484" s="413" t="str">
        <x:v>Log Transaksi</x:v>
      </x:c>
      <x:c r="B1484" s="413" t="str">
        <x:v>D264</x:v>
      </x:c>
      <x:c r="C1484" s="413"/>
      <x:c r="D1484" s="413" t="str">
        <x:v>Graduation</x:v>
      </x:c>
      <x:c r="E1484" s="413" t="str">
        <x:v>Laporan diperbarui</x:v>
      </x:c>
      <x:c r="F1484" s="413" t="str">
        <x:v>9 Sep 2026</x:v>
      </x:c>
    </x:row>
    <x:row r="1485" ht="40" customHeight="1">
      <x:c r="A1485" s="413" t="str">
        <x:v>Log Transaksi</x:v>
      </x:c>
      <x:c r="B1485" s="413" t="str">
        <x:v>G264</x:v>
      </x:c>
      <x:c r="C1485" s="413"/>
      <x:c r="D1485" s="413" t="n">
        <x:v>0</x:v>
      </x:c>
      <x:c r="E1485" s="413" t="str">
        <x:v>Laporan diperbarui</x:v>
      </x:c>
      <x:c r="F1485" s="413" t="str">
        <x:v>9 Sep 2026</x:v>
      </x:c>
    </x:row>
    <x:row r="1486" ht="40" customHeight="1">
      <x:c r="A1486" s="413" t="str">
        <x:v>Log Transaksi</x:v>
      </x:c>
      <x:c r="B1486" s="413" t="str">
        <x:v>H264</x:v>
      </x:c>
      <x:c r="C1486" s="413"/>
      <x:c r="D1486" s="413" t="n">
        <x:v>200000</x:v>
      </x:c>
      <x:c r="E1486" s="413" t="str">
        <x:v>Laporan diperbarui</x:v>
      </x:c>
      <x:c r="F1486" s="413" t="str">
        <x:v>9 Sep 2026</x:v>
      </x:c>
    </x:row>
    <x:row r="1487" ht="40" customHeight="1">
      <x:c r="A1487" s="413" t="str">
        <x:v>Log Transaksi</x:v>
      </x:c>
      <x:c r="B1487" s="413" t="str">
        <x:v>K264</x:v>
      </x:c>
      <x:c r="C1487" s="413"/>
      <x:c r="D1487" s="413" t="str">
        <x:v>ADDEL</x:v>
      </x:c>
      <x:c r="E1487" s="413" t="str">
        <x:v>Laporan diperbarui</x:v>
      </x:c>
      <x:c r="F1487" s="413" t="str">
        <x:v>9 Sep 2026</x:v>
      </x:c>
    </x:row>
    <x:row r="1488" ht="40" customHeight="1">
      <x:c r="A1488" s="413" t="str">
        <x:v>Log Transaksi</x:v>
      </x:c>
      <x:c r="B1488" s="413" t="str">
        <x:v>L264</x:v>
      </x:c>
      <x:c r="C1488" s="413"/>
      <x:c r="D1488" s="413" t="str">
        <x:v>VERO</x:v>
      </x:c>
      <x:c r="E1488" s="413" t="str">
        <x:v>Laporan diperbarui</x:v>
      </x:c>
      <x:c r="F1488" s="413" t="str">
        <x:v>9 Sep 2026</x:v>
      </x:c>
    </x:row>
    <x:row r="1489" ht="40" customHeight="1">
      <x:c r="A1489" s="413" t="str">
        <x:v>Log Transaksi</x:v>
      </x:c>
      <x:c r="B1489" s="413" t="str">
        <x:v>S264</x:v>
      </x:c>
      <x:c r="C1489" s="413"/>
      <x:c r="D1489" s="413" t="str">
        <x:v>Paket utama</x:v>
      </x:c>
      <x:c r="E1489" s="413" t="str">
        <x:v>Laporan diperbarui</x:v>
      </x:c>
      <x:c r="F1489" s="413" t="str">
        <x:v>9 Sep 2026</x:v>
      </x:c>
    </x:row>
    <x:row r="1490" ht="40" customHeight="1">
      <x:c r="A1490" s="413" t="str">
        <x:v>Log Transaksi</x:v>
      </x:c>
      <x:c r="B1490" s="413" t="str">
        <x:v>T264</x:v>
      </x:c>
      <x:c r="C1490" s="413"/>
      <x:c r="D1490" s="413" t="str">
        <x:v>9</x:v>
      </x:c>
      <x:c r="E1490" s="413" t="str">
        <x:v>Laporan diperbarui</x:v>
      </x:c>
      <x:c r="F1490" s="413" t="str">
        <x:v>9 Sep 2026</x:v>
      </x:c>
    </x:row>
    <x:row r="1491" ht="40" customHeight="1">
      <x:c r="A1491" s="413" t="str">
        <x:v>Log Transaksi</x:v>
      </x:c>
      <x:c r="B1491" s="413" t="str">
        <x:v>U264</x:v>
      </x:c>
      <x:c r="C1491" s="413"/>
      <x:c r="D1491" s="413" t="n">
        <x:v>8</x:v>
      </x:c>
      <x:c r="E1491" s="413" t="str">
        <x:v>Laporan diperbarui</x:v>
      </x:c>
      <x:c r="F1491" s="413" t="str">
        <x:v>9 Sep 2026</x:v>
      </x:c>
    </x:row>
    <x:row r="1492" ht="40" customHeight="1">
      <x:c r="A1492" s="413" t="str">
        <x:v>Log Transaksi</x:v>
      </x:c>
      <x:c r="B1492" s="413" t="str">
        <x:v>X264</x:v>
      </x:c>
      <x:c r="C1492" s="413"/>
      <x:c r="D1492" s="413" t="n">
        <x:v>200000</x:v>
      </x:c>
      <x:c r="E1492" s="413" t="str">
        <x:v>Laporan diperbarui</x:v>
      </x:c>
      <x:c r="F1492" s="413" t="str">
        <x:v>9 Sep 2026</x:v>
      </x:c>
    </x:row>
    <x:row r="1493" ht="40" customHeight="1">
      <x:c r="A1493" s="413" t="str">
        <x:v>Log Transaksi</x:v>
      </x:c>
      <x:c r="B1493" s="413" t="str">
        <x:v>Y264</x:v>
      </x:c>
      <x:c r="C1493" s="413"/>
      <x:c r="D1493" s="413" t="str">
        <x:v>Status pembayaran belum diisi | Tanggal foto belum diisi</x:v>
      </x:c>
      <x:c r="E1493" s="413" t="str">
        <x:v>Laporan diperbarui</x:v>
      </x:c>
      <x:c r="F1493" s="413" t="str">
        <x:v>9 Sep 2026</x:v>
      </x:c>
    </x:row>
    <x:row r="1494" ht="40" customHeight="1">
      <x:c r="A1494" s="413" t="str">
        <x:v>Log Transaksi</x:v>
      </x:c>
      <x:c r="B1494" s="413" t="str">
        <x:v>A265</x:v>
      </x:c>
      <x:c r="C1494" s="413"/>
      <x:c r="D1494" s="413" t="n">
        <x:v>261</x:v>
      </x:c>
      <x:c r="E1494" s="413" t="str">
        <x:v>Laporan diperbarui</x:v>
      </x:c>
      <x:c r="F1494" s="413" t="str">
        <x:v>9 Sep 2026</x:v>
      </x:c>
    </x:row>
    <x:row r="1495" ht="40" customHeight="1">
      <x:c r="A1495" s="413" t="str">
        <x:v>Log Transaksi</x:v>
      </x:c>
      <x:c r="B1495" s="413" t="str">
        <x:v>B265</x:v>
      </x:c>
      <x:c r="C1495" s="413"/>
      <x:c r="D1495" s="413" t="n">
        <x:v>46274</x:v>
      </x:c>
      <x:c r="E1495" s="413" t="str">
        <x:v>Laporan diperbarui</x:v>
      </x:c>
      <x:c r="F1495" s="413" t="str">
        <x:v>9 Sep 2026</x:v>
      </x:c>
    </x:row>
    <x:row r="1496" ht="40" customHeight="1">
      <x:c r="A1496" s="413" t="str">
        <x:v>Log Transaksi</x:v>
      </x:c>
      <x:c r="B1496" s="413" t="str">
        <x:v>C265</x:v>
      </x:c>
      <x:c r="C1496" s="413"/>
      <x:c r="D1496" s="413" t="str">
        <x:v>Tian</x:v>
      </x:c>
      <x:c r="E1496" s="413" t="str">
        <x:v>Laporan diperbarui</x:v>
      </x:c>
      <x:c r="F1496" s="413" t="str">
        <x:v>9 Sep 2026</x:v>
      </x:c>
    </x:row>
    <x:row r="1497" ht="40" customHeight="1">
      <x:c r="A1497" s="413" t="str">
        <x:v>Log Transaksi</x:v>
      </x:c>
      <x:c r="B1497" s="413" t="str">
        <x:v>D265</x:v>
      </x:c>
      <x:c r="C1497" s="413"/>
      <x:c r="D1497" s="413" t="str">
        <x:v>Graduation</x:v>
      </x:c>
      <x:c r="E1497" s="413" t="str">
        <x:v>Laporan diperbarui</x:v>
      </x:c>
      <x:c r="F1497" s="413" t="str">
        <x:v>9 Sep 2026</x:v>
      </x:c>
    </x:row>
    <x:row r="1498" ht="40" customHeight="1">
      <x:c r="A1498" s="413" t="str">
        <x:v>Log Transaksi</x:v>
      </x:c>
      <x:c r="B1498" s="413" t="str">
        <x:v>G265</x:v>
      </x:c>
      <x:c r="C1498" s="413"/>
      <x:c r="D1498" s="413" t="n">
        <x:v>0</x:v>
      </x:c>
      <x:c r="E1498" s="413" t="str">
        <x:v>Laporan diperbarui</x:v>
      </x:c>
      <x:c r="F1498" s="413" t="str">
        <x:v>9 Sep 2026</x:v>
      </x:c>
    </x:row>
    <x:row r="1499" ht="40" customHeight="1">
      <x:c r="A1499" s="413" t="str">
        <x:v>Log Transaksi</x:v>
      </x:c>
      <x:c r="B1499" s="413" t="str">
        <x:v>H265</x:v>
      </x:c>
      <x:c r="C1499" s="413"/>
      <x:c r="D1499" s="413" t="n">
        <x:v>500000</x:v>
      </x:c>
      <x:c r="E1499" s="413" t="str">
        <x:v>Laporan diperbarui</x:v>
      </x:c>
      <x:c r="F1499" s="413" t="str">
        <x:v>9 Sep 2026</x:v>
      </x:c>
    </x:row>
    <x:row r="1500" ht="40" customHeight="1">
      <x:c r="A1500" s="413" t="str">
        <x:v>Log Transaksi</x:v>
      </x:c>
      <x:c r="B1500" s="413" t="str">
        <x:v>K265</x:v>
      </x:c>
      <x:c r="C1500" s="413"/>
      <x:c r="D1500" s="413" t="str">
        <x:v>ADDEL</x:v>
      </x:c>
      <x:c r="E1500" s="413" t="str">
        <x:v>Laporan diperbarui</x:v>
      </x:c>
      <x:c r="F1500" s="413" t="str">
        <x:v>9 Sep 2026</x:v>
      </x:c>
    </x:row>
    <x:row r="1501" ht="40" customHeight="1">
      <x:c r="A1501" s="413" t="str">
        <x:v>Log Transaksi</x:v>
      </x:c>
      <x:c r="B1501" s="413" t="str">
        <x:v>L265</x:v>
      </x:c>
      <x:c r="C1501" s="413"/>
      <x:c r="D1501" s="413" t="str">
        <x:v>FAHME</x:v>
      </x:c>
      <x:c r="E1501" s="413" t="str">
        <x:v>Laporan diperbarui</x:v>
      </x:c>
      <x:c r="F1501" s="413" t="str">
        <x:v>9 Sep 2026</x:v>
      </x:c>
    </x:row>
    <x:row r="1502" ht="40" customHeight="1">
      <x:c r="A1502" s="413" t="str">
        <x:v>Log Transaksi</x:v>
      </x:c>
      <x:c r="B1502" s="413" t="str">
        <x:v>S265</x:v>
      </x:c>
      <x:c r="C1502" s="413"/>
      <x:c r="D1502" s="413" t="str">
        <x:v>Paket utama</x:v>
      </x:c>
      <x:c r="E1502" s="413" t="str">
        <x:v>Laporan diperbarui</x:v>
      </x:c>
      <x:c r="F1502" s="413" t="str">
        <x:v>9 Sep 2026</x:v>
      </x:c>
    </x:row>
    <x:row r="1503" ht="40" customHeight="1">
      <x:c r="A1503" s="413" t="str">
        <x:v>Log Transaksi</x:v>
      </x:c>
      <x:c r="B1503" s="413" t="str">
        <x:v>T265</x:v>
      </x:c>
      <x:c r="C1503" s="413"/>
      <x:c r="D1503" s="413" t="str">
        <x:v>9</x:v>
      </x:c>
      <x:c r="E1503" s="413" t="str">
        <x:v>Laporan diperbarui</x:v>
      </x:c>
      <x:c r="F1503" s="413" t="str">
        <x:v>9 Sep 2026</x:v>
      </x:c>
    </x:row>
    <x:row r="1504" ht="40" customHeight="1">
      <x:c r="A1504" s="413" t="str">
        <x:v>Log Transaksi</x:v>
      </x:c>
      <x:c r="B1504" s="413" t="str">
        <x:v>U265</x:v>
      </x:c>
      <x:c r="C1504" s="413"/>
      <x:c r="D1504" s="413" t="n">
        <x:v>9</x:v>
      </x:c>
      <x:c r="E1504" s="413" t="str">
        <x:v>Laporan diperbarui</x:v>
      </x:c>
      <x:c r="F1504" s="413" t="str">
        <x:v>9 Sep 2026</x:v>
      </x:c>
    </x:row>
    <x:row r="1505" ht="40" customHeight="1">
      <x:c r="A1505" s="413" t="str">
        <x:v>Log Transaksi</x:v>
      </x:c>
      <x:c r="B1505" s="413" t="str">
        <x:v>X265</x:v>
      </x:c>
      <x:c r="C1505" s="413"/>
      <x:c r="D1505" s="413" t="n">
        <x:v>500000</x:v>
      </x:c>
      <x:c r="E1505" s="413" t="str">
        <x:v>Laporan diperbarui</x:v>
      </x:c>
      <x:c r="F1505" s="413" t="str">
        <x:v>9 Sep 2026</x:v>
      </x:c>
    </x:row>
    <x:row r="1506" ht="40" customHeight="1">
      <x:c r="A1506" s="413" t="str">
        <x:v>Log Transaksi</x:v>
      </x:c>
      <x:c r="B1506" s="413" t="str">
        <x:v>Y265</x:v>
      </x:c>
      <x:c r="C1506" s="413"/>
      <x:c r="D1506" s="413" t="str">
        <x:v>Status pembayaran belum diisi | Tanggal foto belum diisi</x:v>
      </x:c>
      <x:c r="E1506" s="413" t="str">
        <x:v>Laporan diperbarui</x:v>
      </x:c>
      <x:c r="F1506" s="413" t="str">
        <x:v>9 Sep 2026</x:v>
      </x:c>
    </x:row>
    <x:row r="1507" ht="40" customHeight="1">
      <x:c r="A1507" s="413" t="str">
        <x:v>Log Transaksi</x:v>
      </x:c>
      <x:c r="B1507" s="413" t="str">
        <x:v>A266</x:v>
      </x:c>
      <x:c r="C1507" s="413"/>
      <x:c r="D1507" s="413" t="n">
        <x:v>262</x:v>
      </x:c>
      <x:c r="E1507" s="413" t="str">
        <x:v>Laporan diperbarui</x:v>
      </x:c>
      <x:c r="F1507" s="413" t="str">
        <x:v>9 Sep 2026</x:v>
      </x:c>
    </x:row>
    <x:row r="1508" ht="40" customHeight="1">
      <x:c r="A1508" s="413" t="str">
        <x:v>Log Transaksi</x:v>
      </x:c>
      <x:c r="B1508" s="413" t="str">
        <x:v>B266</x:v>
      </x:c>
      <x:c r="C1508" s="413"/>
      <x:c r="D1508" s="413" t="n">
        <x:v>46274</x:v>
      </x:c>
      <x:c r="E1508" s="413" t="str">
        <x:v>Laporan diperbarui</x:v>
      </x:c>
      <x:c r="F1508" s="413" t="str">
        <x:v>9 Sep 2026</x:v>
      </x:c>
    </x:row>
    <x:row r="1509" ht="40" customHeight="1">
      <x:c r="A1509" s="413" t="str">
        <x:v>Log Transaksi</x:v>
      </x:c>
      <x:c r="B1509" s="413" t="str">
        <x:v>C266</x:v>
      </x:c>
      <x:c r="C1509" s="413"/>
      <x:c r="D1509" s="413" t="str">
        <x:v>Sandy</x:v>
      </x:c>
      <x:c r="E1509" s="413" t="str">
        <x:v>Laporan diperbarui</x:v>
      </x:c>
      <x:c r="F1509" s="413" t="str">
        <x:v>9 Sep 2026</x:v>
      </x:c>
    </x:row>
    <x:row r="1510" ht="40" customHeight="1">
      <x:c r="A1510" s="413" t="str">
        <x:v>Log Transaksi</x:v>
      </x:c>
      <x:c r="B1510" s="413" t="str">
        <x:v>D266</x:v>
      </x:c>
      <x:c r="C1510" s="413"/>
      <x:c r="D1510" s="413" t="str">
        <x:v>Graduation</x:v>
      </x:c>
      <x:c r="E1510" s="413" t="str">
        <x:v>Laporan diperbarui</x:v>
      </x:c>
      <x:c r="F1510" s="413" t="str">
        <x:v>9 Sep 2026</x:v>
      </x:c>
    </x:row>
    <x:row r="1511" ht="40" customHeight="1">
      <x:c r="A1511" s="413" t="str">
        <x:v>Log Transaksi</x:v>
      </x:c>
      <x:c r="B1511" s="413" t="str">
        <x:v>G266</x:v>
      </x:c>
      <x:c r="C1511" s="413"/>
      <x:c r="D1511" s="413" t="n">
        <x:v>250000</x:v>
      </x:c>
      <x:c r="E1511" s="413" t="str">
        <x:v>Laporan diperbarui</x:v>
      </x:c>
      <x:c r="F1511" s="413" t="str">
        <x:v>9 Sep 2026</x:v>
      </x:c>
    </x:row>
    <x:row r="1512" ht="40" customHeight="1">
      <x:c r="A1512" s="413" t="str">
        <x:v>Log Transaksi</x:v>
      </x:c>
      <x:c r="B1512" s="413" t="str">
        <x:v>H266</x:v>
      </x:c>
      <x:c r="C1512" s="413"/>
      <x:c r="D1512" s="413" t="n">
        <x:v>0</x:v>
      </x:c>
      <x:c r="E1512" s="413" t="str">
        <x:v>Laporan diperbarui</x:v>
      </x:c>
      <x:c r="F1512" s="413" t="str">
        <x:v>9 Sep 2026</x:v>
      </x:c>
    </x:row>
    <x:row r="1513" ht="40" customHeight="1">
      <x:c r="A1513" s="413" t="str">
        <x:v>Log Transaksi</x:v>
      </x:c>
      <x:c r="B1513" s="413" t="str">
        <x:v>K266</x:v>
      </x:c>
      <x:c r="C1513" s="413"/>
      <x:c r="D1513" s="413" t="str">
        <x:v>ADDEL</x:v>
      </x:c>
      <x:c r="E1513" s="413" t="str">
        <x:v>Laporan diperbarui</x:v>
      </x:c>
      <x:c r="F1513" s="413" t="str">
        <x:v>9 Sep 2026</x:v>
      </x:c>
    </x:row>
    <x:row r="1514" ht="40" customHeight="1">
      <x:c r="A1514" s="413" t="str">
        <x:v>Log Transaksi</x:v>
      </x:c>
      <x:c r="B1514" s="413" t="str">
        <x:v>L266</x:v>
      </x:c>
      <x:c r="C1514" s="413"/>
      <x:c r="D1514" s="413" t="str">
        <x:v>ADIF</x:v>
      </x:c>
      <x:c r="E1514" s="413" t="str">
        <x:v>Laporan diperbarui</x:v>
      </x:c>
      <x:c r="F1514" s="413" t="str">
        <x:v>9 Sep 2026</x:v>
      </x:c>
    </x:row>
    <x:row r="1515" ht="40" customHeight="1">
      <x:c r="A1515" s="413" t="str">
        <x:v>Log Transaksi</x:v>
      </x:c>
      <x:c r="B1515" s="413" t="str">
        <x:v>S266</x:v>
      </x:c>
      <x:c r="C1515" s="413"/>
      <x:c r="D1515" s="413" t="str">
        <x:v>Paket utama</x:v>
      </x:c>
      <x:c r="E1515" s="413" t="str">
        <x:v>Laporan diperbarui</x:v>
      </x:c>
      <x:c r="F1515" s="413" t="str">
        <x:v>9 Sep 2026</x:v>
      </x:c>
    </x:row>
    <x:row r="1516" ht="40" customHeight="1">
      <x:c r="A1516" s="413" t="str">
        <x:v>Log Transaksi</x:v>
      </x:c>
      <x:c r="B1516" s="413" t="str">
        <x:v>T266</x:v>
      </x:c>
      <x:c r="C1516" s="413"/>
      <x:c r="D1516" s="413" t="str">
        <x:v>9</x:v>
      </x:c>
      <x:c r="E1516" s="413" t="str">
        <x:v>Laporan diperbarui</x:v>
      </x:c>
      <x:c r="F1516" s="413" t="str">
        <x:v>9 Sep 2026</x:v>
      </x:c>
    </x:row>
    <x:row r="1517" ht="40" customHeight="1">
      <x:c r="A1517" s="413" t="str">
        <x:v>Log Transaksi</x:v>
      </x:c>
      <x:c r="B1517" s="413" t="str">
        <x:v>U266</x:v>
      </x:c>
      <x:c r="C1517" s="413"/>
      <x:c r="D1517" s="413" t="n">
        <x:v>10</x:v>
      </x:c>
      <x:c r="E1517" s="413" t="str">
        <x:v>Laporan diperbarui</x:v>
      </x:c>
      <x:c r="F1517" s="413" t="str">
        <x:v>9 Sep 2026</x:v>
      </x:c>
    </x:row>
    <x:row r="1518" ht="40" customHeight="1">
      <x:c r="A1518" s="413" t="str">
        <x:v>Log Transaksi</x:v>
      </x:c>
      <x:c r="B1518" s="413" t="str">
        <x:v>W266</x:v>
      </x:c>
      <x:c r="C1518" s="413"/>
      <x:c r="D1518" s="413" t="n">
        <x:v>250000</x:v>
      </x:c>
      <x:c r="E1518" s="413" t="str">
        <x:v>Laporan diperbarui</x:v>
      </x:c>
      <x:c r="F1518" s="413" t="str">
        <x:v>9 Sep 2026</x:v>
      </x:c>
    </x:row>
    <x:row r="1519" ht="40" customHeight="1">
      <x:c r="A1519" s="413" t="str">
        <x:v>Log Transaksi</x:v>
      </x:c>
      <x:c r="B1519" s="413" t="str">
        <x:v>Y266</x:v>
      </x:c>
      <x:c r="C1519" s="413"/>
      <x:c r="D1519" s="413" t="str">
        <x:v>Status pembayaran belum diisi | Tanggal foto belum diisi</x:v>
      </x:c>
      <x:c r="E1519" s="413" t="str">
        <x:v>Laporan diperbarui</x:v>
      </x:c>
      <x:c r="F1519" s="413" t="str">
        <x:v>9 Sep 2026</x:v>
      </x:c>
    </x:row>
    <x:row r="1520" ht="40" customHeight="1">
      <x:c r="A1520" s="413" t="str">
        <x:v>Log Transaksi</x:v>
      </x:c>
      <x:c r="B1520" s="413" t="str">
        <x:v>A267</x:v>
      </x:c>
      <x:c r="C1520" s="413"/>
      <x:c r="D1520" s="413" t="n">
        <x:v>263</x:v>
      </x:c>
      <x:c r="E1520" s="413" t="str">
        <x:v>Laporan diperbarui</x:v>
      </x:c>
      <x:c r="F1520" s="413" t="str">
        <x:v>9 Sep 2026</x:v>
      </x:c>
    </x:row>
    <x:row r="1521" ht="40" customHeight="1">
      <x:c r="A1521" s="413" t="str">
        <x:v>Log Transaksi</x:v>
      </x:c>
      <x:c r="B1521" s="413" t="str">
        <x:v>B267</x:v>
      </x:c>
      <x:c r="C1521" s="413"/>
      <x:c r="D1521" s="413" t="n">
        <x:v>46274</x:v>
      </x:c>
      <x:c r="E1521" s="413" t="str">
        <x:v>Laporan diperbarui</x:v>
      </x:c>
      <x:c r="F1521" s="413" t="str">
        <x:v>9 Sep 2026</x:v>
      </x:c>
    </x:row>
    <x:row r="1522" ht="40" customHeight="1">
      <x:c r="A1522" s="413" t="str">
        <x:v>Log Transaksi</x:v>
      </x:c>
      <x:c r="B1522" s="413" t="str">
        <x:v>C267</x:v>
      </x:c>
      <x:c r="C1522" s="413"/>
      <x:c r="D1522" s="413" t="str">
        <x:v>Rangga</x:v>
      </x:c>
      <x:c r="E1522" s="413" t="str">
        <x:v>Laporan diperbarui</x:v>
      </x:c>
      <x:c r="F1522" s="413" t="str">
        <x:v>9 Sep 2026</x:v>
      </x:c>
    </x:row>
    <x:row r="1523" ht="40" customHeight="1">
      <x:c r="A1523" s="413" t="str">
        <x:v>Log Transaksi</x:v>
      </x:c>
      <x:c r="B1523" s="413" t="str">
        <x:v>D267</x:v>
      </x:c>
      <x:c r="C1523" s="413"/>
      <x:c r="D1523" s="413" t="str">
        <x:v>Graduation</x:v>
      </x:c>
      <x:c r="E1523" s="413" t="str">
        <x:v>Laporan diperbarui</x:v>
      </x:c>
      <x:c r="F1523" s="413" t="str">
        <x:v>9 Sep 2026</x:v>
      </x:c>
    </x:row>
    <x:row r="1524" ht="40" customHeight="1">
      <x:c r="A1524" s="413" t="str">
        <x:v>Log Transaksi</x:v>
      </x:c>
      <x:c r="B1524" s="413" t="str">
        <x:v>G267</x:v>
      </x:c>
      <x:c r="C1524" s="413"/>
      <x:c r="D1524" s="413" t="n">
        <x:v>0</x:v>
      </x:c>
      <x:c r="E1524" s="413" t="str">
        <x:v>Laporan diperbarui</x:v>
      </x:c>
      <x:c r="F1524" s="413" t="str">
        <x:v>9 Sep 2026</x:v>
      </x:c>
    </x:row>
    <x:row r="1525" ht="40" customHeight="1">
      <x:c r="A1525" s="413" t="str">
        <x:v>Log Transaksi</x:v>
      </x:c>
      <x:c r="B1525" s="413" t="str">
        <x:v>H267</x:v>
      </x:c>
      <x:c r="C1525" s="413"/>
      <x:c r="D1525" s="413" t="n">
        <x:v>0</x:v>
      </x:c>
      <x:c r="E1525" s="413" t="str">
        <x:v>Laporan diperbarui</x:v>
      </x:c>
      <x:c r="F1525" s="413" t="str">
        <x:v>9 Sep 2026</x:v>
      </x:c>
    </x:row>
    <x:row r="1526" ht="40" customHeight="1">
      <x:c r="A1526" s="413" t="str">
        <x:v>Log Transaksi</x:v>
      </x:c>
      <x:c r="B1526" s="413" t="str">
        <x:v>K267</x:v>
      </x:c>
      <x:c r="C1526" s="413"/>
      <x:c r="D1526" s="413" t="str">
        <x:v>ADDEL</x:v>
      </x:c>
      <x:c r="E1526" s="413" t="str">
        <x:v>Laporan diperbarui</x:v>
      </x:c>
      <x:c r="F1526" s="413" t="str">
        <x:v>9 Sep 2026</x:v>
      </x:c>
    </x:row>
    <x:row r="1527" ht="40" customHeight="1">
      <x:c r="A1527" s="413" t="str">
        <x:v>Log Transaksi</x:v>
      </x:c>
      <x:c r="B1527" s="413" t="str">
        <x:v>L267</x:v>
      </x:c>
      <x:c r="C1527" s="413"/>
      <x:c r="D1527" s="413" t="str">
        <x:v>SAKA</x:v>
      </x:c>
      <x:c r="E1527" s="413" t="str">
        <x:v>Laporan diperbarui</x:v>
      </x:c>
      <x:c r="F1527" s="413" t="str">
        <x:v>9 Sep 2026</x:v>
      </x:c>
    </x:row>
    <x:row r="1528" ht="40" customHeight="1">
      <x:c r="A1528" s="413" t="str">
        <x:v>Log Transaksi</x:v>
      </x:c>
      <x:c r="B1528" s="413" t="str">
        <x:v>S267</x:v>
      </x:c>
      <x:c r="C1528" s="413"/>
      <x:c r="D1528" s="413" t="str">
        <x:v>Paket utama</x:v>
      </x:c>
      <x:c r="E1528" s="413" t="str">
        <x:v>Laporan diperbarui</x:v>
      </x:c>
      <x:c r="F1528" s="413" t="str">
        <x:v>9 Sep 2026</x:v>
      </x:c>
    </x:row>
    <x:row r="1529" ht="40" customHeight="1">
      <x:c r="A1529" s="413" t="str">
        <x:v>Log Transaksi</x:v>
      </x:c>
      <x:c r="B1529" s="413" t="str">
        <x:v>T267</x:v>
      </x:c>
      <x:c r="C1529" s="413"/>
      <x:c r="D1529" s="413" t="str">
        <x:v>9</x:v>
      </x:c>
      <x:c r="E1529" s="413" t="str">
        <x:v>Laporan diperbarui</x:v>
      </x:c>
      <x:c r="F1529" s="413" t="str">
        <x:v>9 Sep 2026</x:v>
      </x:c>
    </x:row>
    <x:row r="1530" ht="40" customHeight="1">
      <x:c r="A1530" s="413" t="str">
        <x:v>Log Transaksi</x:v>
      </x:c>
      <x:c r="B1530" s="413" t="str">
        <x:v>U267</x:v>
      </x:c>
      <x:c r="C1530" s="413"/>
      <x:c r="D1530" s="413" t="n">
        <x:v>11</x:v>
      </x:c>
      <x:c r="E1530" s="413" t="str">
        <x:v>Laporan diperbarui</x:v>
      </x:c>
      <x:c r="F1530" s="413" t="str">
        <x:v>9 Sep 2026</x:v>
      </x:c>
    </x:row>
    <x:row r="1531" ht="40" customHeight="1">
      <x:c r="A1531" s="413" t="str">
        <x:v>Log Transaksi</x:v>
      </x:c>
      <x:c r="B1531" s="413" t="str">
        <x:v>W267</x:v>
      </x:c>
      <x:c r="C1531" s="413"/>
      <x:c r="D1531" s="413" t="n">
        <x:v>0</x:v>
      </x:c>
      <x:c r="E1531" s="413" t="str">
        <x:v>Laporan diperbarui</x:v>
      </x:c>
      <x:c r="F1531" s="413" t="str">
        <x:v>9 Sep 2026</x:v>
      </x:c>
    </x:row>
    <x:row r="1532" ht="40" customHeight="1">
      <x:c r="A1532" s="413" t="str">
        <x:v>Log Transaksi</x:v>
      </x:c>
      <x:c r="B1532" s="413" t="str">
        <x:v>X267</x:v>
      </x:c>
      <x:c r="C1532" s="413"/>
      <x:c r="D1532" s="413" t="n">
        <x:v>0</x:v>
      </x:c>
      <x:c r="E1532" s="413" t="str">
        <x:v>Laporan diperbarui</x:v>
      </x:c>
      <x:c r="F1532" s="413" t="str">
        <x:v>9 Sep 2026</x:v>
      </x:c>
    </x:row>
    <x:row r="1533" ht="40" customHeight="1">
      <x:c r="A1533" s="413" t="str">
        <x:v>Log Transaksi</x:v>
      </x:c>
      <x:c r="B1533" s="413" t="str">
        <x:v>Y267</x:v>
      </x:c>
      <x:c r="C1533" s="413"/>
      <x:c r="D1533" s="413" t="str">
        <x:v>Status pembayaran belum diisi | Tanggal foto belum diisi</x:v>
      </x:c>
      <x:c r="E1533" s="413" t="str">
        <x:v>Laporan diperbarui</x:v>
      </x:c>
      <x:c r="F1533" s="413" t="str">
        <x:v>9 Sep 2026</x:v>
      </x:c>
    </x:row>
    <x:row r="1534" ht="40" customHeight="1">
      <x:c r="A1534" s="413" t="str">
        <x:v>Log Transaksi</x:v>
      </x:c>
      <x:c r="B1534" s="413" t="str">
        <x:v>A268</x:v>
      </x:c>
      <x:c r="C1534" s="413"/>
      <x:c r="D1534" s="413" t="n">
        <x:v>264</x:v>
      </x:c>
      <x:c r="E1534" s="413" t="str">
        <x:v>Laporan diperbarui</x:v>
      </x:c>
      <x:c r="F1534" s="413" t="str">
        <x:v>9 Sep 2026</x:v>
      </x:c>
    </x:row>
    <x:row r="1535" ht="40" customHeight="1">
      <x:c r="A1535" s="413" t="str">
        <x:v>Log Transaksi</x:v>
      </x:c>
      <x:c r="B1535" s="413" t="str">
        <x:v>B268</x:v>
      </x:c>
      <x:c r="C1535" s="413"/>
      <x:c r="D1535" s="413" t="n">
        <x:v>46274</x:v>
      </x:c>
      <x:c r="E1535" s="413" t="str">
        <x:v>Laporan diperbarui</x:v>
      </x:c>
      <x:c r="F1535" s="413" t="str">
        <x:v>9 Sep 2026</x:v>
      </x:c>
    </x:row>
    <x:row r="1536" ht="40" customHeight="1">
      <x:c r="A1536" s="413" t="str">
        <x:v>Log Transaksi</x:v>
      </x:c>
      <x:c r="B1536" s="413" t="str">
        <x:v>C268</x:v>
      </x:c>
      <x:c r="C1536" s="413"/>
      <x:c r="D1536" s="413" t="str">
        <x:v>Nana</x:v>
      </x:c>
      <x:c r="E1536" s="413" t="str">
        <x:v>Laporan diperbarui</x:v>
      </x:c>
      <x:c r="F1536" s="413" t="str">
        <x:v>9 Sep 2026</x:v>
      </x:c>
    </x:row>
    <x:row r="1537" ht="40" customHeight="1">
      <x:c r="A1537" s="413" t="str">
        <x:v>Log Transaksi</x:v>
      </x:c>
      <x:c r="B1537" s="413" t="str">
        <x:v>D268</x:v>
      </x:c>
      <x:c r="C1537" s="413"/>
      <x:c r="D1537" s="413" t="str">
        <x:v>Graduation</x:v>
      </x:c>
      <x:c r="E1537" s="413" t="str">
        <x:v>Laporan diperbarui</x:v>
      </x:c>
      <x:c r="F1537" s="413" t="str">
        <x:v>9 Sep 2026</x:v>
      </x:c>
    </x:row>
    <x:row r="1538" ht="40" customHeight="1">
      <x:c r="A1538" s="413" t="str">
        <x:v>Log Transaksi</x:v>
      </x:c>
      <x:c r="B1538" s="413" t="str">
        <x:v>G268</x:v>
      </x:c>
      <x:c r="C1538" s="413"/>
      <x:c r="D1538" s="413" t="n">
        <x:v>250000</x:v>
      </x:c>
      <x:c r="E1538" s="413" t="str">
        <x:v>Laporan diperbarui</x:v>
      </x:c>
      <x:c r="F1538" s="413" t="str">
        <x:v>9 Sep 2026</x:v>
      </x:c>
    </x:row>
    <x:row r="1539" ht="40" customHeight="1">
      <x:c r="A1539" s="413" t="str">
        <x:v>Log Transaksi</x:v>
      </x:c>
      <x:c r="B1539" s="413" t="str">
        <x:v>H268</x:v>
      </x:c>
      <x:c r="C1539" s="413"/>
      <x:c r="D1539" s="413" t="n">
        <x:v>0</x:v>
      </x:c>
      <x:c r="E1539" s="413" t="str">
        <x:v>Laporan diperbarui</x:v>
      </x:c>
      <x:c r="F1539" s="413" t="str">
        <x:v>9 Sep 2026</x:v>
      </x:c>
    </x:row>
    <x:row r="1540" ht="40" customHeight="1">
      <x:c r="A1540" s="413" t="str">
        <x:v>Log Transaksi</x:v>
      </x:c>
      <x:c r="B1540" s="413" t="str">
        <x:v>K268</x:v>
      </x:c>
      <x:c r="C1540" s="413"/>
      <x:c r="D1540" s="413" t="str">
        <x:v>ADDEL</x:v>
      </x:c>
      <x:c r="E1540" s="413" t="str">
        <x:v>Laporan diperbarui</x:v>
      </x:c>
      <x:c r="F1540" s="413" t="str">
        <x:v>9 Sep 2026</x:v>
      </x:c>
    </x:row>
    <x:row r="1541" ht="40" customHeight="1">
      <x:c r="A1541" s="413" t="str">
        <x:v>Log Transaksi</x:v>
      </x:c>
      <x:c r="B1541" s="413" t="str">
        <x:v>L268</x:v>
      </x:c>
      <x:c r="C1541" s="413"/>
      <x:c r="D1541" s="413" t="str">
        <x:v>VERO</x:v>
      </x:c>
      <x:c r="E1541" s="413" t="str">
        <x:v>Laporan diperbarui</x:v>
      </x:c>
      <x:c r="F1541" s="413" t="str">
        <x:v>9 Sep 2026</x:v>
      </x:c>
    </x:row>
    <x:row r="1542" ht="40" customHeight="1">
      <x:c r="A1542" s="413" t="str">
        <x:v>Log Transaksi</x:v>
      </x:c>
      <x:c r="B1542" s="413" t="str">
        <x:v>S268</x:v>
      </x:c>
      <x:c r="C1542" s="413"/>
      <x:c r="D1542" s="413" t="str">
        <x:v>Paket utama</x:v>
      </x:c>
      <x:c r="E1542" s="413" t="str">
        <x:v>Laporan diperbarui</x:v>
      </x:c>
      <x:c r="F1542" s="413" t="str">
        <x:v>9 Sep 2026</x:v>
      </x:c>
    </x:row>
    <x:row r="1543" ht="40" customHeight="1">
      <x:c r="A1543" s="413" t="str">
        <x:v>Log Transaksi</x:v>
      </x:c>
      <x:c r="B1543" s="413" t="str">
        <x:v>T268</x:v>
      </x:c>
      <x:c r="C1543" s="413"/>
      <x:c r="D1543" s="413" t="str">
        <x:v>9</x:v>
      </x:c>
      <x:c r="E1543" s="413" t="str">
        <x:v>Laporan diperbarui</x:v>
      </x:c>
      <x:c r="F1543" s="413" t="str">
        <x:v>9 Sep 2026</x:v>
      </x:c>
    </x:row>
    <x:row r="1544" ht="40" customHeight="1">
      <x:c r="A1544" s="413" t="str">
        <x:v>Log Transaksi</x:v>
      </x:c>
      <x:c r="B1544" s="413" t="str">
        <x:v>U268</x:v>
      </x:c>
      <x:c r="C1544" s="413"/>
      <x:c r="D1544" s="413" t="n">
        <x:v>12</x:v>
      </x:c>
      <x:c r="E1544" s="413" t="str">
        <x:v>Laporan diperbarui</x:v>
      </x:c>
      <x:c r="F1544" s="413" t="str">
        <x:v>9 Sep 2026</x:v>
      </x:c>
    </x:row>
    <x:row r="1545" ht="40" customHeight="1">
      <x:c r="A1545" s="413" t="str">
        <x:v>Log Transaksi</x:v>
      </x:c>
      <x:c r="B1545" s="413" t="str">
        <x:v>W268</x:v>
      </x:c>
      <x:c r="C1545" s="413"/>
      <x:c r="D1545" s="413" t="n">
        <x:v>250000</x:v>
      </x:c>
      <x:c r="E1545" s="413" t="str">
        <x:v>Laporan diperbarui</x:v>
      </x:c>
      <x:c r="F1545" s="413" t="str">
        <x:v>9 Sep 2026</x:v>
      </x:c>
    </x:row>
    <x:row r="1546" ht="40" customHeight="1">
      <x:c r="A1546" s="413" t="str">
        <x:v>Log Transaksi</x:v>
      </x:c>
      <x:c r="B1546" s="413" t="str">
        <x:v>Y268</x:v>
      </x:c>
      <x:c r="C1546" s="413"/>
      <x:c r="D1546" s="413" t="str">
        <x:v>Status pembayaran belum diisi | Tanggal foto belum diisi</x:v>
      </x:c>
      <x:c r="E1546" s="413" t="str">
        <x:v>Laporan diperbarui</x:v>
      </x:c>
      <x:c r="F1546" s="413" t="str">
        <x:v>9 Sep 2026</x:v>
      </x:c>
    </x:row>
    <x:row r="1547" ht="40" customHeight="1">
      <x:c r="A1547" s="413" t="str">
        <x:v>Log Transaksi</x:v>
      </x:c>
      <x:c r="B1547" s="413" t="str">
        <x:v>A269</x:v>
      </x:c>
      <x:c r="C1547" s="413"/>
      <x:c r="D1547" s="413" t="n">
        <x:v>265</x:v>
      </x:c>
      <x:c r="E1547" s="413" t="str">
        <x:v>Laporan diperbarui</x:v>
      </x:c>
      <x:c r="F1547" s="413" t="str">
        <x:v>9 Sep 2026</x:v>
      </x:c>
    </x:row>
    <x:row r="1548" ht="40" customHeight="1">
      <x:c r="A1548" s="413" t="str">
        <x:v>Log Transaksi</x:v>
      </x:c>
      <x:c r="B1548" s="413" t="str">
        <x:v>B269</x:v>
      </x:c>
      <x:c r="C1548" s="413"/>
      <x:c r="D1548" s="413" t="n">
        <x:v>46274</x:v>
      </x:c>
      <x:c r="E1548" s="413" t="str">
        <x:v>Laporan diperbarui</x:v>
      </x:c>
      <x:c r="F1548" s="413" t="str">
        <x:v>9 Sep 2026</x:v>
      </x:c>
    </x:row>
    <x:row r="1549" ht="40" customHeight="1">
      <x:c r="A1549" s="413" t="str">
        <x:v>Log Transaksi</x:v>
      </x:c>
      <x:c r="B1549" s="413" t="str">
        <x:v>C269</x:v>
      </x:c>
      <x:c r="C1549" s="413"/>
      <x:c r="D1549" s="413" t="str">
        <x:v>Juna</x:v>
      </x:c>
      <x:c r="E1549" s="413" t="str">
        <x:v>Laporan diperbarui</x:v>
      </x:c>
      <x:c r="F1549" s="413" t="str">
        <x:v>9 Sep 2026</x:v>
      </x:c>
    </x:row>
    <x:row r="1550" ht="40" customHeight="1">
      <x:c r="A1550" s="413" t="str">
        <x:v>Log Transaksi</x:v>
      </x:c>
      <x:c r="B1550" s="413" t="str">
        <x:v>D269</x:v>
      </x:c>
      <x:c r="C1550" s="413"/>
      <x:c r="D1550" s="413" t="str">
        <x:v>Graduation</x:v>
      </x:c>
      <x:c r="E1550" s="413" t="str">
        <x:v>Laporan diperbarui</x:v>
      </x:c>
      <x:c r="F1550" s="413" t="str">
        <x:v>9 Sep 2026</x:v>
      </x:c>
    </x:row>
    <x:row r="1551" ht="40" customHeight="1">
      <x:c r="A1551" s="413" t="str">
        <x:v>Log Transaksi</x:v>
      </x:c>
      <x:c r="B1551" s="413" t="str">
        <x:v>G269</x:v>
      </x:c>
      <x:c r="C1551" s="413"/>
      <x:c r="D1551" s="413" t="n">
        <x:v>290000</x:v>
      </x:c>
      <x:c r="E1551" s="413" t="str">
        <x:v>Laporan diperbarui</x:v>
      </x:c>
      <x:c r="F1551" s="413" t="str">
        <x:v>9 Sep 2026</x:v>
      </x:c>
    </x:row>
    <x:row r="1552" ht="40" customHeight="1">
      <x:c r="A1552" s="413" t="str">
        <x:v>Log Transaksi</x:v>
      </x:c>
      <x:c r="B1552" s="413" t="str">
        <x:v>H269</x:v>
      </x:c>
      <x:c r="C1552" s="413"/>
      <x:c r="D1552" s="413" t="n">
        <x:v>0</x:v>
      </x:c>
      <x:c r="E1552" s="413" t="str">
        <x:v>Laporan diperbarui</x:v>
      </x:c>
      <x:c r="F1552" s="413" t="str">
        <x:v>9 Sep 2026</x:v>
      </x:c>
    </x:row>
    <x:row r="1553" ht="40" customHeight="1">
      <x:c r="A1553" s="413" t="str">
        <x:v>Log Transaksi</x:v>
      </x:c>
      <x:c r="B1553" s="413" t="str">
        <x:v>K269</x:v>
      </x:c>
      <x:c r="C1553" s="413"/>
      <x:c r="D1553" s="413" t="str">
        <x:v>ADDEL</x:v>
      </x:c>
      <x:c r="E1553" s="413" t="str">
        <x:v>Laporan diperbarui</x:v>
      </x:c>
      <x:c r="F1553" s="413" t="str">
        <x:v>9 Sep 2026</x:v>
      </x:c>
    </x:row>
    <x:row r="1554" ht="40" customHeight="1">
      <x:c r="A1554" s="413" t="str">
        <x:v>Log Transaksi</x:v>
      </x:c>
      <x:c r="B1554" s="413" t="str">
        <x:v>L269</x:v>
      </x:c>
      <x:c r="C1554" s="413"/>
      <x:c r="D1554" s="413" t="str">
        <x:v>FAHME</x:v>
      </x:c>
      <x:c r="E1554" s="413" t="str">
        <x:v>Laporan diperbarui</x:v>
      </x:c>
      <x:c r="F1554" s="413" t="str">
        <x:v>9 Sep 2026</x:v>
      </x:c>
    </x:row>
    <x:row r="1555" ht="40" customHeight="1">
      <x:c r="A1555" s="413" t="str">
        <x:v>Log Transaksi</x:v>
      </x:c>
      <x:c r="B1555" s="413" t="str">
        <x:v>S269</x:v>
      </x:c>
      <x:c r="C1555" s="413"/>
      <x:c r="D1555" s="413" t="str">
        <x:v>Paket utama</x:v>
      </x:c>
      <x:c r="E1555" s="413" t="str">
        <x:v>Laporan diperbarui</x:v>
      </x:c>
      <x:c r="F1555" s="413" t="str">
        <x:v>9 Sep 2026</x:v>
      </x:c>
    </x:row>
    <x:row r="1556" ht="40" customHeight="1">
      <x:c r="A1556" s="413" t="str">
        <x:v>Log Transaksi</x:v>
      </x:c>
      <x:c r="B1556" s="413" t="str">
        <x:v>T269</x:v>
      </x:c>
      <x:c r="C1556" s="413"/>
      <x:c r="D1556" s="413" t="str">
        <x:v>9</x:v>
      </x:c>
      <x:c r="E1556" s="413" t="str">
        <x:v>Laporan diperbarui</x:v>
      </x:c>
      <x:c r="F1556" s="413" t="str">
        <x:v>9 Sep 2026</x:v>
      </x:c>
    </x:row>
    <x:row r="1557" ht="40" customHeight="1">
      <x:c r="A1557" s="413" t="str">
        <x:v>Log Transaksi</x:v>
      </x:c>
      <x:c r="B1557" s="413" t="str">
        <x:v>U269</x:v>
      </x:c>
      <x:c r="C1557" s="413"/>
      <x:c r="D1557" s="413" t="n">
        <x:v>13</x:v>
      </x:c>
      <x:c r="E1557" s="413" t="str">
        <x:v>Laporan diperbarui</x:v>
      </x:c>
      <x:c r="F1557" s="413" t="str">
        <x:v>9 Sep 2026</x:v>
      </x:c>
    </x:row>
    <x:row r="1558" ht="40" customHeight="1">
      <x:c r="A1558" s="413" t="str">
        <x:v>Log Transaksi</x:v>
      </x:c>
      <x:c r="B1558" s="413" t="str">
        <x:v>W269</x:v>
      </x:c>
      <x:c r="C1558" s="413"/>
      <x:c r="D1558" s="413" t="n">
        <x:v>290000</x:v>
      </x:c>
      <x:c r="E1558" s="413" t="str">
        <x:v>Laporan diperbarui</x:v>
      </x:c>
      <x:c r="F1558" s="413" t="str">
        <x:v>9 Sep 2026</x:v>
      </x:c>
    </x:row>
    <x:row r="1559" ht="40" customHeight="1">
      <x:c r="A1559" s="413" t="str">
        <x:v>Log Transaksi</x:v>
      </x:c>
      <x:c r="B1559" s="413" t="str">
        <x:v>Y269</x:v>
      </x:c>
      <x:c r="C1559" s="413"/>
      <x:c r="D1559" s="413" t="str">
        <x:v>Status pembayaran belum diisi | Tanggal foto belum diisi</x:v>
      </x:c>
      <x:c r="E1559" s="413" t="str">
        <x:v>Laporan diperbarui</x:v>
      </x:c>
      <x:c r="F1559" s="413" t="str">
        <x:v>9 Sep 2026</x:v>
      </x:c>
    </x:row>
    <x:row r="1560" ht="40" customHeight="1">
      <x:c r="A1560" s="413" t="str">
        <x:v>Log Transaksi</x:v>
      </x:c>
      <x:c r="B1560" s="413" t="str">
        <x:v>A270</x:v>
      </x:c>
      <x:c r="C1560" s="413"/>
      <x:c r="D1560" s="413" t="n">
        <x:v>266</x:v>
      </x:c>
      <x:c r="E1560" s="413" t="str">
        <x:v>Laporan diperbarui</x:v>
      </x:c>
      <x:c r="F1560" s="413" t="str">
        <x:v>9 Sep 2026</x:v>
      </x:c>
    </x:row>
    <x:row r="1561" ht="40" customHeight="1">
      <x:c r="A1561" s="413" t="str">
        <x:v>Log Transaksi</x:v>
      </x:c>
      <x:c r="B1561" s="413" t="str">
        <x:v>B270</x:v>
      </x:c>
      <x:c r="C1561" s="413"/>
      <x:c r="D1561" s="413" t="n">
        <x:v>46274</x:v>
      </x:c>
      <x:c r="E1561" s="413" t="str">
        <x:v>Laporan diperbarui</x:v>
      </x:c>
      <x:c r="F1561" s="413" t="str">
        <x:v>9 Sep 2026</x:v>
      </x:c>
    </x:row>
    <x:row r="1562" ht="40" customHeight="1">
      <x:c r="A1562" s="413" t="str">
        <x:v>Log Transaksi</x:v>
      </x:c>
      <x:c r="B1562" s="413" t="str">
        <x:v>C270</x:v>
      </x:c>
      <x:c r="C1562" s="413"/>
      <x:c r="D1562" s="413" t="str">
        <x:v>Meilani</x:v>
      </x:c>
      <x:c r="E1562" s="413" t="str">
        <x:v>Laporan diperbarui</x:v>
      </x:c>
      <x:c r="F1562" s="413" t="str">
        <x:v>9 Sep 2026</x:v>
      </x:c>
    </x:row>
    <x:row r="1563" ht="40" customHeight="1">
      <x:c r="A1563" s="413" t="str">
        <x:v>Log Transaksi</x:v>
      </x:c>
      <x:c r="B1563" s="413" t="str">
        <x:v>D270</x:v>
      </x:c>
      <x:c r="C1563" s="413"/>
      <x:c r="D1563" s="413" t="str">
        <x:v>Graduation</x:v>
      </x:c>
      <x:c r="E1563" s="413" t="str">
        <x:v>Laporan diperbarui</x:v>
      </x:c>
      <x:c r="F1563" s="413" t="str">
        <x:v>9 Sep 2026</x:v>
      </x:c>
    </x:row>
    <x:row r="1564" ht="40" customHeight="1">
      <x:c r="A1564" s="413" t="str">
        <x:v>Log Transaksi</x:v>
      </x:c>
      <x:c r="B1564" s="413" t="str">
        <x:v>G270</x:v>
      </x:c>
      <x:c r="C1564" s="413"/>
      <x:c r="D1564" s="413" t="n">
        <x:v>0</x:v>
      </x:c>
      <x:c r="E1564" s="413" t="str">
        <x:v>Laporan diperbarui</x:v>
      </x:c>
      <x:c r="F1564" s="413" t="str">
        <x:v>9 Sep 2026</x:v>
      </x:c>
    </x:row>
    <x:row r="1565" ht="40" customHeight="1">
      <x:c r="A1565" s="413" t="str">
        <x:v>Log Transaksi</x:v>
      </x:c>
      <x:c r="B1565" s="413" t="str">
        <x:v>H270</x:v>
      </x:c>
      <x:c r="C1565" s="413"/>
      <x:c r="D1565" s="413" t="n">
        <x:v>290000</x:v>
      </x:c>
      <x:c r="E1565" s="413" t="str">
        <x:v>Laporan diperbarui</x:v>
      </x:c>
      <x:c r="F1565" s="413" t="str">
        <x:v>9 Sep 2026</x:v>
      </x:c>
    </x:row>
    <x:row r="1566" ht="40" customHeight="1">
      <x:c r="A1566" s="413" t="str">
        <x:v>Log Transaksi</x:v>
      </x:c>
      <x:c r="B1566" s="413" t="str">
        <x:v>K270</x:v>
      </x:c>
      <x:c r="C1566" s="413"/>
      <x:c r="D1566" s="413" t="str">
        <x:v>ADDEL</x:v>
      </x:c>
      <x:c r="E1566" s="413" t="str">
        <x:v>Laporan diperbarui</x:v>
      </x:c>
      <x:c r="F1566" s="413" t="str">
        <x:v>9 Sep 2026</x:v>
      </x:c>
    </x:row>
    <x:row r="1567" ht="40" customHeight="1">
      <x:c r="A1567" s="413" t="str">
        <x:v>Log Transaksi</x:v>
      </x:c>
      <x:c r="B1567" s="413" t="str">
        <x:v>L270</x:v>
      </x:c>
      <x:c r="C1567" s="413"/>
      <x:c r="D1567" s="413" t="str">
        <x:v>ADIF</x:v>
      </x:c>
      <x:c r="E1567" s="413" t="str">
        <x:v>Laporan diperbarui</x:v>
      </x:c>
      <x:c r="F1567" s="413" t="str">
        <x:v>9 Sep 2026</x:v>
      </x:c>
    </x:row>
    <x:row r="1568" ht="40" customHeight="1">
      <x:c r="A1568" s="413" t="str">
        <x:v>Log Transaksi</x:v>
      </x:c>
      <x:c r="B1568" s="413" t="str">
        <x:v>S270</x:v>
      </x:c>
      <x:c r="C1568" s="413"/>
      <x:c r="D1568" s="413" t="str">
        <x:v>Paket utama</x:v>
      </x:c>
      <x:c r="E1568" s="413" t="str">
        <x:v>Laporan diperbarui</x:v>
      </x:c>
      <x:c r="F1568" s="413" t="str">
        <x:v>9 Sep 2026</x:v>
      </x:c>
    </x:row>
    <x:row r="1569" ht="40" customHeight="1">
      <x:c r="A1569" s="413" t="str">
        <x:v>Log Transaksi</x:v>
      </x:c>
      <x:c r="B1569" s="413" t="str">
        <x:v>T270</x:v>
      </x:c>
      <x:c r="C1569" s="413"/>
      <x:c r="D1569" s="413" t="str">
        <x:v>9</x:v>
      </x:c>
      <x:c r="E1569" s="413" t="str">
        <x:v>Laporan diperbarui</x:v>
      </x:c>
      <x:c r="F1569" s="413" t="str">
        <x:v>9 Sep 2026</x:v>
      </x:c>
    </x:row>
    <x:row r="1570" ht="40" customHeight="1">
      <x:c r="A1570" s="413" t="str">
        <x:v>Log Transaksi</x:v>
      </x:c>
      <x:c r="B1570" s="413" t="str">
        <x:v>U270</x:v>
      </x:c>
      <x:c r="C1570" s="413"/>
      <x:c r="D1570" s="413" t="n">
        <x:v>14</x:v>
      </x:c>
      <x:c r="E1570" s="413" t="str">
        <x:v>Laporan diperbarui</x:v>
      </x:c>
      <x:c r="F1570" s="413" t="str">
        <x:v>9 Sep 2026</x:v>
      </x:c>
    </x:row>
    <x:row r="1571" ht="40" customHeight="1">
      <x:c r="A1571" s="413" t="str">
        <x:v>Log Transaksi</x:v>
      </x:c>
      <x:c r="B1571" s="413" t="str">
        <x:v>X270</x:v>
      </x:c>
      <x:c r="C1571" s="413"/>
      <x:c r="D1571" s="413" t="n">
        <x:v>290000</x:v>
      </x:c>
      <x:c r="E1571" s="413" t="str">
        <x:v>Laporan diperbarui</x:v>
      </x:c>
      <x:c r="F1571" s="413" t="str">
        <x:v>9 Sep 2026</x:v>
      </x:c>
    </x:row>
    <x:row r="1572" ht="40" customHeight="1">
      <x:c r="A1572" s="413" t="str">
        <x:v>Log Transaksi</x:v>
      </x:c>
      <x:c r="B1572" s="413" t="str">
        <x:v>Y270</x:v>
      </x:c>
      <x:c r="C1572" s="413"/>
      <x:c r="D1572" s="413" t="str">
        <x:v>Status pembayaran belum diisi | Tanggal foto belum diisi</x:v>
      </x:c>
      <x:c r="E1572" s="413" t="str">
        <x:v>Laporan diperbarui</x:v>
      </x:c>
      <x:c r="F1572" s="413" t="str">
        <x:v>9 Sep 2026</x:v>
      </x:c>
    </x:row>
    <x:row r="1573" ht="40" customHeight="1">
      <x:c r="A1573" s="413" t="str">
        <x:v>Log Transaksi</x:v>
      </x:c>
      <x:c r="B1573" s="413" t="str">
        <x:v>A271</x:v>
      </x:c>
      <x:c r="C1573" s="413"/>
      <x:c r="D1573" s="413" t="n">
        <x:v>267</x:v>
      </x:c>
      <x:c r="E1573" s="413" t="str">
        <x:v>Laporan diperbarui</x:v>
      </x:c>
      <x:c r="F1573" s="413" t="str">
        <x:v>9 Sep 2026</x:v>
      </x:c>
    </x:row>
    <x:row r="1574" ht="40" customHeight="1">
      <x:c r="A1574" s="413" t="str">
        <x:v>Log Transaksi</x:v>
      </x:c>
      <x:c r="B1574" s="413" t="str">
        <x:v>B271</x:v>
      </x:c>
      <x:c r="C1574" s="413"/>
      <x:c r="D1574" s="413" t="n">
        <x:v>46274</x:v>
      </x:c>
      <x:c r="E1574" s="413" t="str">
        <x:v>Laporan diperbarui</x:v>
      </x:c>
      <x:c r="F1574" s="413" t="str">
        <x:v>9 Sep 2026</x:v>
      </x:c>
    </x:row>
    <x:row r="1575" ht="40" customHeight="1">
      <x:c r="A1575" s="413" t="str">
        <x:v>Log Transaksi</x:v>
      </x:c>
      <x:c r="B1575" s="413" t="str">
        <x:v>C271</x:v>
      </x:c>
      <x:c r="C1575" s="413"/>
      <x:c r="D1575" s="413" t="str">
        <x:v>Maria Taffi</x:v>
      </x:c>
      <x:c r="E1575" s="413" t="str">
        <x:v>Laporan diperbarui</x:v>
      </x:c>
      <x:c r="F1575" s="413" t="str">
        <x:v>9 Sep 2026</x:v>
      </x:c>
    </x:row>
    <x:row r="1576" ht="40" customHeight="1">
      <x:c r="A1576" s="413" t="str">
        <x:v>Log Transaksi</x:v>
      </x:c>
      <x:c r="B1576" s="413" t="str">
        <x:v>D271</x:v>
      </x:c>
      <x:c r="C1576" s="413"/>
      <x:c r="D1576" s="413" t="str">
        <x:v>Graduation</x:v>
      </x:c>
      <x:c r="E1576" s="413" t="str">
        <x:v>Laporan diperbarui</x:v>
      </x:c>
      <x:c r="F1576" s="413" t="str">
        <x:v>9 Sep 2026</x:v>
      </x:c>
    </x:row>
    <x:row r="1577" ht="40" customHeight="1">
      <x:c r="A1577" s="413" t="str">
        <x:v>Log Transaksi</x:v>
      </x:c>
      <x:c r="B1577" s="413" t="str">
        <x:v>G271</x:v>
      </x:c>
      <x:c r="C1577" s="413"/>
      <x:c r="D1577" s="413" t="n">
        <x:v>0</x:v>
      </x:c>
      <x:c r="E1577" s="413" t="str">
        <x:v>Laporan diperbarui</x:v>
      </x:c>
      <x:c r="F1577" s="413" t="str">
        <x:v>9 Sep 2026</x:v>
      </x:c>
    </x:row>
    <x:row r="1578" ht="40" customHeight="1">
      <x:c r="A1578" s="413" t="str">
        <x:v>Log Transaksi</x:v>
      </x:c>
      <x:c r="B1578" s="413" t="str">
        <x:v>H271</x:v>
      </x:c>
      <x:c r="C1578" s="413"/>
      <x:c r="D1578" s="413" t="n">
        <x:v>250000</x:v>
      </x:c>
      <x:c r="E1578" s="413" t="str">
        <x:v>Laporan diperbarui</x:v>
      </x:c>
      <x:c r="F1578" s="413" t="str">
        <x:v>9 Sep 2026</x:v>
      </x:c>
    </x:row>
    <x:row r="1579" ht="40" customHeight="1">
      <x:c r="A1579" s="413" t="str">
        <x:v>Log Transaksi</x:v>
      </x:c>
      <x:c r="B1579" s="413" t="str">
        <x:v>K271</x:v>
      </x:c>
      <x:c r="C1579" s="413"/>
      <x:c r="D1579" s="413" t="str">
        <x:v>ADDEL</x:v>
      </x:c>
      <x:c r="E1579" s="413" t="str">
        <x:v>Laporan diperbarui</x:v>
      </x:c>
      <x:c r="F1579" s="413" t="str">
        <x:v>9 Sep 2026</x:v>
      </x:c>
    </x:row>
    <x:row r="1580" ht="40" customHeight="1">
      <x:c r="A1580" s="413" t="str">
        <x:v>Log Transaksi</x:v>
      </x:c>
      <x:c r="B1580" s="413" t="str">
        <x:v>L271</x:v>
      </x:c>
      <x:c r="C1580" s="413"/>
      <x:c r="D1580" s="413" t="str">
        <x:v>VERO</x:v>
      </x:c>
      <x:c r="E1580" s="413" t="str">
        <x:v>Laporan diperbarui</x:v>
      </x:c>
      <x:c r="F1580" s="413" t="str">
        <x:v>9 Sep 2026</x:v>
      </x:c>
    </x:row>
    <x:row r="1581" ht="40" customHeight="1">
      <x:c r="A1581" s="413" t="str">
        <x:v>Log Transaksi</x:v>
      </x:c>
      <x:c r="B1581" s="413" t="str">
        <x:v>S271</x:v>
      </x:c>
      <x:c r="C1581" s="413"/>
      <x:c r="D1581" s="413" t="str">
        <x:v>Paket utama</x:v>
      </x:c>
      <x:c r="E1581" s="413" t="str">
        <x:v>Laporan diperbarui</x:v>
      </x:c>
      <x:c r="F1581" s="413" t="str">
        <x:v>9 Sep 2026</x:v>
      </x:c>
    </x:row>
    <x:row r="1582" ht="40" customHeight="1">
      <x:c r="A1582" s="413" t="str">
        <x:v>Log Transaksi</x:v>
      </x:c>
      <x:c r="B1582" s="413" t="str">
        <x:v>T271</x:v>
      </x:c>
      <x:c r="C1582" s="413"/>
      <x:c r="D1582" s="413" t="str">
        <x:v>9</x:v>
      </x:c>
      <x:c r="E1582" s="413" t="str">
        <x:v>Laporan diperbarui</x:v>
      </x:c>
      <x:c r="F1582" s="413" t="str">
        <x:v>9 Sep 2026</x:v>
      </x:c>
    </x:row>
    <x:row r="1583" ht="40" customHeight="1">
      <x:c r="A1583" s="413" t="str">
        <x:v>Log Transaksi</x:v>
      </x:c>
      <x:c r="B1583" s="413" t="str">
        <x:v>U271</x:v>
      </x:c>
      <x:c r="C1583" s="413"/>
      <x:c r="D1583" s="413" t="n">
        <x:v>15</x:v>
      </x:c>
      <x:c r="E1583" s="413" t="str">
        <x:v>Laporan diperbarui</x:v>
      </x:c>
      <x:c r="F1583" s="413" t="str">
        <x:v>9 Sep 2026</x:v>
      </x:c>
    </x:row>
    <x:row r="1584" ht="40" customHeight="1">
      <x:c r="A1584" s="413" t="str">
        <x:v>Log Transaksi</x:v>
      </x:c>
      <x:c r="B1584" s="413" t="str">
        <x:v>X271</x:v>
      </x:c>
      <x:c r="C1584" s="413"/>
      <x:c r="D1584" s="413" t="n">
        <x:v>250000</x:v>
      </x:c>
      <x:c r="E1584" s="413" t="str">
        <x:v>Laporan diperbarui</x:v>
      </x:c>
      <x:c r="F1584" s="413" t="str">
        <x:v>9 Sep 2026</x:v>
      </x:c>
    </x:row>
    <x:row r="1585" ht="40" customHeight="1">
      <x:c r="A1585" s="413" t="str">
        <x:v>Log Transaksi</x:v>
      </x:c>
      <x:c r="B1585" s="413" t="str">
        <x:v>Y271</x:v>
      </x:c>
      <x:c r="C1585" s="413"/>
      <x:c r="D1585" s="413" t="str">
        <x:v>Status pembayaran belum diisi | Tanggal foto belum diisi</x:v>
      </x:c>
      <x:c r="E1585" s="413" t="str">
        <x:v>Laporan diperbarui</x:v>
      </x:c>
      <x:c r="F1585" s="413" t="str">
        <x:v>9 Sep 2026</x:v>
      </x:c>
    </x:row>
    <x:row r="1586" ht="40" customHeight="1">
      <x:c r="A1586" s="413" t="str">
        <x:v>Log Transaksi</x:v>
      </x:c>
      <x:c r="B1586" s="413" t="str">
        <x:v>A272</x:v>
      </x:c>
      <x:c r="C1586" s="413"/>
      <x:c r="D1586" s="413" t="n">
        <x:v>268</x:v>
      </x:c>
      <x:c r="E1586" s="413" t="str">
        <x:v>Laporan diperbarui</x:v>
      </x:c>
      <x:c r="F1586" s="413" t="str">
        <x:v>9 Sep 2026</x:v>
      </x:c>
    </x:row>
    <x:row r="1587" ht="40" customHeight="1">
      <x:c r="A1587" s="413" t="str">
        <x:v>Log Transaksi</x:v>
      </x:c>
      <x:c r="B1587" s="413" t="str">
        <x:v>B272</x:v>
      </x:c>
      <x:c r="C1587" s="413"/>
      <x:c r="D1587" s="413" t="n">
        <x:v>46274</x:v>
      </x:c>
      <x:c r="E1587" s="413" t="str">
        <x:v>Laporan diperbarui</x:v>
      </x:c>
      <x:c r="F1587" s="413" t="str">
        <x:v>9 Sep 2026</x:v>
      </x:c>
    </x:row>
    <x:row r="1588" ht="40" customHeight="1">
      <x:c r="A1588" s="413" t="str">
        <x:v>Log Transaksi</x:v>
      </x:c>
      <x:c r="B1588" s="413" t="str">
        <x:v>C272</x:v>
      </x:c>
      <x:c r="C1588" s="413"/>
      <x:c r="D1588" s="413" t="str">
        <x:v>Sulis Setianti</x:v>
      </x:c>
      <x:c r="E1588" s="413" t="str">
        <x:v>Laporan diperbarui</x:v>
      </x:c>
      <x:c r="F1588" s="413" t="str">
        <x:v>9 Sep 2026</x:v>
      </x:c>
    </x:row>
    <x:row r="1589" ht="40" customHeight="1">
      <x:c r="A1589" s="413" t="str">
        <x:v>Log Transaksi</x:v>
      </x:c>
      <x:c r="B1589" s="413" t="str">
        <x:v>D272</x:v>
      </x:c>
      <x:c r="C1589" s="413"/>
      <x:c r="D1589" s="413" t="str">
        <x:v>Graduation</x:v>
      </x:c>
      <x:c r="E1589" s="413" t="str">
        <x:v>Laporan diperbarui</x:v>
      </x:c>
      <x:c r="F1589" s="413" t="str">
        <x:v>9 Sep 2026</x:v>
      </x:c>
    </x:row>
    <x:row r="1590" ht="40" customHeight="1">
      <x:c r="A1590" s="413" t="str">
        <x:v>Log Transaksi</x:v>
      </x:c>
      <x:c r="B1590" s="413" t="str">
        <x:v>G272</x:v>
      </x:c>
      <x:c r="C1590" s="413"/>
      <x:c r="D1590" s="413" t="n">
        <x:v>0</x:v>
      </x:c>
      <x:c r="E1590" s="413" t="str">
        <x:v>Laporan diperbarui</x:v>
      </x:c>
      <x:c r="F1590" s="413" t="str">
        <x:v>9 Sep 2026</x:v>
      </x:c>
    </x:row>
    <x:row r="1591" ht="40" customHeight="1">
      <x:c r="A1591" s="413" t="str">
        <x:v>Log Transaksi</x:v>
      </x:c>
      <x:c r="B1591" s="413" t="str">
        <x:v>H272</x:v>
      </x:c>
      <x:c r="C1591" s="413"/>
      <x:c r="D1591" s="413" t="n">
        <x:v>250000</x:v>
      </x:c>
      <x:c r="E1591" s="413" t="str">
        <x:v>Laporan diperbarui</x:v>
      </x:c>
      <x:c r="F1591" s="413" t="str">
        <x:v>9 Sep 2026</x:v>
      </x:c>
    </x:row>
    <x:row r="1592" ht="40" customHeight="1">
      <x:c r="A1592" s="413" t="str">
        <x:v>Log Transaksi</x:v>
      </x:c>
      <x:c r="B1592" s="413" t="str">
        <x:v>K272</x:v>
      </x:c>
      <x:c r="C1592" s="413"/>
      <x:c r="D1592" s="413" t="str">
        <x:v>ADDEL</x:v>
      </x:c>
      <x:c r="E1592" s="413" t="str">
        <x:v>Laporan diperbarui</x:v>
      </x:c>
      <x:c r="F1592" s="413" t="str">
        <x:v>9 Sep 2026</x:v>
      </x:c>
    </x:row>
    <x:row r="1593" ht="40" customHeight="1">
      <x:c r="A1593" s="413" t="str">
        <x:v>Log Transaksi</x:v>
      </x:c>
      <x:c r="B1593" s="413" t="str">
        <x:v>L272</x:v>
      </x:c>
      <x:c r="C1593" s="413"/>
      <x:c r="D1593" s="413" t="str">
        <x:v>SAKA</x:v>
      </x:c>
      <x:c r="E1593" s="413" t="str">
        <x:v>Laporan diperbarui</x:v>
      </x:c>
      <x:c r="F1593" s="413" t="str">
        <x:v>9 Sep 2026</x:v>
      </x:c>
    </x:row>
    <x:row r="1594" ht="40" customHeight="1">
      <x:c r="A1594" s="413" t="str">
        <x:v>Log Transaksi</x:v>
      </x:c>
      <x:c r="B1594" s="413" t="str">
        <x:v>S272</x:v>
      </x:c>
      <x:c r="C1594" s="413"/>
      <x:c r="D1594" s="413" t="str">
        <x:v>Paket utama</x:v>
      </x:c>
      <x:c r="E1594" s="413" t="str">
        <x:v>Laporan diperbarui</x:v>
      </x:c>
      <x:c r="F1594" s="413" t="str">
        <x:v>9 Sep 2026</x:v>
      </x:c>
    </x:row>
    <x:row r="1595" ht="40" customHeight="1">
      <x:c r="A1595" s="413" t="str">
        <x:v>Log Transaksi</x:v>
      </x:c>
      <x:c r="B1595" s="413" t="str">
        <x:v>T272</x:v>
      </x:c>
      <x:c r="C1595" s="413"/>
      <x:c r="D1595" s="413" t="str">
        <x:v>9</x:v>
      </x:c>
      <x:c r="E1595" s="413" t="str">
        <x:v>Laporan diperbarui</x:v>
      </x:c>
      <x:c r="F1595" s="413" t="str">
        <x:v>9 Sep 2026</x:v>
      </x:c>
    </x:row>
    <x:row r="1596" ht="40" customHeight="1">
      <x:c r="A1596" s="413" t="str">
        <x:v>Log Transaksi</x:v>
      </x:c>
      <x:c r="B1596" s="413" t="str">
        <x:v>U272</x:v>
      </x:c>
      <x:c r="C1596" s="413"/>
      <x:c r="D1596" s="413" t="n">
        <x:v>16</x:v>
      </x:c>
      <x:c r="E1596" s="413" t="str">
        <x:v>Laporan diperbarui</x:v>
      </x:c>
      <x:c r="F1596" s="413" t="str">
        <x:v>9 Sep 2026</x:v>
      </x:c>
    </x:row>
    <x:row r="1597" ht="40" customHeight="1">
      <x:c r="A1597" s="413" t="str">
        <x:v>Log Transaksi</x:v>
      </x:c>
      <x:c r="B1597" s="413" t="str">
        <x:v>X272</x:v>
      </x:c>
      <x:c r="C1597" s="413"/>
      <x:c r="D1597" s="413" t="n">
        <x:v>250000</x:v>
      </x:c>
      <x:c r="E1597" s="413" t="str">
        <x:v>Laporan diperbarui</x:v>
      </x:c>
      <x:c r="F1597" s="413" t="str">
        <x:v>9 Sep 2026</x:v>
      </x:c>
    </x:row>
    <x:row r="1598" ht="40" customHeight="1">
      <x:c r="A1598" s="413" t="str">
        <x:v>Log Transaksi</x:v>
      </x:c>
      <x:c r="B1598" s="413" t="str">
        <x:v>Y272</x:v>
      </x:c>
      <x:c r="C1598" s="413"/>
      <x:c r="D1598" s="413" t="str">
        <x:v>Status pembayaran belum diisi | Tanggal foto belum diisi</x:v>
      </x:c>
      <x:c r="E1598" s="413" t="str">
        <x:v>Laporan diperbarui</x:v>
      </x:c>
      <x:c r="F1598" s="413" t="str">
        <x:v>9 Sep 2026</x:v>
      </x:c>
    </x:row>
    <x:row r="1599" ht="40" customHeight="1">
      <x:c r="A1599" s="413" t="str">
        <x:v>Log Transaksi</x:v>
      </x:c>
      <x:c r="B1599" s="413" t="str">
        <x:v>A273</x:v>
      </x:c>
      <x:c r="C1599" s="413"/>
      <x:c r="D1599" s="413" t="n">
        <x:v>269</x:v>
      </x:c>
      <x:c r="E1599" s="413" t="str">
        <x:v>Laporan diperbarui</x:v>
      </x:c>
      <x:c r="F1599" s="413" t="str">
        <x:v>9 Sep 2026</x:v>
      </x:c>
    </x:row>
    <x:row r="1600" ht="40" customHeight="1">
      <x:c r="A1600" s="413" t="str">
        <x:v>Log Transaksi</x:v>
      </x:c>
      <x:c r="B1600" s="413" t="str">
        <x:v>B273</x:v>
      </x:c>
      <x:c r="C1600" s="413"/>
      <x:c r="D1600" s="413" t="n">
        <x:v>46274</x:v>
      </x:c>
      <x:c r="E1600" s="413" t="str">
        <x:v>Laporan diperbarui</x:v>
      </x:c>
      <x:c r="F1600" s="413" t="str">
        <x:v>9 Sep 2026</x:v>
      </x:c>
    </x:row>
    <x:row r="1601" ht="40" customHeight="1">
      <x:c r="A1601" s="413" t="str">
        <x:v>Log Transaksi</x:v>
      </x:c>
      <x:c r="B1601" s="413" t="str">
        <x:v>C273</x:v>
      </x:c>
      <x:c r="C1601" s="413"/>
      <x:c r="D1601" s="413" t="str">
        <x:v>Yumna</x:v>
      </x:c>
      <x:c r="E1601" s="413" t="str">
        <x:v>Laporan diperbarui</x:v>
      </x:c>
      <x:c r="F1601" s="413" t="str">
        <x:v>9 Sep 2026</x:v>
      </x:c>
    </x:row>
    <x:row r="1602" ht="40" customHeight="1">
      <x:c r="A1602" s="413" t="str">
        <x:v>Log Transaksi</x:v>
      </x:c>
      <x:c r="B1602" s="413" t="str">
        <x:v>D273</x:v>
      </x:c>
      <x:c r="C1602" s="413"/>
      <x:c r="D1602" s="413" t="str">
        <x:v>Belum diisi</x:v>
      </x:c>
      <x:c r="E1602" s="413" t="str">
        <x:v>Laporan diperbarui</x:v>
      </x:c>
      <x:c r="F1602" s="413" t="str">
        <x:v>9 Sep 2026</x:v>
      </x:c>
    </x:row>
    <x:row r="1603" ht="40" customHeight="1">
      <x:c r="A1603" s="413" t="str">
        <x:v>Log Transaksi</x:v>
      </x:c>
      <x:c r="B1603" s="413" t="str">
        <x:v>G273</x:v>
      </x:c>
      <x:c r="C1603" s="413"/>
      <x:c r="D1603" s="413" t="n">
        <x:v>250000</x:v>
      </x:c>
      <x:c r="E1603" s="413" t="str">
        <x:v>Laporan diperbarui</x:v>
      </x:c>
      <x:c r="F1603" s="413" t="str">
        <x:v>9 Sep 2026</x:v>
      </x:c>
    </x:row>
    <x:row r="1604" ht="40" customHeight="1">
      <x:c r="A1604" s="413" t="str">
        <x:v>Log Transaksi</x:v>
      </x:c>
      <x:c r="B1604" s="413" t="str">
        <x:v>H273</x:v>
      </x:c>
      <x:c r="C1604" s="413"/>
      <x:c r="D1604" s="413" t="n">
        <x:v>0</x:v>
      </x:c>
      <x:c r="E1604" s="413" t="str">
        <x:v>Laporan diperbarui</x:v>
      </x:c>
      <x:c r="F1604" s="413" t="str">
        <x:v>9 Sep 2026</x:v>
      </x:c>
    </x:row>
    <x:row r="1605" ht="40" customHeight="1">
      <x:c r="A1605" s="413" t="str">
        <x:v>Log Transaksi</x:v>
      </x:c>
      <x:c r="B1605" s="413" t="str">
        <x:v>K273</x:v>
      </x:c>
      <x:c r="C1605" s="413"/>
      <x:c r="D1605" s="413" t="str">
        <x:v>ADDEL</x:v>
      </x:c>
      <x:c r="E1605" s="413" t="str">
        <x:v>Laporan diperbarui</x:v>
      </x:c>
      <x:c r="F1605" s="413" t="str">
        <x:v>9 Sep 2026</x:v>
      </x:c>
    </x:row>
    <x:row r="1606" ht="40" customHeight="1">
      <x:c r="A1606" s="413" t="str">
        <x:v>Log Transaksi</x:v>
      </x:c>
      <x:c r="B1606" s="413" t="str">
        <x:v>L273</x:v>
      </x:c>
      <x:c r="C1606" s="413"/>
      <x:c r="D1606" s="413" t="str">
        <x:v>FAHME</x:v>
      </x:c>
      <x:c r="E1606" s="413" t="str">
        <x:v>Laporan diperbarui</x:v>
      </x:c>
      <x:c r="F1606" s="413" t="str">
        <x:v>9 Sep 2026</x:v>
      </x:c>
    </x:row>
    <x:row r="1607" ht="40" customHeight="1">
      <x:c r="A1607" s="413" t="str">
        <x:v>Log Transaksi</x:v>
      </x:c>
      <x:c r="B1607" s="413" t="str">
        <x:v>S273</x:v>
      </x:c>
      <x:c r="C1607" s="413"/>
      <x:c r="D1607" s="413" t="str">
        <x:v>Paket utama</x:v>
      </x:c>
      <x:c r="E1607" s="413" t="str">
        <x:v>Laporan diperbarui</x:v>
      </x:c>
      <x:c r="F1607" s="413" t="str">
        <x:v>9 Sep 2026</x:v>
      </x:c>
    </x:row>
    <x:row r="1608" ht="40" customHeight="1">
      <x:c r="A1608" s="413" t="str">
        <x:v>Log Transaksi</x:v>
      </x:c>
      <x:c r="B1608" s="413" t="str">
        <x:v>T273</x:v>
      </x:c>
      <x:c r="C1608" s="413"/>
      <x:c r="D1608" s="413" t="str">
        <x:v>9</x:v>
      </x:c>
      <x:c r="E1608" s="413" t="str">
        <x:v>Laporan diperbarui</x:v>
      </x:c>
      <x:c r="F1608" s="413" t="str">
        <x:v>9 Sep 2026</x:v>
      </x:c>
    </x:row>
    <x:row r="1609" ht="40" customHeight="1">
      <x:c r="A1609" s="413" t="str">
        <x:v>Log Transaksi</x:v>
      </x:c>
      <x:c r="B1609" s="413" t="str">
        <x:v>U273</x:v>
      </x:c>
      <x:c r="C1609" s="413"/>
      <x:c r="D1609" s="413" t="n">
        <x:v>17</x:v>
      </x:c>
      <x:c r="E1609" s="413" t="str">
        <x:v>Laporan diperbarui</x:v>
      </x:c>
      <x:c r="F1609" s="413" t="str">
        <x:v>9 Sep 2026</x:v>
      </x:c>
    </x:row>
    <x:row r="1610" ht="40" customHeight="1">
      <x:c r="A1610" s="413" t="str">
        <x:v>Log Transaksi</x:v>
      </x:c>
      <x:c r="B1610" s="413" t="str">
        <x:v>W273</x:v>
      </x:c>
      <x:c r="C1610" s="413"/>
      <x:c r="D1610" s="413" t="n">
        <x:v>250000</x:v>
      </x:c>
      <x:c r="E1610" s="413" t="str">
        <x:v>Laporan diperbarui</x:v>
      </x:c>
      <x:c r="F1610" s="413" t="str">
        <x:v>9 Sep 2026</x:v>
      </x:c>
    </x:row>
    <x:row r="1611" ht="40" customHeight="1">
      <x:c r="A1611" s="413" t="str">
        <x:v>Log Transaksi</x:v>
      </x:c>
      <x:c r="B1611" s="413" t="str">
        <x:v>Y273</x:v>
      </x:c>
      <x:c r="C1611" s="413"/>
      <x:c r="D1611" s="413" t="str">
        <x:v>Paket belum diisi | Status pembayaran belum diisi | Tanggal foto belum diisi</x:v>
      </x:c>
      <x:c r="E1611" s="413" t="str">
        <x:v>Laporan diperbarui</x:v>
      </x:c>
      <x:c r="F1611" s="413" t="str">
        <x:v>9 Sep 2026</x:v>
      </x:c>
    </x:row>
    <x:row r="1612" ht="40" customHeight="1">
      <x:c r="A1612" s="413" t="str">
        <x:v>Log Transaksi</x:v>
      </x:c>
      <x:c r="B1612" s="413" t="str">
        <x:v>A274</x:v>
      </x:c>
      <x:c r="C1612" s="413"/>
      <x:c r="D1612" s="413" t="n">
        <x:v>270</x:v>
      </x:c>
      <x:c r="E1612" s="413" t="str">
        <x:v>Laporan diperbarui</x:v>
      </x:c>
      <x:c r="F1612" s="413" t="str">
        <x:v>9 Sep 2026</x:v>
      </x:c>
    </x:row>
    <x:row r="1613" ht="40" customHeight="1">
      <x:c r="A1613" s="413" t="str">
        <x:v>Log Transaksi</x:v>
      </x:c>
      <x:c r="B1613" s="413" t="str">
        <x:v>B274</x:v>
      </x:c>
      <x:c r="C1613" s="413"/>
      <x:c r="D1613" s="413" t="n">
        <x:v>46274</x:v>
      </x:c>
      <x:c r="E1613" s="413" t="str">
        <x:v>Laporan diperbarui</x:v>
      </x:c>
      <x:c r="F1613" s="413" t="str">
        <x:v>9 Sep 2026</x:v>
      </x:c>
    </x:row>
    <x:row r="1614" ht="40" customHeight="1">
      <x:c r="A1614" s="413" t="str">
        <x:v>Log Transaksi</x:v>
      </x:c>
      <x:c r="B1614" s="413" t="str">
        <x:v>C274</x:v>
      </x:c>
      <x:c r="C1614" s="413"/>
      <x:c r="D1614" s="413" t="str">
        <x:v>Feby Putri</x:v>
      </x:c>
      <x:c r="E1614" s="413" t="str">
        <x:v>Laporan diperbarui</x:v>
      </x:c>
      <x:c r="F1614" s="413" t="str">
        <x:v>9 Sep 2026</x:v>
      </x:c>
    </x:row>
    <x:row r="1615" ht="40" customHeight="1">
      <x:c r="A1615" s="413" t="str">
        <x:v>Log Transaksi</x:v>
      </x:c>
      <x:c r="B1615" s="413" t="str">
        <x:v>D274</x:v>
      </x:c>
      <x:c r="C1615" s="413"/>
      <x:c r="D1615" s="413" t="str">
        <x:v>Belum diisi</x:v>
      </x:c>
      <x:c r="E1615" s="413" t="str">
        <x:v>Laporan diperbarui</x:v>
      </x:c>
      <x:c r="F1615" s="413" t="str">
        <x:v>9 Sep 2026</x:v>
      </x:c>
    </x:row>
    <x:row r="1616" ht="40" customHeight="1">
      <x:c r="A1616" s="413" t="str">
        <x:v>Log Transaksi</x:v>
      </x:c>
      <x:c r="B1616" s="413" t="str">
        <x:v>G274</x:v>
      </x:c>
      <x:c r="C1616" s="413"/>
      <x:c r="D1616" s="413" t="n">
        <x:v>0</x:v>
      </x:c>
      <x:c r="E1616" s="413" t="str">
        <x:v>Laporan diperbarui</x:v>
      </x:c>
      <x:c r="F1616" s="413" t="str">
        <x:v>9 Sep 2026</x:v>
      </x:c>
    </x:row>
    <x:row r="1617" ht="40" customHeight="1">
      <x:c r="A1617" s="413" t="str">
        <x:v>Log Transaksi</x:v>
      </x:c>
      <x:c r="B1617" s="413" t="str">
        <x:v>H274</x:v>
      </x:c>
      <x:c r="C1617" s="413"/>
      <x:c r="D1617" s="413" t="n">
        <x:v>0</x:v>
      </x:c>
      <x:c r="E1617" s="413" t="str">
        <x:v>Laporan diperbarui</x:v>
      </x:c>
      <x:c r="F1617" s="413" t="str">
        <x:v>9 Sep 2026</x:v>
      </x:c>
    </x:row>
    <x:row r="1618" ht="40" customHeight="1">
      <x:c r="A1618" s="413" t="str">
        <x:v>Log Transaksi</x:v>
      </x:c>
      <x:c r="B1618" s="413" t="str">
        <x:v>K274</x:v>
      </x:c>
      <x:c r="C1618" s="413"/>
      <x:c r="D1618" s="413" t="str">
        <x:v>Belum diisi</x:v>
      </x:c>
      <x:c r="E1618" s="413" t="str">
        <x:v>Laporan diperbarui</x:v>
      </x:c>
      <x:c r="F1618" s="413" t="str">
        <x:v>9 Sep 2026</x:v>
      </x:c>
    </x:row>
    <x:row r="1619" ht="40" customHeight="1">
      <x:c r="A1619" s="413" t="str">
        <x:v>Log Transaksi</x:v>
      </x:c>
      <x:c r="B1619" s="413" t="str">
        <x:v>L274</x:v>
      </x:c>
      <x:c r="C1619" s="413"/>
      <x:c r="D1619" s="413" t="str">
        <x:v>ADIF</x:v>
      </x:c>
      <x:c r="E1619" s="413" t="str">
        <x:v>Laporan diperbarui</x:v>
      </x:c>
      <x:c r="F1619" s="413" t="str">
        <x:v>9 Sep 2026</x:v>
      </x:c>
    </x:row>
    <x:row r="1620" ht="40" customHeight="1">
      <x:c r="A1620" s="413" t="str">
        <x:v>Log Transaksi</x:v>
      </x:c>
      <x:c r="B1620" s="413" t="str">
        <x:v>S274</x:v>
      </x:c>
      <x:c r="C1620" s="413"/>
      <x:c r="D1620" s="413" t="str">
        <x:v>Paket utama</x:v>
      </x:c>
      <x:c r="E1620" s="413" t="str">
        <x:v>Laporan diperbarui</x:v>
      </x:c>
      <x:c r="F1620" s="413" t="str">
        <x:v>9 Sep 2026</x:v>
      </x:c>
    </x:row>
    <x:row r="1621" ht="40" customHeight="1">
      <x:c r="A1621" s="413" t="str">
        <x:v>Log Transaksi</x:v>
      </x:c>
      <x:c r="B1621" s="413" t="str">
        <x:v>T274</x:v>
      </x:c>
      <x:c r="C1621" s="413"/>
      <x:c r="D1621" s="413" t="str">
        <x:v>9</x:v>
      </x:c>
      <x:c r="E1621" s="413" t="str">
        <x:v>Laporan diperbarui</x:v>
      </x:c>
      <x:c r="F1621" s="413" t="str">
        <x:v>9 Sep 2026</x:v>
      </x:c>
    </x:row>
    <x:row r="1622" ht="40" customHeight="1">
      <x:c r="A1622" s="413" t="str">
        <x:v>Log Transaksi</x:v>
      </x:c>
      <x:c r="B1622" s="413" t="str">
        <x:v>U274</x:v>
      </x:c>
      <x:c r="C1622" s="413"/>
      <x:c r="D1622" s="413" t="n">
        <x:v>18</x:v>
      </x:c>
      <x:c r="E1622" s="413" t="str">
        <x:v>Laporan diperbarui</x:v>
      </x:c>
      <x:c r="F1622" s="413" t="str">
        <x:v>9 Sep 2026</x:v>
      </x:c>
    </x:row>
    <x:row r="1623" ht="40" customHeight="1">
      <x:c r="A1623" s="413" t="str">
        <x:v>Log Transaksi</x:v>
      </x:c>
      <x:c r="B1623" s="413" t="str">
        <x:v>W274</x:v>
      </x:c>
      <x:c r="C1623" s="413"/>
      <x:c r="D1623" s="413" t="n">
        <x:v>0</x:v>
      </x:c>
      <x:c r="E1623" s="413" t="str">
        <x:v>Laporan diperbarui</x:v>
      </x:c>
      <x:c r="F1623" s="413" t="str">
        <x:v>9 Sep 2026</x:v>
      </x:c>
    </x:row>
    <x:row r="1624" ht="40" customHeight="1">
      <x:c r="A1624" s="413" t="str">
        <x:v>Log Transaksi</x:v>
      </x:c>
      <x:c r="B1624" s="413" t="str">
        <x:v>X274</x:v>
      </x:c>
      <x:c r="C1624" s="413"/>
      <x:c r="D1624" s="413" t="n">
        <x:v>0</x:v>
      </x:c>
      <x:c r="E1624" s="413" t="str">
        <x:v>Laporan diperbarui</x:v>
      </x:c>
      <x:c r="F1624" s="413" t="str">
        <x:v>9 Sep 2026</x:v>
      </x:c>
    </x:row>
    <x:row r="1625" ht="40" customHeight="1">
      <x:c r="A1625" s="413" t="str">
        <x:v>Log Transaksi</x:v>
      </x:c>
      <x:c r="B1625" s="413" t="str">
        <x:v>Y274</x:v>
      </x:c>
      <x:c r="C1625" s="413"/>
      <x:c r="D1625" s="413" t="str">
        <x:v>Paket belum diisi | Status pembayaran belum diisi | Tanggal foto belum diisi | Admin belum diisi</x:v>
      </x:c>
      <x:c r="E1625" s="413" t="str">
        <x:v>Laporan diperbarui</x:v>
      </x:c>
      <x:c r="F1625" s="413" t="str">
        <x:v>9 Sep 2026</x:v>
      </x:c>
    </x:row>
    <x:row r="1626" ht="40" customHeight="1">
      <x:c r="A1626" s="413" t="str">
        <x:v>Log Transaksi</x:v>
      </x:c>
      <x:c r="B1626" s="413" t="str">
        <x:v>A275</x:v>
      </x:c>
      <x:c r="C1626" s="413"/>
      <x:c r="D1626" s="413" t="n">
        <x:v>271</x:v>
      </x:c>
      <x:c r="E1626" s="413" t="str">
        <x:v>Laporan diperbarui</x:v>
      </x:c>
      <x:c r="F1626" s="413" t="str">
        <x:v>9 Sep 2026</x:v>
      </x:c>
    </x:row>
    <x:row r="1627" ht="40" customHeight="1">
      <x:c r="A1627" s="413" t="str">
        <x:v>Log Transaksi</x:v>
      </x:c>
      <x:c r="B1627" s="413" t="str">
        <x:v>B275</x:v>
      </x:c>
      <x:c r="C1627" s="413"/>
      <x:c r="D1627" s="413" t="n">
        <x:v>46274</x:v>
      </x:c>
      <x:c r="E1627" s="413" t="str">
        <x:v>Laporan diperbarui</x:v>
      </x:c>
      <x:c r="F1627" s="413" t="str">
        <x:v>9 Sep 2026</x:v>
      </x:c>
    </x:row>
    <x:row r="1628" ht="40" customHeight="1">
      <x:c r="A1628" s="413" t="str">
        <x:v>Log Transaksi</x:v>
      </x:c>
      <x:c r="B1628" s="413" t="str">
        <x:v>C275</x:v>
      </x:c>
      <x:c r="C1628" s="413"/>
      <x:c r="D1628" s="413" t="str">
        <x:v>Ardi</x:v>
      </x:c>
      <x:c r="E1628" s="413" t="str">
        <x:v>Laporan diperbarui</x:v>
      </x:c>
      <x:c r="F1628" s="413" t="str">
        <x:v>9 Sep 2026</x:v>
      </x:c>
    </x:row>
    <x:row r="1629" ht="40" customHeight="1">
      <x:c r="A1629" s="413" t="str">
        <x:v>Log Transaksi</x:v>
      </x:c>
      <x:c r="B1629" s="413" t="str">
        <x:v>D275</x:v>
      </x:c>
      <x:c r="C1629" s="413"/>
      <x:c r="D1629" s="413" t="str">
        <x:v>Belum diisi</x:v>
      </x:c>
      <x:c r="E1629" s="413" t="str">
        <x:v>Laporan diperbarui</x:v>
      </x:c>
      <x:c r="F1629" s="413" t="str">
        <x:v>9 Sep 2026</x:v>
      </x:c>
    </x:row>
    <x:row r="1630" ht="40" customHeight="1">
      <x:c r="A1630" s="413" t="str">
        <x:v>Log Transaksi</x:v>
      </x:c>
      <x:c r="B1630" s="413" t="str">
        <x:v>G275</x:v>
      </x:c>
      <x:c r="C1630" s="413"/>
      <x:c r="D1630" s="413" t="n">
        <x:v>250000</x:v>
      </x:c>
      <x:c r="E1630" s="413" t="str">
        <x:v>Laporan diperbarui</x:v>
      </x:c>
      <x:c r="F1630" s="413" t="str">
        <x:v>9 Sep 2026</x:v>
      </x:c>
    </x:row>
    <x:row r="1631" ht="40" customHeight="1">
      <x:c r="A1631" s="413" t="str">
        <x:v>Log Transaksi</x:v>
      </x:c>
      <x:c r="B1631" s="413" t="str">
        <x:v>H275</x:v>
      </x:c>
      <x:c r="C1631" s="413"/>
      <x:c r="D1631" s="413" t="n">
        <x:v>0</x:v>
      </x:c>
      <x:c r="E1631" s="413" t="str">
        <x:v>Laporan diperbarui</x:v>
      </x:c>
      <x:c r="F1631" s="413" t="str">
        <x:v>9 Sep 2026</x:v>
      </x:c>
    </x:row>
    <x:row r="1632" ht="40" customHeight="1">
      <x:c r="A1632" s="413" t="str">
        <x:v>Log Transaksi</x:v>
      </x:c>
      <x:c r="B1632" s="413" t="str">
        <x:v>K275</x:v>
      </x:c>
      <x:c r="C1632" s="413"/>
      <x:c r="D1632" s="413" t="str">
        <x:v>Belum diisi</x:v>
      </x:c>
      <x:c r="E1632" s="413" t="str">
        <x:v>Laporan diperbarui</x:v>
      </x:c>
      <x:c r="F1632" s="413" t="str">
        <x:v>9 Sep 2026</x:v>
      </x:c>
    </x:row>
    <x:row r="1633" ht="40" customHeight="1">
      <x:c r="A1633" s="413" t="str">
        <x:v>Log Transaksi</x:v>
      </x:c>
      <x:c r="B1633" s="413" t="str">
        <x:v>L275</x:v>
      </x:c>
      <x:c r="C1633" s="413"/>
      <x:c r="D1633" s="413" t="str">
        <x:v>FAHME</x:v>
      </x:c>
      <x:c r="E1633" s="413" t="str">
        <x:v>Laporan diperbarui</x:v>
      </x:c>
      <x:c r="F1633" s="413" t="str">
        <x:v>9 Sep 2026</x:v>
      </x:c>
    </x:row>
    <x:row r="1634" ht="40" customHeight="1">
      <x:c r="A1634" s="413" t="str">
        <x:v>Log Transaksi</x:v>
      </x:c>
      <x:c r="B1634" s="413" t="str">
        <x:v>S275</x:v>
      </x:c>
      <x:c r="C1634" s="413"/>
      <x:c r="D1634" s="413" t="str">
        <x:v>Paket utama</x:v>
      </x:c>
      <x:c r="E1634" s="413" t="str">
        <x:v>Laporan diperbarui</x:v>
      </x:c>
      <x:c r="F1634" s="413" t="str">
        <x:v>9 Sep 2026</x:v>
      </x:c>
    </x:row>
    <x:row r="1635" ht="40" customHeight="1">
      <x:c r="A1635" s="413" t="str">
        <x:v>Log Transaksi</x:v>
      </x:c>
      <x:c r="B1635" s="413" t="str">
        <x:v>T275</x:v>
      </x:c>
      <x:c r="C1635" s="413"/>
      <x:c r="D1635" s="413" t="str">
        <x:v>9</x:v>
      </x:c>
      <x:c r="E1635" s="413" t="str">
        <x:v>Laporan diperbarui</x:v>
      </x:c>
      <x:c r="F1635" s="413" t="str">
        <x:v>9 Sep 2026</x:v>
      </x:c>
    </x:row>
    <x:row r="1636" ht="40" customHeight="1">
      <x:c r="A1636" s="413" t="str">
        <x:v>Log Transaksi</x:v>
      </x:c>
      <x:c r="B1636" s="413" t="str">
        <x:v>U275</x:v>
      </x:c>
      <x:c r="C1636" s="413"/>
      <x:c r="D1636" s="413" t="n">
        <x:v>19</x:v>
      </x:c>
      <x:c r="E1636" s="413" t="str">
        <x:v>Laporan diperbarui</x:v>
      </x:c>
      <x:c r="F1636" s="413" t="str">
        <x:v>9 Sep 2026</x:v>
      </x:c>
    </x:row>
    <x:row r="1637" ht="40" customHeight="1">
      <x:c r="A1637" s="413" t="str">
        <x:v>Log Transaksi</x:v>
      </x:c>
      <x:c r="B1637" s="413" t="str">
        <x:v>W275</x:v>
      </x:c>
      <x:c r="C1637" s="413"/>
      <x:c r="D1637" s="413" t="n">
        <x:v>250000</x:v>
      </x:c>
      <x:c r="E1637" s="413" t="str">
        <x:v>Laporan diperbarui</x:v>
      </x:c>
      <x:c r="F1637" s="413" t="str">
        <x:v>9 Sep 2026</x:v>
      </x:c>
    </x:row>
    <x:row r="1638" ht="40" customHeight="1">
      <x:c r="A1638" s="413" t="str">
        <x:v>Log Transaksi</x:v>
      </x:c>
      <x:c r="B1638" s="413" t="str">
        <x:v>Y275</x:v>
      </x:c>
      <x:c r="C1638" s="413"/>
      <x:c r="D1638" s="413" t="str">
        <x:v>Paket belum diisi | Status pembayaran belum diisi | Tanggal foto belum diisi | Admin belum diisi</x:v>
      </x:c>
      <x:c r="E1638" s="413" t="str">
        <x:v>Laporan diperbarui</x:v>
      </x:c>
      <x:c r="F1638" s="413" t="str">
        <x:v>9 Sep 2026</x:v>
      </x:c>
    </x:row>
    <x:row r="1639" ht="40" customHeight="1">
      <x:c r="A1639" s="413" t="str">
        <x:v>Log Transaksi</x:v>
      </x:c>
      <x:c r="B1639" s="413" t="str">
        <x:v>A276</x:v>
      </x:c>
      <x:c r="C1639" s="413"/>
      <x:c r="D1639" s="413" t="n">
        <x:v>272</x:v>
      </x:c>
      <x:c r="E1639" s="413" t="str">
        <x:v>Laporan diperbarui</x:v>
      </x:c>
      <x:c r="F1639" s="413" t="str">
        <x:v>9 Sep 2026</x:v>
      </x:c>
    </x:row>
    <x:row r="1640" ht="40" customHeight="1">
      <x:c r="A1640" s="413" t="str">
        <x:v>Log Transaksi</x:v>
      </x:c>
      <x:c r="B1640" s="413" t="str">
        <x:v>B276</x:v>
      </x:c>
      <x:c r="C1640" s="413"/>
      <x:c r="D1640" s="413" t="n">
        <x:v>46274</x:v>
      </x:c>
      <x:c r="E1640" s="413" t="str">
        <x:v>Laporan diperbarui</x:v>
      </x:c>
      <x:c r="F1640" s="413" t="str">
        <x:v>9 Sep 2026</x:v>
      </x:c>
    </x:row>
    <x:row r="1641" ht="40" customHeight="1">
      <x:c r="A1641" s="413" t="str">
        <x:v>Log Transaksi</x:v>
      </x:c>
      <x:c r="B1641" s="413" t="str">
        <x:v>C276</x:v>
      </x:c>
      <x:c r="C1641" s="413"/>
      <x:c r="D1641" s="413" t="str">
        <x:v>Hanif</x:v>
      </x:c>
      <x:c r="E1641" s="413" t="str">
        <x:v>Laporan diperbarui</x:v>
      </x:c>
      <x:c r="F1641" s="413" t="str">
        <x:v>9 Sep 2026</x:v>
      </x:c>
    </x:row>
    <x:row r="1642" ht="40" customHeight="1">
      <x:c r="A1642" s="413" t="str">
        <x:v>Log Transaksi</x:v>
      </x:c>
      <x:c r="B1642" s="413" t="str">
        <x:v>D276</x:v>
      </x:c>
      <x:c r="C1642" s="413"/>
      <x:c r="D1642" s="413" t="str">
        <x:v>Belum diisi</x:v>
      </x:c>
      <x:c r="E1642" s="413" t="str">
        <x:v>Laporan diperbarui</x:v>
      </x:c>
      <x:c r="F1642" s="413" t="str">
        <x:v>9 Sep 2026</x:v>
      </x:c>
    </x:row>
    <x:row r="1643" ht="40" customHeight="1">
      <x:c r="A1643" s="413" t="str">
        <x:v>Log Transaksi</x:v>
      </x:c>
      <x:c r="B1643" s="413" t="str">
        <x:v>G276</x:v>
      </x:c>
      <x:c r="C1643" s="413"/>
      <x:c r="D1643" s="413" t="n">
        <x:v>0</x:v>
      </x:c>
      <x:c r="E1643" s="413" t="str">
        <x:v>Laporan diperbarui</x:v>
      </x:c>
      <x:c r="F1643" s="413" t="str">
        <x:v>9 Sep 2026</x:v>
      </x:c>
    </x:row>
    <x:row r="1644" ht="40" customHeight="1">
      <x:c r="A1644" s="413" t="str">
        <x:v>Log Transaksi</x:v>
      </x:c>
      <x:c r="B1644" s="413" t="str">
        <x:v>H276</x:v>
      </x:c>
      <x:c r="C1644" s="413"/>
      <x:c r="D1644" s="413" t="n">
        <x:v>250000</x:v>
      </x:c>
      <x:c r="E1644" s="413" t="str">
        <x:v>Laporan diperbarui</x:v>
      </x:c>
      <x:c r="F1644" s="413" t="str">
        <x:v>9 Sep 2026</x:v>
      </x:c>
    </x:row>
    <x:row r="1645" ht="40" customHeight="1">
      <x:c r="A1645" s="413" t="str">
        <x:v>Log Transaksi</x:v>
      </x:c>
      <x:c r="B1645" s="413" t="str">
        <x:v>K276</x:v>
      </x:c>
      <x:c r="C1645" s="413"/>
      <x:c r="D1645" s="413" t="str">
        <x:v>Belum diisi</x:v>
      </x:c>
      <x:c r="E1645" s="413" t="str">
        <x:v>Laporan diperbarui</x:v>
      </x:c>
      <x:c r="F1645" s="413" t="str">
        <x:v>9 Sep 2026</x:v>
      </x:c>
    </x:row>
    <x:row r="1646" ht="40" customHeight="1">
      <x:c r="A1646" s="413" t="str">
        <x:v>Log Transaksi</x:v>
      </x:c>
      <x:c r="B1646" s="413" t="str">
        <x:v>L276</x:v>
      </x:c>
      <x:c r="C1646" s="413"/>
      <x:c r="D1646" s="413" t="str">
        <x:v>VERO</x:v>
      </x:c>
      <x:c r="E1646" s="413" t="str">
        <x:v>Laporan diperbarui</x:v>
      </x:c>
      <x:c r="F1646" s="413" t="str">
        <x:v>9 Sep 2026</x:v>
      </x:c>
    </x:row>
    <x:row r="1647" ht="40" customHeight="1">
      <x:c r="A1647" s="413" t="str">
        <x:v>Log Transaksi</x:v>
      </x:c>
      <x:c r="B1647" s="413" t="str">
        <x:v>S276</x:v>
      </x:c>
      <x:c r="C1647" s="413"/>
      <x:c r="D1647" s="413" t="str">
        <x:v>Paket utama</x:v>
      </x:c>
      <x:c r="E1647" s="413" t="str">
        <x:v>Laporan diperbarui</x:v>
      </x:c>
      <x:c r="F1647" s="413" t="str">
        <x:v>9 Sep 2026</x:v>
      </x:c>
    </x:row>
    <x:row r="1648" ht="40" customHeight="1">
      <x:c r="A1648" s="413" t="str">
        <x:v>Log Transaksi</x:v>
      </x:c>
      <x:c r="B1648" s="413" t="str">
        <x:v>T276</x:v>
      </x:c>
      <x:c r="C1648" s="413"/>
      <x:c r="D1648" s="413" t="str">
        <x:v>9</x:v>
      </x:c>
      <x:c r="E1648" s="413" t="str">
        <x:v>Laporan diperbarui</x:v>
      </x:c>
      <x:c r="F1648" s="413" t="str">
        <x:v>9 Sep 2026</x:v>
      </x:c>
    </x:row>
    <x:row r="1649" ht="40" customHeight="1">
      <x:c r="A1649" s="413" t="str">
        <x:v>Log Transaksi</x:v>
      </x:c>
      <x:c r="B1649" s="413" t="str">
        <x:v>U276</x:v>
      </x:c>
      <x:c r="C1649" s="413"/>
      <x:c r="D1649" s="413" t="n">
        <x:v>20</x:v>
      </x:c>
      <x:c r="E1649" s="413" t="str">
        <x:v>Laporan diperbarui</x:v>
      </x:c>
      <x:c r="F1649" s="413" t="str">
        <x:v>9 Sep 2026</x:v>
      </x:c>
    </x:row>
    <x:row r="1650" ht="40" customHeight="1">
      <x:c r="A1650" s="413" t="str">
        <x:v>Log Transaksi</x:v>
      </x:c>
      <x:c r="B1650" s="413" t="str">
        <x:v>X276</x:v>
      </x:c>
      <x:c r="C1650" s="413"/>
      <x:c r="D1650" s="413" t="n">
        <x:v>250000</x:v>
      </x:c>
      <x:c r="E1650" s="413" t="str">
        <x:v>Laporan diperbarui</x:v>
      </x:c>
      <x:c r="F1650" s="413" t="str">
        <x:v>9 Sep 2026</x:v>
      </x:c>
    </x:row>
    <x:row r="1651" ht="40" customHeight="1">
      <x:c r="A1651" s="413" t="str">
        <x:v>Log Transaksi</x:v>
      </x:c>
      <x:c r="B1651" s="413" t="str">
        <x:v>Y276</x:v>
      </x:c>
      <x:c r="C1651" s="413"/>
      <x:c r="D1651" s="413" t="str">
        <x:v>Paket belum diisi | Status pembayaran belum diisi | Tanggal foto belum diisi | Admin belum diisi</x:v>
      </x:c>
      <x:c r="E1651" s="413" t="str">
        <x:v>Laporan diperbarui</x:v>
      </x:c>
      <x:c r="F1651" s="413" t="str">
        <x:v>9 Sep 2026</x:v>
      </x:c>
    </x:row>
    <x:row r="1652" ht="40" customHeight="1">
      <x:c r="A1652" s="413" t="str">
        <x:v>Log Transaksi</x:v>
      </x:c>
      <x:c r="B1652" s="413" t="str">
        <x:v>A277</x:v>
      </x:c>
      <x:c r="C1652" s="413"/>
      <x:c r="D1652" s="413" t="n">
        <x:v>273</x:v>
      </x:c>
      <x:c r="E1652" s="413" t="str">
        <x:v>Laporan diperbarui</x:v>
      </x:c>
      <x:c r="F1652" s="413" t="str">
        <x:v>9 Sep 2026</x:v>
      </x:c>
    </x:row>
    <x:row r="1653" ht="40" customHeight="1">
      <x:c r="A1653" s="413" t="str">
        <x:v>Log Transaksi</x:v>
      </x:c>
      <x:c r="B1653" s="413" t="str">
        <x:v>B277</x:v>
      </x:c>
      <x:c r="C1653" s="413"/>
      <x:c r="D1653" s="413" t="n">
        <x:v>46274</x:v>
      </x:c>
      <x:c r="E1653" s="413" t="str">
        <x:v>Laporan diperbarui</x:v>
      </x:c>
      <x:c r="F1653" s="413" t="str">
        <x:v>9 Sep 2026</x:v>
      </x:c>
    </x:row>
    <x:row r="1654" ht="40" customHeight="1">
      <x:c r="A1654" s="413" t="str">
        <x:v>Log Transaksi</x:v>
      </x:c>
      <x:c r="B1654" s="413" t="str">
        <x:v>C277</x:v>
      </x:c>
      <x:c r="C1654" s="413"/>
      <x:c r="D1654" s="413" t="str">
        <x:v>Isty Fadielah</x:v>
      </x:c>
      <x:c r="E1654" s="413" t="str">
        <x:v>Laporan diperbarui</x:v>
      </x:c>
      <x:c r="F1654" s="413" t="str">
        <x:v>9 Sep 2026</x:v>
      </x:c>
    </x:row>
    <x:row r="1655" ht="40" customHeight="1">
      <x:c r="A1655" s="413" t="str">
        <x:v>Log Transaksi</x:v>
      </x:c>
      <x:c r="B1655" s="413" t="str">
        <x:v>D277</x:v>
      </x:c>
      <x:c r="C1655" s="413"/>
      <x:c r="D1655" s="413" t="str">
        <x:v>Belum diisi</x:v>
      </x:c>
      <x:c r="E1655" s="413" t="str">
        <x:v>Laporan diperbarui</x:v>
      </x:c>
      <x:c r="F1655" s="413" t="str">
        <x:v>9 Sep 2026</x:v>
      </x:c>
    </x:row>
    <x:row r="1656" ht="40" customHeight="1">
      <x:c r="A1656" s="413" t="str">
        <x:v>Log Transaksi</x:v>
      </x:c>
      <x:c r="B1656" s="413" t="str">
        <x:v>G277</x:v>
      </x:c>
      <x:c r="C1656" s="413"/>
      <x:c r="D1656" s="413" t="n">
        <x:v>0</x:v>
      </x:c>
      <x:c r="E1656" s="413" t="str">
        <x:v>Laporan diperbarui</x:v>
      </x:c>
      <x:c r="F1656" s="413" t="str">
        <x:v>9 Sep 2026</x:v>
      </x:c>
    </x:row>
    <x:row r="1657" ht="40" customHeight="1">
      <x:c r="A1657" s="413" t="str">
        <x:v>Log Transaksi</x:v>
      </x:c>
      <x:c r="B1657" s="413" t="str">
        <x:v>H277</x:v>
      </x:c>
      <x:c r="C1657" s="413"/>
      <x:c r="D1657" s="413" t="n">
        <x:v>250000</x:v>
      </x:c>
      <x:c r="E1657" s="413" t="str">
        <x:v>Laporan diperbarui</x:v>
      </x:c>
      <x:c r="F1657" s="413" t="str">
        <x:v>9 Sep 2026</x:v>
      </x:c>
    </x:row>
    <x:row r="1658" ht="40" customHeight="1">
      <x:c r="A1658" s="413" t="str">
        <x:v>Log Transaksi</x:v>
      </x:c>
      <x:c r="B1658" s="413" t="str">
        <x:v>K277</x:v>
      </x:c>
      <x:c r="C1658" s="413"/>
      <x:c r="D1658" s="413" t="str">
        <x:v>Belum diisi</x:v>
      </x:c>
      <x:c r="E1658" s="413" t="str">
        <x:v>Laporan diperbarui</x:v>
      </x:c>
      <x:c r="F1658" s="413" t="str">
        <x:v>9 Sep 2026</x:v>
      </x:c>
    </x:row>
    <x:row r="1659" ht="40" customHeight="1">
      <x:c r="A1659" s="413" t="str">
        <x:v>Log Transaksi</x:v>
      </x:c>
      <x:c r="B1659" s="413" t="str">
        <x:v>L277</x:v>
      </x:c>
      <x:c r="C1659" s="413"/>
      <x:c r="D1659" s="413" t="str">
        <x:v>ADIF</x:v>
      </x:c>
      <x:c r="E1659" s="413" t="str">
        <x:v>Laporan diperbarui</x:v>
      </x:c>
      <x:c r="F1659" s="413" t="str">
        <x:v>9 Sep 2026</x:v>
      </x:c>
    </x:row>
    <x:row r="1660" ht="40" customHeight="1">
      <x:c r="A1660" s="413" t="str">
        <x:v>Log Transaksi</x:v>
      </x:c>
      <x:c r="B1660" s="413" t="str">
        <x:v>S277</x:v>
      </x:c>
      <x:c r="C1660" s="413"/>
      <x:c r="D1660" s="413" t="str">
        <x:v>Paket utama</x:v>
      </x:c>
      <x:c r="E1660" s="413" t="str">
        <x:v>Laporan diperbarui</x:v>
      </x:c>
      <x:c r="F1660" s="413" t="str">
        <x:v>9 Sep 2026</x:v>
      </x:c>
    </x:row>
    <x:row r="1661" ht="40" customHeight="1">
      <x:c r="A1661" s="413" t="str">
        <x:v>Log Transaksi</x:v>
      </x:c>
      <x:c r="B1661" s="413" t="str">
        <x:v>T277</x:v>
      </x:c>
      <x:c r="C1661" s="413"/>
      <x:c r="D1661" s="413" t="str">
        <x:v>9</x:v>
      </x:c>
      <x:c r="E1661" s="413" t="str">
        <x:v>Laporan diperbarui</x:v>
      </x:c>
      <x:c r="F1661" s="413" t="str">
        <x:v>9 Sep 2026</x:v>
      </x:c>
    </x:row>
    <x:row r="1662" ht="40" customHeight="1">
      <x:c r="A1662" s="413" t="str">
        <x:v>Log Transaksi</x:v>
      </x:c>
      <x:c r="B1662" s="413" t="str">
        <x:v>U277</x:v>
      </x:c>
      <x:c r="C1662" s="413"/>
      <x:c r="D1662" s="413" t="n">
        <x:v>21</x:v>
      </x:c>
      <x:c r="E1662" s="413" t="str">
        <x:v>Laporan diperbarui</x:v>
      </x:c>
      <x:c r="F1662" s="413" t="str">
        <x:v>9 Sep 2026</x:v>
      </x:c>
    </x:row>
    <x:row r="1663" ht="40" customHeight="1">
      <x:c r="A1663" s="413" t="str">
        <x:v>Log Transaksi</x:v>
      </x:c>
      <x:c r="B1663" s="413" t="str">
        <x:v>X277</x:v>
      </x:c>
      <x:c r="C1663" s="413"/>
      <x:c r="D1663" s="413" t="n">
        <x:v>250000</x:v>
      </x:c>
      <x:c r="E1663" s="413" t="str">
        <x:v>Laporan diperbarui</x:v>
      </x:c>
      <x:c r="F1663" s="413" t="str">
        <x:v>9 Sep 2026</x:v>
      </x:c>
    </x:row>
    <x:row r="1664" ht="40" customHeight="1">
      <x:c r="A1664" s="413" t="str">
        <x:v>Log Transaksi</x:v>
      </x:c>
      <x:c r="B1664" s="413" t="str">
        <x:v>Y277</x:v>
      </x:c>
      <x:c r="C1664" s="413"/>
      <x:c r="D1664" s="413" t="str">
        <x:v>Paket belum diisi | Status pembayaran belum diisi | Tanggal foto belum diisi | Admin belum diisi</x:v>
      </x:c>
      <x:c r="E1664" s="413" t="str">
        <x:v>Laporan diperbarui</x:v>
      </x:c>
      <x:c r="F1664" s="413" t="str">
        <x:v>9 Sep 2026</x:v>
      </x:c>
    </x:row>
    <x:row r="1665" ht="40" customHeight="1">
      <x:c r="A1665" s="413" t="str">
        <x:v>Log Transaksi</x:v>
      </x:c>
      <x:c r="B1665" s="413" t="str">
        <x:v>A278</x:v>
      </x:c>
      <x:c r="C1665" s="413"/>
      <x:c r="D1665" s="413" t="n">
        <x:v>274</x:v>
      </x:c>
      <x:c r="E1665" s="413" t="str">
        <x:v>Laporan diperbarui</x:v>
      </x:c>
      <x:c r="F1665" s="413" t="str">
        <x:v>9 Sep 2026</x:v>
      </x:c>
    </x:row>
    <x:row r="1666" ht="40" customHeight="1">
      <x:c r="A1666" s="413" t="str">
        <x:v>Log Transaksi</x:v>
      </x:c>
      <x:c r="B1666" s="413" t="str">
        <x:v>B278</x:v>
      </x:c>
      <x:c r="C1666" s="413"/>
      <x:c r="D1666" s="413" t="n">
        <x:v>46274</x:v>
      </x:c>
      <x:c r="E1666" s="413" t="str">
        <x:v>Laporan diperbarui</x:v>
      </x:c>
      <x:c r="F1666" s="413" t="str">
        <x:v>9 Sep 2026</x:v>
      </x:c>
    </x:row>
    <x:row r="1667" ht="40" customHeight="1">
      <x:c r="A1667" s="413" t="str">
        <x:v>Log Transaksi</x:v>
      </x:c>
      <x:c r="B1667" s="413" t="str">
        <x:v>C278</x:v>
      </x:c>
      <x:c r="C1667" s="413"/>
      <x:c r="D1667" s="413" t="str">
        <x:v>Isti</x:v>
      </x:c>
      <x:c r="E1667" s="413" t="str">
        <x:v>Laporan diperbarui</x:v>
      </x:c>
      <x:c r="F1667" s="413" t="str">
        <x:v>9 Sep 2026</x:v>
      </x:c>
    </x:row>
    <x:row r="1668" ht="40" customHeight="1">
      <x:c r="A1668" s="413" t="str">
        <x:v>Log Transaksi</x:v>
      </x:c>
      <x:c r="B1668" s="413" t="str">
        <x:v>D278</x:v>
      </x:c>
      <x:c r="C1668" s="413"/>
      <x:c r="D1668" s="413" t="str">
        <x:v>Belum diisi</x:v>
      </x:c>
      <x:c r="E1668" s="413" t="str">
        <x:v>Laporan diperbarui</x:v>
      </x:c>
      <x:c r="F1668" s="413" t="str">
        <x:v>9 Sep 2026</x:v>
      </x:c>
    </x:row>
    <x:row r="1669" ht="40" customHeight="1">
      <x:c r="A1669" s="413" t="str">
        <x:v>Log Transaksi</x:v>
      </x:c>
      <x:c r="B1669" s="413" t="str">
        <x:v>G278</x:v>
      </x:c>
      <x:c r="C1669" s="413"/>
      <x:c r="D1669" s="413" t="n">
        <x:v>0</x:v>
      </x:c>
      <x:c r="E1669" s="413" t="str">
        <x:v>Laporan diperbarui</x:v>
      </x:c>
      <x:c r="F1669" s="413" t="str">
        <x:v>9 Sep 2026</x:v>
      </x:c>
    </x:row>
    <x:row r="1670" ht="40" customHeight="1">
      <x:c r="A1670" s="413" t="str">
        <x:v>Log Transaksi</x:v>
      </x:c>
      <x:c r="B1670" s="413" t="str">
        <x:v>H278</x:v>
      </x:c>
      <x:c r="C1670" s="413"/>
      <x:c r="D1670" s="413" t="n">
        <x:v>0</x:v>
      </x:c>
      <x:c r="E1670" s="413" t="str">
        <x:v>Laporan diperbarui</x:v>
      </x:c>
      <x:c r="F1670" s="413" t="str">
        <x:v>9 Sep 2026</x:v>
      </x:c>
    </x:row>
    <x:row r="1671" ht="40" customHeight="1">
      <x:c r="A1671" s="413" t="str">
        <x:v>Log Transaksi</x:v>
      </x:c>
      <x:c r="B1671" s="413" t="str">
        <x:v>K278</x:v>
      </x:c>
      <x:c r="C1671" s="413"/>
      <x:c r="D1671" s="413" t="str">
        <x:v>Belum diisi</x:v>
      </x:c>
      <x:c r="E1671" s="413" t="str">
        <x:v>Laporan diperbarui</x:v>
      </x:c>
      <x:c r="F1671" s="413" t="str">
        <x:v>9 Sep 2026</x:v>
      </x:c>
    </x:row>
    <x:row r="1672" ht="40" customHeight="1">
      <x:c r="A1672" s="413" t="str">
        <x:v>Log Transaksi</x:v>
      </x:c>
      <x:c r="B1672" s="413" t="str">
        <x:v>L278</x:v>
      </x:c>
      <x:c r="C1672" s="413"/>
      <x:c r="D1672" s="413" t="str">
        <x:v>SAKA</x:v>
      </x:c>
      <x:c r="E1672" s="413" t="str">
        <x:v>Laporan diperbarui</x:v>
      </x:c>
      <x:c r="F1672" s="413" t="str">
        <x:v>9 Sep 2026</x:v>
      </x:c>
    </x:row>
    <x:row r="1673" ht="40" customHeight="1">
      <x:c r="A1673" s="413" t="str">
        <x:v>Log Transaksi</x:v>
      </x:c>
      <x:c r="B1673" s="413" t="str">
        <x:v>S278</x:v>
      </x:c>
      <x:c r="C1673" s="413"/>
      <x:c r="D1673" s="413" t="str">
        <x:v>Paket utama</x:v>
      </x:c>
      <x:c r="E1673" s="413" t="str">
        <x:v>Laporan diperbarui</x:v>
      </x:c>
      <x:c r="F1673" s="413" t="str">
        <x:v>9 Sep 2026</x:v>
      </x:c>
    </x:row>
    <x:row r="1674" ht="40" customHeight="1">
      <x:c r="A1674" s="413" t="str">
        <x:v>Log Transaksi</x:v>
      </x:c>
      <x:c r="B1674" s="413" t="str">
        <x:v>T278</x:v>
      </x:c>
      <x:c r="C1674" s="413"/>
      <x:c r="D1674" s="413" t="str">
        <x:v>9</x:v>
      </x:c>
      <x:c r="E1674" s="413" t="str">
        <x:v>Laporan diperbarui</x:v>
      </x:c>
      <x:c r="F1674" s="413" t="str">
        <x:v>9 Sep 2026</x:v>
      </x:c>
    </x:row>
    <x:row r="1675" ht="40" customHeight="1">
      <x:c r="A1675" s="413" t="str">
        <x:v>Log Transaksi</x:v>
      </x:c>
      <x:c r="B1675" s="413" t="str">
        <x:v>U278</x:v>
      </x:c>
      <x:c r="C1675" s="413"/>
      <x:c r="D1675" s="413" t="n">
        <x:v>22</x:v>
      </x:c>
      <x:c r="E1675" s="413" t="str">
        <x:v>Laporan diperbarui</x:v>
      </x:c>
      <x:c r="F1675" s="413" t="str">
        <x:v>9 Sep 2026</x:v>
      </x:c>
    </x:row>
    <x:row r="1676" ht="40" customHeight="1">
      <x:c r="A1676" s="413" t="str">
        <x:v>Log Transaksi</x:v>
      </x:c>
      <x:c r="B1676" s="413" t="str">
        <x:v>W278</x:v>
      </x:c>
      <x:c r="C1676" s="413"/>
      <x:c r="D1676" s="413" t="n">
        <x:v>0</x:v>
      </x:c>
      <x:c r="E1676" s="413" t="str">
        <x:v>Laporan diperbarui</x:v>
      </x:c>
      <x:c r="F1676" s="413" t="str">
        <x:v>9 Sep 2026</x:v>
      </x:c>
    </x:row>
    <x:row r="1677" ht="40" customHeight="1">
      <x:c r="A1677" s="413" t="str">
        <x:v>Log Transaksi</x:v>
      </x:c>
      <x:c r="B1677" s="413" t="str">
        <x:v>X278</x:v>
      </x:c>
      <x:c r="C1677" s="413"/>
      <x:c r="D1677" s="413" t="n">
        <x:v>0</x:v>
      </x:c>
      <x:c r="E1677" s="413" t="str">
        <x:v>Laporan diperbarui</x:v>
      </x:c>
      <x:c r="F1677" s="413" t="str">
        <x:v>9 Sep 2026</x:v>
      </x:c>
    </x:row>
    <x:row r="1678" ht="40" customHeight="1">
      <x:c r="A1678" s="413" t="str">
        <x:v>Log Transaksi</x:v>
      </x:c>
      <x:c r="B1678" s="413" t="str">
        <x:v>Y278</x:v>
      </x:c>
      <x:c r="C1678" s="413"/>
      <x:c r="D1678" s="413" t="str">
        <x:v>Paket belum diisi | Status pembayaran belum diisi | Tanggal foto belum diisi | Admin belum diisi</x:v>
      </x:c>
      <x:c r="E1678" s="413" t="str">
        <x:v>Laporan diperbarui</x:v>
      </x:c>
      <x:c r="F1678" s="413" t="str">
        <x:v>9 Sep 2026</x:v>
      </x:c>
    </x:row>
    <x:row r="1679" ht="40" customHeight="1">
      <x:c r="A1679" s="413" t="str">
        <x:v>Log Transaksi</x:v>
      </x:c>
      <x:c r="B1679" s="413" t="str">
        <x:v>A279</x:v>
      </x:c>
      <x:c r="C1679" s="413"/>
      <x:c r="D1679" s="413" t="n">
        <x:v>275</x:v>
      </x:c>
      <x:c r="E1679" s="413" t="str">
        <x:v>Laporan diperbarui</x:v>
      </x:c>
      <x:c r="F1679" s="413" t="str">
        <x:v>9 Sep 2026</x:v>
      </x:c>
    </x:row>
    <x:row r="1680" ht="40" customHeight="1">
      <x:c r="A1680" s="413" t="str">
        <x:v>Log Transaksi</x:v>
      </x:c>
      <x:c r="B1680" s="413" t="str">
        <x:v>B279</x:v>
      </x:c>
      <x:c r="C1680" s="413"/>
      <x:c r="D1680" s="413" t="n">
        <x:v>46274</x:v>
      </x:c>
      <x:c r="E1680" s="413" t="str">
        <x:v>Laporan diperbarui</x:v>
      </x:c>
      <x:c r="F1680" s="413" t="str">
        <x:v>9 Sep 2026</x:v>
      </x:c>
    </x:row>
    <x:row r="1681" ht="40" customHeight="1">
      <x:c r="A1681" s="413" t="str">
        <x:v>Log Transaksi</x:v>
      </x:c>
      <x:c r="B1681" s="413" t="str">
        <x:v>C279</x:v>
      </x:c>
      <x:c r="C1681" s="413"/>
      <x:c r="D1681" s="413" t="str">
        <x:v>Aulia Setyo</x:v>
      </x:c>
      <x:c r="E1681" s="413" t="str">
        <x:v>Laporan diperbarui</x:v>
      </x:c>
      <x:c r="F1681" s="413" t="str">
        <x:v>9 Sep 2026</x:v>
      </x:c>
    </x:row>
    <x:row r="1682" ht="40" customHeight="1">
      <x:c r="A1682" s="413" t="str">
        <x:v>Log Transaksi</x:v>
      </x:c>
      <x:c r="B1682" s="413" t="str">
        <x:v>D279</x:v>
      </x:c>
      <x:c r="C1682" s="413"/>
      <x:c r="D1682" s="413" t="str">
        <x:v>Belum diisi</x:v>
      </x:c>
      <x:c r="E1682" s="413" t="str">
        <x:v>Laporan diperbarui</x:v>
      </x:c>
      <x:c r="F1682" s="413" t="str">
        <x:v>9 Sep 2026</x:v>
      </x:c>
    </x:row>
    <x:row r="1683" ht="40" customHeight="1">
      <x:c r="A1683" s="413" t="str">
        <x:v>Log Transaksi</x:v>
      </x:c>
      <x:c r="B1683" s="413" t="str">
        <x:v>G279</x:v>
      </x:c>
      <x:c r="C1683" s="413"/>
      <x:c r="D1683" s="413" t="n">
        <x:v>0</x:v>
      </x:c>
      <x:c r="E1683" s="413" t="str">
        <x:v>Laporan diperbarui</x:v>
      </x:c>
      <x:c r="F1683" s="413" t="str">
        <x:v>9 Sep 2026</x:v>
      </x:c>
    </x:row>
    <x:row r="1684" ht="40" customHeight="1">
      <x:c r="A1684" s="413" t="str">
        <x:v>Log Transaksi</x:v>
      </x:c>
      <x:c r="B1684" s="413" t="str">
        <x:v>H279</x:v>
      </x:c>
      <x:c r="C1684" s="413"/>
      <x:c r="D1684" s="413" t="n">
        <x:v>250000</x:v>
      </x:c>
      <x:c r="E1684" s="413" t="str">
        <x:v>Laporan diperbarui</x:v>
      </x:c>
      <x:c r="F1684" s="413" t="str">
        <x:v>9 Sep 2026</x:v>
      </x:c>
    </x:row>
    <x:row r="1685" ht="40" customHeight="1">
      <x:c r="A1685" s="413" t="str">
        <x:v>Log Transaksi</x:v>
      </x:c>
      <x:c r="B1685" s="413" t="str">
        <x:v>K279</x:v>
      </x:c>
      <x:c r="C1685" s="413"/>
      <x:c r="D1685" s="413" t="str">
        <x:v>Belum diisi</x:v>
      </x:c>
      <x:c r="E1685" s="413" t="str">
        <x:v>Laporan diperbarui</x:v>
      </x:c>
      <x:c r="F1685" s="413" t="str">
        <x:v>9 Sep 2026</x:v>
      </x:c>
    </x:row>
    <x:row r="1686" ht="40" customHeight="1">
      <x:c r="A1686" s="413" t="str">
        <x:v>Log Transaksi</x:v>
      </x:c>
      <x:c r="B1686" s="413" t="str">
        <x:v>L279</x:v>
      </x:c>
      <x:c r="C1686" s="413"/>
      <x:c r="D1686" s="413" t="str">
        <x:v>FAHME</x:v>
      </x:c>
      <x:c r="E1686" s="413" t="str">
        <x:v>Laporan diperbarui</x:v>
      </x:c>
      <x:c r="F1686" s="413" t="str">
        <x:v>9 Sep 2026</x:v>
      </x:c>
    </x:row>
    <x:row r="1687" ht="40" customHeight="1">
      <x:c r="A1687" s="413" t="str">
        <x:v>Log Transaksi</x:v>
      </x:c>
      <x:c r="B1687" s="413" t="str">
        <x:v>S279</x:v>
      </x:c>
      <x:c r="C1687" s="413"/>
      <x:c r="D1687" s="413" t="str">
        <x:v>Paket utama</x:v>
      </x:c>
      <x:c r="E1687" s="413" t="str">
        <x:v>Laporan diperbarui</x:v>
      </x:c>
      <x:c r="F1687" s="413" t="str">
        <x:v>9 Sep 2026</x:v>
      </x:c>
    </x:row>
    <x:row r="1688" ht="40" customHeight="1">
      <x:c r="A1688" s="413" t="str">
        <x:v>Log Transaksi</x:v>
      </x:c>
      <x:c r="B1688" s="413" t="str">
        <x:v>T279</x:v>
      </x:c>
      <x:c r="C1688" s="413"/>
      <x:c r="D1688" s="413" t="str">
        <x:v>9</x:v>
      </x:c>
      <x:c r="E1688" s="413" t="str">
        <x:v>Laporan diperbarui</x:v>
      </x:c>
      <x:c r="F1688" s="413" t="str">
        <x:v>9 Sep 2026</x:v>
      </x:c>
    </x:row>
    <x:row r="1689" ht="40" customHeight="1">
      <x:c r="A1689" s="413" t="str">
        <x:v>Log Transaksi</x:v>
      </x:c>
      <x:c r="B1689" s="413" t="str">
        <x:v>U279</x:v>
      </x:c>
      <x:c r="C1689" s="413"/>
      <x:c r="D1689" s="413" t="n">
        <x:v>23</x:v>
      </x:c>
      <x:c r="E1689" s="413" t="str">
        <x:v>Laporan diperbarui</x:v>
      </x:c>
      <x:c r="F1689" s="413" t="str">
        <x:v>9 Sep 2026</x:v>
      </x:c>
    </x:row>
    <x:row r="1690" ht="40" customHeight="1">
      <x:c r="A1690" s="413" t="str">
        <x:v>Log Transaksi</x:v>
      </x:c>
      <x:c r="B1690" s="413" t="str">
        <x:v>X279</x:v>
      </x:c>
      <x:c r="C1690" s="413"/>
      <x:c r="D1690" s="413" t="n">
        <x:v>250000</x:v>
      </x:c>
      <x:c r="E1690" s="413" t="str">
        <x:v>Laporan diperbarui</x:v>
      </x:c>
      <x:c r="F1690" s="413" t="str">
        <x:v>9 Sep 2026</x:v>
      </x:c>
    </x:row>
    <x:row r="1691" ht="40" customHeight="1">
      <x:c r="A1691" s="413" t="str">
        <x:v>Log Transaksi</x:v>
      </x:c>
      <x:c r="B1691" s="413" t="str">
        <x:v>Y279</x:v>
      </x:c>
      <x:c r="C1691" s="413"/>
      <x:c r="D1691" s="413" t="str">
        <x:v>Paket belum diisi | Status pembayaran belum diisi | Tanggal foto belum diisi | Admin belum diisi</x:v>
      </x:c>
      <x:c r="E1691" s="413" t="str">
        <x:v>Laporan diperbarui</x:v>
      </x:c>
      <x:c r="F1691" s="413" t="str">
        <x:v>9 Sep 2026</x:v>
      </x:c>
    </x:row>
    <x:row r="1692" ht="40" customHeight="1">
      <x:c r="A1692" s="413" t="str">
        <x:v>Log Transaksi</x:v>
      </x:c>
      <x:c r="B1692" s="413" t="str">
        <x:v>A280</x:v>
      </x:c>
      <x:c r="C1692" s="413"/>
      <x:c r="D1692" s="413" t="n">
        <x:v>276</x:v>
      </x:c>
      <x:c r="E1692" s="413" t="str">
        <x:v>Laporan diperbarui</x:v>
      </x:c>
      <x:c r="F1692" s="413" t="str">
        <x:v>9 Sep 2026</x:v>
      </x:c>
    </x:row>
    <x:row r="1693" ht="40" customHeight="1">
      <x:c r="A1693" s="413" t="str">
        <x:v>Log Transaksi</x:v>
      </x:c>
      <x:c r="B1693" s="413" t="str">
        <x:v>B280</x:v>
      </x:c>
      <x:c r="C1693" s="413"/>
      <x:c r="D1693" s="413" t="n">
        <x:v>46274</x:v>
      </x:c>
      <x:c r="E1693" s="413" t="str">
        <x:v>Laporan diperbarui</x:v>
      </x:c>
      <x:c r="F1693" s="413" t="str">
        <x:v>9 Sep 2026</x:v>
      </x:c>
    </x:row>
    <x:row r="1694" ht="40" customHeight="1">
      <x:c r="A1694" s="413" t="str">
        <x:v>Log Transaksi</x:v>
      </x:c>
      <x:c r="B1694" s="413" t="str">
        <x:v>C280</x:v>
      </x:c>
      <x:c r="C1694" s="413"/>
      <x:c r="D1694" s="413" t="str">
        <x:v>Asa</x:v>
      </x:c>
      <x:c r="E1694" s="413" t="str">
        <x:v>Laporan diperbarui</x:v>
      </x:c>
      <x:c r="F1694" s="413" t="str">
        <x:v>9 Sep 2026</x:v>
      </x:c>
    </x:row>
    <x:row r="1695" ht="40" customHeight="1">
      <x:c r="A1695" s="413" t="str">
        <x:v>Log Transaksi</x:v>
      </x:c>
      <x:c r="B1695" s="413" t="str">
        <x:v>D280</x:v>
      </x:c>
      <x:c r="C1695" s="413"/>
      <x:c r="D1695" s="413" t="str">
        <x:v>Belum diisi</x:v>
      </x:c>
      <x:c r="E1695" s="413" t="str">
        <x:v>Laporan diperbarui</x:v>
      </x:c>
      <x:c r="F1695" s="413" t="str">
        <x:v>9 Sep 2026</x:v>
      </x:c>
    </x:row>
    <x:row r="1696" ht="40" customHeight="1">
      <x:c r="A1696" s="413" t="str">
        <x:v>Log Transaksi</x:v>
      </x:c>
      <x:c r="B1696" s="413" t="str">
        <x:v>G280</x:v>
      </x:c>
      <x:c r="C1696" s="413"/>
      <x:c r="D1696" s="413" t="n">
        <x:v>0</x:v>
      </x:c>
      <x:c r="E1696" s="413" t="str">
        <x:v>Laporan diperbarui</x:v>
      </x:c>
      <x:c r="F1696" s="413" t="str">
        <x:v>9 Sep 2026</x:v>
      </x:c>
    </x:row>
    <x:row r="1697" ht="40" customHeight="1">
      <x:c r="A1697" s="413" t="str">
        <x:v>Log Transaksi</x:v>
      </x:c>
      <x:c r="B1697" s="413" t="str">
        <x:v>H280</x:v>
      </x:c>
      <x:c r="C1697" s="413"/>
      <x:c r="D1697" s="413" t="n">
        <x:v>0</x:v>
      </x:c>
      <x:c r="E1697" s="413" t="str">
        <x:v>Laporan diperbarui</x:v>
      </x:c>
      <x:c r="F1697" s="413" t="str">
        <x:v>9 Sep 2026</x:v>
      </x:c>
    </x:row>
    <x:row r="1698" ht="40" customHeight="1">
      <x:c r="A1698" s="413" t="str">
        <x:v>Log Transaksi</x:v>
      </x:c>
      <x:c r="B1698" s="413" t="str">
        <x:v>K280</x:v>
      </x:c>
      <x:c r="C1698" s="413"/>
      <x:c r="D1698" s="413" t="str">
        <x:v>Belum diisi</x:v>
      </x:c>
      <x:c r="E1698" s="413" t="str">
        <x:v>Laporan diperbarui</x:v>
      </x:c>
      <x:c r="F1698" s="413" t="str">
        <x:v>9 Sep 2026</x:v>
      </x:c>
    </x:row>
    <x:row r="1699" ht="40" customHeight="1">
      <x:c r="A1699" s="413" t="str">
        <x:v>Log Transaksi</x:v>
      </x:c>
      <x:c r="B1699" s="413" t="str">
        <x:v>L280</x:v>
      </x:c>
      <x:c r="C1699" s="413"/>
      <x:c r="D1699" s="413" t="str">
        <x:v>ADIF</x:v>
      </x:c>
      <x:c r="E1699" s="413" t="str">
        <x:v>Laporan diperbarui</x:v>
      </x:c>
      <x:c r="F1699" s="413" t="str">
        <x:v>9 Sep 2026</x:v>
      </x:c>
    </x:row>
    <x:row r="1700" ht="40" customHeight="1">
      <x:c r="A1700" s="413" t="str">
        <x:v>Log Transaksi</x:v>
      </x:c>
      <x:c r="B1700" s="413" t="str">
        <x:v>S280</x:v>
      </x:c>
      <x:c r="C1700" s="413"/>
      <x:c r="D1700" s="413" t="str">
        <x:v>Paket utama</x:v>
      </x:c>
      <x:c r="E1700" s="413" t="str">
        <x:v>Laporan diperbarui</x:v>
      </x:c>
      <x:c r="F1700" s="413" t="str">
        <x:v>9 Sep 2026</x:v>
      </x:c>
    </x:row>
    <x:row r="1701" ht="40" customHeight="1">
      <x:c r="A1701" s="413" t="str">
        <x:v>Log Transaksi</x:v>
      </x:c>
      <x:c r="B1701" s="413" t="str">
        <x:v>T280</x:v>
      </x:c>
      <x:c r="C1701" s="413"/>
      <x:c r="D1701" s="413" t="str">
        <x:v>9</x:v>
      </x:c>
      <x:c r="E1701" s="413" t="str">
        <x:v>Laporan diperbarui</x:v>
      </x:c>
      <x:c r="F1701" s="413" t="str">
        <x:v>9 Sep 2026</x:v>
      </x:c>
    </x:row>
    <x:row r="1702" ht="40" customHeight="1">
      <x:c r="A1702" s="413" t="str">
        <x:v>Log Transaksi</x:v>
      </x:c>
      <x:c r="B1702" s="413" t="str">
        <x:v>U280</x:v>
      </x:c>
      <x:c r="C1702" s="413"/>
      <x:c r="D1702" s="413" t="n">
        <x:v>24</x:v>
      </x:c>
      <x:c r="E1702" s="413" t="str">
        <x:v>Laporan diperbarui</x:v>
      </x:c>
      <x:c r="F1702" s="413" t="str">
        <x:v>9 Sep 2026</x:v>
      </x:c>
    </x:row>
    <x:row r="1703" ht="40" customHeight="1">
      <x:c r="A1703" s="413" t="str">
        <x:v>Log Transaksi</x:v>
      </x:c>
      <x:c r="B1703" s="413" t="str">
        <x:v>W280</x:v>
      </x:c>
      <x:c r="C1703" s="413"/>
      <x:c r="D1703" s="413" t="n">
        <x:v>0</x:v>
      </x:c>
      <x:c r="E1703" s="413" t="str">
        <x:v>Laporan diperbarui</x:v>
      </x:c>
      <x:c r="F1703" s="413" t="str">
        <x:v>9 Sep 2026</x:v>
      </x:c>
    </x:row>
    <x:row r="1704" ht="40" customHeight="1">
      <x:c r="A1704" s="413" t="str">
        <x:v>Log Transaksi</x:v>
      </x:c>
      <x:c r="B1704" s="413" t="str">
        <x:v>X280</x:v>
      </x:c>
      <x:c r="C1704" s="413"/>
      <x:c r="D1704" s="413" t="n">
        <x:v>0</x:v>
      </x:c>
      <x:c r="E1704" s="413" t="str">
        <x:v>Laporan diperbarui</x:v>
      </x:c>
      <x:c r="F1704" s="413" t="str">
        <x:v>9 Sep 2026</x:v>
      </x:c>
    </x:row>
    <x:row r="1705" ht="40" customHeight="1">
      <x:c r="A1705" s="413" t="str">
        <x:v>Log Transaksi</x:v>
      </x:c>
      <x:c r="B1705" s="413" t="str">
        <x:v>Y280</x:v>
      </x:c>
      <x:c r="C1705" s="413"/>
      <x:c r="D1705" s="413" t="str">
        <x:v>Paket belum diisi | Status pembayaran belum diisi | Tanggal foto belum diisi | Admin belum diisi</x:v>
      </x:c>
      <x:c r="E1705" s="413" t="str">
        <x:v>Laporan diperbarui</x:v>
      </x:c>
      <x:c r="F1705" s="413" t="str">
        <x:v>9 Sep 2026</x:v>
      </x:c>
    </x:row>
    <x:row r="1706" ht="40" customHeight="1">
      <x:c r="A1706" s="413" t="str">
        <x:v>Log Transaksi</x:v>
      </x:c>
      <x:c r="B1706" s="413" t="str">
        <x:v>A281</x:v>
      </x:c>
      <x:c r="C1706" s="413"/>
      <x:c r="D1706" s="413" t="n">
        <x:v>277</x:v>
      </x:c>
      <x:c r="E1706" s="413" t="str">
        <x:v>Laporan diperbarui</x:v>
      </x:c>
      <x:c r="F1706" s="413" t="str">
        <x:v>9 Sep 2026</x:v>
      </x:c>
    </x:row>
    <x:row r="1707" ht="40" customHeight="1">
      <x:c r="A1707" s="413" t="str">
        <x:v>Log Transaksi</x:v>
      </x:c>
      <x:c r="B1707" s="413" t="str">
        <x:v>B281</x:v>
      </x:c>
      <x:c r="C1707" s="413"/>
      <x:c r="D1707" s="413" t="n">
        <x:v>46274</x:v>
      </x:c>
      <x:c r="E1707" s="413" t="str">
        <x:v>Laporan diperbarui</x:v>
      </x:c>
      <x:c r="F1707" s="413" t="str">
        <x:v>9 Sep 2026</x:v>
      </x:c>
    </x:row>
    <x:row r="1708" ht="40" customHeight="1">
      <x:c r="A1708" s="413" t="str">
        <x:v>Log Transaksi</x:v>
      </x:c>
      <x:c r="B1708" s="413" t="str">
        <x:v>C281</x:v>
      </x:c>
      <x:c r="C1708" s="413"/>
      <x:c r="D1708" s="413" t="str">
        <x:v>Marcellia Eka</x:v>
      </x:c>
      <x:c r="E1708" s="413" t="str">
        <x:v>Laporan diperbarui</x:v>
      </x:c>
      <x:c r="F1708" s="413" t="str">
        <x:v>9 Sep 2026</x:v>
      </x:c>
    </x:row>
    <x:row r="1709" ht="40" customHeight="1">
      <x:c r="A1709" s="413" t="str">
        <x:v>Log Transaksi</x:v>
      </x:c>
      <x:c r="B1709" s="413" t="str">
        <x:v>D281</x:v>
      </x:c>
      <x:c r="C1709" s="413"/>
      <x:c r="D1709" s="413" t="str">
        <x:v>Belum diisi</x:v>
      </x:c>
      <x:c r="E1709" s="413" t="str">
        <x:v>Laporan diperbarui</x:v>
      </x:c>
      <x:c r="F1709" s="413" t="str">
        <x:v>9 Sep 2026</x:v>
      </x:c>
    </x:row>
    <x:row r="1710" ht="40" customHeight="1">
      <x:c r="A1710" s="413" t="str">
        <x:v>Log Transaksi</x:v>
      </x:c>
      <x:c r="B1710" s="413" t="str">
        <x:v>G281</x:v>
      </x:c>
      <x:c r="C1710" s="413"/>
      <x:c r="D1710" s="413" t="n">
        <x:v>250000</x:v>
      </x:c>
      <x:c r="E1710" s="413" t="str">
        <x:v>Laporan diperbarui</x:v>
      </x:c>
      <x:c r="F1710" s="413" t="str">
        <x:v>9 Sep 2026</x:v>
      </x:c>
    </x:row>
    <x:row r="1711" ht="40" customHeight="1">
      <x:c r="A1711" s="413" t="str">
        <x:v>Log Transaksi</x:v>
      </x:c>
      <x:c r="B1711" s="413" t="str">
        <x:v>H281</x:v>
      </x:c>
      <x:c r="C1711" s="413"/>
      <x:c r="D1711" s="413" t="n">
        <x:v>0</x:v>
      </x:c>
      <x:c r="E1711" s="413" t="str">
        <x:v>Laporan diperbarui</x:v>
      </x:c>
      <x:c r="F1711" s="413" t="str">
        <x:v>9 Sep 2026</x:v>
      </x:c>
    </x:row>
    <x:row r="1712" ht="40" customHeight="1">
      <x:c r="A1712" s="413" t="str">
        <x:v>Log Transaksi</x:v>
      </x:c>
      <x:c r="B1712" s="413" t="str">
        <x:v>K281</x:v>
      </x:c>
      <x:c r="C1712" s="413"/>
      <x:c r="D1712" s="413" t="str">
        <x:v>Belum diisi</x:v>
      </x:c>
      <x:c r="E1712" s="413" t="str">
        <x:v>Laporan diperbarui</x:v>
      </x:c>
      <x:c r="F1712" s="413" t="str">
        <x:v>9 Sep 2026</x:v>
      </x:c>
    </x:row>
    <x:row r="1713" ht="40" customHeight="1">
      <x:c r="A1713" s="413" t="str">
        <x:v>Log Transaksi</x:v>
      </x:c>
      <x:c r="B1713" s="413" t="str">
        <x:v>L281</x:v>
      </x:c>
      <x:c r="C1713" s="413"/>
      <x:c r="D1713" s="413" t="str">
        <x:v>ABROR</x:v>
      </x:c>
      <x:c r="E1713" s="413" t="str">
        <x:v>Laporan diperbarui</x:v>
      </x:c>
      <x:c r="F1713" s="413" t="str">
        <x:v>9 Sep 2026</x:v>
      </x:c>
    </x:row>
    <x:row r="1714" ht="40" customHeight="1">
      <x:c r="A1714" s="413" t="str">
        <x:v>Log Transaksi</x:v>
      </x:c>
      <x:c r="B1714" s="413" t="str">
        <x:v>S281</x:v>
      </x:c>
      <x:c r="C1714" s="413"/>
      <x:c r="D1714" s="413" t="str">
        <x:v>Paket utama</x:v>
      </x:c>
      <x:c r="E1714" s="413" t="str">
        <x:v>Laporan diperbarui</x:v>
      </x:c>
      <x:c r="F1714" s="413" t="str">
        <x:v>9 Sep 2026</x:v>
      </x:c>
    </x:row>
    <x:row r="1715" ht="40" customHeight="1">
      <x:c r="A1715" s="413" t="str">
        <x:v>Log Transaksi</x:v>
      </x:c>
      <x:c r="B1715" s="413" t="str">
        <x:v>T281</x:v>
      </x:c>
      <x:c r="C1715" s="413"/>
      <x:c r="D1715" s="413" t="str">
        <x:v>9</x:v>
      </x:c>
      <x:c r="E1715" s="413" t="str">
        <x:v>Laporan diperbarui</x:v>
      </x:c>
      <x:c r="F1715" s="413" t="str">
        <x:v>9 Sep 2026</x:v>
      </x:c>
    </x:row>
    <x:row r="1716" ht="40" customHeight="1">
      <x:c r="A1716" s="413" t="str">
        <x:v>Log Transaksi</x:v>
      </x:c>
      <x:c r="B1716" s="413" t="str">
        <x:v>U281</x:v>
      </x:c>
      <x:c r="C1716" s="413"/>
      <x:c r="D1716" s="413" t="n">
        <x:v>25</x:v>
      </x:c>
      <x:c r="E1716" s="413" t="str">
        <x:v>Laporan diperbarui</x:v>
      </x:c>
      <x:c r="F1716" s="413" t="str">
        <x:v>9 Sep 2026</x:v>
      </x:c>
    </x:row>
    <x:row r="1717" ht="40" customHeight="1">
      <x:c r="A1717" s="413" t="str">
        <x:v>Log Transaksi</x:v>
      </x:c>
      <x:c r="B1717" s="413" t="str">
        <x:v>W281</x:v>
      </x:c>
      <x:c r="C1717" s="413"/>
      <x:c r="D1717" s="413" t="n">
        <x:v>250000</x:v>
      </x:c>
      <x:c r="E1717" s="413" t="str">
        <x:v>Laporan diperbarui</x:v>
      </x:c>
      <x:c r="F1717" s="413" t="str">
        <x:v>9 Sep 2026</x:v>
      </x:c>
    </x:row>
    <x:row r="1718" ht="40" customHeight="1">
      <x:c r="A1718" s="413" t="str">
        <x:v>Log Transaksi</x:v>
      </x:c>
      <x:c r="B1718" s="413" t="str">
        <x:v>Y281</x:v>
      </x:c>
      <x:c r="C1718" s="413"/>
      <x:c r="D1718" s="413" t="str">
        <x:v>Paket belum diisi | Status pembayaran belum diisi | Tanggal foto belum diisi | Admin belum diisi</x:v>
      </x:c>
      <x:c r="E1718" s="413" t="str">
        <x:v>Laporan diperbarui</x:v>
      </x:c>
      <x:c r="F1718" s="413" t="str">
        <x:v>9 Sep 2026</x:v>
      </x:c>
    </x:row>
    <x:row r="1719" ht="40" customHeight="1">
      <x:c r="A1719" s="413" t="str">
        <x:v>Log Transaksi</x:v>
      </x:c>
      <x:c r="B1719" s="413" t="str">
        <x:v>A282</x:v>
      </x:c>
      <x:c r="C1719" s="413"/>
      <x:c r="D1719" s="413" t="n">
        <x:v>278</x:v>
      </x:c>
      <x:c r="E1719" s="413" t="str">
        <x:v>Laporan diperbarui</x:v>
      </x:c>
      <x:c r="F1719" s="413" t="str">
        <x:v>9 Sep 2026</x:v>
      </x:c>
    </x:row>
    <x:row r="1720" ht="40" customHeight="1">
      <x:c r="A1720" s="413" t="str">
        <x:v>Log Transaksi</x:v>
      </x:c>
      <x:c r="B1720" s="413" t="str">
        <x:v>B282</x:v>
      </x:c>
      <x:c r="C1720" s="413"/>
      <x:c r="D1720" s="413" t="n">
        <x:v>46274</x:v>
      </x:c>
      <x:c r="E1720" s="413" t="str">
        <x:v>Laporan diperbarui</x:v>
      </x:c>
      <x:c r="F1720" s="413" t="str">
        <x:v>9 Sep 2026</x:v>
      </x:c>
    </x:row>
    <x:row r="1721" ht="40" customHeight="1">
      <x:c r="A1721" s="413" t="str">
        <x:v>Log Transaksi</x:v>
      </x:c>
      <x:c r="B1721" s="413" t="str">
        <x:v>C282</x:v>
      </x:c>
      <x:c r="C1721" s="413"/>
      <x:c r="D1721" s="413" t="str">
        <x:v>Cut Aureil</x:v>
      </x:c>
      <x:c r="E1721" s="413" t="str">
        <x:v>Laporan diperbarui</x:v>
      </x:c>
      <x:c r="F1721" s="413" t="str">
        <x:v>9 Sep 2026</x:v>
      </x:c>
    </x:row>
    <x:row r="1722" ht="40" customHeight="1">
      <x:c r="A1722" s="413" t="str">
        <x:v>Log Transaksi</x:v>
      </x:c>
      <x:c r="B1722" s="413" t="str">
        <x:v>D282</x:v>
      </x:c>
      <x:c r="C1722" s="413"/>
      <x:c r="D1722" s="413" t="str">
        <x:v>Belum diisi</x:v>
      </x:c>
      <x:c r="E1722" s="413" t="str">
        <x:v>Laporan diperbarui</x:v>
      </x:c>
      <x:c r="F1722" s="413" t="str">
        <x:v>9 Sep 2026</x:v>
      </x:c>
    </x:row>
    <x:row r="1723" ht="40" customHeight="1">
      <x:c r="A1723" s="413" t="str">
        <x:v>Log Transaksi</x:v>
      </x:c>
      <x:c r="B1723" s="413" t="str">
        <x:v>G282</x:v>
      </x:c>
      <x:c r="C1723" s="413"/>
      <x:c r="D1723" s="413" t="n">
        <x:v>0</x:v>
      </x:c>
      <x:c r="E1723" s="413" t="str">
        <x:v>Laporan diperbarui</x:v>
      </x:c>
      <x:c r="F1723" s="413" t="str">
        <x:v>9 Sep 2026</x:v>
      </x:c>
    </x:row>
    <x:row r="1724" ht="40" customHeight="1">
      <x:c r="A1724" s="413" t="str">
        <x:v>Log Transaksi</x:v>
      </x:c>
      <x:c r="B1724" s="413" t="str">
        <x:v>H282</x:v>
      </x:c>
      <x:c r="C1724" s="413"/>
      <x:c r="D1724" s="413" t="n">
        <x:v>0</x:v>
      </x:c>
      <x:c r="E1724" s="413" t="str">
        <x:v>Laporan diperbarui</x:v>
      </x:c>
      <x:c r="F1724" s="413" t="str">
        <x:v>9 Sep 2026</x:v>
      </x:c>
    </x:row>
    <x:row r="1725" ht="40" customHeight="1">
      <x:c r="A1725" s="413" t="str">
        <x:v>Log Transaksi</x:v>
      </x:c>
      <x:c r="B1725" s="413" t="str">
        <x:v>K282</x:v>
      </x:c>
      <x:c r="C1725" s="413"/>
      <x:c r="D1725" s="413" t="str">
        <x:v>Belum diisi</x:v>
      </x:c>
      <x:c r="E1725" s="413" t="str">
        <x:v>Laporan diperbarui</x:v>
      </x:c>
      <x:c r="F1725" s="413" t="str">
        <x:v>9 Sep 2026</x:v>
      </x:c>
    </x:row>
    <x:row r="1726" ht="40" customHeight="1">
      <x:c r="A1726" s="413" t="str">
        <x:v>Log Transaksi</x:v>
      </x:c>
      <x:c r="B1726" s="413" t="str">
        <x:v>L282</x:v>
      </x:c>
      <x:c r="C1726" s="413"/>
      <x:c r="D1726" s="413" t="str">
        <x:v>Belum diisi</x:v>
      </x:c>
      <x:c r="E1726" s="413" t="str">
        <x:v>Laporan diperbarui</x:v>
      </x:c>
      <x:c r="F1726" s="413" t="str">
        <x:v>9 Sep 2026</x:v>
      </x:c>
    </x:row>
    <x:row r="1727" ht="40" customHeight="1">
      <x:c r="A1727" s="413" t="str">
        <x:v>Log Transaksi</x:v>
      </x:c>
      <x:c r="B1727" s="413" t="str">
        <x:v>S282</x:v>
      </x:c>
      <x:c r="C1727" s="413"/>
      <x:c r="D1727" s="413" t="str">
        <x:v>Paket utama</x:v>
      </x:c>
      <x:c r="E1727" s="413" t="str">
        <x:v>Laporan diperbarui</x:v>
      </x:c>
      <x:c r="F1727" s="413" t="str">
        <x:v>9 Sep 2026</x:v>
      </x:c>
    </x:row>
    <x:row r="1728" ht="40" customHeight="1">
      <x:c r="A1728" s="413" t="str">
        <x:v>Log Transaksi</x:v>
      </x:c>
      <x:c r="B1728" s="413" t="str">
        <x:v>T282</x:v>
      </x:c>
      <x:c r="C1728" s="413"/>
      <x:c r="D1728" s="413" t="str">
        <x:v>9</x:v>
      </x:c>
      <x:c r="E1728" s="413" t="str">
        <x:v>Laporan diperbarui</x:v>
      </x:c>
      <x:c r="F1728" s="413" t="str">
        <x:v>9 Sep 2026</x:v>
      </x:c>
    </x:row>
    <x:row r="1729" ht="40" customHeight="1">
      <x:c r="A1729" s="413" t="str">
        <x:v>Log Transaksi</x:v>
      </x:c>
      <x:c r="B1729" s="413" t="str">
        <x:v>U282</x:v>
      </x:c>
      <x:c r="C1729" s="413"/>
      <x:c r="D1729" s="413" t="n">
        <x:v>26</x:v>
      </x:c>
      <x:c r="E1729" s="413" t="str">
        <x:v>Laporan diperbarui</x:v>
      </x:c>
      <x:c r="F1729" s="413" t="str">
        <x:v>9 Sep 2026</x:v>
      </x:c>
    </x:row>
    <x:row r="1730" ht="40" customHeight="1">
      <x:c r="A1730" s="413" t="str">
        <x:v>Log Transaksi</x:v>
      </x:c>
      <x:c r="B1730" s="413" t="str">
        <x:v>Y282</x:v>
      </x:c>
      <x:c r="C1730" s="413"/>
      <x:c r="D1730" s="413" t="str">
        <x:v>Paket belum diisi | Status pembayaran belum diisi | Tanggal foto belum diisi | Nominal belum diisi, bukan bukti transaksi Rp0 | Admin belum diisi | Fotografer belum diisi</x:v>
      </x:c>
      <x:c r="E1730" s="413" t="str">
        <x:v>Laporan diperbarui</x:v>
      </x:c>
      <x:c r="F1730" s="413" t="str">
        <x:v>9 Sep 2026</x:v>
      </x:c>
    </x:row>
    <x:row r="1731" ht="40" customHeight="1">
      <x:c r="A1731" s="413" t="str">
        <x:v>Log Transaksi</x:v>
      </x:c>
      <x:c r="B1731" s="413" t="str">
        <x:v>A283</x:v>
      </x:c>
      <x:c r="C1731" s="413"/>
      <x:c r="D1731" s="413" t="n">
        <x:v>279</x:v>
      </x:c>
      <x:c r="E1731" s="413" t="str">
        <x:v>Laporan diperbarui</x:v>
      </x:c>
      <x:c r="F1731" s="413" t="str">
        <x:v>9 Sep 2026</x:v>
      </x:c>
    </x:row>
    <x:row r="1732" ht="40" customHeight="1">
      <x:c r="A1732" s="413" t="str">
        <x:v>Log Transaksi</x:v>
      </x:c>
      <x:c r="B1732" s="413" t="str">
        <x:v>B283</x:v>
      </x:c>
      <x:c r="C1732" s="413"/>
      <x:c r="D1732" s="413" t="n">
        <x:v>46274</x:v>
      </x:c>
      <x:c r="E1732" s="413" t="str">
        <x:v>Laporan diperbarui</x:v>
      </x:c>
      <x:c r="F1732" s="413" t="str">
        <x:v>9 Sep 2026</x:v>
      </x:c>
    </x:row>
    <x:row r="1733" ht="40" customHeight="1">
      <x:c r="A1733" s="413" t="str">
        <x:v>Log Transaksi</x:v>
      </x:c>
      <x:c r="B1733" s="413" t="str">
        <x:v>C283</x:v>
      </x:c>
      <x:c r="C1733" s="413"/>
      <x:c r="D1733" s="413" t="str">
        <x:v>1. kelasmodelling.id</x:v>
      </x:c>
      <x:c r="E1733" s="413" t="str">
        <x:v>Laporan diperbarui</x:v>
      </x:c>
      <x:c r="F1733" s="413" t="str">
        <x:v>9 Sep 2026</x:v>
      </x:c>
    </x:row>
    <x:row r="1734" ht="40" customHeight="1">
      <x:c r="A1734" s="413" t="str">
        <x:v>Log Transaksi</x:v>
      </x:c>
      <x:c r="B1734" s="413" t="str">
        <x:v>D283</x:v>
      </x:c>
      <x:c r="C1734" s="413"/>
      <x:c r="D1734" s="413" t="str">
        <x:v>Single</x:v>
      </x:c>
      <x:c r="E1734" s="413" t="str">
        <x:v>Laporan diperbarui</x:v>
      </x:c>
      <x:c r="F1734" s="413" t="str">
        <x:v>9 Sep 2026</x:v>
      </x:c>
    </x:row>
    <x:row r="1735" ht="40" customHeight="1">
      <x:c r="A1735" s="413" t="str">
        <x:v>Log Transaksi</x:v>
      </x:c>
      <x:c r="B1735" s="413" t="str">
        <x:v>E283</x:v>
      </x:c>
      <x:c r="C1735" s="413"/>
      <x:c r="D1735" s="413" t="n">
        <x:v>46278</x:v>
      </x:c>
      <x:c r="E1735" s="413" t="str">
        <x:v>Laporan diperbarui</x:v>
      </x:c>
      <x:c r="F1735" s="413" t="str">
        <x:v>9 Sep 2026</x:v>
      </x:c>
    </x:row>
    <x:row r="1736" ht="40" customHeight="1">
      <x:c r="A1736" s="413" t="str">
        <x:v>Log Transaksi</x:v>
      </x:c>
      <x:c r="B1736" s="413" t="str">
        <x:v>F283</x:v>
      </x:c>
      <x:c r="C1736" s="413"/>
      <x:c r="D1736" s="413" t="str">
        <x:v>Lunas</x:v>
      </x:c>
      <x:c r="E1736" s="413" t="str">
        <x:v>Laporan diperbarui</x:v>
      </x:c>
      <x:c r="F1736" s="413" t="str">
        <x:v>9 Sep 2026</x:v>
      </x:c>
    </x:row>
    <x:row r="1737" ht="40" customHeight="1">
      <x:c r="A1737" s="413" t="str">
        <x:v>Log Transaksi</x:v>
      </x:c>
      <x:c r="B1737" s="413" t="str">
        <x:v>G283</x:v>
      </x:c>
      <x:c r="C1737" s="413"/>
      <x:c r="D1737" s="413" t="n">
        <x:v>0</x:v>
      </x:c>
      <x:c r="E1737" s="413" t="str">
        <x:v>Laporan diperbarui</x:v>
      </x:c>
      <x:c r="F1737" s="413" t="str">
        <x:v>9 Sep 2026</x:v>
      </x:c>
    </x:row>
    <x:row r="1738" ht="40" customHeight="1">
      <x:c r="A1738" s="413" t="str">
        <x:v>Log Transaksi</x:v>
      </x:c>
      <x:c r="B1738" s="413" t="str">
        <x:v>H283</x:v>
      </x:c>
      <x:c r="C1738" s="413"/>
      <x:c r="D1738" s="413" t="n">
        <x:v>500000</x:v>
      </x:c>
      <x:c r="E1738" s="413" t="str">
        <x:v>Laporan diperbarui</x:v>
      </x:c>
      <x:c r="F1738" s="413" t="str">
        <x:v>9 Sep 2026</x:v>
      </x:c>
    </x:row>
    <x:row r="1739" ht="40" customHeight="1">
      <x:c r="A1739" s="413" t="str">
        <x:v>Log Transaksi</x:v>
      </x:c>
      <x:c r="B1739" s="413" t="str">
        <x:v>K283</x:v>
      </x:c>
      <x:c r="C1739" s="413"/>
      <x:c r="D1739" s="413" t="str">
        <x:v>AMEL</x:v>
      </x:c>
      <x:c r="E1739" s="413" t="str">
        <x:v>Laporan diperbarui</x:v>
      </x:c>
      <x:c r="F1739" s="413" t="str">
        <x:v>9 Sep 2026</x:v>
      </x:c>
    </x:row>
    <x:row r="1740" ht="40" customHeight="1">
      <x:c r="A1740" s="413" t="str">
        <x:v>Log Transaksi</x:v>
      </x:c>
      <x:c r="B1740" s="413" t="str">
        <x:v>L283</x:v>
      </x:c>
      <x:c r="C1740" s="413"/>
      <x:c r="D1740" s="413" t="str">
        <x:v>Belum diisi</x:v>
      </x:c>
      <x:c r="E1740" s="413" t="str">
        <x:v>Laporan diperbarui</x:v>
      </x:c>
      <x:c r="F1740" s="413" t="str">
        <x:v>9 Sep 2026</x:v>
      </x:c>
    </x:row>
    <x:row r="1741" ht="40" customHeight="1">
      <x:c r="A1741" s="413" t="str">
        <x:v>Log Transaksi</x:v>
      </x:c>
      <x:c r="B1741" s="413" t="str">
        <x:v>M283</x:v>
      </x:c>
      <x:c r="C1741" s="413"/>
      <x:c r="D1741" s="413" t="n">
        <x:v>5</x:v>
      </x:c>
      <x:c r="E1741" s="413" t="str">
        <x:v>Laporan diperbarui</x:v>
      </x:c>
      <x:c r="F1741" s="413" t="str">
        <x:v>9 Sep 2026</x:v>
      </x:c>
    </x:row>
    <x:row r="1742" ht="40" customHeight="1">
      <x:c r="A1742" s="413" t="str">
        <x:v>Log Transaksi</x:v>
      </x:c>
      <x:c r="B1742" s="413" t="str">
        <x:v>S283</x:v>
      </x:c>
      <x:c r="C1742" s="413"/>
      <x:c r="D1742" s="413" t="str">
        <x:v>Paket utama</x:v>
      </x:c>
      <x:c r="E1742" s="413" t="str">
        <x:v>Laporan diperbarui</x:v>
      </x:c>
      <x:c r="F1742" s="413" t="str">
        <x:v>9 Sep 2026</x:v>
      </x:c>
    </x:row>
    <x:row r="1743" ht="40" customHeight="1">
      <x:c r="A1743" s="413" t="str">
        <x:v>Log Transaksi</x:v>
      </x:c>
      <x:c r="B1743" s="413" t="str">
        <x:v>T283</x:v>
      </x:c>
      <x:c r="C1743" s="413"/>
      <x:c r="D1743" s="413" t="str">
        <x:v>9</x:v>
      </x:c>
      <x:c r="E1743" s="413" t="str">
        <x:v>Laporan diperbarui</x:v>
      </x:c>
      <x:c r="F1743" s="413" t="str">
        <x:v>9 Sep 2026</x:v>
      </x:c>
    </x:row>
    <x:row r="1744" ht="40" customHeight="1">
      <x:c r="A1744" s="413" t="str">
        <x:v>Log Transaksi</x:v>
      </x:c>
      <x:c r="B1744" s="413" t="str">
        <x:v>U283</x:v>
      </x:c>
      <x:c r="C1744" s="413"/>
      <x:c r="D1744" s="413" t="n">
        <x:v>34</x:v>
      </x:c>
      <x:c r="E1744" s="413" t="str">
        <x:v>Laporan diperbarui</x:v>
      </x:c>
      <x:c r="F1744" s="413" t="str">
        <x:v>9 Sep 2026</x:v>
      </x:c>
    </x:row>
    <x:row r="1745" ht="40" customHeight="1">
      <x:c r="A1745" s="413" t="str">
        <x:v>Log Transaksi</x:v>
      </x:c>
      <x:c r="B1745" s="413" t="str">
        <x:v>V283</x:v>
      </x:c>
      <x:c r="C1745" s="413"/>
      <x:c r="D1745" s="413" t="str">
        <x:v>2026-09-13 00:00:00</x:v>
      </x:c>
      <x:c r="E1745" s="413" t="str">
        <x:v>Laporan diperbarui</x:v>
      </x:c>
      <x:c r="F1745" s="413" t="str">
        <x:v>9 Sep 2026</x:v>
      </x:c>
    </x:row>
    <x:row r="1746" ht="40" customHeight="1">
      <x:c r="A1746" s="413" t="str">
        <x:v>Log Transaksi</x:v>
      </x:c>
      <x:c r="B1746" s="413" t="str">
        <x:v>X283</x:v>
      </x:c>
      <x:c r="C1746" s="413"/>
      <x:c r="D1746" s="413" t="n">
        <x:v>500000</x:v>
      </x:c>
      <x:c r="E1746" s="413" t="str">
        <x:v>Laporan diperbarui</x:v>
      </x:c>
      <x:c r="F1746" s="413" t="str">
        <x:v>9 Sep 2026</x:v>
      </x:c>
    </x:row>
    <x:row r="1747" ht="40" customHeight="1">
      <x:c r="A1747" s="413" t="str">
        <x:v>Log Transaksi</x:v>
      </x:c>
      <x:c r="B1747" s="413" t="str">
        <x:v>Y283</x:v>
      </x:c>
      <x:c r="C1747" s="413"/>
      <x:c r="D1747" s="413" t="str">
        <x:v>Fotografer belum diisi</x:v>
      </x:c>
      <x:c r="E1747" s="413" t="str">
        <x:v>Laporan diperbarui</x:v>
      </x:c>
      <x:c r="F1747" s="413" t="str">
        <x:v>9 Sep 2026</x:v>
      </x:c>
    </x:row>
    <x:row r="1748" ht="40" customHeight="1">
      <x:c r="A1748" s="413" t="str">
        <x:v>Log Transaksi</x:v>
      </x:c>
      <x:c r="B1748" s="413" t="str">
        <x:v>A284</x:v>
      </x:c>
      <x:c r="C1748" s="413"/>
      <x:c r="D1748" s="413" t="n">
        <x:v>280</x:v>
      </x:c>
      <x:c r="E1748" s="413" t="str">
        <x:v>Laporan diperbarui</x:v>
      </x:c>
      <x:c r="F1748" s="413" t="str">
        <x:v>9 Sep 2026</x:v>
      </x:c>
    </x:row>
    <x:row r="1749" ht="40" customHeight="1">
      <x:c r="A1749" s="413" t="str">
        <x:v>Log Transaksi</x:v>
      </x:c>
      <x:c r="B1749" s="413" t="str">
        <x:v>B284</x:v>
      </x:c>
      <x:c r="C1749" s="413"/>
      <x:c r="D1749" s="413" t="n">
        <x:v>46274</x:v>
      </x:c>
      <x:c r="E1749" s="413" t="str">
        <x:v>Laporan diperbarui</x:v>
      </x:c>
      <x:c r="F1749" s="413" t="str">
        <x:v>9 Sep 2026</x:v>
      </x:c>
    </x:row>
    <x:row r="1750" ht="40" customHeight="1">
      <x:c r="A1750" s="413" t="str">
        <x:v>Log Transaksi</x:v>
      </x:c>
      <x:c r="B1750" s="413" t="str">
        <x:v>C284</x:v>
      </x:c>
      <x:c r="C1750" s="413"/>
      <x:c r="D1750" s="413" t="str">
        <x:v>2.sasy aml</x:v>
      </x:c>
      <x:c r="E1750" s="413" t="str">
        <x:v>Laporan diperbarui</x:v>
      </x:c>
      <x:c r="F1750" s="413" t="str">
        <x:v>9 Sep 2026</x:v>
      </x:c>
    </x:row>
    <x:row r="1751" ht="40" customHeight="1">
      <x:c r="A1751" s="413" t="str">
        <x:v>Log Transaksi</x:v>
      </x:c>
      <x:c r="B1751" s="413" t="str">
        <x:v>D284</x:v>
      </x:c>
      <x:c r="C1751" s="413"/>
      <x:c r="D1751" s="413" t="str">
        <x:v>Graduation</x:v>
      </x:c>
      <x:c r="E1751" s="413" t="str">
        <x:v>Laporan diperbarui</x:v>
      </x:c>
      <x:c r="F1751" s="413" t="str">
        <x:v>9 Sep 2026</x:v>
      </x:c>
    </x:row>
    <x:row r="1752" ht="40" customHeight="1">
      <x:c r="A1752" s="413" t="str">
        <x:v>Log Transaksi</x:v>
      </x:c>
      <x:c r="B1752" s="413" t="str">
        <x:v>E284</x:v>
      </x:c>
      <x:c r="C1752" s="413"/>
      <x:c r="D1752" s="413" t="n">
        <x:v>46274</x:v>
      </x:c>
      <x:c r="E1752" s="413" t="str">
        <x:v>Laporan diperbarui</x:v>
      </x:c>
      <x:c r="F1752" s="413" t="str">
        <x:v>9 Sep 2026</x:v>
      </x:c>
    </x:row>
    <x:row r="1753" ht="40" customHeight="1">
      <x:c r="A1753" s="413" t="str">
        <x:v>Log Transaksi</x:v>
      </x:c>
      <x:c r="B1753" s="413" t="str">
        <x:v>F284</x:v>
      </x:c>
      <x:c r="C1753" s="413"/>
      <x:c r="D1753" s="413" t="str">
        <x:v>Lunas</x:v>
      </x:c>
      <x:c r="E1753" s="413" t="str">
        <x:v>Laporan diperbarui</x:v>
      </x:c>
      <x:c r="F1753" s="413" t="str">
        <x:v>9 Sep 2026</x:v>
      </x:c>
    </x:row>
    <x:row r="1754" ht="40" customHeight="1">
      <x:c r="A1754" s="413" t="str">
        <x:v>Log Transaksi</x:v>
      </x:c>
      <x:c r="B1754" s="413" t="str">
        <x:v>G284</x:v>
      </x:c>
      <x:c r="C1754" s="413"/>
      <x:c r="D1754" s="413" t="n">
        <x:v>350000</x:v>
      </x:c>
      <x:c r="E1754" s="413" t="str">
        <x:v>Laporan diperbarui</x:v>
      </x:c>
      <x:c r="F1754" s="413" t="str">
        <x:v>9 Sep 2026</x:v>
      </x:c>
    </x:row>
    <x:row r="1755" ht="40" customHeight="1">
      <x:c r="A1755" s="413" t="str">
        <x:v>Log Transaksi</x:v>
      </x:c>
      <x:c r="B1755" s="413" t="str">
        <x:v>H284</x:v>
      </x:c>
      <x:c r="C1755" s="413"/>
      <x:c r="D1755" s="413" t="n">
        <x:v>0</x:v>
      </x:c>
      <x:c r="E1755" s="413" t="str">
        <x:v>Laporan diperbarui</x:v>
      </x:c>
      <x:c r="F1755" s="413" t="str">
        <x:v>9 Sep 2026</x:v>
      </x:c>
    </x:row>
    <x:row r="1756" ht="40" customHeight="1">
      <x:c r="A1756" s="413" t="str">
        <x:v>Log Transaksi</x:v>
      </x:c>
      <x:c r="B1756" s="413" t="str">
        <x:v>K284</x:v>
      </x:c>
      <x:c r="C1756" s="413"/>
      <x:c r="D1756" s="413" t="str">
        <x:v>AMEL</x:v>
      </x:c>
      <x:c r="E1756" s="413" t="str">
        <x:v>Laporan diperbarui</x:v>
      </x:c>
      <x:c r="F1756" s="413" t="str">
        <x:v>9 Sep 2026</x:v>
      </x:c>
    </x:row>
    <x:row r="1757" ht="40" customHeight="1">
      <x:c r="A1757" s="413" t="str">
        <x:v>Log Transaksi</x:v>
      </x:c>
      <x:c r="B1757" s="413" t="str">
        <x:v>L284</x:v>
      </x:c>
      <x:c r="C1757" s="413"/>
      <x:c r="D1757" s="413" t="str">
        <x:v>SAKA</x:v>
      </x:c>
      <x:c r="E1757" s="413" t="str">
        <x:v>Laporan diperbarui</x:v>
      </x:c>
      <x:c r="F1757" s="413" t="str">
        <x:v>9 Sep 2026</x:v>
      </x:c>
    </x:row>
    <x:row r="1758" ht="40" customHeight="1">
      <x:c r="A1758" s="413" t="str">
        <x:v>Log Transaksi</x:v>
      </x:c>
      <x:c r="B1758" s="413" t="str">
        <x:v>N284</x:v>
      </x:c>
      <x:c r="C1758" s="413"/>
      <x:c r="D1758" s="413" t="str">
        <x:v>Uploaded</x:v>
      </x:c>
      <x:c r="E1758" s="413" t="str">
        <x:v>Laporan diperbarui</x:v>
      </x:c>
      <x:c r="F1758" s="413" t="str">
        <x:v>9 Sep 2026</x:v>
      </x:c>
    </x:row>
    <x:row r="1759" ht="40" customHeight="1">
      <x:c r="A1759" s="413" t="str">
        <x:v>Log Transaksi</x:v>
      </x:c>
      <x:c r="B1759" s="413" t="str">
        <x:v>O284</x:v>
      </x:c>
      <x:c r="C1759" s="413"/>
      <x:c r="D1759" s="413" t="str">
        <x:v>Pending</x:v>
      </x:c>
      <x:c r="E1759" s="413" t="str">
        <x:v>Laporan diperbarui</x:v>
      </x:c>
      <x:c r="F1759" s="413" t="str">
        <x:v>9 Sep 2026</x:v>
      </x:c>
    </x:row>
    <x:row r="1760" ht="40" customHeight="1">
      <x:c r="A1760" s="413" t="str">
        <x:v>Log Transaksi</x:v>
      </x:c>
      <x:c r="B1760" s="413" t="str">
        <x:v>S284</x:v>
      </x:c>
      <x:c r="C1760" s="413"/>
      <x:c r="D1760" s="413" t="str">
        <x:v>Paket utama</x:v>
      </x:c>
      <x:c r="E1760" s="413" t="str">
        <x:v>Laporan diperbarui</x:v>
      </x:c>
      <x:c r="F1760" s="413" t="str">
        <x:v>9 Sep 2026</x:v>
      </x:c>
    </x:row>
    <x:row r="1761" ht="40" customHeight="1">
      <x:c r="A1761" s="413" t="str">
        <x:v>Log Transaksi</x:v>
      </x:c>
      <x:c r="B1761" s="413" t="str">
        <x:v>T284</x:v>
      </x:c>
      <x:c r="C1761" s="413"/>
      <x:c r="D1761" s="413" t="str">
        <x:v>9</x:v>
      </x:c>
      <x:c r="E1761" s="413" t="str">
        <x:v>Laporan diperbarui</x:v>
      </x:c>
      <x:c r="F1761" s="413" t="str">
        <x:v>9 Sep 2026</x:v>
      </x:c>
    </x:row>
    <x:row r="1762" ht="40" customHeight="1">
      <x:c r="A1762" s="413" t="str">
        <x:v>Log Transaksi</x:v>
      </x:c>
      <x:c r="B1762" s="413" t="str">
        <x:v>U284</x:v>
      </x:c>
      <x:c r="C1762" s="413"/>
      <x:c r="D1762" s="413" t="n">
        <x:v>35</x:v>
      </x:c>
      <x:c r="E1762" s="413" t="str">
        <x:v>Laporan diperbarui</x:v>
      </x:c>
      <x:c r="F1762" s="413" t="str">
        <x:v>9 Sep 2026</x:v>
      </x:c>
    </x:row>
    <x:row r="1763" ht="40" customHeight="1">
      <x:c r="A1763" s="413" t="str">
        <x:v>Log Transaksi</x:v>
      </x:c>
      <x:c r="B1763" s="413" t="str">
        <x:v>V284</x:v>
      </x:c>
      <x:c r="C1763" s="413"/>
      <x:c r="D1763" s="413" t="str">
        <x:v>9 sept</x:v>
      </x:c>
      <x:c r="E1763" s="413" t="str">
        <x:v>Laporan diperbarui</x:v>
      </x:c>
      <x:c r="F1763" s="413" t="str">
        <x:v>9 Sep 2026</x:v>
      </x:c>
    </x:row>
    <x:row r="1764" ht="40" customHeight="1">
      <x:c r="A1764" s="413" t="str">
        <x:v>Log Transaksi</x:v>
      </x:c>
      <x:c r="B1764" s="413" t="str">
        <x:v>W284</x:v>
      </x:c>
      <x:c r="C1764" s="413"/>
      <x:c r="D1764" s="413" t="n">
        <x:v>350000</x:v>
      </x:c>
      <x:c r="E1764" s="413" t="str">
        <x:v>Laporan diperbarui</x:v>
      </x:c>
      <x:c r="F1764" s="413" t="str">
        <x:v>9 Sep 2026</x:v>
      </x:c>
    </x:row>
    <x:row r="1765" ht="40" customHeight="1">
      <x:c r="A1765" s="413" t="str">
        <x:v>Log Transaksi</x:v>
      </x:c>
      <x:c r="B1765" s="413" t="str">
        <x:v>A285</x:v>
      </x:c>
      <x:c r="C1765" s="413"/>
      <x:c r="D1765" s="413" t="n">
        <x:v>281</x:v>
      </x:c>
      <x:c r="E1765" s="413" t="str">
        <x:v>Laporan diperbarui</x:v>
      </x:c>
      <x:c r="F1765" s="413" t="str">
        <x:v>9 Sep 2026</x:v>
      </x:c>
    </x:row>
    <x:row r="1766" ht="40" customHeight="1">
      <x:c r="A1766" s="413" t="str">
        <x:v>Log Transaksi</x:v>
      </x:c>
      <x:c r="B1766" s="413" t="str">
        <x:v>B285</x:v>
      </x:c>
      <x:c r="C1766" s="413"/>
      <x:c r="D1766" s="413" t="n">
        <x:v>46274</x:v>
      </x:c>
      <x:c r="E1766" s="413" t="str">
        <x:v>Laporan diperbarui</x:v>
      </x:c>
      <x:c r="F1766" s="413" t="str">
        <x:v>9 Sep 2026</x:v>
      </x:c>
    </x:row>
    <x:row r="1767" ht="40" customHeight="1">
      <x:c r="A1767" s="413" t="str">
        <x:v>Log Transaksi</x:v>
      </x:c>
      <x:c r="B1767" s="413" t="str">
        <x:v>C285</x:v>
      </x:c>
      <x:c r="C1767" s="413"/>
      <x:c r="D1767" s="413" t="str">
        <x:v>3. Naufal</x:v>
      </x:c>
      <x:c r="E1767" s="413" t="str">
        <x:v>Laporan diperbarui</x:v>
      </x:c>
      <x:c r="F1767" s="413" t="str">
        <x:v>9 Sep 2026</x:v>
      </x:c>
    </x:row>
    <x:row r="1768" ht="40" customHeight="1">
      <x:c r="A1768" s="413" t="str">
        <x:v>Log Transaksi</x:v>
      </x:c>
      <x:c r="B1768" s="413" t="str">
        <x:v>D285</x:v>
      </x:c>
      <x:c r="C1768" s="413"/>
      <x:c r="D1768" s="413" t="str">
        <x:v>Graduation</x:v>
      </x:c>
      <x:c r="E1768" s="413" t="str">
        <x:v>Laporan diperbarui</x:v>
      </x:c>
      <x:c r="F1768" s="413" t="str">
        <x:v>9 Sep 2026</x:v>
      </x:c>
    </x:row>
    <x:row r="1769" ht="40" customHeight="1">
      <x:c r="A1769" s="413" t="str">
        <x:v>Log Transaksi</x:v>
      </x:c>
      <x:c r="B1769" s="413" t="str">
        <x:v>E285</x:v>
      </x:c>
      <x:c r="C1769" s="413"/>
      <x:c r="D1769" s="413" t="n">
        <x:v>46274</x:v>
      </x:c>
      <x:c r="E1769" s="413" t="str">
        <x:v>Laporan diperbarui</x:v>
      </x:c>
      <x:c r="F1769" s="413" t="str">
        <x:v>9 Sep 2026</x:v>
      </x:c>
    </x:row>
    <x:row r="1770" ht="40" customHeight="1">
      <x:c r="A1770" s="413" t="str">
        <x:v>Log Transaksi</x:v>
      </x:c>
      <x:c r="B1770" s="413" t="str">
        <x:v>F285</x:v>
      </x:c>
      <x:c r="C1770" s="413"/>
      <x:c r="D1770" s="413" t="str">
        <x:v>DP</x:v>
      </x:c>
      <x:c r="E1770" s="413" t="str">
        <x:v>Laporan diperbarui</x:v>
      </x:c>
      <x:c r="F1770" s="413" t="str">
        <x:v>9 Sep 2026</x:v>
      </x:c>
    </x:row>
    <x:row r="1771" ht="40" customHeight="1">
      <x:c r="A1771" s="413" t="str">
        <x:v>Log Transaksi</x:v>
      </x:c>
      <x:c r="B1771" s="413" t="str">
        <x:v>G285</x:v>
      </x:c>
      <x:c r="C1771" s="413"/>
      <x:c r="D1771" s="413" t="n">
        <x:v>0</x:v>
      </x:c>
      <x:c r="E1771" s="413" t="str">
        <x:v>Laporan diperbarui</x:v>
      </x:c>
      <x:c r="F1771" s="413" t="str">
        <x:v>9 Sep 2026</x:v>
      </x:c>
    </x:row>
    <x:row r="1772" ht="40" customHeight="1">
      <x:c r="A1772" s="413" t="str">
        <x:v>Log Transaksi</x:v>
      </x:c>
      <x:c r="B1772" s="413" t="str">
        <x:v>H285</x:v>
      </x:c>
      <x:c r="C1772" s="413"/>
      <x:c r="D1772" s="413" t="n">
        <x:v>100000</x:v>
      </x:c>
      <x:c r="E1772" s="413" t="str">
        <x:v>Laporan diperbarui</x:v>
      </x:c>
      <x:c r="F1772" s="413" t="str">
        <x:v>9 Sep 2026</x:v>
      </x:c>
    </x:row>
    <x:row r="1773" ht="40" customHeight="1">
      <x:c r="A1773" s="413" t="str">
        <x:v>Log Transaksi</x:v>
      </x:c>
      <x:c r="B1773" s="413" t="str">
        <x:v>K285</x:v>
      </x:c>
      <x:c r="C1773" s="413"/>
      <x:c r="D1773" s="413" t="str">
        <x:v>AMEL</x:v>
      </x:c>
      <x:c r="E1773" s="413" t="str">
        <x:v>Laporan diperbarui</x:v>
      </x:c>
      <x:c r="F1773" s="413" t="str">
        <x:v>9 Sep 2026</x:v>
      </x:c>
    </x:row>
    <x:row r="1774" ht="40" customHeight="1">
      <x:c r="A1774" s="413" t="str">
        <x:v>Log Transaksi</x:v>
      </x:c>
      <x:c r="B1774" s="413" t="str">
        <x:v>L285</x:v>
      </x:c>
      <x:c r="C1774" s="413"/>
      <x:c r="D1774" s="413" t="str">
        <x:v>Belum diisi</x:v>
      </x:c>
      <x:c r="E1774" s="413" t="str">
        <x:v>Laporan diperbarui</x:v>
      </x:c>
      <x:c r="F1774" s="413" t="str">
        <x:v>9 Sep 2026</x:v>
      </x:c>
    </x:row>
    <x:row r="1775" ht="40" customHeight="1">
      <x:c r="A1775" s="413" t="str">
        <x:v>Log Transaksi</x:v>
      </x:c>
      <x:c r="B1775" s="413" t="str">
        <x:v>S285</x:v>
      </x:c>
      <x:c r="C1775" s="413"/>
      <x:c r="D1775" s="413" t="str">
        <x:v>Paket utama</x:v>
      </x:c>
      <x:c r="E1775" s="413" t="str">
        <x:v>Laporan diperbarui</x:v>
      </x:c>
      <x:c r="F1775" s="413" t="str">
        <x:v>9 Sep 2026</x:v>
      </x:c>
    </x:row>
    <x:row r="1776" ht="40" customHeight="1">
      <x:c r="A1776" s="413" t="str">
        <x:v>Log Transaksi</x:v>
      </x:c>
      <x:c r="B1776" s="413" t="str">
        <x:v>T285</x:v>
      </x:c>
      <x:c r="C1776" s="413"/>
      <x:c r="D1776" s="413" t="str">
        <x:v>9</x:v>
      </x:c>
      <x:c r="E1776" s="413" t="str">
        <x:v>Laporan diperbarui</x:v>
      </x:c>
      <x:c r="F1776" s="413" t="str">
        <x:v>9 Sep 2026</x:v>
      </x:c>
    </x:row>
    <x:row r="1777" ht="40" customHeight="1">
      <x:c r="A1777" s="413" t="str">
        <x:v>Log Transaksi</x:v>
      </x:c>
      <x:c r="B1777" s="413" t="str">
        <x:v>U285</x:v>
      </x:c>
      <x:c r="C1777" s="413"/>
      <x:c r="D1777" s="413" t="n">
        <x:v>36</x:v>
      </x:c>
      <x:c r="E1777" s="413" t="str">
        <x:v>Laporan diperbarui</x:v>
      </x:c>
      <x:c r="F1777" s="413" t="str">
        <x:v>9 Sep 2026</x:v>
      </x:c>
    </x:row>
    <x:row r="1778" ht="40" customHeight="1">
      <x:c r="A1778" s="413" t="str">
        <x:v>Log Transaksi</x:v>
      </x:c>
      <x:c r="B1778" s="413" t="str">
        <x:v>V285</x:v>
      </x:c>
      <x:c r="C1778" s="413"/>
      <x:c r="D1778" s="413" t="str">
        <x:v>9 sept</x:v>
      </x:c>
      <x:c r="E1778" s="413" t="str">
        <x:v>Laporan diperbarui</x:v>
      </x:c>
      <x:c r="F1778" s="413" t="str">
        <x:v>9 Sep 2026</x:v>
      </x:c>
    </x:row>
    <x:row r="1779" ht="40" customHeight="1">
      <x:c r="A1779" s="413" t="str">
        <x:v>Log Transaksi</x:v>
      </x:c>
      <x:c r="B1779" s="413" t="str">
        <x:v>X285</x:v>
      </x:c>
      <x:c r="C1779" s="413"/>
      <x:c r="D1779" s="413" t="n">
        <x:v>100000</x:v>
      </x:c>
      <x:c r="E1779" s="413" t="str">
        <x:v>Laporan diperbarui</x:v>
      </x:c>
      <x:c r="F1779" s="413" t="str">
        <x:v>9 Sep 2026</x:v>
      </x:c>
    </x:row>
    <x:row r="1780" ht="40" customHeight="1">
      <x:c r="A1780" s="413" t="str">
        <x:v>Log Transaksi</x:v>
      </x:c>
      <x:c r="B1780" s="413" t="str">
        <x:v>Y285</x:v>
      </x:c>
      <x:c r="C1780" s="413"/>
      <x:c r="D1780" s="413" t="str">
        <x:v>Fotografer belum diisi</x:v>
      </x:c>
      <x:c r="E1780" s="413" t="str">
        <x:v>Laporan diperbarui</x:v>
      </x:c>
      <x:c r="F1780" s="413" t="str">
        <x:v>9 Sep 2026</x:v>
      </x:c>
    </x:row>
    <x:row r="1781" ht="40" customHeight="1">
      <x:c r="A1781" s="413" t="str">
        <x:v>Log Transaksi</x:v>
      </x:c>
      <x:c r="B1781" s="413" t="str">
        <x:v>A286</x:v>
      </x:c>
      <x:c r="C1781" s="413"/>
      <x:c r="D1781" s="413" t="n">
        <x:v>282</x:v>
      </x:c>
      <x:c r="E1781" s="413" t="str">
        <x:v>Laporan diperbarui</x:v>
      </x:c>
      <x:c r="F1781" s="413" t="str">
        <x:v>9 Sep 2026</x:v>
      </x:c>
    </x:row>
    <x:row r="1782" ht="40" customHeight="1">
      <x:c r="A1782" s="413" t="str">
        <x:v>Log Transaksi</x:v>
      </x:c>
      <x:c r="B1782" s="413" t="str">
        <x:v>B286</x:v>
      </x:c>
      <x:c r="C1782" s="413"/>
      <x:c r="D1782" s="413" t="n">
        <x:v>46274</x:v>
      </x:c>
      <x:c r="E1782" s="413" t="str">
        <x:v>Laporan diperbarui</x:v>
      </x:c>
      <x:c r="F1782" s="413" t="str">
        <x:v>9 Sep 2026</x:v>
      </x:c>
    </x:row>
    <x:row r="1783" ht="40" customHeight="1">
      <x:c r="A1783" s="413" t="str">
        <x:v>Log Transaksi</x:v>
      </x:c>
      <x:c r="B1783" s="413" t="str">
        <x:v>C286</x:v>
      </x:c>
      <x:c r="C1783" s="413"/>
      <x:c r="D1783" s="413" t="str">
        <x:v>4. Ama</x:v>
      </x:c>
      <x:c r="E1783" s="413" t="str">
        <x:v>Laporan diperbarui</x:v>
      </x:c>
      <x:c r="F1783" s="413" t="str">
        <x:v>9 Sep 2026</x:v>
      </x:c>
    </x:row>
    <x:row r="1784" ht="40" customHeight="1">
      <x:c r="A1784" s="413" t="str">
        <x:v>Log Transaksi</x:v>
      </x:c>
      <x:c r="B1784" s="413" t="str">
        <x:v>D286</x:v>
      </x:c>
      <x:c r="C1784" s="413"/>
      <x:c r="D1784" s="413" t="str">
        <x:v>Graduation</x:v>
      </x:c>
      <x:c r="E1784" s="413" t="str">
        <x:v>Laporan diperbarui</x:v>
      </x:c>
      <x:c r="F1784" s="413" t="str">
        <x:v>9 Sep 2026</x:v>
      </x:c>
    </x:row>
    <x:row r="1785" ht="40" customHeight="1">
      <x:c r="A1785" s="413" t="str">
        <x:v>Log Transaksi</x:v>
      </x:c>
      <x:c r="B1785" s="413" t="str">
        <x:v>E286</x:v>
      </x:c>
      <x:c r="C1785" s="413"/>
      <x:c r="D1785" s="413" t="n">
        <x:v>46274</x:v>
      </x:c>
      <x:c r="E1785" s="413" t="str">
        <x:v>Laporan diperbarui</x:v>
      </x:c>
      <x:c r="F1785" s="413" t="str">
        <x:v>9 Sep 2026</x:v>
      </x:c>
    </x:row>
    <x:row r="1786" ht="40" customHeight="1">
      <x:c r="A1786" s="413" t="str">
        <x:v>Log Transaksi</x:v>
      </x:c>
      <x:c r="B1786" s="413" t="str">
        <x:v>F286</x:v>
      </x:c>
      <x:c r="C1786" s="413"/>
      <x:c r="D1786" s="413" t="str">
        <x:v>Lunas</x:v>
      </x:c>
      <x:c r="E1786" s="413" t="str">
        <x:v>Laporan diperbarui</x:v>
      </x:c>
      <x:c r="F1786" s="413" t="str">
        <x:v>9 Sep 2026</x:v>
      </x:c>
    </x:row>
    <x:row r="1787" ht="40" customHeight="1">
      <x:c r="A1787" s="413" t="str">
        <x:v>Log Transaksi</x:v>
      </x:c>
      <x:c r="B1787" s="413" t="str">
        <x:v>G286</x:v>
      </x:c>
      <x:c r="C1787" s="413"/>
      <x:c r="D1787" s="413" t="n">
        <x:v>0</x:v>
      </x:c>
      <x:c r="E1787" s="413" t="str">
        <x:v>Laporan diperbarui</x:v>
      </x:c>
      <x:c r="F1787" s="413" t="str">
        <x:v>9 Sep 2026</x:v>
      </x:c>
    </x:row>
    <x:row r="1788" ht="40" customHeight="1">
      <x:c r="A1788" s="413" t="str">
        <x:v>Log Transaksi</x:v>
      </x:c>
      <x:c r="B1788" s="413" t="str">
        <x:v>H286</x:v>
      </x:c>
      <x:c r="C1788" s="413"/>
      <x:c r="D1788" s="413" t="n">
        <x:v>250000</x:v>
      </x:c>
      <x:c r="E1788" s="413" t="str">
        <x:v>Laporan diperbarui</x:v>
      </x:c>
      <x:c r="F1788" s="413" t="str">
        <x:v>9 Sep 2026</x:v>
      </x:c>
    </x:row>
    <x:row r="1789" ht="40" customHeight="1">
      <x:c r="A1789" s="413" t="str">
        <x:v>Log Transaksi</x:v>
      </x:c>
      <x:c r="B1789" s="413" t="str">
        <x:v>K286</x:v>
      </x:c>
      <x:c r="C1789" s="413"/>
      <x:c r="D1789" s="413" t="str">
        <x:v>AMEL</x:v>
      </x:c>
      <x:c r="E1789" s="413" t="str">
        <x:v>Laporan diperbarui</x:v>
      </x:c>
      <x:c r="F1789" s="413" t="str">
        <x:v>9 Sep 2026</x:v>
      </x:c>
    </x:row>
    <x:row r="1790" ht="40" customHeight="1">
      <x:c r="A1790" s="413" t="str">
        <x:v>Log Transaksi</x:v>
      </x:c>
      <x:c r="B1790" s="413" t="str">
        <x:v>L286</x:v>
      </x:c>
      <x:c r="C1790" s="413"/>
      <x:c r="D1790" s="413" t="str">
        <x:v>Belum diisi</x:v>
      </x:c>
      <x:c r="E1790" s="413" t="str">
        <x:v>Laporan diperbarui</x:v>
      </x:c>
      <x:c r="F1790" s="413" t="str">
        <x:v>9 Sep 2026</x:v>
      </x:c>
    </x:row>
    <x:row r="1791" ht="40" customHeight="1">
      <x:c r="A1791" s="413" t="str">
        <x:v>Log Transaksi</x:v>
      </x:c>
      <x:c r="B1791" s="413" t="str">
        <x:v>S286</x:v>
      </x:c>
      <x:c r="C1791" s="413"/>
      <x:c r="D1791" s="413" t="str">
        <x:v>Paket utama</x:v>
      </x:c>
      <x:c r="E1791" s="413" t="str">
        <x:v>Laporan diperbarui</x:v>
      </x:c>
      <x:c r="F1791" s="413" t="str">
        <x:v>9 Sep 2026</x:v>
      </x:c>
    </x:row>
    <x:row r="1792" ht="40" customHeight="1">
      <x:c r="A1792" s="413" t="str">
        <x:v>Log Transaksi</x:v>
      </x:c>
      <x:c r="B1792" s="413" t="str">
        <x:v>T286</x:v>
      </x:c>
      <x:c r="C1792" s="413"/>
      <x:c r="D1792" s="413" t="str">
        <x:v>9</x:v>
      </x:c>
      <x:c r="E1792" s="413" t="str">
        <x:v>Laporan diperbarui</x:v>
      </x:c>
      <x:c r="F1792" s="413" t="str">
        <x:v>9 Sep 2026</x:v>
      </x:c>
    </x:row>
    <x:row r="1793" ht="40" customHeight="1">
      <x:c r="A1793" s="413" t="str">
        <x:v>Log Transaksi</x:v>
      </x:c>
      <x:c r="B1793" s="413" t="str">
        <x:v>U286</x:v>
      </x:c>
      <x:c r="C1793" s="413"/>
      <x:c r="D1793" s="413" t="n">
        <x:v>37</x:v>
      </x:c>
      <x:c r="E1793" s="413" t="str">
        <x:v>Laporan diperbarui</x:v>
      </x:c>
      <x:c r="F1793" s="413" t="str">
        <x:v>9 Sep 2026</x:v>
      </x:c>
    </x:row>
    <x:row r="1794" ht="40" customHeight="1">
      <x:c r="A1794" s="413" t="str">
        <x:v>Log Transaksi</x:v>
      </x:c>
      <x:c r="B1794" s="413" t="str">
        <x:v>V286</x:v>
      </x:c>
      <x:c r="C1794" s="413"/>
      <x:c r="D1794" s="413" t="str">
        <x:v>9 sept</x:v>
      </x:c>
      <x:c r="E1794" s="413" t="str">
        <x:v>Laporan diperbarui</x:v>
      </x:c>
      <x:c r="F1794" s="413" t="str">
        <x:v>9 Sep 2026</x:v>
      </x:c>
    </x:row>
    <x:row r="1795" ht="40" customHeight="1">
      <x:c r="A1795" s="413" t="str">
        <x:v>Log Transaksi</x:v>
      </x:c>
      <x:c r="B1795" s="413" t="str">
        <x:v>X286</x:v>
      </x:c>
      <x:c r="C1795" s="413"/>
      <x:c r="D1795" s="413" t="n">
        <x:v>250000</x:v>
      </x:c>
      <x:c r="E1795" s="413" t="str">
        <x:v>Laporan diperbarui</x:v>
      </x:c>
      <x:c r="F1795" s="413" t="str">
        <x:v>9 Sep 2026</x:v>
      </x:c>
    </x:row>
    <x:row r="1796" ht="40" customHeight="1">
      <x:c r="A1796" s="413" t="str">
        <x:v>Log Transaksi</x:v>
      </x:c>
      <x:c r="B1796" s="413" t="str">
        <x:v>Y286</x:v>
      </x:c>
      <x:c r="C1796" s="413"/>
      <x:c r="D1796" s="413" t="str">
        <x:v>Fotografer belum diisi</x:v>
      </x:c>
      <x:c r="E1796" s="413" t="str">
        <x:v>Laporan diperbarui</x:v>
      </x:c>
      <x:c r="F1796" s="413" t="str">
        <x:v>9 Sep 2026</x:v>
      </x:c>
    </x:row>
    <x:row r="1797" ht="40" customHeight="1">
      <x:c r="A1797" s="413" t="str">
        <x:v>Audit Data</x:v>
      </x:c>
      <x:c r="B1797" s="413" t="str">
        <x:v>I44</x:v>
      </x:c>
      <x:c r="C1797" s="413" t="str">
        <x:v>9!G19:H19</x:v>
      </x:c>
      <x:c r="D1797" s="413" t="str">
        <x:v>9!G52:H52</x:v>
      </x:c>
      <x:c r="E1797" s="413" t="str">
        <x:v>Laporan diperbarui</x:v>
      </x:c>
      <x:c r="F1797" s="413" t="str">
        <x:v>9 Sep 2026</x:v>
      </x:c>
    </x:row>
    <x:row r="1798" ht="40" customHeight="1">
      <x:c r="A1798" s="413" t="str">
        <x:v>Audit Data</x:v>
      </x:c>
      <x:c r="B1798" s="413" t="str">
        <x:v>B44</x:v>
      </x:c>
      <x:c r="C1798" s="413" t="n">
        <x:v>0</x:v>
      </x:c>
      <x:c r="D1798" s="413" t="n">
        <x:v>2730000</x:v>
      </x:c>
      <x:c r="E1798" s="413" t="str">
        <x:v>Laporan diperbarui</x:v>
      </x:c>
      <x:c r="F1798" s="413" t="str">
        <x:v>9 Sep 2026</x:v>
      </x:c>
    </x:row>
    <x:row r="1799" ht="40" customHeight="1">
      <x:c r="A1799" s="413" t="str">
        <x:v>Audit Data</x:v>
      </x:c>
      <x:c r="B1799" s="413" t="str">
        <x:v>E44</x:v>
      </x:c>
      <x:c r="C1799" s="413" t="n">
        <x:v>350000</x:v>
      </x:c>
      <x:c r="D1799" s="413" t="n">
        <x:v>3440000</x:v>
      </x:c>
      <x:c r="E1799" s="413" t="str">
        <x:v>Laporan diperbarui</x:v>
      </x:c>
      <x:c r="F1799" s="413" t="str">
        <x:v>9 Sep 2026</x:v>
      </x:c>
    </x:row>
    <x:row r="1800" ht="40" customHeight="1">
      <x:c r="A1800" s="413" t="str">
        <x:v>Slot Harian</x:v>
      </x:c>
      <x:c r="B1800" s="413" t="str">
        <x:v>E37</x:v>
      </x:c>
      <x:c r="C1800" s="413" t="str">
        <x:v>O50</x:v>
      </x:c>
      <x:c r="D1800" s="413" t="str">
        <x:v>O56</x:v>
      </x:c>
      <x:c r="E1800" s="413" t="str">
        <x:v>Laporan diperbarui</x:v>
      </x:c>
      <x:c r="F1800" s="413" t="str">
        <x:v>9 Sep 2026</x:v>
      </x:c>
    </x:row>
    <x:row r="1801" ht="40" customHeight="1">
      <x:c r="A1801" s="413" t="str">
        <x:v>Slot Harian</x:v>
      </x:c>
      <x:c r="B1801" s="413" t="str">
        <x:v>E38</x:v>
      </x:c>
      <x:c r="C1801" s="413" t="str">
        <x:v>O51</x:v>
      </x:c>
      <x:c r="D1801" s="413" t="str">
        <x:v>O57</x:v>
      </x:c>
      <x:c r="E1801" s="413" t="str">
        <x:v>Laporan diperbarui</x:v>
      </x:c>
      <x:c r="F1801" s="413" t="str">
        <x:v>9 Sep 2026</x:v>
      </x:c>
    </x:row>
    <x:row r="1802" ht="40" customHeight="1">
      <x:c r="A1802" s="413" t="str">
        <x:v>Slot Harian</x:v>
      </x:c>
      <x:c r="B1802" s="413" t="str">
        <x:v>E39</x:v>
      </x:c>
      <x:c r="C1802" s="413" t="str">
        <x:v>O52</x:v>
      </x:c>
      <x:c r="D1802" s="413" t="str">
        <x:v>O58</x:v>
      </x:c>
      <x:c r="E1802" s="413" t="str">
        <x:v>Laporan diperbarui</x:v>
      </x:c>
      <x:c r="F1802" s="413" t="str">
        <x:v>9 Sep 2026</x:v>
      </x:c>
    </x:row>
    <x:row r="1803" ht="40" customHeight="1">
      <x:c r="A1803" s="413" t="str">
        <x:v>Slot Harian</x:v>
      </x:c>
      <x:c r="B1803" s="413" t="str">
        <x:v>E40</x:v>
      </x:c>
      <x:c r="C1803" s="413" t="str">
        <x:v>O53</x:v>
      </x:c>
      <x:c r="D1803" s="413" t="str">
        <x:v>O59</x:v>
      </x:c>
      <x:c r="E1803" s="413" t="str">
        <x:v>Laporan diperbarui</x:v>
      </x:c>
      <x:c r="F1803" s="413" t="str">
        <x:v>9 Sep 2026</x:v>
      </x:c>
    </x:row>
    <x:row r="1804" ht="40" customHeight="1">
      <x:c r="A1804" s="413" t="str">
        <x:v>KPI Harian</x:v>
      </x:c>
      <x:c r="B1804" s="413" t="str">
        <x:v>I53</x:v>
      </x:c>
      <x:c r="C1804" s="413" t="str">
        <x:v>K57:P57</x:v>
      </x:c>
      <x:c r="D1804" s="413" t="str">
        <x:v>K63:P63</x:v>
      </x:c>
      <x:c r="E1804" s="413" t="str">
        <x:v>Laporan diperbarui</x:v>
      </x:c>
      <x:c r="F1804" s="413" t="str">
        <x:v>9 Sep 2026</x:v>
      </x:c>
    </x:row>
    <x:row r="1805" ht="40" customHeight="1">
      <x:c r="A1805" s="413" t="str">
        <x:v>KPI Harian</x:v>
      </x:c>
      <x:c r="B1805" s="413" t="str">
        <x:v>I54</x:v>
      </x:c>
      <x:c r="C1805" s="413" t="str">
        <x:v>K58:P58</x:v>
      </x:c>
      <x:c r="D1805" s="413" t="str">
        <x:v>K64:P64</x:v>
      </x:c>
      <x:c r="E1805" s="413" t="str">
        <x:v>Laporan diperbarui</x:v>
      </x:c>
      <x:c r="F1805" s="413" t="str">
        <x:v>9 Sep 2026</x:v>
      </x:c>
    </x:row>
    <x:row r="1806" ht="40" customHeight="1">
      <x:c r="A1806" s="413" t="str">
        <x:v>KPI Harian</x:v>
      </x:c>
      <x:c r="B1806" s="413" t="str">
        <x:v>I55</x:v>
      </x:c>
      <x:c r="C1806" s="413" t="str">
        <x:v>K59:P59</x:v>
      </x:c>
      <x:c r="D1806" s="413" t="str">
        <x:v>K65:P65</x:v>
      </x:c>
      <x:c r="E1806" s="413" t="str">
        <x:v>Laporan diperbarui</x:v>
      </x:c>
      <x:c r="F1806" s="413" t="str">
        <x:v>9 Sep 2026</x:v>
      </x:c>
    </x:row>
    <x:row r="1807" ht="40" customHeight="1">
      <x:c r="A1807" s="413" t="str">
        <x:v>KPI Harian</x:v>
      </x:c>
      <x:c r="B1807" s="413" t="str">
        <x:v>I56</x:v>
      </x:c>
      <x:c r="C1807" s="413" t="str">
        <x:v>K60:P60</x:v>
      </x:c>
      <x:c r="D1807" s="413" t="str">
        <x:v>K66:P66</x:v>
      </x:c>
      <x:c r="E1807" s="413" t="str">
        <x:v>Laporan diperbarui</x:v>
      </x:c>
      <x:c r="F1807" s="413" t="str">
        <x:v>9 Sep 2026</x:v>
      </x:c>
    </x:row>
    <x:row r="1808" ht="40" customHeight="1">
      <x:c r="A1808" s="413" t="str">
        <x:v>KPI Harian</x:v>
      </x:c>
      <x:c r="B1808" s="413" t="str">
        <x:v>I57</x:v>
      </x:c>
      <x:c r="C1808" s="413" t="str">
        <x:v>K61:P61</x:v>
      </x:c>
      <x:c r="D1808" s="413" t="str">
        <x:v>K67:P67</x:v>
      </x:c>
      <x:c r="E1808" s="413" t="str">
        <x:v>Laporan diperbarui</x:v>
      </x:c>
      <x:c r="F1808" s="413" t="str">
        <x:v>9 Sep 2026</x:v>
      </x:c>
    </x:row>
    <x:row r="1809" ht="40" customHeight="1">
      <x:c r="A1809" s="413" t="str">
        <x:v>KPI Harian</x:v>
      </x:c>
      <x:c r="B1809" s="413" t="str">
        <x:v>I58</x:v>
      </x:c>
      <x:c r="C1809" s="413" t="str">
        <x:v>K62:P62</x:v>
      </x:c>
      <x:c r="D1809" s="413" t="str">
        <x:v>K68:P68</x:v>
      </x:c>
      <x:c r="E1809" s="413" t="str">
        <x:v>Laporan diperbarui</x:v>
      </x:c>
      <x:c r="F1809" s="413" t="str">
        <x:v>9 Sep 2026</x:v>
      </x:c>
    </x:row>
    <x:row r="1810" ht="40" customHeight="1">
      <x:c r="A1810" s="413" t="str">
        <x:v>Follow Up Harian</x:v>
      </x:c>
      <x:c r="B1810" s="413" t="str">
        <x:v>F21</x:v>
      </x:c>
      <x:c r="C1810" s="413" t="str">
        <x:v>K67:M67</x:v>
      </x:c>
      <x:c r="D1810" s="413" t="str">
        <x:v>K73:M73</x:v>
      </x:c>
      <x:c r="E1810" s="413" t="str">
        <x:v>Laporan diperbarui</x:v>
      </x:c>
      <x:c r="F1810" s="413" t="str">
        <x:v>9 Sep 2026</x:v>
      </x:c>
    </x:row>
    <x:row r="1811" ht="40" customHeight="1">
      <x:c r="A1811" s="413" t="str">
        <x:v>Follow Up Harian</x:v>
      </x:c>
      <x:c r="B1811" s="413" t="str">
        <x:v>F22</x:v>
      </x:c>
      <x:c r="C1811" s="413" t="str">
        <x:v>K68:M68</x:v>
      </x:c>
      <x:c r="D1811" s="413" t="str">
        <x:v>K74:M74</x:v>
      </x:c>
      <x:c r="E1811" s="413" t="str">
        <x:v>Laporan diperbarui</x:v>
      </x:c>
      <x:c r="F1811" s="413" t="str">
        <x:v>9 Sep 2026</x:v>
      </x:c>
    </x:row>
    <x:row r="1812" ht="40" customHeight="1">
      <x:c r="A1812" s="413" t="str">
        <x:v>Lead Progresif</x:v>
      </x:c>
      <x:c r="B1812" s="413" t="str">
        <x:v>L16</x:v>
      </x:c>
      <x:c r="C1812" s="413" t="str">
        <x:v>9!M71</x:v>
      </x:c>
      <x:c r="D1812" s="413" t="str">
        <x:v>9!M77</x:v>
      </x:c>
      <x:c r="E1812" s="413" t="str">
        <x:v>Laporan diperbarui</x:v>
      </x:c>
      <x:c r="F1812" s="413" t="str">
        <x:v>9 Sep 2026</x:v>
      </x:c>
    </x:row>
    <x:row r="1813" ht="40" customHeight="1">
      <x:c r="A1813" s="413" t="str">
        <x:v>Pengaturan</x:v>
      </x:c>
      <x:c r="B1813" s="413" t="str">
        <x:v>B17</x:v>
      </x:c>
      <x:c r="C1813" s="413" t="n">
        <x:v>257</x:v>
      </x:c>
      <x:c r="D1813" s="413" t="n">
        <x:v>282</x:v>
      </x:c>
      <x:c r="E1813" s="413" t="str">
        <x:v>Laporan diperbarui</x:v>
      </x:c>
      <x:c r="F1813" s="413" t="str">
        <x:v>9 Sep 2026</x:v>
      </x:c>
    </x:row>
    <x:row r="1814" ht="40" customHeight="1">
      <x:c r="A1814" s="413" t="str">
        <x:v>Pengaturan</x:v>
      </x:c>
      <x:c r="B1814" s="413" t="str">
        <x:v>B18</x:v>
      </x:c>
      <x:c r="C1814" s="413" t="n">
        <x:v>14435000</x:v>
      </x:c>
      <x:c r="D1814" s="413" t="n">
        <x:v>17165000</x:v>
      </x:c>
      <x:c r="E1814" s="413" t="str">
        <x:v>Laporan diperbarui</x:v>
      </x:c>
      <x:c r="F1814" s="413" t="str">
        <x:v>9 Sep 2026</x:v>
      </x:c>
    </x:row>
    <x:row r="1815" ht="40" customHeight="1">
      <x:c r="A1815" s="413" t="str">
        <x:v>Pengaturan</x:v>
      </x:c>
      <x:c r="B1815" s="413" t="str">
        <x:v>B19</x:v>
      </x:c>
      <x:c r="C1815" s="413" t="n">
        <x:v>36840000</x:v>
      </x:c>
      <x:c r="D1815" s="413" t="n">
        <x:v>39930000</x:v>
      </x:c>
      <x:c r="E1815" s="413" t="str">
        <x:v>Laporan diperbarui</x:v>
      </x:c>
      <x:c r="F1815" s="413" t="str">
        <x:v>9 Sep 2026</x:v>
      </x:c>
    </x:row>
    <x:row r="1816" ht="40" customHeight="1">
      <x:c r="A1816" s="413" t="str">
        <x:v>Cocok Bayar Booking</x:v>
      </x:c>
      <x:c r="B1816" s="413" t="str">
        <x:v>K262</x:v>
      </x:c>
      <x:c r="C1816" s="413"/>
      <x:c r="D1816" s="413" t="str">
        <x:v>CHECK pasangan BK106; tanggal/paket/identitas belum pasti</x:v>
      </x:c>
      <x:c r="E1816" s="413" t="str">
        <x:v>Laporan diperbarui</x:v>
      </x:c>
      <x:c r="F1816" s="413" t="str">
        <x:v>9 Sep 2026</x:v>
      </x:c>
    </x:row>
    <x:row r="1817" ht="40" customHeight="1">
      <x:c r="A1817" s="413" t="str">
        <x:v>Cocok Bayar Booking</x:v>
      </x:c>
      <x:c r="B1817" s="413" t="str">
        <x:v>K263</x:v>
      </x:c>
      <x:c r="C1817" s="413"/>
      <x:c r="D1817" s="413" t="str">
        <x:v>CHECK pasangan BK091; tanggal/paket/identitas belum pasti</x:v>
      </x:c>
      <x:c r="E1817" s="413" t="str">
        <x:v>Laporan diperbarui</x:v>
      </x:c>
      <x:c r="F1817" s="413" t="str">
        <x:v>9 Sep 2026</x:v>
      </x:c>
    </x:row>
    <x:row r="1818" ht="40" customHeight="1">
      <x:c r="A1818" s="413" t="str">
        <x:v>Cocok Bayar Booking</x:v>
      </x:c>
      <x:c r="B1818" s="413" t="str">
        <x:v>K264</x:v>
      </x:c>
      <x:c r="C1818" s="413"/>
      <x:c r="D1818" s="413" t="str">
        <x:v>CHECK pasangan BK092; tanggal/paket/identitas belum pasti</x:v>
      </x:c>
      <x:c r="E1818" s="413" t="str">
        <x:v>Laporan diperbarui</x:v>
      </x:c>
      <x:c r="F1818" s="413" t="str">
        <x:v>9 Sep 2026</x:v>
      </x:c>
    </x:row>
    <x:row r="1819" ht="40" customHeight="1">
      <x:c r="A1819" s="413" t="str">
        <x:v>Cocok Bayar Booking</x:v>
      </x:c>
      <x:c r="B1819" s="413" t="str">
        <x:v>K265</x:v>
      </x:c>
      <x:c r="C1819" s="413"/>
      <x:c r="D1819" s="413" t="str">
        <x:v>Belum ada pasangan booking pasti</x:v>
      </x:c>
      <x:c r="E1819" s="413" t="str">
        <x:v>Laporan diperbarui</x:v>
      </x:c>
      <x:c r="F1819" s="413" t="str">
        <x:v>9 Sep 2026</x:v>
      </x:c>
    </x:row>
    <x:row r="1820" ht="40" customHeight="1">
      <x:c r="A1820" s="413" t="str">
        <x:v>Cocok Bayar Booking</x:v>
      </x:c>
      <x:c r="B1820" s="413" t="str">
        <x:v>K266</x:v>
      </x:c>
      <x:c r="C1820" s="413"/>
      <x:c r="D1820" s="413" t="str">
        <x:v>CHECK pasangan BK107; tanggal/paket/identitas belum pasti</x:v>
      </x:c>
      <x:c r="E1820" s="413" t="str">
        <x:v>Laporan diperbarui</x:v>
      </x:c>
      <x:c r="F1820" s="413" t="str">
        <x:v>9 Sep 2026</x:v>
      </x:c>
    </x:row>
    <x:row r="1821" ht="40" customHeight="1">
      <x:c r="A1821" s="413" t="str">
        <x:v>Cocok Bayar Booking</x:v>
      </x:c>
      <x:c r="B1821" s="413" t="str">
        <x:v>K267</x:v>
      </x:c>
      <x:c r="C1821" s="413"/>
      <x:c r="D1821" s="413" t="str">
        <x:v>CHECK pasangan BK115; tanggal/paket/identitas belum pasti</x:v>
      </x:c>
      <x:c r="E1821" s="413" t="str">
        <x:v>Laporan diperbarui</x:v>
      </x:c>
      <x:c r="F1821" s="413" t="str">
        <x:v>9 Sep 2026</x:v>
      </x:c>
    </x:row>
    <x:row r="1822" ht="40" customHeight="1">
      <x:c r="A1822" s="413" t="str">
        <x:v>Cocok Bayar Booking</x:v>
      </x:c>
      <x:c r="B1822" s="413" t="str">
        <x:v>K268</x:v>
      </x:c>
      <x:c r="C1822" s="413"/>
      <x:c r="D1822" s="413" t="str">
        <x:v>CHECK pasangan BK148; tanggal/paket/identitas belum pasti</x:v>
      </x:c>
      <x:c r="E1822" s="413" t="str">
        <x:v>Laporan diperbarui</x:v>
      </x:c>
      <x:c r="F1822" s="413" t="str">
        <x:v>9 Sep 2026</x:v>
      </x:c>
    </x:row>
    <x:row r="1823" ht="40" customHeight="1">
      <x:c r="A1823" s="413" t="str">
        <x:v>Cocok Bayar Booking</x:v>
      </x:c>
      <x:c r="B1823" s="413" t="str">
        <x:v>K269</x:v>
      </x:c>
      <x:c r="C1823" s="413"/>
      <x:c r="D1823" s="413" t="str">
        <x:v>CHECK pasangan BK099; tanggal/paket/identitas belum pasti</x:v>
      </x:c>
      <x:c r="E1823" s="413" t="str">
        <x:v>Laporan diperbarui</x:v>
      </x:c>
      <x:c r="F1823" s="413" t="str">
        <x:v>9 Sep 2026</x:v>
      </x:c>
    </x:row>
    <x:row r="1824" ht="40" customHeight="1">
      <x:c r="A1824" s="413" t="str">
        <x:v>Cocok Bayar Booking</x:v>
      </x:c>
      <x:c r="B1824" s="413" t="str">
        <x:v>K270</x:v>
      </x:c>
      <x:c r="C1824" s="413"/>
      <x:c r="D1824" s="413" t="str">
        <x:v>CHECK pasangan BK093, BK122; tanggal/paket/identitas belum pasti</x:v>
      </x:c>
      <x:c r="E1824" s="413" t="str">
        <x:v>Laporan diperbarui</x:v>
      </x:c>
      <x:c r="F1824" s="413" t="str">
        <x:v>9 Sep 2026</x:v>
      </x:c>
    </x:row>
    <x:row r="1825" ht="40" customHeight="1">
      <x:c r="A1825" s="413" t="str">
        <x:v>Cocok Bayar Booking</x:v>
      </x:c>
      <x:c r="B1825" s="413" t="str">
        <x:v>K271</x:v>
      </x:c>
      <x:c r="C1825" s="413"/>
      <x:c r="D1825" s="413" t="str">
        <x:v>CHECK pasangan BK117; tanggal/paket/identitas belum pasti</x:v>
      </x:c>
      <x:c r="E1825" s="413" t="str">
        <x:v>Laporan diperbarui</x:v>
      </x:c>
      <x:c r="F1825" s="413" t="str">
        <x:v>9 Sep 2026</x:v>
      </x:c>
    </x:row>
    <x:row r="1826" ht="40" customHeight="1">
      <x:c r="A1826" s="413" t="str">
        <x:v>Cocok Bayar Booking</x:v>
      </x:c>
      <x:c r="B1826" s="413" t="str">
        <x:v>K272</x:v>
      </x:c>
      <x:c r="C1826" s="413"/>
      <x:c r="D1826" s="413" t="str">
        <x:v>CHECK pasangan BK089; tanggal/paket/identitas belum pasti</x:v>
      </x:c>
      <x:c r="E1826" s="413" t="str">
        <x:v>Laporan diperbarui</x:v>
      </x:c>
      <x:c r="F1826" s="413" t="str">
        <x:v>9 Sep 2026</x:v>
      </x:c>
    </x:row>
    <x:row r="1827" ht="40" customHeight="1">
      <x:c r="A1827" s="413" t="str">
        <x:v>Cocok Bayar Booking</x:v>
      </x:c>
      <x:c r="B1827" s="413" t="str">
        <x:v>K273</x:v>
      </x:c>
      <x:c r="C1827" s="413"/>
      <x:c r="D1827" s="413" t="str">
        <x:v>CHECK pasangan BK100; tanggal/paket/identitas belum pasti</x:v>
      </x:c>
      <x:c r="E1827" s="413" t="str">
        <x:v>Laporan diperbarui</x:v>
      </x:c>
      <x:c r="F1827" s="413" t="str">
        <x:v>9 Sep 2026</x:v>
      </x:c>
    </x:row>
    <x:row r="1828" ht="40" customHeight="1">
      <x:c r="A1828" s="413" t="str">
        <x:v>Cocok Bayar Booking</x:v>
      </x:c>
      <x:c r="B1828" s="413" t="str">
        <x:v>K274</x:v>
      </x:c>
      <x:c r="C1828" s="413"/>
      <x:c r="D1828" s="413" t="str">
        <x:v>CHECK pasangan BK108; tanggal/paket/identitas belum pasti</x:v>
      </x:c>
      <x:c r="E1828" s="413" t="str">
        <x:v>Laporan diperbarui</x:v>
      </x:c>
      <x:c r="F1828" s="413" t="str">
        <x:v>9 Sep 2026</x:v>
      </x:c>
    </x:row>
    <x:row r="1829" ht="40" customHeight="1">
      <x:c r="A1829" s="413" t="str">
        <x:v>Cocok Bayar Booking</x:v>
      </x:c>
      <x:c r="B1829" s="413" t="str">
        <x:v>K275</x:v>
      </x:c>
      <x:c r="C1829" s="413"/>
      <x:c r="D1829" s="413" t="str">
        <x:v>CHECK pasangan BK101, BK127; tanggal/paket/identitas belum pasti</x:v>
      </x:c>
      <x:c r="E1829" s="413" t="str">
        <x:v>Laporan diperbarui</x:v>
      </x:c>
      <x:c r="F1829" s="413" t="str">
        <x:v>9 Sep 2026</x:v>
      </x:c>
    </x:row>
    <x:row r="1830" ht="40" customHeight="1">
      <x:c r="A1830" s="413" t="str">
        <x:v>Cocok Bayar Booking</x:v>
      </x:c>
      <x:c r="B1830" s="413" t="str">
        <x:v>K276</x:v>
      </x:c>
      <x:c r="C1830" s="413"/>
      <x:c r="D1830" s="413" t="str">
        <x:v>CHECK pasangan BK011, BK118; tanggal/paket/identitas belum pasti</x:v>
      </x:c>
      <x:c r="E1830" s="413" t="str">
        <x:v>Laporan diperbarui</x:v>
      </x:c>
      <x:c r="F1830" s="413" t="str">
        <x:v>9 Sep 2026</x:v>
      </x:c>
    </x:row>
    <x:row r="1831" ht="40" customHeight="1">
      <x:c r="A1831" s="413" t="str">
        <x:v>Cocok Bayar Booking</x:v>
      </x:c>
      <x:c r="B1831" s="413" t="str">
        <x:v>K277</x:v>
      </x:c>
      <x:c r="C1831" s="413"/>
      <x:c r="D1831" s="413" t="str">
        <x:v>CHECK pasangan BK109; tanggal/paket/identitas belum pasti</x:v>
      </x:c>
      <x:c r="E1831" s="413" t="str">
        <x:v>Laporan diperbarui</x:v>
      </x:c>
      <x:c r="F1831" s="413" t="str">
        <x:v>9 Sep 2026</x:v>
      </x:c>
    </x:row>
    <x:row r="1832" ht="40" customHeight="1">
      <x:c r="A1832" s="413" t="str">
        <x:v>Cocok Bayar Booking</x:v>
      </x:c>
      <x:c r="B1832" s="413" t="str">
        <x:v>K278</x:v>
      </x:c>
      <x:c r="C1832" s="413"/>
      <x:c r="D1832" s="413" t="str">
        <x:v>CHECK pasangan BK095; tanggal/paket/identitas belum pasti</x:v>
      </x:c>
      <x:c r="E1832" s="413" t="str">
        <x:v>Laporan diperbarui</x:v>
      </x:c>
      <x:c r="F1832" s="413" t="str">
        <x:v>9 Sep 2026</x:v>
      </x:c>
    </x:row>
    <x:row r="1833" ht="40" customHeight="1">
      <x:c r="A1833" s="413" t="str">
        <x:v>Cocok Bayar Booking</x:v>
      </x:c>
      <x:c r="B1833" s="413" t="str">
        <x:v>K279</x:v>
      </x:c>
      <x:c r="C1833" s="413"/>
      <x:c r="D1833" s="413" t="str">
        <x:v>CHECK pasangan BK103; tanggal/paket/identitas belum pasti</x:v>
      </x:c>
      <x:c r="E1833" s="413" t="str">
        <x:v>Laporan diperbarui</x:v>
      </x:c>
      <x:c r="F1833" s="413" t="str">
        <x:v>9 Sep 2026</x:v>
      </x:c>
    </x:row>
    <x:row r="1834" ht="40" customHeight="1">
      <x:c r="A1834" s="413" t="str">
        <x:v>Cocok Bayar Booking</x:v>
      </x:c>
      <x:c r="B1834" s="413" t="str">
        <x:v>K280</x:v>
      </x:c>
      <x:c r="C1834" s="413"/>
      <x:c r="D1834" s="413" t="str">
        <x:v>CHECK pasangan BK134; tanggal/paket/identitas belum pasti</x:v>
      </x:c>
      <x:c r="E1834" s="413" t="str">
        <x:v>Laporan diperbarui</x:v>
      </x:c>
      <x:c r="F1834" s="413" t="str">
        <x:v>9 Sep 2026</x:v>
      </x:c>
    </x:row>
    <x:row r="1835" ht="40" customHeight="1">
      <x:c r="A1835" s="413" t="str">
        <x:v>Cocok Bayar Booking</x:v>
      </x:c>
      <x:c r="B1835" s="413" t="str">
        <x:v>K281</x:v>
      </x:c>
      <x:c r="C1835" s="413"/>
      <x:c r="D1835" s="413" t="str">
        <x:v>Belum ada pasangan booking pasti</x:v>
      </x:c>
      <x:c r="E1835" s="413" t="str">
        <x:v>Laporan diperbarui</x:v>
      </x:c>
      <x:c r="F1835" s="413" t="str">
        <x:v>9 Sep 2026</x:v>
      </x:c>
    </x:row>
    <x:row r="1836" ht="40" customHeight="1">
      <x:c r="A1836" s="413" t="str">
        <x:v>Cocok Bayar Booking</x:v>
      </x:c>
      <x:c r="B1836" s="413" t="str">
        <x:v>K282</x:v>
      </x:c>
      <x:c r="C1836" s="413"/>
      <x:c r="D1836" s="413" t="str">
        <x:v>CHECK pasangan BK102; tanggal/paket/identitas belum pasti</x:v>
      </x:c>
      <x:c r="E1836" s="413" t="str">
        <x:v>Laporan diperbarui</x:v>
      </x:c>
      <x:c r="F1836" s="413" t="str">
        <x:v>9 Sep 2026</x:v>
      </x:c>
    </x:row>
    <x:row r="1837" ht="40" customHeight="1">
      <x:c r="A1837" s="413" t="str">
        <x:v>Cocok Bayar Booking</x:v>
      </x:c>
      <x:c r="B1837" s="413" t="str">
        <x:v>K283</x:v>
      </x:c>
      <x:c r="C1837" s="413"/>
      <x:c r="D1837" s="413" t="str">
        <x:v>CHECK pasangan BK134; tanggal/paket/identitas belum pasti</x:v>
      </x:c>
      <x:c r="E1837" s="413" t="str">
        <x:v>Laporan diperbarui</x:v>
      </x:c>
      <x:c r="F1837" s="413" t="str">
        <x:v>9 Sep 2026</x:v>
      </x:c>
    </x:row>
    <x:row r="1838" ht="40" customHeight="1">
      <x:c r="A1838" s="413" t="str">
        <x:v>Cocok Bayar Booking</x:v>
      </x:c>
      <x:c r="B1838" s="413" t="str">
        <x:v>J284</x:v>
      </x:c>
      <x:c r="C1838" s="413"/>
      <x:c r="D1838" s="413" t="str">
        <x:v>BK094</x:v>
      </x:c>
      <x:c r="E1838" s="413" t="str">
        <x:v>Laporan diperbarui</x:v>
      </x:c>
      <x:c r="F1838" s="413" t="str">
        <x:v>9 Sep 2026</x:v>
      </x:c>
    </x:row>
    <x:row r="1839" ht="40" customHeight="1">
      <x:c r="A1839" s="413" t="str">
        <x:v>Cocok Bayar Booking</x:v>
      </x:c>
      <x:c r="B1839" s="413" t="str">
        <x:v>K284</x:v>
      </x:c>
      <x:c r="C1839" s="413"/>
      <x:c r="D1839" s="413" t="str">
        <x:v>Nama, tanggal foto dan paket cocok; awalan nomor daftar diabaikan</x:v>
      </x:c>
      <x:c r="E1839" s="413" t="str">
        <x:v>Laporan diperbarui</x:v>
      </x:c>
      <x:c r="F1839" s="413" t="str">
        <x:v>9 Sep 2026</x:v>
      </x:c>
    </x:row>
    <x:row r="1840" ht="40" customHeight="1">
      <x:c r="A1840" s="413" t="str">
        <x:v>Data Schedule</x:v>
      </x:c>
      <x:c r="B1840" s="413" t="str">
        <x:v>A157</x:v>
      </x:c>
      <x:c r="C1840" s="413"/>
      <x:c r="D1840" s="413" t="str">
        <x:v>BK153</x:v>
      </x:c>
      <x:c r="E1840" s="413" t="str">
        <x:v>Laporan diperbarui</x:v>
      </x:c>
      <x:c r="F1840" s="413" t="str">
        <x:v>9 Sep 2026</x:v>
      </x:c>
    </x:row>
    <x:row r="1841" ht="40" customHeight="1">
      <x:c r="A1841" s="413" t="str">
        <x:v>Data Schedule</x:v>
      </x:c>
      <x:c r="B1841" s="413" t="str">
        <x:v>B157</x:v>
      </x:c>
      <x:c r="C1841" s="413"/>
      <x:c r="D1841" s="413" t="n">
        <x:v>46274</x:v>
      </x:c>
      <x:c r="E1841" s="413" t="str">
        <x:v>Laporan diperbarui</x:v>
      </x:c>
      <x:c r="F1841" s="413" t="str">
        <x:v>9 Sep 2026</x:v>
      </x:c>
    </x:row>
    <x:row r="1842" ht="40" customHeight="1">
      <x:c r="A1842" s="413" t="str">
        <x:v>Data Schedule</x:v>
      </x:c>
      <x:c r="B1842" s="413" t="str">
        <x:v>E157</x:v>
      </x:c>
      <x:c r="C1842" s="413"/>
      <x:c r="D1842" s="413" t="str">
        <x:v>Naufal</x:v>
      </x:c>
      <x:c r="E1842" s="413" t="str">
        <x:v>Laporan diperbarui</x:v>
      </x:c>
      <x:c r="F1842" s="413" t="str">
        <x:v>9 Sep 2026</x:v>
      </x:c>
    </x:row>
    <x:row r="1843" ht="40" customHeight="1">
      <x:c r="A1843" s="413" t="str">
        <x:v>Data Schedule</x:v>
      </x:c>
      <x:c r="B1843" s="413" t="str">
        <x:v>F157</x:v>
      </x:c>
      <x:c r="C1843" s="413"/>
      <x:c r="D1843" s="413" t="str">
        <x:v>Graduation</x:v>
      </x:c>
      <x:c r="E1843" s="413" t="str">
        <x:v>Laporan diperbarui</x:v>
      </x:c>
      <x:c r="F1843" s="413" t="str">
        <x:v>9 Sep 2026</x:v>
      </x:c>
    </x:row>
    <x:row r="1844" ht="40" customHeight="1">
      <x:c r="A1844" s="413" t="str">
        <x:v>Data Schedule</x:v>
      </x:c>
      <x:c r="B1844" s="413" t="str">
        <x:v>G157</x:v>
      </x:c>
      <x:c r="C1844" s="413"/>
      <x:c r="D1844" s="413" t="str">
        <x:v>Graduation</x:v>
      </x:c>
      <x:c r="E1844" s="413" t="str">
        <x:v>Laporan diperbarui</x:v>
      </x:c>
      <x:c r="F1844" s="413" t="str">
        <x:v>9 Sep 2026</x:v>
      </x:c>
    </x:row>
    <x:row r="1845" ht="40" customHeight="1">
      <x:c r="A1845" s="413" t="str">
        <x:v>Data Schedule</x:v>
      </x:c>
      <x:c r="B1845" s="413" t="str">
        <x:v>I157</x:v>
      </x:c>
      <x:c r="C1845" s="413"/>
      <x:c r="D1845" s="413" t="n">
        <x:v>1</x:v>
      </x:c>
      <x:c r="E1845" s="413" t="str">
        <x:v>Laporan diperbarui</x:v>
      </x:c>
      <x:c r="F1845" s="413" t="str">
        <x:v>9 Sep 2026</x:v>
      </x:c>
    </x:row>
    <x:row r="1846" ht="40" customHeight="1">
      <x:c r="A1846" s="413" t="str">
        <x:v>Data Schedule</x:v>
      </x:c>
      <x:c r="B1846" s="413" t="str">
        <x:v>U157</x:v>
      </x:c>
      <x:c r="C1846" s="413"/>
      <x:c r="D1846" s="413" t="n">
        <x:v>1</x:v>
      </x:c>
      <x:c r="E1846" s="413" t="str">
        <x:v>Laporan diperbarui</x:v>
      </x:c>
      <x:c r="F1846" s="413" t="str">
        <x:v>9 Sep 2026</x:v>
      </x:c>
    </x:row>
    <x:row r="1847" ht="40" customHeight="1">
      <x:c r="A1847" s="413" t="str">
        <x:v>Data Schedule</x:v>
      </x:c>
      <x:c r="B1847" s="413" t="str">
        <x:v>X157</x:v>
      </x:c>
      <x:c r="C1847" s="413"/>
      <x:c r="D1847" s="413" t="str">
        <x:v>Booking turunan Log 9!36; tanggal/paket eksplisit. Jam/ruangan belum tersedia.</x:v>
      </x:c>
      <x:c r="E1847" s="413" t="str">
        <x:v>Laporan diperbarui</x:v>
      </x:c>
      <x:c r="F1847" s="413" t="str">
        <x:v>9 Sep 2026</x:v>
      </x:c>
    </x:row>
    <x:row r="1848" ht="40" customHeight="1">
      <x:c r="A1848" s="413" t="str">
        <x:v>Data Schedule</x:v>
      </x:c>
      <x:c r="B1848" s="413" t="str">
        <x:v>Y157</x:v>
      </x:c>
      <x:c r="C1848" s="413"/>
      <x:c r="D1848" s="413" t="str">
        <x:v>9. Log Order September 2026 .xlsm</x:v>
      </x:c>
      <x:c r="E1848" s="413" t="str">
        <x:v>Laporan diperbarui</x:v>
      </x:c>
      <x:c r="F1848" s="413" t="str">
        <x:v>9 Sep 2026</x:v>
      </x:c>
    </x:row>
    <x:row r="1849" ht="40" customHeight="1">
      <x:c r="A1849" s="413" t="str">
        <x:v>Data Schedule</x:v>
      </x:c>
      <x:c r="B1849" s="413" t="str">
        <x:v>Z157</x:v>
      </x:c>
      <x:c r="C1849" s="413"/>
      <x:c r="D1849" s="413" t="str">
        <x:v>9</x:v>
      </x:c>
      <x:c r="E1849" s="413" t="str">
        <x:v>Laporan diperbarui</x:v>
      </x:c>
      <x:c r="F1849" s="413" t="str">
        <x:v>9 Sep 2026</x:v>
      </x:c>
    </x:row>
    <x:row r="1850" ht="40" customHeight="1">
      <x:c r="A1850" s="413" t="str">
        <x:v>Data Schedule</x:v>
      </x:c>
      <x:c r="B1850" s="413" t="str">
        <x:v>AA157</x:v>
      </x:c>
      <x:c r="C1850" s="413"/>
      <x:c r="D1850" s="413" t="str">
        <x:v>C36</x:v>
      </x:c>
      <x:c r="E1850" s="413" t="str">
        <x:v>Laporan diperbarui</x:v>
      </x:c>
      <x:c r="F1850" s="413" t="str">
        <x:v>9 Sep 2026</x:v>
      </x:c>
    </x:row>
    <x:row r="1851" ht="40" customHeight="1">
      <x:c r="A1851" s="413" t="str">
        <x:v>Cocok Bayar Booking</x:v>
      </x:c>
      <x:c r="B1851" s="413" t="str">
        <x:v>J285</x:v>
      </x:c>
      <x:c r="C1851" s="413"/>
      <x:c r="D1851" s="413" t="str">
        <x:v>BK153</x:v>
      </x:c>
      <x:c r="E1851" s="413" t="str">
        <x:v>Laporan diperbarui</x:v>
      </x:c>
      <x:c r="F1851" s="413" t="str">
        <x:v>9 Sep 2026</x:v>
      </x:c>
    </x:row>
    <x:row r="1852" ht="40" customHeight="1">
      <x:c r="A1852" s="413" t="str">
        <x:v>Cocok Bayar Booking</x:v>
      </x:c>
      <x:c r="B1852" s="413" t="str">
        <x:v>K285</x:v>
      </x:c>
      <x:c r="C1852" s="413"/>
      <x:c r="D1852" s="413" t="str">
        <x:v>Booking baru dari tanggal dan paket eksplisit Log; tidak ada kandidat lama</x:v>
      </x:c>
      <x:c r="E1852" s="413" t="str">
        <x:v>Laporan diperbarui</x:v>
      </x:c>
      <x:c r="F1852" s="413" t="str">
        <x:v>9 Sep 2026</x:v>
      </x:c>
    </x:row>
    <x:row r="1853" ht="40" customHeight="1">
      <x:c r="A1853" s="413" t="str">
        <x:v>Cocok Bayar Booking</x:v>
      </x:c>
      <x:c r="B1853" s="413" t="str">
        <x:v>J286</x:v>
      </x:c>
      <x:c r="C1853" s="413"/>
      <x:c r="D1853" s="413" t="str">
        <x:v>BK090</x:v>
      </x:c>
      <x:c r="E1853" s="413" t="str">
        <x:v>Laporan diperbarui</x:v>
      </x:c>
      <x:c r="F1853" s="413" t="str">
        <x:v>9 Sep 2026</x:v>
      </x:c>
    </x:row>
    <x:row r="1854" ht="40" customHeight="1">
      <x:c r="A1854" s="413" t="str">
        <x:v>Cocok Bayar Booking</x:v>
      </x:c>
      <x:c r="B1854" s="413" t="str">
        <x:v>K286</x:v>
      </x:c>
      <x:c r="C1854" s="413"/>
      <x:c r="D1854" s="413" t="str">
        <x:v>Nama, tanggal foto dan paket cocok; awalan nomor daftar diabaikan</x:v>
      </x:c>
      <x:c r="E1854" s="413" t="str">
        <x:v>Laporan diperbarui</x:v>
      </x:c>
      <x:c r="F1854" s="413" t="str">
        <x:v>9 Sep 2026</x:v>
      </x:c>
    </x:row>
    <x:row r="1855" ht="40" customHeight="1">
      <x:c r="A1855" s="413" t="str">
        <x:v>Data Schedule</x:v>
      </x:c>
      <x:c r="B1855" s="413" t="str">
        <x:v>AN5</x:v>
      </x:c>
      <x:c r="C1855" s="413"/>
      <x:c r="D1855" s="413" t="str">
        <x:v>14UfXpQhjpRpKtMIwGtdihL0Bu_n5SJpu6vNcLjZ7A8I</x:v>
      </x:c>
      <x:c r="E1855" s="413" t="str">
        <x:v>Laporan diperbarui</x:v>
      </x:c>
      <x:c r="F1855" s="413" t="str">
        <x:v>9 Sep 2026</x:v>
      </x:c>
    </x:row>
    <x:row r="1856" ht="40" customHeight="1">
      <x:c r="A1856" s="413" t="str">
        <x:v>Data Schedule</x:v>
      </x:c>
      <x:c r="B1856" s="413" t="str">
        <x:v>AO5</x:v>
      </x:c>
      <x:c r="C1856" s="413"/>
      <x:c r="D1856" s="413" t="n">
        <x:v>46274.15002269676</x:v>
      </x:c>
      <x:c r="E1856" s="413" t="str">
        <x:v>Laporan diperbarui</x:v>
      </x:c>
      <x:c r="F1856" s="413" t="str">
        <x:v>9 Sep 2026</x:v>
      </x:c>
    </x:row>
    <x:row r="1857" ht="40" customHeight="1">
      <x:c r="A1857" s="413" t="str">
        <x:v>Data Schedule</x:v>
      </x:c>
      <x:c r="B1857" s="413" t="str">
        <x:v>AN6</x:v>
      </x:c>
      <x:c r="C1857" s="413"/>
      <x:c r="D1857" s="413" t="str">
        <x:v>14UfXpQhjpRpKtMIwGtdihL0Bu_n5SJpu6vNcLjZ7A8I</x:v>
      </x:c>
      <x:c r="E1857" s="413" t="str">
        <x:v>Laporan diperbarui</x:v>
      </x:c>
      <x:c r="F1857" s="413" t="str">
        <x:v>9 Sep 2026</x:v>
      </x:c>
    </x:row>
    <x:row r="1858" ht="40" customHeight="1">
      <x:c r="A1858" s="413" t="str">
        <x:v>Data Schedule</x:v>
      </x:c>
      <x:c r="B1858" s="413" t="str">
        <x:v>AO6</x:v>
      </x:c>
      <x:c r="C1858" s="413"/>
      <x:c r="D1858" s="413" t="n">
        <x:v>46274.15002269676</x:v>
      </x:c>
      <x:c r="E1858" s="413" t="str">
        <x:v>Laporan diperbarui</x:v>
      </x:c>
      <x:c r="F1858" s="413" t="str">
        <x:v>9 Sep 2026</x:v>
      </x:c>
    </x:row>
    <x:row r="1859" ht="40" customHeight="1">
      <x:c r="A1859" s="413" t="str">
        <x:v>Data Schedule</x:v>
      </x:c>
      <x:c r="B1859" s="413" t="str">
        <x:v>AN7</x:v>
      </x:c>
      <x:c r="C1859" s="413"/>
      <x:c r="D1859" s="413" t="str">
        <x:v>14UfXpQhjpRpKtMIwGtdihL0Bu_n5SJpu6vNcLjZ7A8I</x:v>
      </x:c>
      <x:c r="E1859" s="413" t="str">
        <x:v>Laporan diperbarui</x:v>
      </x:c>
      <x:c r="F1859" s="413" t="str">
        <x:v>9 Sep 2026</x:v>
      </x:c>
    </x:row>
    <x:row r="1860" ht="40" customHeight="1">
      <x:c r="A1860" s="413" t="str">
        <x:v>Data Schedule</x:v>
      </x:c>
      <x:c r="B1860" s="413" t="str">
        <x:v>AO7</x:v>
      </x:c>
      <x:c r="C1860" s="413"/>
      <x:c r="D1860" s="413" t="n">
        <x:v>46274.15002269676</x:v>
      </x:c>
      <x:c r="E1860" s="413" t="str">
        <x:v>Laporan diperbarui</x:v>
      </x:c>
      <x:c r="F1860" s="413" t="str">
        <x:v>9 Sep 2026</x:v>
      </x:c>
    </x:row>
    <x:row r="1861" ht="40" customHeight="1">
      <x:c r="A1861" s="413" t="str">
        <x:v>Data Schedule</x:v>
      </x:c>
      <x:c r="B1861" s="413" t="str">
        <x:v>AN8</x:v>
      </x:c>
      <x:c r="C1861" s="413"/>
      <x:c r="D1861" s="413" t="str">
        <x:v>14UfXpQhjpRpKtMIwGtdihL0Bu_n5SJpu6vNcLjZ7A8I</x:v>
      </x:c>
      <x:c r="E1861" s="413" t="str">
        <x:v>Laporan diperbarui</x:v>
      </x:c>
      <x:c r="F1861" s="413" t="str">
        <x:v>9 Sep 2026</x:v>
      </x:c>
    </x:row>
    <x:row r="1862" ht="40" customHeight="1">
      <x:c r="A1862" s="413" t="str">
        <x:v>Data Schedule</x:v>
      </x:c>
      <x:c r="B1862" s="413" t="str">
        <x:v>AO8</x:v>
      </x:c>
      <x:c r="C1862" s="413"/>
      <x:c r="D1862" s="413" t="n">
        <x:v>46274.15002269676</x:v>
      </x:c>
      <x:c r="E1862" s="413" t="str">
        <x:v>Laporan diperbarui</x:v>
      </x:c>
      <x:c r="F1862" s="413" t="str">
        <x:v>9 Sep 2026</x:v>
      </x:c>
    </x:row>
    <x:row r="1863" ht="40" customHeight="1">
      <x:c r="A1863" s="413" t="str">
        <x:v>Data Schedule</x:v>
      </x:c>
      <x:c r="B1863" s="413" t="str">
        <x:v>AN9</x:v>
      </x:c>
      <x:c r="C1863" s="413"/>
      <x:c r="D1863" s="413" t="str">
        <x:v>14UfXpQhjpRpKtMIwGtdihL0Bu_n5SJpu6vNcLjZ7A8I</x:v>
      </x:c>
      <x:c r="E1863" s="413" t="str">
        <x:v>Laporan diperbarui</x:v>
      </x:c>
      <x:c r="F1863" s="413" t="str">
        <x:v>9 Sep 2026</x:v>
      </x:c>
    </x:row>
    <x:row r="1864" ht="40" customHeight="1">
      <x:c r="A1864" s="413" t="str">
        <x:v>Data Schedule</x:v>
      </x:c>
      <x:c r="B1864" s="413" t="str">
        <x:v>AO9</x:v>
      </x:c>
      <x:c r="C1864" s="413"/>
      <x:c r="D1864" s="413" t="n">
        <x:v>46274.15002269676</x:v>
      </x:c>
      <x:c r="E1864" s="413" t="str">
        <x:v>Laporan diperbarui</x:v>
      </x:c>
      <x:c r="F1864" s="413" t="str">
        <x:v>9 Sep 2026</x:v>
      </x:c>
    </x:row>
    <x:row r="1865" ht="40" customHeight="1">
      <x:c r="A1865" s="413" t="str">
        <x:v>Data Schedule</x:v>
      </x:c>
      <x:c r="B1865" s="413" t="str">
        <x:v>AN10</x:v>
      </x:c>
      <x:c r="C1865" s="413"/>
      <x:c r="D1865" s="413" t="str">
        <x:v>14UfXpQhjpRpKtMIwGtdihL0Bu_n5SJpu6vNcLjZ7A8I</x:v>
      </x:c>
      <x:c r="E1865" s="413" t="str">
        <x:v>Laporan diperbarui</x:v>
      </x:c>
      <x:c r="F1865" s="413" t="str">
        <x:v>9 Sep 2026</x:v>
      </x:c>
    </x:row>
    <x:row r="1866" ht="40" customHeight="1">
      <x:c r="A1866" s="413" t="str">
        <x:v>Data Schedule</x:v>
      </x:c>
      <x:c r="B1866" s="413" t="str">
        <x:v>AO10</x:v>
      </x:c>
      <x:c r="C1866" s="413"/>
      <x:c r="D1866" s="413" t="n">
        <x:v>46274.15002269676</x:v>
      </x:c>
      <x:c r="E1866" s="413" t="str">
        <x:v>Laporan diperbarui</x:v>
      </x:c>
      <x:c r="F1866" s="413" t="str">
        <x:v>9 Sep 2026</x:v>
      </x:c>
    </x:row>
    <x:row r="1867" ht="40" customHeight="1">
      <x:c r="A1867" s="413" t="str">
        <x:v>Data Schedule</x:v>
      </x:c>
      <x:c r="B1867" s="413" t="str">
        <x:v>AN11</x:v>
      </x:c>
      <x:c r="C1867" s="413"/>
      <x:c r="D1867" s="413" t="str">
        <x:v>14UfXpQhjpRpKtMIwGtdihL0Bu_n5SJpu6vNcLjZ7A8I</x:v>
      </x:c>
      <x:c r="E1867" s="413" t="str">
        <x:v>Laporan diperbarui</x:v>
      </x:c>
      <x:c r="F1867" s="413" t="str">
        <x:v>9 Sep 2026</x:v>
      </x:c>
    </x:row>
    <x:row r="1868" ht="40" customHeight="1">
      <x:c r="A1868" s="413" t="str">
        <x:v>Data Schedule</x:v>
      </x:c>
      <x:c r="B1868" s="413" t="str">
        <x:v>AO11</x:v>
      </x:c>
      <x:c r="C1868" s="413"/>
      <x:c r="D1868" s="413" t="n">
        <x:v>46274.15002269676</x:v>
      </x:c>
      <x:c r="E1868" s="413" t="str">
        <x:v>Laporan diperbarui</x:v>
      </x:c>
      <x:c r="F1868" s="413" t="str">
        <x:v>9 Sep 2026</x:v>
      </x:c>
    </x:row>
    <x:row r="1869" ht="40" customHeight="1">
      <x:c r="A1869" s="413" t="str">
        <x:v>Data Schedule</x:v>
      </x:c>
      <x:c r="B1869" s="413" t="str">
        <x:v>AN12</x:v>
      </x:c>
      <x:c r="C1869" s="413"/>
      <x:c r="D1869" s="413" t="str">
        <x:v>14UfXpQhjpRpKtMIwGtdihL0Bu_n5SJpu6vNcLjZ7A8I</x:v>
      </x:c>
      <x:c r="E1869" s="413" t="str">
        <x:v>Laporan diperbarui</x:v>
      </x:c>
      <x:c r="F1869" s="413" t="str">
        <x:v>9 Sep 2026</x:v>
      </x:c>
    </x:row>
    <x:row r="1870" ht="40" customHeight="1">
      <x:c r="A1870" s="413" t="str">
        <x:v>Data Schedule</x:v>
      </x:c>
      <x:c r="B1870" s="413" t="str">
        <x:v>AO12</x:v>
      </x:c>
      <x:c r="C1870" s="413"/>
      <x:c r="D1870" s="413" t="n">
        <x:v>46274.15002269676</x:v>
      </x:c>
      <x:c r="E1870" s="413" t="str">
        <x:v>Laporan diperbarui</x:v>
      </x:c>
      <x:c r="F1870" s="413" t="str">
        <x:v>9 Sep 2026</x:v>
      </x:c>
    </x:row>
    <x:row r="1871" ht="40" customHeight="1">
      <x:c r="A1871" s="413" t="str">
        <x:v>Data Schedule</x:v>
      </x:c>
      <x:c r="B1871" s="413" t="str">
        <x:v>AN13</x:v>
      </x:c>
      <x:c r="C1871" s="413"/>
      <x:c r="D1871" s="413" t="str">
        <x:v>14UfXpQhjpRpKtMIwGtdihL0Bu_n5SJpu6vNcLjZ7A8I</x:v>
      </x:c>
      <x:c r="E1871" s="413" t="str">
        <x:v>Laporan diperbarui</x:v>
      </x:c>
      <x:c r="F1871" s="413" t="str">
        <x:v>9 Sep 2026</x:v>
      </x:c>
    </x:row>
    <x:row r="1872" ht="40" customHeight="1">
      <x:c r="A1872" s="413" t="str">
        <x:v>Data Schedule</x:v>
      </x:c>
      <x:c r="B1872" s="413" t="str">
        <x:v>AO13</x:v>
      </x:c>
      <x:c r="C1872" s="413"/>
      <x:c r="D1872" s="413" t="n">
        <x:v>46274.15002269676</x:v>
      </x:c>
      <x:c r="E1872" s="413" t="str">
        <x:v>Laporan diperbarui</x:v>
      </x:c>
      <x:c r="F1872" s="413" t="str">
        <x:v>9 Sep 2026</x:v>
      </x:c>
    </x:row>
    <x:row r="1873" ht="40" customHeight="1">
      <x:c r="A1873" s="413" t="str">
        <x:v>Data Schedule</x:v>
      </x:c>
      <x:c r="B1873" s="413" t="str">
        <x:v>AN14</x:v>
      </x:c>
      <x:c r="C1873" s="413"/>
      <x:c r="D1873" s="413" t="str">
        <x:v>14UfXpQhjpRpKtMIwGtdihL0Bu_n5SJpu6vNcLjZ7A8I</x:v>
      </x:c>
      <x:c r="E1873" s="413" t="str">
        <x:v>Laporan diperbarui</x:v>
      </x:c>
      <x:c r="F1873" s="413" t="str">
        <x:v>9 Sep 2026</x:v>
      </x:c>
    </x:row>
    <x:row r="1874" ht="40" customHeight="1">
      <x:c r="A1874" s="413" t="str">
        <x:v>Data Schedule</x:v>
      </x:c>
      <x:c r="B1874" s="413" t="str">
        <x:v>AO14</x:v>
      </x:c>
      <x:c r="C1874" s="413"/>
      <x:c r="D1874" s="413" t="n">
        <x:v>46274.15002269676</x:v>
      </x:c>
      <x:c r="E1874" s="413" t="str">
        <x:v>Laporan diperbarui</x:v>
      </x:c>
      <x:c r="F1874" s="413" t="str">
        <x:v>9 Sep 2026</x:v>
      </x:c>
    </x:row>
    <x:row r="1875" ht="40" customHeight="1">
      <x:c r="A1875" s="413" t="str">
        <x:v>Data Schedule</x:v>
      </x:c>
      <x:c r="B1875" s="413" t="str">
        <x:v>AN15</x:v>
      </x:c>
      <x:c r="C1875" s="413"/>
      <x:c r="D1875" s="413" t="str">
        <x:v>14UfXpQhjpRpKtMIwGtdihL0Bu_n5SJpu6vNcLjZ7A8I</x:v>
      </x:c>
      <x:c r="E1875" s="413" t="str">
        <x:v>Laporan diperbarui</x:v>
      </x:c>
      <x:c r="F1875" s="413" t="str">
        <x:v>9 Sep 2026</x:v>
      </x:c>
    </x:row>
    <x:row r="1876" ht="40" customHeight="1">
      <x:c r="A1876" s="413" t="str">
        <x:v>Data Schedule</x:v>
      </x:c>
      <x:c r="B1876" s="413" t="str">
        <x:v>AO15</x:v>
      </x:c>
      <x:c r="C1876" s="413"/>
      <x:c r="D1876" s="413" t="n">
        <x:v>46274.15002269676</x:v>
      </x:c>
      <x:c r="E1876" s="413" t="str">
        <x:v>Laporan diperbarui</x:v>
      </x:c>
      <x:c r="F1876" s="413" t="str">
        <x:v>9 Sep 2026</x:v>
      </x:c>
    </x:row>
    <x:row r="1877" ht="40" customHeight="1">
      <x:c r="A1877" s="413" t="str">
        <x:v>Data Schedule</x:v>
      </x:c>
      <x:c r="B1877" s="413" t="str">
        <x:v>AG15</x:v>
      </x:c>
      <x:c r="C1877" s="413"/>
      <x:c r="D1877" s="413" t="str">
        <x:v>CHECK pembayaran belum cocok</x:v>
      </x:c>
      <x:c r="E1877" s="413" t="str">
        <x:v>Laporan diperbarui</x:v>
      </x:c>
      <x:c r="F1877" s="413" t="str">
        <x:v>9 Sep 2026</x:v>
      </x:c>
    </x:row>
    <x:row r="1878" ht="40" customHeight="1">
      <x:c r="A1878" s="413" t="str">
        <x:v>Data Schedule</x:v>
      </x:c>
      <x:c r="B1878" s="413" t="str">
        <x:v>X15</x:v>
      </x:c>
      <x:c r="C1878" s="413"/>
      <x:c r="D1878" s="413" t="str">
        <x:v>Kandidat pembayaran Log 9!20 (Hanif). Sisa ditahan agar tidak ganda.</x:v>
      </x:c>
      <x:c r="E1878" s="413" t="str">
        <x:v>Laporan diperbarui</x:v>
      </x:c>
      <x:c r="F1878" s="413" t="str">
        <x:v>9 Sep 2026</x:v>
      </x:c>
    </x:row>
    <x:row r="1879" ht="40" customHeight="1">
      <x:c r="A1879" s="413" t="str">
        <x:v>Data Schedule</x:v>
      </x:c>
      <x:c r="B1879" s="413" t="str">
        <x:v>AN16</x:v>
      </x:c>
      <x:c r="C1879" s="413"/>
      <x:c r="D1879" s="413" t="str">
        <x:v>14UfXpQhjpRpKtMIwGtdihL0Bu_n5SJpu6vNcLjZ7A8I</x:v>
      </x:c>
      <x:c r="E1879" s="413" t="str">
        <x:v>Laporan diperbarui</x:v>
      </x:c>
      <x:c r="F1879" s="413" t="str">
        <x:v>9 Sep 2026</x:v>
      </x:c>
    </x:row>
    <x:row r="1880" ht="40" customHeight="1">
      <x:c r="A1880" s="413" t="str">
        <x:v>Data Schedule</x:v>
      </x:c>
      <x:c r="B1880" s="413" t="str">
        <x:v>AO16</x:v>
      </x:c>
      <x:c r="C1880" s="413"/>
      <x:c r="D1880" s="413" t="n">
        <x:v>46274.15002269676</x:v>
      </x:c>
      <x:c r="E1880" s="413" t="str">
        <x:v>Laporan diperbarui</x:v>
      </x:c>
      <x:c r="F1880" s="413" t="str">
        <x:v>9 Sep 2026</x:v>
      </x:c>
    </x:row>
    <x:row r="1881" ht="40" customHeight="1">
      <x:c r="A1881" s="413" t="str">
        <x:v>Data Schedule</x:v>
      </x:c>
      <x:c r="B1881" s="413" t="str">
        <x:v>AN17</x:v>
      </x:c>
      <x:c r="C1881" s="413"/>
      <x:c r="D1881" s="413" t="str">
        <x:v>14UfXpQhjpRpKtMIwGtdihL0Bu_n5SJpu6vNcLjZ7A8I</x:v>
      </x:c>
      <x:c r="E1881" s="413" t="str">
        <x:v>Laporan diperbarui</x:v>
      </x:c>
      <x:c r="F1881" s="413" t="str">
        <x:v>9 Sep 2026</x:v>
      </x:c>
    </x:row>
    <x:row r="1882" ht="40" customHeight="1">
      <x:c r="A1882" s="413" t="str">
        <x:v>Data Schedule</x:v>
      </x:c>
      <x:c r="B1882" s="413" t="str">
        <x:v>AO17</x:v>
      </x:c>
      <x:c r="C1882" s="413"/>
      <x:c r="D1882" s="413" t="n">
        <x:v>46274.15002269676</x:v>
      </x:c>
      <x:c r="E1882" s="413" t="str">
        <x:v>Laporan diperbarui</x:v>
      </x:c>
      <x:c r="F1882" s="413" t="str">
        <x:v>9 Sep 2026</x:v>
      </x:c>
    </x:row>
    <x:row r="1883" ht="40" customHeight="1">
      <x:c r="A1883" s="413" t="str">
        <x:v>Data Schedule</x:v>
      </x:c>
      <x:c r="B1883" s="413" t="str">
        <x:v>AN18</x:v>
      </x:c>
      <x:c r="C1883" s="413"/>
      <x:c r="D1883" s="413" t="str">
        <x:v>14UfXpQhjpRpKtMIwGtdihL0Bu_n5SJpu6vNcLjZ7A8I</x:v>
      </x:c>
      <x:c r="E1883" s="413" t="str">
        <x:v>Laporan diperbarui</x:v>
      </x:c>
      <x:c r="F1883" s="413" t="str">
        <x:v>9 Sep 2026</x:v>
      </x:c>
    </x:row>
    <x:row r="1884" ht="40" customHeight="1">
      <x:c r="A1884" s="413" t="str">
        <x:v>Data Schedule</x:v>
      </x:c>
      <x:c r="B1884" s="413" t="str">
        <x:v>AO18</x:v>
      </x:c>
      <x:c r="C1884" s="413"/>
      <x:c r="D1884" s="413" t="n">
        <x:v>46274.15002269676</x:v>
      </x:c>
      <x:c r="E1884" s="413" t="str">
        <x:v>Laporan diperbarui</x:v>
      </x:c>
      <x:c r="F1884" s="413" t="str">
        <x:v>9 Sep 2026</x:v>
      </x:c>
    </x:row>
    <x:row r="1885" ht="40" customHeight="1">
      <x:c r="A1885" s="413" t="str">
        <x:v>Data Schedule</x:v>
      </x:c>
      <x:c r="B1885" s="413" t="str">
        <x:v>AN19</x:v>
      </x:c>
      <x:c r="C1885" s="413"/>
      <x:c r="D1885" s="413" t="str">
        <x:v>14UfXpQhjpRpKtMIwGtdihL0Bu_n5SJpu6vNcLjZ7A8I</x:v>
      </x:c>
      <x:c r="E1885" s="413" t="str">
        <x:v>Laporan diperbarui</x:v>
      </x:c>
      <x:c r="F1885" s="413" t="str">
        <x:v>9 Sep 2026</x:v>
      </x:c>
    </x:row>
    <x:row r="1886" ht="40" customHeight="1">
      <x:c r="A1886" s="413" t="str">
        <x:v>Data Schedule</x:v>
      </x:c>
      <x:c r="B1886" s="413" t="str">
        <x:v>AO19</x:v>
      </x:c>
      <x:c r="C1886" s="413"/>
      <x:c r="D1886" s="413" t="n">
        <x:v>46274.15002269676</x:v>
      </x:c>
      <x:c r="E1886" s="413" t="str">
        <x:v>Laporan diperbarui</x:v>
      </x:c>
      <x:c r="F1886" s="413" t="str">
        <x:v>9 Sep 2026</x:v>
      </x:c>
    </x:row>
    <x:row r="1887" ht="40" customHeight="1">
      <x:c r="A1887" s="413" t="str">
        <x:v>Data Schedule</x:v>
      </x:c>
      <x:c r="B1887" s="413" t="str">
        <x:v>AN20</x:v>
      </x:c>
      <x:c r="C1887" s="413"/>
      <x:c r="D1887" s="413" t="str">
        <x:v>14UfXpQhjpRpKtMIwGtdihL0Bu_n5SJpu6vNcLjZ7A8I</x:v>
      </x:c>
      <x:c r="E1887" s="413" t="str">
        <x:v>Laporan diperbarui</x:v>
      </x:c>
      <x:c r="F1887" s="413" t="str">
        <x:v>9 Sep 2026</x:v>
      </x:c>
    </x:row>
    <x:row r="1888" ht="40" customHeight="1">
      <x:c r="A1888" s="413" t="str">
        <x:v>Data Schedule</x:v>
      </x:c>
      <x:c r="B1888" s="413" t="str">
        <x:v>AO20</x:v>
      </x:c>
      <x:c r="C1888" s="413"/>
      <x:c r="D1888" s="413" t="n">
        <x:v>46274.15002269676</x:v>
      </x:c>
      <x:c r="E1888" s="413" t="str">
        <x:v>Laporan diperbarui</x:v>
      </x:c>
      <x:c r="F1888" s="413" t="str">
        <x:v>9 Sep 2026</x:v>
      </x:c>
    </x:row>
    <x:row r="1889" ht="40" customHeight="1">
      <x:c r="A1889" s="413" t="str">
        <x:v>Data Schedule</x:v>
      </x:c>
      <x:c r="B1889" s="413" t="str">
        <x:v>AN21</x:v>
      </x:c>
      <x:c r="C1889" s="413"/>
      <x:c r="D1889" s="413" t="str">
        <x:v>14UfXpQhjpRpKtMIwGtdihL0Bu_n5SJpu6vNcLjZ7A8I</x:v>
      </x:c>
      <x:c r="E1889" s="413" t="str">
        <x:v>Laporan diperbarui</x:v>
      </x:c>
      <x:c r="F1889" s="413" t="str">
        <x:v>9 Sep 2026</x:v>
      </x:c>
    </x:row>
    <x:row r="1890" ht="40" customHeight="1">
      <x:c r="A1890" s="413" t="str">
        <x:v>Data Schedule</x:v>
      </x:c>
      <x:c r="B1890" s="413" t="str">
        <x:v>AO21</x:v>
      </x:c>
      <x:c r="C1890" s="413"/>
      <x:c r="D1890" s="413" t="n">
        <x:v>46274.15002269676</x:v>
      </x:c>
      <x:c r="E1890" s="413" t="str">
        <x:v>Laporan diperbarui</x:v>
      </x:c>
      <x:c r="F1890" s="413" t="str">
        <x:v>9 Sep 2026</x:v>
      </x:c>
    </x:row>
    <x:row r="1891" ht="40" customHeight="1">
      <x:c r="A1891" s="413" t="str">
        <x:v>Data Schedule</x:v>
      </x:c>
      <x:c r="B1891" s="413" t="str">
        <x:v>AN22</x:v>
      </x:c>
      <x:c r="C1891" s="413"/>
      <x:c r="D1891" s="413" t="str">
        <x:v>14UfXpQhjpRpKtMIwGtdihL0Bu_n5SJpu6vNcLjZ7A8I</x:v>
      </x:c>
      <x:c r="E1891" s="413" t="str">
        <x:v>Laporan diperbarui</x:v>
      </x:c>
      <x:c r="F1891" s="413" t="str">
        <x:v>9 Sep 2026</x:v>
      </x:c>
    </x:row>
    <x:row r="1892" ht="40" customHeight="1">
      <x:c r="A1892" s="413" t="str">
        <x:v>Data Schedule</x:v>
      </x:c>
      <x:c r="B1892" s="413" t="str">
        <x:v>AO22</x:v>
      </x:c>
      <x:c r="C1892" s="413"/>
      <x:c r="D1892" s="413" t="n">
        <x:v>46274.15002269676</x:v>
      </x:c>
      <x:c r="E1892" s="413" t="str">
        <x:v>Laporan diperbarui</x:v>
      </x:c>
      <x:c r="F1892" s="413" t="str">
        <x:v>9 Sep 2026</x:v>
      </x:c>
    </x:row>
    <x:row r="1893" ht="40" customHeight="1">
      <x:c r="A1893" s="413" t="str">
        <x:v>Data Schedule</x:v>
      </x:c>
      <x:c r="B1893" s="413" t="str">
        <x:v>AN23</x:v>
      </x:c>
      <x:c r="C1893" s="413"/>
      <x:c r="D1893" s="413" t="str">
        <x:v>14UfXpQhjpRpKtMIwGtdihL0Bu_n5SJpu6vNcLjZ7A8I</x:v>
      </x:c>
      <x:c r="E1893" s="413" t="str">
        <x:v>Laporan diperbarui</x:v>
      </x:c>
      <x:c r="F1893" s="413" t="str">
        <x:v>9 Sep 2026</x:v>
      </x:c>
    </x:row>
    <x:row r="1894" ht="40" customHeight="1">
      <x:c r="A1894" s="413" t="str">
        <x:v>Data Schedule</x:v>
      </x:c>
      <x:c r="B1894" s="413" t="str">
        <x:v>AO23</x:v>
      </x:c>
      <x:c r="C1894" s="413"/>
      <x:c r="D1894" s="413" t="n">
        <x:v>46274.15002269676</x:v>
      </x:c>
      <x:c r="E1894" s="413" t="str">
        <x:v>Laporan diperbarui</x:v>
      </x:c>
      <x:c r="F1894" s="413" t="str">
        <x:v>9 Sep 2026</x:v>
      </x:c>
    </x:row>
    <x:row r="1895" ht="40" customHeight="1">
      <x:c r="A1895" s="413" t="str">
        <x:v>Data Schedule</x:v>
      </x:c>
      <x:c r="B1895" s="413" t="str">
        <x:v>AN24</x:v>
      </x:c>
      <x:c r="C1895" s="413"/>
      <x:c r="D1895" s="413" t="str">
        <x:v>14UfXpQhjpRpKtMIwGtdihL0Bu_n5SJpu6vNcLjZ7A8I</x:v>
      </x:c>
      <x:c r="E1895" s="413" t="str">
        <x:v>Laporan diperbarui</x:v>
      </x:c>
      <x:c r="F1895" s="413" t="str">
        <x:v>9 Sep 2026</x:v>
      </x:c>
    </x:row>
    <x:row r="1896" ht="40" customHeight="1">
      <x:c r="A1896" s="413" t="str">
        <x:v>Data Schedule</x:v>
      </x:c>
      <x:c r="B1896" s="413" t="str">
        <x:v>AO24</x:v>
      </x:c>
      <x:c r="C1896" s="413"/>
      <x:c r="D1896" s="413" t="n">
        <x:v>46274.15002269676</x:v>
      </x:c>
      <x:c r="E1896" s="413" t="str">
        <x:v>Laporan diperbarui</x:v>
      </x:c>
      <x:c r="F1896" s="413" t="str">
        <x:v>9 Sep 2026</x:v>
      </x:c>
    </x:row>
    <x:row r="1897" ht="40" customHeight="1">
      <x:c r="A1897" s="413" t="str">
        <x:v>Data Schedule</x:v>
      </x:c>
      <x:c r="B1897" s="413" t="str">
        <x:v>AN25</x:v>
      </x:c>
      <x:c r="C1897" s="413"/>
      <x:c r="D1897" s="413" t="str">
        <x:v>14UfXpQhjpRpKtMIwGtdihL0Bu_n5SJpu6vNcLjZ7A8I</x:v>
      </x:c>
      <x:c r="E1897" s="413" t="str">
        <x:v>Laporan diperbarui</x:v>
      </x:c>
      <x:c r="F1897" s="413" t="str">
        <x:v>9 Sep 2026</x:v>
      </x:c>
    </x:row>
    <x:row r="1898" ht="40" customHeight="1">
      <x:c r="A1898" s="413" t="str">
        <x:v>Data Schedule</x:v>
      </x:c>
      <x:c r="B1898" s="413" t="str">
        <x:v>AO25</x:v>
      </x:c>
      <x:c r="C1898" s="413"/>
      <x:c r="D1898" s="413" t="n">
        <x:v>46274.15002269676</x:v>
      </x:c>
      <x:c r="E1898" s="413" t="str">
        <x:v>Laporan diperbarui</x:v>
      </x:c>
      <x:c r="F1898" s="413" t="str">
        <x:v>9 Sep 2026</x:v>
      </x:c>
    </x:row>
    <x:row r="1899" ht="40" customHeight="1">
      <x:c r="A1899" s="413" t="str">
        <x:v>Data Schedule</x:v>
      </x:c>
      <x:c r="B1899" s="413" t="str">
        <x:v>AN26</x:v>
      </x:c>
      <x:c r="C1899" s="413"/>
      <x:c r="D1899" s="413" t="str">
        <x:v>14UfXpQhjpRpKtMIwGtdihL0Bu_n5SJpu6vNcLjZ7A8I</x:v>
      </x:c>
      <x:c r="E1899" s="413" t="str">
        <x:v>Laporan diperbarui</x:v>
      </x:c>
      <x:c r="F1899" s="413" t="str">
        <x:v>9 Sep 2026</x:v>
      </x:c>
    </x:row>
    <x:row r="1900" ht="40" customHeight="1">
      <x:c r="A1900" s="413" t="str">
        <x:v>Data Schedule</x:v>
      </x:c>
      <x:c r="B1900" s="413" t="str">
        <x:v>AO26</x:v>
      </x:c>
      <x:c r="C1900" s="413"/>
      <x:c r="D1900" s="413" t="n">
        <x:v>46274.15002269676</x:v>
      </x:c>
      <x:c r="E1900" s="413" t="str">
        <x:v>Laporan diperbarui</x:v>
      </x:c>
      <x:c r="F1900" s="413" t="str">
        <x:v>9 Sep 2026</x:v>
      </x:c>
    </x:row>
    <x:row r="1901" ht="40" customHeight="1">
      <x:c r="A1901" s="413" t="str">
        <x:v>Data Schedule</x:v>
      </x:c>
      <x:c r="B1901" s="413" t="str">
        <x:v>AN27</x:v>
      </x:c>
      <x:c r="C1901" s="413"/>
      <x:c r="D1901" s="413" t="str">
        <x:v>14UfXpQhjpRpKtMIwGtdihL0Bu_n5SJpu6vNcLjZ7A8I</x:v>
      </x:c>
      <x:c r="E1901" s="413" t="str">
        <x:v>Laporan diperbarui</x:v>
      </x:c>
      <x:c r="F1901" s="413" t="str">
        <x:v>9 Sep 2026</x:v>
      </x:c>
    </x:row>
    <x:row r="1902" ht="40" customHeight="1">
      <x:c r="A1902" s="413" t="str">
        <x:v>Data Schedule</x:v>
      </x:c>
      <x:c r="B1902" s="413" t="str">
        <x:v>AO27</x:v>
      </x:c>
      <x:c r="C1902" s="413"/>
      <x:c r="D1902" s="413" t="n">
        <x:v>46274.15002269676</x:v>
      </x:c>
      <x:c r="E1902" s="413" t="str">
        <x:v>Laporan diperbarui</x:v>
      </x:c>
      <x:c r="F1902" s="413" t="str">
        <x:v>9 Sep 2026</x:v>
      </x:c>
    </x:row>
    <x:row r="1903" ht="40" customHeight="1">
      <x:c r="A1903" s="413" t="str">
        <x:v>Data Schedule</x:v>
      </x:c>
      <x:c r="B1903" s="413" t="str">
        <x:v>AN28</x:v>
      </x:c>
      <x:c r="C1903" s="413"/>
      <x:c r="D1903" s="413" t="str">
        <x:v>14UfXpQhjpRpKtMIwGtdihL0Bu_n5SJpu6vNcLjZ7A8I</x:v>
      </x:c>
      <x:c r="E1903" s="413" t="str">
        <x:v>Laporan diperbarui</x:v>
      </x:c>
      <x:c r="F1903" s="413" t="str">
        <x:v>9 Sep 2026</x:v>
      </x:c>
    </x:row>
    <x:row r="1904" ht="40" customHeight="1">
      <x:c r="A1904" s="413" t="str">
        <x:v>Data Schedule</x:v>
      </x:c>
      <x:c r="B1904" s="413" t="str">
        <x:v>AO28</x:v>
      </x:c>
      <x:c r="C1904" s="413"/>
      <x:c r="D1904" s="413" t="n">
        <x:v>46274.15002269676</x:v>
      </x:c>
      <x:c r="E1904" s="413" t="str">
        <x:v>Laporan diperbarui</x:v>
      </x:c>
      <x:c r="F1904" s="413" t="str">
        <x:v>9 Sep 2026</x:v>
      </x:c>
    </x:row>
    <x:row r="1905" ht="40" customHeight="1">
      <x:c r="A1905" s="413" t="str">
        <x:v>Data Schedule</x:v>
      </x:c>
      <x:c r="B1905" s="413" t="str">
        <x:v>AN29</x:v>
      </x:c>
      <x:c r="C1905" s="413"/>
      <x:c r="D1905" s="413" t="str">
        <x:v>14UfXpQhjpRpKtMIwGtdihL0Bu_n5SJpu6vNcLjZ7A8I</x:v>
      </x:c>
      <x:c r="E1905" s="413" t="str">
        <x:v>Laporan diperbarui</x:v>
      </x:c>
      <x:c r="F1905" s="413" t="str">
        <x:v>9 Sep 2026</x:v>
      </x:c>
    </x:row>
    <x:row r="1906" ht="40" customHeight="1">
      <x:c r="A1906" s="413" t="str">
        <x:v>Data Schedule</x:v>
      </x:c>
      <x:c r="B1906" s="413" t="str">
        <x:v>AO29</x:v>
      </x:c>
      <x:c r="C1906" s="413"/>
      <x:c r="D1906" s="413" t="n">
        <x:v>46274.15002269676</x:v>
      </x:c>
      <x:c r="E1906" s="413" t="str">
        <x:v>Laporan diperbarui</x:v>
      </x:c>
      <x:c r="F1906" s="413" t="str">
        <x:v>9 Sep 2026</x:v>
      </x:c>
    </x:row>
    <x:row r="1907" ht="40" customHeight="1">
      <x:c r="A1907" s="413" t="str">
        <x:v>Data Schedule</x:v>
      </x:c>
      <x:c r="B1907" s="413" t="str">
        <x:v>AN30</x:v>
      </x:c>
      <x:c r="C1907" s="413"/>
      <x:c r="D1907" s="413" t="str">
        <x:v>14UfXpQhjpRpKtMIwGtdihL0Bu_n5SJpu6vNcLjZ7A8I</x:v>
      </x:c>
      <x:c r="E1907" s="413" t="str">
        <x:v>Laporan diperbarui</x:v>
      </x:c>
      <x:c r="F1907" s="413" t="str">
        <x:v>9 Sep 2026</x:v>
      </x:c>
    </x:row>
    <x:row r="1908" ht="40" customHeight="1">
      <x:c r="A1908" s="413" t="str">
        <x:v>Data Schedule</x:v>
      </x:c>
      <x:c r="B1908" s="413" t="str">
        <x:v>AO30</x:v>
      </x:c>
      <x:c r="C1908" s="413"/>
      <x:c r="D1908" s="413" t="n">
        <x:v>46274.15002269676</x:v>
      </x:c>
      <x:c r="E1908" s="413" t="str">
        <x:v>Laporan diperbarui</x:v>
      </x:c>
      <x:c r="F1908" s="413" t="str">
        <x:v>9 Sep 2026</x:v>
      </x:c>
    </x:row>
    <x:row r="1909" ht="40" customHeight="1">
      <x:c r="A1909" s="413" t="str">
        <x:v>Data Schedule</x:v>
      </x:c>
      <x:c r="B1909" s="413" t="str">
        <x:v>AN31</x:v>
      </x:c>
      <x:c r="C1909" s="413"/>
      <x:c r="D1909" s="413" t="str">
        <x:v>14UfXpQhjpRpKtMIwGtdihL0Bu_n5SJpu6vNcLjZ7A8I</x:v>
      </x:c>
      <x:c r="E1909" s="413" t="str">
        <x:v>Laporan diperbarui</x:v>
      </x:c>
      <x:c r="F1909" s="413" t="str">
        <x:v>9 Sep 2026</x:v>
      </x:c>
    </x:row>
    <x:row r="1910" ht="40" customHeight="1">
      <x:c r="A1910" s="413" t="str">
        <x:v>Data Schedule</x:v>
      </x:c>
      <x:c r="B1910" s="413" t="str">
        <x:v>AO31</x:v>
      </x:c>
      <x:c r="C1910" s="413"/>
      <x:c r="D1910" s="413" t="n">
        <x:v>46274.15002269676</x:v>
      </x:c>
      <x:c r="E1910" s="413" t="str">
        <x:v>Laporan diperbarui</x:v>
      </x:c>
      <x:c r="F1910" s="413" t="str">
        <x:v>9 Sep 2026</x:v>
      </x:c>
    </x:row>
    <x:row r="1911" ht="40" customHeight="1">
      <x:c r="A1911" s="413" t="str">
        <x:v>Data Schedule</x:v>
      </x:c>
      <x:c r="B1911" s="413" t="str">
        <x:v>AN32</x:v>
      </x:c>
      <x:c r="C1911" s="413"/>
      <x:c r="D1911" s="413" t="str">
        <x:v>14UfXpQhjpRpKtMIwGtdihL0Bu_n5SJpu6vNcLjZ7A8I</x:v>
      </x:c>
      <x:c r="E1911" s="413" t="str">
        <x:v>Laporan diperbarui</x:v>
      </x:c>
      <x:c r="F1911" s="413" t="str">
        <x:v>9 Sep 2026</x:v>
      </x:c>
    </x:row>
    <x:row r="1912" ht="40" customHeight="1">
      <x:c r="A1912" s="413" t="str">
        <x:v>Data Schedule</x:v>
      </x:c>
      <x:c r="B1912" s="413" t="str">
        <x:v>AO32</x:v>
      </x:c>
      <x:c r="C1912" s="413"/>
      <x:c r="D1912" s="413" t="n">
        <x:v>46274.15002269676</x:v>
      </x:c>
      <x:c r="E1912" s="413" t="str">
        <x:v>Laporan diperbarui</x:v>
      </x:c>
      <x:c r="F1912" s="413" t="str">
        <x:v>9 Sep 2026</x:v>
      </x:c>
    </x:row>
    <x:row r="1913" ht="40" customHeight="1">
      <x:c r="A1913" s="413" t="str">
        <x:v>Data Schedule</x:v>
      </x:c>
      <x:c r="B1913" s="413" t="str">
        <x:v>AN33</x:v>
      </x:c>
      <x:c r="C1913" s="413"/>
      <x:c r="D1913" s="413" t="str">
        <x:v>14UfXpQhjpRpKtMIwGtdihL0Bu_n5SJpu6vNcLjZ7A8I</x:v>
      </x:c>
      <x:c r="E1913" s="413" t="str">
        <x:v>Laporan diperbarui</x:v>
      </x:c>
      <x:c r="F1913" s="413" t="str">
        <x:v>9 Sep 2026</x:v>
      </x:c>
    </x:row>
    <x:row r="1914" ht="40" customHeight="1">
      <x:c r="A1914" s="413" t="str">
        <x:v>Data Schedule</x:v>
      </x:c>
      <x:c r="B1914" s="413" t="str">
        <x:v>AO33</x:v>
      </x:c>
      <x:c r="C1914" s="413"/>
      <x:c r="D1914" s="413" t="n">
        <x:v>46274.15002269676</x:v>
      </x:c>
      <x:c r="E1914" s="413" t="str">
        <x:v>Laporan diperbarui</x:v>
      </x:c>
      <x:c r="F1914" s="413" t="str">
        <x:v>9 Sep 2026</x:v>
      </x:c>
    </x:row>
    <x:row r="1915" ht="40" customHeight="1">
      <x:c r="A1915" s="413" t="str">
        <x:v>Data Schedule</x:v>
      </x:c>
      <x:c r="B1915" s="413" t="str">
        <x:v>AN34</x:v>
      </x:c>
      <x:c r="C1915" s="413"/>
      <x:c r="D1915" s="413" t="str">
        <x:v>14UfXpQhjpRpKtMIwGtdihL0Bu_n5SJpu6vNcLjZ7A8I</x:v>
      </x:c>
      <x:c r="E1915" s="413" t="str">
        <x:v>Laporan diperbarui</x:v>
      </x:c>
      <x:c r="F1915" s="413" t="str">
        <x:v>9 Sep 2026</x:v>
      </x:c>
    </x:row>
    <x:row r="1916" ht="40" customHeight="1">
      <x:c r="A1916" s="413" t="str">
        <x:v>Data Schedule</x:v>
      </x:c>
      <x:c r="B1916" s="413" t="str">
        <x:v>AO34</x:v>
      </x:c>
      <x:c r="C1916" s="413"/>
      <x:c r="D1916" s="413" t="n">
        <x:v>46274.15002269676</x:v>
      </x:c>
      <x:c r="E1916" s="413" t="str">
        <x:v>Laporan diperbarui</x:v>
      </x:c>
      <x:c r="F1916" s="413" t="str">
        <x:v>9 Sep 2026</x:v>
      </x:c>
    </x:row>
    <x:row r="1917" ht="40" customHeight="1">
      <x:c r="A1917" s="413" t="str">
        <x:v>Data Schedule</x:v>
      </x:c>
      <x:c r="B1917" s="413" t="str">
        <x:v>AN35</x:v>
      </x:c>
      <x:c r="C1917" s="413"/>
      <x:c r="D1917" s="413" t="str">
        <x:v>14UfXpQhjpRpKtMIwGtdihL0Bu_n5SJpu6vNcLjZ7A8I</x:v>
      </x:c>
      <x:c r="E1917" s="413" t="str">
        <x:v>Laporan diperbarui</x:v>
      </x:c>
      <x:c r="F1917" s="413" t="str">
        <x:v>9 Sep 2026</x:v>
      </x:c>
    </x:row>
    <x:row r="1918" ht="40" customHeight="1">
      <x:c r="A1918" s="413" t="str">
        <x:v>Data Schedule</x:v>
      </x:c>
      <x:c r="B1918" s="413" t="str">
        <x:v>AO35</x:v>
      </x:c>
      <x:c r="C1918" s="413"/>
      <x:c r="D1918" s="413" t="n">
        <x:v>46274.15002269676</x:v>
      </x:c>
      <x:c r="E1918" s="413" t="str">
        <x:v>Laporan diperbarui</x:v>
      </x:c>
      <x:c r="F1918" s="413" t="str">
        <x:v>9 Sep 2026</x:v>
      </x:c>
    </x:row>
    <x:row r="1919" ht="40" customHeight="1">
      <x:c r="A1919" s="413" t="str">
        <x:v>Data Schedule</x:v>
      </x:c>
      <x:c r="B1919" s="413" t="str">
        <x:v>AN36</x:v>
      </x:c>
      <x:c r="C1919" s="413"/>
      <x:c r="D1919" s="413" t="str">
        <x:v>14UfXpQhjpRpKtMIwGtdihL0Bu_n5SJpu6vNcLjZ7A8I</x:v>
      </x:c>
      <x:c r="E1919" s="413" t="str">
        <x:v>Laporan diperbarui</x:v>
      </x:c>
      <x:c r="F1919" s="413" t="str">
        <x:v>9 Sep 2026</x:v>
      </x:c>
    </x:row>
    <x:row r="1920" ht="40" customHeight="1">
      <x:c r="A1920" s="413" t="str">
        <x:v>Data Schedule</x:v>
      </x:c>
      <x:c r="B1920" s="413" t="str">
        <x:v>AO36</x:v>
      </x:c>
      <x:c r="C1920" s="413"/>
      <x:c r="D1920" s="413" t="n">
        <x:v>46274.15002269676</x:v>
      </x:c>
      <x:c r="E1920" s="413" t="str">
        <x:v>Laporan diperbarui</x:v>
      </x:c>
      <x:c r="F1920" s="413" t="str">
        <x:v>9 Sep 2026</x:v>
      </x:c>
    </x:row>
    <x:row r="1921" ht="40" customHeight="1">
      <x:c r="A1921" s="413" t="str">
        <x:v>Data Schedule</x:v>
      </x:c>
      <x:c r="B1921" s="413" t="str">
        <x:v>AN37</x:v>
      </x:c>
      <x:c r="C1921" s="413"/>
      <x:c r="D1921" s="413" t="str">
        <x:v>14UfXpQhjpRpKtMIwGtdihL0Bu_n5SJpu6vNcLjZ7A8I</x:v>
      </x:c>
      <x:c r="E1921" s="413" t="str">
        <x:v>Laporan diperbarui</x:v>
      </x:c>
      <x:c r="F1921" s="413" t="str">
        <x:v>9 Sep 2026</x:v>
      </x:c>
    </x:row>
    <x:row r="1922" ht="40" customHeight="1">
      <x:c r="A1922" s="413" t="str">
        <x:v>Data Schedule</x:v>
      </x:c>
      <x:c r="B1922" s="413" t="str">
        <x:v>AO37</x:v>
      </x:c>
      <x:c r="C1922" s="413"/>
      <x:c r="D1922" s="413" t="n">
        <x:v>46274.15002269676</x:v>
      </x:c>
      <x:c r="E1922" s="413" t="str">
        <x:v>Laporan diperbarui</x:v>
      </x:c>
      <x:c r="F1922" s="413" t="str">
        <x:v>9 Sep 2026</x:v>
      </x:c>
    </x:row>
    <x:row r="1923" ht="40" customHeight="1">
      <x:c r="A1923" s="413" t="str">
        <x:v>Data Schedule</x:v>
      </x:c>
      <x:c r="B1923" s="413" t="str">
        <x:v>AN38</x:v>
      </x:c>
      <x:c r="C1923" s="413"/>
      <x:c r="D1923" s="413" t="str">
        <x:v>14UfXpQhjpRpKtMIwGtdihL0Bu_n5SJpu6vNcLjZ7A8I</x:v>
      </x:c>
      <x:c r="E1923" s="413" t="str">
        <x:v>Laporan diperbarui</x:v>
      </x:c>
      <x:c r="F1923" s="413" t="str">
        <x:v>9 Sep 2026</x:v>
      </x:c>
    </x:row>
    <x:row r="1924" ht="40" customHeight="1">
      <x:c r="A1924" s="413" t="str">
        <x:v>Data Schedule</x:v>
      </x:c>
      <x:c r="B1924" s="413" t="str">
        <x:v>AO38</x:v>
      </x:c>
      <x:c r="C1924" s="413"/>
      <x:c r="D1924" s="413" t="n">
        <x:v>46274.15002269676</x:v>
      </x:c>
      <x:c r="E1924" s="413" t="str">
        <x:v>Laporan diperbarui</x:v>
      </x:c>
      <x:c r="F1924" s="413" t="str">
        <x:v>9 Sep 2026</x:v>
      </x:c>
    </x:row>
    <x:row r="1925" ht="40" customHeight="1">
      <x:c r="A1925" s="413" t="str">
        <x:v>Data Schedule</x:v>
      </x:c>
      <x:c r="B1925" s="413" t="str">
        <x:v>AN39</x:v>
      </x:c>
      <x:c r="C1925" s="413"/>
      <x:c r="D1925" s="413" t="str">
        <x:v>14UfXpQhjpRpKtMIwGtdihL0Bu_n5SJpu6vNcLjZ7A8I</x:v>
      </x:c>
      <x:c r="E1925" s="413" t="str">
        <x:v>Laporan diperbarui</x:v>
      </x:c>
      <x:c r="F1925" s="413" t="str">
        <x:v>9 Sep 2026</x:v>
      </x:c>
    </x:row>
    <x:row r="1926" ht="40" customHeight="1">
      <x:c r="A1926" s="413" t="str">
        <x:v>Data Schedule</x:v>
      </x:c>
      <x:c r="B1926" s="413" t="str">
        <x:v>AO39</x:v>
      </x:c>
      <x:c r="C1926" s="413"/>
      <x:c r="D1926" s="413" t="n">
        <x:v>46274.15002269676</x:v>
      </x:c>
      <x:c r="E1926" s="413" t="str">
        <x:v>Laporan diperbarui</x:v>
      </x:c>
      <x:c r="F1926" s="413" t="str">
        <x:v>9 Sep 2026</x:v>
      </x:c>
    </x:row>
    <x:row r="1927" ht="40" customHeight="1">
      <x:c r="A1927" s="413" t="str">
        <x:v>Data Schedule</x:v>
      </x:c>
      <x:c r="B1927" s="413" t="str">
        <x:v>AN40</x:v>
      </x:c>
      <x:c r="C1927" s="413"/>
      <x:c r="D1927" s="413" t="str">
        <x:v>14UfXpQhjpRpKtMIwGtdihL0Bu_n5SJpu6vNcLjZ7A8I</x:v>
      </x:c>
      <x:c r="E1927" s="413" t="str">
        <x:v>Laporan diperbarui</x:v>
      </x:c>
      <x:c r="F1927" s="413" t="str">
        <x:v>9 Sep 2026</x:v>
      </x:c>
    </x:row>
    <x:row r="1928" ht="40" customHeight="1">
      <x:c r="A1928" s="413" t="str">
        <x:v>Data Schedule</x:v>
      </x:c>
      <x:c r="B1928" s="413" t="str">
        <x:v>AO40</x:v>
      </x:c>
      <x:c r="C1928" s="413"/>
      <x:c r="D1928" s="413" t="n">
        <x:v>46274.15002269676</x:v>
      </x:c>
      <x:c r="E1928" s="413" t="str">
        <x:v>Laporan diperbarui</x:v>
      </x:c>
      <x:c r="F1928" s="413" t="str">
        <x:v>9 Sep 2026</x:v>
      </x:c>
    </x:row>
    <x:row r="1929" ht="40" customHeight="1">
      <x:c r="A1929" s="413" t="str">
        <x:v>Data Schedule</x:v>
      </x:c>
      <x:c r="B1929" s="413" t="str">
        <x:v>AN41</x:v>
      </x:c>
      <x:c r="C1929" s="413"/>
      <x:c r="D1929" s="413" t="str">
        <x:v>14UfXpQhjpRpKtMIwGtdihL0Bu_n5SJpu6vNcLjZ7A8I</x:v>
      </x:c>
      <x:c r="E1929" s="413" t="str">
        <x:v>Laporan diperbarui</x:v>
      </x:c>
      <x:c r="F1929" s="413" t="str">
        <x:v>9 Sep 2026</x:v>
      </x:c>
    </x:row>
    <x:row r="1930" ht="40" customHeight="1">
      <x:c r="A1930" s="413" t="str">
        <x:v>Data Schedule</x:v>
      </x:c>
      <x:c r="B1930" s="413" t="str">
        <x:v>AO41</x:v>
      </x:c>
      <x:c r="C1930" s="413"/>
      <x:c r="D1930" s="413" t="n">
        <x:v>46274.15002269676</x:v>
      </x:c>
      <x:c r="E1930" s="413" t="str">
        <x:v>Laporan diperbarui</x:v>
      </x:c>
      <x:c r="F1930" s="413" t="str">
        <x:v>9 Sep 2026</x:v>
      </x:c>
    </x:row>
    <x:row r="1931" ht="40" customHeight="1">
      <x:c r="A1931" s="413" t="str">
        <x:v>Data Schedule</x:v>
      </x:c>
      <x:c r="B1931" s="413" t="str">
        <x:v>AN42</x:v>
      </x:c>
      <x:c r="C1931" s="413"/>
      <x:c r="D1931" s="413" t="str">
        <x:v>14UfXpQhjpRpKtMIwGtdihL0Bu_n5SJpu6vNcLjZ7A8I</x:v>
      </x:c>
      <x:c r="E1931" s="413" t="str">
        <x:v>Laporan diperbarui</x:v>
      </x:c>
      <x:c r="F1931" s="413" t="str">
        <x:v>9 Sep 2026</x:v>
      </x:c>
    </x:row>
    <x:row r="1932" ht="40" customHeight="1">
      <x:c r="A1932" s="413" t="str">
        <x:v>Data Schedule</x:v>
      </x:c>
      <x:c r="B1932" s="413" t="str">
        <x:v>AO42</x:v>
      </x:c>
      <x:c r="C1932" s="413"/>
      <x:c r="D1932" s="413" t="n">
        <x:v>46274.15002269676</x:v>
      </x:c>
      <x:c r="E1932" s="413" t="str">
        <x:v>Laporan diperbarui</x:v>
      </x:c>
      <x:c r="F1932" s="413" t="str">
        <x:v>9 Sep 2026</x:v>
      </x:c>
    </x:row>
    <x:row r="1933" ht="40" customHeight="1">
      <x:c r="A1933" s="413" t="str">
        <x:v>Data Schedule</x:v>
      </x:c>
      <x:c r="B1933" s="413" t="str">
        <x:v>AN43</x:v>
      </x:c>
      <x:c r="C1933" s="413"/>
      <x:c r="D1933" s="413" t="str">
        <x:v>14UfXpQhjpRpKtMIwGtdihL0Bu_n5SJpu6vNcLjZ7A8I</x:v>
      </x:c>
      <x:c r="E1933" s="413" t="str">
        <x:v>Laporan diperbarui</x:v>
      </x:c>
      <x:c r="F1933" s="413" t="str">
        <x:v>9 Sep 2026</x:v>
      </x:c>
    </x:row>
    <x:row r="1934" ht="40" customHeight="1">
      <x:c r="A1934" s="413" t="str">
        <x:v>Data Schedule</x:v>
      </x:c>
      <x:c r="B1934" s="413" t="str">
        <x:v>AO43</x:v>
      </x:c>
      <x:c r="C1934" s="413"/>
      <x:c r="D1934" s="413" t="n">
        <x:v>46274.15002269676</x:v>
      </x:c>
      <x:c r="E1934" s="413" t="str">
        <x:v>Laporan diperbarui</x:v>
      </x:c>
      <x:c r="F1934" s="413" t="str">
        <x:v>9 Sep 2026</x:v>
      </x:c>
    </x:row>
    <x:row r="1935" ht="40" customHeight="1">
      <x:c r="A1935" s="413" t="str">
        <x:v>Data Schedule</x:v>
      </x:c>
      <x:c r="B1935" s="413" t="str">
        <x:v>AN44</x:v>
      </x:c>
      <x:c r="C1935" s="413"/>
      <x:c r="D1935" s="413" t="str">
        <x:v>14UfXpQhjpRpKtMIwGtdihL0Bu_n5SJpu6vNcLjZ7A8I</x:v>
      </x:c>
      <x:c r="E1935" s="413" t="str">
        <x:v>Laporan diperbarui</x:v>
      </x:c>
      <x:c r="F1935" s="413" t="str">
        <x:v>9 Sep 2026</x:v>
      </x:c>
    </x:row>
    <x:row r="1936" ht="40" customHeight="1">
      <x:c r="A1936" s="413" t="str">
        <x:v>Data Schedule</x:v>
      </x:c>
      <x:c r="B1936" s="413" t="str">
        <x:v>AO44</x:v>
      </x:c>
      <x:c r="C1936" s="413"/>
      <x:c r="D1936" s="413" t="n">
        <x:v>46274.15002269676</x:v>
      </x:c>
      <x:c r="E1936" s="413" t="str">
        <x:v>Laporan diperbarui</x:v>
      </x:c>
      <x:c r="F1936" s="413" t="str">
        <x:v>9 Sep 2026</x:v>
      </x:c>
    </x:row>
    <x:row r="1937" ht="40" customHeight="1">
      <x:c r="A1937" s="413" t="str">
        <x:v>Data Schedule</x:v>
      </x:c>
      <x:c r="B1937" s="413" t="str">
        <x:v>AN45</x:v>
      </x:c>
      <x:c r="C1937" s="413"/>
      <x:c r="D1937" s="413" t="str">
        <x:v>14UfXpQhjpRpKtMIwGtdihL0Bu_n5SJpu6vNcLjZ7A8I</x:v>
      </x:c>
      <x:c r="E1937" s="413" t="str">
        <x:v>Laporan diperbarui</x:v>
      </x:c>
      <x:c r="F1937" s="413" t="str">
        <x:v>9 Sep 2026</x:v>
      </x:c>
    </x:row>
    <x:row r="1938" ht="40" customHeight="1">
      <x:c r="A1938" s="413" t="str">
        <x:v>Data Schedule</x:v>
      </x:c>
      <x:c r="B1938" s="413" t="str">
        <x:v>AO45</x:v>
      </x:c>
      <x:c r="C1938" s="413"/>
      <x:c r="D1938" s="413" t="n">
        <x:v>46274.15002269676</x:v>
      </x:c>
      <x:c r="E1938" s="413" t="str">
        <x:v>Laporan diperbarui</x:v>
      </x:c>
      <x:c r="F1938" s="413" t="str">
        <x:v>9 Sep 2026</x:v>
      </x:c>
    </x:row>
    <x:row r="1939" ht="40" customHeight="1">
      <x:c r="A1939" s="413" t="str">
        <x:v>Data Schedule</x:v>
      </x:c>
      <x:c r="B1939" s="413" t="str">
        <x:v>AN46</x:v>
      </x:c>
      <x:c r="C1939" s="413"/>
      <x:c r="D1939" s="413" t="str">
        <x:v>14UfXpQhjpRpKtMIwGtdihL0Bu_n5SJpu6vNcLjZ7A8I</x:v>
      </x:c>
      <x:c r="E1939" s="413" t="str">
        <x:v>Laporan diperbarui</x:v>
      </x:c>
      <x:c r="F1939" s="413" t="str">
        <x:v>9 Sep 2026</x:v>
      </x:c>
    </x:row>
    <x:row r="1940" ht="40" customHeight="1">
      <x:c r="A1940" s="413" t="str">
        <x:v>Data Schedule</x:v>
      </x:c>
      <x:c r="B1940" s="413" t="str">
        <x:v>AO46</x:v>
      </x:c>
      <x:c r="C1940" s="413"/>
      <x:c r="D1940" s="413" t="n">
        <x:v>46274.15002269676</x:v>
      </x:c>
      <x:c r="E1940" s="413" t="str">
        <x:v>Laporan diperbarui</x:v>
      </x:c>
      <x:c r="F1940" s="413" t="str">
        <x:v>9 Sep 2026</x:v>
      </x:c>
    </x:row>
    <x:row r="1941" ht="40" customHeight="1">
      <x:c r="A1941" s="413" t="str">
        <x:v>Data Schedule</x:v>
      </x:c>
      <x:c r="B1941" s="413" t="str">
        <x:v>AN47</x:v>
      </x:c>
      <x:c r="C1941" s="413"/>
      <x:c r="D1941" s="413" t="str">
        <x:v>14UfXpQhjpRpKtMIwGtdihL0Bu_n5SJpu6vNcLjZ7A8I</x:v>
      </x:c>
      <x:c r="E1941" s="413" t="str">
        <x:v>Laporan diperbarui</x:v>
      </x:c>
      <x:c r="F1941" s="413" t="str">
        <x:v>9 Sep 2026</x:v>
      </x:c>
    </x:row>
    <x:row r="1942" ht="40" customHeight="1">
      <x:c r="A1942" s="413" t="str">
        <x:v>Data Schedule</x:v>
      </x:c>
      <x:c r="B1942" s="413" t="str">
        <x:v>AO47</x:v>
      </x:c>
      <x:c r="C1942" s="413"/>
      <x:c r="D1942" s="413" t="n">
        <x:v>46274.15002269676</x:v>
      </x:c>
      <x:c r="E1942" s="413" t="str">
        <x:v>Laporan diperbarui</x:v>
      </x:c>
      <x:c r="F1942" s="413" t="str">
        <x:v>9 Sep 2026</x:v>
      </x:c>
    </x:row>
    <x:row r="1943" ht="40" customHeight="1">
      <x:c r="A1943" s="413" t="str">
        <x:v>Data Schedule</x:v>
      </x:c>
      <x:c r="B1943" s="413" t="str">
        <x:v>AN48</x:v>
      </x:c>
      <x:c r="C1943" s="413"/>
      <x:c r="D1943" s="413" t="str">
        <x:v>Snapshot base, ID live belum terikat</x:v>
      </x:c>
      <x:c r="E1943" s="413" t="str">
        <x:v>Laporan diperbarui</x:v>
      </x:c>
      <x:c r="F1943" s="413" t="str">
        <x:v>9 Sep 2026</x:v>
      </x:c>
    </x:row>
    <x:row r="1944" ht="40" customHeight="1">
      <x:c r="A1944" s="413" t="str">
        <x:v>Data Schedule</x:v>
      </x:c>
      <x:c r="B1944" s="413" t="str">
        <x:v>AO48</x:v>
      </x:c>
      <x:c r="C1944" s="413"/>
      <x:c r="D1944" s="413" t="str">
        <x:v>Belum diperbarui live</x:v>
      </x:c>
      <x:c r="E1944" s="413" t="str">
        <x:v>Laporan diperbarui</x:v>
      </x:c>
      <x:c r="F1944" s="413" t="str">
        <x:v>9 Sep 2026</x:v>
      </x:c>
    </x:row>
    <x:row r="1945" ht="40" customHeight="1">
      <x:c r="A1945" s="413" t="str">
        <x:v>Data Schedule</x:v>
      </x:c>
      <x:c r="B1945" s="413" t="str">
        <x:v>AN49</x:v>
      </x:c>
      <x:c r="C1945" s="413"/>
      <x:c r="D1945" s="413" t="str">
        <x:v>Snapshot base, ID live belum terikat</x:v>
      </x:c>
      <x:c r="E1945" s="413" t="str">
        <x:v>Laporan diperbarui</x:v>
      </x:c>
      <x:c r="F1945" s="413" t="str">
        <x:v>9 Sep 2026</x:v>
      </x:c>
    </x:row>
    <x:row r="1946" ht="40" customHeight="1">
      <x:c r="A1946" s="413" t="str">
        <x:v>Data Schedule</x:v>
      </x:c>
      <x:c r="B1946" s="413" t="str">
        <x:v>AO49</x:v>
      </x:c>
      <x:c r="C1946" s="413"/>
      <x:c r="D1946" s="413" t="str">
        <x:v>Belum diperbarui live</x:v>
      </x:c>
      <x:c r="E1946" s="413" t="str">
        <x:v>Laporan diperbarui</x:v>
      </x:c>
      <x:c r="F1946" s="413" t="str">
        <x:v>9 Sep 2026</x:v>
      </x:c>
    </x:row>
    <x:row r="1947" ht="40" customHeight="1">
      <x:c r="A1947" s="413" t="str">
        <x:v>Data Schedule</x:v>
      </x:c>
      <x:c r="B1947" s="413" t="str">
        <x:v>AN50</x:v>
      </x:c>
      <x:c r="C1947" s="413"/>
      <x:c r="D1947" s="413" t="str">
        <x:v>Snapshot base, ID live belum terikat</x:v>
      </x:c>
      <x:c r="E1947" s="413" t="str">
        <x:v>Laporan diperbarui</x:v>
      </x:c>
      <x:c r="F1947" s="413" t="str">
        <x:v>9 Sep 2026</x:v>
      </x:c>
    </x:row>
    <x:row r="1948" ht="40" customHeight="1">
      <x:c r="A1948" s="413" t="str">
        <x:v>Data Schedule</x:v>
      </x:c>
      <x:c r="B1948" s="413" t="str">
        <x:v>AO50</x:v>
      </x:c>
      <x:c r="C1948" s="413"/>
      <x:c r="D1948" s="413" t="str">
        <x:v>Belum diperbarui live</x:v>
      </x:c>
      <x:c r="E1948" s="413" t="str">
        <x:v>Laporan diperbarui</x:v>
      </x:c>
      <x:c r="F1948" s="413" t="str">
        <x:v>9 Sep 2026</x:v>
      </x:c>
    </x:row>
    <x:row r="1949" ht="40" customHeight="1">
      <x:c r="A1949" s="413" t="str">
        <x:v>Data Schedule</x:v>
      </x:c>
      <x:c r="B1949" s="413" t="str">
        <x:v>AN51</x:v>
      </x:c>
      <x:c r="C1949" s="413"/>
      <x:c r="D1949" s="413" t="str">
        <x:v>Snapshot base, ID live belum terikat</x:v>
      </x:c>
      <x:c r="E1949" s="413" t="str">
        <x:v>Laporan diperbarui</x:v>
      </x:c>
      <x:c r="F1949" s="413" t="str">
        <x:v>9 Sep 2026</x:v>
      </x:c>
    </x:row>
    <x:row r="1950" ht="40" customHeight="1">
      <x:c r="A1950" s="413" t="str">
        <x:v>Data Schedule</x:v>
      </x:c>
      <x:c r="B1950" s="413" t="str">
        <x:v>AO51</x:v>
      </x:c>
      <x:c r="C1950" s="413"/>
      <x:c r="D1950" s="413" t="str">
        <x:v>Belum diperbarui live</x:v>
      </x:c>
      <x:c r="E1950" s="413" t="str">
        <x:v>Laporan diperbarui</x:v>
      </x:c>
      <x:c r="F1950" s="413" t="str">
        <x:v>9 Sep 2026</x:v>
      </x:c>
    </x:row>
    <x:row r="1951" ht="40" customHeight="1">
      <x:c r="A1951" s="413" t="str">
        <x:v>Data Schedule</x:v>
      </x:c>
      <x:c r="B1951" s="413" t="str">
        <x:v>AN52</x:v>
      </x:c>
      <x:c r="C1951" s="413"/>
      <x:c r="D1951" s="413" t="str">
        <x:v>Snapshot base, ID live belum terikat</x:v>
      </x:c>
      <x:c r="E1951" s="413" t="str">
        <x:v>Laporan diperbarui</x:v>
      </x:c>
      <x:c r="F1951" s="413" t="str">
        <x:v>9 Sep 2026</x:v>
      </x:c>
    </x:row>
    <x:row r="1952" ht="40" customHeight="1">
      <x:c r="A1952" s="413" t="str">
        <x:v>Data Schedule</x:v>
      </x:c>
      <x:c r="B1952" s="413" t="str">
        <x:v>AO52</x:v>
      </x:c>
      <x:c r="C1952" s="413"/>
      <x:c r="D1952" s="413" t="str">
        <x:v>Belum diperbarui live</x:v>
      </x:c>
      <x:c r="E1952" s="413" t="str">
        <x:v>Laporan diperbarui</x:v>
      </x:c>
      <x:c r="F1952" s="413" t="str">
        <x:v>9 Sep 2026</x:v>
      </x:c>
    </x:row>
    <x:row r="1953" ht="40" customHeight="1">
      <x:c r="A1953" s="413" t="str">
        <x:v>Data Schedule</x:v>
      </x:c>
      <x:c r="B1953" s="413" t="str">
        <x:v>AN53</x:v>
      </x:c>
      <x:c r="C1953" s="413"/>
      <x:c r="D1953" s="413" t="str">
        <x:v>Snapshot base, ID live belum terikat</x:v>
      </x:c>
      <x:c r="E1953" s="413" t="str">
        <x:v>Laporan diperbarui</x:v>
      </x:c>
      <x:c r="F1953" s="413" t="str">
        <x:v>9 Sep 2026</x:v>
      </x:c>
    </x:row>
    <x:row r="1954" ht="40" customHeight="1">
      <x:c r="A1954" s="413" t="str">
        <x:v>Data Schedule</x:v>
      </x:c>
      <x:c r="B1954" s="413" t="str">
        <x:v>AO53</x:v>
      </x:c>
      <x:c r="C1954" s="413"/>
      <x:c r="D1954" s="413" t="str">
        <x:v>Belum diperbarui live</x:v>
      </x:c>
      <x:c r="E1954" s="413" t="str">
        <x:v>Laporan diperbarui</x:v>
      </x:c>
      <x:c r="F1954" s="413" t="str">
        <x:v>9 Sep 2026</x:v>
      </x:c>
    </x:row>
    <x:row r="1955" ht="40" customHeight="1">
      <x:c r="A1955" s="413" t="str">
        <x:v>Data Schedule</x:v>
      </x:c>
      <x:c r="B1955" s="413" t="str">
        <x:v>AN54</x:v>
      </x:c>
      <x:c r="C1955" s="413"/>
      <x:c r="D1955" s="413" t="str">
        <x:v>Snapshot base, ID live belum terikat</x:v>
      </x:c>
      <x:c r="E1955" s="413" t="str">
        <x:v>Laporan diperbarui</x:v>
      </x:c>
      <x:c r="F1955" s="413" t="str">
        <x:v>9 Sep 2026</x:v>
      </x:c>
    </x:row>
    <x:row r="1956" ht="40" customHeight="1">
      <x:c r="A1956" s="413" t="str">
        <x:v>Data Schedule</x:v>
      </x:c>
      <x:c r="B1956" s="413" t="str">
        <x:v>AO54</x:v>
      </x:c>
      <x:c r="C1956" s="413"/>
      <x:c r="D1956" s="413" t="str">
        <x:v>Belum diperbarui live</x:v>
      </x:c>
      <x:c r="E1956" s="413" t="str">
        <x:v>Laporan diperbarui</x:v>
      </x:c>
      <x:c r="F1956" s="413" t="str">
        <x:v>9 Sep 2026</x:v>
      </x:c>
    </x:row>
    <x:row r="1957" ht="40" customHeight="1">
      <x:c r="A1957" s="413" t="str">
        <x:v>Data Schedule</x:v>
      </x:c>
      <x:c r="B1957" s="413" t="str">
        <x:v>AN55</x:v>
      </x:c>
      <x:c r="C1957" s="413"/>
      <x:c r="D1957" s="413" t="str">
        <x:v>Snapshot base, ID live belum terikat</x:v>
      </x:c>
      <x:c r="E1957" s="413" t="str">
        <x:v>Laporan diperbarui</x:v>
      </x:c>
      <x:c r="F1957" s="413" t="str">
        <x:v>9 Sep 2026</x:v>
      </x:c>
    </x:row>
    <x:row r="1958" ht="40" customHeight="1">
      <x:c r="A1958" s="413" t="str">
        <x:v>Data Schedule</x:v>
      </x:c>
      <x:c r="B1958" s="413" t="str">
        <x:v>AO55</x:v>
      </x:c>
      <x:c r="C1958" s="413"/>
      <x:c r="D1958" s="413" t="str">
        <x:v>Belum diperbarui live</x:v>
      </x:c>
      <x:c r="E1958" s="413" t="str">
        <x:v>Laporan diperbarui</x:v>
      </x:c>
      <x:c r="F1958" s="413" t="str">
        <x:v>9 Sep 2026</x:v>
      </x:c>
    </x:row>
    <x:row r="1959" ht="40" customHeight="1">
      <x:c r="A1959" s="413" t="str">
        <x:v>Data Schedule</x:v>
      </x:c>
      <x:c r="B1959" s="413" t="str">
        <x:v>AN56</x:v>
      </x:c>
      <x:c r="C1959" s="413"/>
      <x:c r="D1959" s="413" t="str">
        <x:v>Snapshot base, ID live belum terikat</x:v>
      </x:c>
      <x:c r="E1959" s="413" t="str">
        <x:v>Laporan diperbarui</x:v>
      </x:c>
      <x:c r="F1959" s="413" t="str">
        <x:v>9 Sep 2026</x:v>
      </x:c>
    </x:row>
    <x:row r="1960" ht="40" customHeight="1">
      <x:c r="A1960" s="413" t="str">
        <x:v>Data Schedule</x:v>
      </x:c>
      <x:c r="B1960" s="413" t="str">
        <x:v>AO56</x:v>
      </x:c>
      <x:c r="C1960" s="413"/>
      <x:c r="D1960" s="413" t="str">
        <x:v>Belum diperbarui live</x:v>
      </x:c>
      <x:c r="E1960" s="413" t="str">
        <x:v>Laporan diperbarui</x:v>
      </x:c>
      <x:c r="F1960" s="413" t="str">
        <x:v>9 Sep 2026</x:v>
      </x:c>
    </x:row>
    <x:row r="1961" ht="40" customHeight="1">
      <x:c r="A1961" s="413" t="str">
        <x:v>Data Schedule</x:v>
      </x:c>
      <x:c r="B1961" s="413" t="str">
        <x:v>AN57</x:v>
      </x:c>
      <x:c r="C1961" s="413"/>
      <x:c r="D1961" s="413" t="str">
        <x:v>Snapshot base, ID live belum terikat</x:v>
      </x:c>
      <x:c r="E1961" s="413" t="str">
        <x:v>Laporan diperbarui</x:v>
      </x:c>
      <x:c r="F1961" s="413" t="str">
        <x:v>9 Sep 2026</x:v>
      </x:c>
    </x:row>
    <x:row r="1962" ht="40" customHeight="1">
      <x:c r="A1962" s="413" t="str">
        <x:v>Data Schedule</x:v>
      </x:c>
      <x:c r="B1962" s="413" t="str">
        <x:v>AO57</x:v>
      </x:c>
      <x:c r="C1962" s="413"/>
      <x:c r="D1962" s="413" t="str">
        <x:v>Belum diperbarui live</x:v>
      </x:c>
      <x:c r="E1962" s="413" t="str">
        <x:v>Laporan diperbarui</x:v>
      </x:c>
      <x:c r="F1962" s="413" t="str">
        <x:v>9 Sep 2026</x:v>
      </x:c>
    </x:row>
    <x:row r="1963" ht="40" customHeight="1">
      <x:c r="A1963" s="413" t="str">
        <x:v>Data Schedule</x:v>
      </x:c>
      <x:c r="B1963" s="413" t="str">
        <x:v>AN58</x:v>
      </x:c>
      <x:c r="C1963" s="413"/>
      <x:c r="D1963" s="413" t="str">
        <x:v>Snapshot base, ID live belum terikat</x:v>
      </x:c>
      <x:c r="E1963" s="413" t="str">
        <x:v>Laporan diperbarui</x:v>
      </x:c>
      <x:c r="F1963" s="413" t="str">
        <x:v>9 Sep 2026</x:v>
      </x:c>
    </x:row>
    <x:row r="1964" ht="40" customHeight="1">
      <x:c r="A1964" s="413" t="str">
        <x:v>Data Schedule</x:v>
      </x:c>
      <x:c r="B1964" s="413" t="str">
        <x:v>AO58</x:v>
      </x:c>
      <x:c r="C1964" s="413"/>
      <x:c r="D1964" s="413" t="str">
        <x:v>Belum diperbarui live</x:v>
      </x:c>
      <x:c r="E1964" s="413" t="str">
        <x:v>Laporan diperbarui</x:v>
      </x:c>
      <x:c r="F1964" s="413" t="str">
        <x:v>9 Sep 2026</x:v>
      </x:c>
    </x:row>
    <x:row r="1965" ht="40" customHeight="1">
      <x:c r="A1965" s="413" t="str">
        <x:v>Data Schedule</x:v>
      </x:c>
      <x:c r="B1965" s="413" t="str">
        <x:v>AN59</x:v>
      </x:c>
      <x:c r="C1965" s="413"/>
      <x:c r="D1965" s="413" t="str">
        <x:v>Snapshot base, ID live belum terikat</x:v>
      </x:c>
      <x:c r="E1965" s="413" t="str">
        <x:v>Laporan diperbarui</x:v>
      </x:c>
      <x:c r="F1965" s="413" t="str">
        <x:v>9 Sep 2026</x:v>
      </x:c>
    </x:row>
    <x:row r="1966" ht="40" customHeight="1">
      <x:c r="A1966" s="413" t="str">
        <x:v>Data Schedule</x:v>
      </x:c>
      <x:c r="B1966" s="413" t="str">
        <x:v>AO59</x:v>
      </x:c>
      <x:c r="C1966" s="413"/>
      <x:c r="D1966" s="413" t="str">
        <x:v>Belum diperbarui live</x:v>
      </x:c>
      <x:c r="E1966" s="413" t="str">
        <x:v>Laporan diperbarui</x:v>
      </x:c>
      <x:c r="F1966" s="413" t="str">
        <x:v>9 Sep 2026</x:v>
      </x:c>
    </x:row>
    <x:row r="1967" ht="40" customHeight="1">
      <x:c r="A1967" s="413" t="str">
        <x:v>Data Schedule</x:v>
      </x:c>
      <x:c r="B1967" s="413" t="str">
        <x:v>AN60</x:v>
      </x:c>
      <x:c r="C1967" s="413"/>
      <x:c r="D1967" s="413" t="str">
        <x:v>Snapshot base, ID live belum terikat</x:v>
      </x:c>
      <x:c r="E1967" s="413" t="str">
        <x:v>Laporan diperbarui</x:v>
      </x:c>
      <x:c r="F1967" s="413" t="str">
        <x:v>9 Sep 2026</x:v>
      </x:c>
    </x:row>
    <x:row r="1968" ht="40" customHeight="1">
      <x:c r="A1968" s="413" t="str">
        <x:v>Data Schedule</x:v>
      </x:c>
      <x:c r="B1968" s="413" t="str">
        <x:v>AO60</x:v>
      </x:c>
      <x:c r="C1968" s="413"/>
      <x:c r="D1968" s="413" t="str">
        <x:v>Belum diperbarui live</x:v>
      </x:c>
      <x:c r="E1968" s="413" t="str">
        <x:v>Laporan diperbarui</x:v>
      </x:c>
      <x:c r="F1968" s="413" t="str">
        <x:v>9 Sep 2026</x:v>
      </x:c>
    </x:row>
    <x:row r="1969" ht="40" customHeight="1">
      <x:c r="A1969" s="413" t="str">
        <x:v>Data Schedule</x:v>
      </x:c>
      <x:c r="B1969" s="413" t="str">
        <x:v>AN61</x:v>
      </x:c>
      <x:c r="C1969" s="413"/>
      <x:c r="D1969" s="413" t="str">
        <x:v>Snapshot base, ID live belum terikat</x:v>
      </x:c>
      <x:c r="E1969" s="413" t="str">
        <x:v>Laporan diperbarui</x:v>
      </x:c>
      <x:c r="F1969" s="413" t="str">
        <x:v>9 Sep 2026</x:v>
      </x:c>
    </x:row>
    <x:row r="1970" ht="40" customHeight="1">
      <x:c r="A1970" s="413" t="str">
        <x:v>Data Schedule</x:v>
      </x:c>
      <x:c r="B1970" s="413" t="str">
        <x:v>AO61</x:v>
      </x:c>
      <x:c r="C1970" s="413"/>
      <x:c r="D1970" s="413" t="str">
        <x:v>Belum diperbarui live</x:v>
      </x:c>
      <x:c r="E1970" s="413" t="str">
        <x:v>Laporan diperbarui</x:v>
      </x:c>
      <x:c r="F1970" s="413" t="str">
        <x:v>9 Sep 2026</x:v>
      </x:c>
    </x:row>
    <x:row r="1971" ht="40" customHeight="1">
      <x:c r="A1971" s="413" t="str">
        <x:v>Data Schedule</x:v>
      </x:c>
      <x:c r="B1971" s="413" t="str">
        <x:v>AN62</x:v>
      </x:c>
      <x:c r="C1971" s="413"/>
      <x:c r="D1971" s="413" t="str">
        <x:v>Snapshot base, ID live belum terikat</x:v>
      </x:c>
      <x:c r="E1971" s="413" t="str">
        <x:v>Laporan diperbarui</x:v>
      </x:c>
      <x:c r="F1971" s="413" t="str">
        <x:v>9 Sep 2026</x:v>
      </x:c>
    </x:row>
    <x:row r="1972" ht="40" customHeight="1">
      <x:c r="A1972" s="413" t="str">
        <x:v>Data Schedule</x:v>
      </x:c>
      <x:c r="B1972" s="413" t="str">
        <x:v>AO62</x:v>
      </x:c>
      <x:c r="C1972" s="413"/>
      <x:c r="D1972" s="413" t="str">
        <x:v>Belum diperbarui live</x:v>
      </x:c>
      <x:c r="E1972" s="413" t="str">
        <x:v>Laporan diperbarui</x:v>
      </x:c>
      <x:c r="F1972" s="413" t="str">
        <x:v>9 Sep 2026</x:v>
      </x:c>
    </x:row>
    <x:row r="1973" ht="40" customHeight="1">
      <x:c r="A1973" s="413" t="str">
        <x:v>Data Schedule</x:v>
      </x:c>
      <x:c r="B1973" s="413" t="str">
        <x:v>AN63</x:v>
      </x:c>
      <x:c r="C1973" s="413"/>
      <x:c r="D1973" s="413" t="str">
        <x:v>Snapshot base, ID live belum terikat</x:v>
      </x:c>
      <x:c r="E1973" s="413" t="str">
        <x:v>Laporan diperbarui</x:v>
      </x:c>
      <x:c r="F1973" s="413" t="str">
        <x:v>9 Sep 2026</x:v>
      </x:c>
    </x:row>
    <x:row r="1974" ht="40" customHeight="1">
      <x:c r="A1974" s="413" t="str">
        <x:v>Data Schedule</x:v>
      </x:c>
      <x:c r="B1974" s="413" t="str">
        <x:v>AO63</x:v>
      </x:c>
      <x:c r="C1974" s="413"/>
      <x:c r="D1974" s="413" t="str">
        <x:v>Belum diperbarui live</x:v>
      </x:c>
      <x:c r="E1974" s="413" t="str">
        <x:v>Laporan diperbarui</x:v>
      </x:c>
      <x:c r="F1974" s="413" t="str">
        <x:v>9 Sep 2026</x:v>
      </x:c>
    </x:row>
    <x:row r="1975" ht="40" customHeight="1">
      <x:c r="A1975" s="413" t="str">
        <x:v>Data Schedule</x:v>
      </x:c>
      <x:c r="B1975" s="413" t="str">
        <x:v>AN64</x:v>
      </x:c>
      <x:c r="C1975" s="413"/>
      <x:c r="D1975" s="413" t="str">
        <x:v>Snapshot base, ID live belum terikat</x:v>
      </x:c>
      <x:c r="E1975" s="413" t="str">
        <x:v>Laporan diperbarui</x:v>
      </x:c>
      <x:c r="F1975" s="413" t="str">
        <x:v>9 Sep 2026</x:v>
      </x:c>
    </x:row>
    <x:row r="1976" ht="40" customHeight="1">
      <x:c r="A1976" s="413" t="str">
        <x:v>Data Schedule</x:v>
      </x:c>
      <x:c r="B1976" s="413" t="str">
        <x:v>AO64</x:v>
      </x:c>
      <x:c r="C1976" s="413"/>
      <x:c r="D1976" s="413" t="str">
        <x:v>Belum diperbarui live</x:v>
      </x:c>
      <x:c r="E1976" s="413" t="str">
        <x:v>Laporan diperbarui</x:v>
      </x:c>
      <x:c r="F1976" s="413" t="str">
        <x:v>9 Sep 2026</x:v>
      </x:c>
    </x:row>
    <x:row r="1977" ht="40" customHeight="1">
      <x:c r="A1977" s="413" t="str">
        <x:v>Data Schedule</x:v>
      </x:c>
      <x:c r="B1977" s="413" t="str">
        <x:v>AN65</x:v>
      </x:c>
      <x:c r="C1977" s="413"/>
      <x:c r="D1977" s="413" t="str">
        <x:v>Snapshot base, ID live belum terikat</x:v>
      </x:c>
      <x:c r="E1977" s="413" t="str">
        <x:v>Laporan diperbarui</x:v>
      </x:c>
      <x:c r="F1977" s="413" t="str">
        <x:v>9 Sep 2026</x:v>
      </x:c>
    </x:row>
    <x:row r="1978" ht="40" customHeight="1">
      <x:c r="A1978" s="413" t="str">
        <x:v>Data Schedule</x:v>
      </x:c>
      <x:c r="B1978" s="413" t="str">
        <x:v>AO65</x:v>
      </x:c>
      <x:c r="C1978" s="413"/>
      <x:c r="D1978" s="413" t="str">
        <x:v>Belum diperbarui live</x:v>
      </x:c>
      <x:c r="E1978" s="413" t="str">
        <x:v>Laporan diperbarui</x:v>
      </x:c>
      <x:c r="F1978" s="413" t="str">
        <x:v>9 Sep 2026</x:v>
      </x:c>
    </x:row>
    <x:row r="1979" ht="40" customHeight="1">
      <x:c r="A1979" s="413" t="str">
        <x:v>Data Schedule</x:v>
      </x:c>
      <x:c r="B1979" s="413" t="str">
        <x:v>AN66</x:v>
      </x:c>
      <x:c r="C1979" s="413"/>
      <x:c r="D1979" s="413" t="str">
        <x:v>Snapshot base, ID live belum terikat</x:v>
      </x:c>
      <x:c r="E1979" s="413" t="str">
        <x:v>Laporan diperbarui</x:v>
      </x:c>
      <x:c r="F1979" s="413" t="str">
        <x:v>9 Sep 2026</x:v>
      </x:c>
    </x:row>
    <x:row r="1980" ht="40" customHeight="1">
      <x:c r="A1980" s="413" t="str">
        <x:v>Data Schedule</x:v>
      </x:c>
      <x:c r="B1980" s="413" t="str">
        <x:v>AO66</x:v>
      </x:c>
      <x:c r="C1980" s="413"/>
      <x:c r="D1980" s="413" t="str">
        <x:v>Belum diperbarui live</x:v>
      </x:c>
      <x:c r="E1980" s="413" t="str">
        <x:v>Laporan diperbarui</x:v>
      </x:c>
      <x:c r="F1980" s="413" t="str">
        <x:v>9 Sep 2026</x:v>
      </x:c>
    </x:row>
    <x:row r="1981" ht="40" customHeight="1">
      <x:c r="A1981" s="413" t="str">
        <x:v>Data Schedule</x:v>
      </x:c>
      <x:c r="B1981" s="413" t="str">
        <x:v>AN67</x:v>
      </x:c>
      <x:c r="C1981" s="413"/>
      <x:c r="D1981" s="413" t="str">
        <x:v>Snapshot base, ID live belum terikat</x:v>
      </x:c>
      <x:c r="E1981" s="413" t="str">
        <x:v>Laporan diperbarui</x:v>
      </x:c>
      <x:c r="F1981" s="413" t="str">
        <x:v>9 Sep 2026</x:v>
      </x:c>
    </x:row>
    <x:row r="1982" ht="40" customHeight="1">
      <x:c r="A1982" s="413" t="str">
        <x:v>Data Schedule</x:v>
      </x:c>
      <x:c r="B1982" s="413" t="str">
        <x:v>AO67</x:v>
      </x:c>
      <x:c r="C1982" s="413"/>
      <x:c r="D1982" s="413" t="str">
        <x:v>Belum diperbarui live</x:v>
      </x:c>
      <x:c r="E1982" s="413" t="str">
        <x:v>Laporan diperbarui</x:v>
      </x:c>
      <x:c r="F1982" s="413" t="str">
        <x:v>9 Sep 2026</x:v>
      </x:c>
    </x:row>
    <x:row r="1983" ht="40" customHeight="1">
      <x:c r="A1983" s="413" t="str">
        <x:v>Data Schedule</x:v>
      </x:c>
      <x:c r="B1983" s="413" t="str">
        <x:v>AN68</x:v>
      </x:c>
      <x:c r="C1983" s="413"/>
      <x:c r="D1983" s="413" t="str">
        <x:v>Snapshot base, ID live belum terikat</x:v>
      </x:c>
      <x:c r="E1983" s="413" t="str">
        <x:v>Laporan diperbarui</x:v>
      </x:c>
      <x:c r="F1983" s="413" t="str">
        <x:v>9 Sep 2026</x:v>
      </x:c>
    </x:row>
    <x:row r="1984" ht="40" customHeight="1">
      <x:c r="A1984" s="413" t="str">
        <x:v>Data Schedule</x:v>
      </x:c>
      <x:c r="B1984" s="413" t="str">
        <x:v>AO68</x:v>
      </x:c>
      <x:c r="C1984" s="413"/>
      <x:c r="D1984" s="413" t="str">
        <x:v>Belum diperbarui live</x:v>
      </x:c>
      <x:c r="E1984" s="413" t="str">
        <x:v>Laporan diperbarui</x:v>
      </x:c>
      <x:c r="F1984" s="413" t="str">
        <x:v>9 Sep 2026</x:v>
      </x:c>
    </x:row>
    <x:row r="1985" ht="40" customHeight="1">
      <x:c r="A1985" s="413" t="str">
        <x:v>Data Schedule</x:v>
      </x:c>
      <x:c r="B1985" s="413" t="str">
        <x:v>AN69</x:v>
      </x:c>
      <x:c r="C1985" s="413"/>
      <x:c r="D1985" s="413" t="str">
        <x:v>Snapshot base, ID live belum terikat</x:v>
      </x:c>
      <x:c r="E1985" s="413" t="str">
        <x:v>Laporan diperbarui</x:v>
      </x:c>
      <x:c r="F1985" s="413" t="str">
        <x:v>9 Sep 2026</x:v>
      </x:c>
    </x:row>
    <x:row r="1986" ht="40" customHeight="1">
      <x:c r="A1986" s="413" t="str">
        <x:v>Data Schedule</x:v>
      </x:c>
      <x:c r="B1986" s="413" t="str">
        <x:v>AO69</x:v>
      </x:c>
      <x:c r="C1986" s="413"/>
      <x:c r="D1986" s="413" t="str">
        <x:v>Belum diperbarui live</x:v>
      </x:c>
      <x:c r="E1986" s="413" t="str">
        <x:v>Laporan diperbarui</x:v>
      </x:c>
      <x:c r="F1986" s="413" t="str">
        <x:v>9 Sep 2026</x:v>
      </x:c>
    </x:row>
    <x:row r="1987" ht="40" customHeight="1">
      <x:c r="A1987" s="413" t="str">
        <x:v>Data Schedule</x:v>
      </x:c>
      <x:c r="B1987" s="413" t="str">
        <x:v>AN70</x:v>
      </x:c>
      <x:c r="C1987" s="413"/>
      <x:c r="D1987" s="413" t="str">
        <x:v>Snapshot base, ID live belum terikat</x:v>
      </x:c>
      <x:c r="E1987" s="413" t="str">
        <x:v>Laporan diperbarui</x:v>
      </x:c>
      <x:c r="F1987" s="413" t="str">
        <x:v>9 Sep 2026</x:v>
      </x:c>
    </x:row>
    <x:row r="1988" ht="40" customHeight="1">
      <x:c r="A1988" s="413" t="str">
        <x:v>Data Schedule</x:v>
      </x:c>
      <x:c r="B1988" s="413" t="str">
        <x:v>AO70</x:v>
      </x:c>
      <x:c r="C1988" s="413"/>
      <x:c r="D1988" s="413" t="str">
        <x:v>Belum diperbarui live</x:v>
      </x:c>
      <x:c r="E1988" s="413" t="str">
        <x:v>Laporan diperbarui</x:v>
      </x:c>
      <x:c r="F1988" s="413" t="str">
        <x:v>9 Sep 2026</x:v>
      </x:c>
    </x:row>
    <x:row r="1989" ht="40" customHeight="1">
      <x:c r="A1989" s="413" t="str">
        <x:v>Data Schedule</x:v>
      </x:c>
      <x:c r="B1989" s="413" t="str">
        <x:v>AN71</x:v>
      </x:c>
      <x:c r="C1989" s="413"/>
      <x:c r="D1989" s="413" t="str">
        <x:v>Snapshot base, ID live belum terikat</x:v>
      </x:c>
      <x:c r="E1989" s="413" t="str">
        <x:v>Laporan diperbarui</x:v>
      </x:c>
      <x:c r="F1989" s="413" t="str">
        <x:v>9 Sep 2026</x:v>
      </x:c>
    </x:row>
    <x:row r="1990" ht="40" customHeight="1">
      <x:c r="A1990" s="413" t="str">
        <x:v>Data Schedule</x:v>
      </x:c>
      <x:c r="B1990" s="413" t="str">
        <x:v>AO71</x:v>
      </x:c>
      <x:c r="C1990" s="413"/>
      <x:c r="D1990" s="413" t="str">
        <x:v>Belum diperbarui live</x:v>
      </x:c>
      <x:c r="E1990" s="413" t="str">
        <x:v>Laporan diperbarui</x:v>
      </x:c>
      <x:c r="F1990" s="413" t="str">
        <x:v>9 Sep 2026</x:v>
      </x:c>
    </x:row>
    <x:row r="1991" ht="40" customHeight="1">
      <x:c r="A1991" s="413" t="str">
        <x:v>Data Schedule</x:v>
      </x:c>
      <x:c r="B1991" s="413" t="str">
        <x:v>AN72</x:v>
      </x:c>
      <x:c r="C1991" s="413"/>
      <x:c r="D1991" s="413" t="str">
        <x:v>Snapshot base, ID live belum terikat</x:v>
      </x:c>
      <x:c r="E1991" s="413" t="str">
        <x:v>Laporan diperbarui</x:v>
      </x:c>
      <x:c r="F1991" s="413" t="str">
        <x:v>9 Sep 2026</x:v>
      </x:c>
    </x:row>
    <x:row r="1992" ht="40" customHeight="1">
      <x:c r="A1992" s="413" t="str">
        <x:v>Data Schedule</x:v>
      </x:c>
      <x:c r="B1992" s="413" t="str">
        <x:v>AO72</x:v>
      </x:c>
      <x:c r="C1992" s="413"/>
      <x:c r="D1992" s="413" t="str">
        <x:v>Belum diperbarui live</x:v>
      </x:c>
      <x:c r="E1992" s="413" t="str">
        <x:v>Laporan diperbarui</x:v>
      </x:c>
      <x:c r="F1992" s="413" t="str">
        <x:v>9 Sep 2026</x:v>
      </x:c>
    </x:row>
    <x:row r="1993" ht="40" customHeight="1">
      <x:c r="A1993" s="413" t="str">
        <x:v>Data Schedule</x:v>
      </x:c>
      <x:c r="B1993" s="413" t="str">
        <x:v>AN73</x:v>
      </x:c>
      <x:c r="C1993" s="413"/>
      <x:c r="D1993" s="413" t="str">
        <x:v>Snapshot base, ID live belum terikat</x:v>
      </x:c>
      <x:c r="E1993" s="413" t="str">
        <x:v>Laporan diperbarui</x:v>
      </x:c>
      <x:c r="F1993" s="413" t="str">
        <x:v>9 Sep 2026</x:v>
      </x:c>
    </x:row>
    <x:row r="1994" ht="40" customHeight="1">
      <x:c r="A1994" s="413" t="str">
        <x:v>Data Schedule</x:v>
      </x:c>
      <x:c r="B1994" s="413" t="str">
        <x:v>AO73</x:v>
      </x:c>
      <x:c r="C1994" s="413"/>
      <x:c r="D1994" s="413" t="str">
        <x:v>Belum diperbarui live</x:v>
      </x:c>
      <x:c r="E1994" s="413" t="str">
        <x:v>Laporan diperbarui</x:v>
      </x:c>
      <x:c r="F1994" s="413" t="str">
        <x:v>9 Sep 2026</x:v>
      </x:c>
    </x:row>
    <x:row r="1995" ht="40" customHeight="1">
      <x:c r="A1995" s="413" t="str">
        <x:v>Data Schedule</x:v>
      </x:c>
      <x:c r="B1995" s="413" t="str">
        <x:v>AN74</x:v>
      </x:c>
      <x:c r="C1995" s="413"/>
      <x:c r="D1995" s="413" t="str">
        <x:v>Snapshot base, ID live belum terikat</x:v>
      </x:c>
      <x:c r="E1995" s="413" t="str">
        <x:v>Laporan diperbarui</x:v>
      </x:c>
      <x:c r="F1995" s="413" t="str">
        <x:v>9 Sep 2026</x:v>
      </x:c>
    </x:row>
    <x:row r="1996" ht="40" customHeight="1">
      <x:c r="A1996" s="413" t="str">
        <x:v>Data Schedule</x:v>
      </x:c>
      <x:c r="B1996" s="413" t="str">
        <x:v>AO74</x:v>
      </x:c>
      <x:c r="C1996" s="413"/>
      <x:c r="D1996" s="413" t="str">
        <x:v>Belum diperbarui live</x:v>
      </x:c>
      <x:c r="E1996" s="413" t="str">
        <x:v>Laporan diperbarui</x:v>
      </x:c>
      <x:c r="F1996" s="413" t="str">
        <x:v>9 Sep 2026</x:v>
      </x:c>
    </x:row>
    <x:row r="1997" ht="40" customHeight="1">
      <x:c r="A1997" s="413" t="str">
        <x:v>Data Schedule</x:v>
      </x:c>
      <x:c r="B1997" s="413" t="str">
        <x:v>AN75</x:v>
      </x:c>
      <x:c r="C1997" s="413"/>
      <x:c r="D1997" s="413" t="str">
        <x:v>Snapshot base, ID live belum terikat</x:v>
      </x:c>
      <x:c r="E1997" s="413" t="str">
        <x:v>Laporan diperbarui</x:v>
      </x:c>
      <x:c r="F1997" s="413" t="str">
        <x:v>9 Sep 2026</x:v>
      </x:c>
    </x:row>
    <x:row r="1998" ht="40" customHeight="1">
      <x:c r="A1998" s="413" t="str">
        <x:v>Data Schedule</x:v>
      </x:c>
      <x:c r="B1998" s="413" t="str">
        <x:v>AO75</x:v>
      </x:c>
      <x:c r="C1998" s="413"/>
      <x:c r="D1998" s="413" t="str">
        <x:v>Belum diperbarui live</x:v>
      </x:c>
      <x:c r="E1998" s="413" t="str">
        <x:v>Laporan diperbarui</x:v>
      </x:c>
      <x:c r="F1998" s="413" t="str">
        <x:v>9 Sep 2026</x:v>
      </x:c>
    </x:row>
    <x:row r="1999" ht="40" customHeight="1">
      <x:c r="A1999" s="413" t="str">
        <x:v>Data Schedule</x:v>
      </x:c>
      <x:c r="B1999" s="413" t="str">
        <x:v>AN76</x:v>
      </x:c>
      <x:c r="C1999" s="413"/>
      <x:c r="D1999" s="413" t="str">
        <x:v>Snapshot base, ID live belum terikat</x:v>
      </x:c>
      <x:c r="E1999" s="413" t="str">
        <x:v>Laporan diperbarui</x:v>
      </x:c>
      <x:c r="F1999" s="413" t="str">
        <x:v>9 Sep 2026</x:v>
      </x:c>
    </x:row>
    <x:row r="2000" ht="40" customHeight="1">
      <x:c r="A2000" s="413" t="str">
        <x:v>Data Schedule</x:v>
      </x:c>
      <x:c r="B2000" s="413" t="str">
        <x:v>AO76</x:v>
      </x:c>
      <x:c r="C2000" s="413"/>
      <x:c r="D2000" s="413" t="str">
        <x:v>Belum diperbarui live</x:v>
      </x:c>
      <x:c r="E2000" s="413" t="str">
        <x:v>Laporan diperbarui</x:v>
      </x:c>
      <x:c r="F2000" s="413" t="str">
        <x:v>9 Sep 2026</x:v>
      </x:c>
    </x:row>
    <x:row r="2001" ht="40" customHeight="1">
      <x:c r="A2001" s="413" t="str">
        <x:v>Data Schedule</x:v>
      </x:c>
      <x:c r="B2001" s="413" t="str">
        <x:v>AN77</x:v>
      </x:c>
      <x:c r="C2001" s="413"/>
      <x:c r="D2001" s="413" t="str">
        <x:v>Snapshot base, ID live belum terikat</x:v>
      </x:c>
      <x:c r="E2001" s="413" t="str">
        <x:v>Laporan diperbarui</x:v>
      </x:c>
      <x:c r="F2001" s="413" t="str">
        <x:v>9 Sep 2026</x:v>
      </x:c>
    </x:row>
    <x:row r="2002" ht="40" customHeight="1">
      <x:c r="A2002" s="413" t="str">
        <x:v>Data Schedule</x:v>
      </x:c>
      <x:c r="B2002" s="413" t="str">
        <x:v>AO77</x:v>
      </x:c>
      <x:c r="C2002" s="413"/>
      <x:c r="D2002" s="413" t="str">
        <x:v>Belum diperbarui live</x:v>
      </x:c>
      <x:c r="E2002" s="413" t="str">
        <x:v>Laporan diperbarui</x:v>
      </x:c>
      <x:c r="F2002" s="413" t="str">
        <x:v>9 Sep 2026</x:v>
      </x:c>
    </x:row>
    <x:row r="2003" ht="40" customHeight="1">
      <x:c r="A2003" s="413" t="str">
        <x:v>Data Schedule</x:v>
      </x:c>
      <x:c r="B2003" s="413" t="str">
        <x:v>AN78</x:v>
      </x:c>
      <x:c r="C2003" s="413"/>
      <x:c r="D2003" s="413" t="str">
        <x:v>Snapshot base, ID live belum terikat</x:v>
      </x:c>
      <x:c r="E2003" s="413" t="str">
        <x:v>Laporan diperbarui</x:v>
      </x:c>
      <x:c r="F2003" s="413" t="str">
        <x:v>9 Sep 2026</x:v>
      </x:c>
    </x:row>
    <x:row r="2004" ht="40" customHeight="1">
      <x:c r="A2004" s="413" t="str">
        <x:v>Data Schedule</x:v>
      </x:c>
      <x:c r="B2004" s="413" t="str">
        <x:v>AO78</x:v>
      </x:c>
      <x:c r="C2004" s="413"/>
      <x:c r="D2004" s="413" t="str">
        <x:v>Belum diperbarui live</x:v>
      </x:c>
      <x:c r="E2004" s="413" t="str">
        <x:v>Laporan diperbarui</x:v>
      </x:c>
      <x:c r="F2004" s="413" t="str">
        <x:v>9 Sep 2026</x:v>
      </x:c>
    </x:row>
    <x:row r="2005" ht="40" customHeight="1">
      <x:c r="A2005" s="413" t="str">
        <x:v>Data Schedule</x:v>
      </x:c>
      <x:c r="B2005" s="413" t="str">
        <x:v>AN79</x:v>
      </x:c>
      <x:c r="C2005" s="413"/>
      <x:c r="D2005" s="413" t="str">
        <x:v>Snapshot base, ID live belum terikat</x:v>
      </x:c>
      <x:c r="E2005" s="413" t="str">
        <x:v>Laporan diperbarui</x:v>
      </x:c>
      <x:c r="F2005" s="413" t="str">
        <x:v>9 Sep 2026</x:v>
      </x:c>
    </x:row>
    <x:row r="2006" ht="40" customHeight="1">
      <x:c r="A2006" s="413" t="str">
        <x:v>Data Schedule</x:v>
      </x:c>
      <x:c r="B2006" s="413" t="str">
        <x:v>AO79</x:v>
      </x:c>
      <x:c r="C2006" s="413"/>
      <x:c r="D2006" s="413" t="str">
        <x:v>Belum diperbarui live</x:v>
      </x:c>
      <x:c r="E2006" s="413" t="str">
        <x:v>Laporan diperbarui</x:v>
      </x:c>
      <x:c r="F2006" s="413" t="str">
        <x:v>9 Sep 2026</x:v>
      </x:c>
    </x:row>
    <x:row r="2007" ht="40" customHeight="1">
      <x:c r="A2007" s="413" t="str">
        <x:v>Data Schedule</x:v>
      </x:c>
      <x:c r="B2007" s="413" t="str">
        <x:v>AN80</x:v>
      </x:c>
      <x:c r="C2007" s="413"/>
      <x:c r="D2007" s="413" t="str">
        <x:v>Snapshot base, ID live belum terikat</x:v>
      </x:c>
      <x:c r="E2007" s="413" t="str">
        <x:v>Laporan diperbarui</x:v>
      </x:c>
      <x:c r="F2007" s="413" t="str">
        <x:v>9 Sep 2026</x:v>
      </x:c>
    </x:row>
    <x:row r="2008" ht="40" customHeight="1">
      <x:c r="A2008" s="413" t="str">
        <x:v>Data Schedule</x:v>
      </x:c>
      <x:c r="B2008" s="413" t="str">
        <x:v>AO80</x:v>
      </x:c>
      <x:c r="C2008" s="413"/>
      <x:c r="D2008" s="413" t="str">
        <x:v>Belum diperbarui live</x:v>
      </x:c>
      <x:c r="E2008" s="413" t="str">
        <x:v>Laporan diperbarui</x:v>
      </x:c>
      <x:c r="F2008" s="413" t="str">
        <x:v>9 Sep 2026</x:v>
      </x:c>
    </x:row>
    <x:row r="2009" ht="40" customHeight="1">
      <x:c r="A2009" s="413" t="str">
        <x:v>Data Schedule</x:v>
      </x:c>
      <x:c r="B2009" s="413" t="str">
        <x:v>AN81</x:v>
      </x:c>
      <x:c r="C2009" s="413"/>
      <x:c r="D2009" s="413" t="str">
        <x:v>Snapshot base, ID live belum terikat</x:v>
      </x:c>
      <x:c r="E2009" s="413" t="str">
        <x:v>Laporan diperbarui</x:v>
      </x:c>
      <x:c r="F2009" s="413" t="str">
        <x:v>9 Sep 2026</x:v>
      </x:c>
    </x:row>
    <x:row r="2010" ht="40" customHeight="1">
      <x:c r="A2010" s="413" t="str">
        <x:v>Data Schedule</x:v>
      </x:c>
      <x:c r="B2010" s="413" t="str">
        <x:v>AO81</x:v>
      </x:c>
      <x:c r="C2010" s="413"/>
      <x:c r="D2010" s="413" t="str">
        <x:v>Belum diperbarui live</x:v>
      </x:c>
      <x:c r="E2010" s="413" t="str">
        <x:v>Laporan diperbarui</x:v>
      </x:c>
      <x:c r="F2010" s="413" t="str">
        <x:v>9 Sep 2026</x:v>
      </x:c>
    </x:row>
    <x:row r="2011" ht="40" customHeight="1">
      <x:c r="A2011" s="413" t="str">
        <x:v>Data Schedule</x:v>
      </x:c>
      <x:c r="B2011" s="413" t="str">
        <x:v>AN82</x:v>
      </x:c>
      <x:c r="C2011" s="413"/>
      <x:c r="D2011" s="413" t="str">
        <x:v>Snapshot base, ID live belum terikat</x:v>
      </x:c>
      <x:c r="E2011" s="413" t="str">
        <x:v>Laporan diperbarui</x:v>
      </x:c>
      <x:c r="F2011" s="413" t="str">
        <x:v>9 Sep 2026</x:v>
      </x:c>
    </x:row>
    <x:row r="2012" ht="40" customHeight="1">
      <x:c r="A2012" s="413" t="str">
        <x:v>Data Schedule</x:v>
      </x:c>
      <x:c r="B2012" s="413" t="str">
        <x:v>AO82</x:v>
      </x:c>
      <x:c r="C2012" s="413"/>
      <x:c r="D2012" s="413" t="str">
        <x:v>Belum diperbarui live</x:v>
      </x:c>
      <x:c r="E2012" s="413" t="str">
        <x:v>Laporan diperbarui</x:v>
      </x:c>
      <x:c r="F2012" s="413" t="str">
        <x:v>9 Sep 2026</x:v>
      </x:c>
    </x:row>
    <x:row r="2013" ht="40" customHeight="1">
      <x:c r="A2013" s="413" t="str">
        <x:v>Data Schedule</x:v>
      </x:c>
      <x:c r="B2013" s="413" t="str">
        <x:v>AN83</x:v>
      </x:c>
      <x:c r="C2013" s="413"/>
      <x:c r="D2013" s="413" t="str">
        <x:v>Snapshot base, ID live belum terikat</x:v>
      </x:c>
      <x:c r="E2013" s="413" t="str">
        <x:v>Laporan diperbarui</x:v>
      </x:c>
      <x:c r="F2013" s="413" t="str">
        <x:v>9 Sep 2026</x:v>
      </x:c>
    </x:row>
    <x:row r="2014" ht="40" customHeight="1">
      <x:c r="A2014" s="413" t="str">
        <x:v>Data Schedule</x:v>
      </x:c>
      <x:c r="B2014" s="413" t="str">
        <x:v>AO83</x:v>
      </x:c>
      <x:c r="C2014" s="413"/>
      <x:c r="D2014" s="413" t="str">
        <x:v>Belum diperbarui live</x:v>
      </x:c>
      <x:c r="E2014" s="413" t="str">
        <x:v>Laporan diperbarui</x:v>
      </x:c>
      <x:c r="F2014" s="413" t="str">
        <x:v>9 Sep 2026</x:v>
      </x:c>
    </x:row>
    <x:row r="2015" ht="40" customHeight="1">
      <x:c r="A2015" s="413" t="str">
        <x:v>Data Schedule</x:v>
      </x:c>
      <x:c r="B2015" s="413" t="str">
        <x:v>AN84</x:v>
      </x:c>
      <x:c r="C2015" s="413"/>
      <x:c r="D2015" s="413" t="str">
        <x:v>Snapshot base, ID live belum terikat</x:v>
      </x:c>
      <x:c r="E2015" s="413" t="str">
        <x:v>Laporan diperbarui</x:v>
      </x:c>
      <x:c r="F2015" s="413" t="str">
        <x:v>9 Sep 2026</x:v>
      </x:c>
    </x:row>
    <x:row r="2016" ht="40" customHeight="1">
      <x:c r="A2016" s="413" t="str">
        <x:v>Data Schedule</x:v>
      </x:c>
      <x:c r="B2016" s="413" t="str">
        <x:v>AO84</x:v>
      </x:c>
      <x:c r="C2016" s="413"/>
      <x:c r="D2016" s="413" t="str">
        <x:v>Belum diperbarui live</x:v>
      </x:c>
      <x:c r="E2016" s="413" t="str">
        <x:v>Laporan diperbarui</x:v>
      </x:c>
      <x:c r="F2016" s="413" t="str">
        <x:v>9 Sep 2026</x:v>
      </x:c>
    </x:row>
    <x:row r="2017" ht="40" customHeight="1">
      <x:c r="A2017" s="413" t="str">
        <x:v>Data Schedule</x:v>
      </x:c>
      <x:c r="B2017" s="413" t="str">
        <x:v>AN85</x:v>
      </x:c>
      <x:c r="C2017" s="413"/>
      <x:c r="D2017" s="413" t="str">
        <x:v>Snapshot base, ID live belum terikat</x:v>
      </x:c>
      <x:c r="E2017" s="413" t="str">
        <x:v>Laporan diperbarui</x:v>
      </x:c>
      <x:c r="F2017" s="413" t="str">
        <x:v>9 Sep 2026</x:v>
      </x:c>
    </x:row>
    <x:row r="2018" ht="40" customHeight="1">
      <x:c r="A2018" s="413" t="str">
        <x:v>Data Schedule</x:v>
      </x:c>
      <x:c r="B2018" s="413" t="str">
        <x:v>AO85</x:v>
      </x:c>
      <x:c r="C2018" s="413"/>
      <x:c r="D2018" s="413" t="str">
        <x:v>Belum diperbarui live</x:v>
      </x:c>
      <x:c r="E2018" s="413" t="str">
        <x:v>Laporan diperbarui</x:v>
      </x:c>
      <x:c r="F2018" s="413" t="str">
        <x:v>9 Sep 2026</x:v>
      </x:c>
    </x:row>
    <x:row r="2019" ht="40" customHeight="1">
      <x:c r="A2019" s="413" t="str">
        <x:v>Data Schedule</x:v>
      </x:c>
      <x:c r="B2019" s="413" t="str">
        <x:v>AN86</x:v>
      </x:c>
      <x:c r="C2019" s="413"/>
      <x:c r="D2019" s="413" t="str">
        <x:v>Snapshot base, ID live belum terikat</x:v>
      </x:c>
      <x:c r="E2019" s="413" t="str">
        <x:v>Laporan diperbarui</x:v>
      </x:c>
      <x:c r="F2019" s="413" t="str">
        <x:v>9 Sep 2026</x:v>
      </x:c>
    </x:row>
    <x:row r="2020" ht="40" customHeight="1">
      <x:c r="A2020" s="413" t="str">
        <x:v>Data Schedule</x:v>
      </x:c>
      <x:c r="B2020" s="413" t="str">
        <x:v>AO86</x:v>
      </x:c>
      <x:c r="C2020" s="413"/>
      <x:c r="D2020" s="413" t="str">
        <x:v>Belum diperbarui live</x:v>
      </x:c>
      <x:c r="E2020" s="413" t="str">
        <x:v>Laporan diperbarui</x:v>
      </x:c>
      <x:c r="F2020" s="413" t="str">
        <x:v>9 Sep 2026</x:v>
      </x:c>
    </x:row>
    <x:row r="2021" ht="40" customHeight="1">
      <x:c r="A2021" s="413" t="str">
        <x:v>Data Schedule</x:v>
      </x:c>
      <x:c r="B2021" s="413" t="str">
        <x:v>AN87</x:v>
      </x:c>
      <x:c r="C2021" s="413"/>
      <x:c r="D2021" s="413" t="str">
        <x:v>Snapshot base, ID live belum terikat</x:v>
      </x:c>
      <x:c r="E2021" s="413" t="str">
        <x:v>Laporan diperbarui</x:v>
      </x:c>
      <x:c r="F2021" s="413" t="str">
        <x:v>9 Sep 2026</x:v>
      </x:c>
    </x:row>
    <x:row r="2022" ht="40" customHeight="1">
      <x:c r="A2022" s="413" t="str">
        <x:v>Data Schedule</x:v>
      </x:c>
      <x:c r="B2022" s="413" t="str">
        <x:v>AO87</x:v>
      </x:c>
      <x:c r="C2022" s="413"/>
      <x:c r="D2022" s="413" t="str">
        <x:v>Belum diperbarui live</x:v>
      </x:c>
      <x:c r="E2022" s="413" t="str">
        <x:v>Laporan diperbarui</x:v>
      </x:c>
      <x:c r="F2022" s="413" t="str">
        <x:v>9 Sep 2026</x:v>
      </x:c>
    </x:row>
    <x:row r="2023" ht="40" customHeight="1">
      <x:c r="A2023" s="413" t="str">
        <x:v>Data Schedule</x:v>
      </x:c>
      <x:c r="B2023" s="413" t="str">
        <x:v>AN88</x:v>
      </x:c>
      <x:c r="C2023" s="413"/>
      <x:c r="D2023" s="413" t="str">
        <x:v>Snapshot base, ID live belum terikat</x:v>
      </x:c>
      <x:c r="E2023" s="413" t="str">
        <x:v>Laporan diperbarui</x:v>
      </x:c>
      <x:c r="F2023" s="413" t="str">
        <x:v>9 Sep 2026</x:v>
      </x:c>
    </x:row>
    <x:row r="2024" ht="40" customHeight="1">
      <x:c r="A2024" s="413" t="str">
        <x:v>Data Schedule</x:v>
      </x:c>
      <x:c r="B2024" s="413" t="str">
        <x:v>AO88</x:v>
      </x:c>
      <x:c r="C2024" s="413"/>
      <x:c r="D2024" s="413" t="str">
        <x:v>Belum diperbarui live</x:v>
      </x:c>
      <x:c r="E2024" s="413" t="str">
        <x:v>Laporan diperbarui</x:v>
      </x:c>
      <x:c r="F2024" s="413" t="str">
        <x:v>9 Sep 2026</x:v>
      </x:c>
    </x:row>
    <x:row r="2025" ht="40" customHeight="1">
      <x:c r="A2025" s="413" t="str">
        <x:v>Data Schedule</x:v>
      </x:c>
      <x:c r="B2025" s="413" t="str">
        <x:v>AN89</x:v>
      </x:c>
      <x:c r="C2025" s="413"/>
      <x:c r="D2025" s="413" t="str">
        <x:v>Snapshot base, ID live belum terikat</x:v>
      </x:c>
      <x:c r="E2025" s="413" t="str">
        <x:v>Laporan diperbarui</x:v>
      </x:c>
      <x:c r="F2025" s="413" t="str">
        <x:v>9 Sep 2026</x:v>
      </x:c>
    </x:row>
    <x:row r="2026" ht="40" customHeight="1">
      <x:c r="A2026" s="413" t="str">
        <x:v>Data Schedule</x:v>
      </x:c>
      <x:c r="B2026" s="413" t="str">
        <x:v>AO89</x:v>
      </x:c>
      <x:c r="C2026" s="413"/>
      <x:c r="D2026" s="413" t="str">
        <x:v>Belum diperbarui live</x:v>
      </x:c>
      <x:c r="E2026" s="413" t="str">
        <x:v>Laporan diperbarui</x:v>
      </x:c>
      <x:c r="F2026" s="413" t="str">
        <x:v>9 Sep 2026</x:v>
      </x:c>
    </x:row>
    <x:row r="2027" ht="40" customHeight="1">
      <x:c r="A2027" s="413" t="str">
        <x:v>Data Schedule</x:v>
      </x:c>
      <x:c r="B2027" s="413" t="str">
        <x:v>AN90</x:v>
      </x:c>
      <x:c r="C2027" s="413"/>
      <x:c r="D2027" s="413" t="str">
        <x:v>Snapshot base, ID live belum terikat</x:v>
      </x:c>
      <x:c r="E2027" s="413" t="str">
        <x:v>Laporan diperbarui</x:v>
      </x:c>
      <x:c r="F2027" s="413" t="str">
        <x:v>9 Sep 2026</x:v>
      </x:c>
    </x:row>
    <x:row r="2028" ht="40" customHeight="1">
      <x:c r="A2028" s="413" t="str">
        <x:v>Data Schedule</x:v>
      </x:c>
      <x:c r="B2028" s="413" t="str">
        <x:v>AO90</x:v>
      </x:c>
      <x:c r="C2028" s="413"/>
      <x:c r="D2028" s="413" t="str">
        <x:v>Belum diperbarui live</x:v>
      </x:c>
      <x:c r="E2028" s="413" t="str">
        <x:v>Laporan diperbarui</x:v>
      </x:c>
      <x:c r="F2028" s="413" t="str">
        <x:v>9 Sep 2026</x:v>
      </x:c>
    </x:row>
    <x:row r="2029" ht="40" customHeight="1">
      <x:c r="A2029" s="413" t="str">
        <x:v>Data Schedule</x:v>
      </x:c>
      <x:c r="B2029" s="413" t="str">
        <x:v>AN91</x:v>
      </x:c>
      <x:c r="C2029" s="413"/>
      <x:c r="D2029" s="413" t="str">
        <x:v>Snapshot base, ID live belum terikat</x:v>
      </x:c>
      <x:c r="E2029" s="413" t="str">
        <x:v>Laporan diperbarui</x:v>
      </x:c>
      <x:c r="F2029" s="413" t="str">
        <x:v>9 Sep 2026</x:v>
      </x:c>
    </x:row>
    <x:row r="2030" ht="40" customHeight="1">
      <x:c r="A2030" s="413" t="str">
        <x:v>Data Schedule</x:v>
      </x:c>
      <x:c r="B2030" s="413" t="str">
        <x:v>AO91</x:v>
      </x:c>
      <x:c r="C2030" s="413"/>
      <x:c r="D2030" s="413" t="str">
        <x:v>Belum diperbarui live</x:v>
      </x:c>
      <x:c r="E2030" s="413" t="str">
        <x:v>Laporan diperbarui</x:v>
      </x:c>
      <x:c r="F2030" s="413" t="str">
        <x:v>9 Sep 2026</x:v>
      </x:c>
    </x:row>
    <x:row r="2031" ht="40" customHeight="1">
      <x:c r="A2031" s="413" t="str">
        <x:v>Data Schedule</x:v>
      </x:c>
      <x:c r="B2031" s="413" t="str">
        <x:v>AN92</x:v>
      </x:c>
      <x:c r="C2031" s="413"/>
      <x:c r="D2031" s="413" t="str">
        <x:v>Snapshot base, ID live belum terikat</x:v>
      </x:c>
      <x:c r="E2031" s="413" t="str">
        <x:v>Laporan diperbarui</x:v>
      </x:c>
      <x:c r="F2031" s="413" t="str">
        <x:v>9 Sep 2026</x:v>
      </x:c>
    </x:row>
    <x:row r="2032" ht="40" customHeight="1">
      <x:c r="A2032" s="413" t="str">
        <x:v>Data Schedule</x:v>
      </x:c>
      <x:c r="B2032" s="413" t="str">
        <x:v>AO92</x:v>
      </x:c>
      <x:c r="C2032" s="413"/>
      <x:c r="D2032" s="413" t="str">
        <x:v>Belum diperbarui live</x:v>
      </x:c>
      <x:c r="E2032" s="413" t="str">
        <x:v>Laporan diperbarui</x:v>
      </x:c>
      <x:c r="F2032" s="413" t="str">
        <x:v>9 Sep 2026</x:v>
      </x:c>
    </x:row>
    <x:row r="2033" ht="40" customHeight="1">
      <x:c r="A2033" s="413" t="str">
        <x:v>Data Schedule</x:v>
      </x:c>
      <x:c r="B2033" s="413" t="str">
        <x:v>AN93</x:v>
      </x:c>
      <x:c r="C2033" s="413"/>
      <x:c r="D2033" s="413" t="str">
        <x:v>Snapshot base, ID live belum terikat</x:v>
      </x:c>
      <x:c r="E2033" s="413" t="str">
        <x:v>Laporan diperbarui</x:v>
      </x:c>
      <x:c r="F2033" s="413" t="str">
        <x:v>9 Sep 2026</x:v>
      </x:c>
    </x:row>
    <x:row r="2034" ht="40" customHeight="1">
      <x:c r="A2034" s="413" t="str">
        <x:v>Data Schedule</x:v>
      </x:c>
      <x:c r="B2034" s="413" t="str">
        <x:v>AO93</x:v>
      </x:c>
      <x:c r="C2034" s="413"/>
      <x:c r="D2034" s="413" t="str">
        <x:v>Belum diperbarui live</x:v>
      </x:c>
      <x:c r="E2034" s="413" t="str">
        <x:v>Laporan diperbarui</x:v>
      </x:c>
      <x:c r="F2034" s="413" t="str">
        <x:v>9 Sep 2026</x:v>
      </x:c>
    </x:row>
    <x:row r="2035" ht="40" customHeight="1">
      <x:c r="A2035" s="413" t="str">
        <x:v>Data Schedule</x:v>
      </x:c>
      <x:c r="B2035" s="413" t="str">
        <x:v>AG93</x:v>
      </x:c>
      <x:c r="C2035" s="413"/>
      <x:c r="D2035" s="413" t="str">
        <x:v>CHECK pembayaran belum cocok</x:v>
      </x:c>
      <x:c r="E2035" s="413" t="str">
        <x:v>Laporan diperbarui</x:v>
      </x:c>
      <x:c r="F2035" s="413" t="str">
        <x:v>9 Sep 2026</x:v>
      </x:c>
    </x:row>
    <x:row r="2036" ht="40" customHeight="1">
      <x:c r="A2036" s="413" t="str">
        <x:v>Data Schedule</x:v>
      </x:c>
      <x:c r="B2036" s="413" t="str">
        <x:v>X93</x:v>
      </x:c>
      <x:c r="C2036" s="413"/>
      <x:c r="D2036" s="413" t="str">
        <x:v>Kandidat pembayaran Log 9!16 (Sulis Setianti). Sisa ditahan agar tidak ganda.</x:v>
      </x:c>
      <x:c r="E2036" s="413" t="str">
        <x:v>Laporan diperbarui</x:v>
      </x:c>
      <x:c r="F2036" s="413" t="str">
        <x:v>9 Sep 2026</x:v>
      </x:c>
    </x:row>
    <x:row r="2037" ht="40" customHeight="1">
      <x:c r="A2037" s="413" t="str">
        <x:v>Data Schedule</x:v>
      </x:c>
      <x:c r="B2037" s="413" t="str">
        <x:v>AB94</x:v>
      </x:c>
      <x:c r="C2037" s="413" t="str">
        <x:v>144</x:v>
      </x:c>
      <x:c r="D2037" s="413" t="str">
        <x:v>144, 286</x:v>
      </x:c>
      <x:c r="E2037" s="413" t="str">
        <x:v>Laporan diperbarui</x:v>
      </x:c>
      <x:c r="F2037" s="413" t="str">
        <x:v>9 Sep 2026</x:v>
      </x:c>
    </x:row>
    <x:row r="2038" ht="40" customHeight="1">
      <x:c r="A2038" s="413" t="str">
        <x:v>Data Schedule</x:v>
      </x:c>
      <x:c r="B2038" s="413" t="str">
        <x:v>AN94</x:v>
      </x:c>
      <x:c r="C2038" s="413"/>
      <x:c r="D2038" s="413" t="str">
        <x:v>Snapshot base, ID live belum terikat</x:v>
      </x:c>
      <x:c r="E2038" s="413" t="str">
        <x:v>Laporan diperbarui</x:v>
      </x:c>
      <x:c r="F2038" s="413" t="str">
        <x:v>9 Sep 2026</x:v>
      </x:c>
    </x:row>
    <x:row r="2039" ht="40" customHeight="1">
      <x:c r="A2039" s="413" t="str">
        <x:v>Data Schedule</x:v>
      </x:c>
      <x:c r="B2039" s="413" t="str">
        <x:v>AO94</x:v>
      </x:c>
      <x:c r="C2039" s="413"/>
      <x:c r="D2039" s="413" t="str">
        <x:v>Belum diperbarui live</x:v>
      </x:c>
      <x:c r="E2039" s="413" t="str">
        <x:v>Laporan diperbarui</x:v>
      </x:c>
      <x:c r="F2039" s="413" t="str">
        <x:v>9 Sep 2026</x:v>
      </x:c>
    </x:row>
    <x:row r="2040" ht="40" customHeight="1">
      <x:c r="A2040" s="413" t="str">
        <x:v>Data Schedule</x:v>
      </x:c>
      <x:c r="B2040" s="413" t="str">
        <x:v>AN95</x:v>
      </x:c>
      <x:c r="C2040" s="413"/>
      <x:c r="D2040" s="413" t="str">
        <x:v>Snapshot base, ID live belum terikat</x:v>
      </x:c>
      <x:c r="E2040" s="413" t="str">
        <x:v>Laporan diperbarui</x:v>
      </x:c>
      <x:c r="F2040" s="413" t="str">
        <x:v>9 Sep 2026</x:v>
      </x:c>
    </x:row>
    <x:row r="2041" ht="40" customHeight="1">
      <x:c r="A2041" s="413" t="str">
        <x:v>Data Schedule</x:v>
      </x:c>
      <x:c r="B2041" s="413" t="str">
        <x:v>AO95</x:v>
      </x:c>
      <x:c r="C2041" s="413"/>
      <x:c r="D2041" s="413" t="str">
        <x:v>Belum diperbarui live</x:v>
      </x:c>
      <x:c r="E2041" s="413" t="str">
        <x:v>Laporan diperbarui</x:v>
      </x:c>
      <x:c r="F2041" s="413" t="str">
        <x:v>9 Sep 2026</x:v>
      </x:c>
    </x:row>
    <x:row r="2042" ht="40" customHeight="1">
      <x:c r="A2042" s="413" t="str">
        <x:v>Data Schedule</x:v>
      </x:c>
      <x:c r="B2042" s="413" t="str">
        <x:v>AG95</x:v>
      </x:c>
      <x:c r="C2042" s="413"/>
      <x:c r="D2042" s="413" t="str">
        <x:v>CHECK pembayaran belum cocok</x:v>
      </x:c>
      <x:c r="E2042" s="413" t="str">
        <x:v>Laporan diperbarui</x:v>
      </x:c>
      <x:c r="F2042" s="413" t="str">
        <x:v>9 Sep 2026</x:v>
      </x:c>
    </x:row>
    <x:row r="2043" ht="40" customHeight="1">
      <x:c r="A2043" s="413" t="str">
        <x:v>Data Schedule</x:v>
      </x:c>
      <x:c r="B2043" s="413" t="str">
        <x:v>X95</x:v>
      </x:c>
      <x:c r="C2043" s="413"/>
      <x:c r="D2043" s="413" t="str">
        <x:v>Kandidat pembayaran Log 9!7 (Wahyu Aji Prasetyyo). Sisa ditahan agar tidak ganda.</x:v>
      </x:c>
      <x:c r="E2043" s="413" t="str">
        <x:v>Laporan diperbarui</x:v>
      </x:c>
      <x:c r="F2043" s="413" t="str">
        <x:v>9 Sep 2026</x:v>
      </x:c>
    </x:row>
    <x:row r="2044" ht="40" customHeight="1">
      <x:c r="A2044" s="413" t="str">
        <x:v>Data Schedule</x:v>
      </x:c>
      <x:c r="B2044" s="413" t="str">
        <x:v>AN96</x:v>
      </x:c>
      <x:c r="C2044" s="413"/>
      <x:c r="D2044" s="413" t="str">
        <x:v>Snapshot base, ID live belum terikat</x:v>
      </x:c>
      <x:c r="E2044" s="413" t="str">
        <x:v>Laporan diperbarui</x:v>
      </x:c>
      <x:c r="F2044" s="413" t="str">
        <x:v>9 Sep 2026</x:v>
      </x:c>
    </x:row>
    <x:row r="2045" ht="40" customHeight="1">
      <x:c r="A2045" s="413" t="str">
        <x:v>Data Schedule</x:v>
      </x:c>
      <x:c r="B2045" s="413" t="str">
        <x:v>AO96</x:v>
      </x:c>
      <x:c r="C2045" s="413"/>
      <x:c r="D2045" s="413" t="str">
        <x:v>Belum diperbarui live</x:v>
      </x:c>
      <x:c r="E2045" s="413" t="str">
        <x:v>Laporan diperbarui</x:v>
      </x:c>
      <x:c r="F2045" s="413" t="str">
        <x:v>9 Sep 2026</x:v>
      </x:c>
    </x:row>
    <x:row r="2046" ht="40" customHeight="1">
      <x:c r="A2046" s="413" t="str">
        <x:v>Data Schedule</x:v>
      </x:c>
      <x:c r="B2046" s="413" t="str">
        <x:v>AG96</x:v>
      </x:c>
      <x:c r="C2046" s="413"/>
      <x:c r="D2046" s="413" t="str">
        <x:v>CHECK pembayaran belum cocok</x:v>
      </x:c>
      <x:c r="E2046" s="413" t="str">
        <x:v>Laporan diperbarui</x:v>
      </x:c>
      <x:c r="F2046" s="413" t="str">
        <x:v>9 Sep 2026</x:v>
      </x:c>
    </x:row>
    <x:row r="2047" ht="40" customHeight="1">
      <x:c r="A2047" s="413" t="str">
        <x:v>Data Schedule</x:v>
      </x:c>
      <x:c r="B2047" s="413" t="str">
        <x:v>X96</x:v>
      </x:c>
      <x:c r="C2047" s="413"/>
      <x:c r="D2047" s="413" t="str">
        <x:v>Kandidat pembayaran Log 9!8 (Angelika). Sisa ditahan agar tidak ganda.</x:v>
      </x:c>
      <x:c r="E2047" s="413" t="str">
        <x:v>Laporan diperbarui</x:v>
      </x:c>
      <x:c r="F2047" s="413" t="str">
        <x:v>9 Sep 2026</x:v>
      </x:c>
    </x:row>
    <x:row r="2048" ht="40" customHeight="1">
      <x:c r="A2048" s="413" t="str">
        <x:v>Data Schedule</x:v>
      </x:c>
      <x:c r="B2048" s="413" t="str">
        <x:v>AN97</x:v>
      </x:c>
      <x:c r="C2048" s="413"/>
      <x:c r="D2048" s="413" t="str">
        <x:v>Snapshot base, ID live belum terikat</x:v>
      </x:c>
      <x:c r="E2048" s="413" t="str">
        <x:v>Laporan diperbarui</x:v>
      </x:c>
      <x:c r="F2048" s="413" t="str">
        <x:v>9 Sep 2026</x:v>
      </x:c>
    </x:row>
    <x:row r="2049" ht="40" customHeight="1">
      <x:c r="A2049" s="413" t="str">
        <x:v>Data Schedule</x:v>
      </x:c>
      <x:c r="B2049" s="413" t="str">
        <x:v>AO97</x:v>
      </x:c>
      <x:c r="C2049" s="413"/>
      <x:c r="D2049" s="413" t="str">
        <x:v>Belum diperbarui live</x:v>
      </x:c>
      <x:c r="E2049" s="413" t="str">
        <x:v>Laporan diperbarui</x:v>
      </x:c>
      <x:c r="F2049" s="413" t="str">
        <x:v>9 Sep 2026</x:v>
      </x:c>
    </x:row>
    <x:row r="2050" ht="40" customHeight="1">
      <x:c r="A2050" s="413" t="str">
        <x:v>Data Schedule</x:v>
      </x:c>
      <x:c r="B2050" s="413" t="str">
        <x:v>AG97</x:v>
      </x:c>
      <x:c r="C2050" s="413"/>
      <x:c r="D2050" s="413" t="str">
        <x:v>CHECK pembayaran belum cocok</x:v>
      </x:c>
      <x:c r="E2050" s="413" t="str">
        <x:v>Laporan diperbarui</x:v>
      </x:c>
      <x:c r="F2050" s="413" t="str">
        <x:v>9 Sep 2026</x:v>
      </x:c>
    </x:row>
    <x:row r="2051" ht="40" customHeight="1">
      <x:c r="A2051" s="413" t="str">
        <x:v>Data Schedule</x:v>
      </x:c>
      <x:c r="B2051" s="413" t="str">
        <x:v>X97</x:v>
      </x:c>
      <x:c r="C2051" s="413" t="str">
        <x:v>Potensi duplikat / pindah jadwal: BK093, BK122 | Ditahan dari total; bukan dianggap batal</x:v>
      </x:c>
      <x:c r="D2051" s="413" t="str">
        <x:v>Potensi duplikat / pindah jadwal: BK093, BK122 | Ditahan dari total; bukan dianggap batal | Kandidat pembayaran Log 9!14 (Meilani). Sisa ditahan agar tidak ganda.</x:v>
      </x:c>
      <x:c r="E2051" s="413" t="str">
        <x:v>Laporan diperbarui</x:v>
      </x:c>
      <x:c r="F2051" s="413" t="str">
        <x:v>9 Sep 2026</x:v>
      </x:c>
    </x:row>
    <x:row r="2052" ht="40" customHeight="1">
      <x:c r="A2052" s="413" t="str">
        <x:v>Data Schedule</x:v>
      </x:c>
      <x:c r="B2052" s="413" t="str">
        <x:v>AB98</x:v>
      </x:c>
      <x:c r="C2052" s="413"/>
      <x:c r="D2052" s="413" t="str">
        <x:v>284</x:v>
      </x:c>
      <x:c r="E2052" s="413" t="str">
        <x:v>Laporan diperbarui</x:v>
      </x:c>
      <x:c r="F2052" s="413" t="str">
        <x:v>9 Sep 2026</x:v>
      </x:c>
    </x:row>
    <x:row r="2053" ht="40" customHeight="1">
      <x:c r="A2053" s="413" t="str">
        <x:v>Data Schedule</x:v>
      </x:c>
      <x:c r="B2053" s="413" t="str">
        <x:v>AN98</x:v>
      </x:c>
      <x:c r="C2053" s="413"/>
      <x:c r="D2053" s="413" t="str">
        <x:v>Snapshot base, ID live belum terikat</x:v>
      </x:c>
      <x:c r="E2053" s="413" t="str">
        <x:v>Laporan diperbarui</x:v>
      </x:c>
      <x:c r="F2053" s="413" t="str">
        <x:v>9 Sep 2026</x:v>
      </x:c>
    </x:row>
    <x:row r="2054" ht="40" customHeight="1">
      <x:c r="A2054" s="413" t="str">
        <x:v>Data Schedule</x:v>
      </x:c>
      <x:c r="B2054" s="413" t="str">
        <x:v>AO98</x:v>
      </x:c>
      <x:c r="C2054" s="413"/>
      <x:c r="D2054" s="413" t="str">
        <x:v>Belum diperbarui live</x:v>
      </x:c>
      <x:c r="E2054" s="413" t="str">
        <x:v>Laporan diperbarui</x:v>
      </x:c>
      <x:c r="F2054" s="413" t="str">
        <x:v>9 Sep 2026</x:v>
      </x:c>
    </x:row>
    <x:row r="2055" ht="40" customHeight="1">
      <x:c r="A2055" s="413" t="str">
        <x:v>Data Schedule</x:v>
      </x:c>
      <x:c r="B2055" s="413" t="str">
        <x:v>AN99</x:v>
      </x:c>
      <x:c r="C2055" s="413"/>
      <x:c r="D2055" s="413" t="str">
        <x:v>Snapshot base, ID live belum terikat</x:v>
      </x:c>
      <x:c r="E2055" s="413" t="str">
        <x:v>Laporan diperbarui</x:v>
      </x:c>
      <x:c r="F2055" s="413" t="str">
        <x:v>9 Sep 2026</x:v>
      </x:c>
    </x:row>
    <x:row r="2056" ht="40" customHeight="1">
      <x:c r="A2056" s="413" t="str">
        <x:v>Data Schedule</x:v>
      </x:c>
      <x:c r="B2056" s="413" t="str">
        <x:v>AO99</x:v>
      </x:c>
      <x:c r="C2056" s="413"/>
      <x:c r="D2056" s="413" t="str">
        <x:v>Belum diperbarui live</x:v>
      </x:c>
      <x:c r="E2056" s="413" t="str">
        <x:v>Laporan diperbarui</x:v>
      </x:c>
      <x:c r="F2056" s="413" t="str">
        <x:v>9 Sep 2026</x:v>
      </x:c>
    </x:row>
    <x:row r="2057" ht="40" customHeight="1">
      <x:c r="A2057" s="413" t="str">
        <x:v>Data Schedule</x:v>
      </x:c>
      <x:c r="B2057" s="413" t="str">
        <x:v>AN100</x:v>
      </x:c>
      <x:c r="C2057" s="413"/>
      <x:c r="D2057" s="413" t="str">
        <x:v>Snapshot base, ID live belum terikat</x:v>
      </x:c>
      <x:c r="E2057" s="413" t="str">
        <x:v>Laporan diperbarui</x:v>
      </x:c>
      <x:c r="F2057" s="413" t="str">
        <x:v>9 Sep 2026</x:v>
      </x:c>
    </x:row>
    <x:row r="2058" ht="40" customHeight="1">
      <x:c r="A2058" s="413" t="str">
        <x:v>Data Schedule</x:v>
      </x:c>
      <x:c r="B2058" s="413" t="str">
        <x:v>AO100</x:v>
      </x:c>
      <x:c r="C2058" s="413"/>
      <x:c r="D2058" s="413" t="str">
        <x:v>Belum diperbarui live</x:v>
      </x:c>
      <x:c r="E2058" s="413" t="str">
        <x:v>Laporan diperbarui</x:v>
      </x:c>
      <x:c r="F2058" s="413" t="str">
        <x:v>9 Sep 2026</x:v>
      </x:c>
    </x:row>
    <x:row r="2059" ht="40" customHeight="1">
      <x:c r="A2059" s="413" t="str">
        <x:v>Data Schedule</x:v>
      </x:c>
      <x:c r="B2059" s="413" t="str">
        <x:v>AN101</x:v>
      </x:c>
      <x:c r="C2059" s="413"/>
      <x:c r="D2059" s="413" t="str">
        <x:v>Snapshot base, ID live belum terikat</x:v>
      </x:c>
      <x:c r="E2059" s="413" t="str">
        <x:v>Laporan diperbarui</x:v>
      </x:c>
      <x:c r="F2059" s="413" t="str">
        <x:v>9 Sep 2026</x:v>
      </x:c>
    </x:row>
    <x:row r="2060" ht="40" customHeight="1">
      <x:c r="A2060" s="413" t="str">
        <x:v>Data Schedule</x:v>
      </x:c>
      <x:c r="B2060" s="413" t="str">
        <x:v>AO101</x:v>
      </x:c>
      <x:c r="C2060" s="413"/>
      <x:c r="D2060" s="413" t="str">
        <x:v>Belum diperbarui live</x:v>
      </x:c>
      <x:c r="E2060" s="413" t="str">
        <x:v>Laporan diperbarui</x:v>
      </x:c>
      <x:c r="F2060" s="413" t="str">
        <x:v>9 Sep 2026</x:v>
      </x:c>
    </x:row>
    <x:row r="2061" ht="40" customHeight="1">
      <x:c r="A2061" s="413" t="str">
        <x:v>Data Schedule</x:v>
      </x:c>
      <x:c r="B2061" s="413" t="str">
        <x:v>AN102</x:v>
      </x:c>
      <x:c r="C2061" s="413"/>
      <x:c r="D2061" s="413" t="str">
        <x:v>Snapshot base, ID live belum terikat</x:v>
      </x:c>
      <x:c r="E2061" s="413" t="str">
        <x:v>Laporan diperbarui</x:v>
      </x:c>
      <x:c r="F2061" s="413" t="str">
        <x:v>9 Sep 2026</x:v>
      </x:c>
    </x:row>
    <x:row r="2062" ht="40" customHeight="1">
      <x:c r="A2062" s="413" t="str">
        <x:v>Data Schedule</x:v>
      </x:c>
      <x:c r="B2062" s="413" t="str">
        <x:v>AO102</x:v>
      </x:c>
      <x:c r="C2062" s="413"/>
      <x:c r="D2062" s="413" t="str">
        <x:v>Belum diperbarui live</x:v>
      </x:c>
      <x:c r="E2062" s="413" t="str">
        <x:v>Laporan diperbarui</x:v>
      </x:c>
      <x:c r="F2062" s="413" t="str">
        <x:v>9 Sep 2026</x:v>
      </x:c>
    </x:row>
    <x:row r="2063" ht="40" customHeight="1">
      <x:c r="A2063" s="413" t="str">
        <x:v>Data Schedule</x:v>
      </x:c>
      <x:c r="B2063" s="413" t="str">
        <x:v>AN103</x:v>
      </x:c>
      <x:c r="C2063" s="413"/>
      <x:c r="D2063" s="413" t="str">
        <x:v>Snapshot base, ID live belum terikat</x:v>
      </x:c>
      <x:c r="E2063" s="413" t="str">
        <x:v>Laporan diperbarui</x:v>
      </x:c>
      <x:c r="F2063" s="413" t="str">
        <x:v>9 Sep 2026</x:v>
      </x:c>
    </x:row>
    <x:row r="2064" ht="40" customHeight="1">
      <x:c r="A2064" s="413" t="str">
        <x:v>Data Schedule</x:v>
      </x:c>
      <x:c r="B2064" s="413" t="str">
        <x:v>AO103</x:v>
      </x:c>
      <x:c r="C2064" s="413"/>
      <x:c r="D2064" s="413" t="str">
        <x:v>Belum diperbarui live</x:v>
      </x:c>
      <x:c r="E2064" s="413" t="str">
        <x:v>Laporan diperbarui</x:v>
      </x:c>
      <x:c r="F2064" s="413" t="str">
        <x:v>9 Sep 2026</x:v>
      </x:c>
    </x:row>
    <x:row r="2065" ht="40" customHeight="1">
      <x:c r="A2065" s="413" t="str">
        <x:v>Data Schedule</x:v>
      </x:c>
      <x:c r="B2065" s="413" t="str">
        <x:v>AG103</x:v>
      </x:c>
      <x:c r="C2065" s="413"/>
      <x:c r="D2065" s="413" t="str">
        <x:v>CHECK pembayaran belum cocok</x:v>
      </x:c>
      <x:c r="E2065" s="413" t="str">
        <x:v>Laporan diperbarui</x:v>
      </x:c>
      <x:c r="F2065" s="413" t="str">
        <x:v>9 Sep 2026</x:v>
      </x:c>
    </x:row>
    <x:row r="2066" ht="40" customHeight="1">
      <x:c r="A2066" s="413" t="str">
        <x:v>Data Schedule</x:v>
      </x:c>
      <x:c r="B2066" s="413" t="str">
        <x:v>X103</x:v>
      </x:c>
      <x:c r="C2066" s="413"/>
      <x:c r="D2066" s="413" t="str">
        <x:v>Kandidat pembayaran Log 9!13 (Juna). Sisa ditahan agar tidak ganda.</x:v>
      </x:c>
      <x:c r="E2066" s="413" t="str">
        <x:v>Laporan diperbarui</x:v>
      </x:c>
      <x:c r="F2066" s="413" t="str">
        <x:v>9 Sep 2026</x:v>
      </x:c>
    </x:row>
    <x:row r="2067" ht="40" customHeight="1">
      <x:c r="A2067" s="413" t="str">
        <x:v>Data Schedule</x:v>
      </x:c>
      <x:c r="B2067" s="413" t="str">
        <x:v>AN104</x:v>
      </x:c>
      <x:c r="C2067" s="413"/>
      <x:c r="D2067" s="413" t="str">
        <x:v>Snapshot base, ID live belum terikat</x:v>
      </x:c>
      <x:c r="E2067" s="413" t="str">
        <x:v>Laporan diperbarui</x:v>
      </x:c>
      <x:c r="F2067" s="413" t="str">
        <x:v>9 Sep 2026</x:v>
      </x:c>
    </x:row>
    <x:row r="2068" ht="40" customHeight="1">
      <x:c r="A2068" s="413" t="str">
        <x:v>Data Schedule</x:v>
      </x:c>
      <x:c r="B2068" s="413" t="str">
        <x:v>AO104</x:v>
      </x:c>
      <x:c r="C2068" s="413"/>
      <x:c r="D2068" s="413" t="str">
        <x:v>Belum diperbarui live</x:v>
      </x:c>
      <x:c r="E2068" s="413" t="str">
        <x:v>Laporan diperbarui</x:v>
      </x:c>
      <x:c r="F2068" s="413" t="str">
        <x:v>9 Sep 2026</x:v>
      </x:c>
    </x:row>
    <x:row r="2069" ht="40" customHeight="1">
      <x:c r="A2069" s="413" t="str">
        <x:v>Data Schedule</x:v>
      </x:c>
      <x:c r="B2069" s="413" t="str">
        <x:v>AG104</x:v>
      </x:c>
      <x:c r="C2069" s="413"/>
      <x:c r="D2069" s="413" t="str">
        <x:v>CHECK pembayaran belum cocok</x:v>
      </x:c>
      <x:c r="E2069" s="413" t="str">
        <x:v>Laporan diperbarui</x:v>
      </x:c>
      <x:c r="F2069" s="413" t="str">
        <x:v>9 Sep 2026</x:v>
      </x:c>
    </x:row>
    <x:row r="2070" ht="40" customHeight="1">
      <x:c r="A2070" s="413" t="str">
        <x:v>Data Schedule</x:v>
      </x:c>
      <x:c r="B2070" s="413" t="str">
        <x:v>X104</x:v>
      </x:c>
      <x:c r="C2070" s="413"/>
      <x:c r="D2070" s="413" t="str">
        <x:v>Kandidat pembayaran Log 9!17 (Yumna). Sisa ditahan agar tidak ganda.</x:v>
      </x:c>
      <x:c r="E2070" s="413" t="str">
        <x:v>Laporan diperbarui</x:v>
      </x:c>
      <x:c r="F2070" s="413" t="str">
        <x:v>9 Sep 2026</x:v>
      </x:c>
    </x:row>
    <x:row r="2071" ht="40" customHeight="1">
      <x:c r="A2071" s="413" t="str">
        <x:v>Data Schedule</x:v>
      </x:c>
      <x:c r="B2071" s="413" t="str">
        <x:v>AN105</x:v>
      </x:c>
      <x:c r="C2071" s="413"/>
      <x:c r="D2071" s="413" t="str">
        <x:v>Snapshot base, ID live belum terikat</x:v>
      </x:c>
      <x:c r="E2071" s="413" t="str">
        <x:v>Laporan diperbarui</x:v>
      </x:c>
      <x:c r="F2071" s="413" t="str">
        <x:v>9 Sep 2026</x:v>
      </x:c>
    </x:row>
    <x:row r="2072" ht="40" customHeight="1">
      <x:c r="A2072" s="413" t="str">
        <x:v>Data Schedule</x:v>
      </x:c>
      <x:c r="B2072" s="413" t="str">
        <x:v>AO105</x:v>
      </x:c>
      <x:c r="C2072" s="413"/>
      <x:c r="D2072" s="413" t="str">
        <x:v>Belum diperbarui live</x:v>
      </x:c>
      <x:c r="E2072" s="413" t="str">
        <x:v>Laporan diperbarui</x:v>
      </x:c>
      <x:c r="F2072" s="413" t="str">
        <x:v>9 Sep 2026</x:v>
      </x:c>
    </x:row>
    <x:row r="2073" ht="40" customHeight="1">
      <x:c r="A2073" s="413" t="str">
        <x:v>Data Schedule</x:v>
      </x:c>
      <x:c r="B2073" s="413" t="str">
        <x:v>AG105</x:v>
      </x:c>
      <x:c r="C2073" s="413"/>
      <x:c r="D2073" s="413" t="str">
        <x:v>CHECK pembayaran belum cocok</x:v>
      </x:c>
      <x:c r="E2073" s="413" t="str">
        <x:v>Laporan diperbarui</x:v>
      </x:c>
      <x:c r="F2073" s="413" t="str">
        <x:v>9 Sep 2026</x:v>
      </x:c>
    </x:row>
    <x:row r="2074" ht="40" customHeight="1">
      <x:c r="A2074" s="413" t="str">
        <x:v>Data Schedule</x:v>
      </x:c>
      <x:c r="B2074" s="413" t="str">
        <x:v>X105</x:v>
      </x:c>
      <x:c r="C2074" s="413"/>
      <x:c r="D2074" s="413" t="str">
        <x:v>Kandidat pembayaran Log 9!19 (Ardi). Sisa ditahan agar tidak ganda.</x:v>
      </x:c>
      <x:c r="E2074" s="413" t="str">
        <x:v>Laporan diperbarui</x:v>
      </x:c>
      <x:c r="F2074" s="413" t="str">
        <x:v>9 Sep 2026</x:v>
      </x:c>
    </x:row>
    <x:row r="2075" ht="40" customHeight="1">
      <x:c r="A2075" s="413" t="str">
        <x:v>Data Schedule</x:v>
      </x:c>
      <x:c r="B2075" s="413" t="str">
        <x:v>AN106</x:v>
      </x:c>
      <x:c r="C2075" s="413"/>
      <x:c r="D2075" s="413" t="str">
        <x:v>Snapshot base, ID live belum terikat</x:v>
      </x:c>
      <x:c r="E2075" s="413" t="str">
        <x:v>Laporan diperbarui</x:v>
      </x:c>
      <x:c r="F2075" s="413" t="str">
        <x:v>9 Sep 2026</x:v>
      </x:c>
    </x:row>
    <x:row r="2076" ht="40" customHeight="1">
      <x:c r="A2076" s="413" t="str">
        <x:v>Data Schedule</x:v>
      </x:c>
      <x:c r="B2076" s="413" t="str">
        <x:v>AO106</x:v>
      </x:c>
      <x:c r="C2076" s="413"/>
      <x:c r="D2076" s="413" t="str">
        <x:v>Belum diperbarui live</x:v>
      </x:c>
      <x:c r="E2076" s="413" t="str">
        <x:v>Laporan diperbarui</x:v>
      </x:c>
      <x:c r="F2076" s="413" t="str">
        <x:v>9 Sep 2026</x:v>
      </x:c>
    </x:row>
    <x:row r="2077" ht="40" customHeight="1">
      <x:c r="A2077" s="413" t="str">
        <x:v>Data Schedule</x:v>
      </x:c>
      <x:c r="B2077" s="413" t="str">
        <x:v>AN107</x:v>
      </x:c>
      <x:c r="C2077" s="413"/>
      <x:c r="D2077" s="413" t="str">
        <x:v>Snapshot base, ID live belum terikat</x:v>
      </x:c>
      <x:c r="E2077" s="413" t="str">
        <x:v>Laporan diperbarui</x:v>
      </x:c>
      <x:c r="F2077" s="413" t="str">
        <x:v>9 Sep 2026</x:v>
      </x:c>
    </x:row>
    <x:row r="2078" ht="40" customHeight="1">
      <x:c r="A2078" s="413" t="str">
        <x:v>Data Schedule</x:v>
      </x:c>
      <x:c r="B2078" s="413" t="str">
        <x:v>AO107</x:v>
      </x:c>
      <x:c r="C2078" s="413"/>
      <x:c r="D2078" s="413" t="str">
        <x:v>Belum diperbarui live</x:v>
      </x:c>
      <x:c r="E2078" s="413" t="str">
        <x:v>Laporan diperbarui</x:v>
      </x:c>
      <x:c r="F2078" s="413" t="str">
        <x:v>9 Sep 2026</x:v>
      </x:c>
    </x:row>
    <x:row r="2079" ht="40" customHeight="1">
      <x:c r="A2079" s="413" t="str">
        <x:v>Data Schedule</x:v>
      </x:c>
      <x:c r="B2079" s="413" t="str">
        <x:v>AG107</x:v>
      </x:c>
      <x:c r="C2079" s="413"/>
      <x:c r="D2079" s="413" t="str">
        <x:v>CHECK pembayaran belum cocok</x:v>
      </x:c>
      <x:c r="E2079" s="413" t="str">
        <x:v>Laporan diperbarui</x:v>
      </x:c>
      <x:c r="F2079" s="413" t="str">
        <x:v>9 Sep 2026</x:v>
      </x:c>
    </x:row>
    <x:row r="2080" ht="40" customHeight="1">
      <x:c r="A2080" s="413" t="str">
        <x:v>Data Schedule</x:v>
      </x:c>
      <x:c r="B2080" s="413" t="str">
        <x:v>X107</x:v>
      </x:c>
      <x:c r="C2080" s="413"/>
      <x:c r="D2080" s="413" t="str">
        <x:v>Kandidat pembayaran Log 9!23 (Aulia Setyo). Sisa ditahan agar tidak ganda.</x:v>
      </x:c>
      <x:c r="E2080" s="413" t="str">
        <x:v>Laporan diperbarui</x:v>
      </x:c>
      <x:c r="F2080" s="413" t="str">
        <x:v>9 Sep 2026</x:v>
      </x:c>
    </x:row>
    <x:row r="2081" ht="40" customHeight="1">
      <x:c r="A2081" s="413" t="str">
        <x:v>Data Schedule</x:v>
      </x:c>
      <x:c r="B2081" s="413" t="str">
        <x:v>AN108</x:v>
      </x:c>
      <x:c r="C2081" s="413"/>
      <x:c r="D2081" s="413" t="str">
        <x:v>Snapshot base, ID live belum terikat</x:v>
      </x:c>
      <x:c r="E2081" s="413" t="str">
        <x:v>Laporan diperbarui</x:v>
      </x:c>
      <x:c r="F2081" s="413" t="str">
        <x:v>9 Sep 2026</x:v>
      </x:c>
    </x:row>
    <x:row r="2082" ht="40" customHeight="1">
      <x:c r="A2082" s="413" t="str">
        <x:v>Data Schedule</x:v>
      </x:c>
      <x:c r="B2082" s="413" t="str">
        <x:v>AO108</x:v>
      </x:c>
      <x:c r="C2082" s="413"/>
      <x:c r="D2082" s="413" t="str">
        <x:v>Belum diperbarui live</x:v>
      </x:c>
      <x:c r="E2082" s="413" t="str">
        <x:v>Laporan diperbarui</x:v>
      </x:c>
      <x:c r="F2082" s="413" t="str">
        <x:v>9 Sep 2026</x:v>
      </x:c>
    </x:row>
    <x:row r="2083" ht="40" customHeight="1">
      <x:c r="A2083" s="413" t="str">
        <x:v>Data Schedule</x:v>
      </x:c>
      <x:c r="B2083" s="413" t="str">
        <x:v>AN109</x:v>
      </x:c>
      <x:c r="C2083" s="413"/>
      <x:c r="D2083" s="413" t="str">
        <x:v>Snapshot base, ID live belum terikat</x:v>
      </x:c>
      <x:c r="E2083" s="413" t="str">
        <x:v>Laporan diperbarui</x:v>
      </x:c>
      <x:c r="F2083" s="413" t="str">
        <x:v>9 Sep 2026</x:v>
      </x:c>
    </x:row>
    <x:row r="2084" ht="40" customHeight="1">
      <x:c r="A2084" s="413" t="str">
        <x:v>Data Schedule</x:v>
      </x:c>
      <x:c r="B2084" s="413" t="str">
        <x:v>AO109</x:v>
      </x:c>
      <x:c r="C2084" s="413"/>
      <x:c r="D2084" s="413" t="str">
        <x:v>Belum diperbarui live</x:v>
      </x:c>
      <x:c r="E2084" s="413" t="str">
        <x:v>Laporan diperbarui</x:v>
      </x:c>
      <x:c r="F2084" s="413" t="str">
        <x:v>9 Sep 2026</x:v>
      </x:c>
    </x:row>
    <x:row r="2085" ht="40" customHeight="1">
      <x:c r="A2085" s="413" t="str">
        <x:v>Data Schedule</x:v>
      </x:c>
      <x:c r="B2085" s="413" t="str">
        <x:v>AN110</x:v>
      </x:c>
      <x:c r="C2085" s="413"/>
      <x:c r="D2085" s="413" t="str">
        <x:v>Snapshot base, ID live belum terikat</x:v>
      </x:c>
      <x:c r="E2085" s="413" t="str">
        <x:v>Laporan diperbarui</x:v>
      </x:c>
      <x:c r="F2085" s="413" t="str">
        <x:v>9 Sep 2026</x:v>
      </x:c>
    </x:row>
    <x:row r="2086" ht="40" customHeight="1">
      <x:c r="A2086" s="413" t="str">
        <x:v>Data Schedule</x:v>
      </x:c>
      <x:c r="B2086" s="413" t="str">
        <x:v>AO110</x:v>
      </x:c>
      <x:c r="C2086" s="413"/>
      <x:c r="D2086" s="413" t="str">
        <x:v>Belum diperbarui live</x:v>
      </x:c>
      <x:c r="E2086" s="413" t="str">
        <x:v>Laporan diperbarui</x:v>
      </x:c>
      <x:c r="F2086" s="413" t="str">
        <x:v>9 Sep 2026</x:v>
      </x:c>
    </x:row>
    <x:row r="2087" ht="40" customHeight="1">
      <x:c r="A2087" s="413" t="str">
        <x:v>Data Schedule</x:v>
      </x:c>
      <x:c r="B2087" s="413" t="str">
        <x:v>AG110</x:v>
      </x:c>
      <x:c r="C2087" s="413"/>
      <x:c r="D2087" s="413" t="str">
        <x:v>CHECK pembayaran belum cocok</x:v>
      </x:c>
      <x:c r="E2087" s="413" t="str">
        <x:v>Laporan diperbarui</x:v>
      </x:c>
      <x:c r="F2087" s="413" t="str">
        <x:v>9 Sep 2026</x:v>
      </x:c>
    </x:row>
    <x:row r="2088" ht="40" customHeight="1">
      <x:c r="A2088" s="413" t="str">
        <x:v>Data Schedule</x:v>
      </x:c>
      <x:c r="B2088" s="413" t="str">
        <x:v>X110</x:v>
      </x:c>
      <x:c r="C2088" s="413"/>
      <x:c r="D2088" s="413" t="str">
        <x:v>Kandidat pembayaran Log 9!6 (Zhafira Azfa). Sisa ditahan agar tidak ganda.</x:v>
      </x:c>
      <x:c r="E2088" s="413" t="str">
        <x:v>Laporan diperbarui</x:v>
      </x:c>
      <x:c r="F2088" s="413" t="str">
        <x:v>9 Sep 2026</x:v>
      </x:c>
    </x:row>
    <x:row r="2089" ht="40" customHeight="1">
      <x:c r="A2089" s="413" t="str">
        <x:v>Data Schedule</x:v>
      </x:c>
      <x:c r="B2089" s="413" t="str">
        <x:v>AN111</x:v>
      </x:c>
      <x:c r="C2089" s="413"/>
      <x:c r="D2089" s="413" t="str">
        <x:v>Snapshot base, ID live belum terikat</x:v>
      </x:c>
      <x:c r="E2089" s="413" t="str">
        <x:v>Laporan diperbarui</x:v>
      </x:c>
      <x:c r="F2089" s="413" t="str">
        <x:v>9 Sep 2026</x:v>
      </x:c>
    </x:row>
    <x:row r="2090" ht="40" customHeight="1">
      <x:c r="A2090" s="413" t="str">
        <x:v>Data Schedule</x:v>
      </x:c>
      <x:c r="B2090" s="413" t="str">
        <x:v>AO111</x:v>
      </x:c>
      <x:c r="C2090" s="413"/>
      <x:c r="D2090" s="413" t="str">
        <x:v>Belum diperbarui live</x:v>
      </x:c>
      <x:c r="E2090" s="413" t="str">
        <x:v>Laporan diperbarui</x:v>
      </x:c>
      <x:c r="F2090" s="413" t="str">
        <x:v>9 Sep 2026</x:v>
      </x:c>
    </x:row>
    <x:row r="2091" ht="40" customHeight="1">
      <x:c r="A2091" s="413" t="str">
        <x:v>Data Schedule</x:v>
      </x:c>
      <x:c r="B2091" s="413" t="str">
        <x:v>AG111</x:v>
      </x:c>
      <x:c r="C2091" s="413"/>
      <x:c r="D2091" s="413" t="str">
        <x:v>CHECK pembayaran belum cocok</x:v>
      </x:c>
      <x:c r="E2091" s="413" t="str">
        <x:v>Laporan diperbarui</x:v>
      </x:c>
      <x:c r="F2091" s="413" t="str">
        <x:v>9 Sep 2026</x:v>
      </x:c>
    </x:row>
    <x:row r="2092" ht="40" customHeight="1">
      <x:c r="A2092" s="413" t="str">
        <x:v>Data Schedule</x:v>
      </x:c>
      <x:c r="B2092" s="413" t="str">
        <x:v>X111</x:v>
      </x:c>
      <x:c r="C2092" s="413"/>
      <x:c r="D2092" s="413" t="str">
        <x:v>Kandidat pembayaran Log 9!10 (Sandy). Sisa ditahan agar tidak ganda.</x:v>
      </x:c>
      <x:c r="E2092" s="413" t="str">
        <x:v>Laporan diperbarui</x:v>
      </x:c>
      <x:c r="F2092" s="413" t="str">
        <x:v>9 Sep 2026</x:v>
      </x:c>
    </x:row>
    <x:row r="2093" ht="40" customHeight="1">
      <x:c r="A2093" s="413" t="str">
        <x:v>Data Schedule</x:v>
      </x:c>
      <x:c r="B2093" s="413" t="str">
        <x:v>AN112</x:v>
      </x:c>
      <x:c r="C2093" s="413"/>
      <x:c r="D2093" s="413" t="str">
        <x:v>Snapshot base, ID live belum terikat</x:v>
      </x:c>
      <x:c r="E2093" s="413" t="str">
        <x:v>Laporan diperbarui</x:v>
      </x:c>
      <x:c r="F2093" s="413" t="str">
        <x:v>9 Sep 2026</x:v>
      </x:c>
    </x:row>
    <x:row r="2094" ht="40" customHeight="1">
      <x:c r="A2094" s="413" t="str">
        <x:v>Data Schedule</x:v>
      </x:c>
      <x:c r="B2094" s="413" t="str">
        <x:v>AO112</x:v>
      </x:c>
      <x:c r="C2094" s="413"/>
      <x:c r="D2094" s="413" t="str">
        <x:v>Belum diperbarui live</x:v>
      </x:c>
      <x:c r="E2094" s="413" t="str">
        <x:v>Laporan diperbarui</x:v>
      </x:c>
      <x:c r="F2094" s="413" t="str">
        <x:v>9 Sep 2026</x:v>
      </x:c>
    </x:row>
    <x:row r="2095" ht="40" customHeight="1">
      <x:c r="A2095" s="413" t="str">
        <x:v>Data Schedule</x:v>
      </x:c>
      <x:c r="B2095" s="413" t="str">
        <x:v>AN113</x:v>
      </x:c>
      <x:c r="C2095" s="413"/>
      <x:c r="D2095" s="413" t="str">
        <x:v>Snapshot base, ID live belum terikat</x:v>
      </x:c>
      <x:c r="E2095" s="413" t="str">
        <x:v>Laporan diperbarui</x:v>
      </x:c>
      <x:c r="F2095" s="413" t="str">
        <x:v>9 Sep 2026</x:v>
      </x:c>
    </x:row>
    <x:row r="2096" ht="40" customHeight="1">
      <x:c r="A2096" s="413" t="str">
        <x:v>Data Schedule</x:v>
      </x:c>
      <x:c r="B2096" s="413" t="str">
        <x:v>AO113</x:v>
      </x:c>
      <x:c r="C2096" s="413"/>
      <x:c r="D2096" s="413" t="str">
        <x:v>Belum diperbarui live</x:v>
      </x:c>
      <x:c r="E2096" s="413" t="str">
        <x:v>Laporan diperbarui</x:v>
      </x:c>
      <x:c r="F2096" s="413" t="str">
        <x:v>9 Sep 2026</x:v>
      </x:c>
    </x:row>
    <x:row r="2097" ht="40" customHeight="1">
      <x:c r="A2097" s="413" t="str">
        <x:v>Data Schedule</x:v>
      </x:c>
      <x:c r="B2097" s="413" t="str">
        <x:v>AG113</x:v>
      </x:c>
      <x:c r="C2097" s="413"/>
      <x:c r="D2097" s="413" t="str">
        <x:v>CHECK pembayaran belum cocok</x:v>
      </x:c>
      <x:c r="E2097" s="413" t="str">
        <x:v>Laporan diperbarui</x:v>
      </x:c>
      <x:c r="F2097" s="413" t="str">
        <x:v>9 Sep 2026</x:v>
      </x:c>
    </x:row>
    <x:row r="2098" ht="40" customHeight="1">
      <x:c r="A2098" s="413" t="str">
        <x:v>Data Schedule</x:v>
      </x:c>
      <x:c r="B2098" s="413" t="str">
        <x:v>X113</x:v>
      </x:c>
      <x:c r="C2098" s="413"/>
      <x:c r="D2098" s="413" t="str">
        <x:v>Kandidat pembayaran Log 9!21 (Isty Fadielah). Sisa ditahan agar tidak ganda.</x:v>
      </x:c>
      <x:c r="E2098" s="413" t="str">
        <x:v>Laporan diperbarui</x:v>
      </x:c>
      <x:c r="F2098" s="413" t="str">
        <x:v>9 Sep 2026</x:v>
      </x:c>
    </x:row>
    <x:row r="2099" ht="40" customHeight="1">
      <x:c r="A2099" s="413" t="str">
        <x:v>Data Schedule</x:v>
      </x:c>
      <x:c r="B2099" s="413" t="str">
        <x:v>AN114</x:v>
      </x:c>
      <x:c r="C2099" s="413"/>
      <x:c r="D2099" s="413" t="str">
        <x:v>Snapshot base, ID live belum terikat</x:v>
      </x:c>
      <x:c r="E2099" s="413" t="str">
        <x:v>Laporan diperbarui</x:v>
      </x:c>
      <x:c r="F2099" s="413" t="str">
        <x:v>9 Sep 2026</x:v>
      </x:c>
    </x:row>
    <x:row r="2100" ht="40" customHeight="1">
      <x:c r="A2100" s="413" t="str">
        <x:v>Data Schedule</x:v>
      </x:c>
      <x:c r="B2100" s="413" t="str">
        <x:v>AO114</x:v>
      </x:c>
      <x:c r="C2100" s="413"/>
      <x:c r="D2100" s="413" t="str">
        <x:v>Belum diperbarui live</x:v>
      </x:c>
      <x:c r="E2100" s="413" t="str">
        <x:v>Laporan diperbarui</x:v>
      </x:c>
      <x:c r="F2100" s="413" t="str">
        <x:v>9 Sep 2026</x:v>
      </x:c>
    </x:row>
    <x:row r="2101" ht="40" customHeight="1">
      <x:c r="A2101" s="413" t="str">
        <x:v>Data Schedule</x:v>
      </x:c>
      <x:c r="B2101" s="413" t="str">
        <x:v>AN115</x:v>
      </x:c>
      <x:c r="C2101" s="413"/>
      <x:c r="D2101" s="413" t="str">
        <x:v>Snapshot base, ID live belum terikat</x:v>
      </x:c>
      <x:c r="E2101" s="413" t="str">
        <x:v>Laporan diperbarui</x:v>
      </x:c>
      <x:c r="F2101" s="413" t="str">
        <x:v>9 Sep 2026</x:v>
      </x:c>
    </x:row>
    <x:row r="2102" ht="40" customHeight="1">
      <x:c r="A2102" s="413" t="str">
        <x:v>Data Schedule</x:v>
      </x:c>
      <x:c r="B2102" s="413" t="str">
        <x:v>AO115</x:v>
      </x:c>
      <x:c r="C2102" s="413"/>
      <x:c r="D2102" s="413" t="str">
        <x:v>Belum diperbarui live</x:v>
      </x:c>
      <x:c r="E2102" s="413" t="str">
        <x:v>Laporan diperbarui</x:v>
      </x:c>
      <x:c r="F2102" s="413" t="str">
        <x:v>9 Sep 2026</x:v>
      </x:c>
    </x:row>
    <x:row r="2103" ht="40" customHeight="1">
      <x:c r="A2103" s="413" t="str">
        <x:v>Data Schedule</x:v>
      </x:c>
      <x:c r="B2103" s="413" t="str">
        <x:v>AN116</x:v>
      </x:c>
      <x:c r="C2103" s="413"/>
      <x:c r="D2103" s="413" t="str">
        <x:v>Snapshot base, ID live belum terikat</x:v>
      </x:c>
      <x:c r="E2103" s="413" t="str">
        <x:v>Laporan diperbarui</x:v>
      </x:c>
      <x:c r="F2103" s="413" t="str">
        <x:v>9 Sep 2026</x:v>
      </x:c>
    </x:row>
    <x:row r="2104" ht="40" customHeight="1">
      <x:c r="A2104" s="413" t="str">
        <x:v>Data Schedule</x:v>
      </x:c>
      <x:c r="B2104" s="413" t="str">
        <x:v>AO116</x:v>
      </x:c>
      <x:c r="C2104" s="413"/>
      <x:c r="D2104" s="413" t="str">
        <x:v>Belum diperbarui live</x:v>
      </x:c>
      <x:c r="E2104" s="413" t="str">
        <x:v>Laporan diperbarui</x:v>
      </x:c>
      <x:c r="F2104" s="413" t="str">
        <x:v>9 Sep 2026</x:v>
      </x:c>
    </x:row>
    <x:row r="2105" ht="40" customHeight="1">
      <x:c r="A2105" s="413" t="str">
        <x:v>Data Schedule</x:v>
      </x:c>
      <x:c r="B2105" s="413" t="str">
        <x:v>AN117</x:v>
      </x:c>
      <x:c r="C2105" s="413"/>
      <x:c r="D2105" s="413" t="str">
        <x:v>Snapshot base, ID live belum terikat</x:v>
      </x:c>
      <x:c r="E2105" s="413" t="str">
        <x:v>Laporan diperbarui</x:v>
      </x:c>
      <x:c r="F2105" s="413" t="str">
        <x:v>9 Sep 2026</x:v>
      </x:c>
    </x:row>
    <x:row r="2106" ht="40" customHeight="1">
      <x:c r="A2106" s="413" t="str">
        <x:v>Data Schedule</x:v>
      </x:c>
      <x:c r="B2106" s="413" t="str">
        <x:v>AO117</x:v>
      </x:c>
      <x:c r="C2106" s="413"/>
      <x:c r="D2106" s="413" t="str">
        <x:v>Belum diperbarui live</x:v>
      </x:c>
      <x:c r="E2106" s="413" t="str">
        <x:v>Laporan diperbarui</x:v>
      </x:c>
      <x:c r="F2106" s="413" t="str">
        <x:v>9 Sep 2026</x:v>
      </x:c>
    </x:row>
    <x:row r="2107" ht="40" customHeight="1">
      <x:c r="A2107" s="413" t="str">
        <x:v>Data Schedule</x:v>
      </x:c>
      <x:c r="B2107" s="413" t="str">
        <x:v>AN118</x:v>
      </x:c>
      <x:c r="C2107" s="413"/>
      <x:c r="D2107" s="413" t="str">
        <x:v>Snapshot base, ID live belum terikat</x:v>
      </x:c>
      <x:c r="E2107" s="413" t="str">
        <x:v>Laporan diperbarui</x:v>
      </x:c>
      <x:c r="F2107" s="413" t="str">
        <x:v>9 Sep 2026</x:v>
      </x:c>
    </x:row>
    <x:row r="2108" ht="40" customHeight="1">
      <x:c r="A2108" s="413" t="str">
        <x:v>Data Schedule</x:v>
      </x:c>
      <x:c r="B2108" s="413" t="str">
        <x:v>AO118</x:v>
      </x:c>
      <x:c r="C2108" s="413"/>
      <x:c r="D2108" s="413" t="str">
        <x:v>Belum diperbarui live</x:v>
      </x:c>
      <x:c r="E2108" s="413" t="str">
        <x:v>Laporan diperbarui</x:v>
      </x:c>
      <x:c r="F2108" s="413" t="str">
        <x:v>9 Sep 2026</x:v>
      </x:c>
    </x:row>
    <x:row r="2109" ht="40" customHeight="1">
      <x:c r="A2109" s="413" t="str">
        <x:v>Data Schedule</x:v>
      </x:c>
      <x:c r="B2109" s="413" t="str">
        <x:v>AN119</x:v>
      </x:c>
      <x:c r="C2109" s="413"/>
      <x:c r="D2109" s="413" t="str">
        <x:v>Snapshot base, ID live belum terikat</x:v>
      </x:c>
      <x:c r="E2109" s="413" t="str">
        <x:v>Laporan diperbarui</x:v>
      </x:c>
      <x:c r="F2109" s="413" t="str">
        <x:v>9 Sep 2026</x:v>
      </x:c>
    </x:row>
    <x:row r="2110" ht="40" customHeight="1">
      <x:c r="A2110" s="413" t="str">
        <x:v>Data Schedule</x:v>
      </x:c>
      <x:c r="B2110" s="413" t="str">
        <x:v>AO119</x:v>
      </x:c>
      <x:c r="C2110" s="413"/>
      <x:c r="D2110" s="413" t="str">
        <x:v>Belum diperbarui live</x:v>
      </x:c>
      <x:c r="E2110" s="413" t="str">
        <x:v>Laporan diperbarui</x:v>
      </x:c>
      <x:c r="F2110" s="413" t="str">
        <x:v>9 Sep 2026</x:v>
      </x:c>
    </x:row>
    <x:row r="2111" ht="40" customHeight="1">
      <x:c r="A2111" s="413" t="str">
        <x:v>Data Schedule</x:v>
      </x:c>
      <x:c r="B2111" s="413" t="str">
        <x:v>AN120</x:v>
      </x:c>
      <x:c r="C2111" s="413"/>
      <x:c r="D2111" s="413" t="str">
        <x:v>Snapshot base, ID live belum terikat</x:v>
      </x:c>
      <x:c r="E2111" s="413" t="str">
        <x:v>Laporan diperbarui</x:v>
      </x:c>
      <x:c r="F2111" s="413" t="str">
        <x:v>9 Sep 2026</x:v>
      </x:c>
    </x:row>
    <x:row r="2112" ht="40" customHeight="1">
      <x:c r="A2112" s="413" t="str">
        <x:v>Data Schedule</x:v>
      </x:c>
      <x:c r="B2112" s="413" t="str">
        <x:v>AO120</x:v>
      </x:c>
      <x:c r="C2112" s="413"/>
      <x:c r="D2112" s="413" t="str">
        <x:v>Belum diperbarui live</x:v>
      </x:c>
      <x:c r="E2112" s="413" t="str">
        <x:v>Laporan diperbarui</x:v>
      </x:c>
      <x:c r="F2112" s="413" t="str">
        <x:v>9 Sep 2026</x:v>
      </x:c>
    </x:row>
    <x:row r="2113" ht="40" customHeight="1">
      <x:c r="A2113" s="413" t="str">
        <x:v>Data Schedule</x:v>
      </x:c>
      <x:c r="B2113" s="413" t="str">
        <x:v>AN121</x:v>
      </x:c>
      <x:c r="C2113" s="413"/>
      <x:c r="D2113" s="413" t="str">
        <x:v>Snapshot base, ID live belum terikat</x:v>
      </x:c>
      <x:c r="E2113" s="413" t="str">
        <x:v>Laporan diperbarui</x:v>
      </x:c>
      <x:c r="F2113" s="413" t="str">
        <x:v>9 Sep 2026</x:v>
      </x:c>
    </x:row>
    <x:row r="2114" ht="40" customHeight="1">
      <x:c r="A2114" s="413" t="str">
        <x:v>Data Schedule</x:v>
      </x:c>
      <x:c r="B2114" s="413" t="str">
        <x:v>AO121</x:v>
      </x:c>
      <x:c r="C2114" s="413"/>
      <x:c r="D2114" s="413" t="str">
        <x:v>Belum diperbarui live</x:v>
      </x:c>
      <x:c r="E2114" s="413" t="str">
        <x:v>Laporan diperbarui</x:v>
      </x:c>
      <x:c r="F2114" s="413" t="str">
        <x:v>9 Sep 2026</x:v>
      </x:c>
    </x:row>
    <x:row r="2115" ht="40" customHeight="1">
      <x:c r="A2115" s="413" t="str">
        <x:v>Data Schedule</x:v>
      </x:c>
      <x:c r="B2115" s="413" t="str">
        <x:v>AG121</x:v>
      </x:c>
      <x:c r="C2115" s="413"/>
      <x:c r="D2115" s="413" t="str">
        <x:v>CHECK pembayaran belum cocok</x:v>
      </x:c>
      <x:c r="E2115" s="413" t="str">
        <x:v>Laporan diperbarui</x:v>
      </x:c>
      <x:c r="F2115" s="413" t="str">
        <x:v>9 Sep 2026</x:v>
      </x:c>
    </x:row>
    <x:row r="2116" ht="40" customHeight="1">
      <x:c r="A2116" s="413" t="str">
        <x:v>Data Schedule</x:v>
      </x:c>
      <x:c r="B2116" s="413" t="str">
        <x:v>X121</x:v>
      </x:c>
      <x:c r="C2116" s="413"/>
      <x:c r="D2116" s="413" t="str">
        <x:v>Kandidat pembayaran Log 9!15 (Maria Taffi). Sisa ditahan agar tidak ganda.</x:v>
      </x:c>
      <x:c r="E2116" s="413" t="str">
        <x:v>Laporan diperbarui</x:v>
      </x:c>
      <x:c r="F2116" s="413" t="str">
        <x:v>9 Sep 2026</x:v>
      </x:c>
    </x:row>
    <x:row r="2117" ht="40" customHeight="1">
      <x:c r="A2117" s="413" t="str">
        <x:v>Data Schedule</x:v>
      </x:c>
      <x:c r="B2117" s="413" t="str">
        <x:v>AN122</x:v>
      </x:c>
      <x:c r="C2117" s="413"/>
      <x:c r="D2117" s="413" t="str">
        <x:v>Snapshot base, ID live belum terikat</x:v>
      </x:c>
      <x:c r="E2117" s="413" t="str">
        <x:v>Laporan diperbarui</x:v>
      </x:c>
      <x:c r="F2117" s="413" t="str">
        <x:v>9 Sep 2026</x:v>
      </x:c>
    </x:row>
    <x:row r="2118" ht="40" customHeight="1">
      <x:c r="A2118" s="413" t="str">
        <x:v>Data Schedule</x:v>
      </x:c>
      <x:c r="B2118" s="413" t="str">
        <x:v>AO122</x:v>
      </x:c>
      <x:c r="C2118" s="413"/>
      <x:c r="D2118" s="413" t="str">
        <x:v>Belum diperbarui live</x:v>
      </x:c>
      <x:c r="E2118" s="413" t="str">
        <x:v>Laporan diperbarui</x:v>
      </x:c>
      <x:c r="F2118" s="413" t="str">
        <x:v>9 Sep 2026</x:v>
      </x:c>
    </x:row>
    <x:row r="2119" ht="40" customHeight="1">
      <x:c r="A2119" s="413" t="str">
        <x:v>Data Schedule</x:v>
      </x:c>
      <x:c r="B2119" s="413" t="str">
        <x:v>AG122</x:v>
      </x:c>
      <x:c r="C2119" s="413"/>
      <x:c r="D2119" s="413" t="str">
        <x:v>CHECK pembayaran belum cocok</x:v>
      </x:c>
      <x:c r="E2119" s="413" t="str">
        <x:v>Laporan diperbarui</x:v>
      </x:c>
      <x:c r="F2119" s="413" t="str">
        <x:v>9 Sep 2026</x:v>
      </x:c>
    </x:row>
    <x:row r="2120" ht="40" customHeight="1">
      <x:c r="A2120" s="413" t="str">
        <x:v>Data Schedule</x:v>
      </x:c>
      <x:c r="B2120" s="413" t="str">
        <x:v>X122</x:v>
      </x:c>
      <x:c r="C2120" s="413"/>
      <x:c r="D2120" s="413" t="str">
        <x:v>Kandidat pembayaran Log 9!20 (Hanif). Sisa ditahan agar tidak ganda.</x:v>
      </x:c>
      <x:c r="E2120" s="413" t="str">
        <x:v>Laporan diperbarui</x:v>
      </x:c>
      <x:c r="F2120" s="413" t="str">
        <x:v>9 Sep 2026</x:v>
      </x:c>
    </x:row>
    <x:row r="2121" ht="40" customHeight="1">
      <x:c r="A2121" s="413" t="str">
        <x:v>Data Schedule</x:v>
      </x:c>
      <x:c r="B2121" s="413" t="str">
        <x:v>AN123</x:v>
      </x:c>
      <x:c r="C2121" s="413"/>
      <x:c r="D2121" s="413" t="str">
        <x:v>Snapshot base, ID live belum terikat</x:v>
      </x:c>
      <x:c r="E2121" s="413" t="str">
        <x:v>Laporan diperbarui</x:v>
      </x:c>
      <x:c r="F2121" s="413" t="str">
        <x:v>9 Sep 2026</x:v>
      </x:c>
    </x:row>
    <x:row r="2122" ht="40" customHeight="1">
      <x:c r="A2122" s="413" t="str">
        <x:v>Data Schedule</x:v>
      </x:c>
      <x:c r="B2122" s="413" t="str">
        <x:v>AO123</x:v>
      </x:c>
      <x:c r="C2122" s="413"/>
      <x:c r="D2122" s="413" t="str">
        <x:v>Belum diperbarui live</x:v>
      </x:c>
      <x:c r="E2122" s="413" t="str">
        <x:v>Laporan diperbarui</x:v>
      </x:c>
      <x:c r="F2122" s="413" t="str">
        <x:v>9 Sep 2026</x:v>
      </x:c>
    </x:row>
    <x:row r="2123" ht="40" customHeight="1">
      <x:c r="A2123" s="413" t="str">
        <x:v>Data Schedule</x:v>
      </x:c>
      <x:c r="B2123" s="413" t="str">
        <x:v>AN124</x:v>
      </x:c>
      <x:c r="C2123" s="413"/>
      <x:c r="D2123" s="413" t="str">
        <x:v>Snapshot base, ID live belum terikat</x:v>
      </x:c>
      <x:c r="E2123" s="413" t="str">
        <x:v>Laporan diperbarui</x:v>
      </x:c>
      <x:c r="F2123" s="413" t="str">
        <x:v>9 Sep 2026</x:v>
      </x:c>
    </x:row>
    <x:row r="2124" ht="40" customHeight="1">
      <x:c r="A2124" s="413" t="str">
        <x:v>Data Schedule</x:v>
      </x:c>
      <x:c r="B2124" s="413" t="str">
        <x:v>AO124</x:v>
      </x:c>
      <x:c r="C2124" s="413"/>
      <x:c r="D2124" s="413" t="str">
        <x:v>Belum diperbarui live</x:v>
      </x:c>
      <x:c r="E2124" s="413" t="str">
        <x:v>Laporan diperbarui</x:v>
      </x:c>
      <x:c r="F2124" s="413" t="str">
        <x:v>9 Sep 2026</x:v>
      </x:c>
    </x:row>
    <x:row r="2125" ht="40" customHeight="1">
      <x:c r="A2125" s="413" t="str">
        <x:v>Data Schedule</x:v>
      </x:c>
      <x:c r="B2125" s="413" t="str">
        <x:v>AN125</x:v>
      </x:c>
      <x:c r="C2125" s="413"/>
      <x:c r="D2125" s="413" t="str">
        <x:v>Snapshot base, ID live belum terikat</x:v>
      </x:c>
      <x:c r="E2125" s="413" t="str">
        <x:v>Laporan diperbarui</x:v>
      </x:c>
      <x:c r="F2125" s="413" t="str">
        <x:v>9 Sep 2026</x:v>
      </x:c>
    </x:row>
    <x:row r="2126" ht="40" customHeight="1">
      <x:c r="A2126" s="413" t="str">
        <x:v>Data Schedule</x:v>
      </x:c>
      <x:c r="B2126" s="413" t="str">
        <x:v>AO125</x:v>
      </x:c>
      <x:c r="C2126" s="413"/>
      <x:c r="D2126" s="413" t="str">
        <x:v>Belum diperbarui live</x:v>
      </x:c>
      <x:c r="E2126" s="413" t="str">
        <x:v>Laporan diperbarui</x:v>
      </x:c>
      <x:c r="F2126" s="413" t="str">
        <x:v>9 Sep 2026</x:v>
      </x:c>
    </x:row>
    <x:row r="2127" ht="40" customHeight="1">
      <x:c r="A2127" s="413" t="str">
        <x:v>Data Schedule</x:v>
      </x:c>
      <x:c r="B2127" s="413" t="str">
        <x:v>AN126</x:v>
      </x:c>
      <x:c r="C2127" s="413"/>
      <x:c r="D2127" s="413" t="str">
        <x:v>14UfXpQhjpRpKtMIwGtdihL0Bu_n5SJpu6vNcLjZ7A8I</x:v>
      </x:c>
      <x:c r="E2127" s="413" t="str">
        <x:v>Laporan diperbarui</x:v>
      </x:c>
      <x:c r="F2127" s="413" t="str">
        <x:v>9 Sep 2026</x:v>
      </x:c>
    </x:row>
    <x:row r="2128" ht="40" customHeight="1">
      <x:c r="A2128" s="413" t="str">
        <x:v>Data Schedule</x:v>
      </x:c>
      <x:c r="B2128" s="413" t="str">
        <x:v>AO126</x:v>
      </x:c>
      <x:c r="C2128" s="413"/>
      <x:c r="D2128" s="413" t="n">
        <x:v>46274.15002269676</x:v>
      </x:c>
      <x:c r="E2128" s="413" t="str">
        <x:v>Laporan diperbarui</x:v>
      </x:c>
      <x:c r="F2128" s="413" t="str">
        <x:v>9 Sep 2026</x:v>
      </x:c>
    </x:row>
    <x:row r="2129" ht="40" customHeight="1">
      <x:c r="A2129" s="413" t="str">
        <x:v>Data Schedule</x:v>
      </x:c>
      <x:c r="B2129" s="413" t="str">
        <x:v>AG126</x:v>
      </x:c>
      <x:c r="C2129" s="413"/>
      <x:c r="D2129" s="413" t="str">
        <x:v>CHECK pembayaran belum cocok</x:v>
      </x:c>
      <x:c r="E2129" s="413" t="str">
        <x:v>Laporan diperbarui</x:v>
      </x:c>
      <x:c r="F2129" s="413" t="str">
        <x:v>9 Sep 2026</x:v>
      </x:c>
    </x:row>
    <x:row r="2130" ht="40" customHeight="1">
      <x:c r="A2130" s="413" t="str">
        <x:v>Data Schedule</x:v>
      </x:c>
      <x:c r="B2130" s="413" t="str">
        <x:v>X126</x:v>
      </x:c>
      <x:c r="C2130" s="413" t="str">
        <x:v>Potensi duplikat / pindah jadwal: BK093, BK122</x:v>
      </x:c>
      <x:c r="D2130" s="413" t="str">
        <x:v>Potensi duplikat / pindah jadwal: BK093, BK122 | Kandidat pembayaran Log 9!14 (Meilani). Sisa ditahan agar tidak ganda.</x:v>
      </x:c>
      <x:c r="E2130" s="413" t="str">
        <x:v>Laporan diperbarui</x:v>
      </x:c>
      <x:c r="F2130" s="413" t="str">
        <x:v>9 Sep 2026</x:v>
      </x:c>
    </x:row>
    <x:row r="2131" ht="40" customHeight="1">
      <x:c r="A2131" s="413" t="str">
        <x:v>Data Schedule</x:v>
      </x:c>
      <x:c r="B2131" s="413" t="str">
        <x:v>AN127</x:v>
      </x:c>
      <x:c r="C2131" s="413"/>
      <x:c r="D2131" s="413" t="str">
        <x:v>14UfXpQhjpRpKtMIwGtdihL0Bu_n5SJpu6vNcLjZ7A8I</x:v>
      </x:c>
      <x:c r="E2131" s="413" t="str">
        <x:v>Laporan diperbarui</x:v>
      </x:c>
      <x:c r="F2131" s="413" t="str">
        <x:v>9 Sep 2026</x:v>
      </x:c>
    </x:row>
    <x:row r="2132" ht="40" customHeight="1">
      <x:c r="A2132" s="413" t="str">
        <x:v>Data Schedule</x:v>
      </x:c>
      <x:c r="B2132" s="413" t="str">
        <x:v>AO127</x:v>
      </x:c>
      <x:c r="C2132" s="413"/>
      <x:c r="D2132" s="413" t="n">
        <x:v>46274.15002269676</x:v>
      </x:c>
      <x:c r="E2132" s="413" t="str">
        <x:v>Laporan diperbarui</x:v>
      </x:c>
      <x:c r="F2132" s="413" t="str">
        <x:v>9 Sep 2026</x:v>
      </x:c>
    </x:row>
    <x:row r="2133" ht="40" customHeight="1">
      <x:c r="A2133" s="413" t="str">
        <x:v>Data Schedule</x:v>
      </x:c>
      <x:c r="B2133" s="413" t="str">
        <x:v>AN128</x:v>
      </x:c>
      <x:c r="C2133" s="413"/>
      <x:c r="D2133" s="413" t="str">
        <x:v>14UfXpQhjpRpKtMIwGtdihL0Bu_n5SJpu6vNcLjZ7A8I</x:v>
      </x:c>
      <x:c r="E2133" s="413" t="str">
        <x:v>Laporan diperbarui</x:v>
      </x:c>
      <x:c r="F2133" s="413" t="str">
        <x:v>9 Sep 2026</x:v>
      </x:c>
    </x:row>
    <x:row r="2134" ht="40" customHeight="1">
      <x:c r="A2134" s="413" t="str">
        <x:v>Data Schedule</x:v>
      </x:c>
      <x:c r="B2134" s="413" t="str">
        <x:v>AO128</x:v>
      </x:c>
      <x:c r="C2134" s="413"/>
      <x:c r="D2134" s="413" t="n">
        <x:v>46274.15002269676</x:v>
      </x:c>
      <x:c r="E2134" s="413" t="str">
        <x:v>Laporan diperbarui</x:v>
      </x:c>
      <x:c r="F2134" s="413" t="str">
        <x:v>9 Sep 2026</x:v>
      </x:c>
    </x:row>
    <x:row r="2135" ht="40" customHeight="1">
      <x:c r="A2135" s="413" t="str">
        <x:v>Data Schedule</x:v>
      </x:c>
      <x:c r="B2135" s="413" t="str">
        <x:v>AN129</x:v>
      </x:c>
      <x:c r="C2135" s="413"/>
      <x:c r="D2135" s="413" t="str">
        <x:v>14UfXpQhjpRpKtMIwGtdihL0Bu_n5SJpu6vNcLjZ7A8I</x:v>
      </x:c>
      <x:c r="E2135" s="413" t="str">
        <x:v>Laporan diperbarui</x:v>
      </x:c>
      <x:c r="F2135" s="413" t="str">
        <x:v>9 Sep 2026</x:v>
      </x:c>
    </x:row>
    <x:row r="2136" ht="40" customHeight="1">
      <x:c r="A2136" s="413" t="str">
        <x:v>Data Schedule</x:v>
      </x:c>
      <x:c r="B2136" s="413" t="str">
        <x:v>AO129</x:v>
      </x:c>
      <x:c r="C2136" s="413"/>
      <x:c r="D2136" s="413" t="n">
        <x:v>46274.15002269676</x:v>
      </x:c>
      <x:c r="E2136" s="413" t="str">
        <x:v>Laporan diperbarui</x:v>
      </x:c>
      <x:c r="F2136" s="413" t="str">
        <x:v>9 Sep 2026</x:v>
      </x:c>
    </x:row>
    <x:row r="2137" ht="40" customHeight="1">
      <x:c r="A2137" s="413" t="str">
        <x:v>Data Schedule</x:v>
      </x:c>
      <x:c r="B2137" s="413" t="str">
        <x:v>AN130</x:v>
      </x:c>
      <x:c r="C2137" s="413"/>
      <x:c r="D2137" s="413" t="str">
        <x:v>14UfXpQhjpRpKtMIwGtdihL0Bu_n5SJpu6vNcLjZ7A8I</x:v>
      </x:c>
      <x:c r="E2137" s="413" t="str">
        <x:v>Laporan diperbarui</x:v>
      </x:c>
      <x:c r="F2137" s="413" t="str">
        <x:v>9 Sep 2026</x:v>
      </x:c>
    </x:row>
    <x:row r="2138" ht="40" customHeight="1">
      <x:c r="A2138" s="413" t="str">
        <x:v>Data Schedule</x:v>
      </x:c>
      <x:c r="B2138" s="413" t="str">
        <x:v>AO130</x:v>
      </x:c>
      <x:c r="C2138" s="413"/>
      <x:c r="D2138" s="413" t="n">
        <x:v>46274.15002269676</x:v>
      </x:c>
      <x:c r="E2138" s="413" t="str">
        <x:v>Laporan diperbarui</x:v>
      </x:c>
      <x:c r="F2138" s="413" t="str">
        <x:v>9 Sep 2026</x:v>
      </x:c>
    </x:row>
    <x:row r="2139" ht="40" customHeight="1">
      <x:c r="A2139" s="413" t="str">
        <x:v>Data Schedule</x:v>
      </x:c>
      <x:c r="B2139" s="413" t="str">
        <x:v>AN131</x:v>
      </x:c>
      <x:c r="C2139" s="413"/>
      <x:c r="D2139" s="413" t="str">
        <x:v>14UfXpQhjpRpKtMIwGtdihL0Bu_n5SJpu6vNcLjZ7A8I</x:v>
      </x:c>
      <x:c r="E2139" s="413" t="str">
        <x:v>Laporan diperbarui</x:v>
      </x:c>
      <x:c r="F2139" s="413" t="str">
        <x:v>9 Sep 2026</x:v>
      </x:c>
    </x:row>
    <x:row r="2140" ht="40" customHeight="1">
      <x:c r="A2140" s="413" t="str">
        <x:v>Data Schedule</x:v>
      </x:c>
      <x:c r="B2140" s="413" t="str">
        <x:v>AO131</x:v>
      </x:c>
      <x:c r="C2140" s="413"/>
      <x:c r="D2140" s="413" t="n">
        <x:v>46274.15002269676</x:v>
      </x:c>
      <x:c r="E2140" s="413" t="str">
        <x:v>Laporan diperbarui</x:v>
      </x:c>
      <x:c r="F2140" s="413" t="str">
        <x:v>9 Sep 2026</x:v>
      </x:c>
    </x:row>
    <x:row r="2141" ht="40" customHeight="1">
      <x:c r="A2141" s="413" t="str">
        <x:v>Data Schedule</x:v>
      </x:c>
      <x:c r="B2141" s="413" t="str">
        <x:v>AG131</x:v>
      </x:c>
      <x:c r="C2141" s="413"/>
      <x:c r="D2141" s="413" t="str">
        <x:v>CHECK pembayaran belum cocok</x:v>
      </x:c>
      <x:c r="E2141" s="413" t="str">
        <x:v>Laporan diperbarui</x:v>
      </x:c>
      <x:c r="F2141" s="413" t="str">
        <x:v>9 Sep 2026</x:v>
      </x:c>
    </x:row>
    <x:row r="2142" ht="40" customHeight="1">
      <x:c r="A2142" s="413" t="str">
        <x:v>Data Schedule</x:v>
      </x:c>
      <x:c r="B2142" s="413" t="str">
        <x:v>X131</x:v>
      </x:c>
      <x:c r="C2142" s="413"/>
      <x:c r="D2142" s="413" t="str">
        <x:v>Kandidat pembayaran Log 9!19 (Ardi). Sisa ditahan agar tidak ganda.</x:v>
      </x:c>
      <x:c r="E2142" s="413" t="str">
        <x:v>Laporan diperbarui</x:v>
      </x:c>
      <x:c r="F2142" s="413" t="str">
        <x:v>9 Sep 2026</x:v>
      </x:c>
    </x:row>
    <x:row r="2143" ht="40" customHeight="1">
      <x:c r="A2143" s="413" t="str">
        <x:v>Data Schedule</x:v>
      </x:c>
      <x:c r="B2143" s="413" t="str">
        <x:v>AN132</x:v>
      </x:c>
      <x:c r="C2143" s="413"/>
      <x:c r="D2143" s="413" t="str">
        <x:v>14UfXpQhjpRpKtMIwGtdihL0Bu_n5SJpu6vNcLjZ7A8I</x:v>
      </x:c>
      <x:c r="E2143" s="413" t="str">
        <x:v>Laporan diperbarui</x:v>
      </x:c>
      <x:c r="F2143" s="413" t="str">
        <x:v>9 Sep 2026</x:v>
      </x:c>
    </x:row>
    <x:row r="2144" ht="40" customHeight="1">
      <x:c r="A2144" s="413" t="str">
        <x:v>Data Schedule</x:v>
      </x:c>
      <x:c r="B2144" s="413" t="str">
        <x:v>AO132</x:v>
      </x:c>
      <x:c r="C2144" s="413"/>
      <x:c r="D2144" s="413" t="n">
        <x:v>46274.15002269676</x:v>
      </x:c>
      <x:c r="E2144" s="413" t="str">
        <x:v>Laporan diperbarui</x:v>
      </x:c>
      <x:c r="F2144" s="413" t="str">
        <x:v>9 Sep 2026</x:v>
      </x:c>
    </x:row>
    <x:row r="2145" ht="40" customHeight="1">
      <x:c r="A2145" s="413" t="str">
        <x:v>Data Schedule</x:v>
      </x:c>
      <x:c r="B2145" s="413" t="str">
        <x:v>AN133</x:v>
      </x:c>
      <x:c r="C2145" s="413"/>
      <x:c r="D2145" s="413" t="str">
        <x:v>14UfXpQhjpRpKtMIwGtdihL0Bu_n5SJpu6vNcLjZ7A8I</x:v>
      </x:c>
      <x:c r="E2145" s="413" t="str">
        <x:v>Laporan diperbarui</x:v>
      </x:c>
      <x:c r="F2145" s="413" t="str">
        <x:v>9 Sep 2026</x:v>
      </x:c>
    </x:row>
    <x:row r="2146" ht="40" customHeight="1">
      <x:c r="A2146" s="413" t="str">
        <x:v>Data Schedule</x:v>
      </x:c>
      <x:c r="B2146" s="413" t="str">
        <x:v>AO133</x:v>
      </x:c>
      <x:c r="C2146" s="413"/>
      <x:c r="D2146" s="413" t="n">
        <x:v>46274.15002269676</x:v>
      </x:c>
      <x:c r="E2146" s="413" t="str">
        <x:v>Laporan diperbarui</x:v>
      </x:c>
      <x:c r="F2146" s="413" t="str">
        <x:v>9 Sep 2026</x:v>
      </x:c>
    </x:row>
    <x:row r="2147" ht="40" customHeight="1">
      <x:c r="A2147" s="413" t="str">
        <x:v>Data Schedule</x:v>
      </x:c>
      <x:c r="B2147" s="413" t="str">
        <x:v>AN134</x:v>
      </x:c>
      <x:c r="C2147" s="413"/>
      <x:c r="D2147" s="413" t="str">
        <x:v>14UfXpQhjpRpKtMIwGtdihL0Bu_n5SJpu6vNcLjZ7A8I</x:v>
      </x:c>
      <x:c r="E2147" s="413" t="str">
        <x:v>Laporan diperbarui</x:v>
      </x:c>
      <x:c r="F2147" s="413" t="str">
        <x:v>9 Sep 2026</x:v>
      </x:c>
    </x:row>
    <x:row r="2148" ht="40" customHeight="1">
      <x:c r="A2148" s="413" t="str">
        <x:v>Data Schedule</x:v>
      </x:c>
      <x:c r="B2148" s="413" t="str">
        <x:v>AO134</x:v>
      </x:c>
      <x:c r="C2148" s="413"/>
      <x:c r="D2148" s="413" t="n">
        <x:v>46274.15002269676</x:v>
      </x:c>
      <x:c r="E2148" s="413" t="str">
        <x:v>Laporan diperbarui</x:v>
      </x:c>
      <x:c r="F2148" s="413" t="str">
        <x:v>9 Sep 2026</x:v>
      </x:c>
    </x:row>
    <x:row r="2149" ht="40" customHeight="1">
      <x:c r="A2149" s="413" t="str">
        <x:v>Data Schedule</x:v>
      </x:c>
      <x:c r="B2149" s="413" t="str">
        <x:v>AN135</x:v>
      </x:c>
      <x:c r="C2149" s="413"/>
      <x:c r="D2149" s="413" t="str">
        <x:v>14UfXpQhjpRpKtMIwGtdihL0Bu_n5SJpu6vNcLjZ7A8I</x:v>
      </x:c>
      <x:c r="E2149" s="413" t="str">
        <x:v>Laporan diperbarui</x:v>
      </x:c>
      <x:c r="F2149" s="413" t="str">
        <x:v>9 Sep 2026</x:v>
      </x:c>
    </x:row>
    <x:row r="2150" ht="40" customHeight="1">
      <x:c r="A2150" s="413" t="str">
        <x:v>Data Schedule</x:v>
      </x:c>
      <x:c r="B2150" s="413" t="str">
        <x:v>AO135</x:v>
      </x:c>
      <x:c r="C2150" s="413"/>
      <x:c r="D2150" s="413" t="n">
        <x:v>46274.15002269676</x:v>
      </x:c>
      <x:c r="E2150" s="413" t="str">
        <x:v>Laporan diperbarui</x:v>
      </x:c>
      <x:c r="F2150" s="413" t="str">
        <x:v>9 Sep 2026</x:v>
      </x:c>
    </x:row>
    <x:row r="2151" ht="40" customHeight="1">
      <x:c r="A2151" s="413" t="str">
        <x:v>Data Schedule</x:v>
      </x:c>
      <x:c r="B2151" s="413" t="str">
        <x:v>AN136</x:v>
      </x:c>
      <x:c r="C2151" s="413"/>
      <x:c r="D2151" s="413" t="str">
        <x:v>14UfXpQhjpRpKtMIwGtdihL0Bu_n5SJpu6vNcLjZ7A8I</x:v>
      </x:c>
      <x:c r="E2151" s="413" t="str">
        <x:v>Laporan diperbarui</x:v>
      </x:c>
      <x:c r="F2151" s="413" t="str">
        <x:v>9 Sep 2026</x:v>
      </x:c>
    </x:row>
    <x:row r="2152" ht="40" customHeight="1">
      <x:c r="A2152" s="413" t="str">
        <x:v>Data Schedule</x:v>
      </x:c>
      <x:c r="B2152" s="413" t="str">
        <x:v>AO136</x:v>
      </x:c>
      <x:c r="C2152" s="413"/>
      <x:c r="D2152" s="413" t="n">
        <x:v>46274.15002269676</x:v>
      </x:c>
      <x:c r="E2152" s="413" t="str">
        <x:v>Laporan diperbarui</x:v>
      </x:c>
      <x:c r="F2152" s="413" t="str">
        <x:v>9 Sep 2026</x:v>
      </x:c>
    </x:row>
    <x:row r="2153" ht="40" customHeight="1">
      <x:c r="A2153" s="413" t="str">
        <x:v>Data Schedule</x:v>
      </x:c>
      <x:c r="B2153" s="413" t="str">
        <x:v>AN137</x:v>
      </x:c>
      <x:c r="C2153" s="413"/>
      <x:c r="D2153" s="413" t="str">
        <x:v>14UfXpQhjpRpKtMIwGtdihL0Bu_n5SJpu6vNcLjZ7A8I</x:v>
      </x:c>
      <x:c r="E2153" s="413" t="str">
        <x:v>Laporan diperbarui</x:v>
      </x:c>
      <x:c r="F2153" s="413" t="str">
        <x:v>9 Sep 2026</x:v>
      </x:c>
    </x:row>
    <x:row r="2154" ht="40" customHeight="1">
      <x:c r="A2154" s="413" t="str">
        <x:v>Data Schedule</x:v>
      </x:c>
      <x:c r="B2154" s="413" t="str">
        <x:v>AO137</x:v>
      </x:c>
      <x:c r="C2154" s="413"/>
      <x:c r="D2154" s="413" t="n">
        <x:v>46274.15002269676</x:v>
      </x:c>
      <x:c r="E2154" s="413" t="str">
        <x:v>Laporan diperbarui</x:v>
      </x:c>
      <x:c r="F2154" s="413" t="str">
        <x:v>9 Sep 2026</x:v>
      </x:c>
    </x:row>
    <x:row r="2155" ht="40" customHeight="1">
      <x:c r="A2155" s="413" t="str">
        <x:v>Data Schedule</x:v>
      </x:c>
      <x:c r="B2155" s="413" t="str">
        <x:v>AN138</x:v>
      </x:c>
      <x:c r="C2155" s="413"/>
      <x:c r="D2155" s="413" t="str">
        <x:v>14UfXpQhjpRpKtMIwGtdihL0Bu_n5SJpu6vNcLjZ7A8I</x:v>
      </x:c>
      <x:c r="E2155" s="413" t="str">
        <x:v>Laporan diperbarui</x:v>
      </x:c>
      <x:c r="F2155" s="413" t="str">
        <x:v>9 Sep 2026</x:v>
      </x:c>
    </x:row>
    <x:row r="2156" ht="40" customHeight="1">
      <x:c r="A2156" s="413" t="str">
        <x:v>Data Schedule</x:v>
      </x:c>
      <x:c r="B2156" s="413" t="str">
        <x:v>AO138</x:v>
      </x:c>
      <x:c r="C2156" s="413"/>
      <x:c r="D2156" s="413" t="n">
        <x:v>46274.15002269676</x:v>
      </x:c>
      <x:c r="E2156" s="413" t="str">
        <x:v>Laporan diperbarui</x:v>
      </x:c>
      <x:c r="F2156" s="413" t="str">
        <x:v>9 Sep 2026</x:v>
      </x:c>
    </x:row>
    <x:row r="2157" ht="40" customHeight="1">
      <x:c r="A2157" s="413" t="str">
        <x:v>Data Schedule</x:v>
      </x:c>
      <x:c r="B2157" s="413" t="str">
        <x:v>AG138</x:v>
      </x:c>
      <x:c r="C2157" s="413"/>
      <x:c r="D2157" s="413" t="str">
        <x:v>CHECK pembayaran belum cocok</x:v>
      </x:c>
      <x:c r="E2157" s="413" t="str">
        <x:v>Laporan diperbarui</x:v>
      </x:c>
      <x:c r="F2157" s="413" t="str">
        <x:v>9 Sep 2026</x:v>
      </x:c>
    </x:row>
    <x:row r="2158" ht="40" customHeight="1">
      <x:c r="A2158" s="413" t="str">
        <x:v>Data Schedule</x:v>
      </x:c>
      <x:c r="B2158" s="413" t="str">
        <x:v>X138</x:v>
      </x:c>
      <x:c r="C2158" s="413" t="str">
        <x:v>5 unit Single dari baris lanjutan; konfirmasi jumlah</x:v>
      </x:c>
      <x:c r="D2158" s="413" t="str">
        <x:v>5 unit Single dari baris lanjutan; konfirmasi jumlah | Kandidat pembayaran Log 9!34 (1. kelasmodelling.id). Sisa ditahan agar tidak ganda.</x:v>
      </x:c>
      <x:c r="E2158" s="413" t="str">
        <x:v>Laporan diperbarui</x:v>
      </x:c>
      <x:c r="F2158" s="413" t="str">
        <x:v>9 Sep 2026</x:v>
      </x:c>
    </x:row>
    <x:row r="2159" ht="40" customHeight="1">
      <x:c r="A2159" s="413" t="str">
        <x:v>Data Schedule</x:v>
      </x:c>
      <x:c r="B2159" s="413" t="str">
        <x:v>AN139</x:v>
      </x:c>
      <x:c r="C2159" s="413"/>
      <x:c r="D2159" s="413" t="str">
        <x:v>14UfXpQhjpRpKtMIwGtdihL0Bu_n5SJpu6vNcLjZ7A8I</x:v>
      </x:c>
      <x:c r="E2159" s="413" t="str">
        <x:v>Laporan diperbarui</x:v>
      </x:c>
      <x:c r="F2159" s="413" t="str">
        <x:v>9 Sep 2026</x:v>
      </x:c>
    </x:row>
    <x:row r="2160" ht="40" customHeight="1">
      <x:c r="A2160" s="413" t="str">
        <x:v>Data Schedule</x:v>
      </x:c>
      <x:c r="B2160" s="413" t="str">
        <x:v>AO139</x:v>
      </x:c>
      <x:c r="C2160" s="413"/>
      <x:c r="D2160" s="413" t="n">
        <x:v>46274.15002269676</x:v>
      </x:c>
      <x:c r="E2160" s="413" t="str">
        <x:v>Laporan diperbarui</x:v>
      </x:c>
      <x:c r="F2160" s="413" t="str">
        <x:v>9 Sep 2026</x:v>
      </x:c>
    </x:row>
    <x:row r="2161" ht="40" customHeight="1">
      <x:c r="A2161" s="413" t="str">
        <x:v>Data Schedule</x:v>
      </x:c>
      <x:c r="B2161" s="413" t="str">
        <x:v>AN140</x:v>
      </x:c>
      <x:c r="C2161" s="413"/>
      <x:c r="D2161" s="413" t="str">
        <x:v>14UfXpQhjpRpKtMIwGtdihL0Bu_n5SJpu6vNcLjZ7A8I</x:v>
      </x:c>
      <x:c r="E2161" s="413" t="str">
        <x:v>Laporan diperbarui</x:v>
      </x:c>
      <x:c r="F2161" s="413" t="str">
        <x:v>9 Sep 2026</x:v>
      </x:c>
    </x:row>
    <x:row r="2162" ht="40" customHeight="1">
      <x:c r="A2162" s="413" t="str">
        <x:v>Data Schedule</x:v>
      </x:c>
      <x:c r="B2162" s="413" t="str">
        <x:v>AO140</x:v>
      </x:c>
      <x:c r="C2162" s="413"/>
      <x:c r="D2162" s="413" t="n">
        <x:v>46274.15002269676</x:v>
      </x:c>
      <x:c r="E2162" s="413" t="str">
        <x:v>Laporan diperbarui</x:v>
      </x:c>
      <x:c r="F2162" s="413" t="str">
        <x:v>9 Sep 2026</x:v>
      </x:c>
    </x:row>
    <x:row r="2163" ht="40" customHeight="1">
      <x:c r="A2163" s="413" t="str">
        <x:v>Data Schedule</x:v>
      </x:c>
      <x:c r="B2163" s="413" t="str">
        <x:v>AN141</x:v>
      </x:c>
      <x:c r="C2163" s="413"/>
      <x:c r="D2163" s="413" t="str">
        <x:v>14UfXpQhjpRpKtMIwGtdihL0Bu_n5SJpu6vNcLjZ7A8I</x:v>
      </x:c>
      <x:c r="E2163" s="413" t="str">
        <x:v>Laporan diperbarui</x:v>
      </x:c>
      <x:c r="F2163" s="413" t="str">
        <x:v>9 Sep 2026</x:v>
      </x:c>
    </x:row>
    <x:row r="2164" ht="40" customHeight="1">
      <x:c r="A2164" s="413" t="str">
        <x:v>Data Schedule</x:v>
      </x:c>
      <x:c r="B2164" s="413" t="str">
        <x:v>AO141</x:v>
      </x:c>
      <x:c r="C2164" s="413"/>
      <x:c r="D2164" s="413" t="n">
        <x:v>46274.15002269676</x:v>
      </x:c>
      <x:c r="E2164" s="413" t="str">
        <x:v>Laporan diperbarui</x:v>
      </x:c>
      <x:c r="F2164" s="413" t="str">
        <x:v>9 Sep 2026</x:v>
      </x:c>
    </x:row>
    <x:row r="2165" ht="40" customHeight="1">
      <x:c r="A2165" s="413" t="str">
        <x:v>Data Schedule</x:v>
      </x:c>
      <x:c r="B2165" s="413" t="str">
        <x:v>AN142</x:v>
      </x:c>
      <x:c r="C2165" s="413"/>
      <x:c r="D2165" s="413" t="str">
        <x:v>14UfXpQhjpRpKtMIwGtdihL0Bu_n5SJpu6vNcLjZ7A8I</x:v>
      </x:c>
      <x:c r="E2165" s="413" t="str">
        <x:v>Laporan diperbarui</x:v>
      </x:c>
      <x:c r="F2165" s="413" t="str">
        <x:v>9 Sep 2026</x:v>
      </x:c>
    </x:row>
    <x:row r="2166" ht="40" customHeight="1">
      <x:c r="A2166" s="413" t="str">
        <x:v>Data Schedule</x:v>
      </x:c>
      <x:c r="B2166" s="413" t="str">
        <x:v>AO142</x:v>
      </x:c>
      <x:c r="C2166" s="413"/>
      <x:c r="D2166" s="413" t="n">
        <x:v>46274.15002269676</x:v>
      </x:c>
      <x:c r="E2166" s="413" t="str">
        <x:v>Laporan diperbarui</x:v>
      </x:c>
      <x:c r="F2166" s="413" t="str">
        <x:v>9 Sep 2026</x:v>
      </x:c>
    </x:row>
    <x:row r="2167" ht="40" customHeight="1">
      <x:c r="A2167" s="413" t="str">
        <x:v>Data Schedule</x:v>
      </x:c>
      <x:c r="B2167" s="413" t="str">
        <x:v>AN143</x:v>
      </x:c>
      <x:c r="C2167" s="413"/>
      <x:c r="D2167" s="413" t="str">
        <x:v>14UfXpQhjpRpKtMIwGtdihL0Bu_n5SJpu6vNcLjZ7A8I</x:v>
      </x:c>
      <x:c r="E2167" s="413" t="str">
        <x:v>Laporan diperbarui</x:v>
      </x:c>
      <x:c r="F2167" s="413" t="str">
        <x:v>9 Sep 2026</x:v>
      </x:c>
    </x:row>
    <x:row r="2168" ht="40" customHeight="1">
      <x:c r="A2168" s="413" t="str">
        <x:v>Data Schedule</x:v>
      </x:c>
      <x:c r="B2168" s="413" t="str">
        <x:v>AO143</x:v>
      </x:c>
      <x:c r="C2168" s="413"/>
      <x:c r="D2168" s="413" t="n">
        <x:v>46274.15002269676</x:v>
      </x:c>
      <x:c r="E2168" s="413" t="str">
        <x:v>Laporan diperbarui</x:v>
      </x:c>
      <x:c r="F2168" s="413" t="str">
        <x:v>9 Sep 2026</x:v>
      </x:c>
    </x:row>
    <x:row r="2169" ht="40" customHeight="1">
      <x:c r="A2169" s="413" t="str">
        <x:v>Data Schedule</x:v>
      </x:c>
      <x:c r="B2169" s="413" t="str">
        <x:v>AN144</x:v>
      </x:c>
      <x:c r="C2169" s="413"/>
      <x:c r="D2169" s="413" t="str">
        <x:v>14UfXpQhjpRpKtMIwGtdihL0Bu_n5SJpu6vNcLjZ7A8I</x:v>
      </x:c>
      <x:c r="E2169" s="413" t="str">
        <x:v>Laporan diperbarui</x:v>
      </x:c>
      <x:c r="F2169" s="413" t="str">
        <x:v>9 Sep 2026</x:v>
      </x:c>
    </x:row>
    <x:row r="2170" ht="40" customHeight="1">
      <x:c r="A2170" s="413" t="str">
        <x:v>Data Schedule</x:v>
      </x:c>
      <x:c r="B2170" s="413" t="str">
        <x:v>AO144</x:v>
      </x:c>
      <x:c r="C2170" s="413"/>
      <x:c r="D2170" s="413" t="n">
        <x:v>46274.15002269676</x:v>
      </x:c>
      <x:c r="E2170" s="413" t="str">
        <x:v>Laporan diperbarui</x:v>
      </x:c>
      <x:c r="F2170" s="413" t="str">
        <x:v>9 Sep 2026</x:v>
      </x:c>
    </x:row>
    <x:row r="2171" ht="40" customHeight="1">
      <x:c r="A2171" s="413" t="str">
        <x:v>Data Schedule</x:v>
      </x:c>
      <x:c r="B2171" s="413" t="str">
        <x:v>AN145</x:v>
      </x:c>
      <x:c r="C2171" s="413"/>
      <x:c r="D2171" s="413" t="str">
        <x:v>14UfXpQhjpRpKtMIwGtdihL0Bu_n5SJpu6vNcLjZ7A8I</x:v>
      </x:c>
      <x:c r="E2171" s="413" t="str">
        <x:v>Laporan diperbarui</x:v>
      </x:c>
      <x:c r="F2171" s="413" t="str">
        <x:v>9 Sep 2026</x:v>
      </x:c>
    </x:row>
    <x:row r="2172" ht="40" customHeight="1">
      <x:c r="A2172" s="413" t="str">
        <x:v>Data Schedule</x:v>
      </x:c>
      <x:c r="B2172" s="413" t="str">
        <x:v>AO145</x:v>
      </x:c>
      <x:c r="C2172" s="413"/>
      <x:c r="D2172" s="413" t="n">
        <x:v>46274.15002269676</x:v>
      </x:c>
      <x:c r="E2172" s="413" t="str">
        <x:v>Laporan diperbarui</x:v>
      </x:c>
      <x:c r="F2172" s="413" t="str">
        <x:v>9 Sep 2026</x:v>
      </x:c>
    </x:row>
    <x:row r="2173" ht="40" customHeight="1">
      <x:c r="A2173" s="413" t="str">
        <x:v>Data Schedule</x:v>
      </x:c>
      <x:c r="B2173" s="413" t="str">
        <x:v>AN146</x:v>
      </x:c>
      <x:c r="C2173" s="413"/>
      <x:c r="D2173" s="413" t="str">
        <x:v>14UfXpQhjpRpKtMIwGtdihL0Bu_n5SJpu6vNcLjZ7A8I</x:v>
      </x:c>
      <x:c r="E2173" s="413" t="str">
        <x:v>Laporan diperbarui</x:v>
      </x:c>
      <x:c r="F2173" s="413" t="str">
        <x:v>9 Sep 2026</x:v>
      </x:c>
    </x:row>
    <x:row r="2174" ht="40" customHeight="1">
      <x:c r="A2174" s="413" t="str">
        <x:v>Data Schedule</x:v>
      </x:c>
      <x:c r="B2174" s="413" t="str">
        <x:v>AO146</x:v>
      </x:c>
      <x:c r="C2174" s="413"/>
      <x:c r="D2174" s="413" t="n">
        <x:v>46274.15002269676</x:v>
      </x:c>
      <x:c r="E2174" s="413" t="str">
        <x:v>Laporan diperbarui</x:v>
      </x:c>
      <x:c r="F2174" s="413" t="str">
        <x:v>9 Sep 2026</x:v>
      </x:c>
    </x:row>
    <x:row r="2175" ht="40" customHeight="1">
      <x:c r="A2175" s="413" t="str">
        <x:v>Data Schedule</x:v>
      </x:c>
      <x:c r="B2175" s="413" t="str">
        <x:v>AN147</x:v>
      </x:c>
      <x:c r="C2175" s="413"/>
      <x:c r="D2175" s="413" t="str">
        <x:v>14UfXpQhjpRpKtMIwGtdihL0Bu_n5SJpu6vNcLjZ7A8I</x:v>
      </x:c>
      <x:c r="E2175" s="413" t="str">
        <x:v>Laporan diperbarui</x:v>
      </x:c>
      <x:c r="F2175" s="413" t="str">
        <x:v>9 Sep 2026</x:v>
      </x:c>
    </x:row>
    <x:row r="2176" ht="40" customHeight="1">
      <x:c r="A2176" s="413" t="str">
        <x:v>Data Schedule</x:v>
      </x:c>
      <x:c r="B2176" s="413" t="str">
        <x:v>AO147</x:v>
      </x:c>
      <x:c r="C2176" s="413"/>
      <x:c r="D2176" s="413" t="n">
        <x:v>46274.15002269676</x:v>
      </x:c>
      <x:c r="E2176" s="413" t="str">
        <x:v>Laporan diperbarui</x:v>
      </x:c>
      <x:c r="F2176" s="413" t="str">
        <x:v>9 Sep 2026</x:v>
      </x:c>
    </x:row>
    <x:row r="2177" ht="40" customHeight="1">
      <x:c r="A2177" s="413" t="str">
        <x:v>Data Schedule</x:v>
      </x:c>
      <x:c r="B2177" s="413" t="str">
        <x:v>AN148</x:v>
      </x:c>
      <x:c r="C2177" s="413"/>
      <x:c r="D2177" s="413" t="str">
        <x:v>14UfXpQhjpRpKtMIwGtdihL0Bu_n5SJpu6vNcLjZ7A8I</x:v>
      </x:c>
      <x:c r="E2177" s="413" t="str">
        <x:v>Laporan diperbarui</x:v>
      </x:c>
      <x:c r="F2177" s="413" t="str">
        <x:v>9 Sep 2026</x:v>
      </x:c>
    </x:row>
    <x:row r="2178" ht="40" customHeight="1">
      <x:c r="A2178" s="413" t="str">
        <x:v>Data Schedule</x:v>
      </x:c>
      <x:c r="B2178" s="413" t="str">
        <x:v>AO148</x:v>
      </x:c>
      <x:c r="C2178" s="413"/>
      <x:c r="D2178" s="413" t="n">
        <x:v>46274.15002269676</x:v>
      </x:c>
      <x:c r="E2178" s="413" t="str">
        <x:v>Laporan diperbarui</x:v>
      </x:c>
      <x:c r="F2178" s="413" t="str">
        <x:v>9 Sep 2026</x:v>
      </x:c>
    </x:row>
    <x:row r="2179" ht="40" customHeight="1">
      <x:c r="A2179" s="413" t="str">
        <x:v>Data Schedule</x:v>
      </x:c>
      <x:c r="B2179" s="413" t="str">
        <x:v>AN149</x:v>
      </x:c>
      <x:c r="C2179" s="413"/>
      <x:c r="D2179" s="413" t="str">
        <x:v>14UfXpQhjpRpKtMIwGtdihL0Bu_n5SJpu6vNcLjZ7A8I</x:v>
      </x:c>
      <x:c r="E2179" s="413" t="str">
        <x:v>Laporan diperbarui</x:v>
      </x:c>
      <x:c r="F2179" s="413" t="str">
        <x:v>9 Sep 2026</x:v>
      </x:c>
    </x:row>
    <x:row r="2180" ht="40" customHeight="1">
      <x:c r="A2180" s="413" t="str">
        <x:v>Data Schedule</x:v>
      </x:c>
      <x:c r="B2180" s="413" t="str">
        <x:v>AO149</x:v>
      </x:c>
      <x:c r="C2180" s="413"/>
      <x:c r="D2180" s="413" t="n">
        <x:v>46274.15002269676</x:v>
      </x:c>
      <x:c r="E2180" s="413" t="str">
        <x:v>Laporan diperbarui</x:v>
      </x:c>
      <x:c r="F2180" s="413" t="str">
        <x:v>9 Sep 2026</x:v>
      </x:c>
    </x:row>
    <x:row r="2181" ht="40" customHeight="1">
      <x:c r="A2181" s="413" t="str">
        <x:v>Data Schedule</x:v>
      </x:c>
      <x:c r="B2181" s="413" t="str">
        <x:v>AN150</x:v>
      </x:c>
      <x:c r="C2181" s="413"/>
      <x:c r="D2181" s="413" t="str">
        <x:v>1tQGIdkwGn4jXwroiMkctmOuEPb_444CJ</x:v>
      </x:c>
      <x:c r="E2181" s="413" t="str">
        <x:v>Laporan diperbarui</x:v>
      </x:c>
      <x:c r="F2181" s="413" t="str">
        <x:v>9 Sep 2026</x:v>
      </x:c>
    </x:row>
    <x:row r="2182" ht="40" customHeight="1">
      <x:c r="A2182" s="413" t="str">
        <x:v>Data Schedule</x:v>
      </x:c>
      <x:c r="B2182" s="413" t="str">
        <x:v>AO150</x:v>
      </x:c>
      <x:c r="C2182" s="413"/>
      <x:c r="D2182" s="413" t="n">
        <x:v>46274.339102199076</x:v>
      </x:c>
      <x:c r="E2182" s="413" t="str">
        <x:v>Laporan diperbarui</x:v>
      </x:c>
      <x:c r="F2182" s="413" t="str">
        <x:v>9 Sep 2026</x:v>
      </x:c>
    </x:row>
    <x:row r="2183" ht="40" customHeight="1">
      <x:c r="A2183" s="413" t="str">
        <x:v>Data Schedule</x:v>
      </x:c>
      <x:c r="B2183" s="413" t="str">
        <x:v>AN151</x:v>
      </x:c>
      <x:c r="C2183" s="413"/>
      <x:c r="D2183" s="413" t="str">
        <x:v>1tQGIdkwGn4jXwroiMkctmOuEPb_444CJ</x:v>
      </x:c>
      <x:c r="E2183" s="413" t="str">
        <x:v>Laporan diperbarui</x:v>
      </x:c>
      <x:c r="F2183" s="413" t="str">
        <x:v>9 Sep 2026</x:v>
      </x:c>
    </x:row>
    <x:row r="2184" ht="40" customHeight="1">
      <x:c r="A2184" s="413" t="str">
        <x:v>Data Schedule</x:v>
      </x:c>
      <x:c r="B2184" s="413" t="str">
        <x:v>AO151</x:v>
      </x:c>
      <x:c r="C2184" s="413"/>
      <x:c r="D2184" s="413" t="n">
        <x:v>46274.339102199076</x:v>
      </x:c>
      <x:c r="E2184" s="413" t="str">
        <x:v>Laporan diperbarui</x:v>
      </x:c>
      <x:c r="F2184" s="413" t="str">
        <x:v>9 Sep 2026</x:v>
      </x:c>
    </x:row>
    <x:row r="2185" ht="40" customHeight="1">
      <x:c r="A2185" s="413" t="str">
        <x:v>Data Schedule</x:v>
      </x:c>
      <x:c r="B2185" s="413" t="str">
        <x:v>AN152</x:v>
      </x:c>
      <x:c r="C2185" s="413"/>
      <x:c r="D2185" s="413" t="str">
        <x:v>1tQGIdkwGn4jXwroiMkctmOuEPb_444CJ</x:v>
      </x:c>
      <x:c r="E2185" s="413" t="str">
        <x:v>Laporan diperbarui</x:v>
      </x:c>
      <x:c r="F2185" s="413" t="str">
        <x:v>9 Sep 2026</x:v>
      </x:c>
    </x:row>
    <x:row r="2186" ht="40" customHeight="1">
      <x:c r="A2186" s="413" t="str">
        <x:v>Data Schedule</x:v>
      </x:c>
      <x:c r="B2186" s="413" t="str">
        <x:v>AO152</x:v>
      </x:c>
      <x:c r="C2186" s="413"/>
      <x:c r="D2186" s="413" t="n">
        <x:v>46274.339102199076</x:v>
      </x:c>
      <x:c r="E2186" s="413" t="str">
        <x:v>Laporan diperbarui</x:v>
      </x:c>
      <x:c r="F2186" s="413" t="str">
        <x:v>9 Sep 2026</x:v>
      </x:c>
    </x:row>
    <x:row r="2187" ht="40" customHeight="1">
      <x:c r="A2187" s="413" t="str">
        <x:v>Data Schedule</x:v>
      </x:c>
      <x:c r="B2187" s="413" t="str">
        <x:v>AG152</x:v>
      </x:c>
      <x:c r="C2187" s="413" t="str">
        <x:v>Dari Log Order</x:v>
      </x:c>
      <x:c r="D2187" s="413" t="str">
        <x:v>CHECK pembayaran belum cocok</x:v>
      </x:c>
      <x:c r="E2187" s="413" t="str">
        <x:v>Laporan diperbarui</x:v>
      </x:c>
      <x:c r="F2187" s="413" t="str">
        <x:v>9 Sep 2026</x:v>
      </x:c>
    </x:row>
    <x:row r="2188" ht="40" customHeight="1">
      <x:c r="A2188" s="413" t="str">
        <x:v>Data Schedule</x:v>
      </x:c>
      <x:c r="B2188" s="413" t="str">
        <x:v>X152</x:v>
      </x:c>
      <x:c r="C2188" s="413" t="str">
        <x:v>Booking turunan dari DP Log Order 8!64. Jam dan ruangan belum tersedia; estimasi tarif dasar Graduation Rp350.000, rincian add-on belum tersedia.</x:v>
      </x:c>
      <x:c r="D2188" s="413" t="str">
        <x:v>Booking turunan dari DP Log Order 8!64. Jam dan ruangan belum tersedia; estimasi tarif dasar Graduation Rp350.000, rincian add-on belum tersedia. | Kandidat pembayaran Log 9!12 (Nana). Sisa ditahan agar tidak ganda.</x:v>
      </x:c>
      <x:c r="E2188" s="413" t="str">
        <x:v>Laporan diperbarui</x:v>
      </x:c>
      <x:c r="F2188" s="413" t="str">
        <x:v>9 Sep 2026</x:v>
      </x:c>
    </x:row>
    <x:row r="2189" ht="40" customHeight="1">
      <x:c r="A2189" s="413" t="str">
        <x:v>Data Schedule</x:v>
      </x:c>
      <x:c r="B2189" s="413" t="str">
        <x:v>AN153</x:v>
      </x:c>
      <x:c r="C2189" s="413"/>
      <x:c r="D2189" s="413" t="str">
        <x:v>1tQGIdkwGn4jXwroiMkctmOuEPb_444CJ</x:v>
      </x:c>
      <x:c r="E2189" s="413" t="str">
        <x:v>Laporan diperbarui</x:v>
      </x:c>
      <x:c r="F2189" s="413" t="str">
        <x:v>9 Sep 2026</x:v>
      </x:c>
    </x:row>
    <x:row r="2190" ht="40" customHeight="1">
      <x:c r="A2190" s="413" t="str">
        <x:v>Data Schedule</x:v>
      </x:c>
      <x:c r="B2190" s="413" t="str">
        <x:v>AO153</x:v>
      </x:c>
      <x:c r="C2190" s="413"/>
      <x:c r="D2190" s="413" t="n">
        <x:v>46274.339102199076</x:v>
      </x:c>
      <x:c r="E2190" s="413" t="str">
        <x:v>Laporan diperbarui</x:v>
      </x:c>
      <x:c r="F2190" s="413" t="str">
        <x:v>9 Sep 2026</x:v>
      </x:c>
    </x:row>
    <x:row r="2191" ht="40" customHeight="1">
      <x:c r="A2191" s="413" t="str">
        <x:v>Data Schedule</x:v>
      </x:c>
      <x:c r="B2191" s="413" t="str">
        <x:v>AN154</x:v>
      </x:c>
      <x:c r="C2191" s="413"/>
      <x:c r="D2191" s="413" t="str">
        <x:v>14UfXpQhjpRpKtMIwGtdihL0Bu_n5SJpu6vNcLjZ7A8I</x:v>
      </x:c>
      <x:c r="E2191" s="413" t="str">
        <x:v>Laporan diperbarui</x:v>
      </x:c>
      <x:c r="F2191" s="413" t="str">
        <x:v>9 Sep 2026</x:v>
      </x:c>
    </x:row>
    <x:row r="2192" ht="40" customHeight="1">
      <x:c r="A2192" s="413" t="str">
        <x:v>Data Schedule</x:v>
      </x:c>
      <x:c r="B2192" s="413" t="str">
        <x:v>AO154</x:v>
      </x:c>
      <x:c r="C2192" s="413"/>
      <x:c r="D2192" s="413" t="n">
        <x:v>46274.15002269676</x:v>
      </x:c>
      <x:c r="E2192" s="413" t="str">
        <x:v>Laporan diperbarui</x:v>
      </x:c>
      <x:c r="F2192" s="413" t="str">
        <x:v>9 Sep 2026</x:v>
      </x:c>
    </x:row>
    <x:row r="2193" ht="40" customHeight="1">
      <x:c r="A2193" s="413" t="str">
        <x:v>Data Schedule</x:v>
      </x:c>
      <x:c r="B2193" s="413" t="str">
        <x:v>AN155</x:v>
      </x:c>
      <x:c r="C2193" s="413"/>
      <x:c r="D2193" s="413" t="str">
        <x:v>14UfXpQhjpRpKtMIwGtdihL0Bu_n5SJpu6vNcLjZ7A8I</x:v>
      </x:c>
      <x:c r="E2193" s="413" t="str">
        <x:v>Laporan diperbarui</x:v>
      </x:c>
      <x:c r="F2193" s="413" t="str">
        <x:v>9 Sep 2026</x:v>
      </x:c>
    </x:row>
    <x:row r="2194" ht="40" customHeight="1">
      <x:c r="A2194" s="413" t="str">
        <x:v>Data Schedule</x:v>
      </x:c>
      <x:c r="B2194" s="413" t="str">
        <x:v>AO155</x:v>
      </x:c>
      <x:c r="C2194" s="413"/>
      <x:c r="D2194" s="413" t="n">
        <x:v>46274.15002269676</x:v>
      </x:c>
      <x:c r="E2194" s="413" t="str">
        <x:v>Laporan diperbarui</x:v>
      </x:c>
      <x:c r="F2194" s="413" t="str">
        <x:v>9 Sep 2026</x:v>
      </x:c>
    </x:row>
    <x:row r="2195" ht="40" customHeight="1">
      <x:c r="A2195" s="413" t="str">
        <x:v>Data Schedule</x:v>
      </x:c>
      <x:c r="B2195" s="413" t="str">
        <x:v>AN156</x:v>
      </x:c>
      <x:c r="C2195" s="413"/>
      <x:c r="D2195" s="413" t="str">
        <x:v>14UfXpQhjpRpKtMIwGtdihL0Bu_n5SJpu6vNcLjZ7A8I</x:v>
      </x:c>
      <x:c r="E2195" s="413" t="str">
        <x:v>Laporan diperbarui</x:v>
      </x:c>
      <x:c r="F2195" s="413" t="str">
        <x:v>9 Sep 2026</x:v>
      </x:c>
    </x:row>
    <x:row r="2196" ht="40" customHeight="1">
      <x:c r="A2196" s="413" t="str">
        <x:v>Data Schedule</x:v>
      </x:c>
      <x:c r="B2196" s="413" t="str">
        <x:v>AO156</x:v>
      </x:c>
      <x:c r="C2196" s="413"/>
      <x:c r="D2196" s="413" t="n">
        <x:v>46274.15002269676</x:v>
      </x:c>
      <x:c r="E2196" s="413" t="str">
        <x:v>Laporan diperbarui</x:v>
      </x:c>
      <x:c r="F2196" s="413" t="str">
        <x:v>9 Sep 2026</x:v>
      </x:c>
    </x:row>
    <x:row r="2197" ht="40" customHeight="1">
      <x:c r="A2197" s="413" t="str">
        <x:v>Data Schedule</x:v>
      </x:c>
      <x:c r="B2197" s="413" t="str">
        <x:v>AB157</x:v>
      </x:c>
      <x:c r="C2197" s="413"/>
      <x:c r="D2197" s="413" t="str">
        <x:v>285</x:v>
      </x:c>
      <x:c r="E2197" s="413" t="str">
        <x:v>Laporan diperbarui</x:v>
      </x:c>
      <x:c r="F2197" s="413" t="str">
        <x:v>9 Sep 2026</x:v>
      </x:c>
    </x:row>
    <x:row r="2198" ht="40" customHeight="1">
      <x:c r="A2198" s="413" t="str">
        <x:v>Data Schedule</x:v>
      </x:c>
      <x:c r="B2198" s="413" t="str">
        <x:v>AN157</x:v>
      </x:c>
      <x:c r="C2198" s="413"/>
      <x:c r="D2198" s="413" t="str">
        <x:v>1tQGIdkwGn4jXwroiMkctmOuEPb_444CJ</x:v>
      </x:c>
      <x:c r="E2198" s="413" t="str">
        <x:v>Laporan diperbarui</x:v>
      </x:c>
      <x:c r="F2198" s="413" t="str">
        <x:v>9 Sep 2026</x:v>
      </x:c>
    </x:row>
    <x:row r="2199" ht="40" customHeight="1">
      <x:c r="A2199" s="413" t="str">
        <x:v>Data Schedule</x:v>
      </x:c>
      <x:c r="B2199" s="413" t="str">
        <x:v>AO157</x:v>
      </x:c>
      <x:c r="C2199" s="413"/>
      <x:c r="D2199" s="413" t="n">
        <x:v>46274.339102199076</x:v>
      </x:c>
      <x:c r="E2199" s="413" t="str">
        <x:v>Laporan diperbarui</x:v>
      </x:c>
      <x:c r="F2199" s="413" t="str">
        <x:v>9 Sep 2026</x:v>
      </x:c>
    </x:row>
    <x:row r="2200" ht="40" customHeight="1">
      <x:c r="A2200" s="413" t="str">
        <x:v>Data Schedule</x:v>
      </x:c>
      <x:c r="B2200" s="413" t="str">
        <x:v>T4</x:v>
      </x:c>
      <x:c r="C2200" s="413" t="str">
        <x:v>Est. Sisa Indikatif</x:v>
      </x:c>
      <x:c r="D2200" s="413" t="str">
        <x:v>Sisa setelah bayar terkonfirmasi</x:v>
      </x:c>
      <x:c r="E2200" s="413" t="str">
        <x:v>Laporan diperbarui</x:v>
      </x:c>
      <x:c r="F2200" s="413" t="str">
        <x:v>9 Sep 2026</x:v>
      </x:c>
    </x:row>
    <x:row r="2201" ht="40" customHeight="1">
      <x:c r="A2201" s="413" t="str">
        <x:v>Data Schedule</x:v>
      </x:c>
      <x:c r="B2201" s="413" t="str">
        <x:v>S4</x:v>
      </x:c>
      <x:c r="C2201" s="413" t="str">
        <x:v>Kredit Log (maks. tarif)</x:v>
      </x:c>
      <x:c r="D2201" s="413" t="str">
        <x:v>Kredit terkonfirmasi (maks. tarif)</x:v>
      </x:c>
      <x:c r="E2201" s="413" t="str">
        <x:v>Laporan diperbarui</x:v>
      </x:c>
      <x:c r="F2201" s="413" t="str">
        <x:v>9 Sep 2026</x:v>
      </x:c>
    </x:row>
    <x:row r="2202" ht="40" customHeight="1">
      <x:c r="A2202" s="413" t="str">
        <x:v>Data Schedule</x:v>
      </x:c>
      <x:c r="B2202" s="413" t="str">
        <x:v>AC4</x:v>
      </x:c>
      <x:c r="C2202" s="413" t="str">
        <x:v>Pembayaran Log Terhubung</x:v>
      </x:c>
      <x:c r="D2202" s="413" t="str">
        <x:v>Total bayar terkonfirmasi</x:v>
      </x:c>
      <x:c r="E2202" s="413" t="str">
        <x:v>Laporan diperbarui</x:v>
      </x:c>
      <x:c r="F2202" s="413" t="str">
        <x:v>9 Sep 2026</x:v>
      </x:c>
    </x:row>
    <x:row r="2203" ht="40" customHeight="1">
      <x:c r="A2203" s="413" t="str">
        <x:v>Data Schedule</x:v>
      </x:c>
      <x:c r="B2203" s="413" t="str">
        <x:v>AK4</x:v>
      </x:c>
      <x:c r="C2203" s="413"/>
      <x:c r="D2203" s="413" t="str">
        <x:v>Bayar sebelum September</x:v>
      </x:c>
      <x:c r="E2203" s="413" t="str">
        <x:v>Laporan diperbarui</x:v>
      </x:c>
      <x:c r="F2203" s="413" t="str">
        <x:v>9 Sep 2026</x:v>
      </x:c>
    </x:row>
    <x:row r="2204" ht="40" customHeight="1">
      <x:c r="A2204" s="413" t="str">
        <x:v>Data Schedule</x:v>
      </x:c>
      <x:c r="B2204" s="413" t="str">
        <x:v>AL4</x:v>
      </x:c>
      <x:c r="C2204" s="413"/>
      <x:c r="D2204" s="413" t="str">
        <x:v>Bukti bayar sebelum September</x:v>
      </x:c>
      <x:c r="E2204" s="413" t="str">
        <x:v>Laporan diperbarui</x:v>
      </x:c>
      <x:c r="F2204" s="413" t="str">
        <x:v>9 Sep 2026</x:v>
      </x:c>
    </x:row>
    <x:row r="2205" ht="40" customHeight="1">
      <x:c r="A2205" s="413" t="str">
        <x:v>Data Schedule</x:v>
      </x:c>
      <x:c r="B2205" s="413" t="str">
        <x:v>AM4</x:v>
      </x:c>
      <x:c r="C2205" s="413"/>
      <x:c r="D2205" s="413" t="str">
        <x:v>Sisa ditahan untuk konfirmasi</x:v>
      </x:c>
      <x:c r="E2205" s="413" t="str">
        <x:v>Laporan diperbarui</x:v>
      </x:c>
      <x:c r="F2205" s="413" t="str">
        <x:v>9 Sep 2026</x:v>
      </x:c>
    </x:row>
    <x:row r="2206" ht="40" customHeight="1">
      <x:c r="A2206" s="413" t="str">
        <x:v>Data Schedule</x:v>
      </x:c>
      <x:c r="B2206" s="413" t="str">
        <x:v>AN4</x:v>
      </x:c>
      <x:c r="C2206" s="413"/>
      <x:c r="D2206" s="413" t="str">
        <x:v>ID sumber</x:v>
      </x:c>
      <x:c r="E2206" s="413" t="str">
        <x:v>Laporan diperbarui</x:v>
      </x:c>
      <x:c r="F2206" s="413" t="str">
        <x:v>9 Sep 2026</x:v>
      </x:c>
    </x:row>
    <x:row r="2207" ht="40" customHeight="1">
      <x:c r="A2207" s="413" t="str">
        <x:v>Data Schedule</x:v>
      </x:c>
      <x:c r="B2207" s="413" t="str">
        <x:v>AO4</x:v>
      </x:c>
      <x:c r="C2207" s="413"/>
      <x:c r="D2207" s="413" t="str">
        <x:v>Revisi sumber UTC</x:v>
      </x:c>
      <x:c r="E2207" s="413" t="str">
        <x:v>Laporan diperbarui</x:v>
      </x:c>
      <x:c r="F2207" s="413" t="str">
        <x:v>9 Sep 2026</x:v>
      </x:c>
    </x:row>
    <x:row r="2208" ht="40" customHeight="1">
      <x:c r="A2208" s="413" t="str">
        <x:v>Perbandingan 2025</x:v>
      </x:c>
      <x:c r="B2208" s="413" t="str">
        <x:v>A2</x:v>
      </x:c>
      <x:c r="C2208" s="413" t="str">
        <x:v>September 2025 belum tersedia. Angka Agustus 2026 dipertahankan sebagai pembanding MoM dengan periode tanggal yang sama.</x:v>
      </x:c>
      <x:c r="D2208" s="413" t="str">
        <x:v>September 2025 BULAN PENUH tersedia. Data harian setara 2025 belum tersedia. Harian Agustus tetap dari base, bukan file gabungan.</x:v>
      </x:c>
      <x:c r="E2208" s="413" t="str">
        <x:v>Laporan diperbarui</x:v>
      </x:c>
      <x:c r="F2208" s="413" t="str">
        <x:v>9 Sep 2026</x:v>
      </x:c>
    </x:row>
    <x:row r="2209" ht="40" customHeight="1">
      <x:c r="A2209" s="413" t="str">
        <x:v>Perbandingan 2025</x:v>
      </x:c>
      <x:c r="B2209" s="413" t="str">
        <x:v>B4</x:v>
      </x:c>
      <x:c r="C2209" s="413" t="str">
        <x:v>September 2025</x:v>
      </x:c>
      <x:c r="D2209" s="413" t="str">
        <x:v>Sep 2025 penuh</x:v>
      </x:c>
      <x:c r="E2209" s="413" t="str">
        <x:v>Laporan diperbarui</x:v>
      </x:c>
      <x:c r="F2209" s="413" t="str">
        <x:v>9 Sep 2026</x:v>
      </x:c>
    </x:row>
    <x:row r="2210" ht="40" customHeight="1">
      <x:c r="A2210" s="413" t="str">
        <x:v>Perbandingan 2025</x:v>
      </x:c>
      <x:c r="B2210" s="413" t="str">
        <x:v>C4</x:v>
      </x:c>
      <x:c r="C2210" s="413" t="str">
        <x:v>September 2026</x:v>
      </x:c>
      <x:c r="D2210" s="413" t="str">
        <x:v>Sep 2026 berjalan</x:v>
      </x:c>
      <x:c r="E2210" s="413" t="str">
        <x:v>Laporan diperbarui</x:v>
      </x:c>
      <x:c r="F2210" s="413" t="str">
        <x:v>9 Sep 2026</x:v>
      </x:c>
    </x:row>
    <x:row r="2211" ht="40" customHeight="1">
      <x:c r="A2211" s="413" t="str">
        <x:v>Perbandingan 2025</x:v>
      </x:c>
      <x:c r="B2211" s="413" t="str">
        <x:v>D4</x:v>
      </x:c>
      <x:c r="C2211" s="413" t="str">
        <x:v>Selisih</x:v>
      </x:c>
      <x:c r="D2211" s="413" t="str">
        <x:v>Sisa ke referensi</x:v>
      </x:c>
      <x:c r="E2211" s="413" t="str">
        <x:v>Laporan diperbarui</x:v>
      </x:c>
      <x:c r="F2211" s="413" t="str">
        <x:v>9 Sep 2026</x:v>
      </x:c>
    </x:row>
    <x:row r="2212" ht="40" customHeight="1">
      <x:c r="A2212" s="413" t="str">
        <x:v>Perbandingan 2025</x:v>
      </x:c>
      <x:c r="B2212" s="413" t="str">
        <x:v>E4</x:v>
      </x:c>
      <x:c r="C2212" s="413" t="str">
        <x:v>YoY</x:v>
      </x:c>
      <x:c r="D2212" s="413" t="str">
        <x:v>Pencapaian, bukan YoY</x:v>
      </x:c>
      <x:c r="E2212" s="413" t="str">
        <x:v>Laporan diperbarui</x:v>
      </x:c>
      <x:c r="F2212" s="413" t="str">
        <x:v>9 Sep 2026</x:v>
      </x:c>
    </x:row>
    <x:row r="2213" ht="40" customHeight="1">
      <x:c r="A2213" s="413" t="str">
        <x:v>Perbandingan 2025</x:v>
      </x:c>
      <x:c r="B2213" s="413" t="str">
        <x:v>F4</x:v>
      </x:c>
      <x:c r="C2213" s="413" t="str">
        <x:v>Status</x:v>
      </x:c>
      <x:c r="D2213" s="413" t="str">
        <x:v>Cakupan berbeda</x:v>
      </x:c>
      <x:c r="E2213" s="413" t="str">
        <x:v>Laporan diperbarui</x:v>
      </x:c>
      <x:c r="F2213" s="413" t="str">
        <x:v>9 Sep 2026</x:v>
      </x:c>
    </x:row>
    <x:row r="2214" ht="40" customHeight="1">
      <x:c r="A2214" s="413" t="str">
        <x:v>Perbandingan 2025</x:v>
      </x:c>
      <x:c r="B2214" s="413" t="str">
        <x:v>A6</x:v>
      </x:c>
      <x:c r="C2214" s="413"/>
      <x:c r="D2214" s="413" t="str">
        <x:v>Baris transaksi</x:v>
      </x:c>
      <x:c r="E2214" s="413" t="str">
        <x:v>Laporan diperbarui</x:v>
      </x:c>
      <x:c r="F2214" s="413" t="str">
        <x:v>9 Sep 2026</x:v>
      </x:c>
    </x:row>
    <x:row r="2215" ht="40" customHeight="1">
      <x:c r="A2215" s="413" t="str">
        <x:v>Perbandingan 2025</x:v>
      </x:c>
      <x:c r="B2215" s="413" t="str">
        <x:v>B14</x:v>
      </x:c>
      <x:c r="C2215" s="413" t="str">
        <x:v>Agustus Full</x:v>
      </x:c>
      <x:c r="D2215" s="413" t="str">
        <x:v>Agustus 2026 penuh</x:v>
      </x:c>
      <x:c r="E2215" s="413" t="str">
        <x:v>Laporan diperbarui</x:v>
      </x:c>
      <x:c r="F2215" s="413" t="str">
        <x:v>9 Sep 2026</x:v>
      </x:c>
    </x:row>
    <x:row r="2216" ht="40" customHeight="1">
      <x:c r="A2216" s="413" t="str">
        <x:v>Perbandingan 2025</x:v>
      </x:c>
      <x:c r="B2216" s="413" t="str">
        <x:v>E14</x:v>
      </x:c>
      <x:c r="C2216" s="413"/>
      <x:c r="D2216" s="413" t="str">
        <x:v>Pencapaian, bukan MoM</x:v>
      </x:c>
      <x:c r="E2216" s="413" t="str">
        <x:v>Laporan diperbarui</x:v>
      </x:c>
      <x:c r="F2216" s="413" t="str">
        <x:v>9 Sep 2026</x:v>
      </x:c>
    </x:row>
    <x:row r="2217" ht="40" customHeight="1">
      <x:c r="A2217" s="413" t="str">
        <x:v>Perbandingan 2025</x:v>
      </x:c>
      <x:c r="B2217" s="413" t="str">
        <x:v>F14</x:v>
      </x:c>
      <x:c r="C2217" s="413"/>
      <x:c r="D2217" s="413" t="str">
        <x:v>Status sumber</x:v>
      </x:c>
      <x:c r="E2217" s="413" t="str">
        <x:v>Laporan diperbarui</x:v>
      </x:c>
      <x:c r="F2217" s="413" t="str">
        <x:v>9 Sep 2026</x:v>
      </x:c>
    </x:row>
    <x:row r="2218" ht="40" customHeight="1">
      <x:c r="A2218" s="413" t="str">
        <x:v>Perbandingan 2025</x:v>
      </x:c>
      <x:c r="B2218" s="413" t="str">
        <x:v>A19</x:v>
      </x:c>
      <x:c r="C2218" s="413" t="str">
        <x:v>Jangan membaca progresif September versus Agustus full month sebagai pertumbuhan MoM final. September 2025 hanya boleh diisi dari sumber September dengan cakupan tanggal yang sebanding.</x:v>
      </x:c>
      <x:c r="D2218" s="413" t="str">
        <x:v>Pencapaian = aktual September / referensi bulan penuh. Pertumbuhan tahunan belum dihitung karena periode berbeda. Harian Agustus tetap memakai sumber base.</x:v>
      </x:c>
      <x:c r="E2218" s="413" t="str">
        <x:v>Laporan diperbarui</x:v>
      </x:c>
      <x:c r="F2218" s="413" t="str">
        <x:v>9 Sep 2026</x:v>
      </x:c>
    </x:row>
    <x:row r="2219" ht="40" customHeight="1">
      <x:c r="A2219" s="413" t="str">
        <x:v>Perbandingan 2025</x:v>
      </x:c>
      <x:c r="B2219" s="413" t="str">
        <x:v>A22</x:v>
      </x:c>
      <x:c r="C2219" s="413"/>
      <x:c r="D2219" s="413" t="str">
        <x:v>METRIK HISTORIS BULAN PENUH</x:v>
      </x:c>
      <x:c r="E2219" s="413" t="str">
        <x:v>Laporan diperbarui</x:v>
      </x:c>
      <x:c r="F2219" s="413" t="str">
        <x:v>9 Sep 2026</x:v>
      </x:c>
    </x:row>
    <x:row r="2220" ht="40" customHeight="1">
      <x:c r="A2220" s="413" t="str">
        <x:v>Perbandingan 2025</x:v>
      </x:c>
      <x:c r="B2220" s="413" t="str">
        <x:v>A23</x:v>
      </x:c>
      <x:c r="C2220" s="413"/>
      <x:c r="D2220" s="413" t="str">
        <x:v>Metrik</x:v>
      </x:c>
      <x:c r="E2220" s="413" t="str">
        <x:v>Laporan diperbarui</x:v>
      </x:c>
      <x:c r="F2220" s="413" t="str">
        <x:v>9 Sep 2026</x:v>
      </x:c>
    </x:row>
    <x:row r="2221" ht="40" customHeight="1">
      <x:c r="A2221" s="413" t="str">
        <x:v>Perbandingan 2025</x:v>
      </x:c>
      <x:c r="B2221" s="413" t="str">
        <x:v>B23</x:v>
      </x:c>
      <x:c r="C2221" s="413"/>
      <x:c r="D2221" s="413" t="str">
        <x:v>September 2025</x:v>
      </x:c>
      <x:c r="E2221" s="413" t="str">
        <x:v>Laporan diperbarui</x:v>
      </x:c>
      <x:c r="F2221" s="413" t="str">
        <x:v>9 Sep 2026</x:v>
      </x:c>
    </x:row>
    <x:row r="2222" ht="40" customHeight="1">
      <x:c r="A2222" s="413" t="str">
        <x:v>Perbandingan 2025</x:v>
      </x:c>
      <x:c r="B2222" s="413" t="str">
        <x:v>C23</x:v>
      </x:c>
      <x:c r="C2222" s="413"/>
      <x:c r="D2222" s="413" t="str">
        <x:v>Agustus 2026</x:v>
      </x:c>
      <x:c r="E2222" s="413" t="str">
        <x:v>Laporan diperbarui</x:v>
      </x:c>
      <x:c r="F2222" s="413" t="str">
        <x:v>9 Sep 2026</x:v>
      </x:c>
    </x:row>
    <x:row r="2223" ht="40" customHeight="1">
      <x:c r="A2223" s="413" t="str">
        <x:v>Perbandingan 2025</x:v>
      </x:c>
      <x:c r="B2223" s="413" t="str">
        <x:v>D23</x:v>
      </x:c>
      <x:c r="C2223" s="413"/>
      <x:c r="D2223" s="413" t="str">
        <x:v>Status perbandingan</x:v>
      </x:c>
      <x:c r="E2223" s="413" t="str">
        <x:v>Laporan diperbarui</x:v>
      </x:c>
      <x:c r="F2223" s="413" t="str">
        <x:v>9 Sep 2026</x:v>
      </x:c>
    </x:row>
    <x:row r="2224" ht="40" customHeight="1">
      <x:c r="A2224" s="413" t="str">
        <x:v>Perbandingan 2025</x:v>
      </x:c>
      <x:c r="B2224" s="413" t="str">
        <x:v>A24</x:v>
      </x:c>
      <x:c r="C2224" s="413"/>
      <x:c r="D2224" s="413" t="str">
        <x:v>Nett Profit P&amp;L</x:v>
      </x:c>
      <x:c r="E2224" s="413" t="str">
        <x:v>Laporan diperbarui</x:v>
      </x:c>
      <x:c r="F2224" s="413" t="str">
        <x:v>9 Sep 2026</x:v>
      </x:c>
    </x:row>
    <x:row r="2225" ht="40" customHeight="1">
      <x:c r="A2225" s="413" t="str">
        <x:v>Perbandingan 2025</x:v>
      </x:c>
      <x:c r="B2225" s="413" t="str">
        <x:v>A25</x:v>
      </x:c>
      <x:c r="C2225" s="413"/>
      <x:c r="D2225" s="413" t="str">
        <x:v>Total Cash Out</x:v>
      </x:c>
      <x:c r="E2225" s="413" t="str">
        <x:v>Laporan diperbarui</x:v>
      </x:c>
      <x:c r="F2225" s="413" t="str">
        <x:v>9 Sep 2026</x:v>
      </x:c>
    </x:row>
    <x:row r="2226" ht="40" customHeight="1">
      <x:c r="A2226" s="413" t="str">
        <x:v>Perbandingan 2025</x:v>
      </x:c>
      <x:c r="B2226" s="413" t="str">
        <x:v>A26</x:v>
      </x:c>
      <x:c r="C2226" s="413"/>
      <x:c r="D2226" s="413" t="str">
        <x:v>Nett Profit Cash</x:v>
      </x:c>
      <x:c r="E2226" s="413" t="str">
        <x:v>Laporan diperbarui</x:v>
      </x:c>
      <x:c r="F2226" s="413" t="str">
        <x:v>9 Sep 2026</x:v>
      </x:c>
    </x:row>
    <x:row r="2227" ht="40" customHeight="1">
      <x:c r="A2227" s="413" t="str">
        <x:v>Perbandingan 2025</x:v>
      </x:c>
      <x:c r="B2227" s="413" t="str">
        <x:v>A27</x:v>
      </x:c>
      <x:c r="C2227" s="413"/>
      <x:c r="D2227" s="413" t="str">
        <x:v>Selisih rekonsiliasi</x:v>
      </x:c>
      <x:c r="E2227" s="413" t="str">
        <x:v>Laporan diperbarui</x:v>
      </x:c>
      <x:c r="F2227" s="413" t="str">
        <x:v>9 Sep 2026</x:v>
      </x:c>
    </x:row>
    <x:row r="2228" ht="40" customHeight="1">
      <x:c r="A2228" s="413" t="str">
        <x:v>Perbandingan 2025</x:v>
      </x:c>
      <x:c r="B2228" s="413" t="str">
        <x:v>A29</x:v>
      </x:c>
      <x:c r="C2228" s="413"/>
      <x:c r="D2228" s="413" t="str">
        <x:v>Laba historis tidak dibandingkan dengan surplus kas September yang biayanya belum lengkap. Agustus: revenue final 1–31, biaya/master kas verified sampai 29, profit provisional.</x:v>
      </x:c>
      <x:c r="E2228" s="413" t="str">
        <x:v>Laporan diperbarui</x:v>
      </x:c>
      <x:c r="F2228" s="413" t="str">
        <x:v>9 Sep 2026</x:v>
      </x:c>
    </x:row>
    <x:row r="2229" ht="40" customHeight="1">
      <x:c r="A2229" s="413" t="str">
        <x:v>Perbandingan 2025</x:v>
      </x:c>
      <x:c r="B2229" s="413" t="str">
        <x:v>A32</x:v>
      </x:c>
      <x:c r="C2229" s="413"/>
      <x:c r="D2229" s="413" t="str">
        <x:v>Cakupan harian 2025</x:v>
      </x:c>
      <x:c r="E2229" s="413" t="str">
        <x:v>Laporan diperbarui</x:v>
      </x:c>
      <x:c r="F2229" s="413" t="str">
        <x:v>9 Sep 2026</x:v>
      </x:c>
    </x:row>
    <x:row r="2230" ht="40" customHeight="1">
      <x:c r="A2230" s="413" t="str">
        <x:v>Perbandingan 2025</x:v>
      </x:c>
      <x:c r="B2230" s="413" t="str">
        <x:v>B32</x:v>
      </x:c>
      <x:c r="C2230" s="413"/>
      <x:c r="D2230" s="413" t="str">
        <x:v>Belum tersedia</x:v>
      </x:c>
      <x:c r="E2230" s="413" t="str">
        <x:v>Laporan diperbarui</x:v>
      </x:c>
      <x:c r="F2230" s="413" t="str">
        <x:v>9 Sep 2026</x:v>
      </x:c>
    </x:row>
    <x:row r="2231" ht="40" customHeight="1">
      <x:c r="A2231" s="413" t="str">
        <x:v>Perbandingan 2025</x:v>
      </x:c>
      <x:c r="B2231" s="413" t="str">
        <x:v>A33</x:v>
      </x:c>
      <x:c r="C2231" s="413"/>
      <x:c r="D2231" s="413" t="str">
        <x:v>Sumber harian Agustus</x:v>
      </x:c>
      <x:c r="E2231" s="413" t="str">
        <x:v>Laporan diperbarui</x:v>
      </x:c>
      <x:c r="F2231" s="413" t="str">
        <x:v>9 Sep 2026</x:v>
      </x:c>
    </x:row>
    <x:row r="2232" ht="40" customHeight="1">
      <x:c r="A2232" s="413" t="str">
        <x:v>Perbandingan 2025</x:v>
      </x:c>
      <x:c r="B2232" s="413" t="str">
        <x:v>B33</x:v>
      </x:c>
      <x:c r="C2232" s="413"/>
      <x:c r="D2232" s="413" t="str">
        <x:v>Base laporan, A40:G70</x:v>
      </x:c>
      <x:c r="E2232" s="413" t="str">
        <x:v>Laporan diperbarui</x:v>
      </x:c>
      <x:c r="F2232" s="413" t="str">
        <x:v>9 Sep 2026</x:v>
      </x:c>
    </x:row>
    <x:row r="2233" ht="40" customHeight="1">
      <x:c r="A2233" s="413" t="str">
        <x:v>Perbandingan 2025</x:v>
      </x:c>
      <x:c r="B2233" s="413" t="str">
        <x:v>A37</x:v>
      </x:c>
      <x:c r="C2233" s="413" t="str">
        <x:v>REFERENSI AGUSTUS 2026 | DARI BASE MODEL</x:v>
      </x:c>
      <x:c r="D2233" s="413" t="str">
        <x:v>HARIAN AGUSTUS 2026 | SNAPSHOT BASE, BUKAN FILE GABUNGAN</x:v>
      </x:c>
      <x:c r="E2233" s="413" t="str">
        <x:v>Laporan diperbarui</x:v>
      </x:c>
      <x:c r="F2233" s="413" t="str">
        <x:v>9 Sep 2026</x:v>
      </x:c>
    </x:row>
    <x:row r="2234" ht="40" customHeight="1">
      <x:c r="A2234" s="413" t="str">
        <x:v>Perbandingan 2025</x:v>
      </x:c>
      <x:c r="B2234" s="413" t="str">
        <x:v>A82</x:v>
      </x:c>
      <x:c r="C2234" s="413"/>
      <x:c r="D2234" s="413" t="str">
        <x:v>INPUT SUMBER HISTORIS | BACA SAJA DARI DRIVE</x:v>
      </x:c>
      <x:c r="E2234" s="413" t="str">
        <x:v>Laporan diperbarui</x:v>
      </x:c>
      <x:c r="F2234" s="413" t="str">
        <x:v>9 Sep 2026</x:v>
      </x:c>
    </x:row>
    <x:row r="2235" ht="40" customHeight="1">
      <x:c r="A2235" s="413" t="str">
        <x:v>Pengaturan</x:v>
      </x:c>
      <x:c r="B2235" s="413" t="str">
        <x:v>C21</x:v>
      </x:c>
      <x:c r="C2235" s="413" t="str">
        <x:v>Belum tersedia; jangan gunakan Agustus sebagai YoY</x:v>
      </x:c>
      <x:c r="D2235" s="413" t="str">
        <x:v>Bulan penuh 1–30 September 2025. Bukan pembanding harian setara.</x:v>
      </x:c>
      <x:c r="E2235" s="413" t="str">
        <x:v>Laporan diperbarui</x:v>
      </x:c>
      <x:c r="F2235" s="413" t="str">
        <x:v>9 Sep 2026</x:v>
      </x:c>
    </x:row>
    <x:row r="2236" ht="40" customHeight="1">
      <x:c r="A2236" s="413" t="str">
        <x:v>Pengaturan</x:v>
      </x:c>
      <x:c r="B2236" s="413" t="str">
        <x:v>C22</x:v>
      </x:c>
      <x:c r="C2236" s="413" t="str">
        <x:v>Belum tersedia</x:v>
      </x:c>
      <x:c r="D2236" s="413" t="str">
        <x:v>634 pada snapshot saat ini; formula mengikuti input sumber bulanan.</x:v>
      </x:c>
      <x:c r="E2236" s="413" t="str">
        <x:v>Laporan diperbarui</x:v>
      </x:c>
      <x:c r="F2236" s="413" t="str">
        <x:v>9 Sep 2026</x:v>
      </x:c>
    </x:row>
    <x:row r="2237" ht="40" customHeight="1">
      <x:c r="A2237" s="413" t="str">
        <x:v>Perbandingan 2025</x:v>
      </x:c>
      <x:c r="B2237" s="413" t="str">
        <x:v>F5</x:v>
      </x:c>
      <x:c r="C2237" s="413" t="str">
        <x:f>IF(B5="","Belum ada sumber 2025","Cek cakupan periode")</x:f>
        <x:v>Cek cakupan periode</x:v>
      </x:c>
      <x:c r="D2237" s="413" t="str">
        <x:v>Referensi penuh</x:v>
      </x:c>
      <x:c r="E2237" s="413" t="str">
        <x:v>Laporan diperbarui</x:v>
      </x:c>
      <x:c r="F2237" s="413" t="str">
        <x:v>9 Sep 2026</x:v>
      </x:c>
    </x:row>
    <x:row r="2238" ht="40" customHeight="1">
      <x:c r="A2238" s="413" t="str">
        <x:v>Perbandingan 2025</x:v>
      </x:c>
      <x:c r="B2238" s="413" t="str">
        <x:v>F6</x:v>
      </x:c>
      <x:c r="C2238" s="413"/>
      <x:c r="D2238" s="413" t="str">
        <x:v>Baris, bukan booking</x:v>
      </x:c>
      <x:c r="E2238" s="413" t="str">
        <x:v>Laporan diperbarui</x:v>
      </x:c>
      <x:c r="F2238" s="413" t="str">
        <x:v>9 Sep 2026</x:v>
      </x:c>
    </x:row>
    <x:row r="2239" ht="40" customHeight="1">
      <x:c r="A2239" s="413" t="str">
        <x:v>Perbandingan 2025</x:v>
      </x:c>
      <x:c r="B2239" s="413" t="str">
        <x:v>D15</x:v>
      </x:c>
      <x:c r="C2239" s="413" t="str">
        <x:v>Cakupan hari berbeda</x:v>
      </x:c>
      <x:c r="D2239" s="413" t="str">
        <x:v>Revenue 1–31 final</x:v>
      </x:c>
      <x:c r="E2239" s="413" t="str">
        <x:v>Laporan diperbarui</x:v>
      </x:c>
      <x:c r="F2239" s="413" t="str">
        <x:v>9 Sep 2026</x:v>
      </x:c>
    </x:row>
    <x:row r="2240" ht="40" customHeight="1">
      <x:c r="A2240" s="413" t="str">
        <x:v>Perbandingan 2025</x:v>
      </x:c>
      <x:c r="B2240" s="413" t="str">
        <x:v>D24</x:v>
      </x:c>
      <x:c r="C2240" s="413"/>
      <x:c r="D2240" s="413" t="str">
        <x:v>Agustus provisional</x:v>
      </x:c>
      <x:c r="E2240" s="413" t="str">
        <x:v>Laporan diperbarui</x:v>
      </x:c>
      <x:c r="F2240" s="413" t="str">
        <x:v>9 Sep 2026</x:v>
      </x:c>
    </x:row>
    <x:row r="2241" ht="40" customHeight="1">
      <x:c r="A2241" s="413" t="str">
        <x:v>Perbandingan 2025</x:v>
      </x:c>
      <x:c r="B2241" s="413" t="str">
        <x:v>D25</x:v>
      </x:c>
      <x:c r="C2241" s="413"/>
      <x:c r="D2241" s="413" t="str">
        <x:v>Agustus provisional</x:v>
      </x:c>
      <x:c r="E2241" s="413" t="str">
        <x:v>Laporan diperbarui</x:v>
      </x:c>
      <x:c r="F2241" s="413" t="str">
        <x:v>9 Sep 2026</x:v>
      </x:c>
    </x:row>
    <x:row r="2242" ht="40" customHeight="1">
      <x:c r="A2242" s="413" t="str">
        <x:v>Perbandingan 2025</x:v>
      </x:c>
      <x:c r="B2242" s="413" t="str">
        <x:v>D26</x:v>
      </x:c>
      <x:c r="C2242" s="413"/>
      <x:c r="D2242" s="413" t="str">
        <x:v>Agustus provisional</x:v>
      </x:c>
      <x:c r="E2242" s="413" t="str">
        <x:v>Laporan diperbarui</x:v>
      </x:c>
      <x:c r="F2242" s="413" t="str">
        <x:v>9 Sep 2026</x:v>
      </x:c>
    </x:row>
    <x:row r="2243" ht="40" customHeight="1">
      <x:c r="A2243" s="413" t="str">
        <x:v>Perbandingan 2025</x:v>
      </x:c>
      <x:c r="B2243" s="413" t="str">
        <x:v>D27</x:v>
      </x:c>
      <x:c r="C2243" s="413"/>
      <x:c r="D2243" s="413" t="str">
        <x:v>CHECK tetap dipertahankan</x:v>
      </x:c>
      <x:c r="E2243" s="413" t="str">
        <x:v>Laporan diperbarui</x:v>
      </x:c>
      <x:c r="F2243" s="413" t="str">
        <x:v>9 Sep 2026</x:v>
      </x:c>
    </x:row>
    <x:row r="2244" ht="40" customHeight="1">
      <x:c r="A2244" s="413" t="str">
        <x:v>Perbandingan 2025</x:v>
      </x:c>
      <x:c r="B2244" s="413" t="str">
        <x:v>A104</x:v>
      </x:c>
      <x:c r="C2244" s="413"/>
      <x:c r="D2244" s="413" t="str">
        <x:v>Foxe_Studio_Laporan_Gabungan_2025_2026_Agustus_2026_Kumulatif_REBUILD_FINAL (1).xlsx</x:v>
      </x:c>
      <x:c r="E2244" s="413" t="str">
        <x:v>Laporan diperbarui</x:v>
      </x:c>
      <x:c r="F2244" s="413" t="str">
        <x:v>9 Sep 2026</x:v>
      </x:c>
    </x:row>
    <x:row r="2245" ht="40" customHeight="1">
      <x:c r="A2245" s="413" t="str">
        <x:v>Perbandingan 2025</x:v>
      </x:c>
      <x:c r="B2245" s="413" t="str">
        <x:v>A107</x:v>
      </x:c>
      <x:c r="C2245" s="413"/>
      <x:c r="D2245" s="413" t="str">
        <x:v>https://docs.google.com/spreadsheets/d/1G1JR0gJZHXLikevJB7Ex8cep6vu3dpZM/edit</x:v>
      </x:c>
      <x:c r="E2245" s="413" t="str">
        <x:v>Laporan diperbarui</x:v>
      </x:c>
      <x:c r="F2245" s="413" t="str">
        <x:v>9 Sep 2026</x:v>
      </x:c>
    </x:row>
    <x:row r="2246" ht="40" customHeight="1">
      <x:c r="A2246" s="413" t="str">
        <x:v>Perbandingan 2025</x:v>
      </x:c>
      <x:c r="B2246" s="413" t="str">
        <x:v>A109</x:v>
      </x:c>
      <x:c r="C2246" s="413"/>
      <x:c r="D2246" s="413" t="str">
        <x:v>ID 1G1JR0gJZHXLikevJB7Ex8cep6vu3dpZM. Revisi 9 Sep 2026 13.05 WIB. Batas data: Rekonsiliasi!E23:G23, Sumber &amp; Guide!F8 dan Dashboard!A2. Nilai O, Q, R dipertahankan sesuai definisi sumber, tidak dipaksa sama.</x:v>
      </x:c>
      <x:c r="E2246" s="413" t="str">
        <x:v>Laporan diperbarui</x:v>
      </x:c>
      <x:c r="F2246" s="413" t="str">
        <x:v>9 Sep 2026</x:v>
      </x:c>
    </x:row>
    <x:row r="2247" ht="40" customHeight="1">
      <x:c r="A2247" s="413" t="str">
        <x:v>Pengaturan</x:v>
      </x:c>
      <x:c r="B2247" s="413" t="str">
        <x:v>B27</x:v>
      </x:c>
      <x:c r="C2247" s="413" t="n">
        <x:v>7617</x:v>
      </x:c>
      <x:c r="D2247" s="413" t="n">
        <x:v>7733</x:v>
      </x:c>
      <x:c r="E2247" s="413" t="str">
        <x:v>Laporan diperbarui</x:v>
      </x:c>
      <x:c r="F2247" s="413" t="str">
        <x:v>9 Sep 2026</x:v>
      </x:c>
    </x:row>
    <x:row r="2248" ht="40" customHeight="1">
      <x:c r="A2248" s="413" t="str">
        <x:v>Pengaturan</x:v>
      </x:c>
      <x:c r="B2248" s="413" t="str">
        <x:v>C8</x:v>
      </x:c>
      <x:c r="C2248" s="413" t="str">
        <x:v>Log Order: 9 September 2026 11.09 WIB. Schedule reguler: 9 September 2026 10.36 WIB.</x:v>
      </x:c>
      <x:c r="D2248" s="413" t="str">
        <x:v>Log Order revisi 9 Sep 2026 15.08 WIB; reguler 10.36 WIB; historis 13.05 WIB. Ketiga sumber dibaca ulang.</x:v>
      </x:c>
      <x:c r="E2248" s="413" t="str">
        <x:v>Laporan diperbarui</x:v>
      </x:c>
      <x:c r="F2248" s="413" t="str">
        <x:v>9 Sep 2026</x:v>
      </x:c>
    </x:row>
    <x:row r="2249" ht="40" customHeight="1">
      <x:c r="A2249" s="413" t="str">
        <x:v>Pengaturan</x:v>
      </x:c>
      <x:c r="B2249" s="413" t="str">
        <x:v>A51</x:v>
      </x:c>
      <x:c r="C2249" s="413" t="str">
        <x:v>Sumber Log Order: 9. Log Order September 2026 .xlsm | 9 September 2026, 11.09 WIB</x:v>
      </x:c>
      <x:c r="D2249" s="413" t="str">
        <x:v>Sumber Log Order: 9. Log Order September 2026 .xlsm | 9 September 2026 15.08 WIB</x:v>
      </x:c>
      <x:c r="E2249" s="413" t="str">
        <x:v>Laporan diperbarui</x:v>
      </x:c>
      <x:c r="F2249" s="413" t="str">
        <x:v>9 Sep 2026</x:v>
      </x:c>
    </x:row>
    <x:row r="2250" ht="40" customHeight="1">
      <x:c r="A2250" s="413" t="str">
        <x:v>Audit Data</x:v>
      </x:c>
      <x:c r="B2250" s="413" t="str">
        <x:v>A2</x:v>
      </x:c>
      <x:c r="C2250" s="413" t="str">
        <x:v>Log Order 9 Sep 11.09 WIB: 33 sheet / 7,617 sel berisi diperiksa. Reguler 31 tab diperiksa, tanggal valid 1–30. MATCH berarti salinan cocok, bukan biaya lengkap.</x:v>
      </x:c>
      <x:c r="D2250" s="413" t="str">
        <x:v>33 sheet Log Order / 7733 sel berisi diperiksa. Schedule reguler 31 tab dibaca ulang, tidak berubah. Tanggal September valid 1–30. MATCH salinan bukan bukti master biaya lengkap.</x:v>
      </x:c>
      <x:c r="E2250" s="413" t="str">
        <x:v>Laporan diperbarui</x:v>
      </x:c>
      <x:c r="F2250" s="413" t="str">
        <x:v>9 Sep 2026</x:v>
      </x:c>
    </x:row>
    <x:row r="2251" ht="40" customHeight="1">
      <x:c r="A2251" s="413" t="str">
        <x:v>Audit Data</x:v>
      </x:c>
      <x:c r="B2251" s="413" t="str">
        <x:v>A25</x:v>
      </x:c>
      <x:c r="C2251" s="413" t="str">
        <x:v>Slot/KPI/follow-up dipetakan ulang berdasarkan header sumber. Blok tanggal 9 bergeser 27 baris. Shift dan KPI tanggal 9 masih kosong.</x:v>
      </x:c>
      <x:c r="D2251" s="413" t="str">
        <x:v>Blok hari 9 kembali bergeser 6 baris. Alamat dinamis: shift O56:O59, KPI K63:P68, follow-up K73:M74. Input shift/KPI hari 9 masih kosong.</x:v>
      </x:c>
      <x:c r="E2251" s="413" t="str">
        <x:v>Laporan diperbarui</x:v>
      </x:c>
      <x:c r="F2251" s="413" t="str">
        <x:v>9 Sep 2026</x:v>
      </x:c>
    </x:row>
    <x:row r="2252" ht="40" customHeight="1">
      <x:c r="A2252" s="413" t="str">
        <x:v>Data Schedule</x:v>
      </x:c>
      <x:c r="B2252" s="413" t="str">
        <x:v>A2</x:v>
      </x:c>
      <x:c r="C2252" s="413" t="str">
        <x:v>Reguler live 9 Sep 10.36 WIB. Wisuda 8/9 Sep masih snapshot base. DP Schedule hanya asumsi sisa indikatif; cash-in aktual selalu dari Log.</x:v>
      </x:c>
      <x:c r="D2252" s="413" t="str">
        <x:v>Reguler dibaca ulang, revisi 9 Sep 10.36 WIB, tidak berubah. Wisuda tetap snapshot base. Sisa = nilai booking minus nominal terkonfirmasi. DP tanpa bukti dan pasangan ambigu ditahan dari proyeksi.</x:v>
      </x:c>
      <x:c r="E2252" s="413" t="str">
        <x:v>Laporan diperbarui</x:v>
      </x:c>
      <x:c r="F2252" s="413" t="str">
        <x:v>9 Sep 2026</x:v>
      </x:c>
    </x:row>
    <x:row r="2253" ht="40" customHeight="1">
      <x:c r="A2253" s="413" t="str">
        <x:v>Estimate Omzet</x:v>
      </x:c>
      <x:c r="B2253" s="413" t="str">
        <x:v>A2</x:v>
      </x:c>
      <x:c r="C2253" s="413" t="str">
        <x:v>Aktual Log 9 Sep 11.09 WIB + sisa booking indikatif. Reguler live 10.36 WIB. Jadwal wisuda memakai snapshot base; closing terakhir 8 Sep.</x:v>
      </x:c>
      <x:c r="D2253" s="413" t="str">
        <x:v>Log Order 9 Sep 15.08 WIB. Reguler dibaca ulang, revisi 10.36 WIB. Wisuda masih snapshot base. Estimasi kas memisahkan sisa yang siap diproyeksikan dari yang perlu konfirmasi.</x:v>
      </x:c>
      <x:c r="E2253" s="413" t="str">
        <x:v>Laporan diperbarui</x:v>
      </x:c>
      <x:c r="F2253" s="413" t="str">
        <x:v>9 Sep 2026</x:v>
      </x:c>
    </x:row>
    <x:row r="2254" ht="40" customHeight="1">
      <x:c r="A2254" s="413" t="str">
        <x:v>Estimate Omzet</x:v>
      </x:c>
      <x:c r="B2254" s="413" t="str">
        <x:v>A4</x:v>
      </x:c>
      <x:c r="C2254" s="413" t="str">
        <x:v>ESTIMATE CASH-IN UPDATED</x:v>
      </x:c>
      <x:c r="D2254" s="413" t="str">
        <x:v>PROYEKSI PENERIMAAN KAS</x:v>
      </x:c>
      <x:c r="E2254" s="413" t="str">
        <x:v>Laporan diperbarui</x:v>
      </x:c>
      <x:c r="F2254" s="413" t="str">
        <x:v>9 Sep 2026</x:v>
      </x:c>
    </x:row>
    <x:row r="2255" ht="40" customHeight="1">
      <x:c r="A2255" s="413" t="str">
        <x:v>Estimate Omzet</x:v>
      </x:c>
      <x:c r="B2255" s="413" t="str">
        <x:v>G4</x:v>
      </x:c>
      <x:c r="C2255" s="413" t="str">
        <x:v>SISA BOOKING INDIKATIF</x:v>
      </x:c>
      <x:c r="D2255" s="413" t="str">
        <x:v>TAMBAHAN BOOKING TERSARING</x:v>
      </x:c>
      <x:c r="E2255" s="413" t="str">
        <x:v>Laporan diperbarui</x:v>
      </x:c>
      <x:c r="F2255" s="413" t="str">
        <x:v>9 Sep 2026</x:v>
      </x:c>
    </x:row>
    <x:row r="2256" ht="40" customHeight="1">
      <x:c r="A2256" s="413" t="str">
        <x:v>Estimate Omzet</x:v>
      </x:c>
      <x:c r="B2256" s="413" t="str">
        <x:v>A54</x:v>
      </x:c>
      <x:c r="C2256" s="413" t="str">
        <x:v>CARA BACA: cash-in aktual mengikuti Log Order. Sisa booking memakai tarif base dikurangi pembayaran atau catatan DP. Sumber wisuda belum diperbarui live pada siklus ini.</x:v>
      </x:c>
      <x:c r="D2256" s="413" t="str">
        <x:v>CARA BACA: aktual berasal dari Log Order. Tambahan penerimaan = nilai booking dikurangi pembayaran terkonfirmasi. Ini proyeksi kas berbasis booking, bukan omzet P&amp;L yang sudah diakui.</x:v>
      </x:c>
      <x:c r="E2256" s="413" t="str">
        <x:v>Laporan diperbarui</x:v>
      </x:c>
      <x:c r="F2256" s="413" t="str">
        <x:v>9 Sep 2026</x:v>
      </x:c>
    </x:row>
    <x:row r="2257" ht="40" customHeight="1">
      <x:c r="A2257" s="413" t="str">
        <x:v>Estimate Omzet</x:v>
      </x:c>
      <x:c r="B2257" s="413" t="str">
        <x:v>A56</x:v>
      </x:c>
      <x:c r="C2257" s="413" t="str">
        <x:v>ANTI HITUNG GANDA: DP Schedule dan DP Log tidak dijumlahkan. Kredit terkonfirmasi hanya nominal Log. Catatan Lunas tanpa nominal yang cocok ditahan untuk konfirmasi, tidak dibuat menjadi pembayaran sebesar tarif.</x:v>
      </x:c>
      <x:c r="D2257" s="413" t="str">
        <x:v>DP/lunas Schedule tidak menjadi bukti cash-in. Sisa dengan DP belum cocok, status lunas berselisih atau pasangan ambigu ditahan di kontrol, tidak dihapus.</x:v>
      </x:c>
      <x:c r="E2257" s="413" t="str">
        <x:v>Laporan diperbarui</x:v>
      </x:c>
      <x:c r="F2257" s="413" t="str">
        <x:v>9 Sep 2026</x:v>
      </x:c>
    </x:row>
    <x:row r="2258" ht="40" customHeight="1">
      <x:c r="A2258" s="413" t="str">
        <x:v>Estimate Omzet</x:v>
      </x:c>
      <x:c r="B2258" s="413" t="str">
        <x:v>A62</x:v>
      </x:c>
      <x:c r="C2258" s="413" t="str">
        <x:v>SUMBER LIVE: Schedule reguler 9 Sep 2026 10.36 WIB dan Log Order 9 Sep 2026 11.09 WIB. Wisuda 8/9 September tetap snapshot sebelumnya. Lihat sumber, alamat sel dan kontrol di Data Schedule.</x:v>
      </x:c>
      <x:c r="D2258" s="413" t="str">
        <x:v>Sumber: Log Order revisi 9 Sep 15.08 WIB; Schedule reguler 10.36 WIB dibaca ulang tanpa perubahan. Wisuda belum diperbarui live. ID dan revisi per booking ada di Data Schedule!AN:AO.</x:v>
      </x:c>
      <x:c r="E2258" s="413" t="str">
        <x:v>Laporan diperbarui</x:v>
      </x:c>
      <x:c r="F2258" s="413" t="str">
        <x:v>9 Sep 2026</x:v>
      </x:c>
    </x:row>
    <x:row r="2259" ht="40" customHeight="1">
      <x:c r="A2259" s="413" t="str">
        <x:v>Estimate Omzet</x:v>
      </x:c>
      <x:c r="B2259" s="413" t="str">
        <x:v>A66</x:v>
      </x:c>
      <x:c r="C2259" s="413" t="str">
        <x:v>PENCOCOKAN: Aliya terhubung ke booking 10 September. Pelunasan Afifah 9 September terhubung ke DP sebelumnya. Delfi 19 September ditahan karena konflik dengan booking turunan Log tanggal 9.</x:v>
      </x:c>
      <x:c r="D2259" s="413" t="str">
        <x:v>Pencocokan baru hanya jika nama, tanggal foto dan paket cocok. Pembayaran tanpa tanggal tetap aktual, tetapi belum dikreditkan ke kandidat booking. Sisa kandidat ditahan agar tidak ganda.</x:v>
      </x:c>
      <x:c r="E2259" s="413" t="str">
        <x:v>Laporan diperbarui</x:v>
      </x:c>
      <x:c r="F2259" s="413" t="str">
        <x:v>9 Sep 2026</x:v>
      </x:c>
    </x:row>
    <x:row r="2260" ht="40" customHeight="1">
      <x:c r="A2260" s="413" t="str">
        <x:v>Estimate Omzet</x:v>
      </x:c>
      <x:c r="B2260" s="413" t="str">
        <x:v>D75</x:v>
      </x:c>
      <x:c r="C2260" s="413" t="str">
        <x:v>9 September 2026 11.09 WIB</x:v>
      </x:c>
      <x:c r="D2260" s="413" t="str">
        <x:v>9 September 2026 15.08 WIB</x:v>
      </x:c>
      <x:c r="E2260" s="413" t="str">
        <x:v>Laporan diperbarui</x:v>
      </x:c>
      <x:c r="F2260" s="413" t="str">
        <x:v>9 Sep 2026</x:v>
      </x:c>
    </x:row>
    <x:row r="2261" ht="40" customHeight="1">
      <x:c r="A2261" s="413" t="str">
        <x:v>Estimate Omzet</x:v>
      </x:c>
      <x:c r="B2261" s="413" t="str">
        <x:v>A82</x:v>
      </x:c>
      <x:c r="C2261" s="413" t="str">
        <x:v>DP yang hanya tertulis di Schedule dipakai untuk sisa indikatif, bukan bukti penerimaan kas. Kredit aktual hanya dari Log. Status lunas dengan nominal kurang masuk kontrol, bukan otomatis dibuat sebesar tarif. Tarif tetap mengikuti base yang disetujui.</x:v>
      </x:c>
      <x:c r="D2261" s="413" t="str">
        <x:v>Pembayaran sebelum September hanya mengurangi sisa bila nominal dan buktinya terisi di Data Schedule!AK:AL. Tidak masuk cash-in September. Sisa booking yang sudah closing selalu masuk kontrol, bukan potensi mendatang.</x:v>
      </x:c>
      <x:c r="E2261" s="413" t="str">
        <x:v>Laporan diperbarui</x:v>
      </x:c>
      <x:c r="F2261" s="413" t="str">
        <x:v>9 Sep 2026</x:v>
      </x:c>
    </x:row>
    <x:row r="2262" ht="40" customHeight="1">
      <x:c r="A2262" s="413" t="str">
        <x:v>Cocok Bayar Booking</x:v>
      </x:c>
      <x:c r="B2262" s="413" t="str">
        <x:v>A2</x:v>
      </x:c>
      <x:c r="C2262" s="413" t="str">
        <x:v>Satu pembayaran hanya terhubung ke satu ID. Nominal Log menjadi bukti cash-in. Catatan DP Schedule terpisah sebagai asumsi estimasi sisa, bukan penerimaan tambahan.</x:v>
      </x:c>
      <x:c r="D2262" s="413" t="str">
        <x:v>Pembayaran hanya masuk satu ID. ID lama yang valid dipertahankan. Pembayaran baru tanpa kecocokan tanggal/paket tetap aktual dan diberi kandidat, tidak dipaksa cocok.</x:v>
      </x:c>
      <x:c r="E2262" s="413" t="str">
        <x:v>Laporan diperbarui</x:v>
      </x:c>
      <x:c r="F2262" s="413" t="str">
        <x:v>9 Sep 2026</x:v>
      </x:c>
    </x:row>
    <x:row r="2263" ht="40" customHeight="1">
      <x:c r="A2263" s="413" t="str">
        <x:v>Kontrol Closing</x:v>
      </x:c>
      <x:c r="B2263" s="413" t="str">
        <x:v>A2</x:v>
      </x:c>
      <x:c r="C2263" s="413" t="str">
        <x:v>Data 9 September berjalan, closing terakhir 8 September. Log live 11.09 WIB, reguler live 10.36 WIB. Sumber GDrive tidak diubah.</x:v>
      </x:c>
      <x:c r="D2263" s="413" t="str">
        <x:v>Log revisi 9 Sep 15.08 WIB, reguler dibaca ulang tanpa perubahan. Hari 9 masih berjalan, closing terakhir 8 Sep. Sisa ambigu ditahan dari estimasi.</x:v>
      </x:c>
      <x:c r="E2263" s="413" t="str">
        <x:v>Laporan diperbarui</x:v>
      </x:c>
      <x:c r="F2263" s="413" t="str">
        <x:v>9 Sep 2026</x:v>
      </x:c>
    </x:row>
    <x:row r="2264" ht="40" customHeight="1">
      <x:c r="A2264" s="413" t="str">
        <x:v>Kontrol Closing</x:v>
      </x:c>
      <x:c r="B2264" s="413" t="str">
        <x:v>D9</x:v>
      </x:c>
      <x:c r="C2264" s="413" t="str">
        <x:v>Termasuk delapan baris Rp0.</x:v>
      </x:c>
      <x:c r="D2264" s="413" t="str">
        <x:v>13 baris tanpa cash-in, termasuk nominal kosong yang perlu diisi.</x:v>
      </x:c>
      <x:c r="E2264" s="413" t="str">
        <x:v>Laporan diperbarui</x:v>
      </x:c>
      <x:c r="F2264" s="413" t="str">
        <x:v>9 Sep 2026</x:v>
      </x:c>
    </x:row>
    <x:row r="2265" ht="40" customHeight="1">
      <x:c r="A2265" s="413" t="str">
        <x:v>Kontrol Closing</x:v>
      </x:c>
      <x:c r="B2265" s="413" t="str">
        <x:v>D10</x:v>
      </x:c>
      <x:c r="C2265" s="413" t="str">
        <x:v>22 status pembayaran kosong; nominal tetap masuk aktual.</x:v>
      </x:c>
      <x:c r="D2265" s="413" t="str">
        <x:v>43 status pembayaran kosong. Nominal terisi tetap aktual.</x:v>
      </x:c>
      <x:c r="E2265" s="413" t="str">
        <x:v>Laporan diperbarui</x:v>
      </x:c>
      <x:c r="F2265" s="413" t="str">
        <x:v>9 Sep 2026</x:v>
      </x:c>
    </x:row>
    <x:row r="2266" ht="40" customHeight="1">
      <x:c r="A2266" s="413" t="str">
        <x:v>Kontrol Closing</x:v>
      </x:c>
      <x:c r="B2266" s="413" t="str">
        <x:v>D12</x:v>
      </x:c>
      <x:c r="C2266" s="413" t="str">
        <x:v>Tanggal 9: O50:O53 belum terisi. Daftar nama di L51:L52 belum menunjukkan pembagian shift.</x:v>
      </x:c>
      <x:c r="D2266" s="413" t="str">
        <x:v>Tanggal 9: O56:O59 kosong. Nama informal L57:L58 bukan pembagian shift.</x:v>
      </x:c>
      <x:c r="E2266" s="413" t="str">
        <x:v>Laporan diperbarui</x:v>
      </x:c>
      <x:c r="F2266" s="413" t="str">
        <x:v>9 Sep 2026</x:v>
      </x:c>
    </x:row>
    <x:row r="2267" ht="40" customHeight="1">
      <x:c r="A2267" s="413" t="str">
        <x:v>Kontrol Closing</x:v>
      </x:c>
      <x:c r="B2267" s="413" t="str">
        <x:v>D13</x:v>
      </x:c>
      <x:c r="C2267" s="413" t="str">
        <x:v>Hari 9: K57:P62 masih kosong. Penilaian lengkap sampai hari 8 tetap 30.</x:v>
      </x:c>
      <x:c r="D2267" s="413" t="str">
        <x:v>Hari 9: K63:P68 kosong. KPI lengkap sampai hari 8 tetap 30.</x:v>
      </x:c>
      <x:c r="E2267" s="413" t="str">
        <x:v>Laporan diperbarui</x:v>
      </x:c>
      <x:c r="F2267" s="413" t="str">
        <x:v>9 Sep 2026</x:v>
      </x:c>
    </x:row>
    <x:row r="2268" ht="40" customHeight="1">
      <x:c r="A2268" s="413" t="str">
        <x:v>Kontrol Closing</x:v>
      </x:c>
      <x:c r="B2268" s="413" t="str">
        <x:v>A18</x:v>
      </x:c>
      <x:c r="C2268" s="413" t="str">
        <x:v>Shift tercatat sampai 8 September tetap 32. Hari 9 belum diisi. Status Lunas yang nominalnya belum cocok tetap masuk kontrol, tanpa membuat kredit pembayaran semu.</x:v>
      </x:c>
      <x:c r="D2268" s="413" t="str">
        <x:v>Shift tetap 32. KPI lengkap 30. Nominal Schedule tanpa bukti tidak dikreditkan. Sisa ambigu dan sisa hari closing masuk kontrol terpisah.</x:v>
      </x:c>
      <x:c r="E2268" s="413" t="str">
        <x:v>Laporan diperbarui</x:v>
      </x:c>
      <x:c r="F2268" s="413" t="str">
        <x:v>9 Sep 2026</x:v>
      </x:c>
    </x:row>
    <x:row r="2269" ht="40" customHeight="1">
      <x:c r="A2269" s="413" t="str">
        <x:v>Dashboard P&amp;L</x:v>
      </x:c>
      <x:c r="B2269" s="413" t="str">
        <x:v>A23</x:v>
      </x:c>
      <x:c r="C2269" s="413" t="str">
        <x:v>Prioritas: lengkapi status pembayaran, shift dan KPI tanggal 9; pastikan tanggal booking Delfi. Estimasi memisahkan catatan DP dari nominal Log. Biaya master belum lengkap.</x:v>
      </x:c>
      <x:c r="D2269" s="413" t="str">
        <x:v>Lengkapi tanggal foto, paket, status pembayaran serta shift/KPI hari 9. Konfirmasi kandidat pembayaran booking. Pembanding historis sudah tersedia, tetapi periode berbeda dan biaya September belum lengkap.</x:v>
      </x:c>
      <x:c r="E2269" s="413" t="str">
        <x:v>Laporan diperbarui</x:v>
      </x:c>
      <x:c r="F2269" s="413" t="str">
        <x:v>9 Sep 2026</x:v>
      </x:c>
    </x:row>
    <x:row r="2270" ht="40" customHeight="1">
      <x:c r="A2270" s="413" t="str">
        <x:v>Arsip Sel Sumber</x:v>
      </x:c>
      <x:c r="B2270" s="413" t="str">
        <x:v>A2</x:v>
      </x:c>
      <x:c r="C2270" s="413" t="str">
        <x:v>Snapshot Log Order live 9 September 2026 11.09 WIB. Sel berpindah/kosong tercatat pada jurnal perubahan. Rumus sumber disimpan sebagai teks.</x:v>
      </x:c>
      <x:c r="D2270" s="413" t="str">
        <x:v>Snapshot Log Order revisi 9 Sep 2026 15.08 WIB. Semua 33 sheet termasuk sheet 31 diarsipkan; hanya tanggal 1–30 masuk laporan. Nilai lama tersimpan di Log Update Agent.</x:v>
      </x:c>
      <x:c r="E2270" s="413" t="str">
        <x:v>Laporan diperbarui</x:v>
      </x:c>
      <x:c r="F2270" s="413" t="str">
        <x:v>9 Sep 2026</x:v>
      </x:c>
    </x:row>
    <x:row r="2271" ht="40" customHeight="1">
      <x:c r="A2271" s="413" t="str">
        <x:v>Screening Log Order</x:v>
      </x:c>
      <x:c r="B2271" s="413" t="str">
        <x:v>A2</x:v>
      </x:c>
      <x:c r="C2271" s="413" t="str">
        <x:v>Screening sumber Log Order 9 September 2026 11.09 WIB; Schedule reguler 10.36 WIB. Data hari 9 berjalan, closing terakhir hari 8.</x:v>
      </x:c>
      <x:c r="D2271" s="413" t="str">
        <x:v>Screening Log Order 9 Sep 15.08 WIB. Reguler live tidak berubah. Sumber historis dibaca ulang. Hari 9 masih berjalan.</x:v>
      </x:c>
      <x:c r="E2271" s="413" t="str">
        <x:v>Laporan diperbarui</x:v>
      </x:c>
      <x:c r="F2271" s="413" t="str">
        <x:v>9 Sep 2026</x:v>
      </x:c>
    </x:row>
    <x:row r="2272" ht="40" customHeight="1">
      <x:c r="A2272" s="413" t="str">
        <x:v>Screening Log Order</x:v>
      </x:c>
      <x:c r="B2272" s="413" t="str">
        <x:v>F6</x:v>
      </x:c>
      <x:c r="C2272" s="413" t="str">
        <x:v>257 baris transaksi termasuk 8 baris Rp0; nama pelanggan sudah lengkap.</x:v>
      </x:c>
      <x:c r="D2272" s="413" t="str">
        <x:v>282 baris tercatat, 269 memiliki cash-in positif.</x:v>
      </x:c>
      <x:c r="E2272" s="413" t="str">
        <x:v>Laporan diperbarui</x:v>
      </x:c>
      <x:c r="F2272" s="413" t="str">
        <x:v>9 Sep 2026</x:v>
      </x:c>
    </x:row>
    <x:row r="2273" ht="40" customHeight="1">
      <x:c r="A2273" s="413" t="str">
        <x:v>Screening Log Order</x:v>
      </x:c>
      <x:c r="B2273" s="413" t="str">
        <x:v>F16</x:v>
      </x:c>
      <x:c r="C2273" s="413" t="str">
        <x:v>257 September + 37 sheet 31. Template crew tanpa transaksi tidak dihitung.</x:v>
      </x:c>
      <x:c r="D2273" s="413" t="str">
        <x:v>282 September + 37 arsip sheet 31.</x:v>
      </x:c>
      <x:c r="E2273" s="413" t="str">
        <x:v>Laporan diperbarui</x:v>
      </x:c>
      <x:c r="F2273" s="413" t="str">
        <x:v>9 Sep 2026</x:v>
      </x:c>
    </x:row>
    <x:row r="2274" ht="40" customHeight="1">
      <x:c r="A2274" s="413" t="str">
        <x:v>Screening Log Order</x:v>
      </x:c>
      <x:c r="B2274" s="413" t="str">
        <x:v>B75</x:v>
      </x:c>
      <x:c r="C2274" s="413" t="str">
        <x:v>Dua transaksi tanggal 9: DP Aliya Rp100.000 dan pelunasan Afifah Rp250.000.</x:v>
      </x:c>
      <x:c r="D2274" s="413" t="str">
        <x:v>Transaksi baru hari 9 masuk berdasarkan sheet dan baris sumber. Baris tanpa nominal tetap disimpan dan ditandai.</x:v>
      </x:c>
      <x:c r="E2274" s="413" t="str">
        <x:v>Laporan diperbarui</x:v>
      </x:c>
      <x:c r="F2274" s="413" t="str">
        <x:v>9 Sep 2026</x:v>
      </x:c>
    </x:row>
    <x:row r="2275" ht="40" customHeight="1">
      <x:c r="A2275" s="413" t="str">
        <x:v>Screening Log Order</x:v>
      </x:c>
      <x:c r="B2275" s="413" t="str">
        <x:v>B79</x:v>
      </x:c>
      <x:c r="C2275" s="413" t="str">
        <x:v>Nama 8!C34 sudah terisi Fadlah Faqih Masho. Blok shift/KPI/follow-up tanggal 9 bergeser 27 baris; seluruh alamat sumber diperbarui.</x:v>
      </x:c>
      <x:c r="D2275" s="413" t="str">
        <x:v>Header dinamis hari 9: total G52:H52, shift O56:O59, KPI K63:P68, follow-up K73:M74.</x:v>
      </x:c>
      <x:c r="E2275" s="413" t="str">
        <x:v>Laporan diperbarui</x:v>
      </x:c>
      <x:c r="F2275" s="413" t="str">
        <x:v>9 Sep 2026</x:v>
      </x:c>
    </x:row>
    <x:row r="2276" ht="40" customHeight="1">
      <x:c r="A2276" s="413" t="str">
        <x:v>Screening Log Order</x:v>
      </x:c>
      <x:c r="B2276" s="413" t="str">
        <x:v>B81</x:v>
      </x:c>
      <x:c r="C2276" s="413" t="str">
        <x:v>KPI menyediakan 180 slot dan follow-up 60 slot. Hari 9 masih kosong; daftar nama informal tidak menjadi pembagian shift.</x:v>
      </x:c>
      <x:c r="D2276" s="413" t="str">
        <x:v>Hari 9 belum memiliki input slot shift dan KPI. Daftar nama informal tidak dihitung sebagai shift.</x:v>
      </x:c>
      <x:c r="E2276" s="413" t="str">
        <x:v>Laporan diperbarui</x:v>
      </x:c>
      <x:c r="F2276" s="413" t="str">
        <x:v>9 Sep 2026</x:v>
      </x:c>
    </x:row>
    <x:row r="2277" ht="40" customHeight="1">
      <x:c r="A2277" s="413" t="str">
        <x:v>Screening Log Order</x:v>
      </x:c>
      <x:c r="B2277" s="413" t="str">
        <x:v>B84</x:v>
      </x:c>
      <x:c r="C2277" s="413" t="str">
        <x:v>Schedule reguler sudah dibaca live 9 September 10.36 WIB. Schedule wisuda tetap snapshot base. Tarif base tetap, master biaya belum lengkap.</x:v>
      </x:c>
      <x:c r="D2277" s="413" t="str">
        <x:v>Reguler live tidak berubah. Wisuda masih snapshot base. Histori bulan penuh terintegrasi di Perbandingan 2025.</x:v>
      </x:c>
      <x:c r="E2277" s="413" t="str">
        <x:v>Laporan diperbarui</x:v>
      </x:c>
      <x:c r="F2277" s="413" t="str">
        <x:v>9 Sep 2026</x:v>
      </x:c>
    </x:row>
    <x:row r="2278" ht="40" customHeight="1">
      <x:c r="A2278" s="413" t="str">
        <x:v>Log Update Agent</x:v>
      </x:c>
      <x:c r="B2278" s="413" t="str">
        <x:v>A3</x:v>
      </x:c>
      <x:c r="C2278" s="413" t="str">
        <x:v>Update 9 September 2026: Log Order live 11.09 WIB; Schedule reguler live 10.36 WIB. Tabel atas membandingkan base awal; jurnal bawah memuat perubahan siklus ini.</x:v>
      </x:c>
      <x:c r="D2278" s="413" t="str">
        <x:v>Siklus 9 Sep: Log revisi 15.08 WIB, reguler 10.36 WIB, historis 13.05 WIB. Jurnal bawah menyimpan perubahan lama/baru dan sumber.</x:v>
      </x:c>
      <x:c r="E2278" s="413" t="str">
        <x:v>Laporan diperbarui</x:v>
      </x:c>
      <x:c r="F2278" s="413" t="str">
        <x:v>9 Sep 2026</x:v>
      </x:c>
    </x:row>
    <x:row r="2279" ht="40" customHeight="1">
      <x:c r="A2279" s="413" t="str">
        <x:v>Log Update Agent</x:v>
      </x:c>
      <x:c r="B2279" s="413" t="str">
        <x:v>A15</x:v>
      </x:c>
      <x:c r="C2279" s="413" t="str">
        <x:v>Reguler live terhubung. Tambah dua transaksi Rp350.000 dan tiga booking reguler, satu ditahan karena konflik tanggal Delfi. Header dinamis mengatasi pergeseran blok hari 9.</x:v>
      </x:c>
      <x:c r="D2279" s="413" t="str">
        <x:v>Pembanding historis diintegrasikan. Nominal baru aktual tetap masuk. Kandidat pembayaran tanpa tanggal/paket ditahan dari pencocokan otomatis.</x:v>
      </x:c>
      <x:c r="E2279" s="413" t="str">
        <x:v>Laporan diperbarui</x:v>
      </x:c>
      <x:c r="F2279" s="413" t="str">
        <x:v>9 Sep 2026</x:v>
      </x:c>
    </x:row>
    <x:row r="2280" ht="40" customHeight="1">
      <x:c r="A2280" s="413" t="str">
        <x:v>Screening Log Order</x:v>
      </x:c>
      <x:c r="B2280" s="413" t="str">
        <x:v>B6</x:v>
      </x:c>
      <x:c r="C2280" s="413" t="n">
        <x:v>257</x:v>
      </x:c>
      <x:c r="D2280" s="413" t="n">
        <x:v>282</x:v>
      </x:c>
      <x:c r="E2280" s="413" t="str">
        <x:v>Laporan diperbarui</x:v>
      </x:c>
      <x:c r="F2280" s="413" t="str">
        <x:v>9 Sep 2026</x:v>
      </x:c>
    </x:row>
    <x:row r="2281" ht="40" customHeight="1">
      <x:c r="A2281" s="413" t="str">
        <x:v>Screening Log Order</x:v>
      </x:c>
      <x:c r="B2281" s="413" t="str">
        <x:v>B7</x:v>
      </x:c>
      <x:c r="C2281" s="413" t="n">
        <x:v>14435000</x:v>
      </x:c>
      <x:c r="D2281" s="413" t="n">
        <x:v>17165000</x:v>
      </x:c>
      <x:c r="E2281" s="413" t="str">
        <x:v>Laporan diperbarui</x:v>
      </x:c>
      <x:c r="F2281" s="413" t="str">
        <x:v>9 Sep 2026</x:v>
      </x:c>
    </x:row>
    <x:row r="2282" ht="40" customHeight="1">
      <x:c r="A2282" s="413" t="str">
        <x:v>Screening Log Order</x:v>
      </x:c>
      <x:c r="B2282" s="413" t="str">
        <x:v>B8</x:v>
      </x:c>
      <x:c r="C2282" s="413" t="n">
        <x:v>36840000</x:v>
      </x:c>
      <x:c r="D2282" s="413" t="n">
        <x:v>39930000</x:v>
      </x:c>
      <x:c r="E2282" s="413" t="str">
        <x:v>Laporan diperbarui</x:v>
      </x:c>
      <x:c r="F2282" s="413" t="str">
        <x:v>9 Sep 2026</x:v>
      </x:c>
    </x:row>
    <x:row r="2283" ht="40" customHeight="1">
      <x:c r="A2283" s="413" t="str">
        <x:v>Screening Log Order</x:v>
      </x:c>
      <x:c r="B2283" s="413" t="str">
        <x:v>B9</x:v>
      </x:c>
      <x:c r="C2283" s="413" t="n">
        <x:v>51275000</x:v>
      </x:c>
      <x:c r="D2283" s="413" t="n">
        <x:v>57095000</x:v>
      </x:c>
      <x:c r="E2283" s="413" t="str">
        <x:v>Laporan diperbarui</x:v>
      </x:c>
      <x:c r="F2283" s="413" t="str">
        <x:v>9 Sep 2026</x:v>
      </x:c>
    </x:row>
    <x:row r="2284" ht="40" customHeight="1">
      <x:c r="A2284" s="413" t="str">
        <x:v>Screening Log Order</x:v>
      </x:c>
      <x:c r="B2284" s="413" t="str">
        <x:v>B12</x:v>
      </x:c>
      <x:c r="C2284" s="413" t="n">
        <x:v>249</x:v>
      </x:c>
      <x:c r="D2284" s="413" t="n">
        <x:v>269</x:v>
      </x:c>
      <x:c r="E2284" s="413" t="str">
        <x:v>Laporan diperbarui</x:v>
      </x:c>
      <x:c r="F2284" s="413" t="str">
        <x:v>9 Sep 2026</x:v>
      </x:c>
    </x:row>
    <x:row r="2285" ht="40" customHeight="1">
      <x:c r="A2285" s="413" t="str">
        <x:v>Screening Log Order</x:v>
      </x:c>
      <x:c r="B2285" s="413" t="str">
        <x:v>B16</x:v>
      </x:c>
      <x:c r="C2285" s="413" t="n">
        <x:v>294</x:v>
      </x:c>
      <x:c r="D2285" s="413" t="n">
        <x:v>319</x:v>
      </x:c>
      <x:c r="E2285" s="413" t="str">
        <x:v>Laporan diperbarui</x:v>
      </x:c>
      <x:c r="F2285" s="413" t="str">
        <x:v>9 Sep 2026</x:v>
      </x:c>
    </x:row>
    <x:row r="2286" ht="40" customHeight="1">
      <x:c r="A2286" s="413" t="str">
        <x:v>Screening Log Order</x:v>
      </x:c>
      <x:c r="B2286" s="413" t="str">
        <x:v>B17</x:v>
      </x:c>
      <x:c r="C2286" s="413" t="n">
        <x:v>55550000</x:v>
      </x:c>
      <x:c r="D2286" s="413" t="n">
        <x:v>61370000</x:v>
      </x:c>
      <x:c r="E2286" s="413" t="str">
        <x:v>Laporan diperbarui</x:v>
      </x:c>
      <x:c r="F2286" s="413" t="str">
        <x:v>9 Sep 2026</x:v>
      </x:c>
    </x:row>
    <x:row r="2287" ht="40" customHeight="1">
      <x:c r="A2287" s="413" t="str">
        <x:v>Screening Log Order</x:v>
      </x:c>
      <x:c r="B2287" s="413" t="str">
        <x:v>B30</x:v>
      </x:c>
      <x:c r="C2287" s="413" t="n">
        <x:v>0</x:v>
      </x:c>
      <x:c r="D2287" s="413" t="n">
        <x:v>2730000</x:v>
      </x:c>
      <x:c r="E2287" s="413" t="str">
        <x:v>Laporan diperbarui</x:v>
      </x:c>
      <x:c r="F2287" s="413" t="str">
        <x:v>9 Sep 2026</x:v>
      </x:c>
    </x:row>
    <x:row r="2288" ht="40" customHeight="1">
      <x:c r="A2288" s="413" t="str">
        <x:v>Screening Log Order</x:v>
      </x:c>
      <x:c r="B2288" s="413" t="str">
        <x:v>C30</x:v>
      </x:c>
      <x:c r="C2288" s="413" t="n">
        <x:v>350000</x:v>
      </x:c>
      <x:c r="D2288" s="413" t="n">
        <x:v>3440000</x:v>
      </x:c>
      <x:c r="E2288" s="413" t="str">
        <x:v>Laporan diperbarui</x:v>
      </x:c>
      <x:c r="F2288" s="413" t="str">
        <x:v>9 Sep 2026</x:v>
      </x:c>
    </x:row>
    <x:row r="2289" ht="40" customHeight="1">
      <x:c r="A2289" s="413" t="str">
        <x:v>Screening Log Order</x:v>
      </x:c>
      <x:c r="B2289" s="413" t="str">
        <x:v>F30</x:v>
      </x:c>
      <x:c r="C2289" s="413" t="str">
        <x:v>9!G46:H46</x:v>
      </x:c>
      <x:c r="D2289" s="413" t="str">
        <x:v>9!G52:H52</x:v>
      </x:c>
      <x:c r="E2289" s="413" t="str">
        <x:v>Laporan diperbarui</x:v>
      </x:c>
      <x:c r="F2289" s="413" t="str">
        <x:v>9 Sep 2026</x:v>
      </x:c>
    </x:row>
    <x:row r="2290" ht="40" customHeight="1">
      <x:c r="A2290" s="413" t="str">
        <x:v>Estimate Omzet</x:v>
      </x:c>
      <x:c r="B2290" s="413" t="str">
        <x:v>F50</x:v>
      </x:c>
      <x:c r="C2290" s="413" t="str">
        <x:v>Nominal sisa ditahan</x:v>
      </x:c>
      <x:c r="D2290" s="413" t="str">
        <x:v>Sisa perlu konfirmasi</x:v>
      </x:c>
      <x:c r="E2290" s="413" t="str">
        <x:v>Laporan diperbarui</x:v>
      </x:c>
      <x:c r="F2290" s="413" t="str">
        <x:v>9 Sep 2026</x:v>
      </x:c>
    </x:row>
    <x:row r="2291" ht="40" customHeight="1">
      <x:c r="A2291" s="413" t="str">
        <x:v>Estimate Omzet</x:v>
      </x:c>
      <x:c r="B2291" s="413" t="str">
        <x:v>A86</x:v>
      </x:c>
      <x:c r="C2291" s="413"/>
      <x:c r="D2291" s="413" t="str">
        <x:v>Sisa hari berjalan/mendatang ditahan</x:v>
      </x:c>
      <x:c r="E2291" s="413" t="str">
        <x:v>Laporan diperbarui</x:v>
      </x:c>
      <x:c r="F2291" s="413" t="str">
        <x:v>9 Sep 2026</x:v>
      </x:c>
    </x:row>
    <x:row r="2292" ht="40" customHeight="1">
      <x:c r="A2292" s="413" t="str">
        <x:v>Estimate Omzet</x:v>
      </x:c>
      <x:c r="B2292" s="413" t="str">
        <x:v>A87</x:v>
      </x:c>
      <x:c r="C2292" s="413"/>
      <x:c r="D2292" s="413" t="str">
        <x:v>Nominal tersebut belum masuk proyeksi karena bukti DP, status lunas atau pasangan booking belum pasti. Ini bukan pembatalan booking.</x:v>
      </x:c>
      <x:c r="E2292" s="413" t="str">
        <x:v>Laporan diperbarui</x:v>
      </x:c>
      <x:c r="F2292" s="413" t="str">
        <x:v>9 Sep 2026</x:v>
      </x:c>
    </x:row>
    <x:row r="2293" ht="40" customHeight="1">
      <x:c r="A2293" s="413" t="str">
        <x:v>Kontrol Closing</x:v>
      </x:c>
      <x:c r="B2293" s="413" t="str">
        <x:v>A179</x:v>
      </x:c>
      <x:c r="C2293" s="413"/>
      <x:c r="D2293" s="413" t="str">
        <x:v>Sisa hari berjalan/mendatang ditahan</x:v>
      </x:c>
      <x:c r="E2293" s="413" t="str">
        <x:v>Laporan diperbarui</x:v>
      </x:c>
      <x:c r="F2293" s="413" t="str">
        <x:v>9 Sep 2026</x:v>
      </x:c>
    </x:row>
    <x:row r="2294" ht="40" customHeight="1">
      <x:c r="A2294" s="413" t="str">
        <x:v>Dashboard P&amp;L</x:v>
      </x:c>
      <x:c r="B2294" s="413" t="str">
        <x:v>A57</x:v>
      </x:c>
      <x:c r="C2294" s="413"/>
      <x:c r="D2294" s="413" t="str">
        <x:v>Pencapaian terhadap September 2025 penuh</x:v>
      </x:c>
      <x:c r="E2294" s="413" t="str">
        <x:v>Laporan diperbarui</x:v>
      </x:c>
      <x:c r="F2294" s="413" t="str">
        <x:v>9 Sep 2026</x:v>
      </x:c>
    </x:row>
    <x:row r="2295" ht="40" customHeight="1">
      <x:c r="A2295" s="413" t="str">
        <x:v>Dashboard P&amp;L</x:v>
      </x:c>
      <x:c r="B2295" s="413" t="str">
        <x:v>A58</x:v>
      </x:c>
      <x:c r="C2295" s="413"/>
      <x:c r="D2295" s="413" t="str">
        <x:v>Pencapaian terhadap Agustus 2026 penuh</x:v>
      </x:c>
      <x:c r="E2295" s="413" t="str">
        <x:v>Laporan diperbarui</x:v>
      </x:c>
      <x:c r="F2295" s="413" t="str">
        <x:v>9 Sep 2026</x:v>
      </x:c>
    </x:row>
    <x:row r="2296" ht="40" customHeight="1">
      <x:c r="A2296" s="413" t="str">
        <x:v>Dashboard P&amp;L</x:v>
      </x:c>
      <x:c r="B2296" s="413" t="str">
        <x:v>A60</x:v>
      </x:c>
      <x:c r="C2296" s="413"/>
      <x:c r="D2296" s="413" t="str">
        <x:v>Rasio pencapaian, bukan pertumbuhan tahunan/bulanan setara. Agustus tetap CHECK, selisih Rp8.245.000. Laba September belum final.</x:v>
      </x:c>
      <x:c r="E2296" s="413" t="str">
        <x:v>Laporan diperbarui</x:v>
      </x:c>
      <x:c r="F2296" s="413" t="str">
        <x:v>9 Sep 2026</x:v>
      </x:c>
    </x:row>
    <x:row r="2297" ht="40" customHeight="1">
      <x:c r="A2297" s="413" t="str">
        <x:v>Data Schedule</x:v>
      </x:c>
      <x:c r="B2297" s="413" t="str">
        <x:v>AC5</x:v>
      </x:c>
      <x:c r="C2297" s="413" t="str">
        <x:v>=IF(A5="","",P5+Q5)</x:v>
      </x:c>
      <x:c r="D2297" s="413" t="str">
        <x:v>=IF(A5="","",P5+Q5+IF(AL5&lt;&gt;"",N(AK5),0))</x:v>
      </x:c>
      <x:c r="E2297" s="413" t="str">
        <x:v>Integrasi rumus</x:v>
      </x:c>
      <x:c r="F2297" s="413" t="str">
        <x:v>9 Sep 2026</x:v>
      </x:c>
    </x:row>
    <x:row r="2298" ht="40" customHeight="1">
      <x:c r="A2298" s="413" t="str">
        <x:v>Data Schedule</x:v>
      </x:c>
      <x:c r="B2298" s="413" t="str">
        <x:v>S5</x:v>
      </x:c>
      <x:c r="C2298" s="413" t="str">
        <x:v>=IF(A5="","",MIN(L5,P5+Q5))</x:v>
      </x:c>
      <x:c r="D2298" s="413" t="str">
        <x:v>=IF(A5="","",MIN(L5,AC5))</x:v>
      </x:c>
      <x:c r="E2298" s="413" t="str">
        <x:v>Integrasi rumus</x:v>
      </x:c>
      <x:c r="F2298" s="413" t="str">
        <x:v>9 Sep 2026</x:v>
      </x:c>
    </x:row>
    <x:row r="2299" ht="40" customHeight="1">
      <x:c r="A2299" s="413" t="str">
        <x:v>Data Schedule</x:v>
      </x:c>
      <x:c r="B2299" s="413" t="str">
        <x:v>T5</x:v>
      </x:c>
      <x:c r="C2299" s="413" t="str">
        <x:v>=IF(A5="","",IF(OR(O5="Lunas",R5&gt;0),0,MAX(0,L5-MAX(N5,P5)-Q5)))</x:v>
      </x:c>
      <x:c r="D2299" s="413" t="str">
        <x:v>=IF(A5="","",MAX(0,L5-AC5))</x:v>
      </x:c>
      <x:c r="E2299" s="413" t="str">
        <x:v>Integrasi rumus</x:v>
      </x:c>
      <x:c r="F2299" s="413" t="str">
        <x:v>9 Sep 2026</x:v>
      </x:c>
    </x:row>
    <x:row r="2300" ht="40" customHeight="1">
      <x:c r="A2300" s="413" t="str">
        <x:v>Data Schedule</x:v>
      </x:c>
      <x:c r="B2300" s="413" t="str">
        <x:v>AI5</x:v>
      </x:c>
      <x:c r="C2300" s="413" t="str">
        <x:v>=IF(A5="","",MAX(0,N5-P5))</x:v>
      </x:c>
      <x:c r="D2300" s="413" t="str">
        <x:v>=IF(A5="","",MAX(0,N5-AC5))</x:v>
      </x:c>
      <x:c r="E2300" s="413" t="str">
        <x:v>Integrasi rumus</x:v>
      </x:c>
      <x:c r="F2300" s="413" t="str">
        <x:v>9 Sep 2026</x:v>
      </x:c>
    </x:row>
    <x:row r="2301" ht="40" customHeight="1">
      <x:c r="A2301" s="413" t="str">
        <x:v>Data Schedule</x:v>
      </x:c>
      <x:c r="B2301" s="413" t="str">
        <x:v>V5</x:v>
      </x:c>
      <x:c r="C2301" s="413" t="str">
        <x:v>=IF(AND(A5&lt;&gt;"",U5=1,B5&gt;'Pengaturan'!$B$6,B5&lt;='Pengaturan'!$B$5),T5,0)</x:v>
      </x:c>
      <x:c r="D2301" s="413" t="str">
        <x:v>=IF(AND(AND(A5&lt;&gt;"",U5=1,AI5=0,AH5=0,LEFT(AG5,5)&lt;&gt;"CHECK",G5&lt;&gt;"CHECK PACKAGE"),B5&gt;'Pengaturan'!$B$6,B5&lt;='Pengaturan'!$B$5),T5,0)</x:v>
      </x:c>
      <x:c r="E2301" s="413" t="str">
        <x:v>Integrasi rumus</x:v>
      </x:c>
      <x:c r="F2301" s="413" t="str">
        <x:v>9 Sep 2026</x:v>
      </x:c>
    </x:row>
    <x:row r="2302" ht="40" customHeight="1">
      <x:c r="A2302" s="413" t="str">
        <x:v>Data Schedule</x:v>
      </x:c>
      <x:c r="B2302" s="413" t="str">
        <x:v>W5</x:v>
      </x:c>
      <x:c r="C2302" s="413" t="str">
        <x:v>=IF(AND(A5&lt;&gt;"",U5=1,B5='Pengaturan'!$B$6,'Pengaturan'!$B$28&lt;&gt;"Tutup"),T5,0)</x:v>
      </x:c>
      <x:c r="D2302" s="413" t="str">
        <x:v>=IF(AND(AND(A5&lt;&gt;"",U5=1,AI5=0,AH5=0,LEFT(AG5,5)&lt;&gt;"CHECK",G5&lt;&gt;"CHECK PACKAGE"),B5='Pengaturan'!$B$6,'Pengaturan'!$B$28&lt;&gt;"Tutup"),T5,0)</x:v>
      </x:c>
      <x:c r="E2302" s="413" t="str">
        <x:v>Integrasi rumus</x:v>
      </x:c>
      <x:c r="F2302" s="413" t="str">
        <x:v>9 Sep 2026</x:v>
      </x:c>
    </x:row>
    <x:row r="2303" ht="40" customHeight="1">
      <x:c r="A2303" s="413" t="str">
        <x:v>Data Schedule</x:v>
      </x:c>
      <x:c r="B2303" s="413" t="str">
        <x:v>AM5</x:v>
      </x:c>
      <x:c r="C2303" s="413"/>
      <x:c r="D2303" s="413" t="str">
        <x:v>=IF(AND(A5&lt;&gt;"",B5&gt;'Pengaturan'!$B$29,B5&lt;='Pengaturan'!$B$5),MAX(0,T5-V5-W5),0)</x:v>
      </x:c>
      <x:c r="E2303" s="413" t="str">
        <x:v>Integrasi rumus</x:v>
      </x:c>
      <x:c r="F2303" s="413" t="str">
        <x:v>9 Sep 2026</x:v>
      </x:c>
    </x:row>
    <x:row r="2304" ht="40" customHeight="1">
      <x:c r="A2304" s="413" t="str">
        <x:v>Data Schedule</x:v>
      </x:c>
      <x:c r="B2304" s="413" t="str">
        <x:v>AE5</x:v>
      </x:c>
      <x:c r="C2304" s="413" t="str">
        <x:v>=IF(A5="","",IF(AD5&lt;&gt;0,"CHECK harga/bayar",IF(AI5&gt;0,"CHECK DP belum cocok","OK")))</x:v>
      </x:c>
      <x:c r="D2304" s="413" t="str">
        <x:v>=IF(A5="","",IF(LEFT(AG5,5)="CHECK",AG5,IF(AD5&lt;&gt;0,"CHECK harga/bayar",IF(AI5&gt;0,"CHECK DP belum cocok",IF(U5=0,"Ditahan","OK")))))</x:v>
      </x:c>
      <x:c r="E2304" s="413" t="str">
        <x:v>Integrasi rumus</x:v>
      </x:c>
      <x:c r="F2304" s="413" t="str">
        <x:v>9 Sep 2026</x:v>
      </x:c>
    </x:row>
    <x:row r="2305" ht="40" customHeight="1">
      <x:c r="A2305" s="413" t="str">
        <x:v>Data Schedule</x:v>
      </x:c>
      <x:c r="B2305" s="413" t="str">
        <x:v>AC6</x:v>
      </x:c>
      <x:c r="C2305" s="413" t="str">
        <x:v>=IF(A6="","",P6+Q6)</x:v>
      </x:c>
      <x:c r="D2305" s="413" t="str">
        <x:v>=IF(A6="","",P6+Q6+IF(AL6&lt;&gt;"",N(AK6),0))</x:v>
      </x:c>
      <x:c r="E2305" s="413" t="str">
        <x:v>Integrasi rumus</x:v>
      </x:c>
      <x:c r="F2305" s="413" t="str">
        <x:v>9 Sep 2026</x:v>
      </x:c>
    </x:row>
    <x:row r="2306" ht="40" customHeight="1">
      <x:c r="A2306" s="413" t="str">
        <x:v>Data Schedule</x:v>
      </x:c>
      <x:c r="B2306" s="413" t="str">
        <x:v>S6</x:v>
      </x:c>
      <x:c r="C2306" s="413" t="str">
        <x:v>=IF(A6="","",MIN(L6,P6+Q6))</x:v>
      </x:c>
      <x:c r="D2306" s="413" t="str">
        <x:v>=IF(A6="","",MIN(L6,AC6))</x:v>
      </x:c>
      <x:c r="E2306" s="413" t="str">
        <x:v>Integrasi rumus</x:v>
      </x:c>
      <x:c r="F2306" s="413" t="str">
        <x:v>9 Sep 2026</x:v>
      </x:c>
    </x:row>
    <x:row r="2307" ht="40" customHeight="1">
      <x:c r="A2307" s="413" t="str">
        <x:v>Data Schedule</x:v>
      </x:c>
      <x:c r="B2307" s="413" t="str">
        <x:v>T6</x:v>
      </x:c>
      <x:c r="C2307" s="413" t="str">
        <x:v>=IF(A6="","",IF(OR(O6="Lunas",R6&gt;0),0,MAX(0,L6-MAX(N6,P6)-Q6)))</x:v>
      </x:c>
      <x:c r="D2307" s="413" t="str">
        <x:v>=IF(A6="","",MAX(0,L6-AC6))</x:v>
      </x:c>
      <x:c r="E2307" s="413" t="str">
        <x:v>Integrasi rumus</x:v>
      </x:c>
      <x:c r="F2307" s="413" t="str">
        <x:v>9 Sep 2026</x:v>
      </x:c>
    </x:row>
    <x:row r="2308" ht="40" customHeight="1">
      <x:c r="A2308" s="413" t="str">
        <x:v>Data Schedule</x:v>
      </x:c>
      <x:c r="B2308" s="413" t="str">
        <x:v>AI6</x:v>
      </x:c>
      <x:c r="C2308" s="413" t="str">
        <x:v>=IF(A6="","",MAX(0,N6-P6))</x:v>
      </x:c>
      <x:c r="D2308" s="413" t="str">
        <x:v>=IF(A6="","",MAX(0,N6-AC6))</x:v>
      </x:c>
      <x:c r="E2308" s="413" t="str">
        <x:v>Integrasi rumus</x:v>
      </x:c>
      <x:c r="F2308" s="413" t="str">
        <x:v>9 Sep 2026</x:v>
      </x:c>
    </x:row>
    <x:row r="2309" ht="40" customHeight="1">
      <x:c r="A2309" s="413" t="str">
        <x:v>Data Schedule</x:v>
      </x:c>
      <x:c r="B2309" s="413" t="str">
        <x:v>V6</x:v>
      </x:c>
      <x:c r="C2309" s="413" t="str">
        <x:v>=IF(AND(A6&lt;&gt;"",U6=1,B6&gt;'Pengaturan'!$B$6,B6&lt;='Pengaturan'!$B$5),T6,0)</x:v>
      </x:c>
      <x:c r="D2309" s="413" t="str">
        <x:v>=IF(AND(AND(A6&lt;&gt;"",U6=1,AI6=0,AH6=0,LEFT(AG6,5)&lt;&gt;"CHECK",G6&lt;&gt;"CHECK PACKAGE"),B6&gt;'Pengaturan'!$B$6,B6&lt;='Pengaturan'!$B$5),T6,0)</x:v>
      </x:c>
      <x:c r="E2309" s="413" t="str">
        <x:v>Integrasi rumus</x:v>
      </x:c>
      <x:c r="F2309" s="413" t="str">
        <x:v>9 Sep 2026</x:v>
      </x:c>
    </x:row>
    <x:row r="2310" ht="40" customHeight="1">
      <x:c r="A2310" s="413" t="str">
        <x:v>Data Schedule</x:v>
      </x:c>
      <x:c r="B2310" s="413" t="str">
        <x:v>W6</x:v>
      </x:c>
      <x:c r="C2310" s="413" t="str">
        <x:v>=IF(AND(A6&lt;&gt;"",U6=1,B6='Pengaturan'!$B$6,'Pengaturan'!$B$28&lt;&gt;"Tutup"),T6,0)</x:v>
      </x:c>
      <x:c r="D2310" s="413" t="str">
        <x:v>=IF(AND(AND(A6&lt;&gt;"",U6=1,AI6=0,AH6=0,LEFT(AG6,5)&lt;&gt;"CHECK",G6&lt;&gt;"CHECK PACKAGE"),B6='Pengaturan'!$B$6,'Pengaturan'!$B$28&lt;&gt;"Tutup"),T6,0)</x:v>
      </x:c>
      <x:c r="E2310" s="413" t="str">
        <x:v>Integrasi rumus</x:v>
      </x:c>
      <x:c r="F2310" s="413" t="str">
        <x:v>9 Sep 2026</x:v>
      </x:c>
    </x:row>
    <x:row r="2311" ht="40" customHeight="1">
      <x:c r="A2311" s="413" t="str">
        <x:v>Data Schedule</x:v>
      </x:c>
      <x:c r="B2311" s="413" t="str">
        <x:v>AM6</x:v>
      </x:c>
      <x:c r="C2311" s="413"/>
      <x:c r="D2311" s="413" t="str">
        <x:v>=IF(AND(A6&lt;&gt;"",B6&gt;'Pengaturan'!$B$29,B6&lt;='Pengaturan'!$B$5),MAX(0,T6-V6-W6),0)</x:v>
      </x:c>
      <x:c r="E2311" s="413" t="str">
        <x:v>Integrasi rumus</x:v>
      </x:c>
      <x:c r="F2311" s="413" t="str">
        <x:v>9 Sep 2026</x:v>
      </x:c>
    </x:row>
    <x:row r="2312" ht="40" customHeight="1">
      <x:c r="A2312" s="413" t="str">
        <x:v>Data Schedule</x:v>
      </x:c>
      <x:c r="B2312" s="413" t="str">
        <x:v>AE6</x:v>
      </x:c>
      <x:c r="C2312" s="413" t="str">
        <x:v>=IF(A6="","",IF(AD6&lt;&gt;0,"CHECK harga/bayar",IF(AI6&gt;0,"CHECK DP belum cocok","OK")))</x:v>
      </x:c>
      <x:c r="D2312" s="413" t="str">
        <x:v>=IF(A6="","",IF(LEFT(AG6,5)="CHECK",AG6,IF(AD6&lt;&gt;0,"CHECK harga/bayar",IF(AI6&gt;0,"CHECK DP belum cocok",IF(U6=0,"Ditahan","OK")))))</x:v>
      </x:c>
      <x:c r="E2312" s="413" t="str">
        <x:v>Integrasi rumus</x:v>
      </x:c>
      <x:c r="F2312" s="413" t="str">
        <x:v>9 Sep 2026</x:v>
      </x:c>
    </x:row>
    <x:row r="2313" ht="40" customHeight="1">
      <x:c r="A2313" s="413" t="str">
        <x:v>Data Schedule</x:v>
      </x:c>
      <x:c r="B2313" s="413" t="str">
        <x:v>AC7</x:v>
      </x:c>
      <x:c r="C2313" s="413" t="str">
        <x:v>=IF(A7="","",P7+Q7)</x:v>
      </x:c>
      <x:c r="D2313" s="413" t="str">
        <x:v>=IF(A7="","",P7+Q7+IF(AL7&lt;&gt;"",N(AK7),0))</x:v>
      </x:c>
      <x:c r="E2313" s="413" t="str">
        <x:v>Integrasi rumus</x:v>
      </x:c>
      <x:c r="F2313" s="413" t="str">
        <x:v>9 Sep 2026</x:v>
      </x:c>
    </x:row>
    <x:row r="2314" ht="40" customHeight="1">
      <x:c r="A2314" s="413" t="str">
        <x:v>Data Schedule</x:v>
      </x:c>
      <x:c r="B2314" s="413" t="str">
        <x:v>S7</x:v>
      </x:c>
      <x:c r="C2314" s="413" t="str">
        <x:v>=IF(A7="","",MIN(L7,P7+Q7))</x:v>
      </x:c>
      <x:c r="D2314" s="413" t="str">
        <x:v>=IF(A7="","",MIN(L7,AC7))</x:v>
      </x:c>
      <x:c r="E2314" s="413" t="str">
        <x:v>Integrasi rumus</x:v>
      </x:c>
      <x:c r="F2314" s="413" t="str">
        <x:v>9 Sep 2026</x:v>
      </x:c>
    </x:row>
    <x:row r="2315" ht="40" customHeight="1">
      <x:c r="A2315" s="413" t="str">
        <x:v>Data Schedule</x:v>
      </x:c>
      <x:c r="B2315" s="413" t="str">
        <x:v>T7</x:v>
      </x:c>
      <x:c r="C2315" s="413" t="str">
        <x:v>=IF(A7="","",IF(OR(O7="Lunas",R7&gt;0),0,MAX(0,L7-MAX(N7,P7)-Q7)))</x:v>
      </x:c>
      <x:c r="D2315" s="413" t="str">
        <x:v>=IF(A7="","",MAX(0,L7-AC7))</x:v>
      </x:c>
      <x:c r="E2315" s="413" t="str">
        <x:v>Integrasi rumus</x:v>
      </x:c>
      <x:c r="F2315" s="413" t="str">
        <x:v>9 Sep 2026</x:v>
      </x:c>
    </x:row>
    <x:row r="2316" ht="40" customHeight="1">
      <x:c r="A2316" s="413" t="str">
        <x:v>Data Schedule</x:v>
      </x:c>
      <x:c r="B2316" s="413" t="str">
        <x:v>AI7</x:v>
      </x:c>
      <x:c r="C2316" s="413" t="str">
        <x:v>=IF(A7="","",MAX(0,N7-P7))</x:v>
      </x:c>
      <x:c r="D2316" s="413" t="str">
        <x:v>=IF(A7="","",MAX(0,N7-AC7))</x:v>
      </x:c>
      <x:c r="E2316" s="413" t="str">
        <x:v>Integrasi rumus</x:v>
      </x:c>
      <x:c r="F2316" s="413" t="str">
        <x:v>9 Sep 2026</x:v>
      </x:c>
    </x:row>
    <x:row r="2317" ht="40" customHeight="1">
      <x:c r="A2317" s="413" t="str">
        <x:v>Data Schedule</x:v>
      </x:c>
      <x:c r="B2317" s="413" t="str">
        <x:v>V7</x:v>
      </x:c>
      <x:c r="C2317" s="413" t="str">
        <x:v>=IF(AND(A7&lt;&gt;"",U7=1,B7&gt;'Pengaturan'!$B$6,B7&lt;='Pengaturan'!$B$5),T7,0)</x:v>
      </x:c>
      <x:c r="D2317" s="413" t="str">
        <x:v>=IF(AND(AND(A7&lt;&gt;"",U7=1,AI7=0,AH7=0,LEFT(AG7,5)&lt;&gt;"CHECK",G7&lt;&gt;"CHECK PACKAGE"),B7&gt;'Pengaturan'!$B$6,B7&lt;='Pengaturan'!$B$5),T7,0)</x:v>
      </x:c>
      <x:c r="E2317" s="413" t="str">
        <x:v>Integrasi rumus</x:v>
      </x:c>
      <x:c r="F2317" s="413" t="str">
        <x:v>9 Sep 2026</x:v>
      </x:c>
    </x:row>
    <x:row r="2318" ht="40" customHeight="1">
      <x:c r="A2318" s="413" t="str">
        <x:v>Data Schedule</x:v>
      </x:c>
      <x:c r="B2318" s="413" t="str">
        <x:v>W7</x:v>
      </x:c>
      <x:c r="C2318" s="413" t="str">
        <x:v>=IF(AND(A7&lt;&gt;"",U7=1,B7='Pengaturan'!$B$6,'Pengaturan'!$B$28&lt;&gt;"Tutup"),T7,0)</x:v>
      </x:c>
      <x:c r="D2318" s="413" t="str">
        <x:v>=IF(AND(AND(A7&lt;&gt;"",U7=1,AI7=0,AH7=0,LEFT(AG7,5)&lt;&gt;"CHECK",G7&lt;&gt;"CHECK PACKAGE"),B7='Pengaturan'!$B$6,'Pengaturan'!$B$28&lt;&gt;"Tutup"),T7,0)</x:v>
      </x:c>
      <x:c r="E2318" s="413" t="str">
        <x:v>Integrasi rumus</x:v>
      </x:c>
      <x:c r="F2318" s="413" t="str">
        <x:v>9 Sep 2026</x:v>
      </x:c>
    </x:row>
    <x:row r="2319" ht="40" customHeight="1">
      <x:c r="A2319" s="413" t="str">
        <x:v>Data Schedule</x:v>
      </x:c>
      <x:c r="B2319" s="413" t="str">
        <x:v>AM7</x:v>
      </x:c>
      <x:c r="C2319" s="413"/>
      <x:c r="D2319" s="413" t="str">
        <x:v>=IF(AND(A7&lt;&gt;"",B7&gt;'Pengaturan'!$B$29,B7&lt;='Pengaturan'!$B$5),MAX(0,T7-V7-W7),0)</x:v>
      </x:c>
      <x:c r="E2319" s="413" t="str">
        <x:v>Integrasi rumus</x:v>
      </x:c>
      <x:c r="F2319" s="413" t="str">
        <x:v>9 Sep 2026</x:v>
      </x:c>
    </x:row>
    <x:row r="2320" ht="40" customHeight="1">
      <x:c r="A2320" s="413" t="str">
        <x:v>Data Schedule</x:v>
      </x:c>
      <x:c r="B2320" s="413" t="str">
        <x:v>AE7</x:v>
      </x:c>
      <x:c r="C2320" s="413" t="str">
        <x:v>=IF(A7="","",IF(AD7&lt;&gt;0,"CHECK harga/bayar",IF(AI7&gt;0,"CHECK DP belum cocok","OK")))</x:v>
      </x:c>
      <x:c r="D2320" s="413" t="str">
        <x:v>=IF(A7="","",IF(LEFT(AG7,5)="CHECK",AG7,IF(AD7&lt;&gt;0,"CHECK harga/bayar",IF(AI7&gt;0,"CHECK DP belum cocok",IF(U7=0,"Ditahan","OK")))))</x:v>
      </x:c>
      <x:c r="E2320" s="413" t="str">
        <x:v>Integrasi rumus</x:v>
      </x:c>
      <x:c r="F2320" s="413" t="str">
        <x:v>9 Sep 2026</x:v>
      </x:c>
    </x:row>
    <x:row r="2321" ht="40" customHeight="1">
      <x:c r="A2321" s="413" t="str">
        <x:v>Data Schedule</x:v>
      </x:c>
      <x:c r="B2321" s="413" t="str">
        <x:v>AC8</x:v>
      </x:c>
      <x:c r="C2321" s="413" t="str">
        <x:v>=IF(A8="","",P8+Q8)</x:v>
      </x:c>
      <x:c r="D2321" s="413" t="str">
        <x:v>=IF(A8="","",P8+Q8+IF(AL8&lt;&gt;"",N(AK8),0))</x:v>
      </x:c>
      <x:c r="E2321" s="413" t="str">
        <x:v>Integrasi rumus</x:v>
      </x:c>
      <x:c r="F2321" s="413" t="str">
        <x:v>9 Sep 2026</x:v>
      </x:c>
    </x:row>
    <x:row r="2322" ht="40" customHeight="1">
      <x:c r="A2322" s="413" t="str">
        <x:v>Data Schedule</x:v>
      </x:c>
      <x:c r="B2322" s="413" t="str">
        <x:v>S8</x:v>
      </x:c>
      <x:c r="C2322" s="413" t="str">
        <x:v>=IF(A8="","",MIN(L8,P8+Q8))</x:v>
      </x:c>
      <x:c r="D2322" s="413" t="str">
        <x:v>=IF(A8="","",MIN(L8,AC8))</x:v>
      </x:c>
      <x:c r="E2322" s="413" t="str">
        <x:v>Integrasi rumus</x:v>
      </x:c>
      <x:c r="F2322" s="413" t="str">
        <x:v>9 Sep 2026</x:v>
      </x:c>
    </x:row>
    <x:row r="2323" ht="40" customHeight="1">
      <x:c r="A2323" s="413" t="str">
        <x:v>Data Schedule</x:v>
      </x:c>
      <x:c r="B2323" s="413" t="str">
        <x:v>T8</x:v>
      </x:c>
      <x:c r="C2323" s="413" t="str">
        <x:v>=IF(A8="","",IF(OR(O8="Lunas",R8&gt;0),0,MAX(0,L8-MAX(N8,P8)-Q8)))</x:v>
      </x:c>
      <x:c r="D2323" s="413" t="str">
        <x:v>=IF(A8="","",MAX(0,L8-AC8))</x:v>
      </x:c>
      <x:c r="E2323" s="413" t="str">
        <x:v>Integrasi rumus</x:v>
      </x:c>
      <x:c r="F2323" s="413" t="str">
        <x:v>9 Sep 2026</x:v>
      </x:c>
    </x:row>
    <x:row r="2324" ht="40" customHeight="1">
      <x:c r="A2324" s="413" t="str">
        <x:v>Data Schedule</x:v>
      </x:c>
      <x:c r="B2324" s="413" t="str">
        <x:v>AI8</x:v>
      </x:c>
      <x:c r="C2324" s="413" t="str">
        <x:v>=IF(A8="","",MAX(0,N8-P8))</x:v>
      </x:c>
      <x:c r="D2324" s="413" t="str">
        <x:v>=IF(A8="","",MAX(0,N8-AC8))</x:v>
      </x:c>
      <x:c r="E2324" s="413" t="str">
        <x:v>Integrasi rumus</x:v>
      </x:c>
      <x:c r="F2324" s="413" t="str">
        <x:v>9 Sep 2026</x:v>
      </x:c>
    </x:row>
    <x:row r="2325" ht="40" customHeight="1">
      <x:c r="A2325" s="413" t="str">
        <x:v>Data Schedule</x:v>
      </x:c>
      <x:c r="B2325" s="413" t="str">
        <x:v>V8</x:v>
      </x:c>
      <x:c r="C2325" s="413" t="str">
        <x:v>=IF(AND(A8&lt;&gt;"",U8=1,B8&gt;'Pengaturan'!$B$6,B8&lt;='Pengaturan'!$B$5),T8,0)</x:v>
      </x:c>
      <x:c r="D2325" s="413" t="str">
        <x:v>=IF(AND(AND(A8&lt;&gt;"",U8=1,AI8=0,AH8=0,LEFT(AG8,5)&lt;&gt;"CHECK",G8&lt;&gt;"CHECK PACKAGE"),B8&gt;'Pengaturan'!$B$6,B8&lt;='Pengaturan'!$B$5),T8,0)</x:v>
      </x:c>
      <x:c r="E2325" s="413" t="str">
        <x:v>Integrasi rumus</x:v>
      </x:c>
      <x:c r="F2325" s="413" t="str">
        <x:v>9 Sep 2026</x:v>
      </x:c>
    </x:row>
    <x:row r="2326" ht="40" customHeight="1">
      <x:c r="A2326" s="413" t="str">
        <x:v>Data Schedule</x:v>
      </x:c>
      <x:c r="B2326" s="413" t="str">
        <x:v>W8</x:v>
      </x:c>
      <x:c r="C2326" s="413" t="str">
        <x:v>=IF(AND(A8&lt;&gt;"",U8=1,B8='Pengaturan'!$B$6,'Pengaturan'!$B$28&lt;&gt;"Tutup"),T8,0)</x:v>
      </x:c>
      <x:c r="D2326" s="413" t="str">
        <x:v>=IF(AND(AND(A8&lt;&gt;"",U8=1,AI8=0,AH8=0,LEFT(AG8,5)&lt;&gt;"CHECK",G8&lt;&gt;"CHECK PACKAGE"),B8='Pengaturan'!$B$6,'Pengaturan'!$B$28&lt;&gt;"Tutup"),T8,0)</x:v>
      </x:c>
      <x:c r="E2326" s="413" t="str">
        <x:v>Integrasi rumus</x:v>
      </x:c>
      <x:c r="F2326" s="413" t="str">
        <x:v>9 Sep 2026</x:v>
      </x:c>
    </x:row>
    <x:row r="2327" ht="40" customHeight="1">
      <x:c r="A2327" s="413" t="str">
        <x:v>Data Schedule</x:v>
      </x:c>
      <x:c r="B2327" s="413" t="str">
        <x:v>AM8</x:v>
      </x:c>
      <x:c r="C2327" s="413"/>
      <x:c r="D2327" s="413" t="str">
        <x:v>=IF(AND(A8&lt;&gt;"",B8&gt;'Pengaturan'!$B$29,B8&lt;='Pengaturan'!$B$5),MAX(0,T8-V8-W8),0)</x:v>
      </x:c>
      <x:c r="E2327" s="413" t="str">
        <x:v>Integrasi rumus</x:v>
      </x:c>
      <x:c r="F2327" s="413" t="str">
        <x:v>9 Sep 2026</x:v>
      </x:c>
    </x:row>
    <x:row r="2328" ht="40" customHeight="1">
      <x:c r="A2328" s="413" t="str">
        <x:v>Data Schedule</x:v>
      </x:c>
      <x:c r="B2328" s="413" t="str">
        <x:v>AE8</x:v>
      </x:c>
      <x:c r="C2328" s="413" t="str">
        <x:v>=IF(A8="","",IF(AD8&lt;&gt;0,"CHECK harga/bayar",IF(AI8&gt;0,"CHECK DP belum cocok","OK")))</x:v>
      </x:c>
      <x:c r="D2328" s="413" t="str">
        <x:v>=IF(A8="","",IF(LEFT(AG8,5)="CHECK",AG8,IF(AD8&lt;&gt;0,"CHECK harga/bayar",IF(AI8&gt;0,"CHECK DP belum cocok",IF(U8=0,"Ditahan","OK")))))</x:v>
      </x:c>
      <x:c r="E2328" s="413" t="str">
        <x:v>Integrasi rumus</x:v>
      </x:c>
      <x:c r="F2328" s="413" t="str">
        <x:v>9 Sep 2026</x:v>
      </x:c>
    </x:row>
    <x:row r="2329" ht="40" customHeight="1">
      <x:c r="A2329" s="413" t="str">
        <x:v>Data Schedule</x:v>
      </x:c>
      <x:c r="B2329" s="413" t="str">
        <x:v>AC9</x:v>
      </x:c>
      <x:c r="C2329" s="413" t="str">
        <x:v>=IF(A9="","",P9+Q9)</x:v>
      </x:c>
      <x:c r="D2329" s="413" t="str">
        <x:v>=IF(A9="","",P9+Q9+IF(AL9&lt;&gt;"",N(AK9),0))</x:v>
      </x:c>
      <x:c r="E2329" s="413" t="str">
        <x:v>Integrasi rumus</x:v>
      </x:c>
      <x:c r="F2329" s="413" t="str">
        <x:v>9 Sep 2026</x:v>
      </x:c>
    </x:row>
    <x:row r="2330" ht="40" customHeight="1">
      <x:c r="A2330" s="413" t="str">
        <x:v>Data Schedule</x:v>
      </x:c>
      <x:c r="B2330" s="413" t="str">
        <x:v>S9</x:v>
      </x:c>
      <x:c r="C2330" s="413" t="str">
        <x:v>=IF(A9="","",MIN(L9,P9+Q9))</x:v>
      </x:c>
      <x:c r="D2330" s="413" t="str">
        <x:v>=IF(A9="","",MIN(L9,AC9))</x:v>
      </x:c>
      <x:c r="E2330" s="413" t="str">
        <x:v>Integrasi rumus</x:v>
      </x:c>
      <x:c r="F2330" s="413" t="str">
        <x:v>9 Sep 2026</x:v>
      </x:c>
    </x:row>
    <x:row r="2331" ht="40" customHeight="1">
      <x:c r="A2331" s="413" t="str">
        <x:v>Data Schedule</x:v>
      </x:c>
      <x:c r="B2331" s="413" t="str">
        <x:v>T9</x:v>
      </x:c>
      <x:c r="C2331" s="413" t="str">
        <x:v>=IF(A9="","",IF(OR(O9="Lunas",R9&gt;0),0,MAX(0,L9-MAX(N9,P9)-Q9)))</x:v>
      </x:c>
      <x:c r="D2331" s="413" t="str">
        <x:v>=IF(A9="","",MAX(0,L9-AC9))</x:v>
      </x:c>
      <x:c r="E2331" s="413" t="str">
        <x:v>Integrasi rumus</x:v>
      </x:c>
      <x:c r="F2331" s="413" t="str">
        <x:v>9 Sep 2026</x:v>
      </x:c>
    </x:row>
    <x:row r="2332" ht="40" customHeight="1">
      <x:c r="A2332" s="413" t="str">
        <x:v>Data Schedule</x:v>
      </x:c>
      <x:c r="B2332" s="413" t="str">
        <x:v>AI9</x:v>
      </x:c>
      <x:c r="C2332" s="413" t="str">
        <x:v>=IF(A9="","",MAX(0,N9-P9))</x:v>
      </x:c>
      <x:c r="D2332" s="413" t="str">
        <x:v>=IF(A9="","",MAX(0,N9-AC9))</x:v>
      </x:c>
      <x:c r="E2332" s="413" t="str">
        <x:v>Integrasi rumus</x:v>
      </x:c>
      <x:c r="F2332" s="413" t="str">
        <x:v>9 Sep 2026</x:v>
      </x:c>
    </x:row>
    <x:row r="2333" ht="40" customHeight="1">
      <x:c r="A2333" s="413" t="str">
        <x:v>Data Schedule</x:v>
      </x:c>
      <x:c r="B2333" s="413" t="str">
        <x:v>V9</x:v>
      </x:c>
      <x:c r="C2333" s="413" t="str">
        <x:v>=IF(AND(A9&lt;&gt;"",U9=1,B9&gt;'Pengaturan'!$B$6,B9&lt;='Pengaturan'!$B$5),T9,0)</x:v>
      </x:c>
      <x:c r="D2333" s="413" t="str">
        <x:v>=IF(AND(AND(A9&lt;&gt;"",U9=1,AI9=0,AH9=0,LEFT(AG9,5)&lt;&gt;"CHECK",G9&lt;&gt;"CHECK PACKAGE"),B9&gt;'Pengaturan'!$B$6,B9&lt;='Pengaturan'!$B$5),T9,0)</x:v>
      </x:c>
      <x:c r="E2333" s="413" t="str">
        <x:v>Integrasi rumus</x:v>
      </x:c>
      <x:c r="F2333" s="413" t="str">
        <x:v>9 Sep 2026</x:v>
      </x:c>
    </x:row>
    <x:row r="2334" ht="40" customHeight="1">
      <x:c r="A2334" s="413" t="str">
        <x:v>Data Schedule</x:v>
      </x:c>
      <x:c r="B2334" s="413" t="str">
        <x:v>W9</x:v>
      </x:c>
      <x:c r="C2334" s="413" t="str">
        <x:v>=IF(AND(A9&lt;&gt;"",U9=1,B9='Pengaturan'!$B$6,'Pengaturan'!$B$28&lt;&gt;"Tutup"),T9,0)</x:v>
      </x:c>
      <x:c r="D2334" s="413" t="str">
        <x:v>=IF(AND(AND(A9&lt;&gt;"",U9=1,AI9=0,AH9=0,LEFT(AG9,5)&lt;&gt;"CHECK",G9&lt;&gt;"CHECK PACKAGE"),B9='Pengaturan'!$B$6,'Pengaturan'!$B$28&lt;&gt;"Tutup"),T9,0)</x:v>
      </x:c>
      <x:c r="E2334" s="413" t="str">
        <x:v>Integrasi rumus</x:v>
      </x:c>
      <x:c r="F2334" s="413" t="str">
        <x:v>9 Sep 2026</x:v>
      </x:c>
    </x:row>
    <x:row r="2335" ht="40" customHeight="1">
      <x:c r="A2335" s="413" t="str">
        <x:v>Data Schedule</x:v>
      </x:c>
      <x:c r="B2335" s="413" t="str">
        <x:v>AM9</x:v>
      </x:c>
      <x:c r="C2335" s="413"/>
      <x:c r="D2335" s="413" t="str">
        <x:v>=IF(AND(A9&lt;&gt;"",B9&gt;'Pengaturan'!$B$29,B9&lt;='Pengaturan'!$B$5),MAX(0,T9-V9-W9),0)</x:v>
      </x:c>
      <x:c r="E2335" s="413" t="str">
        <x:v>Integrasi rumus</x:v>
      </x:c>
      <x:c r="F2335" s="413" t="str">
        <x:v>9 Sep 2026</x:v>
      </x:c>
    </x:row>
    <x:row r="2336" ht="40" customHeight="1">
      <x:c r="A2336" s="413" t="str">
        <x:v>Data Schedule</x:v>
      </x:c>
      <x:c r="B2336" s="413" t="str">
        <x:v>AE9</x:v>
      </x:c>
      <x:c r="C2336" s="413" t="str">
        <x:v>=IF(A9="","",IF(AD9&lt;&gt;0,"CHECK harga/bayar",IF(AI9&gt;0,"CHECK DP belum cocok","OK")))</x:v>
      </x:c>
      <x:c r="D2336" s="413" t="str">
        <x:v>=IF(A9="","",IF(LEFT(AG9,5)="CHECK",AG9,IF(AD9&lt;&gt;0,"CHECK harga/bayar",IF(AI9&gt;0,"CHECK DP belum cocok",IF(U9=0,"Ditahan","OK")))))</x:v>
      </x:c>
      <x:c r="E2336" s="413" t="str">
        <x:v>Integrasi rumus</x:v>
      </x:c>
      <x:c r="F2336" s="413" t="str">
        <x:v>9 Sep 2026</x:v>
      </x:c>
    </x:row>
    <x:row r="2337" ht="40" customHeight="1">
      <x:c r="A2337" s="413" t="str">
        <x:v>Data Schedule</x:v>
      </x:c>
      <x:c r="B2337" s="413" t="str">
        <x:v>AC10</x:v>
      </x:c>
      <x:c r="C2337" s="413" t="str">
        <x:v>=IF(A10="","",P10+Q10)</x:v>
      </x:c>
      <x:c r="D2337" s="413" t="str">
        <x:v>=IF(A10="","",P10+Q10+IF(AL10&lt;&gt;"",N(AK10),0))</x:v>
      </x:c>
      <x:c r="E2337" s="413" t="str">
        <x:v>Integrasi rumus</x:v>
      </x:c>
      <x:c r="F2337" s="413" t="str">
        <x:v>9 Sep 2026</x:v>
      </x:c>
    </x:row>
    <x:row r="2338" ht="40" customHeight="1">
      <x:c r="A2338" s="413" t="str">
        <x:v>Data Schedule</x:v>
      </x:c>
      <x:c r="B2338" s="413" t="str">
        <x:v>S10</x:v>
      </x:c>
      <x:c r="C2338" s="413" t="str">
        <x:v>=IF(A10="","",MIN(L10,P10+Q10))</x:v>
      </x:c>
      <x:c r="D2338" s="413" t="str">
        <x:v>=IF(A10="","",MIN(L10,AC10))</x:v>
      </x:c>
      <x:c r="E2338" s="413" t="str">
        <x:v>Integrasi rumus</x:v>
      </x:c>
      <x:c r="F2338" s="413" t="str">
        <x:v>9 Sep 2026</x:v>
      </x:c>
    </x:row>
    <x:row r="2339" ht="40" customHeight="1">
      <x:c r="A2339" s="413" t="str">
        <x:v>Data Schedule</x:v>
      </x:c>
      <x:c r="B2339" s="413" t="str">
        <x:v>T10</x:v>
      </x:c>
      <x:c r="C2339" s="413" t="str">
        <x:v>=IF(A10="","",IF(OR(O10="Lunas",R10&gt;0),0,MAX(0,L10-MAX(N10,P10)-Q10)))</x:v>
      </x:c>
      <x:c r="D2339" s="413" t="str">
        <x:v>=IF(A10="","",MAX(0,L10-AC10))</x:v>
      </x:c>
      <x:c r="E2339" s="413" t="str">
        <x:v>Integrasi rumus</x:v>
      </x:c>
      <x:c r="F2339" s="413" t="str">
        <x:v>9 Sep 2026</x:v>
      </x:c>
    </x:row>
    <x:row r="2340" ht="40" customHeight="1">
      <x:c r="A2340" s="413" t="str">
        <x:v>Data Schedule</x:v>
      </x:c>
      <x:c r="B2340" s="413" t="str">
        <x:v>AI10</x:v>
      </x:c>
      <x:c r="C2340" s="413" t="str">
        <x:v>=IF(A10="","",MAX(0,N10-P10))</x:v>
      </x:c>
      <x:c r="D2340" s="413" t="str">
        <x:v>=IF(A10="","",MAX(0,N10-AC10))</x:v>
      </x:c>
      <x:c r="E2340" s="413" t="str">
        <x:v>Integrasi rumus</x:v>
      </x:c>
      <x:c r="F2340" s="413" t="str">
        <x:v>9 Sep 2026</x:v>
      </x:c>
    </x:row>
    <x:row r="2341" ht="40" customHeight="1">
      <x:c r="A2341" s="413" t="str">
        <x:v>Data Schedule</x:v>
      </x:c>
      <x:c r="B2341" s="413" t="str">
        <x:v>V10</x:v>
      </x:c>
      <x:c r="C2341" s="413" t="str">
        <x:v>=IF(AND(A10&lt;&gt;"",U10=1,B10&gt;'Pengaturan'!$B$6,B10&lt;='Pengaturan'!$B$5),T10,0)</x:v>
      </x:c>
      <x:c r="D2341" s="413" t="str">
        <x:v>=IF(AND(AND(A10&lt;&gt;"",U10=1,AI10=0,AH10=0,LEFT(AG10,5)&lt;&gt;"CHECK",G10&lt;&gt;"CHECK PACKAGE"),B10&gt;'Pengaturan'!$B$6,B10&lt;='Pengaturan'!$B$5),T10,0)</x:v>
      </x:c>
      <x:c r="E2341" s="413" t="str">
        <x:v>Integrasi rumus</x:v>
      </x:c>
      <x:c r="F2341" s="413" t="str">
        <x:v>9 Sep 2026</x:v>
      </x:c>
    </x:row>
    <x:row r="2342" ht="40" customHeight="1">
      <x:c r="A2342" s="413" t="str">
        <x:v>Data Schedule</x:v>
      </x:c>
      <x:c r="B2342" s="413" t="str">
        <x:v>W10</x:v>
      </x:c>
      <x:c r="C2342" s="413" t="str">
        <x:v>=IF(AND(A10&lt;&gt;"",U10=1,B10='Pengaturan'!$B$6,'Pengaturan'!$B$28&lt;&gt;"Tutup"),T10,0)</x:v>
      </x:c>
      <x:c r="D2342" s="413" t="str">
        <x:v>=IF(AND(AND(A10&lt;&gt;"",U10=1,AI10=0,AH10=0,LEFT(AG10,5)&lt;&gt;"CHECK",G10&lt;&gt;"CHECK PACKAGE"),B10='Pengaturan'!$B$6,'Pengaturan'!$B$28&lt;&gt;"Tutup"),T10,0)</x:v>
      </x:c>
      <x:c r="E2342" s="413" t="str">
        <x:v>Integrasi rumus</x:v>
      </x:c>
      <x:c r="F2342" s="413" t="str">
        <x:v>9 Sep 2026</x:v>
      </x:c>
    </x:row>
    <x:row r="2343" ht="40" customHeight="1">
      <x:c r="A2343" s="413" t="str">
        <x:v>Data Schedule</x:v>
      </x:c>
      <x:c r="B2343" s="413" t="str">
        <x:v>AM10</x:v>
      </x:c>
      <x:c r="C2343" s="413"/>
      <x:c r="D2343" s="413" t="str">
        <x:v>=IF(AND(A10&lt;&gt;"",B10&gt;'Pengaturan'!$B$29,B10&lt;='Pengaturan'!$B$5),MAX(0,T10-V10-W10),0)</x:v>
      </x:c>
      <x:c r="E2343" s="413" t="str">
        <x:v>Integrasi rumus</x:v>
      </x:c>
      <x:c r="F2343" s="413" t="str">
        <x:v>9 Sep 2026</x:v>
      </x:c>
    </x:row>
    <x:row r="2344" ht="40" customHeight="1">
      <x:c r="A2344" s="413" t="str">
        <x:v>Data Schedule</x:v>
      </x:c>
      <x:c r="B2344" s="413" t="str">
        <x:v>AE10</x:v>
      </x:c>
      <x:c r="C2344" s="413" t="str">
        <x:v>=IF(A10="","",IF(AD10&lt;&gt;0,"CHECK harga/bayar",IF(AI10&gt;0,"CHECK DP belum cocok","OK")))</x:v>
      </x:c>
      <x:c r="D2344" s="413" t="str">
        <x:v>=IF(A10="","",IF(LEFT(AG10,5)="CHECK",AG10,IF(AD10&lt;&gt;0,"CHECK harga/bayar",IF(AI10&gt;0,"CHECK DP belum cocok",IF(U10=0,"Ditahan","OK")))))</x:v>
      </x:c>
      <x:c r="E2344" s="413" t="str">
        <x:v>Integrasi rumus</x:v>
      </x:c>
      <x:c r="F2344" s="413" t="str">
        <x:v>9 Sep 2026</x:v>
      </x:c>
    </x:row>
    <x:row r="2345" ht="40" customHeight="1">
      <x:c r="A2345" s="413" t="str">
        <x:v>Data Schedule</x:v>
      </x:c>
      <x:c r="B2345" s="413" t="str">
        <x:v>AC11</x:v>
      </x:c>
      <x:c r="C2345" s="413" t="str">
        <x:v>=IF(A11="","",P11+Q11)</x:v>
      </x:c>
      <x:c r="D2345" s="413" t="str">
        <x:v>=IF(A11="","",P11+Q11+IF(AL11&lt;&gt;"",N(AK11),0))</x:v>
      </x:c>
      <x:c r="E2345" s="413" t="str">
        <x:v>Integrasi rumus</x:v>
      </x:c>
      <x:c r="F2345" s="413" t="str">
        <x:v>9 Sep 2026</x:v>
      </x:c>
    </x:row>
    <x:row r="2346" ht="40" customHeight="1">
      <x:c r="A2346" s="413" t="str">
        <x:v>Data Schedule</x:v>
      </x:c>
      <x:c r="B2346" s="413" t="str">
        <x:v>S11</x:v>
      </x:c>
      <x:c r="C2346" s="413" t="str">
        <x:v>=IF(A11="","",MIN(L11,P11+Q11))</x:v>
      </x:c>
      <x:c r="D2346" s="413" t="str">
        <x:v>=IF(A11="","",MIN(L11,AC11))</x:v>
      </x:c>
      <x:c r="E2346" s="413" t="str">
        <x:v>Integrasi rumus</x:v>
      </x:c>
      <x:c r="F2346" s="413" t="str">
        <x:v>9 Sep 2026</x:v>
      </x:c>
    </x:row>
    <x:row r="2347" ht="40" customHeight="1">
      <x:c r="A2347" s="413" t="str">
        <x:v>Data Schedule</x:v>
      </x:c>
      <x:c r="B2347" s="413" t="str">
        <x:v>T11</x:v>
      </x:c>
      <x:c r="C2347" s="413" t="str">
        <x:v>=IF(A11="","",IF(OR(O11="Lunas",R11&gt;0),0,MAX(0,L11-MAX(N11,P11)-Q11)))</x:v>
      </x:c>
      <x:c r="D2347" s="413" t="str">
        <x:v>=IF(A11="","",MAX(0,L11-AC11))</x:v>
      </x:c>
      <x:c r="E2347" s="413" t="str">
        <x:v>Integrasi rumus</x:v>
      </x:c>
      <x:c r="F2347" s="413" t="str">
        <x:v>9 Sep 2026</x:v>
      </x:c>
    </x:row>
    <x:row r="2348" ht="40" customHeight="1">
      <x:c r="A2348" s="413" t="str">
        <x:v>Data Schedule</x:v>
      </x:c>
      <x:c r="B2348" s="413" t="str">
        <x:v>AI11</x:v>
      </x:c>
      <x:c r="C2348" s="413" t="str">
        <x:v>=IF(A11="","",MAX(0,N11-P11))</x:v>
      </x:c>
      <x:c r="D2348" s="413" t="str">
        <x:v>=IF(A11="","",MAX(0,N11-AC11))</x:v>
      </x:c>
      <x:c r="E2348" s="413" t="str">
        <x:v>Integrasi rumus</x:v>
      </x:c>
      <x:c r="F2348" s="413" t="str">
        <x:v>9 Sep 2026</x:v>
      </x:c>
    </x:row>
    <x:row r="2349" ht="40" customHeight="1">
      <x:c r="A2349" s="413" t="str">
        <x:v>Data Schedule</x:v>
      </x:c>
      <x:c r="B2349" s="413" t="str">
        <x:v>V11</x:v>
      </x:c>
      <x:c r="C2349" s="413" t="str">
        <x:v>=IF(AND(A11&lt;&gt;"",U11=1,B11&gt;'Pengaturan'!$B$6,B11&lt;='Pengaturan'!$B$5),T11,0)</x:v>
      </x:c>
      <x:c r="D2349" s="413" t="str">
        <x:v>=IF(AND(AND(A11&lt;&gt;"",U11=1,AI11=0,AH11=0,LEFT(AG11,5)&lt;&gt;"CHECK",G11&lt;&gt;"CHECK PACKAGE"),B11&gt;'Pengaturan'!$B$6,B11&lt;='Pengaturan'!$B$5),T11,0)</x:v>
      </x:c>
      <x:c r="E2349" s="413" t="str">
        <x:v>Integrasi rumus</x:v>
      </x:c>
      <x:c r="F2349" s="413" t="str">
        <x:v>9 Sep 2026</x:v>
      </x:c>
    </x:row>
    <x:row r="2350" ht="40" customHeight="1">
      <x:c r="A2350" s="413" t="str">
        <x:v>Data Schedule</x:v>
      </x:c>
      <x:c r="B2350" s="413" t="str">
        <x:v>W11</x:v>
      </x:c>
      <x:c r="C2350" s="413" t="str">
        <x:v>=IF(AND(A11&lt;&gt;"",U11=1,B11='Pengaturan'!$B$6,'Pengaturan'!$B$28&lt;&gt;"Tutup"),T11,0)</x:v>
      </x:c>
      <x:c r="D2350" s="413" t="str">
        <x:v>=IF(AND(AND(A11&lt;&gt;"",U11=1,AI11=0,AH11=0,LEFT(AG11,5)&lt;&gt;"CHECK",G11&lt;&gt;"CHECK PACKAGE"),B11='Pengaturan'!$B$6,'Pengaturan'!$B$28&lt;&gt;"Tutup"),T11,0)</x:v>
      </x:c>
      <x:c r="E2350" s="413" t="str">
        <x:v>Integrasi rumus</x:v>
      </x:c>
      <x:c r="F2350" s="413" t="str">
        <x:v>9 Sep 2026</x:v>
      </x:c>
    </x:row>
    <x:row r="2351" ht="40" customHeight="1">
      <x:c r="A2351" s="413" t="str">
        <x:v>Data Schedule</x:v>
      </x:c>
      <x:c r="B2351" s="413" t="str">
        <x:v>AM11</x:v>
      </x:c>
      <x:c r="C2351" s="413"/>
      <x:c r="D2351" s="413" t="str">
        <x:v>=IF(AND(A11&lt;&gt;"",B11&gt;'Pengaturan'!$B$29,B11&lt;='Pengaturan'!$B$5),MAX(0,T11-V11-W11),0)</x:v>
      </x:c>
      <x:c r="E2351" s="413" t="str">
        <x:v>Integrasi rumus</x:v>
      </x:c>
      <x:c r="F2351" s="413" t="str">
        <x:v>9 Sep 2026</x:v>
      </x:c>
    </x:row>
    <x:row r="2352" ht="40" customHeight="1">
      <x:c r="A2352" s="413" t="str">
        <x:v>Data Schedule</x:v>
      </x:c>
      <x:c r="B2352" s="413" t="str">
        <x:v>AE11</x:v>
      </x:c>
      <x:c r="C2352" s="413" t="str">
        <x:v>=IF(A11="","",IF(AD11&lt;&gt;0,"CHECK harga/bayar",IF(AI11&gt;0,"CHECK DP belum cocok","OK")))</x:v>
      </x:c>
      <x:c r="D2352" s="413" t="str">
        <x:v>=IF(A11="","",IF(LEFT(AG11,5)="CHECK",AG11,IF(AD11&lt;&gt;0,"CHECK harga/bayar",IF(AI11&gt;0,"CHECK DP belum cocok",IF(U11=0,"Ditahan","OK")))))</x:v>
      </x:c>
      <x:c r="E2352" s="413" t="str">
        <x:v>Integrasi rumus</x:v>
      </x:c>
      <x:c r="F2352" s="413" t="str">
        <x:v>9 Sep 2026</x:v>
      </x:c>
    </x:row>
    <x:row r="2353" ht="40" customHeight="1">
      <x:c r="A2353" s="413" t="str">
        <x:v>Data Schedule</x:v>
      </x:c>
      <x:c r="B2353" s="413" t="str">
        <x:v>AC12</x:v>
      </x:c>
      <x:c r="C2353" s="413" t="str">
        <x:v>=IF(A12="","",P12+Q12)</x:v>
      </x:c>
      <x:c r="D2353" s="413" t="str">
        <x:v>=IF(A12="","",P12+Q12+IF(AL12&lt;&gt;"",N(AK12),0))</x:v>
      </x:c>
      <x:c r="E2353" s="413" t="str">
        <x:v>Integrasi rumus</x:v>
      </x:c>
      <x:c r="F2353" s="413" t="str">
        <x:v>9 Sep 2026</x:v>
      </x:c>
    </x:row>
    <x:row r="2354" ht="40" customHeight="1">
      <x:c r="A2354" s="413" t="str">
        <x:v>Data Schedule</x:v>
      </x:c>
      <x:c r="B2354" s="413" t="str">
        <x:v>S12</x:v>
      </x:c>
      <x:c r="C2354" s="413" t="str">
        <x:v>=IF(A12="","",MIN(L12,P12+Q12))</x:v>
      </x:c>
      <x:c r="D2354" s="413" t="str">
        <x:v>=IF(A12="","",MIN(L12,AC12))</x:v>
      </x:c>
      <x:c r="E2354" s="413" t="str">
        <x:v>Integrasi rumus</x:v>
      </x:c>
      <x:c r="F2354" s="413" t="str">
        <x:v>9 Sep 2026</x:v>
      </x:c>
    </x:row>
    <x:row r="2355" ht="40" customHeight="1">
      <x:c r="A2355" s="413" t="str">
        <x:v>Data Schedule</x:v>
      </x:c>
      <x:c r="B2355" s="413" t="str">
        <x:v>T12</x:v>
      </x:c>
      <x:c r="C2355" s="413" t="str">
        <x:v>=IF(A12="","",IF(OR(O12="Lunas",R12&gt;0),0,MAX(0,L12-MAX(N12,P12)-Q12)))</x:v>
      </x:c>
      <x:c r="D2355" s="413" t="str">
        <x:v>=IF(A12="","",MAX(0,L12-AC12))</x:v>
      </x:c>
      <x:c r="E2355" s="413" t="str">
        <x:v>Integrasi rumus</x:v>
      </x:c>
      <x:c r="F2355" s="413" t="str">
        <x:v>9 Sep 2026</x:v>
      </x:c>
    </x:row>
    <x:row r="2356" ht="40" customHeight="1">
      <x:c r="A2356" s="413" t="str">
        <x:v>Data Schedule</x:v>
      </x:c>
      <x:c r="B2356" s="413" t="str">
        <x:v>AI12</x:v>
      </x:c>
      <x:c r="C2356" s="413" t="str">
        <x:v>=IF(A12="","",MAX(0,N12-P12))</x:v>
      </x:c>
      <x:c r="D2356" s="413" t="str">
        <x:v>=IF(A12="","",MAX(0,N12-AC12))</x:v>
      </x:c>
      <x:c r="E2356" s="413" t="str">
        <x:v>Integrasi rumus</x:v>
      </x:c>
      <x:c r="F2356" s="413" t="str">
        <x:v>9 Sep 2026</x:v>
      </x:c>
    </x:row>
    <x:row r="2357" ht="40" customHeight="1">
      <x:c r="A2357" s="413" t="str">
        <x:v>Data Schedule</x:v>
      </x:c>
      <x:c r="B2357" s="413" t="str">
        <x:v>V12</x:v>
      </x:c>
      <x:c r="C2357" s="413" t="str">
        <x:v>=IF(AND(A12&lt;&gt;"",U12=1,B12&gt;'Pengaturan'!$B$6,B12&lt;='Pengaturan'!$B$5),T12,0)</x:v>
      </x:c>
      <x:c r="D2357" s="413" t="str">
        <x:v>=IF(AND(AND(A12&lt;&gt;"",U12=1,AI12=0,AH12=0,LEFT(AG12,5)&lt;&gt;"CHECK",G12&lt;&gt;"CHECK PACKAGE"),B12&gt;'Pengaturan'!$B$6,B12&lt;='Pengaturan'!$B$5),T12,0)</x:v>
      </x:c>
      <x:c r="E2357" s="413" t="str">
        <x:v>Integrasi rumus</x:v>
      </x:c>
      <x:c r="F2357" s="413" t="str">
        <x:v>9 Sep 2026</x:v>
      </x:c>
    </x:row>
    <x:row r="2358" ht="40" customHeight="1">
      <x:c r="A2358" s="413" t="str">
        <x:v>Data Schedule</x:v>
      </x:c>
      <x:c r="B2358" s="413" t="str">
        <x:v>W12</x:v>
      </x:c>
      <x:c r="C2358" s="413" t="str">
        <x:v>=IF(AND(A12&lt;&gt;"",U12=1,B12='Pengaturan'!$B$6,'Pengaturan'!$B$28&lt;&gt;"Tutup"),T12,0)</x:v>
      </x:c>
      <x:c r="D2358" s="413" t="str">
        <x:v>=IF(AND(AND(A12&lt;&gt;"",U12=1,AI12=0,AH12=0,LEFT(AG12,5)&lt;&gt;"CHECK",G12&lt;&gt;"CHECK PACKAGE"),B12='Pengaturan'!$B$6,'Pengaturan'!$B$28&lt;&gt;"Tutup"),T12,0)</x:v>
      </x:c>
      <x:c r="E2358" s="413" t="str">
        <x:v>Integrasi rumus</x:v>
      </x:c>
      <x:c r="F2358" s="413" t="str">
        <x:v>9 Sep 2026</x:v>
      </x:c>
    </x:row>
    <x:row r="2359" ht="40" customHeight="1">
      <x:c r="A2359" s="413" t="str">
        <x:v>Data Schedule</x:v>
      </x:c>
      <x:c r="B2359" s="413" t="str">
        <x:v>AM12</x:v>
      </x:c>
      <x:c r="C2359" s="413"/>
      <x:c r="D2359" s="413" t="str">
        <x:v>=IF(AND(A12&lt;&gt;"",B12&gt;'Pengaturan'!$B$29,B12&lt;='Pengaturan'!$B$5),MAX(0,T12-V12-W12),0)</x:v>
      </x:c>
      <x:c r="E2359" s="413" t="str">
        <x:v>Integrasi rumus</x:v>
      </x:c>
      <x:c r="F2359" s="413" t="str">
        <x:v>9 Sep 2026</x:v>
      </x:c>
    </x:row>
    <x:row r="2360" ht="40" customHeight="1">
      <x:c r="A2360" s="413" t="str">
        <x:v>Data Schedule</x:v>
      </x:c>
      <x:c r="B2360" s="413" t="str">
        <x:v>AE12</x:v>
      </x:c>
      <x:c r="C2360" s="413" t="str">
        <x:v>=IF(A12="","",IF(AD12&lt;&gt;0,"CHECK harga/bayar",IF(AI12&gt;0,"CHECK DP belum cocok","OK")))</x:v>
      </x:c>
      <x:c r="D2360" s="413" t="str">
        <x:v>=IF(A12="","",IF(LEFT(AG12,5)="CHECK",AG12,IF(AD12&lt;&gt;0,"CHECK harga/bayar",IF(AI12&gt;0,"CHECK DP belum cocok",IF(U12=0,"Ditahan","OK")))))</x:v>
      </x:c>
      <x:c r="E2360" s="413" t="str">
        <x:v>Integrasi rumus</x:v>
      </x:c>
      <x:c r="F2360" s="413" t="str">
        <x:v>9 Sep 2026</x:v>
      </x:c>
    </x:row>
    <x:row r="2361" ht="40" customHeight="1">
      <x:c r="A2361" s="413" t="str">
        <x:v>Data Schedule</x:v>
      </x:c>
      <x:c r="B2361" s="413" t="str">
        <x:v>AC13</x:v>
      </x:c>
      <x:c r="C2361" s="413" t="str">
        <x:v>=IF(A13="","",P13+Q13)</x:v>
      </x:c>
      <x:c r="D2361" s="413" t="str">
        <x:v>=IF(A13="","",P13+Q13+IF(AL13&lt;&gt;"",N(AK13),0))</x:v>
      </x:c>
      <x:c r="E2361" s="413" t="str">
        <x:v>Integrasi rumus</x:v>
      </x:c>
      <x:c r="F2361" s="413" t="str">
        <x:v>9 Sep 2026</x:v>
      </x:c>
    </x:row>
    <x:row r="2362" ht="40" customHeight="1">
      <x:c r="A2362" s="413" t="str">
        <x:v>Data Schedule</x:v>
      </x:c>
      <x:c r="B2362" s="413" t="str">
        <x:v>S13</x:v>
      </x:c>
      <x:c r="C2362" s="413" t="str">
        <x:v>=IF(A13="","",MIN(L13,P13+Q13))</x:v>
      </x:c>
      <x:c r="D2362" s="413" t="str">
        <x:v>=IF(A13="","",MIN(L13,AC13))</x:v>
      </x:c>
      <x:c r="E2362" s="413" t="str">
        <x:v>Integrasi rumus</x:v>
      </x:c>
      <x:c r="F2362" s="413" t="str">
        <x:v>9 Sep 2026</x:v>
      </x:c>
    </x:row>
    <x:row r="2363" ht="40" customHeight="1">
      <x:c r="A2363" s="413" t="str">
        <x:v>Data Schedule</x:v>
      </x:c>
      <x:c r="B2363" s="413" t="str">
        <x:v>T13</x:v>
      </x:c>
      <x:c r="C2363" s="413" t="str">
        <x:v>=IF(A13="","",IF(OR(O13="Lunas",R13&gt;0),0,MAX(0,L13-MAX(N13,P13)-Q13)))</x:v>
      </x:c>
      <x:c r="D2363" s="413" t="str">
        <x:v>=IF(A13="","",MAX(0,L13-AC13))</x:v>
      </x:c>
      <x:c r="E2363" s="413" t="str">
        <x:v>Integrasi rumus</x:v>
      </x:c>
      <x:c r="F2363" s="413" t="str">
        <x:v>9 Sep 2026</x:v>
      </x:c>
    </x:row>
    <x:row r="2364" ht="40" customHeight="1">
      <x:c r="A2364" s="413" t="str">
        <x:v>Data Schedule</x:v>
      </x:c>
      <x:c r="B2364" s="413" t="str">
        <x:v>AI13</x:v>
      </x:c>
      <x:c r="C2364" s="413" t="str">
        <x:v>=IF(A13="","",MAX(0,N13-P13))</x:v>
      </x:c>
      <x:c r="D2364" s="413" t="str">
        <x:v>=IF(A13="","",MAX(0,N13-AC13))</x:v>
      </x:c>
      <x:c r="E2364" s="413" t="str">
        <x:v>Integrasi rumus</x:v>
      </x:c>
      <x:c r="F2364" s="413" t="str">
        <x:v>9 Sep 2026</x:v>
      </x:c>
    </x:row>
    <x:row r="2365" ht="40" customHeight="1">
      <x:c r="A2365" s="413" t="str">
        <x:v>Data Schedule</x:v>
      </x:c>
      <x:c r="B2365" s="413" t="str">
        <x:v>V13</x:v>
      </x:c>
      <x:c r="C2365" s="413" t="str">
        <x:v>=IF(AND(A13&lt;&gt;"",U13=1,B13&gt;'Pengaturan'!$B$6,B13&lt;='Pengaturan'!$B$5),T13,0)</x:v>
      </x:c>
      <x:c r="D2365" s="413" t="str">
        <x:v>=IF(AND(AND(A13&lt;&gt;"",U13=1,AI13=0,AH13=0,LEFT(AG13,5)&lt;&gt;"CHECK",G13&lt;&gt;"CHECK PACKAGE"),B13&gt;'Pengaturan'!$B$6,B13&lt;='Pengaturan'!$B$5),T13,0)</x:v>
      </x:c>
      <x:c r="E2365" s="413" t="str">
        <x:v>Integrasi rumus</x:v>
      </x:c>
      <x:c r="F2365" s="413" t="str">
        <x:v>9 Sep 2026</x:v>
      </x:c>
    </x:row>
    <x:row r="2366" ht="40" customHeight="1">
      <x:c r="A2366" s="413" t="str">
        <x:v>Data Schedule</x:v>
      </x:c>
      <x:c r="B2366" s="413" t="str">
        <x:v>W13</x:v>
      </x:c>
      <x:c r="C2366" s="413" t="str">
        <x:v>=IF(AND(A13&lt;&gt;"",U13=1,B13='Pengaturan'!$B$6,'Pengaturan'!$B$28&lt;&gt;"Tutup"),T13,0)</x:v>
      </x:c>
      <x:c r="D2366" s="413" t="str">
        <x:v>=IF(AND(AND(A13&lt;&gt;"",U13=1,AI13=0,AH13=0,LEFT(AG13,5)&lt;&gt;"CHECK",G13&lt;&gt;"CHECK PACKAGE"),B13='Pengaturan'!$B$6,'Pengaturan'!$B$28&lt;&gt;"Tutup"),T13,0)</x:v>
      </x:c>
      <x:c r="E2366" s="413" t="str">
        <x:v>Integrasi rumus</x:v>
      </x:c>
      <x:c r="F2366" s="413" t="str">
        <x:v>9 Sep 2026</x:v>
      </x:c>
    </x:row>
    <x:row r="2367" ht="40" customHeight="1">
      <x:c r="A2367" s="413" t="str">
        <x:v>Data Schedule</x:v>
      </x:c>
      <x:c r="B2367" s="413" t="str">
        <x:v>AM13</x:v>
      </x:c>
      <x:c r="C2367" s="413"/>
      <x:c r="D2367" s="413" t="str">
        <x:v>=IF(AND(A13&lt;&gt;"",B13&gt;'Pengaturan'!$B$29,B13&lt;='Pengaturan'!$B$5),MAX(0,T13-V13-W13),0)</x:v>
      </x:c>
      <x:c r="E2367" s="413" t="str">
        <x:v>Integrasi rumus</x:v>
      </x:c>
      <x:c r="F2367" s="413" t="str">
        <x:v>9 Sep 2026</x:v>
      </x:c>
    </x:row>
    <x:row r="2368" ht="40" customHeight="1">
      <x:c r="A2368" s="413" t="str">
        <x:v>Data Schedule</x:v>
      </x:c>
      <x:c r="B2368" s="413" t="str">
        <x:v>AE13</x:v>
      </x:c>
      <x:c r="C2368" s="413" t="str">
        <x:v>=IF(A13="","",IF(AD13&lt;&gt;0,"CHECK harga/bayar",IF(AI13&gt;0,"CHECK DP belum cocok","OK")))</x:v>
      </x:c>
      <x:c r="D2368" s="413" t="str">
        <x:v>=IF(A13="","",IF(LEFT(AG13,5)="CHECK",AG13,IF(AD13&lt;&gt;0,"CHECK harga/bayar",IF(AI13&gt;0,"CHECK DP belum cocok",IF(U13=0,"Ditahan","OK")))))</x:v>
      </x:c>
      <x:c r="E2368" s="413" t="str">
        <x:v>Integrasi rumus</x:v>
      </x:c>
      <x:c r="F2368" s="413" t="str">
        <x:v>9 Sep 2026</x:v>
      </x:c>
    </x:row>
    <x:row r="2369" ht="40" customHeight="1">
      <x:c r="A2369" s="413" t="str">
        <x:v>Data Schedule</x:v>
      </x:c>
      <x:c r="B2369" s="413" t="str">
        <x:v>AC14</x:v>
      </x:c>
      <x:c r="C2369" s="413" t="str">
        <x:v>=IF(A14="","",P14+Q14)</x:v>
      </x:c>
      <x:c r="D2369" s="413" t="str">
        <x:v>=IF(A14="","",P14+Q14+IF(AL14&lt;&gt;"",N(AK14),0))</x:v>
      </x:c>
      <x:c r="E2369" s="413" t="str">
        <x:v>Integrasi rumus</x:v>
      </x:c>
      <x:c r="F2369" s="413" t="str">
        <x:v>9 Sep 2026</x:v>
      </x:c>
    </x:row>
    <x:row r="2370" ht="40" customHeight="1">
      <x:c r="A2370" s="413" t="str">
        <x:v>Data Schedule</x:v>
      </x:c>
      <x:c r="B2370" s="413" t="str">
        <x:v>S14</x:v>
      </x:c>
      <x:c r="C2370" s="413" t="str">
        <x:v>=IF(A14="","",MIN(L14,P14+Q14))</x:v>
      </x:c>
      <x:c r="D2370" s="413" t="str">
        <x:v>=IF(A14="","",MIN(L14,AC14))</x:v>
      </x:c>
      <x:c r="E2370" s="413" t="str">
        <x:v>Integrasi rumus</x:v>
      </x:c>
      <x:c r="F2370" s="413" t="str">
        <x:v>9 Sep 2026</x:v>
      </x:c>
    </x:row>
    <x:row r="2371" ht="40" customHeight="1">
      <x:c r="A2371" s="413" t="str">
        <x:v>Data Schedule</x:v>
      </x:c>
      <x:c r="B2371" s="413" t="str">
        <x:v>T14</x:v>
      </x:c>
      <x:c r="C2371" s="413" t="str">
        <x:v>=IF(A14="","",IF(OR(O14="Lunas",R14&gt;0),0,MAX(0,L14-MAX(N14,P14)-Q14)))</x:v>
      </x:c>
      <x:c r="D2371" s="413" t="str">
        <x:v>=IF(A14="","",MAX(0,L14-AC14))</x:v>
      </x:c>
      <x:c r="E2371" s="413" t="str">
        <x:v>Integrasi rumus</x:v>
      </x:c>
      <x:c r="F2371" s="413" t="str">
        <x:v>9 Sep 2026</x:v>
      </x:c>
    </x:row>
    <x:row r="2372" ht="40" customHeight="1">
      <x:c r="A2372" s="413" t="str">
        <x:v>Data Schedule</x:v>
      </x:c>
      <x:c r="B2372" s="413" t="str">
        <x:v>AI14</x:v>
      </x:c>
      <x:c r="C2372" s="413" t="str">
        <x:v>=IF(A14="","",MAX(0,N14-P14))</x:v>
      </x:c>
      <x:c r="D2372" s="413" t="str">
        <x:v>=IF(A14="","",MAX(0,N14-AC14))</x:v>
      </x:c>
      <x:c r="E2372" s="413" t="str">
        <x:v>Integrasi rumus</x:v>
      </x:c>
      <x:c r="F2372" s="413" t="str">
        <x:v>9 Sep 2026</x:v>
      </x:c>
    </x:row>
    <x:row r="2373" ht="40" customHeight="1">
      <x:c r="A2373" s="413" t="str">
        <x:v>Data Schedule</x:v>
      </x:c>
      <x:c r="B2373" s="413" t="str">
        <x:v>V14</x:v>
      </x:c>
      <x:c r="C2373" s="413" t="str">
        <x:v>=IF(AND(A14&lt;&gt;"",U14=1,B14&gt;'Pengaturan'!$B$6,B14&lt;='Pengaturan'!$B$5),T14,0)</x:v>
      </x:c>
      <x:c r="D2373" s="413" t="str">
        <x:v>=IF(AND(AND(A14&lt;&gt;"",U14=1,AI14=0,AH14=0,LEFT(AG14,5)&lt;&gt;"CHECK",G14&lt;&gt;"CHECK PACKAGE"),B14&gt;'Pengaturan'!$B$6,B14&lt;='Pengaturan'!$B$5),T14,0)</x:v>
      </x:c>
      <x:c r="E2373" s="413" t="str">
        <x:v>Integrasi rumus</x:v>
      </x:c>
      <x:c r="F2373" s="413" t="str">
        <x:v>9 Sep 2026</x:v>
      </x:c>
    </x:row>
    <x:row r="2374" ht="40" customHeight="1">
      <x:c r="A2374" s="413" t="str">
        <x:v>Data Schedule</x:v>
      </x:c>
      <x:c r="B2374" s="413" t="str">
        <x:v>W14</x:v>
      </x:c>
      <x:c r="C2374" s="413" t="str">
        <x:v>=IF(AND(A14&lt;&gt;"",U14=1,B14='Pengaturan'!$B$6,'Pengaturan'!$B$28&lt;&gt;"Tutup"),T14,0)</x:v>
      </x:c>
      <x:c r="D2374" s="413" t="str">
        <x:v>=IF(AND(AND(A14&lt;&gt;"",U14=1,AI14=0,AH14=0,LEFT(AG14,5)&lt;&gt;"CHECK",G14&lt;&gt;"CHECK PACKAGE"),B14='Pengaturan'!$B$6,'Pengaturan'!$B$28&lt;&gt;"Tutup"),T14,0)</x:v>
      </x:c>
      <x:c r="E2374" s="413" t="str">
        <x:v>Integrasi rumus</x:v>
      </x:c>
      <x:c r="F2374" s="413" t="str">
        <x:v>9 Sep 2026</x:v>
      </x:c>
    </x:row>
    <x:row r="2375" ht="40" customHeight="1">
      <x:c r="A2375" s="413" t="str">
        <x:v>Data Schedule</x:v>
      </x:c>
      <x:c r="B2375" s="413" t="str">
        <x:v>AM14</x:v>
      </x:c>
      <x:c r="C2375" s="413"/>
      <x:c r="D2375" s="413" t="str">
        <x:v>=IF(AND(A14&lt;&gt;"",B14&gt;'Pengaturan'!$B$29,B14&lt;='Pengaturan'!$B$5),MAX(0,T14-V14-W14),0)</x:v>
      </x:c>
      <x:c r="E2375" s="413" t="str">
        <x:v>Integrasi rumus</x:v>
      </x:c>
      <x:c r="F2375" s="413" t="str">
        <x:v>9 Sep 2026</x:v>
      </x:c>
    </x:row>
    <x:row r="2376" ht="40" customHeight="1">
      <x:c r="A2376" s="413" t="str">
        <x:v>Data Schedule</x:v>
      </x:c>
      <x:c r="B2376" s="413" t="str">
        <x:v>AE14</x:v>
      </x:c>
      <x:c r="C2376" s="413" t="str">
        <x:v>=IF(A14="","",IF(AD14&lt;&gt;0,"CHECK harga/bayar",IF(AI14&gt;0,"CHECK DP belum cocok","OK")))</x:v>
      </x:c>
      <x:c r="D2376" s="413" t="str">
        <x:v>=IF(A14="","",IF(LEFT(AG14,5)="CHECK",AG14,IF(AD14&lt;&gt;0,"CHECK harga/bayar",IF(AI14&gt;0,"CHECK DP belum cocok",IF(U14=0,"Ditahan","OK")))))</x:v>
      </x:c>
      <x:c r="E2376" s="413" t="str">
        <x:v>Integrasi rumus</x:v>
      </x:c>
      <x:c r="F2376" s="413" t="str">
        <x:v>9 Sep 2026</x:v>
      </x:c>
    </x:row>
    <x:row r="2377" ht="40" customHeight="1">
      <x:c r="A2377" s="413" t="str">
        <x:v>Data Schedule</x:v>
      </x:c>
      <x:c r="B2377" s="413" t="str">
        <x:v>AC15</x:v>
      </x:c>
      <x:c r="C2377" s="413" t="str">
        <x:v>=IF(A15="","",P15+Q15)</x:v>
      </x:c>
      <x:c r="D2377" s="413" t="str">
        <x:v>=IF(A15="","",P15+Q15+IF(AL15&lt;&gt;"",N(AK15),0))</x:v>
      </x:c>
      <x:c r="E2377" s="413" t="str">
        <x:v>Integrasi rumus</x:v>
      </x:c>
      <x:c r="F2377" s="413" t="str">
        <x:v>9 Sep 2026</x:v>
      </x:c>
    </x:row>
    <x:row r="2378" ht="40" customHeight="1">
      <x:c r="A2378" s="413" t="str">
        <x:v>Data Schedule</x:v>
      </x:c>
      <x:c r="B2378" s="413" t="str">
        <x:v>S15</x:v>
      </x:c>
      <x:c r="C2378" s="413" t="str">
        <x:v>=IF(A15="","",MIN(L15,P15+Q15))</x:v>
      </x:c>
      <x:c r="D2378" s="413" t="str">
        <x:v>=IF(A15="","",MIN(L15,AC15))</x:v>
      </x:c>
      <x:c r="E2378" s="413" t="str">
        <x:v>Integrasi rumus</x:v>
      </x:c>
      <x:c r="F2378" s="413" t="str">
        <x:v>9 Sep 2026</x:v>
      </x:c>
    </x:row>
    <x:row r="2379" ht="40" customHeight="1">
      <x:c r="A2379" s="413" t="str">
        <x:v>Data Schedule</x:v>
      </x:c>
      <x:c r="B2379" s="413" t="str">
        <x:v>T15</x:v>
      </x:c>
      <x:c r="C2379" s="413" t="str">
        <x:v>=IF(A15="","",IF(OR(O15="Lunas",R15&gt;0),0,MAX(0,L15-MAX(N15,P15)-Q15)))</x:v>
      </x:c>
      <x:c r="D2379" s="413" t="str">
        <x:v>=IF(A15="","",MAX(0,L15-AC15))</x:v>
      </x:c>
      <x:c r="E2379" s="413" t="str">
        <x:v>Integrasi rumus</x:v>
      </x:c>
      <x:c r="F2379" s="413" t="str">
        <x:v>9 Sep 2026</x:v>
      </x:c>
    </x:row>
    <x:row r="2380" ht="40" customHeight="1">
      <x:c r="A2380" s="413" t="str">
        <x:v>Data Schedule</x:v>
      </x:c>
      <x:c r="B2380" s="413" t="str">
        <x:v>AI15</x:v>
      </x:c>
      <x:c r="C2380" s="413" t="str">
        <x:v>=IF(A15="","",MAX(0,N15-P15))</x:v>
      </x:c>
      <x:c r="D2380" s="413" t="str">
        <x:v>=IF(A15="","",MAX(0,N15-AC15))</x:v>
      </x:c>
      <x:c r="E2380" s="413" t="str">
        <x:v>Integrasi rumus</x:v>
      </x:c>
      <x:c r="F2380" s="413" t="str">
        <x:v>9 Sep 2026</x:v>
      </x:c>
    </x:row>
    <x:row r="2381" ht="40" customHeight="1">
      <x:c r="A2381" s="413" t="str">
        <x:v>Data Schedule</x:v>
      </x:c>
      <x:c r="B2381" s="413" t="str">
        <x:v>V15</x:v>
      </x:c>
      <x:c r="C2381" s="413" t="str">
        <x:v>=IF(AND(A15&lt;&gt;"",U15=1,B15&gt;'Pengaturan'!$B$6,B15&lt;='Pengaturan'!$B$5),T15,0)</x:v>
      </x:c>
      <x:c r="D2381" s="413" t="str">
        <x:v>=IF(AND(AND(A15&lt;&gt;"",U15=1,AI15=0,AH15=0,LEFT(AG15,5)&lt;&gt;"CHECK",G15&lt;&gt;"CHECK PACKAGE"),B15&gt;'Pengaturan'!$B$6,B15&lt;='Pengaturan'!$B$5),T15,0)</x:v>
      </x:c>
      <x:c r="E2381" s="413" t="str">
        <x:v>Integrasi rumus</x:v>
      </x:c>
      <x:c r="F2381" s="413" t="str">
        <x:v>9 Sep 2026</x:v>
      </x:c>
    </x:row>
    <x:row r="2382" ht="40" customHeight="1">
      <x:c r="A2382" s="413" t="str">
        <x:v>Data Schedule</x:v>
      </x:c>
      <x:c r="B2382" s="413" t="str">
        <x:v>W15</x:v>
      </x:c>
      <x:c r="C2382" s="413" t="str">
        <x:v>=IF(AND(A15&lt;&gt;"",U15=1,B15='Pengaturan'!$B$6,'Pengaturan'!$B$28&lt;&gt;"Tutup"),T15,0)</x:v>
      </x:c>
      <x:c r="D2382" s="413" t="str">
        <x:v>=IF(AND(AND(A15&lt;&gt;"",U15=1,AI15=0,AH15=0,LEFT(AG15,5)&lt;&gt;"CHECK",G15&lt;&gt;"CHECK PACKAGE"),B15='Pengaturan'!$B$6,'Pengaturan'!$B$28&lt;&gt;"Tutup"),T15,0)</x:v>
      </x:c>
      <x:c r="E2382" s="413" t="str">
        <x:v>Integrasi rumus</x:v>
      </x:c>
      <x:c r="F2382" s="413" t="str">
        <x:v>9 Sep 2026</x:v>
      </x:c>
    </x:row>
    <x:row r="2383" ht="40" customHeight="1">
      <x:c r="A2383" s="413" t="str">
        <x:v>Data Schedule</x:v>
      </x:c>
      <x:c r="B2383" s="413" t="str">
        <x:v>AM15</x:v>
      </x:c>
      <x:c r="C2383" s="413"/>
      <x:c r="D2383" s="413" t="str">
        <x:v>=IF(AND(A15&lt;&gt;"",B15&gt;'Pengaturan'!$B$29,B15&lt;='Pengaturan'!$B$5),MAX(0,T15-V15-W15),0)</x:v>
      </x:c>
      <x:c r="E2383" s="413" t="str">
        <x:v>Integrasi rumus</x:v>
      </x:c>
      <x:c r="F2383" s="413" t="str">
        <x:v>9 Sep 2026</x:v>
      </x:c>
    </x:row>
    <x:row r="2384" ht="40" customHeight="1">
      <x:c r="A2384" s="413" t="str">
        <x:v>Data Schedule</x:v>
      </x:c>
      <x:c r="B2384" s="413" t="str">
        <x:v>AE15</x:v>
      </x:c>
      <x:c r="C2384" s="413" t="str">
        <x:v>=IF(A15="","",IF(AD15&lt;&gt;0,"CHECK harga/bayar",IF(AI15&gt;0,"CHECK DP belum cocok","OK")))</x:v>
      </x:c>
      <x:c r="D2384" s="413" t="str">
        <x:v>=IF(A15="","",IF(LEFT(AG15,5)="CHECK",AG15,IF(AD15&lt;&gt;0,"CHECK harga/bayar",IF(AI15&gt;0,"CHECK DP belum cocok",IF(U15=0,"Ditahan","OK")))))</x:v>
      </x:c>
      <x:c r="E2384" s="413" t="str">
        <x:v>Integrasi rumus</x:v>
      </x:c>
      <x:c r="F2384" s="413" t="str">
        <x:v>9 Sep 2026</x:v>
      </x:c>
    </x:row>
    <x:row r="2385" ht="40" customHeight="1">
      <x:c r="A2385" s="413" t="str">
        <x:v>Data Schedule</x:v>
      </x:c>
      <x:c r="B2385" s="413" t="str">
        <x:v>AC16</x:v>
      </x:c>
      <x:c r="C2385" s="413" t="str">
        <x:v>=IF(A16="","",P16+Q16)</x:v>
      </x:c>
      <x:c r="D2385" s="413" t="str">
        <x:v>=IF(A16="","",P16+Q16+IF(AL16&lt;&gt;"",N(AK16),0))</x:v>
      </x:c>
      <x:c r="E2385" s="413" t="str">
        <x:v>Integrasi rumus</x:v>
      </x:c>
      <x:c r="F2385" s="413" t="str">
        <x:v>9 Sep 2026</x:v>
      </x:c>
    </x:row>
    <x:row r="2386" ht="40" customHeight="1">
      <x:c r="A2386" s="413" t="str">
        <x:v>Data Schedule</x:v>
      </x:c>
      <x:c r="B2386" s="413" t="str">
        <x:v>S16</x:v>
      </x:c>
      <x:c r="C2386" s="413" t="str">
        <x:v>=IF(A16="","",MIN(L16,P16+Q16))</x:v>
      </x:c>
      <x:c r="D2386" s="413" t="str">
        <x:v>=IF(A16="","",MIN(L16,AC16))</x:v>
      </x:c>
      <x:c r="E2386" s="413" t="str">
        <x:v>Integrasi rumus</x:v>
      </x:c>
      <x:c r="F2386" s="413" t="str">
        <x:v>9 Sep 2026</x:v>
      </x:c>
    </x:row>
    <x:row r="2387" ht="40" customHeight="1">
      <x:c r="A2387" s="413" t="str">
        <x:v>Data Schedule</x:v>
      </x:c>
      <x:c r="B2387" s="413" t="str">
        <x:v>T16</x:v>
      </x:c>
      <x:c r="C2387" s="413" t="str">
        <x:v>=IF(A16="","",IF(OR(O16="Lunas",R16&gt;0),0,MAX(0,L16-MAX(N16,P16)-Q16)))</x:v>
      </x:c>
      <x:c r="D2387" s="413" t="str">
        <x:v>=IF(A16="","",MAX(0,L16-AC16))</x:v>
      </x:c>
      <x:c r="E2387" s="413" t="str">
        <x:v>Integrasi rumus</x:v>
      </x:c>
      <x:c r="F2387" s="413" t="str">
        <x:v>9 Sep 2026</x:v>
      </x:c>
    </x:row>
    <x:row r="2388" ht="40" customHeight="1">
      <x:c r="A2388" s="413" t="str">
        <x:v>Data Schedule</x:v>
      </x:c>
      <x:c r="B2388" s="413" t="str">
        <x:v>AI16</x:v>
      </x:c>
      <x:c r="C2388" s="413" t="str">
        <x:v>=IF(A16="","",MAX(0,N16-P16))</x:v>
      </x:c>
      <x:c r="D2388" s="413" t="str">
        <x:v>=IF(A16="","",MAX(0,N16-AC16))</x:v>
      </x:c>
      <x:c r="E2388" s="413" t="str">
        <x:v>Integrasi rumus</x:v>
      </x:c>
      <x:c r="F2388" s="413" t="str">
        <x:v>9 Sep 2026</x:v>
      </x:c>
    </x:row>
    <x:row r="2389" ht="40" customHeight="1">
      <x:c r="A2389" s="413" t="str">
        <x:v>Data Schedule</x:v>
      </x:c>
      <x:c r="B2389" s="413" t="str">
        <x:v>V16</x:v>
      </x:c>
      <x:c r="C2389" s="413" t="str">
        <x:v>=IF(AND(A16&lt;&gt;"",U16=1,B16&gt;'Pengaturan'!$B$6,B16&lt;='Pengaturan'!$B$5),T16,0)</x:v>
      </x:c>
      <x:c r="D2389" s="413" t="str">
        <x:v>=IF(AND(AND(A16&lt;&gt;"",U16=1,AI16=0,AH16=0,LEFT(AG16,5)&lt;&gt;"CHECK",G16&lt;&gt;"CHECK PACKAGE"),B16&gt;'Pengaturan'!$B$6,B16&lt;='Pengaturan'!$B$5),T16,0)</x:v>
      </x:c>
      <x:c r="E2389" s="413" t="str">
        <x:v>Integrasi rumus</x:v>
      </x:c>
      <x:c r="F2389" s="413" t="str">
        <x:v>9 Sep 2026</x:v>
      </x:c>
    </x:row>
    <x:row r="2390" ht="40" customHeight="1">
      <x:c r="A2390" s="413" t="str">
        <x:v>Data Schedule</x:v>
      </x:c>
      <x:c r="B2390" s="413" t="str">
        <x:v>W16</x:v>
      </x:c>
      <x:c r="C2390" s="413" t="str">
        <x:v>=IF(AND(A16&lt;&gt;"",U16=1,B16='Pengaturan'!$B$6,'Pengaturan'!$B$28&lt;&gt;"Tutup"),T16,0)</x:v>
      </x:c>
      <x:c r="D2390" s="413" t="str">
        <x:v>=IF(AND(AND(A16&lt;&gt;"",U16=1,AI16=0,AH16=0,LEFT(AG16,5)&lt;&gt;"CHECK",G16&lt;&gt;"CHECK PACKAGE"),B16='Pengaturan'!$B$6,'Pengaturan'!$B$28&lt;&gt;"Tutup"),T16,0)</x:v>
      </x:c>
      <x:c r="E2390" s="413" t="str">
        <x:v>Integrasi rumus</x:v>
      </x:c>
      <x:c r="F2390" s="413" t="str">
        <x:v>9 Sep 2026</x:v>
      </x:c>
    </x:row>
    <x:row r="2391" ht="40" customHeight="1">
      <x:c r="A2391" s="413" t="str">
        <x:v>Data Schedule</x:v>
      </x:c>
      <x:c r="B2391" s="413" t="str">
        <x:v>AM16</x:v>
      </x:c>
      <x:c r="C2391" s="413"/>
      <x:c r="D2391" s="413" t="str">
        <x:v>=IF(AND(A16&lt;&gt;"",B16&gt;'Pengaturan'!$B$29,B16&lt;='Pengaturan'!$B$5),MAX(0,T16-V16-W16),0)</x:v>
      </x:c>
      <x:c r="E2391" s="413" t="str">
        <x:v>Integrasi rumus</x:v>
      </x:c>
      <x:c r="F2391" s="413" t="str">
        <x:v>9 Sep 2026</x:v>
      </x:c>
    </x:row>
    <x:row r="2392" ht="40" customHeight="1">
      <x:c r="A2392" s="413" t="str">
        <x:v>Data Schedule</x:v>
      </x:c>
      <x:c r="B2392" s="413" t="str">
        <x:v>AE16</x:v>
      </x:c>
      <x:c r="C2392" s="413" t="str">
        <x:v>=IF(A16="","",IF(AD16&lt;&gt;0,"CHECK harga/bayar",IF(AI16&gt;0,"CHECK DP belum cocok","OK")))</x:v>
      </x:c>
      <x:c r="D2392" s="413" t="str">
        <x:v>=IF(A16="","",IF(LEFT(AG16,5)="CHECK",AG16,IF(AD16&lt;&gt;0,"CHECK harga/bayar",IF(AI16&gt;0,"CHECK DP belum cocok",IF(U16=0,"Ditahan","OK")))))</x:v>
      </x:c>
      <x:c r="E2392" s="413" t="str">
        <x:v>Integrasi rumus</x:v>
      </x:c>
      <x:c r="F2392" s="413" t="str">
        <x:v>9 Sep 2026</x:v>
      </x:c>
    </x:row>
    <x:row r="2393" ht="40" customHeight="1">
      <x:c r="A2393" s="413" t="str">
        <x:v>Data Schedule</x:v>
      </x:c>
      <x:c r="B2393" s="413" t="str">
        <x:v>AC17</x:v>
      </x:c>
      <x:c r="C2393" s="413" t="str">
        <x:v>=IF(A17="","",P17+Q17)</x:v>
      </x:c>
      <x:c r="D2393" s="413" t="str">
        <x:v>=IF(A17="","",P17+Q17+IF(AL17&lt;&gt;"",N(AK17),0))</x:v>
      </x:c>
      <x:c r="E2393" s="413" t="str">
        <x:v>Integrasi rumus</x:v>
      </x:c>
      <x:c r="F2393" s="413" t="str">
        <x:v>9 Sep 2026</x:v>
      </x:c>
    </x:row>
    <x:row r="2394" ht="40" customHeight="1">
      <x:c r="A2394" s="413" t="str">
        <x:v>Data Schedule</x:v>
      </x:c>
      <x:c r="B2394" s="413" t="str">
        <x:v>S17</x:v>
      </x:c>
      <x:c r="C2394" s="413" t="str">
        <x:v>=IF(A17="","",MIN(L17,P17+Q17))</x:v>
      </x:c>
      <x:c r="D2394" s="413" t="str">
        <x:v>=IF(A17="","",MIN(L17,AC17))</x:v>
      </x:c>
      <x:c r="E2394" s="413" t="str">
        <x:v>Integrasi rumus</x:v>
      </x:c>
      <x:c r="F2394" s="413" t="str">
        <x:v>9 Sep 2026</x:v>
      </x:c>
    </x:row>
    <x:row r="2395" ht="40" customHeight="1">
      <x:c r="A2395" s="413" t="str">
        <x:v>Data Schedule</x:v>
      </x:c>
      <x:c r="B2395" s="413" t="str">
        <x:v>T17</x:v>
      </x:c>
      <x:c r="C2395" s="413" t="str">
        <x:v>=IF(A17="","",IF(OR(O17="Lunas",R17&gt;0),0,MAX(0,L17-MAX(N17,P17)-Q17)))</x:v>
      </x:c>
      <x:c r="D2395" s="413" t="str">
        <x:v>=IF(A17="","",MAX(0,L17-AC17))</x:v>
      </x:c>
      <x:c r="E2395" s="413" t="str">
        <x:v>Integrasi rumus</x:v>
      </x:c>
      <x:c r="F2395" s="413" t="str">
        <x:v>9 Sep 2026</x:v>
      </x:c>
    </x:row>
    <x:row r="2396" ht="40" customHeight="1">
      <x:c r="A2396" s="413" t="str">
        <x:v>Data Schedule</x:v>
      </x:c>
      <x:c r="B2396" s="413" t="str">
        <x:v>AI17</x:v>
      </x:c>
      <x:c r="C2396" s="413" t="str">
        <x:v>=IF(A17="","",MAX(0,N17-P17))</x:v>
      </x:c>
      <x:c r="D2396" s="413" t="str">
        <x:v>=IF(A17="","",MAX(0,N17-AC17))</x:v>
      </x:c>
      <x:c r="E2396" s="413" t="str">
        <x:v>Integrasi rumus</x:v>
      </x:c>
      <x:c r="F2396" s="413" t="str">
        <x:v>9 Sep 2026</x:v>
      </x:c>
    </x:row>
    <x:row r="2397" ht="40" customHeight="1">
      <x:c r="A2397" s="413" t="str">
        <x:v>Data Schedule</x:v>
      </x:c>
      <x:c r="B2397" s="413" t="str">
        <x:v>V17</x:v>
      </x:c>
      <x:c r="C2397" s="413" t="str">
        <x:v>=IF(AND(A17&lt;&gt;"",U17=1,B17&gt;'Pengaturan'!$B$6,B17&lt;='Pengaturan'!$B$5),T17,0)</x:v>
      </x:c>
      <x:c r="D2397" s="413" t="str">
        <x:v>=IF(AND(AND(A17&lt;&gt;"",U17=1,AI17=0,AH17=0,LEFT(AG17,5)&lt;&gt;"CHECK",G17&lt;&gt;"CHECK PACKAGE"),B17&gt;'Pengaturan'!$B$6,B17&lt;='Pengaturan'!$B$5),T17,0)</x:v>
      </x:c>
      <x:c r="E2397" s="413" t="str">
        <x:v>Integrasi rumus</x:v>
      </x:c>
      <x:c r="F2397" s="413" t="str">
        <x:v>9 Sep 2026</x:v>
      </x:c>
    </x:row>
    <x:row r="2398" ht="40" customHeight="1">
      <x:c r="A2398" s="413" t="str">
        <x:v>Data Schedule</x:v>
      </x:c>
      <x:c r="B2398" s="413" t="str">
        <x:v>W17</x:v>
      </x:c>
      <x:c r="C2398" s="413" t="str">
        <x:v>=IF(AND(A17&lt;&gt;"",U17=1,B17='Pengaturan'!$B$6,'Pengaturan'!$B$28&lt;&gt;"Tutup"),T17,0)</x:v>
      </x:c>
      <x:c r="D2398" s="413" t="str">
        <x:v>=IF(AND(AND(A17&lt;&gt;"",U17=1,AI17=0,AH17=0,LEFT(AG17,5)&lt;&gt;"CHECK",G17&lt;&gt;"CHECK PACKAGE"),B17='Pengaturan'!$B$6,'Pengaturan'!$B$28&lt;&gt;"Tutup"),T17,0)</x:v>
      </x:c>
      <x:c r="E2398" s="413" t="str">
        <x:v>Integrasi rumus</x:v>
      </x:c>
      <x:c r="F2398" s="413" t="str">
        <x:v>9 Sep 2026</x:v>
      </x:c>
    </x:row>
    <x:row r="2399" ht="40" customHeight="1">
      <x:c r="A2399" s="413" t="str">
        <x:v>Data Schedule</x:v>
      </x:c>
      <x:c r="B2399" s="413" t="str">
        <x:v>AM17</x:v>
      </x:c>
      <x:c r="C2399" s="413"/>
      <x:c r="D2399" s="413" t="str">
        <x:v>=IF(AND(A17&lt;&gt;"",B17&gt;'Pengaturan'!$B$29,B17&lt;='Pengaturan'!$B$5),MAX(0,T17-V17-W17),0)</x:v>
      </x:c>
      <x:c r="E2399" s="413" t="str">
        <x:v>Integrasi rumus</x:v>
      </x:c>
      <x:c r="F2399" s="413" t="str">
        <x:v>9 Sep 2026</x:v>
      </x:c>
    </x:row>
    <x:row r="2400" ht="40" customHeight="1">
      <x:c r="A2400" s="413" t="str">
        <x:v>Data Schedule</x:v>
      </x:c>
      <x:c r="B2400" s="413" t="str">
        <x:v>AE17</x:v>
      </x:c>
      <x:c r="C2400" s="413" t="str">
        <x:v>=IF(A17="","",IF(AD17&lt;&gt;0,"CHECK harga/bayar",IF(AI17&gt;0,"CHECK DP belum cocok","OK")))</x:v>
      </x:c>
      <x:c r="D2400" s="413" t="str">
        <x:v>=IF(A17="","",IF(LEFT(AG17,5)="CHECK",AG17,IF(AD17&lt;&gt;0,"CHECK harga/bayar",IF(AI17&gt;0,"CHECK DP belum cocok",IF(U17=0,"Ditahan","OK")))))</x:v>
      </x:c>
      <x:c r="E2400" s="413" t="str">
        <x:v>Integrasi rumus</x:v>
      </x:c>
      <x:c r="F2400" s="413" t="str">
        <x:v>9 Sep 2026</x:v>
      </x:c>
    </x:row>
    <x:row r="2401" ht="40" customHeight="1">
      <x:c r="A2401" s="413" t="str">
        <x:v>Data Schedule</x:v>
      </x:c>
      <x:c r="B2401" s="413" t="str">
        <x:v>AC18</x:v>
      </x:c>
      <x:c r="C2401" s="413" t="str">
        <x:v>=IF(A18="","",P18+Q18)</x:v>
      </x:c>
      <x:c r="D2401" s="413" t="str">
        <x:v>=IF(A18="","",P18+Q18+IF(AL18&lt;&gt;"",N(AK18),0))</x:v>
      </x:c>
      <x:c r="E2401" s="413" t="str">
        <x:v>Integrasi rumus</x:v>
      </x:c>
      <x:c r="F2401" s="413" t="str">
        <x:v>9 Sep 2026</x:v>
      </x:c>
    </x:row>
    <x:row r="2402" ht="40" customHeight="1">
      <x:c r="A2402" s="413" t="str">
        <x:v>Data Schedule</x:v>
      </x:c>
      <x:c r="B2402" s="413" t="str">
        <x:v>S18</x:v>
      </x:c>
      <x:c r="C2402" s="413" t="str">
        <x:v>=IF(A18="","",MIN(L18,P18+Q18))</x:v>
      </x:c>
      <x:c r="D2402" s="413" t="str">
        <x:v>=IF(A18="","",MIN(L18,AC18))</x:v>
      </x:c>
      <x:c r="E2402" s="413" t="str">
        <x:v>Integrasi rumus</x:v>
      </x:c>
      <x:c r="F2402" s="413" t="str">
        <x:v>9 Sep 2026</x:v>
      </x:c>
    </x:row>
    <x:row r="2403" ht="40" customHeight="1">
      <x:c r="A2403" s="413" t="str">
        <x:v>Data Schedule</x:v>
      </x:c>
      <x:c r="B2403" s="413" t="str">
        <x:v>T18</x:v>
      </x:c>
      <x:c r="C2403" s="413" t="str">
        <x:v>=IF(A18="","",IF(OR(O18="Lunas",R18&gt;0),0,MAX(0,L18-MAX(N18,P18)-Q18)))</x:v>
      </x:c>
      <x:c r="D2403" s="413" t="str">
        <x:v>=IF(A18="","",MAX(0,L18-AC18))</x:v>
      </x:c>
      <x:c r="E2403" s="413" t="str">
        <x:v>Integrasi rumus</x:v>
      </x:c>
      <x:c r="F2403" s="413" t="str">
        <x:v>9 Sep 2026</x:v>
      </x:c>
    </x:row>
    <x:row r="2404" ht="40" customHeight="1">
      <x:c r="A2404" s="413" t="str">
        <x:v>Data Schedule</x:v>
      </x:c>
      <x:c r="B2404" s="413" t="str">
        <x:v>AI18</x:v>
      </x:c>
      <x:c r="C2404" s="413" t="str">
        <x:v>=IF(A18="","",MAX(0,N18-P18))</x:v>
      </x:c>
      <x:c r="D2404" s="413" t="str">
        <x:v>=IF(A18="","",MAX(0,N18-AC18))</x:v>
      </x:c>
      <x:c r="E2404" s="413" t="str">
        <x:v>Integrasi rumus</x:v>
      </x:c>
      <x:c r="F2404" s="413" t="str">
        <x:v>9 Sep 2026</x:v>
      </x:c>
    </x:row>
    <x:row r="2405" ht="40" customHeight="1">
      <x:c r="A2405" s="413" t="str">
        <x:v>Data Schedule</x:v>
      </x:c>
      <x:c r="B2405" s="413" t="str">
        <x:v>V18</x:v>
      </x:c>
      <x:c r="C2405" s="413" t="str">
        <x:v>=IF(AND(A18&lt;&gt;"",U18=1,B18&gt;'Pengaturan'!$B$6,B18&lt;='Pengaturan'!$B$5),T18,0)</x:v>
      </x:c>
      <x:c r="D2405" s="413" t="str">
        <x:v>=IF(AND(AND(A18&lt;&gt;"",U18=1,AI18=0,AH18=0,LEFT(AG18,5)&lt;&gt;"CHECK",G18&lt;&gt;"CHECK PACKAGE"),B18&gt;'Pengaturan'!$B$6,B18&lt;='Pengaturan'!$B$5),T18,0)</x:v>
      </x:c>
      <x:c r="E2405" s="413" t="str">
        <x:v>Integrasi rumus</x:v>
      </x:c>
      <x:c r="F2405" s="413" t="str">
        <x:v>9 Sep 2026</x:v>
      </x:c>
    </x:row>
    <x:row r="2406" ht="40" customHeight="1">
      <x:c r="A2406" s="413" t="str">
        <x:v>Data Schedule</x:v>
      </x:c>
      <x:c r="B2406" s="413" t="str">
        <x:v>W18</x:v>
      </x:c>
      <x:c r="C2406" s="413" t="str">
        <x:v>=IF(AND(A18&lt;&gt;"",U18=1,B18='Pengaturan'!$B$6,'Pengaturan'!$B$28&lt;&gt;"Tutup"),T18,0)</x:v>
      </x:c>
      <x:c r="D2406" s="413" t="str">
        <x:v>=IF(AND(AND(A18&lt;&gt;"",U18=1,AI18=0,AH18=0,LEFT(AG18,5)&lt;&gt;"CHECK",G18&lt;&gt;"CHECK PACKAGE"),B18='Pengaturan'!$B$6,'Pengaturan'!$B$28&lt;&gt;"Tutup"),T18,0)</x:v>
      </x:c>
      <x:c r="E2406" s="413" t="str">
        <x:v>Integrasi rumus</x:v>
      </x:c>
      <x:c r="F2406" s="413" t="str">
        <x:v>9 Sep 2026</x:v>
      </x:c>
    </x:row>
    <x:row r="2407" ht="40" customHeight="1">
      <x:c r="A2407" s="413" t="str">
        <x:v>Data Schedule</x:v>
      </x:c>
      <x:c r="B2407" s="413" t="str">
        <x:v>AM18</x:v>
      </x:c>
      <x:c r="C2407" s="413"/>
      <x:c r="D2407" s="413" t="str">
        <x:v>=IF(AND(A18&lt;&gt;"",B18&gt;'Pengaturan'!$B$29,B18&lt;='Pengaturan'!$B$5),MAX(0,T18-V18-W18),0)</x:v>
      </x:c>
      <x:c r="E2407" s="413" t="str">
        <x:v>Integrasi rumus</x:v>
      </x:c>
      <x:c r="F2407" s="413" t="str">
        <x:v>9 Sep 2026</x:v>
      </x:c>
    </x:row>
    <x:row r="2408" ht="40" customHeight="1">
      <x:c r="A2408" s="413" t="str">
        <x:v>Data Schedule</x:v>
      </x:c>
      <x:c r="B2408" s="413" t="str">
        <x:v>AE18</x:v>
      </x:c>
      <x:c r="C2408" s="413" t="str">
        <x:v>=IF(A18="","",IF(AD18&lt;&gt;0,"CHECK harga/bayar",IF(AI18&gt;0,"CHECK DP belum cocok","OK")))</x:v>
      </x:c>
      <x:c r="D2408" s="413" t="str">
        <x:v>=IF(A18="","",IF(LEFT(AG18,5)="CHECK",AG18,IF(AD18&lt;&gt;0,"CHECK harga/bayar",IF(AI18&gt;0,"CHECK DP belum cocok",IF(U18=0,"Ditahan","OK")))))</x:v>
      </x:c>
      <x:c r="E2408" s="413" t="str">
        <x:v>Integrasi rumus</x:v>
      </x:c>
      <x:c r="F2408" s="413" t="str">
        <x:v>9 Sep 2026</x:v>
      </x:c>
    </x:row>
    <x:row r="2409" ht="40" customHeight="1">
      <x:c r="A2409" s="413" t="str">
        <x:v>Data Schedule</x:v>
      </x:c>
      <x:c r="B2409" s="413" t="str">
        <x:v>AC19</x:v>
      </x:c>
      <x:c r="C2409" s="413" t="str">
        <x:v>=IF(A19="","",P19+Q19)</x:v>
      </x:c>
      <x:c r="D2409" s="413" t="str">
        <x:v>=IF(A19="","",P19+Q19+IF(AL19&lt;&gt;"",N(AK19),0))</x:v>
      </x:c>
      <x:c r="E2409" s="413" t="str">
        <x:v>Integrasi rumus</x:v>
      </x:c>
      <x:c r="F2409" s="413" t="str">
        <x:v>9 Sep 2026</x:v>
      </x:c>
    </x:row>
    <x:row r="2410" ht="40" customHeight="1">
      <x:c r="A2410" s="413" t="str">
        <x:v>Data Schedule</x:v>
      </x:c>
      <x:c r="B2410" s="413" t="str">
        <x:v>S19</x:v>
      </x:c>
      <x:c r="C2410" s="413" t="str">
        <x:v>=IF(A19="","",MIN(L19,P19+Q19))</x:v>
      </x:c>
      <x:c r="D2410" s="413" t="str">
        <x:v>=IF(A19="","",MIN(L19,AC19))</x:v>
      </x:c>
      <x:c r="E2410" s="413" t="str">
        <x:v>Integrasi rumus</x:v>
      </x:c>
      <x:c r="F2410" s="413" t="str">
        <x:v>9 Sep 2026</x:v>
      </x:c>
    </x:row>
    <x:row r="2411" ht="40" customHeight="1">
      <x:c r="A2411" s="413" t="str">
        <x:v>Data Schedule</x:v>
      </x:c>
      <x:c r="B2411" s="413" t="str">
        <x:v>T19</x:v>
      </x:c>
      <x:c r="C2411" s="413" t="str">
        <x:v>=IF(A19="","",IF(OR(O19="Lunas",R19&gt;0),0,MAX(0,L19-MAX(N19,P19)-Q19)))</x:v>
      </x:c>
      <x:c r="D2411" s="413" t="str">
        <x:v>=IF(A19="","",MAX(0,L19-AC19))</x:v>
      </x:c>
      <x:c r="E2411" s="413" t="str">
        <x:v>Integrasi rumus</x:v>
      </x:c>
      <x:c r="F2411" s="413" t="str">
        <x:v>9 Sep 2026</x:v>
      </x:c>
    </x:row>
    <x:row r="2412" ht="40" customHeight="1">
      <x:c r="A2412" s="413" t="str">
        <x:v>Data Schedule</x:v>
      </x:c>
      <x:c r="B2412" s="413" t="str">
        <x:v>AI19</x:v>
      </x:c>
      <x:c r="C2412" s="413" t="str">
        <x:v>=IF(A19="","",MAX(0,N19-P19))</x:v>
      </x:c>
      <x:c r="D2412" s="413" t="str">
        <x:v>=IF(A19="","",MAX(0,N19-AC19))</x:v>
      </x:c>
      <x:c r="E2412" s="413" t="str">
        <x:v>Integrasi rumus</x:v>
      </x:c>
      <x:c r="F2412" s="413" t="str">
        <x:v>9 Sep 2026</x:v>
      </x:c>
    </x:row>
    <x:row r="2413" ht="40" customHeight="1">
      <x:c r="A2413" s="413" t="str">
        <x:v>Data Schedule</x:v>
      </x:c>
      <x:c r="B2413" s="413" t="str">
        <x:v>V19</x:v>
      </x:c>
      <x:c r="C2413" s="413" t="str">
        <x:v>=IF(AND(A19&lt;&gt;"",U19=1,B19&gt;'Pengaturan'!$B$6,B19&lt;='Pengaturan'!$B$5),T19,0)</x:v>
      </x:c>
      <x:c r="D2413" s="413" t="str">
        <x:v>=IF(AND(AND(A19&lt;&gt;"",U19=1,AI19=0,AH19=0,LEFT(AG19,5)&lt;&gt;"CHECK",G19&lt;&gt;"CHECK PACKAGE"),B19&gt;'Pengaturan'!$B$6,B19&lt;='Pengaturan'!$B$5),T19,0)</x:v>
      </x:c>
      <x:c r="E2413" s="413" t="str">
        <x:v>Integrasi rumus</x:v>
      </x:c>
      <x:c r="F2413" s="413" t="str">
        <x:v>9 Sep 2026</x:v>
      </x:c>
    </x:row>
    <x:row r="2414" ht="40" customHeight="1">
      <x:c r="A2414" s="413" t="str">
        <x:v>Data Schedule</x:v>
      </x:c>
      <x:c r="B2414" s="413" t="str">
        <x:v>W19</x:v>
      </x:c>
      <x:c r="C2414" s="413" t="str">
        <x:v>=IF(AND(A19&lt;&gt;"",U19=1,B19='Pengaturan'!$B$6,'Pengaturan'!$B$28&lt;&gt;"Tutup"),T19,0)</x:v>
      </x:c>
      <x:c r="D2414" s="413" t="str">
        <x:v>=IF(AND(AND(A19&lt;&gt;"",U19=1,AI19=0,AH19=0,LEFT(AG19,5)&lt;&gt;"CHECK",G19&lt;&gt;"CHECK PACKAGE"),B19='Pengaturan'!$B$6,'Pengaturan'!$B$28&lt;&gt;"Tutup"),T19,0)</x:v>
      </x:c>
      <x:c r="E2414" s="413" t="str">
        <x:v>Integrasi rumus</x:v>
      </x:c>
      <x:c r="F2414" s="413" t="str">
        <x:v>9 Sep 2026</x:v>
      </x:c>
    </x:row>
    <x:row r="2415" ht="40" customHeight="1">
      <x:c r="A2415" s="413" t="str">
        <x:v>Data Schedule</x:v>
      </x:c>
      <x:c r="B2415" s="413" t="str">
        <x:v>AM19</x:v>
      </x:c>
      <x:c r="C2415" s="413"/>
      <x:c r="D2415" s="413" t="str">
        <x:v>=IF(AND(A19&lt;&gt;"",B19&gt;'Pengaturan'!$B$29,B19&lt;='Pengaturan'!$B$5),MAX(0,T19-V19-W19),0)</x:v>
      </x:c>
      <x:c r="E2415" s="413" t="str">
        <x:v>Integrasi rumus</x:v>
      </x:c>
      <x:c r="F2415" s="413" t="str">
        <x:v>9 Sep 2026</x:v>
      </x:c>
    </x:row>
    <x:row r="2416" ht="40" customHeight="1">
      <x:c r="A2416" s="413" t="str">
        <x:v>Data Schedule</x:v>
      </x:c>
      <x:c r="B2416" s="413" t="str">
        <x:v>AE19</x:v>
      </x:c>
      <x:c r="C2416" s="413" t="str">
        <x:v>=IF(A19="","",IF(AD19&lt;&gt;0,"CHECK harga/bayar",IF(AI19&gt;0,"CHECK DP belum cocok","OK")))</x:v>
      </x:c>
      <x:c r="D2416" s="413" t="str">
        <x:v>=IF(A19="","",IF(LEFT(AG19,5)="CHECK",AG19,IF(AD19&lt;&gt;0,"CHECK harga/bayar",IF(AI19&gt;0,"CHECK DP belum cocok",IF(U19=0,"Ditahan","OK")))))</x:v>
      </x:c>
      <x:c r="E2416" s="413" t="str">
        <x:v>Integrasi rumus</x:v>
      </x:c>
      <x:c r="F2416" s="413" t="str">
        <x:v>9 Sep 2026</x:v>
      </x:c>
    </x:row>
    <x:row r="2417" ht="40" customHeight="1">
      <x:c r="A2417" s="413" t="str">
        <x:v>Data Schedule</x:v>
      </x:c>
      <x:c r="B2417" s="413" t="str">
        <x:v>AC20</x:v>
      </x:c>
      <x:c r="C2417" s="413" t="str">
        <x:v>=IF(A20="","",P20+Q20)</x:v>
      </x:c>
      <x:c r="D2417" s="413" t="str">
        <x:v>=IF(A20="","",P20+Q20+IF(AL20&lt;&gt;"",N(AK20),0))</x:v>
      </x:c>
      <x:c r="E2417" s="413" t="str">
        <x:v>Integrasi rumus</x:v>
      </x:c>
      <x:c r="F2417" s="413" t="str">
        <x:v>9 Sep 2026</x:v>
      </x:c>
    </x:row>
    <x:row r="2418" ht="40" customHeight="1">
      <x:c r="A2418" s="413" t="str">
        <x:v>Data Schedule</x:v>
      </x:c>
      <x:c r="B2418" s="413" t="str">
        <x:v>S20</x:v>
      </x:c>
      <x:c r="C2418" s="413" t="str">
        <x:v>=IF(A20="","",MIN(L20,P20+Q20))</x:v>
      </x:c>
      <x:c r="D2418" s="413" t="str">
        <x:v>=IF(A20="","",MIN(L20,AC20))</x:v>
      </x:c>
      <x:c r="E2418" s="413" t="str">
        <x:v>Integrasi rumus</x:v>
      </x:c>
      <x:c r="F2418" s="413" t="str">
        <x:v>9 Sep 2026</x:v>
      </x:c>
    </x:row>
    <x:row r="2419" ht="40" customHeight="1">
      <x:c r="A2419" s="413" t="str">
        <x:v>Data Schedule</x:v>
      </x:c>
      <x:c r="B2419" s="413" t="str">
        <x:v>T20</x:v>
      </x:c>
      <x:c r="C2419" s="413" t="str">
        <x:v>=IF(A20="","",IF(OR(O20="Lunas",R20&gt;0),0,MAX(0,L20-MAX(N20,P20)-Q20)))</x:v>
      </x:c>
      <x:c r="D2419" s="413" t="str">
        <x:v>=IF(A20="","",MAX(0,L20-AC20))</x:v>
      </x:c>
      <x:c r="E2419" s="413" t="str">
        <x:v>Integrasi rumus</x:v>
      </x:c>
      <x:c r="F2419" s="413" t="str">
        <x:v>9 Sep 2026</x:v>
      </x:c>
    </x:row>
    <x:row r="2420" ht="40" customHeight="1">
      <x:c r="A2420" s="413" t="str">
        <x:v>Data Schedule</x:v>
      </x:c>
      <x:c r="B2420" s="413" t="str">
        <x:v>AI20</x:v>
      </x:c>
      <x:c r="C2420" s="413" t="str">
        <x:v>=IF(A20="","",MAX(0,N20-P20))</x:v>
      </x:c>
      <x:c r="D2420" s="413" t="str">
        <x:v>=IF(A20="","",MAX(0,N20-AC20))</x:v>
      </x:c>
      <x:c r="E2420" s="413" t="str">
        <x:v>Integrasi rumus</x:v>
      </x:c>
      <x:c r="F2420" s="413" t="str">
        <x:v>9 Sep 2026</x:v>
      </x:c>
    </x:row>
    <x:row r="2421" ht="40" customHeight="1">
      <x:c r="A2421" s="413" t="str">
        <x:v>Data Schedule</x:v>
      </x:c>
      <x:c r="B2421" s="413" t="str">
        <x:v>V20</x:v>
      </x:c>
      <x:c r="C2421" s="413" t="str">
        <x:v>=IF(AND(A20&lt;&gt;"",U20=1,B20&gt;'Pengaturan'!$B$6,B20&lt;='Pengaturan'!$B$5),T20,0)</x:v>
      </x:c>
      <x:c r="D2421" s="413" t="str">
        <x:v>=IF(AND(AND(A20&lt;&gt;"",U20=1,AI20=0,AH20=0,LEFT(AG20,5)&lt;&gt;"CHECK",G20&lt;&gt;"CHECK PACKAGE"),B20&gt;'Pengaturan'!$B$6,B20&lt;='Pengaturan'!$B$5),T20,0)</x:v>
      </x:c>
      <x:c r="E2421" s="413" t="str">
        <x:v>Integrasi rumus</x:v>
      </x:c>
      <x:c r="F2421" s="413" t="str">
        <x:v>9 Sep 2026</x:v>
      </x:c>
    </x:row>
    <x:row r="2422" ht="40" customHeight="1">
      <x:c r="A2422" s="413" t="str">
        <x:v>Data Schedule</x:v>
      </x:c>
      <x:c r="B2422" s="413" t="str">
        <x:v>W20</x:v>
      </x:c>
      <x:c r="C2422" s="413" t="str">
        <x:v>=IF(AND(A20&lt;&gt;"",U20=1,B20='Pengaturan'!$B$6,'Pengaturan'!$B$28&lt;&gt;"Tutup"),T20,0)</x:v>
      </x:c>
      <x:c r="D2422" s="413" t="str">
        <x:v>=IF(AND(AND(A20&lt;&gt;"",U20=1,AI20=0,AH20=0,LEFT(AG20,5)&lt;&gt;"CHECK",G20&lt;&gt;"CHECK PACKAGE"),B20='Pengaturan'!$B$6,'Pengaturan'!$B$28&lt;&gt;"Tutup"),T20,0)</x:v>
      </x:c>
      <x:c r="E2422" s="413" t="str">
        <x:v>Integrasi rumus</x:v>
      </x:c>
      <x:c r="F2422" s="413" t="str">
        <x:v>9 Sep 2026</x:v>
      </x:c>
    </x:row>
    <x:row r="2423" ht="40" customHeight="1">
      <x:c r="A2423" s="413" t="str">
        <x:v>Data Schedule</x:v>
      </x:c>
      <x:c r="B2423" s="413" t="str">
        <x:v>AM20</x:v>
      </x:c>
      <x:c r="C2423" s="413"/>
      <x:c r="D2423" s="413" t="str">
        <x:v>=IF(AND(A20&lt;&gt;"",B20&gt;'Pengaturan'!$B$29,B20&lt;='Pengaturan'!$B$5),MAX(0,T20-V20-W20),0)</x:v>
      </x:c>
      <x:c r="E2423" s="413" t="str">
        <x:v>Integrasi rumus</x:v>
      </x:c>
      <x:c r="F2423" s="413" t="str">
        <x:v>9 Sep 2026</x:v>
      </x:c>
    </x:row>
    <x:row r="2424" ht="40" customHeight="1">
      <x:c r="A2424" s="413" t="str">
        <x:v>Data Schedule</x:v>
      </x:c>
      <x:c r="B2424" s="413" t="str">
        <x:v>AE20</x:v>
      </x:c>
      <x:c r="C2424" s="413" t="str">
        <x:v>=IF(A20="","",IF(AD20&lt;&gt;0,"CHECK harga/bayar",IF(AI20&gt;0,"CHECK DP belum cocok","OK")))</x:v>
      </x:c>
      <x:c r="D2424" s="413" t="str">
        <x:v>=IF(A20="","",IF(LEFT(AG20,5)="CHECK",AG20,IF(AD20&lt;&gt;0,"CHECK harga/bayar",IF(AI20&gt;0,"CHECK DP belum cocok",IF(U20=0,"Ditahan","OK")))))</x:v>
      </x:c>
      <x:c r="E2424" s="413" t="str">
        <x:v>Integrasi rumus</x:v>
      </x:c>
      <x:c r="F2424" s="413" t="str">
        <x:v>9 Sep 2026</x:v>
      </x:c>
    </x:row>
    <x:row r="2425" ht="40" customHeight="1">
      <x:c r="A2425" s="413" t="str">
        <x:v>Data Schedule</x:v>
      </x:c>
      <x:c r="B2425" s="413" t="str">
        <x:v>AC21</x:v>
      </x:c>
      <x:c r="C2425" s="413" t="str">
        <x:v>=IF(A21="","",P21+Q21)</x:v>
      </x:c>
      <x:c r="D2425" s="413" t="str">
        <x:v>=IF(A21="","",P21+Q21+IF(AL21&lt;&gt;"",N(AK21),0))</x:v>
      </x:c>
      <x:c r="E2425" s="413" t="str">
        <x:v>Integrasi rumus</x:v>
      </x:c>
      <x:c r="F2425" s="413" t="str">
        <x:v>9 Sep 2026</x:v>
      </x:c>
    </x:row>
    <x:row r="2426" ht="40" customHeight="1">
      <x:c r="A2426" s="413" t="str">
        <x:v>Data Schedule</x:v>
      </x:c>
      <x:c r="B2426" s="413" t="str">
        <x:v>S21</x:v>
      </x:c>
      <x:c r="C2426" s="413" t="str">
        <x:v>=IF(A21="","",MIN(L21,P21+Q21))</x:v>
      </x:c>
      <x:c r="D2426" s="413" t="str">
        <x:v>=IF(A21="","",MIN(L21,AC21))</x:v>
      </x:c>
      <x:c r="E2426" s="413" t="str">
        <x:v>Integrasi rumus</x:v>
      </x:c>
      <x:c r="F2426" s="413" t="str">
        <x:v>9 Sep 2026</x:v>
      </x:c>
    </x:row>
    <x:row r="2427" ht="40" customHeight="1">
      <x:c r="A2427" s="413" t="str">
        <x:v>Data Schedule</x:v>
      </x:c>
      <x:c r="B2427" s="413" t="str">
        <x:v>T21</x:v>
      </x:c>
      <x:c r="C2427" s="413" t="str">
        <x:v>=IF(A21="","",IF(OR(O21="Lunas",R21&gt;0),0,MAX(0,L21-MAX(N21,P21)-Q21)))</x:v>
      </x:c>
      <x:c r="D2427" s="413" t="str">
        <x:v>=IF(A21="","",MAX(0,L21-AC21))</x:v>
      </x:c>
      <x:c r="E2427" s="413" t="str">
        <x:v>Integrasi rumus</x:v>
      </x:c>
      <x:c r="F2427" s="413" t="str">
        <x:v>9 Sep 2026</x:v>
      </x:c>
    </x:row>
    <x:row r="2428" ht="40" customHeight="1">
      <x:c r="A2428" s="413" t="str">
        <x:v>Data Schedule</x:v>
      </x:c>
      <x:c r="B2428" s="413" t="str">
        <x:v>AI21</x:v>
      </x:c>
      <x:c r="C2428" s="413" t="str">
        <x:v>=IF(A21="","",MAX(0,N21-P21))</x:v>
      </x:c>
      <x:c r="D2428" s="413" t="str">
        <x:v>=IF(A21="","",MAX(0,N21-AC21))</x:v>
      </x:c>
      <x:c r="E2428" s="413" t="str">
        <x:v>Integrasi rumus</x:v>
      </x:c>
      <x:c r="F2428" s="413" t="str">
        <x:v>9 Sep 2026</x:v>
      </x:c>
    </x:row>
    <x:row r="2429" ht="40" customHeight="1">
      <x:c r="A2429" s="413" t="str">
        <x:v>Data Schedule</x:v>
      </x:c>
      <x:c r="B2429" s="413" t="str">
        <x:v>V21</x:v>
      </x:c>
      <x:c r="C2429" s="413" t="str">
        <x:v>=IF(AND(A21&lt;&gt;"",U21=1,B21&gt;'Pengaturan'!$B$6,B21&lt;='Pengaturan'!$B$5),T21,0)</x:v>
      </x:c>
      <x:c r="D2429" s="413" t="str">
        <x:v>=IF(AND(AND(A21&lt;&gt;"",U21=1,AI21=0,AH21=0,LEFT(AG21,5)&lt;&gt;"CHECK",G21&lt;&gt;"CHECK PACKAGE"),B21&gt;'Pengaturan'!$B$6,B21&lt;='Pengaturan'!$B$5),T21,0)</x:v>
      </x:c>
      <x:c r="E2429" s="413" t="str">
        <x:v>Integrasi rumus</x:v>
      </x:c>
      <x:c r="F2429" s="413" t="str">
        <x:v>9 Sep 2026</x:v>
      </x:c>
    </x:row>
    <x:row r="2430" ht="40" customHeight="1">
      <x:c r="A2430" s="413" t="str">
        <x:v>Data Schedule</x:v>
      </x:c>
      <x:c r="B2430" s="413" t="str">
        <x:v>W21</x:v>
      </x:c>
      <x:c r="C2430" s="413" t="str">
        <x:v>=IF(AND(A21&lt;&gt;"",U21=1,B21='Pengaturan'!$B$6,'Pengaturan'!$B$28&lt;&gt;"Tutup"),T21,0)</x:v>
      </x:c>
      <x:c r="D2430" s="413" t="str">
        <x:v>=IF(AND(AND(A21&lt;&gt;"",U21=1,AI21=0,AH21=0,LEFT(AG21,5)&lt;&gt;"CHECK",G21&lt;&gt;"CHECK PACKAGE"),B21='Pengaturan'!$B$6,'Pengaturan'!$B$28&lt;&gt;"Tutup"),T21,0)</x:v>
      </x:c>
      <x:c r="E2430" s="413" t="str">
        <x:v>Integrasi rumus</x:v>
      </x:c>
      <x:c r="F2430" s="413" t="str">
        <x:v>9 Sep 2026</x:v>
      </x:c>
    </x:row>
    <x:row r="2431" ht="40" customHeight="1">
      <x:c r="A2431" s="413" t="str">
        <x:v>Data Schedule</x:v>
      </x:c>
      <x:c r="B2431" s="413" t="str">
        <x:v>AM21</x:v>
      </x:c>
      <x:c r="C2431" s="413"/>
      <x:c r="D2431" s="413" t="str">
        <x:v>=IF(AND(A21&lt;&gt;"",B21&gt;'Pengaturan'!$B$29,B21&lt;='Pengaturan'!$B$5),MAX(0,T21-V21-W21),0)</x:v>
      </x:c>
      <x:c r="E2431" s="413" t="str">
        <x:v>Integrasi rumus</x:v>
      </x:c>
      <x:c r="F2431" s="413" t="str">
        <x:v>9 Sep 2026</x:v>
      </x:c>
    </x:row>
    <x:row r="2432" ht="40" customHeight="1">
      <x:c r="A2432" s="413" t="str">
        <x:v>Data Schedule</x:v>
      </x:c>
      <x:c r="B2432" s="413" t="str">
        <x:v>AE21</x:v>
      </x:c>
      <x:c r="C2432" s="413" t="str">
        <x:v>=IF(A21="","",IF(AD21&lt;&gt;0,"CHECK harga/bayar",IF(AI21&gt;0,"CHECK DP belum cocok","OK")))</x:v>
      </x:c>
      <x:c r="D2432" s="413" t="str">
        <x:v>=IF(A21="","",IF(LEFT(AG21,5)="CHECK",AG21,IF(AD21&lt;&gt;0,"CHECK harga/bayar",IF(AI21&gt;0,"CHECK DP belum cocok",IF(U21=0,"Ditahan","OK")))))</x:v>
      </x:c>
      <x:c r="E2432" s="413" t="str">
        <x:v>Integrasi rumus</x:v>
      </x:c>
      <x:c r="F2432" s="413" t="str">
        <x:v>9 Sep 2026</x:v>
      </x:c>
    </x:row>
    <x:row r="2433" ht="40" customHeight="1">
      <x:c r="A2433" s="413" t="str">
        <x:v>Data Schedule</x:v>
      </x:c>
      <x:c r="B2433" s="413" t="str">
        <x:v>AC22</x:v>
      </x:c>
      <x:c r="C2433" s="413" t="str">
        <x:v>=IF(A22="","",P22+Q22)</x:v>
      </x:c>
      <x:c r="D2433" s="413" t="str">
        <x:v>=IF(A22="","",P22+Q22+IF(AL22&lt;&gt;"",N(AK22),0))</x:v>
      </x:c>
      <x:c r="E2433" s="413" t="str">
        <x:v>Integrasi rumus</x:v>
      </x:c>
      <x:c r="F2433" s="413" t="str">
        <x:v>9 Sep 2026</x:v>
      </x:c>
    </x:row>
    <x:row r="2434" ht="40" customHeight="1">
      <x:c r="A2434" s="413" t="str">
        <x:v>Data Schedule</x:v>
      </x:c>
      <x:c r="B2434" s="413" t="str">
        <x:v>S22</x:v>
      </x:c>
      <x:c r="C2434" s="413" t="str">
        <x:v>=IF(A22="","",MIN(L22,P22+Q22))</x:v>
      </x:c>
      <x:c r="D2434" s="413" t="str">
        <x:v>=IF(A22="","",MIN(L22,AC22))</x:v>
      </x:c>
      <x:c r="E2434" s="413" t="str">
        <x:v>Integrasi rumus</x:v>
      </x:c>
      <x:c r="F2434" s="413" t="str">
        <x:v>9 Sep 2026</x:v>
      </x:c>
    </x:row>
    <x:row r="2435" ht="40" customHeight="1">
      <x:c r="A2435" s="413" t="str">
        <x:v>Data Schedule</x:v>
      </x:c>
      <x:c r="B2435" s="413" t="str">
        <x:v>T22</x:v>
      </x:c>
      <x:c r="C2435" s="413" t="str">
        <x:v>=IF(A22="","",IF(OR(O22="Lunas",R22&gt;0),0,MAX(0,L22-MAX(N22,P22)-Q22)))</x:v>
      </x:c>
      <x:c r="D2435" s="413" t="str">
        <x:v>=IF(A22="","",MAX(0,L22-AC22))</x:v>
      </x:c>
      <x:c r="E2435" s="413" t="str">
        <x:v>Integrasi rumus</x:v>
      </x:c>
      <x:c r="F2435" s="413" t="str">
        <x:v>9 Sep 2026</x:v>
      </x:c>
    </x:row>
    <x:row r="2436" ht="40" customHeight="1">
      <x:c r="A2436" s="413" t="str">
        <x:v>Data Schedule</x:v>
      </x:c>
      <x:c r="B2436" s="413" t="str">
        <x:v>AI22</x:v>
      </x:c>
      <x:c r="C2436" s="413" t="str">
        <x:v>=IF(A22="","",MAX(0,N22-P22))</x:v>
      </x:c>
      <x:c r="D2436" s="413" t="str">
        <x:v>=IF(A22="","",MAX(0,N22-AC22))</x:v>
      </x:c>
      <x:c r="E2436" s="413" t="str">
        <x:v>Integrasi rumus</x:v>
      </x:c>
      <x:c r="F2436" s="413" t="str">
        <x:v>9 Sep 2026</x:v>
      </x:c>
    </x:row>
    <x:row r="2437" ht="40" customHeight="1">
      <x:c r="A2437" s="413" t="str">
        <x:v>Data Schedule</x:v>
      </x:c>
      <x:c r="B2437" s="413" t="str">
        <x:v>V22</x:v>
      </x:c>
      <x:c r="C2437" s="413" t="str">
        <x:v>=IF(AND(A22&lt;&gt;"",U22=1,B22&gt;'Pengaturan'!$B$6,B22&lt;='Pengaturan'!$B$5),T22,0)</x:v>
      </x:c>
      <x:c r="D2437" s="413" t="str">
        <x:v>=IF(AND(AND(A22&lt;&gt;"",U22=1,AI22=0,AH22=0,LEFT(AG22,5)&lt;&gt;"CHECK",G22&lt;&gt;"CHECK PACKAGE"),B22&gt;'Pengaturan'!$B$6,B22&lt;='Pengaturan'!$B$5),T22,0)</x:v>
      </x:c>
      <x:c r="E2437" s="413" t="str">
        <x:v>Integrasi rumus</x:v>
      </x:c>
      <x:c r="F2437" s="413" t="str">
        <x:v>9 Sep 2026</x:v>
      </x:c>
    </x:row>
    <x:row r="2438" ht="40" customHeight="1">
      <x:c r="A2438" s="413" t="str">
        <x:v>Data Schedule</x:v>
      </x:c>
      <x:c r="B2438" s="413" t="str">
        <x:v>W22</x:v>
      </x:c>
      <x:c r="C2438" s="413" t="str">
        <x:v>=IF(AND(A22&lt;&gt;"",U22=1,B22='Pengaturan'!$B$6,'Pengaturan'!$B$28&lt;&gt;"Tutup"),T22,0)</x:v>
      </x:c>
      <x:c r="D2438" s="413" t="str">
        <x:v>=IF(AND(AND(A22&lt;&gt;"",U22=1,AI22=0,AH22=0,LEFT(AG22,5)&lt;&gt;"CHECK",G22&lt;&gt;"CHECK PACKAGE"),B22='Pengaturan'!$B$6,'Pengaturan'!$B$28&lt;&gt;"Tutup"),T22,0)</x:v>
      </x:c>
      <x:c r="E2438" s="413" t="str">
        <x:v>Integrasi rumus</x:v>
      </x:c>
      <x:c r="F2438" s="413" t="str">
        <x:v>9 Sep 2026</x:v>
      </x:c>
    </x:row>
    <x:row r="2439" ht="40" customHeight="1">
      <x:c r="A2439" s="413" t="str">
        <x:v>Data Schedule</x:v>
      </x:c>
      <x:c r="B2439" s="413" t="str">
        <x:v>AM22</x:v>
      </x:c>
      <x:c r="C2439" s="413"/>
      <x:c r="D2439" s="413" t="str">
        <x:v>=IF(AND(A22&lt;&gt;"",B22&gt;'Pengaturan'!$B$29,B22&lt;='Pengaturan'!$B$5),MAX(0,T22-V22-W22),0)</x:v>
      </x:c>
      <x:c r="E2439" s="413" t="str">
        <x:v>Integrasi rumus</x:v>
      </x:c>
      <x:c r="F2439" s="413" t="str">
        <x:v>9 Sep 2026</x:v>
      </x:c>
    </x:row>
    <x:row r="2440" ht="40" customHeight="1">
      <x:c r="A2440" s="413" t="str">
        <x:v>Data Schedule</x:v>
      </x:c>
      <x:c r="B2440" s="413" t="str">
        <x:v>AE22</x:v>
      </x:c>
      <x:c r="C2440" s="413" t="str">
        <x:v>=IF(A22="","",IF(AD22&lt;&gt;0,"CHECK harga/bayar",IF(AI22&gt;0,"CHECK DP belum cocok","OK")))</x:v>
      </x:c>
      <x:c r="D2440" s="413" t="str">
        <x:v>=IF(A22="","",IF(LEFT(AG22,5)="CHECK",AG22,IF(AD22&lt;&gt;0,"CHECK harga/bayar",IF(AI22&gt;0,"CHECK DP belum cocok",IF(U22=0,"Ditahan","OK")))))</x:v>
      </x:c>
      <x:c r="E2440" s="413" t="str">
        <x:v>Integrasi rumus</x:v>
      </x:c>
      <x:c r="F2440" s="413" t="str">
        <x:v>9 Sep 2026</x:v>
      </x:c>
    </x:row>
    <x:row r="2441" ht="40" customHeight="1">
      <x:c r="A2441" s="413" t="str">
        <x:v>Data Schedule</x:v>
      </x:c>
      <x:c r="B2441" s="413" t="str">
        <x:v>AC23</x:v>
      </x:c>
      <x:c r="C2441" s="413" t="str">
        <x:v>=IF(A23="","",P23+Q23)</x:v>
      </x:c>
      <x:c r="D2441" s="413" t="str">
        <x:v>=IF(A23="","",P23+Q23+IF(AL23&lt;&gt;"",N(AK23),0))</x:v>
      </x:c>
      <x:c r="E2441" s="413" t="str">
        <x:v>Integrasi rumus</x:v>
      </x:c>
      <x:c r="F2441" s="413" t="str">
        <x:v>9 Sep 2026</x:v>
      </x:c>
    </x:row>
    <x:row r="2442" ht="40" customHeight="1">
      <x:c r="A2442" s="413" t="str">
        <x:v>Data Schedule</x:v>
      </x:c>
      <x:c r="B2442" s="413" t="str">
        <x:v>S23</x:v>
      </x:c>
      <x:c r="C2442" s="413" t="str">
        <x:v>=IF(A23="","",MIN(L23,P23+Q23))</x:v>
      </x:c>
      <x:c r="D2442" s="413" t="str">
        <x:v>=IF(A23="","",MIN(L23,AC23))</x:v>
      </x:c>
      <x:c r="E2442" s="413" t="str">
        <x:v>Integrasi rumus</x:v>
      </x:c>
      <x:c r="F2442" s="413" t="str">
        <x:v>9 Sep 2026</x:v>
      </x:c>
    </x:row>
    <x:row r="2443" ht="40" customHeight="1">
      <x:c r="A2443" s="413" t="str">
        <x:v>Data Schedule</x:v>
      </x:c>
      <x:c r="B2443" s="413" t="str">
        <x:v>T23</x:v>
      </x:c>
      <x:c r="C2443" s="413" t="str">
        <x:v>=IF(A23="","",IF(OR(O23="Lunas",R23&gt;0),0,MAX(0,L23-MAX(N23,P23)-Q23)))</x:v>
      </x:c>
      <x:c r="D2443" s="413" t="str">
        <x:v>=IF(A23="","",MAX(0,L23-AC23))</x:v>
      </x:c>
      <x:c r="E2443" s="413" t="str">
        <x:v>Integrasi rumus</x:v>
      </x:c>
      <x:c r="F2443" s="413" t="str">
        <x:v>9 Sep 2026</x:v>
      </x:c>
    </x:row>
    <x:row r="2444" ht="40" customHeight="1">
      <x:c r="A2444" s="413" t="str">
        <x:v>Data Schedule</x:v>
      </x:c>
      <x:c r="B2444" s="413" t="str">
        <x:v>AI23</x:v>
      </x:c>
      <x:c r="C2444" s="413" t="str">
        <x:v>=IF(A23="","",MAX(0,N23-P23))</x:v>
      </x:c>
      <x:c r="D2444" s="413" t="str">
        <x:v>=IF(A23="","",MAX(0,N23-AC23))</x:v>
      </x:c>
      <x:c r="E2444" s="413" t="str">
        <x:v>Integrasi rumus</x:v>
      </x:c>
      <x:c r="F2444" s="413" t="str">
        <x:v>9 Sep 2026</x:v>
      </x:c>
    </x:row>
    <x:row r="2445" ht="40" customHeight="1">
      <x:c r="A2445" s="413" t="str">
        <x:v>Data Schedule</x:v>
      </x:c>
      <x:c r="B2445" s="413" t="str">
        <x:v>V23</x:v>
      </x:c>
      <x:c r="C2445" s="413" t="str">
        <x:v>=IF(AND(A23&lt;&gt;"",U23=1,B23&gt;'Pengaturan'!$B$6,B23&lt;='Pengaturan'!$B$5),T23,0)</x:v>
      </x:c>
      <x:c r="D2445" s="413" t="str">
        <x:v>=IF(AND(AND(A23&lt;&gt;"",U23=1,AI23=0,AH23=0,LEFT(AG23,5)&lt;&gt;"CHECK",G23&lt;&gt;"CHECK PACKAGE"),B23&gt;'Pengaturan'!$B$6,B23&lt;='Pengaturan'!$B$5),T23,0)</x:v>
      </x:c>
      <x:c r="E2445" s="413" t="str">
        <x:v>Integrasi rumus</x:v>
      </x:c>
      <x:c r="F2445" s="413" t="str">
        <x:v>9 Sep 2026</x:v>
      </x:c>
    </x:row>
    <x:row r="2446" ht="40" customHeight="1">
      <x:c r="A2446" s="413" t="str">
        <x:v>Data Schedule</x:v>
      </x:c>
      <x:c r="B2446" s="413" t="str">
        <x:v>W23</x:v>
      </x:c>
      <x:c r="C2446" s="413" t="str">
        <x:v>=IF(AND(A23&lt;&gt;"",U23=1,B23='Pengaturan'!$B$6,'Pengaturan'!$B$28&lt;&gt;"Tutup"),T23,0)</x:v>
      </x:c>
      <x:c r="D2446" s="413" t="str">
        <x:v>=IF(AND(AND(A23&lt;&gt;"",U23=1,AI23=0,AH23=0,LEFT(AG23,5)&lt;&gt;"CHECK",G23&lt;&gt;"CHECK PACKAGE"),B23='Pengaturan'!$B$6,'Pengaturan'!$B$28&lt;&gt;"Tutup"),T23,0)</x:v>
      </x:c>
      <x:c r="E2446" s="413" t="str">
        <x:v>Integrasi rumus</x:v>
      </x:c>
      <x:c r="F2446" s="413" t="str">
        <x:v>9 Sep 2026</x:v>
      </x:c>
    </x:row>
    <x:row r="2447" ht="40" customHeight="1">
      <x:c r="A2447" s="413" t="str">
        <x:v>Data Schedule</x:v>
      </x:c>
      <x:c r="B2447" s="413" t="str">
        <x:v>AM23</x:v>
      </x:c>
      <x:c r="C2447" s="413"/>
      <x:c r="D2447" s="413" t="str">
        <x:v>=IF(AND(A23&lt;&gt;"",B23&gt;'Pengaturan'!$B$29,B23&lt;='Pengaturan'!$B$5),MAX(0,T23-V23-W23),0)</x:v>
      </x:c>
      <x:c r="E2447" s="413" t="str">
        <x:v>Integrasi rumus</x:v>
      </x:c>
      <x:c r="F2447" s="413" t="str">
        <x:v>9 Sep 2026</x:v>
      </x:c>
    </x:row>
    <x:row r="2448" ht="40" customHeight="1">
      <x:c r="A2448" s="413" t="str">
        <x:v>Data Schedule</x:v>
      </x:c>
      <x:c r="B2448" s="413" t="str">
        <x:v>AE23</x:v>
      </x:c>
      <x:c r="C2448" s="413" t="str">
        <x:v>=IF(A23="","",IF(AD23&lt;&gt;0,"CHECK harga/bayar",IF(AI23&gt;0,"CHECK DP belum cocok","OK")))</x:v>
      </x:c>
      <x:c r="D2448" s="413" t="str">
        <x:v>=IF(A23="","",IF(LEFT(AG23,5)="CHECK",AG23,IF(AD23&lt;&gt;0,"CHECK harga/bayar",IF(AI23&gt;0,"CHECK DP belum cocok",IF(U23=0,"Ditahan","OK")))))</x:v>
      </x:c>
      <x:c r="E2448" s="413" t="str">
        <x:v>Integrasi rumus</x:v>
      </x:c>
      <x:c r="F2448" s="413" t="str">
        <x:v>9 Sep 2026</x:v>
      </x:c>
    </x:row>
    <x:row r="2449" ht="40" customHeight="1">
      <x:c r="A2449" s="413" t="str">
        <x:v>Data Schedule</x:v>
      </x:c>
      <x:c r="B2449" s="413" t="str">
        <x:v>AC24</x:v>
      </x:c>
      <x:c r="C2449" s="413" t="str">
        <x:v>=IF(A24="","",P24+Q24)</x:v>
      </x:c>
      <x:c r="D2449" s="413" t="str">
        <x:v>=IF(A24="","",P24+Q24+IF(AL24&lt;&gt;"",N(AK24),0))</x:v>
      </x:c>
      <x:c r="E2449" s="413" t="str">
        <x:v>Integrasi rumus</x:v>
      </x:c>
      <x:c r="F2449" s="413" t="str">
        <x:v>9 Sep 2026</x:v>
      </x:c>
    </x:row>
    <x:row r="2450" ht="40" customHeight="1">
      <x:c r="A2450" s="413" t="str">
        <x:v>Data Schedule</x:v>
      </x:c>
      <x:c r="B2450" s="413" t="str">
        <x:v>S24</x:v>
      </x:c>
      <x:c r="C2450" s="413" t="str">
        <x:v>=IF(A24="","",MIN(L24,P24+Q24))</x:v>
      </x:c>
      <x:c r="D2450" s="413" t="str">
        <x:v>=IF(A24="","",MIN(L24,AC24))</x:v>
      </x:c>
      <x:c r="E2450" s="413" t="str">
        <x:v>Integrasi rumus</x:v>
      </x:c>
      <x:c r="F2450" s="413" t="str">
        <x:v>9 Sep 2026</x:v>
      </x:c>
    </x:row>
    <x:row r="2451" ht="40" customHeight="1">
      <x:c r="A2451" s="413" t="str">
        <x:v>Data Schedule</x:v>
      </x:c>
      <x:c r="B2451" s="413" t="str">
        <x:v>T24</x:v>
      </x:c>
      <x:c r="C2451" s="413" t="str">
        <x:v>=IF(A24="","",IF(OR(O24="Lunas",R24&gt;0),0,MAX(0,L24-MAX(N24,P24)-Q24)))</x:v>
      </x:c>
      <x:c r="D2451" s="413" t="str">
        <x:v>=IF(A24="","",MAX(0,L24-AC24))</x:v>
      </x:c>
      <x:c r="E2451" s="413" t="str">
        <x:v>Integrasi rumus</x:v>
      </x:c>
      <x:c r="F2451" s="413" t="str">
        <x:v>9 Sep 2026</x:v>
      </x:c>
    </x:row>
    <x:row r="2452" ht="40" customHeight="1">
      <x:c r="A2452" s="413" t="str">
        <x:v>Data Schedule</x:v>
      </x:c>
      <x:c r="B2452" s="413" t="str">
        <x:v>AI24</x:v>
      </x:c>
      <x:c r="C2452" s="413" t="str">
        <x:v>=IF(A24="","",MAX(0,N24-P24))</x:v>
      </x:c>
      <x:c r="D2452" s="413" t="str">
        <x:v>=IF(A24="","",MAX(0,N24-AC24))</x:v>
      </x:c>
      <x:c r="E2452" s="413" t="str">
        <x:v>Integrasi rumus</x:v>
      </x:c>
      <x:c r="F2452" s="413" t="str">
        <x:v>9 Sep 2026</x:v>
      </x:c>
    </x:row>
    <x:row r="2453" ht="40" customHeight="1">
      <x:c r="A2453" s="413" t="str">
        <x:v>Data Schedule</x:v>
      </x:c>
      <x:c r="B2453" s="413" t="str">
        <x:v>V24</x:v>
      </x:c>
      <x:c r="C2453" s="413" t="str">
        <x:v>=IF(AND(A24&lt;&gt;"",U24=1,B24&gt;'Pengaturan'!$B$6,B24&lt;='Pengaturan'!$B$5),T24,0)</x:v>
      </x:c>
      <x:c r="D2453" s="413" t="str">
        <x:v>=IF(AND(AND(A24&lt;&gt;"",U24=1,AI24=0,AH24=0,LEFT(AG24,5)&lt;&gt;"CHECK",G24&lt;&gt;"CHECK PACKAGE"),B24&gt;'Pengaturan'!$B$6,B24&lt;='Pengaturan'!$B$5),T24,0)</x:v>
      </x:c>
      <x:c r="E2453" s="413" t="str">
        <x:v>Integrasi rumus</x:v>
      </x:c>
      <x:c r="F2453" s="413" t="str">
        <x:v>9 Sep 2026</x:v>
      </x:c>
    </x:row>
    <x:row r="2454" ht="40" customHeight="1">
      <x:c r="A2454" s="413" t="str">
        <x:v>Data Schedule</x:v>
      </x:c>
      <x:c r="B2454" s="413" t="str">
        <x:v>W24</x:v>
      </x:c>
      <x:c r="C2454" s="413" t="str">
        <x:v>=IF(AND(A24&lt;&gt;"",U24=1,B24='Pengaturan'!$B$6,'Pengaturan'!$B$28&lt;&gt;"Tutup"),T24,0)</x:v>
      </x:c>
      <x:c r="D2454" s="413" t="str">
        <x:v>=IF(AND(AND(A24&lt;&gt;"",U24=1,AI24=0,AH24=0,LEFT(AG24,5)&lt;&gt;"CHECK",G24&lt;&gt;"CHECK PACKAGE"),B24='Pengaturan'!$B$6,'Pengaturan'!$B$28&lt;&gt;"Tutup"),T24,0)</x:v>
      </x:c>
      <x:c r="E2454" s="413" t="str">
        <x:v>Integrasi rumus</x:v>
      </x:c>
      <x:c r="F2454" s="413" t="str">
        <x:v>9 Sep 2026</x:v>
      </x:c>
    </x:row>
    <x:row r="2455" ht="40" customHeight="1">
      <x:c r="A2455" s="413" t="str">
        <x:v>Data Schedule</x:v>
      </x:c>
      <x:c r="B2455" s="413" t="str">
        <x:v>AM24</x:v>
      </x:c>
      <x:c r="C2455" s="413"/>
      <x:c r="D2455" s="413" t="str">
        <x:v>=IF(AND(A24&lt;&gt;"",B24&gt;'Pengaturan'!$B$29,B24&lt;='Pengaturan'!$B$5),MAX(0,T24-V24-W24),0)</x:v>
      </x:c>
      <x:c r="E2455" s="413" t="str">
        <x:v>Integrasi rumus</x:v>
      </x:c>
      <x:c r="F2455" s="413" t="str">
        <x:v>9 Sep 2026</x:v>
      </x:c>
    </x:row>
    <x:row r="2456" ht="40" customHeight="1">
      <x:c r="A2456" s="413" t="str">
        <x:v>Data Schedule</x:v>
      </x:c>
      <x:c r="B2456" s="413" t="str">
        <x:v>AE24</x:v>
      </x:c>
      <x:c r="C2456" s="413" t="str">
        <x:v>=IF(A24="","",IF(AD24&lt;&gt;0,"CHECK harga/bayar",IF(AI24&gt;0,"CHECK DP belum cocok","OK")))</x:v>
      </x:c>
      <x:c r="D2456" s="413" t="str">
        <x:v>=IF(A24="","",IF(LEFT(AG24,5)="CHECK",AG24,IF(AD24&lt;&gt;0,"CHECK harga/bayar",IF(AI24&gt;0,"CHECK DP belum cocok",IF(U24=0,"Ditahan","OK")))))</x:v>
      </x:c>
      <x:c r="E2456" s="413" t="str">
        <x:v>Integrasi rumus</x:v>
      </x:c>
      <x:c r="F2456" s="413" t="str">
        <x:v>9 Sep 2026</x:v>
      </x:c>
    </x:row>
    <x:row r="2457" ht="40" customHeight="1">
      <x:c r="A2457" s="413" t="str">
        <x:v>Data Schedule</x:v>
      </x:c>
      <x:c r="B2457" s="413" t="str">
        <x:v>AC25</x:v>
      </x:c>
      <x:c r="C2457" s="413" t="str">
        <x:v>=IF(A25="","",P25+Q25)</x:v>
      </x:c>
      <x:c r="D2457" s="413" t="str">
        <x:v>=IF(A25="","",P25+Q25+IF(AL25&lt;&gt;"",N(AK25),0))</x:v>
      </x:c>
      <x:c r="E2457" s="413" t="str">
        <x:v>Integrasi rumus</x:v>
      </x:c>
      <x:c r="F2457" s="413" t="str">
        <x:v>9 Sep 2026</x:v>
      </x:c>
    </x:row>
    <x:row r="2458" ht="40" customHeight="1">
      <x:c r="A2458" s="413" t="str">
        <x:v>Data Schedule</x:v>
      </x:c>
      <x:c r="B2458" s="413" t="str">
        <x:v>S25</x:v>
      </x:c>
      <x:c r="C2458" s="413" t="str">
        <x:v>=IF(A25="","",MIN(L25,P25+Q25))</x:v>
      </x:c>
      <x:c r="D2458" s="413" t="str">
        <x:v>=IF(A25="","",MIN(L25,AC25))</x:v>
      </x:c>
      <x:c r="E2458" s="413" t="str">
        <x:v>Integrasi rumus</x:v>
      </x:c>
      <x:c r="F2458" s="413" t="str">
        <x:v>9 Sep 2026</x:v>
      </x:c>
    </x:row>
    <x:row r="2459" ht="40" customHeight="1">
      <x:c r="A2459" s="413" t="str">
        <x:v>Data Schedule</x:v>
      </x:c>
      <x:c r="B2459" s="413" t="str">
        <x:v>T25</x:v>
      </x:c>
      <x:c r="C2459" s="413" t="str">
        <x:v>=IF(A25="","",IF(OR(O25="Lunas",R25&gt;0),0,MAX(0,L25-MAX(N25,P25)-Q25)))</x:v>
      </x:c>
      <x:c r="D2459" s="413" t="str">
        <x:v>=IF(A25="","",MAX(0,L25-AC25))</x:v>
      </x:c>
      <x:c r="E2459" s="413" t="str">
        <x:v>Integrasi rumus</x:v>
      </x:c>
      <x:c r="F2459" s="413" t="str">
        <x:v>9 Sep 2026</x:v>
      </x:c>
    </x:row>
    <x:row r="2460" ht="40" customHeight="1">
      <x:c r="A2460" s="413" t="str">
        <x:v>Data Schedule</x:v>
      </x:c>
      <x:c r="B2460" s="413" t="str">
        <x:v>AI25</x:v>
      </x:c>
      <x:c r="C2460" s="413" t="str">
        <x:v>=IF(A25="","",MAX(0,N25-P25))</x:v>
      </x:c>
      <x:c r="D2460" s="413" t="str">
        <x:v>=IF(A25="","",MAX(0,N25-AC25))</x:v>
      </x:c>
      <x:c r="E2460" s="413" t="str">
        <x:v>Integrasi rumus</x:v>
      </x:c>
      <x:c r="F2460" s="413" t="str">
        <x:v>9 Sep 2026</x:v>
      </x:c>
    </x:row>
    <x:row r="2461" ht="40" customHeight="1">
      <x:c r="A2461" s="413" t="str">
        <x:v>Data Schedule</x:v>
      </x:c>
      <x:c r="B2461" s="413" t="str">
        <x:v>V25</x:v>
      </x:c>
      <x:c r="C2461" s="413" t="str">
        <x:v>=IF(AND(A25&lt;&gt;"",U25=1,B25&gt;'Pengaturan'!$B$6,B25&lt;='Pengaturan'!$B$5),T25,0)</x:v>
      </x:c>
      <x:c r="D2461" s="413" t="str">
        <x:v>=IF(AND(AND(A25&lt;&gt;"",U25=1,AI25=0,AH25=0,LEFT(AG25,5)&lt;&gt;"CHECK",G25&lt;&gt;"CHECK PACKAGE"),B25&gt;'Pengaturan'!$B$6,B25&lt;='Pengaturan'!$B$5),T25,0)</x:v>
      </x:c>
      <x:c r="E2461" s="413" t="str">
        <x:v>Integrasi rumus</x:v>
      </x:c>
      <x:c r="F2461" s="413" t="str">
        <x:v>9 Sep 2026</x:v>
      </x:c>
    </x:row>
    <x:row r="2462" ht="40" customHeight="1">
      <x:c r="A2462" s="413" t="str">
        <x:v>Data Schedule</x:v>
      </x:c>
      <x:c r="B2462" s="413" t="str">
        <x:v>W25</x:v>
      </x:c>
      <x:c r="C2462" s="413" t="str">
        <x:v>=IF(AND(A25&lt;&gt;"",U25=1,B25='Pengaturan'!$B$6,'Pengaturan'!$B$28&lt;&gt;"Tutup"),T25,0)</x:v>
      </x:c>
      <x:c r="D2462" s="413" t="str">
        <x:v>=IF(AND(AND(A25&lt;&gt;"",U25=1,AI25=0,AH25=0,LEFT(AG25,5)&lt;&gt;"CHECK",G25&lt;&gt;"CHECK PACKAGE"),B25='Pengaturan'!$B$6,'Pengaturan'!$B$28&lt;&gt;"Tutup"),T25,0)</x:v>
      </x:c>
      <x:c r="E2462" s="413" t="str">
        <x:v>Integrasi rumus</x:v>
      </x:c>
      <x:c r="F2462" s="413" t="str">
        <x:v>9 Sep 2026</x:v>
      </x:c>
    </x:row>
    <x:row r="2463" ht="40" customHeight="1">
      <x:c r="A2463" s="413" t="str">
        <x:v>Data Schedule</x:v>
      </x:c>
      <x:c r="B2463" s="413" t="str">
        <x:v>AM25</x:v>
      </x:c>
      <x:c r="C2463" s="413"/>
      <x:c r="D2463" s="413" t="str">
        <x:v>=IF(AND(A25&lt;&gt;"",B25&gt;'Pengaturan'!$B$29,B25&lt;='Pengaturan'!$B$5),MAX(0,T25-V25-W25),0)</x:v>
      </x:c>
      <x:c r="E2463" s="413" t="str">
        <x:v>Integrasi rumus</x:v>
      </x:c>
      <x:c r="F2463" s="413" t="str">
        <x:v>9 Sep 2026</x:v>
      </x:c>
    </x:row>
    <x:row r="2464" ht="40" customHeight="1">
      <x:c r="A2464" s="413" t="str">
        <x:v>Data Schedule</x:v>
      </x:c>
      <x:c r="B2464" s="413" t="str">
        <x:v>AE25</x:v>
      </x:c>
      <x:c r="C2464" s="413" t="str">
        <x:v>=IF(A25="","",IF(AD25&lt;&gt;0,"CHECK harga/bayar",IF(AI25&gt;0,"CHECK DP belum cocok","OK")))</x:v>
      </x:c>
      <x:c r="D2464" s="413" t="str">
        <x:v>=IF(A25="","",IF(LEFT(AG25,5)="CHECK",AG25,IF(AD25&lt;&gt;0,"CHECK harga/bayar",IF(AI25&gt;0,"CHECK DP belum cocok",IF(U25=0,"Ditahan","OK")))))</x:v>
      </x:c>
      <x:c r="E2464" s="413" t="str">
        <x:v>Integrasi rumus</x:v>
      </x:c>
      <x:c r="F2464" s="413" t="str">
        <x:v>9 Sep 2026</x:v>
      </x:c>
    </x:row>
    <x:row r="2465" ht="40" customHeight="1">
      <x:c r="A2465" s="413" t="str">
        <x:v>Data Schedule</x:v>
      </x:c>
      <x:c r="B2465" s="413" t="str">
        <x:v>AC26</x:v>
      </x:c>
      <x:c r="C2465" s="413" t="str">
        <x:v>=IF(A26="","",P26+Q26)</x:v>
      </x:c>
      <x:c r="D2465" s="413" t="str">
        <x:v>=IF(A26="","",P26+Q26+IF(AL26&lt;&gt;"",N(AK26),0))</x:v>
      </x:c>
      <x:c r="E2465" s="413" t="str">
        <x:v>Integrasi rumus</x:v>
      </x:c>
      <x:c r="F2465" s="413" t="str">
        <x:v>9 Sep 2026</x:v>
      </x:c>
    </x:row>
    <x:row r="2466" ht="40" customHeight="1">
      <x:c r="A2466" s="413" t="str">
        <x:v>Data Schedule</x:v>
      </x:c>
      <x:c r="B2466" s="413" t="str">
        <x:v>S26</x:v>
      </x:c>
      <x:c r="C2466" s="413" t="str">
        <x:v>=IF(A26="","",MIN(L26,P26+Q26))</x:v>
      </x:c>
      <x:c r="D2466" s="413" t="str">
        <x:v>=IF(A26="","",MIN(L26,AC26))</x:v>
      </x:c>
      <x:c r="E2466" s="413" t="str">
        <x:v>Integrasi rumus</x:v>
      </x:c>
      <x:c r="F2466" s="413" t="str">
        <x:v>9 Sep 2026</x:v>
      </x:c>
    </x:row>
    <x:row r="2467" ht="40" customHeight="1">
      <x:c r="A2467" s="413" t="str">
        <x:v>Data Schedule</x:v>
      </x:c>
      <x:c r="B2467" s="413" t="str">
        <x:v>T26</x:v>
      </x:c>
      <x:c r="C2467" s="413" t="str">
        <x:v>=IF(A26="","",IF(OR(O26="Lunas",R26&gt;0),0,MAX(0,L26-MAX(N26,P26)-Q26)))</x:v>
      </x:c>
      <x:c r="D2467" s="413" t="str">
        <x:v>=IF(A26="","",MAX(0,L26-AC26))</x:v>
      </x:c>
      <x:c r="E2467" s="413" t="str">
        <x:v>Integrasi rumus</x:v>
      </x:c>
      <x:c r="F2467" s="413" t="str">
        <x:v>9 Sep 2026</x:v>
      </x:c>
    </x:row>
    <x:row r="2468" ht="40" customHeight="1">
      <x:c r="A2468" s="413" t="str">
        <x:v>Data Schedule</x:v>
      </x:c>
      <x:c r="B2468" s="413" t="str">
        <x:v>AI26</x:v>
      </x:c>
      <x:c r="C2468" s="413" t="str">
        <x:v>=IF(A26="","",MAX(0,N26-P26))</x:v>
      </x:c>
      <x:c r="D2468" s="413" t="str">
        <x:v>=IF(A26="","",MAX(0,N26-AC26))</x:v>
      </x:c>
      <x:c r="E2468" s="413" t="str">
        <x:v>Integrasi rumus</x:v>
      </x:c>
      <x:c r="F2468" s="413" t="str">
        <x:v>9 Sep 2026</x:v>
      </x:c>
    </x:row>
    <x:row r="2469" ht="40" customHeight="1">
      <x:c r="A2469" s="413" t="str">
        <x:v>Data Schedule</x:v>
      </x:c>
      <x:c r="B2469" s="413" t="str">
        <x:v>V26</x:v>
      </x:c>
      <x:c r="C2469" s="413" t="str">
        <x:v>=IF(AND(A26&lt;&gt;"",U26=1,B26&gt;'Pengaturan'!$B$6,B26&lt;='Pengaturan'!$B$5),T26,0)</x:v>
      </x:c>
      <x:c r="D2469" s="413" t="str">
        <x:v>=IF(AND(AND(A26&lt;&gt;"",U26=1,AI26=0,AH26=0,LEFT(AG26,5)&lt;&gt;"CHECK",G26&lt;&gt;"CHECK PACKAGE"),B26&gt;'Pengaturan'!$B$6,B26&lt;='Pengaturan'!$B$5),T26,0)</x:v>
      </x:c>
      <x:c r="E2469" s="413" t="str">
        <x:v>Integrasi rumus</x:v>
      </x:c>
      <x:c r="F2469" s="413" t="str">
        <x:v>9 Sep 2026</x:v>
      </x:c>
    </x:row>
    <x:row r="2470" ht="40" customHeight="1">
      <x:c r="A2470" s="413" t="str">
        <x:v>Data Schedule</x:v>
      </x:c>
      <x:c r="B2470" s="413" t="str">
        <x:v>W26</x:v>
      </x:c>
      <x:c r="C2470" s="413" t="str">
        <x:v>=IF(AND(A26&lt;&gt;"",U26=1,B26='Pengaturan'!$B$6,'Pengaturan'!$B$28&lt;&gt;"Tutup"),T26,0)</x:v>
      </x:c>
      <x:c r="D2470" s="413" t="str">
        <x:v>=IF(AND(AND(A26&lt;&gt;"",U26=1,AI26=0,AH26=0,LEFT(AG26,5)&lt;&gt;"CHECK",G26&lt;&gt;"CHECK PACKAGE"),B26='Pengaturan'!$B$6,'Pengaturan'!$B$28&lt;&gt;"Tutup"),T26,0)</x:v>
      </x:c>
      <x:c r="E2470" s="413" t="str">
        <x:v>Integrasi rumus</x:v>
      </x:c>
      <x:c r="F2470" s="413" t="str">
        <x:v>9 Sep 2026</x:v>
      </x:c>
    </x:row>
    <x:row r="2471" ht="40" customHeight="1">
      <x:c r="A2471" s="413" t="str">
        <x:v>Data Schedule</x:v>
      </x:c>
      <x:c r="B2471" s="413" t="str">
        <x:v>AM26</x:v>
      </x:c>
      <x:c r="C2471" s="413"/>
      <x:c r="D2471" s="413" t="str">
        <x:v>=IF(AND(A26&lt;&gt;"",B26&gt;'Pengaturan'!$B$29,B26&lt;='Pengaturan'!$B$5),MAX(0,T26-V26-W26),0)</x:v>
      </x:c>
      <x:c r="E2471" s="413" t="str">
        <x:v>Integrasi rumus</x:v>
      </x:c>
      <x:c r="F2471" s="413" t="str">
        <x:v>9 Sep 2026</x:v>
      </x:c>
    </x:row>
    <x:row r="2472" ht="40" customHeight="1">
      <x:c r="A2472" s="413" t="str">
        <x:v>Data Schedule</x:v>
      </x:c>
      <x:c r="B2472" s="413" t="str">
        <x:v>AE26</x:v>
      </x:c>
      <x:c r="C2472" s="413" t="str">
        <x:v>=IF(A26="","",IF(AD26&lt;&gt;0,"CHECK harga/bayar",IF(AI26&gt;0,"CHECK DP belum cocok","OK")))</x:v>
      </x:c>
      <x:c r="D2472" s="413" t="str">
        <x:v>=IF(A26="","",IF(LEFT(AG26,5)="CHECK",AG26,IF(AD26&lt;&gt;0,"CHECK harga/bayar",IF(AI26&gt;0,"CHECK DP belum cocok",IF(U26=0,"Ditahan","OK")))))</x:v>
      </x:c>
      <x:c r="E2472" s="413" t="str">
        <x:v>Integrasi rumus</x:v>
      </x:c>
      <x:c r="F2472" s="413" t="str">
        <x:v>9 Sep 2026</x:v>
      </x:c>
    </x:row>
    <x:row r="2473" ht="40" customHeight="1">
      <x:c r="A2473" s="413" t="str">
        <x:v>Data Schedule</x:v>
      </x:c>
      <x:c r="B2473" s="413" t="str">
        <x:v>AC27</x:v>
      </x:c>
      <x:c r="C2473" s="413" t="str">
        <x:v>=IF(A27="","",P27+Q27)</x:v>
      </x:c>
      <x:c r="D2473" s="413" t="str">
        <x:v>=IF(A27="","",P27+Q27+IF(AL27&lt;&gt;"",N(AK27),0))</x:v>
      </x:c>
      <x:c r="E2473" s="413" t="str">
        <x:v>Integrasi rumus</x:v>
      </x:c>
      <x:c r="F2473" s="413" t="str">
        <x:v>9 Sep 2026</x:v>
      </x:c>
    </x:row>
    <x:row r="2474" ht="40" customHeight="1">
      <x:c r="A2474" s="413" t="str">
        <x:v>Data Schedule</x:v>
      </x:c>
      <x:c r="B2474" s="413" t="str">
        <x:v>S27</x:v>
      </x:c>
      <x:c r="C2474" s="413" t="str">
        <x:v>=IF(A27="","",MIN(L27,P27+Q27))</x:v>
      </x:c>
      <x:c r="D2474" s="413" t="str">
        <x:v>=IF(A27="","",MIN(L27,AC27))</x:v>
      </x:c>
      <x:c r="E2474" s="413" t="str">
        <x:v>Integrasi rumus</x:v>
      </x:c>
      <x:c r="F2474" s="413" t="str">
        <x:v>9 Sep 2026</x:v>
      </x:c>
    </x:row>
    <x:row r="2475" ht="40" customHeight="1">
      <x:c r="A2475" s="413" t="str">
        <x:v>Data Schedule</x:v>
      </x:c>
      <x:c r="B2475" s="413" t="str">
        <x:v>T27</x:v>
      </x:c>
      <x:c r="C2475" s="413" t="str">
        <x:v>=IF(A27="","",IF(OR(O27="Lunas",R27&gt;0),0,MAX(0,L27-MAX(N27,P27)-Q27)))</x:v>
      </x:c>
      <x:c r="D2475" s="413" t="str">
        <x:v>=IF(A27="","",MAX(0,L27-AC27))</x:v>
      </x:c>
      <x:c r="E2475" s="413" t="str">
        <x:v>Integrasi rumus</x:v>
      </x:c>
      <x:c r="F2475" s="413" t="str">
        <x:v>9 Sep 2026</x:v>
      </x:c>
    </x:row>
    <x:row r="2476" ht="40" customHeight="1">
      <x:c r="A2476" s="413" t="str">
        <x:v>Data Schedule</x:v>
      </x:c>
      <x:c r="B2476" s="413" t="str">
        <x:v>AI27</x:v>
      </x:c>
      <x:c r="C2476" s="413" t="str">
        <x:v>=IF(A27="","",MAX(0,N27-P27))</x:v>
      </x:c>
      <x:c r="D2476" s="413" t="str">
        <x:v>=IF(A27="","",MAX(0,N27-AC27))</x:v>
      </x:c>
      <x:c r="E2476" s="413" t="str">
        <x:v>Integrasi rumus</x:v>
      </x:c>
      <x:c r="F2476" s="413" t="str">
        <x:v>9 Sep 2026</x:v>
      </x:c>
    </x:row>
    <x:row r="2477" ht="40" customHeight="1">
      <x:c r="A2477" s="413" t="str">
        <x:v>Data Schedule</x:v>
      </x:c>
      <x:c r="B2477" s="413" t="str">
        <x:v>V27</x:v>
      </x:c>
      <x:c r="C2477" s="413" t="str">
        <x:v>=IF(AND(A27&lt;&gt;"",U27=1,B27&gt;'Pengaturan'!$B$6,B27&lt;='Pengaturan'!$B$5),T27,0)</x:v>
      </x:c>
      <x:c r="D2477" s="413" t="str">
        <x:v>=IF(AND(AND(A27&lt;&gt;"",U27=1,AI27=0,AH27=0,LEFT(AG27,5)&lt;&gt;"CHECK",G27&lt;&gt;"CHECK PACKAGE"),B27&gt;'Pengaturan'!$B$6,B27&lt;='Pengaturan'!$B$5),T27,0)</x:v>
      </x:c>
      <x:c r="E2477" s="413" t="str">
        <x:v>Integrasi rumus</x:v>
      </x:c>
      <x:c r="F2477" s="413" t="str">
        <x:v>9 Sep 2026</x:v>
      </x:c>
    </x:row>
    <x:row r="2478" ht="40" customHeight="1">
      <x:c r="A2478" s="413" t="str">
        <x:v>Data Schedule</x:v>
      </x:c>
      <x:c r="B2478" s="413" t="str">
        <x:v>W27</x:v>
      </x:c>
      <x:c r="C2478" s="413" t="str">
        <x:v>=IF(AND(A27&lt;&gt;"",U27=1,B27='Pengaturan'!$B$6,'Pengaturan'!$B$28&lt;&gt;"Tutup"),T27,0)</x:v>
      </x:c>
      <x:c r="D2478" s="413" t="str">
        <x:v>=IF(AND(AND(A27&lt;&gt;"",U27=1,AI27=0,AH27=0,LEFT(AG27,5)&lt;&gt;"CHECK",G27&lt;&gt;"CHECK PACKAGE"),B27='Pengaturan'!$B$6,'Pengaturan'!$B$28&lt;&gt;"Tutup"),T27,0)</x:v>
      </x:c>
      <x:c r="E2478" s="413" t="str">
        <x:v>Integrasi rumus</x:v>
      </x:c>
      <x:c r="F2478" s="413" t="str">
        <x:v>9 Sep 2026</x:v>
      </x:c>
    </x:row>
    <x:row r="2479" ht="40" customHeight="1">
      <x:c r="A2479" s="413" t="str">
        <x:v>Data Schedule</x:v>
      </x:c>
      <x:c r="B2479" s="413" t="str">
        <x:v>AM27</x:v>
      </x:c>
      <x:c r="C2479" s="413"/>
      <x:c r="D2479" s="413" t="str">
        <x:v>=IF(AND(A27&lt;&gt;"",B27&gt;'Pengaturan'!$B$29,B27&lt;='Pengaturan'!$B$5),MAX(0,T27-V27-W27),0)</x:v>
      </x:c>
      <x:c r="E2479" s="413" t="str">
        <x:v>Integrasi rumus</x:v>
      </x:c>
      <x:c r="F2479" s="413" t="str">
        <x:v>9 Sep 2026</x:v>
      </x:c>
    </x:row>
    <x:row r="2480" ht="40" customHeight="1">
      <x:c r="A2480" s="413" t="str">
        <x:v>Data Schedule</x:v>
      </x:c>
      <x:c r="B2480" s="413" t="str">
        <x:v>AE27</x:v>
      </x:c>
      <x:c r="C2480" s="413" t="str">
        <x:v>=IF(A27="","",IF(AD27&lt;&gt;0,"CHECK harga/bayar",IF(AI27&gt;0,"CHECK DP belum cocok","OK")))</x:v>
      </x:c>
      <x:c r="D2480" s="413" t="str">
        <x:v>=IF(A27="","",IF(LEFT(AG27,5)="CHECK",AG27,IF(AD27&lt;&gt;0,"CHECK harga/bayar",IF(AI27&gt;0,"CHECK DP belum cocok",IF(U27=0,"Ditahan","OK")))))</x:v>
      </x:c>
      <x:c r="E2480" s="413" t="str">
        <x:v>Integrasi rumus</x:v>
      </x:c>
      <x:c r="F2480" s="413" t="str">
        <x:v>9 Sep 2026</x:v>
      </x:c>
    </x:row>
    <x:row r="2481" ht="40" customHeight="1">
      <x:c r="A2481" s="413" t="str">
        <x:v>Data Schedule</x:v>
      </x:c>
      <x:c r="B2481" s="413" t="str">
        <x:v>AC28</x:v>
      </x:c>
      <x:c r="C2481" s="413" t="str">
        <x:v>=IF(A28="","",P28+Q28)</x:v>
      </x:c>
      <x:c r="D2481" s="413" t="str">
        <x:v>=IF(A28="","",P28+Q28+IF(AL28&lt;&gt;"",N(AK28),0))</x:v>
      </x:c>
      <x:c r="E2481" s="413" t="str">
        <x:v>Integrasi rumus</x:v>
      </x:c>
      <x:c r="F2481" s="413" t="str">
        <x:v>9 Sep 2026</x:v>
      </x:c>
    </x:row>
    <x:row r="2482" ht="40" customHeight="1">
      <x:c r="A2482" s="413" t="str">
        <x:v>Data Schedule</x:v>
      </x:c>
      <x:c r="B2482" s="413" t="str">
        <x:v>S28</x:v>
      </x:c>
      <x:c r="C2482" s="413" t="str">
        <x:v>=IF(A28="","",MIN(L28,P28+Q28))</x:v>
      </x:c>
      <x:c r="D2482" s="413" t="str">
        <x:v>=IF(A28="","",MIN(L28,AC28))</x:v>
      </x:c>
      <x:c r="E2482" s="413" t="str">
        <x:v>Integrasi rumus</x:v>
      </x:c>
      <x:c r="F2482" s="413" t="str">
        <x:v>9 Sep 2026</x:v>
      </x:c>
    </x:row>
    <x:row r="2483" ht="40" customHeight="1">
      <x:c r="A2483" s="413" t="str">
        <x:v>Data Schedule</x:v>
      </x:c>
      <x:c r="B2483" s="413" t="str">
        <x:v>T28</x:v>
      </x:c>
      <x:c r="C2483" s="413" t="str">
        <x:v>=IF(A28="","",IF(OR(O28="Lunas",R28&gt;0),0,MAX(0,L28-MAX(N28,P28)-Q28)))</x:v>
      </x:c>
      <x:c r="D2483" s="413" t="str">
        <x:v>=IF(A28="","",MAX(0,L28-AC28))</x:v>
      </x:c>
      <x:c r="E2483" s="413" t="str">
        <x:v>Integrasi rumus</x:v>
      </x:c>
      <x:c r="F2483" s="413" t="str">
        <x:v>9 Sep 2026</x:v>
      </x:c>
    </x:row>
    <x:row r="2484" ht="40" customHeight="1">
      <x:c r="A2484" s="413" t="str">
        <x:v>Data Schedule</x:v>
      </x:c>
      <x:c r="B2484" s="413" t="str">
        <x:v>AI28</x:v>
      </x:c>
      <x:c r="C2484" s="413" t="str">
        <x:v>=IF(A28="","",MAX(0,N28-P28))</x:v>
      </x:c>
      <x:c r="D2484" s="413" t="str">
        <x:v>=IF(A28="","",MAX(0,N28-AC28))</x:v>
      </x:c>
      <x:c r="E2484" s="413" t="str">
        <x:v>Integrasi rumus</x:v>
      </x:c>
      <x:c r="F2484" s="413" t="str">
        <x:v>9 Sep 2026</x:v>
      </x:c>
    </x:row>
    <x:row r="2485" ht="40" customHeight="1">
      <x:c r="A2485" s="413" t="str">
        <x:v>Data Schedule</x:v>
      </x:c>
      <x:c r="B2485" s="413" t="str">
        <x:v>V28</x:v>
      </x:c>
      <x:c r="C2485" s="413" t="str">
        <x:v>=IF(AND(A28&lt;&gt;"",U28=1,B28&gt;'Pengaturan'!$B$6,B28&lt;='Pengaturan'!$B$5),T28,0)</x:v>
      </x:c>
      <x:c r="D2485" s="413" t="str">
        <x:v>=IF(AND(AND(A28&lt;&gt;"",U28=1,AI28=0,AH28=0,LEFT(AG28,5)&lt;&gt;"CHECK",G28&lt;&gt;"CHECK PACKAGE"),B28&gt;'Pengaturan'!$B$6,B28&lt;='Pengaturan'!$B$5),T28,0)</x:v>
      </x:c>
      <x:c r="E2485" s="413" t="str">
        <x:v>Integrasi rumus</x:v>
      </x:c>
      <x:c r="F2485" s="413" t="str">
        <x:v>9 Sep 2026</x:v>
      </x:c>
    </x:row>
    <x:row r="2486" ht="40" customHeight="1">
      <x:c r="A2486" s="413" t="str">
        <x:v>Data Schedule</x:v>
      </x:c>
      <x:c r="B2486" s="413" t="str">
        <x:v>W28</x:v>
      </x:c>
      <x:c r="C2486" s="413" t="str">
        <x:v>=IF(AND(A28&lt;&gt;"",U28=1,B28='Pengaturan'!$B$6,'Pengaturan'!$B$28&lt;&gt;"Tutup"),T28,0)</x:v>
      </x:c>
      <x:c r="D2486" s="413" t="str">
        <x:v>=IF(AND(AND(A28&lt;&gt;"",U28=1,AI28=0,AH28=0,LEFT(AG28,5)&lt;&gt;"CHECK",G28&lt;&gt;"CHECK PACKAGE"),B28='Pengaturan'!$B$6,'Pengaturan'!$B$28&lt;&gt;"Tutup"),T28,0)</x:v>
      </x:c>
      <x:c r="E2486" s="413" t="str">
        <x:v>Integrasi rumus</x:v>
      </x:c>
      <x:c r="F2486" s="413" t="str">
        <x:v>9 Sep 2026</x:v>
      </x:c>
    </x:row>
    <x:row r="2487" ht="40" customHeight="1">
      <x:c r="A2487" s="413" t="str">
        <x:v>Data Schedule</x:v>
      </x:c>
      <x:c r="B2487" s="413" t="str">
        <x:v>AM28</x:v>
      </x:c>
      <x:c r="C2487" s="413"/>
      <x:c r="D2487" s="413" t="str">
        <x:v>=IF(AND(A28&lt;&gt;"",B28&gt;'Pengaturan'!$B$29,B28&lt;='Pengaturan'!$B$5),MAX(0,T28-V28-W28),0)</x:v>
      </x:c>
      <x:c r="E2487" s="413" t="str">
        <x:v>Integrasi rumus</x:v>
      </x:c>
      <x:c r="F2487" s="413" t="str">
        <x:v>9 Sep 2026</x:v>
      </x:c>
    </x:row>
    <x:row r="2488" ht="40" customHeight="1">
      <x:c r="A2488" s="413" t="str">
        <x:v>Data Schedule</x:v>
      </x:c>
      <x:c r="B2488" s="413" t="str">
        <x:v>AE28</x:v>
      </x:c>
      <x:c r="C2488" s="413" t="str">
        <x:v>=IF(A28="","",IF(AD28&lt;&gt;0,"CHECK harga/bayar",IF(AI28&gt;0,"CHECK DP belum cocok","OK")))</x:v>
      </x:c>
      <x:c r="D2488" s="413" t="str">
        <x:v>=IF(A28="","",IF(LEFT(AG28,5)="CHECK",AG28,IF(AD28&lt;&gt;0,"CHECK harga/bayar",IF(AI28&gt;0,"CHECK DP belum cocok",IF(U28=0,"Ditahan","OK")))))</x:v>
      </x:c>
      <x:c r="E2488" s="413" t="str">
        <x:v>Integrasi rumus</x:v>
      </x:c>
      <x:c r="F2488" s="413" t="str">
        <x:v>9 Sep 2026</x:v>
      </x:c>
    </x:row>
    <x:row r="2489" ht="40" customHeight="1">
      <x:c r="A2489" s="413" t="str">
        <x:v>Data Schedule</x:v>
      </x:c>
      <x:c r="B2489" s="413" t="str">
        <x:v>AC29</x:v>
      </x:c>
      <x:c r="C2489" s="413" t="str">
        <x:v>=IF(A29="","",P29+Q29)</x:v>
      </x:c>
      <x:c r="D2489" s="413" t="str">
        <x:v>=IF(A29="","",P29+Q29+IF(AL29&lt;&gt;"",N(AK29),0))</x:v>
      </x:c>
      <x:c r="E2489" s="413" t="str">
        <x:v>Integrasi rumus</x:v>
      </x:c>
      <x:c r="F2489" s="413" t="str">
        <x:v>9 Sep 2026</x:v>
      </x:c>
    </x:row>
    <x:row r="2490" ht="40" customHeight="1">
      <x:c r="A2490" s="413" t="str">
        <x:v>Data Schedule</x:v>
      </x:c>
      <x:c r="B2490" s="413" t="str">
        <x:v>S29</x:v>
      </x:c>
      <x:c r="C2490" s="413" t="str">
        <x:v>=IF(A29="","",MIN(L29,P29+Q29))</x:v>
      </x:c>
      <x:c r="D2490" s="413" t="str">
        <x:v>=IF(A29="","",MIN(L29,AC29))</x:v>
      </x:c>
      <x:c r="E2490" s="413" t="str">
        <x:v>Integrasi rumus</x:v>
      </x:c>
      <x:c r="F2490" s="413" t="str">
        <x:v>9 Sep 2026</x:v>
      </x:c>
    </x:row>
    <x:row r="2491" ht="40" customHeight="1">
      <x:c r="A2491" s="413" t="str">
        <x:v>Data Schedule</x:v>
      </x:c>
      <x:c r="B2491" s="413" t="str">
        <x:v>T29</x:v>
      </x:c>
      <x:c r="C2491" s="413" t="str">
        <x:v>=IF(A29="","",IF(OR(O29="Lunas",R29&gt;0),0,MAX(0,L29-MAX(N29,P29)-Q29)))</x:v>
      </x:c>
      <x:c r="D2491" s="413" t="str">
        <x:v>=IF(A29="","",MAX(0,L29-AC29))</x:v>
      </x:c>
      <x:c r="E2491" s="413" t="str">
        <x:v>Integrasi rumus</x:v>
      </x:c>
      <x:c r="F2491" s="413" t="str">
        <x:v>9 Sep 2026</x:v>
      </x:c>
    </x:row>
    <x:row r="2492" ht="40" customHeight="1">
      <x:c r="A2492" s="413" t="str">
        <x:v>Data Schedule</x:v>
      </x:c>
      <x:c r="B2492" s="413" t="str">
        <x:v>AI29</x:v>
      </x:c>
      <x:c r="C2492" s="413" t="str">
        <x:v>=IF(A29="","",MAX(0,N29-P29))</x:v>
      </x:c>
      <x:c r="D2492" s="413" t="str">
        <x:v>=IF(A29="","",MAX(0,N29-AC29))</x:v>
      </x:c>
      <x:c r="E2492" s="413" t="str">
        <x:v>Integrasi rumus</x:v>
      </x:c>
      <x:c r="F2492" s="413" t="str">
        <x:v>9 Sep 2026</x:v>
      </x:c>
    </x:row>
    <x:row r="2493" ht="40" customHeight="1">
      <x:c r="A2493" s="413" t="str">
        <x:v>Data Schedule</x:v>
      </x:c>
      <x:c r="B2493" s="413" t="str">
        <x:v>V29</x:v>
      </x:c>
      <x:c r="C2493" s="413" t="str">
        <x:v>=IF(AND(A29&lt;&gt;"",U29=1,B29&gt;'Pengaturan'!$B$6,B29&lt;='Pengaturan'!$B$5),T29,0)</x:v>
      </x:c>
      <x:c r="D2493" s="413" t="str">
        <x:v>=IF(AND(AND(A29&lt;&gt;"",U29=1,AI29=0,AH29=0,LEFT(AG29,5)&lt;&gt;"CHECK",G29&lt;&gt;"CHECK PACKAGE"),B29&gt;'Pengaturan'!$B$6,B29&lt;='Pengaturan'!$B$5),T29,0)</x:v>
      </x:c>
      <x:c r="E2493" s="413" t="str">
        <x:v>Integrasi rumus</x:v>
      </x:c>
      <x:c r="F2493" s="413" t="str">
        <x:v>9 Sep 2026</x:v>
      </x:c>
    </x:row>
    <x:row r="2494" ht="40" customHeight="1">
      <x:c r="A2494" s="413" t="str">
        <x:v>Data Schedule</x:v>
      </x:c>
      <x:c r="B2494" s="413" t="str">
        <x:v>W29</x:v>
      </x:c>
      <x:c r="C2494" s="413" t="str">
        <x:v>=IF(AND(A29&lt;&gt;"",U29=1,B29='Pengaturan'!$B$6,'Pengaturan'!$B$28&lt;&gt;"Tutup"),T29,0)</x:v>
      </x:c>
      <x:c r="D2494" s="413" t="str">
        <x:v>=IF(AND(AND(A29&lt;&gt;"",U29=1,AI29=0,AH29=0,LEFT(AG29,5)&lt;&gt;"CHECK",G29&lt;&gt;"CHECK PACKAGE"),B29='Pengaturan'!$B$6,'Pengaturan'!$B$28&lt;&gt;"Tutup"),T29,0)</x:v>
      </x:c>
      <x:c r="E2494" s="413" t="str">
        <x:v>Integrasi rumus</x:v>
      </x:c>
      <x:c r="F2494" s="413" t="str">
        <x:v>9 Sep 2026</x:v>
      </x:c>
    </x:row>
    <x:row r="2495" ht="40" customHeight="1">
      <x:c r="A2495" s="413" t="str">
        <x:v>Data Schedule</x:v>
      </x:c>
      <x:c r="B2495" s="413" t="str">
        <x:v>AM29</x:v>
      </x:c>
      <x:c r="C2495" s="413"/>
      <x:c r="D2495" s="413" t="str">
        <x:v>=IF(AND(A29&lt;&gt;"",B29&gt;'Pengaturan'!$B$29,B29&lt;='Pengaturan'!$B$5),MAX(0,T29-V29-W29),0)</x:v>
      </x:c>
      <x:c r="E2495" s="413" t="str">
        <x:v>Integrasi rumus</x:v>
      </x:c>
      <x:c r="F2495" s="413" t="str">
        <x:v>9 Sep 2026</x:v>
      </x:c>
    </x:row>
    <x:row r="2496" ht="40" customHeight="1">
      <x:c r="A2496" s="413" t="str">
        <x:v>Data Schedule</x:v>
      </x:c>
      <x:c r="B2496" s="413" t="str">
        <x:v>AE29</x:v>
      </x:c>
      <x:c r="C2496" s="413" t="str">
        <x:v>=IF(A29="","",IF(AD29&lt;&gt;0,"CHECK harga/bayar",IF(AI29&gt;0,"CHECK DP belum cocok","OK")))</x:v>
      </x:c>
      <x:c r="D2496" s="413" t="str">
        <x:v>=IF(A29="","",IF(LEFT(AG29,5)="CHECK",AG29,IF(AD29&lt;&gt;0,"CHECK harga/bayar",IF(AI29&gt;0,"CHECK DP belum cocok",IF(U29=0,"Ditahan","OK")))))</x:v>
      </x:c>
      <x:c r="E2496" s="413" t="str">
        <x:v>Integrasi rumus</x:v>
      </x:c>
      <x:c r="F2496" s="413" t="str">
        <x:v>9 Sep 2026</x:v>
      </x:c>
    </x:row>
    <x:row r="2497" ht="40" customHeight="1">
      <x:c r="A2497" s="413" t="str">
        <x:v>Data Schedule</x:v>
      </x:c>
      <x:c r="B2497" s="413" t="str">
        <x:v>AC30</x:v>
      </x:c>
      <x:c r="C2497" s="413" t="str">
        <x:v>=IF(A30="","",P30+Q30)</x:v>
      </x:c>
      <x:c r="D2497" s="413" t="str">
        <x:v>=IF(A30="","",P30+Q30+IF(AL30&lt;&gt;"",N(AK30),0))</x:v>
      </x:c>
      <x:c r="E2497" s="413" t="str">
        <x:v>Integrasi rumus</x:v>
      </x:c>
      <x:c r="F2497" s="413" t="str">
        <x:v>9 Sep 2026</x:v>
      </x:c>
    </x:row>
    <x:row r="2498" ht="40" customHeight="1">
      <x:c r="A2498" s="413" t="str">
        <x:v>Data Schedule</x:v>
      </x:c>
      <x:c r="B2498" s="413" t="str">
        <x:v>S30</x:v>
      </x:c>
      <x:c r="C2498" s="413" t="str">
        <x:v>=IF(A30="","",MIN(L30,P30+Q30))</x:v>
      </x:c>
      <x:c r="D2498" s="413" t="str">
        <x:v>=IF(A30="","",MIN(L30,AC30))</x:v>
      </x:c>
      <x:c r="E2498" s="413" t="str">
        <x:v>Integrasi rumus</x:v>
      </x:c>
      <x:c r="F2498" s="413" t="str">
        <x:v>9 Sep 2026</x:v>
      </x:c>
    </x:row>
    <x:row r="2499" ht="40" customHeight="1">
      <x:c r="A2499" s="413" t="str">
        <x:v>Data Schedule</x:v>
      </x:c>
      <x:c r="B2499" s="413" t="str">
        <x:v>T30</x:v>
      </x:c>
      <x:c r="C2499" s="413" t="str">
        <x:v>=IF(A30="","",IF(OR(O30="Lunas",R30&gt;0),0,MAX(0,L30-MAX(N30,P30)-Q30)))</x:v>
      </x:c>
      <x:c r="D2499" s="413" t="str">
        <x:v>=IF(A30="","",MAX(0,L30-AC30))</x:v>
      </x:c>
      <x:c r="E2499" s="413" t="str">
        <x:v>Integrasi rumus</x:v>
      </x:c>
      <x:c r="F2499" s="413" t="str">
        <x:v>9 Sep 2026</x:v>
      </x:c>
    </x:row>
    <x:row r="2500" ht="40" customHeight="1">
      <x:c r="A2500" s="413" t="str">
        <x:v>Data Schedule</x:v>
      </x:c>
      <x:c r="B2500" s="413" t="str">
        <x:v>AI30</x:v>
      </x:c>
      <x:c r="C2500" s="413" t="str">
        <x:v>=IF(A30="","",MAX(0,N30-P30))</x:v>
      </x:c>
      <x:c r="D2500" s="413" t="str">
        <x:v>=IF(A30="","",MAX(0,N30-AC30))</x:v>
      </x:c>
      <x:c r="E2500" s="413" t="str">
        <x:v>Integrasi rumus</x:v>
      </x:c>
      <x:c r="F2500" s="413" t="str">
        <x:v>9 Sep 2026</x:v>
      </x:c>
    </x:row>
    <x:row r="2501" ht="40" customHeight="1">
      <x:c r="A2501" s="413" t="str">
        <x:v>Data Schedule</x:v>
      </x:c>
      <x:c r="B2501" s="413" t="str">
        <x:v>V30</x:v>
      </x:c>
      <x:c r="C2501" s="413" t="str">
        <x:v>=IF(AND(A30&lt;&gt;"",U30=1,B30&gt;'Pengaturan'!$B$6,B30&lt;='Pengaturan'!$B$5),T30,0)</x:v>
      </x:c>
      <x:c r="D2501" s="413" t="str">
        <x:v>=IF(AND(AND(A30&lt;&gt;"",U30=1,AI30=0,AH30=0,LEFT(AG30,5)&lt;&gt;"CHECK",G30&lt;&gt;"CHECK PACKAGE"),B30&gt;'Pengaturan'!$B$6,B30&lt;='Pengaturan'!$B$5),T30,0)</x:v>
      </x:c>
      <x:c r="E2501" s="413" t="str">
        <x:v>Integrasi rumus</x:v>
      </x:c>
      <x:c r="F2501" s="413" t="str">
        <x:v>9 Sep 2026</x:v>
      </x:c>
    </x:row>
    <x:row r="2502" ht="40" customHeight="1">
      <x:c r="A2502" s="413" t="str">
        <x:v>Data Schedule</x:v>
      </x:c>
      <x:c r="B2502" s="413" t="str">
        <x:v>W30</x:v>
      </x:c>
      <x:c r="C2502" s="413" t="str">
        <x:v>=IF(AND(A30&lt;&gt;"",U30=1,B30='Pengaturan'!$B$6,'Pengaturan'!$B$28&lt;&gt;"Tutup"),T30,0)</x:v>
      </x:c>
      <x:c r="D2502" s="413" t="str">
        <x:v>=IF(AND(AND(A30&lt;&gt;"",U30=1,AI30=0,AH30=0,LEFT(AG30,5)&lt;&gt;"CHECK",G30&lt;&gt;"CHECK PACKAGE"),B30='Pengaturan'!$B$6,'Pengaturan'!$B$28&lt;&gt;"Tutup"),T30,0)</x:v>
      </x:c>
      <x:c r="E2502" s="413" t="str">
        <x:v>Integrasi rumus</x:v>
      </x:c>
      <x:c r="F2502" s="413" t="str">
        <x:v>9 Sep 2026</x:v>
      </x:c>
    </x:row>
    <x:row r="2503" ht="40" customHeight="1">
      <x:c r="A2503" s="413" t="str">
        <x:v>Data Schedule</x:v>
      </x:c>
      <x:c r="B2503" s="413" t="str">
        <x:v>AM30</x:v>
      </x:c>
      <x:c r="C2503" s="413"/>
      <x:c r="D2503" s="413" t="str">
        <x:v>=IF(AND(A30&lt;&gt;"",B30&gt;'Pengaturan'!$B$29,B30&lt;='Pengaturan'!$B$5),MAX(0,T30-V30-W30),0)</x:v>
      </x:c>
      <x:c r="E2503" s="413" t="str">
        <x:v>Integrasi rumus</x:v>
      </x:c>
      <x:c r="F2503" s="413" t="str">
        <x:v>9 Sep 2026</x:v>
      </x:c>
    </x:row>
    <x:row r="2504" ht="40" customHeight="1">
      <x:c r="A2504" s="413" t="str">
        <x:v>Data Schedule</x:v>
      </x:c>
      <x:c r="B2504" s="413" t="str">
        <x:v>AE30</x:v>
      </x:c>
      <x:c r="C2504" s="413" t="str">
        <x:v>=IF(A30="","",IF(AD30&lt;&gt;0,"CHECK harga/bayar",IF(AI30&gt;0,"CHECK DP belum cocok","OK")))</x:v>
      </x:c>
      <x:c r="D2504" s="413" t="str">
        <x:v>=IF(A30="","",IF(LEFT(AG30,5)="CHECK",AG30,IF(AD30&lt;&gt;0,"CHECK harga/bayar",IF(AI30&gt;0,"CHECK DP belum cocok",IF(U30=0,"Ditahan","OK")))))</x:v>
      </x:c>
      <x:c r="E2504" s="413" t="str">
        <x:v>Integrasi rumus</x:v>
      </x:c>
      <x:c r="F2504" s="413" t="str">
        <x:v>9 Sep 2026</x:v>
      </x:c>
    </x:row>
    <x:row r="2505" ht="40" customHeight="1">
      <x:c r="A2505" s="413" t="str">
        <x:v>Data Schedule</x:v>
      </x:c>
      <x:c r="B2505" s="413" t="str">
        <x:v>AC31</x:v>
      </x:c>
      <x:c r="C2505" s="413" t="str">
        <x:v>=IF(A31="","",P31+Q31)</x:v>
      </x:c>
      <x:c r="D2505" s="413" t="str">
        <x:v>=IF(A31="","",P31+Q31+IF(AL31&lt;&gt;"",N(AK31),0))</x:v>
      </x:c>
      <x:c r="E2505" s="413" t="str">
        <x:v>Integrasi rumus</x:v>
      </x:c>
      <x:c r="F2505" s="413" t="str">
        <x:v>9 Sep 2026</x:v>
      </x:c>
    </x:row>
    <x:row r="2506" ht="40" customHeight="1">
      <x:c r="A2506" s="413" t="str">
        <x:v>Data Schedule</x:v>
      </x:c>
      <x:c r="B2506" s="413" t="str">
        <x:v>S31</x:v>
      </x:c>
      <x:c r="C2506" s="413" t="str">
        <x:v>=IF(A31="","",MIN(L31,P31+Q31))</x:v>
      </x:c>
      <x:c r="D2506" s="413" t="str">
        <x:v>=IF(A31="","",MIN(L31,AC31))</x:v>
      </x:c>
      <x:c r="E2506" s="413" t="str">
        <x:v>Integrasi rumus</x:v>
      </x:c>
      <x:c r="F2506" s="413" t="str">
        <x:v>9 Sep 2026</x:v>
      </x:c>
    </x:row>
    <x:row r="2507" ht="40" customHeight="1">
      <x:c r="A2507" s="413" t="str">
        <x:v>Data Schedule</x:v>
      </x:c>
      <x:c r="B2507" s="413" t="str">
        <x:v>T31</x:v>
      </x:c>
      <x:c r="C2507" s="413" t="str">
        <x:v>=IF(A31="","",IF(OR(O31="Lunas",R31&gt;0),0,MAX(0,L31-MAX(N31,P31)-Q31)))</x:v>
      </x:c>
      <x:c r="D2507" s="413" t="str">
        <x:v>=IF(A31="","",MAX(0,L31-AC31))</x:v>
      </x:c>
      <x:c r="E2507" s="413" t="str">
        <x:v>Integrasi rumus</x:v>
      </x:c>
      <x:c r="F2507" s="413" t="str">
        <x:v>9 Sep 2026</x:v>
      </x:c>
    </x:row>
    <x:row r="2508" ht="40" customHeight="1">
      <x:c r="A2508" s="413" t="str">
        <x:v>Data Schedule</x:v>
      </x:c>
      <x:c r="B2508" s="413" t="str">
        <x:v>AI31</x:v>
      </x:c>
      <x:c r="C2508" s="413" t="str">
        <x:v>=IF(A31="","",MAX(0,N31-P31))</x:v>
      </x:c>
      <x:c r="D2508" s="413" t="str">
        <x:v>=IF(A31="","",MAX(0,N31-AC31))</x:v>
      </x:c>
      <x:c r="E2508" s="413" t="str">
        <x:v>Integrasi rumus</x:v>
      </x:c>
      <x:c r="F2508" s="413" t="str">
        <x:v>9 Sep 2026</x:v>
      </x:c>
    </x:row>
    <x:row r="2509" ht="40" customHeight="1">
      <x:c r="A2509" s="413" t="str">
        <x:v>Data Schedule</x:v>
      </x:c>
      <x:c r="B2509" s="413" t="str">
        <x:v>V31</x:v>
      </x:c>
      <x:c r="C2509" s="413" t="str">
        <x:v>=IF(AND(A31&lt;&gt;"",U31=1,B31&gt;'Pengaturan'!$B$6,B31&lt;='Pengaturan'!$B$5),T31,0)</x:v>
      </x:c>
      <x:c r="D2509" s="413" t="str">
        <x:v>=IF(AND(AND(A31&lt;&gt;"",U31=1,AI31=0,AH31=0,LEFT(AG31,5)&lt;&gt;"CHECK",G31&lt;&gt;"CHECK PACKAGE"),B31&gt;'Pengaturan'!$B$6,B31&lt;='Pengaturan'!$B$5),T31,0)</x:v>
      </x:c>
      <x:c r="E2509" s="413" t="str">
        <x:v>Integrasi rumus</x:v>
      </x:c>
      <x:c r="F2509" s="413" t="str">
        <x:v>9 Sep 2026</x:v>
      </x:c>
    </x:row>
    <x:row r="2510" ht="40" customHeight="1">
      <x:c r="A2510" s="413" t="str">
        <x:v>Data Schedule</x:v>
      </x:c>
      <x:c r="B2510" s="413" t="str">
        <x:v>W31</x:v>
      </x:c>
      <x:c r="C2510" s="413" t="str">
        <x:v>=IF(AND(A31&lt;&gt;"",U31=1,B31='Pengaturan'!$B$6,'Pengaturan'!$B$28&lt;&gt;"Tutup"),T31,0)</x:v>
      </x:c>
      <x:c r="D2510" s="413" t="str">
        <x:v>=IF(AND(AND(A31&lt;&gt;"",U31=1,AI31=0,AH31=0,LEFT(AG31,5)&lt;&gt;"CHECK",G31&lt;&gt;"CHECK PACKAGE"),B31='Pengaturan'!$B$6,'Pengaturan'!$B$28&lt;&gt;"Tutup"),T31,0)</x:v>
      </x:c>
      <x:c r="E2510" s="413" t="str">
        <x:v>Integrasi rumus</x:v>
      </x:c>
      <x:c r="F2510" s="413" t="str">
        <x:v>9 Sep 2026</x:v>
      </x:c>
    </x:row>
    <x:row r="2511" ht="40" customHeight="1">
      <x:c r="A2511" s="413" t="str">
        <x:v>Data Schedule</x:v>
      </x:c>
      <x:c r="B2511" s="413" t="str">
        <x:v>AM31</x:v>
      </x:c>
      <x:c r="C2511" s="413"/>
      <x:c r="D2511" s="413" t="str">
        <x:v>=IF(AND(A31&lt;&gt;"",B31&gt;'Pengaturan'!$B$29,B31&lt;='Pengaturan'!$B$5),MAX(0,T31-V31-W31),0)</x:v>
      </x:c>
      <x:c r="E2511" s="413" t="str">
        <x:v>Integrasi rumus</x:v>
      </x:c>
      <x:c r="F2511" s="413" t="str">
        <x:v>9 Sep 2026</x:v>
      </x:c>
    </x:row>
    <x:row r="2512" ht="40" customHeight="1">
      <x:c r="A2512" s="413" t="str">
        <x:v>Data Schedule</x:v>
      </x:c>
      <x:c r="B2512" s="413" t="str">
        <x:v>AE31</x:v>
      </x:c>
      <x:c r="C2512" s="413" t="str">
        <x:v>=IF(A31="","",IF(AD31&lt;&gt;0,"CHECK harga/bayar",IF(AI31&gt;0,"CHECK DP belum cocok","OK")))</x:v>
      </x:c>
      <x:c r="D2512" s="413" t="str">
        <x:v>=IF(A31="","",IF(LEFT(AG31,5)="CHECK",AG31,IF(AD31&lt;&gt;0,"CHECK harga/bayar",IF(AI31&gt;0,"CHECK DP belum cocok",IF(U31=0,"Ditahan","OK")))))</x:v>
      </x:c>
      <x:c r="E2512" s="413" t="str">
        <x:v>Integrasi rumus</x:v>
      </x:c>
      <x:c r="F2512" s="413" t="str">
        <x:v>9 Sep 2026</x:v>
      </x:c>
    </x:row>
    <x:row r="2513" ht="40" customHeight="1">
      <x:c r="A2513" s="413" t="str">
        <x:v>Data Schedule</x:v>
      </x:c>
      <x:c r="B2513" s="413" t="str">
        <x:v>AC32</x:v>
      </x:c>
      <x:c r="C2513" s="413" t="str">
        <x:v>=IF(A32="","",P32+Q32)</x:v>
      </x:c>
      <x:c r="D2513" s="413" t="str">
        <x:v>=IF(A32="","",P32+Q32+IF(AL32&lt;&gt;"",N(AK32),0))</x:v>
      </x:c>
      <x:c r="E2513" s="413" t="str">
        <x:v>Integrasi rumus</x:v>
      </x:c>
      <x:c r="F2513" s="413" t="str">
        <x:v>9 Sep 2026</x:v>
      </x:c>
    </x:row>
    <x:row r="2514" ht="40" customHeight="1">
      <x:c r="A2514" s="413" t="str">
        <x:v>Data Schedule</x:v>
      </x:c>
      <x:c r="B2514" s="413" t="str">
        <x:v>S32</x:v>
      </x:c>
      <x:c r="C2514" s="413" t="str">
        <x:v>=IF(A32="","",MIN(L32,P32+Q32))</x:v>
      </x:c>
      <x:c r="D2514" s="413" t="str">
        <x:v>=IF(A32="","",MIN(L32,AC32))</x:v>
      </x:c>
      <x:c r="E2514" s="413" t="str">
        <x:v>Integrasi rumus</x:v>
      </x:c>
      <x:c r="F2514" s="413" t="str">
        <x:v>9 Sep 2026</x:v>
      </x:c>
    </x:row>
    <x:row r="2515" ht="40" customHeight="1">
      <x:c r="A2515" s="413" t="str">
        <x:v>Data Schedule</x:v>
      </x:c>
      <x:c r="B2515" s="413" t="str">
        <x:v>T32</x:v>
      </x:c>
      <x:c r="C2515" s="413" t="str">
        <x:v>=IF(A32="","",IF(OR(O32="Lunas",R32&gt;0),0,MAX(0,L32-MAX(N32,P32)-Q32)))</x:v>
      </x:c>
      <x:c r="D2515" s="413" t="str">
        <x:v>=IF(A32="","",MAX(0,L32-AC32))</x:v>
      </x:c>
      <x:c r="E2515" s="413" t="str">
        <x:v>Integrasi rumus</x:v>
      </x:c>
      <x:c r="F2515" s="413" t="str">
        <x:v>9 Sep 2026</x:v>
      </x:c>
    </x:row>
    <x:row r="2516" ht="40" customHeight="1">
      <x:c r="A2516" s="413" t="str">
        <x:v>Data Schedule</x:v>
      </x:c>
      <x:c r="B2516" s="413" t="str">
        <x:v>AI32</x:v>
      </x:c>
      <x:c r="C2516" s="413" t="str">
        <x:v>=IF(A32="","",MAX(0,N32-P32))</x:v>
      </x:c>
      <x:c r="D2516" s="413" t="str">
        <x:v>=IF(A32="","",MAX(0,N32-AC32))</x:v>
      </x:c>
      <x:c r="E2516" s="413" t="str">
        <x:v>Integrasi rumus</x:v>
      </x:c>
      <x:c r="F2516" s="413" t="str">
        <x:v>9 Sep 2026</x:v>
      </x:c>
    </x:row>
    <x:row r="2517" ht="40" customHeight="1">
      <x:c r="A2517" s="413" t="str">
        <x:v>Data Schedule</x:v>
      </x:c>
      <x:c r="B2517" s="413" t="str">
        <x:v>V32</x:v>
      </x:c>
      <x:c r="C2517" s="413" t="str">
        <x:v>=IF(AND(A32&lt;&gt;"",U32=1,B32&gt;'Pengaturan'!$B$6,B32&lt;='Pengaturan'!$B$5),T32,0)</x:v>
      </x:c>
      <x:c r="D2517" s="413" t="str">
        <x:v>=IF(AND(AND(A32&lt;&gt;"",U32=1,AI32=0,AH32=0,LEFT(AG32,5)&lt;&gt;"CHECK",G32&lt;&gt;"CHECK PACKAGE"),B32&gt;'Pengaturan'!$B$6,B32&lt;='Pengaturan'!$B$5),T32,0)</x:v>
      </x:c>
      <x:c r="E2517" s="413" t="str">
        <x:v>Integrasi rumus</x:v>
      </x:c>
      <x:c r="F2517" s="413" t="str">
        <x:v>9 Sep 2026</x:v>
      </x:c>
    </x:row>
    <x:row r="2518" ht="40" customHeight="1">
      <x:c r="A2518" s="413" t="str">
        <x:v>Data Schedule</x:v>
      </x:c>
      <x:c r="B2518" s="413" t="str">
        <x:v>W32</x:v>
      </x:c>
      <x:c r="C2518" s="413" t="str">
        <x:v>=IF(AND(A32&lt;&gt;"",U32=1,B32='Pengaturan'!$B$6,'Pengaturan'!$B$28&lt;&gt;"Tutup"),T32,0)</x:v>
      </x:c>
      <x:c r="D2518" s="413" t="str">
        <x:v>=IF(AND(AND(A32&lt;&gt;"",U32=1,AI32=0,AH32=0,LEFT(AG32,5)&lt;&gt;"CHECK",G32&lt;&gt;"CHECK PACKAGE"),B32='Pengaturan'!$B$6,'Pengaturan'!$B$28&lt;&gt;"Tutup"),T32,0)</x:v>
      </x:c>
      <x:c r="E2518" s="413" t="str">
        <x:v>Integrasi rumus</x:v>
      </x:c>
      <x:c r="F2518" s="413" t="str">
        <x:v>9 Sep 2026</x:v>
      </x:c>
    </x:row>
    <x:row r="2519" ht="40" customHeight="1">
      <x:c r="A2519" s="413" t="str">
        <x:v>Data Schedule</x:v>
      </x:c>
      <x:c r="B2519" s="413" t="str">
        <x:v>AM32</x:v>
      </x:c>
      <x:c r="C2519" s="413"/>
      <x:c r="D2519" s="413" t="str">
        <x:v>=IF(AND(A32&lt;&gt;"",B32&gt;'Pengaturan'!$B$29,B32&lt;='Pengaturan'!$B$5),MAX(0,T32-V32-W32),0)</x:v>
      </x:c>
      <x:c r="E2519" s="413" t="str">
        <x:v>Integrasi rumus</x:v>
      </x:c>
      <x:c r="F2519" s="413" t="str">
        <x:v>9 Sep 2026</x:v>
      </x:c>
    </x:row>
    <x:row r="2520" ht="40" customHeight="1">
      <x:c r="A2520" s="413" t="str">
        <x:v>Data Schedule</x:v>
      </x:c>
      <x:c r="B2520" s="413" t="str">
        <x:v>AE32</x:v>
      </x:c>
      <x:c r="C2520" s="413" t="str">
        <x:v>=IF(A32="","",IF(AD32&lt;&gt;0,"CHECK harga/bayar",IF(AI32&gt;0,"CHECK DP belum cocok","OK")))</x:v>
      </x:c>
      <x:c r="D2520" s="413" t="str">
        <x:v>=IF(A32="","",IF(LEFT(AG32,5)="CHECK",AG32,IF(AD32&lt;&gt;0,"CHECK harga/bayar",IF(AI32&gt;0,"CHECK DP belum cocok",IF(U32=0,"Ditahan","OK")))))</x:v>
      </x:c>
      <x:c r="E2520" s="413" t="str">
        <x:v>Integrasi rumus</x:v>
      </x:c>
      <x:c r="F2520" s="413" t="str">
        <x:v>9 Sep 2026</x:v>
      </x:c>
    </x:row>
    <x:row r="2521" ht="40" customHeight="1">
      <x:c r="A2521" s="413" t="str">
        <x:v>Data Schedule</x:v>
      </x:c>
      <x:c r="B2521" s="413" t="str">
        <x:v>AC33</x:v>
      </x:c>
      <x:c r="C2521" s="413" t="str">
        <x:v>=IF(A33="","",P33+Q33)</x:v>
      </x:c>
      <x:c r="D2521" s="413" t="str">
        <x:v>=IF(A33="","",P33+Q33+IF(AL33&lt;&gt;"",N(AK33),0))</x:v>
      </x:c>
      <x:c r="E2521" s="413" t="str">
        <x:v>Integrasi rumus</x:v>
      </x:c>
      <x:c r="F2521" s="413" t="str">
        <x:v>9 Sep 2026</x:v>
      </x:c>
    </x:row>
    <x:row r="2522" ht="40" customHeight="1">
      <x:c r="A2522" s="413" t="str">
        <x:v>Data Schedule</x:v>
      </x:c>
      <x:c r="B2522" s="413" t="str">
        <x:v>S33</x:v>
      </x:c>
      <x:c r="C2522" s="413" t="str">
        <x:v>=IF(A33="","",MIN(L33,P33+Q33))</x:v>
      </x:c>
      <x:c r="D2522" s="413" t="str">
        <x:v>=IF(A33="","",MIN(L33,AC33))</x:v>
      </x:c>
      <x:c r="E2522" s="413" t="str">
        <x:v>Integrasi rumus</x:v>
      </x:c>
      <x:c r="F2522" s="413" t="str">
        <x:v>9 Sep 2026</x:v>
      </x:c>
    </x:row>
    <x:row r="2523" ht="40" customHeight="1">
      <x:c r="A2523" s="413" t="str">
        <x:v>Data Schedule</x:v>
      </x:c>
      <x:c r="B2523" s="413" t="str">
        <x:v>T33</x:v>
      </x:c>
      <x:c r="C2523" s="413" t="str">
        <x:v>=IF(A33="","",IF(OR(O33="Lunas",R33&gt;0),0,MAX(0,L33-MAX(N33,P33)-Q33)))</x:v>
      </x:c>
      <x:c r="D2523" s="413" t="str">
        <x:v>=IF(A33="","",MAX(0,L33-AC33))</x:v>
      </x:c>
      <x:c r="E2523" s="413" t="str">
        <x:v>Integrasi rumus</x:v>
      </x:c>
      <x:c r="F2523" s="413" t="str">
        <x:v>9 Sep 2026</x:v>
      </x:c>
    </x:row>
    <x:row r="2524" ht="40" customHeight="1">
      <x:c r="A2524" s="413" t="str">
        <x:v>Data Schedule</x:v>
      </x:c>
      <x:c r="B2524" s="413" t="str">
        <x:v>AI33</x:v>
      </x:c>
      <x:c r="C2524" s="413" t="str">
        <x:v>=IF(A33="","",MAX(0,N33-P33))</x:v>
      </x:c>
      <x:c r="D2524" s="413" t="str">
        <x:v>=IF(A33="","",MAX(0,N33-AC33))</x:v>
      </x:c>
      <x:c r="E2524" s="413" t="str">
        <x:v>Integrasi rumus</x:v>
      </x:c>
      <x:c r="F2524" s="413" t="str">
        <x:v>9 Sep 2026</x:v>
      </x:c>
    </x:row>
    <x:row r="2525" ht="40" customHeight="1">
      <x:c r="A2525" s="413" t="str">
        <x:v>Data Schedule</x:v>
      </x:c>
      <x:c r="B2525" s="413" t="str">
        <x:v>V33</x:v>
      </x:c>
      <x:c r="C2525" s="413" t="str">
        <x:v>=IF(AND(A33&lt;&gt;"",U33=1,B33&gt;'Pengaturan'!$B$6,B33&lt;='Pengaturan'!$B$5),T33,0)</x:v>
      </x:c>
      <x:c r="D2525" s="413" t="str">
        <x:v>=IF(AND(AND(A33&lt;&gt;"",U33=1,AI33=0,AH33=0,LEFT(AG33,5)&lt;&gt;"CHECK",G33&lt;&gt;"CHECK PACKAGE"),B33&gt;'Pengaturan'!$B$6,B33&lt;='Pengaturan'!$B$5),T33,0)</x:v>
      </x:c>
      <x:c r="E2525" s="413" t="str">
        <x:v>Integrasi rumus</x:v>
      </x:c>
      <x:c r="F2525" s="413" t="str">
        <x:v>9 Sep 2026</x:v>
      </x:c>
    </x:row>
    <x:row r="2526" ht="40" customHeight="1">
      <x:c r="A2526" s="413" t="str">
        <x:v>Data Schedule</x:v>
      </x:c>
      <x:c r="B2526" s="413" t="str">
        <x:v>W33</x:v>
      </x:c>
      <x:c r="C2526" s="413" t="str">
        <x:v>=IF(AND(A33&lt;&gt;"",U33=1,B33='Pengaturan'!$B$6,'Pengaturan'!$B$28&lt;&gt;"Tutup"),T33,0)</x:v>
      </x:c>
      <x:c r="D2526" s="413" t="str">
        <x:v>=IF(AND(AND(A33&lt;&gt;"",U33=1,AI33=0,AH33=0,LEFT(AG33,5)&lt;&gt;"CHECK",G33&lt;&gt;"CHECK PACKAGE"),B33='Pengaturan'!$B$6,'Pengaturan'!$B$28&lt;&gt;"Tutup"),T33,0)</x:v>
      </x:c>
      <x:c r="E2526" s="413" t="str">
        <x:v>Integrasi rumus</x:v>
      </x:c>
      <x:c r="F2526" s="413" t="str">
        <x:v>9 Sep 2026</x:v>
      </x:c>
    </x:row>
    <x:row r="2527" ht="40" customHeight="1">
      <x:c r="A2527" s="413" t="str">
        <x:v>Data Schedule</x:v>
      </x:c>
      <x:c r="B2527" s="413" t="str">
        <x:v>AM33</x:v>
      </x:c>
      <x:c r="C2527" s="413"/>
      <x:c r="D2527" s="413" t="str">
        <x:v>=IF(AND(A33&lt;&gt;"",B33&gt;'Pengaturan'!$B$29,B33&lt;='Pengaturan'!$B$5),MAX(0,T33-V33-W33),0)</x:v>
      </x:c>
      <x:c r="E2527" s="413" t="str">
        <x:v>Integrasi rumus</x:v>
      </x:c>
      <x:c r="F2527" s="413" t="str">
        <x:v>9 Sep 2026</x:v>
      </x:c>
    </x:row>
    <x:row r="2528" ht="40" customHeight="1">
      <x:c r="A2528" s="413" t="str">
        <x:v>Data Schedule</x:v>
      </x:c>
      <x:c r="B2528" s="413" t="str">
        <x:v>AE33</x:v>
      </x:c>
      <x:c r="C2528" s="413" t="str">
        <x:v>=IF(A33="","",IF(AD33&lt;&gt;0,"CHECK harga/bayar",IF(AI33&gt;0,"CHECK DP belum cocok","OK")))</x:v>
      </x:c>
      <x:c r="D2528" s="413" t="str">
        <x:v>=IF(A33="","",IF(LEFT(AG33,5)="CHECK",AG33,IF(AD33&lt;&gt;0,"CHECK harga/bayar",IF(AI33&gt;0,"CHECK DP belum cocok",IF(U33=0,"Ditahan","OK")))))</x:v>
      </x:c>
      <x:c r="E2528" s="413" t="str">
        <x:v>Integrasi rumus</x:v>
      </x:c>
      <x:c r="F2528" s="413" t="str">
        <x:v>9 Sep 2026</x:v>
      </x:c>
    </x:row>
    <x:row r="2529" ht="40" customHeight="1">
      <x:c r="A2529" s="413" t="str">
        <x:v>Data Schedule</x:v>
      </x:c>
      <x:c r="B2529" s="413" t="str">
        <x:v>AC34</x:v>
      </x:c>
      <x:c r="C2529" s="413" t="str">
        <x:v>=IF(A34="","",P34+Q34)</x:v>
      </x:c>
      <x:c r="D2529" s="413" t="str">
        <x:v>=IF(A34="","",P34+Q34+IF(AL34&lt;&gt;"",N(AK34),0))</x:v>
      </x:c>
      <x:c r="E2529" s="413" t="str">
        <x:v>Integrasi rumus</x:v>
      </x:c>
      <x:c r="F2529" s="413" t="str">
        <x:v>9 Sep 2026</x:v>
      </x:c>
    </x:row>
    <x:row r="2530" ht="40" customHeight="1">
      <x:c r="A2530" s="413" t="str">
        <x:v>Data Schedule</x:v>
      </x:c>
      <x:c r="B2530" s="413" t="str">
        <x:v>S34</x:v>
      </x:c>
      <x:c r="C2530" s="413" t="str">
        <x:v>=IF(A34="","",MIN(L34,P34+Q34))</x:v>
      </x:c>
      <x:c r="D2530" s="413" t="str">
        <x:v>=IF(A34="","",MIN(L34,AC34))</x:v>
      </x:c>
      <x:c r="E2530" s="413" t="str">
        <x:v>Integrasi rumus</x:v>
      </x:c>
      <x:c r="F2530" s="413" t="str">
        <x:v>9 Sep 2026</x:v>
      </x:c>
    </x:row>
    <x:row r="2531" ht="40" customHeight="1">
      <x:c r="A2531" s="413" t="str">
        <x:v>Data Schedule</x:v>
      </x:c>
      <x:c r="B2531" s="413" t="str">
        <x:v>T34</x:v>
      </x:c>
      <x:c r="C2531" s="413" t="str">
        <x:v>=IF(A34="","",IF(OR(O34="Lunas",R34&gt;0),0,MAX(0,L34-MAX(N34,P34)-Q34)))</x:v>
      </x:c>
      <x:c r="D2531" s="413" t="str">
        <x:v>=IF(A34="","",MAX(0,L34-AC34))</x:v>
      </x:c>
      <x:c r="E2531" s="413" t="str">
        <x:v>Integrasi rumus</x:v>
      </x:c>
      <x:c r="F2531" s="413" t="str">
        <x:v>9 Sep 2026</x:v>
      </x:c>
    </x:row>
    <x:row r="2532" ht="40" customHeight="1">
      <x:c r="A2532" s="413" t="str">
        <x:v>Data Schedule</x:v>
      </x:c>
      <x:c r="B2532" s="413" t="str">
        <x:v>AI34</x:v>
      </x:c>
      <x:c r="C2532" s="413" t="str">
        <x:v>=IF(A34="","",MAX(0,N34-P34))</x:v>
      </x:c>
      <x:c r="D2532" s="413" t="str">
        <x:v>=IF(A34="","",MAX(0,N34-AC34))</x:v>
      </x:c>
      <x:c r="E2532" s="413" t="str">
        <x:v>Integrasi rumus</x:v>
      </x:c>
      <x:c r="F2532" s="413" t="str">
        <x:v>9 Sep 2026</x:v>
      </x:c>
    </x:row>
    <x:row r="2533" ht="40" customHeight="1">
      <x:c r="A2533" s="413" t="str">
        <x:v>Data Schedule</x:v>
      </x:c>
      <x:c r="B2533" s="413" t="str">
        <x:v>V34</x:v>
      </x:c>
      <x:c r="C2533" s="413" t="str">
        <x:v>=IF(AND(A34&lt;&gt;"",U34=1,B34&gt;'Pengaturan'!$B$6,B34&lt;='Pengaturan'!$B$5),T34,0)</x:v>
      </x:c>
      <x:c r="D2533" s="413" t="str">
        <x:v>=IF(AND(AND(A34&lt;&gt;"",U34=1,AI34=0,AH34=0,LEFT(AG34,5)&lt;&gt;"CHECK",G34&lt;&gt;"CHECK PACKAGE"),B34&gt;'Pengaturan'!$B$6,B34&lt;='Pengaturan'!$B$5),T34,0)</x:v>
      </x:c>
      <x:c r="E2533" s="413" t="str">
        <x:v>Integrasi rumus</x:v>
      </x:c>
      <x:c r="F2533" s="413" t="str">
        <x:v>9 Sep 2026</x:v>
      </x:c>
    </x:row>
    <x:row r="2534" ht="40" customHeight="1">
      <x:c r="A2534" s="413" t="str">
        <x:v>Data Schedule</x:v>
      </x:c>
      <x:c r="B2534" s="413" t="str">
        <x:v>W34</x:v>
      </x:c>
      <x:c r="C2534" s="413" t="str">
        <x:v>=IF(AND(A34&lt;&gt;"",U34=1,B34='Pengaturan'!$B$6,'Pengaturan'!$B$28&lt;&gt;"Tutup"),T34,0)</x:v>
      </x:c>
      <x:c r="D2534" s="413" t="str">
        <x:v>=IF(AND(AND(A34&lt;&gt;"",U34=1,AI34=0,AH34=0,LEFT(AG34,5)&lt;&gt;"CHECK",G34&lt;&gt;"CHECK PACKAGE"),B34='Pengaturan'!$B$6,'Pengaturan'!$B$28&lt;&gt;"Tutup"),T34,0)</x:v>
      </x:c>
      <x:c r="E2534" s="413" t="str">
        <x:v>Integrasi rumus</x:v>
      </x:c>
      <x:c r="F2534" s="413" t="str">
        <x:v>9 Sep 2026</x:v>
      </x:c>
    </x:row>
    <x:row r="2535" ht="40" customHeight="1">
      <x:c r="A2535" s="413" t="str">
        <x:v>Data Schedule</x:v>
      </x:c>
      <x:c r="B2535" s="413" t="str">
        <x:v>AM34</x:v>
      </x:c>
      <x:c r="C2535" s="413"/>
      <x:c r="D2535" s="413" t="str">
        <x:v>=IF(AND(A34&lt;&gt;"",B34&gt;'Pengaturan'!$B$29,B34&lt;='Pengaturan'!$B$5),MAX(0,T34-V34-W34),0)</x:v>
      </x:c>
      <x:c r="E2535" s="413" t="str">
        <x:v>Integrasi rumus</x:v>
      </x:c>
      <x:c r="F2535" s="413" t="str">
        <x:v>9 Sep 2026</x:v>
      </x:c>
    </x:row>
    <x:row r="2536" ht="40" customHeight="1">
      <x:c r="A2536" s="413" t="str">
        <x:v>Data Schedule</x:v>
      </x:c>
      <x:c r="B2536" s="413" t="str">
        <x:v>AE34</x:v>
      </x:c>
      <x:c r="C2536" s="413" t="str">
        <x:v>=IF(A34="","",IF(AD34&lt;&gt;0,"CHECK harga/bayar",IF(AI34&gt;0,"CHECK DP belum cocok","OK")))</x:v>
      </x:c>
      <x:c r="D2536" s="413" t="str">
        <x:v>=IF(A34="","",IF(LEFT(AG34,5)="CHECK",AG34,IF(AD34&lt;&gt;0,"CHECK harga/bayar",IF(AI34&gt;0,"CHECK DP belum cocok",IF(U34=0,"Ditahan","OK")))))</x:v>
      </x:c>
      <x:c r="E2536" s="413" t="str">
        <x:v>Integrasi rumus</x:v>
      </x:c>
      <x:c r="F2536" s="413" t="str">
        <x:v>9 Sep 2026</x:v>
      </x:c>
    </x:row>
    <x:row r="2537" ht="40" customHeight="1">
      <x:c r="A2537" s="413" t="str">
        <x:v>Data Schedule</x:v>
      </x:c>
      <x:c r="B2537" s="413" t="str">
        <x:v>AC35</x:v>
      </x:c>
      <x:c r="C2537" s="413" t="str">
        <x:v>=IF(A35="","",P35+Q35)</x:v>
      </x:c>
      <x:c r="D2537" s="413" t="str">
        <x:v>=IF(A35="","",P35+Q35+IF(AL35&lt;&gt;"",N(AK35),0))</x:v>
      </x:c>
      <x:c r="E2537" s="413" t="str">
        <x:v>Integrasi rumus</x:v>
      </x:c>
      <x:c r="F2537" s="413" t="str">
        <x:v>9 Sep 2026</x:v>
      </x:c>
    </x:row>
    <x:row r="2538" ht="40" customHeight="1">
      <x:c r="A2538" s="413" t="str">
        <x:v>Data Schedule</x:v>
      </x:c>
      <x:c r="B2538" s="413" t="str">
        <x:v>S35</x:v>
      </x:c>
      <x:c r="C2538" s="413" t="str">
        <x:v>=IF(A35="","",MIN(L35,P35+Q35))</x:v>
      </x:c>
      <x:c r="D2538" s="413" t="str">
        <x:v>=IF(A35="","",MIN(L35,AC35))</x:v>
      </x:c>
      <x:c r="E2538" s="413" t="str">
        <x:v>Integrasi rumus</x:v>
      </x:c>
      <x:c r="F2538" s="413" t="str">
        <x:v>9 Sep 2026</x:v>
      </x:c>
    </x:row>
    <x:row r="2539" ht="40" customHeight="1">
      <x:c r="A2539" s="413" t="str">
        <x:v>Data Schedule</x:v>
      </x:c>
      <x:c r="B2539" s="413" t="str">
        <x:v>T35</x:v>
      </x:c>
      <x:c r="C2539" s="413" t="str">
        <x:v>=IF(A35="","",IF(OR(O35="Lunas",R35&gt;0),0,MAX(0,L35-MAX(N35,P35)-Q35)))</x:v>
      </x:c>
      <x:c r="D2539" s="413" t="str">
        <x:v>=IF(A35="","",MAX(0,L35-AC35))</x:v>
      </x:c>
      <x:c r="E2539" s="413" t="str">
        <x:v>Integrasi rumus</x:v>
      </x:c>
      <x:c r="F2539" s="413" t="str">
        <x:v>9 Sep 2026</x:v>
      </x:c>
    </x:row>
    <x:row r="2540" ht="40" customHeight="1">
      <x:c r="A2540" s="413" t="str">
        <x:v>Data Schedule</x:v>
      </x:c>
      <x:c r="B2540" s="413" t="str">
        <x:v>AI35</x:v>
      </x:c>
      <x:c r="C2540" s="413" t="str">
        <x:v>=IF(A35="","",MAX(0,N35-P35))</x:v>
      </x:c>
      <x:c r="D2540" s="413" t="str">
        <x:v>=IF(A35="","",MAX(0,N35-AC35))</x:v>
      </x:c>
      <x:c r="E2540" s="413" t="str">
        <x:v>Integrasi rumus</x:v>
      </x:c>
      <x:c r="F2540" s="413" t="str">
        <x:v>9 Sep 2026</x:v>
      </x:c>
    </x:row>
    <x:row r="2541" ht="40" customHeight="1">
      <x:c r="A2541" s="413" t="str">
        <x:v>Data Schedule</x:v>
      </x:c>
      <x:c r="B2541" s="413" t="str">
        <x:v>V35</x:v>
      </x:c>
      <x:c r="C2541" s="413" t="str">
        <x:v>=IF(AND(A35&lt;&gt;"",U35=1,B35&gt;'Pengaturan'!$B$6,B35&lt;='Pengaturan'!$B$5),T35,0)</x:v>
      </x:c>
      <x:c r="D2541" s="413" t="str">
        <x:v>=IF(AND(AND(A35&lt;&gt;"",U35=1,AI35=0,AH35=0,LEFT(AG35,5)&lt;&gt;"CHECK",G35&lt;&gt;"CHECK PACKAGE"),B35&gt;'Pengaturan'!$B$6,B35&lt;='Pengaturan'!$B$5),T35,0)</x:v>
      </x:c>
      <x:c r="E2541" s="413" t="str">
        <x:v>Integrasi rumus</x:v>
      </x:c>
      <x:c r="F2541" s="413" t="str">
        <x:v>9 Sep 2026</x:v>
      </x:c>
    </x:row>
    <x:row r="2542" ht="40" customHeight="1">
      <x:c r="A2542" s="413" t="str">
        <x:v>Data Schedule</x:v>
      </x:c>
      <x:c r="B2542" s="413" t="str">
        <x:v>W35</x:v>
      </x:c>
      <x:c r="C2542" s="413" t="str">
        <x:v>=IF(AND(A35&lt;&gt;"",U35=1,B35='Pengaturan'!$B$6,'Pengaturan'!$B$28&lt;&gt;"Tutup"),T35,0)</x:v>
      </x:c>
      <x:c r="D2542" s="413" t="str">
        <x:v>=IF(AND(AND(A35&lt;&gt;"",U35=1,AI35=0,AH35=0,LEFT(AG35,5)&lt;&gt;"CHECK",G35&lt;&gt;"CHECK PACKAGE"),B35='Pengaturan'!$B$6,'Pengaturan'!$B$28&lt;&gt;"Tutup"),T35,0)</x:v>
      </x:c>
      <x:c r="E2542" s="413" t="str">
        <x:v>Integrasi rumus</x:v>
      </x:c>
      <x:c r="F2542" s="413" t="str">
        <x:v>9 Sep 2026</x:v>
      </x:c>
    </x:row>
    <x:row r="2543" ht="40" customHeight="1">
      <x:c r="A2543" s="413" t="str">
        <x:v>Data Schedule</x:v>
      </x:c>
      <x:c r="B2543" s="413" t="str">
        <x:v>AM35</x:v>
      </x:c>
      <x:c r="C2543" s="413"/>
      <x:c r="D2543" s="413" t="str">
        <x:v>=IF(AND(A35&lt;&gt;"",B35&gt;'Pengaturan'!$B$29,B35&lt;='Pengaturan'!$B$5),MAX(0,T35-V35-W35),0)</x:v>
      </x:c>
      <x:c r="E2543" s="413" t="str">
        <x:v>Integrasi rumus</x:v>
      </x:c>
      <x:c r="F2543" s="413" t="str">
        <x:v>9 Sep 2026</x:v>
      </x:c>
    </x:row>
    <x:row r="2544" ht="40" customHeight="1">
      <x:c r="A2544" s="413" t="str">
        <x:v>Data Schedule</x:v>
      </x:c>
      <x:c r="B2544" s="413" t="str">
        <x:v>AE35</x:v>
      </x:c>
      <x:c r="C2544" s="413" t="str">
        <x:v>=IF(A35="","",IF(AD35&lt;&gt;0,"CHECK harga/bayar",IF(AI35&gt;0,"CHECK DP belum cocok","OK")))</x:v>
      </x:c>
      <x:c r="D2544" s="413" t="str">
        <x:v>=IF(A35="","",IF(LEFT(AG35,5)="CHECK",AG35,IF(AD35&lt;&gt;0,"CHECK harga/bayar",IF(AI35&gt;0,"CHECK DP belum cocok",IF(U35=0,"Ditahan","OK")))))</x:v>
      </x:c>
      <x:c r="E2544" s="413" t="str">
        <x:v>Integrasi rumus</x:v>
      </x:c>
      <x:c r="F2544" s="413" t="str">
        <x:v>9 Sep 2026</x:v>
      </x:c>
    </x:row>
    <x:row r="2545" ht="40" customHeight="1">
      <x:c r="A2545" s="413" t="str">
        <x:v>Data Schedule</x:v>
      </x:c>
      <x:c r="B2545" s="413" t="str">
        <x:v>AC36</x:v>
      </x:c>
      <x:c r="C2545" s="413" t="str">
        <x:v>=IF(A36="","",P36+Q36)</x:v>
      </x:c>
      <x:c r="D2545" s="413" t="str">
        <x:v>=IF(A36="","",P36+Q36+IF(AL36&lt;&gt;"",N(AK36),0))</x:v>
      </x:c>
      <x:c r="E2545" s="413" t="str">
        <x:v>Integrasi rumus</x:v>
      </x:c>
      <x:c r="F2545" s="413" t="str">
        <x:v>9 Sep 2026</x:v>
      </x:c>
    </x:row>
    <x:row r="2546" ht="40" customHeight="1">
      <x:c r="A2546" s="413" t="str">
        <x:v>Data Schedule</x:v>
      </x:c>
      <x:c r="B2546" s="413" t="str">
        <x:v>S36</x:v>
      </x:c>
      <x:c r="C2546" s="413" t="str">
        <x:v>=IF(A36="","",MIN(L36,P36+Q36))</x:v>
      </x:c>
      <x:c r="D2546" s="413" t="str">
        <x:v>=IF(A36="","",MIN(L36,AC36))</x:v>
      </x:c>
      <x:c r="E2546" s="413" t="str">
        <x:v>Integrasi rumus</x:v>
      </x:c>
      <x:c r="F2546" s="413" t="str">
        <x:v>9 Sep 2026</x:v>
      </x:c>
    </x:row>
    <x:row r="2547" ht="40" customHeight="1">
      <x:c r="A2547" s="413" t="str">
        <x:v>Data Schedule</x:v>
      </x:c>
      <x:c r="B2547" s="413" t="str">
        <x:v>T36</x:v>
      </x:c>
      <x:c r="C2547" s="413" t="str">
        <x:v>=IF(A36="","",IF(OR(O36="Lunas",R36&gt;0),0,MAX(0,L36-MAX(N36,P36)-Q36)))</x:v>
      </x:c>
      <x:c r="D2547" s="413" t="str">
        <x:v>=IF(A36="","",MAX(0,L36-AC36))</x:v>
      </x:c>
      <x:c r="E2547" s="413" t="str">
        <x:v>Integrasi rumus</x:v>
      </x:c>
      <x:c r="F2547" s="413" t="str">
        <x:v>9 Sep 2026</x:v>
      </x:c>
    </x:row>
    <x:row r="2548" ht="40" customHeight="1">
      <x:c r="A2548" s="413" t="str">
        <x:v>Data Schedule</x:v>
      </x:c>
      <x:c r="B2548" s="413" t="str">
        <x:v>AI36</x:v>
      </x:c>
      <x:c r="C2548" s="413" t="str">
        <x:v>=IF(A36="","",MAX(0,N36-P36))</x:v>
      </x:c>
      <x:c r="D2548" s="413" t="str">
        <x:v>=IF(A36="","",MAX(0,N36-AC36))</x:v>
      </x:c>
      <x:c r="E2548" s="413" t="str">
        <x:v>Integrasi rumus</x:v>
      </x:c>
      <x:c r="F2548" s="413" t="str">
        <x:v>9 Sep 2026</x:v>
      </x:c>
    </x:row>
    <x:row r="2549" ht="40" customHeight="1">
      <x:c r="A2549" s="413" t="str">
        <x:v>Data Schedule</x:v>
      </x:c>
      <x:c r="B2549" s="413" t="str">
        <x:v>V36</x:v>
      </x:c>
      <x:c r="C2549" s="413" t="str">
        <x:v>=IF(AND(A36&lt;&gt;"",U36=1,B36&gt;'Pengaturan'!$B$6,B36&lt;='Pengaturan'!$B$5),T36,0)</x:v>
      </x:c>
      <x:c r="D2549" s="413" t="str">
        <x:v>=IF(AND(AND(A36&lt;&gt;"",U36=1,AI36=0,AH36=0,LEFT(AG36,5)&lt;&gt;"CHECK",G36&lt;&gt;"CHECK PACKAGE"),B36&gt;'Pengaturan'!$B$6,B36&lt;='Pengaturan'!$B$5),T36,0)</x:v>
      </x:c>
      <x:c r="E2549" s="413" t="str">
        <x:v>Integrasi rumus</x:v>
      </x:c>
      <x:c r="F2549" s="413" t="str">
        <x:v>9 Sep 2026</x:v>
      </x:c>
    </x:row>
    <x:row r="2550" ht="40" customHeight="1">
      <x:c r="A2550" s="413" t="str">
        <x:v>Data Schedule</x:v>
      </x:c>
      <x:c r="B2550" s="413" t="str">
        <x:v>W36</x:v>
      </x:c>
      <x:c r="C2550" s="413" t="str">
        <x:v>=IF(AND(A36&lt;&gt;"",U36=1,B36='Pengaturan'!$B$6,'Pengaturan'!$B$28&lt;&gt;"Tutup"),T36,0)</x:v>
      </x:c>
      <x:c r="D2550" s="413" t="str">
        <x:v>=IF(AND(AND(A36&lt;&gt;"",U36=1,AI36=0,AH36=0,LEFT(AG36,5)&lt;&gt;"CHECK",G36&lt;&gt;"CHECK PACKAGE"),B36='Pengaturan'!$B$6,'Pengaturan'!$B$28&lt;&gt;"Tutup"),T36,0)</x:v>
      </x:c>
      <x:c r="E2550" s="413" t="str">
        <x:v>Integrasi rumus</x:v>
      </x:c>
      <x:c r="F2550" s="413" t="str">
        <x:v>9 Sep 2026</x:v>
      </x:c>
    </x:row>
    <x:row r="2551" ht="40" customHeight="1">
      <x:c r="A2551" s="413" t="str">
        <x:v>Data Schedule</x:v>
      </x:c>
      <x:c r="B2551" s="413" t="str">
        <x:v>AM36</x:v>
      </x:c>
      <x:c r="C2551" s="413"/>
      <x:c r="D2551" s="413" t="str">
        <x:v>=IF(AND(A36&lt;&gt;"",B36&gt;'Pengaturan'!$B$29,B36&lt;='Pengaturan'!$B$5),MAX(0,T36-V36-W36),0)</x:v>
      </x:c>
      <x:c r="E2551" s="413" t="str">
        <x:v>Integrasi rumus</x:v>
      </x:c>
      <x:c r="F2551" s="413" t="str">
        <x:v>9 Sep 2026</x:v>
      </x:c>
    </x:row>
    <x:row r="2552" ht="40" customHeight="1">
      <x:c r="A2552" s="413" t="str">
        <x:v>Data Schedule</x:v>
      </x:c>
      <x:c r="B2552" s="413" t="str">
        <x:v>AE36</x:v>
      </x:c>
      <x:c r="C2552" s="413" t="str">
        <x:v>=IF(A36="","",IF(AD36&lt;&gt;0,"CHECK harga/bayar",IF(AI36&gt;0,"CHECK DP belum cocok","OK")))</x:v>
      </x:c>
      <x:c r="D2552" s="413" t="str">
        <x:v>=IF(A36="","",IF(LEFT(AG36,5)="CHECK",AG36,IF(AD36&lt;&gt;0,"CHECK harga/bayar",IF(AI36&gt;0,"CHECK DP belum cocok",IF(U36=0,"Ditahan","OK")))))</x:v>
      </x:c>
      <x:c r="E2552" s="413" t="str">
        <x:v>Integrasi rumus</x:v>
      </x:c>
      <x:c r="F2552" s="413" t="str">
        <x:v>9 Sep 2026</x:v>
      </x:c>
    </x:row>
    <x:row r="2553" ht="40" customHeight="1">
      <x:c r="A2553" s="413" t="str">
        <x:v>Data Schedule</x:v>
      </x:c>
      <x:c r="B2553" s="413" t="str">
        <x:v>AC37</x:v>
      </x:c>
      <x:c r="C2553" s="413" t="str">
        <x:v>=IF(A37="","",P37+Q37)</x:v>
      </x:c>
      <x:c r="D2553" s="413" t="str">
        <x:v>=IF(A37="","",P37+Q37+IF(AL37&lt;&gt;"",N(AK37),0))</x:v>
      </x:c>
      <x:c r="E2553" s="413" t="str">
        <x:v>Integrasi rumus</x:v>
      </x:c>
      <x:c r="F2553" s="413" t="str">
        <x:v>9 Sep 2026</x:v>
      </x:c>
    </x:row>
    <x:row r="2554" ht="40" customHeight="1">
      <x:c r="A2554" s="413" t="str">
        <x:v>Data Schedule</x:v>
      </x:c>
      <x:c r="B2554" s="413" t="str">
        <x:v>S37</x:v>
      </x:c>
      <x:c r="C2554" s="413" t="str">
        <x:v>=IF(A37="","",MIN(L37,P37+Q37))</x:v>
      </x:c>
      <x:c r="D2554" s="413" t="str">
        <x:v>=IF(A37="","",MIN(L37,AC37))</x:v>
      </x:c>
      <x:c r="E2554" s="413" t="str">
        <x:v>Integrasi rumus</x:v>
      </x:c>
      <x:c r="F2554" s="413" t="str">
        <x:v>9 Sep 2026</x:v>
      </x:c>
    </x:row>
    <x:row r="2555" ht="40" customHeight="1">
      <x:c r="A2555" s="413" t="str">
        <x:v>Data Schedule</x:v>
      </x:c>
      <x:c r="B2555" s="413" t="str">
        <x:v>T37</x:v>
      </x:c>
      <x:c r="C2555" s="413" t="str">
        <x:v>=IF(A37="","",IF(OR(O37="Lunas",R37&gt;0),0,MAX(0,L37-MAX(N37,P37)-Q37)))</x:v>
      </x:c>
      <x:c r="D2555" s="413" t="str">
        <x:v>=IF(A37="","",MAX(0,L37-AC37))</x:v>
      </x:c>
      <x:c r="E2555" s="413" t="str">
        <x:v>Integrasi rumus</x:v>
      </x:c>
      <x:c r="F2555" s="413" t="str">
        <x:v>9 Sep 2026</x:v>
      </x:c>
    </x:row>
    <x:row r="2556" ht="40" customHeight="1">
      <x:c r="A2556" s="413" t="str">
        <x:v>Data Schedule</x:v>
      </x:c>
      <x:c r="B2556" s="413" t="str">
        <x:v>AI37</x:v>
      </x:c>
      <x:c r="C2556" s="413" t="str">
        <x:v>=IF(A37="","",MAX(0,N37-P37))</x:v>
      </x:c>
      <x:c r="D2556" s="413" t="str">
        <x:v>=IF(A37="","",MAX(0,N37-AC37))</x:v>
      </x:c>
      <x:c r="E2556" s="413" t="str">
        <x:v>Integrasi rumus</x:v>
      </x:c>
      <x:c r="F2556" s="413" t="str">
        <x:v>9 Sep 2026</x:v>
      </x:c>
    </x:row>
    <x:row r="2557" ht="40" customHeight="1">
      <x:c r="A2557" s="413" t="str">
        <x:v>Data Schedule</x:v>
      </x:c>
      <x:c r="B2557" s="413" t="str">
        <x:v>V37</x:v>
      </x:c>
      <x:c r="C2557" s="413" t="str">
        <x:v>=IF(AND(A37&lt;&gt;"",U37=1,B37&gt;'Pengaturan'!$B$6,B37&lt;='Pengaturan'!$B$5),T37,0)</x:v>
      </x:c>
      <x:c r="D2557" s="413" t="str">
        <x:v>=IF(AND(AND(A37&lt;&gt;"",U37=1,AI37=0,AH37=0,LEFT(AG37,5)&lt;&gt;"CHECK",G37&lt;&gt;"CHECK PACKAGE"),B37&gt;'Pengaturan'!$B$6,B37&lt;='Pengaturan'!$B$5),T37,0)</x:v>
      </x:c>
      <x:c r="E2557" s="413" t="str">
        <x:v>Integrasi rumus</x:v>
      </x:c>
      <x:c r="F2557" s="413" t="str">
        <x:v>9 Sep 2026</x:v>
      </x:c>
    </x:row>
    <x:row r="2558" ht="40" customHeight="1">
      <x:c r="A2558" s="413" t="str">
        <x:v>Data Schedule</x:v>
      </x:c>
      <x:c r="B2558" s="413" t="str">
        <x:v>W37</x:v>
      </x:c>
      <x:c r="C2558" s="413" t="str">
        <x:v>=IF(AND(A37&lt;&gt;"",U37=1,B37='Pengaturan'!$B$6,'Pengaturan'!$B$28&lt;&gt;"Tutup"),T37,0)</x:v>
      </x:c>
      <x:c r="D2558" s="413" t="str">
        <x:v>=IF(AND(AND(A37&lt;&gt;"",U37=1,AI37=0,AH37=0,LEFT(AG37,5)&lt;&gt;"CHECK",G37&lt;&gt;"CHECK PACKAGE"),B37='Pengaturan'!$B$6,'Pengaturan'!$B$28&lt;&gt;"Tutup"),T37,0)</x:v>
      </x:c>
      <x:c r="E2558" s="413" t="str">
        <x:v>Integrasi rumus</x:v>
      </x:c>
      <x:c r="F2558" s="413" t="str">
        <x:v>9 Sep 2026</x:v>
      </x:c>
    </x:row>
    <x:row r="2559" ht="40" customHeight="1">
      <x:c r="A2559" s="413" t="str">
        <x:v>Data Schedule</x:v>
      </x:c>
      <x:c r="B2559" s="413" t="str">
        <x:v>AM37</x:v>
      </x:c>
      <x:c r="C2559" s="413"/>
      <x:c r="D2559" s="413" t="str">
        <x:v>=IF(AND(A37&lt;&gt;"",B37&gt;'Pengaturan'!$B$29,B37&lt;='Pengaturan'!$B$5),MAX(0,T37-V37-W37),0)</x:v>
      </x:c>
      <x:c r="E2559" s="413" t="str">
        <x:v>Integrasi rumus</x:v>
      </x:c>
      <x:c r="F2559" s="413" t="str">
        <x:v>9 Sep 2026</x:v>
      </x:c>
    </x:row>
    <x:row r="2560" ht="40" customHeight="1">
      <x:c r="A2560" s="413" t="str">
        <x:v>Data Schedule</x:v>
      </x:c>
      <x:c r="B2560" s="413" t="str">
        <x:v>AE37</x:v>
      </x:c>
      <x:c r="C2560" s="413" t="str">
        <x:v>=IF(A37="","",IF(AD37&lt;&gt;0,"CHECK harga/bayar",IF(AI37&gt;0,"CHECK DP belum cocok","OK")))</x:v>
      </x:c>
      <x:c r="D2560" s="413" t="str">
        <x:v>=IF(A37="","",IF(LEFT(AG37,5)="CHECK",AG37,IF(AD37&lt;&gt;0,"CHECK harga/bayar",IF(AI37&gt;0,"CHECK DP belum cocok",IF(U37=0,"Ditahan","OK")))))</x:v>
      </x:c>
      <x:c r="E2560" s="413" t="str">
        <x:v>Integrasi rumus</x:v>
      </x:c>
      <x:c r="F2560" s="413" t="str">
        <x:v>9 Sep 2026</x:v>
      </x:c>
    </x:row>
    <x:row r="2561" ht="40" customHeight="1">
      <x:c r="A2561" s="413" t="str">
        <x:v>Data Schedule</x:v>
      </x:c>
      <x:c r="B2561" s="413" t="str">
        <x:v>AC38</x:v>
      </x:c>
      <x:c r="C2561" s="413" t="str">
        <x:v>=IF(A38="","",P38+Q38)</x:v>
      </x:c>
      <x:c r="D2561" s="413" t="str">
        <x:v>=IF(A38="","",P38+Q38+IF(AL38&lt;&gt;"",N(AK38),0))</x:v>
      </x:c>
      <x:c r="E2561" s="413" t="str">
        <x:v>Integrasi rumus</x:v>
      </x:c>
      <x:c r="F2561" s="413" t="str">
        <x:v>9 Sep 2026</x:v>
      </x:c>
    </x:row>
    <x:row r="2562" ht="40" customHeight="1">
      <x:c r="A2562" s="413" t="str">
        <x:v>Data Schedule</x:v>
      </x:c>
      <x:c r="B2562" s="413" t="str">
        <x:v>S38</x:v>
      </x:c>
      <x:c r="C2562" s="413" t="str">
        <x:v>=IF(A38="","",MIN(L38,P38+Q38))</x:v>
      </x:c>
      <x:c r="D2562" s="413" t="str">
        <x:v>=IF(A38="","",MIN(L38,AC38))</x:v>
      </x:c>
      <x:c r="E2562" s="413" t="str">
        <x:v>Integrasi rumus</x:v>
      </x:c>
      <x:c r="F2562" s="413" t="str">
        <x:v>9 Sep 2026</x:v>
      </x:c>
    </x:row>
    <x:row r="2563" ht="40" customHeight="1">
      <x:c r="A2563" s="413" t="str">
        <x:v>Data Schedule</x:v>
      </x:c>
      <x:c r="B2563" s="413" t="str">
        <x:v>T38</x:v>
      </x:c>
      <x:c r="C2563" s="413" t="str">
        <x:v>=IF(A38="","",IF(OR(O38="Lunas",R38&gt;0),0,MAX(0,L38-MAX(N38,P38)-Q38)))</x:v>
      </x:c>
      <x:c r="D2563" s="413" t="str">
        <x:v>=IF(A38="","",MAX(0,L38-AC38))</x:v>
      </x:c>
      <x:c r="E2563" s="413" t="str">
        <x:v>Integrasi rumus</x:v>
      </x:c>
      <x:c r="F2563" s="413" t="str">
        <x:v>9 Sep 2026</x:v>
      </x:c>
    </x:row>
    <x:row r="2564" ht="40" customHeight="1">
      <x:c r="A2564" s="413" t="str">
        <x:v>Data Schedule</x:v>
      </x:c>
      <x:c r="B2564" s="413" t="str">
        <x:v>AI38</x:v>
      </x:c>
      <x:c r="C2564" s="413" t="str">
        <x:v>=IF(A38="","",MAX(0,N38-P38))</x:v>
      </x:c>
      <x:c r="D2564" s="413" t="str">
        <x:v>=IF(A38="","",MAX(0,N38-AC38))</x:v>
      </x:c>
      <x:c r="E2564" s="413" t="str">
        <x:v>Integrasi rumus</x:v>
      </x:c>
      <x:c r="F2564" s="413" t="str">
        <x:v>9 Sep 2026</x:v>
      </x:c>
    </x:row>
    <x:row r="2565" ht="40" customHeight="1">
      <x:c r="A2565" s="413" t="str">
        <x:v>Data Schedule</x:v>
      </x:c>
      <x:c r="B2565" s="413" t="str">
        <x:v>V38</x:v>
      </x:c>
      <x:c r="C2565" s="413" t="str">
        <x:v>=IF(AND(A38&lt;&gt;"",U38=1,B38&gt;'Pengaturan'!$B$6,B38&lt;='Pengaturan'!$B$5),T38,0)</x:v>
      </x:c>
      <x:c r="D2565" s="413" t="str">
        <x:v>=IF(AND(AND(A38&lt;&gt;"",U38=1,AI38=0,AH38=0,LEFT(AG38,5)&lt;&gt;"CHECK",G38&lt;&gt;"CHECK PACKAGE"),B38&gt;'Pengaturan'!$B$6,B38&lt;='Pengaturan'!$B$5),T38,0)</x:v>
      </x:c>
      <x:c r="E2565" s="413" t="str">
        <x:v>Integrasi rumus</x:v>
      </x:c>
      <x:c r="F2565" s="413" t="str">
        <x:v>9 Sep 2026</x:v>
      </x:c>
    </x:row>
    <x:row r="2566" ht="40" customHeight="1">
      <x:c r="A2566" s="413" t="str">
        <x:v>Data Schedule</x:v>
      </x:c>
      <x:c r="B2566" s="413" t="str">
        <x:v>W38</x:v>
      </x:c>
      <x:c r="C2566" s="413" t="str">
        <x:v>=IF(AND(A38&lt;&gt;"",U38=1,B38='Pengaturan'!$B$6,'Pengaturan'!$B$28&lt;&gt;"Tutup"),T38,0)</x:v>
      </x:c>
      <x:c r="D2566" s="413" t="str">
        <x:v>=IF(AND(AND(A38&lt;&gt;"",U38=1,AI38=0,AH38=0,LEFT(AG38,5)&lt;&gt;"CHECK",G38&lt;&gt;"CHECK PACKAGE"),B38='Pengaturan'!$B$6,'Pengaturan'!$B$28&lt;&gt;"Tutup"),T38,0)</x:v>
      </x:c>
      <x:c r="E2566" s="413" t="str">
        <x:v>Integrasi rumus</x:v>
      </x:c>
      <x:c r="F2566" s="413" t="str">
        <x:v>9 Sep 2026</x:v>
      </x:c>
    </x:row>
    <x:row r="2567" ht="40" customHeight="1">
      <x:c r="A2567" s="413" t="str">
        <x:v>Data Schedule</x:v>
      </x:c>
      <x:c r="B2567" s="413" t="str">
        <x:v>AM38</x:v>
      </x:c>
      <x:c r="C2567" s="413"/>
      <x:c r="D2567" s="413" t="str">
        <x:v>=IF(AND(A38&lt;&gt;"",B38&gt;'Pengaturan'!$B$29,B38&lt;='Pengaturan'!$B$5),MAX(0,T38-V38-W38),0)</x:v>
      </x:c>
      <x:c r="E2567" s="413" t="str">
        <x:v>Integrasi rumus</x:v>
      </x:c>
      <x:c r="F2567" s="413" t="str">
        <x:v>9 Sep 2026</x:v>
      </x:c>
    </x:row>
    <x:row r="2568" ht="40" customHeight="1">
      <x:c r="A2568" s="413" t="str">
        <x:v>Data Schedule</x:v>
      </x:c>
      <x:c r="B2568" s="413" t="str">
        <x:v>AE38</x:v>
      </x:c>
      <x:c r="C2568" s="413" t="str">
        <x:v>=IF(A38="","",IF(AD38&lt;&gt;0,"CHECK harga/bayar",IF(AI38&gt;0,"CHECK DP belum cocok","OK")))</x:v>
      </x:c>
      <x:c r="D2568" s="413" t="str">
        <x:v>=IF(A38="","",IF(LEFT(AG38,5)="CHECK",AG38,IF(AD38&lt;&gt;0,"CHECK harga/bayar",IF(AI38&gt;0,"CHECK DP belum cocok",IF(U38=0,"Ditahan","OK")))))</x:v>
      </x:c>
      <x:c r="E2568" s="413" t="str">
        <x:v>Integrasi rumus</x:v>
      </x:c>
      <x:c r="F2568" s="413" t="str">
        <x:v>9 Sep 2026</x:v>
      </x:c>
    </x:row>
    <x:row r="2569" ht="40" customHeight="1">
      <x:c r="A2569" s="413" t="str">
        <x:v>Data Schedule</x:v>
      </x:c>
      <x:c r="B2569" s="413" t="str">
        <x:v>AC39</x:v>
      </x:c>
      <x:c r="C2569" s="413" t="str">
        <x:v>=IF(A39="","",P39+Q39)</x:v>
      </x:c>
      <x:c r="D2569" s="413" t="str">
        <x:v>=IF(A39="","",P39+Q39+IF(AL39&lt;&gt;"",N(AK39),0))</x:v>
      </x:c>
      <x:c r="E2569" s="413" t="str">
        <x:v>Integrasi rumus</x:v>
      </x:c>
      <x:c r="F2569" s="413" t="str">
        <x:v>9 Sep 2026</x:v>
      </x:c>
    </x:row>
    <x:row r="2570" ht="40" customHeight="1">
      <x:c r="A2570" s="413" t="str">
        <x:v>Data Schedule</x:v>
      </x:c>
      <x:c r="B2570" s="413" t="str">
        <x:v>S39</x:v>
      </x:c>
      <x:c r="C2570" s="413" t="str">
        <x:v>=IF(A39="","",MIN(L39,P39+Q39))</x:v>
      </x:c>
      <x:c r="D2570" s="413" t="str">
        <x:v>=IF(A39="","",MIN(L39,AC39))</x:v>
      </x:c>
      <x:c r="E2570" s="413" t="str">
        <x:v>Integrasi rumus</x:v>
      </x:c>
      <x:c r="F2570" s="413" t="str">
        <x:v>9 Sep 2026</x:v>
      </x:c>
    </x:row>
    <x:row r="2571" ht="40" customHeight="1">
      <x:c r="A2571" s="413" t="str">
        <x:v>Data Schedule</x:v>
      </x:c>
      <x:c r="B2571" s="413" t="str">
        <x:v>T39</x:v>
      </x:c>
      <x:c r="C2571" s="413" t="str">
        <x:v>=IF(A39="","",IF(OR(O39="Lunas",R39&gt;0),0,MAX(0,L39-MAX(N39,P39)-Q39)))</x:v>
      </x:c>
      <x:c r="D2571" s="413" t="str">
        <x:v>=IF(A39="","",MAX(0,L39-AC39))</x:v>
      </x:c>
      <x:c r="E2571" s="413" t="str">
        <x:v>Integrasi rumus</x:v>
      </x:c>
      <x:c r="F2571" s="413" t="str">
        <x:v>9 Sep 2026</x:v>
      </x:c>
    </x:row>
    <x:row r="2572" ht="40" customHeight="1">
      <x:c r="A2572" s="413" t="str">
        <x:v>Data Schedule</x:v>
      </x:c>
      <x:c r="B2572" s="413" t="str">
        <x:v>AI39</x:v>
      </x:c>
      <x:c r="C2572" s="413" t="str">
        <x:v>=IF(A39="","",MAX(0,N39-P39))</x:v>
      </x:c>
      <x:c r="D2572" s="413" t="str">
        <x:v>=IF(A39="","",MAX(0,N39-AC39))</x:v>
      </x:c>
      <x:c r="E2572" s="413" t="str">
        <x:v>Integrasi rumus</x:v>
      </x:c>
      <x:c r="F2572" s="413" t="str">
        <x:v>9 Sep 2026</x:v>
      </x:c>
    </x:row>
    <x:row r="2573" ht="40" customHeight="1">
      <x:c r="A2573" s="413" t="str">
        <x:v>Data Schedule</x:v>
      </x:c>
      <x:c r="B2573" s="413" t="str">
        <x:v>V39</x:v>
      </x:c>
      <x:c r="C2573" s="413" t="str">
        <x:v>=IF(AND(A39&lt;&gt;"",U39=1,B39&gt;'Pengaturan'!$B$6,B39&lt;='Pengaturan'!$B$5),T39,0)</x:v>
      </x:c>
      <x:c r="D2573" s="413" t="str">
        <x:v>=IF(AND(AND(A39&lt;&gt;"",U39=1,AI39=0,AH39=0,LEFT(AG39,5)&lt;&gt;"CHECK",G39&lt;&gt;"CHECK PACKAGE"),B39&gt;'Pengaturan'!$B$6,B39&lt;='Pengaturan'!$B$5),T39,0)</x:v>
      </x:c>
      <x:c r="E2573" s="413" t="str">
        <x:v>Integrasi rumus</x:v>
      </x:c>
      <x:c r="F2573" s="413" t="str">
        <x:v>9 Sep 2026</x:v>
      </x:c>
    </x:row>
    <x:row r="2574" ht="40" customHeight="1">
      <x:c r="A2574" s="413" t="str">
        <x:v>Data Schedule</x:v>
      </x:c>
      <x:c r="B2574" s="413" t="str">
        <x:v>W39</x:v>
      </x:c>
      <x:c r="C2574" s="413" t="str">
        <x:v>=IF(AND(A39&lt;&gt;"",U39=1,B39='Pengaturan'!$B$6,'Pengaturan'!$B$28&lt;&gt;"Tutup"),T39,0)</x:v>
      </x:c>
      <x:c r="D2574" s="413" t="str">
        <x:v>=IF(AND(AND(A39&lt;&gt;"",U39=1,AI39=0,AH39=0,LEFT(AG39,5)&lt;&gt;"CHECK",G39&lt;&gt;"CHECK PACKAGE"),B39='Pengaturan'!$B$6,'Pengaturan'!$B$28&lt;&gt;"Tutup"),T39,0)</x:v>
      </x:c>
      <x:c r="E2574" s="413" t="str">
        <x:v>Integrasi rumus</x:v>
      </x:c>
      <x:c r="F2574" s="413" t="str">
        <x:v>9 Sep 2026</x:v>
      </x:c>
    </x:row>
    <x:row r="2575" ht="40" customHeight="1">
      <x:c r="A2575" s="413" t="str">
        <x:v>Data Schedule</x:v>
      </x:c>
      <x:c r="B2575" s="413" t="str">
        <x:v>AM39</x:v>
      </x:c>
      <x:c r="C2575" s="413"/>
      <x:c r="D2575" s="413" t="str">
        <x:v>=IF(AND(A39&lt;&gt;"",B39&gt;'Pengaturan'!$B$29,B39&lt;='Pengaturan'!$B$5),MAX(0,T39-V39-W39),0)</x:v>
      </x:c>
      <x:c r="E2575" s="413" t="str">
        <x:v>Integrasi rumus</x:v>
      </x:c>
      <x:c r="F2575" s="413" t="str">
        <x:v>9 Sep 2026</x:v>
      </x:c>
    </x:row>
    <x:row r="2576" ht="40" customHeight="1">
      <x:c r="A2576" s="413" t="str">
        <x:v>Data Schedule</x:v>
      </x:c>
      <x:c r="B2576" s="413" t="str">
        <x:v>AE39</x:v>
      </x:c>
      <x:c r="C2576" s="413" t="str">
        <x:v>=IF(A39="","",IF(AD39&lt;&gt;0,"CHECK harga/bayar",IF(AI39&gt;0,"CHECK DP belum cocok","OK")))</x:v>
      </x:c>
      <x:c r="D2576" s="413" t="str">
        <x:v>=IF(A39="","",IF(LEFT(AG39,5)="CHECK",AG39,IF(AD39&lt;&gt;0,"CHECK harga/bayar",IF(AI39&gt;0,"CHECK DP belum cocok",IF(U39=0,"Ditahan","OK")))))</x:v>
      </x:c>
      <x:c r="E2576" s="413" t="str">
        <x:v>Integrasi rumus</x:v>
      </x:c>
      <x:c r="F2576" s="413" t="str">
        <x:v>9 Sep 2026</x:v>
      </x:c>
    </x:row>
    <x:row r="2577" ht="40" customHeight="1">
      <x:c r="A2577" s="413" t="str">
        <x:v>Data Schedule</x:v>
      </x:c>
      <x:c r="B2577" s="413" t="str">
        <x:v>AC40</x:v>
      </x:c>
      <x:c r="C2577" s="413" t="str">
        <x:v>=IF(A40="","",P40+Q40)</x:v>
      </x:c>
      <x:c r="D2577" s="413" t="str">
        <x:v>=IF(A40="","",P40+Q40+IF(AL40&lt;&gt;"",N(AK40),0))</x:v>
      </x:c>
      <x:c r="E2577" s="413" t="str">
        <x:v>Integrasi rumus</x:v>
      </x:c>
      <x:c r="F2577" s="413" t="str">
        <x:v>9 Sep 2026</x:v>
      </x:c>
    </x:row>
    <x:row r="2578" ht="40" customHeight="1">
      <x:c r="A2578" s="413" t="str">
        <x:v>Data Schedule</x:v>
      </x:c>
      <x:c r="B2578" s="413" t="str">
        <x:v>S40</x:v>
      </x:c>
      <x:c r="C2578" s="413" t="str">
        <x:v>=IF(A40="","",MIN(L40,P40+Q40))</x:v>
      </x:c>
      <x:c r="D2578" s="413" t="str">
        <x:v>=IF(A40="","",MIN(L40,AC40))</x:v>
      </x:c>
      <x:c r="E2578" s="413" t="str">
        <x:v>Integrasi rumus</x:v>
      </x:c>
      <x:c r="F2578" s="413" t="str">
        <x:v>9 Sep 2026</x:v>
      </x:c>
    </x:row>
    <x:row r="2579" ht="40" customHeight="1">
      <x:c r="A2579" s="413" t="str">
        <x:v>Data Schedule</x:v>
      </x:c>
      <x:c r="B2579" s="413" t="str">
        <x:v>T40</x:v>
      </x:c>
      <x:c r="C2579" s="413" t="str">
        <x:v>=IF(A40="","",IF(OR(O40="Lunas",R40&gt;0),0,MAX(0,L40-MAX(N40,P40)-Q40)))</x:v>
      </x:c>
      <x:c r="D2579" s="413" t="str">
        <x:v>=IF(A40="","",MAX(0,L40-AC40))</x:v>
      </x:c>
      <x:c r="E2579" s="413" t="str">
        <x:v>Integrasi rumus</x:v>
      </x:c>
      <x:c r="F2579" s="413" t="str">
        <x:v>9 Sep 2026</x:v>
      </x:c>
    </x:row>
    <x:row r="2580" ht="40" customHeight="1">
      <x:c r="A2580" s="413" t="str">
        <x:v>Data Schedule</x:v>
      </x:c>
      <x:c r="B2580" s="413" t="str">
        <x:v>AI40</x:v>
      </x:c>
      <x:c r="C2580" s="413" t="str">
        <x:v>=IF(A40="","",MAX(0,N40-P40))</x:v>
      </x:c>
      <x:c r="D2580" s="413" t="str">
        <x:v>=IF(A40="","",MAX(0,N40-AC40))</x:v>
      </x:c>
      <x:c r="E2580" s="413" t="str">
        <x:v>Integrasi rumus</x:v>
      </x:c>
      <x:c r="F2580" s="413" t="str">
        <x:v>9 Sep 2026</x:v>
      </x:c>
    </x:row>
    <x:row r="2581" ht="40" customHeight="1">
      <x:c r="A2581" s="413" t="str">
        <x:v>Data Schedule</x:v>
      </x:c>
      <x:c r="B2581" s="413" t="str">
        <x:v>V40</x:v>
      </x:c>
      <x:c r="C2581" s="413" t="str">
        <x:v>=IF(AND(A40&lt;&gt;"",U40=1,B40&gt;'Pengaturan'!$B$6,B40&lt;='Pengaturan'!$B$5),T40,0)</x:v>
      </x:c>
      <x:c r="D2581" s="413" t="str">
        <x:v>=IF(AND(AND(A40&lt;&gt;"",U40=1,AI40=0,AH40=0,LEFT(AG40,5)&lt;&gt;"CHECK",G40&lt;&gt;"CHECK PACKAGE"),B40&gt;'Pengaturan'!$B$6,B40&lt;='Pengaturan'!$B$5),T40,0)</x:v>
      </x:c>
      <x:c r="E2581" s="413" t="str">
        <x:v>Integrasi rumus</x:v>
      </x:c>
      <x:c r="F2581" s="413" t="str">
        <x:v>9 Sep 2026</x:v>
      </x:c>
    </x:row>
    <x:row r="2582" ht="40" customHeight="1">
      <x:c r="A2582" s="413" t="str">
        <x:v>Data Schedule</x:v>
      </x:c>
      <x:c r="B2582" s="413" t="str">
        <x:v>W40</x:v>
      </x:c>
      <x:c r="C2582" s="413" t="str">
        <x:v>=IF(AND(A40&lt;&gt;"",U40=1,B40='Pengaturan'!$B$6,'Pengaturan'!$B$28&lt;&gt;"Tutup"),T40,0)</x:v>
      </x:c>
      <x:c r="D2582" s="413" t="str">
        <x:v>=IF(AND(AND(A40&lt;&gt;"",U40=1,AI40=0,AH40=0,LEFT(AG40,5)&lt;&gt;"CHECK",G40&lt;&gt;"CHECK PACKAGE"),B40='Pengaturan'!$B$6,'Pengaturan'!$B$28&lt;&gt;"Tutup"),T40,0)</x:v>
      </x:c>
      <x:c r="E2582" s="413" t="str">
        <x:v>Integrasi rumus</x:v>
      </x:c>
      <x:c r="F2582" s="413" t="str">
        <x:v>9 Sep 2026</x:v>
      </x:c>
    </x:row>
    <x:row r="2583" ht="40" customHeight="1">
      <x:c r="A2583" s="413" t="str">
        <x:v>Data Schedule</x:v>
      </x:c>
      <x:c r="B2583" s="413" t="str">
        <x:v>AM40</x:v>
      </x:c>
      <x:c r="C2583" s="413"/>
      <x:c r="D2583" s="413" t="str">
        <x:v>=IF(AND(A40&lt;&gt;"",B40&gt;'Pengaturan'!$B$29,B40&lt;='Pengaturan'!$B$5),MAX(0,T40-V40-W40),0)</x:v>
      </x:c>
      <x:c r="E2583" s="413" t="str">
        <x:v>Integrasi rumus</x:v>
      </x:c>
      <x:c r="F2583" s="413" t="str">
        <x:v>9 Sep 2026</x:v>
      </x:c>
    </x:row>
    <x:row r="2584" ht="40" customHeight="1">
      <x:c r="A2584" s="413" t="str">
        <x:v>Data Schedule</x:v>
      </x:c>
      <x:c r="B2584" s="413" t="str">
        <x:v>AE40</x:v>
      </x:c>
      <x:c r="C2584" s="413" t="str">
        <x:v>=IF(A40="","",IF(AD40&lt;&gt;0,"CHECK harga/bayar",IF(AI40&gt;0,"CHECK DP belum cocok","OK")))</x:v>
      </x:c>
      <x:c r="D2584" s="413" t="str">
        <x:v>=IF(A40="","",IF(LEFT(AG40,5)="CHECK",AG40,IF(AD40&lt;&gt;0,"CHECK harga/bayar",IF(AI40&gt;0,"CHECK DP belum cocok",IF(U40=0,"Ditahan","OK")))))</x:v>
      </x:c>
      <x:c r="E2584" s="413" t="str">
        <x:v>Integrasi rumus</x:v>
      </x:c>
      <x:c r="F2584" s="413" t="str">
        <x:v>9 Sep 2026</x:v>
      </x:c>
    </x:row>
    <x:row r="2585" ht="40" customHeight="1">
      <x:c r="A2585" s="413" t="str">
        <x:v>Data Schedule</x:v>
      </x:c>
      <x:c r="B2585" s="413" t="str">
        <x:v>AC41</x:v>
      </x:c>
      <x:c r="C2585" s="413" t="str">
        <x:v>=IF(A41="","",P41+Q41)</x:v>
      </x:c>
      <x:c r="D2585" s="413" t="str">
        <x:v>=IF(A41="","",P41+Q41+IF(AL41&lt;&gt;"",N(AK41),0))</x:v>
      </x:c>
      <x:c r="E2585" s="413" t="str">
        <x:v>Integrasi rumus</x:v>
      </x:c>
      <x:c r="F2585" s="413" t="str">
        <x:v>9 Sep 2026</x:v>
      </x:c>
    </x:row>
    <x:row r="2586" ht="40" customHeight="1">
      <x:c r="A2586" s="413" t="str">
        <x:v>Data Schedule</x:v>
      </x:c>
      <x:c r="B2586" s="413" t="str">
        <x:v>S41</x:v>
      </x:c>
      <x:c r="C2586" s="413" t="str">
        <x:v>=IF(A41="","",MIN(L41,P41+Q41))</x:v>
      </x:c>
      <x:c r="D2586" s="413" t="str">
        <x:v>=IF(A41="","",MIN(L41,AC41))</x:v>
      </x:c>
      <x:c r="E2586" s="413" t="str">
        <x:v>Integrasi rumus</x:v>
      </x:c>
      <x:c r="F2586" s="413" t="str">
        <x:v>9 Sep 2026</x:v>
      </x:c>
    </x:row>
    <x:row r="2587" ht="40" customHeight="1">
      <x:c r="A2587" s="413" t="str">
        <x:v>Data Schedule</x:v>
      </x:c>
      <x:c r="B2587" s="413" t="str">
        <x:v>T41</x:v>
      </x:c>
      <x:c r="C2587" s="413" t="str">
        <x:v>=IF(A41="","",IF(OR(O41="Lunas",R41&gt;0),0,MAX(0,L41-MAX(N41,P41)-Q41)))</x:v>
      </x:c>
      <x:c r="D2587" s="413" t="str">
        <x:v>=IF(A41="","",MAX(0,L41-AC41))</x:v>
      </x:c>
      <x:c r="E2587" s="413" t="str">
        <x:v>Integrasi rumus</x:v>
      </x:c>
      <x:c r="F2587" s="413" t="str">
        <x:v>9 Sep 2026</x:v>
      </x:c>
    </x:row>
    <x:row r="2588" ht="40" customHeight="1">
      <x:c r="A2588" s="413" t="str">
        <x:v>Data Schedule</x:v>
      </x:c>
      <x:c r="B2588" s="413" t="str">
        <x:v>AI41</x:v>
      </x:c>
      <x:c r="C2588" s="413" t="str">
        <x:v>=IF(A41="","",MAX(0,N41-P41))</x:v>
      </x:c>
      <x:c r="D2588" s="413" t="str">
        <x:v>=IF(A41="","",MAX(0,N41-AC41))</x:v>
      </x:c>
      <x:c r="E2588" s="413" t="str">
        <x:v>Integrasi rumus</x:v>
      </x:c>
      <x:c r="F2588" s="413" t="str">
        <x:v>9 Sep 2026</x:v>
      </x:c>
    </x:row>
    <x:row r="2589" ht="40" customHeight="1">
      <x:c r="A2589" s="413" t="str">
        <x:v>Data Schedule</x:v>
      </x:c>
      <x:c r="B2589" s="413" t="str">
        <x:v>V41</x:v>
      </x:c>
      <x:c r="C2589" s="413" t="str">
        <x:v>=IF(AND(A41&lt;&gt;"",U41=1,B41&gt;'Pengaturan'!$B$6,B41&lt;='Pengaturan'!$B$5),T41,0)</x:v>
      </x:c>
      <x:c r="D2589" s="413" t="str">
        <x:v>=IF(AND(AND(A41&lt;&gt;"",U41=1,AI41=0,AH41=0,LEFT(AG41,5)&lt;&gt;"CHECK",G41&lt;&gt;"CHECK PACKAGE"),B41&gt;'Pengaturan'!$B$6,B41&lt;='Pengaturan'!$B$5),T41,0)</x:v>
      </x:c>
      <x:c r="E2589" s="413" t="str">
        <x:v>Integrasi rumus</x:v>
      </x:c>
      <x:c r="F2589" s="413" t="str">
        <x:v>9 Sep 2026</x:v>
      </x:c>
    </x:row>
    <x:row r="2590" ht="40" customHeight="1">
      <x:c r="A2590" s="413" t="str">
        <x:v>Data Schedule</x:v>
      </x:c>
      <x:c r="B2590" s="413" t="str">
        <x:v>W41</x:v>
      </x:c>
      <x:c r="C2590" s="413" t="str">
        <x:v>=IF(AND(A41&lt;&gt;"",U41=1,B41='Pengaturan'!$B$6,'Pengaturan'!$B$28&lt;&gt;"Tutup"),T41,0)</x:v>
      </x:c>
      <x:c r="D2590" s="413" t="str">
        <x:v>=IF(AND(AND(A41&lt;&gt;"",U41=1,AI41=0,AH41=0,LEFT(AG41,5)&lt;&gt;"CHECK",G41&lt;&gt;"CHECK PACKAGE"),B41='Pengaturan'!$B$6,'Pengaturan'!$B$28&lt;&gt;"Tutup"),T41,0)</x:v>
      </x:c>
      <x:c r="E2590" s="413" t="str">
        <x:v>Integrasi rumus</x:v>
      </x:c>
      <x:c r="F2590" s="413" t="str">
        <x:v>9 Sep 2026</x:v>
      </x:c>
    </x:row>
    <x:row r="2591" ht="40" customHeight="1">
      <x:c r="A2591" s="413" t="str">
        <x:v>Data Schedule</x:v>
      </x:c>
      <x:c r="B2591" s="413" t="str">
        <x:v>AM41</x:v>
      </x:c>
      <x:c r="C2591" s="413"/>
      <x:c r="D2591" s="413" t="str">
        <x:v>=IF(AND(A41&lt;&gt;"",B41&gt;'Pengaturan'!$B$29,B41&lt;='Pengaturan'!$B$5),MAX(0,T41-V41-W41),0)</x:v>
      </x:c>
      <x:c r="E2591" s="413" t="str">
        <x:v>Integrasi rumus</x:v>
      </x:c>
      <x:c r="F2591" s="413" t="str">
        <x:v>9 Sep 2026</x:v>
      </x:c>
    </x:row>
    <x:row r="2592" ht="40" customHeight="1">
      <x:c r="A2592" s="413" t="str">
        <x:v>Data Schedule</x:v>
      </x:c>
      <x:c r="B2592" s="413" t="str">
        <x:v>AE41</x:v>
      </x:c>
      <x:c r="C2592" s="413" t="str">
        <x:v>=IF(A41="","",IF(AD41&lt;&gt;0,"CHECK harga/bayar",IF(AI41&gt;0,"CHECK DP belum cocok","OK")))</x:v>
      </x:c>
      <x:c r="D2592" s="413" t="str">
        <x:v>=IF(A41="","",IF(LEFT(AG41,5)="CHECK",AG41,IF(AD41&lt;&gt;0,"CHECK harga/bayar",IF(AI41&gt;0,"CHECK DP belum cocok",IF(U41=0,"Ditahan","OK")))))</x:v>
      </x:c>
      <x:c r="E2592" s="413" t="str">
        <x:v>Integrasi rumus</x:v>
      </x:c>
      <x:c r="F2592" s="413" t="str">
        <x:v>9 Sep 2026</x:v>
      </x:c>
    </x:row>
    <x:row r="2593" ht="40" customHeight="1">
      <x:c r="A2593" s="413" t="str">
        <x:v>Data Schedule</x:v>
      </x:c>
      <x:c r="B2593" s="413" t="str">
        <x:v>AC42</x:v>
      </x:c>
      <x:c r="C2593" s="413" t="str">
        <x:v>=IF(A42="","",P42+Q42)</x:v>
      </x:c>
      <x:c r="D2593" s="413" t="str">
        <x:v>=IF(A42="","",P42+Q42+IF(AL42&lt;&gt;"",N(AK42),0))</x:v>
      </x:c>
      <x:c r="E2593" s="413" t="str">
        <x:v>Integrasi rumus</x:v>
      </x:c>
      <x:c r="F2593" s="413" t="str">
        <x:v>9 Sep 2026</x:v>
      </x:c>
    </x:row>
    <x:row r="2594" ht="40" customHeight="1">
      <x:c r="A2594" s="413" t="str">
        <x:v>Data Schedule</x:v>
      </x:c>
      <x:c r="B2594" s="413" t="str">
        <x:v>S42</x:v>
      </x:c>
      <x:c r="C2594" s="413" t="str">
        <x:v>=IF(A42="","",MIN(L42,P42+Q42))</x:v>
      </x:c>
      <x:c r="D2594" s="413" t="str">
        <x:v>=IF(A42="","",MIN(L42,AC42))</x:v>
      </x:c>
      <x:c r="E2594" s="413" t="str">
        <x:v>Integrasi rumus</x:v>
      </x:c>
      <x:c r="F2594" s="413" t="str">
        <x:v>9 Sep 2026</x:v>
      </x:c>
    </x:row>
    <x:row r="2595" ht="40" customHeight="1">
      <x:c r="A2595" s="413" t="str">
        <x:v>Data Schedule</x:v>
      </x:c>
      <x:c r="B2595" s="413" t="str">
        <x:v>T42</x:v>
      </x:c>
      <x:c r="C2595" s="413" t="str">
        <x:v>=IF(A42="","",IF(OR(O42="Lunas",R42&gt;0),0,MAX(0,L42-MAX(N42,P42)-Q42)))</x:v>
      </x:c>
      <x:c r="D2595" s="413" t="str">
        <x:v>=IF(A42="","",MAX(0,L42-AC42))</x:v>
      </x:c>
      <x:c r="E2595" s="413" t="str">
        <x:v>Integrasi rumus</x:v>
      </x:c>
      <x:c r="F2595" s="413" t="str">
        <x:v>9 Sep 2026</x:v>
      </x:c>
    </x:row>
    <x:row r="2596" ht="40" customHeight="1">
      <x:c r="A2596" s="413" t="str">
        <x:v>Data Schedule</x:v>
      </x:c>
      <x:c r="B2596" s="413" t="str">
        <x:v>AI42</x:v>
      </x:c>
      <x:c r="C2596" s="413" t="str">
        <x:v>=IF(A42="","",MAX(0,N42-P42))</x:v>
      </x:c>
      <x:c r="D2596" s="413" t="str">
        <x:v>=IF(A42="","",MAX(0,N42-AC42))</x:v>
      </x:c>
      <x:c r="E2596" s="413" t="str">
        <x:v>Integrasi rumus</x:v>
      </x:c>
      <x:c r="F2596" s="413" t="str">
        <x:v>9 Sep 2026</x:v>
      </x:c>
    </x:row>
    <x:row r="2597" ht="40" customHeight="1">
      <x:c r="A2597" s="413" t="str">
        <x:v>Data Schedule</x:v>
      </x:c>
      <x:c r="B2597" s="413" t="str">
        <x:v>V42</x:v>
      </x:c>
      <x:c r="C2597" s="413" t="str">
        <x:v>=IF(AND(A42&lt;&gt;"",U42=1,B42&gt;'Pengaturan'!$B$6,B42&lt;='Pengaturan'!$B$5),T42,0)</x:v>
      </x:c>
      <x:c r="D2597" s="413" t="str">
        <x:v>=IF(AND(AND(A42&lt;&gt;"",U42=1,AI42=0,AH42=0,LEFT(AG42,5)&lt;&gt;"CHECK",G42&lt;&gt;"CHECK PACKAGE"),B42&gt;'Pengaturan'!$B$6,B42&lt;='Pengaturan'!$B$5),T42,0)</x:v>
      </x:c>
      <x:c r="E2597" s="413" t="str">
        <x:v>Integrasi rumus</x:v>
      </x:c>
      <x:c r="F2597" s="413" t="str">
        <x:v>9 Sep 2026</x:v>
      </x:c>
    </x:row>
    <x:row r="2598" ht="40" customHeight="1">
      <x:c r="A2598" s="413" t="str">
        <x:v>Data Schedule</x:v>
      </x:c>
      <x:c r="B2598" s="413" t="str">
        <x:v>W42</x:v>
      </x:c>
      <x:c r="C2598" s="413" t="str">
        <x:v>=IF(AND(A42&lt;&gt;"",U42=1,B42='Pengaturan'!$B$6,'Pengaturan'!$B$28&lt;&gt;"Tutup"),T42,0)</x:v>
      </x:c>
      <x:c r="D2598" s="413" t="str">
        <x:v>=IF(AND(AND(A42&lt;&gt;"",U42=1,AI42=0,AH42=0,LEFT(AG42,5)&lt;&gt;"CHECK",G42&lt;&gt;"CHECK PACKAGE"),B42='Pengaturan'!$B$6,'Pengaturan'!$B$28&lt;&gt;"Tutup"),T42,0)</x:v>
      </x:c>
      <x:c r="E2598" s="413" t="str">
        <x:v>Integrasi rumus</x:v>
      </x:c>
      <x:c r="F2598" s="413" t="str">
        <x:v>9 Sep 2026</x:v>
      </x:c>
    </x:row>
    <x:row r="2599" ht="40" customHeight="1">
      <x:c r="A2599" s="413" t="str">
        <x:v>Data Schedule</x:v>
      </x:c>
      <x:c r="B2599" s="413" t="str">
        <x:v>AM42</x:v>
      </x:c>
      <x:c r="C2599" s="413"/>
      <x:c r="D2599" s="413" t="str">
        <x:v>=IF(AND(A42&lt;&gt;"",B42&gt;'Pengaturan'!$B$29,B42&lt;='Pengaturan'!$B$5),MAX(0,T42-V42-W42),0)</x:v>
      </x:c>
      <x:c r="E2599" s="413" t="str">
        <x:v>Integrasi rumus</x:v>
      </x:c>
      <x:c r="F2599" s="413" t="str">
        <x:v>9 Sep 2026</x:v>
      </x:c>
    </x:row>
    <x:row r="2600" ht="40" customHeight="1">
      <x:c r="A2600" s="413" t="str">
        <x:v>Data Schedule</x:v>
      </x:c>
      <x:c r="B2600" s="413" t="str">
        <x:v>AE42</x:v>
      </x:c>
      <x:c r="C2600" s="413" t="str">
        <x:v>=IF(A42="","",IF(AD42&lt;&gt;0,"CHECK harga/bayar",IF(AI42&gt;0,"CHECK DP belum cocok","OK")))</x:v>
      </x:c>
      <x:c r="D2600" s="413" t="str">
        <x:v>=IF(A42="","",IF(LEFT(AG42,5)="CHECK",AG42,IF(AD42&lt;&gt;0,"CHECK harga/bayar",IF(AI42&gt;0,"CHECK DP belum cocok",IF(U42=0,"Ditahan","OK")))))</x:v>
      </x:c>
      <x:c r="E2600" s="413" t="str">
        <x:v>Integrasi rumus</x:v>
      </x:c>
      <x:c r="F2600" s="413" t="str">
        <x:v>9 Sep 2026</x:v>
      </x:c>
    </x:row>
    <x:row r="2601" ht="40" customHeight="1">
      <x:c r="A2601" s="413" t="str">
        <x:v>Data Schedule</x:v>
      </x:c>
      <x:c r="B2601" s="413" t="str">
        <x:v>AC43</x:v>
      </x:c>
      <x:c r="C2601" s="413" t="str">
        <x:v>=IF(A43="","",P43+Q43)</x:v>
      </x:c>
      <x:c r="D2601" s="413" t="str">
        <x:v>=IF(A43="","",P43+Q43+IF(AL43&lt;&gt;"",N(AK43),0))</x:v>
      </x:c>
      <x:c r="E2601" s="413" t="str">
        <x:v>Integrasi rumus</x:v>
      </x:c>
      <x:c r="F2601" s="413" t="str">
        <x:v>9 Sep 2026</x:v>
      </x:c>
    </x:row>
    <x:row r="2602" ht="40" customHeight="1">
      <x:c r="A2602" s="413" t="str">
        <x:v>Data Schedule</x:v>
      </x:c>
      <x:c r="B2602" s="413" t="str">
        <x:v>S43</x:v>
      </x:c>
      <x:c r="C2602" s="413" t="str">
        <x:v>=IF(A43="","",MIN(L43,P43+Q43))</x:v>
      </x:c>
      <x:c r="D2602" s="413" t="str">
        <x:v>=IF(A43="","",MIN(L43,AC43))</x:v>
      </x:c>
      <x:c r="E2602" s="413" t="str">
        <x:v>Integrasi rumus</x:v>
      </x:c>
      <x:c r="F2602" s="413" t="str">
        <x:v>9 Sep 2026</x:v>
      </x:c>
    </x:row>
    <x:row r="2603" ht="40" customHeight="1">
      <x:c r="A2603" s="413" t="str">
        <x:v>Data Schedule</x:v>
      </x:c>
      <x:c r="B2603" s="413" t="str">
        <x:v>T43</x:v>
      </x:c>
      <x:c r="C2603" s="413" t="str">
        <x:v>=IF(A43="","",IF(OR(O43="Lunas",R43&gt;0),0,MAX(0,L43-MAX(N43,P43)-Q43)))</x:v>
      </x:c>
      <x:c r="D2603" s="413" t="str">
        <x:v>=IF(A43="","",MAX(0,L43-AC43))</x:v>
      </x:c>
      <x:c r="E2603" s="413" t="str">
        <x:v>Integrasi rumus</x:v>
      </x:c>
      <x:c r="F2603" s="413" t="str">
        <x:v>9 Sep 2026</x:v>
      </x:c>
    </x:row>
    <x:row r="2604" ht="40" customHeight="1">
      <x:c r="A2604" s="413" t="str">
        <x:v>Data Schedule</x:v>
      </x:c>
      <x:c r="B2604" s="413" t="str">
        <x:v>AI43</x:v>
      </x:c>
      <x:c r="C2604" s="413" t="str">
        <x:v>=IF(A43="","",MAX(0,N43-P43))</x:v>
      </x:c>
      <x:c r="D2604" s="413" t="str">
        <x:v>=IF(A43="","",MAX(0,N43-AC43))</x:v>
      </x:c>
      <x:c r="E2604" s="413" t="str">
        <x:v>Integrasi rumus</x:v>
      </x:c>
      <x:c r="F2604" s="413" t="str">
        <x:v>9 Sep 2026</x:v>
      </x:c>
    </x:row>
    <x:row r="2605" ht="40" customHeight="1">
      <x:c r="A2605" s="413" t="str">
        <x:v>Data Schedule</x:v>
      </x:c>
      <x:c r="B2605" s="413" t="str">
        <x:v>V43</x:v>
      </x:c>
      <x:c r="C2605" s="413" t="str">
        <x:v>=IF(AND(A43&lt;&gt;"",U43=1,B43&gt;'Pengaturan'!$B$6,B43&lt;='Pengaturan'!$B$5),T43,0)</x:v>
      </x:c>
      <x:c r="D2605" s="413" t="str">
        <x:v>=IF(AND(AND(A43&lt;&gt;"",U43=1,AI43=0,AH43=0,LEFT(AG43,5)&lt;&gt;"CHECK",G43&lt;&gt;"CHECK PACKAGE"),B43&gt;'Pengaturan'!$B$6,B43&lt;='Pengaturan'!$B$5),T43,0)</x:v>
      </x:c>
      <x:c r="E2605" s="413" t="str">
        <x:v>Integrasi rumus</x:v>
      </x:c>
      <x:c r="F2605" s="413" t="str">
        <x:v>9 Sep 2026</x:v>
      </x:c>
    </x:row>
    <x:row r="2606" ht="40" customHeight="1">
      <x:c r="A2606" s="413" t="str">
        <x:v>Data Schedule</x:v>
      </x:c>
      <x:c r="B2606" s="413" t="str">
        <x:v>W43</x:v>
      </x:c>
      <x:c r="C2606" s="413" t="str">
        <x:v>=IF(AND(A43&lt;&gt;"",U43=1,B43='Pengaturan'!$B$6,'Pengaturan'!$B$28&lt;&gt;"Tutup"),T43,0)</x:v>
      </x:c>
      <x:c r="D2606" s="413" t="str">
        <x:v>=IF(AND(AND(A43&lt;&gt;"",U43=1,AI43=0,AH43=0,LEFT(AG43,5)&lt;&gt;"CHECK",G43&lt;&gt;"CHECK PACKAGE"),B43='Pengaturan'!$B$6,'Pengaturan'!$B$28&lt;&gt;"Tutup"),T43,0)</x:v>
      </x:c>
      <x:c r="E2606" s="413" t="str">
        <x:v>Integrasi rumus</x:v>
      </x:c>
      <x:c r="F2606" s="413" t="str">
        <x:v>9 Sep 2026</x:v>
      </x:c>
    </x:row>
    <x:row r="2607" ht="40" customHeight="1">
      <x:c r="A2607" s="413" t="str">
        <x:v>Data Schedule</x:v>
      </x:c>
      <x:c r="B2607" s="413" t="str">
        <x:v>AM43</x:v>
      </x:c>
      <x:c r="C2607" s="413"/>
      <x:c r="D2607" s="413" t="str">
        <x:v>=IF(AND(A43&lt;&gt;"",B43&gt;'Pengaturan'!$B$29,B43&lt;='Pengaturan'!$B$5),MAX(0,T43-V43-W43),0)</x:v>
      </x:c>
      <x:c r="E2607" s="413" t="str">
        <x:v>Integrasi rumus</x:v>
      </x:c>
      <x:c r="F2607" s="413" t="str">
        <x:v>9 Sep 2026</x:v>
      </x:c>
    </x:row>
    <x:row r="2608" ht="40" customHeight="1">
      <x:c r="A2608" s="413" t="str">
        <x:v>Data Schedule</x:v>
      </x:c>
      <x:c r="B2608" s="413" t="str">
        <x:v>AE43</x:v>
      </x:c>
      <x:c r="C2608" s="413" t="str">
        <x:v>=IF(A43="","",IF(AD43&lt;&gt;0,"CHECK harga/bayar",IF(AI43&gt;0,"CHECK DP belum cocok","OK")))</x:v>
      </x:c>
      <x:c r="D2608" s="413" t="str">
        <x:v>=IF(A43="","",IF(LEFT(AG43,5)="CHECK",AG43,IF(AD43&lt;&gt;0,"CHECK harga/bayar",IF(AI43&gt;0,"CHECK DP belum cocok",IF(U43=0,"Ditahan","OK")))))</x:v>
      </x:c>
      <x:c r="E2608" s="413" t="str">
        <x:v>Integrasi rumus</x:v>
      </x:c>
      <x:c r="F2608" s="413" t="str">
        <x:v>9 Sep 2026</x:v>
      </x:c>
    </x:row>
    <x:row r="2609" ht="40" customHeight="1">
      <x:c r="A2609" s="413" t="str">
        <x:v>Data Schedule</x:v>
      </x:c>
      <x:c r="B2609" s="413" t="str">
        <x:v>AC44</x:v>
      </x:c>
      <x:c r="C2609" s="413" t="str">
        <x:v>=IF(A44="","",P44+Q44)</x:v>
      </x:c>
      <x:c r="D2609" s="413" t="str">
        <x:v>=IF(A44="","",P44+Q44+IF(AL44&lt;&gt;"",N(AK44),0))</x:v>
      </x:c>
      <x:c r="E2609" s="413" t="str">
        <x:v>Integrasi rumus</x:v>
      </x:c>
      <x:c r="F2609" s="413" t="str">
        <x:v>9 Sep 2026</x:v>
      </x:c>
    </x:row>
    <x:row r="2610" ht="40" customHeight="1">
      <x:c r="A2610" s="413" t="str">
        <x:v>Data Schedule</x:v>
      </x:c>
      <x:c r="B2610" s="413" t="str">
        <x:v>S44</x:v>
      </x:c>
      <x:c r="C2610" s="413" t="str">
        <x:v>=IF(A44="","",MIN(L44,P44+Q44))</x:v>
      </x:c>
      <x:c r="D2610" s="413" t="str">
        <x:v>=IF(A44="","",MIN(L44,AC44))</x:v>
      </x:c>
      <x:c r="E2610" s="413" t="str">
        <x:v>Integrasi rumus</x:v>
      </x:c>
      <x:c r="F2610" s="413" t="str">
        <x:v>9 Sep 2026</x:v>
      </x:c>
    </x:row>
    <x:row r="2611" ht="40" customHeight="1">
      <x:c r="A2611" s="413" t="str">
        <x:v>Data Schedule</x:v>
      </x:c>
      <x:c r="B2611" s="413" t="str">
        <x:v>T44</x:v>
      </x:c>
      <x:c r="C2611" s="413" t="str">
        <x:v>=IF(A44="","",IF(OR(O44="Lunas",R44&gt;0),0,MAX(0,L44-MAX(N44,P44)-Q44)))</x:v>
      </x:c>
      <x:c r="D2611" s="413" t="str">
        <x:v>=IF(A44="","",MAX(0,L44-AC44))</x:v>
      </x:c>
      <x:c r="E2611" s="413" t="str">
        <x:v>Integrasi rumus</x:v>
      </x:c>
      <x:c r="F2611" s="413" t="str">
        <x:v>9 Sep 2026</x:v>
      </x:c>
    </x:row>
    <x:row r="2612" ht="40" customHeight="1">
      <x:c r="A2612" s="413" t="str">
        <x:v>Data Schedule</x:v>
      </x:c>
      <x:c r="B2612" s="413" t="str">
        <x:v>AI44</x:v>
      </x:c>
      <x:c r="C2612" s="413" t="str">
        <x:v>=IF(A44="","",MAX(0,N44-P44))</x:v>
      </x:c>
      <x:c r="D2612" s="413" t="str">
        <x:v>=IF(A44="","",MAX(0,N44-AC44))</x:v>
      </x:c>
      <x:c r="E2612" s="413" t="str">
        <x:v>Integrasi rumus</x:v>
      </x:c>
      <x:c r="F2612" s="413" t="str">
        <x:v>9 Sep 2026</x:v>
      </x:c>
    </x:row>
    <x:row r="2613" ht="40" customHeight="1">
      <x:c r="A2613" s="413" t="str">
        <x:v>Data Schedule</x:v>
      </x:c>
      <x:c r="B2613" s="413" t="str">
        <x:v>V44</x:v>
      </x:c>
      <x:c r="C2613" s="413" t="str">
        <x:v>=IF(AND(A44&lt;&gt;"",U44=1,B44&gt;'Pengaturan'!$B$6,B44&lt;='Pengaturan'!$B$5),T44,0)</x:v>
      </x:c>
      <x:c r="D2613" s="413" t="str">
        <x:v>=IF(AND(AND(A44&lt;&gt;"",U44=1,AI44=0,AH44=0,LEFT(AG44,5)&lt;&gt;"CHECK",G44&lt;&gt;"CHECK PACKAGE"),B44&gt;'Pengaturan'!$B$6,B44&lt;='Pengaturan'!$B$5),T44,0)</x:v>
      </x:c>
      <x:c r="E2613" s="413" t="str">
        <x:v>Integrasi rumus</x:v>
      </x:c>
      <x:c r="F2613" s="413" t="str">
        <x:v>9 Sep 2026</x:v>
      </x:c>
    </x:row>
    <x:row r="2614" ht="40" customHeight="1">
      <x:c r="A2614" s="413" t="str">
        <x:v>Data Schedule</x:v>
      </x:c>
      <x:c r="B2614" s="413" t="str">
        <x:v>W44</x:v>
      </x:c>
      <x:c r="C2614" s="413" t="str">
        <x:v>=IF(AND(A44&lt;&gt;"",U44=1,B44='Pengaturan'!$B$6,'Pengaturan'!$B$28&lt;&gt;"Tutup"),T44,0)</x:v>
      </x:c>
      <x:c r="D2614" s="413" t="str">
        <x:v>=IF(AND(AND(A44&lt;&gt;"",U44=1,AI44=0,AH44=0,LEFT(AG44,5)&lt;&gt;"CHECK",G44&lt;&gt;"CHECK PACKAGE"),B44='Pengaturan'!$B$6,'Pengaturan'!$B$28&lt;&gt;"Tutup"),T44,0)</x:v>
      </x:c>
      <x:c r="E2614" s="413" t="str">
        <x:v>Integrasi rumus</x:v>
      </x:c>
      <x:c r="F2614" s="413" t="str">
        <x:v>9 Sep 2026</x:v>
      </x:c>
    </x:row>
    <x:row r="2615" ht="40" customHeight="1">
      <x:c r="A2615" s="413" t="str">
        <x:v>Data Schedule</x:v>
      </x:c>
      <x:c r="B2615" s="413" t="str">
        <x:v>AM44</x:v>
      </x:c>
      <x:c r="C2615" s="413"/>
      <x:c r="D2615" s="413" t="str">
        <x:v>=IF(AND(A44&lt;&gt;"",B44&gt;'Pengaturan'!$B$29,B44&lt;='Pengaturan'!$B$5),MAX(0,T44-V44-W44),0)</x:v>
      </x:c>
      <x:c r="E2615" s="413" t="str">
        <x:v>Integrasi rumus</x:v>
      </x:c>
      <x:c r="F2615" s="413" t="str">
        <x:v>9 Sep 2026</x:v>
      </x:c>
    </x:row>
    <x:row r="2616" ht="40" customHeight="1">
      <x:c r="A2616" s="413" t="str">
        <x:v>Data Schedule</x:v>
      </x:c>
      <x:c r="B2616" s="413" t="str">
        <x:v>AE44</x:v>
      </x:c>
      <x:c r="C2616" s="413" t="str">
        <x:v>=IF(A44="","",IF(AD44&lt;&gt;0,"CHECK harga/bayar",IF(AI44&gt;0,"CHECK DP belum cocok","OK")))</x:v>
      </x:c>
      <x:c r="D2616" s="413" t="str">
        <x:v>=IF(A44="","",IF(LEFT(AG44,5)="CHECK",AG44,IF(AD44&lt;&gt;0,"CHECK harga/bayar",IF(AI44&gt;0,"CHECK DP belum cocok",IF(U44=0,"Ditahan","OK")))))</x:v>
      </x:c>
      <x:c r="E2616" s="413" t="str">
        <x:v>Integrasi rumus</x:v>
      </x:c>
      <x:c r="F2616" s="413" t="str">
        <x:v>9 Sep 2026</x:v>
      </x:c>
    </x:row>
    <x:row r="2617" ht="40" customHeight="1">
      <x:c r="A2617" s="413" t="str">
        <x:v>Data Schedule</x:v>
      </x:c>
      <x:c r="B2617" s="413" t="str">
        <x:v>AC45</x:v>
      </x:c>
      <x:c r="C2617" s="413" t="str">
        <x:v>=IF(A45="","",P45+Q45)</x:v>
      </x:c>
      <x:c r="D2617" s="413" t="str">
        <x:v>=IF(A45="","",P45+Q45+IF(AL45&lt;&gt;"",N(AK45),0))</x:v>
      </x:c>
      <x:c r="E2617" s="413" t="str">
        <x:v>Integrasi rumus</x:v>
      </x:c>
      <x:c r="F2617" s="413" t="str">
        <x:v>9 Sep 2026</x:v>
      </x:c>
    </x:row>
    <x:row r="2618" ht="40" customHeight="1">
      <x:c r="A2618" s="413" t="str">
        <x:v>Data Schedule</x:v>
      </x:c>
      <x:c r="B2618" s="413" t="str">
        <x:v>S45</x:v>
      </x:c>
      <x:c r="C2618" s="413" t="str">
        <x:v>=IF(A45="","",MIN(L45,P45+Q45))</x:v>
      </x:c>
      <x:c r="D2618" s="413" t="str">
        <x:v>=IF(A45="","",MIN(L45,AC45))</x:v>
      </x:c>
      <x:c r="E2618" s="413" t="str">
        <x:v>Integrasi rumus</x:v>
      </x:c>
      <x:c r="F2618" s="413" t="str">
        <x:v>9 Sep 2026</x:v>
      </x:c>
    </x:row>
    <x:row r="2619" ht="40" customHeight="1">
      <x:c r="A2619" s="413" t="str">
        <x:v>Data Schedule</x:v>
      </x:c>
      <x:c r="B2619" s="413" t="str">
        <x:v>T45</x:v>
      </x:c>
      <x:c r="C2619" s="413" t="str">
        <x:v>=IF(A45="","",IF(OR(O45="Lunas",R45&gt;0),0,MAX(0,L45-MAX(N45,P45)-Q45)))</x:v>
      </x:c>
      <x:c r="D2619" s="413" t="str">
        <x:v>=IF(A45="","",MAX(0,L45-AC45))</x:v>
      </x:c>
      <x:c r="E2619" s="413" t="str">
        <x:v>Integrasi rumus</x:v>
      </x:c>
      <x:c r="F2619" s="413" t="str">
        <x:v>9 Sep 2026</x:v>
      </x:c>
    </x:row>
    <x:row r="2620" ht="40" customHeight="1">
      <x:c r="A2620" s="413" t="str">
        <x:v>Data Schedule</x:v>
      </x:c>
      <x:c r="B2620" s="413" t="str">
        <x:v>AI45</x:v>
      </x:c>
      <x:c r="C2620" s="413" t="str">
        <x:v>=IF(A45="","",MAX(0,N45-P45))</x:v>
      </x:c>
      <x:c r="D2620" s="413" t="str">
        <x:v>=IF(A45="","",MAX(0,N45-AC45))</x:v>
      </x:c>
      <x:c r="E2620" s="413" t="str">
        <x:v>Integrasi rumus</x:v>
      </x:c>
      <x:c r="F2620" s="413" t="str">
        <x:v>9 Sep 2026</x:v>
      </x:c>
    </x:row>
    <x:row r="2621" ht="40" customHeight="1">
      <x:c r="A2621" s="413" t="str">
        <x:v>Data Schedule</x:v>
      </x:c>
      <x:c r="B2621" s="413" t="str">
        <x:v>V45</x:v>
      </x:c>
      <x:c r="C2621" s="413" t="str">
        <x:v>=IF(AND(A45&lt;&gt;"",U45=1,B45&gt;'Pengaturan'!$B$6,B45&lt;='Pengaturan'!$B$5),T45,0)</x:v>
      </x:c>
      <x:c r="D2621" s="413" t="str">
        <x:v>=IF(AND(AND(A45&lt;&gt;"",U45=1,AI45=0,AH45=0,LEFT(AG45,5)&lt;&gt;"CHECK",G45&lt;&gt;"CHECK PACKAGE"),B45&gt;'Pengaturan'!$B$6,B45&lt;='Pengaturan'!$B$5),T45,0)</x:v>
      </x:c>
      <x:c r="E2621" s="413" t="str">
        <x:v>Integrasi rumus</x:v>
      </x:c>
      <x:c r="F2621" s="413" t="str">
        <x:v>9 Sep 2026</x:v>
      </x:c>
    </x:row>
    <x:row r="2622" ht="40" customHeight="1">
      <x:c r="A2622" s="413" t="str">
        <x:v>Data Schedule</x:v>
      </x:c>
      <x:c r="B2622" s="413" t="str">
        <x:v>W45</x:v>
      </x:c>
      <x:c r="C2622" s="413" t="str">
        <x:v>=IF(AND(A45&lt;&gt;"",U45=1,B45='Pengaturan'!$B$6,'Pengaturan'!$B$28&lt;&gt;"Tutup"),T45,0)</x:v>
      </x:c>
      <x:c r="D2622" s="413" t="str">
        <x:v>=IF(AND(AND(A45&lt;&gt;"",U45=1,AI45=0,AH45=0,LEFT(AG45,5)&lt;&gt;"CHECK",G45&lt;&gt;"CHECK PACKAGE"),B45='Pengaturan'!$B$6,'Pengaturan'!$B$28&lt;&gt;"Tutup"),T45,0)</x:v>
      </x:c>
      <x:c r="E2622" s="413" t="str">
        <x:v>Integrasi rumus</x:v>
      </x:c>
      <x:c r="F2622" s="413" t="str">
        <x:v>9 Sep 2026</x:v>
      </x:c>
    </x:row>
    <x:row r="2623" ht="40" customHeight="1">
      <x:c r="A2623" s="413" t="str">
        <x:v>Data Schedule</x:v>
      </x:c>
      <x:c r="B2623" s="413" t="str">
        <x:v>AM45</x:v>
      </x:c>
      <x:c r="C2623" s="413"/>
      <x:c r="D2623" s="413" t="str">
        <x:v>=IF(AND(A45&lt;&gt;"",B45&gt;'Pengaturan'!$B$29,B45&lt;='Pengaturan'!$B$5),MAX(0,T45-V45-W45),0)</x:v>
      </x:c>
      <x:c r="E2623" s="413" t="str">
        <x:v>Integrasi rumus</x:v>
      </x:c>
      <x:c r="F2623" s="413" t="str">
        <x:v>9 Sep 2026</x:v>
      </x:c>
    </x:row>
    <x:row r="2624" ht="40" customHeight="1">
      <x:c r="A2624" s="413" t="str">
        <x:v>Data Schedule</x:v>
      </x:c>
      <x:c r="B2624" s="413" t="str">
        <x:v>AE45</x:v>
      </x:c>
      <x:c r="C2624" s="413" t="str">
        <x:v>=IF(A45="","",IF(AD45&lt;&gt;0,"CHECK harga/bayar",IF(AI45&gt;0,"CHECK DP belum cocok","OK")))</x:v>
      </x:c>
      <x:c r="D2624" s="413" t="str">
        <x:v>=IF(A45="","",IF(LEFT(AG45,5)="CHECK",AG45,IF(AD45&lt;&gt;0,"CHECK harga/bayar",IF(AI45&gt;0,"CHECK DP belum cocok",IF(U45=0,"Ditahan","OK")))))</x:v>
      </x:c>
      <x:c r="E2624" s="413" t="str">
        <x:v>Integrasi rumus</x:v>
      </x:c>
      <x:c r="F2624" s="413" t="str">
        <x:v>9 Sep 2026</x:v>
      </x:c>
    </x:row>
    <x:row r="2625" ht="40" customHeight="1">
      <x:c r="A2625" s="413" t="str">
        <x:v>Data Schedule</x:v>
      </x:c>
      <x:c r="B2625" s="413" t="str">
        <x:v>AC46</x:v>
      </x:c>
      <x:c r="C2625" s="413" t="str">
        <x:v>=IF(A46="","",P46+Q46)</x:v>
      </x:c>
      <x:c r="D2625" s="413" t="str">
        <x:v>=IF(A46="","",P46+Q46+IF(AL46&lt;&gt;"",N(AK46),0))</x:v>
      </x:c>
      <x:c r="E2625" s="413" t="str">
        <x:v>Integrasi rumus</x:v>
      </x:c>
      <x:c r="F2625" s="413" t="str">
        <x:v>9 Sep 2026</x:v>
      </x:c>
    </x:row>
    <x:row r="2626" ht="40" customHeight="1">
      <x:c r="A2626" s="413" t="str">
        <x:v>Data Schedule</x:v>
      </x:c>
      <x:c r="B2626" s="413" t="str">
        <x:v>S46</x:v>
      </x:c>
      <x:c r="C2626" s="413" t="str">
        <x:v>=IF(A46="","",MIN(L46,P46+Q46))</x:v>
      </x:c>
      <x:c r="D2626" s="413" t="str">
        <x:v>=IF(A46="","",MIN(L46,AC46))</x:v>
      </x:c>
      <x:c r="E2626" s="413" t="str">
        <x:v>Integrasi rumus</x:v>
      </x:c>
      <x:c r="F2626" s="413" t="str">
        <x:v>9 Sep 2026</x:v>
      </x:c>
    </x:row>
    <x:row r="2627" ht="40" customHeight="1">
      <x:c r="A2627" s="413" t="str">
        <x:v>Data Schedule</x:v>
      </x:c>
      <x:c r="B2627" s="413" t="str">
        <x:v>T46</x:v>
      </x:c>
      <x:c r="C2627" s="413" t="str">
        <x:v>=IF(A46="","",IF(OR(O46="Lunas",R46&gt;0),0,MAX(0,L46-MAX(N46,P46)-Q46)))</x:v>
      </x:c>
      <x:c r="D2627" s="413" t="str">
        <x:v>=IF(A46="","",MAX(0,L46-AC46))</x:v>
      </x:c>
      <x:c r="E2627" s="413" t="str">
        <x:v>Integrasi rumus</x:v>
      </x:c>
      <x:c r="F2627" s="413" t="str">
        <x:v>9 Sep 2026</x:v>
      </x:c>
    </x:row>
    <x:row r="2628" ht="40" customHeight="1">
      <x:c r="A2628" s="413" t="str">
        <x:v>Data Schedule</x:v>
      </x:c>
      <x:c r="B2628" s="413" t="str">
        <x:v>AI46</x:v>
      </x:c>
      <x:c r="C2628" s="413" t="str">
        <x:v>=IF(A46="","",MAX(0,N46-P46))</x:v>
      </x:c>
      <x:c r="D2628" s="413" t="str">
        <x:v>=IF(A46="","",MAX(0,N46-AC46))</x:v>
      </x:c>
      <x:c r="E2628" s="413" t="str">
        <x:v>Integrasi rumus</x:v>
      </x:c>
      <x:c r="F2628" s="413" t="str">
        <x:v>9 Sep 2026</x:v>
      </x:c>
    </x:row>
    <x:row r="2629" ht="40" customHeight="1">
      <x:c r="A2629" s="413" t="str">
        <x:v>Data Schedule</x:v>
      </x:c>
      <x:c r="B2629" s="413" t="str">
        <x:v>V46</x:v>
      </x:c>
      <x:c r="C2629" s="413" t="str">
        <x:v>=IF(AND(A46&lt;&gt;"",U46=1,B46&gt;'Pengaturan'!$B$6,B46&lt;='Pengaturan'!$B$5),T46,0)</x:v>
      </x:c>
      <x:c r="D2629" s="413" t="str">
        <x:v>=IF(AND(AND(A46&lt;&gt;"",U46=1,AI46=0,AH46=0,LEFT(AG46,5)&lt;&gt;"CHECK",G46&lt;&gt;"CHECK PACKAGE"),B46&gt;'Pengaturan'!$B$6,B46&lt;='Pengaturan'!$B$5),T46,0)</x:v>
      </x:c>
      <x:c r="E2629" s="413" t="str">
        <x:v>Integrasi rumus</x:v>
      </x:c>
      <x:c r="F2629" s="413" t="str">
        <x:v>9 Sep 2026</x:v>
      </x:c>
    </x:row>
    <x:row r="2630" ht="40" customHeight="1">
      <x:c r="A2630" s="413" t="str">
        <x:v>Data Schedule</x:v>
      </x:c>
      <x:c r="B2630" s="413" t="str">
        <x:v>W46</x:v>
      </x:c>
      <x:c r="C2630" s="413" t="str">
        <x:v>=IF(AND(A46&lt;&gt;"",U46=1,B46='Pengaturan'!$B$6,'Pengaturan'!$B$28&lt;&gt;"Tutup"),T46,0)</x:v>
      </x:c>
      <x:c r="D2630" s="413" t="str">
        <x:v>=IF(AND(AND(A46&lt;&gt;"",U46=1,AI46=0,AH46=0,LEFT(AG46,5)&lt;&gt;"CHECK",G46&lt;&gt;"CHECK PACKAGE"),B46='Pengaturan'!$B$6,'Pengaturan'!$B$28&lt;&gt;"Tutup"),T46,0)</x:v>
      </x:c>
      <x:c r="E2630" s="413" t="str">
        <x:v>Integrasi rumus</x:v>
      </x:c>
      <x:c r="F2630" s="413" t="str">
        <x:v>9 Sep 2026</x:v>
      </x:c>
    </x:row>
    <x:row r="2631" ht="40" customHeight="1">
      <x:c r="A2631" s="413" t="str">
        <x:v>Data Schedule</x:v>
      </x:c>
      <x:c r="B2631" s="413" t="str">
        <x:v>AM46</x:v>
      </x:c>
      <x:c r="C2631" s="413"/>
      <x:c r="D2631" s="413" t="str">
        <x:v>=IF(AND(A46&lt;&gt;"",B46&gt;'Pengaturan'!$B$29,B46&lt;='Pengaturan'!$B$5),MAX(0,T46-V46-W46),0)</x:v>
      </x:c>
      <x:c r="E2631" s="413" t="str">
        <x:v>Integrasi rumus</x:v>
      </x:c>
      <x:c r="F2631" s="413" t="str">
        <x:v>9 Sep 2026</x:v>
      </x:c>
    </x:row>
    <x:row r="2632" ht="40" customHeight="1">
      <x:c r="A2632" s="413" t="str">
        <x:v>Data Schedule</x:v>
      </x:c>
      <x:c r="B2632" s="413" t="str">
        <x:v>AE46</x:v>
      </x:c>
      <x:c r="C2632" s="413" t="str">
        <x:v>=IF(A46="","",IF(AD46&lt;&gt;0,"CHECK harga/bayar",IF(AI46&gt;0,"CHECK DP belum cocok","OK")))</x:v>
      </x:c>
      <x:c r="D2632" s="413" t="str">
        <x:v>=IF(A46="","",IF(LEFT(AG46,5)="CHECK",AG46,IF(AD46&lt;&gt;0,"CHECK harga/bayar",IF(AI46&gt;0,"CHECK DP belum cocok",IF(U46=0,"Ditahan","OK")))))</x:v>
      </x:c>
      <x:c r="E2632" s="413" t="str">
        <x:v>Integrasi rumus</x:v>
      </x:c>
      <x:c r="F2632" s="413" t="str">
        <x:v>9 Sep 2026</x:v>
      </x:c>
    </x:row>
    <x:row r="2633" ht="40" customHeight="1">
      <x:c r="A2633" s="413" t="str">
        <x:v>Data Schedule</x:v>
      </x:c>
      <x:c r="B2633" s="413" t="str">
        <x:v>AC47</x:v>
      </x:c>
      <x:c r="C2633" s="413" t="str">
        <x:v>=IF(A47="","",P47+Q47)</x:v>
      </x:c>
      <x:c r="D2633" s="413" t="str">
        <x:v>=IF(A47="","",P47+Q47+IF(AL47&lt;&gt;"",N(AK47),0))</x:v>
      </x:c>
      <x:c r="E2633" s="413" t="str">
        <x:v>Integrasi rumus</x:v>
      </x:c>
      <x:c r="F2633" s="413" t="str">
        <x:v>9 Sep 2026</x:v>
      </x:c>
    </x:row>
    <x:row r="2634" ht="40" customHeight="1">
      <x:c r="A2634" s="413" t="str">
        <x:v>Data Schedule</x:v>
      </x:c>
      <x:c r="B2634" s="413" t="str">
        <x:v>S47</x:v>
      </x:c>
      <x:c r="C2634" s="413" t="str">
        <x:v>=IF(A47="","",MIN(L47,P47+Q47))</x:v>
      </x:c>
      <x:c r="D2634" s="413" t="str">
        <x:v>=IF(A47="","",MIN(L47,AC47))</x:v>
      </x:c>
      <x:c r="E2634" s="413" t="str">
        <x:v>Integrasi rumus</x:v>
      </x:c>
      <x:c r="F2634" s="413" t="str">
        <x:v>9 Sep 2026</x:v>
      </x:c>
    </x:row>
    <x:row r="2635" ht="40" customHeight="1">
      <x:c r="A2635" s="413" t="str">
        <x:v>Data Schedule</x:v>
      </x:c>
      <x:c r="B2635" s="413" t="str">
        <x:v>T47</x:v>
      </x:c>
      <x:c r="C2635" s="413" t="str">
        <x:v>=IF(A47="","",IF(OR(O47="Lunas",R47&gt;0),0,MAX(0,L47-MAX(N47,P47)-Q47)))</x:v>
      </x:c>
      <x:c r="D2635" s="413" t="str">
        <x:v>=IF(A47="","",MAX(0,L47-AC47))</x:v>
      </x:c>
      <x:c r="E2635" s="413" t="str">
        <x:v>Integrasi rumus</x:v>
      </x:c>
      <x:c r="F2635" s="413" t="str">
        <x:v>9 Sep 2026</x:v>
      </x:c>
    </x:row>
    <x:row r="2636" ht="40" customHeight="1">
      <x:c r="A2636" s="413" t="str">
        <x:v>Data Schedule</x:v>
      </x:c>
      <x:c r="B2636" s="413" t="str">
        <x:v>AI47</x:v>
      </x:c>
      <x:c r="C2636" s="413" t="str">
        <x:v>=IF(A47="","",MAX(0,N47-P47))</x:v>
      </x:c>
      <x:c r="D2636" s="413" t="str">
        <x:v>=IF(A47="","",MAX(0,N47-AC47))</x:v>
      </x:c>
      <x:c r="E2636" s="413" t="str">
        <x:v>Integrasi rumus</x:v>
      </x:c>
      <x:c r="F2636" s="413" t="str">
        <x:v>9 Sep 2026</x:v>
      </x:c>
    </x:row>
    <x:row r="2637" ht="40" customHeight="1">
      <x:c r="A2637" s="413" t="str">
        <x:v>Data Schedule</x:v>
      </x:c>
      <x:c r="B2637" s="413" t="str">
        <x:v>V47</x:v>
      </x:c>
      <x:c r="C2637" s="413" t="str">
        <x:v>=IF(AND(A47&lt;&gt;"",U47=1,B47&gt;'Pengaturan'!$B$6,B47&lt;='Pengaturan'!$B$5),T47,0)</x:v>
      </x:c>
      <x:c r="D2637" s="413" t="str">
        <x:v>=IF(AND(AND(A47&lt;&gt;"",U47=1,AI47=0,AH47=0,LEFT(AG47,5)&lt;&gt;"CHECK",G47&lt;&gt;"CHECK PACKAGE"),B47&gt;'Pengaturan'!$B$6,B47&lt;='Pengaturan'!$B$5),T47,0)</x:v>
      </x:c>
      <x:c r="E2637" s="413" t="str">
        <x:v>Integrasi rumus</x:v>
      </x:c>
      <x:c r="F2637" s="413" t="str">
        <x:v>9 Sep 2026</x:v>
      </x:c>
    </x:row>
    <x:row r="2638" ht="40" customHeight="1">
      <x:c r="A2638" s="413" t="str">
        <x:v>Data Schedule</x:v>
      </x:c>
      <x:c r="B2638" s="413" t="str">
        <x:v>W47</x:v>
      </x:c>
      <x:c r="C2638" s="413" t="str">
        <x:v>=IF(AND(A47&lt;&gt;"",U47=1,B47='Pengaturan'!$B$6,'Pengaturan'!$B$28&lt;&gt;"Tutup"),T47,0)</x:v>
      </x:c>
      <x:c r="D2638" s="413" t="str">
        <x:v>=IF(AND(AND(A47&lt;&gt;"",U47=1,AI47=0,AH47=0,LEFT(AG47,5)&lt;&gt;"CHECK",G47&lt;&gt;"CHECK PACKAGE"),B47='Pengaturan'!$B$6,'Pengaturan'!$B$28&lt;&gt;"Tutup"),T47,0)</x:v>
      </x:c>
      <x:c r="E2638" s="413" t="str">
        <x:v>Integrasi rumus</x:v>
      </x:c>
      <x:c r="F2638" s="413" t="str">
        <x:v>9 Sep 2026</x:v>
      </x:c>
    </x:row>
    <x:row r="2639" ht="40" customHeight="1">
      <x:c r="A2639" s="413" t="str">
        <x:v>Data Schedule</x:v>
      </x:c>
      <x:c r="B2639" s="413" t="str">
        <x:v>AM47</x:v>
      </x:c>
      <x:c r="C2639" s="413"/>
      <x:c r="D2639" s="413" t="str">
        <x:v>=IF(AND(A47&lt;&gt;"",B47&gt;'Pengaturan'!$B$29,B47&lt;='Pengaturan'!$B$5),MAX(0,T47-V47-W47),0)</x:v>
      </x:c>
      <x:c r="E2639" s="413" t="str">
        <x:v>Integrasi rumus</x:v>
      </x:c>
      <x:c r="F2639" s="413" t="str">
        <x:v>9 Sep 2026</x:v>
      </x:c>
    </x:row>
    <x:row r="2640" ht="40" customHeight="1">
      <x:c r="A2640" s="413" t="str">
        <x:v>Data Schedule</x:v>
      </x:c>
      <x:c r="B2640" s="413" t="str">
        <x:v>AE47</x:v>
      </x:c>
      <x:c r="C2640" s="413" t="str">
        <x:v>=IF(A47="","",IF(AD47&lt;&gt;0,"CHECK harga/bayar",IF(AI47&gt;0,"CHECK DP belum cocok","OK")))</x:v>
      </x:c>
      <x:c r="D2640" s="413" t="str">
        <x:v>=IF(A47="","",IF(LEFT(AG47,5)="CHECK",AG47,IF(AD47&lt;&gt;0,"CHECK harga/bayar",IF(AI47&gt;0,"CHECK DP belum cocok",IF(U47=0,"Ditahan","OK")))))</x:v>
      </x:c>
      <x:c r="E2640" s="413" t="str">
        <x:v>Integrasi rumus</x:v>
      </x:c>
      <x:c r="F2640" s="413" t="str">
        <x:v>9 Sep 2026</x:v>
      </x:c>
    </x:row>
    <x:row r="2641" ht="40" customHeight="1">
      <x:c r="A2641" s="413" t="str">
        <x:v>Data Schedule</x:v>
      </x:c>
      <x:c r="B2641" s="413" t="str">
        <x:v>AC48</x:v>
      </x:c>
      <x:c r="C2641" s="413" t="str">
        <x:v>=IF(A48="","",P48+Q48)</x:v>
      </x:c>
      <x:c r="D2641" s="413" t="str">
        <x:v>=IF(A48="","",P48+Q48+IF(AL48&lt;&gt;"",N(AK48),0))</x:v>
      </x:c>
      <x:c r="E2641" s="413" t="str">
        <x:v>Integrasi rumus</x:v>
      </x:c>
      <x:c r="F2641" s="413" t="str">
        <x:v>9 Sep 2026</x:v>
      </x:c>
    </x:row>
    <x:row r="2642" ht="40" customHeight="1">
      <x:c r="A2642" s="413" t="str">
        <x:v>Data Schedule</x:v>
      </x:c>
      <x:c r="B2642" s="413" t="str">
        <x:v>S48</x:v>
      </x:c>
      <x:c r="C2642" s="413" t="str">
        <x:v>=IF(A48="","",MIN(L48,P48+Q48))</x:v>
      </x:c>
      <x:c r="D2642" s="413" t="str">
        <x:v>=IF(A48="","",MIN(L48,AC48))</x:v>
      </x:c>
      <x:c r="E2642" s="413" t="str">
        <x:v>Integrasi rumus</x:v>
      </x:c>
      <x:c r="F2642" s="413" t="str">
        <x:v>9 Sep 2026</x:v>
      </x:c>
    </x:row>
    <x:row r="2643" ht="40" customHeight="1">
      <x:c r="A2643" s="413" t="str">
        <x:v>Data Schedule</x:v>
      </x:c>
      <x:c r="B2643" s="413" t="str">
        <x:v>T48</x:v>
      </x:c>
      <x:c r="C2643" s="413" t="str">
        <x:v>=IF(A48="","",IF(OR(O48="Lunas",R48&gt;0),0,MAX(0,L48-MAX(N48,P48)-Q48)))</x:v>
      </x:c>
      <x:c r="D2643" s="413" t="str">
        <x:v>=IF(A48="","",MAX(0,L48-AC48))</x:v>
      </x:c>
      <x:c r="E2643" s="413" t="str">
        <x:v>Integrasi rumus</x:v>
      </x:c>
      <x:c r="F2643" s="413" t="str">
        <x:v>9 Sep 2026</x:v>
      </x:c>
    </x:row>
    <x:row r="2644" ht="40" customHeight="1">
      <x:c r="A2644" s="413" t="str">
        <x:v>Data Schedule</x:v>
      </x:c>
      <x:c r="B2644" s="413" t="str">
        <x:v>AI48</x:v>
      </x:c>
      <x:c r="C2644" s="413" t="str">
        <x:v>=IF(A48="","",MAX(0,N48-P48))</x:v>
      </x:c>
      <x:c r="D2644" s="413" t="str">
        <x:v>=IF(A48="","",MAX(0,N48-AC48))</x:v>
      </x:c>
      <x:c r="E2644" s="413" t="str">
        <x:v>Integrasi rumus</x:v>
      </x:c>
      <x:c r="F2644" s="413" t="str">
        <x:v>9 Sep 2026</x:v>
      </x:c>
    </x:row>
    <x:row r="2645" ht="40" customHeight="1">
      <x:c r="A2645" s="413" t="str">
        <x:v>Data Schedule</x:v>
      </x:c>
      <x:c r="B2645" s="413" t="str">
        <x:v>V48</x:v>
      </x:c>
      <x:c r="C2645" s="413" t="str">
        <x:v>=IF(AND(A48&lt;&gt;"",U48=1,B48&gt;'Pengaturan'!$B$6,B48&lt;='Pengaturan'!$B$5),T48,0)</x:v>
      </x:c>
      <x:c r="D2645" s="413" t="str">
        <x:v>=IF(AND(AND(A48&lt;&gt;"",U48=1,AI48=0,AH48=0,LEFT(AG48,5)&lt;&gt;"CHECK",G48&lt;&gt;"CHECK PACKAGE"),B48&gt;'Pengaturan'!$B$6,B48&lt;='Pengaturan'!$B$5),T48,0)</x:v>
      </x:c>
      <x:c r="E2645" s="413" t="str">
        <x:v>Integrasi rumus</x:v>
      </x:c>
      <x:c r="F2645" s="413" t="str">
        <x:v>9 Sep 2026</x:v>
      </x:c>
    </x:row>
    <x:row r="2646" ht="40" customHeight="1">
      <x:c r="A2646" s="413" t="str">
        <x:v>Data Schedule</x:v>
      </x:c>
      <x:c r="B2646" s="413" t="str">
        <x:v>W48</x:v>
      </x:c>
      <x:c r="C2646" s="413" t="str">
        <x:v>=IF(AND(A48&lt;&gt;"",U48=1,B48='Pengaturan'!$B$6,'Pengaturan'!$B$28&lt;&gt;"Tutup"),T48,0)</x:v>
      </x:c>
      <x:c r="D2646" s="413" t="str">
        <x:v>=IF(AND(AND(A48&lt;&gt;"",U48=1,AI48=0,AH48=0,LEFT(AG48,5)&lt;&gt;"CHECK",G48&lt;&gt;"CHECK PACKAGE"),B48='Pengaturan'!$B$6,'Pengaturan'!$B$28&lt;&gt;"Tutup"),T48,0)</x:v>
      </x:c>
      <x:c r="E2646" s="413" t="str">
        <x:v>Integrasi rumus</x:v>
      </x:c>
      <x:c r="F2646" s="413" t="str">
        <x:v>9 Sep 2026</x:v>
      </x:c>
    </x:row>
    <x:row r="2647" ht="40" customHeight="1">
      <x:c r="A2647" s="413" t="str">
        <x:v>Data Schedule</x:v>
      </x:c>
      <x:c r="B2647" s="413" t="str">
        <x:v>AM48</x:v>
      </x:c>
      <x:c r="C2647" s="413"/>
      <x:c r="D2647" s="413" t="str">
        <x:v>=IF(AND(A48&lt;&gt;"",B48&gt;'Pengaturan'!$B$29,B48&lt;='Pengaturan'!$B$5),MAX(0,T48-V48-W48),0)</x:v>
      </x:c>
      <x:c r="E2647" s="413" t="str">
        <x:v>Integrasi rumus</x:v>
      </x:c>
      <x:c r="F2647" s="413" t="str">
        <x:v>9 Sep 2026</x:v>
      </x:c>
    </x:row>
    <x:row r="2648" ht="40" customHeight="1">
      <x:c r="A2648" s="413" t="str">
        <x:v>Data Schedule</x:v>
      </x:c>
      <x:c r="B2648" s="413" t="str">
        <x:v>AE48</x:v>
      </x:c>
      <x:c r="C2648" s="413" t="str">
        <x:v>=IF(A48="","",IF(AD48&lt;&gt;0,"CHECK harga/bayar",IF(AI48&gt;0,"CHECK DP belum cocok","OK")))</x:v>
      </x:c>
      <x:c r="D2648" s="413" t="str">
        <x:v>=IF(A48="","",IF(LEFT(AG48,5)="CHECK",AG48,IF(AD48&lt;&gt;0,"CHECK harga/bayar",IF(AI48&gt;0,"CHECK DP belum cocok",IF(U48=0,"Ditahan","OK")))))</x:v>
      </x:c>
      <x:c r="E2648" s="413" t="str">
        <x:v>Integrasi rumus</x:v>
      </x:c>
      <x:c r="F2648" s="413" t="str">
        <x:v>9 Sep 2026</x:v>
      </x:c>
    </x:row>
    <x:row r="2649" ht="40" customHeight="1">
      <x:c r="A2649" s="413" t="str">
        <x:v>Data Schedule</x:v>
      </x:c>
      <x:c r="B2649" s="413" t="str">
        <x:v>AC49</x:v>
      </x:c>
      <x:c r="C2649" s="413" t="str">
        <x:v>=IF(A49="","",P49+Q49)</x:v>
      </x:c>
      <x:c r="D2649" s="413" t="str">
        <x:v>=IF(A49="","",P49+Q49+IF(AL49&lt;&gt;"",N(AK49),0))</x:v>
      </x:c>
      <x:c r="E2649" s="413" t="str">
        <x:v>Integrasi rumus</x:v>
      </x:c>
      <x:c r="F2649" s="413" t="str">
        <x:v>9 Sep 2026</x:v>
      </x:c>
    </x:row>
    <x:row r="2650" ht="40" customHeight="1">
      <x:c r="A2650" s="413" t="str">
        <x:v>Data Schedule</x:v>
      </x:c>
      <x:c r="B2650" s="413" t="str">
        <x:v>S49</x:v>
      </x:c>
      <x:c r="C2650" s="413" t="str">
        <x:v>=IF(A49="","",MIN(L49,P49+Q49))</x:v>
      </x:c>
      <x:c r="D2650" s="413" t="str">
        <x:v>=IF(A49="","",MIN(L49,AC49))</x:v>
      </x:c>
      <x:c r="E2650" s="413" t="str">
        <x:v>Integrasi rumus</x:v>
      </x:c>
      <x:c r="F2650" s="413" t="str">
        <x:v>9 Sep 2026</x:v>
      </x:c>
    </x:row>
    <x:row r="2651" ht="40" customHeight="1">
      <x:c r="A2651" s="413" t="str">
        <x:v>Data Schedule</x:v>
      </x:c>
      <x:c r="B2651" s="413" t="str">
        <x:v>T49</x:v>
      </x:c>
      <x:c r="C2651" s="413" t="str">
        <x:v>=IF(A49="","",IF(OR(O49="Lunas",R49&gt;0),0,MAX(0,L49-MAX(N49,P49)-Q49)))</x:v>
      </x:c>
      <x:c r="D2651" s="413" t="str">
        <x:v>=IF(A49="","",MAX(0,L49-AC49))</x:v>
      </x:c>
      <x:c r="E2651" s="413" t="str">
        <x:v>Integrasi rumus</x:v>
      </x:c>
      <x:c r="F2651" s="413" t="str">
        <x:v>9 Sep 2026</x:v>
      </x:c>
    </x:row>
    <x:row r="2652" ht="40" customHeight="1">
      <x:c r="A2652" s="413" t="str">
        <x:v>Data Schedule</x:v>
      </x:c>
      <x:c r="B2652" s="413" t="str">
        <x:v>AI49</x:v>
      </x:c>
      <x:c r="C2652" s="413" t="str">
        <x:v>=IF(A49="","",MAX(0,N49-P49))</x:v>
      </x:c>
      <x:c r="D2652" s="413" t="str">
        <x:v>=IF(A49="","",MAX(0,N49-AC49))</x:v>
      </x:c>
      <x:c r="E2652" s="413" t="str">
        <x:v>Integrasi rumus</x:v>
      </x:c>
      <x:c r="F2652" s="413" t="str">
        <x:v>9 Sep 2026</x:v>
      </x:c>
    </x:row>
    <x:row r="2653" ht="40" customHeight="1">
      <x:c r="A2653" s="413" t="str">
        <x:v>Data Schedule</x:v>
      </x:c>
      <x:c r="B2653" s="413" t="str">
        <x:v>V49</x:v>
      </x:c>
      <x:c r="C2653" s="413" t="str">
        <x:v>=IF(AND(A49&lt;&gt;"",U49=1,B49&gt;'Pengaturan'!$B$6,B49&lt;='Pengaturan'!$B$5),T49,0)</x:v>
      </x:c>
      <x:c r="D2653" s="413" t="str">
        <x:v>=IF(AND(AND(A49&lt;&gt;"",U49=1,AI49=0,AH49=0,LEFT(AG49,5)&lt;&gt;"CHECK",G49&lt;&gt;"CHECK PACKAGE"),B49&gt;'Pengaturan'!$B$6,B49&lt;='Pengaturan'!$B$5),T49,0)</x:v>
      </x:c>
      <x:c r="E2653" s="413" t="str">
        <x:v>Integrasi rumus</x:v>
      </x:c>
      <x:c r="F2653" s="413" t="str">
        <x:v>9 Sep 2026</x:v>
      </x:c>
    </x:row>
    <x:row r="2654" ht="40" customHeight="1">
      <x:c r="A2654" s="413" t="str">
        <x:v>Data Schedule</x:v>
      </x:c>
      <x:c r="B2654" s="413" t="str">
        <x:v>W49</x:v>
      </x:c>
      <x:c r="C2654" s="413" t="str">
        <x:v>=IF(AND(A49&lt;&gt;"",U49=1,B49='Pengaturan'!$B$6,'Pengaturan'!$B$28&lt;&gt;"Tutup"),T49,0)</x:v>
      </x:c>
      <x:c r="D2654" s="413" t="str">
        <x:v>=IF(AND(AND(A49&lt;&gt;"",U49=1,AI49=0,AH49=0,LEFT(AG49,5)&lt;&gt;"CHECK",G49&lt;&gt;"CHECK PACKAGE"),B49='Pengaturan'!$B$6,'Pengaturan'!$B$28&lt;&gt;"Tutup"),T49,0)</x:v>
      </x:c>
      <x:c r="E2654" s="413" t="str">
        <x:v>Integrasi rumus</x:v>
      </x:c>
      <x:c r="F2654" s="413" t="str">
        <x:v>9 Sep 2026</x:v>
      </x:c>
    </x:row>
    <x:row r="2655" ht="40" customHeight="1">
      <x:c r="A2655" s="413" t="str">
        <x:v>Data Schedule</x:v>
      </x:c>
      <x:c r="B2655" s="413" t="str">
        <x:v>AM49</x:v>
      </x:c>
      <x:c r="C2655" s="413"/>
      <x:c r="D2655" s="413" t="str">
        <x:v>=IF(AND(A49&lt;&gt;"",B49&gt;'Pengaturan'!$B$29,B49&lt;='Pengaturan'!$B$5),MAX(0,T49-V49-W49),0)</x:v>
      </x:c>
      <x:c r="E2655" s="413" t="str">
        <x:v>Integrasi rumus</x:v>
      </x:c>
      <x:c r="F2655" s="413" t="str">
        <x:v>9 Sep 2026</x:v>
      </x:c>
    </x:row>
    <x:row r="2656" ht="40" customHeight="1">
      <x:c r="A2656" s="413" t="str">
        <x:v>Data Schedule</x:v>
      </x:c>
      <x:c r="B2656" s="413" t="str">
        <x:v>AE49</x:v>
      </x:c>
      <x:c r="C2656" s="413" t="str">
        <x:v>=IF(A49="","",IF(AD49&lt;&gt;0,"CHECK harga/bayar",IF(AI49&gt;0,"CHECK DP belum cocok","OK")))</x:v>
      </x:c>
      <x:c r="D2656" s="413" t="str">
        <x:v>=IF(A49="","",IF(LEFT(AG49,5)="CHECK",AG49,IF(AD49&lt;&gt;0,"CHECK harga/bayar",IF(AI49&gt;0,"CHECK DP belum cocok",IF(U49=0,"Ditahan","OK")))))</x:v>
      </x:c>
      <x:c r="E2656" s="413" t="str">
        <x:v>Integrasi rumus</x:v>
      </x:c>
      <x:c r="F2656" s="413" t="str">
        <x:v>9 Sep 2026</x:v>
      </x:c>
    </x:row>
    <x:row r="2657" ht="40" customHeight="1">
      <x:c r="A2657" s="413" t="str">
        <x:v>Data Schedule</x:v>
      </x:c>
      <x:c r="B2657" s="413" t="str">
        <x:v>AC50</x:v>
      </x:c>
      <x:c r="C2657" s="413" t="str">
        <x:v>=IF(A50="","",P50+Q50)</x:v>
      </x:c>
      <x:c r="D2657" s="413" t="str">
        <x:v>=IF(A50="","",P50+Q50+IF(AL50&lt;&gt;"",N(AK50),0))</x:v>
      </x:c>
      <x:c r="E2657" s="413" t="str">
        <x:v>Integrasi rumus</x:v>
      </x:c>
      <x:c r="F2657" s="413" t="str">
        <x:v>9 Sep 2026</x:v>
      </x:c>
    </x:row>
    <x:row r="2658" ht="40" customHeight="1">
      <x:c r="A2658" s="413" t="str">
        <x:v>Data Schedule</x:v>
      </x:c>
      <x:c r="B2658" s="413" t="str">
        <x:v>S50</x:v>
      </x:c>
      <x:c r="C2658" s="413" t="str">
        <x:v>=IF(A50="","",MIN(L50,P50+Q50))</x:v>
      </x:c>
      <x:c r="D2658" s="413" t="str">
        <x:v>=IF(A50="","",MIN(L50,AC50))</x:v>
      </x:c>
      <x:c r="E2658" s="413" t="str">
        <x:v>Integrasi rumus</x:v>
      </x:c>
      <x:c r="F2658" s="413" t="str">
        <x:v>9 Sep 2026</x:v>
      </x:c>
    </x:row>
    <x:row r="2659" ht="40" customHeight="1">
      <x:c r="A2659" s="413" t="str">
        <x:v>Data Schedule</x:v>
      </x:c>
      <x:c r="B2659" s="413" t="str">
        <x:v>T50</x:v>
      </x:c>
      <x:c r="C2659" s="413" t="str">
        <x:v>=IF(A50="","",IF(OR(O50="Lunas",R50&gt;0),0,MAX(0,L50-MAX(N50,P50)-Q50)))</x:v>
      </x:c>
      <x:c r="D2659" s="413" t="str">
        <x:v>=IF(A50="","",MAX(0,L50-AC50))</x:v>
      </x:c>
      <x:c r="E2659" s="413" t="str">
        <x:v>Integrasi rumus</x:v>
      </x:c>
      <x:c r="F2659" s="413" t="str">
        <x:v>9 Sep 2026</x:v>
      </x:c>
    </x:row>
    <x:row r="2660" ht="40" customHeight="1">
      <x:c r="A2660" s="413" t="str">
        <x:v>Data Schedule</x:v>
      </x:c>
      <x:c r="B2660" s="413" t="str">
        <x:v>AI50</x:v>
      </x:c>
      <x:c r="C2660" s="413" t="str">
        <x:v>=IF(A50="","",MAX(0,N50-P50))</x:v>
      </x:c>
      <x:c r="D2660" s="413" t="str">
        <x:v>=IF(A50="","",MAX(0,N50-AC50))</x:v>
      </x:c>
      <x:c r="E2660" s="413" t="str">
        <x:v>Integrasi rumus</x:v>
      </x:c>
      <x:c r="F2660" s="413" t="str">
        <x:v>9 Sep 2026</x:v>
      </x:c>
    </x:row>
    <x:row r="2661" ht="40" customHeight="1">
      <x:c r="A2661" s="413" t="str">
        <x:v>Data Schedule</x:v>
      </x:c>
      <x:c r="B2661" s="413" t="str">
        <x:v>V50</x:v>
      </x:c>
      <x:c r="C2661" s="413" t="str">
        <x:v>=IF(AND(A50&lt;&gt;"",U50=1,B50&gt;'Pengaturan'!$B$6,B50&lt;='Pengaturan'!$B$5),T50,0)</x:v>
      </x:c>
      <x:c r="D2661" s="413" t="str">
        <x:v>=IF(AND(AND(A50&lt;&gt;"",U50=1,AI50=0,AH50=0,LEFT(AG50,5)&lt;&gt;"CHECK",G50&lt;&gt;"CHECK PACKAGE"),B50&gt;'Pengaturan'!$B$6,B50&lt;='Pengaturan'!$B$5),T50,0)</x:v>
      </x:c>
      <x:c r="E2661" s="413" t="str">
        <x:v>Integrasi rumus</x:v>
      </x:c>
      <x:c r="F2661" s="413" t="str">
        <x:v>9 Sep 2026</x:v>
      </x:c>
    </x:row>
    <x:row r="2662" ht="40" customHeight="1">
      <x:c r="A2662" s="413" t="str">
        <x:v>Data Schedule</x:v>
      </x:c>
      <x:c r="B2662" s="413" t="str">
        <x:v>W50</x:v>
      </x:c>
      <x:c r="C2662" s="413" t="str">
        <x:v>=IF(AND(A50&lt;&gt;"",U50=1,B50='Pengaturan'!$B$6,'Pengaturan'!$B$28&lt;&gt;"Tutup"),T50,0)</x:v>
      </x:c>
      <x:c r="D2662" s="413" t="str">
        <x:v>=IF(AND(AND(A50&lt;&gt;"",U50=1,AI50=0,AH50=0,LEFT(AG50,5)&lt;&gt;"CHECK",G50&lt;&gt;"CHECK PACKAGE"),B50='Pengaturan'!$B$6,'Pengaturan'!$B$28&lt;&gt;"Tutup"),T50,0)</x:v>
      </x:c>
      <x:c r="E2662" s="413" t="str">
        <x:v>Integrasi rumus</x:v>
      </x:c>
      <x:c r="F2662" s="413" t="str">
        <x:v>9 Sep 2026</x:v>
      </x:c>
    </x:row>
    <x:row r="2663" ht="40" customHeight="1">
      <x:c r="A2663" s="413" t="str">
        <x:v>Data Schedule</x:v>
      </x:c>
      <x:c r="B2663" s="413" t="str">
        <x:v>AM50</x:v>
      </x:c>
      <x:c r="C2663" s="413"/>
      <x:c r="D2663" s="413" t="str">
        <x:v>=IF(AND(A50&lt;&gt;"",B50&gt;'Pengaturan'!$B$29,B50&lt;='Pengaturan'!$B$5),MAX(0,T50-V50-W50),0)</x:v>
      </x:c>
      <x:c r="E2663" s="413" t="str">
        <x:v>Integrasi rumus</x:v>
      </x:c>
      <x:c r="F2663" s="413" t="str">
        <x:v>9 Sep 2026</x:v>
      </x:c>
    </x:row>
    <x:row r="2664" ht="40" customHeight="1">
      <x:c r="A2664" s="413" t="str">
        <x:v>Data Schedule</x:v>
      </x:c>
      <x:c r="B2664" s="413" t="str">
        <x:v>AE50</x:v>
      </x:c>
      <x:c r="C2664" s="413" t="str">
        <x:v>=IF(A50="","",IF(AD50&lt;&gt;0,"CHECK harga/bayar",IF(AI50&gt;0,"CHECK DP belum cocok","OK")))</x:v>
      </x:c>
      <x:c r="D2664" s="413" t="str">
        <x:v>=IF(A50="","",IF(LEFT(AG50,5)="CHECK",AG50,IF(AD50&lt;&gt;0,"CHECK harga/bayar",IF(AI50&gt;0,"CHECK DP belum cocok",IF(U50=0,"Ditahan","OK")))))</x:v>
      </x:c>
      <x:c r="E2664" s="413" t="str">
        <x:v>Integrasi rumus</x:v>
      </x:c>
      <x:c r="F2664" s="413" t="str">
        <x:v>9 Sep 2026</x:v>
      </x:c>
    </x:row>
    <x:row r="2665" ht="40" customHeight="1">
      <x:c r="A2665" s="413" t="str">
        <x:v>Data Schedule</x:v>
      </x:c>
      <x:c r="B2665" s="413" t="str">
        <x:v>AC51</x:v>
      </x:c>
      <x:c r="C2665" s="413" t="str">
        <x:v>=IF(A51="","",P51+Q51)</x:v>
      </x:c>
      <x:c r="D2665" s="413" t="str">
        <x:v>=IF(A51="","",P51+Q51+IF(AL51&lt;&gt;"",N(AK51),0))</x:v>
      </x:c>
      <x:c r="E2665" s="413" t="str">
        <x:v>Integrasi rumus</x:v>
      </x:c>
      <x:c r="F2665" s="413" t="str">
        <x:v>9 Sep 2026</x:v>
      </x:c>
    </x:row>
    <x:row r="2666" ht="40" customHeight="1">
      <x:c r="A2666" s="413" t="str">
        <x:v>Data Schedule</x:v>
      </x:c>
      <x:c r="B2666" s="413" t="str">
        <x:v>S51</x:v>
      </x:c>
      <x:c r="C2666" s="413" t="str">
        <x:v>=IF(A51="","",MIN(L51,P51+Q51))</x:v>
      </x:c>
      <x:c r="D2666" s="413" t="str">
        <x:v>=IF(A51="","",MIN(L51,AC51))</x:v>
      </x:c>
      <x:c r="E2666" s="413" t="str">
        <x:v>Integrasi rumus</x:v>
      </x:c>
      <x:c r="F2666" s="413" t="str">
        <x:v>9 Sep 2026</x:v>
      </x:c>
    </x:row>
    <x:row r="2667" ht="40" customHeight="1">
      <x:c r="A2667" s="413" t="str">
        <x:v>Data Schedule</x:v>
      </x:c>
      <x:c r="B2667" s="413" t="str">
        <x:v>T51</x:v>
      </x:c>
      <x:c r="C2667" s="413" t="str">
        <x:v>=IF(A51="","",IF(OR(O51="Lunas",R51&gt;0),0,MAX(0,L51-MAX(N51,P51)-Q51)))</x:v>
      </x:c>
      <x:c r="D2667" s="413" t="str">
        <x:v>=IF(A51="","",MAX(0,L51-AC51))</x:v>
      </x:c>
      <x:c r="E2667" s="413" t="str">
        <x:v>Integrasi rumus</x:v>
      </x:c>
      <x:c r="F2667" s="413" t="str">
        <x:v>9 Sep 2026</x:v>
      </x:c>
    </x:row>
    <x:row r="2668" ht="40" customHeight="1">
      <x:c r="A2668" s="413" t="str">
        <x:v>Data Schedule</x:v>
      </x:c>
      <x:c r="B2668" s="413" t="str">
        <x:v>AI51</x:v>
      </x:c>
      <x:c r="C2668" s="413" t="str">
        <x:v>=IF(A51="","",MAX(0,N51-P51))</x:v>
      </x:c>
      <x:c r="D2668" s="413" t="str">
        <x:v>=IF(A51="","",MAX(0,N51-AC51))</x:v>
      </x:c>
      <x:c r="E2668" s="413" t="str">
        <x:v>Integrasi rumus</x:v>
      </x:c>
      <x:c r="F2668" s="413" t="str">
        <x:v>9 Sep 2026</x:v>
      </x:c>
    </x:row>
    <x:row r="2669" ht="40" customHeight="1">
      <x:c r="A2669" s="413" t="str">
        <x:v>Data Schedule</x:v>
      </x:c>
      <x:c r="B2669" s="413" t="str">
        <x:v>V51</x:v>
      </x:c>
      <x:c r="C2669" s="413" t="str">
        <x:v>=IF(AND(A51&lt;&gt;"",U51=1,B51&gt;'Pengaturan'!$B$6,B51&lt;='Pengaturan'!$B$5),T51,0)</x:v>
      </x:c>
      <x:c r="D2669" s="413" t="str">
        <x:v>=IF(AND(AND(A51&lt;&gt;"",U51=1,AI51=0,AH51=0,LEFT(AG51,5)&lt;&gt;"CHECK",G51&lt;&gt;"CHECK PACKAGE"),B51&gt;'Pengaturan'!$B$6,B51&lt;='Pengaturan'!$B$5),T51,0)</x:v>
      </x:c>
      <x:c r="E2669" s="413" t="str">
        <x:v>Integrasi rumus</x:v>
      </x:c>
      <x:c r="F2669" s="413" t="str">
        <x:v>9 Sep 2026</x:v>
      </x:c>
    </x:row>
    <x:row r="2670" ht="40" customHeight="1">
      <x:c r="A2670" s="413" t="str">
        <x:v>Data Schedule</x:v>
      </x:c>
      <x:c r="B2670" s="413" t="str">
        <x:v>W51</x:v>
      </x:c>
      <x:c r="C2670" s="413" t="str">
        <x:v>=IF(AND(A51&lt;&gt;"",U51=1,B51='Pengaturan'!$B$6,'Pengaturan'!$B$28&lt;&gt;"Tutup"),T51,0)</x:v>
      </x:c>
      <x:c r="D2670" s="413" t="str">
        <x:v>=IF(AND(AND(A51&lt;&gt;"",U51=1,AI51=0,AH51=0,LEFT(AG51,5)&lt;&gt;"CHECK",G51&lt;&gt;"CHECK PACKAGE"),B51='Pengaturan'!$B$6,'Pengaturan'!$B$28&lt;&gt;"Tutup"),T51,0)</x:v>
      </x:c>
      <x:c r="E2670" s="413" t="str">
        <x:v>Integrasi rumus</x:v>
      </x:c>
      <x:c r="F2670" s="413" t="str">
        <x:v>9 Sep 2026</x:v>
      </x:c>
    </x:row>
    <x:row r="2671" ht="40" customHeight="1">
      <x:c r="A2671" s="413" t="str">
        <x:v>Data Schedule</x:v>
      </x:c>
      <x:c r="B2671" s="413" t="str">
        <x:v>AM51</x:v>
      </x:c>
      <x:c r="C2671" s="413"/>
      <x:c r="D2671" s="413" t="str">
        <x:v>=IF(AND(A51&lt;&gt;"",B51&gt;'Pengaturan'!$B$29,B51&lt;='Pengaturan'!$B$5),MAX(0,T51-V51-W51),0)</x:v>
      </x:c>
      <x:c r="E2671" s="413" t="str">
        <x:v>Integrasi rumus</x:v>
      </x:c>
      <x:c r="F2671" s="413" t="str">
        <x:v>9 Sep 2026</x:v>
      </x:c>
    </x:row>
    <x:row r="2672" ht="40" customHeight="1">
      <x:c r="A2672" s="413" t="str">
        <x:v>Data Schedule</x:v>
      </x:c>
      <x:c r="B2672" s="413" t="str">
        <x:v>AE51</x:v>
      </x:c>
      <x:c r="C2672" s="413" t="str">
        <x:v>=IF(A51="","",IF(AD51&lt;&gt;0,"CHECK harga/bayar",IF(AI51&gt;0,"CHECK DP belum cocok","OK")))</x:v>
      </x:c>
      <x:c r="D2672" s="413" t="str">
        <x:v>=IF(A51="","",IF(LEFT(AG51,5)="CHECK",AG51,IF(AD51&lt;&gt;0,"CHECK harga/bayar",IF(AI51&gt;0,"CHECK DP belum cocok",IF(U51=0,"Ditahan","OK")))))</x:v>
      </x:c>
      <x:c r="E2672" s="413" t="str">
        <x:v>Integrasi rumus</x:v>
      </x:c>
      <x:c r="F2672" s="413" t="str">
        <x:v>9 Sep 2026</x:v>
      </x:c>
    </x:row>
    <x:row r="2673" ht="40" customHeight="1">
      <x:c r="A2673" s="413" t="str">
        <x:v>Data Schedule</x:v>
      </x:c>
      <x:c r="B2673" s="413" t="str">
        <x:v>AC52</x:v>
      </x:c>
      <x:c r="C2673" s="413" t="str">
        <x:v>=IF(A52="","",P52+Q52)</x:v>
      </x:c>
      <x:c r="D2673" s="413" t="str">
        <x:v>=IF(A52="","",P52+Q52+IF(AL52&lt;&gt;"",N(AK52),0))</x:v>
      </x:c>
      <x:c r="E2673" s="413" t="str">
        <x:v>Integrasi rumus</x:v>
      </x:c>
      <x:c r="F2673" s="413" t="str">
        <x:v>9 Sep 2026</x:v>
      </x:c>
    </x:row>
    <x:row r="2674" ht="40" customHeight="1">
      <x:c r="A2674" s="413" t="str">
        <x:v>Data Schedule</x:v>
      </x:c>
      <x:c r="B2674" s="413" t="str">
        <x:v>S52</x:v>
      </x:c>
      <x:c r="C2674" s="413" t="str">
        <x:v>=IF(A52="","",MIN(L52,P52+Q52))</x:v>
      </x:c>
      <x:c r="D2674" s="413" t="str">
        <x:v>=IF(A52="","",MIN(L52,AC52))</x:v>
      </x:c>
      <x:c r="E2674" s="413" t="str">
        <x:v>Integrasi rumus</x:v>
      </x:c>
      <x:c r="F2674" s="413" t="str">
        <x:v>9 Sep 2026</x:v>
      </x:c>
    </x:row>
    <x:row r="2675" ht="40" customHeight="1">
      <x:c r="A2675" s="413" t="str">
        <x:v>Data Schedule</x:v>
      </x:c>
      <x:c r="B2675" s="413" t="str">
        <x:v>T52</x:v>
      </x:c>
      <x:c r="C2675" s="413" t="str">
        <x:v>=IF(A52="","",IF(OR(O52="Lunas",R52&gt;0),0,MAX(0,L52-MAX(N52,P52)-Q52)))</x:v>
      </x:c>
      <x:c r="D2675" s="413" t="str">
        <x:v>=IF(A52="","",MAX(0,L52-AC52))</x:v>
      </x:c>
      <x:c r="E2675" s="413" t="str">
        <x:v>Integrasi rumus</x:v>
      </x:c>
      <x:c r="F2675" s="413" t="str">
        <x:v>9 Sep 2026</x:v>
      </x:c>
    </x:row>
    <x:row r="2676" ht="40" customHeight="1">
      <x:c r="A2676" s="413" t="str">
        <x:v>Data Schedule</x:v>
      </x:c>
      <x:c r="B2676" s="413" t="str">
        <x:v>AI52</x:v>
      </x:c>
      <x:c r="C2676" s="413" t="str">
        <x:v>=IF(A52="","",MAX(0,N52-P52))</x:v>
      </x:c>
      <x:c r="D2676" s="413" t="str">
        <x:v>=IF(A52="","",MAX(0,N52-AC52))</x:v>
      </x:c>
      <x:c r="E2676" s="413" t="str">
        <x:v>Integrasi rumus</x:v>
      </x:c>
      <x:c r="F2676" s="413" t="str">
        <x:v>9 Sep 2026</x:v>
      </x:c>
    </x:row>
    <x:row r="2677" ht="40" customHeight="1">
      <x:c r="A2677" s="413" t="str">
        <x:v>Data Schedule</x:v>
      </x:c>
      <x:c r="B2677" s="413" t="str">
        <x:v>V52</x:v>
      </x:c>
      <x:c r="C2677" s="413" t="str">
        <x:v>=IF(AND(A52&lt;&gt;"",U52=1,B52&gt;'Pengaturan'!$B$6,B52&lt;='Pengaturan'!$B$5),T52,0)</x:v>
      </x:c>
      <x:c r="D2677" s="413" t="str">
        <x:v>=IF(AND(AND(A52&lt;&gt;"",U52=1,AI52=0,AH52=0,LEFT(AG52,5)&lt;&gt;"CHECK",G52&lt;&gt;"CHECK PACKAGE"),B52&gt;'Pengaturan'!$B$6,B52&lt;='Pengaturan'!$B$5),T52,0)</x:v>
      </x:c>
      <x:c r="E2677" s="413" t="str">
        <x:v>Integrasi rumus</x:v>
      </x:c>
      <x:c r="F2677" s="413" t="str">
        <x:v>9 Sep 2026</x:v>
      </x:c>
    </x:row>
    <x:row r="2678" ht="40" customHeight="1">
      <x:c r="A2678" s="413" t="str">
        <x:v>Data Schedule</x:v>
      </x:c>
      <x:c r="B2678" s="413" t="str">
        <x:v>W52</x:v>
      </x:c>
      <x:c r="C2678" s="413" t="str">
        <x:v>=IF(AND(A52&lt;&gt;"",U52=1,B52='Pengaturan'!$B$6,'Pengaturan'!$B$28&lt;&gt;"Tutup"),T52,0)</x:v>
      </x:c>
      <x:c r="D2678" s="413" t="str">
        <x:v>=IF(AND(AND(A52&lt;&gt;"",U52=1,AI52=0,AH52=0,LEFT(AG52,5)&lt;&gt;"CHECK",G52&lt;&gt;"CHECK PACKAGE"),B52='Pengaturan'!$B$6,'Pengaturan'!$B$28&lt;&gt;"Tutup"),T52,0)</x:v>
      </x:c>
      <x:c r="E2678" s="413" t="str">
        <x:v>Integrasi rumus</x:v>
      </x:c>
      <x:c r="F2678" s="413" t="str">
        <x:v>9 Sep 2026</x:v>
      </x:c>
    </x:row>
    <x:row r="2679" ht="40" customHeight="1">
      <x:c r="A2679" s="413" t="str">
        <x:v>Data Schedule</x:v>
      </x:c>
      <x:c r="B2679" s="413" t="str">
        <x:v>AM52</x:v>
      </x:c>
      <x:c r="C2679" s="413"/>
      <x:c r="D2679" s="413" t="str">
        <x:v>=IF(AND(A52&lt;&gt;"",B52&gt;'Pengaturan'!$B$29,B52&lt;='Pengaturan'!$B$5),MAX(0,T52-V52-W52),0)</x:v>
      </x:c>
      <x:c r="E2679" s="413" t="str">
        <x:v>Integrasi rumus</x:v>
      </x:c>
      <x:c r="F2679" s="413" t="str">
        <x:v>9 Sep 2026</x:v>
      </x:c>
    </x:row>
    <x:row r="2680" ht="40" customHeight="1">
      <x:c r="A2680" s="413" t="str">
        <x:v>Data Schedule</x:v>
      </x:c>
      <x:c r="B2680" s="413" t="str">
        <x:v>AE52</x:v>
      </x:c>
      <x:c r="C2680" s="413" t="str">
        <x:v>=IF(A52="","",IF(AD52&lt;&gt;0,"CHECK harga/bayar",IF(AI52&gt;0,"CHECK DP belum cocok","OK")))</x:v>
      </x:c>
      <x:c r="D2680" s="413" t="str">
        <x:v>=IF(A52="","",IF(LEFT(AG52,5)="CHECK",AG52,IF(AD52&lt;&gt;0,"CHECK harga/bayar",IF(AI52&gt;0,"CHECK DP belum cocok",IF(U52=0,"Ditahan","OK")))))</x:v>
      </x:c>
      <x:c r="E2680" s="413" t="str">
        <x:v>Integrasi rumus</x:v>
      </x:c>
      <x:c r="F2680" s="413" t="str">
        <x:v>9 Sep 2026</x:v>
      </x:c>
    </x:row>
    <x:row r="2681" ht="40" customHeight="1">
      <x:c r="A2681" s="413" t="str">
        <x:v>Data Schedule</x:v>
      </x:c>
      <x:c r="B2681" s="413" t="str">
        <x:v>AC53</x:v>
      </x:c>
      <x:c r="C2681" s="413" t="str">
        <x:v>=IF(A53="","",P53+Q53)</x:v>
      </x:c>
      <x:c r="D2681" s="413" t="str">
        <x:v>=IF(A53="","",P53+Q53+IF(AL53&lt;&gt;"",N(AK53),0))</x:v>
      </x:c>
      <x:c r="E2681" s="413" t="str">
        <x:v>Integrasi rumus</x:v>
      </x:c>
      <x:c r="F2681" s="413" t="str">
        <x:v>9 Sep 2026</x:v>
      </x:c>
    </x:row>
    <x:row r="2682" ht="40" customHeight="1">
      <x:c r="A2682" s="413" t="str">
        <x:v>Data Schedule</x:v>
      </x:c>
      <x:c r="B2682" s="413" t="str">
        <x:v>S53</x:v>
      </x:c>
      <x:c r="C2682" s="413" t="str">
        <x:v>=IF(A53="","",MIN(L53,P53+Q53))</x:v>
      </x:c>
      <x:c r="D2682" s="413" t="str">
        <x:v>=IF(A53="","",MIN(L53,AC53))</x:v>
      </x:c>
      <x:c r="E2682" s="413" t="str">
        <x:v>Integrasi rumus</x:v>
      </x:c>
      <x:c r="F2682" s="413" t="str">
        <x:v>9 Sep 2026</x:v>
      </x:c>
    </x:row>
    <x:row r="2683" ht="40" customHeight="1">
      <x:c r="A2683" s="413" t="str">
        <x:v>Data Schedule</x:v>
      </x:c>
      <x:c r="B2683" s="413" t="str">
        <x:v>T53</x:v>
      </x:c>
      <x:c r="C2683" s="413" t="str">
        <x:v>=IF(A53="","",IF(OR(O53="Lunas",R53&gt;0),0,MAX(0,L53-MAX(N53,P53)-Q53)))</x:v>
      </x:c>
      <x:c r="D2683" s="413" t="str">
        <x:v>=IF(A53="","",MAX(0,L53-AC53))</x:v>
      </x:c>
      <x:c r="E2683" s="413" t="str">
        <x:v>Integrasi rumus</x:v>
      </x:c>
      <x:c r="F2683" s="413" t="str">
        <x:v>9 Sep 2026</x:v>
      </x:c>
    </x:row>
    <x:row r="2684" ht="40" customHeight="1">
      <x:c r="A2684" s="413" t="str">
        <x:v>Data Schedule</x:v>
      </x:c>
      <x:c r="B2684" s="413" t="str">
        <x:v>AI53</x:v>
      </x:c>
      <x:c r="C2684" s="413" t="str">
        <x:v>=IF(A53="","",MAX(0,N53-P53))</x:v>
      </x:c>
      <x:c r="D2684" s="413" t="str">
        <x:v>=IF(A53="","",MAX(0,N53-AC53))</x:v>
      </x:c>
      <x:c r="E2684" s="413" t="str">
        <x:v>Integrasi rumus</x:v>
      </x:c>
      <x:c r="F2684" s="413" t="str">
        <x:v>9 Sep 2026</x:v>
      </x:c>
    </x:row>
    <x:row r="2685" ht="40" customHeight="1">
      <x:c r="A2685" s="413" t="str">
        <x:v>Data Schedule</x:v>
      </x:c>
      <x:c r="B2685" s="413" t="str">
        <x:v>V53</x:v>
      </x:c>
      <x:c r="C2685" s="413" t="str">
        <x:v>=IF(AND(A53&lt;&gt;"",U53=1,B53&gt;'Pengaturan'!$B$6,B53&lt;='Pengaturan'!$B$5),T53,0)</x:v>
      </x:c>
      <x:c r="D2685" s="413" t="str">
        <x:v>=IF(AND(AND(A53&lt;&gt;"",U53=1,AI53=0,AH53=0,LEFT(AG53,5)&lt;&gt;"CHECK",G53&lt;&gt;"CHECK PACKAGE"),B53&gt;'Pengaturan'!$B$6,B53&lt;='Pengaturan'!$B$5),T53,0)</x:v>
      </x:c>
      <x:c r="E2685" s="413" t="str">
        <x:v>Integrasi rumus</x:v>
      </x:c>
      <x:c r="F2685" s="413" t="str">
        <x:v>9 Sep 2026</x:v>
      </x:c>
    </x:row>
    <x:row r="2686" ht="40" customHeight="1">
      <x:c r="A2686" s="413" t="str">
        <x:v>Data Schedule</x:v>
      </x:c>
      <x:c r="B2686" s="413" t="str">
        <x:v>W53</x:v>
      </x:c>
      <x:c r="C2686" s="413" t="str">
        <x:v>=IF(AND(A53&lt;&gt;"",U53=1,B53='Pengaturan'!$B$6,'Pengaturan'!$B$28&lt;&gt;"Tutup"),T53,0)</x:v>
      </x:c>
      <x:c r="D2686" s="413" t="str">
        <x:v>=IF(AND(AND(A53&lt;&gt;"",U53=1,AI53=0,AH53=0,LEFT(AG53,5)&lt;&gt;"CHECK",G53&lt;&gt;"CHECK PACKAGE"),B53='Pengaturan'!$B$6,'Pengaturan'!$B$28&lt;&gt;"Tutup"),T53,0)</x:v>
      </x:c>
      <x:c r="E2686" s="413" t="str">
        <x:v>Integrasi rumus</x:v>
      </x:c>
      <x:c r="F2686" s="413" t="str">
        <x:v>9 Sep 2026</x:v>
      </x:c>
    </x:row>
    <x:row r="2687" ht="40" customHeight="1">
      <x:c r="A2687" s="413" t="str">
        <x:v>Data Schedule</x:v>
      </x:c>
      <x:c r="B2687" s="413" t="str">
        <x:v>AM53</x:v>
      </x:c>
      <x:c r="C2687" s="413"/>
      <x:c r="D2687" s="413" t="str">
        <x:v>=IF(AND(A53&lt;&gt;"",B53&gt;'Pengaturan'!$B$29,B53&lt;='Pengaturan'!$B$5),MAX(0,T53-V53-W53),0)</x:v>
      </x:c>
      <x:c r="E2687" s="413" t="str">
        <x:v>Integrasi rumus</x:v>
      </x:c>
      <x:c r="F2687" s="413" t="str">
        <x:v>9 Sep 2026</x:v>
      </x:c>
    </x:row>
    <x:row r="2688" ht="40" customHeight="1">
      <x:c r="A2688" s="413" t="str">
        <x:v>Data Schedule</x:v>
      </x:c>
      <x:c r="B2688" s="413" t="str">
        <x:v>AE53</x:v>
      </x:c>
      <x:c r="C2688" s="413" t="str">
        <x:v>=IF(A53="","",IF(AD53&lt;&gt;0,"CHECK harga/bayar",IF(AI53&gt;0,"CHECK DP belum cocok","OK")))</x:v>
      </x:c>
      <x:c r="D2688" s="413" t="str">
        <x:v>=IF(A53="","",IF(LEFT(AG53,5)="CHECK",AG53,IF(AD53&lt;&gt;0,"CHECK harga/bayar",IF(AI53&gt;0,"CHECK DP belum cocok",IF(U53=0,"Ditahan","OK")))))</x:v>
      </x:c>
      <x:c r="E2688" s="413" t="str">
        <x:v>Integrasi rumus</x:v>
      </x:c>
      <x:c r="F2688" s="413" t="str">
        <x:v>9 Sep 2026</x:v>
      </x:c>
    </x:row>
    <x:row r="2689" ht="40" customHeight="1">
      <x:c r="A2689" s="413" t="str">
        <x:v>Data Schedule</x:v>
      </x:c>
      <x:c r="B2689" s="413" t="str">
        <x:v>AC54</x:v>
      </x:c>
      <x:c r="C2689" s="413" t="str">
        <x:v>=IF(A54="","",P54+Q54)</x:v>
      </x:c>
      <x:c r="D2689" s="413" t="str">
        <x:v>=IF(A54="","",P54+Q54+IF(AL54&lt;&gt;"",N(AK54),0))</x:v>
      </x:c>
      <x:c r="E2689" s="413" t="str">
        <x:v>Integrasi rumus</x:v>
      </x:c>
      <x:c r="F2689" s="413" t="str">
        <x:v>9 Sep 2026</x:v>
      </x:c>
    </x:row>
    <x:row r="2690" ht="40" customHeight="1">
      <x:c r="A2690" s="413" t="str">
        <x:v>Data Schedule</x:v>
      </x:c>
      <x:c r="B2690" s="413" t="str">
        <x:v>S54</x:v>
      </x:c>
      <x:c r="C2690" s="413" t="str">
        <x:v>=IF(A54="","",MIN(L54,P54+Q54))</x:v>
      </x:c>
      <x:c r="D2690" s="413" t="str">
        <x:v>=IF(A54="","",MIN(L54,AC54))</x:v>
      </x:c>
      <x:c r="E2690" s="413" t="str">
        <x:v>Integrasi rumus</x:v>
      </x:c>
      <x:c r="F2690" s="413" t="str">
        <x:v>9 Sep 2026</x:v>
      </x:c>
    </x:row>
    <x:row r="2691" ht="40" customHeight="1">
      <x:c r="A2691" s="413" t="str">
        <x:v>Data Schedule</x:v>
      </x:c>
      <x:c r="B2691" s="413" t="str">
        <x:v>T54</x:v>
      </x:c>
      <x:c r="C2691" s="413" t="str">
        <x:v>=IF(A54="","",IF(OR(O54="Lunas",R54&gt;0),0,MAX(0,L54-MAX(N54,P54)-Q54)))</x:v>
      </x:c>
      <x:c r="D2691" s="413" t="str">
        <x:v>=IF(A54="","",MAX(0,L54-AC54))</x:v>
      </x:c>
      <x:c r="E2691" s="413" t="str">
        <x:v>Integrasi rumus</x:v>
      </x:c>
      <x:c r="F2691" s="413" t="str">
        <x:v>9 Sep 2026</x:v>
      </x:c>
    </x:row>
    <x:row r="2692" ht="40" customHeight="1">
      <x:c r="A2692" s="413" t="str">
        <x:v>Data Schedule</x:v>
      </x:c>
      <x:c r="B2692" s="413" t="str">
        <x:v>AI54</x:v>
      </x:c>
      <x:c r="C2692" s="413" t="str">
        <x:v>=IF(A54="","",MAX(0,N54-P54))</x:v>
      </x:c>
      <x:c r="D2692" s="413" t="str">
        <x:v>=IF(A54="","",MAX(0,N54-AC54))</x:v>
      </x:c>
      <x:c r="E2692" s="413" t="str">
        <x:v>Integrasi rumus</x:v>
      </x:c>
      <x:c r="F2692" s="413" t="str">
        <x:v>9 Sep 2026</x:v>
      </x:c>
    </x:row>
    <x:row r="2693" ht="40" customHeight="1">
      <x:c r="A2693" s="413" t="str">
        <x:v>Data Schedule</x:v>
      </x:c>
      <x:c r="B2693" s="413" t="str">
        <x:v>V54</x:v>
      </x:c>
      <x:c r="C2693" s="413" t="str">
        <x:v>=IF(AND(A54&lt;&gt;"",U54=1,B54&gt;'Pengaturan'!$B$6,B54&lt;='Pengaturan'!$B$5),T54,0)</x:v>
      </x:c>
      <x:c r="D2693" s="413" t="str">
        <x:v>=IF(AND(AND(A54&lt;&gt;"",U54=1,AI54=0,AH54=0,LEFT(AG54,5)&lt;&gt;"CHECK",G54&lt;&gt;"CHECK PACKAGE"),B54&gt;'Pengaturan'!$B$6,B54&lt;='Pengaturan'!$B$5),T54,0)</x:v>
      </x:c>
      <x:c r="E2693" s="413" t="str">
        <x:v>Integrasi rumus</x:v>
      </x:c>
      <x:c r="F2693" s="413" t="str">
        <x:v>9 Sep 2026</x:v>
      </x:c>
    </x:row>
    <x:row r="2694" ht="40" customHeight="1">
      <x:c r="A2694" s="413" t="str">
        <x:v>Data Schedule</x:v>
      </x:c>
      <x:c r="B2694" s="413" t="str">
        <x:v>W54</x:v>
      </x:c>
      <x:c r="C2694" s="413" t="str">
        <x:v>=IF(AND(A54&lt;&gt;"",U54=1,B54='Pengaturan'!$B$6,'Pengaturan'!$B$28&lt;&gt;"Tutup"),T54,0)</x:v>
      </x:c>
      <x:c r="D2694" s="413" t="str">
        <x:v>=IF(AND(AND(A54&lt;&gt;"",U54=1,AI54=0,AH54=0,LEFT(AG54,5)&lt;&gt;"CHECK",G54&lt;&gt;"CHECK PACKAGE"),B54='Pengaturan'!$B$6,'Pengaturan'!$B$28&lt;&gt;"Tutup"),T54,0)</x:v>
      </x:c>
      <x:c r="E2694" s="413" t="str">
        <x:v>Integrasi rumus</x:v>
      </x:c>
      <x:c r="F2694" s="413" t="str">
        <x:v>9 Sep 2026</x:v>
      </x:c>
    </x:row>
    <x:row r="2695" ht="40" customHeight="1">
      <x:c r="A2695" s="413" t="str">
        <x:v>Data Schedule</x:v>
      </x:c>
      <x:c r="B2695" s="413" t="str">
        <x:v>AM54</x:v>
      </x:c>
      <x:c r="C2695" s="413"/>
      <x:c r="D2695" s="413" t="str">
        <x:v>=IF(AND(A54&lt;&gt;"",B54&gt;'Pengaturan'!$B$29,B54&lt;='Pengaturan'!$B$5),MAX(0,T54-V54-W54),0)</x:v>
      </x:c>
      <x:c r="E2695" s="413" t="str">
        <x:v>Integrasi rumus</x:v>
      </x:c>
      <x:c r="F2695" s="413" t="str">
        <x:v>9 Sep 2026</x:v>
      </x:c>
    </x:row>
    <x:row r="2696" ht="40" customHeight="1">
      <x:c r="A2696" s="413" t="str">
        <x:v>Data Schedule</x:v>
      </x:c>
      <x:c r="B2696" s="413" t="str">
        <x:v>AE54</x:v>
      </x:c>
      <x:c r="C2696" s="413" t="str">
        <x:v>=IF(A54="","",IF(AD54&lt;&gt;0,"CHECK harga/bayar",IF(AI54&gt;0,"CHECK DP belum cocok","OK")))</x:v>
      </x:c>
      <x:c r="D2696" s="413" t="str">
        <x:v>=IF(A54="","",IF(LEFT(AG54,5)="CHECK",AG54,IF(AD54&lt;&gt;0,"CHECK harga/bayar",IF(AI54&gt;0,"CHECK DP belum cocok",IF(U54=0,"Ditahan","OK")))))</x:v>
      </x:c>
      <x:c r="E2696" s="413" t="str">
        <x:v>Integrasi rumus</x:v>
      </x:c>
      <x:c r="F2696" s="413" t="str">
        <x:v>9 Sep 2026</x:v>
      </x:c>
    </x:row>
    <x:row r="2697" ht="40" customHeight="1">
      <x:c r="A2697" s="413" t="str">
        <x:v>Data Schedule</x:v>
      </x:c>
      <x:c r="B2697" s="413" t="str">
        <x:v>AC55</x:v>
      </x:c>
      <x:c r="C2697" s="413" t="str">
        <x:v>=IF(A55="","",P55+Q55)</x:v>
      </x:c>
      <x:c r="D2697" s="413" t="str">
        <x:v>=IF(A55="","",P55+Q55+IF(AL55&lt;&gt;"",N(AK55),0))</x:v>
      </x:c>
      <x:c r="E2697" s="413" t="str">
        <x:v>Integrasi rumus</x:v>
      </x:c>
      <x:c r="F2697" s="413" t="str">
        <x:v>9 Sep 2026</x:v>
      </x:c>
    </x:row>
    <x:row r="2698" ht="40" customHeight="1">
      <x:c r="A2698" s="413" t="str">
        <x:v>Data Schedule</x:v>
      </x:c>
      <x:c r="B2698" s="413" t="str">
        <x:v>S55</x:v>
      </x:c>
      <x:c r="C2698" s="413" t="str">
        <x:v>=IF(A55="","",MIN(L55,P55+Q55))</x:v>
      </x:c>
      <x:c r="D2698" s="413" t="str">
        <x:v>=IF(A55="","",MIN(L55,AC55))</x:v>
      </x:c>
      <x:c r="E2698" s="413" t="str">
        <x:v>Integrasi rumus</x:v>
      </x:c>
      <x:c r="F2698" s="413" t="str">
        <x:v>9 Sep 2026</x:v>
      </x:c>
    </x:row>
    <x:row r="2699" ht="40" customHeight="1">
      <x:c r="A2699" s="413" t="str">
        <x:v>Data Schedule</x:v>
      </x:c>
      <x:c r="B2699" s="413" t="str">
        <x:v>T55</x:v>
      </x:c>
      <x:c r="C2699" s="413" t="str">
        <x:v>=IF(A55="","",IF(OR(O55="Lunas",R55&gt;0),0,MAX(0,L55-MAX(N55,P55)-Q55)))</x:v>
      </x:c>
      <x:c r="D2699" s="413" t="str">
        <x:v>=IF(A55="","",MAX(0,L55-AC55))</x:v>
      </x:c>
      <x:c r="E2699" s="413" t="str">
        <x:v>Integrasi rumus</x:v>
      </x:c>
      <x:c r="F2699" s="413" t="str">
        <x:v>9 Sep 2026</x:v>
      </x:c>
    </x:row>
    <x:row r="2700" ht="40" customHeight="1">
      <x:c r="A2700" s="413" t="str">
        <x:v>Data Schedule</x:v>
      </x:c>
      <x:c r="B2700" s="413" t="str">
        <x:v>AI55</x:v>
      </x:c>
      <x:c r="C2700" s="413" t="str">
        <x:v>=IF(A55="","",MAX(0,N55-P55))</x:v>
      </x:c>
      <x:c r="D2700" s="413" t="str">
        <x:v>=IF(A55="","",MAX(0,N55-AC55))</x:v>
      </x:c>
      <x:c r="E2700" s="413" t="str">
        <x:v>Integrasi rumus</x:v>
      </x:c>
      <x:c r="F2700" s="413" t="str">
        <x:v>9 Sep 2026</x:v>
      </x:c>
    </x:row>
    <x:row r="2701" ht="40" customHeight="1">
      <x:c r="A2701" s="413" t="str">
        <x:v>Data Schedule</x:v>
      </x:c>
      <x:c r="B2701" s="413" t="str">
        <x:v>V55</x:v>
      </x:c>
      <x:c r="C2701" s="413" t="str">
        <x:v>=IF(AND(A55&lt;&gt;"",U55=1,B55&gt;'Pengaturan'!$B$6,B55&lt;='Pengaturan'!$B$5),T55,0)</x:v>
      </x:c>
      <x:c r="D2701" s="413" t="str">
        <x:v>=IF(AND(AND(A55&lt;&gt;"",U55=1,AI55=0,AH55=0,LEFT(AG55,5)&lt;&gt;"CHECK",G55&lt;&gt;"CHECK PACKAGE"),B55&gt;'Pengaturan'!$B$6,B55&lt;='Pengaturan'!$B$5),T55,0)</x:v>
      </x:c>
      <x:c r="E2701" s="413" t="str">
        <x:v>Integrasi rumus</x:v>
      </x:c>
      <x:c r="F2701" s="413" t="str">
        <x:v>9 Sep 2026</x:v>
      </x:c>
    </x:row>
    <x:row r="2702" ht="40" customHeight="1">
      <x:c r="A2702" s="413" t="str">
        <x:v>Data Schedule</x:v>
      </x:c>
      <x:c r="B2702" s="413" t="str">
        <x:v>W55</x:v>
      </x:c>
      <x:c r="C2702" s="413" t="str">
        <x:v>=IF(AND(A55&lt;&gt;"",U55=1,B55='Pengaturan'!$B$6,'Pengaturan'!$B$28&lt;&gt;"Tutup"),T55,0)</x:v>
      </x:c>
      <x:c r="D2702" s="413" t="str">
        <x:v>=IF(AND(AND(A55&lt;&gt;"",U55=1,AI55=0,AH55=0,LEFT(AG55,5)&lt;&gt;"CHECK",G55&lt;&gt;"CHECK PACKAGE"),B55='Pengaturan'!$B$6,'Pengaturan'!$B$28&lt;&gt;"Tutup"),T55,0)</x:v>
      </x:c>
      <x:c r="E2702" s="413" t="str">
        <x:v>Integrasi rumus</x:v>
      </x:c>
      <x:c r="F2702" s="413" t="str">
        <x:v>9 Sep 2026</x:v>
      </x:c>
    </x:row>
    <x:row r="2703" ht="40" customHeight="1">
      <x:c r="A2703" s="413" t="str">
        <x:v>Data Schedule</x:v>
      </x:c>
      <x:c r="B2703" s="413" t="str">
        <x:v>AM55</x:v>
      </x:c>
      <x:c r="C2703" s="413"/>
      <x:c r="D2703" s="413" t="str">
        <x:v>=IF(AND(A55&lt;&gt;"",B55&gt;'Pengaturan'!$B$29,B55&lt;='Pengaturan'!$B$5),MAX(0,T55-V55-W55),0)</x:v>
      </x:c>
      <x:c r="E2703" s="413" t="str">
        <x:v>Integrasi rumus</x:v>
      </x:c>
      <x:c r="F2703" s="413" t="str">
        <x:v>9 Sep 2026</x:v>
      </x:c>
    </x:row>
    <x:row r="2704" ht="40" customHeight="1">
      <x:c r="A2704" s="413" t="str">
        <x:v>Data Schedule</x:v>
      </x:c>
      <x:c r="B2704" s="413" t="str">
        <x:v>AE55</x:v>
      </x:c>
      <x:c r="C2704" s="413" t="str">
        <x:v>=IF(A55="","",IF(AD55&lt;&gt;0,"CHECK harga/bayar",IF(AI55&gt;0,"CHECK DP belum cocok","OK")))</x:v>
      </x:c>
      <x:c r="D2704" s="413" t="str">
        <x:v>=IF(A55="","",IF(LEFT(AG55,5)="CHECK",AG55,IF(AD55&lt;&gt;0,"CHECK harga/bayar",IF(AI55&gt;0,"CHECK DP belum cocok",IF(U55=0,"Ditahan","OK")))))</x:v>
      </x:c>
      <x:c r="E2704" s="413" t="str">
        <x:v>Integrasi rumus</x:v>
      </x:c>
      <x:c r="F2704" s="413" t="str">
        <x:v>9 Sep 2026</x:v>
      </x:c>
    </x:row>
    <x:row r="2705" ht="40" customHeight="1">
      <x:c r="A2705" s="413" t="str">
        <x:v>Data Schedule</x:v>
      </x:c>
      <x:c r="B2705" s="413" t="str">
        <x:v>AC56</x:v>
      </x:c>
      <x:c r="C2705" s="413" t="str">
        <x:v>=IF(A56="","",P56+Q56)</x:v>
      </x:c>
      <x:c r="D2705" s="413" t="str">
        <x:v>=IF(A56="","",P56+Q56+IF(AL56&lt;&gt;"",N(AK56),0))</x:v>
      </x:c>
      <x:c r="E2705" s="413" t="str">
        <x:v>Integrasi rumus</x:v>
      </x:c>
      <x:c r="F2705" s="413" t="str">
        <x:v>9 Sep 2026</x:v>
      </x:c>
    </x:row>
    <x:row r="2706" ht="40" customHeight="1">
      <x:c r="A2706" s="413" t="str">
        <x:v>Data Schedule</x:v>
      </x:c>
      <x:c r="B2706" s="413" t="str">
        <x:v>S56</x:v>
      </x:c>
      <x:c r="C2706" s="413" t="str">
        <x:v>=IF(A56="","",MIN(L56,P56+Q56))</x:v>
      </x:c>
      <x:c r="D2706" s="413" t="str">
        <x:v>=IF(A56="","",MIN(L56,AC56))</x:v>
      </x:c>
      <x:c r="E2706" s="413" t="str">
        <x:v>Integrasi rumus</x:v>
      </x:c>
      <x:c r="F2706" s="413" t="str">
        <x:v>9 Sep 2026</x:v>
      </x:c>
    </x:row>
    <x:row r="2707" ht="40" customHeight="1">
      <x:c r="A2707" s="413" t="str">
        <x:v>Data Schedule</x:v>
      </x:c>
      <x:c r="B2707" s="413" t="str">
        <x:v>T56</x:v>
      </x:c>
      <x:c r="C2707" s="413" t="str">
        <x:v>=IF(A56="","",IF(OR(O56="Lunas",R56&gt;0),0,MAX(0,L56-MAX(N56,P56)-Q56)))</x:v>
      </x:c>
      <x:c r="D2707" s="413" t="str">
        <x:v>=IF(A56="","",MAX(0,L56-AC56))</x:v>
      </x:c>
      <x:c r="E2707" s="413" t="str">
        <x:v>Integrasi rumus</x:v>
      </x:c>
      <x:c r="F2707" s="413" t="str">
        <x:v>9 Sep 2026</x:v>
      </x:c>
    </x:row>
    <x:row r="2708" ht="40" customHeight="1">
      <x:c r="A2708" s="413" t="str">
        <x:v>Data Schedule</x:v>
      </x:c>
      <x:c r="B2708" s="413" t="str">
        <x:v>AI56</x:v>
      </x:c>
      <x:c r="C2708" s="413" t="str">
        <x:v>=IF(A56="","",MAX(0,N56-P56))</x:v>
      </x:c>
      <x:c r="D2708" s="413" t="str">
        <x:v>=IF(A56="","",MAX(0,N56-AC56))</x:v>
      </x:c>
      <x:c r="E2708" s="413" t="str">
        <x:v>Integrasi rumus</x:v>
      </x:c>
      <x:c r="F2708" s="413" t="str">
        <x:v>9 Sep 2026</x:v>
      </x:c>
    </x:row>
    <x:row r="2709" ht="40" customHeight="1">
      <x:c r="A2709" s="413" t="str">
        <x:v>Data Schedule</x:v>
      </x:c>
      <x:c r="B2709" s="413" t="str">
        <x:v>V56</x:v>
      </x:c>
      <x:c r="C2709" s="413" t="str">
        <x:v>=IF(AND(A56&lt;&gt;"",U56=1,B56&gt;'Pengaturan'!$B$6,B56&lt;='Pengaturan'!$B$5),T56,0)</x:v>
      </x:c>
      <x:c r="D2709" s="413" t="str">
        <x:v>=IF(AND(AND(A56&lt;&gt;"",U56=1,AI56=0,AH56=0,LEFT(AG56,5)&lt;&gt;"CHECK",G56&lt;&gt;"CHECK PACKAGE"),B56&gt;'Pengaturan'!$B$6,B56&lt;='Pengaturan'!$B$5),T56,0)</x:v>
      </x:c>
      <x:c r="E2709" s="413" t="str">
        <x:v>Integrasi rumus</x:v>
      </x:c>
      <x:c r="F2709" s="413" t="str">
        <x:v>9 Sep 2026</x:v>
      </x:c>
    </x:row>
    <x:row r="2710" ht="40" customHeight="1">
      <x:c r="A2710" s="413" t="str">
        <x:v>Data Schedule</x:v>
      </x:c>
      <x:c r="B2710" s="413" t="str">
        <x:v>W56</x:v>
      </x:c>
      <x:c r="C2710" s="413" t="str">
        <x:v>=IF(AND(A56&lt;&gt;"",U56=1,B56='Pengaturan'!$B$6,'Pengaturan'!$B$28&lt;&gt;"Tutup"),T56,0)</x:v>
      </x:c>
      <x:c r="D2710" s="413" t="str">
        <x:v>=IF(AND(AND(A56&lt;&gt;"",U56=1,AI56=0,AH56=0,LEFT(AG56,5)&lt;&gt;"CHECK",G56&lt;&gt;"CHECK PACKAGE"),B56='Pengaturan'!$B$6,'Pengaturan'!$B$28&lt;&gt;"Tutup"),T56,0)</x:v>
      </x:c>
      <x:c r="E2710" s="413" t="str">
        <x:v>Integrasi rumus</x:v>
      </x:c>
      <x:c r="F2710" s="413" t="str">
        <x:v>9 Sep 2026</x:v>
      </x:c>
    </x:row>
    <x:row r="2711" ht="40" customHeight="1">
      <x:c r="A2711" s="413" t="str">
        <x:v>Data Schedule</x:v>
      </x:c>
      <x:c r="B2711" s="413" t="str">
        <x:v>AM56</x:v>
      </x:c>
      <x:c r="C2711" s="413"/>
      <x:c r="D2711" s="413" t="str">
        <x:v>=IF(AND(A56&lt;&gt;"",B56&gt;'Pengaturan'!$B$29,B56&lt;='Pengaturan'!$B$5),MAX(0,T56-V56-W56),0)</x:v>
      </x:c>
      <x:c r="E2711" s="413" t="str">
        <x:v>Integrasi rumus</x:v>
      </x:c>
      <x:c r="F2711" s="413" t="str">
        <x:v>9 Sep 2026</x:v>
      </x:c>
    </x:row>
    <x:row r="2712" ht="40" customHeight="1">
      <x:c r="A2712" s="413" t="str">
        <x:v>Data Schedule</x:v>
      </x:c>
      <x:c r="B2712" s="413" t="str">
        <x:v>AE56</x:v>
      </x:c>
      <x:c r="C2712" s="413" t="str">
        <x:v>=IF(A56="","",IF(AD56&lt;&gt;0,"CHECK harga/bayar",IF(AI56&gt;0,"CHECK DP belum cocok","OK")))</x:v>
      </x:c>
      <x:c r="D2712" s="413" t="str">
        <x:v>=IF(A56="","",IF(LEFT(AG56,5)="CHECK",AG56,IF(AD56&lt;&gt;0,"CHECK harga/bayar",IF(AI56&gt;0,"CHECK DP belum cocok",IF(U56=0,"Ditahan","OK")))))</x:v>
      </x:c>
      <x:c r="E2712" s="413" t="str">
        <x:v>Integrasi rumus</x:v>
      </x:c>
      <x:c r="F2712" s="413" t="str">
        <x:v>9 Sep 2026</x:v>
      </x:c>
    </x:row>
    <x:row r="2713" ht="40" customHeight="1">
      <x:c r="A2713" s="413" t="str">
        <x:v>Data Schedule</x:v>
      </x:c>
      <x:c r="B2713" s="413" t="str">
        <x:v>AC57</x:v>
      </x:c>
      <x:c r="C2713" s="413" t="str">
        <x:v>=IF(A57="","",P57+Q57)</x:v>
      </x:c>
      <x:c r="D2713" s="413" t="str">
        <x:v>=IF(A57="","",P57+Q57+IF(AL57&lt;&gt;"",N(AK57),0))</x:v>
      </x:c>
      <x:c r="E2713" s="413" t="str">
        <x:v>Integrasi rumus</x:v>
      </x:c>
      <x:c r="F2713" s="413" t="str">
        <x:v>9 Sep 2026</x:v>
      </x:c>
    </x:row>
    <x:row r="2714" ht="40" customHeight="1">
      <x:c r="A2714" s="413" t="str">
        <x:v>Data Schedule</x:v>
      </x:c>
      <x:c r="B2714" s="413" t="str">
        <x:v>S57</x:v>
      </x:c>
      <x:c r="C2714" s="413" t="str">
        <x:v>=IF(A57="","",MIN(L57,P57+Q57))</x:v>
      </x:c>
      <x:c r="D2714" s="413" t="str">
        <x:v>=IF(A57="","",MIN(L57,AC57))</x:v>
      </x:c>
      <x:c r="E2714" s="413" t="str">
        <x:v>Integrasi rumus</x:v>
      </x:c>
      <x:c r="F2714" s="413" t="str">
        <x:v>9 Sep 2026</x:v>
      </x:c>
    </x:row>
    <x:row r="2715" ht="40" customHeight="1">
      <x:c r="A2715" s="413" t="str">
        <x:v>Data Schedule</x:v>
      </x:c>
      <x:c r="B2715" s="413" t="str">
        <x:v>T57</x:v>
      </x:c>
      <x:c r="C2715" s="413" t="str">
        <x:v>=IF(A57="","",IF(OR(O57="Lunas",R57&gt;0),0,MAX(0,L57-MAX(N57,P57)-Q57)))</x:v>
      </x:c>
      <x:c r="D2715" s="413" t="str">
        <x:v>=IF(A57="","",MAX(0,L57-AC57))</x:v>
      </x:c>
      <x:c r="E2715" s="413" t="str">
        <x:v>Integrasi rumus</x:v>
      </x:c>
      <x:c r="F2715" s="413" t="str">
        <x:v>9 Sep 2026</x:v>
      </x:c>
    </x:row>
    <x:row r="2716" ht="40" customHeight="1">
      <x:c r="A2716" s="413" t="str">
        <x:v>Data Schedule</x:v>
      </x:c>
      <x:c r="B2716" s="413" t="str">
        <x:v>AI57</x:v>
      </x:c>
      <x:c r="C2716" s="413" t="str">
        <x:v>=IF(A57="","",MAX(0,N57-P57))</x:v>
      </x:c>
      <x:c r="D2716" s="413" t="str">
        <x:v>=IF(A57="","",MAX(0,N57-AC57))</x:v>
      </x:c>
      <x:c r="E2716" s="413" t="str">
        <x:v>Integrasi rumus</x:v>
      </x:c>
      <x:c r="F2716" s="413" t="str">
        <x:v>9 Sep 2026</x:v>
      </x:c>
    </x:row>
    <x:row r="2717" ht="40" customHeight="1">
      <x:c r="A2717" s="413" t="str">
        <x:v>Data Schedule</x:v>
      </x:c>
      <x:c r="B2717" s="413" t="str">
        <x:v>V57</x:v>
      </x:c>
      <x:c r="C2717" s="413" t="str">
        <x:v>=IF(AND(A57&lt;&gt;"",U57=1,B57&gt;'Pengaturan'!$B$6,B57&lt;='Pengaturan'!$B$5),T57,0)</x:v>
      </x:c>
      <x:c r="D2717" s="413" t="str">
        <x:v>=IF(AND(AND(A57&lt;&gt;"",U57=1,AI57=0,AH57=0,LEFT(AG57,5)&lt;&gt;"CHECK",G57&lt;&gt;"CHECK PACKAGE"),B57&gt;'Pengaturan'!$B$6,B57&lt;='Pengaturan'!$B$5),T57,0)</x:v>
      </x:c>
      <x:c r="E2717" s="413" t="str">
        <x:v>Integrasi rumus</x:v>
      </x:c>
      <x:c r="F2717" s="413" t="str">
        <x:v>9 Sep 2026</x:v>
      </x:c>
    </x:row>
    <x:row r="2718" ht="40" customHeight="1">
      <x:c r="A2718" s="413" t="str">
        <x:v>Data Schedule</x:v>
      </x:c>
      <x:c r="B2718" s="413" t="str">
        <x:v>W57</x:v>
      </x:c>
      <x:c r="C2718" s="413" t="str">
        <x:v>=IF(AND(A57&lt;&gt;"",U57=1,B57='Pengaturan'!$B$6,'Pengaturan'!$B$28&lt;&gt;"Tutup"),T57,0)</x:v>
      </x:c>
      <x:c r="D2718" s="413" t="str">
        <x:v>=IF(AND(AND(A57&lt;&gt;"",U57=1,AI57=0,AH57=0,LEFT(AG57,5)&lt;&gt;"CHECK",G57&lt;&gt;"CHECK PACKAGE"),B57='Pengaturan'!$B$6,'Pengaturan'!$B$28&lt;&gt;"Tutup"),T57,0)</x:v>
      </x:c>
      <x:c r="E2718" s="413" t="str">
        <x:v>Integrasi rumus</x:v>
      </x:c>
      <x:c r="F2718" s="413" t="str">
        <x:v>9 Sep 2026</x:v>
      </x:c>
    </x:row>
    <x:row r="2719" ht="40" customHeight="1">
      <x:c r="A2719" s="413" t="str">
        <x:v>Data Schedule</x:v>
      </x:c>
      <x:c r="B2719" s="413" t="str">
        <x:v>AM57</x:v>
      </x:c>
      <x:c r="C2719" s="413"/>
      <x:c r="D2719" s="413" t="str">
        <x:v>=IF(AND(A57&lt;&gt;"",B57&gt;'Pengaturan'!$B$29,B57&lt;='Pengaturan'!$B$5),MAX(0,T57-V57-W57),0)</x:v>
      </x:c>
      <x:c r="E2719" s="413" t="str">
        <x:v>Integrasi rumus</x:v>
      </x:c>
      <x:c r="F2719" s="413" t="str">
        <x:v>9 Sep 2026</x:v>
      </x:c>
    </x:row>
    <x:row r="2720" ht="40" customHeight="1">
      <x:c r="A2720" s="413" t="str">
        <x:v>Data Schedule</x:v>
      </x:c>
      <x:c r="B2720" s="413" t="str">
        <x:v>AE57</x:v>
      </x:c>
      <x:c r="C2720" s="413" t="str">
        <x:v>=IF(A57="","",IF(AD57&lt;&gt;0,"CHECK harga/bayar",IF(AI57&gt;0,"CHECK DP belum cocok","OK")))</x:v>
      </x:c>
      <x:c r="D2720" s="413" t="str">
        <x:v>=IF(A57="","",IF(LEFT(AG57,5)="CHECK",AG57,IF(AD57&lt;&gt;0,"CHECK harga/bayar",IF(AI57&gt;0,"CHECK DP belum cocok",IF(U57=0,"Ditahan","OK")))))</x:v>
      </x:c>
      <x:c r="E2720" s="413" t="str">
        <x:v>Integrasi rumus</x:v>
      </x:c>
      <x:c r="F2720" s="413" t="str">
        <x:v>9 Sep 2026</x:v>
      </x:c>
    </x:row>
    <x:row r="2721" ht="40" customHeight="1">
      <x:c r="A2721" s="413" t="str">
        <x:v>Data Schedule</x:v>
      </x:c>
      <x:c r="B2721" s="413" t="str">
        <x:v>AC58</x:v>
      </x:c>
      <x:c r="C2721" s="413" t="str">
        <x:v>=IF(A58="","",P58+Q58)</x:v>
      </x:c>
      <x:c r="D2721" s="413" t="str">
        <x:v>=IF(A58="","",P58+Q58+IF(AL58&lt;&gt;"",N(AK58),0))</x:v>
      </x:c>
      <x:c r="E2721" s="413" t="str">
        <x:v>Integrasi rumus</x:v>
      </x:c>
      <x:c r="F2721" s="413" t="str">
        <x:v>9 Sep 2026</x:v>
      </x:c>
    </x:row>
    <x:row r="2722" ht="40" customHeight="1">
      <x:c r="A2722" s="413" t="str">
        <x:v>Data Schedule</x:v>
      </x:c>
      <x:c r="B2722" s="413" t="str">
        <x:v>S58</x:v>
      </x:c>
      <x:c r="C2722" s="413" t="str">
        <x:v>=IF(A58="","",MIN(L58,P58+Q58))</x:v>
      </x:c>
      <x:c r="D2722" s="413" t="str">
        <x:v>=IF(A58="","",MIN(L58,AC58))</x:v>
      </x:c>
      <x:c r="E2722" s="413" t="str">
        <x:v>Integrasi rumus</x:v>
      </x:c>
      <x:c r="F2722" s="413" t="str">
        <x:v>9 Sep 2026</x:v>
      </x:c>
    </x:row>
    <x:row r="2723" ht="40" customHeight="1">
      <x:c r="A2723" s="413" t="str">
        <x:v>Data Schedule</x:v>
      </x:c>
      <x:c r="B2723" s="413" t="str">
        <x:v>T58</x:v>
      </x:c>
      <x:c r="C2723" s="413" t="str">
        <x:v>=IF(A58="","",IF(OR(O58="Lunas",R58&gt;0),0,MAX(0,L58-MAX(N58,P58)-Q58)))</x:v>
      </x:c>
      <x:c r="D2723" s="413" t="str">
        <x:v>=IF(A58="","",MAX(0,L58-AC58))</x:v>
      </x:c>
      <x:c r="E2723" s="413" t="str">
        <x:v>Integrasi rumus</x:v>
      </x:c>
      <x:c r="F2723" s="413" t="str">
        <x:v>9 Sep 2026</x:v>
      </x:c>
    </x:row>
    <x:row r="2724" ht="40" customHeight="1">
      <x:c r="A2724" s="413" t="str">
        <x:v>Data Schedule</x:v>
      </x:c>
      <x:c r="B2724" s="413" t="str">
        <x:v>AI58</x:v>
      </x:c>
      <x:c r="C2724" s="413" t="str">
        <x:v>=IF(A58="","",MAX(0,N58-P58))</x:v>
      </x:c>
      <x:c r="D2724" s="413" t="str">
        <x:v>=IF(A58="","",MAX(0,N58-AC58))</x:v>
      </x:c>
      <x:c r="E2724" s="413" t="str">
        <x:v>Integrasi rumus</x:v>
      </x:c>
      <x:c r="F2724" s="413" t="str">
        <x:v>9 Sep 2026</x:v>
      </x:c>
    </x:row>
    <x:row r="2725" ht="40" customHeight="1">
      <x:c r="A2725" s="413" t="str">
        <x:v>Data Schedule</x:v>
      </x:c>
      <x:c r="B2725" s="413" t="str">
        <x:v>V58</x:v>
      </x:c>
      <x:c r="C2725" s="413" t="str">
        <x:v>=IF(AND(A58&lt;&gt;"",U58=1,B58&gt;'Pengaturan'!$B$6,B58&lt;='Pengaturan'!$B$5),T58,0)</x:v>
      </x:c>
      <x:c r="D2725" s="413" t="str">
        <x:v>=IF(AND(AND(A58&lt;&gt;"",U58=1,AI58=0,AH58=0,LEFT(AG58,5)&lt;&gt;"CHECK",G58&lt;&gt;"CHECK PACKAGE"),B58&gt;'Pengaturan'!$B$6,B58&lt;='Pengaturan'!$B$5),T58,0)</x:v>
      </x:c>
      <x:c r="E2725" s="413" t="str">
        <x:v>Integrasi rumus</x:v>
      </x:c>
      <x:c r="F2725" s="413" t="str">
        <x:v>9 Sep 2026</x:v>
      </x:c>
    </x:row>
    <x:row r="2726" ht="40" customHeight="1">
      <x:c r="A2726" s="413" t="str">
        <x:v>Data Schedule</x:v>
      </x:c>
      <x:c r="B2726" s="413" t="str">
        <x:v>W58</x:v>
      </x:c>
      <x:c r="C2726" s="413" t="str">
        <x:v>=IF(AND(A58&lt;&gt;"",U58=1,B58='Pengaturan'!$B$6,'Pengaturan'!$B$28&lt;&gt;"Tutup"),T58,0)</x:v>
      </x:c>
      <x:c r="D2726" s="413" t="str">
        <x:v>=IF(AND(AND(A58&lt;&gt;"",U58=1,AI58=0,AH58=0,LEFT(AG58,5)&lt;&gt;"CHECK",G58&lt;&gt;"CHECK PACKAGE"),B58='Pengaturan'!$B$6,'Pengaturan'!$B$28&lt;&gt;"Tutup"),T58,0)</x:v>
      </x:c>
      <x:c r="E2726" s="413" t="str">
        <x:v>Integrasi rumus</x:v>
      </x:c>
      <x:c r="F2726" s="413" t="str">
        <x:v>9 Sep 2026</x:v>
      </x:c>
    </x:row>
    <x:row r="2727" ht="40" customHeight="1">
      <x:c r="A2727" s="413" t="str">
        <x:v>Data Schedule</x:v>
      </x:c>
      <x:c r="B2727" s="413" t="str">
        <x:v>AM58</x:v>
      </x:c>
      <x:c r="C2727" s="413"/>
      <x:c r="D2727" s="413" t="str">
        <x:v>=IF(AND(A58&lt;&gt;"",B58&gt;'Pengaturan'!$B$29,B58&lt;='Pengaturan'!$B$5),MAX(0,T58-V58-W58),0)</x:v>
      </x:c>
      <x:c r="E2727" s="413" t="str">
        <x:v>Integrasi rumus</x:v>
      </x:c>
      <x:c r="F2727" s="413" t="str">
        <x:v>9 Sep 2026</x:v>
      </x:c>
    </x:row>
    <x:row r="2728" ht="40" customHeight="1">
      <x:c r="A2728" s="413" t="str">
        <x:v>Data Schedule</x:v>
      </x:c>
      <x:c r="B2728" s="413" t="str">
        <x:v>AE58</x:v>
      </x:c>
      <x:c r="C2728" s="413" t="str">
        <x:v>=IF(A58="","",IF(AD58&lt;&gt;0,"CHECK harga/bayar",IF(AI58&gt;0,"CHECK DP belum cocok","OK")))</x:v>
      </x:c>
      <x:c r="D2728" s="413" t="str">
        <x:v>=IF(A58="","",IF(LEFT(AG58,5)="CHECK",AG58,IF(AD58&lt;&gt;0,"CHECK harga/bayar",IF(AI58&gt;0,"CHECK DP belum cocok",IF(U58=0,"Ditahan","OK")))))</x:v>
      </x:c>
      <x:c r="E2728" s="413" t="str">
        <x:v>Integrasi rumus</x:v>
      </x:c>
      <x:c r="F2728" s="413" t="str">
        <x:v>9 Sep 2026</x:v>
      </x:c>
    </x:row>
    <x:row r="2729" ht="40" customHeight="1">
      <x:c r="A2729" s="413" t="str">
        <x:v>Data Schedule</x:v>
      </x:c>
      <x:c r="B2729" s="413" t="str">
        <x:v>AC59</x:v>
      </x:c>
      <x:c r="C2729" s="413" t="str">
        <x:v>=IF(A59="","",P59+Q59)</x:v>
      </x:c>
      <x:c r="D2729" s="413" t="str">
        <x:v>=IF(A59="","",P59+Q59+IF(AL59&lt;&gt;"",N(AK59),0))</x:v>
      </x:c>
      <x:c r="E2729" s="413" t="str">
        <x:v>Integrasi rumus</x:v>
      </x:c>
      <x:c r="F2729" s="413" t="str">
        <x:v>9 Sep 2026</x:v>
      </x:c>
    </x:row>
    <x:row r="2730" ht="40" customHeight="1">
      <x:c r="A2730" s="413" t="str">
        <x:v>Data Schedule</x:v>
      </x:c>
      <x:c r="B2730" s="413" t="str">
        <x:v>S59</x:v>
      </x:c>
      <x:c r="C2730" s="413" t="str">
        <x:v>=IF(A59="","",MIN(L59,P59+Q59))</x:v>
      </x:c>
      <x:c r="D2730" s="413" t="str">
        <x:v>=IF(A59="","",MIN(L59,AC59))</x:v>
      </x:c>
      <x:c r="E2730" s="413" t="str">
        <x:v>Integrasi rumus</x:v>
      </x:c>
      <x:c r="F2730" s="413" t="str">
        <x:v>9 Sep 2026</x:v>
      </x:c>
    </x:row>
    <x:row r="2731" ht="40" customHeight="1">
      <x:c r="A2731" s="413" t="str">
        <x:v>Data Schedule</x:v>
      </x:c>
      <x:c r="B2731" s="413" t="str">
        <x:v>T59</x:v>
      </x:c>
      <x:c r="C2731" s="413" t="str">
        <x:v>=IF(A59="","",IF(OR(O59="Lunas",R59&gt;0),0,MAX(0,L59-MAX(N59,P59)-Q59)))</x:v>
      </x:c>
      <x:c r="D2731" s="413" t="str">
        <x:v>=IF(A59="","",MAX(0,L59-AC59))</x:v>
      </x:c>
      <x:c r="E2731" s="413" t="str">
        <x:v>Integrasi rumus</x:v>
      </x:c>
      <x:c r="F2731" s="413" t="str">
        <x:v>9 Sep 2026</x:v>
      </x:c>
    </x:row>
    <x:row r="2732" ht="40" customHeight="1">
      <x:c r="A2732" s="413" t="str">
        <x:v>Data Schedule</x:v>
      </x:c>
      <x:c r="B2732" s="413" t="str">
        <x:v>AI59</x:v>
      </x:c>
      <x:c r="C2732" s="413" t="str">
        <x:v>=IF(A59="","",MAX(0,N59-P59))</x:v>
      </x:c>
      <x:c r="D2732" s="413" t="str">
        <x:v>=IF(A59="","",MAX(0,N59-AC59))</x:v>
      </x:c>
      <x:c r="E2732" s="413" t="str">
        <x:v>Integrasi rumus</x:v>
      </x:c>
      <x:c r="F2732" s="413" t="str">
        <x:v>9 Sep 2026</x:v>
      </x:c>
    </x:row>
    <x:row r="2733" ht="40" customHeight="1">
      <x:c r="A2733" s="413" t="str">
        <x:v>Data Schedule</x:v>
      </x:c>
      <x:c r="B2733" s="413" t="str">
        <x:v>V59</x:v>
      </x:c>
      <x:c r="C2733" s="413" t="str">
        <x:v>=IF(AND(A59&lt;&gt;"",U59=1,B59&gt;'Pengaturan'!$B$6,B59&lt;='Pengaturan'!$B$5),T59,0)</x:v>
      </x:c>
      <x:c r="D2733" s="413" t="str">
        <x:v>=IF(AND(AND(A59&lt;&gt;"",U59=1,AI59=0,AH59=0,LEFT(AG59,5)&lt;&gt;"CHECK",G59&lt;&gt;"CHECK PACKAGE"),B59&gt;'Pengaturan'!$B$6,B59&lt;='Pengaturan'!$B$5),T59,0)</x:v>
      </x:c>
      <x:c r="E2733" s="413" t="str">
        <x:v>Integrasi rumus</x:v>
      </x:c>
      <x:c r="F2733" s="413" t="str">
        <x:v>9 Sep 2026</x:v>
      </x:c>
    </x:row>
    <x:row r="2734" ht="40" customHeight="1">
      <x:c r="A2734" s="413" t="str">
        <x:v>Data Schedule</x:v>
      </x:c>
      <x:c r="B2734" s="413" t="str">
        <x:v>W59</x:v>
      </x:c>
      <x:c r="C2734" s="413" t="str">
        <x:v>=IF(AND(A59&lt;&gt;"",U59=1,B59='Pengaturan'!$B$6,'Pengaturan'!$B$28&lt;&gt;"Tutup"),T59,0)</x:v>
      </x:c>
      <x:c r="D2734" s="413" t="str">
        <x:v>=IF(AND(AND(A59&lt;&gt;"",U59=1,AI59=0,AH59=0,LEFT(AG59,5)&lt;&gt;"CHECK",G59&lt;&gt;"CHECK PACKAGE"),B59='Pengaturan'!$B$6,'Pengaturan'!$B$28&lt;&gt;"Tutup"),T59,0)</x:v>
      </x:c>
      <x:c r="E2734" s="413" t="str">
        <x:v>Integrasi rumus</x:v>
      </x:c>
      <x:c r="F2734" s="413" t="str">
        <x:v>9 Sep 2026</x:v>
      </x:c>
    </x:row>
    <x:row r="2735" ht="40" customHeight="1">
      <x:c r="A2735" s="413" t="str">
        <x:v>Data Schedule</x:v>
      </x:c>
      <x:c r="B2735" s="413" t="str">
        <x:v>AM59</x:v>
      </x:c>
      <x:c r="C2735" s="413"/>
      <x:c r="D2735" s="413" t="str">
        <x:v>=IF(AND(A59&lt;&gt;"",B59&gt;'Pengaturan'!$B$29,B59&lt;='Pengaturan'!$B$5),MAX(0,T59-V59-W59),0)</x:v>
      </x:c>
      <x:c r="E2735" s="413" t="str">
        <x:v>Integrasi rumus</x:v>
      </x:c>
      <x:c r="F2735" s="413" t="str">
        <x:v>9 Sep 2026</x:v>
      </x:c>
    </x:row>
    <x:row r="2736" ht="40" customHeight="1">
      <x:c r="A2736" s="413" t="str">
        <x:v>Data Schedule</x:v>
      </x:c>
      <x:c r="B2736" s="413" t="str">
        <x:v>AE59</x:v>
      </x:c>
      <x:c r="C2736" s="413" t="str">
        <x:v>=IF(A59="","",IF(AD59&lt;&gt;0,"CHECK harga/bayar",IF(AI59&gt;0,"CHECK DP belum cocok","OK")))</x:v>
      </x:c>
      <x:c r="D2736" s="413" t="str">
        <x:v>=IF(A59="","",IF(LEFT(AG59,5)="CHECK",AG59,IF(AD59&lt;&gt;0,"CHECK harga/bayar",IF(AI59&gt;0,"CHECK DP belum cocok",IF(U59=0,"Ditahan","OK")))))</x:v>
      </x:c>
      <x:c r="E2736" s="413" t="str">
        <x:v>Integrasi rumus</x:v>
      </x:c>
      <x:c r="F2736" s="413" t="str">
        <x:v>9 Sep 2026</x:v>
      </x:c>
    </x:row>
    <x:row r="2737" ht="40" customHeight="1">
      <x:c r="A2737" s="413" t="str">
        <x:v>Data Schedule</x:v>
      </x:c>
      <x:c r="B2737" s="413" t="str">
        <x:v>AC60</x:v>
      </x:c>
      <x:c r="C2737" s="413" t="str">
        <x:v>=IF(A60="","",P60+Q60)</x:v>
      </x:c>
      <x:c r="D2737" s="413" t="str">
        <x:v>=IF(A60="","",P60+Q60+IF(AL60&lt;&gt;"",N(AK60),0))</x:v>
      </x:c>
      <x:c r="E2737" s="413" t="str">
        <x:v>Integrasi rumus</x:v>
      </x:c>
      <x:c r="F2737" s="413" t="str">
        <x:v>9 Sep 2026</x:v>
      </x:c>
    </x:row>
    <x:row r="2738" ht="40" customHeight="1">
      <x:c r="A2738" s="413" t="str">
        <x:v>Data Schedule</x:v>
      </x:c>
      <x:c r="B2738" s="413" t="str">
        <x:v>S60</x:v>
      </x:c>
      <x:c r="C2738" s="413" t="str">
        <x:v>=IF(A60="","",MIN(L60,P60+Q60))</x:v>
      </x:c>
      <x:c r="D2738" s="413" t="str">
        <x:v>=IF(A60="","",MIN(L60,AC60))</x:v>
      </x:c>
      <x:c r="E2738" s="413" t="str">
        <x:v>Integrasi rumus</x:v>
      </x:c>
      <x:c r="F2738" s="413" t="str">
        <x:v>9 Sep 2026</x:v>
      </x:c>
    </x:row>
    <x:row r="2739" ht="40" customHeight="1">
      <x:c r="A2739" s="413" t="str">
        <x:v>Data Schedule</x:v>
      </x:c>
      <x:c r="B2739" s="413" t="str">
        <x:v>T60</x:v>
      </x:c>
      <x:c r="C2739" s="413" t="str">
        <x:v>=IF(A60="","",IF(OR(O60="Lunas",R60&gt;0),0,MAX(0,L60-MAX(N60,P60)-Q60)))</x:v>
      </x:c>
      <x:c r="D2739" s="413" t="str">
        <x:v>=IF(A60="","",MAX(0,L60-AC60))</x:v>
      </x:c>
      <x:c r="E2739" s="413" t="str">
        <x:v>Integrasi rumus</x:v>
      </x:c>
      <x:c r="F2739" s="413" t="str">
        <x:v>9 Sep 2026</x:v>
      </x:c>
    </x:row>
    <x:row r="2740" ht="40" customHeight="1">
      <x:c r="A2740" s="413" t="str">
        <x:v>Data Schedule</x:v>
      </x:c>
      <x:c r="B2740" s="413" t="str">
        <x:v>AI60</x:v>
      </x:c>
      <x:c r="C2740" s="413" t="str">
        <x:v>=IF(A60="","",MAX(0,N60-P60))</x:v>
      </x:c>
      <x:c r="D2740" s="413" t="str">
        <x:v>=IF(A60="","",MAX(0,N60-AC60))</x:v>
      </x:c>
      <x:c r="E2740" s="413" t="str">
        <x:v>Integrasi rumus</x:v>
      </x:c>
      <x:c r="F2740" s="413" t="str">
        <x:v>9 Sep 2026</x:v>
      </x:c>
    </x:row>
    <x:row r="2741" ht="40" customHeight="1">
      <x:c r="A2741" s="413" t="str">
        <x:v>Data Schedule</x:v>
      </x:c>
      <x:c r="B2741" s="413" t="str">
        <x:v>V60</x:v>
      </x:c>
      <x:c r="C2741" s="413" t="str">
        <x:v>=IF(AND(A60&lt;&gt;"",U60=1,B60&gt;'Pengaturan'!$B$6,B60&lt;='Pengaturan'!$B$5),T60,0)</x:v>
      </x:c>
      <x:c r="D2741" s="413" t="str">
        <x:v>=IF(AND(AND(A60&lt;&gt;"",U60=1,AI60=0,AH60=0,LEFT(AG60,5)&lt;&gt;"CHECK",G60&lt;&gt;"CHECK PACKAGE"),B60&gt;'Pengaturan'!$B$6,B60&lt;='Pengaturan'!$B$5),T60,0)</x:v>
      </x:c>
      <x:c r="E2741" s="413" t="str">
        <x:v>Integrasi rumus</x:v>
      </x:c>
      <x:c r="F2741" s="413" t="str">
        <x:v>9 Sep 2026</x:v>
      </x:c>
    </x:row>
    <x:row r="2742" ht="40" customHeight="1">
      <x:c r="A2742" s="413" t="str">
        <x:v>Data Schedule</x:v>
      </x:c>
      <x:c r="B2742" s="413" t="str">
        <x:v>W60</x:v>
      </x:c>
      <x:c r="C2742" s="413" t="str">
        <x:v>=IF(AND(A60&lt;&gt;"",U60=1,B60='Pengaturan'!$B$6,'Pengaturan'!$B$28&lt;&gt;"Tutup"),T60,0)</x:v>
      </x:c>
      <x:c r="D2742" s="413" t="str">
        <x:v>=IF(AND(AND(A60&lt;&gt;"",U60=1,AI60=0,AH60=0,LEFT(AG60,5)&lt;&gt;"CHECK",G60&lt;&gt;"CHECK PACKAGE"),B60='Pengaturan'!$B$6,'Pengaturan'!$B$28&lt;&gt;"Tutup"),T60,0)</x:v>
      </x:c>
      <x:c r="E2742" s="413" t="str">
        <x:v>Integrasi rumus</x:v>
      </x:c>
      <x:c r="F2742" s="413" t="str">
        <x:v>9 Sep 2026</x:v>
      </x:c>
    </x:row>
    <x:row r="2743" ht="40" customHeight="1">
      <x:c r="A2743" s="413" t="str">
        <x:v>Data Schedule</x:v>
      </x:c>
      <x:c r="B2743" s="413" t="str">
        <x:v>AM60</x:v>
      </x:c>
      <x:c r="C2743" s="413"/>
      <x:c r="D2743" s="413" t="str">
        <x:v>=IF(AND(A60&lt;&gt;"",B60&gt;'Pengaturan'!$B$29,B60&lt;='Pengaturan'!$B$5),MAX(0,T60-V60-W60),0)</x:v>
      </x:c>
      <x:c r="E2743" s="413" t="str">
        <x:v>Integrasi rumus</x:v>
      </x:c>
      <x:c r="F2743" s="413" t="str">
        <x:v>9 Sep 2026</x:v>
      </x:c>
    </x:row>
    <x:row r="2744" ht="40" customHeight="1">
      <x:c r="A2744" s="413" t="str">
        <x:v>Data Schedule</x:v>
      </x:c>
      <x:c r="B2744" s="413" t="str">
        <x:v>AE60</x:v>
      </x:c>
      <x:c r="C2744" s="413" t="str">
        <x:v>=IF(A60="","",IF(AD60&lt;&gt;0,"CHECK harga/bayar",IF(AI60&gt;0,"CHECK DP belum cocok","OK")))</x:v>
      </x:c>
      <x:c r="D2744" s="413" t="str">
        <x:v>=IF(A60="","",IF(LEFT(AG60,5)="CHECK",AG60,IF(AD60&lt;&gt;0,"CHECK harga/bayar",IF(AI60&gt;0,"CHECK DP belum cocok",IF(U60=0,"Ditahan","OK")))))</x:v>
      </x:c>
      <x:c r="E2744" s="413" t="str">
        <x:v>Integrasi rumus</x:v>
      </x:c>
      <x:c r="F2744" s="413" t="str">
        <x:v>9 Sep 2026</x:v>
      </x:c>
    </x:row>
    <x:row r="2745" ht="40" customHeight="1">
      <x:c r="A2745" s="413" t="str">
        <x:v>Data Schedule</x:v>
      </x:c>
      <x:c r="B2745" s="413" t="str">
        <x:v>AC61</x:v>
      </x:c>
      <x:c r="C2745" s="413" t="str">
        <x:v>=IF(A61="","",P61+Q61)</x:v>
      </x:c>
      <x:c r="D2745" s="413" t="str">
        <x:v>=IF(A61="","",P61+Q61+IF(AL61&lt;&gt;"",N(AK61),0))</x:v>
      </x:c>
      <x:c r="E2745" s="413" t="str">
        <x:v>Integrasi rumus</x:v>
      </x:c>
      <x:c r="F2745" s="413" t="str">
        <x:v>9 Sep 2026</x:v>
      </x:c>
    </x:row>
    <x:row r="2746" ht="40" customHeight="1">
      <x:c r="A2746" s="413" t="str">
        <x:v>Data Schedule</x:v>
      </x:c>
      <x:c r="B2746" s="413" t="str">
        <x:v>S61</x:v>
      </x:c>
      <x:c r="C2746" s="413" t="str">
        <x:v>=IF(A61="","",MIN(L61,P61+Q61))</x:v>
      </x:c>
      <x:c r="D2746" s="413" t="str">
        <x:v>=IF(A61="","",MIN(L61,AC61))</x:v>
      </x:c>
      <x:c r="E2746" s="413" t="str">
        <x:v>Integrasi rumus</x:v>
      </x:c>
      <x:c r="F2746" s="413" t="str">
        <x:v>9 Sep 2026</x:v>
      </x:c>
    </x:row>
    <x:row r="2747" ht="40" customHeight="1">
      <x:c r="A2747" s="413" t="str">
        <x:v>Data Schedule</x:v>
      </x:c>
      <x:c r="B2747" s="413" t="str">
        <x:v>T61</x:v>
      </x:c>
      <x:c r="C2747" s="413" t="str">
        <x:v>=IF(A61="","",IF(OR(O61="Lunas",R61&gt;0),0,MAX(0,L61-MAX(N61,P61)-Q61)))</x:v>
      </x:c>
      <x:c r="D2747" s="413" t="str">
        <x:v>=IF(A61="","",MAX(0,L61-AC61))</x:v>
      </x:c>
      <x:c r="E2747" s="413" t="str">
        <x:v>Integrasi rumus</x:v>
      </x:c>
      <x:c r="F2747" s="413" t="str">
        <x:v>9 Sep 2026</x:v>
      </x:c>
    </x:row>
    <x:row r="2748" ht="40" customHeight="1">
      <x:c r="A2748" s="413" t="str">
        <x:v>Data Schedule</x:v>
      </x:c>
      <x:c r="B2748" s="413" t="str">
        <x:v>AI61</x:v>
      </x:c>
      <x:c r="C2748" s="413" t="str">
        <x:v>=IF(A61="","",MAX(0,N61-P61))</x:v>
      </x:c>
      <x:c r="D2748" s="413" t="str">
        <x:v>=IF(A61="","",MAX(0,N61-AC61))</x:v>
      </x:c>
      <x:c r="E2748" s="413" t="str">
        <x:v>Integrasi rumus</x:v>
      </x:c>
      <x:c r="F2748" s="413" t="str">
        <x:v>9 Sep 2026</x:v>
      </x:c>
    </x:row>
    <x:row r="2749" ht="40" customHeight="1">
      <x:c r="A2749" s="413" t="str">
        <x:v>Data Schedule</x:v>
      </x:c>
      <x:c r="B2749" s="413" t="str">
        <x:v>V61</x:v>
      </x:c>
      <x:c r="C2749" s="413" t="str">
        <x:v>=IF(AND(A61&lt;&gt;"",U61=1,B61&gt;'Pengaturan'!$B$6,B61&lt;='Pengaturan'!$B$5),T61,0)</x:v>
      </x:c>
      <x:c r="D2749" s="413" t="str">
        <x:v>=IF(AND(AND(A61&lt;&gt;"",U61=1,AI61=0,AH61=0,LEFT(AG61,5)&lt;&gt;"CHECK",G61&lt;&gt;"CHECK PACKAGE"),B61&gt;'Pengaturan'!$B$6,B61&lt;='Pengaturan'!$B$5),T61,0)</x:v>
      </x:c>
      <x:c r="E2749" s="413" t="str">
        <x:v>Integrasi rumus</x:v>
      </x:c>
      <x:c r="F2749" s="413" t="str">
        <x:v>9 Sep 2026</x:v>
      </x:c>
    </x:row>
    <x:row r="2750" ht="40" customHeight="1">
      <x:c r="A2750" s="413" t="str">
        <x:v>Data Schedule</x:v>
      </x:c>
      <x:c r="B2750" s="413" t="str">
        <x:v>W61</x:v>
      </x:c>
      <x:c r="C2750" s="413" t="str">
        <x:v>=IF(AND(A61&lt;&gt;"",U61=1,B61='Pengaturan'!$B$6,'Pengaturan'!$B$28&lt;&gt;"Tutup"),T61,0)</x:v>
      </x:c>
      <x:c r="D2750" s="413" t="str">
        <x:v>=IF(AND(AND(A61&lt;&gt;"",U61=1,AI61=0,AH61=0,LEFT(AG61,5)&lt;&gt;"CHECK",G61&lt;&gt;"CHECK PACKAGE"),B61='Pengaturan'!$B$6,'Pengaturan'!$B$28&lt;&gt;"Tutup"),T61,0)</x:v>
      </x:c>
      <x:c r="E2750" s="413" t="str">
        <x:v>Integrasi rumus</x:v>
      </x:c>
      <x:c r="F2750" s="413" t="str">
        <x:v>9 Sep 2026</x:v>
      </x:c>
    </x:row>
    <x:row r="2751" ht="40" customHeight="1">
      <x:c r="A2751" s="413" t="str">
        <x:v>Data Schedule</x:v>
      </x:c>
      <x:c r="B2751" s="413" t="str">
        <x:v>AM61</x:v>
      </x:c>
      <x:c r="C2751" s="413"/>
      <x:c r="D2751" s="413" t="str">
        <x:v>=IF(AND(A61&lt;&gt;"",B61&gt;'Pengaturan'!$B$29,B61&lt;='Pengaturan'!$B$5),MAX(0,T61-V61-W61),0)</x:v>
      </x:c>
      <x:c r="E2751" s="413" t="str">
        <x:v>Integrasi rumus</x:v>
      </x:c>
      <x:c r="F2751" s="413" t="str">
        <x:v>9 Sep 2026</x:v>
      </x:c>
    </x:row>
    <x:row r="2752" ht="40" customHeight="1">
      <x:c r="A2752" s="413" t="str">
        <x:v>Data Schedule</x:v>
      </x:c>
      <x:c r="B2752" s="413" t="str">
        <x:v>AE61</x:v>
      </x:c>
      <x:c r="C2752" s="413" t="str">
        <x:v>=IF(A61="","",IF(AD61&lt;&gt;0,"CHECK harga/bayar",IF(AI61&gt;0,"CHECK DP belum cocok","OK")))</x:v>
      </x:c>
      <x:c r="D2752" s="413" t="str">
        <x:v>=IF(A61="","",IF(LEFT(AG61,5)="CHECK",AG61,IF(AD61&lt;&gt;0,"CHECK harga/bayar",IF(AI61&gt;0,"CHECK DP belum cocok",IF(U61=0,"Ditahan","OK")))))</x:v>
      </x:c>
      <x:c r="E2752" s="413" t="str">
        <x:v>Integrasi rumus</x:v>
      </x:c>
      <x:c r="F2752" s="413" t="str">
        <x:v>9 Sep 2026</x:v>
      </x:c>
    </x:row>
    <x:row r="2753" ht="40" customHeight="1">
      <x:c r="A2753" s="413" t="str">
        <x:v>Data Schedule</x:v>
      </x:c>
      <x:c r="B2753" s="413" t="str">
        <x:v>AC62</x:v>
      </x:c>
      <x:c r="C2753" s="413" t="str">
        <x:v>=IF(A62="","",P62+Q62)</x:v>
      </x:c>
      <x:c r="D2753" s="413" t="str">
        <x:v>=IF(A62="","",P62+Q62+IF(AL62&lt;&gt;"",N(AK62),0))</x:v>
      </x:c>
      <x:c r="E2753" s="413" t="str">
        <x:v>Integrasi rumus</x:v>
      </x:c>
      <x:c r="F2753" s="413" t="str">
        <x:v>9 Sep 2026</x:v>
      </x:c>
    </x:row>
    <x:row r="2754" ht="40" customHeight="1">
      <x:c r="A2754" s="413" t="str">
        <x:v>Data Schedule</x:v>
      </x:c>
      <x:c r="B2754" s="413" t="str">
        <x:v>S62</x:v>
      </x:c>
      <x:c r="C2754" s="413" t="str">
        <x:v>=IF(A62="","",MIN(L62,P62+Q62))</x:v>
      </x:c>
      <x:c r="D2754" s="413" t="str">
        <x:v>=IF(A62="","",MIN(L62,AC62))</x:v>
      </x:c>
      <x:c r="E2754" s="413" t="str">
        <x:v>Integrasi rumus</x:v>
      </x:c>
      <x:c r="F2754" s="413" t="str">
        <x:v>9 Sep 2026</x:v>
      </x:c>
    </x:row>
    <x:row r="2755" ht="40" customHeight="1">
      <x:c r="A2755" s="413" t="str">
        <x:v>Data Schedule</x:v>
      </x:c>
      <x:c r="B2755" s="413" t="str">
        <x:v>T62</x:v>
      </x:c>
      <x:c r="C2755" s="413" t="str">
        <x:v>=IF(A62="","",IF(OR(O62="Lunas",R62&gt;0),0,MAX(0,L62-MAX(N62,P62)-Q62)))</x:v>
      </x:c>
      <x:c r="D2755" s="413" t="str">
        <x:v>=IF(A62="","",MAX(0,L62-AC62))</x:v>
      </x:c>
      <x:c r="E2755" s="413" t="str">
        <x:v>Integrasi rumus</x:v>
      </x:c>
      <x:c r="F2755" s="413" t="str">
        <x:v>9 Sep 2026</x:v>
      </x:c>
    </x:row>
    <x:row r="2756" ht="40" customHeight="1">
      <x:c r="A2756" s="413" t="str">
        <x:v>Data Schedule</x:v>
      </x:c>
      <x:c r="B2756" s="413" t="str">
        <x:v>AI62</x:v>
      </x:c>
      <x:c r="C2756" s="413" t="str">
        <x:v>=IF(A62="","",MAX(0,N62-P62))</x:v>
      </x:c>
      <x:c r="D2756" s="413" t="str">
        <x:v>=IF(A62="","",MAX(0,N62-AC62))</x:v>
      </x:c>
      <x:c r="E2756" s="413" t="str">
        <x:v>Integrasi rumus</x:v>
      </x:c>
      <x:c r="F2756" s="413" t="str">
        <x:v>9 Sep 2026</x:v>
      </x:c>
    </x:row>
    <x:row r="2757" ht="40" customHeight="1">
      <x:c r="A2757" s="413" t="str">
        <x:v>Data Schedule</x:v>
      </x:c>
      <x:c r="B2757" s="413" t="str">
        <x:v>V62</x:v>
      </x:c>
      <x:c r="C2757" s="413" t="str">
        <x:v>=IF(AND(A62&lt;&gt;"",U62=1,B62&gt;'Pengaturan'!$B$6,B62&lt;='Pengaturan'!$B$5),T62,0)</x:v>
      </x:c>
      <x:c r="D2757" s="413" t="str">
        <x:v>=IF(AND(AND(A62&lt;&gt;"",U62=1,AI62=0,AH62=0,LEFT(AG62,5)&lt;&gt;"CHECK",G62&lt;&gt;"CHECK PACKAGE"),B62&gt;'Pengaturan'!$B$6,B62&lt;='Pengaturan'!$B$5),T62,0)</x:v>
      </x:c>
      <x:c r="E2757" s="413" t="str">
        <x:v>Integrasi rumus</x:v>
      </x:c>
      <x:c r="F2757" s="413" t="str">
        <x:v>9 Sep 2026</x:v>
      </x:c>
    </x:row>
    <x:row r="2758" ht="40" customHeight="1">
      <x:c r="A2758" s="413" t="str">
        <x:v>Data Schedule</x:v>
      </x:c>
      <x:c r="B2758" s="413" t="str">
        <x:v>W62</x:v>
      </x:c>
      <x:c r="C2758" s="413" t="str">
        <x:v>=IF(AND(A62&lt;&gt;"",U62=1,B62='Pengaturan'!$B$6,'Pengaturan'!$B$28&lt;&gt;"Tutup"),T62,0)</x:v>
      </x:c>
      <x:c r="D2758" s="413" t="str">
        <x:v>=IF(AND(AND(A62&lt;&gt;"",U62=1,AI62=0,AH62=0,LEFT(AG62,5)&lt;&gt;"CHECK",G62&lt;&gt;"CHECK PACKAGE"),B62='Pengaturan'!$B$6,'Pengaturan'!$B$28&lt;&gt;"Tutup"),T62,0)</x:v>
      </x:c>
      <x:c r="E2758" s="413" t="str">
        <x:v>Integrasi rumus</x:v>
      </x:c>
      <x:c r="F2758" s="413" t="str">
        <x:v>9 Sep 2026</x:v>
      </x:c>
    </x:row>
    <x:row r="2759" ht="40" customHeight="1">
      <x:c r="A2759" s="413" t="str">
        <x:v>Data Schedule</x:v>
      </x:c>
      <x:c r="B2759" s="413" t="str">
        <x:v>AM62</x:v>
      </x:c>
      <x:c r="C2759" s="413"/>
      <x:c r="D2759" s="413" t="str">
        <x:v>=IF(AND(A62&lt;&gt;"",B62&gt;'Pengaturan'!$B$29,B62&lt;='Pengaturan'!$B$5),MAX(0,T62-V62-W62),0)</x:v>
      </x:c>
      <x:c r="E2759" s="413" t="str">
        <x:v>Integrasi rumus</x:v>
      </x:c>
      <x:c r="F2759" s="413" t="str">
        <x:v>9 Sep 2026</x:v>
      </x:c>
    </x:row>
    <x:row r="2760" ht="40" customHeight="1">
      <x:c r="A2760" s="413" t="str">
        <x:v>Data Schedule</x:v>
      </x:c>
      <x:c r="B2760" s="413" t="str">
        <x:v>AE62</x:v>
      </x:c>
      <x:c r="C2760" s="413" t="str">
        <x:v>=IF(A62="","",IF(AD62&lt;&gt;0,"CHECK harga/bayar",IF(AI62&gt;0,"CHECK DP belum cocok","OK")))</x:v>
      </x:c>
      <x:c r="D2760" s="413" t="str">
        <x:v>=IF(A62="","",IF(LEFT(AG62,5)="CHECK",AG62,IF(AD62&lt;&gt;0,"CHECK harga/bayar",IF(AI62&gt;0,"CHECK DP belum cocok",IF(U62=0,"Ditahan","OK")))))</x:v>
      </x:c>
      <x:c r="E2760" s="413" t="str">
        <x:v>Integrasi rumus</x:v>
      </x:c>
      <x:c r="F2760" s="413" t="str">
        <x:v>9 Sep 2026</x:v>
      </x:c>
    </x:row>
    <x:row r="2761" ht="40" customHeight="1">
      <x:c r="A2761" s="413" t="str">
        <x:v>Data Schedule</x:v>
      </x:c>
      <x:c r="B2761" s="413" t="str">
        <x:v>AC63</x:v>
      </x:c>
      <x:c r="C2761" s="413" t="str">
        <x:v>=IF(A63="","",P63+Q63)</x:v>
      </x:c>
      <x:c r="D2761" s="413" t="str">
        <x:v>=IF(A63="","",P63+Q63+IF(AL63&lt;&gt;"",N(AK63),0))</x:v>
      </x:c>
      <x:c r="E2761" s="413" t="str">
        <x:v>Integrasi rumus</x:v>
      </x:c>
      <x:c r="F2761" s="413" t="str">
        <x:v>9 Sep 2026</x:v>
      </x:c>
    </x:row>
    <x:row r="2762" ht="40" customHeight="1">
      <x:c r="A2762" s="413" t="str">
        <x:v>Data Schedule</x:v>
      </x:c>
      <x:c r="B2762" s="413" t="str">
        <x:v>S63</x:v>
      </x:c>
      <x:c r="C2762" s="413" t="str">
        <x:v>=IF(A63="","",MIN(L63,P63+Q63))</x:v>
      </x:c>
      <x:c r="D2762" s="413" t="str">
        <x:v>=IF(A63="","",MIN(L63,AC63))</x:v>
      </x:c>
      <x:c r="E2762" s="413" t="str">
        <x:v>Integrasi rumus</x:v>
      </x:c>
      <x:c r="F2762" s="413" t="str">
        <x:v>9 Sep 2026</x:v>
      </x:c>
    </x:row>
    <x:row r="2763" ht="40" customHeight="1">
      <x:c r="A2763" s="413" t="str">
        <x:v>Data Schedule</x:v>
      </x:c>
      <x:c r="B2763" s="413" t="str">
        <x:v>T63</x:v>
      </x:c>
      <x:c r="C2763" s="413" t="str">
        <x:v>=IF(A63="","",IF(OR(O63="Lunas",R63&gt;0),0,MAX(0,L63-MAX(N63,P63)-Q63)))</x:v>
      </x:c>
      <x:c r="D2763" s="413" t="str">
        <x:v>=IF(A63="","",MAX(0,L63-AC63))</x:v>
      </x:c>
      <x:c r="E2763" s="413" t="str">
        <x:v>Integrasi rumus</x:v>
      </x:c>
      <x:c r="F2763" s="413" t="str">
        <x:v>9 Sep 2026</x:v>
      </x:c>
    </x:row>
    <x:row r="2764" ht="40" customHeight="1">
      <x:c r="A2764" s="413" t="str">
        <x:v>Data Schedule</x:v>
      </x:c>
      <x:c r="B2764" s="413" t="str">
        <x:v>AI63</x:v>
      </x:c>
      <x:c r="C2764" s="413" t="str">
        <x:v>=IF(A63="","",MAX(0,N63-P63))</x:v>
      </x:c>
      <x:c r="D2764" s="413" t="str">
        <x:v>=IF(A63="","",MAX(0,N63-AC63))</x:v>
      </x:c>
      <x:c r="E2764" s="413" t="str">
        <x:v>Integrasi rumus</x:v>
      </x:c>
      <x:c r="F2764" s="413" t="str">
        <x:v>9 Sep 2026</x:v>
      </x:c>
    </x:row>
    <x:row r="2765" ht="40" customHeight="1">
      <x:c r="A2765" s="413" t="str">
        <x:v>Data Schedule</x:v>
      </x:c>
      <x:c r="B2765" s="413" t="str">
        <x:v>V63</x:v>
      </x:c>
      <x:c r="C2765" s="413" t="str">
        <x:v>=IF(AND(A63&lt;&gt;"",U63=1,B63&gt;'Pengaturan'!$B$6,B63&lt;='Pengaturan'!$B$5),T63,0)</x:v>
      </x:c>
      <x:c r="D2765" s="413" t="str">
        <x:v>=IF(AND(AND(A63&lt;&gt;"",U63=1,AI63=0,AH63=0,LEFT(AG63,5)&lt;&gt;"CHECK",G63&lt;&gt;"CHECK PACKAGE"),B63&gt;'Pengaturan'!$B$6,B63&lt;='Pengaturan'!$B$5),T63,0)</x:v>
      </x:c>
      <x:c r="E2765" s="413" t="str">
        <x:v>Integrasi rumus</x:v>
      </x:c>
      <x:c r="F2765" s="413" t="str">
        <x:v>9 Sep 2026</x:v>
      </x:c>
    </x:row>
    <x:row r="2766" ht="40" customHeight="1">
      <x:c r="A2766" s="413" t="str">
        <x:v>Data Schedule</x:v>
      </x:c>
      <x:c r="B2766" s="413" t="str">
        <x:v>W63</x:v>
      </x:c>
      <x:c r="C2766" s="413" t="str">
        <x:v>=IF(AND(A63&lt;&gt;"",U63=1,B63='Pengaturan'!$B$6,'Pengaturan'!$B$28&lt;&gt;"Tutup"),T63,0)</x:v>
      </x:c>
      <x:c r="D2766" s="413" t="str">
        <x:v>=IF(AND(AND(A63&lt;&gt;"",U63=1,AI63=0,AH63=0,LEFT(AG63,5)&lt;&gt;"CHECK",G63&lt;&gt;"CHECK PACKAGE"),B63='Pengaturan'!$B$6,'Pengaturan'!$B$28&lt;&gt;"Tutup"),T63,0)</x:v>
      </x:c>
      <x:c r="E2766" s="413" t="str">
        <x:v>Integrasi rumus</x:v>
      </x:c>
      <x:c r="F2766" s="413" t="str">
        <x:v>9 Sep 2026</x:v>
      </x:c>
    </x:row>
    <x:row r="2767" ht="40" customHeight="1">
      <x:c r="A2767" s="413" t="str">
        <x:v>Data Schedule</x:v>
      </x:c>
      <x:c r="B2767" s="413" t="str">
        <x:v>AM63</x:v>
      </x:c>
      <x:c r="C2767" s="413"/>
      <x:c r="D2767" s="413" t="str">
        <x:v>=IF(AND(A63&lt;&gt;"",B63&gt;'Pengaturan'!$B$29,B63&lt;='Pengaturan'!$B$5),MAX(0,T63-V63-W63),0)</x:v>
      </x:c>
      <x:c r="E2767" s="413" t="str">
        <x:v>Integrasi rumus</x:v>
      </x:c>
      <x:c r="F2767" s="413" t="str">
        <x:v>9 Sep 2026</x:v>
      </x:c>
    </x:row>
    <x:row r="2768" ht="40" customHeight="1">
      <x:c r="A2768" s="413" t="str">
        <x:v>Data Schedule</x:v>
      </x:c>
      <x:c r="B2768" s="413" t="str">
        <x:v>AE63</x:v>
      </x:c>
      <x:c r="C2768" s="413" t="str">
        <x:v>=IF(A63="","",IF(AD63&lt;&gt;0,"CHECK harga/bayar",IF(AI63&gt;0,"CHECK DP belum cocok","OK")))</x:v>
      </x:c>
      <x:c r="D2768" s="413" t="str">
        <x:v>=IF(A63="","",IF(LEFT(AG63,5)="CHECK",AG63,IF(AD63&lt;&gt;0,"CHECK harga/bayar",IF(AI63&gt;0,"CHECK DP belum cocok",IF(U63=0,"Ditahan","OK")))))</x:v>
      </x:c>
      <x:c r="E2768" s="413" t="str">
        <x:v>Integrasi rumus</x:v>
      </x:c>
      <x:c r="F2768" s="413" t="str">
        <x:v>9 Sep 2026</x:v>
      </x:c>
    </x:row>
    <x:row r="2769" ht="40" customHeight="1">
      <x:c r="A2769" s="413" t="str">
        <x:v>Data Schedule</x:v>
      </x:c>
      <x:c r="B2769" s="413" t="str">
        <x:v>AC64</x:v>
      </x:c>
      <x:c r="C2769" s="413" t="str">
        <x:v>=IF(A64="","",P64+Q64)</x:v>
      </x:c>
      <x:c r="D2769" s="413" t="str">
        <x:v>=IF(A64="","",P64+Q64+IF(AL64&lt;&gt;"",N(AK64),0))</x:v>
      </x:c>
      <x:c r="E2769" s="413" t="str">
        <x:v>Integrasi rumus</x:v>
      </x:c>
      <x:c r="F2769" s="413" t="str">
        <x:v>9 Sep 2026</x:v>
      </x:c>
    </x:row>
    <x:row r="2770" ht="40" customHeight="1">
      <x:c r="A2770" s="413" t="str">
        <x:v>Data Schedule</x:v>
      </x:c>
      <x:c r="B2770" s="413" t="str">
        <x:v>S64</x:v>
      </x:c>
      <x:c r="C2770" s="413" t="str">
        <x:v>=IF(A64="","",MIN(L64,P64+Q64))</x:v>
      </x:c>
      <x:c r="D2770" s="413" t="str">
        <x:v>=IF(A64="","",MIN(L64,AC64))</x:v>
      </x:c>
      <x:c r="E2770" s="413" t="str">
        <x:v>Integrasi rumus</x:v>
      </x:c>
      <x:c r="F2770" s="413" t="str">
        <x:v>9 Sep 2026</x:v>
      </x:c>
    </x:row>
    <x:row r="2771" ht="40" customHeight="1">
      <x:c r="A2771" s="413" t="str">
        <x:v>Data Schedule</x:v>
      </x:c>
      <x:c r="B2771" s="413" t="str">
        <x:v>T64</x:v>
      </x:c>
      <x:c r="C2771" s="413" t="str">
        <x:v>=IF(A64="","",IF(OR(O64="Lunas",R64&gt;0),0,MAX(0,L64-MAX(N64,P64)-Q64)))</x:v>
      </x:c>
      <x:c r="D2771" s="413" t="str">
        <x:v>=IF(A64="","",MAX(0,L64-AC64))</x:v>
      </x:c>
      <x:c r="E2771" s="413" t="str">
        <x:v>Integrasi rumus</x:v>
      </x:c>
      <x:c r="F2771" s="413" t="str">
        <x:v>9 Sep 2026</x:v>
      </x:c>
    </x:row>
    <x:row r="2772" ht="40" customHeight="1">
      <x:c r="A2772" s="413" t="str">
        <x:v>Data Schedule</x:v>
      </x:c>
      <x:c r="B2772" s="413" t="str">
        <x:v>AI64</x:v>
      </x:c>
      <x:c r="C2772" s="413" t="str">
        <x:v>=IF(A64="","",MAX(0,N64-P64))</x:v>
      </x:c>
      <x:c r="D2772" s="413" t="str">
        <x:v>=IF(A64="","",MAX(0,N64-AC64))</x:v>
      </x:c>
      <x:c r="E2772" s="413" t="str">
        <x:v>Integrasi rumus</x:v>
      </x:c>
      <x:c r="F2772" s="413" t="str">
        <x:v>9 Sep 2026</x:v>
      </x:c>
    </x:row>
    <x:row r="2773" ht="40" customHeight="1">
      <x:c r="A2773" s="413" t="str">
        <x:v>Data Schedule</x:v>
      </x:c>
      <x:c r="B2773" s="413" t="str">
        <x:v>V64</x:v>
      </x:c>
      <x:c r="C2773" s="413" t="str">
        <x:v>=IF(AND(A64&lt;&gt;"",U64=1,B64&gt;'Pengaturan'!$B$6,B64&lt;='Pengaturan'!$B$5),T64,0)</x:v>
      </x:c>
      <x:c r="D2773" s="413" t="str">
        <x:v>=IF(AND(AND(A64&lt;&gt;"",U64=1,AI64=0,AH64=0,LEFT(AG64,5)&lt;&gt;"CHECK",G64&lt;&gt;"CHECK PACKAGE"),B64&gt;'Pengaturan'!$B$6,B64&lt;='Pengaturan'!$B$5),T64,0)</x:v>
      </x:c>
      <x:c r="E2773" s="413" t="str">
        <x:v>Integrasi rumus</x:v>
      </x:c>
      <x:c r="F2773" s="413" t="str">
        <x:v>9 Sep 2026</x:v>
      </x:c>
    </x:row>
    <x:row r="2774" ht="40" customHeight="1">
      <x:c r="A2774" s="413" t="str">
        <x:v>Data Schedule</x:v>
      </x:c>
      <x:c r="B2774" s="413" t="str">
        <x:v>W64</x:v>
      </x:c>
      <x:c r="C2774" s="413" t="str">
        <x:v>=IF(AND(A64&lt;&gt;"",U64=1,B64='Pengaturan'!$B$6,'Pengaturan'!$B$28&lt;&gt;"Tutup"),T64,0)</x:v>
      </x:c>
      <x:c r="D2774" s="413" t="str">
        <x:v>=IF(AND(AND(A64&lt;&gt;"",U64=1,AI64=0,AH64=0,LEFT(AG64,5)&lt;&gt;"CHECK",G64&lt;&gt;"CHECK PACKAGE"),B64='Pengaturan'!$B$6,'Pengaturan'!$B$28&lt;&gt;"Tutup"),T64,0)</x:v>
      </x:c>
      <x:c r="E2774" s="413" t="str">
        <x:v>Integrasi rumus</x:v>
      </x:c>
      <x:c r="F2774" s="413" t="str">
        <x:v>9 Sep 2026</x:v>
      </x:c>
    </x:row>
    <x:row r="2775" ht="40" customHeight="1">
      <x:c r="A2775" s="413" t="str">
        <x:v>Data Schedule</x:v>
      </x:c>
      <x:c r="B2775" s="413" t="str">
        <x:v>AM64</x:v>
      </x:c>
      <x:c r="C2775" s="413"/>
      <x:c r="D2775" s="413" t="str">
        <x:v>=IF(AND(A64&lt;&gt;"",B64&gt;'Pengaturan'!$B$29,B64&lt;='Pengaturan'!$B$5),MAX(0,T64-V64-W64),0)</x:v>
      </x:c>
      <x:c r="E2775" s="413" t="str">
        <x:v>Integrasi rumus</x:v>
      </x:c>
      <x:c r="F2775" s="413" t="str">
        <x:v>9 Sep 2026</x:v>
      </x:c>
    </x:row>
    <x:row r="2776" ht="40" customHeight="1">
      <x:c r="A2776" s="413" t="str">
        <x:v>Data Schedule</x:v>
      </x:c>
      <x:c r="B2776" s="413" t="str">
        <x:v>AE64</x:v>
      </x:c>
      <x:c r="C2776" s="413" t="str">
        <x:v>=IF(A64="","",IF(AD64&lt;&gt;0,"CHECK harga/bayar",IF(AI64&gt;0,"CHECK DP belum cocok","OK")))</x:v>
      </x:c>
      <x:c r="D2776" s="413" t="str">
        <x:v>=IF(A64="","",IF(LEFT(AG64,5)="CHECK",AG64,IF(AD64&lt;&gt;0,"CHECK harga/bayar",IF(AI64&gt;0,"CHECK DP belum cocok",IF(U64=0,"Ditahan","OK")))))</x:v>
      </x:c>
      <x:c r="E2776" s="413" t="str">
        <x:v>Integrasi rumus</x:v>
      </x:c>
      <x:c r="F2776" s="413" t="str">
        <x:v>9 Sep 2026</x:v>
      </x:c>
    </x:row>
    <x:row r="2777" ht="40" customHeight="1">
      <x:c r="A2777" s="413" t="str">
        <x:v>Data Schedule</x:v>
      </x:c>
      <x:c r="B2777" s="413" t="str">
        <x:v>AC65</x:v>
      </x:c>
      <x:c r="C2777" s="413" t="str">
        <x:v>=IF(A65="","",P65+Q65)</x:v>
      </x:c>
      <x:c r="D2777" s="413" t="str">
        <x:v>=IF(A65="","",P65+Q65+IF(AL65&lt;&gt;"",N(AK65),0))</x:v>
      </x:c>
      <x:c r="E2777" s="413" t="str">
        <x:v>Integrasi rumus</x:v>
      </x:c>
      <x:c r="F2777" s="413" t="str">
        <x:v>9 Sep 2026</x:v>
      </x:c>
    </x:row>
    <x:row r="2778" ht="40" customHeight="1">
      <x:c r="A2778" s="413" t="str">
        <x:v>Data Schedule</x:v>
      </x:c>
      <x:c r="B2778" s="413" t="str">
        <x:v>S65</x:v>
      </x:c>
      <x:c r="C2778" s="413" t="str">
        <x:v>=IF(A65="","",MIN(L65,P65+Q65))</x:v>
      </x:c>
      <x:c r="D2778" s="413" t="str">
        <x:v>=IF(A65="","",MIN(L65,AC65))</x:v>
      </x:c>
      <x:c r="E2778" s="413" t="str">
        <x:v>Integrasi rumus</x:v>
      </x:c>
      <x:c r="F2778" s="413" t="str">
        <x:v>9 Sep 2026</x:v>
      </x:c>
    </x:row>
    <x:row r="2779" ht="40" customHeight="1">
      <x:c r="A2779" s="413" t="str">
        <x:v>Data Schedule</x:v>
      </x:c>
      <x:c r="B2779" s="413" t="str">
        <x:v>T65</x:v>
      </x:c>
      <x:c r="C2779" s="413" t="str">
        <x:v>=IF(A65="","",IF(OR(O65="Lunas",R65&gt;0),0,MAX(0,L65-MAX(N65,P65)-Q65)))</x:v>
      </x:c>
      <x:c r="D2779" s="413" t="str">
        <x:v>=IF(A65="","",MAX(0,L65-AC65))</x:v>
      </x:c>
      <x:c r="E2779" s="413" t="str">
        <x:v>Integrasi rumus</x:v>
      </x:c>
      <x:c r="F2779" s="413" t="str">
        <x:v>9 Sep 2026</x:v>
      </x:c>
    </x:row>
    <x:row r="2780" ht="40" customHeight="1">
      <x:c r="A2780" s="413" t="str">
        <x:v>Data Schedule</x:v>
      </x:c>
      <x:c r="B2780" s="413" t="str">
        <x:v>AI65</x:v>
      </x:c>
      <x:c r="C2780" s="413" t="str">
        <x:v>=IF(A65="","",MAX(0,N65-P65))</x:v>
      </x:c>
      <x:c r="D2780" s="413" t="str">
        <x:v>=IF(A65="","",MAX(0,N65-AC65))</x:v>
      </x:c>
      <x:c r="E2780" s="413" t="str">
        <x:v>Integrasi rumus</x:v>
      </x:c>
      <x:c r="F2780" s="413" t="str">
        <x:v>9 Sep 2026</x:v>
      </x:c>
    </x:row>
    <x:row r="2781" ht="40" customHeight="1">
      <x:c r="A2781" s="413" t="str">
        <x:v>Data Schedule</x:v>
      </x:c>
      <x:c r="B2781" s="413" t="str">
        <x:v>V65</x:v>
      </x:c>
      <x:c r="C2781" s="413" t="str">
        <x:v>=IF(AND(A65&lt;&gt;"",U65=1,B65&gt;'Pengaturan'!$B$6,B65&lt;='Pengaturan'!$B$5),T65,0)</x:v>
      </x:c>
      <x:c r="D2781" s="413" t="str">
        <x:v>=IF(AND(AND(A65&lt;&gt;"",U65=1,AI65=0,AH65=0,LEFT(AG65,5)&lt;&gt;"CHECK",G65&lt;&gt;"CHECK PACKAGE"),B65&gt;'Pengaturan'!$B$6,B65&lt;='Pengaturan'!$B$5),T65,0)</x:v>
      </x:c>
      <x:c r="E2781" s="413" t="str">
        <x:v>Integrasi rumus</x:v>
      </x:c>
      <x:c r="F2781" s="413" t="str">
        <x:v>9 Sep 2026</x:v>
      </x:c>
    </x:row>
    <x:row r="2782" ht="40" customHeight="1">
      <x:c r="A2782" s="413" t="str">
        <x:v>Data Schedule</x:v>
      </x:c>
      <x:c r="B2782" s="413" t="str">
        <x:v>W65</x:v>
      </x:c>
      <x:c r="C2782" s="413" t="str">
        <x:v>=IF(AND(A65&lt;&gt;"",U65=1,B65='Pengaturan'!$B$6,'Pengaturan'!$B$28&lt;&gt;"Tutup"),T65,0)</x:v>
      </x:c>
      <x:c r="D2782" s="413" t="str">
        <x:v>=IF(AND(AND(A65&lt;&gt;"",U65=1,AI65=0,AH65=0,LEFT(AG65,5)&lt;&gt;"CHECK",G65&lt;&gt;"CHECK PACKAGE"),B65='Pengaturan'!$B$6,'Pengaturan'!$B$28&lt;&gt;"Tutup"),T65,0)</x:v>
      </x:c>
      <x:c r="E2782" s="413" t="str">
        <x:v>Integrasi rumus</x:v>
      </x:c>
      <x:c r="F2782" s="413" t="str">
        <x:v>9 Sep 2026</x:v>
      </x:c>
    </x:row>
    <x:row r="2783" ht="40" customHeight="1">
      <x:c r="A2783" s="413" t="str">
        <x:v>Data Schedule</x:v>
      </x:c>
      <x:c r="B2783" s="413" t="str">
        <x:v>AM65</x:v>
      </x:c>
      <x:c r="C2783" s="413"/>
      <x:c r="D2783" s="413" t="str">
        <x:v>=IF(AND(A65&lt;&gt;"",B65&gt;'Pengaturan'!$B$29,B65&lt;='Pengaturan'!$B$5),MAX(0,T65-V65-W65),0)</x:v>
      </x:c>
      <x:c r="E2783" s="413" t="str">
        <x:v>Integrasi rumus</x:v>
      </x:c>
      <x:c r="F2783" s="413" t="str">
        <x:v>9 Sep 2026</x:v>
      </x:c>
    </x:row>
    <x:row r="2784" ht="40" customHeight="1">
      <x:c r="A2784" s="413" t="str">
        <x:v>Data Schedule</x:v>
      </x:c>
      <x:c r="B2784" s="413" t="str">
        <x:v>AE65</x:v>
      </x:c>
      <x:c r="C2784" s="413" t="str">
        <x:v>=IF(A65="","",IF(AD65&lt;&gt;0,"CHECK harga/bayar",IF(AI65&gt;0,"CHECK DP belum cocok","OK")))</x:v>
      </x:c>
      <x:c r="D2784" s="413" t="str">
        <x:v>=IF(A65="","",IF(LEFT(AG65,5)="CHECK",AG65,IF(AD65&lt;&gt;0,"CHECK harga/bayar",IF(AI65&gt;0,"CHECK DP belum cocok",IF(U65=0,"Ditahan","OK")))))</x:v>
      </x:c>
      <x:c r="E2784" s="413" t="str">
        <x:v>Integrasi rumus</x:v>
      </x:c>
      <x:c r="F2784" s="413" t="str">
        <x:v>9 Sep 2026</x:v>
      </x:c>
    </x:row>
    <x:row r="2785" ht="40" customHeight="1">
      <x:c r="A2785" s="413" t="str">
        <x:v>Data Schedule</x:v>
      </x:c>
      <x:c r="B2785" s="413" t="str">
        <x:v>AC66</x:v>
      </x:c>
      <x:c r="C2785" s="413" t="str">
        <x:v>=IF(A66="","",P66+Q66)</x:v>
      </x:c>
      <x:c r="D2785" s="413" t="str">
        <x:v>=IF(A66="","",P66+Q66+IF(AL66&lt;&gt;"",N(AK66),0))</x:v>
      </x:c>
      <x:c r="E2785" s="413" t="str">
        <x:v>Integrasi rumus</x:v>
      </x:c>
      <x:c r="F2785" s="413" t="str">
        <x:v>9 Sep 2026</x:v>
      </x:c>
    </x:row>
    <x:row r="2786" ht="40" customHeight="1">
      <x:c r="A2786" s="413" t="str">
        <x:v>Data Schedule</x:v>
      </x:c>
      <x:c r="B2786" s="413" t="str">
        <x:v>S66</x:v>
      </x:c>
      <x:c r="C2786" s="413" t="str">
        <x:v>=IF(A66="","",MIN(L66,P66+Q66))</x:v>
      </x:c>
      <x:c r="D2786" s="413" t="str">
        <x:v>=IF(A66="","",MIN(L66,AC66))</x:v>
      </x:c>
      <x:c r="E2786" s="413" t="str">
        <x:v>Integrasi rumus</x:v>
      </x:c>
      <x:c r="F2786" s="413" t="str">
        <x:v>9 Sep 2026</x:v>
      </x:c>
    </x:row>
    <x:row r="2787" ht="40" customHeight="1">
      <x:c r="A2787" s="413" t="str">
        <x:v>Data Schedule</x:v>
      </x:c>
      <x:c r="B2787" s="413" t="str">
        <x:v>T66</x:v>
      </x:c>
      <x:c r="C2787" s="413" t="str">
        <x:v>=IF(A66="","",IF(OR(O66="Lunas",R66&gt;0),0,MAX(0,L66-MAX(N66,P66)-Q66)))</x:v>
      </x:c>
      <x:c r="D2787" s="413" t="str">
        <x:v>=IF(A66="","",MAX(0,L66-AC66))</x:v>
      </x:c>
      <x:c r="E2787" s="413" t="str">
        <x:v>Integrasi rumus</x:v>
      </x:c>
      <x:c r="F2787" s="413" t="str">
        <x:v>9 Sep 2026</x:v>
      </x:c>
    </x:row>
    <x:row r="2788" ht="40" customHeight="1">
      <x:c r="A2788" s="413" t="str">
        <x:v>Data Schedule</x:v>
      </x:c>
      <x:c r="B2788" s="413" t="str">
        <x:v>AI66</x:v>
      </x:c>
      <x:c r="C2788" s="413" t="str">
        <x:v>=IF(A66="","",MAX(0,N66-P66))</x:v>
      </x:c>
      <x:c r="D2788" s="413" t="str">
        <x:v>=IF(A66="","",MAX(0,N66-AC66))</x:v>
      </x:c>
      <x:c r="E2788" s="413" t="str">
        <x:v>Integrasi rumus</x:v>
      </x:c>
      <x:c r="F2788" s="413" t="str">
        <x:v>9 Sep 2026</x:v>
      </x:c>
    </x:row>
    <x:row r="2789" ht="40" customHeight="1">
      <x:c r="A2789" s="413" t="str">
        <x:v>Data Schedule</x:v>
      </x:c>
      <x:c r="B2789" s="413" t="str">
        <x:v>V66</x:v>
      </x:c>
      <x:c r="C2789" s="413" t="str">
        <x:v>=IF(AND(A66&lt;&gt;"",U66=1,B66&gt;'Pengaturan'!$B$6,B66&lt;='Pengaturan'!$B$5),T66,0)</x:v>
      </x:c>
      <x:c r="D2789" s="413" t="str">
        <x:v>=IF(AND(AND(A66&lt;&gt;"",U66=1,AI66=0,AH66=0,LEFT(AG66,5)&lt;&gt;"CHECK",G66&lt;&gt;"CHECK PACKAGE"),B66&gt;'Pengaturan'!$B$6,B66&lt;='Pengaturan'!$B$5),T66,0)</x:v>
      </x:c>
      <x:c r="E2789" s="413" t="str">
        <x:v>Integrasi rumus</x:v>
      </x:c>
      <x:c r="F2789" s="413" t="str">
        <x:v>9 Sep 2026</x:v>
      </x:c>
    </x:row>
    <x:row r="2790" ht="40" customHeight="1">
      <x:c r="A2790" s="413" t="str">
        <x:v>Data Schedule</x:v>
      </x:c>
      <x:c r="B2790" s="413" t="str">
        <x:v>W66</x:v>
      </x:c>
      <x:c r="C2790" s="413" t="str">
        <x:v>=IF(AND(A66&lt;&gt;"",U66=1,B66='Pengaturan'!$B$6,'Pengaturan'!$B$28&lt;&gt;"Tutup"),T66,0)</x:v>
      </x:c>
      <x:c r="D2790" s="413" t="str">
        <x:v>=IF(AND(AND(A66&lt;&gt;"",U66=1,AI66=0,AH66=0,LEFT(AG66,5)&lt;&gt;"CHECK",G66&lt;&gt;"CHECK PACKAGE"),B66='Pengaturan'!$B$6,'Pengaturan'!$B$28&lt;&gt;"Tutup"),T66,0)</x:v>
      </x:c>
      <x:c r="E2790" s="413" t="str">
        <x:v>Integrasi rumus</x:v>
      </x:c>
      <x:c r="F2790" s="413" t="str">
        <x:v>9 Sep 2026</x:v>
      </x:c>
    </x:row>
    <x:row r="2791" ht="40" customHeight="1">
      <x:c r="A2791" s="413" t="str">
        <x:v>Data Schedule</x:v>
      </x:c>
      <x:c r="B2791" s="413" t="str">
        <x:v>AM66</x:v>
      </x:c>
      <x:c r="C2791" s="413"/>
      <x:c r="D2791" s="413" t="str">
        <x:v>=IF(AND(A66&lt;&gt;"",B66&gt;'Pengaturan'!$B$29,B66&lt;='Pengaturan'!$B$5),MAX(0,T66-V66-W66),0)</x:v>
      </x:c>
      <x:c r="E2791" s="413" t="str">
        <x:v>Integrasi rumus</x:v>
      </x:c>
      <x:c r="F2791" s="413" t="str">
        <x:v>9 Sep 2026</x:v>
      </x:c>
    </x:row>
    <x:row r="2792" ht="40" customHeight="1">
      <x:c r="A2792" s="413" t="str">
        <x:v>Data Schedule</x:v>
      </x:c>
      <x:c r="B2792" s="413" t="str">
        <x:v>AE66</x:v>
      </x:c>
      <x:c r="C2792" s="413" t="str">
        <x:v>=IF(A66="","",IF(AD66&lt;&gt;0,"CHECK harga/bayar",IF(AI66&gt;0,"CHECK DP belum cocok","OK")))</x:v>
      </x:c>
      <x:c r="D2792" s="413" t="str">
        <x:v>=IF(A66="","",IF(LEFT(AG66,5)="CHECK",AG66,IF(AD66&lt;&gt;0,"CHECK harga/bayar",IF(AI66&gt;0,"CHECK DP belum cocok",IF(U66=0,"Ditahan","OK")))))</x:v>
      </x:c>
      <x:c r="E2792" s="413" t="str">
        <x:v>Integrasi rumus</x:v>
      </x:c>
      <x:c r="F2792" s="413" t="str">
        <x:v>9 Sep 2026</x:v>
      </x:c>
    </x:row>
    <x:row r="2793" ht="40" customHeight="1">
      <x:c r="A2793" s="413" t="str">
        <x:v>Data Schedule</x:v>
      </x:c>
      <x:c r="B2793" s="413" t="str">
        <x:v>AC67</x:v>
      </x:c>
      <x:c r="C2793" s="413" t="str">
        <x:v>=IF(A67="","",P67+Q67)</x:v>
      </x:c>
      <x:c r="D2793" s="413" t="str">
        <x:v>=IF(A67="","",P67+Q67+IF(AL67&lt;&gt;"",N(AK67),0))</x:v>
      </x:c>
      <x:c r="E2793" s="413" t="str">
        <x:v>Integrasi rumus</x:v>
      </x:c>
      <x:c r="F2793" s="413" t="str">
        <x:v>9 Sep 2026</x:v>
      </x:c>
    </x:row>
    <x:row r="2794" ht="40" customHeight="1">
      <x:c r="A2794" s="413" t="str">
        <x:v>Data Schedule</x:v>
      </x:c>
      <x:c r="B2794" s="413" t="str">
        <x:v>S67</x:v>
      </x:c>
      <x:c r="C2794" s="413" t="str">
        <x:v>=IF(A67="","",MIN(L67,P67+Q67))</x:v>
      </x:c>
      <x:c r="D2794" s="413" t="str">
        <x:v>=IF(A67="","",MIN(L67,AC67))</x:v>
      </x:c>
      <x:c r="E2794" s="413" t="str">
        <x:v>Integrasi rumus</x:v>
      </x:c>
      <x:c r="F2794" s="413" t="str">
        <x:v>9 Sep 2026</x:v>
      </x:c>
    </x:row>
    <x:row r="2795" ht="40" customHeight="1">
      <x:c r="A2795" s="413" t="str">
        <x:v>Data Schedule</x:v>
      </x:c>
      <x:c r="B2795" s="413" t="str">
        <x:v>T67</x:v>
      </x:c>
      <x:c r="C2795" s="413" t="str">
        <x:v>=IF(A67="","",IF(OR(O67="Lunas",R67&gt;0),0,MAX(0,L67-MAX(N67,P67)-Q67)))</x:v>
      </x:c>
      <x:c r="D2795" s="413" t="str">
        <x:v>=IF(A67="","",MAX(0,L67-AC67))</x:v>
      </x:c>
      <x:c r="E2795" s="413" t="str">
        <x:v>Integrasi rumus</x:v>
      </x:c>
      <x:c r="F2795" s="413" t="str">
        <x:v>9 Sep 2026</x:v>
      </x:c>
    </x:row>
    <x:row r="2796" ht="40" customHeight="1">
      <x:c r="A2796" s="413" t="str">
        <x:v>Data Schedule</x:v>
      </x:c>
      <x:c r="B2796" s="413" t="str">
        <x:v>AI67</x:v>
      </x:c>
      <x:c r="C2796" s="413" t="str">
        <x:v>=IF(A67="","",MAX(0,N67-P67))</x:v>
      </x:c>
      <x:c r="D2796" s="413" t="str">
        <x:v>=IF(A67="","",MAX(0,N67-AC67))</x:v>
      </x:c>
      <x:c r="E2796" s="413" t="str">
        <x:v>Integrasi rumus</x:v>
      </x:c>
      <x:c r="F2796" s="413" t="str">
        <x:v>9 Sep 2026</x:v>
      </x:c>
    </x:row>
    <x:row r="2797" ht="40" customHeight="1">
      <x:c r="A2797" s="413" t="str">
        <x:v>Data Schedule</x:v>
      </x:c>
      <x:c r="B2797" s="413" t="str">
        <x:v>V67</x:v>
      </x:c>
      <x:c r="C2797" s="413" t="str">
        <x:v>=IF(AND(A67&lt;&gt;"",U67=1,B67&gt;'Pengaturan'!$B$6,B67&lt;='Pengaturan'!$B$5),T67,0)</x:v>
      </x:c>
      <x:c r="D2797" s="413" t="str">
        <x:v>=IF(AND(AND(A67&lt;&gt;"",U67=1,AI67=0,AH67=0,LEFT(AG67,5)&lt;&gt;"CHECK",G67&lt;&gt;"CHECK PACKAGE"),B67&gt;'Pengaturan'!$B$6,B67&lt;='Pengaturan'!$B$5),T67,0)</x:v>
      </x:c>
      <x:c r="E2797" s="413" t="str">
        <x:v>Integrasi rumus</x:v>
      </x:c>
      <x:c r="F2797" s="413" t="str">
        <x:v>9 Sep 2026</x:v>
      </x:c>
    </x:row>
    <x:row r="2798" ht="40" customHeight="1">
      <x:c r="A2798" s="413" t="str">
        <x:v>Data Schedule</x:v>
      </x:c>
      <x:c r="B2798" s="413" t="str">
        <x:v>W67</x:v>
      </x:c>
      <x:c r="C2798" s="413" t="str">
        <x:v>=IF(AND(A67&lt;&gt;"",U67=1,B67='Pengaturan'!$B$6,'Pengaturan'!$B$28&lt;&gt;"Tutup"),T67,0)</x:v>
      </x:c>
      <x:c r="D2798" s="413" t="str">
        <x:v>=IF(AND(AND(A67&lt;&gt;"",U67=1,AI67=0,AH67=0,LEFT(AG67,5)&lt;&gt;"CHECK",G67&lt;&gt;"CHECK PACKAGE"),B67='Pengaturan'!$B$6,'Pengaturan'!$B$28&lt;&gt;"Tutup"),T67,0)</x:v>
      </x:c>
      <x:c r="E2798" s="413" t="str">
        <x:v>Integrasi rumus</x:v>
      </x:c>
      <x:c r="F2798" s="413" t="str">
        <x:v>9 Sep 2026</x:v>
      </x:c>
    </x:row>
    <x:row r="2799" ht="40" customHeight="1">
      <x:c r="A2799" s="413" t="str">
        <x:v>Data Schedule</x:v>
      </x:c>
      <x:c r="B2799" s="413" t="str">
        <x:v>AM67</x:v>
      </x:c>
      <x:c r="C2799" s="413"/>
      <x:c r="D2799" s="413" t="str">
        <x:v>=IF(AND(A67&lt;&gt;"",B67&gt;'Pengaturan'!$B$29,B67&lt;='Pengaturan'!$B$5),MAX(0,T67-V67-W67),0)</x:v>
      </x:c>
      <x:c r="E2799" s="413" t="str">
        <x:v>Integrasi rumus</x:v>
      </x:c>
      <x:c r="F2799" s="413" t="str">
        <x:v>9 Sep 2026</x:v>
      </x:c>
    </x:row>
    <x:row r="2800" ht="40" customHeight="1">
      <x:c r="A2800" s="413" t="str">
        <x:v>Data Schedule</x:v>
      </x:c>
      <x:c r="B2800" s="413" t="str">
        <x:v>AE67</x:v>
      </x:c>
      <x:c r="C2800" s="413" t="str">
        <x:v>=IF(A67="","",IF(AD67&lt;&gt;0,"CHECK harga/bayar",IF(AI67&gt;0,"CHECK DP belum cocok","OK")))</x:v>
      </x:c>
      <x:c r="D2800" s="413" t="str">
        <x:v>=IF(A67="","",IF(LEFT(AG67,5)="CHECK",AG67,IF(AD67&lt;&gt;0,"CHECK harga/bayar",IF(AI67&gt;0,"CHECK DP belum cocok",IF(U67=0,"Ditahan","OK")))))</x:v>
      </x:c>
      <x:c r="E2800" s="413" t="str">
        <x:v>Integrasi rumus</x:v>
      </x:c>
      <x:c r="F2800" s="413" t="str">
        <x:v>9 Sep 2026</x:v>
      </x:c>
    </x:row>
    <x:row r="2801" ht="40" customHeight="1">
      <x:c r="A2801" s="413" t="str">
        <x:v>Data Schedule</x:v>
      </x:c>
      <x:c r="B2801" s="413" t="str">
        <x:v>AC68</x:v>
      </x:c>
      <x:c r="C2801" s="413" t="str">
        <x:v>=IF(A68="","",P68+Q68)</x:v>
      </x:c>
      <x:c r="D2801" s="413" t="str">
        <x:v>=IF(A68="","",P68+Q68+IF(AL68&lt;&gt;"",N(AK68),0))</x:v>
      </x:c>
      <x:c r="E2801" s="413" t="str">
        <x:v>Integrasi rumus</x:v>
      </x:c>
      <x:c r="F2801" s="413" t="str">
        <x:v>9 Sep 2026</x:v>
      </x:c>
    </x:row>
    <x:row r="2802" ht="40" customHeight="1">
      <x:c r="A2802" s="413" t="str">
        <x:v>Data Schedule</x:v>
      </x:c>
      <x:c r="B2802" s="413" t="str">
        <x:v>S68</x:v>
      </x:c>
      <x:c r="C2802" s="413" t="str">
        <x:v>=IF(A68="","",MIN(L68,P68+Q68))</x:v>
      </x:c>
      <x:c r="D2802" s="413" t="str">
        <x:v>=IF(A68="","",MIN(L68,AC68))</x:v>
      </x:c>
      <x:c r="E2802" s="413" t="str">
        <x:v>Integrasi rumus</x:v>
      </x:c>
      <x:c r="F2802" s="413" t="str">
        <x:v>9 Sep 2026</x:v>
      </x:c>
    </x:row>
    <x:row r="2803" ht="40" customHeight="1">
      <x:c r="A2803" s="413" t="str">
        <x:v>Data Schedule</x:v>
      </x:c>
      <x:c r="B2803" s="413" t="str">
        <x:v>T68</x:v>
      </x:c>
      <x:c r="C2803" s="413" t="str">
        <x:v>=IF(A68="","",IF(OR(O68="Lunas",R68&gt;0),0,MAX(0,L68-MAX(N68,P68)-Q68)))</x:v>
      </x:c>
      <x:c r="D2803" s="413" t="str">
        <x:v>=IF(A68="","",MAX(0,L68-AC68))</x:v>
      </x:c>
      <x:c r="E2803" s="413" t="str">
        <x:v>Integrasi rumus</x:v>
      </x:c>
      <x:c r="F2803" s="413" t="str">
        <x:v>9 Sep 2026</x:v>
      </x:c>
    </x:row>
    <x:row r="2804" ht="40" customHeight="1">
      <x:c r="A2804" s="413" t="str">
        <x:v>Data Schedule</x:v>
      </x:c>
      <x:c r="B2804" s="413" t="str">
        <x:v>AI68</x:v>
      </x:c>
      <x:c r="C2804" s="413" t="str">
        <x:v>=IF(A68="","",MAX(0,N68-P68))</x:v>
      </x:c>
      <x:c r="D2804" s="413" t="str">
        <x:v>=IF(A68="","",MAX(0,N68-AC68))</x:v>
      </x:c>
      <x:c r="E2804" s="413" t="str">
        <x:v>Integrasi rumus</x:v>
      </x:c>
      <x:c r="F2804" s="413" t="str">
        <x:v>9 Sep 2026</x:v>
      </x:c>
    </x:row>
    <x:row r="2805" ht="40" customHeight="1">
      <x:c r="A2805" s="413" t="str">
        <x:v>Data Schedule</x:v>
      </x:c>
      <x:c r="B2805" s="413" t="str">
        <x:v>V68</x:v>
      </x:c>
      <x:c r="C2805" s="413" t="str">
        <x:v>=IF(AND(A68&lt;&gt;"",U68=1,B68&gt;'Pengaturan'!$B$6,B68&lt;='Pengaturan'!$B$5),T68,0)</x:v>
      </x:c>
      <x:c r="D2805" s="413" t="str">
        <x:v>=IF(AND(AND(A68&lt;&gt;"",U68=1,AI68=0,AH68=0,LEFT(AG68,5)&lt;&gt;"CHECK",G68&lt;&gt;"CHECK PACKAGE"),B68&gt;'Pengaturan'!$B$6,B68&lt;='Pengaturan'!$B$5),T68,0)</x:v>
      </x:c>
      <x:c r="E2805" s="413" t="str">
        <x:v>Integrasi rumus</x:v>
      </x:c>
      <x:c r="F2805" s="413" t="str">
        <x:v>9 Sep 2026</x:v>
      </x:c>
    </x:row>
    <x:row r="2806" ht="40" customHeight="1">
      <x:c r="A2806" s="413" t="str">
        <x:v>Data Schedule</x:v>
      </x:c>
      <x:c r="B2806" s="413" t="str">
        <x:v>W68</x:v>
      </x:c>
      <x:c r="C2806" s="413" t="str">
        <x:v>=IF(AND(A68&lt;&gt;"",U68=1,B68='Pengaturan'!$B$6,'Pengaturan'!$B$28&lt;&gt;"Tutup"),T68,0)</x:v>
      </x:c>
      <x:c r="D2806" s="413" t="str">
        <x:v>=IF(AND(AND(A68&lt;&gt;"",U68=1,AI68=0,AH68=0,LEFT(AG68,5)&lt;&gt;"CHECK",G68&lt;&gt;"CHECK PACKAGE"),B68='Pengaturan'!$B$6,'Pengaturan'!$B$28&lt;&gt;"Tutup"),T68,0)</x:v>
      </x:c>
      <x:c r="E2806" s="413" t="str">
        <x:v>Integrasi rumus</x:v>
      </x:c>
      <x:c r="F2806" s="413" t="str">
        <x:v>9 Sep 2026</x:v>
      </x:c>
    </x:row>
    <x:row r="2807" ht="40" customHeight="1">
      <x:c r="A2807" s="413" t="str">
        <x:v>Data Schedule</x:v>
      </x:c>
      <x:c r="B2807" s="413" t="str">
        <x:v>AM68</x:v>
      </x:c>
      <x:c r="C2807" s="413"/>
      <x:c r="D2807" s="413" t="str">
        <x:v>=IF(AND(A68&lt;&gt;"",B68&gt;'Pengaturan'!$B$29,B68&lt;='Pengaturan'!$B$5),MAX(0,T68-V68-W68),0)</x:v>
      </x:c>
      <x:c r="E2807" s="413" t="str">
        <x:v>Integrasi rumus</x:v>
      </x:c>
      <x:c r="F2807" s="413" t="str">
        <x:v>9 Sep 2026</x:v>
      </x:c>
    </x:row>
    <x:row r="2808" ht="40" customHeight="1">
      <x:c r="A2808" s="413" t="str">
        <x:v>Data Schedule</x:v>
      </x:c>
      <x:c r="B2808" s="413" t="str">
        <x:v>AE68</x:v>
      </x:c>
      <x:c r="C2808" s="413" t="str">
        <x:v>=IF(A68="","",IF(AD68&lt;&gt;0,"CHECK harga/bayar",IF(AI68&gt;0,"CHECK DP belum cocok","OK")))</x:v>
      </x:c>
      <x:c r="D2808" s="413" t="str">
        <x:v>=IF(A68="","",IF(LEFT(AG68,5)="CHECK",AG68,IF(AD68&lt;&gt;0,"CHECK harga/bayar",IF(AI68&gt;0,"CHECK DP belum cocok",IF(U68=0,"Ditahan","OK")))))</x:v>
      </x:c>
      <x:c r="E2808" s="413" t="str">
        <x:v>Integrasi rumus</x:v>
      </x:c>
      <x:c r="F2808" s="413" t="str">
        <x:v>9 Sep 2026</x:v>
      </x:c>
    </x:row>
    <x:row r="2809" ht="40" customHeight="1">
      <x:c r="A2809" s="413" t="str">
        <x:v>Data Schedule</x:v>
      </x:c>
      <x:c r="B2809" s="413" t="str">
        <x:v>AC69</x:v>
      </x:c>
      <x:c r="C2809" s="413" t="str">
        <x:v>=IF(A69="","",P69+Q69)</x:v>
      </x:c>
      <x:c r="D2809" s="413" t="str">
        <x:v>=IF(A69="","",P69+Q69+IF(AL69&lt;&gt;"",N(AK69),0))</x:v>
      </x:c>
      <x:c r="E2809" s="413" t="str">
        <x:v>Integrasi rumus</x:v>
      </x:c>
      <x:c r="F2809" s="413" t="str">
        <x:v>9 Sep 2026</x:v>
      </x:c>
    </x:row>
    <x:row r="2810" ht="40" customHeight="1">
      <x:c r="A2810" s="413" t="str">
        <x:v>Data Schedule</x:v>
      </x:c>
      <x:c r="B2810" s="413" t="str">
        <x:v>S69</x:v>
      </x:c>
      <x:c r="C2810" s="413" t="str">
        <x:v>=IF(A69="","",MIN(L69,P69+Q69))</x:v>
      </x:c>
      <x:c r="D2810" s="413" t="str">
        <x:v>=IF(A69="","",MIN(L69,AC69))</x:v>
      </x:c>
      <x:c r="E2810" s="413" t="str">
        <x:v>Integrasi rumus</x:v>
      </x:c>
      <x:c r="F2810" s="413" t="str">
        <x:v>9 Sep 2026</x:v>
      </x:c>
    </x:row>
    <x:row r="2811" ht="40" customHeight="1">
      <x:c r="A2811" s="413" t="str">
        <x:v>Data Schedule</x:v>
      </x:c>
      <x:c r="B2811" s="413" t="str">
        <x:v>T69</x:v>
      </x:c>
      <x:c r="C2811" s="413" t="str">
        <x:v>=IF(A69="","",IF(OR(O69="Lunas",R69&gt;0),0,MAX(0,L69-MAX(N69,P69)-Q69)))</x:v>
      </x:c>
      <x:c r="D2811" s="413" t="str">
        <x:v>=IF(A69="","",MAX(0,L69-AC69))</x:v>
      </x:c>
      <x:c r="E2811" s="413" t="str">
        <x:v>Integrasi rumus</x:v>
      </x:c>
      <x:c r="F2811" s="413" t="str">
        <x:v>9 Sep 2026</x:v>
      </x:c>
    </x:row>
    <x:row r="2812" ht="40" customHeight="1">
      <x:c r="A2812" s="413" t="str">
        <x:v>Data Schedule</x:v>
      </x:c>
      <x:c r="B2812" s="413" t="str">
        <x:v>AI69</x:v>
      </x:c>
      <x:c r="C2812" s="413" t="str">
        <x:v>=IF(A69="","",MAX(0,N69-P69))</x:v>
      </x:c>
      <x:c r="D2812" s="413" t="str">
        <x:v>=IF(A69="","",MAX(0,N69-AC69))</x:v>
      </x:c>
      <x:c r="E2812" s="413" t="str">
        <x:v>Integrasi rumus</x:v>
      </x:c>
      <x:c r="F2812" s="413" t="str">
        <x:v>9 Sep 2026</x:v>
      </x:c>
    </x:row>
    <x:row r="2813" ht="40" customHeight="1">
      <x:c r="A2813" s="413" t="str">
        <x:v>Data Schedule</x:v>
      </x:c>
      <x:c r="B2813" s="413" t="str">
        <x:v>V69</x:v>
      </x:c>
      <x:c r="C2813" s="413" t="str">
        <x:v>=IF(AND(A69&lt;&gt;"",U69=1,B69&gt;'Pengaturan'!$B$6,B69&lt;='Pengaturan'!$B$5),T69,0)</x:v>
      </x:c>
      <x:c r="D2813" s="413" t="str">
        <x:v>=IF(AND(AND(A69&lt;&gt;"",U69=1,AI69=0,AH69=0,LEFT(AG69,5)&lt;&gt;"CHECK",G69&lt;&gt;"CHECK PACKAGE"),B69&gt;'Pengaturan'!$B$6,B69&lt;='Pengaturan'!$B$5),T69,0)</x:v>
      </x:c>
      <x:c r="E2813" s="413" t="str">
        <x:v>Integrasi rumus</x:v>
      </x:c>
      <x:c r="F2813" s="413" t="str">
        <x:v>9 Sep 2026</x:v>
      </x:c>
    </x:row>
    <x:row r="2814" ht="40" customHeight="1">
      <x:c r="A2814" s="413" t="str">
        <x:v>Data Schedule</x:v>
      </x:c>
      <x:c r="B2814" s="413" t="str">
        <x:v>W69</x:v>
      </x:c>
      <x:c r="C2814" s="413" t="str">
        <x:v>=IF(AND(A69&lt;&gt;"",U69=1,B69='Pengaturan'!$B$6,'Pengaturan'!$B$28&lt;&gt;"Tutup"),T69,0)</x:v>
      </x:c>
      <x:c r="D2814" s="413" t="str">
        <x:v>=IF(AND(AND(A69&lt;&gt;"",U69=1,AI69=0,AH69=0,LEFT(AG69,5)&lt;&gt;"CHECK",G69&lt;&gt;"CHECK PACKAGE"),B69='Pengaturan'!$B$6,'Pengaturan'!$B$28&lt;&gt;"Tutup"),T69,0)</x:v>
      </x:c>
      <x:c r="E2814" s="413" t="str">
        <x:v>Integrasi rumus</x:v>
      </x:c>
      <x:c r="F2814" s="413" t="str">
        <x:v>9 Sep 2026</x:v>
      </x:c>
    </x:row>
    <x:row r="2815" ht="40" customHeight="1">
      <x:c r="A2815" s="413" t="str">
        <x:v>Data Schedule</x:v>
      </x:c>
      <x:c r="B2815" s="413" t="str">
        <x:v>AM69</x:v>
      </x:c>
      <x:c r="C2815" s="413"/>
      <x:c r="D2815" s="413" t="str">
        <x:v>=IF(AND(A69&lt;&gt;"",B69&gt;'Pengaturan'!$B$29,B69&lt;='Pengaturan'!$B$5),MAX(0,T69-V69-W69),0)</x:v>
      </x:c>
      <x:c r="E2815" s="413" t="str">
        <x:v>Integrasi rumus</x:v>
      </x:c>
      <x:c r="F2815" s="413" t="str">
        <x:v>9 Sep 2026</x:v>
      </x:c>
    </x:row>
    <x:row r="2816" ht="40" customHeight="1">
      <x:c r="A2816" s="413" t="str">
        <x:v>Data Schedule</x:v>
      </x:c>
      <x:c r="B2816" s="413" t="str">
        <x:v>AE69</x:v>
      </x:c>
      <x:c r="C2816" s="413" t="str">
        <x:v>=IF(A69="","",IF(AD69&lt;&gt;0,"CHECK harga/bayar",IF(AI69&gt;0,"CHECK DP belum cocok","OK")))</x:v>
      </x:c>
      <x:c r="D2816" s="413" t="str">
        <x:v>=IF(A69="","",IF(LEFT(AG69,5)="CHECK",AG69,IF(AD69&lt;&gt;0,"CHECK harga/bayar",IF(AI69&gt;0,"CHECK DP belum cocok",IF(U69=0,"Ditahan","OK")))))</x:v>
      </x:c>
      <x:c r="E2816" s="413" t="str">
        <x:v>Integrasi rumus</x:v>
      </x:c>
      <x:c r="F2816" s="413" t="str">
        <x:v>9 Sep 2026</x:v>
      </x:c>
    </x:row>
    <x:row r="2817" ht="40" customHeight="1">
      <x:c r="A2817" s="413" t="str">
        <x:v>Data Schedule</x:v>
      </x:c>
      <x:c r="B2817" s="413" t="str">
        <x:v>AC70</x:v>
      </x:c>
      <x:c r="C2817" s="413" t="str">
        <x:v>=IF(A70="","",P70+Q70)</x:v>
      </x:c>
      <x:c r="D2817" s="413" t="str">
        <x:v>=IF(A70="","",P70+Q70+IF(AL70&lt;&gt;"",N(AK70),0))</x:v>
      </x:c>
      <x:c r="E2817" s="413" t="str">
        <x:v>Integrasi rumus</x:v>
      </x:c>
      <x:c r="F2817" s="413" t="str">
        <x:v>9 Sep 2026</x:v>
      </x:c>
    </x:row>
    <x:row r="2818" ht="40" customHeight="1">
      <x:c r="A2818" s="413" t="str">
        <x:v>Data Schedule</x:v>
      </x:c>
      <x:c r="B2818" s="413" t="str">
        <x:v>S70</x:v>
      </x:c>
      <x:c r="C2818" s="413" t="str">
        <x:v>=IF(A70="","",MIN(L70,P70+Q70))</x:v>
      </x:c>
      <x:c r="D2818" s="413" t="str">
        <x:v>=IF(A70="","",MIN(L70,AC70))</x:v>
      </x:c>
      <x:c r="E2818" s="413" t="str">
        <x:v>Integrasi rumus</x:v>
      </x:c>
      <x:c r="F2818" s="413" t="str">
        <x:v>9 Sep 2026</x:v>
      </x:c>
    </x:row>
    <x:row r="2819" ht="40" customHeight="1">
      <x:c r="A2819" s="413" t="str">
        <x:v>Data Schedule</x:v>
      </x:c>
      <x:c r="B2819" s="413" t="str">
        <x:v>T70</x:v>
      </x:c>
      <x:c r="C2819" s="413" t="str">
        <x:v>=IF(A70="","",IF(OR(O70="Lunas",R70&gt;0),0,MAX(0,L70-MAX(N70,P70)-Q70)))</x:v>
      </x:c>
      <x:c r="D2819" s="413" t="str">
        <x:v>=IF(A70="","",MAX(0,L70-AC70))</x:v>
      </x:c>
      <x:c r="E2819" s="413" t="str">
        <x:v>Integrasi rumus</x:v>
      </x:c>
      <x:c r="F2819" s="413" t="str">
        <x:v>9 Sep 2026</x:v>
      </x:c>
    </x:row>
    <x:row r="2820" ht="40" customHeight="1">
      <x:c r="A2820" s="413" t="str">
        <x:v>Data Schedule</x:v>
      </x:c>
      <x:c r="B2820" s="413" t="str">
        <x:v>AI70</x:v>
      </x:c>
      <x:c r="C2820" s="413" t="str">
        <x:v>=IF(A70="","",MAX(0,N70-P70))</x:v>
      </x:c>
      <x:c r="D2820" s="413" t="str">
        <x:v>=IF(A70="","",MAX(0,N70-AC70))</x:v>
      </x:c>
      <x:c r="E2820" s="413" t="str">
        <x:v>Integrasi rumus</x:v>
      </x:c>
      <x:c r="F2820" s="413" t="str">
        <x:v>9 Sep 2026</x:v>
      </x:c>
    </x:row>
    <x:row r="2821" ht="40" customHeight="1">
      <x:c r="A2821" s="413" t="str">
        <x:v>Data Schedule</x:v>
      </x:c>
      <x:c r="B2821" s="413" t="str">
        <x:v>V70</x:v>
      </x:c>
      <x:c r="C2821" s="413" t="str">
        <x:v>=IF(AND(A70&lt;&gt;"",U70=1,B70&gt;'Pengaturan'!$B$6,B70&lt;='Pengaturan'!$B$5),T70,0)</x:v>
      </x:c>
      <x:c r="D2821" s="413" t="str">
        <x:v>=IF(AND(AND(A70&lt;&gt;"",U70=1,AI70=0,AH70=0,LEFT(AG70,5)&lt;&gt;"CHECK",G70&lt;&gt;"CHECK PACKAGE"),B70&gt;'Pengaturan'!$B$6,B70&lt;='Pengaturan'!$B$5),T70,0)</x:v>
      </x:c>
      <x:c r="E2821" s="413" t="str">
        <x:v>Integrasi rumus</x:v>
      </x:c>
      <x:c r="F2821" s="413" t="str">
        <x:v>9 Sep 2026</x:v>
      </x:c>
    </x:row>
    <x:row r="2822" ht="40" customHeight="1">
      <x:c r="A2822" s="413" t="str">
        <x:v>Data Schedule</x:v>
      </x:c>
      <x:c r="B2822" s="413" t="str">
        <x:v>W70</x:v>
      </x:c>
      <x:c r="C2822" s="413" t="str">
        <x:v>=IF(AND(A70&lt;&gt;"",U70=1,B70='Pengaturan'!$B$6,'Pengaturan'!$B$28&lt;&gt;"Tutup"),T70,0)</x:v>
      </x:c>
      <x:c r="D2822" s="413" t="str">
        <x:v>=IF(AND(AND(A70&lt;&gt;"",U70=1,AI70=0,AH70=0,LEFT(AG70,5)&lt;&gt;"CHECK",G70&lt;&gt;"CHECK PACKAGE"),B70='Pengaturan'!$B$6,'Pengaturan'!$B$28&lt;&gt;"Tutup"),T70,0)</x:v>
      </x:c>
      <x:c r="E2822" s="413" t="str">
        <x:v>Integrasi rumus</x:v>
      </x:c>
      <x:c r="F2822" s="413" t="str">
        <x:v>9 Sep 2026</x:v>
      </x:c>
    </x:row>
    <x:row r="2823" ht="40" customHeight="1">
      <x:c r="A2823" s="413" t="str">
        <x:v>Data Schedule</x:v>
      </x:c>
      <x:c r="B2823" s="413" t="str">
        <x:v>AM70</x:v>
      </x:c>
      <x:c r="C2823" s="413"/>
      <x:c r="D2823" s="413" t="str">
        <x:v>=IF(AND(A70&lt;&gt;"",B70&gt;'Pengaturan'!$B$29,B70&lt;='Pengaturan'!$B$5),MAX(0,T70-V70-W70),0)</x:v>
      </x:c>
      <x:c r="E2823" s="413" t="str">
        <x:v>Integrasi rumus</x:v>
      </x:c>
      <x:c r="F2823" s="413" t="str">
        <x:v>9 Sep 2026</x:v>
      </x:c>
    </x:row>
    <x:row r="2824" ht="40" customHeight="1">
      <x:c r="A2824" s="413" t="str">
        <x:v>Data Schedule</x:v>
      </x:c>
      <x:c r="B2824" s="413" t="str">
        <x:v>AE70</x:v>
      </x:c>
      <x:c r="C2824" s="413" t="str">
        <x:v>=IF(A70="","",IF(AD70&lt;&gt;0,"CHECK harga/bayar",IF(AI70&gt;0,"CHECK DP belum cocok","OK")))</x:v>
      </x:c>
      <x:c r="D2824" s="413" t="str">
        <x:v>=IF(A70="","",IF(LEFT(AG70,5)="CHECK",AG70,IF(AD70&lt;&gt;0,"CHECK harga/bayar",IF(AI70&gt;0,"CHECK DP belum cocok",IF(U70=0,"Ditahan","OK")))))</x:v>
      </x:c>
      <x:c r="E2824" s="413" t="str">
        <x:v>Integrasi rumus</x:v>
      </x:c>
      <x:c r="F2824" s="413" t="str">
        <x:v>9 Sep 2026</x:v>
      </x:c>
    </x:row>
    <x:row r="2825" ht="40" customHeight="1">
      <x:c r="A2825" s="413" t="str">
        <x:v>Data Schedule</x:v>
      </x:c>
      <x:c r="B2825" s="413" t="str">
        <x:v>AC71</x:v>
      </x:c>
      <x:c r="C2825" s="413" t="str">
        <x:v>=IF(A71="","",P71+Q71)</x:v>
      </x:c>
      <x:c r="D2825" s="413" t="str">
        <x:v>=IF(A71="","",P71+Q71+IF(AL71&lt;&gt;"",N(AK71),0))</x:v>
      </x:c>
      <x:c r="E2825" s="413" t="str">
        <x:v>Integrasi rumus</x:v>
      </x:c>
      <x:c r="F2825" s="413" t="str">
        <x:v>9 Sep 2026</x:v>
      </x:c>
    </x:row>
    <x:row r="2826" ht="40" customHeight="1">
      <x:c r="A2826" s="413" t="str">
        <x:v>Data Schedule</x:v>
      </x:c>
      <x:c r="B2826" s="413" t="str">
        <x:v>S71</x:v>
      </x:c>
      <x:c r="C2826" s="413" t="str">
        <x:v>=IF(A71="","",MIN(L71,P71+Q71))</x:v>
      </x:c>
      <x:c r="D2826" s="413" t="str">
        <x:v>=IF(A71="","",MIN(L71,AC71))</x:v>
      </x:c>
      <x:c r="E2826" s="413" t="str">
        <x:v>Integrasi rumus</x:v>
      </x:c>
      <x:c r="F2826" s="413" t="str">
        <x:v>9 Sep 2026</x:v>
      </x:c>
    </x:row>
    <x:row r="2827" ht="40" customHeight="1">
      <x:c r="A2827" s="413" t="str">
        <x:v>Data Schedule</x:v>
      </x:c>
      <x:c r="B2827" s="413" t="str">
        <x:v>T71</x:v>
      </x:c>
      <x:c r="C2827" s="413" t="str">
        <x:v>=IF(A71="","",IF(OR(O71="Lunas",R71&gt;0),0,MAX(0,L71-MAX(N71,P71)-Q71)))</x:v>
      </x:c>
      <x:c r="D2827" s="413" t="str">
        <x:v>=IF(A71="","",MAX(0,L71-AC71))</x:v>
      </x:c>
      <x:c r="E2827" s="413" t="str">
        <x:v>Integrasi rumus</x:v>
      </x:c>
      <x:c r="F2827" s="413" t="str">
        <x:v>9 Sep 2026</x:v>
      </x:c>
    </x:row>
    <x:row r="2828" ht="40" customHeight="1">
      <x:c r="A2828" s="413" t="str">
        <x:v>Data Schedule</x:v>
      </x:c>
      <x:c r="B2828" s="413" t="str">
        <x:v>AI71</x:v>
      </x:c>
      <x:c r="C2828" s="413" t="str">
        <x:v>=IF(A71="","",MAX(0,N71-P71))</x:v>
      </x:c>
      <x:c r="D2828" s="413" t="str">
        <x:v>=IF(A71="","",MAX(0,N71-AC71))</x:v>
      </x:c>
      <x:c r="E2828" s="413" t="str">
        <x:v>Integrasi rumus</x:v>
      </x:c>
      <x:c r="F2828" s="413" t="str">
        <x:v>9 Sep 2026</x:v>
      </x:c>
    </x:row>
    <x:row r="2829" ht="40" customHeight="1">
      <x:c r="A2829" s="413" t="str">
        <x:v>Data Schedule</x:v>
      </x:c>
      <x:c r="B2829" s="413" t="str">
        <x:v>V71</x:v>
      </x:c>
      <x:c r="C2829" s="413" t="str">
        <x:v>=IF(AND(A71&lt;&gt;"",U71=1,B71&gt;'Pengaturan'!$B$6,B71&lt;='Pengaturan'!$B$5),T71,0)</x:v>
      </x:c>
      <x:c r="D2829" s="413" t="str">
        <x:v>=IF(AND(AND(A71&lt;&gt;"",U71=1,AI71=0,AH71=0,LEFT(AG71,5)&lt;&gt;"CHECK",G71&lt;&gt;"CHECK PACKAGE"),B71&gt;'Pengaturan'!$B$6,B71&lt;='Pengaturan'!$B$5),T71,0)</x:v>
      </x:c>
      <x:c r="E2829" s="413" t="str">
        <x:v>Integrasi rumus</x:v>
      </x:c>
      <x:c r="F2829" s="413" t="str">
        <x:v>9 Sep 2026</x:v>
      </x:c>
    </x:row>
    <x:row r="2830" ht="40" customHeight="1">
      <x:c r="A2830" s="413" t="str">
        <x:v>Data Schedule</x:v>
      </x:c>
      <x:c r="B2830" s="413" t="str">
        <x:v>W71</x:v>
      </x:c>
      <x:c r="C2830" s="413" t="str">
        <x:v>=IF(AND(A71&lt;&gt;"",U71=1,B71='Pengaturan'!$B$6,'Pengaturan'!$B$28&lt;&gt;"Tutup"),T71,0)</x:v>
      </x:c>
      <x:c r="D2830" s="413" t="str">
        <x:v>=IF(AND(AND(A71&lt;&gt;"",U71=1,AI71=0,AH71=0,LEFT(AG71,5)&lt;&gt;"CHECK",G71&lt;&gt;"CHECK PACKAGE"),B71='Pengaturan'!$B$6,'Pengaturan'!$B$28&lt;&gt;"Tutup"),T71,0)</x:v>
      </x:c>
      <x:c r="E2830" s="413" t="str">
        <x:v>Integrasi rumus</x:v>
      </x:c>
      <x:c r="F2830" s="413" t="str">
        <x:v>9 Sep 2026</x:v>
      </x:c>
    </x:row>
    <x:row r="2831" ht="40" customHeight="1">
      <x:c r="A2831" s="413" t="str">
        <x:v>Data Schedule</x:v>
      </x:c>
      <x:c r="B2831" s="413" t="str">
        <x:v>AM71</x:v>
      </x:c>
      <x:c r="C2831" s="413"/>
      <x:c r="D2831" s="413" t="str">
        <x:v>=IF(AND(A71&lt;&gt;"",B71&gt;'Pengaturan'!$B$29,B71&lt;='Pengaturan'!$B$5),MAX(0,T71-V71-W71),0)</x:v>
      </x:c>
      <x:c r="E2831" s="413" t="str">
        <x:v>Integrasi rumus</x:v>
      </x:c>
      <x:c r="F2831" s="413" t="str">
        <x:v>9 Sep 2026</x:v>
      </x:c>
    </x:row>
    <x:row r="2832" ht="40" customHeight="1">
      <x:c r="A2832" s="413" t="str">
        <x:v>Data Schedule</x:v>
      </x:c>
      <x:c r="B2832" s="413" t="str">
        <x:v>AE71</x:v>
      </x:c>
      <x:c r="C2832" s="413" t="str">
        <x:v>=IF(A71="","",IF(AD71&lt;&gt;0,"CHECK harga/bayar",IF(AI71&gt;0,"CHECK DP belum cocok","OK")))</x:v>
      </x:c>
      <x:c r="D2832" s="413" t="str">
        <x:v>=IF(A71="","",IF(LEFT(AG71,5)="CHECK",AG71,IF(AD71&lt;&gt;0,"CHECK harga/bayar",IF(AI71&gt;0,"CHECK DP belum cocok",IF(U71=0,"Ditahan","OK")))))</x:v>
      </x:c>
      <x:c r="E2832" s="413" t="str">
        <x:v>Integrasi rumus</x:v>
      </x:c>
      <x:c r="F2832" s="413" t="str">
        <x:v>9 Sep 2026</x:v>
      </x:c>
    </x:row>
    <x:row r="2833" ht="40" customHeight="1">
      <x:c r="A2833" s="413" t="str">
        <x:v>Data Schedule</x:v>
      </x:c>
      <x:c r="B2833" s="413" t="str">
        <x:v>AC72</x:v>
      </x:c>
      <x:c r="C2833" s="413" t="str">
        <x:v>=IF(A72="","",P72+Q72)</x:v>
      </x:c>
      <x:c r="D2833" s="413" t="str">
        <x:v>=IF(A72="","",P72+Q72+IF(AL72&lt;&gt;"",N(AK72),0))</x:v>
      </x:c>
      <x:c r="E2833" s="413" t="str">
        <x:v>Integrasi rumus</x:v>
      </x:c>
      <x:c r="F2833" s="413" t="str">
        <x:v>9 Sep 2026</x:v>
      </x:c>
    </x:row>
    <x:row r="2834" ht="40" customHeight="1">
      <x:c r="A2834" s="413" t="str">
        <x:v>Data Schedule</x:v>
      </x:c>
      <x:c r="B2834" s="413" t="str">
        <x:v>S72</x:v>
      </x:c>
      <x:c r="C2834" s="413" t="str">
        <x:v>=IF(A72="","",MIN(L72,P72+Q72))</x:v>
      </x:c>
      <x:c r="D2834" s="413" t="str">
        <x:v>=IF(A72="","",MIN(L72,AC72))</x:v>
      </x:c>
      <x:c r="E2834" s="413" t="str">
        <x:v>Integrasi rumus</x:v>
      </x:c>
      <x:c r="F2834" s="413" t="str">
        <x:v>9 Sep 2026</x:v>
      </x:c>
    </x:row>
    <x:row r="2835" ht="40" customHeight="1">
      <x:c r="A2835" s="413" t="str">
        <x:v>Data Schedule</x:v>
      </x:c>
      <x:c r="B2835" s="413" t="str">
        <x:v>T72</x:v>
      </x:c>
      <x:c r="C2835" s="413" t="str">
        <x:v>=IF(A72="","",IF(OR(O72="Lunas",R72&gt;0),0,MAX(0,L72-MAX(N72,P72)-Q72)))</x:v>
      </x:c>
      <x:c r="D2835" s="413" t="str">
        <x:v>=IF(A72="","",MAX(0,L72-AC72))</x:v>
      </x:c>
      <x:c r="E2835" s="413" t="str">
        <x:v>Integrasi rumus</x:v>
      </x:c>
      <x:c r="F2835" s="413" t="str">
        <x:v>9 Sep 2026</x:v>
      </x:c>
    </x:row>
    <x:row r="2836" ht="40" customHeight="1">
      <x:c r="A2836" s="413" t="str">
        <x:v>Data Schedule</x:v>
      </x:c>
      <x:c r="B2836" s="413" t="str">
        <x:v>AI72</x:v>
      </x:c>
      <x:c r="C2836" s="413" t="str">
        <x:v>=IF(A72="","",MAX(0,N72-P72))</x:v>
      </x:c>
      <x:c r="D2836" s="413" t="str">
        <x:v>=IF(A72="","",MAX(0,N72-AC72))</x:v>
      </x:c>
      <x:c r="E2836" s="413" t="str">
        <x:v>Integrasi rumus</x:v>
      </x:c>
      <x:c r="F2836" s="413" t="str">
        <x:v>9 Sep 2026</x:v>
      </x:c>
    </x:row>
    <x:row r="2837" ht="40" customHeight="1">
      <x:c r="A2837" s="413" t="str">
        <x:v>Data Schedule</x:v>
      </x:c>
      <x:c r="B2837" s="413" t="str">
        <x:v>V72</x:v>
      </x:c>
      <x:c r="C2837" s="413" t="str">
        <x:v>=IF(AND(A72&lt;&gt;"",U72=1,B72&gt;'Pengaturan'!$B$6,B72&lt;='Pengaturan'!$B$5),T72,0)</x:v>
      </x:c>
      <x:c r="D2837" s="413" t="str">
        <x:v>=IF(AND(AND(A72&lt;&gt;"",U72=1,AI72=0,AH72=0,LEFT(AG72,5)&lt;&gt;"CHECK",G72&lt;&gt;"CHECK PACKAGE"),B72&gt;'Pengaturan'!$B$6,B72&lt;='Pengaturan'!$B$5),T72,0)</x:v>
      </x:c>
      <x:c r="E2837" s="413" t="str">
        <x:v>Integrasi rumus</x:v>
      </x:c>
      <x:c r="F2837" s="413" t="str">
        <x:v>9 Sep 2026</x:v>
      </x:c>
    </x:row>
    <x:row r="2838" ht="40" customHeight="1">
      <x:c r="A2838" s="413" t="str">
        <x:v>Data Schedule</x:v>
      </x:c>
      <x:c r="B2838" s="413" t="str">
        <x:v>W72</x:v>
      </x:c>
      <x:c r="C2838" s="413" t="str">
        <x:v>=IF(AND(A72&lt;&gt;"",U72=1,B72='Pengaturan'!$B$6,'Pengaturan'!$B$28&lt;&gt;"Tutup"),T72,0)</x:v>
      </x:c>
      <x:c r="D2838" s="413" t="str">
        <x:v>=IF(AND(AND(A72&lt;&gt;"",U72=1,AI72=0,AH72=0,LEFT(AG72,5)&lt;&gt;"CHECK",G72&lt;&gt;"CHECK PACKAGE"),B72='Pengaturan'!$B$6,'Pengaturan'!$B$28&lt;&gt;"Tutup"),T72,0)</x:v>
      </x:c>
      <x:c r="E2838" s="413" t="str">
        <x:v>Integrasi rumus</x:v>
      </x:c>
      <x:c r="F2838" s="413" t="str">
        <x:v>9 Sep 2026</x:v>
      </x:c>
    </x:row>
    <x:row r="2839" ht="40" customHeight="1">
      <x:c r="A2839" s="413" t="str">
        <x:v>Data Schedule</x:v>
      </x:c>
      <x:c r="B2839" s="413" t="str">
        <x:v>AM72</x:v>
      </x:c>
      <x:c r="C2839" s="413"/>
      <x:c r="D2839" s="413" t="str">
        <x:v>=IF(AND(A72&lt;&gt;"",B72&gt;'Pengaturan'!$B$29,B72&lt;='Pengaturan'!$B$5),MAX(0,T72-V72-W72),0)</x:v>
      </x:c>
      <x:c r="E2839" s="413" t="str">
        <x:v>Integrasi rumus</x:v>
      </x:c>
      <x:c r="F2839" s="413" t="str">
        <x:v>9 Sep 2026</x:v>
      </x:c>
    </x:row>
    <x:row r="2840" ht="40" customHeight="1">
      <x:c r="A2840" s="413" t="str">
        <x:v>Data Schedule</x:v>
      </x:c>
      <x:c r="B2840" s="413" t="str">
        <x:v>AE72</x:v>
      </x:c>
      <x:c r="C2840" s="413" t="str">
        <x:v>=IF(A72="","",IF(AD72&lt;&gt;0,"CHECK harga/bayar",IF(AI72&gt;0,"CHECK DP belum cocok","OK")))</x:v>
      </x:c>
      <x:c r="D2840" s="413" t="str">
        <x:v>=IF(A72="","",IF(LEFT(AG72,5)="CHECK",AG72,IF(AD72&lt;&gt;0,"CHECK harga/bayar",IF(AI72&gt;0,"CHECK DP belum cocok",IF(U72=0,"Ditahan","OK")))))</x:v>
      </x:c>
      <x:c r="E2840" s="413" t="str">
        <x:v>Integrasi rumus</x:v>
      </x:c>
      <x:c r="F2840" s="413" t="str">
        <x:v>9 Sep 2026</x:v>
      </x:c>
    </x:row>
    <x:row r="2841" ht="40" customHeight="1">
      <x:c r="A2841" s="413" t="str">
        <x:v>Data Schedule</x:v>
      </x:c>
      <x:c r="B2841" s="413" t="str">
        <x:v>AC73</x:v>
      </x:c>
      <x:c r="C2841" s="413" t="str">
        <x:v>=IF(A73="","",P73+Q73)</x:v>
      </x:c>
      <x:c r="D2841" s="413" t="str">
        <x:v>=IF(A73="","",P73+Q73+IF(AL73&lt;&gt;"",N(AK73),0))</x:v>
      </x:c>
      <x:c r="E2841" s="413" t="str">
        <x:v>Integrasi rumus</x:v>
      </x:c>
      <x:c r="F2841" s="413" t="str">
        <x:v>9 Sep 2026</x:v>
      </x:c>
    </x:row>
    <x:row r="2842" ht="40" customHeight="1">
      <x:c r="A2842" s="413" t="str">
        <x:v>Data Schedule</x:v>
      </x:c>
      <x:c r="B2842" s="413" t="str">
        <x:v>S73</x:v>
      </x:c>
      <x:c r="C2842" s="413" t="str">
        <x:v>=IF(A73="","",MIN(L73,P73+Q73))</x:v>
      </x:c>
      <x:c r="D2842" s="413" t="str">
        <x:v>=IF(A73="","",MIN(L73,AC73))</x:v>
      </x:c>
      <x:c r="E2842" s="413" t="str">
        <x:v>Integrasi rumus</x:v>
      </x:c>
      <x:c r="F2842" s="413" t="str">
        <x:v>9 Sep 2026</x:v>
      </x:c>
    </x:row>
    <x:row r="2843" ht="40" customHeight="1">
      <x:c r="A2843" s="413" t="str">
        <x:v>Data Schedule</x:v>
      </x:c>
      <x:c r="B2843" s="413" t="str">
        <x:v>T73</x:v>
      </x:c>
      <x:c r="C2843" s="413" t="str">
        <x:v>=IF(A73="","",IF(OR(O73="Lunas",R73&gt;0),0,MAX(0,L73-MAX(N73,P73)-Q73)))</x:v>
      </x:c>
      <x:c r="D2843" s="413" t="str">
        <x:v>=IF(A73="","",MAX(0,L73-AC73))</x:v>
      </x:c>
      <x:c r="E2843" s="413" t="str">
        <x:v>Integrasi rumus</x:v>
      </x:c>
      <x:c r="F2843" s="413" t="str">
        <x:v>9 Sep 2026</x:v>
      </x:c>
    </x:row>
    <x:row r="2844" ht="40" customHeight="1">
      <x:c r="A2844" s="413" t="str">
        <x:v>Data Schedule</x:v>
      </x:c>
      <x:c r="B2844" s="413" t="str">
        <x:v>AI73</x:v>
      </x:c>
      <x:c r="C2844" s="413" t="str">
        <x:v>=IF(A73="","",MAX(0,N73-P73))</x:v>
      </x:c>
      <x:c r="D2844" s="413" t="str">
        <x:v>=IF(A73="","",MAX(0,N73-AC73))</x:v>
      </x:c>
      <x:c r="E2844" s="413" t="str">
        <x:v>Integrasi rumus</x:v>
      </x:c>
      <x:c r="F2844" s="413" t="str">
        <x:v>9 Sep 2026</x:v>
      </x:c>
    </x:row>
    <x:row r="2845" ht="40" customHeight="1">
      <x:c r="A2845" s="413" t="str">
        <x:v>Data Schedule</x:v>
      </x:c>
      <x:c r="B2845" s="413" t="str">
        <x:v>V73</x:v>
      </x:c>
      <x:c r="C2845" s="413" t="str">
        <x:v>=IF(AND(A73&lt;&gt;"",U73=1,B73&gt;'Pengaturan'!$B$6,B73&lt;='Pengaturan'!$B$5),T73,0)</x:v>
      </x:c>
      <x:c r="D2845" s="413" t="str">
        <x:v>=IF(AND(AND(A73&lt;&gt;"",U73=1,AI73=0,AH73=0,LEFT(AG73,5)&lt;&gt;"CHECK",G73&lt;&gt;"CHECK PACKAGE"),B73&gt;'Pengaturan'!$B$6,B73&lt;='Pengaturan'!$B$5),T73,0)</x:v>
      </x:c>
      <x:c r="E2845" s="413" t="str">
        <x:v>Integrasi rumus</x:v>
      </x:c>
      <x:c r="F2845" s="413" t="str">
        <x:v>9 Sep 2026</x:v>
      </x:c>
    </x:row>
    <x:row r="2846" ht="40" customHeight="1">
      <x:c r="A2846" s="413" t="str">
        <x:v>Data Schedule</x:v>
      </x:c>
      <x:c r="B2846" s="413" t="str">
        <x:v>W73</x:v>
      </x:c>
      <x:c r="C2846" s="413" t="str">
        <x:v>=IF(AND(A73&lt;&gt;"",U73=1,B73='Pengaturan'!$B$6,'Pengaturan'!$B$28&lt;&gt;"Tutup"),T73,0)</x:v>
      </x:c>
      <x:c r="D2846" s="413" t="str">
        <x:v>=IF(AND(AND(A73&lt;&gt;"",U73=1,AI73=0,AH73=0,LEFT(AG73,5)&lt;&gt;"CHECK",G73&lt;&gt;"CHECK PACKAGE"),B73='Pengaturan'!$B$6,'Pengaturan'!$B$28&lt;&gt;"Tutup"),T73,0)</x:v>
      </x:c>
      <x:c r="E2846" s="413" t="str">
        <x:v>Integrasi rumus</x:v>
      </x:c>
      <x:c r="F2846" s="413" t="str">
        <x:v>9 Sep 2026</x:v>
      </x:c>
    </x:row>
    <x:row r="2847" ht="40" customHeight="1">
      <x:c r="A2847" s="413" t="str">
        <x:v>Data Schedule</x:v>
      </x:c>
      <x:c r="B2847" s="413" t="str">
        <x:v>AM73</x:v>
      </x:c>
      <x:c r="C2847" s="413"/>
      <x:c r="D2847" s="413" t="str">
        <x:v>=IF(AND(A73&lt;&gt;"",B73&gt;'Pengaturan'!$B$29,B73&lt;='Pengaturan'!$B$5),MAX(0,T73-V73-W73),0)</x:v>
      </x:c>
      <x:c r="E2847" s="413" t="str">
        <x:v>Integrasi rumus</x:v>
      </x:c>
      <x:c r="F2847" s="413" t="str">
        <x:v>9 Sep 2026</x:v>
      </x:c>
    </x:row>
    <x:row r="2848" ht="40" customHeight="1">
      <x:c r="A2848" s="413" t="str">
        <x:v>Data Schedule</x:v>
      </x:c>
      <x:c r="B2848" s="413" t="str">
        <x:v>AE73</x:v>
      </x:c>
      <x:c r="C2848" s="413" t="str">
        <x:v>=IF(A73="","",IF(AD73&lt;&gt;0,"CHECK harga/bayar",IF(AI73&gt;0,"CHECK DP belum cocok","OK")))</x:v>
      </x:c>
      <x:c r="D2848" s="413" t="str">
        <x:v>=IF(A73="","",IF(LEFT(AG73,5)="CHECK",AG73,IF(AD73&lt;&gt;0,"CHECK harga/bayar",IF(AI73&gt;0,"CHECK DP belum cocok",IF(U73=0,"Ditahan","OK")))))</x:v>
      </x:c>
      <x:c r="E2848" s="413" t="str">
        <x:v>Integrasi rumus</x:v>
      </x:c>
      <x:c r="F2848" s="413" t="str">
        <x:v>9 Sep 2026</x:v>
      </x:c>
    </x:row>
    <x:row r="2849" ht="40" customHeight="1">
      <x:c r="A2849" s="413" t="str">
        <x:v>Data Schedule</x:v>
      </x:c>
      <x:c r="B2849" s="413" t="str">
        <x:v>AC74</x:v>
      </x:c>
      <x:c r="C2849" s="413" t="str">
        <x:v>=IF(A74="","",P74+Q74)</x:v>
      </x:c>
      <x:c r="D2849" s="413" t="str">
        <x:v>=IF(A74="","",P74+Q74+IF(AL74&lt;&gt;"",N(AK74),0))</x:v>
      </x:c>
      <x:c r="E2849" s="413" t="str">
        <x:v>Integrasi rumus</x:v>
      </x:c>
      <x:c r="F2849" s="413" t="str">
        <x:v>9 Sep 2026</x:v>
      </x:c>
    </x:row>
    <x:row r="2850" ht="40" customHeight="1">
      <x:c r="A2850" s="413" t="str">
        <x:v>Data Schedule</x:v>
      </x:c>
      <x:c r="B2850" s="413" t="str">
        <x:v>S74</x:v>
      </x:c>
      <x:c r="C2850" s="413" t="str">
        <x:v>=IF(A74="","",MIN(L74,P74+Q74))</x:v>
      </x:c>
      <x:c r="D2850" s="413" t="str">
        <x:v>=IF(A74="","",MIN(L74,AC74))</x:v>
      </x:c>
      <x:c r="E2850" s="413" t="str">
        <x:v>Integrasi rumus</x:v>
      </x:c>
      <x:c r="F2850" s="413" t="str">
        <x:v>9 Sep 2026</x:v>
      </x:c>
    </x:row>
    <x:row r="2851" ht="40" customHeight="1">
      <x:c r="A2851" s="413" t="str">
        <x:v>Data Schedule</x:v>
      </x:c>
      <x:c r="B2851" s="413" t="str">
        <x:v>T74</x:v>
      </x:c>
      <x:c r="C2851" s="413" t="str">
        <x:v>=IF(A74="","",IF(OR(O74="Lunas",R74&gt;0),0,MAX(0,L74-MAX(N74,P74)-Q74)))</x:v>
      </x:c>
      <x:c r="D2851" s="413" t="str">
        <x:v>=IF(A74="","",MAX(0,L74-AC74))</x:v>
      </x:c>
      <x:c r="E2851" s="413" t="str">
        <x:v>Integrasi rumus</x:v>
      </x:c>
      <x:c r="F2851" s="413" t="str">
        <x:v>9 Sep 2026</x:v>
      </x:c>
    </x:row>
    <x:row r="2852" ht="40" customHeight="1">
      <x:c r="A2852" s="413" t="str">
        <x:v>Data Schedule</x:v>
      </x:c>
      <x:c r="B2852" s="413" t="str">
        <x:v>AI74</x:v>
      </x:c>
      <x:c r="C2852" s="413" t="str">
        <x:v>=IF(A74="","",MAX(0,N74-P74))</x:v>
      </x:c>
      <x:c r="D2852" s="413" t="str">
        <x:v>=IF(A74="","",MAX(0,N74-AC74))</x:v>
      </x:c>
      <x:c r="E2852" s="413" t="str">
        <x:v>Integrasi rumus</x:v>
      </x:c>
      <x:c r="F2852" s="413" t="str">
        <x:v>9 Sep 2026</x:v>
      </x:c>
    </x:row>
    <x:row r="2853" ht="40" customHeight="1">
      <x:c r="A2853" s="413" t="str">
        <x:v>Data Schedule</x:v>
      </x:c>
      <x:c r="B2853" s="413" t="str">
        <x:v>V74</x:v>
      </x:c>
      <x:c r="C2853" s="413" t="str">
        <x:v>=IF(AND(A74&lt;&gt;"",U74=1,B74&gt;'Pengaturan'!$B$6,B74&lt;='Pengaturan'!$B$5),T74,0)</x:v>
      </x:c>
      <x:c r="D2853" s="413" t="str">
        <x:v>=IF(AND(AND(A74&lt;&gt;"",U74=1,AI74=0,AH74=0,LEFT(AG74,5)&lt;&gt;"CHECK",G74&lt;&gt;"CHECK PACKAGE"),B74&gt;'Pengaturan'!$B$6,B74&lt;='Pengaturan'!$B$5),T74,0)</x:v>
      </x:c>
      <x:c r="E2853" s="413" t="str">
        <x:v>Integrasi rumus</x:v>
      </x:c>
      <x:c r="F2853" s="413" t="str">
        <x:v>9 Sep 2026</x:v>
      </x:c>
    </x:row>
    <x:row r="2854" ht="40" customHeight="1">
      <x:c r="A2854" s="413" t="str">
        <x:v>Data Schedule</x:v>
      </x:c>
      <x:c r="B2854" s="413" t="str">
        <x:v>W74</x:v>
      </x:c>
      <x:c r="C2854" s="413" t="str">
        <x:v>=IF(AND(A74&lt;&gt;"",U74=1,B74='Pengaturan'!$B$6,'Pengaturan'!$B$28&lt;&gt;"Tutup"),T74,0)</x:v>
      </x:c>
      <x:c r="D2854" s="413" t="str">
        <x:v>=IF(AND(AND(A74&lt;&gt;"",U74=1,AI74=0,AH74=0,LEFT(AG74,5)&lt;&gt;"CHECK",G74&lt;&gt;"CHECK PACKAGE"),B74='Pengaturan'!$B$6,'Pengaturan'!$B$28&lt;&gt;"Tutup"),T74,0)</x:v>
      </x:c>
      <x:c r="E2854" s="413" t="str">
        <x:v>Integrasi rumus</x:v>
      </x:c>
      <x:c r="F2854" s="413" t="str">
        <x:v>9 Sep 2026</x:v>
      </x:c>
    </x:row>
    <x:row r="2855" ht="40" customHeight="1">
      <x:c r="A2855" s="413" t="str">
        <x:v>Data Schedule</x:v>
      </x:c>
      <x:c r="B2855" s="413" t="str">
        <x:v>AM74</x:v>
      </x:c>
      <x:c r="C2855" s="413"/>
      <x:c r="D2855" s="413" t="str">
        <x:v>=IF(AND(A74&lt;&gt;"",B74&gt;'Pengaturan'!$B$29,B74&lt;='Pengaturan'!$B$5),MAX(0,T74-V74-W74),0)</x:v>
      </x:c>
      <x:c r="E2855" s="413" t="str">
        <x:v>Integrasi rumus</x:v>
      </x:c>
      <x:c r="F2855" s="413" t="str">
        <x:v>9 Sep 2026</x:v>
      </x:c>
    </x:row>
    <x:row r="2856" ht="40" customHeight="1">
      <x:c r="A2856" s="413" t="str">
        <x:v>Data Schedule</x:v>
      </x:c>
      <x:c r="B2856" s="413" t="str">
        <x:v>AE74</x:v>
      </x:c>
      <x:c r="C2856" s="413" t="str">
        <x:v>=IF(A74="","",IF(AD74&lt;&gt;0,"CHECK harga/bayar",IF(AI74&gt;0,"CHECK DP belum cocok","OK")))</x:v>
      </x:c>
      <x:c r="D2856" s="413" t="str">
        <x:v>=IF(A74="","",IF(LEFT(AG74,5)="CHECK",AG74,IF(AD74&lt;&gt;0,"CHECK harga/bayar",IF(AI74&gt;0,"CHECK DP belum cocok",IF(U74=0,"Ditahan","OK")))))</x:v>
      </x:c>
      <x:c r="E2856" s="413" t="str">
        <x:v>Integrasi rumus</x:v>
      </x:c>
      <x:c r="F2856" s="413" t="str">
        <x:v>9 Sep 2026</x:v>
      </x:c>
    </x:row>
    <x:row r="2857" ht="40" customHeight="1">
      <x:c r="A2857" s="413" t="str">
        <x:v>Data Schedule</x:v>
      </x:c>
      <x:c r="B2857" s="413" t="str">
        <x:v>AC75</x:v>
      </x:c>
      <x:c r="C2857" s="413" t="str">
        <x:v>=IF(A75="","",P75+Q75)</x:v>
      </x:c>
      <x:c r="D2857" s="413" t="str">
        <x:v>=IF(A75="","",P75+Q75+IF(AL75&lt;&gt;"",N(AK75),0))</x:v>
      </x:c>
      <x:c r="E2857" s="413" t="str">
        <x:v>Integrasi rumus</x:v>
      </x:c>
      <x:c r="F2857" s="413" t="str">
        <x:v>9 Sep 2026</x:v>
      </x:c>
    </x:row>
    <x:row r="2858" ht="40" customHeight="1">
      <x:c r="A2858" s="413" t="str">
        <x:v>Data Schedule</x:v>
      </x:c>
      <x:c r="B2858" s="413" t="str">
        <x:v>S75</x:v>
      </x:c>
      <x:c r="C2858" s="413" t="str">
        <x:v>=IF(A75="","",MIN(L75,P75+Q75))</x:v>
      </x:c>
      <x:c r="D2858" s="413" t="str">
        <x:v>=IF(A75="","",MIN(L75,AC75))</x:v>
      </x:c>
      <x:c r="E2858" s="413" t="str">
        <x:v>Integrasi rumus</x:v>
      </x:c>
      <x:c r="F2858" s="413" t="str">
        <x:v>9 Sep 2026</x:v>
      </x:c>
    </x:row>
    <x:row r="2859" ht="40" customHeight="1">
      <x:c r="A2859" s="413" t="str">
        <x:v>Data Schedule</x:v>
      </x:c>
      <x:c r="B2859" s="413" t="str">
        <x:v>T75</x:v>
      </x:c>
      <x:c r="C2859" s="413" t="str">
        <x:v>=IF(A75="","",IF(OR(O75="Lunas",R75&gt;0),0,MAX(0,L75-MAX(N75,P75)-Q75)))</x:v>
      </x:c>
      <x:c r="D2859" s="413" t="str">
        <x:v>=IF(A75="","",MAX(0,L75-AC75))</x:v>
      </x:c>
      <x:c r="E2859" s="413" t="str">
        <x:v>Integrasi rumus</x:v>
      </x:c>
      <x:c r="F2859" s="413" t="str">
        <x:v>9 Sep 2026</x:v>
      </x:c>
    </x:row>
    <x:row r="2860" ht="40" customHeight="1">
      <x:c r="A2860" s="413" t="str">
        <x:v>Data Schedule</x:v>
      </x:c>
      <x:c r="B2860" s="413" t="str">
        <x:v>AI75</x:v>
      </x:c>
      <x:c r="C2860" s="413" t="str">
        <x:v>=IF(A75="","",MAX(0,N75-P75))</x:v>
      </x:c>
      <x:c r="D2860" s="413" t="str">
        <x:v>=IF(A75="","",MAX(0,N75-AC75))</x:v>
      </x:c>
      <x:c r="E2860" s="413" t="str">
        <x:v>Integrasi rumus</x:v>
      </x:c>
      <x:c r="F2860" s="413" t="str">
        <x:v>9 Sep 2026</x:v>
      </x:c>
    </x:row>
    <x:row r="2861" ht="40" customHeight="1">
      <x:c r="A2861" s="413" t="str">
        <x:v>Data Schedule</x:v>
      </x:c>
      <x:c r="B2861" s="413" t="str">
        <x:v>V75</x:v>
      </x:c>
      <x:c r="C2861" s="413" t="str">
        <x:v>=IF(AND(A75&lt;&gt;"",U75=1,B75&gt;'Pengaturan'!$B$6,B75&lt;='Pengaturan'!$B$5),T75,0)</x:v>
      </x:c>
      <x:c r="D2861" s="413" t="str">
        <x:v>=IF(AND(AND(A75&lt;&gt;"",U75=1,AI75=0,AH75=0,LEFT(AG75,5)&lt;&gt;"CHECK",G75&lt;&gt;"CHECK PACKAGE"),B75&gt;'Pengaturan'!$B$6,B75&lt;='Pengaturan'!$B$5),T75,0)</x:v>
      </x:c>
      <x:c r="E2861" s="413" t="str">
        <x:v>Integrasi rumus</x:v>
      </x:c>
      <x:c r="F2861" s="413" t="str">
        <x:v>9 Sep 2026</x:v>
      </x:c>
    </x:row>
    <x:row r="2862" ht="40" customHeight="1">
      <x:c r="A2862" s="413" t="str">
        <x:v>Data Schedule</x:v>
      </x:c>
      <x:c r="B2862" s="413" t="str">
        <x:v>W75</x:v>
      </x:c>
      <x:c r="C2862" s="413" t="str">
        <x:v>=IF(AND(A75&lt;&gt;"",U75=1,B75='Pengaturan'!$B$6,'Pengaturan'!$B$28&lt;&gt;"Tutup"),T75,0)</x:v>
      </x:c>
      <x:c r="D2862" s="413" t="str">
        <x:v>=IF(AND(AND(A75&lt;&gt;"",U75=1,AI75=0,AH75=0,LEFT(AG75,5)&lt;&gt;"CHECK",G75&lt;&gt;"CHECK PACKAGE"),B75='Pengaturan'!$B$6,'Pengaturan'!$B$28&lt;&gt;"Tutup"),T75,0)</x:v>
      </x:c>
      <x:c r="E2862" s="413" t="str">
        <x:v>Integrasi rumus</x:v>
      </x:c>
      <x:c r="F2862" s="413" t="str">
        <x:v>9 Sep 2026</x:v>
      </x:c>
    </x:row>
    <x:row r="2863" ht="40" customHeight="1">
      <x:c r="A2863" s="413" t="str">
        <x:v>Data Schedule</x:v>
      </x:c>
      <x:c r="B2863" s="413" t="str">
        <x:v>AM75</x:v>
      </x:c>
      <x:c r="C2863" s="413"/>
      <x:c r="D2863" s="413" t="str">
        <x:v>=IF(AND(A75&lt;&gt;"",B75&gt;'Pengaturan'!$B$29,B75&lt;='Pengaturan'!$B$5),MAX(0,T75-V75-W75),0)</x:v>
      </x:c>
      <x:c r="E2863" s="413" t="str">
        <x:v>Integrasi rumus</x:v>
      </x:c>
      <x:c r="F2863" s="413" t="str">
        <x:v>9 Sep 2026</x:v>
      </x:c>
    </x:row>
    <x:row r="2864" ht="40" customHeight="1">
      <x:c r="A2864" s="413" t="str">
        <x:v>Data Schedule</x:v>
      </x:c>
      <x:c r="B2864" s="413" t="str">
        <x:v>AE75</x:v>
      </x:c>
      <x:c r="C2864" s="413" t="str">
        <x:v>=IF(A75="","",IF(AD75&lt;&gt;0,"CHECK harga/bayar",IF(AI75&gt;0,"CHECK DP belum cocok","OK")))</x:v>
      </x:c>
      <x:c r="D2864" s="413" t="str">
        <x:v>=IF(A75="","",IF(LEFT(AG75,5)="CHECK",AG75,IF(AD75&lt;&gt;0,"CHECK harga/bayar",IF(AI75&gt;0,"CHECK DP belum cocok",IF(U75=0,"Ditahan","OK")))))</x:v>
      </x:c>
      <x:c r="E2864" s="413" t="str">
        <x:v>Integrasi rumus</x:v>
      </x:c>
      <x:c r="F2864" s="413" t="str">
        <x:v>9 Sep 2026</x:v>
      </x:c>
    </x:row>
    <x:row r="2865" ht="40" customHeight="1">
      <x:c r="A2865" s="413" t="str">
        <x:v>Data Schedule</x:v>
      </x:c>
      <x:c r="B2865" s="413" t="str">
        <x:v>AC76</x:v>
      </x:c>
      <x:c r="C2865" s="413" t="str">
        <x:v>=IF(A76="","",P76+Q76)</x:v>
      </x:c>
      <x:c r="D2865" s="413" t="str">
        <x:v>=IF(A76="","",P76+Q76+IF(AL76&lt;&gt;"",N(AK76),0))</x:v>
      </x:c>
      <x:c r="E2865" s="413" t="str">
        <x:v>Integrasi rumus</x:v>
      </x:c>
      <x:c r="F2865" s="413" t="str">
        <x:v>9 Sep 2026</x:v>
      </x:c>
    </x:row>
    <x:row r="2866" ht="40" customHeight="1">
      <x:c r="A2866" s="413" t="str">
        <x:v>Data Schedule</x:v>
      </x:c>
      <x:c r="B2866" s="413" t="str">
        <x:v>S76</x:v>
      </x:c>
      <x:c r="C2866" s="413" t="str">
        <x:v>=IF(A76="","",MIN(L76,P76+Q76))</x:v>
      </x:c>
      <x:c r="D2866" s="413" t="str">
        <x:v>=IF(A76="","",MIN(L76,AC76))</x:v>
      </x:c>
      <x:c r="E2866" s="413" t="str">
        <x:v>Integrasi rumus</x:v>
      </x:c>
      <x:c r="F2866" s="413" t="str">
        <x:v>9 Sep 2026</x:v>
      </x:c>
    </x:row>
    <x:row r="2867" ht="40" customHeight="1">
      <x:c r="A2867" s="413" t="str">
        <x:v>Data Schedule</x:v>
      </x:c>
      <x:c r="B2867" s="413" t="str">
        <x:v>T76</x:v>
      </x:c>
      <x:c r="C2867" s="413" t="str">
        <x:v>=IF(A76="","",IF(OR(O76="Lunas",R76&gt;0),0,MAX(0,L76-MAX(N76,P76)-Q76)))</x:v>
      </x:c>
      <x:c r="D2867" s="413" t="str">
        <x:v>=IF(A76="","",MAX(0,L76-AC76))</x:v>
      </x:c>
      <x:c r="E2867" s="413" t="str">
        <x:v>Integrasi rumus</x:v>
      </x:c>
      <x:c r="F2867" s="413" t="str">
        <x:v>9 Sep 2026</x:v>
      </x:c>
    </x:row>
    <x:row r="2868" ht="40" customHeight="1">
      <x:c r="A2868" s="413" t="str">
        <x:v>Data Schedule</x:v>
      </x:c>
      <x:c r="B2868" s="413" t="str">
        <x:v>AI76</x:v>
      </x:c>
      <x:c r="C2868" s="413" t="str">
        <x:v>=IF(A76="","",MAX(0,N76-P76))</x:v>
      </x:c>
      <x:c r="D2868" s="413" t="str">
        <x:v>=IF(A76="","",MAX(0,N76-AC76))</x:v>
      </x:c>
      <x:c r="E2868" s="413" t="str">
        <x:v>Integrasi rumus</x:v>
      </x:c>
      <x:c r="F2868" s="413" t="str">
        <x:v>9 Sep 2026</x:v>
      </x:c>
    </x:row>
    <x:row r="2869" ht="40" customHeight="1">
      <x:c r="A2869" s="413" t="str">
        <x:v>Data Schedule</x:v>
      </x:c>
      <x:c r="B2869" s="413" t="str">
        <x:v>V76</x:v>
      </x:c>
      <x:c r="C2869" s="413" t="str">
        <x:v>=IF(AND(A76&lt;&gt;"",U76=1,B76&gt;'Pengaturan'!$B$6,B76&lt;='Pengaturan'!$B$5),T76,0)</x:v>
      </x:c>
      <x:c r="D2869" s="413" t="str">
        <x:v>=IF(AND(AND(A76&lt;&gt;"",U76=1,AI76=0,AH76=0,LEFT(AG76,5)&lt;&gt;"CHECK",G76&lt;&gt;"CHECK PACKAGE"),B76&gt;'Pengaturan'!$B$6,B76&lt;='Pengaturan'!$B$5),T76,0)</x:v>
      </x:c>
      <x:c r="E2869" s="413" t="str">
        <x:v>Integrasi rumus</x:v>
      </x:c>
      <x:c r="F2869" s="413" t="str">
        <x:v>9 Sep 2026</x:v>
      </x:c>
    </x:row>
    <x:row r="2870" ht="40" customHeight="1">
      <x:c r="A2870" s="413" t="str">
        <x:v>Data Schedule</x:v>
      </x:c>
      <x:c r="B2870" s="413" t="str">
        <x:v>W76</x:v>
      </x:c>
      <x:c r="C2870" s="413" t="str">
        <x:v>=IF(AND(A76&lt;&gt;"",U76=1,B76='Pengaturan'!$B$6,'Pengaturan'!$B$28&lt;&gt;"Tutup"),T76,0)</x:v>
      </x:c>
      <x:c r="D2870" s="413" t="str">
        <x:v>=IF(AND(AND(A76&lt;&gt;"",U76=1,AI76=0,AH76=0,LEFT(AG76,5)&lt;&gt;"CHECK",G76&lt;&gt;"CHECK PACKAGE"),B76='Pengaturan'!$B$6,'Pengaturan'!$B$28&lt;&gt;"Tutup"),T76,0)</x:v>
      </x:c>
      <x:c r="E2870" s="413" t="str">
        <x:v>Integrasi rumus</x:v>
      </x:c>
      <x:c r="F2870" s="413" t="str">
        <x:v>9 Sep 2026</x:v>
      </x:c>
    </x:row>
    <x:row r="2871" ht="40" customHeight="1">
      <x:c r="A2871" s="413" t="str">
        <x:v>Data Schedule</x:v>
      </x:c>
      <x:c r="B2871" s="413" t="str">
        <x:v>AM76</x:v>
      </x:c>
      <x:c r="C2871" s="413"/>
      <x:c r="D2871" s="413" t="str">
        <x:v>=IF(AND(A76&lt;&gt;"",B76&gt;'Pengaturan'!$B$29,B76&lt;='Pengaturan'!$B$5),MAX(0,T76-V76-W76),0)</x:v>
      </x:c>
      <x:c r="E2871" s="413" t="str">
        <x:v>Integrasi rumus</x:v>
      </x:c>
      <x:c r="F2871" s="413" t="str">
        <x:v>9 Sep 2026</x:v>
      </x:c>
    </x:row>
    <x:row r="2872" ht="40" customHeight="1">
      <x:c r="A2872" s="413" t="str">
        <x:v>Data Schedule</x:v>
      </x:c>
      <x:c r="B2872" s="413" t="str">
        <x:v>AE76</x:v>
      </x:c>
      <x:c r="C2872" s="413" t="str">
        <x:v>=IF(A76="","",IF(AD76&lt;&gt;0,"CHECK harga/bayar",IF(AI76&gt;0,"CHECK DP belum cocok","OK")))</x:v>
      </x:c>
      <x:c r="D2872" s="413" t="str">
        <x:v>=IF(A76="","",IF(LEFT(AG76,5)="CHECK",AG76,IF(AD76&lt;&gt;0,"CHECK harga/bayar",IF(AI76&gt;0,"CHECK DP belum cocok",IF(U76=0,"Ditahan","OK")))))</x:v>
      </x:c>
      <x:c r="E2872" s="413" t="str">
        <x:v>Integrasi rumus</x:v>
      </x:c>
      <x:c r="F2872" s="413" t="str">
        <x:v>9 Sep 2026</x:v>
      </x:c>
    </x:row>
    <x:row r="2873" ht="40" customHeight="1">
      <x:c r="A2873" s="413" t="str">
        <x:v>Data Schedule</x:v>
      </x:c>
      <x:c r="B2873" s="413" t="str">
        <x:v>AC77</x:v>
      </x:c>
      <x:c r="C2873" s="413" t="str">
        <x:v>=IF(A77="","",P77+Q77)</x:v>
      </x:c>
      <x:c r="D2873" s="413" t="str">
        <x:v>=IF(A77="","",P77+Q77+IF(AL77&lt;&gt;"",N(AK77),0))</x:v>
      </x:c>
      <x:c r="E2873" s="413" t="str">
        <x:v>Integrasi rumus</x:v>
      </x:c>
      <x:c r="F2873" s="413" t="str">
        <x:v>9 Sep 2026</x:v>
      </x:c>
    </x:row>
    <x:row r="2874" ht="40" customHeight="1">
      <x:c r="A2874" s="413" t="str">
        <x:v>Data Schedule</x:v>
      </x:c>
      <x:c r="B2874" s="413" t="str">
        <x:v>S77</x:v>
      </x:c>
      <x:c r="C2874" s="413" t="str">
        <x:v>=IF(A77="","",MIN(L77,P77+Q77))</x:v>
      </x:c>
      <x:c r="D2874" s="413" t="str">
        <x:v>=IF(A77="","",MIN(L77,AC77))</x:v>
      </x:c>
      <x:c r="E2874" s="413" t="str">
        <x:v>Integrasi rumus</x:v>
      </x:c>
      <x:c r="F2874" s="413" t="str">
        <x:v>9 Sep 2026</x:v>
      </x:c>
    </x:row>
    <x:row r="2875" ht="40" customHeight="1">
      <x:c r="A2875" s="413" t="str">
        <x:v>Data Schedule</x:v>
      </x:c>
      <x:c r="B2875" s="413" t="str">
        <x:v>T77</x:v>
      </x:c>
      <x:c r="C2875" s="413" t="str">
        <x:v>=IF(A77="","",IF(OR(O77="Lunas",R77&gt;0),0,MAX(0,L77-MAX(N77,P77)-Q77)))</x:v>
      </x:c>
      <x:c r="D2875" s="413" t="str">
        <x:v>=IF(A77="","",MAX(0,L77-AC77))</x:v>
      </x:c>
      <x:c r="E2875" s="413" t="str">
        <x:v>Integrasi rumus</x:v>
      </x:c>
      <x:c r="F2875" s="413" t="str">
        <x:v>9 Sep 2026</x:v>
      </x:c>
    </x:row>
    <x:row r="2876" ht="40" customHeight="1">
      <x:c r="A2876" s="413" t="str">
        <x:v>Data Schedule</x:v>
      </x:c>
      <x:c r="B2876" s="413" t="str">
        <x:v>AI77</x:v>
      </x:c>
      <x:c r="C2876" s="413" t="str">
        <x:v>=IF(A77="","",MAX(0,N77-P77))</x:v>
      </x:c>
      <x:c r="D2876" s="413" t="str">
        <x:v>=IF(A77="","",MAX(0,N77-AC77))</x:v>
      </x:c>
      <x:c r="E2876" s="413" t="str">
        <x:v>Integrasi rumus</x:v>
      </x:c>
      <x:c r="F2876" s="413" t="str">
        <x:v>9 Sep 2026</x:v>
      </x:c>
    </x:row>
    <x:row r="2877" ht="40" customHeight="1">
      <x:c r="A2877" s="413" t="str">
        <x:v>Data Schedule</x:v>
      </x:c>
      <x:c r="B2877" s="413" t="str">
        <x:v>V77</x:v>
      </x:c>
      <x:c r="C2877" s="413" t="str">
        <x:v>=IF(AND(A77&lt;&gt;"",U77=1,B77&gt;'Pengaturan'!$B$6,B77&lt;='Pengaturan'!$B$5),T77,0)</x:v>
      </x:c>
      <x:c r="D2877" s="413" t="str">
        <x:v>=IF(AND(AND(A77&lt;&gt;"",U77=1,AI77=0,AH77=0,LEFT(AG77,5)&lt;&gt;"CHECK",G77&lt;&gt;"CHECK PACKAGE"),B77&gt;'Pengaturan'!$B$6,B77&lt;='Pengaturan'!$B$5),T77,0)</x:v>
      </x:c>
      <x:c r="E2877" s="413" t="str">
        <x:v>Integrasi rumus</x:v>
      </x:c>
      <x:c r="F2877" s="413" t="str">
        <x:v>9 Sep 2026</x:v>
      </x:c>
    </x:row>
    <x:row r="2878" ht="40" customHeight="1">
      <x:c r="A2878" s="413" t="str">
        <x:v>Data Schedule</x:v>
      </x:c>
      <x:c r="B2878" s="413" t="str">
        <x:v>W77</x:v>
      </x:c>
      <x:c r="C2878" s="413" t="str">
        <x:v>=IF(AND(A77&lt;&gt;"",U77=1,B77='Pengaturan'!$B$6,'Pengaturan'!$B$28&lt;&gt;"Tutup"),T77,0)</x:v>
      </x:c>
      <x:c r="D2878" s="413" t="str">
        <x:v>=IF(AND(AND(A77&lt;&gt;"",U77=1,AI77=0,AH77=0,LEFT(AG77,5)&lt;&gt;"CHECK",G77&lt;&gt;"CHECK PACKAGE"),B77='Pengaturan'!$B$6,'Pengaturan'!$B$28&lt;&gt;"Tutup"),T77,0)</x:v>
      </x:c>
      <x:c r="E2878" s="413" t="str">
        <x:v>Integrasi rumus</x:v>
      </x:c>
      <x:c r="F2878" s="413" t="str">
        <x:v>9 Sep 2026</x:v>
      </x:c>
    </x:row>
    <x:row r="2879" ht="40" customHeight="1">
      <x:c r="A2879" s="413" t="str">
        <x:v>Data Schedule</x:v>
      </x:c>
      <x:c r="B2879" s="413" t="str">
        <x:v>AM77</x:v>
      </x:c>
      <x:c r="C2879" s="413"/>
      <x:c r="D2879" s="413" t="str">
        <x:v>=IF(AND(A77&lt;&gt;"",B77&gt;'Pengaturan'!$B$29,B77&lt;='Pengaturan'!$B$5),MAX(0,T77-V77-W77),0)</x:v>
      </x:c>
      <x:c r="E2879" s="413" t="str">
        <x:v>Integrasi rumus</x:v>
      </x:c>
      <x:c r="F2879" s="413" t="str">
        <x:v>9 Sep 2026</x:v>
      </x:c>
    </x:row>
    <x:row r="2880" ht="40" customHeight="1">
      <x:c r="A2880" s="413" t="str">
        <x:v>Data Schedule</x:v>
      </x:c>
      <x:c r="B2880" s="413" t="str">
        <x:v>AE77</x:v>
      </x:c>
      <x:c r="C2880" s="413" t="str">
        <x:v>=IF(A77="","",IF(AD77&lt;&gt;0,"CHECK harga/bayar",IF(AI77&gt;0,"CHECK DP belum cocok","OK")))</x:v>
      </x:c>
      <x:c r="D2880" s="413" t="str">
        <x:v>=IF(A77="","",IF(LEFT(AG77,5)="CHECK",AG77,IF(AD77&lt;&gt;0,"CHECK harga/bayar",IF(AI77&gt;0,"CHECK DP belum cocok",IF(U77=0,"Ditahan","OK")))))</x:v>
      </x:c>
      <x:c r="E2880" s="413" t="str">
        <x:v>Integrasi rumus</x:v>
      </x:c>
      <x:c r="F2880" s="413" t="str">
        <x:v>9 Sep 2026</x:v>
      </x:c>
    </x:row>
    <x:row r="2881" ht="40" customHeight="1">
      <x:c r="A2881" s="413" t="str">
        <x:v>Data Schedule</x:v>
      </x:c>
      <x:c r="B2881" s="413" t="str">
        <x:v>AC78</x:v>
      </x:c>
      <x:c r="C2881" s="413" t="str">
        <x:v>=IF(A78="","",P78+Q78)</x:v>
      </x:c>
      <x:c r="D2881" s="413" t="str">
        <x:v>=IF(A78="","",P78+Q78+IF(AL78&lt;&gt;"",N(AK78),0))</x:v>
      </x:c>
      <x:c r="E2881" s="413" t="str">
        <x:v>Integrasi rumus</x:v>
      </x:c>
      <x:c r="F2881" s="413" t="str">
        <x:v>9 Sep 2026</x:v>
      </x:c>
    </x:row>
    <x:row r="2882" ht="40" customHeight="1">
      <x:c r="A2882" s="413" t="str">
        <x:v>Data Schedule</x:v>
      </x:c>
      <x:c r="B2882" s="413" t="str">
        <x:v>S78</x:v>
      </x:c>
      <x:c r="C2882" s="413" t="str">
        <x:v>=IF(A78="","",MIN(L78,P78+Q78))</x:v>
      </x:c>
      <x:c r="D2882" s="413" t="str">
        <x:v>=IF(A78="","",MIN(L78,AC78))</x:v>
      </x:c>
      <x:c r="E2882" s="413" t="str">
        <x:v>Integrasi rumus</x:v>
      </x:c>
      <x:c r="F2882" s="413" t="str">
        <x:v>9 Sep 2026</x:v>
      </x:c>
    </x:row>
    <x:row r="2883" ht="40" customHeight="1">
      <x:c r="A2883" s="413" t="str">
        <x:v>Data Schedule</x:v>
      </x:c>
      <x:c r="B2883" s="413" t="str">
        <x:v>T78</x:v>
      </x:c>
      <x:c r="C2883" s="413" t="str">
        <x:v>=IF(A78="","",IF(OR(O78="Lunas",R78&gt;0),0,MAX(0,L78-MAX(N78,P78)-Q78)))</x:v>
      </x:c>
      <x:c r="D2883" s="413" t="str">
        <x:v>=IF(A78="","",MAX(0,L78-AC78))</x:v>
      </x:c>
      <x:c r="E2883" s="413" t="str">
        <x:v>Integrasi rumus</x:v>
      </x:c>
      <x:c r="F2883" s="413" t="str">
        <x:v>9 Sep 2026</x:v>
      </x:c>
    </x:row>
    <x:row r="2884" ht="40" customHeight="1">
      <x:c r="A2884" s="413" t="str">
        <x:v>Data Schedule</x:v>
      </x:c>
      <x:c r="B2884" s="413" t="str">
        <x:v>AI78</x:v>
      </x:c>
      <x:c r="C2884" s="413" t="str">
        <x:v>=IF(A78="","",MAX(0,N78-P78))</x:v>
      </x:c>
      <x:c r="D2884" s="413" t="str">
        <x:v>=IF(A78="","",MAX(0,N78-AC78))</x:v>
      </x:c>
      <x:c r="E2884" s="413" t="str">
        <x:v>Integrasi rumus</x:v>
      </x:c>
      <x:c r="F2884" s="413" t="str">
        <x:v>9 Sep 2026</x:v>
      </x:c>
    </x:row>
    <x:row r="2885" ht="40" customHeight="1">
      <x:c r="A2885" s="413" t="str">
        <x:v>Data Schedule</x:v>
      </x:c>
      <x:c r="B2885" s="413" t="str">
        <x:v>V78</x:v>
      </x:c>
      <x:c r="C2885" s="413" t="str">
        <x:v>=IF(AND(A78&lt;&gt;"",U78=1,B78&gt;'Pengaturan'!$B$6,B78&lt;='Pengaturan'!$B$5),T78,0)</x:v>
      </x:c>
      <x:c r="D2885" s="413" t="str">
        <x:v>=IF(AND(AND(A78&lt;&gt;"",U78=1,AI78=0,AH78=0,LEFT(AG78,5)&lt;&gt;"CHECK",G78&lt;&gt;"CHECK PACKAGE"),B78&gt;'Pengaturan'!$B$6,B78&lt;='Pengaturan'!$B$5),T78,0)</x:v>
      </x:c>
      <x:c r="E2885" s="413" t="str">
        <x:v>Integrasi rumus</x:v>
      </x:c>
      <x:c r="F2885" s="413" t="str">
        <x:v>9 Sep 2026</x:v>
      </x:c>
    </x:row>
    <x:row r="2886" ht="40" customHeight="1">
      <x:c r="A2886" s="413" t="str">
        <x:v>Data Schedule</x:v>
      </x:c>
      <x:c r="B2886" s="413" t="str">
        <x:v>W78</x:v>
      </x:c>
      <x:c r="C2886" s="413" t="str">
        <x:v>=IF(AND(A78&lt;&gt;"",U78=1,B78='Pengaturan'!$B$6,'Pengaturan'!$B$28&lt;&gt;"Tutup"),T78,0)</x:v>
      </x:c>
      <x:c r="D2886" s="413" t="str">
        <x:v>=IF(AND(AND(A78&lt;&gt;"",U78=1,AI78=0,AH78=0,LEFT(AG78,5)&lt;&gt;"CHECK",G78&lt;&gt;"CHECK PACKAGE"),B78='Pengaturan'!$B$6,'Pengaturan'!$B$28&lt;&gt;"Tutup"),T78,0)</x:v>
      </x:c>
      <x:c r="E2886" s="413" t="str">
        <x:v>Integrasi rumus</x:v>
      </x:c>
      <x:c r="F2886" s="413" t="str">
        <x:v>9 Sep 2026</x:v>
      </x:c>
    </x:row>
    <x:row r="2887" ht="40" customHeight="1">
      <x:c r="A2887" s="413" t="str">
        <x:v>Data Schedule</x:v>
      </x:c>
      <x:c r="B2887" s="413" t="str">
        <x:v>AM78</x:v>
      </x:c>
      <x:c r="C2887" s="413"/>
      <x:c r="D2887" s="413" t="str">
        <x:v>=IF(AND(A78&lt;&gt;"",B78&gt;'Pengaturan'!$B$29,B78&lt;='Pengaturan'!$B$5),MAX(0,T78-V78-W78),0)</x:v>
      </x:c>
      <x:c r="E2887" s="413" t="str">
        <x:v>Integrasi rumus</x:v>
      </x:c>
      <x:c r="F2887" s="413" t="str">
        <x:v>9 Sep 2026</x:v>
      </x:c>
    </x:row>
    <x:row r="2888" ht="40" customHeight="1">
      <x:c r="A2888" s="413" t="str">
        <x:v>Data Schedule</x:v>
      </x:c>
      <x:c r="B2888" s="413" t="str">
        <x:v>AE78</x:v>
      </x:c>
      <x:c r="C2888" s="413" t="str">
        <x:v>=IF(A78="","",IF(AD78&lt;&gt;0,"CHECK harga/bayar",IF(AI78&gt;0,"CHECK DP belum cocok","OK")))</x:v>
      </x:c>
      <x:c r="D2888" s="413" t="str">
        <x:v>=IF(A78="","",IF(LEFT(AG78,5)="CHECK",AG78,IF(AD78&lt;&gt;0,"CHECK harga/bayar",IF(AI78&gt;0,"CHECK DP belum cocok",IF(U78=0,"Ditahan","OK")))))</x:v>
      </x:c>
      <x:c r="E2888" s="413" t="str">
        <x:v>Integrasi rumus</x:v>
      </x:c>
      <x:c r="F2888" s="413" t="str">
        <x:v>9 Sep 2026</x:v>
      </x:c>
    </x:row>
    <x:row r="2889" ht="40" customHeight="1">
      <x:c r="A2889" s="413" t="str">
        <x:v>Data Schedule</x:v>
      </x:c>
      <x:c r="B2889" s="413" t="str">
        <x:v>AC79</x:v>
      </x:c>
      <x:c r="C2889" s="413" t="str">
        <x:v>=IF(A79="","",P79+Q79)</x:v>
      </x:c>
      <x:c r="D2889" s="413" t="str">
        <x:v>=IF(A79="","",P79+Q79+IF(AL79&lt;&gt;"",N(AK79),0))</x:v>
      </x:c>
      <x:c r="E2889" s="413" t="str">
        <x:v>Integrasi rumus</x:v>
      </x:c>
      <x:c r="F2889" s="413" t="str">
        <x:v>9 Sep 2026</x:v>
      </x:c>
    </x:row>
    <x:row r="2890" ht="40" customHeight="1">
      <x:c r="A2890" s="413" t="str">
        <x:v>Data Schedule</x:v>
      </x:c>
      <x:c r="B2890" s="413" t="str">
        <x:v>S79</x:v>
      </x:c>
      <x:c r="C2890" s="413" t="str">
        <x:v>=IF(A79="","",MIN(L79,P79+Q79))</x:v>
      </x:c>
      <x:c r="D2890" s="413" t="str">
        <x:v>=IF(A79="","",MIN(L79,AC79))</x:v>
      </x:c>
      <x:c r="E2890" s="413" t="str">
        <x:v>Integrasi rumus</x:v>
      </x:c>
      <x:c r="F2890" s="413" t="str">
        <x:v>9 Sep 2026</x:v>
      </x:c>
    </x:row>
    <x:row r="2891" ht="40" customHeight="1">
      <x:c r="A2891" s="413" t="str">
        <x:v>Data Schedule</x:v>
      </x:c>
      <x:c r="B2891" s="413" t="str">
        <x:v>T79</x:v>
      </x:c>
      <x:c r="C2891" s="413" t="str">
        <x:v>=IF(A79="","",IF(OR(O79="Lunas",R79&gt;0),0,MAX(0,L79-MAX(N79,P79)-Q79)))</x:v>
      </x:c>
      <x:c r="D2891" s="413" t="str">
        <x:v>=IF(A79="","",MAX(0,L79-AC79))</x:v>
      </x:c>
      <x:c r="E2891" s="413" t="str">
        <x:v>Integrasi rumus</x:v>
      </x:c>
      <x:c r="F2891" s="413" t="str">
        <x:v>9 Sep 2026</x:v>
      </x:c>
    </x:row>
    <x:row r="2892" ht="40" customHeight="1">
      <x:c r="A2892" s="413" t="str">
        <x:v>Data Schedule</x:v>
      </x:c>
      <x:c r="B2892" s="413" t="str">
        <x:v>AI79</x:v>
      </x:c>
      <x:c r="C2892" s="413" t="str">
        <x:v>=IF(A79="","",MAX(0,N79-P79))</x:v>
      </x:c>
      <x:c r="D2892" s="413" t="str">
        <x:v>=IF(A79="","",MAX(0,N79-AC79))</x:v>
      </x:c>
      <x:c r="E2892" s="413" t="str">
        <x:v>Integrasi rumus</x:v>
      </x:c>
      <x:c r="F2892" s="413" t="str">
        <x:v>9 Sep 2026</x:v>
      </x:c>
    </x:row>
    <x:row r="2893" ht="40" customHeight="1">
      <x:c r="A2893" s="413" t="str">
        <x:v>Data Schedule</x:v>
      </x:c>
      <x:c r="B2893" s="413" t="str">
        <x:v>V79</x:v>
      </x:c>
      <x:c r="C2893" s="413" t="str">
        <x:v>=IF(AND(A79&lt;&gt;"",U79=1,B79&gt;'Pengaturan'!$B$6,B79&lt;='Pengaturan'!$B$5),T79,0)</x:v>
      </x:c>
      <x:c r="D2893" s="413" t="str">
        <x:v>=IF(AND(AND(A79&lt;&gt;"",U79=1,AI79=0,AH79=0,LEFT(AG79,5)&lt;&gt;"CHECK",G79&lt;&gt;"CHECK PACKAGE"),B79&gt;'Pengaturan'!$B$6,B79&lt;='Pengaturan'!$B$5),T79,0)</x:v>
      </x:c>
      <x:c r="E2893" s="413" t="str">
        <x:v>Integrasi rumus</x:v>
      </x:c>
      <x:c r="F2893" s="413" t="str">
        <x:v>9 Sep 2026</x:v>
      </x:c>
    </x:row>
    <x:row r="2894" ht="40" customHeight="1">
      <x:c r="A2894" s="413" t="str">
        <x:v>Data Schedule</x:v>
      </x:c>
      <x:c r="B2894" s="413" t="str">
        <x:v>W79</x:v>
      </x:c>
      <x:c r="C2894" s="413" t="str">
        <x:v>=IF(AND(A79&lt;&gt;"",U79=1,B79='Pengaturan'!$B$6,'Pengaturan'!$B$28&lt;&gt;"Tutup"),T79,0)</x:v>
      </x:c>
      <x:c r="D2894" s="413" t="str">
        <x:v>=IF(AND(AND(A79&lt;&gt;"",U79=1,AI79=0,AH79=0,LEFT(AG79,5)&lt;&gt;"CHECK",G79&lt;&gt;"CHECK PACKAGE"),B79='Pengaturan'!$B$6,'Pengaturan'!$B$28&lt;&gt;"Tutup"),T79,0)</x:v>
      </x:c>
      <x:c r="E2894" s="413" t="str">
        <x:v>Integrasi rumus</x:v>
      </x:c>
      <x:c r="F2894" s="413" t="str">
        <x:v>9 Sep 2026</x:v>
      </x:c>
    </x:row>
    <x:row r="2895" ht="40" customHeight="1">
      <x:c r="A2895" s="413" t="str">
        <x:v>Data Schedule</x:v>
      </x:c>
      <x:c r="B2895" s="413" t="str">
        <x:v>AM79</x:v>
      </x:c>
      <x:c r="C2895" s="413"/>
      <x:c r="D2895" s="413" t="str">
        <x:v>=IF(AND(A79&lt;&gt;"",B79&gt;'Pengaturan'!$B$29,B79&lt;='Pengaturan'!$B$5),MAX(0,T79-V79-W79),0)</x:v>
      </x:c>
      <x:c r="E2895" s="413" t="str">
        <x:v>Integrasi rumus</x:v>
      </x:c>
      <x:c r="F2895" s="413" t="str">
        <x:v>9 Sep 2026</x:v>
      </x:c>
    </x:row>
    <x:row r="2896" ht="40" customHeight="1">
      <x:c r="A2896" s="413" t="str">
        <x:v>Data Schedule</x:v>
      </x:c>
      <x:c r="B2896" s="413" t="str">
        <x:v>AE79</x:v>
      </x:c>
      <x:c r="C2896" s="413" t="str">
        <x:v>=IF(A79="","",IF(AD79&lt;&gt;0,"CHECK harga/bayar",IF(AI79&gt;0,"CHECK DP belum cocok","OK")))</x:v>
      </x:c>
      <x:c r="D2896" s="413" t="str">
        <x:v>=IF(A79="","",IF(LEFT(AG79,5)="CHECK",AG79,IF(AD79&lt;&gt;0,"CHECK harga/bayar",IF(AI79&gt;0,"CHECK DP belum cocok",IF(U79=0,"Ditahan","OK")))))</x:v>
      </x:c>
      <x:c r="E2896" s="413" t="str">
        <x:v>Integrasi rumus</x:v>
      </x:c>
      <x:c r="F2896" s="413" t="str">
        <x:v>9 Sep 2026</x:v>
      </x:c>
    </x:row>
    <x:row r="2897" ht="40" customHeight="1">
      <x:c r="A2897" s="413" t="str">
        <x:v>Data Schedule</x:v>
      </x:c>
      <x:c r="B2897" s="413" t="str">
        <x:v>AC80</x:v>
      </x:c>
      <x:c r="C2897" s="413" t="str">
        <x:v>=IF(A80="","",P80+Q80)</x:v>
      </x:c>
      <x:c r="D2897" s="413" t="str">
        <x:v>=IF(A80="","",P80+Q80+IF(AL80&lt;&gt;"",N(AK80),0))</x:v>
      </x:c>
      <x:c r="E2897" s="413" t="str">
        <x:v>Integrasi rumus</x:v>
      </x:c>
      <x:c r="F2897" s="413" t="str">
        <x:v>9 Sep 2026</x:v>
      </x:c>
    </x:row>
    <x:row r="2898" ht="40" customHeight="1">
      <x:c r="A2898" s="413" t="str">
        <x:v>Data Schedule</x:v>
      </x:c>
      <x:c r="B2898" s="413" t="str">
        <x:v>S80</x:v>
      </x:c>
      <x:c r="C2898" s="413" t="str">
        <x:v>=IF(A80="","",MIN(L80,P80+Q80))</x:v>
      </x:c>
      <x:c r="D2898" s="413" t="str">
        <x:v>=IF(A80="","",MIN(L80,AC80))</x:v>
      </x:c>
      <x:c r="E2898" s="413" t="str">
        <x:v>Integrasi rumus</x:v>
      </x:c>
      <x:c r="F2898" s="413" t="str">
        <x:v>9 Sep 2026</x:v>
      </x:c>
    </x:row>
    <x:row r="2899" ht="40" customHeight="1">
      <x:c r="A2899" s="413" t="str">
        <x:v>Data Schedule</x:v>
      </x:c>
      <x:c r="B2899" s="413" t="str">
        <x:v>T80</x:v>
      </x:c>
      <x:c r="C2899" s="413" t="str">
        <x:v>=IF(A80="","",IF(OR(O80="Lunas",R80&gt;0),0,MAX(0,L80-MAX(N80,P80)-Q80)))</x:v>
      </x:c>
      <x:c r="D2899" s="413" t="str">
        <x:v>=IF(A80="","",MAX(0,L80-AC80))</x:v>
      </x:c>
      <x:c r="E2899" s="413" t="str">
        <x:v>Integrasi rumus</x:v>
      </x:c>
      <x:c r="F2899" s="413" t="str">
        <x:v>9 Sep 2026</x:v>
      </x:c>
    </x:row>
    <x:row r="2900" ht="40" customHeight="1">
      <x:c r="A2900" s="413" t="str">
        <x:v>Data Schedule</x:v>
      </x:c>
      <x:c r="B2900" s="413" t="str">
        <x:v>AI80</x:v>
      </x:c>
      <x:c r="C2900" s="413" t="str">
        <x:v>=IF(A80="","",MAX(0,N80-P80))</x:v>
      </x:c>
      <x:c r="D2900" s="413" t="str">
        <x:v>=IF(A80="","",MAX(0,N80-AC80))</x:v>
      </x:c>
      <x:c r="E2900" s="413" t="str">
        <x:v>Integrasi rumus</x:v>
      </x:c>
      <x:c r="F2900" s="413" t="str">
        <x:v>9 Sep 2026</x:v>
      </x:c>
    </x:row>
    <x:row r="2901" ht="40" customHeight="1">
      <x:c r="A2901" s="413" t="str">
        <x:v>Data Schedule</x:v>
      </x:c>
      <x:c r="B2901" s="413" t="str">
        <x:v>V80</x:v>
      </x:c>
      <x:c r="C2901" s="413" t="str">
        <x:v>=IF(AND(A80&lt;&gt;"",U80=1,B80&gt;'Pengaturan'!$B$6,B80&lt;='Pengaturan'!$B$5),T80,0)</x:v>
      </x:c>
      <x:c r="D2901" s="413" t="str">
        <x:v>=IF(AND(AND(A80&lt;&gt;"",U80=1,AI80=0,AH80=0,LEFT(AG80,5)&lt;&gt;"CHECK",G80&lt;&gt;"CHECK PACKAGE"),B80&gt;'Pengaturan'!$B$6,B80&lt;='Pengaturan'!$B$5),T80,0)</x:v>
      </x:c>
      <x:c r="E2901" s="413" t="str">
        <x:v>Integrasi rumus</x:v>
      </x:c>
      <x:c r="F2901" s="413" t="str">
        <x:v>9 Sep 2026</x:v>
      </x:c>
    </x:row>
    <x:row r="2902" ht="40" customHeight="1">
      <x:c r="A2902" s="413" t="str">
        <x:v>Data Schedule</x:v>
      </x:c>
      <x:c r="B2902" s="413" t="str">
        <x:v>W80</x:v>
      </x:c>
      <x:c r="C2902" s="413" t="str">
        <x:v>=IF(AND(A80&lt;&gt;"",U80=1,B80='Pengaturan'!$B$6,'Pengaturan'!$B$28&lt;&gt;"Tutup"),T80,0)</x:v>
      </x:c>
      <x:c r="D2902" s="413" t="str">
        <x:v>=IF(AND(AND(A80&lt;&gt;"",U80=1,AI80=0,AH80=0,LEFT(AG80,5)&lt;&gt;"CHECK",G80&lt;&gt;"CHECK PACKAGE"),B80='Pengaturan'!$B$6,'Pengaturan'!$B$28&lt;&gt;"Tutup"),T80,0)</x:v>
      </x:c>
      <x:c r="E2902" s="413" t="str">
        <x:v>Integrasi rumus</x:v>
      </x:c>
      <x:c r="F2902" s="413" t="str">
        <x:v>9 Sep 2026</x:v>
      </x:c>
    </x:row>
    <x:row r="2903" ht="40" customHeight="1">
      <x:c r="A2903" s="413" t="str">
        <x:v>Data Schedule</x:v>
      </x:c>
      <x:c r="B2903" s="413" t="str">
        <x:v>AM80</x:v>
      </x:c>
      <x:c r="C2903" s="413"/>
      <x:c r="D2903" s="413" t="str">
        <x:v>=IF(AND(A80&lt;&gt;"",B80&gt;'Pengaturan'!$B$29,B80&lt;='Pengaturan'!$B$5),MAX(0,T80-V80-W80),0)</x:v>
      </x:c>
      <x:c r="E2903" s="413" t="str">
        <x:v>Integrasi rumus</x:v>
      </x:c>
      <x:c r="F2903" s="413" t="str">
        <x:v>9 Sep 2026</x:v>
      </x:c>
    </x:row>
    <x:row r="2904" ht="40" customHeight="1">
      <x:c r="A2904" s="413" t="str">
        <x:v>Data Schedule</x:v>
      </x:c>
      <x:c r="B2904" s="413" t="str">
        <x:v>AE80</x:v>
      </x:c>
      <x:c r="C2904" s="413" t="str">
        <x:v>=IF(A80="","",IF(AD80&lt;&gt;0,"CHECK harga/bayar",IF(AI80&gt;0,"CHECK DP belum cocok","OK")))</x:v>
      </x:c>
      <x:c r="D2904" s="413" t="str">
        <x:v>=IF(A80="","",IF(LEFT(AG80,5)="CHECK",AG80,IF(AD80&lt;&gt;0,"CHECK harga/bayar",IF(AI80&gt;0,"CHECK DP belum cocok",IF(U80=0,"Ditahan","OK")))))</x:v>
      </x:c>
      <x:c r="E2904" s="413" t="str">
        <x:v>Integrasi rumus</x:v>
      </x:c>
      <x:c r="F2904" s="413" t="str">
        <x:v>9 Sep 2026</x:v>
      </x:c>
    </x:row>
    <x:row r="2905" ht="40" customHeight="1">
      <x:c r="A2905" s="413" t="str">
        <x:v>Data Schedule</x:v>
      </x:c>
      <x:c r="B2905" s="413" t="str">
        <x:v>AC81</x:v>
      </x:c>
      <x:c r="C2905" s="413" t="str">
        <x:v>=IF(A81="","",P81+Q81)</x:v>
      </x:c>
      <x:c r="D2905" s="413" t="str">
        <x:v>=IF(A81="","",P81+Q81+IF(AL81&lt;&gt;"",N(AK81),0))</x:v>
      </x:c>
      <x:c r="E2905" s="413" t="str">
        <x:v>Integrasi rumus</x:v>
      </x:c>
      <x:c r="F2905" s="413" t="str">
        <x:v>9 Sep 2026</x:v>
      </x:c>
    </x:row>
    <x:row r="2906" ht="40" customHeight="1">
      <x:c r="A2906" s="413" t="str">
        <x:v>Data Schedule</x:v>
      </x:c>
      <x:c r="B2906" s="413" t="str">
        <x:v>S81</x:v>
      </x:c>
      <x:c r="C2906" s="413" t="str">
        <x:v>=IF(A81="","",MIN(L81,P81+Q81))</x:v>
      </x:c>
      <x:c r="D2906" s="413" t="str">
        <x:v>=IF(A81="","",MIN(L81,AC81))</x:v>
      </x:c>
      <x:c r="E2906" s="413" t="str">
        <x:v>Integrasi rumus</x:v>
      </x:c>
      <x:c r="F2906" s="413" t="str">
        <x:v>9 Sep 2026</x:v>
      </x:c>
    </x:row>
    <x:row r="2907" ht="40" customHeight="1">
      <x:c r="A2907" s="413" t="str">
        <x:v>Data Schedule</x:v>
      </x:c>
      <x:c r="B2907" s="413" t="str">
        <x:v>T81</x:v>
      </x:c>
      <x:c r="C2907" s="413" t="str">
        <x:v>=IF(A81="","",IF(OR(O81="Lunas",R81&gt;0),0,MAX(0,L81-MAX(N81,P81)-Q81)))</x:v>
      </x:c>
      <x:c r="D2907" s="413" t="str">
        <x:v>=IF(A81="","",MAX(0,L81-AC81))</x:v>
      </x:c>
      <x:c r="E2907" s="413" t="str">
        <x:v>Integrasi rumus</x:v>
      </x:c>
      <x:c r="F2907" s="413" t="str">
        <x:v>9 Sep 2026</x:v>
      </x:c>
    </x:row>
    <x:row r="2908" ht="40" customHeight="1">
      <x:c r="A2908" s="413" t="str">
        <x:v>Data Schedule</x:v>
      </x:c>
      <x:c r="B2908" s="413" t="str">
        <x:v>AI81</x:v>
      </x:c>
      <x:c r="C2908" s="413" t="str">
        <x:v>=IF(A81="","",MAX(0,N81-P81))</x:v>
      </x:c>
      <x:c r="D2908" s="413" t="str">
        <x:v>=IF(A81="","",MAX(0,N81-AC81))</x:v>
      </x:c>
      <x:c r="E2908" s="413" t="str">
        <x:v>Integrasi rumus</x:v>
      </x:c>
      <x:c r="F2908" s="413" t="str">
        <x:v>9 Sep 2026</x:v>
      </x:c>
    </x:row>
    <x:row r="2909" ht="40" customHeight="1">
      <x:c r="A2909" s="413" t="str">
        <x:v>Data Schedule</x:v>
      </x:c>
      <x:c r="B2909" s="413" t="str">
        <x:v>V81</x:v>
      </x:c>
      <x:c r="C2909" s="413" t="str">
        <x:v>=IF(AND(A81&lt;&gt;"",U81=1,B81&gt;'Pengaturan'!$B$6,B81&lt;='Pengaturan'!$B$5),T81,0)</x:v>
      </x:c>
      <x:c r="D2909" s="413" t="str">
        <x:v>=IF(AND(AND(A81&lt;&gt;"",U81=1,AI81=0,AH81=0,LEFT(AG81,5)&lt;&gt;"CHECK",G81&lt;&gt;"CHECK PACKAGE"),B81&gt;'Pengaturan'!$B$6,B81&lt;='Pengaturan'!$B$5),T81,0)</x:v>
      </x:c>
      <x:c r="E2909" s="413" t="str">
        <x:v>Integrasi rumus</x:v>
      </x:c>
      <x:c r="F2909" s="413" t="str">
        <x:v>9 Sep 2026</x:v>
      </x:c>
    </x:row>
    <x:row r="2910" ht="40" customHeight="1">
      <x:c r="A2910" s="413" t="str">
        <x:v>Data Schedule</x:v>
      </x:c>
      <x:c r="B2910" s="413" t="str">
        <x:v>W81</x:v>
      </x:c>
      <x:c r="C2910" s="413" t="str">
        <x:v>=IF(AND(A81&lt;&gt;"",U81=1,B81='Pengaturan'!$B$6,'Pengaturan'!$B$28&lt;&gt;"Tutup"),T81,0)</x:v>
      </x:c>
      <x:c r="D2910" s="413" t="str">
        <x:v>=IF(AND(AND(A81&lt;&gt;"",U81=1,AI81=0,AH81=0,LEFT(AG81,5)&lt;&gt;"CHECK",G81&lt;&gt;"CHECK PACKAGE"),B81='Pengaturan'!$B$6,'Pengaturan'!$B$28&lt;&gt;"Tutup"),T81,0)</x:v>
      </x:c>
      <x:c r="E2910" s="413" t="str">
        <x:v>Integrasi rumus</x:v>
      </x:c>
      <x:c r="F2910" s="413" t="str">
        <x:v>9 Sep 2026</x:v>
      </x:c>
    </x:row>
    <x:row r="2911" ht="40" customHeight="1">
      <x:c r="A2911" s="413" t="str">
        <x:v>Data Schedule</x:v>
      </x:c>
      <x:c r="B2911" s="413" t="str">
        <x:v>AM81</x:v>
      </x:c>
      <x:c r="C2911" s="413"/>
      <x:c r="D2911" s="413" t="str">
        <x:v>=IF(AND(A81&lt;&gt;"",B81&gt;'Pengaturan'!$B$29,B81&lt;='Pengaturan'!$B$5),MAX(0,T81-V81-W81),0)</x:v>
      </x:c>
      <x:c r="E2911" s="413" t="str">
        <x:v>Integrasi rumus</x:v>
      </x:c>
      <x:c r="F2911" s="413" t="str">
        <x:v>9 Sep 2026</x:v>
      </x:c>
    </x:row>
    <x:row r="2912" ht="40" customHeight="1">
      <x:c r="A2912" s="413" t="str">
        <x:v>Data Schedule</x:v>
      </x:c>
      <x:c r="B2912" s="413" t="str">
        <x:v>AE81</x:v>
      </x:c>
      <x:c r="C2912" s="413" t="str">
        <x:v>=IF(A81="","",IF(AD81&lt;&gt;0,"CHECK harga/bayar",IF(AI81&gt;0,"CHECK DP belum cocok","OK")))</x:v>
      </x:c>
      <x:c r="D2912" s="413" t="str">
        <x:v>=IF(A81="","",IF(LEFT(AG81,5)="CHECK",AG81,IF(AD81&lt;&gt;0,"CHECK harga/bayar",IF(AI81&gt;0,"CHECK DP belum cocok",IF(U81=0,"Ditahan","OK")))))</x:v>
      </x:c>
      <x:c r="E2912" s="413" t="str">
        <x:v>Integrasi rumus</x:v>
      </x:c>
      <x:c r="F2912" s="413" t="str">
        <x:v>9 Sep 2026</x:v>
      </x:c>
    </x:row>
    <x:row r="2913" ht="40" customHeight="1">
      <x:c r="A2913" s="413" t="str">
        <x:v>Data Schedule</x:v>
      </x:c>
      <x:c r="B2913" s="413" t="str">
        <x:v>AC82</x:v>
      </x:c>
      <x:c r="C2913" s="413" t="str">
        <x:v>=IF(A82="","",P82+Q82)</x:v>
      </x:c>
      <x:c r="D2913" s="413" t="str">
        <x:v>=IF(A82="","",P82+Q82+IF(AL82&lt;&gt;"",N(AK82),0))</x:v>
      </x:c>
      <x:c r="E2913" s="413" t="str">
        <x:v>Integrasi rumus</x:v>
      </x:c>
      <x:c r="F2913" s="413" t="str">
        <x:v>9 Sep 2026</x:v>
      </x:c>
    </x:row>
    <x:row r="2914" ht="40" customHeight="1">
      <x:c r="A2914" s="413" t="str">
        <x:v>Data Schedule</x:v>
      </x:c>
      <x:c r="B2914" s="413" t="str">
        <x:v>S82</x:v>
      </x:c>
      <x:c r="C2914" s="413" t="str">
        <x:v>=IF(A82="","",MIN(L82,P82+Q82))</x:v>
      </x:c>
      <x:c r="D2914" s="413" t="str">
        <x:v>=IF(A82="","",MIN(L82,AC82))</x:v>
      </x:c>
      <x:c r="E2914" s="413" t="str">
        <x:v>Integrasi rumus</x:v>
      </x:c>
      <x:c r="F2914" s="413" t="str">
        <x:v>9 Sep 2026</x:v>
      </x:c>
    </x:row>
    <x:row r="2915" ht="40" customHeight="1">
      <x:c r="A2915" s="413" t="str">
        <x:v>Data Schedule</x:v>
      </x:c>
      <x:c r="B2915" s="413" t="str">
        <x:v>T82</x:v>
      </x:c>
      <x:c r="C2915" s="413" t="str">
        <x:v>=IF(A82="","",IF(OR(O82="Lunas",R82&gt;0),0,MAX(0,L82-MAX(N82,P82)-Q82)))</x:v>
      </x:c>
      <x:c r="D2915" s="413" t="str">
        <x:v>=IF(A82="","",MAX(0,L82-AC82))</x:v>
      </x:c>
      <x:c r="E2915" s="413" t="str">
        <x:v>Integrasi rumus</x:v>
      </x:c>
      <x:c r="F2915" s="413" t="str">
        <x:v>9 Sep 2026</x:v>
      </x:c>
    </x:row>
    <x:row r="2916" ht="40" customHeight="1">
      <x:c r="A2916" s="413" t="str">
        <x:v>Data Schedule</x:v>
      </x:c>
      <x:c r="B2916" s="413" t="str">
        <x:v>AI82</x:v>
      </x:c>
      <x:c r="C2916" s="413" t="str">
        <x:v>=IF(A82="","",MAX(0,N82-P82))</x:v>
      </x:c>
      <x:c r="D2916" s="413" t="str">
        <x:v>=IF(A82="","",MAX(0,N82-AC82))</x:v>
      </x:c>
      <x:c r="E2916" s="413" t="str">
        <x:v>Integrasi rumus</x:v>
      </x:c>
      <x:c r="F2916" s="413" t="str">
        <x:v>9 Sep 2026</x:v>
      </x:c>
    </x:row>
    <x:row r="2917" ht="40" customHeight="1">
      <x:c r="A2917" s="413" t="str">
        <x:v>Data Schedule</x:v>
      </x:c>
      <x:c r="B2917" s="413" t="str">
        <x:v>V82</x:v>
      </x:c>
      <x:c r="C2917" s="413" t="str">
        <x:v>=IF(AND(A82&lt;&gt;"",U82=1,B82&gt;'Pengaturan'!$B$6,B82&lt;='Pengaturan'!$B$5),T82,0)</x:v>
      </x:c>
      <x:c r="D2917" s="413" t="str">
        <x:v>=IF(AND(AND(A82&lt;&gt;"",U82=1,AI82=0,AH82=0,LEFT(AG82,5)&lt;&gt;"CHECK",G82&lt;&gt;"CHECK PACKAGE"),B82&gt;'Pengaturan'!$B$6,B82&lt;='Pengaturan'!$B$5),T82,0)</x:v>
      </x:c>
      <x:c r="E2917" s="413" t="str">
        <x:v>Integrasi rumus</x:v>
      </x:c>
      <x:c r="F2917" s="413" t="str">
        <x:v>9 Sep 2026</x:v>
      </x:c>
    </x:row>
    <x:row r="2918" ht="40" customHeight="1">
      <x:c r="A2918" s="413" t="str">
        <x:v>Data Schedule</x:v>
      </x:c>
      <x:c r="B2918" s="413" t="str">
        <x:v>W82</x:v>
      </x:c>
      <x:c r="C2918" s="413" t="str">
        <x:v>=IF(AND(A82&lt;&gt;"",U82=1,B82='Pengaturan'!$B$6,'Pengaturan'!$B$28&lt;&gt;"Tutup"),T82,0)</x:v>
      </x:c>
      <x:c r="D2918" s="413" t="str">
        <x:v>=IF(AND(AND(A82&lt;&gt;"",U82=1,AI82=0,AH82=0,LEFT(AG82,5)&lt;&gt;"CHECK",G82&lt;&gt;"CHECK PACKAGE"),B82='Pengaturan'!$B$6,'Pengaturan'!$B$28&lt;&gt;"Tutup"),T82,0)</x:v>
      </x:c>
      <x:c r="E2918" s="413" t="str">
        <x:v>Integrasi rumus</x:v>
      </x:c>
      <x:c r="F2918" s="413" t="str">
        <x:v>9 Sep 2026</x:v>
      </x:c>
    </x:row>
    <x:row r="2919" ht="40" customHeight="1">
      <x:c r="A2919" s="413" t="str">
        <x:v>Data Schedule</x:v>
      </x:c>
      <x:c r="B2919" s="413" t="str">
        <x:v>AM82</x:v>
      </x:c>
      <x:c r="C2919" s="413"/>
      <x:c r="D2919" s="413" t="str">
        <x:v>=IF(AND(A82&lt;&gt;"",B82&gt;'Pengaturan'!$B$29,B82&lt;='Pengaturan'!$B$5),MAX(0,T82-V82-W82),0)</x:v>
      </x:c>
      <x:c r="E2919" s="413" t="str">
        <x:v>Integrasi rumus</x:v>
      </x:c>
      <x:c r="F2919" s="413" t="str">
        <x:v>9 Sep 2026</x:v>
      </x:c>
    </x:row>
    <x:row r="2920" ht="40" customHeight="1">
      <x:c r="A2920" s="413" t="str">
        <x:v>Data Schedule</x:v>
      </x:c>
      <x:c r="B2920" s="413" t="str">
        <x:v>AE82</x:v>
      </x:c>
      <x:c r="C2920" s="413" t="str">
        <x:v>=IF(A82="","",IF(AD82&lt;&gt;0,"CHECK harga/bayar",IF(AI82&gt;0,"CHECK DP belum cocok","OK")))</x:v>
      </x:c>
      <x:c r="D2920" s="413" t="str">
        <x:v>=IF(A82="","",IF(LEFT(AG82,5)="CHECK",AG82,IF(AD82&lt;&gt;0,"CHECK harga/bayar",IF(AI82&gt;0,"CHECK DP belum cocok",IF(U82=0,"Ditahan","OK")))))</x:v>
      </x:c>
      <x:c r="E2920" s="413" t="str">
        <x:v>Integrasi rumus</x:v>
      </x:c>
      <x:c r="F2920" s="413" t="str">
        <x:v>9 Sep 2026</x:v>
      </x:c>
    </x:row>
    <x:row r="2921" ht="40" customHeight="1">
      <x:c r="A2921" s="413" t="str">
        <x:v>Data Schedule</x:v>
      </x:c>
      <x:c r="B2921" s="413" t="str">
        <x:v>AC83</x:v>
      </x:c>
      <x:c r="C2921" s="413" t="str">
        <x:v>=IF(A83="","",P83+Q83)</x:v>
      </x:c>
      <x:c r="D2921" s="413" t="str">
        <x:v>=IF(A83="","",P83+Q83+IF(AL83&lt;&gt;"",N(AK83),0))</x:v>
      </x:c>
      <x:c r="E2921" s="413" t="str">
        <x:v>Integrasi rumus</x:v>
      </x:c>
      <x:c r="F2921" s="413" t="str">
        <x:v>9 Sep 2026</x:v>
      </x:c>
    </x:row>
    <x:row r="2922" ht="40" customHeight="1">
      <x:c r="A2922" s="413" t="str">
        <x:v>Data Schedule</x:v>
      </x:c>
      <x:c r="B2922" s="413" t="str">
        <x:v>S83</x:v>
      </x:c>
      <x:c r="C2922" s="413" t="str">
        <x:v>=IF(A83="","",MIN(L83,P83+Q83))</x:v>
      </x:c>
      <x:c r="D2922" s="413" t="str">
        <x:v>=IF(A83="","",MIN(L83,AC83))</x:v>
      </x:c>
      <x:c r="E2922" s="413" t="str">
        <x:v>Integrasi rumus</x:v>
      </x:c>
      <x:c r="F2922" s="413" t="str">
        <x:v>9 Sep 2026</x:v>
      </x:c>
    </x:row>
    <x:row r="2923" ht="40" customHeight="1">
      <x:c r="A2923" s="413" t="str">
        <x:v>Data Schedule</x:v>
      </x:c>
      <x:c r="B2923" s="413" t="str">
        <x:v>T83</x:v>
      </x:c>
      <x:c r="C2923" s="413" t="str">
        <x:v>=IF(A83="","",IF(OR(O83="Lunas",R83&gt;0),0,MAX(0,L83-MAX(N83,P83)-Q83)))</x:v>
      </x:c>
      <x:c r="D2923" s="413" t="str">
        <x:v>=IF(A83="","",MAX(0,L83-AC83))</x:v>
      </x:c>
      <x:c r="E2923" s="413" t="str">
        <x:v>Integrasi rumus</x:v>
      </x:c>
      <x:c r="F2923" s="413" t="str">
        <x:v>9 Sep 2026</x:v>
      </x:c>
    </x:row>
    <x:row r="2924" ht="40" customHeight="1">
      <x:c r="A2924" s="413" t="str">
        <x:v>Data Schedule</x:v>
      </x:c>
      <x:c r="B2924" s="413" t="str">
        <x:v>AI83</x:v>
      </x:c>
      <x:c r="C2924" s="413" t="str">
        <x:v>=IF(A83="","",MAX(0,N83-P83))</x:v>
      </x:c>
      <x:c r="D2924" s="413" t="str">
        <x:v>=IF(A83="","",MAX(0,N83-AC83))</x:v>
      </x:c>
      <x:c r="E2924" s="413" t="str">
        <x:v>Integrasi rumus</x:v>
      </x:c>
      <x:c r="F2924" s="413" t="str">
        <x:v>9 Sep 2026</x:v>
      </x:c>
    </x:row>
    <x:row r="2925" ht="40" customHeight="1">
      <x:c r="A2925" s="413" t="str">
        <x:v>Data Schedule</x:v>
      </x:c>
      <x:c r="B2925" s="413" t="str">
        <x:v>V83</x:v>
      </x:c>
      <x:c r="C2925" s="413" t="str">
        <x:v>=IF(AND(A83&lt;&gt;"",U83=1,B83&gt;'Pengaturan'!$B$6,B83&lt;='Pengaturan'!$B$5),T83,0)</x:v>
      </x:c>
      <x:c r="D2925" s="413" t="str">
        <x:v>=IF(AND(AND(A83&lt;&gt;"",U83=1,AI83=0,AH83=0,LEFT(AG83,5)&lt;&gt;"CHECK",G83&lt;&gt;"CHECK PACKAGE"),B83&gt;'Pengaturan'!$B$6,B83&lt;='Pengaturan'!$B$5),T83,0)</x:v>
      </x:c>
      <x:c r="E2925" s="413" t="str">
        <x:v>Integrasi rumus</x:v>
      </x:c>
      <x:c r="F2925" s="413" t="str">
        <x:v>9 Sep 2026</x:v>
      </x:c>
    </x:row>
    <x:row r="2926" ht="40" customHeight="1">
      <x:c r="A2926" s="413" t="str">
        <x:v>Data Schedule</x:v>
      </x:c>
      <x:c r="B2926" s="413" t="str">
        <x:v>W83</x:v>
      </x:c>
      <x:c r="C2926" s="413" t="str">
        <x:v>=IF(AND(A83&lt;&gt;"",U83=1,B83='Pengaturan'!$B$6,'Pengaturan'!$B$28&lt;&gt;"Tutup"),T83,0)</x:v>
      </x:c>
      <x:c r="D2926" s="413" t="str">
        <x:v>=IF(AND(AND(A83&lt;&gt;"",U83=1,AI83=0,AH83=0,LEFT(AG83,5)&lt;&gt;"CHECK",G83&lt;&gt;"CHECK PACKAGE"),B83='Pengaturan'!$B$6,'Pengaturan'!$B$28&lt;&gt;"Tutup"),T83,0)</x:v>
      </x:c>
      <x:c r="E2926" s="413" t="str">
        <x:v>Integrasi rumus</x:v>
      </x:c>
      <x:c r="F2926" s="413" t="str">
        <x:v>9 Sep 2026</x:v>
      </x:c>
    </x:row>
    <x:row r="2927" ht="40" customHeight="1">
      <x:c r="A2927" s="413" t="str">
        <x:v>Data Schedule</x:v>
      </x:c>
      <x:c r="B2927" s="413" t="str">
        <x:v>AM83</x:v>
      </x:c>
      <x:c r="C2927" s="413"/>
      <x:c r="D2927" s="413" t="str">
        <x:v>=IF(AND(A83&lt;&gt;"",B83&gt;'Pengaturan'!$B$29,B83&lt;='Pengaturan'!$B$5),MAX(0,T83-V83-W83),0)</x:v>
      </x:c>
      <x:c r="E2927" s="413" t="str">
        <x:v>Integrasi rumus</x:v>
      </x:c>
      <x:c r="F2927" s="413" t="str">
        <x:v>9 Sep 2026</x:v>
      </x:c>
    </x:row>
    <x:row r="2928" ht="40" customHeight="1">
      <x:c r="A2928" s="413" t="str">
        <x:v>Data Schedule</x:v>
      </x:c>
      <x:c r="B2928" s="413" t="str">
        <x:v>AE83</x:v>
      </x:c>
      <x:c r="C2928" s="413" t="str">
        <x:v>=IF(A83="","",IF(AD83&lt;&gt;0,"CHECK harga/bayar",IF(AI83&gt;0,"CHECK DP belum cocok","OK")))</x:v>
      </x:c>
      <x:c r="D2928" s="413" t="str">
        <x:v>=IF(A83="","",IF(LEFT(AG83,5)="CHECK",AG83,IF(AD83&lt;&gt;0,"CHECK harga/bayar",IF(AI83&gt;0,"CHECK DP belum cocok",IF(U83=0,"Ditahan","OK")))))</x:v>
      </x:c>
      <x:c r="E2928" s="413" t="str">
        <x:v>Integrasi rumus</x:v>
      </x:c>
      <x:c r="F2928" s="413" t="str">
        <x:v>9 Sep 2026</x:v>
      </x:c>
    </x:row>
    <x:row r="2929" ht="40" customHeight="1">
      <x:c r="A2929" s="413" t="str">
        <x:v>Data Schedule</x:v>
      </x:c>
      <x:c r="B2929" s="413" t="str">
        <x:v>AC84</x:v>
      </x:c>
      <x:c r="C2929" s="413" t="str">
        <x:v>=IF(A84="","",P84+Q84)</x:v>
      </x:c>
      <x:c r="D2929" s="413" t="str">
        <x:v>=IF(A84="","",P84+Q84+IF(AL84&lt;&gt;"",N(AK84),0))</x:v>
      </x:c>
      <x:c r="E2929" s="413" t="str">
        <x:v>Integrasi rumus</x:v>
      </x:c>
      <x:c r="F2929" s="413" t="str">
        <x:v>9 Sep 2026</x:v>
      </x:c>
    </x:row>
    <x:row r="2930" ht="40" customHeight="1">
      <x:c r="A2930" s="413" t="str">
        <x:v>Data Schedule</x:v>
      </x:c>
      <x:c r="B2930" s="413" t="str">
        <x:v>S84</x:v>
      </x:c>
      <x:c r="C2930" s="413" t="str">
        <x:v>=IF(A84="","",MIN(L84,P84+Q84))</x:v>
      </x:c>
      <x:c r="D2930" s="413" t="str">
        <x:v>=IF(A84="","",MIN(L84,AC84))</x:v>
      </x:c>
      <x:c r="E2930" s="413" t="str">
        <x:v>Integrasi rumus</x:v>
      </x:c>
      <x:c r="F2930" s="413" t="str">
        <x:v>9 Sep 2026</x:v>
      </x:c>
    </x:row>
    <x:row r="2931" ht="40" customHeight="1">
      <x:c r="A2931" s="413" t="str">
        <x:v>Data Schedule</x:v>
      </x:c>
      <x:c r="B2931" s="413" t="str">
        <x:v>T84</x:v>
      </x:c>
      <x:c r="C2931" s="413" t="str">
        <x:v>=IF(A84="","",IF(OR(O84="Lunas",R84&gt;0),0,MAX(0,L84-MAX(N84,P84)-Q84)))</x:v>
      </x:c>
      <x:c r="D2931" s="413" t="str">
        <x:v>=IF(A84="","",MAX(0,L84-AC84))</x:v>
      </x:c>
      <x:c r="E2931" s="413" t="str">
        <x:v>Integrasi rumus</x:v>
      </x:c>
      <x:c r="F2931" s="413" t="str">
        <x:v>9 Sep 2026</x:v>
      </x:c>
    </x:row>
    <x:row r="2932" ht="40" customHeight="1">
      <x:c r="A2932" s="413" t="str">
        <x:v>Data Schedule</x:v>
      </x:c>
      <x:c r="B2932" s="413" t="str">
        <x:v>AI84</x:v>
      </x:c>
      <x:c r="C2932" s="413" t="str">
        <x:v>=IF(A84="","",MAX(0,N84-P84))</x:v>
      </x:c>
      <x:c r="D2932" s="413" t="str">
        <x:v>=IF(A84="","",MAX(0,N84-AC84))</x:v>
      </x:c>
      <x:c r="E2932" s="413" t="str">
        <x:v>Integrasi rumus</x:v>
      </x:c>
      <x:c r="F2932" s="413" t="str">
        <x:v>9 Sep 2026</x:v>
      </x:c>
    </x:row>
    <x:row r="2933" ht="40" customHeight="1">
      <x:c r="A2933" s="413" t="str">
        <x:v>Data Schedule</x:v>
      </x:c>
      <x:c r="B2933" s="413" t="str">
        <x:v>V84</x:v>
      </x:c>
      <x:c r="C2933" s="413" t="str">
        <x:v>=IF(AND(A84&lt;&gt;"",U84=1,B84&gt;'Pengaturan'!$B$6,B84&lt;='Pengaturan'!$B$5),T84,0)</x:v>
      </x:c>
      <x:c r="D2933" s="413" t="str">
        <x:v>=IF(AND(AND(A84&lt;&gt;"",U84=1,AI84=0,AH84=0,LEFT(AG84,5)&lt;&gt;"CHECK",G84&lt;&gt;"CHECK PACKAGE"),B84&gt;'Pengaturan'!$B$6,B84&lt;='Pengaturan'!$B$5),T84,0)</x:v>
      </x:c>
      <x:c r="E2933" s="413" t="str">
        <x:v>Integrasi rumus</x:v>
      </x:c>
      <x:c r="F2933" s="413" t="str">
        <x:v>9 Sep 2026</x:v>
      </x:c>
    </x:row>
    <x:row r="2934" ht="40" customHeight="1">
      <x:c r="A2934" s="413" t="str">
        <x:v>Data Schedule</x:v>
      </x:c>
      <x:c r="B2934" s="413" t="str">
        <x:v>W84</x:v>
      </x:c>
      <x:c r="C2934" s="413" t="str">
        <x:v>=IF(AND(A84&lt;&gt;"",U84=1,B84='Pengaturan'!$B$6,'Pengaturan'!$B$28&lt;&gt;"Tutup"),T84,0)</x:v>
      </x:c>
      <x:c r="D2934" s="413" t="str">
        <x:v>=IF(AND(AND(A84&lt;&gt;"",U84=1,AI84=0,AH84=0,LEFT(AG84,5)&lt;&gt;"CHECK",G84&lt;&gt;"CHECK PACKAGE"),B84='Pengaturan'!$B$6,'Pengaturan'!$B$28&lt;&gt;"Tutup"),T84,0)</x:v>
      </x:c>
      <x:c r="E2934" s="413" t="str">
        <x:v>Integrasi rumus</x:v>
      </x:c>
      <x:c r="F2934" s="413" t="str">
        <x:v>9 Sep 2026</x:v>
      </x:c>
    </x:row>
    <x:row r="2935" ht="40" customHeight="1">
      <x:c r="A2935" s="413" t="str">
        <x:v>Data Schedule</x:v>
      </x:c>
      <x:c r="B2935" s="413" t="str">
        <x:v>AM84</x:v>
      </x:c>
      <x:c r="C2935" s="413"/>
      <x:c r="D2935" s="413" t="str">
        <x:v>=IF(AND(A84&lt;&gt;"",B84&gt;'Pengaturan'!$B$29,B84&lt;='Pengaturan'!$B$5),MAX(0,T84-V84-W84),0)</x:v>
      </x:c>
      <x:c r="E2935" s="413" t="str">
        <x:v>Integrasi rumus</x:v>
      </x:c>
      <x:c r="F2935" s="413" t="str">
        <x:v>9 Sep 2026</x:v>
      </x:c>
    </x:row>
    <x:row r="2936" ht="40" customHeight="1">
      <x:c r="A2936" s="413" t="str">
        <x:v>Data Schedule</x:v>
      </x:c>
      <x:c r="B2936" s="413" t="str">
        <x:v>AE84</x:v>
      </x:c>
      <x:c r="C2936" s="413" t="str">
        <x:v>=IF(A84="","",IF(AD84&lt;&gt;0,"CHECK harga/bayar",IF(AI84&gt;0,"CHECK DP belum cocok","OK")))</x:v>
      </x:c>
      <x:c r="D2936" s="413" t="str">
        <x:v>=IF(A84="","",IF(LEFT(AG84,5)="CHECK",AG84,IF(AD84&lt;&gt;0,"CHECK harga/bayar",IF(AI84&gt;0,"CHECK DP belum cocok",IF(U84=0,"Ditahan","OK")))))</x:v>
      </x:c>
      <x:c r="E2936" s="413" t="str">
        <x:v>Integrasi rumus</x:v>
      </x:c>
      <x:c r="F2936" s="413" t="str">
        <x:v>9 Sep 2026</x:v>
      </x:c>
    </x:row>
    <x:row r="2937" ht="40" customHeight="1">
      <x:c r="A2937" s="413" t="str">
        <x:v>Data Schedule</x:v>
      </x:c>
      <x:c r="B2937" s="413" t="str">
        <x:v>AC85</x:v>
      </x:c>
      <x:c r="C2937" s="413" t="str">
        <x:v>=IF(A85="","",P85+Q85)</x:v>
      </x:c>
      <x:c r="D2937" s="413" t="str">
        <x:v>=IF(A85="","",P85+Q85+IF(AL85&lt;&gt;"",N(AK85),0))</x:v>
      </x:c>
      <x:c r="E2937" s="413" t="str">
        <x:v>Integrasi rumus</x:v>
      </x:c>
      <x:c r="F2937" s="413" t="str">
        <x:v>9 Sep 2026</x:v>
      </x:c>
    </x:row>
    <x:row r="2938" ht="40" customHeight="1">
      <x:c r="A2938" s="413" t="str">
        <x:v>Data Schedule</x:v>
      </x:c>
      <x:c r="B2938" s="413" t="str">
        <x:v>S85</x:v>
      </x:c>
      <x:c r="C2938" s="413" t="str">
        <x:v>=IF(A85="","",MIN(L85,P85+Q85))</x:v>
      </x:c>
      <x:c r="D2938" s="413" t="str">
        <x:v>=IF(A85="","",MIN(L85,AC85))</x:v>
      </x:c>
      <x:c r="E2938" s="413" t="str">
        <x:v>Integrasi rumus</x:v>
      </x:c>
      <x:c r="F2938" s="413" t="str">
        <x:v>9 Sep 2026</x:v>
      </x:c>
    </x:row>
    <x:row r="2939" ht="40" customHeight="1">
      <x:c r="A2939" s="413" t="str">
        <x:v>Data Schedule</x:v>
      </x:c>
      <x:c r="B2939" s="413" t="str">
        <x:v>T85</x:v>
      </x:c>
      <x:c r="C2939" s="413" t="str">
        <x:v>=IF(A85="","",IF(OR(O85="Lunas",R85&gt;0),0,MAX(0,L85-MAX(N85,P85)-Q85)))</x:v>
      </x:c>
      <x:c r="D2939" s="413" t="str">
        <x:v>=IF(A85="","",MAX(0,L85-AC85))</x:v>
      </x:c>
      <x:c r="E2939" s="413" t="str">
        <x:v>Integrasi rumus</x:v>
      </x:c>
      <x:c r="F2939" s="413" t="str">
        <x:v>9 Sep 2026</x:v>
      </x:c>
    </x:row>
    <x:row r="2940" ht="40" customHeight="1">
      <x:c r="A2940" s="413" t="str">
        <x:v>Data Schedule</x:v>
      </x:c>
      <x:c r="B2940" s="413" t="str">
        <x:v>AI85</x:v>
      </x:c>
      <x:c r="C2940" s="413" t="str">
        <x:v>=IF(A85="","",MAX(0,N85-P85))</x:v>
      </x:c>
      <x:c r="D2940" s="413" t="str">
        <x:v>=IF(A85="","",MAX(0,N85-AC85))</x:v>
      </x:c>
      <x:c r="E2940" s="413" t="str">
        <x:v>Integrasi rumus</x:v>
      </x:c>
      <x:c r="F2940" s="413" t="str">
        <x:v>9 Sep 2026</x:v>
      </x:c>
    </x:row>
    <x:row r="2941" ht="40" customHeight="1">
      <x:c r="A2941" s="413" t="str">
        <x:v>Data Schedule</x:v>
      </x:c>
      <x:c r="B2941" s="413" t="str">
        <x:v>V85</x:v>
      </x:c>
      <x:c r="C2941" s="413" t="str">
        <x:v>=IF(AND(A85&lt;&gt;"",U85=1,B85&gt;'Pengaturan'!$B$6,B85&lt;='Pengaturan'!$B$5),T85,0)</x:v>
      </x:c>
      <x:c r="D2941" s="413" t="str">
        <x:v>=IF(AND(AND(A85&lt;&gt;"",U85=1,AI85=0,AH85=0,LEFT(AG85,5)&lt;&gt;"CHECK",G85&lt;&gt;"CHECK PACKAGE"),B85&gt;'Pengaturan'!$B$6,B85&lt;='Pengaturan'!$B$5),T85,0)</x:v>
      </x:c>
      <x:c r="E2941" s="413" t="str">
        <x:v>Integrasi rumus</x:v>
      </x:c>
      <x:c r="F2941" s="413" t="str">
        <x:v>9 Sep 2026</x:v>
      </x:c>
    </x:row>
    <x:row r="2942" ht="40" customHeight="1">
      <x:c r="A2942" s="413" t="str">
        <x:v>Data Schedule</x:v>
      </x:c>
      <x:c r="B2942" s="413" t="str">
        <x:v>W85</x:v>
      </x:c>
      <x:c r="C2942" s="413" t="str">
        <x:v>=IF(AND(A85&lt;&gt;"",U85=1,B85='Pengaturan'!$B$6,'Pengaturan'!$B$28&lt;&gt;"Tutup"),T85,0)</x:v>
      </x:c>
      <x:c r="D2942" s="413" t="str">
        <x:v>=IF(AND(AND(A85&lt;&gt;"",U85=1,AI85=0,AH85=0,LEFT(AG85,5)&lt;&gt;"CHECK",G85&lt;&gt;"CHECK PACKAGE"),B85='Pengaturan'!$B$6,'Pengaturan'!$B$28&lt;&gt;"Tutup"),T85,0)</x:v>
      </x:c>
      <x:c r="E2942" s="413" t="str">
        <x:v>Integrasi rumus</x:v>
      </x:c>
      <x:c r="F2942" s="413" t="str">
        <x:v>9 Sep 2026</x:v>
      </x:c>
    </x:row>
    <x:row r="2943" ht="40" customHeight="1">
      <x:c r="A2943" s="413" t="str">
        <x:v>Data Schedule</x:v>
      </x:c>
      <x:c r="B2943" s="413" t="str">
        <x:v>AM85</x:v>
      </x:c>
      <x:c r="C2943" s="413"/>
      <x:c r="D2943" s="413" t="str">
        <x:v>=IF(AND(A85&lt;&gt;"",B85&gt;'Pengaturan'!$B$29,B85&lt;='Pengaturan'!$B$5),MAX(0,T85-V85-W85),0)</x:v>
      </x:c>
      <x:c r="E2943" s="413" t="str">
        <x:v>Integrasi rumus</x:v>
      </x:c>
      <x:c r="F2943" s="413" t="str">
        <x:v>9 Sep 2026</x:v>
      </x:c>
    </x:row>
    <x:row r="2944" ht="40" customHeight="1">
      <x:c r="A2944" s="413" t="str">
        <x:v>Data Schedule</x:v>
      </x:c>
      <x:c r="B2944" s="413" t="str">
        <x:v>AE85</x:v>
      </x:c>
      <x:c r="C2944" s="413" t="str">
        <x:v>=IF(A85="","",IF(AD85&lt;&gt;0,"CHECK harga/bayar",IF(AI85&gt;0,"CHECK DP belum cocok","OK")))</x:v>
      </x:c>
      <x:c r="D2944" s="413" t="str">
        <x:v>=IF(A85="","",IF(LEFT(AG85,5)="CHECK",AG85,IF(AD85&lt;&gt;0,"CHECK harga/bayar",IF(AI85&gt;0,"CHECK DP belum cocok",IF(U85=0,"Ditahan","OK")))))</x:v>
      </x:c>
      <x:c r="E2944" s="413" t="str">
        <x:v>Integrasi rumus</x:v>
      </x:c>
      <x:c r="F2944" s="413" t="str">
        <x:v>9 Sep 2026</x:v>
      </x:c>
    </x:row>
    <x:row r="2945" ht="40" customHeight="1">
      <x:c r="A2945" s="413" t="str">
        <x:v>Data Schedule</x:v>
      </x:c>
      <x:c r="B2945" s="413" t="str">
        <x:v>AC86</x:v>
      </x:c>
      <x:c r="C2945" s="413" t="str">
        <x:v>=IF(A86="","",P86+Q86)</x:v>
      </x:c>
      <x:c r="D2945" s="413" t="str">
        <x:v>=IF(A86="","",P86+Q86+IF(AL86&lt;&gt;"",N(AK86),0))</x:v>
      </x:c>
      <x:c r="E2945" s="413" t="str">
        <x:v>Integrasi rumus</x:v>
      </x:c>
      <x:c r="F2945" s="413" t="str">
        <x:v>9 Sep 2026</x:v>
      </x:c>
    </x:row>
    <x:row r="2946" ht="40" customHeight="1">
      <x:c r="A2946" s="413" t="str">
        <x:v>Data Schedule</x:v>
      </x:c>
      <x:c r="B2946" s="413" t="str">
        <x:v>S86</x:v>
      </x:c>
      <x:c r="C2946" s="413" t="str">
        <x:v>=IF(A86="","",MIN(L86,P86+Q86))</x:v>
      </x:c>
      <x:c r="D2946" s="413" t="str">
        <x:v>=IF(A86="","",MIN(L86,AC86))</x:v>
      </x:c>
      <x:c r="E2946" s="413" t="str">
        <x:v>Integrasi rumus</x:v>
      </x:c>
      <x:c r="F2946" s="413" t="str">
        <x:v>9 Sep 2026</x:v>
      </x:c>
    </x:row>
    <x:row r="2947" ht="40" customHeight="1">
      <x:c r="A2947" s="413" t="str">
        <x:v>Data Schedule</x:v>
      </x:c>
      <x:c r="B2947" s="413" t="str">
        <x:v>T86</x:v>
      </x:c>
      <x:c r="C2947" s="413" t="str">
        <x:v>=IF(A86="","",IF(OR(O86="Lunas",R86&gt;0),0,MAX(0,L86-MAX(N86,P86)-Q86)))</x:v>
      </x:c>
      <x:c r="D2947" s="413" t="str">
        <x:v>=IF(A86="","",MAX(0,L86-AC86))</x:v>
      </x:c>
      <x:c r="E2947" s="413" t="str">
        <x:v>Integrasi rumus</x:v>
      </x:c>
      <x:c r="F2947" s="413" t="str">
        <x:v>9 Sep 2026</x:v>
      </x:c>
    </x:row>
    <x:row r="2948" ht="40" customHeight="1">
      <x:c r="A2948" s="413" t="str">
        <x:v>Data Schedule</x:v>
      </x:c>
      <x:c r="B2948" s="413" t="str">
        <x:v>AI86</x:v>
      </x:c>
      <x:c r="C2948" s="413" t="str">
        <x:v>=IF(A86="","",MAX(0,N86-P86))</x:v>
      </x:c>
      <x:c r="D2948" s="413" t="str">
        <x:v>=IF(A86="","",MAX(0,N86-AC86))</x:v>
      </x:c>
      <x:c r="E2948" s="413" t="str">
        <x:v>Integrasi rumus</x:v>
      </x:c>
      <x:c r="F2948" s="413" t="str">
        <x:v>9 Sep 2026</x:v>
      </x:c>
    </x:row>
    <x:row r="2949" ht="40" customHeight="1">
      <x:c r="A2949" s="413" t="str">
        <x:v>Data Schedule</x:v>
      </x:c>
      <x:c r="B2949" s="413" t="str">
        <x:v>V86</x:v>
      </x:c>
      <x:c r="C2949" s="413" t="str">
        <x:v>=IF(AND(A86&lt;&gt;"",U86=1,B86&gt;'Pengaturan'!$B$6,B86&lt;='Pengaturan'!$B$5),T86,0)</x:v>
      </x:c>
      <x:c r="D2949" s="413" t="str">
        <x:v>=IF(AND(AND(A86&lt;&gt;"",U86=1,AI86=0,AH86=0,LEFT(AG86,5)&lt;&gt;"CHECK",G86&lt;&gt;"CHECK PACKAGE"),B86&gt;'Pengaturan'!$B$6,B86&lt;='Pengaturan'!$B$5),T86,0)</x:v>
      </x:c>
      <x:c r="E2949" s="413" t="str">
        <x:v>Integrasi rumus</x:v>
      </x:c>
      <x:c r="F2949" s="413" t="str">
        <x:v>9 Sep 2026</x:v>
      </x:c>
    </x:row>
    <x:row r="2950" ht="40" customHeight="1">
      <x:c r="A2950" s="413" t="str">
        <x:v>Data Schedule</x:v>
      </x:c>
      <x:c r="B2950" s="413" t="str">
        <x:v>W86</x:v>
      </x:c>
      <x:c r="C2950" s="413" t="str">
        <x:v>=IF(AND(A86&lt;&gt;"",U86=1,B86='Pengaturan'!$B$6,'Pengaturan'!$B$28&lt;&gt;"Tutup"),T86,0)</x:v>
      </x:c>
      <x:c r="D2950" s="413" t="str">
        <x:v>=IF(AND(AND(A86&lt;&gt;"",U86=1,AI86=0,AH86=0,LEFT(AG86,5)&lt;&gt;"CHECK",G86&lt;&gt;"CHECK PACKAGE"),B86='Pengaturan'!$B$6,'Pengaturan'!$B$28&lt;&gt;"Tutup"),T86,0)</x:v>
      </x:c>
      <x:c r="E2950" s="413" t="str">
        <x:v>Integrasi rumus</x:v>
      </x:c>
      <x:c r="F2950" s="413" t="str">
        <x:v>9 Sep 2026</x:v>
      </x:c>
    </x:row>
    <x:row r="2951" ht="40" customHeight="1">
      <x:c r="A2951" s="413" t="str">
        <x:v>Data Schedule</x:v>
      </x:c>
      <x:c r="B2951" s="413" t="str">
        <x:v>AM86</x:v>
      </x:c>
      <x:c r="C2951" s="413"/>
      <x:c r="D2951" s="413" t="str">
        <x:v>=IF(AND(A86&lt;&gt;"",B86&gt;'Pengaturan'!$B$29,B86&lt;='Pengaturan'!$B$5),MAX(0,T86-V86-W86),0)</x:v>
      </x:c>
      <x:c r="E2951" s="413" t="str">
        <x:v>Integrasi rumus</x:v>
      </x:c>
      <x:c r="F2951" s="413" t="str">
        <x:v>9 Sep 2026</x:v>
      </x:c>
    </x:row>
    <x:row r="2952" ht="40" customHeight="1">
      <x:c r="A2952" s="413" t="str">
        <x:v>Data Schedule</x:v>
      </x:c>
      <x:c r="B2952" s="413" t="str">
        <x:v>AE86</x:v>
      </x:c>
      <x:c r="C2952" s="413" t="str">
        <x:v>=IF(A86="","",IF(AD86&lt;&gt;0,"CHECK harga/bayar",IF(AI86&gt;0,"CHECK DP belum cocok","OK")))</x:v>
      </x:c>
      <x:c r="D2952" s="413" t="str">
        <x:v>=IF(A86="","",IF(LEFT(AG86,5)="CHECK",AG86,IF(AD86&lt;&gt;0,"CHECK harga/bayar",IF(AI86&gt;0,"CHECK DP belum cocok",IF(U86=0,"Ditahan","OK")))))</x:v>
      </x:c>
      <x:c r="E2952" s="413" t="str">
        <x:v>Integrasi rumus</x:v>
      </x:c>
      <x:c r="F2952" s="413" t="str">
        <x:v>9 Sep 2026</x:v>
      </x:c>
    </x:row>
    <x:row r="2953" ht="40" customHeight="1">
      <x:c r="A2953" s="413" t="str">
        <x:v>Data Schedule</x:v>
      </x:c>
      <x:c r="B2953" s="413" t="str">
        <x:v>AC87</x:v>
      </x:c>
      <x:c r="C2953" s="413" t="str">
        <x:v>=IF(A87="","",P87+Q87)</x:v>
      </x:c>
      <x:c r="D2953" s="413" t="str">
        <x:v>=IF(A87="","",P87+Q87+IF(AL87&lt;&gt;"",N(AK87),0))</x:v>
      </x:c>
      <x:c r="E2953" s="413" t="str">
        <x:v>Integrasi rumus</x:v>
      </x:c>
      <x:c r="F2953" s="413" t="str">
        <x:v>9 Sep 2026</x:v>
      </x:c>
    </x:row>
    <x:row r="2954" ht="40" customHeight="1">
      <x:c r="A2954" s="413" t="str">
        <x:v>Data Schedule</x:v>
      </x:c>
      <x:c r="B2954" s="413" t="str">
        <x:v>S87</x:v>
      </x:c>
      <x:c r="C2954" s="413" t="str">
        <x:v>=IF(A87="","",MIN(L87,P87+Q87))</x:v>
      </x:c>
      <x:c r="D2954" s="413" t="str">
        <x:v>=IF(A87="","",MIN(L87,AC87))</x:v>
      </x:c>
      <x:c r="E2954" s="413" t="str">
        <x:v>Integrasi rumus</x:v>
      </x:c>
      <x:c r="F2954" s="413" t="str">
        <x:v>9 Sep 2026</x:v>
      </x:c>
    </x:row>
    <x:row r="2955" ht="40" customHeight="1">
      <x:c r="A2955" s="413" t="str">
        <x:v>Data Schedule</x:v>
      </x:c>
      <x:c r="B2955" s="413" t="str">
        <x:v>T87</x:v>
      </x:c>
      <x:c r="C2955" s="413" t="str">
        <x:v>=IF(A87="","",IF(OR(O87="Lunas",R87&gt;0),0,MAX(0,L87-MAX(N87,P87)-Q87)))</x:v>
      </x:c>
      <x:c r="D2955" s="413" t="str">
        <x:v>=IF(A87="","",MAX(0,L87-AC87))</x:v>
      </x:c>
      <x:c r="E2955" s="413" t="str">
        <x:v>Integrasi rumus</x:v>
      </x:c>
      <x:c r="F2955" s="413" t="str">
        <x:v>9 Sep 2026</x:v>
      </x:c>
    </x:row>
    <x:row r="2956" ht="40" customHeight="1">
      <x:c r="A2956" s="413" t="str">
        <x:v>Data Schedule</x:v>
      </x:c>
      <x:c r="B2956" s="413" t="str">
        <x:v>AI87</x:v>
      </x:c>
      <x:c r="C2956" s="413" t="str">
        <x:v>=IF(A87="","",MAX(0,N87-P87))</x:v>
      </x:c>
      <x:c r="D2956" s="413" t="str">
        <x:v>=IF(A87="","",MAX(0,N87-AC87))</x:v>
      </x:c>
      <x:c r="E2956" s="413" t="str">
        <x:v>Integrasi rumus</x:v>
      </x:c>
      <x:c r="F2956" s="413" t="str">
        <x:v>9 Sep 2026</x:v>
      </x:c>
    </x:row>
    <x:row r="2957" ht="40" customHeight="1">
      <x:c r="A2957" s="413" t="str">
        <x:v>Data Schedule</x:v>
      </x:c>
      <x:c r="B2957" s="413" t="str">
        <x:v>V87</x:v>
      </x:c>
      <x:c r="C2957" s="413" t="str">
        <x:v>=IF(AND(A87&lt;&gt;"",U87=1,B87&gt;'Pengaturan'!$B$6,B87&lt;='Pengaturan'!$B$5),T87,0)</x:v>
      </x:c>
      <x:c r="D2957" s="413" t="str">
        <x:v>=IF(AND(AND(A87&lt;&gt;"",U87=1,AI87=0,AH87=0,LEFT(AG87,5)&lt;&gt;"CHECK",G87&lt;&gt;"CHECK PACKAGE"),B87&gt;'Pengaturan'!$B$6,B87&lt;='Pengaturan'!$B$5),T87,0)</x:v>
      </x:c>
      <x:c r="E2957" s="413" t="str">
        <x:v>Integrasi rumus</x:v>
      </x:c>
      <x:c r="F2957" s="413" t="str">
        <x:v>9 Sep 2026</x:v>
      </x:c>
    </x:row>
    <x:row r="2958" ht="40" customHeight="1">
      <x:c r="A2958" s="413" t="str">
        <x:v>Data Schedule</x:v>
      </x:c>
      <x:c r="B2958" s="413" t="str">
        <x:v>W87</x:v>
      </x:c>
      <x:c r="C2958" s="413" t="str">
        <x:v>=IF(AND(A87&lt;&gt;"",U87=1,B87='Pengaturan'!$B$6,'Pengaturan'!$B$28&lt;&gt;"Tutup"),T87,0)</x:v>
      </x:c>
      <x:c r="D2958" s="413" t="str">
        <x:v>=IF(AND(AND(A87&lt;&gt;"",U87=1,AI87=0,AH87=0,LEFT(AG87,5)&lt;&gt;"CHECK",G87&lt;&gt;"CHECK PACKAGE"),B87='Pengaturan'!$B$6,'Pengaturan'!$B$28&lt;&gt;"Tutup"),T87,0)</x:v>
      </x:c>
      <x:c r="E2958" s="413" t="str">
        <x:v>Integrasi rumus</x:v>
      </x:c>
      <x:c r="F2958" s="413" t="str">
        <x:v>9 Sep 2026</x:v>
      </x:c>
    </x:row>
    <x:row r="2959" ht="40" customHeight="1">
      <x:c r="A2959" s="413" t="str">
        <x:v>Data Schedule</x:v>
      </x:c>
      <x:c r="B2959" s="413" t="str">
        <x:v>AM87</x:v>
      </x:c>
      <x:c r="C2959" s="413"/>
      <x:c r="D2959" s="413" t="str">
        <x:v>=IF(AND(A87&lt;&gt;"",B87&gt;'Pengaturan'!$B$29,B87&lt;='Pengaturan'!$B$5),MAX(0,T87-V87-W87),0)</x:v>
      </x:c>
      <x:c r="E2959" s="413" t="str">
        <x:v>Integrasi rumus</x:v>
      </x:c>
      <x:c r="F2959" s="413" t="str">
        <x:v>9 Sep 2026</x:v>
      </x:c>
    </x:row>
    <x:row r="2960" ht="40" customHeight="1">
      <x:c r="A2960" s="413" t="str">
        <x:v>Data Schedule</x:v>
      </x:c>
      <x:c r="B2960" s="413" t="str">
        <x:v>AE87</x:v>
      </x:c>
      <x:c r="C2960" s="413" t="str">
        <x:v>=IF(A87="","",IF(AD87&lt;&gt;0,"CHECK harga/bayar",IF(AI87&gt;0,"CHECK DP belum cocok","OK")))</x:v>
      </x:c>
      <x:c r="D2960" s="413" t="str">
        <x:v>=IF(A87="","",IF(LEFT(AG87,5)="CHECK",AG87,IF(AD87&lt;&gt;0,"CHECK harga/bayar",IF(AI87&gt;0,"CHECK DP belum cocok",IF(U87=0,"Ditahan","OK")))))</x:v>
      </x:c>
      <x:c r="E2960" s="413" t="str">
        <x:v>Integrasi rumus</x:v>
      </x:c>
      <x:c r="F2960" s="413" t="str">
        <x:v>9 Sep 2026</x:v>
      </x:c>
    </x:row>
    <x:row r="2961" ht="40" customHeight="1">
      <x:c r="A2961" s="413" t="str">
        <x:v>Data Schedule</x:v>
      </x:c>
      <x:c r="B2961" s="413" t="str">
        <x:v>AC88</x:v>
      </x:c>
      <x:c r="C2961" s="413" t="str">
        <x:v>=IF(A88="","",P88+Q88)</x:v>
      </x:c>
      <x:c r="D2961" s="413" t="str">
        <x:v>=IF(A88="","",P88+Q88+IF(AL88&lt;&gt;"",N(AK88),0))</x:v>
      </x:c>
      <x:c r="E2961" s="413" t="str">
        <x:v>Integrasi rumus</x:v>
      </x:c>
      <x:c r="F2961" s="413" t="str">
        <x:v>9 Sep 2026</x:v>
      </x:c>
    </x:row>
    <x:row r="2962" ht="40" customHeight="1">
      <x:c r="A2962" s="413" t="str">
        <x:v>Data Schedule</x:v>
      </x:c>
      <x:c r="B2962" s="413" t="str">
        <x:v>S88</x:v>
      </x:c>
      <x:c r="C2962" s="413" t="str">
        <x:v>=IF(A88="","",MIN(L88,P88+Q88))</x:v>
      </x:c>
      <x:c r="D2962" s="413" t="str">
        <x:v>=IF(A88="","",MIN(L88,AC88))</x:v>
      </x:c>
      <x:c r="E2962" s="413" t="str">
        <x:v>Integrasi rumus</x:v>
      </x:c>
      <x:c r="F2962" s="413" t="str">
        <x:v>9 Sep 2026</x:v>
      </x:c>
    </x:row>
    <x:row r="2963" ht="40" customHeight="1">
      <x:c r="A2963" s="413" t="str">
        <x:v>Data Schedule</x:v>
      </x:c>
      <x:c r="B2963" s="413" t="str">
        <x:v>T88</x:v>
      </x:c>
      <x:c r="C2963" s="413" t="str">
        <x:v>=IF(A88="","",IF(OR(O88="Lunas",R88&gt;0),0,MAX(0,L88-MAX(N88,P88)-Q88)))</x:v>
      </x:c>
      <x:c r="D2963" s="413" t="str">
        <x:v>=IF(A88="","",MAX(0,L88-AC88))</x:v>
      </x:c>
      <x:c r="E2963" s="413" t="str">
        <x:v>Integrasi rumus</x:v>
      </x:c>
      <x:c r="F2963" s="413" t="str">
        <x:v>9 Sep 2026</x:v>
      </x:c>
    </x:row>
    <x:row r="2964" ht="40" customHeight="1">
      <x:c r="A2964" s="413" t="str">
        <x:v>Data Schedule</x:v>
      </x:c>
      <x:c r="B2964" s="413" t="str">
        <x:v>AI88</x:v>
      </x:c>
      <x:c r="C2964" s="413" t="str">
        <x:v>=IF(A88="","",MAX(0,N88-P88))</x:v>
      </x:c>
      <x:c r="D2964" s="413" t="str">
        <x:v>=IF(A88="","",MAX(0,N88-AC88))</x:v>
      </x:c>
      <x:c r="E2964" s="413" t="str">
        <x:v>Integrasi rumus</x:v>
      </x:c>
      <x:c r="F2964" s="413" t="str">
        <x:v>9 Sep 2026</x:v>
      </x:c>
    </x:row>
    <x:row r="2965" ht="40" customHeight="1">
      <x:c r="A2965" s="413" t="str">
        <x:v>Data Schedule</x:v>
      </x:c>
      <x:c r="B2965" s="413" t="str">
        <x:v>V88</x:v>
      </x:c>
      <x:c r="C2965" s="413" t="str">
        <x:v>=IF(AND(A88&lt;&gt;"",U88=1,B88&gt;'Pengaturan'!$B$6,B88&lt;='Pengaturan'!$B$5),T88,0)</x:v>
      </x:c>
      <x:c r="D2965" s="413" t="str">
        <x:v>=IF(AND(AND(A88&lt;&gt;"",U88=1,AI88=0,AH88=0,LEFT(AG88,5)&lt;&gt;"CHECK",G88&lt;&gt;"CHECK PACKAGE"),B88&gt;'Pengaturan'!$B$6,B88&lt;='Pengaturan'!$B$5),T88,0)</x:v>
      </x:c>
      <x:c r="E2965" s="413" t="str">
        <x:v>Integrasi rumus</x:v>
      </x:c>
      <x:c r="F2965" s="413" t="str">
        <x:v>9 Sep 2026</x:v>
      </x:c>
    </x:row>
    <x:row r="2966" ht="40" customHeight="1">
      <x:c r="A2966" s="413" t="str">
        <x:v>Data Schedule</x:v>
      </x:c>
      <x:c r="B2966" s="413" t="str">
        <x:v>W88</x:v>
      </x:c>
      <x:c r="C2966" s="413" t="str">
        <x:v>=IF(AND(A88&lt;&gt;"",U88=1,B88='Pengaturan'!$B$6,'Pengaturan'!$B$28&lt;&gt;"Tutup"),T88,0)</x:v>
      </x:c>
      <x:c r="D2966" s="413" t="str">
        <x:v>=IF(AND(AND(A88&lt;&gt;"",U88=1,AI88=0,AH88=0,LEFT(AG88,5)&lt;&gt;"CHECK",G88&lt;&gt;"CHECK PACKAGE"),B88='Pengaturan'!$B$6,'Pengaturan'!$B$28&lt;&gt;"Tutup"),T88,0)</x:v>
      </x:c>
      <x:c r="E2966" s="413" t="str">
        <x:v>Integrasi rumus</x:v>
      </x:c>
      <x:c r="F2966" s="413" t="str">
        <x:v>9 Sep 2026</x:v>
      </x:c>
    </x:row>
    <x:row r="2967" ht="40" customHeight="1">
      <x:c r="A2967" s="413" t="str">
        <x:v>Data Schedule</x:v>
      </x:c>
      <x:c r="B2967" s="413" t="str">
        <x:v>AM88</x:v>
      </x:c>
      <x:c r="C2967" s="413"/>
      <x:c r="D2967" s="413" t="str">
        <x:v>=IF(AND(A88&lt;&gt;"",B88&gt;'Pengaturan'!$B$29,B88&lt;='Pengaturan'!$B$5),MAX(0,T88-V88-W88),0)</x:v>
      </x:c>
      <x:c r="E2967" s="413" t="str">
        <x:v>Integrasi rumus</x:v>
      </x:c>
      <x:c r="F2967" s="413" t="str">
        <x:v>9 Sep 2026</x:v>
      </x:c>
    </x:row>
    <x:row r="2968" ht="40" customHeight="1">
      <x:c r="A2968" s="413" t="str">
        <x:v>Data Schedule</x:v>
      </x:c>
      <x:c r="B2968" s="413" t="str">
        <x:v>AE88</x:v>
      </x:c>
      <x:c r="C2968" s="413" t="str">
        <x:v>=IF(A88="","",IF(AD88&lt;&gt;0,"CHECK harga/bayar",IF(AI88&gt;0,"CHECK DP belum cocok","OK")))</x:v>
      </x:c>
      <x:c r="D2968" s="413" t="str">
        <x:v>=IF(A88="","",IF(LEFT(AG88,5)="CHECK",AG88,IF(AD88&lt;&gt;0,"CHECK harga/bayar",IF(AI88&gt;0,"CHECK DP belum cocok",IF(U88=0,"Ditahan","OK")))))</x:v>
      </x:c>
      <x:c r="E2968" s="413" t="str">
        <x:v>Integrasi rumus</x:v>
      </x:c>
      <x:c r="F2968" s="413" t="str">
        <x:v>9 Sep 2026</x:v>
      </x:c>
    </x:row>
    <x:row r="2969" ht="40" customHeight="1">
      <x:c r="A2969" s="413" t="str">
        <x:v>Data Schedule</x:v>
      </x:c>
      <x:c r="B2969" s="413" t="str">
        <x:v>AC89</x:v>
      </x:c>
      <x:c r="C2969" s="413" t="str">
        <x:v>=IF(A89="","",P89+Q89)</x:v>
      </x:c>
      <x:c r="D2969" s="413" t="str">
        <x:v>=IF(A89="","",P89+Q89+IF(AL89&lt;&gt;"",N(AK89),0))</x:v>
      </x:c>
      <x:c r="E2969" s="413" t="str">
        <x:v>Integrasi rumus</x:v>
      </x:c>
      <x:c r="F2969" s="413" t="str">
        <x:v>9 Sep 2026</x:v>
      </x:c>
    </x:row>
    <x:row r="2970" ht="40" customHeight="1">
      <x:c r="A2970" s="413" t="str">
        <x:v>Data Schedule</x:v>
      </x:c>
      <x:c r="B2970" s="413" t="str">
        <x:v>S89</x:v>
      </x:c>
      <x:c r="C2970" s="413" t="str">
        <x:v>=IF(A89="","",MIN(L89,P89+Q89))</x:v>
      </x:c>
      <x:c r="D2970" s="413" t="str">
        <x:v>=IF(A89="","",MIN(L89,AC89))</x:v>
      </x:c>
      <x:c r="E2970" s="413" t="str">
        <x:v>Integrasi rumus</x:v>
      </x:c>
      <x:c r="F2970" s="413" t="str">
        <x:v>9 Sep 2026</x:v>
      </x:c>
    </x:row>
    <x:row r="2971" ht="40" customHeight="1">
      <x:c r="A2971" s="413" t="str">
        <x:v>Data Schedule</x:v>
      </x:c>
      <x:c r="B2971" s="413" t="str">
        <x:v>T89</x:v>
      </x:c>
      <x:c r="C2971" s="413" t="str">
        <x:v>=IF(A89="","",IF(OR(O89="Lunas",R89&gt;0),0,MAX(0,L89-MAX(N89,P89)-Q89)))</x:v>
      </x:c>
      <x:c r="D2971" s="413" t="str">
        <x:v>=IF(A89="","",MAX(0,L89-AC89))</x:v>
      </x:c>
      <x:c r="E2971" s="413" t="str">
        <x:v>Integrasi rumus</x:v>
      </x:c>
      <x:c r="F2971" s="413" t="str">
        <x:v>9 Sep 2026</x:v>
      </x:c>
    </x:row>
    <x:row r="2972" ht="40" customHeight="1">
      <x:c r="A2972" s="413" t="str">
        <x:v>Data Schedule</x:v>
      </x:c>
      <x:c r="B2972" s="413" t="str">
        <x:v>AI89</x:v>
      </x:c>
      <x:c r="C2972" s="413" t="str">
        <x:v>=IF(A89="","",MAX(0,N89-P89))</x:v>
      </x:c>
      <x:c r="D2972" s="413" t="str">
        <x:v>=IF(A89="","",MAX(0,N89-AC89))</x:v>
      </x:c>
      <x:c r="E2972" s="413" t="str">
        <x:v>Integrasi rumus</x:v>
      </x:c>
      <x:c r="F2972" s="413" t="str">
        <x:v>9 Sep 2026</x:v>
      </x:c>
    </x:row>
    <x:row r="2973" ht="40" customHeight="1">
      <x:c r="A2973" s="413" t="str">
        <x:v>Data Schedule</x:v>
      </x:c>
      <x:c r="B2973" s="413" t="str">
        <x:v>V89</x:v>
      </x:c>
      <x:c r="C2973" s="413" t="str">
        <x:v>=IF(AND(A89&lt;&gt;"",U89=1,B89&gt;'Pengaturan'!$B$6,B89&lt;='Pengaturan'!$B$5),T89,0)</x:v>
      </x:c>
      <x:c r="D2973" s="413" t="str">
        <x:v>=IF(AND(AND(A89&lt;&gt;"",U89=1,AI89=0,AH89=0,LEFT(AG89,5)&lt;&gt;"CHECK",G89&lt;&gt;"CHECK PACKAGE"),B89&gt;'Pengaturan'!$B$6,B89&lt;='Pengaturan'!$B$5),T89,0)</x:v>
      </x:c>
      <x:c r="E2973" s="413" t="str">
        <x:v>Integrasi rumus</x:v>
      </x:c>
      <x:c r="F2973" s="413" t="str">
        <x:v>9 Sep 2026</x:v>
      </x:c>
    </x:row>
    <x:row r="2974" ht="40" customHeight="1">
      <x:c r="A2974" s="413" t="str">
        <x:v>Data Schedule</x:v>
      </x:c>
      <x:c r="B2974" s="413" t="str">
        <x:v>W89</x:v>
      </x:c>
      <x:c r="C2974" s="413" t="str">
        <x:v>=IF(AND(A89&lt;&gt;"",U89=1,B89='Pengaturan'!$B$6,'Pengaturan'!$B$28&lt;&gt;"Tutup"),T89,0)</x:v>
      </x:c>
      <x:c r="D2974" s="413" t="str">
        <x:v>=IF(AND(AND(A89&lt;&gt;"",U89=1,AI89=0,AH89=0,LEFT(AG89,5)&lt;&gt;"CHECK",G89&lt;&gt;"CHECK PACKAGE"),B89='Pengaturan'!$B$6,'Pengaturan'!$B$28&lt;&gt;"Tutup"),T89,0)</x:v>
      </x:c>
      <x:c r="E2974" s="413" t="str">
        <x:v>Integrasi rumus</x:v>
      </x:c>
      <x:c r="F2974" s="413" t="str">
        <x:v>9 Sep 2026</x:v>
      </x:c>
    </x:row>
    <x:row r="2975" ht="40" customHeight="1">
      <x:c r="A2975" s="413" t="str">
        <x:v>Data Schedule</x:v>
      </x:c>
      <x:c r="B2975" s="413" t="str">
        <x:v>AM89</x:v>
      </x:c>
      <x:c r="C2975" s="413"/>
      <x:c r="D2975" s="413" t="str">
        <x:v>=IF(AND(A89&lt;&gt;"",B89&gt;'Pengaturan'!$B$29,B89&lt;='Pengaturan'!$B$5),MAX(0,T89-V89-W89),0)</x:v>
      </x:c>
      <x:c r="E2975" s="413" t="str">
        <x:v>Integrasi rumus</x:v>
      </x:c>
      <x:c r="F2975" s="413" t="str">
        <x:v>9 Sep 2026</x:v>
      </x:c>
    </x:row>
    <x:row r="2976" ht="40" customHeight="1">
      <x:c r="A2976" s="413" t="str">
        <x:v>Data Schedule</x:v>
      </x:c>
      <x:c r="B2976" s="413" t="str">
        <x:v>AE89</x:v>
      </x:c>
      <x:c r="C2976" s="413" t="str">
        <x:v>=IF(A89="","",IF(AD89&lt;&gt;0,"CHECK harga/bayar",IF(AI89&gt;0,"CHECK DP belum cocok","OK")))</x:v>
      </x:c>
      <x:c r="D2976" s="413" t="str">
        <x:v>=IF(A89="","",IF(LEFT(AG89,5)="CHECK",AG89,IF(AD89&lt;&gt;0,"CHECK harga/bayar",IF(AI89&gt;0,"CHECK DP belum cocok",IF(U89=0,"Ditahan","OK")))))</x:v>
      </x:c>
      <x:c r="E2976" s="413" t="str">
        <x:v>Integrasi rumus</x:v>
      </x:c>
      <x:c r="F2976" s="413" t="str">
        <x:v>9 Sep 2026</x:v>
      </x:c>
    </x:row>
    <x:row r="2977" ht="40" customHeight="1">
      <x:c r="A2977" s="413" t="str">
        <x:v>Data Schedule</x:v>
      </x:c>
      <x:c r="B2977" s="413" t="str">
        <x:v>AC90</x:v>
      </x:c>
      <x:c r="C2977" s="413" t="str">
        <x:v>=IF(A90="","",P90+Q90)</x:v>
      </x:c>
      <x:c r="D2977" s="413" t="str">
        <x:v>=IF(A90="","",P90+Q90+IF(AL90&lt;&gt;"",N(AK90),0))</x:v>
      </x:c>
      <x:c r="E2977" s="413" t="str">
        <x:v>Integrasi rumus</x:v>
      </x:c>
      <x:c r="F2977" s="413" t="str">
        <x:v>9 Sep 2026</x:v>
      </x:c>
    </x:row>
    <x:row r="2978" ht="40" customHeight="1">
      <x:c r="A2978" s="413" t="str">
        <x:v>Data Schedule</x:v>
      </x:c>
      <x:c r="B2978" s="413" t="str">
        <x:v>S90</x:v>
      </x:c>
      <x:c r="C2978" s="413" t="str">
        <x:v>=IF(A90="","",MIN(L90,P90+Q90))</x:v>
      </x:c>
      <x:c r="D2978" s="413" t="str">
        <x:v>=IF(A90="","",MIN(L90,AC90))</x:v>
      </x:c>
      <x:c r="E2978" s="413" t="str">
        <x:v>Integrasi rumus</x:v>
      </x:c>
      <x:c r="F2978" s="413" t="str">
        <x:v>9 Sep 2026</x:v>
      </x:c>
    </x:row>
    <x:row r="2979" ht="40" customHeight="1">
      <x:c r="A2979" s="413" t="str">
        <x:v>Data Schedule</x:v>
      </x:c>
      <x:c r="B2979" s="413" t="str">
        <x:v>T90</x:v>
      </x:c>
      <x:c r="C2979" s="413" t="str">
        <x:v>=IF(A90="","",IF(OR(O90="Lunas",R90&gt;0),0,MAX(0,L90-MAX(N90,P90)-Q90)))</x:v>
      </x:c>
      <x:c r="D2979" s="413" t="str">
        <x:v>=IF(A90="","",MAX(0,L90-AC90))</x:v>
      </x:c>
      <x:c r="E2979" s="413" t="str">
        <x:v>Integrasi rumus</x:v>
      </x:c>
      <x:c r="F2979" s="413" t="str">
        <x:v>9 Sep 2026</x:v>
      </x:c>
    </x:row>
    <x:row r="2980" ht="40" customHeight="1">
      <x:c r="A2980" s="413" t="str">
        <x:v>Data Schedule</x:v>
      </x:c>
      <x:c r="B2980" s="413" t="str">
        <x:v>AI90</x:v>
      </x:c>
      <x:c r="C2980" s="413" t="str">
        <x:v>=IF(A90="","",MAX(0,N90-P90))</x:v>
      </x:c>
      <x:c r="D2980" s="413" t="str">
        <x:v>=IF(A90="","",MAX(0,N90-AC90))</x:v>
      </x:c>
      <x:c r="E2980" s="413" t="str">
        <x:v>Integrasi rumus</x:v>
      </x:c>
      <x:c r="F2980" s="413" t="str">
        <x:v>9 Sep 2026</x:v>
      </x:c>
    </x:row>
    <x:row r="2981" ht="40" customHeight="1">
      <x:c r="A2981" s="413" t="str">
        <x:v>Data Schedule</x:v>
      </x:c>
      <x:c r="B2981" s="413" t="str">
        <x:v>V90</x:v>
      </x:c>
      <x:c r="C2981" s="413" t="str">
        <x:v>=IF(AND(A90&lt;&gt;"",U90=1,B90&gt;'Pengaturan'!$B$6,B90&lt;='Pengaturan'!$B$5),T90,0)</x:v>
      </x:c>
      <x:c r="D2981" s="413" t="str">
        <x:v>=IF(AND(AND(A90&lt;&gt;"",U90=1,AI90=0,AH90=0,LEFT(AG90,5)&lt;&gt;"CHECK",G90&lt;&gt;"CHECK PACKAGE"),B90&gt;'Pengaturan'!$B$6,B90&lt;='Pengaturan'!$B$5),T90,0)</x:v>
      </x:c>
      <x:c r="E2981" s="413" t="str">
        <x:v>Integrasi rumus</x:v>
      </x:c>
      <x:c r="F2981" s="413" t="str">
        <x:v>9 Sep 2026</x:v>
      </x:c>
    </x:row>
    <x:row r="2982" ht="40" customHeight="1">
      <x:c r="A2982" s="413" t="str">
        <x:v>Data Schedule</x:v>
      </x:c>
      <x:c r="B2982" s="413" t="str">
        <x:v>W90</x:v>
      </x:c>
      <x:c r="C2982" s="413" t="str">
        <x:v>=IF(AND(A90&lt;&gt;"",U90=1,B90='Pengaturan'!$B$6,'Pengaturan'!$B$28&lt;&gt;"Tutup"),T90,0)</x:v>
      </x:c>
      <x:c r="D2982" s="413" t="str">
        <x:v>=IF(AND(AND(A90&lt;&gt;"",U90=1,AI90=0,AH90=0,LEFT(AG90,5)&lt;&gt;"CHECK",G90&lt;&gt;"CHECK PACKAGE"),B90='Pengaturan'!$B$6,'Pengaturan'!$B$28&lt;&gt;"Tutup"),T90,0)</x:v>
      </x:c>
      <x:c r="E2982" s="413" t="str">
        <x:v>Integrasi rumus</x:v>
      </x:c>
      <x:c r="F2982" s="413" t="str">
        <x:v>9 Sep 2026</x:v>
      </x:c>
    </x:row>
    <x:row r="2983" ht="40" customHeight="1">
      <x:c r="A2983" s="413" t="str">
        <x:v>Data Schedule</x:v>
      </x:c>
      <x:c r="B2983" s="413" t="str">
        <x:v>AM90</x:v>
      </x:c>
      <x:c r="C2983" s="413"/>
      <x:c r="D2983" s="413" t="str">
        <x:v>=IF(AND(A90&lt;&gt;"",B90&gt;'Pengaturan'!$B$29,B90&lt;='Pengaturan'!$B$5),MAX(0,T90-V90-W90),0)</x:v>
      </x:c>
      <x:c r="E2983" s="413" t="str">
        <x:v>Integrasi rumus</x:v>
      </x:c>
      <x:c r="F2983" s="413" t="str">
        <x:v>9 Sep 2026</x:v>
      </x:c>
    </x:row>
    <x:row r="2984" ht="40" customHeight="1">
      <x:c r="A2984" s="413" t="str">
        <x:v>Data Schedule</x:v>
      </x:c>
      <x:c r="B2984" s="413" t="str">
        <x:v>AE90</x:v>
      </x:c>
      <x:c r="C2984" s="413" t="str">
        <x:v>=IF(A90="","",IF(AD90&lt;&gt;0,"CHECK harga/bayar",IF(AI90&gt;0,"CHECK DP belum cocok","OK")))</x:v>
      </x:c>
      <x:c r="D2984" s="413" t="str">
        <x:v>=IF(A90="","",IF(LEFT(AG90,5)="CHECK",AG90,IF(AD90&lt;&gt;0,"CHECK harga/bayar",IF(AI90&gt;0,"CHECK DP belum cocok",IF(U90=0,"Ditahan","OK")))))</x:v>
      </x:c>
      <x:c r="E2984" s="413" t="str">
        <x:v>Integrasi rumus</x:v>
      </x:c>
      <x:c r="F2984" s="413" t="str">
        <x:v>9 Sep 2026</x:v>
      </x:c>
    </x:row>
    <x:row r="2985" ht="40" customHeight="1">
      <x:c r="A2985" s="413" t="str">
        <x:v>Data Schedule</x:v>
      </x:c>
      <x:c r="B2985" s="413" t="str">
        <x:v>AC91</x:v>
      </x:c>
      <x:c r="C2985" s="413" t="str">
        <x:v>=IF(A91="","",P91+Q91)</x:v>
      </x:c>
      <x:c r="D2985" s="413" t="str">
        <x:v>=IF(A91="","",P91+Q91+IF(AL91&lt;&gt;"",N(AK91),0))</x:v>
      </x:c>
      <x:c r="E2985" s="413" t="str">
        <x:v>Integrasi rumus</x:v>
      </x:c>
      <x:c r="F2985" s="413" t="str">
        <x:v>9 Sep 2026</x:v>
      </x:c>
    </x:row>
    <x:row r="2986" ht="40" customHeight="1">
      <x:c r="A2986" s="413" t="str">
        <x:v>Data Schedule</x:v>
      </x:c>
      <x:c r="B2986" s="413" t="str">
        <x:v>S91</x:v>
      </x:c>
      <x:c r="C2986" s="413" t="str">
        <x:v>=IF(A91="","",MIN(L91,P91+Q91))</x:v>
      </x:c>
      <x:c r="D2986" s="413" t="str">
        <x:v>=IF(A91="","",MIN(L91,AC91))</x:v>
      </x:c>
      <x:c r="E2986" s="413" t="str">
        <x:v>Integrasi rumus</x:v>
      </x:c>
      <x:c r="F2986" s="413" t="str">
        <x:v>9 Sep 2026</x:v>
      </x:c>
    </x:row>
    <x:row r="2987" ht="40" customHeight="1">
      <x:c r="A2987" s="413" t="str">
        <x:v>Data Schedule</x:v>
      </x:c>
      <x:c r="B2987" s="413" t="str">
        <x:v>T91</x:v>
      </x:c>
      <x:c r="C2987" s="413" t="str">
        <x:v>=IF(A91="","",IF(OR(O91="Lunas",R91&gt;0),0,MAX(0,L91-MAX(N91,P91)-Q91)))</x:v>
      </x:c>
      <x:c r="D2987" s="413" t="str">
        <x:v>=IF(A91="","",MAX(0,L91-AC91))</x:v>
      </x:c>
      <x:c r="E2987" s="413" t="str">
        <x:v>Integrasi rumus</x:v>
      </x:c>
      <x:c r="F2987" s="413" t="str">
        <x:v>9 Sep 2026</x:v>
      </x:c>
    </x:row>
    <x:row r="2988" ht="40" customHeight="1">
      <x:c r="A2988" s="413" t="str">
        <x:v>Data Schedule</x:v>
      </x:c>
      <x:c r="B2988" s="413" t="str">
        <x:v>AI91</x:v>
      </x:c>
      <x:c r="C2988" s="413" t="str">
        <x:v>=IF(A91="","",MAX(0,N91-P91))</x:v>
      </x:c>
      <x:c r="D2988" s="413" t="str">
        <x:v>=IF(A91="","",MAX(0,N91-AC91))</x:v>
      </x:c>
      <x:c r="E2988" s="413" t="str">
        <x:v>Integrasi rumus</x:v>
      </x:c>
      <x:c r="F2988" s="413" t="str">
        <x:v>9 Sep 2026</x:v>
      </x:c>
    </x:row>
    <x:row r="2989" ht="40" customHeight="1">
      <x:c r="A2989" s="413" t="str">
        <x:v>Data Schedule</x:v>
      </x:c>
      <x:c r="B2989" s="413" t="str">
        <x:v>V91</x:v>
      </x:c>
      <x:c r="C2989" s="413" t="str">
        <x:v>=IF(AND(A91&lt;&gt;"",U91=1,B91&gt;'Pengaturan'!$B$6,B91&lt;='Pengaturan'!$B$5),T91,0)</x:v>
      </x:c>
      <x:c r="D2989" s="413" t="str">
        <x:v>=IF(AND(AND(A91&lt;&gt;"",U91=1,AI91=0,AH91=0,LEFT(AG91,5)&lt;&gt;"CHECK",G91&lt;&gt;"CHECK PACKAGE"),B91&gt;'Pengaturan'!$B$6,B91&lt;='Pengaturan'!$B$5),T91,0)</x:v>
      </x:c>
      <x:c r="E2989" s="413" t="str">
        <x:v>Integrasi rumus</x:v>
      </x:c>
      <x:c r="F2989" s="413" t="str">
        <x:v>9 Sep 2026</x:v>
      </x:c>
    </x:row>
    <x:row r="2990" ht="40" customHeight="1">
      <x:c r="A2990" s="413" t="str">
        <x:v>Data Schedule</x:v>
      </x:c>
      <x:c r="B2990" s="413" t="str">
        <x:v>W91</x:v>
      </x:c>
      <x:c r="C2990" s="413" t="str">
        <x:v>=IF(AND(A91&lt;&gt;"",U91=1,B91='Pengaturan'!$B$6,'Pengaturan'!$B$28&lt;&gt;"Tutup"),T91,0)</x:v>
      </x:c>
      <x:c r="D2990" s="413" t="str">
        <x:v>=IF(AND(AND(A91&lt;&gt;"",U91=1,AI91=0,AH91=0,LEFT(AG91,5)&lt;&gt;"CHECK",G91&lt;&gt;"CHECK PACKAGE"),B91='Pengaturan'!$B$6,'Pengaturan'!$B$28&lt;&gt;"Tutup"),T91,0)</x:v>
      </x:c>
      <x:c r="E2990" s="413" t="str">
        <x:v>Integrasi rumus</x:v>
      </x:c>
      <x:c r="F2990" s="413" t="str">
        <x:v>9 Sep 2026</x:v>
      </x:c>
    </x:row>
    <x:row r="2991" ht="40" customHeight="1">
      <x:c r="A2991" s="413" t="str">
        <x:v>Data Schedule</x:v>
      </x:c>
      <x:c r="B2991" s="413" t="str">
        <x:v>AM91</x:v>
      </x:c>
      <x:c r="C2991" s="413"/>
      <x:c r="D2991" s="413" t="str">
        <x:v>=IF(AND(A91&lt;&gt;"",B91&gt;'Pengaturan'!$B$29,B91&lt;='Pengaturan'!$B$5),MAX(0,T91-V91-W91),0)</x:v>
      </x:c>
      <x:c r="E2991" s="413" t="str">
        <x:v>Integrasi rumus</x:v>
      </x:c>
      <x:c r="F2991" s="413" t="str">
        <x:v>9 Sep 2026</x:v>
      </x:c>
    </x:row>
    <x:row r="2992" ht="40" customHeight="1">
      <x:c r="A2992" s="413" t="str">
        <x:v>Data Schedule</x:v>
      </x:c>
      <x:c r="B2992" s="413" t="str">
        <x:v>AE91</x:v>
      </x:c>
      <x:c r="C2992" s="413" t="str">
        <x:v>=IF(A91="","",IF(AD91&lt;&gt;0,"CHECK harga/bayar",IF(AI91&gt;0,"CHECK DP belum cocok","OK")))</x:v>
      </x:c>
      <x:c r="D2992" s="413" t="str">
        <x:v>=IF(A91="","",IF(LEFT(AG91,5)="CHECK",AG91,IF(AD91&lt;&gt;0,"CHECK harga/bayar",IF(AI91&gt;0,"CHECK DP belum cocok",IF(U91=0,"Ditahan","OK")))))</x:v>
      </x:c>
      <x:c r="E2992" s="413" t="str">
        <x:v>Integrasi rumus</x:v>
      </x:c>
      <x:c r="F2992" s="413" t="str">
        <x:v>9 Sep 2026</x:v>
      </x:c>
    </x:row>
    <x:row r="2993" ht="40" customHeight="1">
      <x:c r="A2993" s="413" t="str">
        <x:v>Data Schedule</x:v>
      </x:c>
      <x:c r="B2993" s="413" t="str">
        <x:v>AC92</x:v>
      </x:c>
      <x:c r="C2993" s="413" t="str">
        <x:v>=IF(A92="","",P92+Q92)</x:v>
      </x:c>
      <x:c r="D2993" s="413" t="str">
        <x:v>=IF(A92="","",P92+Q92+IF(AL92&lt;&gt;"",N(AK92),0))</x:v>
      </x:c>
      <x:c r="E2993" s="413" t="str">
        <x:v>Integrasi rumus</x:v>
      </x:c>
      <x:c r="F2993" s="413" t="str">
        <x:v>9 Sep 2026</x:v>
      </x:c>
    </x:row>
    <x:row r="2994" ht="40" customHeight="1">
      <x:c r="A2994" s="413" t="str">
        <x:v>Data Schedule</x:v>
      </x:c>
      <x:c r="B2994" s="413" t="str">
        <x:v>S92</x:v>
      </x:c>
      <x:c r="C2994" s="413" t="str">
        <x:v>=IF(A92="","",MIN(L92,P92+Q92))</x:v>
      </x:c>
      <x:c r="D2994" s="413" t="str">
        <x:v>=IF(A92="","",MIN(L92,AC92))</x:v>
      </x:c>
      <x:c r="E2994" s="413" t="str">
        <x:v>Integrasi rumus</x:v>
      </x:c>
      <x:c r="F2994" s="413" t="str">
        <x:v>9 Sep 2026</x:v>
      </x:c>
    </x:row>
    <x:row r="2995" ht="40" customHeight="1">
      <x:c r="A2995" s="413" t="str">
        <x:v>Data Schedule</x:v>
      </x:c>
      <x:c r="B2995" s="413" t="str">
        <x:v>T92</x:v>
      </x:c>
      <x:c r="C2995" s="413" t="str">
        <x:v>=IF(A92="","",IF(OR(O92="Lunas",R92&gt;0),0,MAX(0,L92-MAX(N92,P92)-Q92)))</x:v>
      </x:c>
      <x:c r="D2995" s="413" t="str">
        <x:v>=IF(A92="","",MAX(0,L92-AC92))</x:v>
      </x:c>
      <x:c r="E2995" s="413" t="str">
        <x:v>Integrasi rumus</x:v>
      </x:c>
      <x:c r="F2995" s="413" t="str">
        <x:v>9 Sep 2026</x:v>
      </x:c>
    </x:row>
    <x:row r="2996" ht="40" customHeight="1">
      <x:c r="A2996" s="413" t="str">
        <x:v>Data Schedule</x:v>
      </x:c>
      <x:c r="B2996" s="413" t="str">
        <x:v>AI92</x:v>
      </x:c>
      <x:c r="C2996" s="413" t="str">
        <x:v>=IF(A92="","",MAX(0,N92-P92))</x:v>
      </x:c>
      <x:c r="D2996" s="413" t="str">
        <x:v>=IF(A92="","",MAX(0,N92-AC92))</x:v>
      </x:c>
      <x:c r="E2996" s="413" t="str">
        <x:v>Integrasi rumus</x:v>
      </x:c>
      <x:c r="F2996" s="413" t="str">
        <x:v>9 Sep 2026</x:v>
      </x:c>
    </x:row>
    <x:row r="2997" ht="40" customHeight="1">
      <x:c r="A2997" s="413" t="str">
        <x:v>Data Schedule</x:v>
      </x:c>
      <x:c r="B2997" s="413" t="str">
        <x:v>V92</x:v>
      </x:c>
      <x:c r="C2997" s="413" t="str">
        <x:v>=IF(AND(A92&lt;&gt;"",U92=1,B92&gt;'Pengaturan'!$B$6,B92&lt;='Pengaturan'!$B$5),T92,0)</x:v>
      </x:c>
      <x:c r="D2997" s="413" t="str">
        <x:v>=IF(AND(AND(A92&lt;&gt;"",U92=1,AI92=0,AH92=0,LEFT(AG92,5)&lt;&gt;"CHECK",G92&lt;&gt;"CHECK PACKAGE"),B92&gt;'Pengaturan'!$B$6,B92&lt;='Pengaturan'!$B$5),T92,0)</x:v>
      </x:c>
      <x:c r="E2997" s="413" t="str">
        <x:v>Integrasi rumus</x:v>
      </x:c>
      <x:c r="F2997" s="413" t="str">
        <x:v>9 Sep 2026</x:v>
      </x:c>
    </x:row>
    <x:row r="2998" ht="40" customHeight="1">
      <x:c r="A2998" s="413" t="str">
        <x:v>Data Schedule</x:v>
      </x:c>
      <x:c r="B2998" s="413" t="str">
        <x:v>W92</x:v>
      </x:c>
      <x:c r="C2998" s="413" t="str">
        <x:v>=IF(AND(A92&lt;&gt;"",U92=1,B92='Pengaturan'!$B$6,'Pengaturan'!$B$28&lt;&gt;"Tutup"),T92,0)</x:v>
      </x:c>
      <x:c r="D2998" s="413" t="str">
        <x:v>=IF(AND(AND(A92&lt;&gt;"",U92=1,AI92=0,AH92=0,LEFT(AG92,5)&lt;&gt;"CHECK",G92&lt;&gt;"CHECK PACKAGE"),B92='Pengaturan'!$B$6,'Pengaturan'!$B$28&lt;&gt;"Tutup"),T92,0)</x:v>
      </x:c>
      <x:c r="E2998" s="413" t="str">
        <x:v>Integrasi rumus</x:v>
      </x:c>
      <x:c r="F2998" s="413" t="str">
        <x:v>9 Sep 2026</x:v>
      </x:c>
    </x:row>
    <x:row r="2999" ht="40" customHeight="1">
      <x:c r="A2999" s="413" t="str">
        <x:v>Data Schedule</x:v>
      </x:c>
      <x:c r="B2999" s="413" t="str">
        <x:v>AM92</x:v>
      </x:c>
      <x:c r="C2999" s="413"/>
      <x:c r="D2999" s="413" t="str">
        <x:v>=IF(AND(A92&lt;&gt;"",B92&gt;'Pengaturan'!$B$29,B92&lt;='Pengaturan'!$B$5),MAX(0,T92-V92-W92),0)</x:v>
      </x:c>
      <x:c r="E2999" s="413" t="str">
        <x:v>Integrasi rumus</x:v>
      </x:c>
      <x:c r="F2999" s="413" t="str">
        <x:v>9 Sep 2026</x:v>
      </x:c>
    </x:row>
    <x:row r="3000" ht="40" customHeight="1">
      <x:c r="A3000" s="413" t="str">
        <x:v>Data Schedule</x:v>
      </x:c>
      <x:c r="B3000" s="413" t="str">
        <x:v>AE92</x:v>
      </x:c>
      <x:c r="C3000" s="413" t="str">
        <x:v>=IF(A92="","",IF(AD92&lt;&gt;0,"CHECK harga/bayar",IF(AI92&gt;0,"CHECK DP belum cocok","OK")))</x:v>
      </x:c>
      <x:c r="D3000" s="413" t="str">
        <x:v>=IF(A92="","",IF(LEFT(AG92,5)="CHECK",AG92,IF(AD92&lt;&gt;0,"CHECK harga/bayar",IF(AI92&gt;0,"CHECK DP belum cocok",IF(U92=0,"Ditahan","OK")))))</x:v>
      </x:c>
      <x:c r="E3000" s="413" t="str">
        <x:v>Integrasi rumus</x:v>
      </x:c>
      <x:c r="F3000" s="413" t="str">
        <x:v>9 Sep 2026</x:v>
      </x:c>
    </x:row>
    <x:row r="3001" ht="40" customHeight="1">
      <x:c r="A3001" s="413" t="str">
        <x:v>Data Schedule</x:v>
      </x:c>
      <x:c r="B3001" s="413" t="str">
        <x:v>AC93</x:v>
      </x:c>
      <x:c r="C3001" s="413" t="str">
        <x:v>=IF(A93="","",P93+Q93)</x:v>
      </x:c>
      <x:c r="D3001" s="413" t="str">
        <x:v>=IF(A93="","",P93+Q93+IF(AL93&lt;&gt;"",N(AK93),0))</x:v>
      </x:c>
      <x:c r="E3001" s="413" t="str">
        <x:v>Integrasi rumus</x:v>
      </x:c>
      <x:c r="F3001" s="413" t="str">
        <x:v>9 Sep 2026</x:v>
      </x:c>
    </x:row>
    <x:row r="3002" ht="40" customHeight="1">
      <x:c r="A3002" s="413" t="str">
        <x:v>Data Schedule</x:v>
      </x:c>
      <x:c r="B3002" s="413" t="str">
        <x:v>S93</x:v>
      </x:c>
      <x:c r="C3002" s="413" t="str">
        <x:v>=IF(A93="","",MIN(L93,P93+Q93))</x:v>
      </x:c>
      <x:c r="D3002" s="413" t="str">
        <x:v>=IF(A93="","",MIN(L93,AC93))</x:v>
      </x:c>
      <x:c r="E3002" s="413" t="str">
        <x:v>Integrasi rumus</x:v>
      </x:c>
      <x:c r="F3002" s="413" t="str">
        <x:v>9 Sep 2026</x:v>
      </x:c>
    </x:row>
    <x:row r="3003" ht="40" customHeight="1">
      <x:c r="A3003" s="413" t="str">
        <x:v>Data Schedule</x:v>
      </x:c>
      <x:c r="B3003" s="413" t="str">
        <x:v>T93</x:v>
      </x:c>
      <x:c r="C3003" s="413" t="str">
        <x:v>=IF(A93="","",IF(OR(O93="Lunas",R93&gt;0),0,MAX(0,L93-MAX(N93,P93)-Q93)))</x:v>
      </x:c>
      <x:c r="D3003" s="413" t="str">
        <x:v>=IF(A93="","",MAX(0,L93-AC93))</x:v>
      </x:c>
      <x:c r="E3003" s="413" t="str">
        <x:v>Integrasi rumus</x:v>
      </x:c>
      <x:c r="F3003" s="413" t="str">
        <x:v>9 Sep 2026</x:v>
      </x:c>
    </x:row>
    <x:row r="3004" ht="40" customHeight="1">
      <x:c r="A3004" s="413" t="str">
        <x:v>Data Schedule</x:v>
      </x:c>
      <x:c r="B3004" s="413" t="str">
        <x:v>AI93</x:v>
      </x:c>
      <x:c r="C3004" s="413" t="str">
        <x:v>=IF(A93="","",MAX(0,N93-P93))</x:v>
      </x:c>
      <x:c r="D3004" s="413" t="str">
        <x:v>=IF(A93="","",MAX(0,N93-AC93))</x:v>
      </x:c>
      <x:c r="E3004" s="413" t="str">
        <x:v>Integrasi rumus</x:v>
      </x:c>
      <x:c r="F3004" s="413" t="str">
        <x:v>9 Sep 2026</x:v>
      </x:c>
    </x:row>
    <x:row r="3005" ht="40" customHeight="1">
      <x:c r="A3005" s="413" t="str">
        <x:v>Data Schedule</x:v>
      </x:c>
      <x:c r="B3005" s="413" t="str">
        <x:v>V93</x:v>
      </x:c>
      <x:c r="C3005" s="413" t="str">
        <x:v>=IF(AND(A93&lt;&gt;"",U93=1,B93&gt;'Pengaturan'!$B$6,B93&lt;='Pengaturan'!$B$5),T93,0)</x:v>
      </x:c>
      <x:c r="D3005" s="413" t="str">
        <x:v>=IF(AND(AND(A93&lt;&gt;"",U93=1,AI93=0,AH93=0,LEFT(AG93,5)&lt;&gt;"CHECK",G93&lt;&gt;"CHECK PACKAGE"),B93&gt;'Pengaturan'!$B$6,B93&lt;='Pengaturan'!$B$5),T93,0)</x:v>
      </x:c>
      <x:c r="E3005" s="413" t="str">
        <x:v>Integrasi rumus</x:v>
      </x:c>
      <x:c r="F3005" s="413" t="str">
        <x:v>9 Sep 2026</x:v>
      </x:c>
    </x:row>
    <x:row r="3006" ht="40" customHeight="1">
      <x:c r="A3006" s="413" t="str">
        <x:v>Data Schedule</x:v>
      </x:c>
      <x:c r="B3006" s="413" t="str">
        <x:v>W93</x:v>
      </x:c>
      <x:c r="C3006" s="413" t="str">
        <x:v>=IF(AND(A93&lt;&gt;"",U93=1,B93='Pengaturan'!$B$6,'Pengaturan'!$B$28&lt;&gt;"Tutup"),T93,0)</x:v>
      </x:c>
      <x:c r="D3006" s="413" t="str">
        <x:v>=IF(AND(AND(A93&lt;&gt;"",U93=1,AI93=0,AH93=0,LEFT(AG93,5)&lt;&gt;"CHECK",G93&lt;&gt;"CHECK PACKAGE"),B93='Pengaturan'!$B$6,'Pengaturan'!$B$28&lt;&gt;"Tutup"),T93,0)</x:v>
      </x:c>
      <x:c r="E3006" s="413" t="str">
        <x:v>Integrasi rumus</x:v>
      </x:c>
      <x:c r="F3006" s="413" t="str">
        <x:v>9 Sep 2026</x:v>
      </x:c>
    </x:row>
    <x:row r="3007" ht="40" customHeight="1">
      <x:c r="A3007" s="413" t="str">
        <x:v>Data Schedule</x:v>
      </x:c>
      <x:c r="B3007" s="413" t="str">
        <x:v>AM93</x:v>
      </x:c>
      <x:c r="C3007" s="413"/>
      <x:c r="D3007" s="413" t="str">
        <x:v>=IF(AND(A93&lt;&gt;"",B93&gt;'Pengaturan'!$B$29,B93&lt;='Pengaturan'!$B$5),MAX(0,T93-V93-W93),0)</x:v>
      </x:c>
      <x:c r="E3007" s="413" t="str">
        <x:v>Integrasi rumus</x:v>
      </x:c>
      <x:c r="F3007" s="413" t="str">
        <x:v>9 Sep 2026</x:v>
      </x:c>
    </x:row>
    <x:row r="3008" ht="40" customHeight="1">
      <x:c r="A3008" s="413" t="str">
        <x:v>Data Schedule</x:v>
      </x:c>
      <x:c r="B3008" s="413" t="str">
        <x:v>AE93</x:v>
      </x:c>
      <x:c r="C3008" s="413" t="str">
        <x:v>=IF(A93="","",IF(AD93&lt;&gt;0,"CHECK harga/bayar",IF(AI93&gt;0,"CHECK DP belum cocok","OK")))</x:v>
      </x:c>
      <x:c r="D3008" s="413" t="str">
        <x:v>=IF(A93="","",IF(LEFT(AG93,5)="CHECK",AG93,IF(AD93&lt;&gt;0,"CHECK harga/bayar",IF(AI93&gt;0,"CHECK DP belum cocok",IF(U93=0,"Ditahan","OK")))))</x:v>
      </x:c>
      <x:c r="E3008" s="413" t="str">
        <x:v>Integrasi rumus</x:v>
      </x:c>
      <x:c r="F3008" s="413" t="str">
        <x:v>9 Sep 2026</x:v>
      </x:c>
    </x:row>
    <x:row r="3009" ht="40" customHeight="1">
      <x:c r="A3009" s="413" t="str">
        <x:v>Data Schedule</x:v>
      </x:c>
      <x:c r="B3009" s="413" t="str">
        <x:v>AC94</x:v>
      </x:c>
      <x:c r="C3009" s="413" t="str">
        <x:v>=IF(A94="","",P94+Q94)</x:v>
      </x:c>
      <x:c r="D3009" s="413" t="str">
        <x:v>=IF(A94="","",P94+Q94+IF(AL94&lt;&gt;"",N(AK94),0))</x:v>
      </x:c>
      <x:c r="E3009" s="413" t="str">
        <x:v>Integrasi rumus</x:v>
      </x:c>
      <x:c r="F3009" s="413" t="str">
        <x:v>9 Sep 2026</x:v>
      </x:c>
    </x:row>
    <x:row r="3010" ht="40" customHeight="1">
      <x:c r="A3010" s="413" t="str">
        <x:v>Data Schedule</x:v>
      </x:c>
      <x:c r="B3010" s="413" t="str">
        <x:v>S94</x:v>
      </x:c>
      <x:c r="C3010" s="413" t="str">
        <x:v>=IF(A94="","",MIN(L94,P94+Q94))</x:v>
      </x:c>
      <x:c r="D3010" s="413" t="str">
        <x:v>=IF(A94="","",MIN(L94,AC94))</x:v>
      </x:c>
      <x:c r="E3010" s="413" t="str">
        <x:v>Integrasi rumus</x:v>
      </x:c>
      <x:c r="F3010" s="413" t="str">
        <x:v>9 Sep 2026</x:v>
      </x:c>
    </x:row>
    <x:row r="3011" ht="40" customHeight="1">
      <x:c r="A3011" s="413" t="str">
        <x:v>Data Schedule</x:v>
      </x:c>
      <x:c r="B3011" s="413" t="str">
        <x:v>T94</x:v>
      </x:c>
      <x:c r="C3011" s="413" t="str">
        <x:v>=IF(A94="","",IF(OR(O94="Lunas",R94&gt;0),0,MAX(0,L94-MAX(N94,P94)-Q94)))</x:v>
      </x:c>
      <x:c r="D3011" s="413" t="str">
        <x:v>=IF(A94="","",MAX(0,L94-AC94))</x:v>
      </x:c>
      <x:c r="E3011" s="413" t="str">
        <x:v>Integrasi rumus</x:v>
      </x:c>
      <x:c r="F3011" s="413" t="str">
        <x:v>9 Sep 2026</x:v>
      </x:c>
    </x:row>
    <x:row r="3012" ht="40" customHeight="1">
      <x:c r="A3012" s="413" t="str">
        <x:v>Data Schedule</x:v>
      </x:c>
      <x:c r="B3012" s="413" t="str">
        <x:v>AI94</x:v>
      </x:c>
      <x:c r="C3012" s="413" t="str">
        <x:v>=IF(A94="","",MAX(0,N94-P94))</x:v>
      </x:c>
      <x:c r="D3012" s="413" t="str">
        <x:v>=IF(A94="","",MAX(0,N94-AC94))</x:v>
      </x:c>
      <x:c r="E3012" s="413" t="str">
        <x:v>Integrasi rumus</x:v>
      </x:c>
      <x:c r="F3012" s="413" t="str">
        <x:v>9 Sep 2026</x:v>
      </x:c>
    </x:row>
    <x:row r="3013" ht="40" customHeight="1">
      <x:c r="A3013" s="413" t="str">
        <x:v>Data Schedule</x:v>
      </x:c>
      <x:c r="B3013" s="413" t="str">
        <x:v>V94</x:v>
      </x:c>
      <x:c r="C3013" s="413" t="str">
        <x:v>=IF(AND(A94&lt;&gt;"",U94=1,B94&gt;'Pengaturan'!$B$6,B94&lt;='Pengaturan'!$B$5),T94,0)</x:v>
      </x:c>
      <x:c r="D3013" s="413" t="str">
        <x:v>=IF(AND(AND(A94&lt;&gt;"",U94=1,AI94=0,AH94=0,LEFT(AG94,5)&lt;&gt;"CHECK",G94&lt;&gt;"CHECK PACKAGE"),B94&gt;'Pengaturan'!$B$6,B94&lt;='Pengaturan'!$B$5),T94,0)</x:v>
      </x:c>
      <x:c r="E3013" s="413" t="str">
        <x:v>Integrasi rumus</x:v>
      </x:c>
      <x:c r="F3013" s="413" t="str">
        <x:v>9 Sep 2026</x:v>
      </x:c>
    </x:row>
    <x:row r="3014" ht="40" customHeight="1">
      <x:c r="A3014" s="413" t="str">
        <x:v>Data Schedule</x:v>
      </x:c>
      <x:c r="B3014" s="413" t="str">
        <x:v>W94</x:v>
      </x:c>
      <x:c r="C3014" s="413" t="str">
        <x:v>=IF(AND(A94&lt;&gt;"",U94=1,B94='Pengaturan'!$B$6,'Pengaturan'!$B$28&lt;&gt;"Tutup"),T94,0)</x:v>
      </x:c>
      <x:c r="D3014" s="413" t="str">
        <x:v>=IF(AND(AND(A94&lt;&gt;"",U94=1,AI94=0,AH94=0,LEFT(AG94,5)&lt;&gt;"CHECK",G94&lt;&gt;"CHECK PACKAGE"),B94='Pengaturan'!$B$6,'Pengaturan'!$B$28&lt;&gt;"Tutup"),T94,0)</x:v>
      </x:c>
      <x:c r="E3014" s="413" t="str">
        <x:v>Integrasi rumus</x:v>
      </x:c>
      <x:c r="F3014" s="413" t="str">
        <x:v>9 Sep 2026</x:v>
      </x:c>
    </x:row>
    <x:row r="3015" ht="40" customHeight="1">
      <x:c r="A3015" s="413" t="str">
        <x:v>Data Schedule</x:v>
      </x:c>
      <x:c r="B3015" s="413" t="str">
        <x:v>AM94</x:v>
      </x:c>
      <x:c r="C3015" s="413"/>
      <x:c r="D3015" s="413" t="str">
        <x:v>=IF(AND(A94&lt;&gt;"",B94&gt;'Pengaturan'!$B$29,B94&lt;='Pengaturan'!$B$5),MAX(0,T94-V94-W94),0)</x:v>
      </x:c>
      <x:c r="E3015" s="413" t="str">
        <x:v>Integrasi rumus</x:v>
      </x:c>
      <x:c r="F3015" s="413" t="str">
        <x:v>9 Sep 2026</x:v>
      </x:c>
    </x:row>
    <x:row r="3016" ht="40" customHeight="1">
      <x:c r="A3016" s="413" t="str">
        <x:v>Data Schedule</x:v>
      </x:c>
      <x:c r="B3016" s="413" t="str">
        <x:v>AE94</x:v>
      </x:c>
      <x:c r="C3016" s="413" t="str">
        <x:v>=IF(A94="","",IF(AD94&lt;&gt;0,"CHECK harga/bayar",IF(AI94&gt;0,"CHECK DP belum cocok","OK")))</x:v>
      </x:c>
      <x:c r="D3016" s="413" t="str">
        <x:v>=IF(A94="","",IF(LEFT(AG94,5)="CHECK",AG94,IF(AD94&lt;&gt;0,"CHECK harga/bayar",IF(AI94&gt;0,"CHECK DP belum cocok",IF(U94=0,"Ditahan","OK")))))</x:v>
      </x:c>
      <x:c r="E3016" s="413" t="str">
        <x:v>Integrasi rumus</x:v>
      </x:c>
      <x:c r="F3016" s="413" t="str">
        <x:v>9 Sep 2026</x:v>
      </x:c>
    </x:row>
    <x:row r="3017" ht="40" customHeight="1">
      <x:c r="A3017" s="413" t="str">
        <x:v>Data Schedule</x:v>
      </x:c>
      <x:c r="B3017" s="413" t="str">
        <x:v>AC95</x:v>
      </x:c>
      <x:c r="C3017" s="413" t="str">
        <x:v>=IF(A95="","",P95+Q95)</x:v>
      </x:c>
      <x:c r="D3017" s="413" t="str">
        <x:v>=IF(A95="","",P95+Q95+IF(AL95&lt;&gt;"",N(AK95),0))</x:v>
      </x:c>
      <x:c r="E3017" s="413" t="str">
        <x:v>Integrasi rumus</x:v>
      </x:c>
      <x:c r="F3017" s="413" t="str">
        <x:v>9 Sep 2026</x:v>
      </x:c>
    </x:row>
    <x:row r="3018" ht="40" customHeight="1">
      <x:c r="A3018" s="413" t="str">
        <x:v>Data Schedule</x:v>
      </x:c>
      <x:c r="B3018" s="413" t="str">
        <x:v>S95</x:v>
      </x:c>
      <x:c r="C3018" s="413" t="str">
        <x:v>=IF(A95="","",MIN(L95,P95+Q95))</x:v>
      </x:c>
      <x:c r="D3018" s="413" t="str">
        <x:v>=IF(A95="","",MIN(L95,AC95))</x:v>
      </x:c>
      <x:c r="E3018" s="413" t="str">
        <x:v>Integrasi rumus</x:v>
      </x:c>
      <x:c r="F3018" s="413" t="str">
        <x:v>9 Sep 2026</x:v>
      </x:c>
    </x:row>
    <x:row r="3019" ht="40" customHeight="1">
      <x:c r="A3019" s="413" t="str">
        <x:v>Data Schedule</x:v>
      </x:c>
      <x:c r="B3019" s="413" t="str">
        <x:v>T95</x:v>
      </x:c>
      <x:c r="C3019" s="413" t="str">
        <x:v>=IF(A95="","",IF(OR(O95="Lunas",R95&gt;0),0,MAX(0,L95-MAX(N95,P95)-Q95)))</x:v>
      </x:c>
      <x:c r="D3019" s="413" t="str">
        <x:v>=IF(A95="","",MAX(0,L95-AC95))</x:v>
      </x:c>
      <x:c r="E3019" s="413" t="str">
        <x:v>Integrasi rumus</x:v>
      </x:c>
      <x:c r="F3019" s="413" t="str">
        <x:v>9 Sep 2026</x:v>
      </x:c>
    </x:row>
    <x:row r="3020" ht="40" customHeight="1">
      <x:c r="A3020" s="413" t="str">
        <x:v>Data Schedule</x:v>
      </x:c>
      <x:c r="B3020" s="413" t="str">
        <x:v>AI95</x:v>
      </x:c>
      <x:c r="C3020" s="413" t="str">
        <x:v>=IF(A95="","",MAX(0,N95-P95))</x:v>
      </x:c>
      <x:c r="D3020" s="413" t="str">
        <x:v>=IF(A95="","",MAX(0,N95-AC95))</x:v>
      </x:c>
      <x:c r="E3020" s="413" t="str">
        <x:v>Integrasi rumus</x:v>
      </x:c>
      <x:c r="F3020" s="413" t="str">
        <x:v>9 Sep 2026</x:v>
      </x:c>
    </x:row>
    <x:row r="3021" ht="40" customHeight="1">
      <x:c r="A3021" s="413" t="str">
        <x:v>Data Schedule</x:v>
      </x:c>
      <x:c r="B3021" s="413" t="str">
        <x:v>V95</x:v>
      </x:c>
      <x:c r="C3021" s="413" t="str">
        <x:v>=IF(AND(A95&lt;&gt;"",U95=1,B95&gt;'Pengaturan'!$B$6,B95&lt;='Pengaturan'!$B$5),T95,0)</x:v>
      </x:c>
      <x:c r="D3021" s="413" t="str">
        <x:v>=IF(AND(AND(A95&lt;&gt;"",U95=1,AI95=0,AH95=0,LEFT(AG95,5)&lt;&gt;"CHECK",G95&lt;&gt;"CHECK PACKAGE"),B95&gt;'Pengaturan'!$B$6,B95&lt;='Pengaturan'!$B$5),T95,0)</x:v>
      </x:c>
      <x:c r="E3021" s="413" t="str">
        <x:v>Integrasi rumus</x:v>
      </x:c>
      <x:c r="F3021" s="413" t="str">
        <x:v>9 Sep 2026</x:v>
      </x:c>
    </x:row>
    <x:row r="3022" ht="40" customHeight="1">
      <x:c r="A3022" s="413" t="str">
        <x:v>Data Schedule</x:v>
      </x:c>
      <x:c r="B3022" s="413" t="str">
        <x:v>W95</x:v>
      </x:c>
      <x:c r="C3022" s="413" t="str">
        <x:v>=IF(AND(A95&lt;&gt;"",U95=1,B95='Pengaturan'!$B$6,'Pengaturan'!$B$28&lt;&gt;"Tutup"),T95,0)</x:v>
      </x:c>
      <x:c r="D3022" s="413" t="str">
        <x:v>=IF(AND(AND(A95&lt;&gt;"",U95=1,AI95=0,AH95=0,LEFT(AG95,5)&lt;&gt;"CHECK",G95&lt;&gt;"CHECK PACKAGE"),B95='Pengaturan'!$B$6,'Pengaturan'!$B$28&lt;&gt;"Tutup"),T95,0)</x:v>
      </x:c>
      <x:c r="E3022" s="413" t="str">
        <x:v>Integrasi rumus</x:v>
      </x:c>
      <x:c r="F3022" s="413" t="str">
        <x:v>9 Sep 2026</x:v>
      </x:c>
    </x:row>
    <x:row r="3023" ht="40" customHeight="1">
      <x:c r="A3023" s="413" t="str">
        <x:v>Data Schedule</x:v>
      </x:c>
      <x:c r="B3023" s="413" t="str">
        <x:v>AM95</x:v>
      </x:c>
      <x:c r="C3023" s="413"/>
      <x:c r="D3023" s="413" t="str">
        <x:v>=IF(AND(A95&lt;&gt;"",B95&gt;'Pengaturan'!$B$29,B95&lt;='Pengaturan'!$B$5),MAX(0,T95-V95-W95),0)</x:v>
      </x:c>
      <x:c r="E3023" s="413" t="str">
        <x:v>Integrasi rumus</x:v>
      </x:c>
      <x:c r="F3023" s="413" t="str">
        <x:v>9 Sep 2026</x:v>
      </x:c>
    </x:row>
    <x:row r="3024" ht="40" customHeight="1">
      <x:c r="A3024" s="413" t="str">
        <x:v>Data Schedule</x:v>
      </x:c>
      <x:c r="B3024" s="413" t="str">
        <x:v>AE95</x:v>
      </x:c>
      <x:c r="C3024" s="413" t="str">
        <x:v>=IF(A95="","",IF(AD95&lt;&gt;0,"CHECK harga/bayar",IF(AI95&gt;0,"CHECK DP belum cocok","OK")))</x:v>
      </x:c>
      <x:c r="D3024" s="413" t="str">
        <x:v>=IF(A95="","",IF(LEFT(AG95,5)="CHECK",AG95,IF(AD95&lt;&gt;0,"CHECK harga/bayar",IF(AI95&gt;0,"CHECK DP belum cocok",IF(U95=0,"Ditahan","OK")))))</x:v>
      </x:c>
      <x:c r="E3024" s="413" t="str">
        <x:v>Integrasi rumus</x:v>
      </x:c>
      <x:c r="F3024" s="413" t="str">
        <x:v>9 Sep 2026</x:v>
      </x:c>
    </x:row>
    <x:row r="3025" ht="40" customHeight="1">
      <x:c r="A3025" s="413" t="str">
        <x:v>Data Schedule</x:v>
      </x:c>
      <x:c r="B3025" s="413" t="str">
        <x:v>AC96</x:v>
      </x:c>
      <x:c r="C3025" s="413" t="str">
        <x:v>=IF(A96="","",P96+Q96)</x:v>
      </x:c>
      <x:c r="D3025" s="413" t="str">
        <x:v>=IF(A96="","",P96+Q96+IF(AL96&lt;&gt;"",N(AK96),0))</x:v>
      </x:c>
      <x:c r="E3025" s="413" t="str">
        <x:v>Integrasi rumus</x:v>
      </x:c>
      <x:c r="F3025" s="413" t="str">
        <x:v>9 Sep 2026</x:v>
      </x:c>
    </x:row>
    <x:row r="3026" ht="40" customHeight="1">
      <x:c r="A3026" s="413" t="str">
        <x:v>Data Schedule</x:v>
      </x:c>
      <x:c r="B3026" s="413" t="str">
        <x:v>S96</x:v>
      </x:c>
      <x:c r="C3026" s="413" t="str">
        <x:v>=IF(A96="","",MIN(L96,P96+Q96))</x:v>
      </x:c>
      <x:c r="D3026" s="413" t="str">
        <x:v>=IF(A96="","",MIN(L96,AC96))</x:v>
      </x:c>
      <x:c r="E3026" s="413" t="str">
        <x:v>Integrasi rumus</x:v>
      </x:c>
      <x:c r="F3026" s="413" t="str">
        <x:v>9 Sep 2026</x:v>
      </x:c>
    </x:row>
    <x:row r="3027" ht="40" customHeight="1">
      <x:c r="A3027" s="413" t="str">
        <x:v>Data Schedule</x:v>
      </x:c>
      <x:c r="B3027" s="413" t="str">
        <x:v>T96</x:v>
      </x:c>
      <x:c r="C3027" s="413" t="str">
        <x:v>=IF(A96="","",IF(OR(O96="Lunas",R96&gt;0),0,MAX(0,L96-MAX(N96,P96)-Q96)))</x:v>
      </x:c>
      <x:c r="D3027" s="413" t="str">
        <x:v>=IF(A96="","",MAX(0,L96-AC96))</x:v>
      </x:c>
      <x:c r="E3027" s="413" t="str">
        <x:v>Integrasi rumus</x:v>
      </x:c>
      <x:c r="F3027" s="413" t="str">
        <x:v>9 Sep 2026</x:v>
      </x:c>
    </x:row>
    <x:row r="3028" ht="40" customHeight="1">
      <x:c r="A3028" s="413" t="str">
        <x:v>Data Schedule</x:v>
      </x:c>
      <x:c r="B3028" s="413" t="str">
        <x:v>AI96</x:v>
      </x:c>
      <x:c r="C3028" s="413" t="str">
        <x:v>=IF(A96="","",MAX(0,N96-P96))</x:v>
      </x:c>
      <x:c r="D3028" s="413" t="str">
        <x:v>=IF(A96="","",MAX(0,N96-AC96))</x:v>
      </x:c>
      <x:c r="E3028" s="413" t="str">
        <x:v>Integrasi rumus</x:v>
      </x:c>
      <x:c r="F3028" s="413" t="str">
        <x:v>9 Sep 2026</x:v>
      </x:c>
    </x:row>
    <x:row r="3029" ht="40" customHeight="1">
      <x:c r="A3029" s="413" t="str">
        <x:v>Data Schedule</x:v>
      </x:c>
      <x:c r="B3029" s="413" t="str">
        <x:v>V96</x:v>
      </x:c>
      <x:c r="C3029" s="413" t="str">
        <x:v>=IF(AND(A96&lt;&gt;"",U96=1,B96&gt;'Pengaturan'!$B$6,B96&lt;='Pengaturan'!$B$5),T96,0)</x:v>
      </x:c>
      <x:c r="D3029" s="413" t="str">
        <x:v>=IF(AND(AND(A96&lt;&gt;"",U96=1,AI96=0,AH96=0,LEFT(AG96,5)&lt;&gt;"CHECK",G96&lt;&gt;"CHECK PACKAGE"),B96&gt;'Pengaturan'!$B$6,B96&lt;='Pengaturan'!$B$5),T96,0)</x:v>
      </x:c>
      <x:c r="E3029" s="413" t="str">
        <x:v>Integrasi rumus</x:v>
      </x:c>
      <x:c r="F3029" s="413" t="str">
        <x:v>9 Sep 2026</x:v>
      </x:c>
    </x:row>
    <x:row r="3030" ht="40" customHeight="1">
      <x:c r="A3030" s="413" t="str">
        <x:v>Data Schedule</x:v>
      </x:c>
      <x:c r="B3030" s="413" t="str">
        <x:v>W96</x:v>
      </x:c>
      <x:c r="C3030" s="413" t="str">
        <x:v>=IF(AND(A96&lt;&gt;"",U96=1,B96='Pengaturan'!$B$6,'Pengaturan'!$B$28&lt;&gt;"Tutup"),T96,0)</x:v>
      </x:c>
      <x:c r="D3030" s="413" t="str">
        <x:v>=IF(AND(AND(A96&lt;&gt;"",U96=1,AI96=0,AH96=0,LEFT(AG96,5)&lt;&gt;"CHECK",G96&lt;&gt;"CHECK PACKAGE"),B96='Pengaturan'!$B$6,'Pengaturan'!$B$28&lt;&gt;"Tutup"),T96,0)</x:v>
      </x:c>
      <x:c r="E3030" s="413" t="str">
        <x:v>Integrasi rumus</x:v>
      </x:c>
      <x:c r="F3030" s="413" t="str">
        <x:v>9 Sep 2026</x:v>
      </x:c>
    </x:row>
    <x:row r="3031" ht="40" customHeight="1">
      <x:c r="A3031" s="413" t="str">
        <x:v>Data Schedule</x:v>
      </x:c>
      <x:c r="B3031" s="413" t="str">
        <x:v>AM96</x:v>
      </x:c>
      <x:c r="C3031" s="413"/>
      <x:c r="D3031" s="413" t="str">
        <x:v>=IF(AND(A96&lt;&gt;"",B96&gt;'Pengaturan'!$B$29,B96&lt;='Pengaturan'!$B$5),MAX(0,T96-V96-W96),0)</x:v>
      </x:c>
      <x:c r="E3031" s="413" t="str">
        <x:v>Integrasi rumus</x:v>
      </x:c>
      <x:c r="F3031" s="413" t="str">
        <x:v>9 Sep 2026</x:v>
      </x:c>
    </x:row>
    <x:row r="3032" ht="40" customHeight="1">
      <x:c r="A3032" s="413" t="str">
        <x:v>Data Schedule</x:v>
      </x:c>
      <x:c r="B3032" s="413" t="str">
        <x:v>AE96</x:v>
      </x:c>
      <x:c r="C3032" s="413" t="str">
        <x:v>=IF(A96="","",IF(AD96&lt;&gt;0,"CHECK harga/bayar",IF(AI96&gt;0,"CHECK DP belum cocok","OK")))</x:v>
      </x:c>
      <x:c r="D3032" s="413" t="str">
        <x:v>=IF(A96="","",IF(LEFT(AG96,5)="CHECK",AG96,IF(AD96&lt;&gt;0,"CHECK harga/bayar",IF(AI96&gt;0,"CHECK DP belum cocok",IF(U96=0,"Ditahan","OK")))))</x:v>
      </x:c>
      <x:c r="E3032" s="413" t="str">
        <x:v>Integrasi rumus</x:v>
      </x:c>
      <x:c r="F3032" s="413" t="str">
        <x:v>9 Sep 2026</x:v>
      </x:c>
    </x:row>
    <x:row r="3033" ht="40" customHeight="1">
      <x:c r="A3033" s="413" t="str">
        <x:v>Data Schedule</x:v>
      </x:c>
      <x:c r="B3033" s="413" t="str">
        <x:v>AC97</x:v>
      </x:c>
      <x:c r="C3033" s="413" t="str">
        <x:v>=IF(A97="","",P97+Q97)</x:v>
      </x:c>
      <x:c r="D3033" s="413" t="str">
        <x:v>=IF(A97="","",P97+Q97+IF(AL97&lt;&gt;"",N(AK97),0))</x:v>
      </x:c>
      <x:c r="E3033" s="413" t="str">
        <x:v>Integrasi rumus</x:v>
      </x:c>
      <x:c r="F3033" s="413" t="str">
        <x:v>9 Sep 2026</x:v>
      </x:c>
    </x:row>
    <x:row r="3034" ht="40" customHeight="1">
      <x:c r="A3034" s="413" t="str">
        <x:v>Data Schedule</x:v>
      </x:c>
      <x:c r="B3034" s="413" t="str">
        <x:v>S97</x:v>
      </x:c>
      <x:c r="C3034" s="413" t="str">
        <x:v>=IF(A97="","",MIN(L97,P97+Q97))</x:v>
      </x:c>
      <x:c r="D3034" s="413" t="str">
        <x:v>=IF(A97="","",MIN(L97,AC97))</x:v>
      </x:c>
      <x:c r="E3034" s="413" t="str">
        <x:v>Integrasi rumus</x:v>
      </x:c>
      <x:c r="F3034" s="413" t="str">
        <x:v>9 Sep 2026</x:v>
      </x:c>
    </x:row>
    <x:row r="3035" ht="40" customHeight="1">
      <x:c r="A3035" s="413" t="str">
        <x:v>Data Schedule</x:v>
      </x:c>
      <x:c r="B3035" s="413" t="str">
        <x:v>T97</x:v>
      </x:c>
      <x:c r="C3035" s="413" t="str">
        <x:v>=IF(A97="","",IF(OR(O97="Lunas",R97&gt;0),0,MAX(0,L97-MAX(N97,P97)-Q97)))</x:v>
      </x:c>
      <x:c r="D3035" s="413" t="str">
        <x:v>=IF(A97="","",MAX(0,L97-AC97))</x:v>
      </x:c>
      <x:c r="E3035" s="413" t="str">
        <x:v>Integrasi rumus</x:v>
      </x:c>
      <x:c r="F3035" s="413" t="str">
        <x:v>9 Sep 2026</x:v>
      </x:c>
    </x:row>
    <x:row r="3036" ht="40" customHeight="1">
      <x:c r="A3036" s="413" t="str">
        <x:v>Data Schedule</x:v>
      </x:c>
      <x:c r="B3036" s="413" t="str">
        <x:v>AI97</x:v>
      </x:c>
      <x:c r="C3036" s="413" t="str">
        <x:v>=IF(A97="","",MAX(0,N97-P97))</x:v>
      </x:c>
      <x:c r="D3036" s="413" t="str">
        <x:v>=IF(A97="","",MAX(0,N97-AC97))</x:v>
      </x:c>
      <x:c r="E3036" s="413" t="str">
        <x:v>Integrasi rumus</x:v>
      </x:c>
      <x:c r="F3036" s="413" t="str">
        <x:v>9 Sep 2026</x:v>
      </x:c>
    </x:row>
    <x:row r="3037" ht="40" customHeight="1">
      <x:c r="A3037" s="413" t="str">
        <x:v>Data Schedule</x:v>
      </x:c>
      <x:c r="B3037" s="413" t="str">
        <x:v>V97</x:v>
      </x:c>
      <x:c r="C3037" s="413" t="str">
        <x:v>=IF(AND(A97&lt;&gt;"",U97=1,B97&gt;'Pengaturan'!$B$6,B97&lt;='Pengaturan'!$B$5),T97,0)</x:v>
      </x:c>
      <x:c r="D3037" s="413" t="str">
        <x:v>=IF(AND(AND(A97&lt;&gt;"",U97=1,AI97=0,AH97=0,LEFT(AG97,5)&lt;&gt;"CHECK",G97&lt;&gt;"CHECK PACKAGE"),B97&gt;'Pengaturan'!$B$6,B97&lt;='Pengaturan'!$B$5),T97,0)</x:v>
      </x:c>
      <x:c r="E3037" s="413" t="str">
        <x:v>Integrasi rumus</x:v>
      </x:c>
      <x:c r="F3037" s="413" t="str">
        <x:v>9 Sep 2026</x:v>
      </x:c>
    </x:row>
    <x:row r="3038" ht="40" customHeight="1">
      <x:c r="A3038" s="413" t="str">
        <x:v>Data Schedule</x:v>
      </x:c>
      <x:c r="B3038" s="413" t="str">
        <x:v>W97</x:v>
      </x:c>
      <x:c r="C3038" s="413" t="str">
        <x:v>=IF(AND(A97&lt;&gt;"",U97=1,B97='Pengaturan'!$B$6,'Pengaturan'!$B$28&lt;&gt;"Tutup"),T97,0)</x:v>
      </x:c>
      <x:c r="D3038" s="413" t="str">
        <x:v>=IF(AND(AND(A97&lt;&gt;"",U97=1,AI97=0,AH97=0,LEFT(AG97,5)&lt;&gt;"CHECK",G97&lt;&gt;"CHECK PACKAGE"),B97='Pengaturan'!$B$6,'Pengaturan'!$B$28&lt;&gt;"Tutup"),T97,0)</x:v>
      </x:c>
      <x:c r="E3038" s="413" t="str">
        <x:v>Integrasi rumus</x:v>
      </x:c>
      <x:c r="F3038" s="413" t="str">
        <x:v>9 Sep 2026</x:v>
      </x:c>
    </x:row>
    <x:row r="3039" ht="40" customHeight="1">
      <x:c r="A3039" s="413" t="str">
        <x:v>Data Schedule</x:v>
      </x:c>
      <x:c r="B3039" s="413" t="str">
        <x:v>AM97</x:v>
      </x:c>
      <x:c r="C3039" s="413"/>
      <x:c r="D3039" s="413" t="str">
        <x:v>=IF(AND(A97&lt;&gt;"",B97&gt;'Pengaturan'!$B$29,B97&lt;='Pengaturan'!$B$5),MAX(0,T97-V97-W97),0)</x:v>
      </x:c>
      <x:c r="E3039" s="413" t="str">
        <x:v>Integrasi rumus</x:v>
      </x:c>
      <x:c r="F3039" s="413" t="str">
        <x:v>9 Sep 2026</x:v>
      </x:c>
    </x:row>
    <x:row r="3040" ht="40" customHeight="1">
      <x:c r="A3040" s="413" t="str">
        <x:v>Data Schedule</x:v>
      </x:c>
      <x:c r="B3040" s="413" t="str">
        <x:v>AE97</x:v>
      </x:c>
      <x:c r="C3040" s="413" t="str">
        <x:v>=IF(A97="","",IF(AD97&lt;&gt;0,"CHECK harga/bayar",IF(AI97&gt;0,"CHECK DP belum cocok","OK")))</x:v>
      </x:c>
      <x:c r="D3040" s="413" t="str">
        <x:v>=IF(A97="","",IF(LEFT(AG97,5)="CHECK",AG97,IF(AD97&lt;&gt;0,"CHECK harga/bayar",IF(AI97&gt;0,"CHECK DP belum cocok",IF(U97=0,"Ditahan","OK")))))</x:v>
      </x:c>
      <x:c r="E3040" s="413" t="str">
        <x:v>Integrasi rumus</x:v>
      </x:c>
      <x:c r="F3040" s="413" t="str">
        <x:v>9 Sep 2026</x:v>
      </x:c>
    </x:row>
    <x:row r="3041" ht="40" customHeight="1">
      <x:c r="A3041" s="413" t="str">
        <x:v>Data Schedule</x:v>
      </x:c>
      <x:c r="B3041" s="413" t="str">
        <x:v>AC98</x:v>
      </x:c>
      <x:c r="C3041" s="413" t="str">
        <x:v>=IF(A98="","",P98+Q98)</x:v>
      </x:c>
      <x:c r="D3041" s="413" t="str">
        <x:v>=IF(A98="","",P98+Q98+IF(AL98&lt;&gt;"",N(AK98),0))</x:v>
      </x:c>
      <x:c r="E3041" s="413" t="str">
        <x:v>Integrasi rumus</x:v>
      </x:c>
      <x:c r="F3041" s="413" t="str">
        <x:v>9 Sep 2026</x:v>
      </x:c>
    </x:row>
    <x:row r="3042" ht="40" customHeight="1">
      <x:c r="A3042" s="413" t="str">
        <x:v>Data Schedule</x:v>
      </x:c>
      <x:c r="B3042" s="413" t="str">
        <x:v>S98</x:v>
      </x:c>
      <x:c r="C3042" s="413" t="str">
        <x:v>=IF(A98="","",MIN(L98,P98+Q98))</x:v>
      </x:c>
      <x:c r="D3042" s="413" t="str">
        <x:v>=IF(A98="","",MIN(L98,AC98))</x:v>
      </x:c>
      <x:c r="E3042" s="413" t="str">
        <x:v>Integrasi rumus</x:v>
      </x:c>
      <x:c r="F3042" s="413" t="str">
        <x:v>9 Sep 2026</x:v>
      </x:c>
    </x:row>
    <x:row r="3043" ht="40" customHeight="1">
      <x:c r="A3043" s="413" t="str">
        <x:v>Data Schedule</x:v>
      </x:c>
      <x:c r="B3043" s="413" t="str">
        <x:v>T98</x:v>
      </x:c>
      <x:c r="C3043" s="413" t="str">
        <x:v>=IF(A98="","",IF(OR(O98="Lunas",R98&gt;0),0,MAX(0,L98-MAX(N98,P98)-Q98)))</x:v>
      </x:c>
      <x:c r="D3043" s="413" t="str">
        <x:v>=IF(A98="","",MAX(0,L98-AC98))</x:v>
      </x:c>
      <x:c r="E3043" s="413" t="str">
        <x:v>Integrasi rumus</x:v>
      </x:c>
      <x:c r="F3043" s="413" t="str">
        <x:v>9 Sep 2026</x:v>
      </x:c>
    </x:row>
    <x:row r="3044" ht="40" customHeight="1">
      <x:c r="A3044" s="413" t="str">
        <x:v>Data Schedule</x:v>
      </x:c>
      <x:c r="B3044" s="413" t="str">
        <x:v>AI98</x:v>
      </x:c>
      <x:c r="C3044" s="413" t="str">
        <x:v>=IF(A98="","",MAX(0,N98-P98))</x:v>
      </x:c>
      <x:c r="D3044" s="413" t="str">
        <x:v>=IF(A98="","",MAX(0,N98-AC98))</x:v>
      </x:c>
      <x:c r="E3044" s="413" t="str">
        <x:v>Integrasi rumus</x:v>
      </x:c>
      <x:c r="F3044" s="413" t="str">
        <x:v>9 Sep 2026</x:v>
      </x:c>
    </x:row>
    <x:row r="3045" ht="40" customHeight="1">
      <x:c r="A3045" s="413" t="str">
        <x:v>Data Schedule</x:v>
      </x:c>
      <x:c r="B3045" s="413" t="str">
        <x:v>V98</x:v>
      </x:c>
      <x:c r="C3045" s="413" t="str">
        <x:v>=IF(AND(A98&lt;&gt;"",U98=1,B98&gt;'Pengaturan'!$B$6,B98&lt;='Pengaturan'!$B$5),T98,0)</x:v>
      </x:c>
      <x:c r="D3045" s="413" t="str">
        <x:v>=IF(AND(AND(A98&lt;&gt;"",U98=1,AI98=0,AH98=0,LEFT(AG98,5)&lt;&gt;"CHECK",G98&lt;&gt;"CHECK PACKAGE"),B98&gt;'Pengaturan'!$B$6,B98&lt;='Pengaturan'!$B$5),T98,0)</x:v>
      </x:c>
      <x:c r="E3045" s="413" t="str">
        <x:v>Integrasi rumus</x:v>
      </x:c>
      <x:c r="F3045" s="413" t="str">
        <x:v>9 Sep 2026</x:v>
      </x:c>
    </x:row>
    <x:row r="3046" ht="40" customHeight="1">
      <x:c r="A3046" s="413" t="str">
        <x:v>Data Schedule</x:v>
      </x:c>
      <x:c r="B3046" s="413" t="str">
        <x:v>W98</x:v>
      </x:c>
      <x:c r="C3046" s="413" t="str">
        <x:v>=IF(AND(A98&lt;&gt;"",U98=1,B98='Pengaturan'!$B$6,'Pengaturan'!$B$28&lt;&gt;"Tutup"),T98,0)</x:v>
      </x:c>
      <x:c r="D3046" s="413" t="str">
        <x:v>=IF(AND(AND(A98&lt;&gt;"",U98=1,AI98=0,AH98=0,LEFT(AG98,5)&lt;&gt;"CHECK",G98&lt;&gt;"CHECK PACKAGE"),B98='Pengaturan'!$B$6,'Pengaturan'!$B$28&lt;&gt;"Tutup"),T98,0)</x:v>
      </x:c>
      <x:c r="E3046" s="413" t="str">
        <x:v>Integrasi rumus</x:v>
      </x:c>
      <x:c r="F3046" s="413" t="str">
        <x:v>9 Sep 2026</x:v>
      </x:c>
    </x:row>
    <x:row r="3047" ht="40" customHeight="1">
      <x:c r="A3047" s="413" t="str">
        <x:v>Data Schedule</x:v>
      </x:c>
      <x:c r="B3047" s="413" t="str">
        <x:v>AM98</x:v>
      </x:c>
      <x:c r="C3047" s="413"/>
      <x:c r="D3047" s="413" t="str">
        <x:v>=IF(AND(A98&lt;&gt;"",B98&gt;'Pengaturan'!$B$29,B98&lt;='Pengaturan'!$B$5),MAX(0,T98-V98-W98),0)</x:v>
      </x:c>
      <x:c r="E3047" s="413" t="str">
        <x:v>Integrasi rumus</x:v>
      </x:c>
      <x:c r="F3047" s="413" t="str">
        <x:v>9 Sep 2026</x:v>
      </x:c>
    </x:row>
    <x:row r="3048" ht="40" customHeight="1">
      <x:c r="A3048" s="413" t="str">
        <x:v>Data Schedule</x:v>
      </x:c>
      <x:c r="B3048" s="413" t="str">
        <x:v>AE98</x:v>
      </x:c>
      <x:c r="C3048" s="413" t="str">
        <x:v>=IF(A98="","",IF(AD98&lt;&gt;0,"CHECK harga/bayar",IF(AI98&gt;0,"CHECK DP belum cocok","OK")))</x:v>
      </x:c>
      <x:c r="D3048" s="413" t="str">
        <x:v>=IF(A98="","",IF(LEFT(AG98,5)="CHECK",AG98,IF(AD98&lt;&gt;0,"CHECK harga/bayar",IF(AI98&gt;0,"CHECK DP belum cocok",IF(U98=0,"Ditahan","OK")))))</x:v>
      </x:c>
      <x:c r="E3048" s="413" t="str">
        <x:v>Integrasi rumus</x:v>
      </x:c>
      <x:c r="F3048" s="413" t="str">
        <x:v>9 Sep 2026</x:v>
      </x:c>
    </x:row>
    <x:row r="3049" ht="40" customHeight="1">
      <x:c r="A3049" s="413" t="str">
        <x:v>Data Schedule</x:v>
      </x:c>
      <x:c r="B3049" s="413" t="str">
        <x:v>AC99</x:v>
      </x:c>
      <x:c r="C3049" s="413" t="str">
        <x:v>=IF(A99="","",P99+Q99)</x:v>
      </x:c>
      <x:c r="D3049" s="413" t="str">
        <x:v>=IF(A99="","",P99+Q99+IF(AL99&lt;&gt;"",N(AK99),0))</x:v>
      </x:c>
      <x:c r="E3049" s="413" t="str">
        <x:v>Integrasi rumus</x:v>
      </x:c>
      <x:c r="F3049" s="413" t="str">
        <x:v>9 Sep 2026</x:v>
      </x:c>
    </x:row>
    <x:row r="3050" ht="40" customHeight="1">
      <x:c r="A3050" s="413" t="str">
        <x:v>Data Schedule</x:v>
      </x:c>
      <x:c r="B3050" s="413" t="str">
        <x:v>S99</x:v>
      </x:c>
      <x:c r="C3050" s="413" t="str">
        <x:v>=IF(A99="","",MIN(L99,P99+Q99))</x:v>
      </x:c>
      <x:c r="D3050" s="413" t="str">
        <x:v>=IF(A99="","",MIN(L99,AC99))</x:v>
      </x:c>
      <x:c r="E3050" s="413" t="str">
        <x:v>Integrasi rumus</x:v>
      </x:c>
      <x:c r="F3050" s="413" t="str">
        <x:v>9 Sep 2026</x:v>
      </x:c>
    </x:row>
    <x:row r="3051" ht="40" customHeight="1">
      <x:c r="A3051" s="413" t="str">
        <x:v>Data Schedule</x:v>
      </x:c>
      <x:c r="B3051" s="413" t="str">
        <x:v>T99</x:v>
      </x:c>
      <x:c r="C3051" s="413" t="str">
        <x:v>=IF(A99="","",IF(OR(O99="Lunas",R99&gt;0),0,MAX(0,L99-MAX(N99,P99)-Q99)))</x:v>
      </x:c>
      <x:c r="D3051" s="413" t="str">
        <x:v>=IF(A99="","",MAX(0,L99-AC99))</x:v>
      </x:c>
      <x:c r="E3051" s="413" t="str">
        <x:v>Integrasi rumus</x:v>
      </x:c>
      <x:c r="F3051" s="413" t="str">
        <x:v>9 Sep 2026</x:v>
      </x:c>
    </x:row>
    <x:row r="3052" ht="40" customHeight="1">
      <x:c r="A3052" s="413" t="str">
        <x:v>Data Schedule</x:v>
      </x:c>
      <x:c r="B3052" s="413" t="str">
        <x:v>AI99</x:v>
      </x:c>
      <x:c r="C3052" s="413" t="str">
        <x:v>=IF(A99="","",MAX(0,N99-P99))</x:v>
      </x:c>
      <x:c r="D3052" s="413" t="str">
        <x:v>=IF(A99="","",MAX(0,N99-AC99))</x:v>
      </x:c>
      <x:c r="E3052" s="413" t="str">
        <x:v>Integrasi rumus</x:v>
      </x:c>
      <x:c r="F3052" s="413" t="str">
        <x:v>9 Sep 2026</x:v>
      </x:c>
    </x:row>
    <x:row r="3053" ht="40" customHeight="1">
      <x:c r="A3053" s="413" t="str">
        <x:v>Data Schedule</x:v>
      </x:c>
      <x:c r="B3053" s="413" t="str">
        <x:v>V99</x:v>
      </x:c>
      <x:c r="C3053" s="413" t="str">
        <x:v>=IF(AND(A99&lt;&gt;"",U99=1,B99&gt;'Pengaturan'!$B$6,B99&lt;='Pengaturan'!$B$5),T99,0)</x:v>
      </x:c>
      <x:c r="D3053" s="413" t="str">
        <x:v>=IF(AND(AND(A99&lt;&gt;"",U99=1,AI99=0,AH99=0,LEFT(AG99,5)&lt;&gt;"CHECK",G99&lt;&gt;"CHECK PACKAGE"),B99&gt;'Pengaturan'!$B$6,B99&lt;='Pengaturan'!$B$5),T99,0)</x:v>
      </x:c>
      <x:c r="E3053" s="413" t="str">
        <x:v>Integrasi rumus</x:v>
      </x:c>
      <x:c r="F3053" s="413" t="str">
        <x:v>9 Sep 2026</x:v>
      </x:c>
    </x:row>
    <x:row r="3054" ht="40" customHeight="1">
      <x:c r="A3054" s="413" t="str">
        <x:v>Data Schedule</x:v>
      </x:c>
      <x:c r="B3054" s="413" t="str">
        <x:v>W99</x:v>
      </x:c>
      <x:c r="C3054" s="413" t="str">
        <x:v>=IF(AND(A99&lt;&gt;"",U99=1,B99='Pengaturan'!$B$6,'Pengaturan'!$B$28&lt;&gt;"Tutup"),T99,0)</x:v>
      </x:c>
      <x:c r="D3054" s="413" t="str">
        <x:v>=IF(AND(AND(A99&lt;&gt;"",U99=1,AI99=0,AH99=0,LEFT(AG99,5)&lt;&gt;"CHECK",G99&lt;&gt;"CHECK PACKAGE"),B99='Pengaturan'!$B$6,'Pengaturan'!$B$28&lt;&gt;"Tutup"),T99,0)</x:v>
      </x:c>
      <x:c r="E3054" s="413" t="str">
        <x:v>Integrasi rumus</x:v>
      </x:c>
      <x:c r="F3054" s="413" t="str">
        <x:v>9 Sep 2026</x:v>
      </x:c>
    </x:row>
    <x:row r="3055" ht="40" customHeight="1">
      <x:c r="A3055" s="413" t="str">
        <x:v>Data Schedule</x:v>
      </x:c>
      <x:c r="B3055" s="413" t="str">
        <x:v>AM99</x:v>
      </x:c>
      <x:c r="C3055" s="413"/>
      <x:c r="D3055" s="413" t="str">
        <x:v>=IF(AND(A99&lt;&gt;"",B99&gt;'Pengaturan'!$B$29,B99&lt;='Pengaturan'!$B$5),MAX(0,T99-V99-W99),0)</x:v>
      </x:c>
      <x:c r="E3055" s="413" t="str">
        <x:v>Integrasi rumus</x:v>
      </x:c>
      <x:c r="F3055" s="413" t="str">
        <x:v>9 Sep 2026</x:v>
      </x:c>
    </x:row>
    <x:row r="3056" ht="40" customHeight="1">
      <x:c r="A3056" s="413" t="str">
        <x:v>Data Schedule</x:v>
      </x:c>
      <x:c r="B3056" s="413" t="str">
        <x:v>AE99</x:v>
      </x:c>
      <x:c r="C3056" s="413" t="str">
        <x:v>=IF(A99="","",IF(AD99&lt;&gt;0,"CHECK harga/bayar",IF(AI99&gt;0,"CHECK DP belum cocok","OK")))</x:v>
      </x:c>
      <x:c r="D3056" s="413" t="str">
        <x:v>=IF(A99="","",IF(LEFT(AG99,5)="CHECK",AG99,IF(AD99&lt;&gt;0,"CHECK harga/bayar",IF(AI99&gt;0,"CHECK DP belum cocok",IF(U99=0,"Ditahan","OK")))))</x:v>
      </x:c>
      <x:c r="E3056" s="413" t="str">
        <x:v>Integrasi rumus</x:v>
      </x:c>
      <x:c r="F3056" s="413" t="str">
        <x:v>9 Sep 2026</x:v>
      </x:c>
    </x:row>
    <x:row r="3057" ht="40" customHeight="1">
      <x:c r="A3057" s="413" t="str">
        <x:v>Data Schedule</x:v>
      </x:c>
      <x:c r="B3057" s="413" t="str">
        <x:v>AC100</x:v>
      </x:c>
      <x:c r="C3057" s="413" t="str">
        <x:v>=IF(A100="","",P100+Q100)</x:v>
      </x:c>
      <x:c r="D3057" s="413" t="str">
        <x:v>=IF(A100="","",P100+Q100+IF(AL100&lt;&gt;"",N(AK100),0))</x:v>
      </x:c>
      <x:c r="E3057" s="413" t="str">
        <x:v>Integrasi rumus</x:v>
      </x:c>
      <x:c r="F3057" s="413" t="str">
        <x:v>9 Sep 2026</x:v>
      </x:c>
    </x:row>
    <x:row r="3058" ht="40" customHeight="1">
      <x:c r="A3058" s="413" t="str">
        <x:v>Data Schedule</x:v>
      </x:c>
      <x:c r="B3058" s="413" t="str">
        <x:v>S100</x:v>
      </x:c>
      <x:c r="C3058" s="413" t="str">
        <x:v>=IF(A100="","",MIN(L100,P100+Q100))</x:v>
      </x:c>
      <x:c r="D3058" s="413" t="str">
        <x:v>=IF(A100="","",MIN(L100,AC100))</x:v>
      </x:c>
      <x:c r="E3058" s="413" t="str">
        <x:v>Integrasi rumus</x:v>
      </x:c>
      <x:c r="F3058" s="413" t="str">
        <x:v>9 Sep 2026</x:v>
      </x:c>
    </x:row>
    <x:row r="3059" ht="40" customHeight="1">
      <x:c r="A3059" s="413" t="str">
        <x:v>Data Schedule</x:v>
      </x:c>
      <x:c r="B3059" s="413" t="str">
        <x:v>T100</x:v>
      </x:c>
      <x:c r="C3059" s="413" t="str">
        <x:v>=IF(A100="","",IF(OR(O100="Lunas",R100&gt;0),0,MAX(0,L100-MAX(N100,P100)-Q100)))</x:v>
      </x:c>
      <x:c r="D3059" s="413" t="str">
        <x:v>=IF(A100="","",MAX(0,L100-AC100))</x:v>
      </x:c>
      <x:c r="E3059" s="413" t="str">
        <x:v>Integrasi rumus</x:v>
      </x:c>
      <x:c r="F3059" s="413" t="str">
        <x:v>9 Sep 2026</x:v>
      </x:c>
    </x:row>
    <x:row r="3060" ht="40" customHeight="1">
      <x:c r="A3060" s="413" t="str">
        <x:v>Data Schedule</x:v>
      </x:c>
      <x:c r="B3060" s="413" t="str">
        <x:v>AI100</x:v>
      </x:c>
      <x:c r="C3060" s="413" t="str">
        <x:v>=IF(A100="","",MAX(0,N100-P100))</x:v>
      </x:c>
      <x:c r="D3060" s="413" t="str">
        <x:v>=IF(A100="","",MAX(0,N100-AC100))</x:v>
      </x:c>
      <x:c r="E3060" s="413" t="str">
        <x:v>Integrasi rumus</x:v>
      </x:c>
      <x:c r="F3060" s="413" t="str">
        <x:v>9 Sep 2026</x:v>
      </x:c>
    </x:row>
    <x:row r="3061" ht="40" customHeight="1">
      <x:c r="A3061" s="413" t="str">
        <x:v>Data Schedule</x:v>
      </x:c>
      <x:c r="B3061" s="413" t="str">
        <x:v>V100</x:v>
      </x:c>
      <x:c r="C3061" s="413" t="str">
        <x:v>=IF(AND(A100&lt;&gt;"",U100=1,B100&gt;'Pengaturan'!$B$6,B100&lt;='Pengaturan'!$B$5),T100,0)</x:v>
      </x:c>
      <x:c r="D3061" s="413" t="str">
        <x:v>=IF(AND(AND(A100&lt;&gt;"",U100=1,AI100=0,AH100=0,LEFT(AG100,5)&lt;&gt;"CHECK",G100&lt;&gt;"CHECK PACKAGE"),B100&gt;'Pengaturan'!$B$6,B100&lt;='Pengaturan'!$B$5),T100,0)</x:v>
      </x:c>
      <x:c r="E3061" s="413" t="str">
        <x:v>Integrasi rumus</x:v>
      </x:c>
      <x:c r="F3061" s="413" t="str">
        <x:v>9 Sep 2026</x:v>
      </x:c>
    </x:row>
    <x:row r="3062" ht="40" customHeight="1">
      <x:c r="A3062" s="413" t="str">
        <x:v>Data Schedule</x:v>
      </x:c>
      <x:c r="B3062" s="413" t="str">
        <x:v>W100</x:v>
      </x:c>
      <x:c r="C3062" s="413" t="str">
        <x:v>=IF(AND(A100&lt;&gt;"",U100=1,B100='Pengaturan'!$B$6,'Pengaturan'!$B$28&lt;&gt;"Tutup"),T100,0)</x:v>
      </x:c>
      <x:c r="D3062" s="413" t="str">
        <x:v>=IF(AND(AND(A100&lt;&gt;"",U100=1,AI100=0,AH100=0,LEFT(AG100,5)&lt;&gt;"CHECK",G100&lt;&gt;"CHECK PACKAGE"),B100='Pengaturan'!$B$6,'Pengaturan'!$B$28&lt;&gt;"Tutup"),T100,0)</x:v>
      </x:c>
      <x:c r="E3062" s="413" t="str">
        <x:v>Integrasi rumus</x:v>
      </x:c>
      <x:c r="F3062" s="413" t="str">
        <x:v>9 Sep 2026</x:v>
      </x:c>
    </x:row>
    <x:row r="3063" ht="40" customHeight="1">
      <x:c r="A3063" s="413" t="str">
        <x:v>Data Schedule</x:v>
      </x:c>
      <x:c r="B3063" s="413" t="str">
        <x:v>AM100</x:v>
      </x:c>
      <x:c r="C3063" s="413"/>
      <x:c r="D3063" s="413" t="str">
        <x:v>=IF(AND(A100&lt;&gt;"",B100&gt;'Pengaturan'!$B$29,B100&lt;='Pengaturan'!$B$5),MAX(0,T100-V100-W100),0)</x:v>
      </x:c>
      <x:c r="E3063" s="413" t="str">
        <x:v>Integrasi rumus</x:v>
      </x:c>
      <x:c r="F3063" s="413" t="str">
        <x:v>9 Sep 2026</x:v>
      </x:c>
    </x:row>
    <x:row r="3064" ht="40" customHeight="1">
      <x:c r="A3064" s="413" t="str">
        <x:v>Data Schedule</x:v>
      </x:c>
      <x:c r="B3064" s="413" t="str">
        <x:v>AE100</x:v>
      </x:c>
      <x:c r="C3064" s="413" t="str">
        <x:v>=IF(A100="","",IF(AD100&lt;&gt;0,"CHECK harga/bayar",IF(AI100&gt;0,"CHECK DP belum cocok","OK")))</x:v>
      </x:c>
      <x:c r="D3064" s="413" t="str">
        <x:v>=IF(A100="","",IF(LEFT(AG100,5)="CHECK",AG100,IF(AD100&lt;&gt;0,"CHECK harga/bayar",IF(AI100&gt;0,"CHECK DP belum cocok",IF(U100=0,"Ditahan","OK")))))</x:v>
      </x:c>
      <x:c r="E3064" s="413" t="str">
        <x:v>Integrasi rumus</x:v>
      </x:c>
      <x:c r="F3064" s="413" t="str">
        <x:v>9 Sep 2026</x:v>
      </x:c>
    </x:row>
    <x:row r="3065" ht="40" customHeight="1">
      <x:c r="A3065" s="413" t="str">
        <x:v>Data Schedule</x:v>
      </x:c>
      <x:c r="B3065" s="413" t="str">
        <x:v>AC101</x:v>
      </x:c>
      <x:c r="C3065" s="413" t="str">
        <x:v>=IF(A101="","",P101+Q101)</x:v>
      </x:c>
      <x:c r="D3065" s="413" t="str">
        <x:v>=IF(A101="","",P101+Q101+IF(AL101&lt;&gt;"",N(AK101),0))</x:v>
      </x:c>
      <x:c r="E3065" s="413" t="str">
        <x:v>Integrasi rumus</x:v>
      </x:c>
      <x:c r="F3065" s="413" t="str">
        <x:v>9 Sep 2026</x:v>
      </x:c>
    </x:row>
    <x:row r="3066" ht="40" customHeight="1">
      <x:c r="A3066" s="413" t="str">
        <x:v>Data Schedule</x:v>
      </x:c>
      <x:c r="B3066" s="413" t="str">
        <x:v>S101</x:v>
      </x:c>
      <x:c r="C3066" s="413" t="str">
        <x:v>=IF(A101="","",MIN(L101,P101+Q101))</x:v>
      </x:c>
      <x:c r="D3066" s="413" t="str">
        <x:v>=IF(A101="","",MIN(L101,AC101))</x:v>
      </x:c>
      <x:c r="E3066" s="413" t="str">
        <x:v>Integrasi rumus</x:v>
      </x:c>
      <x:c r="F3066" s="413" t="str">
        <x:v>9 Sep 2026</x:v>
      </x:c>
    </x:row>
    <x:row r="3067" ht="40" customHeight="1">
      <x:c r="A3067" s="413" t="str">
        <x:v>Data Schedule</x:v>
      </x:c>
      <x:c r="B3067" s="413" t="str">
        <x:v>T101</x:v>
      </x:c>
      <x:c r="C3067" s="413" t="str">
        <x:v>=IF(A101="","",IF(OR(O101="Lunas",R101&gt;0),0,MAX(0,L101-MAX(N101,P101)-Q101)))</x:v>
      </x:c>
      <x:c r="D3067" s="413" t="str">
        <x:v>=IF(A101="","",MAX(0,L101-AC101))</x:v>
      </x:c>
      <x:c r="E3067" s="413" t="str">
        <x:v>Integrasi rumus</x:v>
      </x:c>
      <x:c r="F3067" s="413" t="str">
        <x:v>9 Sep 2026</x:v>
      </x:c>
    </x:row>
    <x:row r="3068" ht="40" customHeight="1">
      <x:c r="A3068" s="413" t="str">
        <x:v>Data Schedule</x:v>
      </x:c>
      <x:c r="B3068" s="413" t="str">
        <x:v>AI101</x:v>
      </x:c>
      <x:c r="C3068" s="413" t="str">
        <x:v>=IF(A101="","",MAX(0,N101-P101))</x:v>
      </x:c>
      <x:c r="D3068" s="413" t="str">
        <x:v>=IF(A101="","",MAX(0,N101-AC101))</x:v>
      </x:c>
      <x:c r="E3068" s="413" t="str">
        <x:v>Integrasi rumus</x:v>
      </x:c>
      <x:c r="F3068" s="413" t="str">
        <x:v>9 Sep 2026</x:v>
      </x:c>
    </x:row>
    <x:row r="3069" ht="40" customHeight="1">
      <x:c r="A3069" s="413" t="str">
        <x:v>Data Schedule</x:v>
      </x:c>
      <x:c r="B3069" s="413" t="str">
        <x:v>V101</x:v>
      </x:c>
      <x:c r="C3069" s="413" t="str">
        <x:v>=IF(AND(A101&lt;&gt;"",U101=1,B101&gt;'Pengaturan'!$B$6,B101&lt;='Pengaturan'!$B$5),T101,0)</x:v>
      </x:c>
      <x:c r="D3069" s="413" t="str">
        <x:v>=IF(AND(AND(A101&lt;&gt;"",U101=1,AI101=0,AH101=0,LEFT(AG101,5)&lt;&gt;"CHECK",G101&lt;&gt;"CHECK PACKAGE"),B101&gt;'Pengaturan'!$B$6,B101&lt;='Pengaturan'!$B$5),T101,0)</x:v>
      </x:c>
      <x:c r="E3069" s="413" t="str">
        <x:v>Integrasi rumus</x:v>
      </x:c>
      <x:c r="F3069" s="413" t="str">
        <x:v>9 Sep 2026</x:v>
      </x:c>
    </x:row>
    <x:row r="3070" ht="40" customHeight="1">
      <x:c r="A3070" s="413" t="str">
        <x:v>Data Schedule</x:v>
      </x:c>
      <x:c r="B3070" s="413" t="str">
        <x:v>W101</x:v>
      </x:c>
      <x:c r="C3070" s="413" t="str">
        <x:v>=IF(AND(A101&lt;&gt;"",U101=1,B101='Pengaturan'!$B$6,'Pengaturan'!$B$28&lt;&gt;"Tutup"),T101,0)</x:v>
      </x:c>
      <x:c r="D3070" s="413" t="str">
        <x:v>=IF(AND(AND(A101&lt;&gt;"",U101=1,AI101=0,AH101=0,LEFT(AG101,5)&lt;&gt;"CHECK",G101&lt;&gt;"CHECK PACKAGE"),B101='Pengaturan'!$B$6,'Pengaturan'!$B$28&lt;&gt;"Tutup"),T101,0)</x:v>
      </x:c>
      <x:c r="E3070" s="413" t="str">
        <x:v>Integrasi rumus</x:v>
      </x:c>
      <x:c r="F3070" s="413" t="str">
        <x:v>9 Sep 2026</x:v>
      </x:c>
    </x:row>
    <x:row r="3071" ht="40" customHeight="1">
      <x:c r="A3071" s="413" t="str">
        <x:v>Data Schedule</x:v>
      </x:c>
      <x:c r="B3071" s="413" t="str">
        <x:v>AM101</x:v>
      </x:c>
      <x:c r="C3071" s="413"/>
      <x:c r="D3071" s="413" t="str">
        <x:v>=IF(AND(A101&lt;&gt;"",B101&gt;'Pengaturan'!$B$29,B101&lt;='Pengaturan'!$B$5),MAX(0,T101-V101-W101),0)</x:v>
      </x:c>
      <x:c r="E3071" s="413" t="str">
        <x:v>Integrasi rumus</x:v>
      </x:c>
      <x:c r="F3071" s="413" t="str">
        <x:v>9 Sep 2026</x:v>
      </x:c>
    </x:row>
    <x:row r="3072" ht="40" customHeight="1">
      <x:c r="A3072" s="413" t="str">
        <x:v>Data Schedule</x:v>
      </x:c>
      <x:c r="B3072" s="413" t="str">
        <x:v>AE101</x:v>
      </x:c>
      <x:c r="C3072" s="413" t="str">
        <x:v>=IF(A101="","",IF(AD101&lt;&gt;0,"CHECK harga/bayar",IF(AI101&gt;0,"CHECK DP belum cocok","OK")))</x:v>
      </x:c>
      <x:c r="D3072" s="413" t="str">
        <x:v>=IF(A101="","",IF(LEFT(AG101,5)="CHECK",AG101,IF(AD101&lt;&gt;0,"CHECK harga/bayar",IF(AI101&gt;0,"CHECK DP belum cocok",IF(U101=0,"Ditahan","OK")))))</x:v>
      </x:c>
      <x:c r="E3072" s="413" t="str">
        <x:v>Integrasi rumus</x:v>
      </x:c>
      <x:c r="F3072" s="413" t="str">
        <x:v>9 Sep 2026</x:v>
      </x:c>
    </x:row>
    <x:row r="3073" ht="40" customHeight="1">
      <x:c r="A3073" s="413" t="str">
        <x:v>Data Schedule</x:v>
      </x:c>
      <x:c r="B3073" s="413" t="str">
        <x:v>AC102</x:v>
      </x:c>
      <x:c r="C3073" s="413" t="str">
        <x:v>=IF(A102="","",P102+Q102)</x:v>
      </x:c>
      <x:c r="D3073" s="413" t="str">
        <x:v>=IF(A102="","",P102+Q102+IF(AL102&lt;&gt;"",N(AK102),0))</x:v>
      </x:c>
      <x:c r="E3073" s="413" t="str">
        <x:v>Integrasi rumus</x:v>
      </x:c>
      <x:c r="F3073" s="413" t="str">
        <x:v>9 Sep 2026</x:v>
      </x:c>
    </x:row>
    <x:row r="3074" ht="40" customHeight="1">
      <x:c r="A3074" s="413" t="str">
        <x:v>Data Schedule</x:v>
      </x:c>
      <x:c r="B3074" s="413" t="str">
        <x:v>S102</x:v>
      </x:c>
      <x:c r="C3074" s="413" t="str">
        <x:v>=IF(A102="","",MIN(L102,P102+Q102))</x:v>
      </x:c>
      <x:c r="D3074" s="413" t="str">
        <x:v>=IF(A102="","",MIN(L102,AC102))</x:v>
      </x:c>
      <x:c r="E3074" s="413" t="str">
        <x:v>Integrasi rumus</x:v>
      </x:c>
      <x:c r="F3074" s="413" t="str">
        <x:v>9 Sep 2026</x:v>
      </x:c>
    </x:row>
    <x:row r="3075" ht="40" customHeight="1">
      <x:c r="A3075" s="413" t="str">
        <x:v>Data Schedule</x:v>
      </x:c>
      <x:c r="B3075" s="413" t="str">
        <x:v>T102</x:v>
      </x:c>
      <x:c r="C3075" s="413" t="str">
        <x:v>=IF(A102="","",IF(OR(O102="Lunas",R102&gt;0),0,MAX(0,L102-MAX(N102,P102)-Q102)))</x:v>
      </x:c>
      <x:c r="D3075" s="413" t="str">
        <x:v>=IF(A102="","",MAX(0,L102-AC102))</x:v>
      </x:c>
      <x:c r="E3075" s="413" t="str">
        <x:v>Integrasi rumus</x:v>
      </x:c>
      <x:c r="F3075" s="413" t="str">
        <x:v>9 Sep 2026</x:v>
      </x:c>
    </x:row>
    <x:row r="3076" ht="40" customHeight="1">
      <x:c r="A3076" s="413" t="str">
        <x:v>Data Schedule</x:v>
      </x:c>
      <x:c r="B3076" s="413" t="str">
        <x:v>AI102</x:v>
      </x:c>
      <x:c r="C3076" s="413" t="str">
        <x:v>=IF(A102="","",MAX(0,N102-P102))</x:v>
      </x:c>
      <x:c r="D3076" s="413" t="str">
        <x:v>=IF(A102="","",MAX(0,N102-AC102))</x:v>
      </x:c>
      <x:c r="E3076" s="413" t="str">
        <x:v>Integrasi rumus</x:v>
      </x:c>
      <x:c r="F3076" s="413" t="str">
        <x:v>9 Sep 2026</x:v>
      </x:c>
    </x:row>
    <x:row r="3077" ht="40" customHeight="1">
      <x:c r="A3077" s="413" t="str">
        <x:v>Data Schedule</x:v>
      </x:c>
      <x:c r="B3077" s="413" t="str">
        <x:v>V102</x:v>
      </x:c>
      <x:c r="C3077" s="413" t="str">
        <x:v>=IF(AND(A102&lt;&gt;"",U102=1,B102&gt;'Pengaturan'!$B$6,B102&lt;='Pengaturan'!$B$5),T102,0)</x:v>
      </x:c>
      <x:c r="D3077" s="413" t="str">
        <x:v>=IF(AND(AND(A102&lt;&gt;"",U102=1,AI102=0,AH102=0,LEFT(AG102,5)&lt;&gt;"CHECK",G102&lt;&gt;"CHECK PACKAGE"),B102&gt;'Pengaturan'!$B$6,B102&lt;='Pengaturan'!$B$5),T102,0)</x:v>
      </x:c>
      <x:c r="E3077" s="413" t="str">
        <x:v>Integrasi rumus</x:v>
      </x:c>
      <x:c r="F3077" s="413" t="str">
        <x:v>9 Sep 2026</x:v>
      </x:c>
    </x:row>
    <x:row r="3078" ht="40" customHeight="1">
      <x:c r="A3078" s="413" t="str">
        <x:v>Data Schedule</x:v>
      </x:c>
      <x:c r="B3078" s="413" t="str">
        <x:v>W102</x:v>
      </x:c>
      <x:c r="C3078" s="413" t="str">
        <x:v>=IF(AND(A102&lt;&gt;"",U102=1,B102='Pengaturan'!$B$6,'Pengaturan'!$B$28&lt;&gt;"Tutup"),T102,0)</x:v>
      </x:c>
      <x:c r="D3078" s="413" t="str">
        <x:v>=IF(AND(AND(A102&lt;&gt;"",U102=1,AI102=0,AH102=0,LEFT(AG102,5)&lt;&gt;"CHECK",G102&lt;&gt;"CHECK PACKAGE"),B102='Pengaturan'!$B$6,'Pengaturan'!$B$28&lt;&gt;"Tutup"),T102,0)</x:v>
      </x:c>
      <x:c r="E3078" s="413" t="str">
        <x:v>Integrasi rumus</x:v>
      </x:c>
      <x:c r="F3078" s="413" t="str">
        <x:v>9 Sep 2026</x:v>
      </x:c>
    </x:row>
    <x:row r="3079" ht="40" customHeight="1">
      <x:c r="A3079" s="413" t="str">
        <x:v>Data Schedule</x:v>
      </x:c>
      <x:c r="B3079" s="413" t="str">
        <x:v>AM102</x:v>
      </x:c>
      <x:c r="C3079" s="413"/>
      <x:c r="D3079" s="413" t="str">
        <x:v>=IF(AND(A102&lt;&gt;"",B102&gt;'Pengaturan'!$B$29,B102&lt;='Pengaturan'!$B$5),MAX(0,T102-V102-W102),0)</x:v>
      </x:c>
      <x:c r="E3079" s="413" t="str">
        <x:v>Integrasi rumus</x:v>
      </x:c>
      <x:c r="F3079" s="413" t="str">
        <x:v>9 Sep 2026</x:v>
      </x:c>
    </x:row>
    <x:row r="3080" ht="40" customHeight="1">
      <x:c r="A3080" s="413" t="str">
        <x:v>Data Schedule</x:v>
      </x:c>
      <x:c r="B3080" s="413" t="str">
        <x:v>AE102</x:v>
      </x:c>
      <x:c r="C3080" s="413" t="str">
        <x:v>=IF(A102="","",IF(AD102&lt;&gt;0,"CHECK harga/bayar",IF(AI102&gt;0,"CHECK DP belum cocok","OK")))</x:v>
      </x:c>
      <x:c r="D3080" s="413" t="str">
        <x:v>=IF(A102="","",IF(LEFT(AG102,5)="CHECK",AG102,IF(AD102&lt;&gt;0,"CHECK harga/bayar",IF(AI102&gt;0,"CHECK DP belum cocok",IF(U102=0,"Ditahan","OK")))))</x:v>
      </x:c>
      <x:c r="E3080" s="413" t="str">
        <x:v>Integrasi rumus</x:v>
      </x:c>
      <x:c r="F3080" s="413" t="str">
        <x:v>9 Sep 2026</x:v>
      </x:c>
    </x:row>
    <x:row r="3081" ht="40" customHeight="1">
      <x:c r="A3081" s="413" t="str">
        <x:v>Data Schedule</x:v>
      </x:c>
      <x:c r="B3081" s="413" t="str">
        <x:v>AC103</x:v>
      </x:c>
      <x:c r="C3081" s="413" t="str">
        <x:v>=IF(A103="","",P103+Q103)</x:v>
      </x:c>
      <x:c r="D3081" s="413" t="str">
        <x:v>=IF(A103="","",P103+Q103+IF(AL103&lt;&gt;"",N(AK103),0))</x:v>
      </x:c>
      <x:c r="E3081" s="413" t="str">
        <x:v>Integrasi rumus</x:v>
      </x:c>
      <x:c r="F3081" s="413" t="str">
        <x:v>9 Sep 2026</x:v>
      </x:c>
    </x:row>
    <x:row r="3082" ht="40" customHeight="1">
      <x:c r="A3082" s="413" t="str">
        <x:v>Data Schedule</x:v>
      </x:c>
      <x:c r="B3082" s="413" t="str">
        <x:v>S103</x:v>
      </x:c>
      <x:c r="C3082" s="413" t="str">
        <x:v>=IF(A103="","",MIN(L103,P103+Q103))</x:v>
      </x:c>
      <x:c r="D3082" s="413" t="str">
        <x:v>=IF(A103="","",MIN(L103,AC103))</x:v>
      </x:c>
      <x:c r="E3082" s="413" t="str">
        <x:v>Integrasi rumus</x:v>
      </x:c>
      <x:c r="F3082" s="413" t="str">
        <x:v>9 Sep 2026</x:v>
      </x:c>
    </x:row>
    <x:row r="3083" ht="40" customHeight="1">
      <x:c r="A3083" s="413" t="str">
        <x:v>Data Schedule</x:v>
      </x:c>
      <x:c r="B3083" s="413" t="str">
        <x:v>T103</x:v>
      </x:c>
      <x:c r="C3083" s="413" t="str">
        <x:v>=IF(A103="","",IF(OR(O103="Lunas",R103&gt;0),0,MAX(0,L103-MAX(N103,P103)-Q103)))</x:v>
      </x:c>
      <x:c r="D3083" s="413" t="str">
        <x:v>=IF(A103="","",MAX(0,L103-AC103))</x:v>
      </x:c>
      <x:c r="E3083" s="413" t="str">
        <x:v>Integrasi rumus</x:v>
      </x:c>
      <x:c r="F3083" s="413" t="str">
        <x:v>9 Sep 2026</x:v>
      </x:c>
    </x:row>
    <x:row r="3084" ht="40" customHeight="1">
      <x:c r="A3084" s="413" t="str">
        <x:v>Data Schedule</x:v>
      </x:c>
      <x:c r="B3084" s="413" t="str">
        <x:v>AI103</x:v>
      </x:c>
      <x:c r="C3084" s="413" t="str">
        <x:v>=IF(A103="","",MAX(0,N103-P103))</x:v>
      </x:c>
      <x:c r="D3084" s="413" t="str">
        <x:v>=IF(A103="","",MAX(0,N103-AC103))</x:v>
      </x:c>
      <x:c r="E3084" s="413" t="str">
        <x:v>Integrasi rumus</x:v>
      </x:c>
      <x:c r="F3084" s="413" t="str">
        <x:v>9 Sep 2026</x:v>
      </x:c>
    </x:row>
    <x:row r="3085" ht="40" customHeight="1">
      <x:c r="A3085" s="413" t="str">
        <x:v>Data Schedule</x:v>
      </x:c>
      <x:c r="B3085" s="413" t="str">
        <x:v>V103</x:v>
      </x:c>
      <x:c r="C3085" s="413" t="str">
        <x:v>=IF(AND(A103&lt;&gt;"",U103=1,B103&gt;'Pengaturan'!$B$6,B103&lt;='Pengaturan'!$B$5),T103,0)</x:v>
      </x:c>
      <x:c r="D3085" s="413" t="str">
        <x:v>=IF(AND(AND(A103&lt;&gt;"",U103=1,AI103=0,AH103=0,LEFT(AG103,5)&lt;&gt;"CHECK",G103&lt;&gt;"CHECK PACKAGE"),B103&gt;'Pengaturan'!$B$6,B103&lt;='Pengaturan'!$B$5),T103,0)</x:v>
      </x:c>
      <x:c r="E3085" s="413" t="str">
        <x:v>Integrasi rumus</x:v>
      </x:c>
      <x:c r="F3085" s="413" t="str">
        <x:v>9 Sep 2026</x:v>
      </x:c>
    </x:row>
    <x:row r="3086" ht="40" customHeight="1">
      <x:c r="A3086" s="413" t="str">
        <x:v>Data Schedule</x:v>
      </x:c>
      <x:c r="B3086" s="413" t="str">
        <x:v>W103</x:v>
      </x:c>
      <x:c r="C3086" s="413" t="str">
        <x:v>=IF(AND(A103&lt;&gt;"",U103=1,B103='Pengaturan'!$B$6,'Pengaturan'!$B$28&lt;&gt;"Tutup"),T103,0)</x:v>
      </x:c>
      <x:c r="D3086" s="413" t="str">
        <x:v>=IF(AND(AND(A103&lt;&gt;"",U103=1,AI103=0,AH103=0,LEFT(AG103,5)&lt;&gt;"CHECK",G103&lt;&gt;"CHECK PACKAGE"),B103='Pengaturan'!$B$6,'Pengaturan'!$B$28&lt;&gt;"Tutup"),T103,0)</x:v>
      </x:c>
      <x:c r="E3086" s="413" t="str">
        <x:v>Integrasi rumus</x:v>
      </x:c>
      <x:c r="F3086" s="413" t="str">
        <x:v>9 Sep 2026</x:v>
      </x:c>
    </x:row>
    <x:row r="3087" ht="40" customHeight="1">
      <x:c r="A3087" s="413" t="str">
        <x:v>Data Schedule</x:v>
      </x:c>
      <x:c r="B3087" s="413" t="str">
        <x:v>AM103</x:v>
      </x:c>
      <x:c r="C3087" s="413"/>
      <x:c r="D3087" s="413" t="str">
        <x:v>=IF(AND(A103&lt;&gt;"",B103&gt;'Pengaturan'!$B$29,B103&lt;='Pengaturan'!$B$5),MAX(0,T103-V103-W103),0)</x:v>
      </x:c>
      <x:c r="E3087" s="413" t="str">
        <x:v>Integrasi rumus</x:v>
      </x:c>
      <x:c r="F3087" s="413" t="str">
        <x:v>9 Sep 2026</x:v>
      </x:c>
    </x:row>
    <x:row r="3088" ht="40" customHeight="1">
      <x:c r="A3088" s="413" t="str">
        <x:v>Data Schedule</x:v>
      </x:c>
      <x:c r="B3088" s="413" t="str">
        <x:v>AE103</x:v>
      </x:c>
      <x:c r="C3088" s="413" t="str">
        <x:v>=IF(A103="","",IF(AD103&lt;&gt;0,"CHECK harga/bayar",IF(AI103&gt;0,"CHECK DP belum cocok","OK")))</x:v>
      </x:c>
      <x:c r="D3088" s="413" t="str">
        <x:v>=IF(A103="","",IF(LEFT(AG103,5)="CHECK",AG103,IF(AD103&lt;&gt;0,"CHECK harga/bayar",IF(AI103&gt;0,"CHECK DP belum cocok",IF(U103=0,"Ditahan","OK")))))</x:v>
      </x:c>
      <x:c r="E3088" s="413" t="str">
        <x:v>Integrasi rumus</x:v>
      </x:c>
      <x:c r="F3088" s="413" t="str">
        <x:v>9 Sep 2026</x:v>
      </x:c>
    </x:row>
    <x:row r="3089" ht="40" customHeight="1">
      <x:c r="A3089" s="413" t="str">
        <x:v>Data Schedule</x:v>
      </x:c>
      <x:c r="B3089" s="413" t="str">
        <x:v>AC104</x:v>
      </x:c>
      <x:c r="C3089" s="413" t="str">
        <x:v>=IF(A104="","",P104+Q104)</x:v>
      </x:c>
      <x:c r="D3089" s="413" t="str">
        <x:v>=IF(A104="","",P104+Q104+IF(AL104&lt;&gt;"",N(AK104),0))</x:v>
      </x:c>
      <x:c r="E3089" s="413" t="str">
        <x:v>Integrasi rumus</x:v>
      </x:c>
      <x:c r="F3089" s="413" t="str">
        <x:v>9 Sep 2026</x:v>
      </x:c>
    </x:row>
    <x:row r="3090" ht="40" customHeight="1">
      <x:c r="A3090" s="413" t="str">
        <x:v>Data Schedule</x:v>
      </x:c>
      <x:c r="B3090" s="413" t="str">
        <x:v>S104</x:v>
      </x:c>
      <x:c r="C3090" s="413" t="str">
        <x:v>=IF(A104="","",MIN(L104,P104+Q104))</x:v>
      </x:c>
      <x:c r="D3090" s="413" t="str">
        <x:v>=IF(A104="","",MIN(L104,AC104))</x:v>
      </x:c>
      <x:c r="E3090" s="413" t="str">
        <x:v>Integrasi rumus</x:v>
      </x:c>
      <x:c r="F3090" s="413" t="str">
        <x:v>9 Sep 2026</x:v>
      </x:c>
    </x:row>
    <x:row r="3091" ht="40" customHeight="1">
      <x:c r="A3091" s="413" t="str">
        <x:v>Data Schedule</x:v>
      </x:c>
      <x:c r="B3091" s="413" t="str">
        <x:v>T104</x:v>
      </x:c>
      <x:c r="C3091" s="413" t="str">
        <x:v>=IF(A104="","",IF(OR(O104="Lunas",R104&gt;0),0,MAX(0,L104-MAX(N104,P104)-Q104)))</x:v>
      </x:c>
      <x:c r="D3091" s="413" t="str">
        <x:v>=IF(A104="","",MAX(0,L104-AC104))</x:v>
      </x:c>
      <x:c r="E3091" s="413" t="str">
        <x:v>Integrasi rumus</x:v>
      </x:c>
      <x:c r="F3091" s="413" t="str">
        <x:v>9 Sep 2026</x:v>
      </x:c>
    </x:row>
    <x:row r="3092" ht="40" customHeight="1">
      <x:c r="A3092" s="413" t="str">
        <x:v>Data Schedule</x:v>
      </x:c>
      <x:c r="B3092" s="413" t="str">
        <x:v>AI104</x:v>
      </x:c>
      <x:c r="C3092" s="413" t="str">
        <x:v>=IF(A104="","",MAX(0,N104-P104))</x:v>
      </x:c>
      <x:c r="D3092" s="413" t="str">
        <x:v>=IF(A104="","",MAX(0,N104-AC104))</x:v>
      </x:c>
      <x:c r="E3092" s="413" t="str">
        <x:v>Integrasi rumus</x:v>
      </x:c>
      <x:c r="F3092" s="413" t="str">
        <x:v>9 Sep 2026</x:v>
      </x:c>
    </x:row>
    <x:row r="3093" ht="40" customHeight="1">
      <x:c r="A3093" s="413" t="str">
        <x:v>Data Schedule</x:v>
      </x:c>
      <x:c r="B3093" s="413" t="str">
        <x:v>V104</x:v>
      </x:c>
      <x:c r="C3093" s="413" t="str">
        <x:v>=IF(AND(A104&lt;&gt;"",U104=1,B104&gt;'Pengaturan'!$B$6,B104&lt;='Pengaturan'!$B$5),T104,0)</x:v>
      </x:c>
      <x:c r="D3093" s="413" t="str">
        <x:v>=IF(AND(AND(A104&lt;&gt;"",U104=1,AI104=0,AH104=0,LEFT(AG104,5)&lt;&gt;"CHECK",G104&lt;&gt;"CHECK PACKAGE"),B104&gt;'Pengaturan'!$B$6,B104&lt;='Pengaturan'!$B$5),T104,0)</x:v>
      </x:c>
      <x:c r="E3093" s="413" t="str">
        <x:v>Integrasi rumus</x:v>
      </x:c>
      <x:c r="F3093" s="413" t="str">
        <x:v>9 Sep 2026</x:v>
      </x:c>
    </x:row>
    <x:row r="3094" ht="40" customHeight="1">
      <x:c r="A3094" s="413" t="str">
        <x:v>Data Schedule</x:v>
      </x:c>
      <x:c r="B3094" s="413" t="str">
        <x:v>W104</x:v>
      </x:c>
      <x:c r="C3094" s="413" t="str">
        <x:v>=IF(AND(A104&lt;&gt;"",U104=1,B104='Pengaturan'!$B$6,'Pengaturan'!$B$28&lt;&gt;"Tutup"),T104,0)</x:v>
      </x:c>
      <x:c r="D3094" s="413" t="str">
        <x:v>=IF(AND(AND(A104&lt;&gt;"",U104=1,AI104=0,AH104=0,LEFT(AG104,5)&lt;&gt;"CHECK",G104&lt;&gt;"CHECK PACKAGE"),B104='Pengaturan'!$B$6,'Pengaturan'!$B$28&lt;&gt;"Tutup"),T104,0)</x:v>
      </x:c>
      <x:c r="E3094" s="413" t="str">
        <x:v>Integrasi rumus</x:v>
      </x:c>
      <x:c r="F3094" s="413" t="str">
        <x:v>9 Sep 2026</x:v>
      </x:c>
    </x:row>
    <x:row r="3095" ht="40" customHeight="1">
      <x:c r="A3095" s="413" t="str">
        <x:v>Data Schedule</x:v>
      </x:c>
      <x:c r="B3095" s="413" t="str">
        <x:v>AM104</x:v>
      </x:c>
      <x:c r="C3095" s="413"/>
      <x:c r="D3095" s="413" t="str">
        <x:v>=IF(AND(A104&lt;&gt;"",B104&gt;'Pengaturan'!$B$29,B104&lt;='Pengaturan'!$B$5),MAX(0,T104-V104-W104),0)</x:v>
      </x:c>
      <x:c r="E3095" s="413" t="str">
        <x:v>Integrasi rumus</x:v>
      </x:c>
      <x:c r="F3095" s="413" t="str">
        <x:v>9 Sep 2026</x:v>
      </x:c>
    </x:row>
    <x:row r="3096" ht="40" customHeight="1">
      <x:c r="A3096" s="413" t="str">
        <x:v>Data Schedule</x:v>
      </x:c>
      <x:c r="B3096" s="413" t="str">
        <x:v>AE104</x:v>
      </x:c>
      <x:c r="C3096" s="413" t="str">
        <x:v>=IF(A104="","",IF(AD104&lt;&gt;0,"CHECK harga/bayar",IF(AI104&gt;0,"CHECK DP belum cocok","OK")))</x:v>
      </x:c>
      <x:c r="D3096" s="413" t="str">
        <x:v>=IF(A104="","",IF(LEFT(AG104,5)="CHECK",AG104,IF(AD104&lt;&gt;0,"CHECK harga/bayar",IF(AI104&gt;0,"CHECK DP belum cocok",IF(U104=0,"Ditahan","OK")))))</x:v>
      </x:c>
      <x:c r="E3096" s="413" t="str">
        <x:v>Integrasi rumus</x:v>
      </x:c>
      <x:c r="F3096" s="413" t="str">
        <x:v>9 Sep 2026</x:v>
      </x:c>
    </x:row>
    <x:row r="3097" ht="40" customHeight="1">
      <x:c r="A3097" s="413" t="str">
        <x:v>Data Schedule</x:v>
      </x:c>
      <x:c r="B3097" s="413" t="str">
        <x:v>AC105</x:v>
      </x:c>
      <x:c r="C3097" s="413" t="str">
        <x:v>=IF(A105="","",P105+Q105)</x:v>
      </x:c>
      <x:c r="D3097" s="413" t="str">
        <x:v>=IF(A105="","",P105+Q105+IF(AL105&lt;&gt;"",N(AK105),0))</x:v>
      </x:c>
      <x:c r="E3097" s="413" t="str">
        <x:v>Integrasi rumus</x:v>
      </x:c>
      <x:c r="F3097" s="413" t="str">
        <x:v>9 Sep 2026</x:v>
      </x:c>
    </x:row>
    <x:row r="3098" ht="40" customHeight="1">
      <x:c r="A3098" s="413" t="str">
        <x:v>Data Schedule</x:v>
      </x:c>
      <x:c r="B3098" s="413" t="str">
        <x:v>S105</x:v>
      </x:c>
      <x:c r="C3098" s="413" t="str">
        <x:v>=IF(A105="","",MIN(L105,P105+Q105))</x:v>
      </x:c>
      <x:c r="D3098" s="413" t="str">
        <x:v>=IF(A105="","",MIN(L105,AC105))</x:v>
      </x:c>
      <x:c r="E3098" s="413" t="str">
        <x:v>Integrasi rumus</x:v>
      </x:c>
      <x:c r="F3098" s="413" t="str">
        <x:v>9 Sep 2026</x:v>
      </x:c>
    </x:row>
    <x:row r="3099" ht="40" customHeight="1">
      <x:c r="A3099" s="413" t="str">
        <x:v>Data Schedule</x:v>
      </x:c>
      <x:c r="B3099" s="413" t="str">
        <x:v>T105</x:v>
      </x:c>
      <x:c r="C3099" s="413" t="str">
        <x:v>=IF(A105="","",IF(OR(O105="Lunas",R105&gt;0),0,MAX(0,L105-MAX(N105,P105)-Q105)))</x:v>
      </x:c>
      <x:c r="D3099" s="413" t="str">
        <x:v>=IF(A105="","",MAX(0,L105-AC105))</x:v>
      </x:c>
      <x:c r="E3099" s="413" t="str">
        <x:v>Integrasi rumus</x:v>
      </x:c>
      <x:c r="F3099" s="413" t="str">
        <x:v>9 Sep 2026</x:v>
      </x:c>
    </x:row>
    <x:row r="3100" ht="40" customHeight="1">
      <x:c r="A3100" s="413" t="str">
        <x:v>Data Schedule</x:v>
      </x:c>
      <x:c r="B3100" s="413" t="str">
        <x:v>AI105</x:v>
      </x:c>
      <x:c r="C3100" s="413" t="str">
        <x:v>=IF(A105="","",MAX(0,N105-P105))</x:v>
      </x:c>
      <x:c r="D3100" s="413" t="str">
        <x:v>=IF(A105="","",MAX(0,N105-AC105))</x:v>
      </x:c>
      <x:c r="E3100" s="413" t="str">
        <x:v>Integrasi rumus</x:v>
      </x:c>
      <x:c r="F3100" s="413" t="str">
        <x:v>9 Sep 2026</x:v>
      </x:c>
    </x:row>
    <x:row r="3101" ht="40" customHeight="1">
      <x:c r="A3101" s="413" t="str">
        <x:v>Data Schedule</x:v>
      </x:c>
      <x:c r="B3101" s="413" t="str">
        <x:v>V105</x:v>
      </x:c>
      <x:c r="C3101" s="413" t="str">
        <x:v>=IF(AND(A105&lt;&gt;"",U105=1,B105&gt;'Pengaturan'!$B$6,B105&lt;='Pengaturan'!$B$5),T105,0)</x:v>
      </x:c>
      <x:c r="D3101" s="413" t="str">
        <x:v>=IF(AND(AND(A105&lt;&gt;"",U105=1,AI105=0,AH105=0,LEFT(AG105,5)&lt;&gt;"CHECK",G105&lt;&gt;"CHECK PACKAGE"),B105&gt;'Pengaturan'!$B$6,B105&lt;='Pengaturan'!$B$5),T105,0)</x:v>
      </x:c>
      <x:c r="E3101" s="413" t="str">
        <x:v>Integrasi rumus</x:v>
      </x:c>
      <x:c r="F3101" s="413" t="str">
        <x:v>9 Sep 2026</x:v>
      </x:c>
    </x:row>
    <x:row r="3102" ht="40" customHeight="1">
      <x:c r="A3102" s="413" t="str">
        <x:v>Data Schedule</x:v>
      </x:c>
      <x:c r="B3102" s="413" t="str">
        <x:v>W105</x:v>
      </x:c>
      <x:c r="C3102" s="413" t="str">
        <x:v>=IF(AND(A105&lt;&gt;"",U105=1,B105='Pengaturan'!$B$6,'Pengaturan'!$B$28&lt;&gt;"Tutup"),T105,0)</x:v>
      </x:c>
      <x:c r="D3102" s="413" t="str">
        <x:v>=IF(AND(AND(A105&lt;&gt;"",U105=1,AI105=0,AH105=0,LEFT(AG105,5)&lt;&gt;"CHECK",G105&lt;&gt;"CHECK PACKAGE"),B105='Pengaturan'!$B$6,'Pengaturan'!$B$28&lt;&gt;"Tutup"),T105,0)</x:v>
      </x:c>
      <x:c r="E3102" s="413" t="str">
        <x:v>Integrasi rumus</x:v>
      </x:c>
      <x:c r="F3102" s="413" t="str">
        <x:v>9 Sep 2026</x:v>
      </x:c>
    </x:row>
    <x:row r="3103" ht="40" customHeight="1">
      <x:c r="A3103" s="413" t="str">
        <x:v>Data Schedule</x:v>
      </x:c>
      <x:c r="B3103" s="413" t="str">
        <x:v>AM105</x:v>
      </x:c>
      <x:c r="C3103" s="413"/>
      <x:c r="D3103" s="413" t="str">
        <x:v>=IF(AND(A105&lt;&gt;"",B105&gt;'Pengaturan'!$B$29,B105&lt;='Pengaturan'!$B$5),MAX(0,T105-V105-W105),0)</x:v>
      </x:c>
      <x:c r="E3103" s="413" t="str">
        <x:v>Integrasi rumus</x:v>
      </x:c>
      <x:c r="F3103" s="413" t="str">
        <x:v>9 Sep 2026</x:v>
      </x:c>
    </x:row>
    <x:row r="3104" ht="40" customHeight="1">
      <x:c r="A3104" s="413" t="str">
        <x:v>Data Schedule</x:v>
      </x:c>
      <x:c r="B3104" s="413" t="str">
        <x:v>AE105</x:v>
      </x:c>
      <x:c r="C3104" s="413" t="str">
        <x:v>=IF(A105="","",IF(AD105&lt;&gt;0,"CHECK harga/bayar",IF(AI105&gt;0,"CHECK DP belum cocok","OK")))</x:v>
      </x:c>
      <x:c r="D3104" s="413" t="str">
        <x:v>=IF(A105="","",IF(LEFT(AG105,5)="CHECK",AG105,IF(AD105&lt;&gt;0,"CHECK harga/bayar",IF(AI105&gt;0,"CHECK DP belum cocok",IF(U105=0,"Ditahan","OK")))))</x:v>
      </x:c>
      <x:c r="E3104" s="413" t="str">
        <x:v>Integrasi rumus</x:v>
      </x:c>
      <x:c r="F3104" s="413" t="str">
        <x:v>9 Sep 2026</x:v>
      </x:c>
    </x:row>
    <x:row r="3105" ht="40" customHeight="1">
      <x:c r="A3105" s="413" t="str">
        <x:v>Data Schedule</x:v>
      </x:c>
      <x:c r="B3105" s="413" t="str">
        <x:v>AC106</x:v>
      </x:c>
      <x:c r="C3105" s="413" t="str">
        <x:v>=IF(A106="","",P106+Q106)</x:v>
      </x:c>
      <x:c r="D3105" s="413" t="str">
        <x:v>=IF(A106="","",P106+Q106+IF(AL106&lt;&gt;"",N(AK106),0))</x:v>
      </x:c>
      <x:c r="E3105" s="413" t="str">
        <x:v>Integrasi rumus</x:v>
      </x:c>
      <x:c r="F3105" s="413" t="str">
        <x:v>9 Sep 2026</x:v>
      </x:c>
    </x:row>
    <x:row r="3106" ht="40" customHeight="1">
      <x:c r="A3106" s="413" t="str">
        <x:v>Data Schedule</x:v>
      </x:c>
      <x:c r="B3106" s="413" t="str">
        <x:v>S106</x:v>
      </x:c>
      <x:c r="C3106" s="413" t="str">
        <x:v>=IF(A106="","",MIN(L106,P106+Q106))</x:v>
      </x:c>
      <x:c r="D3106" s="413" t="str">
        <x:v>=IF(A106="","",MIN(L106,AC106))</x:v>
      </x:c>
      <x:c r="E3106" s="413" t="str">
        <x:v>Integrasi rumus</x:v>
      </x:c>
      <x:c r="F3106" s="413" t="str">
        <x:v>9 Sep 2026</x:v>
      </x:c>
    </x:row>
    <x:row r="3107" ht="40" customHeight="1">
      <x:c r="A3107" s="413" t="str">
        <x:v>Data Schedule</x:v>
      </x:c>
      <x:c r="B3107" s="413" t="str">
        <x:v>T106</x:v>
      </x:c>
      <x:c r="C3107" s="413" t="str">
        <x:v>=IF(A106="","",IF(OR(O106="Lunas",R106&gt;0),0,MAX(0,L106-MAX(N106,P106)-Q106)))</x:v>
      </x:c>
      <x:c r="D3107" s="413" t="str">
        <x:v>=IF(A106="","",MAX(0,L106-AC106))</x:v>
      </x:c>
      <x:c r="E3107" s="413" t="str">
        <x:v>Integrasi rumus</x:v>
      </x:c>
      <x:c r="F3107" s="413" t="str">
        <x:v>9 Sep 2026</x:v>
      </x:c>
    </x:row>
    <x:row r="3108" ht="40" customHeight="1">
      <x:c r="A3108" s="413" t="str">
        <x:v>Data Schedule</x:v>
      </x:c>
      <x:c r="B3108" s="413" t="str">
        <x:v>AI106</x:v>
      </x:c>
      <x:c r="C3108" s="413" t="str">
        <x:v>=IF(A106="","",MAX(0,N106-P106))</x:v>
      </x:c>
      <x:c r="D3108" s="413" t="str">
        <x:v>=IF(A106="","",MAX(0,N106-AC106))</x:v>
      </x:c>
      <x:c r="E3108" s="413" t="str">
        <x:v>Integrasi rumus</x:v>
      </x:c>
      <x:c r="F3108" s="413" t="str">
        <x:v>9 Sep 2026</x:v>
      </x:c>
    </x:row>
    <x:row r="3109" ht="40" customHeight="1">
      <x:c r="A3109" s="413" t="str">
        <x:v>Data Schedule</x:v>
      </x:c>
      <x:c r="B3109" s="413" t="str">
        <x:v>V106</x:v>
      </x:c>
      <x:c r="C3109" s="413" t="str">
        <x:v>=IF(AND(A106&lt;&gt;"",U106=1,B106&gt;'Pengaturan'!$B$6,B106&lt;='Pengaturan'!$B$5),T106,0)</x:v>
      </x:c>
      <x:c r="D3109" s="413" t="str">
        <x:v>=IF(AND(AND(A106&lt;&gt;"",U106=1,AI106=0,AH106=0,LEFT(AG106,5)&lt;&gt;"CHECK",G106&lt;&gt;"CHECK PACKAGE"),B106&gt;'Pengaturan'!$B$6,B106&lt;='Pengaturan'!$B$5),T106,0)</x:v>
      </x:c>
      <x:c r="E3109" s="413" t="str">
        <x:v>Integrasi rumus</x:v>
      </x:c>
      <x:c r="F3109" s="413" t="str">
        <x:v>9 Sep 2026</x:v>
      </x:c>
    </x:row>
    <x:row r="3110" ht="40" customHeight="1">
      <x:c r="A3110" s="413" t="str">
        <x:v>Data Schedule</x:v>
      </x:c>
      <x:c r="B3110" s="413" t="str">
        <x:v>W106</x:v>
      </x:c>
      <x:c r="C3110" s="413" t="str">
        <x:v>=IF(AND(A106&lt;&gt;"",U106=1,B106='Pengaturan'!$B$6,'Pengaturan'!$B$28&lt;&gt;"Tutup"),T106,0)</x:v>
      </x:c>
      <x:c r="D3110" s="413" t="str">
        <x:v>=IF(AND(AND(A106&lt;&gt;"",U106=1,AI106=0,AH106=0,LEFT(AG106,5)&lt;&gt;"CHECK",G106&lt;&gt;"CHECK PACKAGE"),B106='Pengaturan'!$B$6,'Pengaturan'!$B$28&lt;&gt;"Tutup"),T106,0)</x:v>
      </x:c>
      <x:c r="E3110" s="413" t="str">
        <x:v>Integrasi rumus</x:v>
      </x:c>
      <x:c r="F3110" s="413" t="str">
        <x:v>9 Sep 2026</x:v>
      </x:c>
    </x:row>
    <x:row r="3111" ht="40" customHeight="1">
      <x:c r="A3111" s="413" t="str">
        <x:v>Data Schedule</x:v>
      </x:c>
      <x:c r="B3111" s="413" t="str">
        <x:v>AM106</x:v>
      </x:c>
      <x:c r="C3111" s="413"/>
      <x:c r="D3111" s="413" t="str">
        <x:v>=IF(AND(A106&lt;&gt;"",B106&gt;'Pengaturan'!$B$29,B106&lt;='Pengaturan'!$B$5),MAX(0,T106-V106-W106),0)</x:v>
      </x:c>
      <x:c r="E3111" s="413" t="str">
        <x:v>Integrasi rumus</x:v>
      </x:c>
      <x:c r="F3111" s="413" t="str">
        <x:v>9 Sep 2026</x:v>
      </x:c>
    </x:row>
    <x:row r="3112" ht="40" customHeight="1">
      <x:c r="A3112" s="413" t="str">
        <x:v>Data Schedule</x:v>
      </x:c>
      <x:c r="B3112" s="413" t="str">
        <x:v>AE106</x:v>
      </x:c>
      <x:c r="C3112" s="413" t="str">
        <x:v>=IF(A106="","",IF(AD106&lt;&gt;0,"CHECK harga/bayar",IF(AI106&gt;0,"CHECK DP belum cocok","OK")))</x:v>
      </x:c>
      <x:c r="D3112" s="413" t="str">
        <x:v>=IF(A106="","",IF(LEFT(AG106,5)="CHECK",AG106,IF(AD106&lt;&gt;0,"CHECK harga/bayar",IF(AI106&gt;0,"CHECK DP belum cocok",IF(U106=0,"Ditahan","OK")))))</x:v>
      </x:c>
      <x:c r="E3112" s="413" t="str">
        <x:v>Integrasi rumus</x:v>
      </x:c>
      <x:c r="F3112" s="413" t="str">
        <x:v>9 Sep 2026</x:v>
      </x:c>
    </x:row>
    <x:row r="3113" ht="40" customHeight="1">
      <x:c r="A3113" s="413" t="str">
        <x:v>Data Schedule</x:v>
      </x:c>
      <x:c r="B3113" s="413" t="str">
        <x:v>AC107</x:v>
      </x:c>
      <x:c r="C3113" s="413" t="str">
        <x:v>=IF(A107="","",P107+Q107)</x:v>
      </x:c>
      <x:c r="D3113" s="413" t="str">
        <x:v>=IF(A107="","",P107+Q107+IF(AL107&lt;&gt;"",N(AK107),0))</x:v>
      </x:c>
      <x:c r="E3113" s="413" t="str">
        <x:v>Integrasi rumus</x:v>
      </x:c>
      <x:c r="F3113" s="413" t="str">
        <x:v>9 Sep 2026</x:v>
      </x:c>
    </x:row>
    <x:row r="3114" ht="40" customHeight="1">
      <x:c r="A3114" s="413" t="str">
        <x:v>Data Schedule</x:v>
      </x:c>
      <x:c r="B3114" s="413" t="str">
        <x:v>S107</x:v>
      </x:c>
      <x:c r="C3114" s="413" t="str">
        <x:v>=IF(A107="","",MIN(L107,P107+Q107))</x:v>
      </x:c>
      <x:c r="D3114" s="413" t="str">
        <x:v>=IF(A107="","",MIN(L107,AC107))</x:v>
      </x:c>
      <x:c r="E3114" s="413" t="str">
        <x:v>Integrasi rumus</x:v>
      </x:c>
      <x:c r="F3114" s="413" t="str">
        <x:v>9 Sep 2026</x:v>
      </x:c>
    </x:row>
    <x:row r="3115" ht="40" customHeight="1">
      <x:c r="A3115" s="413" t="str">
        <x:v>Data Schedule</x:v>
      </x:c>
      <x:c r="B3115" s="413" t="str">
        <x:v>T107</x:v>
      </x:c>
      <x:c r="C3115" s="413" t="str">
        <x:v>=IF(A107="","",IF(OR(O107="Lunas",R107&gt;0),0,MAX(0,L107-MAX(N107,P107)-Q107)))</x:v>
      </x:c>
      <x:c r="D3115" s="413" t="str">
        <x:v>=IF(A107="","",MAX(0,L107-AC107))</x:v>
      </x:c>
      <x:c r="E3115" s="413" t="str">
        <x:v>Integrasi rumus</x:v>
      </x:c>
      <x:c r="F3115" s="413" t="str">
        <x:v>9 Sep 2026</x:v>
      </x:c>
    </x:row>
    <x:row r="3116" ht="40" customHeight="1">
      <x:c r="A3116" s="413" t="str">
        <x:v>Data Schedule</x:v>
      </x:c>
      <x:c r="B3116" s="413" t="str">
        <x:v>AI107</x:v>
      </x:c>
      <x:c r="C3116" s="413" t="str">
        <x:v>=IF(A107="","",MAX(0,N107-P107))</x:v>
      </x:c>
      <x:c r="D3116" s="413" t="str">
        <x:v>=IF(A107="","",MAX(0,N107-AC107))</x:v>
      </x:c>
      <x:c r="E3116" s="413" t="str">
        <x:v>Integrasi rumus</x:v>
      </x:c>
      <x:c r="F3116" s="413" t="str">
        <x:v>9 Sep 2026</x:v>
      </x:c>
    </x:row>
    <x:row r="3117" ht="40" customHeight="1">
      <x:c r="A3117" s="413" t="str">
        <x:v>Data Schedule</x:v>
      </x:c>
      <x:c r="B3117" s="413" t="str">
        <x:v>V107</x:v>
      </x:c>
      <x:c r="C3117" s="413" t="str">
        <x:v>=IF(AND(A107&lt;&gt;"",U107=1,B107&gt;'Pengaturan'!$B$6,B107&lt;='Pengaturan'!$B$5),T107,0)</x:v>
      </x:c>
      <x:c r="D3117" s="413" t="str">
        <x:v>=IF(AND(AND(A107&lt;&gt;"",U107=1,AI107=0,AH107=0,LEFT(AG107,5)&lt;&gt;"CHECK",G107&lt;&gt;"CHECK PACKAGE"),B107&gt;'Pengaturan'!$B$6,B107&lt;='Pengaturan'!$B$5),T107,0)</x:v>
      </x:c>
      <x:c r="E3117" s="413" t="str">
        <x:v>Integrasi rumus</x:v>
      </x:c>
      <x:c r="F3117" s="413" t="str">
        <x:v>9 Sep 2026</x:v>
      </x:c>
    </x:row>
    <x:row r="3118" ht="40" customHeight="1">
      <x:c r="A3118" s="413" t="str">
        <x:v>Data Schedule</x:v>
      </x:c>
      <x:c r="B3118" s="413" t="str">
        <x:v>W107</x:v>
      </x:c>
      <x:c r="C3118" s="413" t="str">
        <x:v>=IF(AND(A107&lt;&gt;"",U107=1,B107='Pengaturan'!$B$6,'Pengaturan'!$B$28&lt;&gt;"Tutup"),T107,0)</x:v>
      </x:c>
      <x:c r="D3118" s="413" t="str">
        <x:v>=IF(AND(AND(A107&lt;&gt;"",U107=1,AI107=0,AH107=0,LEFT(AG107,5)&lt;&gt;"CHECK",G107&lt;&gt;"CHECK PACKAGE"),B107='Pengaturan'!$B$6,'Pengaturan'!$B$28&lt;&gt;"Tutup"),T107,0)</x:v>
      </x:c>
      <x:c r="E3118" s="413" t="str">
        <x:v>Integrasi rumus</x:v>
      </x:c>
      <x:c r="F3118" s="413" t="str">
        <x:v>9 Sep 2026</x:v>
      </x:c>
    </x:row>
    <x:row r="3119" ht="40" customHeight="1">
      <x:c r="A3119" s="413" t="str">
        <x:v>Data Schedule</x:v>
      </x:c>
      <x:c r="B3119" s="413" t="str">
        <x:v>AM107</x:v>
      </x:c>
      <x:c r="C3119" s="413"/>
      <x:c r="D3119" s="413" t="str">
        <x:v>=IF(AND(A107&lt;&gt;"",B107&gt;'Pengaturan'!$B$29,B107&lt;='Pengaturan'!$B$5),MAX(0,T107-V107-W107),0)</x:v>
      </x:c>
      <x:c r="E3119" s="413" t="str">
        <x:v>Integrasi rumus</x:v>
      </x:c>
      <x:c r="F3119" s="413" t="str">
        <x:v>9 Sep 2026</x:v>
      </x:c>
    </x:row>
    <x:row r="3120" ht="40" customHeight="1">
      <x:c r="A3120" s="413" t="str">
        <x:v>Data Schedule</x:v>
      </x:c>
      <x:c r="B3120" s="413" t="str">
        <x:v>AE107</x:v>
      </x:c>
      <x:c r="C3120" s="413" t="str">
        <x:v>=IF(A107="","",IF(AD107&lt;&gt;0,"CHECK harga/bayar",IF(AI107&gt;0,"CHECK DP belum cocok","OK")))</x:v>
      </x:c>
      <x:c r="D3120" s="413" t="str">
        <x:v>=IF(A107="","",IF(LEFT(AG107,5)="CHECK",AG107,IF(AD107&lt;&gt;0,"CHECK harga/bayar",IF(AI107&gt;0,"CHECK DP belum cocok",IF(U107=0,"Ditahan","OK")))))</x:v>
      </x:c>
      <x:c r="E3120" s="413" t="str">
        <x:v>Integrasi rumus</x:v>
      </x:c>
      <x:c r="F3120" s="413" t="str">
        <x:v>9 Sep 2026</x:v>
      </x:c>
    </x:row>
    <x:row r="3121" ht="40" customHeight="1">
      <x:c r="A3121" s="413" t="str">
        <x:v>Data Schedule</x:v>
      </x:c>
      <x:c r="B3121" s="413" t="str">
        <x:v>AC108</x:v>
      </x:c>
      <x:c r="C3121" s="413" t="str">
        <x:v>=IF(A108="","",P108+Q108)</x:v>
      </x:c>
      <x:c r="D3121" s="413" t="str">
        <x:v>=IF(A108="","",P108+Q108+IF(AL108&lt;&gt;"",N(AK108),0))</x:v>
      </x:c>
      <x:c r="E3121" s="413" t="str">
        <x:v>Integrasi rumus</x:v>
      </x:c>
      <x:c r="F3121" s="413" t="str">
        <x:v>9 Sep 2026</x:v>
      </x:c>
    </x:row>
    <x:row r="3122" ht="40" customHeight="1">
      <x:c r="A3122" s="413" t="str">
        <x:v>Data Schedule</x:v>
      </x:c>
      <x:c r="B3122" s="413" t="str">
        <x:v>S108</x:v>
      </x:c>
      <x:c r="C3122" s="413" t="str">
        <x:v>=IF(A108="","",MIN(L108,P108+Q108))</x:v>
      </x:c>
      <x:c r="D3122" s="413" t="str">
        <x:v>=IF(A108="","",MIN(L108,AC108))</x:v>
      </x:c>
      <x:c r="E3122" s="413" t="str">
        <x:v>Integrasi rumus</x:v>
      </x:c>
      <x:c r="F3122" s="413" t="str">
        <x:v>9 Sep 2026</x:v>
      </x:c>
    </x:row>
    <x:row r="3123" ht="40" customHeight="1">
      <x:c r="A3123" s="413" t="str">
        <x:v>Data Schedule</x:v>
      </x:c>
      <x:c r="B3123" s="413" t="str">
        <x:v>T108</x:v>
      </x:c>
      <x:c r="C3123" s="413" t="str">
        <x:v>=IF(A108="","",IF(OR(O108="Lunas",R108&gt;0),0,MAX(0,L108-MAX(N108,P108)-Q108)))</x:v>
      </x:c>
      <x:c r="D3123" s="413" t="str">
        <x:v>=IF(A108="","",MAX(0,L108-AC108))</x:v>
      </x:c>
      <x:c r="E3123" s="413" t="str">
        <x:v>Integrasi rumus</x:v>
      </x:c>
      <x:c r="F3123" s="413" t="str">
        <x:v>9 Sep 2026</x:v>
      </x:c>
    </x:row>
    <x:row r="3124" ht="40" customHeight="1">
      <x:c r="A3124" s="413" t="str">
        <x:v>Data Schedule</x:v>
      </x:c>
      <x:c r="B3124" s="413" t="str">
        <x:v>AI108</x:v>
      </x:c>
      <x:c r="C3124" s="413" t="str">
        <x:v>=IF(A108="","",MAX(0,N108-P108))</x:v>
      </x:c>
      <x:c r="D3124" s="413" t="str">
        <x:v>=IF(A108="","",MAX(0,N108-AC108))</x:v>
      </x:c>
      <x:c r="E3124" s="413" t="str">
        <x:v>Integrasi rumus</x:v>
      </x:c>
      <x:c r="F3124" s="413" t="str">
        <x:v>9 Sep 2026</x:v>
      </x:c>
    </x:row>
    <x:row r="3125" ht="40" customHeight="1">
      <x:c r="A3125" s="413" t="str">
        <x:v>Data Schedule</x:v>
      </x:c>
      <x:c r="B3125" s="413" t="str">
        <x:v>V108</x:v>
      </x:c>
      <x:c r="C3125" s="413" t="str">
        <x:v>=IF(AND(A108&lt;&gt;"",U108=1,B108&gt;'Pengaturan'!$B$6,B108&lt;='Pengaturan'!$B$5),T108,0)</x:v>
      </x:c>
      <x:c r="D3125" s="413" t="str">
        <x:v>=IF(AND(AND(A108&lt;&gt;"",U108=1,AI108=0,AH108=0,LEFT(AG108,5)&lt;&gt;"CHECK",G108&lt;&gt;"CHECK PACKAGE"),B108&gt;'Pengaturan'!$B$6,B108&lt;='Pengaturan'!$B$5),T108,0)</x:v>
      </x:c>
      <x:c r="E3125" s="413" t="str">
        <x:v>Integrasi rumus</x:v>
      </x:c>
      <x:c r="F3125" s="413" t="str">
        <x:v>9 Sep 2026</x:v>
      </x:c>
    </x:row>
    <x:row r="3126" ht="40" customHeight="1">
      <x:c r="A3126" s="413" t="str">
        <x:v>Data Schedule</x:v>
      </x:c>
      <x:c r="B3126" s="413" t="str">
        <x:v>W108</x:v>
      </x:c>
      <x:c r="C3126" s="413" t="str">
        <x:v>=IF(AND(A108&lt;&gt;"",U108=1,B108='Pengaturan'!$B$6,'Pengaturan'!$B$28&lt;&gt;"Tutup"),T108,0)</x:v>
      </x:c>
      <x:c r="D3126" s="413" t="str">
        <x:v>=IF(AND(AND(A108&lt;&gt;"",U108=1,AI108=0,AH108=0,LEFT(AG108,5)&lt;&gt;"CHECK",G108&lt;&gt;"CHECK PACKAGE"),B108='Pengaturan'!$B$6,'Pengaturan'!$B$28&lt;&gt;"Tutup"),T108,0)</x:v>
      </x:c>
      <x:c r="E3126" s="413" t="str">
        <x:v>Integrasi rumus</x:v>
      </x:c>
      <x:c r="F3126" s="413" t="str">
        <x:v>9 Sep 2026</x:v>
      </x:c>
    </x:row>
    <x:row r="3127" ht="40" customHeight="1">
      <x:c r="A3127" s="413" t="str">
        <x:v>Data Schedule</x:v>
      </x:c>
      <x:c r="B3127" s="413" t="str">
        <x:v>AM108</x:v>
      </x:c>
      <x:c r="C3127" s="413"/>
      <x:c r="D3127" s="413" t="str">
        <x:v>=IF(AND(A108&lt;&gt;"",B108&gt;'Pengaturan'!$B$29,B108&lt;='Pengaturan'!$B$5),MAX(0,T108-V108-W108),0)</x:v>
      </x:c>
      <x:c r="E3127" s="413" t="str">
        <x:v>Integrasi rumus</x:v>
      </x:c>
      <x:c r="F3127" s="413" t="str">
        <x:v>9 Sep 2026</x:v>
      </x:c>
    </x:row>
    <x:row r="3128" ht="40" customHeight="1">
      <x:c r="A3128" s="413" t="str">
        <x:v>Data Schedule</x:v>
      </x:c>
      <x:c r="B3128" s="413" t="str">
        <x:v>AE108</x:v>
      </x:c>
      <x:c r="C3128" s="413" t="str">
        <x:v>=IF(A108="","",IF(AD108&lt;&gt;0,"CHECK harga/bayar",IF(AI108&gt;0,"CHECK DP belum cocok","OK")))</x:v>
      </x:c>
      <x:c r="D3128" s="413" t="str">
        <x:v>=IF(A108="","",IF(LEFT(AG108,5)="CHECK",AG108,IF(AD108&lt;&gt;0,"CHECK harga/bayar",IF(AI108&gt;0,"CHECK DP belum cocok",IF(U108=0,"Ditahan","OK")))))</x:v>
      </x:c>
      <x:c r="E3128" s="413" t="str">
        <x:v>Integrasi rumus</x:v>
      </x:c>
      <x:c r="F3128" s="413" t="str">
        <x:v>9 Sep 2026</x:v>
      </x:c>
    </x:row>
    <x:row r="3129" ht="40" customHeight="1">
      <x:c r="A3129" s="413" t="str">
        <x:v>Data Schedule</x:v>
      </x:c>
      <x:c r="B3129" s="413" t="str">
        <x:v>AC109</x:v>
      </x:c>
      <x:c r="C3129" s="413" t="str">
        <x:v>=IF(A109="","",P109+Q109)</x:v>
      </x:c>
      <x:c r="D3129" s="413" t="str">
        <x:v>=IF(A109="","",P109+Q109+IF(AL109&lt;&gt;"",N(AK109),0))</x:v>
      </x:c>
      <x:c r="E3129" s="413" t="str">
        <x:v>Integrasi rumus</x:v>
      </x:c>
      <x:c r="F3129" s="413" t="str">
        <x:v>9 Sep 2026</x:v>
      </x:c>
    </x:row>
    <x:row r="3130" ht="40" customHeight="1">
      <x:c r="A3130" s="413" t="str">
        <x:v>Data Schedule</x:v>
      </x:c>
      <x:c r="B3130" s="413" t="str">
        <x:v>S109</x:v>
      </x:c>
      <x:c r="C3130" s="413" t="str">
        <x:v>=IF(A109="","",MIN(L109,P109+Q109))</x:v>
      </x:c>
      <x:c r="D3130" s="413" t="str">
        <x:v>=IF(A109="","",MIN(L109,AC109))</x:v>
      </x:c>
      <x:c r="E3130" s="413" t="str">
        <x:v>Integrasi rumus</x:v>
      </x:c>
      <x:c r="F3130" s="413" t="str">
        <x:v>9 Sep 2026</x:v>
      </x:c>
    </x:row>
    <x:row r="3131" ht="40" customHeight="1">
      <x:c r="A3131" s="413" t="str">
        <x:v>Data Schedule</x:v>
      </x:c>
      <x:c r="B3131" s="413" t="str">
        <x:v>T109</x:v>
      </x:c>
      <x:c r="C3131" s="413" t="str">
        <x:v>=IF(A109="","",IF(OR(O109="Lunas",R109&gt;0),0,MAX(0,L109-MAX(N109,P109)-Q109)))</x:v>
      </x:c>
      <x:c r="D3131" s="413" t="str">
        <x:v>=IF(A109="","",MAX(0,L109-AC109))</x:v>
      </x:c>
      <x:c r="E3131" s="413" t="str">
        <x:v>Integrasi rumus</x:v>
      </x:c>
      <x:c r="F3131" s="413" t="str">
        <x:v>9 Sep 2026</x:v>
      </x:c>
    </x:row>
    <x:row r="3132" ht="40" customHeight="1">
      <x:c r="A3132" s="413" t="str">
        <x:v>Data Schedule</x:v>
      </x:c>
      <x:c r="B3132" s="413" t="str">
        <x:v>AI109</x:v>
      </x:c>
      <x:c r="C3132" s="413" t="str">
        <x:v>=IF(A109="","",MAX(0,N109-P109))</x:v>
      </x:c>
      <x:c r="D3132" s="413" t="str">
        <x:v>=IF(A109="","",MAX(0,N109-AC109))</x:v>
      </x:c>
      <x:c r="E3132" s="413" t="str">
        <x:v>Integrasi rumus</x:v>
      </x:c>
      <x:c r="F3132" s="413" t="str">
        <x:v>9 Sep 2026</x:v>
      </x:c>
    </x:row>
    <x:row r="3133" ht="40" customHeight="1">
      <x:c r="A3133" s="413" t="str">
        <x:v>Data Schedule</x:v>
      </x:c>
      <x:c r="B3133" s="413" t="str">
        <x:v>V109</x:v>
      </x:c>
      <x:c r="C3133" s="413" t="str">
        <x:v>=IF(AND(A109&lt;&gt;"",U109=1,B109&gt;'Pengaturan'!$B$6,B109&lt;='Pengaturan'!$B$5),T109,0)</x:v>
      </x:c>
      <x:c r="D3133" s="413" t="str">
        <x:v>=IF(AND(AND(A109&lt;&gt;"",U109=1,AI109=0,AH109=0,LEFT(AG109,5)&lt;&gt;"CHECK",G109&lt;&gt;"CHECK PACKAGE"),B109&gt;'Pengaturan'!$B$6,B109&lt;='Pengaturan'!$B$5),T109,0)</x:v>
      </x:c>
      <x:c r="E3133" s="413" t="str">
        <x:v>Integrasi rumus</x:v>
      </x:c>
      <x:c r="F3133" s="413" t="str">
        <x:v>9 Sep 2026</x:v>
      </x:c>
    </x:row>
    <x:row r="3134" ht="40" customHeight="1">
      <x:c r="A3134" s="413" t="str">
        <x:v>Data Schedule</x:v>
      </x:c>
      <x:c r="B3134" s="413" t="str">
        <x:v>W109</x:v>
      </x:c>
      <x:c r="C3134" s="413" t="str">
        <x:v>=IF(AND(A109&lt;&gt;"",U109=1,B109='Pengaturan'!$B$6,'Pengaturan'!$B$28&lt;&gt;"Tutup"),T109,0)</x:v>
      </x:c>
      <x:c r="D3134" s="413" t="str">
        <x:v>=IF(AND(AND(A109&lt;&gt;"",U109=1,AI109=0,AH109=0,LEFT(AG109,5)&lt;&gt;"CHECK",G109&lt;&gt;"CHECK PACKAGE"),B109='Pengaturan'!$B$6,'Pengaturan'!$B$28&lt;&gt;"Tutup"),T109,0)</x:v>
      </x:c>
      <x:c r="E3134" s="413" t="str">
        <x:v>Integrasi rumus</x:v>
      </x:c>
      <x:c r="F3134" s="413" t="str">
        <x:v>9 Sep 2026</x:v>
      </x:c>
    </x:row>
    <x:row r="3135" ht="40" customHeight="1">
      <x:c r="A3135" s="413" t="str">
        <x:v>Data Schedule</x:v>
      </x:c>
      <x:c r="B3135" s="413" t="str">
        <x:v>AM109</x:v>
      </x:c>
      <x:c r="C3135" s="413"/>
      <x:c r="D3135" s="413" t="str">
        <x:v>=IF(AND(A109&lt;&gt;"",B109&gt;'Pengaturan'!$B$29,B109&lt;='Pengaturan'!$B$5),MAX(0,T109-V109-W109),0)</x:v>
      </x:c>
      <x:c r="E3135" s="413" t="str">
        <x:v>Integrasi rumus</x:v>
      </x:c>
      <x:c r="F3135" s="413" t="str">
        <x:v>9 Sep 2026</x:v>
      </x:c>
    </x:row>
    <x:row r="3136" ht="40" customHeight="1">
      <x:c r="A3136" s="413" t="str">
        <x:v>Data Schedule</x:v>
      </x:c>
      <x:c r="B3136" s="413" t="str">
        <x:v>AE109</x:v>
      </x:c>
      <x:c r="C3136" s="413" t="str">
        <x:v>=IF(A109="","",IF(AD109&lt;&gt;0,"CHECK harga/bayar",IF(AI109&gt;0,"CHECK DP belum cocok","OK")))</x:v>
      </x:c>
      <x:c r="D3136" s="413" t="str">
        <x:v>=IF(A109="","",IF(LEFT(AG109,5)="CHECK",AG109,IF(AD109&lt;&gt;0,"CHECK harga/bayar",IF(AI109&gt;0,"CHECK DP belum cocok",IF(U109=0,"Ditahan","OK")))))</x:v>
      </x:c>
      <x:c r="E3136" s="413" t="str">
        <x:v>Integrasi rumus</x:v>
      </x:c>
      <x:c r="F3136" s="413" t="str">
        <x:v>9 Sep 2026</x:v>
      </x:c>
    </x:row>
    <x:row r="3137" ht="40" customHeight="1">
      <x:c r="A3137" s="413" t="str">
        <x:v>Data Schedule</x:v>
      </x:c>
      <x:c r="B3137" s="413" t="str">
        <x:v>AC110</x:v>
      </x:c>
      <x:c r="C3137" s="413" t="str">
        <x:v>=IF(A110="","",P110+Q110)</x:v>
      </x:c>
      <x:c r="D3137" s="413" t="str">
        <x:v>=IF(A110="","",P110+Q110+IF(AL110&lt;&gt;"",N(AK110),0))</x:v>
      </x:c>
      <x:c r="E3137" s="413" t="str">
        <x:v>Integrasi rumus</x:v>
      </x:c>
      <x:c r="F3137" s="413" t="str">
        <x:v>9 Sep 2026</x:v>
      </x:c>
    </x:row>
    <x:row r="3138" ht="40" customHeight="1">
      <x:c r="A3138" s="413" t="str">
        <x:v>Data Schedule</x:v>
      </x:c>
      <x:c r="B3138" s="413" t="str">
        <x:v>S110</x:v>
      </x:c>
      <x:c r="C3138" s="413" t="str">
        <x:v>=IF(A110="","",MIN(L110,P110+Q110))</x:v>
      </x:c>
      <x:c r="D3138" s="413" t="str">
        <x:v>=IF(A110="","",MIN(L110,AC110))</x:v>
      </x:c>
      <x:c r="E3138" s="413" t="str">
        <x:v>Integrasi rumus</x:v>
      </x:c>
      <x:c r="F3138" s="413" t="str">
        <x:v>9 Sep 2026</x:v>
      </x:c>
    </x:row>
    <x:row r="3139" ht="40" customHeight="1">
      <x:c r="A3139" s="413" t="str">
        <x:v>Data Schedule</x:v>
      </x:c>
      <x:c r="B3139" s="413" t="str">
        <x:v>T110</x:v>
      </x:c>
      <x:c r="C3139" s="413" t="str">
        <x:v>=IF(A110="","",IF(OR(O110="Lunas",R110&gt;0),0,MAX(0,L110-MAX(N110,P110)-Q110)))</x:v>
      </x:c>
      <x:c r="D3139" s="413" t="str">
        <x:v>=IF(A110="","",MAX(0,L110-AC110))</x:v>
      </x:c>
      <x:c r="E3139" s="413" t="str">
        <x:v>Integrasi rumus</x:v>
      </x:c>
      <x:c r="F3139" s="413" t="str">
        <x:v>9 Sep 2026</x:v>
      </x:c>
    </x:row>
    <x:row r="3140" ht="40" customHeight="1">
      <x:c r="A3140" s="413" t="str">
        <x:v>Data Schedule</x:v>
      </x:c>
      <x:c r="B3140" s="413" t="str">
        <x:v>AI110</x:v>
      </x:c>
      <x:c r="C3140" s="413" t="str">
        <x:v>=IF(A110="","",MAX(0,N110-P110))</x:v>
      </x:c>
      <x:c r="D3140" s="413" t="str">
        <x:v>=IF(A110="","",MAX(0,N110-AC110))</x:v>
      </x:c>
      <x:c r="E3140" s="413" t="str">
        <x:v>Integrasi rumus</x:v>
      </x:c>
      <x:c r="F3140" s="413" t="str">
        <x:v>9 Sep 2026</x:v>
      </x:c>
    </x:row>
    <x:row r="3141" ht="40" customHeight="1">
      <x:c r="A3141" s="413" t="str">
        <x:v>Data Schedule</x:v>
      </x:c>
      <x:c r="B3141" s="413" t="str">
        <x:v>V110</x:v>
      </x:c>
      <x:c r="C3141" s="413" t="str">
        <x:v>=IF(AND(A110&lt;&gt;"",U110=1,B110&gt;'Pengaturan'!$B$6,B110&lt;='Pengaturan'!$B$5),T110,0)</x:v>
      </x:c>
      <x:c r="D3141" s="413" t="str">
        <x:v>=IF(AND(AND(A110&lt;&gt;"",U110=1,AI110=0,AH110=0,LEFT(AG110,5)&lt;&gt;"CHECK",G110&lt;&gt;"CHECK PACKAGE"),B110&gt;'Pengaturan'!$B$6,B110&lt;='Pengaturan'!$B$5),T110,0)</x:v>
      </x:c>
      <x:c r="E3141" s="413" t="str">
        <x:v>Integrasi rumus</x:v>
      </x:c>
      <x:c r="F3141" s="413" t="str">
        <x:v>9 Sep 2026</x:v>
      </x:c>
    </x:row>
    <x:row r="3142" ht="40" customHeight="1">
      <x:c r="A3142" s="413" t="str">
        <x:v>Data Schedule</x:v>
      </x:c>
      <x:c r="B3142" s="413" t="str">
        <x:v>W110</x:v>
      </x:c>
      <x:c r="C3142" s="413" t="str">
        <x:v>=IF(AND(A110&lt;&gt;"",U110=1,B110='Pengaturan'!$B$6,'Pengaturan'!$B$28&lt;&gt;"Tutup"),T110,0)</x:v>
      </x:c>
      <x:c r="D3142" s="413" t="str">
        <x:v>=IF(AND(AND(A110&lt;&gt;"",U110=1,AI110=0,AH110=0,LEFT(AG110,5)&lt;&gt;"CHECK",G110&lt;&gt;"CHECK PACKAGE"),B110='Pengaturan'!$B$6,'Pengaturan'!$B$28&lt;&gt;"Tutup"),T110,0)</x:v>
      </x:c>
      <x:c r="E3142" s="413" t="str">
        <x:v>Integrasi rumus</x:v>
      </x:c>
      <x:c r="F3142" s="413" t="str">
        <x:v>9 Sep 2026</x:v>
      </x:c>
    </x:row>
    <x:row r="3143" ht="40" customHeight="1">
      <x:c r="A3143" s="413" t="str">
        <x:v>Data Schedule</x:v>
      </x:c>
      <x:c r="B3143" s="413" t="str">
        <x:v>AM110</x:v>
      </x:c>
      <x:c r="C3143" s="413"/>
      <x:c r="D3143" s="413" t="str">
        <x:v>=IF(AND(A110&lt;&gt;"",B110&gt;'Pengaturan'!$B$29,B110&lt;='Pengaturan'!$B$5),MAX(0,T110-V110-W110),0)</x:v>
      </x:c>
      <x:c r="E3143" s="413" t="str">
        <x:v>Integrasi rumus</x:v>
      </x:c>
      <x:c r="F3143" s="413" t="str">
        <x:v>9 Sep 2026</x:v>
      </x:c>
    </x:row>
    <x:row r="3144" ht="40" customHeight="1">
      <x:c r="A3144" s="413" t="str">
        <x:v>Data Schedule</x:v>
      </x:c>
      <x:c r="B3144" s="413" t="str">
        <x:v>AE110</x:v>
      </x:c>
      <x:c r="C3144" s="413" t="str">
        <x:v>=IF(A110="","",IF(AD110&lt;&gt;0,"CHECK harga/bayar",IF(AI110&gt;0,"CHECK DP belum cocok","OK")))</x:v>
      </x:c>
      <x:c r="D3144" s="413" t="str">
        <x:v>=IF(A110="","",IF(LEFT(AG110,5)="CHECK",AG110,IF(AD110&lt;&gt;0,"CHECK harga/bayar",IF(AI110&gt;0,"CHECK DP belum cocok",IF(U110=0,"Ditahan","OK")))))</x:v>
      </x:c>
      <x:c r="E3144" s="413" t="str">
        <x:v>Integrasi rumus</x:v>
      </x:c>
      <x:c r="F3144" s="413" t="str">
        <x:v>9 Sep 2026</x:v>
      </x:c>
    </x:row>
    <x:row r="3145" ht="40" customHeight="1">
      <x:c r="A3145" s="413" t="str">
        <x:v>Data Schedule</x:v>
      </x:c>
      <x:c r="B3145" s="413" t="str">
        <x:v>AC111</x:v>
      </x:c>
      <x:c r="C3145" s="413" t="str">
        <x:v>=IF(A111="","",P111+Q111)</x:v>
      </x:c>
      <x:c r="D3145" s="413" t="str">
        <x:v>=IF(A111="","",P111+Q111+IF(AL111&lt;&gt;"",N(AK111),0))</x:v>
      </x:c>
      <x:c r="E3145" s="413" t="str">
        <x:v>Integrasi rumus</x:v>
      </x:c>
      <x:c r="F3145" s="413" t="str">
        <x:v>9 Sep 2026</x:v>
      </x:c>
    </x:row>
    <x:row r="3146" ht="40" customHeight="1">
      <x:c r="A3146" s="413" t="str">
        <x:v>Data Schedule</x:v>
      </x:c>
      <x:c r="B3146" s="413" t="str">
        <x:v>S111</x:v>
      </x:c>
      <x:c r="C3146" s="413" t="str">
        <x:v>=IF(A111="","",MIN(L111,P111+Q111))</x:v>
      </x:c>
      <x:c r="D3146" s="413" t="str">
        <x:v>=IF(A111="","",MIN(L111,AC111))</x:v>
      </x:c>
      <x:c r="E3146" s="413" t="str">
        <x:v>Integrasi rumus</x:v>
      </x:c>
      <x:c r="F3146" s="413" t="str">
        <x:v>9 Sep 2026</x:v>
      </x:c>
    </x:row>
    <x:row r="3147" ht="40" customHeight="1">
      <x:c r="A3147" s="413" t="str">
        <x:v>Data Schedule</x:v>
      </x:c>
      <x:c r="B3147" s="413" t="str">
        <x:v>T111</x:v>
      </x:c>
      <x:c r="C3147" s="413" t="str">
        <x:v>=IF(A111="","",IF(OR(O111="Lunas",R111&gt;0),0,MAX(0,L111-MAX(N111,P111)-Q111)))</x:v>
      </x:c>
      <x:c r="D3147" s="413" t="str">
        <x:v>=IF(A111="","",MAX(0,L111-AC111))</x:v>
      </x:c>
      <x:c r="E3147" s="413" t="str">
        <x:v>Integrasi rumus</x:v>
      </x:c>
      <x:c r="F3147" s="413" t="str">
        <x:v>9 Sep 2026</x:v>
      </x:c>
    </x:row>
    <x:row r="3148" ht="40" customHeight="1">
      <x:c r="A3148" s="413" t="str">
        <x:v>Data Schedule</x:v>
      </x:c>
      <x:c r="B3148" s="413" t="str">
        <x:v>AI111</x:v>
      </x:c>
      <x:c r="C3148" s="413" t="str">
        <x:v>=IF(A111="","",MAX(0,N111-P111))</x:v>
      </x:c>
      <x:c r="D3148" s="413" t="str">
        <x:v>=IF(A111="","",MAX(0,N111-AC111))</x:v>
      </x:c>
      <x:c r="E3148" s="413" t="str">
        <x:v>Integrasi rumus</x:v>
      </x:c>
      <x:c r="F3148" s="413" t="str">
        <x:v>9 Sep 2026</x:v>
      </x:c>
    </x:row>
    <x:row r="3149" ht="40" customHeight="1">
      <x:c r="A3149" s="413" t="str">
        <x:v>Data Schedule</x:v>
      </x:c>
      <x:c r="B3149" s="413" t="str">
        <x:v>V111</x:v>
      </x:c>
      <x:c r="C3149" s="413" t="str">
        <x:v>=IF(AND(A111&lt;&gt;"",U111=1,B111&gt;'Pengaturan'!$B$6,B111&lt;='Pengaturan'!$B$5),T111,0)</x:v>
      </x:c>
      <x:c r="D3149" s="413" t="str">
        <x:v>=IF(AND(AND(A111&lt;&gt;"",U111=1,AI111=0,AH111=0,LEFT(AG111,5)&lt;&gt;"CHECK",G111&lt;&gt;"CHECK PACKAGE"),B111&gt;'Pengaturan'!$B$6,B111&lt;='Pengaturan'!$B$5),T111,0)</x:v>
      </x:c>
      <x:c r="E3149" s="413" t="str">
        <x:v>Integrasi rumus</x:v>
      </x:c>
      <x:c r="F3149" s="413" t="str">
        <x:v>9 Sep 2026</x:v>
      </x:c>
    </x:row>
    <x:row r="3150" ht="40" customHeight="1">
      <x:c r="A3150" s="413" t="str">
        <x:v>Data Schedule</x:v>
      </x:c>
      <x:c r="B3150" s="413" t="str">
        <x:v>W111</x:v>
      </x:c>
      <x:c r="C3150" s="413" t="str">
        <x:v>=IF(AND(A111&lt;&gt;"",U111=1,B111='Pengaturan'!$B$6,'Pengaturan'!$B$28&lt;&gt;"Tutup"),T111,0)</x:v>
      </x:c>
      <x:c r="D3150" s="413" t="str">
        <x:v>=IF(AND(AND(A111&lt;&gt;"",U111=1,AI111=0,AH111=0,LEFT(AG111,5)&lt;&gt;"CHECK",G111&lt;&gt;"CHECK PACKAGE"),B111='Pengaturan'!$B$6,'Pengaturan'!$B$28&lt;&gt;"Tutup"),T111,0)</x:v>
      </x:c>
      <x:c r="E3150" s="413" t="str">
        <x:v>Integrasi rumus</x:v>
      </x:c>
      <x:c r="F3150" s="413" t="str">
        <x:v>9 Sep 2026</x:v>
      </x:c>
    </x:row>
    <x:row r="3151" ht="40" customHeight="1">
      <x:c r="A3151" s="413" t="str">
        <x:v>Data Schedule</x:v>
      </x:c>
      <x:c r="B3151" s="413" t="str">
        <x:v>AM111</x:v>
      </x:c>
      <x:c r="C3151" s="413"/>
      <x:c r="D3151" s="413" t="str">
        <x:v>=IF(AND(A111&lt;&gt;"",B111&gt;'Pengaturan'!$B$29,B111&lt;='Pengaturan'!$B$5),MAX(0,T111-V111-W111),0)</x:v>
      </x:c>
      <x:c r="E3151" s="413" t="str">
        <x:v>Integrasi rumus</x:v>
      </x:c>
      <x:c r="F3151" s="413" t="str">
        <x:v>9 Sep 2026</x:v>
      </x:c>
    </x:row>
    <x:row r="3152" ht="40" customHeight="1">
      <x:c r="A3152" s="413" t="str">
        <x:v>Data Schedule</x:v>
      </x:c>
      <x:c r="B3152" s="413" t="str">
        <x:v>AE111</x:v>
      </x:c>
      <x:c r="C3152" s="413" t="str">
        <x:v>=IF(A111="","",IF(AD111&lt;&gt;0,"CHECK harga/bayar",IF(AI111&gt;0,"CHECK DP belum cocok","OK")))</x:v>
      </x:c>
      <x:c r="D3152" s="413" t="str">
        <x:v>=IF(A111="","",IF(LEFT(AG111,5)="CHECK",AG111,IF(AD111&lt;&gt;0,"CHECK harga/bayar",IF(AI111&gt;0,"CHECK DP belum cocok",IF(U111=0,"Ditahan","OK")))))</x:v>
      </x:c>
      <x:c r="E3152" s="413" t="str">
        <x:v>Integrasi rumus</x:v>
      </x:c>
      <x:c r="F3152" s="413" t="str">
        <x:v>9 Sep 2026</x:v>
      </x:c>
    </x:row>
    <x:row r="3153" ht="40" customHeight="1">
      <x:c r="A3153" s="413" t="str">
        <x:v>Data Schedule</x:v>
      </x:c>
      <x:c r="B3153" s="413" t="str">
        <x:v>AC112</x:v>
      </x:c>
      <x:c r="C3153" s="413" t="str">
        <x:v>=IF(A112="","",P112+Q112)</x:v>
      </x:c>
      <x:c r="D3153" s="413" t="str">
        <x:v>=IF(A112="","",P112+Q112+IF(AL112&lt;&gt;"",N(AK112),0))</x:v>
      </x:c>
      <x:c r="E3153" s="413" t="str">
        <x:v>Integrasi rumus</x:v>
      </x:c>
      <x:c r="F3153" s="413" t="str">
        <x:v>9 Sep 2026</x:v>
      </x:c>
    </x:row>
    <x:row r="3154" ht="40" customHeight="1">
      <x:c r="A3154" s="413" t="str">
        <x:v>Data Schedule</x:v>
      </x:c>
      <x:c r="B3154" s="413" t="str">
        <x:v>S112</x:v>
      </x:c>
      <x:c r="C3154" s="413" t="str">
        <x:v>=IF(A112="","",MIN(L112,P112+Q112))</x:v>
      </x:c>
      <x:c r="D3154" s="413" t="str">
        <x:v>=IF(A112="","",MIN(L112,AC112))</x:v>
      </x:c>
      <x:c r="E3154" s="413" t="str">
        <x:v>Integrasi rumus</x:v>
      </x:c>
      <x:c r="F3154" s="413" t="str">
        <x:v>9 Sep 2026</x:v>
      </x:c>
    </x:row>
    <x:row r="3155" ht="40" customHeight="1">
      <x:c r="A3155" s="413" t="str">
        <x:v>Data Schedule</x:v>
      </x:c>
      <x:c r="B3155" s="413" t="str">
        <x:v>T112</x:v>
      </x:c>
      <x:c r="C3155" s="413" t="str">
        <x:v>=IF(A112="","",IF(OR(O112="Lunas",R112&gt;0),0,MAX(0,L112-MAX(N112,P112)-Q112)))</x:v>
      </x:c>
      <x:c r="D3155" s="413" t="str">
        <x:v>=IF(A112="","",MAX(0,L112-AC112))</x:v>
      </x:c>
      <x:c r="E3155" s="413" t="str">
        <x:v>Integrasi rumus</x:v>
      </x:c>
      <x:c r="F3155" s="413" t="str">
        <x:v>9 Sep 2026</x:v>
      </x:c>
    </x:row>
    <x:row r="3156" ht="40" customHeight="1">
      <x:c r="A3156" s="413" t="str">
        <x:v>Data Schedule</x:v>
      </x:c>
      <x:c r="B3156" s="413" t="str">
        <x:v>AI112</x:v>
      </x:c>
      <x:c r="C3156" s="413" t="str">
        <x:v>=IF(A112="","",MAX(0,N112-P112))</x:v>
      </x:c>
      <x:c r="D3156" s="413" t="str">
        <x:v>=IF(A112="","",MAX(0,N112-AC112))</x:v>
      </x:c>
      <x:c r="E3156" s="413" t="str">
        <x:v>Integrasi rumus</x:v>
      </x:c>
      <x:c r="F3156" s="413" t="str">
        <x:v>9 Sep 2026</x:v>
      </x:c>
    </x:row>
    <x:row r="3157" ht="40" customHeight="1">
      <x:c r="A3157" s="413" t="str">
        <x:v>Data Schedule</x:v>
      </x:c>
      <x:c r="B3157" s="413" t="str">
        <x:v>V112</x:v>
      </x:c>
      <x:c r="C3157" s="413" t="str">
        <x:v>=IF(AND(A112&lt;&gt;"",U112=1,B112&gt;'Pengaturan'!$B$6,B112&lt;='Pengaturan'!$B$5),T112,0)</x:v>
      </x:c>
      <x:c r="D3157" s="413" t="str">
        <x:v>=IF(AND(AND(A112&lt;&gt;"",U112=1,AI112=0,AH112=0,LEFT(AG112,5)&lt;&gt;"CHECK",G112&lt;&gt;"CHECK PACKAGE"),B112&gt;'Pengaturan'!$B$6,B112&lt;='Pengaturan'!$B$5),T112,0)</x:v>
      </x:c>
      <x:c r="E3157" s="413" t="str">
        <x:v>Integrasi rumus</x:v>
      </x:c>
      <x:c r="F3157" s="413" t="str">
        <x:v>9 Sep 2026</x:v>
      </x:c>
    </x:row>
    <x:row r="3158" ht="40" customHeight="1">
      <x:c r="A3158" s="413" t="str">
        <x:v>Data Schedule</x:v>
      </x:c>
      <x:c r="B3158" s="413" t="str">
        <x:v>W112</x:v>
      </x:c>
      <x:c r="C3158" s="413" t="str">
        <x:v>=IF(AND(A112&lt;&gt;"",U112=1,B112='Pengaturan'!$B$6,'Pengaturan'!$B$28&lt;&gt;"Tutup"),T112,0)</x:v>
      </x:c>
      <x:c r="D3158" s="413" t="str">
        <x:v>=IF(AND(AND(A112&lt;&gt;"",U112=1,AI112=0,AH112=0,LEFT(AG112,5)&lt;&gt;"CHECK",G112&lt;&gt;"CHECK PACKAGE"),B112='Pengaturan'!$B$6,'Pengaturan'!$B$28&lt;&gt;"Tutup"),T112,0)</x:v>
      </x:c>
      <x:c r="E3158" s="413" t="str">
        <x:v>Integrasi rumus</x:v>
      </x:c>
      <x:c r="F3158" s="413" t="str">
        <x:v>9 Sep 2026</x:v>
      </x:c>
    </x:row>
    <x:row r="3159" ht="40" customHeight="1">
      <x:c r="A3159" s="413" t="str">
        <x:v>Data Schedule</x:v>
      </x:c>
      <x:c r="B3159" s="413" t="str">
        <x:v>AM112</x:v>
      </x:c>
      <x:c r="C3159" s="413"/>
      <x:c r="D3159" s="413" t="str">
        <x:v>=IF(AND(A112&lt;&gt;"",B112&gt;'Pengaturan'!$B$29,B112&lt;='Pengaturan'!$B$5),MAX(0,T112-V112-W112),0)</x:v>
      </x:c>
      <x:c r="E3159" s="413" t="str">
        <x:v>Integrasi rumus</x:v>
      </x:c>
      <x:c r="F3159" s="413" t="str">
        <x:v>9 Sep 2026</x:v>
      </x:c>
    </x:row>
    <x:row r="3160" ht="40" customHeight="1">
      <x:c r="A3160" s="413" t="str">
        <x:v>Data Schedule</x:v>
      </x:c>
      <x:c r="B3160" s="413" t="str">
        <x:v>AE112</x:v>
      </x:c>
      <x:c r="C3160" s="413" t="str">
        <x:v>=IF(A112="","",IF(AD112&lt;&gt;0,"CHECK harga/bayar",IF(AI112&gt;0,"CHECK DP belum cocok","OK")))</x:v>
      </x:c>
      <x:c r="D3160" s="413" t="str">
        <x:v>=IF(A112="","",IF(LEFT(AG112,5)="CHECK",AG112,IF(AD112&lt;&gt;0,"CHECK harga/bayar",IF(AI112&gt;0,"CHECK DP belum cocok",IF(U112=0,"Ditahan","OK")))))</x:v>
      </x:c>
      <x:c r="E3160" s="413" t="str">
        <x:v>Integrasi rumus</x:v>
      </x:c>
      <x:c r="F3160" s="413" t="str">
        <x:v>9 Sep 2026</x:v>
      </x:c>
    </x:row>
    <x:row r="3161" ht="40" customHeight="1">
      <x:c r="A3161" s="413" t="str">
        <x:v>Data Schedule</x:v>
      </x:c>
      <x:c r="B3161" s="413" t="str">
        <x:v>AC113</x:v>
      </x:c>
      <x:c r="C3161" s="413" t="str">
        <x:v>=IF(A113="","",P113+Q113)</x:v>
      </x:c>
      <x:c r="D3161" s="413" t="str">
        <x:v>=IF(A113="","",P113+Q113+IF(AL113&lt;&gt;"",N(AK113),0))</x:v>
      </x:c>
      <x:c r="E3161" s="413" t="str">
        <x:v>Integrasi rumus</x:v>
      </x:c>
      <x:c r="F3161" s="413" t="str">
        <x:v>9 Sep 2026</x:v>
      </x:c>
    </x:row>
    <x:row r="3162" ht="40" customHeight="1">
      <x:c r="A3162" s="413" t="str">
        <x:v>Data Schedule</x:v>
      </x:c>
      <x:c r="B3162" s="413" t="str">
        <x:v>S113</x:v>
      </x:c>
      <x:c r="C3162" s="413" t="str">
        <x:v>=IF(A113="","",MIN(L113,P113+Q113))</x:v>
      </x:c>
      <x:c r="D3162" s="413" t="str">
        <x:v>=IF(A113="","",MIN(L113,AC113))</x:v>
      </x:c>
      <x:c r="E3162" s="413" t="str">
        <x:v>Integrasi rumus</x:v>
      </x:c>
      <x:c r="F3162" s="413" t="str">
        <x:v>9 Sep 2026</x:v>
      </x:c>
    </x:row>
    <x:row r="3163" ht="40" customHeight="1">
      <x:c r="A3163" s="413" t="str">
        <x:v>Data Schedule</x:v>
      </x:c>
      <x:c r="B3163" s="413" t="str">
        <x:v>T113</x:v>
      </x:c>
      <x:c r="C3163" s="413" t="str">
        <x:v>=IF(A113="","",IF(OR(O113="Lunas",R113&gt;0),0,MAX(0,L113-MAX(N113,P113)-Q113)))</x:v>
      </x:c>
      <x:c r="D3163" s="413" t="str">
        <x:v>=IF(A113="","",MAX(0,L113-AC113))</x:v>
      </x:c>
      <x:c r="E3163" s="413" t="str">
        <x:v>Integrasi rumus</x:v>
      </x:c>
      <x:c r="F3163" s="413" t="str">
        <x:v>9 Sep 2026</x:v>
      </x:c>
    </x:row>
    <x:row r="3164" ht="40" customHeight="1">
      <x:c r="A3164" s="413" t="str">
        <x:v>Data Schedule</x:v>
      </x:c>
      <x:c r="B3164" s="413" t="str">
        <x:v>AI113</x:v>
      </x:c>
      <x:c r="C3164" s="413" t="str">
        <x:v>=IF(A113="","",MAX(0,N113-P113))</x:v>
      </x:c>
      <x:c r="D3164" s="413" t="str">
        <x:v>=IF(A113="","",MAX(0,N113-AC113))</x:v>
      </x:c>
      <x:c r="E3164" s="413" t="str">
        <x:v>Integrasi rumus</x:v>
      </x:c>
      <x:c r="F3164" s="413" t="str">
        <x:v>9 Sep 2026</x:v>
      </x:c>
    </x:row>
    <x:row r="3165" ht="40" customHeight="1">
      <x:c r="A3165" s="413" t="str">
        <x:v>Data Schedule</x:v>
      </x:c>
      <x:c r="B3165" s="413" t="str">
        <x:v>V113</x:v>
      </x:c>
      <x:c r="C3165" s="413" t="str">
        <x:v>=IF(AND(A113&lt;&gt;"",U113=1,B113&gt;'Pengaturan'!$B$6,B113&lt;='Pengaturan'!$B$5),T113,0)</x:v>
      </x:c>
      <x:c r="D3165" s="413" t="str">
        <x:v>=IF(AND(AND(A113&lt;&gt;"",U113=1,AI113=0,AH113=0,LEFT(AG113,5)&lt;&gt;"CHECK",G113&lt;&gt;"CHECK PACKAGE"),B113&gt;'Pengaturan'!$B$6,B113&lt;='Pengaturan'!$B$5),T113,0)</x:v>
      </x:c>
      <x:c r="E3165" s="413" t="str">
        <x:v>Integrasi rumus</x:v>
      </x:c>
      <x:c r="F3165" s="413" t="str">
        <x:v>9 Sep 2026</x:v>
      </x:c>
    </x:row>
    <x:row r="3166" ht="40" customHeight="1">
      <x:c r="A3166" s="413" t="str">
        <x:v>Data Schedule</x:v>
      </x:c>
      <x:c r="B3166" s="413" t="str">
        <x:v>W113</x:v>
      </x:c>
      <x:c r="C3166" s="413" t="str">
        <x:v>=IF(AND(A113&lt;&gt;"",U113=1,B113='Pengaturan'!$B$6,'Pengaturan'!$B$28&lt;&gt;"Tutup"),T113,0)</x:v>
      </x:c>
      <x:c r="D3166" s="413" t="str">
        <x:v>=IF(AND(AND(A113&lt;&gt;"",U113=1,AI113=0,AH113=0,LEFT(AG113,5)&lt;&gt;"CHECK",G113&lt;&gt;"CHECK PACKAGE"),B113='Pengaturan'!$B$6,'Pengaturan'!$B$28&lt;&gt;"Tutup"),T113,0)</x:v>
      </x:c>
      <x:c r="E3166" s="413" t="str">
        <x:v>Integrasi rumus</x:v>
      </x:c>
      <x:c r="F3166" s="413" t="str">
        <x:v>9 Sep 2026</x:v>
      </x:c>
    </x:row>
    <x:row r="3167" ht="40" customHeight="1">
      <x:c r="A3167" s="413" t="str">
        <x:v>Data Schedule</x:v>
      </x:c>
      <x:c r="B3167" s="413" t="str">
        <x:v>AM113</x:v>
      </x:c>
      <x:c r="C3167" s="413"/>
      <x:c r="D3167" s="413" t="str">
        <x:v>=IF(AND(A113&lt;&gt;"",B113&gt;'Pengaturan'!$B$29,B113&lt;='Pengaturan'!$B$5),MAX(0,T113-V113-W113),0)</x:v>
      </x:c>
      <x:c r="E3167" s="413" t="str">
        <x:v>Integrasi rumus</x:v>
      </x:c>
      <x:c r="F3167" s="413" t="str">
        <x:v>9 Sep 2026</x:v>
      </x:c>
    </x:row>
    <x:row r="3168" ht="40" customHeight="1">
      <x:c r="A3168" s="413" t="str">
        <x:v>Data Schedule</x:v>
      </x:c>
      <x:c r="B3168" s="413" t="str">
        <x:v>AE113</x:v>
      </x:c>
      <x:c r="C3168" s="413" t="str">
        <x:v>=IF(A113="","",IF(AD113&lt;&gt;0,"CHECK harga/bayar",IF(AI113&gt;0,"CHECK DP belum cocok","OK")))</x:v>
      </x:c>
      <x:c r="D3168" s="413" t="str">
        <x:v>=IF(A113="","",IF(LEFT(AG113,5)="CHECK",AG113,IF(AD113&lt;&gt;0,"CHECK harga/bayar",IF(AI113&gt;0,"CHECK DP belum cocok",IF(U113=0,"Ditahan","OK")))))</x:v>
      </x:c>
      <x:c r="E3168" s="413" t="str">
        <x:v>Integrasi rumus</x:v>
      </x:c>
      <x:c r="F3168" s="413" t="str">
        <x:v>9 Sep 2026</x:v>
      </x:c>
    </x:row>
    <x:row r="3169" ht="40" customHeight="1">
      <x:c r="A3169" s="413" t="str">
        <x:v>Data Schedule</x:v>
      </x:c>
      <x:c r="B3169" s="413" t="str">
        <x:v>AC114</x:v>
      </x:c>
      <x:c r="C3169" s="413" t="str">
        <x:v>=IF(A114="","",P114+Q114)</x:v>
      </x:c>
      <x:c r="D3169" s="413" t="str">
        <x:v>=IF(A114="","",P114+Q114+IF(AL114&lt;&gt;"",N(AK114),0))</x:v>
      </x:c>
      <x:c r="E3169" s="413" t="str">
        <x:v>Integrasi rumus</x:v>
      </x:c>
      <x:c r="F3169" s="413" t="str">
        <x:v>9 Sep 2026</x:v>
      </x:c>
    </x:row>
    <x:row r="3170" ht="40" customHeight="1">
      <x:c r="A3170" s="413" t="str">
        <x:v>Data Schedule</x:v>
      </x:c>
      <x:c r="B3170" s="413" t="str">
        <x:v>S114</x:v>
      </x:c>
      <x:c r="C3170" s="413" t="str">
        <x:v>=IF(A114="","",MIN(L114,P114+Q114))</x:v>
      </x:c>
      <x:c r="D3170" s="413" t="str">
        <x:v>=IF(A114="","",MIN(L114,AC114))</x:v>
      </x:c>
      <x:c r="E3170" s="413" t="str">
        <x:v>Integrasi rumus</x:v>
      </x:c>
      <x:c r="F3170" s="413" t="str">
        <x:v>9 Sep 2026</x:v>
      </x:c>
    </x:row>
    <x:row r="3171" ht="40" customHeight="1">
      <x:c r="A3171" s="413" t="str">
        <x:v>Data Schedule</x:v>
      </x:c>
      <x:c r="B3171" s="413" t="str">
        <x:v>T114</x:v>
      </x:c>
      <x:c r="C3171" s="413" t="str">
        <x:v>=IF(A114="","",IF(OR(O114="Lunas",R114&gt;0),0,MAX(0,L114-MAX(N114,P114)-Q114)))</x:v>
      </x:c>
      <x:c r="D3171" s="413" t="str">
        <x:v>=IF(A114="","",MAX(0,L114-AC114))</x:v>
      </x:c>
      <x:c r="E3171" s="413" t="str">
        <x:v>Integrasi rumus</x:v>
      </x:c>
      <x:c r="F3171" s="413" t="str">
        <x:v>9 Sep 2026</x:v>
      </x:c>
    </x:row>
    <x:row r="3172" ht="40" customHeight="1">
      <x:c r="A3172" s="413" t="str">
        <x:v>Data Schedule</x:v>
      </x:c>
      <x:c r="B3172" s="413" t="str">
        <x:v>AI114</x:v>
      </x:c>
      <x:c r="C3172" s="413" t="str">
        <x:v>=IF(A114="","",MAX(0,N114-P114))</x:v>
      </x:c>
      <x:c r="D3172" s="413" t="str">
        <x:v>=IF(A114="","",MAX(0,N114-AC114))</x:v>
      </x:c>
      <x:c r="E3172" s="413" t="str">
        <x:v>Integrasi rumus</x:v>
      </x:c>
      <x:c r="F3172" s="413" t="str">
        <x:v>9 Sep 2026</x:v>
      </x:c>
    </x:row>
    <x:row r="3173" ht="40" customHeight="1">
      <x:c r="A3173" s="413" t="str">
        <x:v>Data Schedule</x:v>
      </x:c>
      <x:c r="B3173" s="413" t="str">
        <x:v>V114</x:v>
      </x:c>
      <x:c r="C3173" s="413" t="str">
        <x:v>=IF(AND(A114&lt;&gt;"",U114=1,B114&gt;'Pengaturan'!$B$6,B114&lt;='Pengaturan'!$B$5),T114,0)</x:v>
      </x:c>
      <x:c r="D3173" s="413" t="str">
        <x:v>=IF(AND(AND(A114&lt;&gt;"",U114=1,AI114=0,AH114=0,LEFT(AG114,5)&lt;&gt;"CHECK",G114&lt;&gt;"CHECK PACKAGE"),B114&gt;'Pengaturan'!$B$6,B114&lt;='Pengaturan'!$B$5),T114,0)</x:v>
      </x:c>
      <x:c r="E3173" s="413" t="str">
        <x:v>Integrasi rumus</x:v>
      </x:c>
      <x:c r="F3173" s="413" t="str">
        <x:v>9 Sep 2026</x:v>
      </x:c>
    </x:row>
    <x:row r="3174" ht="40" customHeight="1">
      <x:c r="A3174" s="413" t="str">
        <x:v>Data Schedule</x:v>
      </x:c>
      <x:c r="B3174" s="413" t="str">
        <x:v>W114</x:v>
      </x:c>
      <x:c r="C3174" s="413" t="str">
        <x:v>=IF(AND(A114&lt;&gt;"",U114=1,B114='Pengaturan'!$B$6,'Pengaturan'!$B$28&lt;&gt;"Tutup"),T114,0)</x:v>
      </x:c>
      <x:c r="D3174" s="413" t="str">
        <x:v>=IF(AND(AND(A114&lt;&gt;"",U114=1,AI114=0,AH114=0,LEFT(AG114,5)&lt;&gt;"CHECK",G114&lt;&gt;"CHECK PACKAGE"),B114='Pengaturan'!$B$6,'Pengaturan'!$B$28&lt;&gt;"Tutup"),T114,0)</x:v>
      </x:c>
      <x:c r="E3174" s="413" t="str">
        <x:v>Integrasi rumus</x:v>
      </x:c>
      <x:c r="F3174" s="413" t="str">
        <x:v>9 Sep 2026</x:v>
      </x:c>
    </x:row>
    <x:row r="3175" ht="40" customHeight="1">
      <x:c r="A3175" s="413" t="str">
        <x:v>Data Schedule</x:v>
      </x:c>
      <x:c r="B3175" s="413" t="str">
        <x:v>AM114</x:v>
      </x:c>
      <x:c r="C3175" s="413"/>
      <x:c r="D3175" s="413" t="str">
        <x:v>=IF(AND(A114&lt;&gt;"",B114&gt;'Pengaturan'!$B$29,B114&lt;='Pengaturan'!$B$5),MAX(0,T114-V114-W114),0)</x:v>
      </x:c>
      <x:c r="E3175" s="413" t="str">
        <x:v>Integrasi rumus</x:v>
      </x:c>
      <x:c r="F3175" s="413" t="str">
        <x:v>9 Sep 2026</x:v>
      </x:c>
    </x:row>
    <x:row r="3176" ht="40" customHeight="1">
      <x:c r="A3176" s="413" t="str">
        <x:v>Data Schedule</x:v>
      </x:c>
      <x:c r="B3176" s="413" t="str">
        <x:v>AE114</x:v>
      </x:c>
      <x:c r="C3176" s="413" t="str">
        <x:v>=IF(A114="","",IF(AD114&lt;&gt;0,"CHECK harga/bayar",IF(AI114&gt;0,"CHECK DP belum cocok","OK")))</x:v>
      </x:c>
      <x:c r="D3176" s="413" t="str">
        <x:v>=IF(A114="","",IF(LEFT(AG114,5)="CHECK",AG114,IF(AD114&lt;&gt;0,"CHECK harga/bayar",IF(AI114&gt;0,"CHECK DP belum cocok",IF(U114=0,"Ditahan","OK")))))</x:v>
      </x:c>
      <x:c r="E3176" s="413" t="str">
        <x:v>Integrasi rumus</x:v>
      </x:c>
      <x:c r="F3176" s="413" t="str">
        <x:v>9 Sep 2026</x:v>
      </x:c>
    </x:row>
    <x:row r="3177" ht="40" customHeight="1">
      <x:c r="A3177" s="413" t="str">
        <x:v>Data Schedule</x:v>
      </x:c>
      <x:c r="B3177" s="413" t="str">
        <x:v>AC115</x:v>
      </x:c>
      <x:c r="C3177" s="413" t="str">
        <x:v>=IF(A115="","",P115+Q115)</x:v>
      </x:c>
      <x:c r="D3177" s="413" t="str">
        <x:v>=IF(A115="","",P115+Q115+IF(AL115&lt;&gt;"",N(AK115),0))</x:v>
      </x:c>
      <x:c r="E3177" s="413" t="str">
        <x:v>Integrasi rumus</x:v>
      </x:c>
      <x:c r="F3177" s="413" t="str">
        <x:v>9 Sep 2026</x:v>
      </x:c>
    </x:row>
    <x:row r="3178" ht="40" customHeight="1">
      <x:c r="A3178" s="413" t="str">
        <x:v>Data Schedule</x:v>
      </x:c>
      <x:c r="B3178" s="413" t="str">
        <x:v>S115</x:v>
      </x:c>
      <x:c r="C3178" s="413" t="str">
        <x:v>=IF(A115="","",MIN(L115,P115+Q115))</x:v>
      </x:c>
      <x:c r="D3178" s="413" t="str">
        <x:v>=IF(A115="","",MIN(L115,AC115))</x:v>
      </x:c>
      <x:c r="E3178" s="413" t="str">
        <x:v>Integrasi rumus</x:v>
      </x:c>
      <x:c r="F3178" s="413" t="str">
        <x:v>9 Sep 2026</x:v>
      </x:c>
    </x:row>
    <x:row r="3179" ht="40" customHeight="1">
      <x:c r="A3179" s="413" t="str">
        <x:v>Data Schedule</x:v>
      </x:c>
      <x:c r="B3179" s="413" t="str">
        <x:v>T115</x:v>
      </x:c>
      <x:c r="C3179" s="413" t="str">
        <x:v>=IF(A115="","",IF(OR(O115="Lunas",R115&gt;0),0,MAX(0,L115-MAX(N115,P115)-Q115)))</x:v>
      </x:c>
      <x:c r="D3179" s="413" t="str">
        <x:v>=IF(A115="","",MAX(0,L115-AC115))</x:v>
      </x:c>
      <x:c r="E3179" s="413" t="str">
        <x:v>Integrasi rumus</x:v>
      </x:c>
      <x:c r="F3179" s="413" t="str">
        <x:v>9 Sep 2026</x:v>
      </x:c>
    </x:row>
    <x:row r="3180" ht="40" customHeight="1">
      <x:c r="A3180" s="413" t="str">
        <x:v>Data Schedule</x:v>
      </x:c>
      <x:c r="B3180" s="413" t="str">
        <x:v>AI115</x:v>
      </x:c>
      <x:c r="C3180" s="413" t="str">
        <x:v>=IF(A115="","",MAX(0,N115-P115))</x:v>
      </x:c>
      <x:c r="D3180" s="413" t="str">
        <x:v>=IF(A115="","",MAX(0,N115-AC115))</x:v>
      </x:c>
      <x:c r="E3180" s="413" t="str">
        <x:v>Integrasi rumus</x:v>
      </x:c>
      <x:c r="F3180" s="413" t="str">
        <x:v>9 Sep 2026</x:v>
      </x:c>
    </x:row>
    <x:row r="3181" ht="40" customHeight="1">
      <x:c r="A3181" s="413" t="str">
        <x:v>Data Schedule</x:v>
      </x:c>
      <x:c r="B3181" s="413" t="str">
        <x:v>V115</x:v>
      </x:c>
      <x:c r="C3181" s="413" t="str">
        <x:v>=IF(AND(A115&lt;&gt;"",U115=1,B115&gt;'Pengaturan'!$B$6,B115&lt;='Pengaturan'!$B$5),T115,0)</x:v>
      </x:c>
      <x:c r="D3181" s="413" t="str">
        <x:v>=IF(AND(AND(A115&lt;&gt;"",U115=1,AI115=0,AH115=0,LEFT(AG115,5)&lt;&gt;"CHECK",G115&lt;&gt;"CHECK PACKAGE"),B115&gt;'Pengaturan'!$B$6,B115&lt;='Pengaturan'!$B$5),T115,0)</x:v>
      </x:c>
      <x:c r="E3181" s="413" t="str">
        <x:v>Integrasi rumus</x:v>
      </x:c>
      <x:c r="F3181" s="413" t="str">
        <x:v>9 Sep 2026</x:v>
      </x:c>
    </x:row>
    <x:row r="3182" ht="40" customHeight="1">
      <x:c r="A3182" s="413" t="str">
        <x:v>Data Schedule</x:v>
      </x:c>
      <x:c r="B3182" s="413" t="str">
        <x:v>W115</x:v>
      </x:c>
      <x:c r="C3182" s="413" t="str">
        <x:v>=IF(AND(A115&lt;&gt;"",U115=1,B115='Pengaturan'!$B$6,'Pengaturan'!$B$28&lt;&gt;"Tutup"),T115,0)</x:v>
      </x:c>
      <x:c r="D3182" s="413" t="str">
        <x:v>=IF(AND(AND(A115&lt;&gt;"",U115=1,AI115=0,AH115=0,LEFT(AG115,5)&lt;&gt;"CHECK",G115&lt;&gt;"CHECK PACKAGE"),B115='Pengaturan'!$B$6,'Pengaturan'!$B$28&lt;&gt;"Tutup"),T115,0)</x:v>
      </x:c>
      <x:c r="E3182" s="413" t="str">
        <x:v>Integrasi rumus</x:v>
      </x:c>
      <x:c r="F3182" s="413" t="str">
        <x:v>9 Sep 2026</x:v>
      </x:c>
    </x:row>
    <x:row r="3183" ht="40" customHeight="1">
      <x:c r="A3183" s="413" t="str">
        <x:v>Data Schedule</x:v>
      </x:c>
      <x:c r="B3183" s="413" t="str">
        <x:v>AM115</x:v>
      </x:c>
      <x:c r="C3183" s="413"/>
      <x:c r="D3183" s="413" t="str">
        <x:v>=IF(AND(A115&lt;&gt;"",B115&gt;'Pengaturan'!$B$29,B115&lt;='Pengaturan'!$B$5),MAX(0,T115-V115-W115),0)</x:v>
      </x:c>
      <x:c r="E3183" s="413" t="str">
        <x:v>Integrasi rumus</x:v>
      </x:c>
      <x:c r="F3183" s="413" t="str">
        <x:v>9 Sep 2026</x:v>
      </x:c>
    </x:row>
    <x:row r="3184" ht="40" customHeight="1">
      <x:c r="A3184" s="413" t="str">
        <x:v>Data Schedule</x:v>
      </x:c>
      <x:c r="B3184" s="413" t="str">
        <x:v>AE115</x:v>
      </x:c>
      <x:c r="C3184" s="413" t="str">
        <x:v>=IF(A115="","",IF(AD115&lt;&gt;0,"CHECK harga/bayar",IF(AI115&gt;0,"CHECK DP belum cocok","OK")))</x:v>
      </x:c>
      <x:c r="D3184" s="413" t="str">
        <x:v>=IF(A115="","",IF(LEFT(AG115,5)="CHECK",AG115,IF(AD115&lt;&gt;0,"CHECK harga/bayar",IF(AI115&gt;0,"CHECK DP belum cocok",IF(U115=0,"Ditahan","OK")))))</x:v>
      </x:c>
      <x:c r="E3184" s="413" t="str">
        <x:v>Integrasi rumus</x:v>
      </x:c>
      <x:c r="F3184" s="413" t="str">
        <x:v>9 Sep 2026</x:v>
      </x:c>
    </x:row>
    <x:row r="3185" ht="40" customHeight="1">
      <x:c r="A3185" s="413" t="str">
        <x:v>Data Schedule</x:v>
      </x:c>
      <x:c r="B3185" s="413" t="str">
        <x:v>AC116</x:v>
      </x:c>
      <x:c r="C3185" s="413" t="str">
        <x:v>=IF(A116="","",P116+Q116)</x:v>
      </x:c>
      <x:c r="D3185" s="413" t="str">
        <x:v>=IF(A116="","",P116+Q116+IF(AL116&lt;&gt;"",N(AK116),0))</x:v>
      </x:c>
      <x:c r="E3185" s="413" t="str">
        <x:v>Integrasi rumus</x:v>
      </x:c>
      <x:c r="F3185" s="413" t="str">
        <x:v>9 Sep 2026</x:v>
      </x:c>
    </x:row>
    <x:row r="3186" ht="40" customHeight="1">
      <x:c r="A3186" s="413" t="str">
        <x:v>Data Schedule</x:v>
      </x:c>
      <x:c r="B3186" s="413" t="str">
        <x:v>S116</x:v>
      </x:c>
      <x:c r="C3186" s="413" t="str">
        <x:v>=IF(A116="","",MIN(L116,P116+Q116))</x:v>
      </x:c>
      <x:c r="D3186" s="413" t="str">
        <x:v>=IF(A116="","",MIN(L116,AC116))</x:v>
      </x:c>
      <x:c r="E3186" s="413" t="str">
        <x:v>Integrasi rumus</x:v>
      </x:c>
      <x:c r="F3186" s="413" t="str">
        <x:v>9 Sep 2026</x:v>
      </x:c>
    </x:row>
    <x:row r="3187" ht="40" customHeight="1">
      <x:c r="A3187" s="413" t="str">
        <x:v>Data Schedule</x:v>
      </x:c>
      <x:c r="B3187" s="413" t="str">
        <x:v>T116</x:v>
      </x:c>
      <x:c r="C3187" s="413" t="str">
        <x:v>=IF(A116="","",IF(OR(O116="Lunas",R116&gt;0),0,MAX(0,L116-MAX(N116,P116)-Q116)))</x:v>
      </x:c>
      <x:c r="D3187" s="413" t="str">
        <x:v>=IF(A116="","",MAX(0,L116-AC116))</x:v>
      </x:c>
      <x:c r="E3187" s="413" t="str">
        <x:v>Integrasi rumus</x:v>
      </x:c>
      <x:c r="F3187" s="413" t="str">
        <x:v>9 Sep 2026</x:v>
      </x:c>
    </x:row>
    <x:row r="3188" ht="40" customHeight="1">
      <x:c r="A3188" s="413" t="str">
        <x:v>Data Schedule</x:v>
      </x:c>
      <x:c r="B3188" s="413" t="str">
        <x:v>AI116</x:v>
      </x:c>
      <x:c r="C3188" s="413" t="str">
        <x:v>=IF(A116="","",MAX(0,N116-P116))</x:v>
      </x:c>
      <x:c r="D3188" s="413" t="str">
        <x:v>=IF(A116="","",MAX(0,N116-AC116))</x:v>
      </x:c>
      <x:c r="E3188" s="413" t="str">
        <x:v>Integrasi rumus</x:v>
      </x:c>
      <x:c r="F3188" s="413" t="str">
        <x:v>9 Sep 2026</x:v>
      </x:c>
    </x:row>
    <x:row r="3189" ht="40" customHeight="1">
      <x:c r="A3189" s="413" t="str">
        <x:v>Data Schedule</x:v>
      </x:c>
      <x:c r="B3189" s="413" t="str">
        <x:v>V116</x:v>
      </x:c>
      <x:c r="C3189" s="413" t="str">
        <x:v>=IF(AND(A116&lt;&gt;"",U116=1,B116&gt;'Pengaturan'!$B$6,B116&lt;='Pengaturan'!$B$5),T116,0)</x:v>
      </x:c>
      <x:c r="D3189" s="413" t="str">
        <x:v>=IF(AND(AND(A116&lt;&gt;"",U116=1,AI116=0,AH116=0,LEFT(AG116,5)&lt;&gt;"CHECK",G116&lt;&gt;"CHECK PACKAGE"),B116&gt;'Pengaturan'!$B$6,B116&lt;='Pengaturan'!$B$5),T116,0)</x:v>
      </x:c>
      <x:c r="E3189" s="413" t="str">
        <x:v>Integrasi rumus</x:v>
      </x:c>
      <x:c r="F3189" s="413" t="str">
        <x:v>9 Sep 2026</x:v>
      </x:c>
    </x:row>
    <x:row r="3190" ht="40" customHeight="1">
      <x:c r="A3190" s="413" t="str">
        <x:v>Data Schedule</x:v>
      </x:c>
      <x:c r="B3190" s="413" t="str">
        <x:v>W116</x:v>
      </x:c>
      <x:c r="C3190" s="413" t="str">
        <x:v>=IF(AND(A116&lt;&gt;"",U116=1,B116='Pengaturan'!$B$6,'Pengaturan'!$B$28&lt;&gt;"Tutup"),T116,0)</x:v>
      </x:c>
      <x:c r="D3190" s="413" t="str">
        <x:v>=IF(AND(AND(A116&lt;&gt;"",U116=1,AI116=0,AH116=0,LEFT(AG116,5)&lt;&gt;"CHECK",G116&lt;&gt;"CHECK PACKAGE"),B116='Pengaturan'!$B$6,'Pengaturan'!$B$28&lt;&gt;"Tutup"),T116,0)</x:v>
      </x:c>
      <x:c r="E3190" s="413" t="str">
        <x:v>Integrasi rumus</x:v>
      </x:c>
      <x:c r="F3190" s="413" t="str">
        <x:v>9 Sep 2026</x:v>
      </x:c>
    </x:row>
    <x:row r="3191" ht="40" customHeight="1">
      <x:c r="A3191" s="413" t="str">
        <x:v>Data Schedule</x:v>
      </x:c>
      <x:c r="B3191" s="413" t="str">
        <x:v>AM116</x:v>
      </x:c>
      <x:c r="C3191" s="413"/>
      <x:c r="D3191" s="413" t="str">
        <x:v>=IF(AND(A116&lt;&gt;"",B116&gt;'Pengaturan'!$B$29,B116&lt;='Pengaturan'!$B$5),MAX(0,T116-V116-W116),0)</x:v>
      </x:c>
      <x:c r="E3191" s="413" t="str">
        <x:v>Integrasi rumus</x:v>
      </x:c>
      <x:c r="F3191" s="413" t="str">
        <x:v>9 Sep 2026</x:v>
      </x:c>
    </x:row>
    <x:row r="3192" ht="40" customHeight="1">
      <x:c r="A3192" s="413" t="str">
        <x:v>Data Schedule</x:v>
      </x:c>
      <x:c r="B3192" s="413" t="str">
        <x:v>AE116</x:v>
      </x:c>
      <x:c r="C3192" s="413" t="str">
        <x:v>=IF(A116="","",IF(AD116&lt;&gt;0,"CHECK harga/bayar",IF(AI116&gt;0,"CHECK DP belum cocok","OK")))</x:v>
      </x:c>
      <x:c r="D3192" s="413" t="str">
        <x:v>=IF(A116="","",IF(LEFT(AG116,5)="CHECK",AG116,IF(AD116&lt;&gt;0,"CHECK harga/bayar",IF(AI116&gt;0,"CHECK DP belum cocok",IF(U116=0,"Ditahan","OK")))))</x:v>
      </x:c>
      <x:c r="E3192" s="413" t="str">
        <x:v>Integrasi rumus</x:v>
      </x:c>
      <x:c r="F3192" s="413" t="str">
        <x:v>9 Sep 2026</x:v>
      </x:c>
    </x:row>
    <x:row r="3193" ht="40" customHeight="1">
      <x:c r="A3193" s="413" t="str">
        <x:v>Data Schedule</x:v>
      </x:c>
      <x:c r="B3193" s="413" t="str">
        <x:v>AC117</x:v>
      </x:c>
      <x:c r="C3193" s="413" t="str">
        <x:v>=IF(A117="","",P117+Q117)</x:v>
      </x:c>
      <x:c r="D3193" s="413" t="str">
        <x:v>=IF(A117="","",P117+Q117+IF(AL117&lt;&gt;"",N(AK117),0))</x:v>
      </x:c>
      <x:c r="E3193" s="413" t="str">
        <x:v>Integrasi rumus</x:v>
      </x:c>
      <x:c r="F3193" s="413" t="str">
        <x:v>9 Sep 2026</x:v>
      </x:c>
    </x:row>
    <x:row r="3194" ht="40" customHeight="1">
      <x:c r="A3194" s="413" t="str">
        <x:v>Data Schedule</x:v>
      </x:c>
      <x:c r="B3194" s="413" t="str">
        <x:v>S117</x:v>
      </x:c>
      <x:c r="C3194" s="413" t="str">
        <x:v>=IF(A117="","",MIN(L117,P117+Q117))</x:v>
      </x:c>
      <x:c r="D3194" s="413" t="str">
        <x:v>=IF(A117="","",MIN(L117,AC117))</x:v>
      </x:c>
      <x:c r="E3194" s="413" t="str">
        <x:v>Integrasi rumus</x:v>
      </x:c>
      <x:c r="F3194" s="413" t="str">
        <x:v>9 Sep 2026</x:v>
      </x:c>
    </x:row>
    <x:row r="3195" ht="40" customHeight="1">
      <x:c r="A3195" s="413" t="str">
        <x:v>Data Schedule</x:v>
      </x:c>
      <x:c r="B3195" s="413" t="str">
        <x:v>T117</x:v>
      </x:c>
      <x:c r="C3195" s="413" t="str">
        <x:v>=IF(A117="","",IF(OR(O117="Lunas",R117&gt;0),0,MAX(0,L117-MAX(N117,P117)-Q117)))</x:v>
      </x:c>
      <x:c r="D3195" s="413" t="str">
        <x:v>=IF(A117="","",MAX(0,L117-AC117))</x:v>
      </x:c>
      <x:c r="E3195" s="413" t="str">
        <x:v>Integrasi rumus</x:v>
      </x:c>
      <x:c r="F3195" s="413" t="str">
        <x:v>9 Sep 2026</x:v>
      </x:c>
    </x:row>
    <x:row r="3196" ht="40" customHeight="1">
      <x:c r="A3196" s="413" t="str">
        <x:v>Data Schedule</x:v>
      </x:c>
      <x:c r="B3196" s="413" t="str">
        <x:v>AI117</x:v>
      </x:c>
      <x:c r="C3196" s="413" t="str">
        <x:v>=IF(A117="","",MAX(0,N117-P117))</x:v>
      </x:c>
      <x:c r="D3196" s="413" t="str">
        <x:v>=IF(A117="","",MAX(0,N117-AC117))</x:v>
      </x:c>
      <x:c r="E3196" s="413" t="str">
        <x:v>Integrasi rumus</x:v>
      </x:c>
      <x:c r="F3196" s="413" t="str">
        <x:v>9 Sep 2026</x:v>
      </x:c>
    </x:row>
    <x:row r="3197" ht="40" customHeight="1">
      <x:c r="A3197" s="413" t="str">
        <x:v>Data Schedule</x:v>
      </x:c>
      <x:c r="B3197" s="413" t="str">
        <x:v>V117</x:v>
      </x:c>
      <x:c r="C3197" s="413" t="str">
        <x:v>=IF(AND(A117&lt;&gt;"",U117=1,B117&gt;'Pengaturan'!$B$6,B117&lt;='Pengaturan'!$B$5),T117,0)</x:v>
      </x:c>
      <x:c r="D3197" s="413" t="str">
        <x:v>=IF(AND(AND(A117&lt;&gt;"",U117=1,AI117=0,AH117=0,LEFT(AG117,5)&lt;&gt;"CHECK",G117&lt;&gt;"CHECK PACKAGE"),B117&gt;'Pengaturan'!$B$6,B117&lt;='Pengaturan'!$B$5),T117,0)</x:v>
      </x:c>
      <x:c r="E3197" s="413" t="str">
        <x:v>Integrasi rumus</x:v>
      </x:c>
      <x:c r="F3197" s="413" t="str">
        <x:v>9 Sep 2026</x:v>
      </x:c>
    </x:row>
    <x:row r="3198" ht="40" customHeight="1">
      <x:c r="A3198" s="413" t="str">
        <x:v>Data Schedule</x:v>
      </x:c>
      <x:c r="B3198" s="413" t="str">
        <x:v>W117</x:v>
      </x:c>
      <x:c r="C3198" s="413" t="str">
        <x:v>=IF(AND(A117&lt;&gt;"",U117=1,B117='Pengaturan'!$B$6,'Pengaturan'!$B$28&lt;&gt;"Tutup"),T117,0)</x:v>
      </x:c>
      <x:c r="D3198" s="413" t="str">
        <x:v>=IF(AND(AND(A117&lt;&gt;"",U117=1,AI117=0,AH117=0,LEFT(AG117,5)&lt;&gt;"CHECK",G117&lt;&gt;"CHECK PACKAGE"),B117='Pengaturan'!$B$6,'Pengaturan'!$B$28&lt;&gt;"Tutup"),T117,0)</x:v>
      </x:c>
      <x:c r="E3198" s="413" t="str">
        <x:v>Integrasi rumus</x:v>
      </x:c>
      <x:c r="F3198" s="413" t="str">
        <x:v>9 Sep 2026</x:v>
      </x:c>
    </x:row>
    <x:row r="3199" ht="40" customHeight="1">
      <x:c r="A3199" s="413" t="str">
        <x:v>Data Schedule</x:v>
      </x:c>
      <x:c r="B3199" s="413" t="str">
        <x:v>AM117</x:v>
      </x:c>
      <x:c r="C3199" s="413"/>
      <x:c r="D3199" s="413" t="str">
        <x:v>=IF(AND(A117&lt;&gt;"",B117&gt;'Pengaturan'!$B$29,B117&lt;='Pengaturan'!$B$5),MAX(0,T117-V117-W117),0)</x:v>
      </x:c>
      <x:c r="E3199" s="413" t="str">
        <x:v>Integrasi rumus</x:v>
      </x:c>
      <x:c r="F3199" s="413" t="str">
        <x:v>9 Sep 2026</x:v>
      </x:c>
    </x:row>
    <x:row r="3200" ht="40" customHeight="1">
      <x:c r="A3200" s="413" t="str">
        <x:v>Data Schedule</x:v>
      </x:c>
      <x:c r="B3200" s="413" t="str">
        <x:v>AE117</x:v>
      </x:c>
      <x:c r="C3200" s="413" t="str">
        <x:v>=IF(A117="","",IF(AD117&lt;&gt;0,"CHECK harga/bayar",IF(AI117&gt;0,"CHECK DP belum cocok","OK")))</x:v>
      </x:c>
      <x:c r="D3200" s="413" t="str">
        <x:v>=IF(A117="","",IF(LEFT(AG117,5)="CHECK",AG117,IF(AD117&lt;&gt;0,"CHECK harga/bayar",IF(AI117&gt;0,"CHECK DP belum cocok",IF(U117=0,"Ditahan","OK")))))</x:v>
      </x:c>
      <x:c r="E3200" s="413" t="str">
        <x:v>Integrasi rumus</x:v>
      </x:c>
      <x:c r="F3200" s="413" t="str">
        <x:v>9 Sep 2026</x:v>
      </x:c>
    </x:row>
    <x:row r="3201" ht="40" customHeight="1">
      <x:c r="A3201" s="413" t="str">
        <x:v>Data Schedule</x:v>
      </x:c>
      <x:c r="B3201" s="413" t="str">
        <x:v>AC118</x:v>
      </x:c>
      <x:c r="C3201" s="413" t="str">
        <x:v>=IF(A118="","",P118+Q118)</x:v>
      </x:c>
      <x:c r="D3201" s="413" t="str">
        <x:v>=IF(A118="","",P118+Q118+IF(AL118&lt;&gt;"",N(AK118),0))</x:v>
      </x:c>
      <x:c r="E3201" s="413" t="str">
        <x:v>Integrasi rumus</x:v>
      </x:c>
      <x:c r="F3201" s="413" t="str">
        <x:v>9 Sep 2026</x:v>
      </x:c>
    </x:row>
    <x:row r="3202" ht="40" customHeight="1">
      <x:c r="A3202" s="413" t="str">
        <x:v>Data Schedule</x:v>
      </x:c>
      <x:c r="B3202" s="413" t="str">
        <x:v>S118</x:v>
      </x:c>
      <x:c r="C3202" s="413" t="str">
        <x:v>=IF(A118="","",MIN(L118,P118+Q118))</x:v>
      </x:c>
      <x:c r="D3202" s="413" t="str">
        <x:v>=IF(A118="","",MIN(L118,AC118))</x:v>
      </x:c>
      <x:c r="E3202" s="413" t="str">
        <x:v>Integrasi rumus</x:v>
      </x:c>
      <x:c r="F3202" s="413" t="str">
        <x:v>9 Sep 2026</x:v>
      </x:c>
    </x:row>
    <x:row r="3203" ht="40" customHeight="1">
      <x:c r="A3203" s="413" t="str">
        <x:v>Data Schedule</x:v>
      </x:c>
      <x:c r="B3203" s="413" t="str">
        <x:v>T118</x:v>
      </x:c>
      <x:c r="C3203" s="413" t="str">
        <x:v>=IF(A118="","",IF(OR(O118="Lunas",R118&gt;0),0,MAX(0,L118-MAX(N118,P118)-Q118)))</x:v>
      </x:c>
      <x:c r="D3203" s="413" t="str">
        <x:v>=IF(A118="","",MAX(0,L118-AC118))</x:v>
      </x:c>
      <x:c r="E3203" s="413" t="str">
        <x:v>Integrasi rumus</x:v>
      </x:c>
      <x:c r="F3203" s="413" t="str">
        <x:v>9 Sep 2026</x:v>
      </x:c>
    </x:row>
    <x:row r="3204" ht="40" customHeight="1">
      <x:c r="A3204" s="413" t="str">
        <x:v>Data Schedule</x:v>
      </x:c>
      <x:c r="B3204" s="413" t="str">
        <x:v>AI118</x:v>
      </x:c>
      <x:c r="C3204" s="413" t="str">
        <x:v>=IF(A118="","",MAX(0,N118-P118))</x:v>
      </x:c>
      <x:c r="D3204" s="413" t="str">
        <x:v>=IF(A118="","",MAX(0,N118-AC118))</x:v>
      </x:c>
      <x:c r="E3204" s="413" t="str">
        <x:v>Integrasi rumus</x:v>
      </x:c>
      <x:c r="F3204" s="413" t="str">
        <x:v>9 Sep 2026</x:v>
      </x:c>
    </x:row>
    <x:row r="3205" ht="40" customHeight="1">
      <x:c r="A3205" s="413" t="str">
        <x:v>Data Schedule</x:v>
      </x:c>
      <x:c r="B3205" s="413" t="str">
        <x:v>V118</x:v>
      </x:c>
      <x:c r="C3205" s="413" t="str">
        <x:v>=IF(AND(A118&lt;&gt;"",U118=1,B118&gt;'Pengaturan'!$B$6,B118&lt;='Pengaturan'!$B$5),T118,0)</x:v>
      </x:c>
      <x:c r="D3205" s="413" t="str">
        <x:v>=IF(AND(AND(A118&lt;&gt;"",U118=1,AI118=0,AH118=0,LEFT(AG118,5)&lt;&gt;"CHECK",G118&lt;&gt;"CHECK PACKAGE"),B118&gt;'Pengaturan'!$B$6,B118&lt;='Pengaturan'!$B$5),T118,0)</x:v>
      </x:c>
      <x:c r="E3205" s="413" t="str">
        <x:v>Integrasi rumus</x:v>
      </x:c>
      <x:c r="F3205" s="413" t="str">
        <x:v>9 Sep 2026</x:v>
      </x:c>
    </x:row>
    <x:row r="3206" ht="40" customHeight="1">
      <x:c r="A3206" s="413" t="str">
        <x:v>Data Schedule</x:v>
      </x:c>
      <x:c r="B3206" s="413" t="str">
        <x:v>W118</x:v>
      </x:c>
      <x:c r="C3206" s="413" t="str">
        <x:v>=IF(AND(A118&lt;&gt;"",U118=1,B118='Pengaturan'!$B$6,'Pengaturan'!$B$28&lt;&gt;"Tutup"),T118,0)</x:v>
      </x:c>
      <x:c r="D3206" s="413" t="str">
        <x:v>=IF(AND(AND(A118&lt;&gt;"",U118=1,AI118=0,AH118=0,LEFT(AG118,5)&lt;&gt;"CHECK",G118&lt;&gt;"CHECK PACKAGE"),B118='Pengaturan'!$B$6,'Pengaturan'!$B$28&lt;&gt;"Tutup"),T118,0)</x:v>
      </x:c>
      <x:c r="E3206" s="413" t="str">
        <x:v>Integrasi rumus</x:v>
      </x:c>
      <x:c r="F3206" s="413" t="str">
        <x:v>9 Sep 2026</x:v>
      </x:c>
    </x:row>
    <x:row r="3207" ht="40" customHeight="1">
      <x:c r="A3207" s="413" t="str">
        <x:v>Data Schedule</x:v>
      </x:c>
      <x:c r="B3207" s="413" t="str">
        <x:v>AM118</x:v>
      </x:c>
      <x:c r="C3207" s="413"/>
      <x:c r="D3207" s="413" t="str">
        <x:v>=IF(AND(A118&lt;&gt;"",B118&gt;'Pengaturan'!$B$29,B118&lt;='Pengaturan'!$B$5),MAX(0,T118-V118-W118),0)</x:v>
      </x:c>
      <x:c r="E3207" s="413" t="str">
        <x:v>Integrasi rumus</x:v>
      </x:c>
      <x:c r="F3207" s="413" t="str">
        <x:v>9 Sep 2026</x:v>
      </x:c>
    </x:row>
    <x:row r="3208" ht="40" customHeight="1">
      <x:c r="A3208" s="413" t="str">
        <x:v>Data Schedule</x:v>
      </x:c>
      <x:c r="B3208" s="413" t="str">
        <x:v>AE118</x:v>
      </x:c>
      <x:c r="C3208" s="413" t="str">
        <x:v>=IF(A118="","",IF(AD118&lt;&gt;0,"CHECK harga/bayar",IF(AI118&gt;0,"CHECK DP belum cocok","OK")))</x:v>
      </x:c>
      <x:c r="D3208" s="413" t="str">
        <x:v>=IF(A118="","",IF(LEFT(AG118,5)="CHECK",AG118,IF(AD118&lt;&gt;0,"CHECK harga/bayar",IF(AI118&gt;0,"CHECK DP belum cocok",IF(U118=0,"Ditahan","OK")))))</x:v>
      </x:c>
      <x:c r="E3208" s="413" t="str">
        <x:v>Integrasi rumus</x:v>
      </x:c>
      <x:c r="F3208" s="413" t="str">
        <x:v>9 Sep 2026</x:v>
      </x:c>
    </x:row>
    <x:row r="3209" ht="40" customHeight="1">
      <x:c r="A3209" s="413" t="str">
        <x:v>Data Schedule</x:v>
      </x:c>
      <x:c r="B3209" s="413" t="str">
        <x:v>AC119</x:v>
      </x:c>
      <x:c r="C3209" s="413" t="str">
        <x:v>=IF(A119="","",P119+Q119)</x:v>
      </x:c>
      <x:c r="D3209" s="413" t="str">
        <x:v>=IF(A119="","",P119+Q119+IF(AL119&lt;&gt;"",N(AK119),0))</x:v>
      </x:c>
      <x:c r="E3209" s="413" t="str">
        <x:v>Integrasi rumus</x:v>
      </x:c>
      <x:c r="F3209" s="413" t="str">
        <x:v>9 Sep 2026</x:v>
      </x:c>
    </x:row>
    <x:row r="3210" ht="40" customHeight="1">
      <x:c r="A3210" s="413" t="str">
        <x:v>Data Schedule</x:v>
      </x:c>
      <x:c r="B3210" s="413" t="str">
        <x:v>S119</x:v>
      </x:c>
      <x:c r="C3210" s="413" t="str">
        <x:v>=IF(A119="","",MIN(L119,P119+Q119))</x:v>
      </x:c>
      <x:c r="D3210" s="413" t="str">
        <x:v>=IF(A119="","",MIN(L119,AC119))</x:v>
      </x:c>
      <x:c r="E3210" s="413" t="str">
        <x:v>Integrasi rumus</x:v>
      </x:c>
      <x:c r="F3210" s="413" t="str">
        <x:v>9 Sep 2026</x:v>
      </x:c>
    </x:row>
    <x:row r="3211" ht="40" customHeight="1">
      <x:c r="A3211" s="413" t="str">
        <x:v>Data Schedule</x:v>
      </x:c>
      <x:c r="B3211" s="413" t="str">
        <x:v>T119</x:v>
      </x:c>
      <x:c r="C3211" s="413" t="str">
        <x:v>=IF(A119="","",IF(OR(O119="Lunas",R119&gt;0),0,MAX(0,L119-MAX(N119,P119)-Q119)))</x:v>
      </x:c>
      <x:c r="D3211" s="413" t="str">
        <x:v>=IF(A119="","",MAX(0,L119-AC119))</x:v>
      </x:c>
      <x:c r="E3211" s="413" t="str">
        <x:v>Integrasi rumus</x:v>
      </x:c>
      <x:c r="F3211" s="413" t="str">
        <x:v>9 Sep 2026</x:v>
      </x:c>
    </x:row>
    <x:row r="3212" ht="40" customHeight="1">
      <x:c r="A3212" s="413" t="str">
        <x:v>Data Schedule</x:v>
      </x:c>
      <x:c r="B3212" s="413" t="str">
        <x:v>AI119</x:v>
      </x:c>
      <x:c r="C3212" s="413" t="str">
        <x:v>=IF(A119="","",MAX(0,N119-P119))</x:v>
      </x:c>
      <x:c r="D3212" s="413" t="str">
        <x:v>=IF(A119="","",MAX(0,N119-AC119))</x:v>
      </x:c>
      <x:c r="E3212" s="413" t="str">
        <x:v>Integrasi rumus</x:v>
      </x:c>
      <x:c r="F3212" s="413" t="str">
        <x:v>9 Sep 2026</x:v>
      </x:c>
    </x:row>
    <x:row r="3213" ht="40" customHeight="1">
      <x:c r="A3213" s="413" t="str">
        <x:v>Data Schedule</x:v>
      </x:c>
      <x:c r="B3213" s="413" t="str">
        <x:v>V119</x:v>
      </x:c>
      <x:c r="C3213" s="413" t="str">
        <x:v>=IF(AND(A119&lt;&gt;"",U119=1,B119&gt;'Pengaturan'!$B$6,B119&lt;='Pengaturan'!$B$5),T119,0)</x:v>
      </x:c>
      <x:c r="D3213" s="413" t="str">
        <x:v>=IF(AND(AND(A119&lt;&gt;"",U119=1,AI119=0,AH119=0,LEFT(AG119,5)&lt;&gt;"CHECK",G119&lt;&gt;"CHECK PACKAGE"),B119&gt;'Pengaturan'!$B$6,B119&lt;='Pengaturan'!$B$5),T119,0)</x:v>
      </x:c>
      <x:c r="E3213" s="413" t="str">
        <x:v>Integrasi rumus</x:v>
      </x:c>
      <x:c r="F3213" s="413" t="str">
        <x:v>9 Sep 2026</x:v>
      </x:c>
    </x:row>
    <x:row r="3214" ht="40" customHeight="1">
      <x:c r="A3214" s="413" t="str">
        <x:v>Data Schedule</x:v>
      </x:c>
      <x:c r="B3214" s="413" t="str">
        <x:v>W119</x:v>
      </x:c>
      <x:c r="C3214" s="413" t="str">
        <x:v>=IF(AND(A119&lt;&gt;"",U119=1,B119='Pengaturan'!$B$6,'Pengaturan'!$B$28&lt;&gt;"Tutup"),T119,0)</x:v>
      </x:c>
      <x:c r="D3214" s="413" t="str">
        <x:v>=IF(AND(AND(A119&lt;&gt;"",U119=1,AI119=0,AH119=0,LEFT(AG119,5)&lt;&gt;"CHECK",G119&lt;&gt;"CHECK PACKAGE"),B119='Pengaturan'!$B$6,'Pengaturan'!$B$28&lt;&gt;"Tutup"),T119,0)</x:v>
      </x:c>
      <x:c r="E3214" s="413" t="str">
        <x:v>Integrasi rumus</x:v>
      </x:c>
      <x:c r="F3214" s="413" t="str">
        <x:v>9 Sep 2026</x:v>
      </x:c>
    </x:row>
    <x:row r="3215" ht="40" customHeight="1">
      <x:c r="A3215" s="413" t="str">
        <x:v>Data Schedule</x:v>
      </x:c>
      <x:c r="B3215" s="413" t="str">
        <x:v>AM119</x:v>
      </x:c>
      <x:c r="C3215" s="413"/>
      <x:c r="D3215" s="413" t="str">
        <x:v>=IF(AND(A119&lt;&gt;"",B119&gt;'Pengaturan'!$B$29,B119&lt;='Pengaturan'!$B$5),MAX(0,T119-V119-W119),0)</x:v>
      </x:c>
      <x:c r="E3215" s="413" t="str">
        <x:v>Integrasi rumus</x:v>
      </x:c>
      <x:c r="F3215" s="413" t="str">
        <x:v>9 Sep 2026</x:v>
      </x:c>
    </x:row>
    <x:row r="3216" ht="40" customHeight="1">
      <x:c r="A3216" s="413" t="str">
        <x:v>Data Schedule</x:v>
      </x:c>
      <x:c r="B3216" s="413" t="str">
        <x:v>AE119</x:v>
      </x:c>
      <x:c r="C3216" s="413" t="str">
        <x:v>=IF(A119="","",IF(AD119&lt;&gt;0,"CHECK harga/bayar",IF(AI119&gt;0,"CHECK DP belum cocok","OK")))</x:v>
      </x:c>
      <x:c r="D3216" s="413" t="str">
        <x:v>=IF(A119="","",IF(LEFT(AG119,5)="CHECK",AG119,IF(AD119&lt;&gt;0,"CHECK harga/bayar",IF(AI119&gt;0,"CHECK DP belum cocok",IF(U119=0,"Ditahan","OK")))))</x:v>
      </x:c>
      <x:c r="E3216" s="413" t="str">
        <x:v>Integrasi rumus</x:v>
      </x:c>
      <x:c r="F3216" s="413" t="str">
        <x:v>9 Sep 2026</x:v>
      </x:c>
    </x:row>
    <x:row r="3217" ht="40" customHeight="1">
      <x:c r="A3217" s="413" t="str">
        <x:v>Data Schedule</x:v>
      </x:c>
      <x:c r="B3217" s="413" t="str">
        <x:v>AC120</x:v>
      </x:c>
      <x:c r="C3217" s="413" t="str">
        <x:v>=IF(A120="","",P120+Q120)</x:v>
      </x:c>
      <x:c r="D3217" s="413" t="str">
        <x:v>=IF(A120="","",P120+Q120+IF(AL120&lt;&gt;"",N(AK120),0))</x:v>
      </x:c>
      <x:c r="E3217" s="413" t="str">
        <x:v>Integrasi rumus</x:v>
      </x:c>
      <x:c r="F3217" s="413" t="str">
        <x:v>9 Sep 2026</x:v>
      </x:c>
    </x:row>
    <x:row r="3218" ht="40" customHeight="1">
      <x:c r="A3218" s="413" t="str">
        <x:v>Data Schedule</x:v>
      </x:c>
      <x:c r="B3218" s="413" t="str">
        <x:v>S120</x:v>
      </x:c>
      <x:c r="C3218" s="413" t="str">
        <x:v>=IF(A120="","",MIN(L120,P120+Q120))</x:v>
      </x:c>
      <x:c r="D3218" s="413" t="str">
        <x:v>=IF(A120="","",MIN(L120,AC120))</x:v>
      </x:c>
      <x:c r="E3218" s="413" t="str">
        <x:v>Integrasi rumus</x:v>
      </x:c>
      <x:c r="F3218" s="413" t="str">
        <x:v>9 Sep 2026</x:v>
      </x:c>
    </x:row>
    <x:row r="3219" ht="40" customHeight="1">
      <x:c r="A3219" s="413" t="str">
        <x:v>Data Schedule</x:v>
      </x:c>
      <x:c r="B3219" s="413" t="str">
        <x:v>T120</x:v>
      </x:c>
      <x:c r="C3219" s="413" t="str">
        <x:v>=IF(A120="","",IF(OR(O120="Lunas",R120&gt;0),0,MAX(0,L120-MAX(N120,P120)-Q120)))</x:v>
      </x:c>
      <x:c r="D3219" s="413" t="str">
        <x:v>=IF(A120="","",MAX(0,L120-AC120))</x:v>
      </x:c>
      <x:c r="E3219" s="413" t="str">
        <x:v>Integrasi rumus</x:v>
      </x:c>
      <x:c r="F3219" s="413" t="str">
        <x:v>9 Sep 2026</x:v>
      </x:c>
    </x:row>
    <x:row r="3220" ht="40" customHeight="1">
      <x:c r="A3220" s="413" t="str">
        <x:v>Data Schedule</x:v>
      </x:c>
      <x:c r="B3220" s="413" t="str">
        <x:v>AI120</x:v>
      </x:c>
      <x:c r="C3220" s="413" t="str">
        <x:v>=IF(A120="","",MAX(0,N120-P120))</x:v>
      </x:c>
      <x:c r="D3220" s="413" t="str">
        <x:v>=IF(A120="","",MAX(0,N120-AC120))</x:v>
      </x:c>
      <x:c r="E3220" s="413" t="str">
        <x:v>Integrasi rumus</x:v>
      </x:c>
      <x:c r="F3220" s="413" t="str">
        <x:v>9 Sep 2026</x:v>
      </x:c>
    </x:row>
    <x:row r="3221" ht="40" customHeight="1">
      <x:c r="A3221" s="413" t="str">
        <x:v>Data Schedule</x:v>
      </x:c>
      <x:c r="B3221" s="413" t="str">
        <x:v>V120</x:v>
      </x:c>
      <x:c r="C3221" s="413" t="str">
        <x:v>=IF(AND(A120&lt;&gt;"",U120=1,B120&gt;'Pengaturan'!$B$6,B120&lt;='Pengaturan'!$B$5),T120,0)</x:v>
      </x:c>
      <x:c r="D3221" s="413" t="str">
        <x:v>=IF(AND(AND(A120&lt;&gt;"",U120=1,AI120=0,AH120=0,LEFT(AG120,5)&lt;&gt;"CHECK",G120&lt;&gt;"CHECK PACKAGE"),B120&gt;'Pengaturan'!$B$6,B120&lt;='Pengaturan'!$B$5),T120,0)</x:v>
      </x:c>
      <x:c r="E3221" s="413" t="str">
        <x:v>Integrasi rumus</x:v>
      </x:c>
      <x:c r="F3221" s="413" t="str">
        <x:v>9 Sep 2026</x:v>
      </x:c>
    </x:row>
    <x:row r="3222" ht="40" customHeight="1">
      <x:c r="A3222" s="413" t="str">
        <x:v>Data Schedule</x:v>
      </x:c>
      <x:c r="B3222" s="413" t="str">
        <x:v>W120</x:v>
      </x:c>
      <x:c r="C3222" s="413" t="str">
        <x:v>=IF(AND(A120&lt;&gt;"",U120=1,B120='Pengaturan'!$B$6,'Pengaturan'!$B$28&lt;&gt;"Tutup"),T120,0)</x:v>
      </x:c>
      <x:c r="D3222" s="413" t="str">
        <x:v>=IF(AND(AND(A120&lt;&gt;"",U120=1,AI120=0,AH120=0,LEFT(AG120,5)&lt;&gt;"CHECK",G120&lt;&gt;"CHECK PACKAGE"),B120='Pengaturan'!$B$6,'Pengaturan'!$B$28&lt;&gt;"Tutup"),T120,0)</x:v>
      </x:c>
      <x:c r="E3222" s="413" t="str">
        <x:v>Integrasi rumus</x:v>
      </x:c>
      <x:c r="F3222" s="413" t="str">
        <x:v>9 Sep 2026</x:v>
      </x:c>
    </x:row>
    <x:row r="3223" ht="40" customHeight="1">
      <x:c r="A3223" s="413" t="str">
        <x:v>Data Schedule</x:v>
      </x:c>
      <x:c r="B3223" s="413" t="str">
        <x:v>AM120</x:v>
      </x:c>
      <x:c r="C3223" s="413"/>
      <x:c r="D3223" s="413" t="str">
        <x:v>=IF(AND(A120&lt;&gt;"",B120&gt;'Pengaturan'!$B$29,B120&lt;='Pengaturan'!$B$5),MAX(0,T120-V120-W120),0)</x:v>
      </x:c>
      <x:c r="E3223" s="413" t="str">
        <x:v>Integrasi rumus</x:v>
      </x:c>
      <x:c r="F3223" s="413" t="str">
        <x:v>9 Sep 2026</x:v>
      </x:c>
    </x:row>
    <x:row r="3224" ht="40" customHeight="1">
      <x:c r="A3224" s="413" t="str">
        <x:v>Data Schedule</x:v>
      </x:c>
      <x:c r="B3224" s="413" t="str">
        <x:v>AE120</x:v>
      </x:c>
      <x:c r="C3224" s="413" t="str">
        <x:v>=IF(A120="","",IF(AD120&lt;&gt;0,"CHECK harga/bayar",IF(AI120&gt;0,"CHECK DP belum cocok","OK")))</x:v>
      </x:c>
      <x:c r="D3224" s="413" t="str">
        <x:v>=IF(A120="","",IF(LEFT(AG120,5)="CHECK",AG120,IF(AD120&lt;&gt;0,"CHECK harga/bayar",IF(AI120&gt;0,"CHECK DP belum cocok",IF(U120=0,"Ditahan","OK")))))</x:v>
      </x:c>
      <x:c r="E3224" s="413" t="str">
        <x:v>Integrasi rumus</x:v>
      </x:c>
      <x:c r="F3224" s="413" t="str">
        <x:v>9 Sep 2026</x:v>
      </x:c>
    </x:row>
    <x:row r="3225" ht="40" customHeight="1">
      <x:c r="A3225" s="413" t="str">
        <x:v>Data Schedule</x:v>
      </x:c>
      <x:c r="B3225" s="413" t="str">
        <x:v>AC121</x:v>
      </x:c>
      <x:c r="C3225" s="413" t="str">
        <x:v>=IF(A121="","",P121+Q121)</x:v>
      </x:c>
      <x:c r="D3225" s="413" t="str">
        <x:v>=IF(A121="","",P121+Q121+IF(AL121&lt;&gt;"",N(AK121),0))</x:v>
      </x:c>
      <x:c r="E3225" s="413" t="str">
        <x:v>Integrasi rumus</x:v>
      </x:c>
      <x:c r="F3225" s="413" t="str">
        <x:v>9 Sep 2026</x:v>
      </x:c>
    </x:row>
    <x:row r="3226" ht="40" customHeight="1">
      <x:c r="A3226" s="413" t="str">
        <x:v>Data Schedule</x:v>
      </x:c>
      <x:c r="B3226" s="413" t="str">
        <x:v>S121</x:v>
      </x:c>
      <x:c r="C3226" s="413" t="str">
        <x:v>=IF(A121="","",MIN(L121,P121+Q121))</x:v>
      </x:c>
      <x:c r="D3226" s="413" t="str">
        <x:v>=IF(A121="","",MIN(L121,AC121))</x:v>
      </x:c>
      <x:c r="E3226" s="413" t="str">
        <x:v>Integrasi rumus</x:v>
      </x:c>
      <x:c r="F3226" s="413" t="str">
        <x:v>9 Sep 2026</x:v>
      </x:c>
    </x:row>
    <x:row r="3227" ht="40" customHeight="1">
      <x:c r="A3227" s="413" t="str">
        <x:v>Data Schedule</x:v>
      </x:c>
      <x:c r="B3227" s="413" t="str">
        <x:v>T121</x:v>
      </x:c>
      <x:c r="C3227" s="413" t="str">
        <x:v>=IF(A121="","",IF(OR(O121="Lunas",R121&gt;0),0,MAX(0,L121-MAX(N121,P121)-Q121)))</x:v>
      </x:c>
      <x:c r="D3227" s="413" t="str">
        <x:v>=IF(A121="","",MAX(0,L121-AC121))</x:v>
      </x:c>
      <x:c r="E3227" s="413" t="str">
        <x:v>Integrasi rumus</x:v>
      </x:c>
      <x:c r="F3227" s="413" t="str">
        <x:v>9 Sep 2026</x:v>
      </x:c>
    </x:row>
    <x:row r="3228" ht="40" customHeight="1">
      <x:c r="A3228" s="413" t="str">
        <x:v>Data Schedule</x:v>
      </x:c>
      <x:c r="B3228" s="413" t="str">
        <x:v>AI121</x:v>
      </x:c>
      <x:c r="C3228" s="413" t="str">
        <x:v>=IF(A121="","",MAX(0,N121-P121))</x:v>
      </x:c>
      <x:c r="D3228" s="413" t="str">
        <x:v>=IF(A121="","",MAX(0,N121-AC121))</x:v>
      </x:c>
      <x:c r="E3228" s="413" t="str">
        <x:v>Integrasi rumus</x:v>
      </x:c>
      <x:c r="F3228" s="413" t="str">
        <x:v>9 Sep 2026</x:v>
      </x:c>
    </x:row>
    <x:row r="3229" ht="40" customHeight="1">
      <x:c r="A3229" s="413" t="str">
        <x:v>Data Schedule</x:v>
      </x:c>
      <x:c r="B3229" s="413" t="str">
        <x:v>V121</x:v>
      </x:c>
      <x:c r="C3229" s="413" t="str">
        <x:v>=IF(AND(A121&lt;&gt;"",U121=1,B121&gt;'Pengaturan'!$B$6,B121&lt;='Pengaturan'!$B$5),T121,0)</x:v>
      </x:c>
      <x:c r="D3229" s="413" t="str">
        <x:v>=IF(AND(AND(A121&lt;&gt;"",U121=1,AI121=0,AH121=0,LEFT(AG121,5)&lt;&gt;"CHECK",G121&lt;&gt;"CHECK PACKAGE"),B121&gt;'Pengaturan'!$B$6,B121&lt;='Pengaturan'!$B$5),T121,0)</x:v>
      </x:c>
      <x:c r="E3229" s="413" t="str">
        <x:v>Integrasi rumus</x:v>
      </x:c>
      <x:c r="F3229" s="413" t="str">
        <x:v>9 Sep 2026</x:v>
      </x:c>
    </x:row>
    <x:row r="3230" ht="40" customHeight="1">
      <x:c r="A3230" s="413" t="str">
        <x:v>Data Schedule</x:v>
      </x:c>
      <x:c r="B3230" s="413" t="str">
        <x:v>W121</x:v>
      </x:c>
      <x:c r="C3230" s="413" t="str">
        <x:v>=IF(AND(A121&lt;&gt;"",U121=1,B121='Pengaturan'!$B$6,'Pengaturan'!$B$28&lt;&gt;"Tutup"),T121,0)</x:v>
      </x:c>
      <x:c r="D3230" s="413" t="str">
        <x:v>=IF(AND(AND(A121&lt;&gt;"",U121=1,AI121=0,AH121=0,LEFT(AG121,5)&lt;&gt;"CHECK",G121&lt;&gt;"CHECK PACKAGE"),B121='Pengaturan'!$B$6,'Pengaturan'!$B$28&lt;&gt;"Tutup"),T121,0)</x:v>
      </x:c>
      <x:c r="E3230" s="413" t="str">
        <x:v>Integrasi rumus</x:v>
      </x:c>
      <x:c r="F3230" s="413" t="str">
        <x:v>9 Sep 2026</x:v>
      </x:c>
    </x:row>
    <x:row r="3231" ht="40" customHeight="1">
      <x:c r="A3231" s="413" t="str">
        <x:v>Data Schedule</x:v>
      </x:c>
      <x:c r="B3231" s="413" t="str">
        <x:v>AM121</x:v>
      </x:c>
      <x:c r="C3231" s="413"/>
      <x:c r="D3231" s="413" t="str">
        <x:v>=IF(AND(A121&lt;&gt;"",B121&gt;'Pengaturan'!$B$29,B121&lt;='Pengaturan'!$B$5),MAX(0,T121-V121-W121),0)</x:v>
      </x:c>
      <x:c r="E3231" s="413" t="str">
        <x:v>Integrasi rumus</x:v>
      </x:c>
      <x:c r="F3231" s="413" t="str">
        <x:v>9 Sep 2026</x:v>
      </x:c>
    </x:row>
    <x:row r="3232" ht="40" customHeight="1">
      <x:c r="A3232" s="413" t="str">
        <x:v>Data Schedule</x:v>
      </x:c>
      <x:c r="B3232" s="413" t="str">
        <x:v>AE121</x:v>
      </x:c>
      <x:c r="C3232" s="413" t="str">
        <x:v>=IF(A121="","",IF(AD121&lt;&gt;0,"CHECK harga/bayar",IF(AI121&gt;0,"CHECK DP belum cocok","OK")))</x:v>
      </x:c>
      <x:c r="D3232" s="413" t="str">
        <x:v>=IF(A121="","",IF(LEFT(AG121,5)="CHECK",AG121,IF(AD121&lt;&gt;0,"CHECK harga/bayar",IF(AI121&gt;0,"CHECK DP belum cocok",IF(U121=0,"Ditahan","OK")))))</x:v>
      </x:c>
      <x:c r="E3232" s="413" t="str">
        <x:v>Integrasi rumus</x:v>
      </x:c>
      <x:c r="F3232" s="413" t="str">
        <x:v>9 Sep 2026</x:v>
      </x:c>
    </x:row>
    <x:row r="3233" ht="40" customHeight="1">
      <x:c r="A3233" s="413" t="str">
        <x:v>Data Schedule</x:v>
      </x:c>
      <x:c r="B3233" s="413" t="str">
        <x:v>AC122</x:v>
      </x:c>
      <x:c r="C3233" s="413" t="str">
        <x:v>=IF(A122="","",P122+Q122)</x:v>
      </x:c>
      <x:c r="D3233" s="413" t="str">
        <x:v>=IF(A122="","",P122+Q122+IF(AL122&lt;&gt;"",N(AK122),0))</x:v>
      </x:c>
      <x:c r="E3233" s="413" t="str">
        <x:v>Integrasi rumus</x:v>
      </x:c>
      <x:c r="F3233" s="413" t="str">
        <x:v>9 Sep 2026</x:v>
      </x:c>
    </x:row>
    <x:row r="3234" ht="40" customHeight="1">
      <x:c r="A3234" s="413" t="str">
        <x:v>Data Schedule</x:v>
      </x:c>
      <x:c r="B3234" s="413" t="str">
        <x:v>S122</x:v>
      </x:c>
      <x:c r="C3234" s="413" t="str">
        <x:v>=IF(A122="","",MIN(L122,P122+Q122))</x:v>
      </x:c>
      <x:c r="D3234" s="413" t="str">
        <x:v>=IF(A122="","",MIN(L122,AC122))</x:v>
      </x:c>
      <x:c r="E3234" s="413" t="str">
        <x:v>Integrasi rumus</x:v>
      </x:c>
      <x:c r="F3234" s="413" t="str">
        <x:v>9 Sep 2026</x:v>
      </x:c>
    </x:row>
    <x:row r="3235" ht="40" customHeight="1">
      <x:c r="A3235" s="413" t="str">
        <x:v>Data Schedule</x:v>
      </x:c>
      <x:c r="B3235" s="413" t="str">
        <x:v>T122</x:v>
      </x:c>
      <x:c r="C3235" s="413" t="str">
        <x:v>=IF(A122="","",IF(OR(O122="Lunas",R122&gt;0),0,MAX(0,L122-MAX(N122,P122)-Q122)))</x:v>
      </x:c>
      <x:c r="D3235" s="413" t="str">
        <x:v>=IF(A122="","",MAX(0,L122-AC122))</x:v>
      </x:c>
      <x:c r="E3235" s="413" t="str">
        <x:v>Integrasi rumus</x:v>
      </x:c>
      <x:c r="F3235" s="413" t="str">
        <x:v>9 Sep 2026</x:v>
      </x:c>
    </x:row>
    <x:row r="3236" ht="40" customHeight="1">
      <x:c r="A3236" s="413" t="str">
        <x:v>Data Schedule</x:v>
      </x:c>
      <x:c r="B3236" s="413" t="str">
        <x:v>AI122</x:v>
      </x:c>
      <x:c r="C3236" s="413" t="str">
        <x:v>=IF(A122="","",MAX(0,N122-P122))</x:v>
      </x:c>
      <x:c r="D3236" s="413" t="str">
        <x:v>=IF(A122="","",MAX(0,N122-AC122))</x:v>
      </x:c>
      <x:c r="E3236" s="413" t="str">
        <x:v>Integrasi rumus</x:v>
      </x:c>
      <x:c r="F3236" s="413" t="str">
        <x:v>9 Sep 2026</x:v>
      </x:c>
    </x:row>
    <x:row r="3237" ht="40" customHeight="1">
      <x:c r="A3237" s="413" t="str">
        <x:v>Data Schedule</x:v>
      </x:c>
      <x:c r="B3237" s="413" t="str">
        <x:v>V122</x:v>
      </x:c>
      <x:c r="C3237" s="413" t="str">
        <x:v>=IF(AND(A122&lt;&gt;"",U122=1,B122&gt;'Pengaturan'!$B$6,B122&lt;='Pengaturan'!$B$5),T122,0)</x:v>
      </x:c>
      <x:c r="D3237" s="413" t="str">
        <x:v>=IF(AND(AND(A122&lt;&gt;"",U122=1,AI122=0,AH122=0,LEFT(AG122,5)&lt;&gt;"CHECK",G122&lt;&gt;"CHECK PACKAGE"),B122&gt;'Pengaturan'!$B$6,B122&lt;='Pengaturan'!$B$5),T122,0)</x:v>
      </x:c>
      <x:c r="E3237" s="413" t="str">
        <x:v>Integrasi rumus</x:v>
      </x:c>
      <x:c r="F3237" s="413" t="str">
        <x:v>9 Sep 2026</x:v>
      </x:c>
    </x:row>
    <x:row r="3238" ht="40" customHeight="1">
      <x:c r="A3238" s="413" t="str">
        <x:v>Data Schedule</x:v>
      </x:c>
      <x:c r="B3238" s="413" t="str">
        <x:v>W122</x:v>
      </x:c>
      <x:c r="C3238" s="413" t="str">
        <x:v>=IF(AND(A122&lt;&gt;"",U122=1,B122='Pengaturan'!$B$6,'Pengaturan'!$B$28&lt;&gt;"Tutup"),T122,0)</x:v>
      </x:c>
      <x:c r="D3238" s="413" t="str">
        <x:v>=IF(AND(AND(A122&lt;&gt;"",U122=1,AI122=0,AH122=0,LEFT(AG122,5)&lt;&gt;"CHECK",G122&lt;&gt;"CHECK PACKAGE"),B122='Pengaturan'!$B$6,'Pengaturan'!$B$28&lt;&gt;"Tutup"),T122,0)</x:v>
      </x:c>
      <x:c r="E3238" s="413" t="str">
        <x:v>Integrasi rumus</x:v>
      </x:c>
      <x:c r="F3238" s="413" t="str">
        <x:v>9 Sep 2026</x:v>
      </x:c>
    </x:row>
    <x:row r="3239" ht="40" customHeight="1">
      <x:c r="A3239" s="413" t="str">
        <x:v>Data Schedule</x:v>
      </x:c>
      <x:c r="B3239" s="413" t="str">
        <x:v>AM122</x:v>
      </x:c>
      <x:c r="C3239" s="413"/>
      <x:c r="D3239" s="413" t="str">
        <x:v>=IF(AND(A122&lt;&gt;"",B122&gt;'Pengaturan'!$B$29,B122&lt;='Pengaturan'!$B$5),MAX(0,T122-V122-W122),0)</x:v>
      </x:c>
      <x:c r="E3239" s="413" t="str">
        <x:v>Integrasi rumus</x:v>
      </x:c>
      <x:c r="F3239" s="413" t="str">
        <x:v>9 Sep 2026</x:v>
      </x:c>
    </x:row>
    <x:row r="3240" ht="40" customHeight="1">
      <x:c r="A3240" s="413" t="str">
        <x:v>Data Schedule</x:v>
      </x:c>
      <x:c r="B3240" s="413" t="str">
        <x:v>AE122</x:v>
      </x:c>
      <x:c r="C3240" s="413" t="str">
        <x:v>=IF(A122="","",IF(AD122&lt;&gt;0,"CHECK harga/bayar",IF(AI122&gt;0,"CHECK DP belum cocok","OK")))</x:v>
      </x:c>
      <x:c r="D3240" s="413" t="str">
        <x:v>=IF(A122="","",IF(LEFT(AG122,5)="CHECK",AG122,IF(AD122&lt;&gt;0,"CHECK harga/bayar",IF(AI122&gt;0,"CHECK DP belum cocok",IF(U122=0,"Ditahan","OK")))))</x:v>
      </x:c>
      <x:c r="E3240" s="413" t="str">
        <x:v>Integrasi rumus</x:v>
      </x:c>
      <x:c r="F3240" s="413" t="str">
        <x:v>9 Sep 2026</x:v>
      </x:c>
    </x:row>
    <x:row r="3241" ht="40" customHeight="1">
      <x:c r="A3241" s="413" t="str">
        <x:v>Data Schedule</x:v>
      </x:c>
      <x:c r="B3241" s="413" t="str">
        <x:v>AC123</x:v>
      </x:c>
      <x:c r="C3241" s="413" t="str">
        <x:v>=IF(A123="","",P123+Q123)</x:v>
      </x:c>
      <x:c r="D3241" s="413" t="str">
        <x:v>=IF(A123="","",P123+Q123+IF(AL123&lt;&gt;"",N(AK123),0))</x:v>
      </x:c>
      <x:c r="E3241" s="413" t="str">
        <x:v>Integrasi rumus</x:v>
      </x:c>
      <x:c r="F3241" s="413" t="str">
        <x:v>9 Sep 2026</x:v>
      </x:c>
    </x:row>
    <x:row r="3242" ht="40" customHeight="1">
      <x:c r="A3242" s="413" t="str">
        <x:v>Data Schedule</x:v>
      </x:c>
      <x:c r="B3242" s="413" t="str">
        <x:v>S123</x:v>
      </x:c>
      <x:c r="C3242" s="413" t="str">
        <x:v>=IF(A123="","",MIN(L123,P123+Q123))</x:v>
      </x:c>
      <x:c r="D3242" s="413" t="str">
        <x:v>=IF(A123="","",MIN(L123,AC123))</x:v>
      </x:c>
      <x:c r="E3242" s="413" t="str">
        <x:v>Integrasi rumus</x:v>
      </x:c>
      <x:c r="F3242" s="413" t="str">
        <x:v>9 Sep 2026</x:v>
      </x:c>
    </x:row>
    <x:row r="3243" ht="40" customHeight="1">
      <x:c r="A3243" s="413" t="str">
        <x:v>Data Schedule</x:v>
      </x:c>
      <x:c r="B3243" s="413" t="str">
        <x:v>T123</x:v>
      </x:c>
      <x:c r="C3243" s="413" t="str">
        <x:v>=IF(A123="","",IF(OR(O123="Lunas",R123&gt;0),0,MAX(0,L123-MAX(N123,P123)-Q123)))</x:v>
      </x:c>
      <x:c r="D3243" s="413" t="str">
        <x:v>=IF(A123="","",MAX(0,L123-AC123))</x:v>
      </x:c>
      <x:c r="E3243" s="413" t="str">
        <x:v>Integrasi rumus</x:v>
      </x:c>
      <x:c r="F3243" s="413" t="str">
        <x:v>9 Sep 2026</x:v>
      </x:c>
    </x:row>
    <x:row r="3244" ht="40" customHeight="1">
      <x:c r="A3244" s="413" t="str">
        <x:v>Data Schedule</x:v>
      </x:c>
      <x:c r="B3244" s="413" t="str">
        <x:v>AI123</x:v>
      </x:c>
      <x:c r="C3244" s="413" t="str">
        <x:v>=IF(A123="","",MAX(0,N123-P123))</x:v>
      </x:c>
      <x:c r="D3244" s="413" t="str">
        <x:v>=IF(A123="","",MAX(0,N123-AC123))</x:v>
      </x:c>
      <x:c r="E3244" s="413" t="str">
        <x:v>Integrasi rumus</x:v>
      </x:c>
      <x:c r="F3244" s="413" t="str">
        <x:v>9 Sep 2026</x:v>
      </x:c>
    </x:row>
    <x:row r="3245" ht="40" customHeight="1">
      <x:c r="A3245" s="413" t="str">
        <x:v>Data Schedule</x:v>
      </x:c>
      <x:c r="B3245" s="413" t="str">
        <x:v>V123</x:v>
      </x:c>
      <x:c r="C3245" s="413" t="str">
        <x:v>=IF(AND(A123&lt;&gt;"",U123=1,B123&gt;'Pengaturan'!$B$6,B123&lt;='Pengaturan'!$B$5),T123,0)</x:v>
      </x:c>
      <x:c r="D3245" s="413" t="str">
        <x:v>=IF(AND(AND(A123&lt;&gt;"",U123=1,AI123=0,AH123=0,LEFT(AG123,5)&lt;&gt;"CHECK",G123&lt;&gt;"CHECK PACKAGE"),B123&gt;'Pengaturan'!$B$6,B123&lt;='Pengaturan'!$B$5),T123,0)</x:v>
      </x:c>
      <x:c r="E3245" s="413" t="str">
        <x:v>Integrasi rumus</x:v>
      </x:c>
      <x:c r="F3245" s="413" t="str">
        <x:v>9 Sep 2026</x:v>
      </x:c>
    </x:row>
    <x:row r="3246" ht="40" customHeight="1">
      <x:c r="A3246" s="413" t="str">
        <x:v>Data Schedule</x:v>
      </x:c>
      <x:c r="B3246" s="413" t="str">
        <x:v>W123</x:v>
      </x:c>
      <x:c r="C3246" s="413" t="str">
        <x:v>=IF(AND(A123&lt;&gt;"",U123=1,B123='Pengaturan'!$B$6,'Pengaturan'!$B$28&lt;&gt;"Tutup"),T123,0)</x:v>
      </x:c>
      <x:c r="D3246" s="413" t="str">
        <x:v>=IF(AND(AND(A123&lt;&gt;"",U123=1,AI123=0,AH123=0,LEFT(AG123,5)&lt;&gt;"CHECK",G123&lt;&gt;"CHECK PACKAGE"),B123='Pengaturan'!$B$6,'Pengaturan'!$B$28&lt;&gt;"Tutup"),T123,0)</x:v>
      </x:c>
      <x:c r="E3246" s="413" t="str">
        <x:v>Integrasi rumus</x:v>
      </x:c>
      <x:c r="F3246" s="413" t="str">
        <x:v>9 Sep 2026</x:v>
      </x:c>
    </x:row>
    <x:row r="3247" ht="40" customHeight="1">
      <x:c r="A3247" s="413" t="str">
        <x:v>Data Schedule</x:v>
      </x:c>
      <x:c r="B3247" s="413" t="str">
        <x:v>AM123</x:v>
      </x:c>
      <x:c r="C3247" s="413"/>
      <x:c r="D3247" s="413" t="str">
        <x:v>=IF(AND(A123&lt;&gt;"",B123&gt;'Pengaturan'!$B$29,B123&lt;='Pengaturan'!$B$5),MAX(0,T123-V123-W123),0)</x:v>
      </x:c>
      <x:c r="E3247" s="413" t="str">
        <x:v>Integrasi rumus</x:v>
      </x:c>
      <x:c r="F3247" s="413" t="str">
        <x:v>9 Sep 2026</x:v>
      </x:c>
    </x:row>
    <x:row r="3248" ht="40" customHeight="1">
      <x:c r="A3248" s="413" t="str">
        <x:v>Data Schedule</x:v>
      </x:c>
      <x:c r="B3248" s="413" t="str">
        <x:v>AE123</x:v>
      </x:c>
      <x:c r="C3248" s="413" t="str">
        <x:v>=IF(A123="","",IF(AD123&lt;&gt;0,"CHECK harga/bayar",IF(AI123&gt;0,"CHECK DP belum cocok","OK")))</x:v>
      </x:c>
      <x:c r="D3248" s="413" t="str">
        <x:v>=IF(A123="","",IF(LEFT(AG123,5)="CHECK",AG123,IF(AD123&lt;&gt;0,"CHECK harga/bayar",IF(AI123&gt;0,"CHECK DP belum cocok",IF(U123=0,"Ditahan","OK")))))</x:v>
      </x:c>
      <x:c r="E3248" s="413" t="str">
        <x:v>Integrasi rumus</x:v>
      </x:c>
      <x:c r="F3248" s="413" t="str">
        <x:v>9 Sep 2026</x:v>
      </x:c>
    </x:row>
    <x:row r="3249" ht="40" customHeight="1">
      <x:c r="A3249" s="413" t="str">
        <x:v>Data Schedule</x:v>
      </x:c>
      <x:c r="B3249" s="413" t="str">
        <x:v>AC124</x:v>
      </x:c>
      <x:c r="C3249" s="413" t="str">
        <x:v>=IF(A124="","",P124+Q124)</x:v>
      </x:c>
      <x:c r="D3249" s="413" t="str">
        <x:v>=IF(A124="","",P124+Q124+IF(AL124&lt;&gt;"",N(AK124),0))</x:v>
      </x:c>
      <x:c r="E3249" s="413" t="str">
        <x:v>Integrasi rumus</x:v>
      </x:c>
      <x:c r="F3249" s="413" t="str">
        <x:v>9 Sep 2026</x:v>
      </x:c>
    </x:row>
    <x:row r="3250" ht="40" customHeight="1">
      <x:c r="A3250" s="413" t="str">
        <x:v>Data Schedule</x:v>
      </x:c>
      <x:c r="B3250" s="413" t="str">
        <x:v>S124</x:v>
      </x:c>
      <x:c r="C3250" s="413" t="str">
        <x:v>=IF(A124="","",MIN(L124,P124+Q124))</x:v>
      </x:c>
      <x:c r="D3250" s="413" t="str">
        <x:v>=IF(A124="","",MIN(L124,AC124))</x:v>
      </x:c>
      <x:c r="E3250" s="413" t="str">
        <x:v>Integrasi rumus</x:v>
      </x:c>
      <x:c r="F3250" s="413" t="str">
        <x:v>9 Sep 2026</x:v>
      </x:c>
    </x:row>
    <x:row r="3251" ht="40" customHeight="1">
      <x:c r="A3251" s="413" t="str">
        <x:v>Data Schedule</x:v>
      </x:c>
      <x:c r="B3251" s="413" t="str">
        <x:v>T124</x:v>
      </x:c>
      <x:c r="C3251" s="413" t="str">
        <x:v>=IF(A124="","",IF(OR(O124="Lunas",R124&gt;0),0,MAX(0,L124-MAX(N124,P124)-Q124)))</x:v>
      </x:c>
      <x:c r="D3251" s="413" t="str">
        <x:v>=IF(A124="","",MAX(0,L124-AC124))</x:v>
      </x:c>
      <x:c r="E3251" s="413" t="str">
        <x:v>Integrasi rumus</x:v>
      </x:c>
      <x:c r="F3251" s="413" t="str">
        <x:v>9 Sep 2026</x:v>
      </x:c>
    </x:row>
    <x:row r="3252" ht="40" customHeight="1">
      <x:c r="A3252" s="413" t="str">
        <x:v>Data Schedule</x:v>
      </x:c>
      <x:c r="B3252" s="413" t="str">
        <x:v>AI124</x:v>
      </x:c>
      <x:c r="C3252" s="413" t="str">
        <x:v>=IF(A124="","",MAX(0,N124-P124))</x:v>
      </x:c>
      <x:c r="D3252" s="413" t="str">
        <x:v>=IF(A124="","",MAX(0,N124-AC124))</x:v>
      </x:c>
      <x:c r="E3252" s="413" t="str">
        <x:v>Integrasi rumus</x:v>
      </x:c>
      <x:c r="F3252" s="413" t="str">
        <x:v>9 Sep 2026</x:v>
      </x:c>
    </x:row>
    <x:row r="3253" ht="40" customHeight="1">
      <x:c r="A3253" s="413" t="str">
        <x:v>Data Schedule</x:v>
      </x:c>
      <x:c r="B3253" s="413" t="str">
        <x:v>V124</x:v>
      </x:c>
      <x:c r="C3253" s="413" t="str">
        <x:v>=IF(AND(A124&lt;&gt;"",U124=1,B124&gt;'Pengaturan'!$B$6,B124&lt;='Pengaturan'!$B$5),T124,0)</x:v>
      </x:c>
      <x:c r="D3253" s="413" t="str">
        <x:v>=IF(AND(AND(A124&lt;&gt;"",U124=1,AI124=0,AH124=0,LEFT(AG124,5)&lt;&gt;"CHECK",G124&lt;&gt;"CHECK PACKAGE"),B124&gt;'Pengaturan'!$B$6,B124&lt;='Pengaturan'!$B$5),T124,0)</x:v>
      </x:c>
      <x:c r="E3253" s="413" t="str">
        <x:v>Integrasi rumus</x:v>
      </x:c>
      <x:c r="F3253" s="413" t="str">
        <x:v>9 Sep 2026</x:v>
      </x:c>
    </x:row>
    <x:row r="3254" ht="40" customHeight="1">
      <x:c r="A3254" s="413" t="str">
        <x:v>Data Schedule</x:v>
      </x:c>
      <x:c r="B3254" s="413" t="str">
        <x:v>W124</x:v>
      </x:c>
      <x:c r="C3254" s="413" t="str">
        <x:v>=IF(AND(A124&lt;&gt;"",U124=1,B124='Pengaturan'!$B$6,'Pengaturan'!$B$28&lt;&gt;"Tutup"),T124,0)</x:v>
      </x:c>
      <x:c r="D3254" s="413" t="str">
        <x:v>=IF(AND(AND(A124&lt;&gt;"",U124=1,AI124=0,AH124=0,LEFT(AG124,5)&lt;&gt;"CHECK",G124&lt;&gt;"CHECK PACKAGE"),B124='Pengaturan'!$B$6,'Pengaturan'!$B$28&lt;&gt;"Tutup"),T124,0)</x:v>
      </x:c>
      <x:c r="E3254" s="413" t="str">
        <x:v>Integrasi rumus</x:v>
      </x:c>
      <x:c r="F3254" s="413" t="str">
        <x:v>9 Sep 2026</x:v>
      </x:c>
    </x:row>
    <x:row r="3255" ht="40" customHeight="1">
      <x:c r="A3255" s="413" t="str">
        <x:v>Data Schedule</x:v>
      </x:c>
      <x:c r="B3255" s="413" t="str">
        <x:v>AM124</x:v>
      </x:c>
      <x:c r="C3255" s="413"/>
      <x:c r="D3255" s="413" t="str">
        <x:v>=IF(AND(A124&lt;&gt;"",B124&gt;'Pengaturan'!$B$29,B124&lt;='Pengaturan'!$B$5),MAX(0,T124-V124-W124),0)</x:v>
      </x:c>
      <x:c r="E3255" s="413" t="str">
        <x:v>Integrasi rumus</x:v>
      </x:c>
      <x:c r="F3255" s="413" t="str">
        <x:v>9 Sep 2026</x:v>
      </x:c>
    </x:row>
    <x:row r="3256" ht="40" customHeight="1">
      <x:c r="A3256" s="413" t="str">
        <x:v>Data Schedule</x:v>
      </x:c>
      <x:c r="B3256" s="413" t="str">
        <x:v>AE124</x:v>
      </x:c>
      <x:c r="C3256" s="413" t="str">
        <x:v>=IF(A124="","",IF(AD124&lt;&gt;0,"CHECK harga/bayar",IF(AI124&gt;0,"CHECK DP belum cocok","OK")))</x:v>
      </x:c>
      <x:c r="D3256" s="413" t="str">
        <x:v>=IF(A124="","",IF(LEFT(AG124,5)="CHECK",AG124,IF(AD124&lt;&gt;0,"CHECK harga/bayar",IF(AI124&gt;0,"CHECK DP belum cocok",IF(U124=0,"Ditahan","OK")))))</x:v>
      </x:c>
      <x:c r="E3256" s="413" t="str">
        <x:v>Integrasi rumus</x:v>
      </x:c>
      <x:c r="F3256" s="413" t="str">
        <x:v>9 Sep 2026</x:v>
      </x:c>
    </x:row>
    <x:row r="3257" ht="40" customHeight="1">
      <x:c r="A3257" s="413" t="str">
        <x:v>Data Schedule</x:v>
      </x:c>
      <x:c r="B3257" s="413" t="str">
        <x:v>AC125</x:v>
      </x:c>
      <x:c r="C3257" s="413" t="str">
        <x:v>=IF(A125="","",P125+Q125)</x:v>
      </x:c>
      <x:c r="D3257" s="413" t="str">
        <x:v>=IF(A125="","",P125+Q125+IF(AL125&lt;&gt;"",N(AK125),0))</x:v>
      </x:c>
      <x:c r="E3257" s="413" t="str">
        <x:v>Integrasi rumus</x:v>
      </x:c>
      <x:c r="F3257" s="413" t="str">
        <x:v>9 Sep 2026</x:v>
      </x:c>
    </x:row>
    <x:row r="3258" ht="40" customHeight="1">
      <x:c r="A3258" s="413" t="str">
        <x:v>Data Schedule</x:v>
      </x:c>
      <x:c r="B3258" s="413" t="str">
        <x:v>S125</x:v>
      </x:c>
      <x:c r="C3258" s="413" t="str">
        <x:v>=IF(A125="","",MIN(L125,P125+Q125))</x:v>
      </x:c>
      <x:c r="D3258" s="413" t="str">
        <x:v>=IF(A125="","",MIN(L125,AC125))</x:v>
      </x:c>
      <x:c r="E3258" s="413" t="str">
        <x:v>Integrasi rumus</x:v>
      </x:c>
      <x:c r="F3258" s="413" t="str">
        <x:v>9 Sep 2026</x:v>
      </x:c>
    </x:row>
    <x:row r="3259" ht="40" customHeight="1">
      <x:c r="A3259" s="413" t="str">
        <x:v>Data Schedule</x:v>
      </x:c>
      <x:c r="B3259" s="413" t="str">
        <x:v>T125</x:v>
      </x:c>
      <x:c r="C3259" s="413" t="str">
        <x:v>=IF(A125="","",IF(OR(O125="Lunas",R125&gt;0),0,MAX(0,L125-MAX(N125,P125)-Q125)))</x:v>
      </x:c>
      <x:c r="D3259" s="413" t="str">
        <x:v>=IF(A125="","",MAX(0,L125-AC125))</x:v>
      </x:c>
      <x:c r="E3259" s="413" t="str">
        <x:v>Integrasi rumus</x:v>
      </x:c>
      <x:c r="F3259" s="413" t="str">
        <x:v>9 Sep 2026</x:v>
      </x:c>
    </x:row>
    <x:row r="3260" ht="40" customHeight="1">
      <x:c r="A3260" s="413" t="str">
        <x:v>Data Schedule</x:v>
      </x:c>
      <x:c r="B3260" s="413" t="str">
        <x:v>AI125</x:v>
      </x:c>
      <x:c r="C3260" s="413" t="str">
        <x:v>=IF(A125="","",MAX(0,N125-P125))</x:v>
      </x:c>
      <x:c r="D3260" s="413" t="str">
        <x:v>=IF(A125="","",MAX(0,N125-AC125))</x:v>
      </x:c>
      <x:c r="E3260" s="413" t="str">
        <x:v>Integrasi rumus</x:v>
      </x:c>
      <x:c r="F3260" s="413" t="str">
        <x:v>9 Sep 2026</x:v>
      </x:c>
    </x:row>
    <x:row r="3261" ht="40" customHeight="1">
      <x:c r="A3261" s="413" t="str">
        <x:v>Data Schedule</x:v>
      </x:c>
      <x:c r="B3261" s="413" t="str">
        <x:v>V125</x:v>
      </x:c>
      <x:c r="C3261" s="413" t="str">
        <x:v>=IF(AND(A125&lt;&gt;"",U125=1,B125&gt;'Pengaturan'!$B$6,B125&lt;='Pengaturan'!$B$5),T125,0)</x:v>
      </x:c>
      <x:c r="D3261" s="413" t="str">
        <x:v>=IF(AND(AND(A125&lt;&gt;"",U125=1,AI125=0,AH125=0,LEFT(AG125,5)&lt;&gt;"CHECK",G125&lt;&gt;"CHECK PACKAGE"),B125&gt;'Pengaturan'!$B$6,B125&lt;='Pengaturan'!$B$5),T125,0)</x:v>
      </x:c>
      <x:c r="E3261" s="413" t="str">
        <x:v>Integrasi rumus</x:v>
      </x:c>
      <x:c r="F3261" s="413" t="str">
        <x:v>9 Sep 2026</x:v>
      </x:c>
    </x:row>
    <x:row r="3262" ht="40" customHeight="1">
      <x:c r="A3262" s="413" t="str">
        <x:v>Data Schedule</x:v>
      </x:c>
      <x:c r="B3262" s="413" t="str">
        <x:v>W125</x:v>
      </x:c>
      <x:c r="C3262" s="413" t="str">
        <x:v>=IF(AND(A125&lt;&gt;"",U125=1,B125='Pengaturan'!$B$6,'Pengaturan'!$B$28&lt;&gt;"Tutup"),T125,0)</x:v>
      </x:c>
      <x:c r="D3262" s="413" t="str">
        <x:v>=IF(AND(AND(A125&lt;&gt;"",U125=1,AI125=0,AH125=0,LEFT(AG125,5)&lt;&gt;"CHECK",G125&lt;&gt;"CHECK PACKAGE"),B125='Pengaturan'!$B$6,'Pengaturan'!$B$28&lt;&gt;"Tutup"),T125,0)</x:v>
      </x:c>
      <x:c r="E3262" s="413" t="str">
        <x:v>Integrasi rumus</x:v>
      </x:c>
      <x:c r="F3262" s="413" t="str">
        <x:v>9 Sep 2026</x:v>
      </x:c>
    </x:row>
    <x:row r="3263" ht="40" customHeight="1">
      <x:c r="A3263" s="413" t="str">
        <x:v>Data Schedule</x:v>
      </x:c>
      <x:c r="B3263" s="413" t="str">
        <x:v>AM125</x:v>
      </x:c>
      <x:c r="C3263" s="413"/>
      <x:c r="D3263" s="413" t="str">
        <x:v>=IF(AND(A125&lt;&gt;"",B125&gt;'Pengaturan'!$B$29,B125&lt;='Pengaturan'!$B$5),MAX(0,T125-V125-W125),0)</x:v>
      </x:c>
      <x:c r="E3263" s="413" t="str">
        <x:v>Integrasi rumus</x:v>
      </x:c>
      <x:c r="F3263" s="413" t="str">
        <x:v>9 Sep 2026</x:v>
      </x:c>
    </x:row>
    <x:row r="3264" ht="40" customHeight="1">
      <x:c r="A3264" s="413" t="str">
        <x:v>Data Schedule</x:v>
      </x:c>
      <x:c r="B3264" s="413" t="str">
        <x:v>AE125</x:v>
      </x:c>
      <x:c r="C3264" s="413" t="str">
        <x:v>=IF(A125="","",IF(AD125&lt;&gt;0,"CHECK harga/bayar",IF(AI125&gt;0,"CHECK DP belum cocok","OK")))</x:v>
      </x:c>
      <x:c r="D3264" s="413" t="str">
        <x:v>=IF(A125="","",IF(LEFT(AG125,5)="CHECK",AG125,IF(AD125&lt;&gt;0,"CHECK harga/bayar",IF(AI125&gt;0,"CHECK DP belum cocok",IF(U125=0,"Ditahan","OK")))))</x:v>
      </x:c>
      <x:c r="E3264" s="413" t="str">
        <x:v>Integrasi rumus</x:v>
      </x:c>
      <x:c r="F3264" s="413" t="str">
        <x:v>9 Sep 2026</x:v>
      </x:c>
    </x:row>
    <x:row r="3265" ht="40" customHeight="1">
      <x:c r="A3265" s="413" t="str">
        <x:v>Data Schedule</x:v>
      </x:c>
      <x:c r="B3265" s="413" t="str">
        <x:v>AC126</x:v>
      </x:c>
      <x:c r="C3265" s="413" t="str">
        <x:v>=IF(A126="","",P126+Q126)</x:v>
      </x:c>
      <x:c r="D3265" s="413" t="str">
        <x:v>=IF(A126="","",P126+Q126+IF(AL126&lt;&gt;"",N(AK126),0))</x:v>
      </x:c>
      <x:c r="E3265" s="413" t="str">
        <x:v>Integrasi rumus</x:v>
      </x:c>
      <x:c r="F3265" s="413" t="str">
        <x:v>9 Sep 2026</x:v>
      </x:c>
    </x:row>
    <x:row r="3266" ht="40" customHeight="1">
      <x:c r="A3266" s="413" t="str">
        <x:v>Data Schedule</x:v>
      </x:c>
      <x:c r="B3266" s="413" t="str">
        <x:v>S126</x:v>
      </x:c>
      <x:c r="C3266" s="413" t="str">
        <x:v>=IF(A126="","",MIN(L126,P126+Q126))</x:v>
      </x:c>
      <x:c r="D3266" s="413" t="str">
        <x:v>=IF(A126="","",MIN(L126,AC126))</x:v>
      </x:c>
      <x:c r="E3266" s="413" t="str">
        <x:v>Integrasi rumus</x:v>
      </x:c>
      <x:c r="F3266" s="413" t="str">
        <x:v>9 Sep 2026</x:v>
      </x:c>
    </x:row>
    <x:row r="3267" ht="40" customHeight="1">
      <x:c r="A3267" s="413" t="str">
        <x:v>Data Schedule</x:v>
      </x:c>
      <x:c r="B3267" s="413" t="str">
        <x:v>T126</x:v>
      </x:c>
      <x:c r="C3267" s="413" t="str">
        <x:v>=IF(A126="","",IF(OR(O126="Lunas",R126&gt;0),0,MAX(0,L126-MAX(N126,P126)-Q126)))</x:v>
      </x:c>
      <x:c r="D3267" s="413" t="str">
        <x:v>=IF(A126="","",MAX(0,L126-AC126))</x:v>
      </x:c>
      <x:c r="E3267" s="413" t="str">
        <x:v>Integrasi rumus</x:v>
      </x:c>
      <x:c r="F3267" s="413" t="str">
        <x:v>9 Sep 2026</x:v>
      </x:c>
    </x:row>
    <x:row r="3268" ht="40" customHeight="1">
      <x:c r="A3268" s="413" t="str">
        <x:v>Data Schedule</x:v>
      </x:c>
      <x:c r="B3268" s="413" t="str">
        <x:v>AI126</x:v>
      </x:c>
      <x:c r="C3268" s="413" t="str">
        <x:v>=IF(A126="","",MAX(0,N126-P126))</x:v>
      </x:c>
      <x:c r="D3268" s="413" t="str">
        <x:v>=IF(A126="","",MAX(0,N126-AC126))</x:v>
      </x:c>
      <x:c r="E3268" s="413" t="str">
        <x:v>Integrasi rumus</x:v>
      </x:c>
      <x:c r="F3268" s="413" t="str">
        <x:v>9 Sep 2026</x:v>
      </x:c>
    </x:row>
    <x:row r="3269" ht="40" customHeight="1">
      <x:c r="A3269" s="413" t="str">
        <x:v>Data Schedule</x:v>
      </x:c>
      <x:c r="B3269" s="413" t="str">
        <x:v>V126</x:v>
      </x:c>
      <x:c r="C3269" s="413" t="str">
        <x:v>=IF(AND(A126&lt;&gt;"",U126=1,B126&gt;'Pengaturan'!$B$6,B126&lt;='Pengaturan'!$B$5),T126,0)</x:v>
      </x:c>
      <x:c r="D3269" s="413" t="str">
        <x:v>=IF(AND(AND(A126&lt;&gt;"",U126=1,AI126=0,AH126=0,LEFT(AG126,5)&lt;&gt;"CHECK",G126&lt;&gt;"CHECK PACKAGE"),B126&gt;'Pengaturan'!$B$6,B126&lt;='Pengaturan'!$B$5),T126,0)</x:v>
      </x:c>
      <x:c r="E3269" s="413" t="str">
        <x:v>Integrasi rumus</x:v>
      </x:c>
      <x:c r="F3269" s="413" t="str">
        <x:v>9 Sep 2026</x:v>
      </x:c>
    </x:row>
    <x:row r="3270" ht="40" customHeight="1">
      <x:c r="A3270" s="413" t="str">
        <x:v>Data Schedule</x:v>
      </x:c>
      <x:c r="B3270" s="413" t="str">
        <x:v>W126</x:v>
      </x:c>
      <x:c r="C3270" s="413" t="str">
        <x:v>=IF(AND(A126&lt;&gt;"",U126=1,B126='Pengaturan'!$B$6,'Pengaturan'!$B$28&lt;&gt;"Tutup"),T126,0)</x:v>
      </x:c>
      <x:c r="D3270" s="413" t="str">
        <x:v>=IF(AND(AND(A126&lt;&gt;"",U126=1,AI126=0,AH126=0,LEFT(AG126,5)&lt;&gt;"CHECK",G126&lt;&gt;"CHECK PACKAGE"),B126='Pengaturan'!$B$6,'Pengaturan'!$B$28&lt;&gt;"Tutup"),T126,0)</x:v>
      </x:c>
      <x:c r="E3270" s="413" t="str">
        <x:v>Integrasi rumus</x:v>
      </x:c>
      <x:c r="F3270" s="413" t="str">
        <x:v>9 Sep 2026</x:v>
      </x:c>
    </x:row>
    <x:row r="3271" ht="40" customHeight="1">
      <x:c r="A3271" s="413" t="str">
        <x:v>Data Schedule</x:v>
      </x:c>
      <x:c r="B3271" s="413" t="str">
        <x:v>AM126</x:v>
      </x:c>
      <x:c r="C3271" s="413"/>
      <x:c r="D3271" s="413" t="str">
        <x:v>=IF(AND(A126&lt;&gt;"",B126&gt;'Pengaturan'!$B$29,B126&lt;='Pengaturan'!$B$5),MAX(0,T126-V126-W126),0)</x:v>
      </x:c>
      <x:c r="E3271" s="413" t="str">
        <x:v>Integrasi rumus</x:v>
      </x:c>
      <x:c r="F3271" s="413" t="str">
        <x:v>9 Sep 2026</x:v>
      </x:c>
    </x:row>
    <x:row r="3272" ht="40" customHeight="1">
      <x:c r="A3272" s="413" t="str">
        <x:v>Data Schedule</x:v>
      </x:c>
      <x:c r="B3272" s="413" t="str">
        <x:v>AE126</x:v>
      </x:c>
      <x:c r="C3272" s="413" t="str">
        <x:v>=IF(A126="","",IF(AD126&lt;&gt;0,"CHECK harga/bayar",IF(AI126&gt;0,"CHECK DP belum cocok","OK")))</x:v>
      </x:c>
      <x:c r="D3272" s="413" t="str">
        <x:v>=IF(A126="","",IF(LEFT(AG126,5)="CHECK",AG126,IF(AD126&lt;&gt;0,"CHECK harga/bayar",IF(AI126&gt;0,"CHECK DP belum cocok",IF(U126=0,"Ditahan","OK")))))</x:v>
      </x:c>
      <x:c r="E3272" s="413" t="str">
        <x:v>Integrasi rumus</x:v>
      </x:c>
      <x:c r="F3272" s="413" t="str">
        <x:v>9 Sep 2026</x:v>
      </x:c>
    </x:row>
    <x:row r="3273" ht="40" customHeight="1">
      <x:c r="A3273" s="413" t="str">
        <x:v>Data Schedule</x:v>
      </x:c>
      <x:c r="B3273" s="413" t="str">
        <x:v>AC127</x:v>
      </x:c>
      <x:c r="C3273" s="413" t="str">
        <x:v>=IF(A127="","",P127+Q127)</x:v>
      </x:c>
      <x:c r="D3273" s="413" t="str">
        <x:v>=IF(A127="","",P127+Q127+IF(AL127&lt;&gt;"",N(AK127),0))</x:v>
      </x:c>
      <x:c r="E3273" s="413" t="str">
        <x:v>Integrasi rumus</x:v>
      </x:c>
      <x:c r="F3273" s="413" t="str">
        <x:v>9 Sep 2026</x:v>
      </x:c>
    </x:row>
    <x:row r="3274" ht="40" customHeight="1">
      <x:c r="A3274" s="413" t="str">
        <x:v>Data Schedule</x:v>
      </x:c>
      <x:c r="B3274" s="413" t="str">
        <x:v>S127</x:v>
      </x:c>
      <x:c r="C3274" s="413" t="str">
        <x:v>=IF(A127="","",MIN(L127,P127+Q127))</x:v>
      </x:c>
      <x:c r="D3274" s="413" t="str">
        <x:v>=IF(A127="","",MIN(L127,AC127))</x:v>
      </x:c>
      <x:c r="E3274" s="413" t="str">
        <x:v>Integrasi rumus</x:v>
      </x:c>
      <x:c r="F3274" s="413" t="str">
        <x:v>9 Sep 2026</x:v>
      </x:c>
    </x:row>
    <x:row r="3275" ht="40" customHeight="1">
      <x:c r="A3275" s="413" t="str">
        <x:v>Data Schedule</x:v>
      </x:c>
      <x:c r="B3275" s="413" t="str">
        <x:v>T127</x:v>
      </x:c>
      <x:c r="C3275" s="413" t="str">
        <x:v>=IF(A127="","",IF(OR(O127="Lunas",R127&gt;0),0,MAX(0,L127-MAX(N127,P127)-Q127)))</x:v>
      </x:c>
      <x:c r="D3275" s="413" t="str">
        <x:v>=IF(A127="","",MAX(0,L127-AC127))</x:v>
      </x:c>
      <x:c r="E3275" s="413" t="str">
        <x:v>Integrasi rumus</x:v>
      </x:c>
      <x:c r="F3275" s="413" t="str">
        <x:v>9 Sep 2026</x:v>
      </x:c>
    </x:row>
    <x:row r="3276" ht="40" customHeight="1">
      <x:c r="A3276" s="413" t="str">
        <x:v>Data Schedule</x:v>
      </x:c>
      <x:c r="B3276" s="413" t="str">
        <x:v>AI127</x:v>
      </x:c>
      <x:c r="C3276" s="413" t="str">
        <x:v>=IF(A127="","",MAX(0,N127-P127))</x:v>
      </x:c>
      <x:c r="D3276" s="413" t="str">
        <x:v>=IF(A127="","",MAX(0,N127-AC127))</x:v>
      </x:c>
      <x:c r="E3276" s="413" t="str">
        <x:v>Integrasi rumus</x:v>
      </x:c>
      <x:c r="F3276" s="413" t="str">
        <x:v>9 Sep 2026</x:v>
      </x:c>
    </x:row>
    <x:row r="3277" ht="40" customHeight="1">
      <x:c r="A3277" s="413" t="str">
        <x:v>Data Schedule</x:v>
      </x:c>
      <x:c r="B3277" s="413" t="str">
        <x:v>V127</x:v>
      </x:c>
      <x:c r="C3277" s="413" t="str">
        <x:v>=IF(AND(A127&lt;&gt;"",U127=1,B127&gt;'Pengaturan'!$B$6,B127&lt;='Pengaturan'!$B$5),T127,0)</x:v>
      </x:c>
      <x:c r="D3277" s="413" t="str">
        <x:v>=IF(AND(AND(A127&lt;&gt;"",U127=1,AI127=0,AH127=0,LEFT(AG127,5)&lt;&gt;"CHECK",G127&lt;&gt;"CHECK PACKAGE"),B127&gt;'Pengaturan'!$B$6,B127&lt;='Pengaturan'!$B$5),T127,0)</x:v>
      </x:c>
      <x:c r="E3277" s="413" t="str">
        <x:v>Integrasi rumus</x:v>
      </x:c>
      <x:c r="F3277" s="413" t="str">
        <x:v>9 Sep 2026</x:v>
      </x:c>
    </x:row>
    <x:row r="3278" ht="40" customHeight="1">
      <x:c r="A3278" s="413" t="str">
        <x:v>Data Schedule</x:v>
      </x:c>
      <x:c r="B3278" s="413" t="str">
        <x:v>W127</x:v>
      </x:c>
      <x:c r="C3278" s="413" t="str">
        <x:v>=IF(AND(A127&lt;&gt;"",U127=1,B127='Pengaturan'!$B$6,'Pengaturan'!$B$28&lt;&gt;"Tutup"),T127,0)</x:v>
      </x:c>
      <x:c r="D3278" s="413" t="str">
        <x:v>=IF(AND(AND(A127&lt;&gt;"",U127=1,AI127=0,AH127=0,LEFT(AG127,5)&lt;&gt;"CHECK",G127&lt;&gt;"CHECK PACKAGE"),B127='Pengaturan'!$B$6,'Pengaturan'!$B$28&lt;&gt;"Tutup"),T127,0)</x:v>
      </x:c>
      <x:c r="E3278" s="413" t="str">
        <x:v>Integrasi rumus</x:v>
      </x:c>
      <x:c r="F3278" s="413" t="str">
        <x:v>9 Sep 2026</x:v>
      </x:c>
    </x:row>
    <x:row r="3279" ht="40" customHeight="1">
      <x:c r="A3279" s="413" t="str">
        <x:v>Data Schedule</x:v>
      </x:c>
      <x:c r="B3279" s="413" t="str">
        <x:v>AM127</x:v>
      </x:c>
      <x:c r="C3279" s="413"/>
      <x:c r="D3279" s="413" t="str">
        <x:v>=IF(AND(A127&lt;&gt;"",B127&gt;'Pengaturan'!$B$29,B127&lt;='Pengaturan'!$B$5),MAX(0,T127-V127-W127),0)</x:v>
      </x:c>
      <x:c r="E3279" s="413" t="str">
        <x:v>Integrasi rumus</x:v>
      </x:c>
      <x:c r="F3279" s="413" t="str">
        <x:v>9 Sep 2026</x:v>
      </x:c>
    </x:row>
    <x:row r="3280" ht="40" customHeight="1">
      <x:c r="A3280" s="413" t="str">
        <x:v>Data Schedule</x:v>
      </x:c>
      <x:c r="B3280" s="413" t="str">
        <x:v>AE127</x:v>
      </x:c>
      <x:c r="C3280" s="413" t="str">
        <x:v>=IF(A127="","",IF(AD127&lt;&gt;0,"CHECK harga/bayar",IF(AI127&gt;0,"CHECK DP belum cocok","OK")))</x:v>
      </x:c>
      <x:c r="D3280" s="413" t="str">
        <x:v>=IF(A127="","",IF(LEFT(AG127,5)="CHECK",AG127,IF(AD127&lt;&gt;0,"CHECK harga/bayar",IF(AI127&gt;0,"CHECK DP belum cocok",IF(U127=0,"Ditahan","OK")))))</x:v>
      </x:c>
      <x:c r="E3280" s="413" t="str">
        <x:v>Integrasi rumus</x:v>
      </x:c>
      <x:c r="F3280" s="413" t="str">
        <x:v>9 Sep 2026</x:v>
      </x:c>
    </x:row>
    <x:row r="3281" ht="40" customHeight="1">
      <x:c r="A3281" s="413" t="str">
        <x:v>Data Schedule</x:v>
      </x:c>
      <x:c r="B3281" s="413" t="str">
        <x:v>AC128</x:v>
      </x:c>
      <x:c r="C3281" s="413" t="str">
        <x:v>=IF(A128="","",P128+Q128)</x:v>
      </x:c>
      <x:c r="D3281" s="413" t="str">
        <x:v>=IF(A128="","",P128+Q128+IF(AL128&lt;&gt;"",N(AK128),0))</x:v>
      </x:c>
      <x:c r="E3281" s="413" t="str">
        <x:v>Integrasi rumus</x:v>
      </x:c>
      <x:c r="F3281" s="413" t="str">
        <x:v>9 Sep 2026</x:v>
      </x:c>
    </x:row>
    <x:row r="3282" ht="40" customHeight="1">
      <x:c r="A3282" s="413" t="str">
        <x:v>Data Schedule</x:v>
      </x:c>
      <x:c r="B3282" s="413" t="str">
        <x:v>S128</x:v>
      </x:c>
      <x:c r="C3282" s="413" t="str">
        <x:v>=IF(A128="","",MIN(L128,P128+Q128))</x:v>
      </x:c>
      <x:c r="D3282" s="413" t="str">
        <x:v>=IF(A128="","",MIN(L128,AC128))</x:v>
      </x:c>
      <x:c r="E3282" s="413" t="str">
        <x:v>Integrasi rumus</x:v>
      </x:c>
      <x:c r="F3282" s="413" t="str">
        <x:v>9 Sep 2026</x:v>
      </x:c>
    </x:row>
    <x:row r="3283" ht="40" customHeight="1">
      <x:c r="A3283" s="413" t="str">
        <x:v>Data Schedule</x:v>
      </x:c>
      <x:c r="B3283" s="413" t="str">
        <x:v>T128</x:v>
      </x:c>
      <x:c r="C3283" s="413" t="str">
        <x:v>=IF(A128="","",IF(OR(O128="Lunas",R128&gt;0),0,MAX(0,L128-MAX(N128,P128)-Q128)))</x:v>
      </x:c>
      <x:c r="D3283" s="413" t="str">
        <x:v>=IF(A128="","",MAX(0,L128-AC128))</x:v>
      </x:c>
      <x:c r="E3283" s="413" t="str">
        <x:v>Integrasi rumus</x:v>
      </x:c>
      <x:c r="F3283" s="413" t="str">
        <x:v>9 Sep 2026</x:v>
      </x:c>
    </x:row>
    <x:row r="3284" ht="40" customHeight="1">
      <x:c r="A3284" s="413" t="str">
        <x:v>Data Schedule</x:v>
      </x:c>
      <x:c r="B3284" s="413" t="str">
        <x:v>AI128</x:v>
      </x:c>
      <x:c r="C3284" s="413" t="str">
        <x:v>=IF(A128="","",MAX(0,N128-P128))</x:v>
      </x:c>
      <x:c r="D3284" s="413" t="str">
        <x:v>=IF(A128="","",MAX(0,N128-AC128))</x:v>
      </x:c>
      <x:c r="E3284" s="413" t="str">
        <x:v>Integrasi rumus</x:v>
      </x:c>
      <x:c r="F3284" s="413" t="str">
        <x:v>9 Sep 2026</x:v>
      </x:c>
    </x:row>
    <x:row r="3285" ht="40" customHeight="1">
      <x:c r="A3285" s="413" t="str">
        <x:v>Data Schedule</x:v>
      </x:c>
      <x:c r="B3285" s="413" t="str">
        <x:v>V128</x:v>
      </x:c>
      <x:c r="C3285" s="413" t="str">
        <x:v>=IF(AND(A128&lt;&gt;"",U128=1,B128&gt;'Pengaturan'!$B$6,B128&lt;='Pengaturan'!$B$5),T128,0)</x:v>
      </x:c>
      <x:c r="D3285" s="413" t="str">
        <x:v>=IF(AND(AND(A128&lt;&gt;"",U128=1,AI128=0,AH128=0,LEFT(AG128,5)&lt;&gt;"CHECK",G128&lt;&gt;"CHECK PACKAGE"),B128&gt;'Pengaturan'!$B$6,B128&lt;='Pengaturan'!$B$5),T128,0)</x:v>
      </x:c>
      <x:c r="E3285" s="413" t="str">
        <x:v>Integrasi rumus</x:v>
      </x:c>
      <x:c r="F3285" s="413" t="str">
        <x:v>9 Sep 2026</x:v>
      </x:c>
    </x:row>
    <x:row r="3286" ht="40" customHeight="1">
      <x:c r="A3286" s="413" t="str">
        <x:v>Data Schedule</x:v>
      </x:c>
      <x:c r="B3286" s="413" t="str">
        <x:v>W128</x:v>
      </x:c>
      <x:c r="C3286" s="413" t="str">
        <x:v>=IF(AND(A128&lt;&gt;"",U128=1,B128='Pengaturan'!$B$6,'Pengaturan'!$B$28&lt;&gt;"Tutup"),T128,0)</x:v>
      </x:c>
      <x:c r="D3286" s="413" t="str">
        <x:v>=IF(AND(AND(A128&lt;&gt;"",U128=1,AI128=0,AH128=0,LEFT(AG128,5)&lt;&gt;"CHECK",G128&lt;&gt;"CHECK PACKAGE"),B128='Pengaturan'!$B$6,'Pengaturan'!$B$28&lt;&gt;"Tutup"),T128,0)</x:v>
      </x:c>
      <x:c r="E3286" s="413" t="str">
        <x:v>Integrasi rumus</x:v>
      </x:c>
      <x:c r="F3286" s="413" t="str">
        <x:v>9 Sep 2026</x:v>
      </x:c>
    </x:row>
    <x:row r="3287" ht="40" customHeight="1">
      <x:c r="A3287" s="413" t="str">
        <x:v>Data Schedule</x:v>
      </x:c>
      <x:c r="B3287" s="413" t="str">
        <x:v>AM128</x:v>
      </x:c>
      <x:c r="C3287" s="413"/>
      <x:c r="D3287" s="413" t="str">
        <x:v>=IF(AND(A128&lt;&gt;"",B128&gt;'Pengaturan'!$B$29,B128&lt;='Pengaturan'!$B$5),MAX(0,T128-V128-W128),0)</x:v>
      </x:c>
      <x:c r="E3287" s="413" t="str">
        <x:v>Integrasi rumus</x:v>
      </x:c>
      <x:c r="F3287" s="413" t="str">
        <x:v>9 Sep 2026</x:v>
      </x:c>
    </x:row>
    <x:row r="3288" ht="40" customHeight="1">
      <x:c r="A3288" s="413" t="str">
        <x:v>Data Schedule</x:v>
      </x:c>
      <x:c r="B3288" s="413" t="str">
        <x:v>AE128</x:v>
      </x:c>
      <x:c r="C3288" s="413" t="str">
        <x:v>=IF(A128="","",IF(AD128&lt;&gt;0,"CHECK harga/bayar",IF(AI128&gt;0,"CHECK DP belum cocok","OK")))</x:v>
      </x:c>
      <x:c r="D3288" s="413" t="str">
        <x:v>=IF(A128="","",IF(LEFT(AG128,5)="CHECK",AG128,IF(AD128&lt;&gt;0,"CHECK harga/bayar",IF(AI128&gt;0,"CHECK DP belum cocok",IF(U128=0,"Ditahan","OK")))))</x:v>
      </x:c>
      <x:c r="E3288" s="413" t="str">
        <x:v>Integrasi rumus</x:v>
      </x:c>
      <x:c r="F3288" s="413" t="str">
        <x:v>9 Sep 2026</x:v>
      </x:c>
    </x:row>
    <x:row r="3289" ht="40" customHeight="1">
      <x:c r="A3289" s="413" t="str">
        <x:v>Data Schedule</x:v>
      </x:c>
      <x:c r="B3289" s="413" t="str">
        <x:v>AC129</x:v>
      </x:c>
      <x:c r="C3289" s="413" t="str">
        <x:v>=IF(A129="","",P129+Q129)</x:v>
      </x:c>
      <x:c r="D3289" s="413" t="str">
        <x:v>=IF(A129="","",P129+Q129+IF(AL129&lt;&gt;"",N(AK129),0))</x:v>
      </x:c>
      <x:c r="E3289" s="413" t="str">
        <x:v>Integrasi rumus</x:v>
      </x:c>
      <x:c r="F3289" s="413" t="str">
        <x:v>9 Sep 2026</x:v>
      </x:c>
    </x:row>
    <x:row r="3290" ht="40" customHeight="1">
      <x:c r="A3290" s="413" t="str">
        <x:v>Data Schedule</x:v>
      </x:c>
      <x:c r="B3290" s="413" t="str">
        <x:v>S129</x:v>
      </x:c>
      <x:c r="C3290" s="413" t="str">
        <x:v>=IF(A129="","",MIN(L129,P129+Q129))</x:v>
      </x:c>
      <x:c r="D3290" s="413" t="str">
        <x:v>=IF(A129="","",MIN(L129,AC129))</x:v>
      </x:c>
      <x:c r="E3290" s="413" t="str">
        <x:v>Integrasi rumus</x:v>
      </x:c>
      <x:c r="F3290" s="413" t="str">
        <x:v>9 Sep 2026</x:v>
      </x:c>
    </x:row>
    <x:row r="3291" ht="40" customHeight="1">
      <x:c r="A3291" s="413" t="str">
        <x:v>Data Schedule</x:v>
      </x:c>
      <x:c r="B3291" s="413" t="str">
        <x:v>T129</x:v>
      </x:c>
      <x:c r="C3291" s="413" t="str">
        <x:v>=IF(A129="","",IF(OR(O129="Lunas",R129&gt;0),0,MAX(0,L129-MAX(N129,P129)-Q129)))</x:v>
      </x:c>
      <x:c r="D3291" s="413" t="str">
        <x:v>=IF(A129="","",MAX(0,L129-AC129))</x:v>
      </x:c>
      <x:c r="E3291" s="413" t="str">
        <x:v>Integrasi rumus</x:v>
      </x:c>
      <x:c r="F3291" s="413" t="str">
        <x:v>9 Sep 2026</x:v>
      </x:c>
    </x:row>
    <x:row r="3292" ht="40" customHeight="1">
      <x:c r="A3292" s="413" t="str">
        <x:v>Data Schedule</x:v>
      </x:c>
      <x:c r="B3292" s="413" t="str">
        <x:v>AI129</x:v>
      </x:c>
      <x:c r="C3292" s="413" t="str">
        <x:v>=IF(A129="","",MAX(0,N129-P129))</x:v>
      </x:c>
      <x:c r="D3292" s="413" t="str">
        <x:v>=IF(A129="","",MAX(0,N129-AC129))</x:v>
      </x:c>
      <x:c r="E3292" s="413" t="str">
        <x:v>Integrasi rumus</x:v>
      </x:c>
      <x:c r="F3292" s="413" t="str">
        <x:v>9 Sep 2026</x:v>
      </x:c>
    </x:row>
    <x:row r="3293" ht="40" customHeight="1">
      <x:c r="A3293" s="413" t="str">
        <x:v>Data Schedule</x:v>
      </x:c>
      <x:c r="B3293" s="413" t="str">
        <x:v>V129</x:v>
      </x:c>
      <x:c r="C3293" s="413" t="str">
        <x:v>=IF(AND(A129&lt;&gt;"",U129=1,B129&gt;'Pengaturan'!$B$6,B129&lt;='Pengaturan'!$B$5),T129,0)</x:v>
      </x:c>
      <x:c r="D3293" s="413" t="str">
        <x:v>=IF(AND(AND(A129&lt;&gt;"",U129=1,AI129=0,AH129=0,LEFT(AG129,5)&lt;&gt;"CHECK",G129&lt;&gt;"CHECK PACKAGE"),B129&gt;'Pengaturan'!$B$6,B129&lt;='Pengaturan'!$B$5),T129,0)</x:v>
      </x:c>
      <x:c r="E3293" s="413" t="str">
        <x:v>Integrasi rumus</x:v>
      </x:c>
      <x:c r="F3293" s="413" t="str">
        <x:v>9 Sep 2026</x:v>
      </x:c>
    </x:row>
    <x:row r="3294" ht="40" customHeight="1">
      <x:c r="A3294" s="413" t="str">
        <x:v>Data Schedule</x:v>
      </x:c>
      <x:c r="B3294" s="413" t="str">
        <x:v>W129</x:v>
      </x:c>
      <x:c r="C3294" s="413" t="str">
        <x:v>=IF(AND(A129&lt;&gt;"",U129=1,B129='Pengaturan'!$B$6,'Pengaturan'!$B$28&lt;&gt;"Tutup"),T129,0)</x:v>
      </x:c>
      <x:c r="D3294" s="413" t="str">
        <x:v>=IF(AND(AND(A129&lt;&gt;"",U129=1,AI129=0,AH129=0,LEFT(AG129,5)&lt;&gt;"CHECK",G129&lt;&gt;"CHECK PACKAGE"),B129='Pengaturan'!$B$6,'Pengaturan'!$B$28&lt;&gt;"Tutup"),T129,0)</x:v>
      </x:c>
      <x:c r="E3294" s="413" t="str">
        <x:v>Integrasi rumus</x:v>
      </x:c>
      <x:c r="F3294" s="413" t="str">
        <x:v>9 Sep 2026</x:v>
      </x:c>
    </x:row>
    <x:row r="3295" ht="40" customHeight="1">
      <x:c r="A3295" s="413" t="str">
        <x:v>Data Schedule</x:v>
      </x:c>
      <x:c r="B3295" s="413" t="str">
        <x:v>AM129</x:v>
      </x:c>
      <x:c r="C3295" s="413"/>
      <x:c r="D3295" s="413" t="str">
        <x:v>=IF(AND(A129&lt;&gt;"",B129&gt;'Pengaturan'!$B$29,B129&lt;='Pengaturan'!$B$5),MAX(0,T129-V129-W129),0)</x:v>
      </x:c>
      <x:c r="E3295" s="413" t="str">
        <x:v>Integrasi rumus</x:v>
      </x:c>
      <x:c r="F3295" s="413" t="str">
        <x:v>9 Sep 2026</x:v>
      </x:c>
    </x:row>
    <x:row r="3296" ht="40" customHeight="1">
      <x:c r="A3296" s="413" t="str">
        <x:v>Data Schedule</x:v>
      </x:c>
      <x:c r="B3296" s="413" t="str">
        <x:v>AE129</x:v>
      </x:c>
      <x:c r="C3296" s="413" t="str">
        <x:v>=IF(A129="","",IF(AD129&lt;&gt;0,"CHECK harga/bayar",IF(AI129&gt;0,"CHECK DP belum cocok","OK")))</x:v>
      </x:c>
      <x:c r="D3296" s="413" t="str">
        <x:v>=IF(A129="","",IF(LEFT(AG129,5)="CHECK",AG129,IF(AD129&lt;&gt;0,"CHECK harga/bayar",IF(AI129&gt;0,"CHECK DP belum cocok",IF(U129=0,"Ditahan","OK")))))</x:v>
      </x:c>
      <x:c r="E3296" s="413" t="str">
        <x:v>Integrasi rumus</x:v>
      </x:c>
      <x:c r="F3296" s="413" t="str">
        <x:v>9 Sep 2026</x:v>
      </x:c>
    </x:row>
    <x:row r="3297" ht="40" customHeight="1">
      <x:c r="A3297" s="413" t="str">
        <x:v>Data Schedule</x:v>
      </x:c>
      <x:c r="B3297" s="413" t="str">
        <x:v>AC130</x:v>
      </x:c>
      <x:c r="C3297" s="413" t="str">
        <x:v>=IF(A130="","",P130+Q130)</x:v>
      </x:c>
      <x:c r="D3297" s="413" t="str">
        <x:v>=IF(A130="","",P130+Q130+IF(AL130&lt;&gt;"",N(AK130),0))</x:v>
      </x:c>
      <x:c r="E3297" s="413" t="str">
        <x:v>Integrasi rumus</x:v>
      </x:c>
      <x:c r="F3297" s="413" t="str">
        <x:v>9 Sep 2026</x:v>
      </x:c>
    </x:row>
    <x:row r="3298" ht="40" customHeight="1">
      <x:c r="A3298" s="413" t="str">
        <x:v>Data Schedule</x:v>
      </x:c>
      <x:c r="B3298" s="413" t="str">
        <x:v>S130</x:v>
      </x:c>
      <x:c r="C3298" s="413" t="str">
        <x:v>=IF(A130="","",MIN(L130,P130+Q130))</x:v>
      </x:c>
      <x:c r="D3298" s="413" t="str">
        <x:v>=IF(A130="","",MIN(L130,AC130))</x:v>
      </x:c>
      <x:c r="E3298" s="413" t="str">
        <x:v>Integrasi rumus</x:v>
      </x:c>
      <x:c r="F3298" s="413" t="str">
        <x:v>9 Sep 2026</x:v>
      </x:c>
    </x:row>
    <x:row r="3299" ht="40" customHeight="1">
      <x:c r="A3299" s="413" t="str">
        <x:v>Data Schedule</x:v>
      </x:c>
      <x:c r="B3299" s="413" t="str">
        <x:v>T130</x:v>
      </x:c>
      <x:c r="C3299" s="413" t="str">
        <x:v>=IF(A130="","",IF(OR(O130="Lunas",R130&gt;0),0,MAX(0,L130-MAX(N130,P130)-Q130)))</x:v>
      </x:c>
      <x:c r="D3299" s="413" t="str">
        <x:v>=IF(A130="","",MAX(0,L130-AC130))</x:v>
      </x:c>
      <x:c r="E3299" s="413" t="str">
        <x:v>Integrasi rumus</x:v>
      </x:c>
      <x:c r="F3299" s="413" t="str">
        <x:v>9 Sep 2026</x:v>
      </x:c>
    </x:row>
    <x:row r="3300" ht="40" customHeight="1">
      <x:c r="A3300" s="413" t="str">
        <x:v>Data Schedule</x:v>
      </x:c>
      <x:c r="B3300" s="413" t="str">
        <x:v>AI130</x:v>
      </x:c>
      <x:c r="C3300" s="413" t="str">
        <x:v>=IF(A130="","",MAX(0,N130-P130))</x:v>
      </x:c>
      <x:c r="D3300" s="413" t="str">
        <x:v>=IF(A130="","",MAX(0,N130-AC130))</x:v>
      </x:c>
      <x:c r="E3300" s="413" t="str">
        <x:v>Integrasi rumus</x:v>
      </x:c>
      <x:c r="F3300" s="413" t="str">
        <x:v>9 Sep 2026</x:v>
      </x:c>
    </x:row>
    <x:row r="3301" ht="40" customHeight="1">
      <x:c r="A3301" s="413" t="str">
        <x:v>Data Schedule</x:v>
      </x:c>
      <x:c r="B3301" s="413" t="str">
        <x:v>V130</x:v>
      </x:c>
      <x:c r="C3301" s="413" t="str">
        <x:v>=IF(AND(A130&lt;&gt;"",U130=1,B130&gt;'Pengaturan'!$B$6,B130&lt;='Pengaturan'!$B$5),T130,0)</x:v>
      </x:c>
      <x:c r="D3301" s="413" t="str">
        <x:v>=IF(AND(AND(A130&lt;&gt;"",U130=1,AI130=0,AH130=0,LEFT(AG130,5)&lt;&gt;"CHECK",G130&lt;&gt;"CHECK PACKAGE"),B130&gt;'Pengaturan'!$B$6,B130&lt;='Pengaturan'!$B$5),T130,0)</x:v>
      </x:c>
      <x:c r="E3301" s="413" t="str">
        <x:v>Integrasi rumus</x:v>
      </x:c>
      <x:c r="F3301" s="413" t="str">
        <x:v>9 Sep 2026</x:v>
      </x:c>
    </x:row>
    <x:row r="3302" ht="40" customHeight="1">
      <x:c r="A3302" s="413" t="str">
        <x:v>Data Schedule</x:v>
      </x:c>
      <x:c r="B3302" s="413" t="str">
        <x:v>W130</x:v>
      </x:c>
      <x:c r="C3302" s="413" t="str">
        <x:v>=IF(AND(A130&lt;&gt;"",U130=1,B130='Pengaturan'!$B$6,'Pengaturan'!$B$28&lt;&gt;"Tutup"),T130,0)</x:v>
      </x:c>
      <x:c r="D3302" s="413" t="str">
        <x:v>=IF(AND(AND(A130&lt;&gt;"",U130=1,AI130=0,AH130=0,LEFT(AG130,5)&lt;&gt;"CHECK",G130&lt;&gt;"CHECK PACKAGE"),B130='Pengaturan'!$B$6,'Pengaturan'!$B$28&lt;&gt;"Tutup"),T130,0)</x:v>
      </x:c>
      <x:c r="E3302" s="413" t="str">
        <x:v>Integrasi rumus</x:v>
      </x:c>
      <x:c r="F3302" s="413" t="str">
        <x:v>9 Sep 2026</x:v>
      </x:c>
    </x:row>
    <x:row r="3303" ht="40" customHeight="1">
      <x:c r="A3303" s="413" t="str">
        <x:v>Data Schedule</x:v>
      </x:c>
      <x:c r="B3303" s="413" t="str">
        <x:v>AM130</x:v>
      </x:c>
      <x:c r="C3303" s="413"/>
      <x:c r="D3303" s="413" t="str">
        <x:v>=IF(AND(A130&lt;&gt;"",B130&gt;'Pengaturan'!$B$29,B130&lt;='Pengaturan'!$B$5),MAX(0,T130-V130-W130),0)</x:v>
      </x:c>
      <x:c r="E3303" s="413" t="str">
        <x:v>Integrasi rumus</x:v>
      </x:c>
      <x:c r="F3303" s="413" t="str">
        <x:v>9 Sep 2026</x:v>
      </x:c>
    </x:row>
    <x:row r="3304" ht="40" customHeight="1">
      <x:c r="A3304" s="413" t="str">
        <x:v>Data Schedule</x:v>
      </x:c>
      <x:c r="B3304" s="413" t="str">
        <x:v>AE130</x:v>
      </x:c>
      <x:c r="C3304" s="413" t="str">
        <x:v>=IF(A130="","",IF(AD130&lt;&gt;0,"CHECK harga/bayar",IF(AI130&gt;0,"CHECK DP belum cocok","OK")))</x:v>
      </x:c>
      <x:c r="D3304" s="413" t="str">
        <x:v>=IF(A130="","",IF(LEFT(AG130,5)="CHECK",AG130,IF(AD130&lt;&gt;0,"CHECK harga/bayar",IF(AI130&gt;0,"CHECK DP belum cocok",IF(U130=0,"Ditahan","OK")))))</x:v>
      </x:c>
      <x:c r="E3304" s="413" t="str">
        <x:v>Integrasi rumus</x:v>
      </x:c>
      <x:c r="F3304" s="413" t="str">
        <x:v>9 Sep 2026</x:v>
      </x:c>
    </x:row>
    <x:row r="3305" ht="40" customHeight="1">
      <x:c r="A3305" s="413" t="str">
        <x:v>Data Schedule</x:v>
      </x:c>
      <x:c r="B3305" s="413" t="str">
        <x:v>AC131</x:v>
      </x:c>
      <x:c r="C3305" s="413" t="str">
        <x:v>=IF(A131="","",P131+Q131)</x:v>
      </x:c>
      <x:c r="D3305" s="413" t="str">
        <x:v>=IF(A131="","",P131+Q131+IF(AL131&lt;&gt;"",N(AK131),0))</x:v>
      </x:c>
      <x:c r="E3305" s="413" t="str">
        <x:v>Integrasi rumus</x:v>
      </x:c>
      <x:c r="F3305" s="413" t="str">
        <x:v>9 Sep 2026</x:v>
      </x:c>
    </x:row>
    <x:row r="3306" ht="40" customHeight="1">
      <x:c r="A3306" s="413" t="str">
        <x:v>Data Schedule</x:v>
      </x:c>
      <x:c r="B3306" s="413" t="str">
        <x:v>S131</x:v>
      </x:c>
      <x:c r="C3306" s="413" t="str">
        <x:v>=IF(A131="","",MIN(L131,P131+Q131))</x:v>
      </x:c>
      <x:c r="D3306" s="413" t="str">
        <x:v>=IF(A131="","",MIN(L131,AC131))</x:v>
      </x:c>
      <x:c r="E3306" s="413" t="str">
        <x:v>Integrasi rumus</x:v>
      </x:c>
      <x:c r="F3306" s="413" t="str">
        <x:v>9 Sep 2026</x:v>
      </x:c>
    </x:row>
    <x:row r="3307" ht="40" customHeight="1">
      <x:c r="A3307" s="413" t="str">
        <x:v>Data Schedule</x:v>
      </x:c>
      <x:c r="B3307" s="413" t="str">
        <x:v>T131</x:v>
      </x:c>
      <x:c r="C3307" s="413" t="str">
        <x:v>=IF(A131="","",IF(OR(O131="Lunas",R131&gt;0),0,MAX(0,L131-MAX(N131,P131)-Q131)))</x:v>
      </x:c>
      <x:c r="D3307" s="413" t="str">
        <x:v>=IF(A131="","",MAX(0,L131-AC131))</x:v>
      </x:c>
      <x:c r="E3307" s="413" t="str">
        <x:v>Integrasi rumus</x:v>
      </x:c>
      <x:c r="F3307" s="413" t="str">
        <x:v>9 Sep 2026</x:v>
      </x:c>
    </x:row>
    <x:row r="3308" ht="40" customHeight="1">
      <x:c r="A3308" s="413" t="str">
        <x:v>Data Schedule</x:v>
      </x:c>
      <x:c r="B3308" s="413" t="str">
        <x:v>AI131</x:v>
      </x:c>
      <x:c r="C3308" s="413" t="str">
        <x:v>=IF(A131="","",MAX(0,N131-P131))</x:v>
      </x:c>
      <x:c r="D3308" s="413" t="str">
        <x:v>=IF(A131="","",MAX(0,N131-AC131))</x:v>
      </x:c>
      <x:c r="E3308" s="413" t="str">
        <x:v>Integrasi rumus</x:v>
      </x:c>
      <x:c r="F3308" s="413" t="str">
        <x:v>9 Sep 2026</x:v>
      </x:c>
    </x:row>
    <x:row r="3309" ht="40" customHeight="1">
      <x:c r="A3309" s="413" t="str">
        <x:v>Data Schedule</x:v>
      </x:c>
      <x:c r="B3309" s="413" t="str">
        <x:v>V131</x:v>
      </x:c>
      <x:c r="C3309" s="413" t="str">
        <x:v>=IF(AND(A131&lt;&gt;"",U131=1,B131&gt;'Pengaturan'!$B$6,B131&lt;='Pengaturan'!$B$5),T131,0)</x:v>
      </x:c>
      <x:c r="D3309" s="413" t="str">
        <x:v>=IF(AND(AND(A131&lt;&gt;"",U131=1,AI131=0,AH131=0,LEFT(AG131,5)&lt;&gt;"CHECK",G131&lt;&gt;"CHECK PACKAGE"),B131&gt;'Pengaturan'!$B$6,B131&lt;='Pengaturan'!$B$5),T131,0)</x:v>
      </x:c>
      <x:c r="E3309" s="413" t="str">
        <x:v>Integrasi rumus</x:v>
      </x:c>
      <x:c r="F3309" s="413" t="str">
        <x:v>9 Sep 2026</x:v>
      </x:c>
    </x:row>
    <x:row r="3310" ht="40" customHeight="1">
      <x:c r="A3310" s="413" t="str">
        <x:v>Data Schedule</x:v>
      </x:c>
      <x:c r="B3310" s="413" t="str">
        <x:v>W131</x:v>
      </x:c>
      <x:c r="C3310" s="413" t="str">
        <x:v>=IF(AND(A131&lt;&gt;"",U131=1,B131='Pengaturan'!$B$6,'Pengaturan'!$B$28&lt;&gt;"Tutup"),T131,0)</x:v>
      </x:c>
      <x:c r="D3310" s="413" t="str">
        <x:v>=IF(AND(AND(A131&lt;&gt;"",U131=1,AI131=0,AH131=0,LEFT(AG131,5)&lt;&gt;"CHECK",G131&lt;&gt;"CHECK PACKAGE"),B131='Pengaturan'!$B$6,'Pengaturan'!$B$28&lt;&gt;"Tutup"),T131,0)</x:v>
      </x:c>
      <x:c r="E3310" s="413" t="str">
        <x:v>Integrasi rumus</x:v>
      </x:c>
      <x:c r="F3310" s="413" t="str">
        <x:v>9 Sep 2026</x:v>
      </x:c>
    </x:row>
    <x:row r="3311" ht="40" customHeight="1">
      <x:c r="A3311" s="413" t="str">
        <x:v>Data Schedule</x:v>
      </x:c>
      <x:c r="B3311" s="413" t="str">
        <x:v>AM131</x:v>
      </x:c>
      <x:c r="C3311" s="413"/>
      <x:c r="D3311" s="413" t="str">
        <x:v>=IF(AND(A131&lt;&gt;"",B131&gt;'Pengaturan'!$B$29,B131&lt;='Pengaturan'!$B$5),MAX(0,T131-V131-W131),0)</x:v>
      </x:c>
      <x:c r="E3311" s="413" t="str">
        <x:v>Integrasi rumus</x:v>
      </x:c>
      <x:c r="F3311" s="413" t="str">
        <x:v>9 Sep 2026</x:v>
      </x:c>
    </x:row>
    <x:row r="3312" ht="40" customHeight="1">
      <x:c r="A3312" s="413" t="str">
        <x:v>Data Schedule</x:v>
      </x:c>
      <x:c r="B3312" s="413" t="str">
        <x:v>AE131</x:v>
      </x:c>
      <x:c r="C3312" s="413" t="str">
        <x:v>=IF(A131="","",IF(AD131&lt;&gt;0,"CHECK harga/bayar",IF(AI131&gt;0,"CHECK DP belum cocok","OK")))</x:v>
      </x:c>
      <x:c r="D3312" s="413" t="str">
        <x:v>=IF(A131="","",IF(LEFT(AG131,5)="CHECK",AG131,IF(AD131&lt;&gt;0,"CHECK harga/bayar",IF(AI131&gt;0,"CHECK DP belum cocok",IF(U131=0,"Ditahan","OK")))))</x:v>
      </x:c>
      <x:c r="E3312" s="413" t="str">
        <x:v>Integrasi rumus</x:v>
      </x:c>
      <x:c r="F3312" s="413" t="str">
        <x:v>9 Sep 2026</x:v>
      </x:c>
    </x:row>
    <x:row r="3313" ht="40" customHeight="1">
      <x:c r="A3313" s="413" t="str">
        <x:v>Data Schedule</x:v>
      </x:c>
      <x:c r="B3313" s="413" t="str">
        <x:v>AC132</x:v>
      </x:c>
      <x:c r="C3313" s="413" t="str">
        <x:v>=IF(A132="","",P132+Q132)</x:v>
      </x:c>
      <x:c r="D3313" s="413" t="str">
        <x:v>=IF(A132="","",P132+Q132+IF(AL132&lt;&gt;"",N(AK132),0))</x:v>
      </x:c>
      <x:c r="E3313" s="413" t="str">
        <x:v>Integrasi rumus</x:v>
      </x:c>
      <x:c r="F3313" s="413" t="str">
        <x:v>9 Sep 2026</x:v>
      </x:c>
    </x:row>
    <x:row r="3314" ht="40" customHeight="1">
      <x:c r="A3314" s="413" t="str">
        <x:v>Data Schedule</x:v>
      </x:c>
      <x:c r="B3314" s="413" t="str">
        <x:v>S132</x:v>
      </x:c>
      <x:c r="C3314" s="413" t="str">
        <x:v>=IF(A132="","",MIN(L132,P132+Q132))</x:v>
      </x:c>
      <x:c r="D3314" s="413" t="str">
        <x:v>=IF(A132="","",MIN(L132,AC132))</x:v>
      </x:c>
      <x:c r="E3314" s="413" t="str">
        <x:v>Integrasi rumus</x:v>
      </x:c>
      <x:c r="F3314" s="413" t="str">
        <x:v>9 Sep 2026</x:v>
      </x:c>
    </x:row>
    <x:row r="3315" ht="40" customHeight="1">
      <x:c r="A3315" s="413" t="str">
        <x:v>Data Schedule</x:v>
      </x:c>
      <x:c r="B3315" s="413" t="str">
        <x:v>T132</x:v>
      </x:c>
      <x:c r="C3315" s="413" t="str">
        <x:v>=IF(A132="","",IF(OR(O132="Lunas",R132&gt;0),0,MAX(0,L132-MAX(N132,P132)-Q132)))</x:v>
      </x:c>
      <x:c r="D3315" s="413" t="str">
        <x:v>=IF(A132="","",MAX(0,L132-AC132))</x:v>
      </x:c>
      <x:c r="E3315" s="413" t="str">
        <x:v>Integrasi rumus</x:v>
      </x:c>
      <x:c r="F3315" s="413" t="str">
        <x:v>9 Sep 2026</x:v>
      </x:c>
    </x:row>
    <x:row r="3316" ht="40" customHeight="1">
      <x:c r="A3316" s="413" t="str">
        <x:v>Data Schedule</x:v>
      </x:c>
      <x:c r="B3316" s="413" t="str">
        <x:v>AI132</x:v>
      </x:c>
      <x:c r="C3316" s="413" t="str">
        <x:v>=IF(A132="","",MAX(0,N132-P132))</x:v>
      </x:c>
      <x:c r="D3316" s="413" t="str">
        <x:v>=IF(A132="","",MAX(0,N132-AC132))</x:v>
      </x:c>
      <x:c r="E3316" s="413" t="str">
        <x:v>Integrasi rumus</x:v>
      </x:c>
      <x:c r="F3316" s="413" t="str">
        <x:v>9 Sep 2026</x:v>
      </x:c>
    </x:row>
    <x:row r="3317" ht="40" customHeight="1">
      <x:c r="A3317" s="413" t="str">
        <x:v>Data Schedule</x:v>
      </x:c>
      <x:c r="B3317" s="413" t="str">
        <x:v>V132</x:v>
      </x:c>
      <x:c r="C3317" s="413" t="str">
        <x:v>=IF(AND(A132&lt;&gt;"",U132=1,B132&gt;'Pengaturan'!$B$6,B132&lt;='Pengaturan'!$B$5),T132,0)</x:v>
      </x:c>
      <x:c r="D3317" s="413" t="str">
        <x:v>=IF(AND(AND(A132&lt;&gt;"",U132=1,AI132=0,AH132=0,LEFT(AG132,5)&lt;&gt;"CHECK",G132&lt;&gt;"CHECK PACKAGE"),B132&gt;'Pengaturan'!$B$6,B132&lt;='Pengaturan'!$B$5),T132,0)</x:v>
      </x:c>
      <x:c r="E3317" s="413" t="str">
        <x:v>Integrasi rumus</x:v>
      </x:c>
      <x:c r="F3317" s="413" t="str">
        <x:v>9 Sep 2026</x:v>
      </x:c>
    </x:row>
    <x:row r="3318" ht="40" customHeight="1">
      <x:c r="A3318" s="413" t="str">
        <x:v>Data Schedule</x:v>
      </x:c>
      <x:c r="B3318" s="413" t="str">
        <x:v>W132</x:v>
      </x:c>
      <x:c r="C3318" s="413" t="str">
        <x:v>=IF(AND(A132&lt;&gt;"",U132=1,B132='Pengaturan'!$B$6,'Pengaturan'!$B$28&lt;&gt;"Tutup"),T132,0)</x:v>
      </x:c>
      <x:c r="D3318" s="413" t="str">
        <x:v>=IF(AND(AND(A132&lt;&gt;"",U132=1,AI132=0,AH132=0,LEFT(AG132,5)&lt;&gt;"CHECK",G132&lt;&gt;"CHECK PACKAGE"),B132='Pengaturan'!$B$6,'Pengaturan'!$B$28&lt;&gt;"Tutup"),T132,0)</x:v>
      </x:c>
      <x:c r="E3318" s="413" t="str">
        <x:v>Integrasi rumus</x:v>
      </x:c>
      <x:c r="F3318" s="413" t="str">
        <x:v>9 Sep 2026</x:v>
      </x:c>
    </x:row>
    <x:row r="3319" ht="40" customHeight="1">
      <x:c r="A3319" s="413" t="str">
        <x:v>Data Schedule</x:v>
      </x:c>
      <x:c r="B3319" s="413" t="str">
        <x:v>AM132</x:v>
      </x:c>
      <x:c r="C3319" s="413"/>
      <x:c r="D3319" s="413" t="str">
        <x:v>=IF(AND(A132&lt;&gt;"",B132&gt;'Pengaturan'!$B$29,B132&lt;='Pengaturan'!$B$5),MAX(0,T132-V132-W132),0)</x:v>
      </x:c>
      <x:c r="E3319" s="413" t="str">
        <x:v>Integrasi rumus</x:v>
      </x:c>
      <x:c r="F3319" s="413" t="str">
        <x:v>9 Sep 2026</x:v>
      </x:c>
    </x:row>
    <x:row r="3320" ht="40" customHeight="1">
      <x:c r="A3320" s="413" t="str">
        <x:v>Data Schedule</x:v>
      </x:c>
      <x:c r="B3320" s="413" t="str">
        <x:v>AE132</x:v>
      </x:c>
      <x:c r="C3320" s="413" t="str">
        <x:v>=IF(A132="","",IF(AD132&lt;&gt;0,"CHECK harga/bayar",IF(AI132&gt;0,"CHECK DP belum cocok","OK")))</x:v>
      </x:c>
      <x:c r="D3320" s="413" t="str">
        <x:v>=IF(A132="","",IF(LEFT(AG132,5)="CHECK",AG132,IF(AD132&lt;&gt;0,"CHECK harga/bayar",IF(AI132&gt;0,"CHECK DP belum cocok",IF(U132=0,"Ditahan","OK")))))</x:v>
      </x:c>
      <x:c r="E3320" s="413" t="str">
        <x:v>Integrasi rumus</x:v>
      </x:c>
      <x:c r="F3320" s="413" t="str">
        <x:v>9 Sep 2026</x:v>
      </x:c>
    </x:row>
    <x:row r="3321" ht="40" customHeight="1">
      <x:c r="A3321" s="413" t="str">
        <x:v>Data Schedule</x:v>
      </x:c>
      <x:c r="B3321" s="413" t="str">
        <x:v>AC133</x:v>
      </x:c>
      <x:c r="C3321" s="413" t="str">
        <x:v>=IF(A133="","",P133+Q133)</x:v>
      </x:c>
      <x:c r="D3321" s="413" t="str">
        <x:v>=IF(A133="","",P133+Q133+IF(AL133&lt;&gt;"",N(AK133),0))</x:v>
      </x:c>
      <x:c r="E3321" s="413" t="str">
        <x:v>Integrasi rumus</x:v>
      </x:c>
      <x:c r="F3321" s="413" t="str">
        <x:v>9 Sep 2026</x:v>
      </x:c>
    </x:row>
    <x:row r="3322" ht="40" customHeight="1">
      <x:c r="A3322" s="413" t="str">
        <x:v>Data Schedule</x:v>
      </x:c>
      <x:c r="B3322" s="413" t="str">
        <x:v>S133</x:v>
      </x:c>
      <x:c r="C3322" s="413" t="str">
        <x:v>=IF(A133="","",MIN(L133,P133+Q133))</x:v>
      </x:c>
      <x:c r="D3322" s="413" t="str">
        <x:v>=IF(A133="","",MIN(L133,AC133))</x:v>
      </x:c>
      <x:c r="E3322" s="413" t="str">
        <x:v>Integrasi rumus</x:v>
      </x:c>
      <x:c r="F3322" s="413" t="str">
        <x:v>9 Sep 2026</x:v>
      </x:c>
    </x:row>
    <x:row r="3323" ht="40" customHeight="1">
      <x:c r="A3323" s="413" t="str">
        <x:v>Data Schedule</x:v>
      </x:c>
      <x:c r="B3323" s="413" t="str">
        <x:v>T133</x:v>
      </x:c>
      <x:c r="C3323" s="413" t="str">
        <x:v>=IF(A133="","",IF(OR(O133="Lunas",R133&gt;0),0,MAX(0,L133-MAX(N133,P133)-Q133)))</x:v>
      </x:c>
      <x:c r="D3323" s="413" t="str">
        <x:v>=IF(A133="","",MAX(0,L133-AC133))</x:v>
      </x:c>
      <x:c r="E3323" s="413" t="str">
        <x:v>Integrasi rumus</x:v>
      </x:c>
      <x:c r="F3323" s="413" t="str">
        <x:v>9 Sep 2026</x:v>
      </x:c>
    </x:row>
    <x:row r="3324" ht="40" customHeight="1">
      <x:c r="A3324" s="413" t="str">
        <x:v>Data Schedule</x:v>
      </x:c>
      <x:c r="B3324" s="413" t="str">
        <x:v>AI133</x:v>
      </x:c>
      <x:c r="C3324" s="413" t="str">
        <x:v>=IF(A133="","",MAX(0,N133-P133))</x:v>
      </x:c>
      <x:c r="D3324" s="413" t="str">
        <x:v>=IF(A133="","",MAX(0,N133-AC133))</x:v>
      </x:c>
      <x:c r="E3324" s="413" t="str">
        <x:v>Integrasi rumus</x:v>
      </x:c>
      <x:c r="F3324" s="413" t="str">
        <x:v>9 Sep 2026</x:v>
      </x:c>
    </x:row>
    <x:row r="3325" ht="40" customHeight="1">
      <x:c r="A3325" s="413" t="str">
        <x:v>Data Schedule</x:v>
      </x:c>
      <x:c r="B3325" s="413" t="str">
        <x:v>V133</x:v>
      </x:c>
      <x:c r="C3325" s="413" t="str">
        <x:v>=IF(AND(A133&lt;&gt;"",U133=1,B133&gt;'Pengaturan'!$B$6,B133&lt;='Pengaturan'!$B$5),T133,0)</x:v>
      </x:c>
      <x:c r="D3325" s="413" t="str">
        <x:v>=IF(AND(AND(A133&lt;&gt;"",U133=1,AI133=0,AH133=0,LEFT(AG133,5)&lt;&gt;"CHECK",G133&lt;&gt;"CHECK PACKAGE"),B133&gt;'Pengaturan'!$B$6,B133&lt;='Pengaturan'!$B$5),T133,0)</x:v>
      </x:c>
      <x:c r="E3325" s="413" t="str">
        <x:v>Integrasi rumus</x:v>
      </x:c>
      <x:c r="F3325" s="413" t="str">
        <x:v>9 Sep 2026</x:v>
      </x:c>
    </x:row>
    <x:row r="3326" ht="40" customHeight="1">
      <x:c r="A3326" s="413" t="str">
        <x:v>Data Schedule</x:v>
      </x:c>
      <x:c r="B3326" s="413" t="str">
        <x:v>W133</x:v>
      </x:c>
      <x:c r="C3326" s="413" t="str">
        <x:v>=IF(AND(A133&lt;&gt;"",U133=1,B133='Pengaturan'!$B$6,'Pengaturan'!$B$28&lt;&gt;"Tutup"),T133,0)</x:v>
      </x:c>
      <x:c r="D3326" s="413" t="str">
        <x:v>=IF(AND(AND(A133&lt;&gt;"",U133=1,AI133=0,AH133=0,LEFT(AG133,5)&lt;&gt;"CHECK",G133&lt;&gt;"CHECK PACKAGE"),B133='Pengaturan'!$B$6,'Pengaturan'!$B$28&lt;&gt;"Tutup"),T133,0)</x:v>
      </x:c>
      <x:c r="E3326" s="413" t="str">
        <x:v>Integrasi rumus</x:v>
      </x:c>
      <x:c r="F3326" s="413" t="str">
        <x:v>9 Sep 2026</x:v>
      </x:c>
    </x:row>
    <x:row r="3327" ht="40" customHeight="1">
      <x:c r="A3327" s="413" t="str">
        <x:v>Data Schedule</x:v>
      </x:c>
      <x:c r="B3327" s="413" t="str">
        <x:v>AM133</x:v>
      </x:c>
      <x:c r="C3327" s="413"/>
      <x:c r="D3327" s="413" t="str">
        <x:v>=IF(AND(A133&lt;&gt;"",B133&gt;'Pengaturan'!$B$29,B133&lt;='Pengaturan'!$B$5),MAX(0,T133-V133-W133),0)</x:v>
      </x:c>
      <x:c r="E3327" s="413" t="str">
        <x:v>Integrasi rumus</x:v>
      </x:c>
      <x:c r="F3327" s="413" t="str">
        <x:v>9 Sep 2026</x:v>
      </x:c>
    </x:row>
    <x:row r="3328" ht="40" customHeight="1">
      <x:c r="A3328" s="413" t="str">
        <x:v>Data Schedule</x:v>
      </x:c>
      <x:c r="B3328" s="413" t="str">
        <x:v>AE133</x:v>
      </x:c>
      <x:c r="C3328" s="413" t="str">
        <x:v>=IF(A133="","",IF(AD133&lt;&gt;0,"CHECK harga/bayar",IF(AI133&gt;0,"CHECK DP belum cocok","OK")))</x:v>
      </x:c>
      <x:c r="D3328" s="413" t="str">
        <x:v>=IF(A133="","",IF(LEFT(AG133,5)="CHECK",AG133,IF(AD133&lt;&gt;0,"CHECK harga/bayar",IF(AI133&gt;0,"CHECK DP belum cocok",IF(U133=0,"Ditahan","OK")))))</x:v>
      </x:c>
      <x:c r="E3328" s="413" t="str">
        <x:v>Integrasi rumus</x:v>
      </x:c>
      <x:c r="F3328" s="413" t="str">
        <x:v>9 Sep 2026</x:v>
      </x:c>
    </x:row>
    <x:row r="3329" ht="40" customHeight="1">
      <x:c r="A3329" s="413" t="str">
        <x:v>Data Schedule</x:v>
      </x:c>
      <x:c r="B3329" s="413" t="str">
        <x:v>AC134</x:v>
      </x:c>
      <x:c r="C3329" s="413" t="str">
        <x:v>=IF(A134="","",P134+Q134)</x:v>
      </x:c>
      <x:c r="D3329" s="413" t="str">
        <x:v>=IF(A134="","",P134+Q134+IF(AL134&lt;&gt;"",N(AK134),0))</x:v>
      </x:c>
      <x:c r="E3329" s="413" t="str">
        <x:v>Integrasi rumus</x:v>
      </x:c>
      <x:c r="F3329" s="413" t="str">
        <x:v>9 Sep 2026</x:v>
      </x:c>
    </x:row>
    <x:row r="3330" ht="40" customHeight="1">
      <x:c r="A3330" s="413" t="str">
        <x:v>Data Schedule</x:v>
      </x:c>
      <x:c r="B3330" s="413" t="str">
        <x:v>S134</x:v>
      </x:c>
      <x:c r="C3330" s="413" t="str">
        <x:v>=IF(A134="","",MIN(L134,P134+Q134))</x:v>
      </x:c>
      <x:c r="D3330" s="413" t="str">
        <x:v>=IF(A134="","",MIN(L134,AC134))</x:v>
      </x:c>
      <x:c r="E3330" s="413" t="str">
        <x:v>Integrasi rumus</x:v>
      </x:c>
      <x:c r="F3330" s="413" t="str">
        <x:v>9 Sep 2026</x:v>
      </x:c>
    </x:row>
    <x:row r="3331" ht="40" customHeight="1">
      <x:c r="A3331" s="413" t="str">
        <x:v>Data Schedule</x:v>
      </x:c>
      <x:c r="B3331" s="413" t="str">
        <x:v>T134</x:v>
      </x:c>
      <x:c r="C3331" s="413" t="str">
        <x:v>=IF(A134="","",IF(OR(O134="Lunas",R134&gt;0),0,MAX(0,L134-MAX(N134,P134)-Q134)))</x:v>
      </x:c>
      <x:c r="D3331" s="413" t="str">
        <x:v>=IF(A134="","",MAX(0,L134-AC134))</x:v>
      </x:c>
      <x:c r="E3331" s="413" t="str">
        <x:v>Integrasi rumus</x:v>
      </x:c>
      <x:c r="F3331" s="413" t="str">
        <x:v>9 Sep 2026</x:v>
      </x:c>
    </x:row>
    <x:row r="3332" ht="40" customHeight="1">
      <x:c r="A3332" s="413" t="str">
        <x:v>Data Schedule</x:v>
      </x:c>
      <x:c r="B3332" s="413" t="str">
        <x:v>AI134</x:v>
      </x:c>
      <x:c r="C3332" s="413" t="str">
        <x:v>=IF(A134="","",MAX(0,N134-P134))</x:v>
      </x:c>
      <x:c r="D3332" s="413" t="str">
        <x:v>=IF(A134="","",MAX(0,N134-AC134))</x:v>
      </x:c>
      <x:c r="E3332" s="413" t="str">
        <x:v>Integrasi rumus</x:v>
      </x:c>
      <x:c r="F3332" s="413" t="str">
        <x:v>9 Sep 2026</x:v>
      </x:c>
    </x:row>
    <x:row r="3333" ht="40" customHeight="1">
      <x:c r="A3333" s="413" t="str">
        <x:v>Data Schedule</x:v>
      </x:c>
      <x:c r="B3333" s="413" t="str">
        <x:v>V134</x:v>
      </x:c>
      <x:c r="C3333" s="413" t="str">
        <x:v>=IF(AND(A134&lt;&gt;"",U134=1,B134&gt;'Pengaturan'!$B$6,B134&lt;='Pengaturan'!$B$5),T134,0)</x:v>
      </x:c>
      <x:c r="D3333" s="413" t="str">
        <x:v>=IF(AND(AND(A134&lt;&gt;"",U134=1,AI134=0,AH134=0,LEFT(AG134,5)&lt;&gt;"CHECK",G134&lt;&gt;"CHECK PACKAGE"),B134&gt;'Pengaturan'!$B$6,B134&lt;='Pengaturan'!$B$5),T134,0)</x:v>
      </x:c>
      <x:c r="E3333" s="413" t="str">
        <x:v>Integrasi rumus</x:v>
      </x:c>
      <x:c r="F3333" s="413" t="str">
        <x:v>9 Sep 2026</x:v>
      </x:c>
    </x:row>
    <x:row r="3334" ht="40" customHeight="1">
      <x:c r="A3334" s="413" t="str">
        <x:v>Data Schedule</x:v>
      </x:c>
      <x:c r="B3334" s="413" t="str">
        <x:v>W134</x:v>
      </x:c>
      <x:c r="C3334" s="413" t="str">
        <x:v>=IF(AND(A134&lt;&gt;"",U134=1,B134='Pengaturan'!$B$6,'Pengaturan'!$B$28&lt;&gt;"Tutup"),T134,0)</x:v>
      </x:c>
      <x:c r="D3334" s="413" t="str">
        <x:v>=IF(AND(AND(A134&lt;&gt;"",U134=1,AI134=0,AH134=0,LEFT(AG134,5)&lt;&gt;"CHECK",G134&lt;&gt;"CHECK PACKAGE"),B134='Pengaturan'!$B$6,'Pengaturan'!$B$28&lt;&gt;"Tutup"),T134,0)</x:v>
      </x:c>
      <x:c r="E3334" s="413" t="str">
        <x:v>Integrasi rumus</x:v>
      </x:c>
      <x:c r="F3334" s="413" t="str">
        <x:v>9 Sep 2026</x:v>
      </x:c>
    </x:row>
    <x:row r="3335" ht="40" customHeight="1">
      <x:c r="A3335" s="413" t="str">
        <x:v>Data Schedule</x:v>
      </x:c>
      <x:c r="B3335" s="413" t="str">
        <x:v>AM134</x:v>
      </x:c>
      <x:c r="C3335" s="413"/>
      <x:c r="D3335" s="413" t="str">
        <x:v>=IF(AND(A134&lt;&gt;"",B134&gt;'Pengaturan'!$B$29,B134&lt;='Pengaturan'!$B$5),MAX(0,T134-V134-W134),0)</x:v>
      </x:c>
      <x:c r="E3335" s="413" t="str">
        <x:v>Integrasi rumus</x:v>
      </x:c>
      <x:c r="F3335" s="413" t="str">
        <x:v>9 Sep 2026</x:v>
      </x:c>
    </x:row>
    <x:row r="3336" ht="40" customHeight="1">
      <x:c r="A3336" s="413" t="str">
        <x:v>Data Schedule</x:v>
      </x:c>
      <x:c r="B3336" s="413" t="str">
        <x:v>AE134</x:v>
      </x:c>
      <x:c r="C3336" s="413" t="str">
        <x:v>=IF(A134="","",IF(AD134&lt;&gt;0,"CHECK harga/bayar",IF(AI134&gt;0,"CHECK DP belum cocok","OK")))</x:v>
      </x:c>
      <x:c r="D3336" s="413" t="str">
        <x:v>=IF(A134="","",IF(LEFT(AG134,5)="CHECK",AG134,IF(AD134&lt;&gt;0,"CHECK harga/bayar",IF(AI134&gt;0,"CHECK DP belum cocok",IF(U134=0,"Ditahan","OK")))))</x:v>
      </x:c>
      <x:c r="E3336" s="413" t="str">
        <x:v>Integrasi rumus</x:v>
      </x:c>
      <x:c r="F3336" s="413" t="str">
        <x:v>9 Sep 2026</x:v>
      </x:c>
    </x:row>
    <x:row r="3337" ht="40" customHeight="1">
      <x:c r="A3337" s="413" t="str">
        <x:v>Data Schedule</x:v>
      </x:c>
      <x:c r="B3337" s="413" t="str">
        <x:v>AC135</x:v>
      </x:c>
      <x:c r="C3337" s="413" t="str">
        <x:v>=IF(A135="","",P135+Q135)</x:v>
      </x:c>
      <x:c r="D3337" s="413" t="str">
        <x:v>=IF(A135="","",P135+Q135+IF(AL135&lt;&gt;"",N(AK135),0))</x:v>
      </x:c>
      <x:c r="E3337" s="413" t="str">
        <x:v>Integrasi rumus</x:v>
      </x:c>
      <x:c r="F3337" s="413" t="str">
        <x:v>9 Sep 2026</x:v>
      </x:c>
    </x:row>
    <x:row r="3338" ht="40" customHeight="1">
      <x:c r="A3338" s="413" t="str">
        <x:v>Data Schedule</x:v>
      </x:c>
      <x:c r="B3338" s="413" t="str">
        <x:v>S135</x:v>
      </x:c>
      <x:c r="C3338" s="413" t="str">
        <x:v>=IF(A135="","",MIN(L135,P135+Q135))</x:v>
      </x:c>
      <x:c r="D3338" s="413" t="str">
        <x:v>=IF(A135="","",MIN(L135,AC135))</x:v>
      </x:c>
      <x:c r="E3338" s="413" t="str">
        <x:v>Integrasi rumus</x:v>
      </x:c>
      <x:c r="F3338" s="413" t="str">
        <x:v>9 Sep 2026</x:v>
      </x:c>
    </x:row>
    <x:row r="3339" ht="40" customHeight="1">
      <x:c r="A3339" s="413" t="str">
        <x:v>Data Schedule</x:v>
      </x:c>
      <x:c r="B3339" s="413" t="str">
        <x:v>T135</x:v>
      </x:c>
      <x:c r="C3339" s="413" t="str">
        <x:v>=IF(A135="","",IF(OR(O135="Lunas",R135&gt;0),0,MAX(0,L135-MAX(N135,P135)-Q135)))</x:v>
      </x:c>
      <x:c r="D3339" s="413" t="str">
        <x:v>=IF(A135="","",MAX(0,L135-AC135))</x:v>
      </x:c>
      <x:c r="E3339" s="413" t="str">
        <x:v>Integrasi rumus</x:v>
      </x:c>
      <x:c r="F3339" s="413" t="str">
        <x:v>9 Sep 2026</x:v>
      </x:c>
    </x:row>
    <x:row r="3340" ht="40" customHeight="1">
      <x:c r="A3340" s="413" t="str">
        <x:v>Data Schedule</x:v>
      </x:c>
      <x:c r="B3340" s="413" t="str">
        <x:v>AI135</x:v>
      </x:c>
      <x:c r="C3340" s="413" t="str">
        <x:v>=IF(A135="","",MAX(0,N135-P135))</x:v>
      </x:c>
      <x:c r="D3340" s="413" t="str">
        <x:v>=IF(A135="","",MAX(0,N135-AC135))</x:v>
      </x:c>
      <x:c r="E3340" s="413" t="str">
        <x:v>Integrasi rumus</x:v>
      </x:c>
      <x:c r="F3340" s="413" t="str">
        <x:v>9 Sep 2026</x:v>
      </x:c>
    </x:row>
    <x:row r="3341" ht="40" customHeight="1">
      <x:c r="A3341" s="413" t="str">
        <x:v>Data Schedule</x:v>
      </x:c>
      <x:c r="B3341" s="413" t="str">
        <x:v>V135</x:v>
      </x:c>
      <x:c r="C3341" s="413" t="str">
        <x:v>=IF(AND(A135&lt;&gt;"",U135=1,B135&gt;'Pengaturan'!$B$6,B135&lt;='Pengaturan'!$B$5),T135,0)</x:v>
      </x:c>
      <x:c r="D3341" s="413" t="str">
        <x:v>=IF(AND(AND(A135&lt;&gt;"",U135=1,AI135=0,AH135=0,LEFT(AG135,5)&lt;&gt;"CHECK",G135&lt;&gt;"CHECK PACKAGE"),B135&gt;'Pengaturan'!$B$6,B135&lt;='Pengaturan'!$B$5),T135,0)</x:v>
      </x:c>
      <x:c r="E3341" s="413" t="str">
        <x:v>Integrasi rumus</x:v>
      </x:c>
      <x:c r="F3341" s="413" t="str">
        <x:v>9 Sep 2026</x:v>
      </x:c>
    </x:row>
    <x:row r="3342" ht="40" customHeight="1">
      <x:c r="A3342" s="413" t="str">
        <x:v>Data Schedule</x:v>
      </x:c>
      <x:c r="B3342" s="413" t="str">
        <x:v>W135</x:v>
      </x:c>
      <x:c r="C3342" s="413" t="str">
        <x:v>=IF(AND(A135&lt;&gt;"",U135=1,B135='Pengaturan'!$B$6,'Pengaturan'!$B$28&lt;&gt;"Tutup"),T135,0)</x:v>
      </x:c>
      <x:c r="D3342" s="413" t="str">
        <x:v>=IF(AND(AND(A135&lt;&gt;"",U135=1,AI135=0,AH135=0,LEFT(AG135,5)&lt;&gt;"CHECK",G135&lt;&gt;"CHECK PACKAGE"),B135='Pengaturan'!$B$6,'Pengaturan'!$B$28&lt;&gt;"Tutup"),T135,0)</x:v>
      </x:c>
      <x:c r="E3342" s="413" t="str">
        <x:v>Integrasi rumus</x:v>
      </x:c>
      <x:c r="F3342" s="413" t="str">
        <x:v>9 Sep 2026</x:v>
      </x:c>
    </x:row>
    <x:row r="3343" ht="40" customHeight="1">
      <x:c r="A3343" s="413" t="str">
        <x:v>Data Schedule</x:v>
      </x:c>
      <x:c r="B3343" s="413" t="str">
        <x:v>AM135</x:v>
      </x:c>
      <x:c r="C3343" s="413"/>
      <x:c r="D3343" s="413" t="str">
        <x:v>=IF(AND(A135&lt;&gt;"",B135&gt;'Pengaturan'!$B$29,B135&lt;='Pengaturan'!$B$5),MAX(0,T135-V135-W135),0)</x:v>
      </x:c>
      <x:c r="E3343" s="413" t="str">
        <x:v>Integrasi rumus</x:v>
      </x:c>
      <x:c r="F3343" s="413" t="str">
        <x:v>9 Sep 2026</x:v>
      </x:c>
    </x:row>
    <x:row r="3344" ht="40" customHeight="1">
      <x:c r="A3344" s="413" t="str">
        <x:v>Data Schedule</x:v>
      </x:c>
      <x:c r="B3344" s="413" t="str">
        <x:v>AE135</x:v>
      </x:c>
      <x:c r="C3344" s="413" t="str">
        <x:v>=IF(A135="","",IF(AD135&lt;&gt;0,"CHECK harga/bayar",IF(AI135&gt;0,"CHECK DP belum cocok","OK")))</x:v>
      </x:c>
      <x:c r="D3344" s="413" t="str">
        <x:v>=IF(A135="","",IF(LEFT(AG135,5)="CHECK",AG135,IF(AD135&lt;&gt;0,"CHECK harga/bayar",IF(AI135&gt;0,"CHECK DP belum cocok",IF(U135=0,"Ditahan","OK")))))</x:v>
      </x:c>
      <x:c r="E3344" s="413" t="str">
        <x:v>Integrasi rumus</x:v>
      </x:c>
      <x:c r="F3344" s="413" t="str">
        <x:v>9 Sep 2026</x:v>
      </x:c>
    </x:row>
    <x:row r="3345" ht="40" customHeight="1">
      <x:c r="A3345" s="413" t="str">
        <x:v>Data Schedule</x:v>
      </x:c>
      <x:c r="B3345" s="413" t="str">
        <x:v>AC136</x:v>
      </x:c>
      <x:c r="C3345" s="413" t="str">
        <x:v>=IF(A136="","",P136+Q136)</x:v>
      </x:c>
      <x:c r="D3345" s="413" t="str">
        <x:v>=IF(A136="","",P136+Q136+IF(AL136&lt;&gt;"",N(AK136),0))</x:v>
      </x:c>
      <x:c r="E3345" s="413" t="str">
        <x:v>Integrasi rumus</x:v>
      </x:c>
      <x:c r="F3345" s="413" t="str">
        <x:v>9 Sep 2026</x:v>
      </x:c>
    </x:row>
    <x:row r="3346" ht="40" customHeight="1">
      <x:c r="A3346" s="413" t="str">
        <x:v>Data Schedule</x:v>
      </x:c>
      <x:c r="B3346" s="413" t="str">
        <x:v>S136</x:v>
      </x:c>
      <x:c r="C3346" s="413" t="str">
        <x:v>=IF(A136="","",MIN(L136,P136+Q136))</x:v>
      </x:c>
      <x:c r="D3346" s="413" t="str">
        <x:v>=IF(A136="","",MIN(L136,AC136))</x:v>
      </x:c>
      <x:c r="E3346" s="413" t="str">
        <x:v>Integrasi rumus</x:v>
      </x:c>
      <x:c r="F3346" s="413" t="str">
        <x:v>9 Sep 2026</x:v>
      </x:c>
    </x:row>
    <x:row r="3347" ht="40" customHeight="1">
      <x:c r="A3347" s="413" t="str">
        <x:v>Data Schedule</x:v>
      </x:c>
      <x:c r="B3347" s="413" t="str">
        <x:v>T136</x:v>
      </x:c>
      <x:c r="C3347" s="413" t="str">
        <x:v>=IF(A136="","",IF(OR(O136="Lunas",R136&gt;0),0,MAX(0,L136-MAX(N136,P136)-Q136)))</x:v>
      </x:c>
      <x:c r="D3347" s="413" t="str">
        <x:v>=IF(A136="","",MAX(0,L136-AC136))</x:v>
      </x:c>
      <x:c r="E3347" s="413" t="str">
        <x:v>Integrasi rumus</x:v>
      </x:c>
      <x:c r="F3347" s="413" t="str">
        <x:v>9 Sep 2026</x:v>
      </x:c>
    </x:row>
    <x:row r="3348" ht="40" customHeight="1">
      <x:c r="A3348" s="413" t="str">
        <x:v>Data Schedule</x:v>
      </x:c>
      <x:c r="B3348" s="413" t="str">
        <x:v>AI136</x:v>
      </x:c>
      <x:c r="C3348" s="413" t="str">
        <x:v>=IF(A136="","",MAX(0,N136-P136))</x:v>
      </x:c>
      <x:c r="D3348" s="413" t="str">
        <x:v>=IF(A136="","",MAX(0,N136-AC136))</x:v>
      </x:c>
      <x:c r="E3348" s="413" t="str">
        <x:v>Integrasi rumus</x:v>
      </x:c>
      <x:c r="F3348" s="413" t="str">
        <x:v>9 Sep 2026</x:v>
      </x:c>
    </x:row>
    <x:row r="3349" ht="40" customHeight="1">
      <x:c r="A3349" s="413" t="str">
        <x:v>Data Schedule</x:v>
      </x:c>
      <x:c r="B3349" s="413" t="str">
        <x:v>V136</x:v>
      </x:c>
      <x:c r="C3349" s="413" t="str">
        <x:v>=IF(AND(A136&lt;&gt;"",U136=1,B136&gt;'Pengaturan'!$B$6,B136&lt;='Pengaturan'!$B$5),T136,0)</x:v>
      </x:c>
      <x:c r="D3349" s="413" t="str">
        <x:v>=IF(AND(AND(A136&lt;&gt;"",U136=1,AI136=0,AH136=0,LEFT(AG136,5)&lt;&gt;"CHECK",G136&lt;&gt;"CHECK PACKAGE"),B136&gt;'Pengaturan'!$B$6,B136&lt;='Pengaturan'!$B$5),T136,0)</x:v>
      </x:c>
      <x:c r="E3349" s="413" t="str">
        <x:v>Integrasi rumus</x:v>
      </x:c>
      <x:c r="F3349" s="413" t="str">
        <x:v>9 Sep 2026</x:v>
      </x:c>
    </x:row>
    <x:row r="3350" ht="40" customHeight="1">
      <x:c r="A3350" s="413" t="str">
        <x:v>Data Schedule</x:v>
      </x:c>
      <x:c r="B3350" s="413" t="str">
        <x:v>W136</x:v>
      </x:c>
      <x:c r="C3350" s="413" t="str">
        <x:v>=IF(AND(A136&lt;&gt;"",U136=1,B136='Pengaturan'!$B$6,'Pengaturan'!$B$28&lt;&gt;"Tutup"),T136,0)</x:v>
      </x:c>
      <x:c r="D3350" s="413" t="str">
        <x:v>=IF(AND(AND(A136&lt;&gt;"",U136=1,AI136=0,AH136=0,LEFT(AG136,5)&lt;&gt;"CHECK",G136&lt;&gt;"CHECK PACKAGE"),B136='Pengaturan'!$B$6,'Pengaturan'!$B$28&lt;&gt;"Tutup"),T136,0)</x:v>
      </x:c>
      <x:c r="E3350" s="413" t="str">
        <x:v>Integrasi rumus</x:v>
      </x:c>
      <x:c r="F3350" s="413" t="str">
        <x:v>9 Sep 2026</x:v>
      </x:c>
    </x:row>
    <x:row r="3351" ht="40" customHeight="1">
      <x:c r="A3351" s="413" t="str">
        <x:v>Data Schedule</x:v>
      </x:c>
      <x:c r="B3351" s="413" t="str">
        <x:v>AM136</x:v>
      </x:c>
      <x:c r="C3351" s="413"/>
      <x:c r="D3351" s="413" t="str">
        <x:v>=IF(AND(A136&lt;&gt;"",B136&gt;'Pengaturan'!$B$29,B136&lt;='Pengaturan'!$B$5),MAX(0,T136-V136-W136),0)</x:v>
      </x:c>
      <x:c r="E3351" s="413" t="str">
        <x:v>Integrasi rumus</x:v>
      </x:c>
      <x:c r="F3351" s="413" t="str">
        <x:v>9 Sep 2026</x:v>
      </x:c>
    </x:row>
    <x:row r="3352" ht="40" customHeight="1">
      <x:c r="A3352" s="413" t="str">
        <x:v>Data Schedule</x:v>
      </x:c>
      <x:c r="B3352" s="413" t="str">
        <x:v>AE136</x:v>
      </x:c>
      <x:c r="C3352" s="413" t="str">
        <x:v>=IF(A136="","",IF(AD136&lt;&gt;0,"CHECK harga/bayar",IF(AI136&gt;0,"CHECK DP belum cocok","OK")))</x:v>
      </x:c>
      <x:c r="D3352" s="413" t="str">
        <x:v>=IF(A136="","",IF(LEFT(AG136,5)="CHECK",AG136,IF(AD136&lt;&gt;0,"CHECK harga/bayar",IF(AI136&gt;0,"CHECK DP belum cocok",IF(U136=0,"Ditahan","OK")))))</x:v>
      </x:c>
      <x:c r="E3352" s="413" t="str">
        <x:v>Integrasi rumus</x:v>
      </x:c>
      <x:c r="F3352" s="413" t="str">
        <x:v>9 Sep 2026</x:v>
      </x:c>
    </x:row>
    <x:row r="3353" ht="40" customHeight="1">
      <x:c r="A3353" s="413" t="str">
        <x:v>Data Schedule</x:v>
      </x:c>
      <x:c r="B3353" s="413" t="str">
        <x:v>AC137</x:v>
      </x:c>
      <x:c r="C3353" s="413" t="str">
        <x:v>=IF(A137="","",P137+Q137)</x:v>
      </x:c>
      <x:c r="D3353" s="413" t="str">
        <x:v>=IF(A137="","",P137+Q137+IF(AL137&lt;&gt;"",N(AK137),0))</x:v>
      </x:c>
      <x:c r="E3353" s="413" t="str">
        <x:v>Integrasi rumus</x:v>
      </x:c>
      <x:c r="F3353" s="413" t="str">
        <x:v>9 Sep 2026</x:v>
      </x:c>
    </x:row>
    <x:row r="3354" ht="40" customHeight="1">
      <x:c r="A3354" s="413" t="str">
        <x:v>Data Schedule</x:v>
      </x:c>
      <x:c r="B3354" s="413" t="str">
        <x:v>S137</x:v>
      </x:c>
      <x:c r="C3354" s="413" t="str">
        <x:v>=IF(A137="","",MIN(L137,P137+Q137))</x:v>
      </x:c>
      <x:c r="D3354" s="413" t="str">
        <x:v>=IF(A137="","",MIN(L137,AC137))</x:v>
      </x:c>
      <x:c r="E3354" s="413" t="str">
        <x:v>Integrasi rumus</x:v>
      </x:c>
      <x:c r="F3354" s="413" t="str">
        <x:v>9 Sep 2026</x:v>
      </x:c>
    </x:row>
    <x:row r="3355" ht="40" customHeight="1">
      <x:c r="A3355" s="413" t="str">
        <x:v>Data Schedule</x:v>
      </x:c>
      <x:c r="B3355" s="413" t="str">
        <x:v>T137</x:v>
      </x:c>
      <x:c r="C3355" s="413" t="str">
        <x:v>=IF(A137="","",IF(OR(O137="Lunas",R137&gt;0),0,MAX(0,L137-MAX(N137,P137)-Q137)))</x:v>
      </x:c>
      <x:c r="D3355" s="413" t="str">
        <x:v>=IF(A137="","",MAX(0,L137-AC137))</x:v>
      </x:c>
      <x:c r="E3355" s="413" t="str">
        <x:v>Integrasi rumus</x:v>
      </x:c>
      <x:c r="F3355" s="413" t="str">
        <x:v>9 Sep 2026</x:v>
      </x:c>
    </x:row>
    <x:row r="3356" ht="40" customHeight="1">
      <x:c r="A3356" s="413" t="str">
        <x:v>Data Schedule</x:v>
      </x:c>
      <x:c r="B3356" s="413" t="str">
        <x:v>AI137</x:v>
      </x:c>
      <x:c r="C3356" s="413" t="str">
        <x:v>=IF(A137="","",MAX(0,N137-P137))</x:v>
      </x:c>
      <x:c r="D3356" s="413" t="str">
        <x:v>=IF(A137="","",MAX(0,N137-AC137))</x:v>
      </x:c>
      <x:c r="E3356" s="413" t="str">
        <x:v>Integrasi rumus</x:v>
      </x:c>
      <x:c r="F3356" s="413" t="str">
        <x:v>9 Sep 2026</x:v>
      </x:c>
    </x:row>
    <x:row r="3357" ht="40" customHeight="1">
      <x:c r="A3357" s="413" t="str">
        <x:v>Data Schedule</x:v>
      </x:c>
      <x:c r="B3357" s="413" t="str">
        <x:v>V137</x:v>
      </x:c>
      <x:c r="C3357" s="413" t="str">
        <x:v>=IF(AND(A137&lt;&gt;"",U137=1,B137&gt;'Pengaturan'!$B$6,B137&lt;='Pengaturan'!$B$5),T137,0)</x:v>
      </x:c>
      <x:c r="D3357" s="413" t="str">
        <x:v>=IF(AND(AND(A137&lt;&gt;"",U137=1,AI137=0,AH137=0,LEFT(AG137,5)&lt;&gt;"CHECK",G137&lt;&gt;"CHECK PACKAGE"),B137&gt;'Pengaturan'!$B$6,B137&lt;='Pengaturan'!$B$5),T137,0)</x:v>
      </x:c>
      <x:c r="E3357" s="413" t="str">
        <x:v>Integrasi rumus</x:v>
      </x:c>
      <x:c r="F3357" s="413" t="str">
        <x:v>9 Sep 2026</x:v>
      </x:c>
    </x:row>
    <x:row r="3358" ht="40" customHeight="1">
      <x:c r="A3358" s="413" t="str">
        <x:v>Data Schedule</x:v>
      </x:c>
      <x:c r="B3358" s="413" t="str">
        <x:v>W137</x:v>
      </x:c>
      <x:c r="C3358" s="413" t="str">
        <x:v>=IF(AND(A137&lt;&gt;"",U137=1,B137='Pengaturan'!$B$6,'Pengaturan'!$B$28&lt;&gt;"Tutup"),T137,0)</x:v>
      </x:c>
      <x:c r="D3358" s="413" t="str">
        <x:v>=IF(AND(AND(A137&lt;&gt;"",U137=1,AI137=0,AH137=0,LEFT(AG137,5)&lt;&gt;"CHECK",G137&lt;&gt;"CHECK PACKAGE"),B137='Pengaturan'!$B$6,'Pengaturan'!$B$28&lt;&gt;"Tutup"),T137,0)</x:v>
      </x:c>
      <x:c r="E3358" s="413" t="str">
        <x:v>Integrasi rumus</x:v>
      </x:c>
      <x:c r="F3358" s="413" t="str">
        <x:v>9 Sep 2026</x:v>
      </x:c>
    </x:row>
    <x:row r="3359" ht="40" customHeight="1">
      <x:c r="A3359" s="413" t="str">
        <x:v>Data Schedule</x:v>
      </x:c>
      <x:c r="B3359" s="413" t="str">
        <x:v>AM137</x:v>
      </x:c>
      <x:c r="C3359" s="413"/>
      <x:c r="D3359" s="413" t="str">
        <x:v>=IF(AND(A137&lt;&gt;"",B137&gt;'Pengaturan'!$B$29,B137&lt;='Pengaturan'!$B$5),MAX(0,T137-V137-W137),0)</x:v>
      </x:c>
      <x:c r="E3359" s="413" t="str">
        <x:v>Integrasi rumus</x:v>
      </x:c>
      <x:c r="F3359" s="413" t="str">
        <x:v>9 Sep 2026</x:v>
      </x:c>
    </x:row>
    <x:row r="3360" ht="40" customHeight="1">
      <x:c r="A3360" s="413" t="str">
        <x:v>Data Schedule</x:v>
      </x:c>
      <x:c r="B3360" s="413" t="str">
        <x:v>AE137</x:v>
      </x:c>
      <x:c r="C3360" s="413" t="str">
        <x:v>=IF(A137="","",IF(AD137&lt;&gt;0,"CHECK harga/bayar",IF(AI137&gt;0,"CHECK DP belum cocok","OK")))</x:v>
      </x:c>
      <x:c r="D3360" s="413" t="str">
        <x:v>=IF(A137="","",IF(LEFT(AG137,5)="CHECK",AG137,IF(AD137&lt;&gt;0,"CHECK harga/bayar",IF(AI137&gt;0,"CHECK DP belum cocok",IF(U137=0,"Ditahan","OK")))))</x:v>
      </x:c>
      <x:c r="E3360" s="413" t="str">
        <x:v>Integrasi rumus</x:v>
      </x:c>
      <x:c r="F3360" s="413" t="str">
        <x:v>9 Sep 2026</x:v>
      </x:c>
    </x:row>
    <x:row r="3361" ht="40" customHeight="1">
      <x:c r="A3361" s="413" t="str">
        <x:v>Data Schedule</x:v>
      </x:c>
      <x:c r="B3361" s="413" t="str">
        <x:v>AC138</x:v>
      </x:c>
      <x:c r="C3361" s="413" t="str">
        <x:v>=IF(A138="","",P138+Q138)</x:v>
      </x:c>
      <x:c r="D3361" s="413" t="str">
        <x:v>=IF(A138="","",P138+Q138+IF(AL138&lt;&gt;"",N(AK138),0))</x:v>
      </x:c>
      <x:c r="E3361" s="413" t="str">
        <x:v>Integrasi rumus</x:v>
      </x:c>
      <x:c r="F3361" s="413" t="str">
        <x:v>9 Sep 2026</x:v>
      </x:c>
    </x:row>
    <x:row r="3362" ht="40" customHeight="1">
      <x:c r="A3362" s="413" t="str">
        <x:v>Data Schedule</x:v>
      </x:c>
      <x:c r="B3362" s="413" t="str">
        <x:v>S138</x:v>
      </x:c>
      <x:c r="C3362" s="413" t="str">
        <x:v>=IF(A138="","",MIN(L138,P138+Q138))</x:v>
      </x:c>
      <x:c r="D3362" s="413" t="str">
        <x:v>=IF(A138="","",MIN(L138,AC138))</x:v>
      </x:c>
      <x:c r="E3362" s="413" t="str">
        <x:v>Integrasi rumus</x:v>
      </x:c>
      <x:c r="F3362" s="413" t="str">
        <x:v>9 Sep 2026</x:v>
      </x:c>
    </x:row>
    <x:row r="3363" ht="40" customHeight="1">
      <x:c r="A3363" s="413" t="str">
        <x:v>Data Schedule</x:v>
      </x:c>
      <x:c r="B3363" s="413" t="str">
        <x:v>T138</x:v>
      </x:c>
      <x:c r="C3363" s="413" t="str">
        <x:v>=IF(A138="","",IF(OR(O138="Lunas",R138&gt;0),0,MAX(0,L138-MAX(N138,P138)-Q138)))</x:v>
      </x:c>
      <x:c r="D3363" s="413" t="str">
        <x:v>=IF(A138="","",MAX(0,L138-AC138))</x:v>
      </x:c>
      <x:c r="E3363" s="413" t="str">
        <x:v>Integrasi rumus</x:v>
      </x:c>
      <x:c r="F3363" s="413" t="str">
        <x:v>9 Sep 2026</x:v>
      </x:c>
    </x:row>
    <x:row r="3364" ht="40" customHeight="1">
      <x:c r="A3364" s="413" t="str">
        <x:v>Data Schedule</x:v>
      </x:c>
      <x:c r="B3364" s="413" t="str">
        <x:v>AI138</x:v>
      </x:c>
      <x:c r="C3364" s="413" t="str">
        <x:v>=IF(A138="","",MAX(0,N138-P138))</x:v>
      </x:c>
      <x:c r="D3364" s="413" t="str">
        <x:v>=IF(A138="","",MAX(0,N138-AC138))</x:v>
      </x:c>
      <x:c r="E3364" s="413" t="str">
        <x:v>Integrasi rumus</x:v>
      </x:c>
      <x:c r="F3364" s="413" t="str">
        <x:v>9 Sep 2026</x:v>
      </x:c>
    </x:row>
    <x:row r="3365" ht="40" customHeight="1">
      <x:c r="A3365" s="413" t="str">
        <x:v>Data Schedule</x:v>
      </x:c>
      <x:c r="B3365" s="413" t="str">
        <x:v>V138</x:v>
      </x:c>
      <x:c r="C3365" s="413" t="str">
        <x:v>=IF(AND(A138&lt;&gt;"",U138=1,B138&gt;'Pengaturan'!$B$6,B138&lt;='Pengaturan'!$B$5),T138,0)</x:v>
      </x:c>
      <x:c r="D3365" s="413" t="str">
        <x:v>=IF(AND(AND(A138&lt;&gt;"",U138=1,AI138=0,AH138=0,LEFT(AG138,5)&lt;&gt;"CHECK",G138&lt;&gt;"CHECK PACKAGE"),B138&gt;'Pengaturan'!$B$6,B138&lt;='Pengaturan'!$B$5),T138,0)</x:v>
      </x:c>
      <x:c r="E3365" s="413" t="str">
        <x:v>Integrasi rumus</x:v>
      </x:c>
      <x:c r="F3365" s="413" t="str">
        <x:v>9 Sep 2026</x:v>
      </x:c>
    </x:row>
    <x:row r="3366" ht="40" customHeight="1">
      <x:c r="A3366" s="413" t="str">
        <x:v>Data Schedule</x:v>
      </x:c>
      <x:c r="B3366" s="413" t="str">
        <x:v>W138</x:v>
      </x:c>
      <x:c r="C3366" s="413" t="str">
        <x:v>=IF(AND(A138&lt;&gt;"",U138=1,B138='Pengaturan'!$B$6,'Pengaturan'!$B$28&lt;&gt;"Tutup"),T138,0)</x:v>
      </x:c>
      <x:c r="D3366" s="413" t="str">
        <x:v>=IF(AND(AND(A138&lt;&gt;"",U138=1,AI138=0,AH138=0,LEFT(AG138,5)&lt;&gt;"CHECK",G138&lt;&gt;"CHECK PACKAGE"),B138='Pengaturan'!$B$6,'Pengaturan'!$B$28&lt;&gt;"Tutup"),T138,0)</x:v>
      </x:c>
      <x:c r="E3366" s="413" t="str">
        <x:v>Integrasi rumus</x:v>
      </x:c>
      <x:c r="F3366" s="413" t="str">
        <x:v>9 Sep 2026</x:v>
      </x:c>
    </x:row>
    <x:row r="3367" ht="40" customHeight="1">
      <x:c r="A3367" s="413" t="str">
        <x:v>Data Schedule</x:v>
      </x:c>
      <x:c r="B3367" s="413" t="str">
        <x:v>AM138</x:v>
      </x:c>
      <x:c r="C3367" s="413"/>
      <x:c r="D3367" s="413" t="str">
        <x:v>=IF(AND(A138&lt;&gt;"",B138&gt;'Pengaturan'!$B$29,B138&lt;='Pengaturan'!$B$5),MAX(0,T138-V138-W138),0)</x:v>
      </x:c>
      <x:c r="E3367" s="413" t="str">
        <x:v>Integrasi rumus</x:v>
      </x:c>
      <x:c r="F3367" s="413" t="str">
        <x:v>9 Sep 2026</x:v>
      </x:c>
    </x:row>
    <x:row r="3368" ht="40" customHeight="1">
      <x:c r="A3368" s="413" t="str">
        <x:v>Data Schedule</x:v>
      </x:c>
      <x:c r="B3368" s="413" t="str">
        <x:v>AE138</x:v>
      </x:c>
      <x:c r="C3368" s="413" t="str">
        <x:v>=IF(A138="","",IF(AD138&lt;&gt;0,"CHECK harga/bayar",IF(AI138&gt;0,"CHECK DP belum cocok","OK")))</x:v>
      </x:c>
      <x:c r="D3368" s="413" t="str">
        <x:v>=IF(A138="","",IF(LEFT(AG138,5)="CHECK",AG138,IF(AD138&lt;&gt;0,"CHECK harga/bayar",IF(AI138&gt;0,"CHECK DP belum cocok",IF(U138=0,"Ditahan","OK")))))</x:v>
      </x:c>
      <x:c r="E3368" s="413" t="str">
        <x:v>Integrasi rumus</x:v>
      </x:c>
      <x:c r="F3368" s="413" t="str">
        <x:v>9 Sep 2026</x:v>
      </x:c>
    </x:row>
    <x:row r="3369" ht="40" customHeight="1">
      <x:c r="A3369" s="413" t="str">
        <x:v>Data Schedule</x:v>
      </x:c>
      <x:c r="B3369" s="413" t="str">
        <x:v>AC139</x:v>
      </x:c>
      <x:c r="C3369" s="413" t="str">
        <x:v>=IF(A139="","",P139+Q139)</x:v>
      </x:c>
      <x:c r="D3369" s="413" t="str">
        <x:v>=IF(A139="","",P139+Q139+IF(AL139&lt;&gt;"",N(AK139),0))</x:v>
      </x:c>
      <x:c r="E3369" s="413" t="str">
        <x:v>Integrasi rumus</x:v>
      </x:c>
      <x:c r="F3369" s="413" t="str">
        <x:v>9 Sep 2026</x:v>
      </x:c>
    </x:row>
    <x:row r="3370" ht="40" customHeight="1">
      <x:c r="A3370" s="413" t="str">
        <x:v>Data Schedule</x:v>
      </x:c>
      <x:c r="B3370" s="413" t="str">
        <x:v>S139</x:v>
      </x:c>
      <x:c r="C3370" s="413" t="str">
        <x:v>=IF(A139="","",MIN(L139,P139+Q139))</x:v>
      </x:c>
      <x:c r="D3370" s="413" t="str">
        <x:v>=IF(A139="","",MIN(L139,AC139))</x:v>
      </x:c>
      <x:c r="E3370" s="413" t="str">
        <x:v>Integrasi rumus</x:v>
      </x:c>
      <x:c r="F3370" s="413" t="str">
        <x:v>9 Sep 2026</x:v>
      </x:c>
    </x:row>
    <x:row r="3371" ht="40" customHeight="1">
      <x:c r="A3371" s="413" t="str">
        <x:v>Data Schedule</x:v>
      </x:c>
      <x:c r="B3371" s="413" t="str">
        <x:v>T139</x:v>
      </x:c>
      <x:c r="C3371" s="413" t="str">
        <x:v>=IF(A139="","",IF(OR(O139="Lunas",R139&gt;0),0,MAX(0,L139-MAX(N139,P139)-Q139)))</x:v>
      </x:c>
      <x:c r="D3371" s="413" t="str">
        <x:v>=IF(A139="","",MAX(0,L139-AC139))</x:v>
      </x:c>
      <x:c r="E3371" s="413" t="str">
        <x:v>Integrasi rumus</x:v>
      </x:c>
      <x:c r="F3371" s="413" t="str">
        <x:v>9 Sep 2026</x:v>
      </x:c>
    </x:row>
    <x:row r="3372" ht="40" customHeight="1">
      <x:c r="A3372" s="413" t="str">
        <x:v>Data Schedule</x:v>
      </x:c>
      <x:c r="B3372" s="413" t="str">
        <x:v>AI139</x:v>
      </x:c>
      <x:c r="C3372" s="413" t="str">
        <x:v>=IF(A139="","",MAX(0,N139-P139))</x:v>
      </x:c>
      <x:c r="D3372" s="413" t="str">
        <x:v>=IF(A139="","",MAX(0,N139-AC139))</x:v>
      </x:c>
      <x:c r="E3372" s="413" t="str">
        <x:v>Integrasi rumus</x:v>
      </x:c>
      <x:c r="F3372" s="413" t="str">
        <x:v>9 Sep 2026</x:v>
      </x:c>
    </x:row>
    <x:row r="3373" ht="40" customHeight="1">
      <x:c r="A3373" s="413" t="str">
        <x:v>Data Schedule</x:v>
      </x:c>
      <x:c r="B3373" s="413" t="str">
        <x:v>V139</x:v>
      </x:c>
      <x:c r="C3373" s="413" t="str">
        <x:v>=IF(AND(A139&lt;&gt;"",U139=1,B139&gt;'Pengaturan'!$B$6,B139&lt;='Pengaturan'!$B$5),T139,0)</x:v>
      </x:c>
      <x:c r="D3373" s="413" t="str">
        <x:v>=IF(AND(AND(A139&lt;&gt;"",U139=1,AI139=0,AH139=0,LEFT(AG139,5)&lt;&gt;"CHECK",G139&lt;&gt;"CHECK PACKAGE"),B139&gt;'Pengaturan'!$B$6,B139&lt;='Pengaturan'!$B$5),T139,0)</x:v>
      </x:c>
      <x:c r="E3373" s="413" t="str">
        <x:v>Integrasi rumus</x:v>
      </x:c>
      <x:c r="F3373" s="413" t="str">
        <x:v>9 Sep 2026</x:v>
      </x:c>
    </x:row>
    <x:row r="3374" ht="40" customHeight="1">
      <x:c r="A3374" s="413" t="str">
        <x:v>Data Schedule</x:v>
      </x:c>
      <x:c r="B3374" s="413" t="str">
        <x:v>W139</x:v>
      </x:c>
      <x:c r="C3374" s="413" t="str">
        <x:v>=IF(AND(A139&lt;&gt;"",U139=1,B139='Pengaturan'!$B$6,'Pengaturan'!$B$28&lt;&gt;"Tutup"),T139,0)</x:v>
      </x:c>
      <x:c r="D3374" s="413" t="str">
        <x:v>=IF(AND(AND(A139&lt;&gt;"",U139=1,AI139=0,AH139=0,LEFT(AG139,5)&lt;&gt;"CHECK",G139&lt;&gt;"CHECK PACKAGE"),B139='Pengaturan'!$B$6,'Pengaturan'!$B$28&lt;&gt;"Tutup"),T139,0)</x:v>
      </x:c>
      <x:c r="E3374" s="413" t="str">
        <x:v>Integrasi rumus</x:v>
      </x:c>
      <x:c r="F3374" s="413" t="str">
        <x:v>9 Sep 2026</x:v>
      </x:c>
    </x:row>
    <x:row r="3375" ht="40" customHeight="1">
      <x:c r="A3375" s="413" t="str">
        <x:v>Data Schedule</x:v>
      </x:c>
      <x:c r="B3375" s="413" t="str">
        <x:v>AM139</x:v>
      </x:c>
      <x:c r="C3375" s="413"/>
      <x:c r="D3375" s="413" t="str">
        <x:v>=IF(AND(A139&lt;&gt;"",B139&gt;'Pengaturan'!$B$29,B139&lt;='Pengaturan'!$B$5),MAX(0,T139-V139-W139),0)</x:v>
      </x:c>
      <x:c r="E3375" s="413" t="str">
        <x:v>Integrasi rumus</x:v>
      </x:c>
      <x:c r="F3375" s="413" t="str">
        <x:v>9 Sep 2026</x:v>
      </x:c>
    </x:row>
    <x:row r="3376" ht="40" customHeight="1">
      <x:c r="A3376" s="413" t="str">
        <x:v>Data Schedule</x:v>
      </x:c>
      <x:c r="B3376" s="413" t="str">
        <x:v>AE139</x:v>
      </x:c>
      <x:c r="C3376" s="413" t="str">
        <x:v>=IF(A139="","",IF(AD139&lt;&gt;0,"CHECK harga/bayar",IF(AI139&gt;0,"CHECK DP belum cocok","OK")))</x:v>
      </x:c>
      <x:c r="D3376" s="413" t="str">
        <x:v>=IF(A139="","",IF(LEFT(AG139,5)="CHECK",AG139,IF(AD139&lt;&gt;0,"CHECK harga/bayar",IF(AI139&gt;0,"CHECK DP belum cocok",IF(U139=0,"Ditahan","OK")))))</x:v>
      </x:c>
      <x:c r="E3376" s="413" t="str">
        <x:v>Integrasi rumus</x:v>
      </x:c>
      <x:c r="F3376" s="413" t="str">
        <x:v>9 Sep 2026</x:v>
      </x:c>
    </x:row>
    <x:row r="3377" ht="40" customHeight="1">
      <x:c r="A3377" s="413" t="str">
        <x:v>Data Schedule</x:v>
      </x:c>
      <x:c r="B3377" s="413" t="str">
        <x:v>AC140</x:v>
      </x:c>
      <x:c r="C3377" s="413" t="str">
        <x:v>=IF(A140="","",P140+Q140)</x:v>
      </x:c>
      <x:c r="D3377" s="413" t="str">
        <x:v>=IF(A140="","",P140+Q140+IF(AL140&lt;&gt;"",N(AK140),0))</x:v>
      </x:c>
      <x:c r="E3377" s="413" t="str">
        <x:v>Integrasi rumus</x:v>
      </x:c>
      <x:c r="F3377" s="413" t="str">
        <x:v>9 Sep 2026</x:v>
      </x:c>
    </x:row>
    <x:row r="3378" ht="40" customHeight="1">
      <x:c r="A3378" s="413" t="str">
        <x:v>Data Schedule</x:v>
      </x:c>
      <x:c r="B3378" s="413" t="str">
        <x:v>S140</x:v>
      </x:c>
      <x:c r="C3378" s="413" t="str">
        <x:v>=IF(A140="","",MIN(L140,P140+Q140))</x:v>
      </x:c>
      <x:c r="D3378" s="413" t="str">
        <x:v>=IF(A140="","",MIN(L140,AC140))</x:v>
      </x:c>
      <x:c r="E3378" s="413" t="str">
        <x:v>Integrasi rumus</x:v>
      </x:c>
      <x:c r="F3378" s="413" t="str">
        <x:v>9 Sep 2026</x:v>
      </x:c>
    </x:row>
    <x:row r="3379" ht="40" customHeight="1">
      <x:c r="A3379" s="413" t="str">
        <x:v>Data Schedule</x:v>
      </x:c>
      <x:c r="B3379" s="413" t="str">
        <x:v>T140</x:v>
      </x:c>
      <x:c r="C3379" s="413" t="str">
        <x:v>=IF(A140="","",IF(OR(O140="Lunas",R140&gt;0),0,MAX(0,L140-MAX(N140,P140)-Q140)))</x:v>
      </x:c>
      <x:c r="D3379" s="413" t="str">
        <x:v>=IF(A140="","",MAX(0,L140-AC140))</x:v>
      </x:c>
      <x:c r="E3379" s="413" t="str">
        <x:v>Integrasi rumus</x:v>
      </x:c>
      <x:c r="F3379" s="413" t="str">
        <x:v>9 Sep 2026</x:v>
      </x:c>
    </x:row>
    <x:row r="3380" ht="40" customHeight="1">
      <x:c r="A3380" s="413" t="str">
        <x:v>Data Schedule</x:v>
      </x:c>
      <x:c r="B3380" s="413" t="str">
        <x:v>AI140</x:v>
      </x:c>
      <x:c r="C3380" s="413" t="str">
        <x:v>=IF(A140="","",MAX(0,N140-P140))</x:v>
      </x:c>
      <x:c r="D3380" s="413" t="str">
        <x:v>=IF(A140="","",MAX(0,N140-AC140))</x:v>
      </x:c>
      <x:c r="E3380" s="413" t="str">
        <x:v>Integrasi rumus</x:v>
      </x:c>
      <x:c r="F3380" s="413" t="str">
        <x:v>9 Sep 2026</x:v>
      </x:c>
    </x:row>
    <x:row r="3381" ht="40" customHeight="1">
      <x:c r="A3381" s="413" t="str">
        <x:v>Data Schedule</x:v>
      </x:c>
      <x:c r="B3381" s="413" t="str">
        <x:v>V140</x:v>
      </x:c>
      <x:c r="C3381" s="413" t="str">
        <x:v>=IF(AND(A140&lt;&gt;"",U140=1,B140&gt;'Pengaturan'!$B$6,B140&lt;='Pengaturan'!$B$5),T140,0)</x:v>
      </x:c>
      <x:c r="D3381" s="413" t="str">
        <x:v>=IF(AND(AND(A140&lt;&gt;"",U140=1,AI140=0,AH140=0,LEFT(AG140,5)&lt;&gt;"CHECK",G140&lt;&gt;"CHECK PACKAGE"),B140&gt;'Pengaturan'!$B$6,B140&lt;='Pengaturan'!$B$5),T140,0)</x:v>
      </x:c>
      <x:c r="E3381" s="413" t="str">
        <x:v>Integrasi rumus</x:v>
      </x:c>
      <x:c r="F3381" s="413" t="str">
        <x:v>9 Sep 2026</x:v>
      </x:c>
    </x:row>
    <x:row r="3382" ht="40" customHeight="1">
      <x:c r="A3382" s="413" t="str">
        <x:v>Data Schedule</x:v>
      </x:c>
      <x:c r="B3382" s="413" t="str">
        <x:v>W140</x:v>
      </x:c>
      <x:c r="C3382" s="413" t="str">
        <x:v>=IF(AND(A140&lt;&gt;"",U140=1,B140='Pengaturan'!$B$6,'Pengaturan'!$B$28&lt;&gt;"Tutup"),T140,0)</x:v>
      </x:c>
      <x:c r="D3382" s="413" t="str">
        <x:v>=IF(AND(AND(A140&lt;&gt;"",U140=1,AI140=0,AH140=0,LEFT(AG140,5)&lt;&gt;"CHECK",G140&lt;&gt;"CHECK PACKAGE"),B140='Pengaturan'!$B$6,'Pengaturan'!$B$28&lt;&gt;"Tutup"),T140,0)</x:v>
      </x:c>
      <x:c r="E3382" s="413" t="str">
        <x:v>Integrasi rumus</x:v>
      </x:c>
      <x:c r="F3382" s="413" t="str">
        <x:v>9 Sep 2026</x:v>
      </x:c>
    </x:row>
    <x:row r="3383" ht="40" customHeight="1">
      <x:c r="A3383" s="413" t="str">
        <x:v>Data Schedule</x:v>
      </x:c>
      <x:c r="B3383" s="413" t="str">
        <x:v>AM140</x:v>
      </x:c>
      <x:c r="C3383" s="413"/>
      <x:c r="D3383" s="413" t="str">
        <x:v>=IF(AND(A140&lt;&gt;"",B140&gt;'Pengaturan'!$B$29,B140&lt;='Pengaturan'!$B$5),MAX(0,T140-V140-W140),0)</x:v>
      </x:c>
      <x:c r="E3383" s="413" t="str">
        <x:v>Integrasi rumus</x:v>
      </x:c>
      <x:c r="F3383" s="413" t="str">
        <x:v>9 Sep 2026</x:v>
      </x:c>
    </x:row>
    <x:row r="3384" ht="40" customHeight="1">
      <x:c r="A3384" s="413" t="str">
        <x:v>Data Schedule</x:v>
      </x:c>
      <x:c r="B3384" s="413" t="str">
        <x:v>AE140</x:v>
      </x:c>
      <x:c r="C3384" s="413" t="str">
        <x:v>=IF(A140="","",IF(AD140&lt;&gt;0,"CHECK harga/bayar",IF(AI140&gt;0,"CHECK DP belum cocok","OK")))</x:v>
      </x:c>
      <x:c r="D3384" s="413" t="str">
        <x:v>=IF(A140="","",IF(LEFT(AG140,5)="CHECK",AG140,IF(AD140&lt;&gt;0,"CHECK harga/bayar",IF(AI140&gt;0,"CHECK DP belum cocok",IF(U140=0,"Ditahan","OK")))))</x:v>
      </x:c>
      <x:c r="E3384" s="413" t="str">
        <x:v>Integrasi rumus</x:v>
      </x:c>
      <x:c r="F3384" s="413" t="str">
        <x:v>9 Sep 2026</x:v>
      </x:c>
    </x:row>
    <x:row r="3385" ht="40" customHeight="1">
      <x:c r="A3385" s="413" t="str">
        <x:v>Data Schedule</x:v>
      </x:c>
      <x:c r="B3385" s="413" t="str">
        <x:v>AC141</x:v>
      </x:c>
      <x:c r="C3385" s="413" t="str">
        <x:v>=IF(A141="","",P141+Q141)</x:v>
      </x:c>
      <x:c r="D3385" s="413" t="str">
        <x:v>=IF(A141="","",P141+Q141+IF(AL141&lt;&gt;"",N(AK141),0))</x:v>
      </x:c>
      <x:c r="E3385" s="413" t="str">
        <x:v>Integrasi rumus</x:v>
      </x:c>
      <x:c r="F3385" s="413" t="str">
        <x:v>9 Sep 2026</x:v>
      </x:c>
    </x:row>
    <x:row r="3386" ht="40" customHeight="1">
      <x:c r="A3386" s="413" t="str">
        <x:v>Data Schedule</x:v>
      </x:c>
      <x:c r="B3386" s="413" t="str">
        <x:v>S141</x:v>
      </x:c>
      <x:c r="C3386" s="413" t="str">
        <x:v>=IF(A141="","",MIN(L141,P141+Q141))</x:v>
      </x:c>
      <x:c r="D3386" s="413" t="str">
        <x:v>=IF(A141="","",MIN(L141,AC141))</x:v>
      </x:c>
      <x:c r="E3386" s="413" t="str">
        <x:v>Integrasi rumus</x:v>
      </x:c>
      <x:c r="F3386" s="413" t="str">
        <x:v>9 Sep 2026</x:v>
      </x:c>
    </x:row>
    <x:row r="3387" ht="40" customHeight="1">
      <x:c r="A3387" s="413" t="str">
        <x:v>Data Schedule</x:v>
      </x:c>
      <x:c r="B3387" s="413" t="str">
        <x:v>T141</x:v>
      </x:c>
      <x:c r="C3387" s="413" t="str">
        <x:v>=IF(A141="","",IF(OR(O141="Lunas",R141&gt;0),0,MAX(0,L141-MAX(N141,P141)-Q141)))</x:v>
      </x:c>
      <x:c r="D3387" s="413" t="str">
        <x:v>=IF(A141="","",MAX(0,L141-AC141))</x:v>
      </x:c>
      <x:c r="E3387" s="413" t="str">
        <x:v>Integrasi rumus</x:v>
      </x:c>
      <x:c r="F3387" s="413" t="str">
        <x:v>9 Sep 2026</x:v>
      </x:c>
    </x:row>
    <x:row r="3388" ht="40" customHeight="1">
      <x:c r="A3388" s="413" t="str">
        <x:v>Data Schedule</x:v>
      </x:c>
      <x:c r="B3388" s="413" t="str">
        <x:v>AI141</x:v>
      </x:c>
      <x:c r="C3388" s="413" t="str">
        <x:v>=IF(A141="","",MAX(0,N141-P141))</x:v>
      </x:c>
      <x:c r="D3388" s="413" t="str">
        <x:v>=IF(A141="","",MAX(0,N141-AC141))</x:v>
      </x:c>
      <x:c r="E3388" s="413" t="str">
        <x:v>Integrasi rumus</x:v>
      </x:c>
      <x:c r="F3388" s="413" t="str">
        <x:v>9 Sep 2026</x:v>
      </x:c>
    </x:row>
    <x:row r="3389" ht="40" customHeight="1">
      <x:c r="A3389" s="413" t="str">
        <x:v>Data Schedule</x:v>
      </x:c>
      <x:c r="B3389" s="413" t="str">
        <x:v>V141</x:v>
      </x:c>
      <x:c r="C3389" s="413" t="str">
        <x:v>=IF(AND(A141&lt;&gt;"",U141=1,B141&gt;'Pengaturan'!$B$6,B141&lt;='Pengaturan'!$B$5),T141,0)</x:v>
      </x:c>
      <x:c r="D3389" s="413" t="str">
        <x:v>=IF(AND(AND(A141&lt;&gt;"",U141=1,AI141=0,AH141=0,LEFT(AG141,5)&lt;&gt;"CHECK",G141&lt;&gt;"CHECK PACKAGE"),B141&gt;'Pengaturan'!$B$6,B141&lt;='Pengaturan'!$B$5),T141,0)</x:v>
      </x:c>
      <x:c r="E3389" s="413" t="str">
        <x:v>Integrasi rumus</x:v>
      </x:c>
      <x:c r="F3389" s="413" t="str">
        <x:v>9 Sep 2026</x:v>
      </x:c>
    </x:row>
    <x:row r="3390" ht="40" customHeight="1">
      <x:c r="A3390" s="413" t="str">
        <x:v>Data Schedule</x:v>
      </x:c>
      <x:c r="B3390" s="413" t="str">
        <x:v>W141</x:v>
      </x:c>
      <x:c r="C3390" s="413" t="str">
        <x:v>=IF(AND(A141&lt;&gt;"",U141=1,B141='Pengaturan'!$B$6,'Pengaturan'!$B$28&lt;&gt;"Tutup"),T141,0)</x:v>
      </x:c>
      <x:c r="D3390" s="413" t="str">
        <x:v>=IF(AND(AND(A141&lt;&gt;"",U141=1,AI141=0,AH141=0,LEFT(AG141,5)&lt;&gt;"CHECK",G141&lt;&gt;"CHECK PACKAGE"),B141='Pengaturan'!$B$6,'Pengaturan'!$B$28&lt;&gt;"Tutup"),T141,0)</x:v>
      </x:c>
      <x:c r="E3390" s="413" t="str">
        <x:v>Integrasi rumus</x:v>
      </x:c>
      <x:c r="F3390" s="413" t="str">
        <x:v>9 Sep 2026</x:v>
      </x:c>
    </x:row>
    <x:row r="3391" ht="40" customHeight="1">
      <x:c r="A3391" s="413" t="str">
        <x:v>Data Schedule</x:v>
      </x:c>
      <x:c r="B3391" s="413" t="str">
        <x:v>AM141</x:v>
      </x:c>
      <x:c r="C3391" s="413"/>
      <x:c r="D3391" s="413" t="str">
        <x:v>=IF(AND(A141&lt;&gt;"",B141&gt;'Pengaturan'!$B$29,B141&lt;='Pengaturan'!$B$5),MAX(0,T141-V141-W141),0)</x:v>
      </x:c>
      <x:c r="E3391" s="413" t="str">
        <x:v>Integrasi rumus</x:v>
      </x:c>
      <x:c r="F3391" s="413" t="str">
        <x:v>9 Sep 2026</x:v>
      </x:c>
    </x:row>
    <x:row r="3392" ht="40" customHeight="1">
      <x:c r="A3392" s="413" t="str">
        <x:v>Data Schedule</x:v>
      </x:c>
      <x:c r="B3392" s="413" t="str">
        <x:v>AE141</x:v>
      </x:c>
      <x:c r="C3392" s="413" t="str">
        <x:v>=IF(A141="","",IF(AD141&lt;&gt;0,"CHECK harga/bayar",IF(AI141&gt;0,"CHECK DP belum cocok","OK")))</x:v>
      </x:c>
      <x:c r="D3392" s="413" t="str">
        <x:v>=IF(A141="","",IF(LEFT(AG141,5)="CHECK",AG141,IF(AD141&lt;&gt;0,"CHECK harga/bayar",IF(AI141&gt;0,"CHECK DP belum cocok",IF(U141=0,"Ditahan","OK")))))</x:v>
      </x:c>
      <x:c r="E3392" s="413" t="str">
        <x:v>Integrasi rumus</x:v>
      </x:c>
      <x:c r="F3392" s="413" t="str">
        <x:v>9 Sep 2026</x:v>
      </x:c>
    </x:row>
    <x:row r="3393" ht="40" customHeight="1">
      <x:c r="A3393" s="413" t="str">
        <x:v>Data Schedule</x:v>
      </x:c>
      <x:c r="B3393" s="413" t="str">
        <x:v>AC142</x:v>
      </x:c>
      <x:c r="C3393" s="413" t="str">
        <x:v>=IF(A142="","",P142+Q142)</x:v>
      </x:c>
      <x:c r="D3393" s="413" t="str">
        <x:v>=IF(A142="","",P142+Q142+IF(AL142&lt;&gt;"",N(AK142),0))</x:v>
      </x:c>
      <x:c r="E3393" s="413" t="str">
        <x:v>Integrasi rumus</x:v>
      </x:c>
      <x:c r="F3393" s="413" t="str">
        <x:v>9 Sep 2026</x:v>
      </x:c>
    </x:row>
    <x:row r="3394" ht="40" customHeight="1">
      <x:c r="A3394" s="413" t="str">
        <x:v>Data Schedule</x:v>
      </x:c>
      <x:c r="B3394" s="413" t="str">
        <x:v>S142</x:v>
      </x:c>
      <x:c r="C3394" s="413" t="str">
        <x:v>=IF(A142="","",MIN(L142,P142+Q142))</x:v>
      </x:c>
      <x:c r="D3394" s="413" t="str">
        <x:v>=IF(A142="","",MIN(L142,AC142))</x:v>
      </x:c>
      <x:c r="E3394" s="413" t="str">
        <x:v>Integrasi rumus</x:v>
      </x:c>
      <x:c r="F3394" s="413" t="str">
        <x:v>9 Sep 2026</x:v>
      </x:c>
    </x:row>
    <x:row r="3395" ht="40" customHeight="1">
      <x:c r="A3395" s="413" t="str">
        <x:v>Data Schedule</x:v>
      </x:c>
      <x:c r="B3395" s="413" t="str">
        <x:v>T142</x:v>
      </x:c>
      <x:c r="C3395" s="413" t="str">
        <x:v>=IF(A142="","",IF(OR(O142="Lunas",R142&gt;0),0,MAX(0,L142-MAX(N142,P142)-Q142)))</x:v>
      </x:c>
      <x:c r="D3395" s="413" t="str">
        <x:v>=IF(A142="","",MAX(0,L142-AC142))</x:v>
      </x:c>
      <x:c r="E3395" s="413" t="str">
        <x:v>Integrasi rumus</x:v>
      </x:c>
      <x:c r="F3395" s="413" t="str">
        <x:v>9 Sep 2026</x:v>
      </x:c>
    </x:row>
    <x:row r="3396" ht="40" customHeight="1">
      <x:c r="A3396" s="413" t="str">
        <x:v>Data Schedule</x:v>
      </x:c>
      <x:c r="B3396" s="413" t="str">
        <x:v>AI142</x:v>
      </x:c>
      <x:c r="C3396" s="413" t="str">
        <x:v>=IF(A142="","",MAX(0,N142-P142))</x:v>
      </x:c>
      <x:c r="D3396" s="413" t="str">
        <x:v>=IF(A142="","",MAX(0,N142-AC142))</x:v>
      </x:c>
      <x:c r="E3396" s="413" t="str">
        <x:v>Integrasi rumus</x:v>
      </x:c>
      <x:c r="F3396" s="413" t="str">
        <x:v>9 Sep 2026</x:v>
      </x:c>
    </x:row>
    <x:row r="3397" ht="40" customHeight="1">
      <x:c r="A3397" s="413" t="str">
        <x:v>Data Schedule</x:v>
      </x:c>
      <x:c r="B3397" s="413" t="str">
        <x:v>V142</x:v>
      </x:c>
      <x:c r="C3397" s="413" t="str">
        <x:v>=IF(AND(A142&lt;&gt;"",U142=1,B142&gt;'Pengaturan'!$B$6,B142&lt;='Pengaturan'!$B$5),T142,0)</x:v>
      </x:c>
      <x:c r="D3397" s="413" t="str">
        <x:v>=IF(AND(AND(A142&lt;&gt;"",U142=1,AI142=0,AH142=0,LEFT(AG142,5)&lt;&gt;"CHECK",G142&lt;&gt;"CHECK PACKAGE"),B142&gt;'Pengaturan'!$B$6,B142&lt;='Pengaturan'!$B$5),T142,0)</x:v>
      </x:c>
      <x:c r="E3397" s="413" t="str">
        <x:v>Integrasi rumus</x:v>
      </x:c>
      <x:c r="F3397" s="413" t="str">
        <x:v>9 Sep 2026</x:v>
      </x:c>
    </x:row>
    <x:row r="3398" ht="40" customHeight="1">
      <x:c r="A3398" s="413" t="str">
        <x:v>Data Schedule</x:v>
      </x:c>
      <x:c r="B3398" s="413" t="str">
        <x:v>W142</x:v>
      </x:c>
      <x:c r="C3398" s="413" t="str">
        <x:v>=IF(AND(A142&lt;&gt;"",U142=1,B142='Pengaturan'!$B$6,'Pengaturan'!$B$28&lt;&gt;"Tutup"),T142,0)</x:v>
      </x:c>
      <x:c r="D3398" s="413" t="str">
        <x:v>=IF(AND(AND(A142&lt;&gt;"",U142=1,AI142=0,AH142=0,LEFT(AG142,5)&lt;&gt;"CHECK",G142&lt;&gt;"CHECK PACKAGE"),B142='Pengaturan'!$B$6,'Pengaturan'!$B$28&lt;&gt;"Tutup"),T142,0)</x:v>
      </x:c>
      <x:c r="E3398" s="413" t="str">
        <x:v>Integrasi rumus</x:v>
      </x:c>
      <x:c r="F3398" s="413" t="str">
        <x:v>9 Sep 2026</x:v>
      </x:c>
    </x:row>
    <x:row r="3399" ht="40" customHeight="1">
      <x:c r="A3399" s="413" t="str">
        <x:v>Data Schedule</x:v>
      </x:c>
      <x:c r="B3399" s="413" t="str">
        <x:v>AM142</x:v>
      </x:c>
      <x:c r="C3399" s="413"/>
      <x:c r="D3399" s="413" t="str">
        <x:v>=IF(AND(A142&lt;&gt;"",B142&gt;'Pengaturan'!$B$29,B142&lt;='Pengaturan'!$B$5),MAX(0,T142-V142-W142),0)</x:v>
      </x:c>
      <x:c r="E3399" s="413" t="str">
        <x:v>Integrasi rumus</x:v>
      </x:c>
      <x:c r="F3399" s="413" t="str">
        <x:v>9 Sep 2026</x:v>
      </x:c>
    </x:row>
    <x:row r="3400" ht="40" customHeight="1">
      <x:c r="A3400" s="413" t="str">
        <x:v>Data Schedule</x:v>
      </x:c>
      <x:c r="B3400" s="413" t="str">
        <x:v>AE142</x:v>
      </x:c>
      <x:c r="C3400" s="413" t="str">
        <x:v>=IF(A142="","",IF(AD142&lt;&gt;0,"CHECK harga/bayar",IF(AI142&gt;0,"CHECK DP belum cocok","OK")))</x:v>
      </x:c>
      <x:c r="D3400" s="413" t="str">
        <x:v>=IF(A142="","",IF(LEFT(AG142,5)="CHECK",AG142,IF(AD142&lt;&gt;0,"CHECK harga/bayar",IF(AI142&gt;0,"CHECK DP belum cocok",IF(U142=0,"Ditahan","OK")))))</x:v>
      </x:c>
      <x:c r="E3400" s="413" t="str">
        <x:v>Integrasi rumus</x:v>
      </x:c>
      <x:c r="F3400" s="413" t="str">
        <x:v>9 Sep 2026</x:v>
      </x:c>
    </x:row>
    <x:row r="3401" ht="40" customHeight="1">
      <x:c r="A3401" s="413" t="str">
        <x:v>Data Schedule</x:v>
      </x:c>
      <x:c r="B3401" s="413" t="str">
        <x:v>AC143</x:v>
      </x:c>
      <x:c r="C3401" s="413" t="str">
        <x:v>=IF(A143="","",P143+Q143)</x:v>
      </x:c>
      <x:c r="D3401" s="413" t="str">
        <x:v>=IF(A143="","",P143+Q143+IF(AL143&lt;&gt;"",N(AK143),0))</x:v>
      </x:c>
      <x:c r="E3401" s="413" t="str">
        <x:v>Integrasi rumus</x:v>
      </x:c>
      <x:c r="F3401" s="413" t="str">
        <x:v>9 Sep 2026</x:v>
      </x:c>
    </x:row>
    <x:row r="3402" ht="40" customHeight="1">
      <x:c r="A3402" s="413" t="str">
        <x:v>Data Schedule</x:v>
      </x:c>
      <x:c r="B3402" s="413" t="str">
        <x:v>S143</x:v>
      </x:c>
      <x:c r="C3402" s="413" t="str">
        <x:v>=IF(A143="","",MIN(L143,P143+Q143))</x:v>
      </x:c>
      <x:c r="D3402" s="413" t="str">
        <x:v>=IF(A143="","",MIN(L143,AC143))</x:v>
      </x:c>
      <x:c r="E3402" s="413" t="str">
        <x:v>Integrasi rumus</x:v>
      </x:c>
      <x:c r="F3402" s="413" t="str">
        <x:v>9 Sep 2026</x:v>
      </x:c>
    </x:row>
    <x:row r="3403" ht="40" customHeight="1">
      <x:c r="A3403" s="413" t="str">
        <x:v>Data Schedule</x:v>
      </x:c>
      <x:c r="B3403" s="413" t="str">
        <x:v>T143</x:v>
      </x:c>
      <x:c r="C3403" s="413" t="str">
        <x:v>=IF(A143="","",IF(OR(O143="Lunas",R143&gt;0),0,MAX(0,L143-MAX(N143,P143)-Q143)))</x:v>
      </x:c>
      <x:c r="D3403" s="413" t="str">
        <x:v>=IF(A143="","",MAX(0,L143-AC143))</x:v>
      </x:c>
      <x:c r="E3403" s="413" t="str">
        <x:v>Integrasi rumus</x:v>
      </x:c>
      <x:c r="F3403" s="413" t="str">
        <x:v>9 Sep 2026</x:v>
      </x:c>
    </x:row>
    <x:row r="3404" ht="40" customHeight="1">
      <x:c r="A3404" s="413" t="str">
        <x:v>Data Schedule</x:v>
      </x:c>
      <x:c r="B3404" s="413" t="str">
        <x:v>AI143</x:v>
      </x:c>
      <x:c r="C3404" s="413" t="str">
        <x:v>=IF(A143="","",MAX(0,N143-P143))</x:v>
      </x:c>
      <x:c r="D3404" s="413" t="str">
        <x:v>=IF(A143="","",MAX(0,N143-AC143))</x:v>
      </x:c>
      <x:c r="E3404" s="413" t="str">
        <x:v>Integrasi rumus</x:v>
      </x:c>
      <x:c r="F3404" s="413" t="str">
        <x:v>9 Sep 2026</x:v>
      </x:c>
    </x:row>
    <x:row r="3405" ht="40" customHeight="1">
      <x:c r="A3405" s="413" t="str">
        <x:v>Data Schedule</x:v>
      </x:c>
      <x:c r="B3405" s="413" t="str">
        <x:v>V143</x:v>
      </x:c>
      <x:c r="C3405" s="413" t="str">
        <x:v>=IF(AND(A143&lt;&gt;"",U143=1,B143&gt;'Pengaturan'!$B$6,B143&lt;='Pengaturan'!$B$5),T143,0)</x:v>
      </x:c>
      <x:c r="D3405" s="413" t="str">
        <x:v>=IF(AND(AND(A143&lt;&gt;"",U143=1,AI143=0,AH143=0,LEFT(AG143,5)&lt;&gt;"CHECK",G143&lt;&gt;"CHECK PACKAGE"),B143&gt;'Pengaturan'!$B$6,B143&lt;='Pengaturan'!$B$5),T143,0)</x:v>
      </x:c>
      <x:c r="E3405" s="413" t="str">
        <x:v>Integrasi rumus</x:v>
      </x:c>
      <x:c r="F3405" s="413" t="str">
        <x:v>9 Sep 2026</x:v>
      </x:c>
    </x:row>
    <x:row r="3406" ht="40" customHeight="1">
      <x:c r="A3406" s="413" t="str">
        <x:v>Data Schedule</x:v>
      </x:c>
      <x:c r="B3406" s="413" t="str">
        <x:v>W143</x:v>
      </x:c>
      <x:c r="C3406" s="413" t="str">
        <x:v>=IF(AND(A143&lt;&gt;"",U143=1,B143='Pengaturan'!$B$6,'Pengaturan'!$B$28&lt;&gt;"Tutup"),T143,0)</x:v>
      </x:c>
      <x:c r="D3406" s="413" t="str">
        <x:v>=IF(AND(AND(A143&lt;&gt;"",U143=1,AI143=0,AH143=0,LEFT(AG143,5)&lt;&gt;"CHECK",G143&lt;&gt;"CHECK PACKAGE"),B143='Pengaturan'!$B$6,'Pengaturan'!$B$28&lt;&gt;"Tutup"),T143,0)</x:v>
      </x:c>
      <x:c r="E3406" s="413" t="str">
        <x:v>Integrasi rumus</x:v>
      </x:c>
      <x:c r="F3406" s="413" t="str">
        <x:v>9 Sep 2026</x:v>
      </x:c>
    </x:row>
    <x:row r="3407" ht="40" customHeight="1">
      <x:c r="A3407" s="413" t="str">
        <x:v>Data Schedule</x:v>
      </x:c>
      <x:c r="B3407" s="413" t="str">
        <x:v>AM143</x:v>
      </x:c>
      <x:c r="C3407" s="413"/>
      <x:c r="D3407" s="413" t="str">
        <x:v>=IF(AND(A143&lt;&gt;"",B143&gt;'Pengaturan'!$B$29,B143&lt;='Pengaturan'!$B$5),MAX(0,T143-V143-W143),0)</x:v>
      </x:c>
      <x:c r="E3407" s="413" t="str">
        <x:v>Integrasi rumus</x:v>
      </x:c>
      <x:c r="F3407" s="413" t="str">
        <x:v>9 Sep 2026</x:v>
      </x:c>
    </x:row>
    <x:row r="3408" ht="40" customHeight="1">
      <x:c r="A3408" s="413" t="str">
        <x:v>Data Schedule</x:v>
      </x:c>
      <x:c r="B3408" s="413" t="str">
        <x:v>AE143</x:v>
      </x:c>
      <x:c r="C3408" s="413" t="str">
        <x:v>=IF(A143="","",IF(AD143&lt;&gt;0,"CHECK harga/bayar",IF(AI143&gt;0,"CHECK DP belum cocok","OK")))</x:v>
      </x:c>
      <x:c r="D3408" s="413" t="str">
        <x:v>=IF(A143="","",IF(LEFT(AG143,5)="CHECK",AG143,IF(AD143&lt;&gt;0,"CHECK harga/bayar",IF(AI143&gt;0,"CHECK DP belum cocok",IF(U143=0,"Ditahan","OK")))))</x:v>
      </x:c>
      <x:c r="E3408" s="413" t="str">
        <x:v>Integrasi rumus</x:v>
      </x:c>
      <x:c r="F3408" s="413" t="str">
        <x:v>9 Sep 2026</x:v>
      </x:c>
    </x:row>
    <x:row r="3409" ht="40" customHeight="1">
      <x:c r="A3409" s="413" t="str">
        <x:v>Data Schedule</x:v>
      </x:c>
      <x:c r="B3409" s="413" t="str">
        <x:v>AC144</x:v>
      </x:c>
      <x:c r="C3409" s="413" t="str">
        <x:v>=IF(A144="","",P144+Q144)</x:v>
      </x:c>
      <x:c r="D3409" s="413" t="str">
        <x:v>=IF(A144="","",P144+Q144+IF(AL144&lt;&gt;"",N(AK144),0))</x:v>
      </x:c>
      <x:c r="E3409" s="413" t="str">
        <x:v>Integrasi rumus</x:v>
      </x:c>
      <x:c r="F3409" s="413" t="str">
        <x:v>9 Sep 2026</x:v>
      </x:c>
    </x:row>
    <x:row r="3410" ht="40" customHeight="1">
      <x:c r="A3410" s="413" t="str">
        <x:v>Data Schedule</x:v>
      </x:c>
      <x:c r="B3410" s="413" t="str">
        <x:v>S144</x:v>
      </x:c>
      <x:c r="C3410" s="413" t="str">
        <x:v>=IF(A144="","",MIN(L144,P144+Q144))</x:v>
      </x:c>
      <x:c r="D3410" s="413" t="str">
        <x:v>=IF(A144="","",MIN(L144,AC144))</x:v>
      </x:c>
      <x:c r="E3410" s="413" t="str">
        <x:v>Integrasi rumus</x:v>
      </x:c>
      <x:c r="F3410" s="413" t="str">
        <x:v>9 Sep 2026</x:v>
      </x:c>
    </x:row>
    <x:row r="3411" ht="40" customHeight="1">
      <x:c r="A3411" s="413" t="str">
        <x:v>Data Schedule</x:v>
      </x:c>
      <x:c r="B3411" s="413" t="str">
        <x:v>T144</x:v>
      </x:c>
      <x:c r="C3411" s="413" t="str">
        <x:v>=IF(A144="","",IF(OR(O144="Lunas",R144&gt;0),0,MAX(0,L144-MAX(N144,P144)-Q144)))</x:v>
      </x:c>
      <x:c r="D3411" s="413" t="str">
        <x:v>=IF(A144="","",MAX(0,L144-AC144))</x:v>
      </x:c>
      <x:c r="E3411" s="413" t="str">
        <x:v>Integrasi rumus</x:v>
      </x:c>
      <x:c r="F3411" s="413" t="str">
        <x:v>9 Sep 2026</x:v>
      </x:c>
    </x:row>
    <x:row r="3412" ht="40" customHeight="1">
      <x:c r="A3412" s="413" t="str">
        <x:v>Data Schedule</x:v>
      </x:c>
      <x:c r="B3412" s="413" t="str">
        <x:v>AI144</x:v>
      </x:c>
      <x:c r="C3412" s="413" t="str">
        <x:v>=IF(A144="","",MAX(0,N144-P144))</x:v>
      </x:c>
      <x:c r="D3412" s="413" t="str">
        <x:v>=IF(A144="","",MAX(0,N144-AC144))</x:v>
      </x:c>
      <x:c r="E3412" s="413" t="str">
        <x:v>Integrasi rumus</x:v>
      </x:c>
      <x:c r="F3412" s="413" t="str">
        <x:v>9 Sep 2026</x:v>
      </x:c>
    </x:row>
    <x:row r="3413" ht="40" customHeight="1">
      <x:c r="A3413" s="413" t="str">
        <x:v>Data Schedule</x:v>
      </x:c>
      <x:c r="B3413" s="413" t="str">
        <x:v>V144</x:v>
      </x:c>
      <x:c r="C3413" s="413" t="str">
        <x:v>=IF(AND(A144&lt;&gt;"",U144=1,B144&gt;'Pengaturan'!$B$6,B144&lt;='Pengaturan'!$B$5),T144,0)</x:v>
      </x:c>
      <x:c r="D3413" s="413" t="str">
        <x:v>=IF(AND(AND(A144&lt;&gt;"",U144=1,AI144=0,AH144=0,LEFT(AG144,5)&lt;&gt;"CHECK",G144&lt;&gt;"CHECK PACKAGE"),B144&gt;'Pengaturan'!$B$6,B144&lt;='Pengaturan'!$B$5),T144,0)</x:v>
      </x:c>
      <x:c r="E3413" s="413" t="str">
        <x:v>Integrasi rumus</x:v>
      </x:c>
      <x:c r="F3413" s="413" t="str">
        <x:v>9 Sep 2026</x:v>
      </x:c>
    </x:row>
    <x:row r="3414" ht="40" customHeight="1">
      <x:c r="A3414" s="413" t="str">
        <x:v>Data Schedule</x:v>
      </x:c>
      <x:c r="B3414" s="413" t="str">
        <x:v>W144</x:v>
      </x:c>
      <x:c r="C3414" s="413" t="str">
        <x:v>=IF(AND(A144&lt;&gt;"",U144=1,B144='Pengaturan'!$B$6,'Pengaturan'!$B$28&lt;&gt;"Tutup"),T144,0)</x:v>
      </x:c>
      <x:c r="D3414" s="413" t="str">
        <x:v>=IF(AND(AND(A144&lt;&gt;"",U144=1,AI144=0,AH144=0,LEFT(AG144,5)&lt;&gt;"CHECK",G144&lt;&gt;"CHECK PACKAGE"),B144='Pengaturan'!$B$6,'Pengaturan'!$B$28&lt;&gt;"Tutup"),T144,0)</x:v>
      </x:c>
      <x:c r="E3414" s="413" t="str">
        <x:v>Integrasi rumus</x:v>
      </x:c>
      <x:c r="F3414" s="413" t="str">
        <x:v>9 Sep 2026</x:v>
      </x:c>
    </x:row>
    <x:row r="3415" ht="40" customHeight="1">
      <x:c r="A3415" s="413" t="str">
        <x:v>Data Schedule</x:v>
      </x:c>
      <x:c r="B3415" s="413" t="str">
        <x:v>AM144</x:v>
      </x:c>
      <x:c r="C3415" s="413"/>
      <x:c r="D3415" s="413" t="str">
        <x:v>=IF(AND(A144&lt;&gt;"",B144&gt;'Pengaturan'!$B$29,B144&lt;='Pengaturan'!$B$5),MAX(0,T144-V144-W144),0)</x:v>
      </x:c>
      <x:c r="E3415" s="413" t="str">
        <x:v>Integrasi rumus</x:v>
      </x:c>
      <x:c r="F3415" s="413" t="str">
        <x:v>9 Sep 2026</x:v>
      </x:c>
    </x:row>
    <x:row r="3416" ht="40" customHeight="1">
      <x:c r="A3416" s="413" t="str">
        <x:v>Data Schedule</x:v>
      </x:c>
      <x:c r="B3416" s="413" t="str">
        <x:v>AE144</x:v>
      </x:c>
      <x:c r="C3416" s="413" t="str">
        <x:v>=IF(A144="","",IF(AD144&lt;&gt;0,"CHECK harga/bayar",IF(AI144&gt;0,"CHECK DP belum cocok","OK")))</x:v>
      </x:c>
      <x:c r="D3416" s="413" t="str">
        <x:v>=IF(A144="","",IF(LEFT(AG144,5)="CHECK",AG144,IF(AD144&lt;&gt;0,"CHECK harga/bayar",IF(AI144&gt;0,"CHECK DP belum cocok",IF(U144=0,"Ditahan","OK")))))</x:v>
      </x:c>
      <x:c r="E3416" s="413" t="str">
        <x:v>Integrasi rumus</x:v>
      </x:c>
      <x:c r="F3416" s="413" t="str">
        <x:v>9 Sep 2026</x:v>
      </x:c>
    </x:row>
    <x:row r="3417" ht="40" customHeight="1">
      <x:c r="A3417" s="413" t="str">
        <x:v>Data Schedule</x:v>
      </x:c>
      <x:c r="B3417" s="413" t="str">
        <x:v>AC145</x:v>
      </x:c>
      <x:c r="C3417" s="413" t="str">
        <x:v>=IF(A145="","",P145+Q145)</x:v>
      </x:c>
      <x:c r="D3417" s="413" t="str">
        <x:v>=IF(A145="","",P145+Q145+IF(AL145&lt;&gt;"",N(AK145),0))</x:v>
      </x:c>
      <x:c r="E3417" s="413" t="str">
        <x:v>Integrasi rumus</x:v>
      </x:c>
      <x:c r="F3417" s="413" t="str">
        <x:v>9 Sep 2026</x:v>
      </x:c>
    </x:row>
    <x:row r="3418" ht="40" customHeight="1">
      <x:c r="A3418" s="413" t="str">
        <x:v>Data Schedule</x:v>
      </x:c>
      <x:c r="B3418" s="413" t="str">
        <x:v>S145</x:v>
      </x:c>
      <x:c r="C3418" s="413" t="str">
        <x:v>=IF(A145="","",MIN(L145,P145+Q145))</x:v>
      </x:c>
      <x:c r="D3418" s="413" t="str">
        <x:v>=IF(A145="","",MIN(L145,AC145))</x:v>
      </x:c>
      <x:c r="E3418" s="413" t="str">
        <x:v>Integrasi rumus</x:v>
      </x:c>
      <x:c r="F3418" s="413" t="str">
        <x:v>9 Sep 2026</x:v>
      </x:c>
    </x:row>
    <x:row r="3419" ht="40" customHeight="1">
      <x:c r="A3419" s="413" t="str">
        <x:v>Data Schedule</x:v>
      </x:c>
      <x:c r="B3419" s="413" t="str">
        <x:v>T145</x:v>
      </x:c>
      <x:c r="C3419" s="413" t="str">
        <x:v>=IF(A145="","",IF(OR(O145="Lunas",R145&gt;0),0,MAX(0,L145-MAX(N145,P145)-Q145)))</x:v>
      </x:c>
      <x:c r="D3419" s="413" t="str">
        <x:v>=IF(A145="","",MAX(0,L145-AC145))</x:v>
      </x:c>
      <x:c r="E3419" s="413" t="str">
        <x:v>Integrasi rumus</x:v>
      </x:c>
      <x:c r="F3419" s="413" t="str">
        <x:v>9 Sep 2026</x:v>
      </x:c>
    </x:row>
    <x:row r="3420" ht="40" customHeight="1">
      <x:c r="A3420" s="413" t="str">
        <x:v>Data Schedule</x:v>
      </x:c>
      <x:c r="B3420" s="413" t="str">
        <x:v>AI145</x:v>
      </x:c>
      <x:c r="C3420" s="413" t="str">
        <x:v>=IF(A145="","",MAX(0,N145-P145))</x:v>
      </x:c>
      <x:c r="D3420" s="413" t="str">
        <x:v>=IF(A145="","",MAX(0,N145-AC145))</x:v>
      </x:c>
      <x:c r="E3420" s="413" t="str">
        <x:v>Integrasi rumus</x:v>
      </x:c>
      <x:c r="F3420" s="413" t="str">
        <x:v>9 Sep 2026</x:v>
      </x:c>
    </x:row>
    <x:row r="3421" ht="40" customHeight="1">
      <x:c r="A3421" s="413" t="str">
        <x:v>Data Schedule</x:v>
      </x:c>
      <x:c r="B3421" s="413" t="str">
        <x:v>V145</x:v>
      </x:c>
      <x:c r="C3421" s="413" t="str">
        <x:v>=IF(AND(A145&lt;&gt;"",U145=1,B145&gt;'Pengaturan'!$B$6,B145&lt;='Pengaturan'!$B$5),T145,0)</x:v>
      </x:c>
      <x:c r="D3421" s="413" t="str">
        <x:v>=IF(AND(AND(A145&lt;&gt;"",U145=1,AI145=0,AH145=0,LEFT(AG145,5)&lt;&gt;"CHECK",G145&lt;&gt;"CHECK PACKAGE"),B145&gt;'Pengaturan'!$B$6,B145&lt;='Pengaturan'!$B$5),T145,0)</x:v>
      </x:c>
      <x:c r="E3421" s="413" t="str">
        <x:v>Integrasi rumus</x:v>
      </x:c>
      <x:c r="F3421" s="413" t="str">
        <x:v>9 Sep 2026</x:v>
      </x:c>
    </x:row>
    <x:row r="3422" ht="40" customHeight="1">
      <x:c r="A3422" s="413" t="str">
        <x:v>Data Schedule</x:v>
      </x:c>
      <x:c r="B3422" s="413" t="str">
        <x:v>W145</x:v>
      </x:c>
      <x:c r="C3422" s="413" t="str">
        <x:v>=IF(AND(A145&lt;&gt;"",U145=1,B145='Pengaturan'!$B$6,'Pengaturan'!$B$28&lt;&gt;"Tutup"),T145,0)</x:v>
      </x:c>
      <x:c r="D3422" s="413" t="str">
        <x:v>=IF(AND(AND(A145&lt;&gt;"",U145=1,AI145=0,AH145=0,LEFT(AG145,5)&lt;&gt;"CHECK",G145&lt;&gt;"CHECK PACKAGE"),B145='Pengaturan'!$B$6,'Pengaturan'!$B$28&lt;&gt;"Tutup"),T145,0)</x:v>
      </x:c>
      <x:c r="E3422" s="413" t="str">
        <x:v>Integrasi rumus</x:v>
      </x:c>
      <x:c r="F3422" s="413" t="str">
        <x:v>9 Sep 2026</x:v>
      </x:c>
    </x:row>
    <x:row r="3423" ht="40" customHeight="1">
      <x:c r="A3423" s="413" t="str">
        <x:v>Data Schedule</x:v>
      </x:c>
      <x:c r="B3423" s="413" t="str">
        <x:v>AM145</x:v>
      </x:c>
      <x:c r="C3423" s="413"/>
      <x:c r="D3423" s="413" t="str">
        <x:v>=IF(AND(A145&lt;&gt;"",B145&gt;'Pengaturan'!$B$29,B145&lt;='Pengaturan'!$B$5),MAX(0,T145-V145-W145),0)</x:v>
      </x:c>
      <x:c r="E3423" s="413" t="str">
        <x:v>Integrasi rumus</x:v>
      </x:c>
      <x:c r="F3423" s="413" t="str">
        <x:v>9 Sep 2026</x:v>
      </x:c>
    </x:row>
    <x:row r="3424" ht="40" customHeight="1">
      <x:c r="A3424" s="413" t="str">
        <x:v>Data Schedule</x:v>
      </x:c>
      <x:c r="B3424" s="413" t="str">
        <x:v>AE145</x:v>
      </x:c>
      <x:c r="C3424" s="413" t="str">
        <x:v>=IF(A145="","",IF(AD145&lt;&gt;0,"CHECK harga/bayar",IF(AI145&gt;0,"CHECK DP belum cocok","OK")))</x:v>
      </x:c>
      <x:c r="D3424" s="413" t="str">
        <x:v>=IF(A145="","",IF(LEFT(AG145,5)="CHECK",AG145,IF(AD145&lt;&gt;0,"CHECK harga/bayar",IF(AI145&gt;0,"CHECK DP belum cocok",IF(U145=0,"Ditahan","OK")))))</x:v>
      </x:c>
      <x:c r="E3424" s="413" t="str">
        <x:v>Integrasi rumus</x:v>
      </x:c>
      <x:c r="F3424" s="413" t="str">
        <x:v>9 Sep 2026</x:v>
      </x:c>
    </x:row>
    <x:row r="3425" ht="40" customHeight="1">
      <x:c r="A3425" s="413" t="str">
        <x:v>Data Schedule</x:v>
      </x:c>
      <x:c r="B3425" s="413" t="str">
        <x:v>AC146</x:v>
      </x:c>
      <x:c r="C3425" s="413" t="str">
        <x:v>=IF(A146="","",P146+Q146)</x:v>
      </x:c>
      <x:c r="D3425" s="413" t="str">
        <x:v>=IF(A146="","",P146+Q146+IF(AL146&lt;&gt;"",N(AK146),0))</x:v>
      </x:c>
      <x:c r="E3425" s="413" t="str">
        <x:v>Integrasi rumus</x:v>
      </x:c>
      <x:c r="F3425" s="413" t="str">
        <x:v>9 Sep 2026</x:v>
      </x:c>
    </x:row>
    <x:row r="3426" ht="40" customHeight="1">
      <x:c r="A3426" s="413" t="str">
        <x:v>Data Schedule</x:v>
      </x:c>
      <x:c r="B3426" s="413" t="str">
        <x:v>S146</x:v>
      </x:c>
      <x:c r="C3426" s="413" t="str">
        <x:v>=IF(A146="","",MIN(L146,P146+Q146))</x:v>
      </x:c>
      <x:c r="D3426" s="413" t="str">
        <x:v>=IF(A146="","",MIN(L146,AC146))</x:v>
      </x:c>
      <x:c r="E3426" s="413" t="str">
        <x:v>Integrasi rumus</x:v>
      </x:c>
      <x:c r="F3426" s="413" t="str">
        <x:v>9 Sep 2026</x:v>
      </x:c>
    </x:row>
    <x:row r="3427" ht="40" customHeight="1">
      <x:c r="A3427" s="413" t="str">
        <x:v>Data Schedule</x:v>
      </x:c>
      <x:c r="B3427" s="413" t="str">
        <x:v>T146</x:v>
      </x:c>
      <x:c r="C3427" s="413" t="str">
        <x:v>=IF(A146="","",IF(OR(O146="Lunas",R146&gt;0),0,MAX(0,L146-MAX(N146,P146)-Q146)))</x:v>
      </x:c>
      <x:c r="D3427" s="413" t="str">
        <x:v>=IF(A146="","",MAX(0,L146-AC146))</x:v>
      </x:c>
      <x:c r="E3427" s="413" t="str">
        <x:v>Integrasi rumus</x:v>
      </x:c>
      <x:c r="F3427" s="413" t="str">
        <x:v>9 Sep 2026</x:v>
      </x:c>
    </x:row>
    <x:row r="3428" ht="40" customHeight="1">
      <x:c r="A3428" s="413" t="str">
        <x:v>Data Schedule</x:v>
      </x:c>
      <x:c r="B3428" s="413" t="str">
        <x:v>AI146</x:v>
      </x:c>
      <x:c r="C3428" s="413" t="str">
        <x:v>=IF(A146="","",MAX(0,N146-P146))</x:v>
      </x:c>
      <x:c r="D3428" s="413" t="str">
        <x:v>=IF(A146="","",MAX(0,N146-AC146))</x:v>
      </x:c>
      <x:c r="E3428" s="413" t="str">
        <x:v>Integrasi rumus</x:v>
      </x:c>
      <x:c r="F3428" s="413" t="str">
        <x:v>9 Sep 2026</x:v>
      </x:c>
    </x:row>
    <x:row r="3429" ht="40" customHeight="1">
      <x:c r="A3429" s="413" t="str">
        <x:v>Data Schedule</x:v>
      </x:c>
      <x:c r="B3429" s="413" t="str">
        <x:v>V146</x:v>
      </x:c>
      <x:c r="C3429" s="413" t="str">
        <x:v>=IF(AND(A146&lt;&gt;"",U146=1,B146&gt;'Pengaturan'!$B$6,B146&lt;='Pengaturan'!$B$5),T146,0)</x:v>
      </x:c>
      <x:c r="D3429" s="413" t="str">
        <x:v>=IF(AND(AND(A146&lt;&gt;"",U146=1,AI146=0,AH146=0,LEFT(AG146,5)&lt;&gt;"CHECK",G146&lt;&gt;"CHECK PACKAGE"),B146&gt;'Pengaturan'!$B$6,B146&lt;='Pengaturan'!$B$5),T146,0)</x:v>
      </x:c>
      <x:c r="E3429" s="413" t="str">
        <x:v>Integrasi rumus</x:v>
      </x:c>
      <x:c r="F3429" s="413" t="str">
        <x:v>9 Sep 2026</x:v>
      </x:c>
    </x:row>
    <x:row r="3430" ht="40" customHeight="1">
      <x:c r="A3430" s="413" t="str">
        <x:v>Data Schedule</x:v>
      </x:c>
      <x:c r="B3430" s="413" t="str">
        <x:v>W146</x:v>
      </x:c>
      <x:c r="C3430" s="413" t="str">
        <x:v>=IF(AND(A146&lt;&gt;"",U146=1,B146='Pengaturan'!$B$6,'Pengaturan'!$B$28&lt;&gt;"Tutup"),T146,0)</x:v>
      </x:c>
      <x:c r="D3430" s="413" t="str">
        <x:v>=IF(AND(AND(A146&lt;&gt;"",U146=1,AI146=0,AH146=0,LEFT(AG146,5)&lt;&gt;"CHECK",G146&lt;&gt;"CHECK PACKAGE"),B146='Pengaturan'!$B$6,'Pengaturan'!$B$28&lt;&gt;"Tutup"),T146,0)</x:v>
      </x:c>
      <x:c r="E3430" s="413" t="str">
        <x:v>Integrasi rumus</x:v>
      </x:c>
      <x:c r="F3430" s="413" t="str">
        <x:v>9 Sep 2026</x:v>
      </x:c>
    </x:row>
    <x:row r="3431" ht="40" customHeight="1">
      <x:c r="A3431" s="413" t="str">
        <x:v>Data Schedule</x:v>
      </x:c>
      <x:c r="B3431" s="413" t="str">
        <x:v>AM146</x:v>
      </x:c>
      <x:c r="C3431" s="413"/>
      <x:c r="D3431" s="413" t="str">
        <x:v>=IF(AND(A146&lt;&gt;"",B146&gt;'Pengaturan'!$B$29,B146&lt;='Pengaturan'!$B$5),MAX(0,T146-V146-W146),0)</x:v>
      </x:c>
      <x:c r="E3431" s="413" t="str">
        <x:v>Integrasi rumus</x:v>
      </x:c>
      <x:c r="F3431" s="413" t="str">
        <x:v>9 Sep 2026</x:v>
      </x:c>
    </x:row>
    <x:row r="3432" ht="40" customHeight="1">
      <x:c r="A3432" s="413" t="str">
        <x:v>Data Schedule</x:v>
      </x:c>
      <x:c r="B3432" s="413" t="str">
        <x:v>AE146</x:v>
      </x:c>
      <x:c r="C3432" s="413" t="str">
        <x:v>=IF(A146="","",IF(AD146&lt;&gt;0,"CHECK harga/bayar",IF(AI146&gt;0,"CHECK DP belum cocok","OK")))</x:v>
      </x:c>
      <x:c r="D3432" s="413" t="str">
        <x:v>=IF(A146="","",IF(LEFT(AG146,5)="CHECK",AG146,IF(AD146&lt;&gt;0,"CHECK harga/bayar",IF(AI146&gt;0,"CHECK DP belum cocok",IF(U146=0,"Ditahan","OK")))))</x:v>
      </x:c>
      <x:c r="E3432" s="413" t="str">
        <x:v>Integrasi rumus</x:v>
      </x:c>
      <x:c r="F3432" s="413" t="str">
        <x:v>9 Sep 2026</x:v>
      </x:c>
    </x:row>
    <x:row r="3433" ht="40" customHeight="1">
      <x:c r="A3433" s="413" t="str">
        <x:v>Data Schedule</x:v>
      </x:c>
      <x:c r="B3433" s="413" t="str">
        <x:v>AC147</x:v>
      </x:c>
      <x:c r="C3433" s="413" t="str">
        <x:v>=IF(A147="","",P147+Q147)</x:v>
      </x:c>
      <x:c r="D3433" s="413" t="str">
        <x:v>=IF(A147="","",P147+Q147+IF(AL147&lt;&gt;"",N(AK147),0))</x:v>
      </x:c>
      <x:c r="E3433" s="413" t="str">
        <x:v>Integrasi rumus</x:v>
      </x:c>
      <x:c r="F3433" s="413" t="str">
        <x:v>9 Sep 2026</x:v>
      </x:c>
    </x:row>
    <x:row r="3434" ht="40" customHeight="1">
      <x:c r="A3434" s="413" t="str">
        <x:v>Data Schedule</x:v>
      </x:c>
      <x:c r="B3434" s="413" t="str">
        <x:v>S147</x:v>
      </x:c>
      <x:c r="C3434" s="413" t="str">
        <x:v>=IF(A147="","",MIN(L147,P147+Q147))</x:v>
      </x:c>
      <x:c r="D3434" s="413" t="str">
        <x:v>=IF(A147="","",MIN(L147,AC147))</x:v>
      </x:c>
      <x:c r="E3434" s="413" t="str">
        <x:v>Integrasi rumus</x:v>
      </x:c>
      <x:c r="F3434" s="413" t="str">
        <x:v>9 Sep 2026</x:v>
      </x:c>
    </x:row>
    <x:row r="3435" ht="40" customHeight="1">
      <x:c r="A3435" s="413" t="str">
        <x:v>Data Schedule</x:v>
      </x:c>
      <x:c r="B3435" s="413" t="str">
        <x:v>T147</x:v>
      </x:c>
      <x:c r="C3435" s="413" t="str">
        <x:v>=IF(A147="","",IF(OR(O147="Lunas",R147&gt;0),0,MAX(0,L147-MAX(N147,P147)-Q147)))</x:v>
      </x:c>
      <x:c r="D3435" s="413" t="str">
        <x:v>=IF(A147="","",MAX(0,L147-AC147))</x:v>
      </x:c>
      <x:c r="E3435" s="413" t="str">
        <x:v>Integrasi rumus</x:v>
      </x:c>
      <x:c r="F3435" s="413" t="str">
        <x:v>9 Sep 2026</x:v>
      </x:c>
    </x:row>
    <x:row r="3436" ht="40" customHeight="1">
      <x:c r="A3436" s="413" t="str">
        <x:v>Data Schedule</x:v>
      </x:c>
      <x:c r="B3436" s="413" t="str">
        <x:v>AI147</x:v>
      </x:c>
      <x:c r="C3436" s="413" t="str">
        <x:v>=IF(A147="","",MAX(0,N147-P147))</x:v>
      </x:c>
      <x:c r="D3436" s="413" t="str">
        <x:v>=IF(A147="","",MAX(0,N147-AC147))</x:v>
      </x:c>
      <x:c r="E3436" s="413" t="str">
        <x:v>Integrasi rumus</x:v>
      </x:c>
      <x:c r="F3436" s="413" t="str">
        <x:v>9 Sep 2026</x:v>
      </x:c>
    </x:row>
    <x:row r="3437" ht="40" customHeight="1">
      <x:c r="A3437" s="413" t="str">
        <x:v>Data Schedule</x:v>
      </x:c>
      <x:c r="B3437" s="413" t="str">
        <x:v>V147</x:v>
      </x:c>
      <x:c r="C3437" s="413" t="str">
        <x:v>=IF(AND(A147&lt;&gt;"",U147=1,B147&gt;'Pengaturan'!$B$6,B147&lt;='Pengaturan'!$B$5),T147,0)</x:v>
      </x:c>
      <x:c r="D3437" s="413" t="str">
        <x:v>=IF(AND(AND(A147&lt;&gt;"",U147=1,AI147=0,AH147=0,LEFT(AG147,5)&lt;&gt;"CHECK",G147&lt;&gt;"CHECK PACKAGE"),B147&gt;'Pengaturan'!$B$6,B147&lt;='Pengaturan'!$B$5),T147,0)</x:v>
      </x:c>
      <x:c r="E3437" s="413" t="str">
        <x:v>Integrasi rumus</x:v>
      </x:c>
      <x:c r="F3437" s="413" t="str">
        <x:v>9 Sep 2026</x:v>
      </x:c>
    </x:row>
    <x:row r="3438" ht="40" customHeight="1">
      <x:c r="A3438" s="413" t="str">
        <x:v>Data Schedule</x:v>
      </x:c>
      <x:c r="B3438" s="413" t="str">
        <x:v>W147</x:v>
      </x:c>
      <x:c r="C3438" s="413" t="str">
        <x:v>=IF(AND(A147&lt;&gt;"",U147=1,B147='Pengaturan'!$B$6,'Pengaturan'!$B$28&lt;&gt;"Tutup"),T147,0)</x:v>
      </x:c>
      <x:c r="D3438" s="413" t="str">
        <x:v>=IF(AND(AND(A147&lt;&gt;"",U147=1,AI147=0,AH147=0,LEFT(AG147,5)&lt;&gt;"CHECK",G147&lt;&gt;"CHECK PACKAGE"),B147='Pengaturan'!$B$6,'Pengaturan'!$B$28&lt;&gt;"Tutup"),T147,0)</x:v>
      </x:c>
      <x:c r="E3438" s="413" t="str">
        <x:v>Integrasi rumus</x:v>
      </x:c>
      <x:c r="F3438" s="413" t="str">
        <x:v>9 Sep 2026</x:v>
      </x:c>
    </x:row>
    <x:row r="3439" ht="40" customHeight="1">
      <x:c r="A3439" s="413" t="str">
        <x:v>Data Schedule</x:v>
      </x:c>
      <x:c r="B3439" s="413" t="str">
        <x:v>AM147</x:v>
      </x:c>
      <x:c r="C3439" s="413"/>
      <x:c r="D3439" s="413" t="str">
        <x:v>=IF(AND(A147&lt;&gt;"",B147&gt;'Pengaturan'!$B$29,B147&lt;='Pengaturan'!$B$5),MAX(0,T147-V147-W147),0)</x:v>
      </x:c>
      <x:c r="E3439" s="413" t="str">
        <x:v>Integrasi rumus</x:v>
      </x:c>
      <x:c r="F3439" s="413" t="str">
        <x:v>9 Sep 2026</x:v>
      </x:c>
    </x:row>
    <x:row r="3440" ht="40" customHeight="1">
      <x:c r="A3440" s="413" t="str">
        <x:v>Data Schedule</x:v>
      </x:c>
      <x:c r="B3440" s="413" t="str">
        <x:v>AE147</x:v>
      </x:c>
      <x:c r="C3440" s="413" t="str">
        <x:v>=IF(A147="","",IF(AD147&lt;&gt;0,"CHECK harga/bayar",IF(AI147&gt;0,"CHECK DP belum cocok","OK")))</x:v>
      </x:c>
      <x:c r="D3440" s="413" t="str">
        <x:v>=IF(A147="","",IF(LEFT(AG147,5)="CHECK",AG147,IF(AD147&lt;&gt;0,"CHECK harga/bayar",IF(AI147&gt;0,"CHECK DP belum cocok",IF(U147=0,"Ditahan","OK")))))</x:v>
      </x:c>
      <x:c r="E3440" s="413" t="str">
        <x:v>Integrasi rumus</x:v>
      </x:c>
      <x:c r="F3440" s="413" t="str">
        <x:v>9 Sep 2026</x:v>
      </x:c>
    </x:row>
    <x:row r="3441" ht="40" customHeight="1">
      <x:c r="A3441" s="413" t="str">
        <x:v>Data Schedule</x:v>
      </x:c>
      <x:c r="B3441" s="413" t="str">
        <x:v>AC148</x:v>
      </x:c>
      <x:c r="C3441" s="413" t="str">
        <x:v>=IF(A148="","",P148+Q148)</x:v>
      </x:c>
      <x:c r="D3441" s="413" t="str">
        <x:v>=IF(A148="","",P148+Q148+IF(AL148&lt;&gt;"",N(AK148),0))</x:v>
      </x:c>
      <x:c r="E3441" s="413" t="str">
        <x:v>Integrasi rumus</x:v>
      </x:c>
      <x:c r="F3441" s="413" t="str">
        <x:v>9 Sep 2026</x:v>
      </x:c>
    </x:row>
    <x:row r="3442" ht="40" customHeight="1">
      <x:c r="A3442" s="413" t="str">
        <x:v>Data Schedule</x:v>
      </x:c>
      <x:c r="B3442" s="413" t="str">
        <x:v>S148</x:v>
      </x:c>
      <x:c r="C3442" s="413" t="str">
        <x:v>=IF(A148="","",MIN(L148,P148+Q148))</x:v>
      </x:c>
      <x:c r="D3442" s="413" t="str">
        <x:v>=IF(A148="","",MIN(L148,AC148))</x:v>
      </x:c>
      <x:c r="E3442" s="413" t="str">
        <x:v>Integrasi rumus</x:v>
      </x:c>
      <x:c r="F3442" s="413" t="str">
        <x:v>9 Sep 2026</x:v>
      </x:c>
    </x:row>
    <x:row r="3443" ht="40" customHeight="1">
      <x:c r="A3443" s="413" t="str">
        <x:v>Data Schedule</x:v>
      </x:c>
      <x:c r="B3443" s="413" t="str">
        <x:v>T148</x:v>
      </x:c>
      <x:c r="C3443" s="413" t="str">
        <x:v>=IF(A148="","",IF(OR(O148="Lunas",R148&gt;0),0,MAX(0,L148-MAX(N148,P148)-Q148)))</x:v>
      </x:c>
      <x:c r="D3443" s="413" t="str">
        <x:v>=IF(A148="","",MAX(0,L148-AC148))</x:v>
      </x:c>
      <x:c r="E3443" s="413" t="str">
        <x:v>Integrasi rumus</x:v>
      </x:c>
      <x:c r="F3443" s="413" t="str">
        <x:v>9 Sep 2026</x:v>
      </x:c>
    </x:row>
    <x:row r="3444" ht="40" customHeight="1">
      <x:c r="A3444" s="413" t="str">
        <x:v>Data Schedule</x:v>
      </x:c>
      <x:c r="B3444" s="413" t="str">
        <x:v>AI148</x:v>
      </x:c>
      <x:c r="C3444" s="413" t="str">
        <x:v>=IF(A148="","",MAX(0,N148-P148))</x:v>
      </x:c>
      <x:c r="D3444" s="413" t="str">
        <x:v>=IF(A148="","",MAX(0,N148-AC148))</x:v>
      </x:c>
      <x:c r="E3444" s="413" t="str">
        <x:v>Integrasi rumus</x:v>
      </x:c>
      <x:c r="F3444" s="413" t="str">
        <x:v>9 Sep 2026</x:v>
      </x:c>
    </x:row>
    <x:row r="3445" ht="40" customHeight="1">
      <x:c r="A3445" s="413" t="str">
        <x:v>Data Schedule</x:v>
      </x:c>
      <x:c r="B3445" s="413" t="str">
        <x:v>V148</x:v>
      </x:c>
      <x:c r="C3445" s="413" t="str">
        <x:v>=IF(AND(A148&lt;&gt;"",U148=1,B148&gt;'Pengaturan'!$B$6,B148&lt;='Pengaturan'!$B$5),T148,0)</x:v>
      </x:c>
      <x:c r="D3445" s="413" t="str">
        <x:v>=IF(AND(AND(A148&lt;&gt;"",U148=1,AI148=0,AH148=0,LEFT(AG148,5)&lt;&gt;"CHECK",G148&lt;&gt;"CHECK PACKAGE"),B148&gt;'Pengaturan'!$B$6,B148&lt;='Pengaturan'!$B$5),T148,0)</x:v>
      </x:c>
      <x:c r="E3445" s="413" t="str">
        <x:v>Integrasi rumus</x:v>
      </x:c>
      <x:c r="F3445" s="413" t="str">
        <x:v>9 Sep 2026</x:v>
      </x:c>
    </x:row>
    <x:row r="3446" ht="40" customHeight="1">
      <x:c r="A3446" s="413" t="str">
        <x:v>Data Schedule</x:v>
      </x:c>
      <x:c r="B3446" s="413" t="str">
        <x:v>W148</x:v>
      </x:c>
      <x:c r="C3446" s="413" t="str">
        <x:v>=IF(AND(A148&lt;&gt;"",U148=1,B148='Pengaturan'!$B$6,'Pengaturan'!$B$28&lt;&gt;"Tutup"),T148,0)</x:v>
      </x:c>
      <x:c r="D3446" s="413" t="str">
        <x:v>=IF(AND(AND(A148&lt;&gt;"",U148=1,AI148=0,AH148=0,LEFT(AG148,5)&lt;&gt;"CHECK",G148&lt;&gt;"CHECK PACKAGE"),B148='Pengaturan'!$B$6,'Pengaturan'!$B$28&lt;&gt;"Tutup"),T148,0)</x:v>
      </x:c>
      <x:c r="E3446" s="413" t="str">
        <x:v>Integrasi rumus</x:v>
      </x:c>
      <x:c r="F3446" s="413" t="str">
        <x:v>9 Sep 2026</x:v>
      </x:c>
    </x:row>
    <x:row r="3447" ht="40" customHeight="1">
      <x:c r="A3447" s="413" t="str">
        <x:v>Data Schedule</x:v>
      </x:c>
      <x:c r="B3447" s="413" t="str">
        <x:v>AM148</x:v>
      </x:c>
      <x:c r="C3447" s="413"/>
      <x:c r="D3447" s="413" t="str">
        <x:v>=IF(AND(A148&lt;&gt;"",B148&gt;'Pengaturan'!$B$29,B148&lt;='Pengaturan'!$B$5),MAX(0,T148-V148-W148),0)</x:v>
      </x:c>
      <x:c r="E3447" s="413" t="str">
        <x:v>Integrasi rumus</x:v>
      </x:c>
      <x:c r="F3447" s="413" t="str">
        <x:v>9 Sep 2026</x:v>
      </x:c>
    </x:row>
    <x:row r="3448" ht="40" customHeight="1">
      <x:c r="A3448" s="413" t="str">
        <x:v>Data Schedule</x:v>
      </x:c>
      <x:c r="B3448" s="413" t="str">
        <x:v>AE148</x:v>
      </x:c>
      <x:c r="C3448" s="413" t="str">
        <x:v>=IF(A148="","",IF(AD148&lt;&gt;0,"CHECK harga/bayar",IF(AI148&gt;0,"CHECK DP belum cocok","OK")))</x:v>
      </x:c>
      <x:c r="D3448" s="413" t="str">
        <x:v>=IF(A148="","",IF(LEFT(AG148,5)="CHECK",AG148,IF(AD148&lt;&gt;0,"CHECK harga/bayar",IF(AI148&gt;0,"CHECK DP belum cocok",IF(U148=0,"Ditahan","OK")))))</x:v>
      </x:c>
      <x:c r="E3448" s="413" t="str">
        <x:v>Integrasi rumus</x:v>
      </x:c>
      <x:c r="F3448" s="413" t="str">
        <x:v>9 Sep 2026</x:v>
      </x:c>
    </x:row>
    <x:row r="3449" ht="40" customHeight="1">
      <x:c r="A3449" s="413" t="str">
        <x:v>Data Schedule</x:v>
      </x:c>
      <x:c r="B3449" s="413" t="str">
        <x:v>AC149</x:v>
      </x:c>
      <x:c r="C3449" s="413" t="str">
        <x:v>=IF(A149="","",P149+Q149)</x:v>
      </x:c>
      <x:c r="D3449" s="413" t="str">
        <x:v>=IF(A149="","",P149+Q149+IF(AL149&lt;&gt;"",N(AK149),0))</x:v>
      </x:c>
      <x:c r="E3449" s="413" t="str">
        <x:v>Integrasi rumus</x:v>
      </x:c>
      <x:c r="F3449" s="413" t="str">
        <x:v>9 Sep 2026</x:v>
      </x:c>
    </x:row>
    <x:row r="3450" ht="40" customHeight="1">
      <x:c r="A3450" s="413" t="str">
        <x:v>Data Schedule</x:v>
      </x:c>
      <x:c r="B3450" s="413" t="str">
        <x:v>S149</x:v>
      </x:c>
      <x:c r="C3450" s="413" t="str">
        <x:v>=IF(A149="","",MIN(L149,P149+Q149))</x:v>
      </x:c>
      <x:c r="D3450" s="413" t="str">
        <x:v>=IF(A149="","",MIN(L149,AC149))</x:v>
      </x:c>
      <x:c r="E3450" s="413" t="str">
        <x:v>Integrasi rumus</x:v>
      </x:c>
      <x:c r="F3450" s="413" t="str">
        <x:v>9 Sep 2026</x:v>
      </x:c>
    </x:row>
    <x:row r="3451" ht="40" customHeight="1">
      <x:c r="A3451" s="413" t="str">
        <x:v>Data Schedule</x:v>
      </x:c>
      <x:c r="B3451" s="413" t="str">
        <x:v>T149</x:v>
      </x:c>
      <x:c r="C3451" s="413" t="str">
        <x:v>=IF(A149="","",IF(OR(O149="Lunas",R149&gt;0),0,MAX(0,L149-MAX(N149,P149)-Q149)))</x:v>
      </x:c>
      <x:c r="D3451" s="413" t="str">
        <x:v>=IF(A149="","",MAX(0,L149-AC149))</x:v>
      </x:c>
      <x:c r="E3451" s="413" t="str">
        <x:v>Integrasi rumus</x:v>
      </x:c>
      <x:c r="F3451" s="413" t="str">
        <x:v>9 Sep 2026</x:v>
      </x:c>
    </x:row>
    <x:row r="3452" ht="40" customHeight="1">
      <x:c r="A3452" s="413" t="str">
        <x:v>Data Schedule</x:v>
      </x:c>
      <x:c r="B3452" s="413" t="str">
        <x:v>AI149</x:v>
      </x:c>
      <x:c r="C3452" s="413" t="str">
        <x:v>=IF(A149="","",MAX(0,N149-P149))</x:v>
      </x:c>
      <x:c r="D3452" s="413" t="str">
        <x:v>=IF(A149="","",MAX(0,N149-AC149))</x:v>
      </x:c>
      <x:c r="E3452" s="413" t="str">
        <x:v>Integrasi rumus</x:v>
      </x:c>
      <x:c r="F3452" s="413" t="str">
        <x:v>9 Sep 2026</x:v>
      </x:c>
    </x:row>
    <x:row r="3453" ht="40" customHeight="1">
      <x:c r="A3453" s="413" t="str">
        <x:v>Data Schedule</x:v>
      </x:c>
      <x:c r="B3453" s="413" t="str">
        <x:v>V149</x:v>
      </x:c>
      <x:c r="C3453" s="413" t="str">
        <x:v>=IF(AND(A149&lt;&gt;"",U149=1,B149&gt;'Pengaturan'!$B$6,B149&lt;='Pengaturan'!$B$5),T149,0)</x:v>
      </x:c>
      <x:c r="D3453" s="413" t="str">
        <x:v>=IF(AND(AND(A149&lt;&gt;"",U149=1,AI149=0,AH149=0,LEFT(AG149,5)&lt;&gt;"CHECK",G149&lt;&gt;"CHECK PACKAGE"),B149&gt;'Pengaturan'!$B$6,B149&lt;='Pengaturan'!$B$5),T149,0)</x:v>
      </x:c>
      <x:c r="E3453" s="413" t="str">
        <x:v>Integrasi rumus</x:v>
      </x:c>
      <x:c r="F3453" s="413" t="str">
        <x:v>9 Sep 2026</x:v>
      </x:c>
    </x:row>
    <x:row r="3454" ht="40" customHeight="1">
      <x:c r="A3454" s="413" t="str">
        <x:v>Data Schedule</x:v>
      </x:c>
      <x:c r="B3454" s="413" t="str">
        <x:v>W149</x:v>
      </x:c>
      <x:c r="C3454" s="413" t="str">
        <x:v>=IF(AND(A149&lt;&gt;"",U149=1,B149='Pengaturan'!$B$6,'Pengaturan'!$B$28&lt;&gt;"Tutup"),T149,0)</x:v>
      </x:c>
      <x:c r="D3454" s="413" t="str">
        <x:v>=IF(AND(AND(A149&lt;&gt;"",U149=1,AI149=0,AH149=0,LEFT(AG149,5)&lt;&gt;"CHECK",G149&lt;&gt;"CHECK PACKAGE"),B149='Pengaturan'!$B$6,'Pengaturan'!$B$28&lt;&gt;"Tutup"),T149,0)</x:v>
      </x:c>
      <x:c r="E3454" s="413" t="str">
        <x:v>Integrasi rumus</x:v>
      </x:c>
      <x:c r="F3454" s="413" t="str">
        <x:v>9 Sep 2026</x:v>
      </x:c>
    </x:row>
    <x:row r="3455" ht="40" customHeight="1">
      <x:c r="A3455" s="413" t="str">
        <x:v>Data Schedule</x:v>
      </x:c>
      <x:c r="B3455" s="413" t="str">
        <x:v>AM149</x:v>
      </x:c>
      <x:c r="C3455" s="413"/>
      <x:c r="D3455" s="413" t="str">
        <x:v>=IF(AND(A149&lt;&gt;"",B149&gt;'Pengaturan'!$B$29,B149&lt;='Pengaturan'!$B$5),MAX(0,T149-V149-W149),0)</x:v>
      </x:c>
      <x:c r="E3455" s="413" t="str">
        <x:v>Integrasi rumus</x:v>
      </x:c>
      <x:c r="F3455" s="413" t="str">
        <x:v>9 Sep 2026</x:v>
      </x:c>
    </x:row>
    <x:row r="3456" ht="40" customHeight="1">
      <x:c r="A3456" s="413" t="str">
        <x:v>Data Schedule</x:v>
      </x:c>
      <x:c r="B3456" s="413" t="str">
        <x:v>AE149</x:v>
      </x:c>
      <x:c r="C3456" s="413" t="str">
        <x:v>=IF(A149="","",IF(AD149&lt;&gt;0,"CHECK harga/bayar",IF(AI149&gt;0,"CHECK DP belum cocok","OK")))</x:v>
      </x:c>
      <x:c r="D3456" s="413" t="str">
        <x:v>=IF(A149="","",IF(LEFT(AG149,5)="CHECK",AG149,IF(AD149&lt;&gt;0,"CHECK harga/bayar",IF(AI149&gt;0,"CHECK DP belum cocok",IF(U149=0,"Ditahan","OK")))))</x:v>
      </x:c>
      <x:c r="E3456" s="413" t="str">
        <x:v>Integrasi rumus</x:v>
      </x:c>
      <x:c r="F3456" s="413" t="str">
        <x:v>9 Sep 2026</x:v>
      </x:c>
    </x:row>
    <x:row r="3457" ht="40" customHeight="1">
      <x:c r="A3457" s="413" t="str">
        <x:v>Data Schedule</x:v>
      </x:c>
      <x:c r="B3457" s="413" t="str">
        <x:v>AC150</x:v>
      </x:c>
      <x:c r="C3457" s="413" t="str">
        <x:v>=IF(A150="","",P150+Q150)</x:v>
      </x:c>
      <x:c r="D3457" s="413" t="str">
        <x:v>=IF(A150="","",P150+Q150+IF(AL150&lt;&gt;"",N(AK150),0))</x:v>
      </x:c>
      <x:c r="E3457" s="413" t="str">
        <x:v>Integrasi rumus</x:v>
      </x:c>
      <x:c r="F3457" s="413" t="str">
        <x:v>9 Sep 2026</x:v>
      </x:c>
    </x:row>
    <x:row r="3458" ht="40" customHeight="1">
      <x:c r="A3458" s="413" t="str">
        <x:v>Data Schedule</x:v>
      </x:c>
      <x:c r="B3458" s="413" t="str">
        <x:v>S150</x:v>
      </x:c>
      <x:c r="C3458" s="413" t="str">
        <x:v>=IF(A150="","",MIN(L150,P150+Q150))</x:v>
      </x:c>
      <x:c r="D3458" s="413" t="str">
        <x:v>=IF(A150="","",MIN(L150,AC150))</x:v>
      </x:c>
      <x:c r="E3458" s="413" t="str">
        <x:v>Integrasi rumus</x:v>
      </x:c>
      <x:c r="F3458" s="413" t="str">
        <x:v>9 Sep 2026</x:v>
      </x:c>
    </x:row>
    <x:row r="3459" ht="40" customHeight="1">
      <x:c r="A3459" s="413" t="str">
        <x:v>Data Schedule</x:v>
      </x:c>
      <x:c r="B3459" s="413" t="str">
        <x:v>T150</x:v>
      </x:c>
      <x:c r="C3459" s="413" t="str">
        <x:v>=IF(A150="","",IF(OR(O150="Lunas",R150&gt;0),0,MAX(0,L150-MAX(N150,P150)-Q150)))</x:v>
      </x:c>
      <x:c r="D3459" s="413" t="str">
        <x:v>=IF(A150="","",MAX(0,L150-AC150))</x:v>
      </x:c>
      <x:c r="E3459" s="413" t="str">
        <x:v>Integrasi rumus</x:v>
      </x:c>
      <x:c r="F3459" s="413" t="str">
        <x:v>9 Sep 2026</x:v>
      </x:c>
    </x:row>
    <x:row r="3460" ht="40" customHeight="1">
      <x:c r="A3460" s="413" t="str">
        <x:v>Data Schedule</x:v>
      </x:c>
      <x:c r="B3460" s="413" t="str">
        <x:v>AI150</x:v>
      </x:c>
      <x:c r="C3460" s="413" t="str">
        <x:v>=IF(A150="","",MAX(0,N150-P150))</x:v>
      </x:c>
      <x:c r="D3460" s="413" t="str">
        <x:v>=IF(A150="","",MAX(0,N150-AC150))</x:v>
      </x:c>
      <x:c r="E3460" s="413" t="str">
        <x:v>Integrasi rumus</x:v>
      </x:c>
      <x:c r="F3460" s="413" t="str">
        <x:v>9 Sep 2026</x:v>
      </x:c>
    </x:row>
    <x:row r="3461" ht="40" customHeight="1">
      <x:c r="A3461" s="413" t="str">
        <x:v>Data Schedule</x:v>
      </x:c>
      <x:c r="B3461" s="413" t="str">
        <x:v>V150</x:v>
      </x:c>
      <x:c r="C3461" s="413" t="str">
        <x:v>=IF(AND(A150&lt;&gt;"",U150=1,B150&gt;'Pengaturan'!$B$6,B150&lt;='Pengaturan'!$B$5),T150,0)</x:v>
      </x:c>
      <x:c r="D3461" s="413" t="str">
        <x:v>=IF(AND(AND(A150&lt;&gt;"",U150=1,AI150=0,AH150=0,LEFT(AG150,5)&lt;&gt;"CHECK",G150&lt;&gt;"CHECK PACKAGE"),B150&gt;'Pengaturan'!$B$6,B150&lt;='Pengaturan'!$B$5),T150,0)</x:v>
      </x:c>
      <x:c r="E3461" s="413" t="str">
        <x:v>Integrasi rumus</x:v>
      </x:c>
      <x:c r="F3461" s="413" t="str">
        <x:v>9 Sep 2026</x:v>
      </x:c>
    </x:row>
    <x:row r="3462" ht="40" customHeight="1">
      <x:c r="A3462" s="413" t="str">
        <x:v>Data Schedule</x:v>
      </x:c>
      <x:c r="B3462" s="413" t="str">
        <x:v>W150</x:v>
      </x:c>
      <x:c r="C3462" s="413" t="str">
        <x:v>=IF(AND(A150&lt;&gt;"",U150=1,B150='Pengaturan'!$B$6,'Pengaturan'!$B$28&lt;&gt;"Tutup"),T150,0)</x:v>
      </x:c>
      <x:c r="D3462" s="413" t="str">
        <x:v>=IF(AND(AND(A150&lt;&gt;"",U150=1,AI150=0,AH150=0,LEFT(AG150,5)&lt;&gt;"CHECK",G150&lt;&gt;"CHECK PACKAGE"),B150='Pengaturan'!$B$6,'Pengaturan'!$B$28&lt;&gt;"Tutup"),T150,0)</x:v>
      </x:c>
      <x:c r="E3462" s="413" t="str">
        <x:v>Integrasi rumus</x:v>
      </x:c>
      <x:c r="F3462" s="413" t="str">
        <x:v>9 Sep 2026</x:v>
      </x:c>
    </x:row>
    <x:row r="3463" ht="40" customHeight="1">
      <x:c r="A3463" s="413" t="str">
        <x:v>Data Schedule</x:v>
      </x:c>
      <x:c r="B3463" s="413" t="str">
        <x:v>AM150</x:v>
      </x:c>
      <x:c r="C3463" s="413"/>
      <x:c r="D3463" s="413" t="str">
        <x:v>=IF(AND(A150&lt;&gt;"",B150&gt;'Pengaturan'!$B$29,B150&lt;='Pengaturan'!$B$5),MAX(0,T150-V150-W150),0)</x:v>
      </x:c>
      <x:c r="E3463" s="413" t="str">
        <x:v>Integrasi rumus</x:v>
      </x:c>
      <x:c r="F3463" s="413" t="str">
        <x:v>9 Sep 2026</x:v>
      </x:c>
    </x:row>
    <x:row r="3464" ht="40" customHeight="1">
      <x:c r="A3464" s="413" t="str">
        <x:v>Data Schedule</x:v>
      </x:c>
      <x:c r="B3464" s="413" t="str">
        <x:v>AE150</x:v>
      </x:c>
      <x:c r="C3464" s="413" t="str">
        <x:v>=IF(A150="","",IF(AD150&lt;&gt;0,"CHECK harga/bayar",IF(AI150&gt;0,"CHECK DP belum cocok","OK")))</x:v>
      </x:c>
      <x:c r="D3464" s="413" t="str">
        <x:v>=IF(A150="","",IF(LEFT(AG150,5)="CHECK",AG150,IF(AD150&lt;&gt;0,"CHECK harga/bayar",IF(AI150&gt;0,"CHECK DP belum cocok",IF(U150=0,"Ditahan","OK")))))</x:v>
      </x:c>
      <x:c r="E3464" s="413" t="str">
        <x:v>Integrasi rumus</x:v>
      </x:c>
      <x:c r="F3464" s="413" t="str">
        <x:v>9 Sep 2026</x:v>
      </x:c>
    </x:row>
    <x:row r="3465" ht="40" customHeight="1">
      <x:c r="A3465" s="413" t="str">
        <x:v>Data Schedule</x:v>
      </x:c>
      <x:c r="B3465" s="413" t="str">
        <x:v>AC151</x:v>
      </x:c>
      <x:c r="C3465" s="413" t="str">
        <x:v>=IF(A151="","",P151+Q151)</x:v>
      </x:c>
      <x:c r="D3465" s="413" t="str">
        <x:v>=IF(A151="","",P151+Q151+IF(AL151&lt;&gt;"",N(AK151),0))</x:v>
      </x:c>
      <x:c r="E3465" s="413" t="str">
        <x:v>Integrasi rumus</x:v>
      </x:c>
      <x:c r="F3465" s="413" t="str">
        <x:v>9 Sep 2026</x:v>
      </x:c>
    </x:row>
    <x:row r="3466" ht="40" customHeight="1">
      <x:c r="A3466" s="413" t="str">
        <x:v>Data Schedule</x:v>
      </x:c>
      <x:c r="B3466" s="413" t="str">
        <x:v>S151</x:v>
      </x:c>
      <x:c r="C3466" s="413" t="str">
        <x:v>=IF(A151="","",MIN(L151,P151+Q151))</x:v>
      </x:c>
      <x:c r="D3466" s="413" t="str">
        <x:v>=IF(A151="","",MIN(L151,AC151))</x:v>
      </x:c>
      <x:c r="E3466" s="413" t="str">
        <x:v>Integrasi rumus</x:v>
      </x:c>
      <x:c r="F3466" s="413" t="str">
        <x:v>9 Sep 2026</x:v>
      </x:c>
    </x:row>
    <x:row r="3467" ht="40" customHeight="1">
      <x:c r="A3467" s="413" t="str">
        <x:v>Data Schedule</x:v>
      </x:c>
      <x:c r="B3467" s="413" t="str">
        <x:v>T151</x:v>
      </x:c>
      <x:c r="C3467" s="413" t="str">
        <x:v>=IF(A151="","",IF(OR(O151="Lunas",R151&gt;0),0,MAX(0,L151-MAX(N151,P151)-Q151)))</x:v>
      </x:c>
      <x:c r="D3467" s="413" t="str">
        <x:v>=IF(A151="","",MAX(0,L151-AC151))</x:v>
      </x:c>
      <x:c r="E3467" s="413" t="str">
        <x:v>Integrasi rumus</x:v>
      </x:c>
      <x:c r="F3467" s="413" t="str">
        <x:v>9 Sep 2026</x:v>
      </x:c>
    </x:row>
    <x:row r="3468" ht="40" customHeight="1">
      <x:c r="A3468" s="413" t="str">
        <x:v>Data Schedule</x:v>
      </x:c>
      <x:c r="B3468" s="413" t="str">
        <x:v>AI151</x:v>
      </x:c>
      <x:c r="C3468" s="413" t="str">
        <x:v>=IF(A151="","",MAX(0,N151-P151))</x:v>
      </x:c>
      <x:c r="D3468" s="413" t="str">
        <x:v>=IF(A151="","",MAX(0,N151-AC151))</x:v>
      </x:c>
      <x:c r="E3468" s="413" t="str">
        <x:v>Integrasi rumus</x:v>
      </x:c>
      <x:c r="F3468" s="413" t="str">
        <x:v>9 Sep 2026</x:v>
      </x:c>
    </x:row>
    <x:row r="3469" ht="40" customHeight="1">
      <x:c r="A3469" s="413" t="str">
        <x:v>Data Schedule</x:v>
      </x:c>
      <x:c r="B3469" s="413" t="str">
        <x:v>V151</x:v>
      </x:c>
      <x:c r="C3469" s="413" t="str">
        <x:v>=IF(AND(A151&lt;&gt;"",U151=1,B151&gt;'Pengaturan'!$B$6,B151&lt;='Pengaturan'!$B$5),T151,0)</x:v>
      </x:c>
      <x:c r="D3469" s="413" t="str">
        <x:v>=IF(AND(AND(A151&lt;&gt;"",U151=1,AI151=0,AH151=0,LEFT(AG151,5)&lt;&gt;"CHECK",G151&lt;&gt;"CHECK PACKAGE"),B151&gt;'Pengaturan'!$B$6,B151&lt;='Pengaturan'!$B$5),T151,0)</x:v>
      </x:c>
      <x:c r="E3469" s="413" t="str">
        <x:v>Integrasi rumus</x:v>
      </x:c>
      <x:c r="F3469" s="413" t="str">
        <x:v>9 Sep 2026</x:v>
      </x:c>
    </x:row>
    <x:row r="3470" ht="40" customHeight="1">
      <x:c r="A3470" s="413" t="str">
        <x:v>Data Schedule</x:v>
      </x:c>
      <x:c r="B3470" s="413" t="str">
        <x:v>W151</x:v>
      </x:c>
      <x:c r="C3470" s="413" t="str">
        <x:v>=IF(AND(A151&lt;&gt;"",U151=1,B151='Pengaturan'!$B$6,'Pengaturan'!$B$28&lt;&gt;"Tutup"),T151,0)</x:v>
      </x:c>
      <x:c r="D3470" s="413" t="str">
        <x:v>=IF(AND(AND(A151&lt;&gt;"",U151=1,AI151=0,AH151=0,LEFT(AG151,5)&lt;&gt;"CHECK",G151&lt;&gt;"CHECK PACKAGE"),B151='Pengaturan'!$B$6,'Pengaturan'!$B$28&lt;&gt;"Tutup"),T151,0)</x:v>
      </x:c>
      <x:c r="E3470" s="413" t="str">
        <x:v>Integrasi rumus</x:v>
      </x:c>
      <x:c r="F3470" s="413" t="str">
        <x:v>9 Sep 2026</x:v>
      </x:c>
    </x:row>
    <x:row r="3471" ht="40" customHeight="1">
      <x:c r="A3471" s="413" t="str">
        <x:v>Data Schedule</x:v>
      </x:c>
      <x:c r="B3471" s="413" t="str">
        <x:v>AM151</x:v>
      </x:c>
      <x:c r="C3471" s="413"/>
      <x:c r="D3471" s="413" t="str">
        <x:v>=IF(AND(A151&lt;&gt;"",B151&gt;'Pengaturan'!$B$29,B151&lt;='Pengaturan'!$B$5),MAX(0,T151-V151-W151),0)</x:v>
      </x:c>
      <x:c r="E3471" s="413" t="str">
        <x:v>Integrasi rumus</x:v>
      </x:c>
      <x:c r="F3471" s="413" t="str">
        <x:v>9 Sep 2026</x:v>
      </x:c>
    </x:row>
    <x:row r="3472" ht="40" customHeight="1">
      <x:c r="A3472" s="413" t="str">
        <x:v>Data Schedule</x:v>
      </x:c>
      <x:c r="B3472" s="413" t="str">
        <x:v>AE151</x:v>
      </x:c>
      <x:c r="C3472" s="413" t="str">
        <x:v>=IF(A151="","",IF(AD151&lt;&gt;0,"CHECK harga/bayar",IF(AI151&gt;0,"CHECK DP belum cocok","OK")))</x:v>
      </x:c>
      <x:c r="D3472" s="413" t="str">
        <x:v>=IF(A151="","",IF(LEFT(AG151,5)="CHECK",AG151,IF(AD151&lt;&gt;0,"CHECK harga/bayar",IF(AI151&gt;0,"CHECK DP belum cocok",IF(U151=0,"Ditahan","OK")))))</x:v>
      </x:c>
      <x:c r="E3472" s="413" t="str">
        <x:v>Integrasi rumus</x:v>
      </x:c>
      <x:c r="F3472" s="413" t="str">
        <x:v>9 Sep 2026</x:v>
      </x:c>
    </x:row>
    <x:row r="3473" ht="40" customHeight="1">
      <x:c r="A3473" s="413" t="str">
        <x:v>Data Schedule</x:v>
      </x:c>
      <x:c r="B3473" s="413" t="str">
        <x:v>AC152</x:v>
      </x:c>
      <x:c r="C3473" s="413" t="str">
        <x:v>=IF(A152="","",P152+Q152)</x:v>
      </x:c>
      <x:c r="D3473" s="413" t="str">
        <x:v>=IF(A152="","",P152+Q152+IF(AL152&lt;&gt;"",N(AK152),0))</x:v>
      </x:c>
      <x:c r="E3473" s="413" t="str">
        <x:v>Integrasi rumus</x:v>
      </x:c>
      <x:c r="F3473" s="413" t="str">
        <x:v>9 Sep 2026</x:v>
      </x:c>
    </x:row>
    <x:row r="3474" ht="40" customHeight="1">
      <x:c r="A3474" s="413" t="str">
        <x:v>Data Schedule</x:v>
      </x:c>
      <x:c r="B3474" s="413" t="str">
        <x:v>S152</x:v>
      </x:c>
      <x:c r="C3474" s="413" t="str">
        <x:v>=IF(A152="","",MIN(L152,P152+Q152))</x:v>
      </x:c>
      <x:c r="D3474" s="413" t="str">
        <x:v>=IF(A152="","",MIN(L152,AC152))</x:v>
      </x:c>
      <x:c r="E3474" s="413" t="str">
        <x:v>Integrasi rumus</x:v>
      </x:c>
      <x:c r="F3474" s="413" t="str">
        <x:v>9 Sep 2026</x:v>
      </x:c>
    </x:row>
    <x:row r="3475" ht="40" customHeight="1">
      <x:c r="A3475" s="413" t="str">
        <x:v>Data Schedule</x:v>
      </x:c>
      <x:c r="B3475" s="413" t="str">
        <x:v>T152</x:v>
      </x:c>
      <x:c r="C3475" s="413" t="str">
        <x:v>=IF(A152="","",IF(OR(O152="Lunas",R152&gt;0),0,MAX(0,L152-MAX(N152,P152)-Q152)))</x:v>
      </x:c>
      <x:c r="D3475" s="413" t="str">
        <x:v>=IF(A152="","",MAX(0,L152-AC152))</x:v>
      </x:c>
      <x:c r="E3475" s="413" t="str">
        <x:v>Integrasi rumus</x:v>
      </x:c>
      <x:c r="F3475" s="413" t="str">
        <x:v>9 Sep 2026</x:v>
      </x:c>
    </x:row>
    <x:row r="3476" ht="40" customHeight="1">
      <x:c r="A3476" s="413" t="str">
        <x:v>Data Schedule</x:v>
      </x:c>
      <x:c r="B3476" s="413" t="str">
        <x:v>AI152</x:v>
      </x:c>
      <x:c r="C3476" s="413" t="str">
        <x:v>=IF(A152="","",MAX(0,N152-P152))</x:v>
      </x:c>
      <x:c r="D3476" s="413" t="str">
        <x:v>=IF(A152="","",MAX(0,N152-AC152))</x:v>
      </x:c>
      <x:c r="E3476" s="413" t="str">
        <x:v>Integrasi rumus</x:v>
      </x:c>
      <x:c r="F3476" s="413" t="str">
        <x:v>9 Sep 2026</x:v>
      </x:c>
    </x:row>
    <x:row r="3477" ht="40" customHeight="1">
      <x:c r="A3477" s="413" t="str">
        <x:v>Data Schedule</x:v>
      </x:c>
      <x:c r="B3477" s="413" t="str">
        <x:v>V152</x:v>
      </x:c>
      <x:c r="C3477" s="413" t="str">
        <x:v>=IF(AND(A152&lt;&gt;"",U152=1,B152&gt;'Pengaturan'!$B$6,B152&lt;='Pengaturan'!$B$5),T152,0)</x:v>
      </x:c>
      <x:c r="D3477" s="413" t="str">
        <x:v>=IF(AND(AND(A152&lt;&gt;"",U152=1,AI152=0,AH152=0,LEFT(AG152,5)&lt;&gt;"CHECK",G152&lt;&gt;"CHECK PACKAGE"),B152&gt;'Pengaturan'!$B$6,B152&lt;='Pengaturan'!$B$5),T152,0)</x:v>
      </x:c>
      <x:c r="E3477" s="413" t="str">
        <x:v>Integrasi rumus</x:v>
      </x:c>
      <x:c r="F3477" s="413" t="str">
        <x:v>9 Sep 2026</x:v>
      </x:c>
    </x:row>
    <x:row r="3478" ht="40" customHeight="1">
      <x:c r="A3478" s="413" t="str">
        <x:v>Data Schedule</x:v>
      </x:c>
      <x:c r="B3478" s="413" t="str">
        <x:v>W152</x:v>
      </x:c>
      <x:c r="C3478" s="413" t="str">
        <x:v>=IF(AND(A152&lt;&gt;"",U152=1,B152='Pengaturan'!$B$6,'Pengaturan'!$B$28&lt;&gt;"Tutup"),T152,0)</x:v>
      </x:c>
      <x:c r="D3478" s="413" t="str">
        <x:v>=IF(AND(AND(A152&lt;&gt;"",U152=1,AI152=0,AH152=0,LEFT(AG152,5)&lt;&gt;"CHECK",G152&lt;&gt;"CHECK PACKAGE"),B152='Pengaturan'!$B$6,'Pengaturan'!$B$28&lt;&gt;"Tutup"),T152,0)</x:v>
      </x:c>
      <x:c r="E3478" s="413" t="str">
        <x:v>Integrasi rumus</x:v>
      </x:c>
      <x:c r="F3478" s="413" t="str">
        <x:v>9 Sep 2026</x:v>
      </x:c>
    </x:row>
    <x:row r="3479" ht="40" customHeight="1">
      <x:c r="A3479" s="413" t="str">
        <x:v>Data Schedule</x:v>
      </x:c>
      <x:c r="B3479" s="413" t="str">
        <x:v>AM152</x:v>
      </x:c>
      <x:c r="C3479" s="413"/>
      <x:c r="D3479" s="413" t="str">
        <x:v>=IF(AND(A152&lt;&gt;"",B152&gt;'Pengaturan'!$B$29,B152&lt;='Pengaturan'!$B$5),MAX(0,T152-V152-W152),0)</x:v>
      </x:c>
      <x:c r="E3479" s="413" t="str">
        <x:v>Integrasi rumus</x:v>
      </x:c>
      <x:c r="F3479" s="413" t="str">
        <x:v>9 Sep 2026</x:v>
      </x:c>
    </x:row>
    <x:row r="3480" ht="40" customHeight="1">
      <x:c r="A3480" s="413" t="str">
        <x:v>Data Schedule</x:v>
      </x:c>
      <x:c r="B3480" s="413" t="str">
        <x:v>AE152</x:v>
      </x:c>
      <x:c r="C3480" s="413" t="str">
        <x:v>=IF(A152="","",IF(AD152&lt;&gt;0,"CHECK harga/bayar",IF(AI152&gt;0,"CHECK DP belum cocok","OK")))</x:v>
      </x:c>
      <x:c r="D3480" s="413" t="str">
        <x:v>=IF(A152="","",IF(LEFT(AG152,5)="CHECK",AG152,IF(AD152&lt;&gt;0,"CHECK harga/bayar",IF(AI152&gt;0,"CHECK DP belum cocok",IF(U152=0,"Ditahan","OK")))))</x:v>
      </x:c>
      <x:c r="E3480" s="413" t="str">
        <x:v>Integrasi rumus</x:v>
      </x:c>
      <x:c r="F3480" s="413" t="str">
        <x:v>9 Sep 2026</x:v>
      </x:c>
    </x:row>
    <x:row r="3481" ht="40" customHeight="1">
      <x:c r="A3481" s="413" t="str">
        <x:v>Data Schedule</x:v>
      </x:c>
      <x:c r="B3481" s="413" t="str">
        <x:v>AC153</x:v>
      </x:c>
      <x:c r="C3481" s="413" t="str">
        <x:v>=IF(A153="","",P153+Q153)</x:v>
      </x:c>
      <x:c r="D3481" s="413" t="str">
        <x:v>=IF(A153="","",P153+Q153+IF(AL153&lt;&gt;"",N(AK153),0))</x:v>
      </x:c>
      <x:c r="E3481" s="413" t="str">
        <x:v>Integrasi rumus</x:v>
      </x:c>
      <x:c r="F3481" s="413" t="str">
        <x:v>9 Sep 2026</x:v>
      </x:c>
    </x:row>
    <x:row r="3482" ht="40" customHeight="1">
      <x:c r="A3482" s="413" t="str">
        <x:v>Data Schedule</x:v>
      </x:c>
      <x:c r="B3482" s="413" t="str">
        <x:v>S153</x:v>
      </x:c>
      <x:c r="C3482" s="413" t="str">
        <x:v>=IF(A153="","",MIN(L153,P153+Q153))</x:v>
      </x:c>
      <x:c r="D3482" s="413" t="str">
        <x:v>=IF(A153="","",MIN(L153,AC153))</x:v>
      </x:c>
      <x:c r="E3482" s="413" t="str">
        <x:v>Integrasi rumus</x:v>
      </x:c>
      <x:c r="F3482" s="413" t="str">
        <x:v>9 Sep 2026</x:v>
      </x:c>
    </x:row>
    <x:row r="3483" ht="40" customHeight="1">
      <x:c r="A3483" s="413" t="str">
        <x:v>Data Schedule</x:v>
      </x:c>
      <x:c r="B3483" s="413" t="str">
        <x:v>T153</x:v>
      </x:c>
      <x:c r="C3483" s="413" t="str">
        <x:v>=IF(A153="","",IF(OR(O153="Lunas",R153&gt;0),0,MAX(0,L153-MAX(N153,P153)-Q153)))</x:v>
      </x:c>
      <x:c r="D3483" s="413" t="str">
        <x:v>=IF(A153="","",MAX(0,L153-AC153))</x:v>
      </x:c>
      <x:c r="E3483" s="413" t="str">
        <x:v>Integrasi rumus</x:v>
      </x:c>
      <x:c r="F3483" s="413" t="str">
        <x:v>9 Sep 2026</x:v>
      </x:c>
    </x:row>
    <x:row r="3484" ht="40" customHeight="1">
      <x:c r="A3484" s="413" t="str">
        <x:v>Data Schedule</x:v>
      </x:c>
      <x:c r="B3484" s="413" t="str">
        <x:v>AI153</x:v>
      </x:c>
      <x:c r="C3484" s="413" t="str">
        <x:v>=IF(A153="","",MAX(0,N153-P153))</x:v>
      </x:c>
      <x:c r="D3484" s="413" t="str">
        <x:v>=IF(A153="","",MAX(0,N153-AC153))</x:v>
      </x:c>
      <x:c r="E3484" s="413" t="str">
        <x:v>Integrasi rumus</x:v>
      </x:c>
      <x:c r="F3484" s="413" t="str">
        <x:v>9 Sep 2026</x:v>
      </x:c>
    </x:row>
    <x:row r="3485" ht="40" customHeight="1">
      <x:c r="A3485" s="413" t="str">
        <x:v>Data Schedule</x:v>
      </x:c>
      <x:c r="B3485" s="413" t="str">
        <x:v>V153</x:v>
      </x:c>
      <x:c r="C3485" s="413" t="str">
        <x:v>=IF(AND(A153&lt;&gt;"",U153=1,B153&gt;'Pengaturan'!$B$6,B153&lt;='Pengaturan'!$B$5),T153,0)</x:v>
      </x:c>
      <x:c r="D3485" s="413" t="str">
        <x:v>=IF(AND(AND(A153&lt;&gt;"",U153=1,AI153=0,AH153=0,LEFT(AG153,5)&lt;&gt;"CHECK",G153&lt;&gt;"CHECK PACKAGE"),B153&gt;'Pengaturan'!$B$6,B153&lt;='Pengaturan'!$B$5),T153,0)</x:v>
      </x:c>
      <x:c r="E3485" s="413" t="str">
        <x:v>Integrasi rumus</x:v>
      </x:c>
      <x:c r="F3485" s="413" t="str">
        <x:v>9 Sep 2026</x:v>
      </x:c>
    </x:row>
    <x:row r="3486" ht="40" customHeight="1">
      <x:c r="A3486" s="413" t="str">
        <x:v>Data Schedule</x:v>
      </x:c>
      <x:c r="B3486" s="413" t="str">
        <x:v>W153</x:v>
      </x:c>
      <x:c r="C3486" s="413" t="str">
        <x:v>=IF(AND(A153&lt;&gt;"",U153=1,B153='Pengaturan'!$B$6,'Pengaturan'!$B$28&lt;&gt;"Tutup"),T153,0)</x:v>
      </x:c>
      <x:c r="D3486" s="413" t="str">
        <x:v>=IF(AND(AND(A153&lt;&gt;"",U153=1,AI153=0,AH153=0,LEFT(AG153,5)&lt;&gt;"CHECK",G153&lt;&gt;"CHECK PACKAGE"),B153='Pengaturan'!$B$6,'Pengaturan'!$B$28&lt;&gt;"Tutup"),T153,0)</x:v>
      </x:c>
      <x:c r="E3486" s="413" t="str">
        <x:v>Integrasi rumus</x:v>
      </x:c>
      <x:c r="F3486" s="413" t="str">
        <x:v>9 Sep 2026</x:v>
      </x:c>
    </x:row>
    <x:row r="3487" ht="40" customHeight="1">
      <x:c r="A3487" s="413" t="str">
        <x:v>Data Schedule</x:v>
      </x:c>
      <x:c r="B3487" s="413" t="str">
        <x:v>AM153</x:v>
      </x:c>
      <x:c r="C3487" s="413"/>
      <x:c r="D3487" s="413" t="str">
        <x:v>=IF(AND(A153&lt;&gt;"",B153&gt;'Pengaturan'!$B$29,B153&lt;='Pengaturan'!$B$5),MAX(0,T153-V153-W153),0)</x:v>
      </x:c>
      <x:c r="E3487" s="413" t="str">
        <x:v>Integrasi rumus</x:v>
      </x:c>
      <x:c r="F3487" s="413" t="str">
        <x:v>9 Sep 2026</x:v>
      </x:c>
    </x:row>
    <x:row r="3488" ht="40" customHeight="1">
      <x:c r="A3488" s="413" t="str">
        <x:v>Data Schedule</x:v>
      </x:c>
      <x:c r="B3488" s="413" t="str">
        <x:v>AE153</x:v>
      </x:c>
      <x:c r="C3488" s="413" t="str">
        <x:v>=IF(A153="","",IF(AD153&lt;&gt;0,"CHECK harga/bayar",IF(AI153&gt;0,"CHECK DP belum cocok","OK")))</x:v>
      </x:c>
      <x:c r="D3488" s="413" t="str">
        <x:v>=IF(A153="","",IF(LEFT(AG153,5)="CHECK",AG153,IF(AD153&lt;&gt;0,"CHECK harga/bayar",IF(AI153&gt;0,"CHECK DP belum cocok",IF(U153=0,"Ditahan","OK")))))</x:v>
      </x:c>
      <x:c r="E3488" s="413" t="str">
        <x:v>Integrasi rumus</x:v>
      </x:c>
      <x:c r="F3488" s="413" t="str">
        <x:v>9 Sep 2026</x:v>
      </x:c>
    </x:row>
    <x:row r="3489" ht="40" customHeight="1">
      <x:c r="A3489" s="413" t="str">
        <x:v>Data Schedule</x:v>
      </x:c>
      <x:c r="B3489" s="413" t="str">
        <x:v>AC154</x:v>
      </x:c>
      <x:c r="C3489" s="413" t="str">
        <x:v>=IF(A154="","",P154+Q154)</x:v>
      </x:c>
      <x:c r="D3489" s="413" t="str">
        <x:v>=IF(A154="","",P154+Q154+IF(AL154&lt;&gt;"",N(AK154),0))</x:v>
      </x:c>
      <x:c r="E3489" s="413" t="str">
        <x:v>Integrasi rumus</x:v>
      </x:c>
      <x:c r="F3489" s="413" t="str">
        <x:v>9 Sep 2026</x:v>
      </x:c>
    </x:row>
    <x:row r="3490" ht="40" customHeight="1">
      <x:c r="A3490" s="413" t="str">
        <x:v>Data Schedule</x:v>
      </x:c>
      <x:c r="B3490" s="413" t="str">
        <x:v>S154</x:v>
      </x:c>
      <x:c r="C3490" s="413" t="str">
        <x:v>=IF(A154="","",MIN(L154,P154+Q154))</x:v>
      </x:c>
      <x:c r="D3490" s="413" t="str">
        <x:v>=IF(A154="","",MIN(L154,AC154))</x:v>
      </x:c>
      <x:c r="E3490" s="413" t="str">
        <x:v>Integrasi rumus</x:v>
      </x:c>
      <x:c r="F3490" s="413" t="str">
        <x:v>9 Sep 2026</x:v>
      </x:c>
    </x:row>
    <x:row r="3491" ht="40" customHeight="1">
      <x:c r="A3491" s="413" t="str">
        <x:v>Data Schedule</x:v>
      </x:c>
      <x:c r="B3491" s="413" t="str">
        <x:v>T154</x:v>
      </x:c>
      <x:c r="C3491" s="413" t="str">
        <x:v>=IF(A154="","",IF(OR(O154="Lunas",R154&gt;0),0,MAX(0,L154-MAX(N154,P154)-Q154)))</x:v>
      </x:c>
      <x:c r="D3491" s="413" t="str">
        <x:v>=IF(A154="","",MAX(0,L154-AC154))</x:v>
      </x:c>
      <x:c r="E3491" s="413" t="str">
        <x:v>Integrasi rumus</x:v>
      </x:c>
      <x:c r="F3491" s="413" t="str">
        <x:v>9 Sep 2026</x:v>
      </x:c>
    </x:row>
    <x:row r="3492" ht="40" customHeight="1">
      <x:c r="A3492" s="413" t="str">
        <x:v>Data Schedule</x:v>
      </x:c>
      <x:c r="B3492" s="413" t="str">
        <x:v>AI154</x:v>
      </x:c>
      <x:c r="C3492" s="413" t="str">
        <x:v>=IF(A154="","",MAX(0,N154-P154))</x:v>
      </x:c>
      <x:c r="D3492" s="413" t="str">
        <x:v>=IF(A154="","",MAX(0,N154-AC154))</x:v>
      </x:c>
      <x:c r="E3492" s="413" t="str">
        <x:v>Integrasi rumus</x:v>
      </x:c>
      <x:c r="F3492" s="413" t="str">
        <x:v>9 Sep 2026</x:v>
      </x:c>
    </x:row>
    <x:row r="3493" ht="40" customHeight="1">
      <x:c r="A3493" s="413" t="str">
        <x:v>Data Schedule</x:v>
      </x:c>
      <x:c r="B3493" s="413" t="str">
        <x:v>V154</x:v>
      </x:c>
      <x:c r="C3493" s="413" t="str">
        <x:v>=IF(AND(A154&lt;&gt;"",U154=1,B154&gt;'Pengaturan'!$B$6,B154&lt;='Pengaturan'!$B$5),T154,0)</x:v>
      </x:c>
      <x:c r="D3493" s="413" t="str">
        <x:v>=IF(AND(AND(A154&lt;&gt;"",U154=1,AI154=0,AH154=0,LEFT(AG154,5)&lt;&gt;"CHECK",G154&lt;&gt;"CHECK PACKAGE"),B154&gt;'Pengaturan'!$B$6,B154&lt;='Pengaturan'!$B$5),T154,0)</x:v>
      </x:c>
      <x:c r="E3493" s="413" t="str">
        <x:v>Integrasi rumus</x:v>
      </x:c>
      <x:c r="F3493" s="413" t="str">
        <x:v>9 Sep 2026</x:v>
      </x:c>
    </x:row>
    <x:row r="3494" ht="40" customHeight="1">
      <x:c r="A3494" s="413" t="str">
        <x:v>Data Schedule</x:v>
      </x:c>
      <x:c r="B3494" s="413" t="str">
        <x:v>W154</x:v>
      </x:c>
      <x:c r="C3494" s="413" t="str">
        <x:v>=IF(AND(A154&lt;&gt;"",U154=1,B154='Pengaturan'!$B$6,'Pengaturan'!$B$28&lt;&gt;"Tutup"),T154,0)</x:v>
      </x:c>
      <x:c r="D3494" s="413" t="str">
        <x:v>=IF(AND(AND(A154&lt;&gt;"",U154=1,AI154=0,AH154=0,LEFT(AG154,5)&lt;&gt;"CHECK",G154&lt;&gt;"CHECK PACKAGE"),B154='Pengaturan'!$B$6,'Pengaturan'!$B$28&lt;&gt;"Tutup"),T154,0)</x:v>
      </x:c>
      <x:c r="E3494" s="413" t="str">
        <x:v>Integrasi rumus</x:v>
      </x:c>
      <x:c r="F3494" s="413" t="str">
        <x:v>9 Sep 2026</x:v>
      </x:c>
    </x:row>
    <x:row r="3495" ht="40" customHeight="1">
      <x:c r="A3495" s="413" t="str">
        <x:v>Data Schedule</x:v>
      </x:c>
      <x:c r="B3495" s="413" t="str">
        <x:v>AM154</x:v>
      </x:c>
      <x:c r="C3495" s="413"/>
      <x:c r="D3495" s="413" t="str">
        <x:v>=IF(AND(A154&lt;&gt;"",B154&gt;'Pengaturan'!$B$29,B154&lt;='Pengaturan'!$B$5),MAX(0,T154-V154-W154),0)</x:v>
      </x:c>
      <x:c r="E3495" s="413" t="str">
        <x:v>Integrasi rumus</x:v>
      </x:c>
      <x:c r="F3495" s="413" t="str">
        <x:v>9 Sep 2026</x:v>
      </x:c>
    </x:row>
    <x:row r="3496" ht="40" customHeight="1">
      <x:c r="A3496" s="413" t="str">
        <x:v>Data Schedule</x:v>
      </x:c>
      <x:c r="B3496" s="413" t="str">
        <x:v>AE154</x:v>
      </x:c>
      <x:c r="C3496" s="413" t="str">
        <x:v>=IF(A154="","",IF(AD154&lt;&gt;0,"CHECK harga/bayar",IF(AI154&gt;0,"CHECK DP belum cocok","OK")))</x:v>
      </x:c>
      <x:c r="D3496" s="413" t="str">
        <x:v>=IF(A154="","",IF(LEFT(AG154,5)="CHECK",AG154,IF(AD154&lt;&gt;0,"CHECK harga/bayar",IF(AI154&gt;0,"CHECK DP belum cocok",IF(U154=0,"Ditahan","OK")))))</x:v>
      </x:c>
      <x:c r="E3496" s="413" t="str">
        <x:v>Integrasi rumus</x:v>
      </x:c>
      <x:c r="F3496" s="413" t="str">
        <x:v>9 Sep 2026</x:v>
      </x:c>
    </x:row>
    <x:row r="3497" ht="40" customHeight="1">
      <x:c r="A3497" s="413" t="str">
        <x:v>Data Schedule</x:v>
      </x:c>
      <x:c r="B3497" s="413" t="str">
        <x:v>AC155</x:v>
      </x:c>
      <x:c r="C3497" s="413" t="str">
        <x:v>=IF(A155="","",P155+Q155)</x:v>
      </x:c>
      <x:c r="D3497" s="413" t="str">
        <x:v>=IF(A155="","",P155+Q155+IF(AL155&lt;&gt;"",N(AK155),0))</x:v>
      </x:c>
      <x:c r="E3497" s="413" t="str">
        <x:v>Integrasi rumus</x:v>
      </x:c>
      <x:c r="F3497" s="413" t="str">
        <x:v>9 Sep 2026</x:v>
      </x:c>
    </x:row>
    <x:row r="3498" ht="40" customHeight="1">
      <x:c r="A3498" s="413" t="str">
        <x:v>Data Schedule</x:v>
      </x:c>
      <x:c r="B3498" s="413" t="str">
        <x:v>S155</x:v>
      </x:c>
      <x:c r="C3498" s="413" t="str">
        <x:v>=IF(A155="","",MIN(L155,P155+Q155))</x:v>
      </x:c>
      <x:c r="D3498" s="413" t="str">
        <x:v>=IF(A155="","",MIN(L155,AC155))</x:v>
      </x:c>
      <x:c r="E3498" s="413" t="str">
        <x:v>Integrasi rumus</x:v>
      </x:c>
      <x:c r="F3498" s="413" t="str">
        <x:v>9 Sep 2026</x:v>
      </x:c>
    </x:row>
    <x:row r="3499" ht="40" customHeight="1">
      <x:c r="A3499" s="413" t="str">
        <x:v>Data Schedule</x:v>
      </x:c>
      <x:c r="B3499" s="413" t="str">
        <x:v>T155</x:v>
      </x:c>
      <x:c r="C3499" s="413" t="str">
        <x:v>=IF(A155="","",IF(OR(O155="Lunas",R155&gt;0),0,MAX(0,L155-MAX(N155,P155)-Q155)))</x:v>
      </x:c>
      <x:c r="D3499" s="413" t="str">
        <x:v>=IF(A155="","",MAX(0,L155-AC155))</x:v>
      </x:c>
      <x:c r="E3499" s="413" t="str">
        <x:v>Integrasi rumus</x:v>
      </x:c>
      <x:c r="F3499" s="413" t="str">
        <x:v>9 Sep 2026</x:v>
      </x:c>
    </x:row>
    <x:row r="3500" ht="40" customHeight="1">
      <x:c r="A3500" s="413" t="str">
        <x:v>Data Schedule</x:v>
      </x:c>
      <x:c r="B3500" s="413" t="str">
        <x:v>AI155</x:v>
      </x:c>
      <x:c r="C3500" s="413" t="str">
        <x:v>=IF(A155="","",MAX(0,N155-P155))</x:v>
      </x:c>
      <x:c r="D3500" s="413" t="str">
        <x:v>=IF(A155="","",MAX(0,N155-AC155))</x:v>
      </x:c>
      <x:c r="E3500" s="413" t="str">
        <x:v>Integrasi rumus</x:v>
      </x:c>
      <x:c r="F3500" s="413" t="str">
        <x:v>9 Sep 2026</x:v>
      </x:c>
    </x:row>
    <x:row r="3501" ht="40" customHeight="1">
      <x:c r="A3501" s="413" t="str">
        <x:v>Data Schedule</x:v>
      </x:c>
      <x:c r="B3501" s="413" t="str">
        <x:v>V155</x:v>
      </x:c>
      <x:c r="C3501" s="413" t="str">
        <x:v>=IF(AND(A155&lt;&gt;"",U155=1,B155&gt;'Pengaturan'!$B$6,B155&lt;='Pengaturan'!$B$5),T155,0)</x:v>
      </x:c>
      <x:c r="D3501" s="413" t="str">
        <x:v>=IF(AND(AND(A155&lt;&gt;"",U155=1,AI155=0,AH155=0,LEFT(AG155,5)&lt;&gt;"CHECK",G155&lt;&gt;"CHECK PACKAGE"),B155&gt;'Pengaturan'!$B$6,B155&lt;='Pengaturan'!$B$5),T155,0)</x:v>
      </x:c>
      <x:c r="E3501" s="413" t="str">
        <x:v>Integrasi rumus</x:v>
      </x:c>
      <x:c r="F3501" s="413" t="str">
        <x:v>9 Sep 2026</x:v>
      </x:c>
    </x:row>
    <x:row r="3502" ht="40" customHeight="1">
      <x:c r="A3502" s="413" t="str">
        <x:v>Data Schedule</x:v>
      </x:c>
      <x:c r="B3502" s="413" t="str">
        <x:v>W155</x:v>
      </x:c>
      <x:c r="C3502" s="413" t="str">
        <x:v>=IF(AND(A155&lt;&gt;"",U155=1,B155='Pengaturan'!$B$6,'Pengaturan'!$B$28&lt;&gt;"Tutup"),T155,0)</x:v>
      </x:c>
      <x:c r="D3502" s="413" t="str">
        <x:v>=IF(AND(AND(A155&lt;&gt;"",U155=1,AI155=0,AH155=0,LEFT(AG155,5)&lt;&gt;"CHECK",G155&lt;&gt;"CHECK PACKAGE"),B155='Pengaturan'!$B$6,'Pengaturan'!$B$28&lt;&gt;"Tutup"),T155,0)</x:v>
      </x:c>
      <x:c r="E3502" s="413" t="str">
        <x:v>Integrasi rumus</x:v>
      </x:c>
      <x:c r="F3502" s="413" t="str">
        <x:v>9 Sep 2026</x:v>
      </x:c>
    </x:row>
    <x:row r="3503" ht="40" customHeight="1">
      <x:c r="A3503" s="413" t="str">
        <x:v>Data Schedule</x:v>
      </x:c>
      <x:c r="B3503" s="413" t="str">
        <x:v>AM155</x:v>
      </x:c>
      <x:c r="C3503" s="413"/>
      <x:c r="D3503" s="413" t="str">
        <x:v>=IF(AND(A155&lt;&gt;"",B155&gt;'Pengaturan'!$B$29,B155&lt;='Pengaturan'!$B$5),MAX(0,T155-V155-W155),0)</x:v>
      </x:c>
      <x:c r="E3503" s="413" t="str">
        <x:v>Integrasi rumus</x:v>
      </x:c>
      <x:c r="F3503" s="413" t="str">
        <x:v>9 Sep 2026</x:v>
      </x:c>
    </x:row>
    <x:row r="3504" ht="40" customHeight="1">
      <x:c r="A3504" s="413" t="str">
        <x:v>Data Schedule</x:v>
      </x:c>
      <x:c r="B3504" s="413" t="str">
        <x:v>AE155</x:v>
      </x:c>
      <x:c r="C3504" s="413" t="str">
        <x:v>=IF(A155="","",IF(AD155&lt;&gt;0,"CHECK harga/bayar",IF(AI155&gt;0,"CHECK DP belum cocok","OK")))</x:v>
      </x:c>
      <x:c r="D3504" s="413" t="str">
        <x:v>=IF(A155="","",IF(LEFT(AG155,5)="CHECK",AG155,IF(AD155&lt;&gt;0,"CHECK harga/bayar",IF(AI155&gt;0,"CHECK DP belum cocok",IF(U155=0,"Ditahan","OK")))))</x:v>
      </x:c>
      <x:c r="E3504" s="413" t="str">
        <x:v>Integrasi rumus</x:v>
      </x:c>
      <x:c r="F3504" s="413" t="str">
        <x:v>9 Sep 2026</x:v>
      </x:c>
    </x:row>
    <x:row r="3505" ht="40" customHeight="1">
      <x:c r="A3505" s="413" t="str">
        <x:v>Data Schedule</x:v>
      </x:c>
      <x:c r="B3505" s="413" t="str">
        <x:v>AC156</x:v>
      </x:c>
      <x:c r="C3505" s="413" t="str">
        <x:v>=IF(A156="","",P156+Q156)</x:v>
      </x:c>
      <x:c r="D3505" s="413" t="str">
        <x:v>=IF(A156="","",P156+Q156+IF(AL156&lt;&gt;"",N(AK156),0))</x:v>
      </x:c>
      <x:c r="E3505" s="413" t="str">
        <x:v>Integrasi rumus</x:v>
      </x:c>
      <x:c r="F3505" s="413" t="str">
        <x:v>9 Sep 2026</x:v>
      </x:c>
    </x:row>
    <x:row r="3506" ht="40" customHeight="1">
      <x:c r="A3506" s="413" t="str">
        <x:v>Data Schedule</x:v>
      </x:c>
      <x:c r="B3506" s="413" t="str">
        <x:v>S156</x:v>
      </x:c>
      <x:c r="C3506" s="413" t="str">
        <x:v>=IF(A156="","",MIN(L156,P156+Q156))</x:v>
      </x:c>
      <x:c r="D3506" s="413" t="str">
        <x:v>=IF(A156="","",MIN(L156,AC156))</x:v>
      </x:c>
      <x:c r="E3506" s="413" t="str">
        <x:v>Integrasi rumus</x:v>
      </x:c>
      <x:c r="F3506" s="413" t="str">
        <x:v>9 Sep 2026</x:v>
      </x:c>
    </x:row>
    <x:row r="3507" ht="40" customHeight="1">
      <x:c r="A3507" s="413" t="str">
        <x:v>Data Schedule</x:v>
      </x:c>
      <x:c r="B3507" s="413" t="str">
        <x:v>T156</x:v>
      </x:c>
      <x:c r="C3507" s="413" t="str">
        <x:v>=IF(A156="","",IF(OR(O156="Lunas",R156&gt;0),0,MAX(0,L156-MAX(N156,P156)-Q156)))</x:v>
      </x:c>
      <x:c r="D3507" s="413" t="str">
        <x:v>=IF(A156="","",MAX(0,L156-AC156))</x:v>
      </x:c>
      <x:c r="E3507" s="413" t="str">
        <x:v>Integrasi rumus</x:v>
      </x:c>
      <x:c r="F3507" s="413" t="str">
        <x:v>9 Sep 2026</x:v>
      </x:c>
    </x:row>
    <x:row r="3508" ht="40" customHeight="1">
      <x:c r="A3508" s="413" t="str">
        <x:v>Data Schedule</x:v>
      </x:c>
      <x:c r="B3508" s="413" t="str">
        <x:v>AI156</x:v>
      </x:c>
      <x:c r="C3508" s="413" t="str">
        <x:v>=IF(A156="","",MAX(0,N156-P156))</x:v>
      </x:c>
      <x:c r="D3508" s="413" t="str">
        <x:v>=IF(A156="","",MAX(0,N156-AC156))</x:v>
      </x:c>
      <x:c r="E3508" s="413" t="str">
        <x:v>Integrasi rumus</x:v>
      </x:c>
      <x:c r="F3508" s="413" t="str">
        <x:v>9 Sep 2026</x:v>
      </x:c>
    </x:row>
    <x:row r="3509" ht="40" customHeight="1">
      <x:c r="A3509" s="413" t="str">
        <x:v>Data Schedule</x:v>
      </x:c>
      <x:c r="B3509" s="413" t="str">
        <x:v>V156</x:v>
      </x:c>
      <x:c r="C3509" s="413" t="str">
        <x:v>=IF(AND(A156&lt;&gt;"",U156=1,B156&gt;'Pengaturan'!$B$6,B156&lt;='Pengaturan'!$B$5),T156,0)</x:v>
      </x:c>
      <x:c r="D3509" s="413" t="str">
        <x:v>=IF(AND(AND(A156&lt;&gt;"",U156=1,AI156=0,AH156=0,LEFT(AG156,5)&lt;&gt;"CHECK",G156&lt;&gt;"CHECK PACKAGE"),B156&gt;'Pengaturan'!$B$6,B156&lt;='Pengaturan'!$B$5),T156,0)</x:v>
      </x:c>
      <x:c r="E3509" s="413" t="str">
        <x:v>Integrasi rumus</x:v>
      </x:c>
      <x:c r="F3509" s="413" t="str">
        <x:v>9 Sep 2026</x:v>
      </x:c>
    </x:row>
    <x:row r="3510" ht="40" customHeight="1">
      <x:c r="A3510" s="413" t="str">
        <x:v>Data Schedule</x:v>
      </x:c>
      <x:c r="B3510" s="413" t="str">
        <x:v>W156</x:v>
      </x:c>
      <x:c r="C3510" s="413" t="str">
        <x:v>=IF(AND(A156&lt;&gt;"",U156=1,B156='Pengaturan'!$B$6,'Pengaturan'!$B$28&lt;&gt;"Tutup"),T156,0)</x:v>
      </x:c>
      <x:c r="D3510" s="413" t="str">
        <x:v>=IF(AND(AND(A156&lt;&gt;"",U156=1,AI156=0,AH156=0,LEFT(AG156,5)&lt;&gt;"CHECK",G156&lt;&gt;"CHECK PACKAGE"),B156='Pengaturan'!$B$6,'Pengaturan'!$B$28&lt;&gt;"Tutup"),T156,0)</x:v>
      </x:c>
      <x:c r="E3510" s="413" t="str">
        <x:v>Integrasi rumus</x:v>
      </x:c>
      <x:c r="F3510" s="413" t="str">
        <x:v>9 Sep 2026</x:v>
      </x:c>
    </x:row>
    <x:row r="3511" ht="40" customHeight="1">
      <x:c r="A3511" s="413" t="str">
        <x:v>Data Schedule</x:v>
      </x:c>
      <x:c r="B3511" s="413" t="str">
        <x:v>AM156</x:v>
      </x:c>
      <x:c r="C3511" s="413"/>
      <x:c r="D3511" s="413" t="str">
        <x:v>=IF(AND(A156&lt;&gt;"",B156&gt;'Pengaturan'!$B$29,B156&lt;='Pengaturan'!$B$5),MAX(0,T156-V156-W156),0)</x:v>
      </x:c>
      <x:c r="E3511" s="413" t="str">
        <x:v>Integrasi rumus</x:v>
      </x:c>
      <x:c r="F3511" s="413" t="str">
        <x:v>9 Sep 2026</x:v>
      </x:c>
    </x:row>
    <x:row r="3512" ht="40" customHeight="1">
      <x:c r="A3512" s="413" t="str">
        <x:v>Data Schedule</x:v>
      </x:c>
      <x:c r="B3512" s="413" t="str">
        <x:v>AE156</x:v>
      </x:c>
      <x:c r="C3512" s="413" t="str">
        <x:v>=IF(A156="","",IF(AD156&lt;&gt;0,"CHECK harga/bayar",IF(AI156&gt;0,"CHECK DP belum cocok","OK")))</x:v>
      </x:c>
      <x:c r="D3512" s="413" t="str">
        <x:v>=IF(A156="","",IF(LEFT(AG156,5)="CHECK",AG156,IF(AD156&lt;&gt;0,"CHECK harga/bayar",IF(AI156&gt;0,"CHECK DP belum cocok",IF(U156=0,"Ditahan","OK")))))</x:v>
      </x:c>
      <x:c r="E3512" s="413" t="str">
        <x:v>Integrasi rumus</x:v>
      </x:c>
      <x:c r="F3512" s="413" t="str">
        <x:v>9 Sep 2026</x:v>
      </x:c>
    </x:row>
    <x:row r="3513" ht="40" customHeight="1">
      <x:c r="A3513" s="413" t="str">
        <x:v>Data Schedule</x:v>
      </x:c>
      <x:c r="B3513" s="413" t="str">
        <x:v>AC157</x:v>
      </x:c>
      <x:c r="C3513" s="413" t="str">
        <x:v>=IF(A157="","",P157+Q157)</x:v>
      </x:c>
      <x:c r="D3513" s="413" t="str">
        <x:v>=IF(A157="","",P157+Q157+IF(AL157&lt;&gt;"",N(AK157),0))</x:v>
      </x:c>
      <x:c r="E3513" s="413" t="str">
        <x:v>Integrasi rumus</x:v>
      </x:c>
      <x:c r="F3513" s="413" t="str">
        <x:v>9 Sep 2026</x:v>
      </x:c>
    </x:row>
    <x:row r="3514" ht="40" customHeight="1">
      <x:c r="A3514" s="413" t="str">
        <x:v>Data Schedule</x:v>
      </x:c>
      <x:c r="B3514" s="413" t="str">
        <x:v>S157</x:v>
      </x:c>
      <x:c r="C3514" s="413" t="str">
        <x:v>=IF(A157="","",MIN(L157,P157+Q157))</x:v>
      </x:c>
      <x:c r="D3514" s="413" t="str">
        <x:v>=IF(A157="","",MIN(L157,AC157))</x:v>
      </x:c>
      <x:c r="E3514" s="413" t="str">
        <x:v>Integrasi rumus</x:v>
      </x:c>
      <x:c r="F3514" s="413" t="str">
        <x:v>9 Sep 2026</x:v>
      </x:c>
    </x:row>
    <x:row r="3515" ht="40" customHeight="1">
      <x:c r="A3515" s="413" t="str">
        <x:v>Data Schedule</x:v>
      </x:c>
      <x:c r="B3515" s="413" t="str">
        <x:v>T157</x:v>
      </x:c>
      <x:c r="C3515" s="413" t="str">
        <x:v>=IF(A157="","",IF(OR(O157="Lunas",R157&gt;0),0,MAX(0,L157-MAX(N157,P157)-Q157)))</x:v>
      </x:c>
      <x:c r="D3515" s="413" t="str">
        <x:v>=IF(A157="","",MAX(0,L157-AC157))</x:v>
      </x:c>
      <x:c r="E3515" s="413" t="str">
        <x:v>Integrasi rumus</x:v>
      </x:c>
      <x:c r="F3515" s="413" t="str">
        <x:v>9 Sep 2026</x:v>
      </x:c>
    </x:row>
    <x:row r="3516" ht="40" customHeight="1">
      <x:c r="A3516" s="413" t="str">
        <x:v>Data Schedule</x:v>
      </x:c>
      <x:c r="B3516" s="413" t="str">
        <x:v>AI157</x:v>
      </x:c>
      <x:c r="C3516" s="413" t="str">
        <x:v>=IF(A157="","",MAX(0,N157-P157))</x:v>
      </x:c>
      <x:c r="D3516" s="413" t="str">
        <x:v>=IF(A157="","",MAX(0,N157-AC157))</x:v>
      </x:c>
      <x:c r="E3516" s="413" t="str">
        <x:v>Integrasi rumus</x:v>
      </x:c>
      <x:c r="F3516" s="413" t="str">
        <x:v>9 Sep 2026</x:v>
      </x:c>
    </x:row>
    <x:row r="3517" ht="40" customHeight="1">
      <x:c r="A3517" s="413" t="str">
        <x:v>Data Schedule</x:v>
      </x:c>
      <x:c r="B3517" s="413" t="str">
        <x:v>V157</x:v>
      </x:c>
      <x:c r="C3517" s="413" t="str">
        <x:v>=IF(AND(A157&lt;&gt;"",U157=1,B157&gt;'Pengaturan'!$B$6,B157&lt;='Pengaturan'!$B$5),T157,0)</x:v>
      </x:c>
      <x:c r="D3517" s="413" t="str">
        <x:v>=IF(AND(AND(A157&lt;&gt;"",U157=1,AI157=0,AH157=0,LEFT(AG157,5)&lt;&gt;"CHECK",G157&lt;&gt;"CHECK PACKAGE"),B157&gt;'Pengaturan'!$B$6,B157&lt;='Pengaturan'!$B$5),T157,0)</x:v>
      </x:c>
      <x:c r="E3517" s="413" t="str">
        <x:v>Integrasi rumus</x:v>
      </x:c>
      <x:c r="F3517" s="413" t="str">
        <x:v>9 Sep 2026</x:v>
      </x:c>
    </x:row>
    <x:row r="3518" ht="40" customHeight="1">
      <x:c r="A3518" s="413" t="str">
        <x:v>Data Schedule</x:v>
      </x:c>
      <x:c r="B3518" s="413" t="str">
        <x:v>W157</x:v>
      </x:c>
      <x:c r="C3518" s="413" t="str">
        <x:v>=IF(AND(A157&lt;&gt;"",U157=1,B157='Pengaturan'!$B$6,'Pengaturan'!$B$28&lt;&gt;"Tutup"),T157,0)</x:v>
      </x:c>
      <x:c r="D3518" s="413" t="str">
        <x:v>=IF(AND(AND(A157&lt;&gt;"",U157=1,AI157=0,AH157=0,LEFT(AG157,5)&lt;&gt;"CHECK",G157&lt;&gt;"CHECK PACKAGE"),B157='Pengaturan'!$B$6,'Pengaturan'!$B$28&lt;&gt;"Tutup"),T157,0)</x:v>
      </x:c>
      <x:c r="E3518" s="413" t="str">
        <x:v>Integrasi rumus</x:v>
      </x:c>
      <x:c r="F3518" s="413" t="str">
        <x:v>9 Sep 2026</x:v>
      </x:c>
    </x:row>
    <x:row r="3519" ht="40" customHeight="1">
      <x:c r="A3519" s="413" t="str">
        <x:v>Data Schedule</x:v>
      </x:c>
      <x:c r="B3519" s="413" t="str">
        <x:v>AM157</x:v>
      </x:c>
      <x:c r="C3519" s="413"/>
      <x:c r="D3519" s="413" t="str">
        <x:v>=IF(AND(A157&lt;&gt;"",B157&gt;'Pengaturan'!$B$29,B157&lt;='Pengaturan'!$B$5),MAX(0,T157-V157-W157),0)</x:v>
      </x:c>
      <x:c r="E3519" s="413" t="str">
        <x:v>Integrasi rumus</x:v>
      </x:c>
      <x:c r="F3519" s="413" t="str">
        <x:v>9 Sep 2026</x:v>
      </x:c>
    </x:row>
    <x:row r="3520" ht="40" customHeight="1">
      <x:c r="A3520" s="413" t="str">
        <x:v>Data Schedule</x:v>
      </x:c>
      <x:c r="B3520" s="413" t="str">
        <x:v>AE157</x:v>
      </x:c>
      <x:c r="C3520" s="413" t="str">
        <x:v>=IF(A157="","",IF(AD157&lt;&gt;0,"CHECK harga/bayar",IF(AI157&gt;0,"CHECK DP belum cocok","OK")))</x:v>
      </x:c>
      <x:c r="D3520" s="413" t="str">
        <x:v>=IF(A157="","",IF(LEFT(AG157,5)="CHECK",AG157,IF(AD157&lt;&gt;0,"CHECK harga/bayar",IF(AI157&gt;0,"CHECK DP belum cocok",IF(U157=0,"Ditahan","OK")))))</x:v>
      </x:c>
      <x:c r="E3520" s="413" t="str">
        <x:v>Integrasi rumus</x:v>
      </x:c>
      <x:c r="F3520" s="413" t="str">
        <x:v>9 Sep 2026</x:v>
      </x:c>
    </x:row>
    <x:row r="3521" ht="40" customHeight="1">
      <x:c r="A3521" s="413" t="str">
        <x:v>Data Schedule</x:v>
      </x:c>
      <x:c r="B3521" s="413" t="str">
        <x:v>AC158</x:v>
      </x:c>
      <x:c r="C3521" s="413" t="str">
        <x:v>=IF(A158="","",P158+Q158)</x:v>
      </x:c>
      <x:c r="D3521" s="413" t="str">
        <x:v>=IF(A158="","",P158+Q158+IF(AL158&lt;&gt;"",N(AK158),0))</x:v>
      </x:c>
      <x:c r="E3521" s="413" t="str">
        <x:v>Integrasi rumus</x:v>
      </x:c>
      <x:c r="F3521" s="413" t="str">
        <x:v>9 Sep 2026</x:v>
      </x:c>
    </x:row>
    <x:row r="3522" ht="40" customHeight="1">
      <x:c r="A3522" s="413" t="str">
        <x:v>Data Schedule</x:v>
      </x:c>
      <x:c r="B3522" s="413" t="str">
        <x:v>S158</x:v>
      </x:c>
      <x:c r="C3522" s="413" t="str">
        <x:v>=IF(A158="","",MIN(L158,P158+Q158))</x:v>
      </x:c>
      <x:c r="D3522" s="413" t="str">
        <x:v>=IF(A158="","",MIN(L158,AC158))</x:v>
      </x:c>
      <x:c r="E3522" s="413" t="str">
        <x:v>Integrasi rumus</x:v>
      </x:c>
      <x:c r="F3522" s="413" t="str">
        <x:v>9 Sep 2026</x:v>
      </x:c>
    </x:row>
    <x:row r="3523" ht="40" customHeight="1">
      <x:c r="A3523" s="413" t="str">
        <x:v>Data Schedule</x:v>
      </x:c>
      <x:c r="B3523" s="413" t="str">
        <x:v>T158</x:v>
      </x:c>
      <x:c r="C3523" s="413" t="str">
        <x:v>=IF(A158="","",IF(OR(O158="Lunas",R158&gt;0),0,MAX(0,L158-MAX(N158,P158)-Q158)))</x:v>
      </x:c>
      <x:c r="D3523" s="413" t="str">
        <x:v>=IF(A158="","",MAX(0,L158-AC158))</x:v>
      </x:c>
      <x:c r="E3523" s="413" t="str">
        <x:v>Integrasi rumus</x:v>
      </x:c>
      <x:c r="F3523" s="413" t="str">
        <x:v>9 Sep 2026</x:v>
      </x:c>
    </x:row>
    <x:row r="3524" ht="40" customHeight="1">
      <x:c r="A3524" s="413" t="str">
        <x:v>Data Schedule</x:v>
      </x:c>
      <x:c r="B3524" s="413" t="str">
        <x:v>AI158</x:v>
      </x:c>
      <x:c r="C3524" s="413" t="str">
        <x:v>=IF(A158="","",MAX(0,N158-P158))</x:v>
      </x:c>
      <x:c r="D3524" s="413" t="str">
        <x:v>=IF(A158="","",MAX(0,N158-AC158))</x:v>
      </x:c>
      <x:c r="E3524" s="413" t="str">
        <x:v>Integrasi rumus</x:v>
      </x:c>
      <x:c r="F3524" s="413" t="str">
        <x:v>9 Sep 2026</x:v>
      </x:c>
    </x:row>
    <x:row r="3525" ht="40" customHeight="1">
      <x:c r="A3525" s="413" t="str">
        <x:v>Data Schedule</x:v>
      </x:c>
      <x:c r="B3525" s="413" t="str">
        <x:v>V158</x:v>
      </x:c>
      <x:c r="C3525" s="413" t="str">
        <x:v>=IF(AND(A158&lt;&gt;"",U158=1,B158&gt;'Pengaturan'!$B$6,B158&lt;='Pengaturan'!$B$5),T158,0)</x:v>
      </x:c>
      <x:c r="D3525" s="413" t="str">
        <x:v>=IF(AND(AND(A158&lt;&gt;"",U158=1,AI158=0,AH158=0,LEFT(AG158,5)&lt;&gt;"CHECK",G158&lt;&gt;"CHECK PACKAGE"),B158&gt;'Pengaturan'!$B$6,B158&lt;='Pengaturan'!$B$5),T158,0)</x:v>
      </x:c>
      <x:c r="E3525" s="413" t="str">
        <x:v>Integrasi rumus</x:v>
      </x:c>
      <x:c r="F3525" s="413" t="str">
        <x:v>9 Sep 2026</x:v>
      </x:c>
    </x:row>
    <x:row r="3526" ht="40" customHeight="1">
      <x:c r="A3526" s="413" t="str">
        <x:v>Data Schedule</x:v>
      </x:c>
      <x:c r="B3526" s="413" t="str">
        <x:v>W158</x:v>
      </x:c>
      <x:c r="C3526" s="413" t="str">
        <x:v>=IF(AND(A158&lt;&gt;"",U158=1,B158='Pengaturan'!$B$6,'Pengaturan'!$B$28&lt;&gt;"Tutup"),T158,0)</x:v>
      </x:c>
      <x:c r="D3526" s="413" t="str">
        <x:v>=IF(AND(AND(A158&lt;&gt;"",U158=1,AI158=0,AH158=0,LEFT(AG158,5)&lt;&gt;"CHECK",G158&lt;&gt;"CHECK PACKAGE"),B158='Pengaturan'!$B$6,'Pengaturan'!$B$28&lt;&gt;"Tutup"),T158,0)</x:v>
      </x:c>
      <x:c r="E3526" s="413" t="str">
        <x:v>Integrasi rumus</x:v>
      </x:c>
      <x:c r="F3526" s="413" t="str">
        <x:v>9 Sep 2026</x:v>
      </x:c>
    </x:row>
    <x:row r="3527" ht="40" customHeight="1">
      <x:c r="A3527" s="413" t="str">
        <x:v>Data Schedule</x:v>
      </x:c>
      <x:c r="B3527" s="413" t="str">
        <x:v>AM158</x:v>
      </x:c>
      <x:c r="C3527" s="413"/>
      <x:c r="D3527" s="413" t="str">
        <x:v>=IF(AND(A158&lt;&gt;"",B158&gt;'Pengaturan'!$B$29,B158&lt;='Pengaturan'!$B$5),MAX(0,T158-V158-W158),0)</x:v>
      </x:c>
      <x:c r="E3527" s="413" t="str">
        <x:v>Integrasi rumus</x:v>
      </x:c>
      <x:c r="F3527" s="413" t="str">
        <x:v>9 Sep 2026</x:v>
      </x:c>
    </x:row>
    <x:row r="3528" ht="40" customHeight="1">
      <x:c r="A3528" s="413" t="str">
        <x:v>Data Schedule</x:v>
      </x:c>
      <x:c r="B3528" s="413" t="str">
        <x:v>AE158</x:v>
      </x:c>
      <x:c r="C3528" s="413" t="str">
        <x:v>=IF(A158="","",IF(AD158&lt;&gt;0,"CHECK harga/bayar",IF(AI158&gt;0,"CHECK DP belum cocok","OK")))</x:v>
      </x:c>
      <x:c r="D3528" s="413" t="str">
        <x:v>=IF(A158="","",IF(LEFT(AG158,5)="CHECK",AG158,IF(AD158&lt;&gt;0,"CHECK harga/bayar",IF(AI158&gt;0,"CHECK DP belum cocok",IF(U158=0,"Ditahan","OK")))))</x:v>
      </x:c>
      <x:c r="E3528" s="413" t="str">
        <x:v>Integrasi rumus</x:v>
      </x:c>
      <x:c r="F3528" s="413" t="str">
        <x:v>9 Sep 2026</x:v>
      </x:c>
    </x:row>
    <x:row r="3529" ht="40" customHeight="1">
      <x:c r="A3529" s="413" t="str">
        <x:v>Data Schedule</x:v>
      </x:c>
      <x:c r="B3529" s="413" t="str">
        <x:v>AC159</x:v>
      </x:c>
      <x:c r="C3529" s="413" t="str">
        <x:v>=IF(A159="","",P159+Q159)</x:v>
      </x:c>
      <x:c r="D3529" s="413" t="str">
        <x:v>=IF(A159="","",P159+Q159+IF(AL159&lt;&gt;"",N(AK159),0))</x:v>
      </x:c>
      <x:c r="E3529" s="413" t="str">
        <x:v>Integrasi rumus</x:v>
      </x:c>
      <x:c r="F3529" s="413" t="str">
        <x:v>9 Sep 2026</x:v>
      </x:c>
    </x:row>
    <x:row r="3530" ht="40" customHeight="1">
      <x:c r="A3530" s="413" t="str">
        <x:v>Data Schedule</x:v>
      </x:c>
      <x:c r="B3530" s="413" t="str">
        <x:v>S159</x:v>
      </x:c>
      <x:c r="C3530" s="413" t="str">
        <x:v>=IF(A159="","",MIN(L159,P159+Q159))</x:v>
      </x:c>
      <x:c r="D3530" s="413" t="str">
        <x:v>=IF(A159="","",MIN(L159,AC159))</x:v>
      </x:c>
      <x:c r="E3530" s="413" t="str">
        <x:v>Integrasi rumus</x:v>
      </x:c>
      <x:c r="F3530" s="413" t="str">
        <x:v>9 Sep 2026</x:v>
      </x:c>
    </x:row>
    <x:row r="3531" ht="40" customHeight="1">
      <x:c r="A3531" s="413" t="str">
        <x:v>Data Schedule</x:v>
      </x:c>
      <x:c r="B3531" s="413" t="str">
        <x:v>T159</x:v>
      </x:c>
      <x:c r="C3531" s="413" t="str">
        <x:v>=IF(A159="","",IF(OR(O159="Lunas",R159&gt;0),0,MAX(0,L159-MAX(N159,P159)-Q159)))</x:v>
      </x:c>
      <x:c r="D3531" s="413" t="str">
        <x:v>=IF(A159="","",MAX(0,L159-AC159))</x:v>
      </x:c>
      <x:c r="E3531" s="413" t="str">
        <x:v>Integrasi rumus</x:v>
      </x:c>
      <x:c r="F3531" s="413" t="str">
        <x:v>9 Sep 2026</x:v>
      </x:c>
    </x:row>
    <x:row r="3532" ht="40" customHeight="1">
      <x:c r="A3532" s="413" t="str">
        <x:v>Data Schedule</x:v>
      </x:c>
      <x:c r="B3532" s="413" t="str">
        <x:v>AI159</x:v>
      </x:c>
      <x:c r="C3532" s="413" t="str">
        <x:v>=IF(A159="","",MAX(0,N159-P159))</x:v>
      </x:c>
      <x:c r="D3532" s="413" t="str">
        <x:v>=IF(A159="","",MAX(0,N159-AC159))</x:v>
      </x:c>
      <x:c r="E3532" s="413" t="str">
        <x:v>Integrasi rumus</x:v>
      </x:c>
      <x:c r="F3532" s="413" t="str">
        <x:v>9 Sep 2026</x:v>
      </x:c>
    </x:row>
    <x:row r="3533" ht="40" customHeight="1">
      <x:c r="A3533" s="413" t="str">
        <x:v>Data Schedule</x:v>
      </x:c>
      <x:c r="B3533" s="413" t="str">
        <x:v>V159</x:v>
      </x:c>
      <x:c r="C3533" s="413" t="str">
        <x:v>=IF(AND(A159&lt;&gt;"",U159=1,B159&gt;'Pengaturan'!$B$6,B159&lt;='Pengaturan'!$B$5),T159,0)</x:v>
      </x:c>
      <x:c r="D3533" s="413" t="str">
        <x:v>=IF(AND(AND(A159&lt;&gt;"",U159=1,AI159=0,AH159=0,LEFT(AG159,5)&lt;&gt;"CHECK",G159&lt;&gt;"CHECK PACKAGE"),B159&gt;'Pengaturan'!$B$6,B159&lt;='Pengaturan'!$B$5),T159,0)</x:v>
      </x:c>
      <x:c r="E3533" s="413" t="str">
        <x:v>Integrasi rumus</x:v>
      </x:c>
      <x:c r="F3533" s="413" t="str">
        <x:v>9 Sep 2026</x:v>
      </x:c>
    </x:row>
    <x:row r="3534" ht="40" customHeight="1">
      <x:c r="A3534" s="413" t="str">
        <x:v>Data Schedule</x:v>
      </x:c>
      <x:c r="B3534" s="413" t="str">
        <x:v>W159</x:v>
      </x:c>
      <x:c r="C3534" s="413" t="str">
        <x:v>=IF(AND(A159&lt;&gt;"",U159=1,B159='Pengaturan'!$B$6,'Pengaturan'!$B$28&lt;&gt;"Tutup"),T159,0)</x:v>
      </x:c>
      <x:c r="D3534" s="413" t="str">
        <x:v>=IF(AND(AND(A159&lt;&gt;"",U159=1,AI159=0,AH159=0,LEFT(AG159,5)&lt;&gt;"CHECK",G159&lt;&gt;"CHECK PACKAGE"),B159='Pengaturan'!$B$6,'Pengaturan'!$B$28&lt;&gt;"Tutup"),T159,0)</x:v>
      </x:c>
      <x:c r="E3534" s="413" t="str">
        <x:v>Integrasi rumus</x:v>
      </x:c>
      <x:c r="F3534" s="413" t="str">
        <x:v>9 Sep 2026</x:v>
      </x:c>
    </x:row>
    <x:row r="3535" ht="40" customHeight="1">
      <x:c r="A3535" s="413" t="str">
        <x:v>Data Schedule</x:v>
      </x:c>
      <x:c r="B3535" s="413" t="str">
        <x:v>AM159</x:v>
      </x:c>
      <x:c r="C3535" s="413"/>
      <x:c r="D3535" s="413" t="str">
        <x:v>=IF(AND(A159&lt;&gt;"",B159&gt;'Pengaturan'!$B$29,B159&lt;='Pengaturan'!$B$5),MAX(0,T159-V159-W159),0)</x:v>
      </x:c>
      <x:c r="E3535" s="413" t="str">
        <x:v>Integrasi rumus</x:v>
      </x:c>
      <x:c r="F3535" s="413" t="str">
        <x:v>9 Sep 2026</x:v>
      </x:c>
    </x:row>
    <x:row r="3536" ht="40" customHeight="1">
      <x:c r="A3536" s="413" t="str">
        <x:v>Data Schedule</x:v>
      </x:c>
      <x:c r="B3536" s="413" t="str">
        <x:v>AE159</x:v>
      </x:c>
      <x:c r="C3536" s="413" t="str">
        <x:v>=IF(A159="","",IF(AD159&lt;&gt;0,"CHECK harga/bayar",IF(AI159&gt;0,"CHECK DP belum cocok","OK")))</x:v>
      </x:c>
      <x:c r="D3536" s="413" t="str">
        <x:v>=IF(A159="","",IF(LEFT(AG159,5)="CHECK",AG159,IF(AD159&lt;&gt;0,"CHECK harga/bayar",IF(AI159&gt;0,"CHECK DP belum cocok",IF(U159=0,"Ditahan","OK")))))</x:v>
      </x:c>
      <x:c r="E3536" s="413" t="str">
        <x:v>Integrasi rumus</x:v>
      </x:c>
      <x:c r="F3536" s="413" t="str">
        <x:v>9 Sep 2026</x:v>
      </x:c>
    </x:row>
    <x:row r="3537" ht="40" customHeight="1">
      <x:c r="A3537" s="413" t="str">
        <x:v>Data Schedule</x:v>
      </x:c>
      <x:c r="B3537" s="413" t="str">
        <x:v>AC160</x:v>
      </x:c>
      <x:c r="C3537" s="413" t="str">
        <x:v>=IF(A160="","",P160+Q160)</x:v>
      </x:c>
      <x:c r="D3537" s="413" t="str">
        <x:v>=IF(A160="","",P160+Q160+IF(AL160&lt;&gt;"",N(AK160),0))</x:v>
      </x:c>
      <x:c r="E3537" s="413" t="str">
        <x:v>Integrasi rumus</x:v>
      </x:c>
      <x:c r="F3537" s="413" t="str">
        <x:v>9 Sep 2026</x:v>
      </x:c>
    </x:row>
    <x:row r="3538" ht="40" customHeight="1">
      <x:c r="A3538" s="413" t="str">
        <x:v>Data Schedule</x:v>
      </x:c>
      <x:c r="B3538" s="413" t="str">
        <x:v>S160</x:v>
      </x:c>
      <x:c r="C3538" s="413" t="str">
        <x:v>=IF(A160="","",MIN(L160,P160+Q160))</x:v>
      </x:c>
      <x:c r="D3538" s="413" t="str">
        <x:v>=IF(A160="","",MIN(L160,AC160))</x:v>
      </x:c>
      <x:c r="E3538" s="413" t="str">
        <x:v>Integrasi rumus</x:v>
      </x:c>
      <x:c r="F3538" s="413" t="str">
        <x:v>9 Sep 2026</x:v>
      </x:c>
    </x:row>
    <x:row r="3539" ht="40" customHeight="1">
      <x:c r="A3539" s="413" t="str">
        <x:v>Data Schedule</x:v>
      </x:c>
      <x:c r="B3539" s="413" t="str">
        <x:v>T160</x:v>
      </x:c>
      <x:c r="C3539" s="413" t="str">
        <x:v>=IF(A160="","",IF(OR(O160="Lunas",R160&gt;0),0,MAX(0,L160-MAX(N160,P160)-Q160)))</x:v>
      </x:c>
      <x:c r="D3539" s="413" t="str">
        <x:v>=IF(A160="","",MAX(0,L160-AC160))</x:v>
      </x:c>
      <x:c r="E3539" s="413" t="str">
        <x:v>Integrasi rumus</x:v>
      </x:c>
      <x:c r="F3539" s="413" t="str">
        <x:v>9 Sep 2026</x:v>
      </x:c>
    </x:row>
    <x:row r="3540" ht="40" customHeight="1">
      <x:c r="A3540" s="413" t="str">
        <x:v>Data Schedule</x:v>
      </x:c>
      <x:c r="B3540" s="413" t="str">
        <x:v>AI160</x:v>
      </x:c>
      <x:c r="C3540" s="413" t="str">
        <x:v>=IF(A160="","",MAX(0,N160-P160))</x:v>
      </x:c>
      <x:c r="D3540" s="413" t="str">
        <x:v>=IF(A160="","",MAX(0,N160-AC160))</x:v>
      </x:c>
      <x:c r="E3540" s="413" t="str">
        <x:v>Integrasi rumus</x:v>
      </x:c>
      <x:c r="F3540" s="413" t="str">
        <x:v>9 Sep 2026</x:v>
      </x:c>
    </x:row>
    <x:row r="3541" ht="40" customHeight="1">
      <x:c r="A3541" s="413" t="str">
        <x:v>Data Schedule</x:v>
      </x:c>
      <x:c r="B3541" s="413" t="str">
        <x:v>V160</x:v>
      </x:c>
      <x:c r="C3541" s="413" t="str">
        <x:v>=IF(AND(A160&lt;&gt;"",U160=1,B160&gt;'Pengaturan'!$B$6,B160&lt;='Pengaturan'!$B$5),T160,0)</x:v>
      </x:c>
      <x:c r="D3541" s="413" t="str">
        <x:v>=IF(AND(AND(A160&lt;&gt;"",U160=1,AI160=0,AH160=0,LEFT(AG160,5)&lt;&gt;"CHECK",G160&lt;&gt;"CHECK PACKAGE"),B160&gt;'Pengaturan'!$B$6,B160&lt;='Pengaturan'!$B$5),T160,0)</x:v>
      </x:c>
      <x:c r="E3541" s="413" t="str">
        <x:v>Integrasi rumus</x:v>
      </x:c>
      <x:c r="F3541" s="413" t="str">
        <x:v>9 Sep 2026</x:v>
      </x:c>
    </x:row>
    <x:row r="3542" ht="40" customHeight="1">
      <x:c r="A3542" s="413" t="str">
        <x:v>Data Schedule</x:v>
      </x:c>
      <x:c r="B3542" s="413" t="str">
        <x:v>W160</x:v>
      </x:c>
      <x:c r="C3542" s="413" t="str">
        <x:v>=IF(AND(A160&lt;&gt;"",U160=1,B160='Pengaturan'!$B$6,'Pengaturan'!$B$28&lt;&gt;"Tutup"),T160,0)</x:v>
      </x:c>
      <x:c r="D3542" s="413" t="str">
        <x:v>=IF(AND(AND(A160&lt;&gt;"",U160=1,AI160=0,AH160=0,LEFT(AG160,5)&lt;&gt;"CHECK",G160&lt;&gt;"CHECK PACKAGE"),B160='Pengaturan'!$B$6,'Pengaturan'!$B$28&lt;&gt;"Tutup"),T160,0)</x:v>
      </x:c>
      <x:c r="E3542" s="413" t="str">
        <x:v>Integrasi rumus</x:v>
      </x:c>
      <x:c r="F3542" s="413" t="str">
        <x:v>9 Sep 2026</x:v>
      </x:c>
    </x:row>
    <x:row r="3543" ht="40" customHeight="1">
      <x:c r="A3543" s="413" t="str">
        <x:v>Data Schedule</x:v>
      </x:c>
      <x:c r="B3543" s="413" t="str">
        <x:v>AM160</x:v>
      </x:c>
      <x:c r="C3543" s="413"/>
      <x:c r="D3543" s="413" t="str">
        <x:v>=IF(AND(A160&lt;&gt;"",B160&gt;'Pengaturan'!$B$29,B160&lt;='Pengaturan'!$B$5),MAX(0,T160-V160-W160),0)</x:v>
      </x:c>
      <x:c r="E3543" s="413" t="str">
        <x:v>Integrasi rumus</x:v>
      </x:c>
      <x:c r="F3543" s="413" t="str">
        <x:v>9 Sep 2026</x:v>
      </x:c>
    </x:row>
    <x:row r="3544" ht="40" customHeight="1">
      <x:c r="A3544" s="413" t="str">
        <x:v>Data Schedule</x:v>
      </x:c>
      <x:c r="B3544" s="413" t="str">
        <x:v>AE160</x:v>
      </x:c>
      <x:c r="C3544" s="413" t="str">
        <x:v>=IF(A160="","",IF(AD160&lt;&gt;0,"CHECK harga/bayar",IF(AI160&gt;0,"CHECK DP belum cocok","OK")))</x:v>
      </x:c>
      <x:c r="D3544" s="413" t="str">
        <x:v>=IF(A160="","",IF(LEFT(AG160,5)="CHECK",AG160,IF(AD160&lt;&gt;0,"CHECK harga/bayar",IF(AI160&gt;0,"CHECK DP belum cocok",IF(U160=0,"Ditahan","OK")))))</x:v>
      </x:c>
      <x:c r="E3544" s="413" t="str">
        <x:v>Integrasi rumus</x:v>
      </x:c>
      <x:c r="F3544" s="413" t="str">
        <x:v>9 Sep 2026</x:v>
      </x:c>
    </x:row>
    <x:row r="3545" ht="40" customHeight="1">
      <x:c r="A3545" s="413" t="str">
        <x:v>Data Schedule</x:v>
      </x:c>
      <x:c r="B3545" s="413" t="str">
        <x:v>AC161</x:v>
      </x:c>
      <x:c r="C3545" s="413" t="str">
        <x:v>=IF(A161="","",P161+Q161)</x:v>
      </x:c>
      <x:c r="D3545" s="413" t="str">
        <x:v>=IF(A161="","",P161+Q161+IF(AL161&lt;&gt;"",N(AK161),0))</x:v>
      </x:c>
      <x:c r="E3545" s="413" t="str">
        <x:v>Integrasi rumus</x:v>
      </x:c>
      <x:c r="F3545" s="413" t="str">
        <x:v>9 Sep 2026</x:v>
      </x:c>
    </x:row>
    <x:row r="3546" ht="40" customHeight="1">
      <x:c r="A3546" s="413" t="str">
        <x:v>Data Schedule</x:v>
      </x:c>
      <x:c r="B3546" s="413" t="str">
        <x:v>S161</x:v>
      </x:c>
      <x:c r="C3546" s="413" t="str">
        <x:v>=IF(A161="","",MIN(L161,P161+Q161))</x:v>
      </x:c>
      <x:c r="D3546" s="413" t="str">
        <x:v>=IF(A161="","",MIN(L161,AC161))</x:v>
      </x:c>
      <x:c r="E3546" s="413" t="str">
        <x:v>Integrasi rumus</x:v>
      </x:c>
      <x:c r="F3546" s="413" t="str">
        <x:v>9 Sep 2026</x:v>
      </x:c>
    </x:row>
    <x:row r="3547" ht="40" customHeight="1">
      <x:c r="A3547" s="413" t="str">
        <x:v>Data Schedule</x:v>
      </x:c>
      <x:c r="B3547" s="413" t="str">
        <x:v>T161</x:v>
      </x:c>
      <x:c r="C3547" s="413" t="str">
        <x:v>=IF(A161="","",IF(OR(O161="Lunas",R161&gt;0),0,MAX(0,L161-MAX(N161,P161)-Q161)))</x:v>
      </x:c>
      <x:c r="D3547" s="413" t="str">
        <x:v>=IF(A161="","",MAX(0,L161-AC161))</x:v>
      </x:c>
      <x:c r="E3547" s="413" t="str">
        <x:v>Integrasi rumus</x:v>
      </x:c>
      <x:c r="F3547" s="413" t="str">
        <x:v>9 Sep 2026</x:v>
      </x:c>
    </x:row>
    <x:row r="3548" ht="40" customHeight="1">
      <x:c r="A3548" s="413" t="str">
        <x:v>Data Schedule</x:v>
      </x:c>
      <x:c r="B3548" s="413" t="str">
        <x:v>AI161</x:v>
      </x:c>
      <x:c r="C3548" s="413" t="str">
        <x:v>=IF(A161="","",MAX(0,N161-P161))</x:v>
      </x:c>
      <x:c r="D3548" s="413" t="str">
        <x:v>=IF(A161="","",MAX(0,N161-AC161))</x:v>
      </x:c>
      <x:c r="E3548" s="413" t="str">
        <x:v>Integrasi rumus</x:v>
      </x:c>
      <x:c r="F3548" s="413" t="str">
        <x:v>9 Sep 2026</x:v>
      </x:c>
    </x:row>
    <x:row r="3549" ht="40" customHeight="1">
      <x:c r="A3549" s="413" t="str">
        <x:v>Data Schedule</x:v>
      </x:c>
      <x:c r="B3549" s="413" t="str">
        <x:v>V161</x:v>
      </x:c>
      <x:c r="C3549" s="413" t="str">
        <x:v>=IF(AND(A161&lt;&gt;"",U161=1,B161&gt;'Pengaturan'!$B$6,B161&lt;='Pengaturan'!$B$5),T161,0)</x:v>
      </x:c>
      <x:c r="D3549" s="413" t="str">
        <x:v>=IF(AND(AND(A161&lt;&gt;"",U161=1,AI161=0,AH161=0,LEFT(AG161,5)&lt;&gt;"CHECK",G161&lt;&gt;"CHECK PACKAGE"),B161&gt;'Pengaturan'!$B$6,B161&lt;='Pengaturan'!$B$5),T161,0)</x:v>
      </x:c>
      <x:c r="E3549" s="413" t="str">
        <x:v>Integrasi rumus</x:v>
      </x:c>
      <x:c r="F3549" s="413" t="str">
        <x:v>9 Sep 2026</x:v>
      </x:c>
    </x:row>
    <x:row r="3550" ht="40" customHeight="1">
      <x:c r="A3550" s="413" t="str">
        <x:v>Data Schedule</x:v>
      </x:c>
      <x:c r="B3550" s="413" t="str">
        <x:v>W161</x:v>
      </x:c>
      <x:c r="C3550" s="413" t="str">
        <x:v>=IF(AND(A161&lt;&gt;"",U161=1,B161='Pengaturan'!$B$6,'Pengaturan'!$B$28&lt;&gt;"Tutup"),T161,0)</x:v>
      </x:c>
      <x:c r="D3550" s="413" t="str">
        <x:v>=IF(AND(AND(A161&lt;&gt;"",U161=1,AI161=0,AH161=0,LEFT(AG161,5)&lt;&gt;"CHECK",G161&lt;&gt;"CHECK PACKAGE"),B161='Pengaturan'!$B$6,'Pengaturan'!$B$28&lt;&gt;"Tutup"),T161,0)</x:v>
      </x:c>
      <x:c r="E3550" s="413" t="str">
        <x:v>Integrasi rumus</x:v>
      </x:c>
      <x:c r="F3550" s="413" t="str">
        <x:v>9 Sep 2026</x:v>
      </x:c>
    </x:row>
    <x:row r="3551" ht="40" customHeight="1">
      <x:c r="A3551" s="413" t="str">
        <x:v>Data Schedule</x:v>
      </x:c>
      <x:c r="B3551" s="413" t="str">
        <x:v>AM161</x:v>
      </x:c>
      <x:c r="C3551" s="413"/>
      <x:c r="D3551" s="413" t="str">
        <x:v>=IF(AND(A161&lt;&gt;"",B161&gt;'Pengaturan'!$B$29,B161&lt;='Pengaturan'!$B$5),MAX(0,T161-V161-W161),0)</x:v>
      </x:c>
      <x:c r="E3551" s="413" t="str">
        <x:v>Integrasi rumus</x:v>
      </x:c>
      <x:c r="F3551" s="413" t="str">
        <x:v>9 Sep 2026</x:v>
      </x:c>
    </x:row>
    <x:row r="3552" ht="40" customHeight="1">
      <x:c r="A3552" s="413" t="str">
        <x:v>Data Schedule</x:v>
      </x:c>
      <x:c r="B3552" s="413" t="str">
        <x:v>AE161</x:v>
      </x:c>
      <x:c r="C3552" s="413" t="str">
        <x:v>=IF(A161="","",IF(AD161&lt;&gt;0,"CHECK harga/bayar",IF(AI161&gt;0,"CHECK DP belum cocok","OK")))</x:v>
      </x:c>
      <x:c r="D3552" s="413" t="str">
        <x:v>=IF(A161="","",IF(LEFT(AG161,5)="CHECK",AG161,IF(AD161&lt;&gt;0,"CHECK harga/bayar",IF(AI161&gt;0,"CHECK DP belum cocok",IF(U161=0,"Ditahan","OK")))))</x:v>
      </x:c>
      <x:c r="E3552" s="413" t="str">
        <x:v>Integrasi rumus</x:v>
      </x:c>
      <x:c r="F3552" s="413" t="str">
        <x:v>9 Sep 2026</x:v>
      </x:c>
    </x:row>
    <x:row r="3553" ht="40" customHeight="1">
      <x:c r="A3553" s="413" t="str">
        <x:v>Data Schedule</x:v>
      </x:c>
      <x:c r="B3553" s="413" t="str">
        <x:v>AC162</x:v>
      </x:c>
      <x:c r="C3553" s="413" t="str">
        <x:v>=IF(A162="","",P162+Q162)</x:v>
      </x:c>
      <x:c r="D3553" s="413" t="str">
        <x:v>=IF(A162="","",P162+Q162+IF(AL162&lt;&gt;"",N(AK162),0))</x:v>
      </x:c>
      <x:c r="E3553" s="413" t="str">
        <x:v>Integrasi rumus</x:v>
      </x:c>
      <x:c r="F3553" s="413" t="str">
        <x:v>9 Sep 2026</x:v>
      </x:c>
    </x:row>
    <x:row r="3554" ht="40" customHeight="1">
      <x:c r="A3554" s="413" t="str">
        <x:v>Data Schedule</x:v>
      </x:c>
      <x:c r="B3554" s="413" t="str">
        <x:v>S162</x:v>
      </x:c>
      <x:c r="C3554" s="413" t="str">
        <x:v>=IF(A162="","",MIN(L162,P162+Q162))</x:v>
      </x:c>
      <x:c r="D3554" s="413" t="str">
        <x:v>=IF(A162="","",MIN(L162,AC162))</x:v>
      </x:c>
      <x:c r="E3554" s="413" t="str">
        <x:v>Integrasi rumus</x:v>
      </x:c>
      <x:c r="F3554" s="413" t="str">
        <x:v>9 Sep 2026</x:v>
      </x:c>
    </x:row>
    <x:row r="3555" ht="40" customHeight="1">
      <x:c r="A3555" s="413" t="str">
        <x:v>Data Schedule</x:v>
      </x:c>
      <x:c r="B3555" s="413" t="str">
        <x:v>T162</x:v>
      </x:c>
      <x:c r="C3555" s="413" t="str">
        <x:v>=IF(A162="","",IF(OR(O162="Lunas",R162&gt;0),0,MAX(0,L162-MAX(N162,P162)-Q162)))</x:v>
      </x:c>
      <x:c r="D3555" s="413" t="str">
        <x:v>=IF(A162="","",MAX(0,L162-AC162))</x:v>
      </x:c>
      <x:c r="E3555" s="413" t="str">
        <x:v>Integrasi rumus</x:v>
      </x:c>
      <x:c r="F3555" s="413" t="str">
        <x:v>9 Sep 2026</x:v>
      </x:c>
    </x:row>
    <x:row r="3556" ht="40" customHeight="1">
      <x:c r="A3556" s="413" t="str">
        <x:v>Data Schedule</x:v>
      </x:c>
      <x:c r="B3556" s="413" t="str">
        <x:v>AI162</x:v>
      </x:c>
      <x:c r="C3556" s="413" t="str">
        <x:v>=IF(A162="","",MAX(0,N162-P162))</x:v>
      </x:c>
      <x:c r="D3556" s="413" t="str">
        <x:v>=IF(A162="","",MAX(0,N162-AC162))</x:v>
      </x:c>
      <x:c r="E3556" s="413" t="str">
        <x:v>Integrasi rumus</x:v>
      </x:c>
      <x:c r="F3556" s="413" t="str">
        <x:v>9 Sep 2026</x:v>
      </x:c>
    </x:row>
    <x:row r="3557" ht="40" customHeight="1">
      <x:c r="A3557" s="413" t="str">
        <x:v>Data Schedule</x:v>
      </x:c>
      <x:c r="B3557" s="413" t="str">
        <x:v>V162</x:v>
      </x:c>
      <x:c r="C3557" s="413" t="str">
        <x:v>=IF(AND(A162&lt;&gt;"",U162=1,B162&gt;'Pengaturan'!$B$6,B162&lt;='Pengaturan'!$B$5),T162,0)</x:v>
      </x:c>
      <x:c r="D3557" s="413" t="str">
        <x:v>=IF(AND(AND(A162&lt;&gt;"",U162=1,AI162=0,AH162=0,LEFT(AG162,5)&lt;&gt;"CHECK",G162&lt;&gt;"CHECK PACKAGE"),B162&gt;'Pengaturan'!$B$6,B162&lt;='Pengaturan'!$B$5),T162,0)</x:v>
      </x:c>
      <x:c r="E3557" s="413" t="str">
        <x:v>Integrasi rumus</x:v>
      </x:c>
      <x:c r="F3557" s="413" t="str">
        <x:v>9 Sep 2026</x:v>
      </x:c>
    </x:row>
    <x:row r="3558" ht="40" customHeight="1">
      <x:c r="A3558" s="413" t="str">
        <x:v>Data Schedule</x:v>
      </x:c>
      <x:c r="B3558" s="413" t="str">
        <x:v>W162</x:v>
      </x:c>
      <x:c r="C3558" s="413" t="str">
        <x:v>=IF(AND(A162&lt;&gt;"",U162=1,B162='Pengaturan'!$B$6,'Pengaturan'!$B$28&lt;&gt;"Tutup"),T162,0)</x:v>
      </x:c>
      <x:c r="D3558" s="413" t="str">
        <x:v>=IF(AND(AND(A162&lt;&gt;"",U162=1,AI162=0,AH162=0,LEFT(AG162,5)&lt;&gt;"CHECK",G162&lt;&gt;"CHECK PACKAGE"),B162='Pengaturan'!$B$6,'Pengaturan'!$B$28&lt;&gt;"Tutup"),T162,0)</x:v>
      </x:c>
      <x:c r="E3558" s="413" t="str">
        <x:v>Integrasi rumus</x:v>
      </x:c>
      <x:c r="F3558" s="413" t="str">
        <x:v>9 Sep 2026</x:v>
      </x:c>
    </x:row>
    <x:row r="3559" ht="40" customHeight="1">
      <x:c r="A3559" s="413" t="str">
        <x:v>Data Schedule</x:v>
      </x:c>
      <x:c r="B3559" s="413" t="str">
        <x:v>AM162</x:v>
      </x:c>
      <x:c r="C3559" s="413"/>
      <x:c r="D3559" s="413" t="str">
        <x:v>=IF(AND(A162&lt;&gt;"",B162&gt;'Pengaturan'!$B$29,B162&lt;='Pengaturan'!$B$5),MAX(0,T162-V162-W162),0)</x:v>
      </x:c>
      <x:c r="E3559" s="413" t="str">
        <x:v>Integrasi rumus</x:v>
      </x:c>
      <x:c r="F3559" s="413" t="str">
        <x:v>9 Sep 2026</x:v>
      </x:c>
    </x:row>
    <x:row r="3560" ht="40" customHeight="1">
      <x:c r="A3560" s="413" t="str">
        <x:v>Data Schedule</x:v>
      </x:c>
      <x:c r="B3560" s="413" t="str">
        <x:v>AE162</x:v>
      </x:c>
      <x:c r="C3560" s="413" t="str">
        <x:v>=IF(A162="","",IF(AD162&lt;&gt;0,"CHECK harga/bayar",IF(AI162&gt;0,"CHECK DP belum cocok","OK")))</x:v>
      </x:c>
      <x:c r="D3560" s="413" t="str">
        <x:v>=IF(A162="","",IF(LEFT(AG162,5)="CHECK",AG162,IF(AD162&lt;&gt;0,"CHECK harga/bayar",IF(AI162&gt;0,"CHECK DP belum cocok",IF(U162=0,"Ditahan","OK")))))</x:v>
      </x:c>
      <x:c r="E3560" s="413" t="str">
        <x:v>Integrasi rumus</x:v>
      </x:c>
      <x:c r="F3560" s="413" t="str">
        <x:v>9 Sep 2026</x:v>
      </x:c>
    </x:row>
    <x:row r="3561" ht="40" customHeight="1">
      <x:c r="A3561" s="413" t="str">
        <x:v>Data Schedule</x:v>
      </x:c>
      <x:c r="B3561" s="413" t="str">
        <x:v>AC163</x:v>
      </x:c>
      <x:c r="C3561" s="413" t="str">
        <x:v>=IF(A163="","",P163+Q163)</x:v>
      </x:c>
      <x:c r="D3561" s="413" t="str">
        <x:v>=IF(A163="","",P163+Q163+IF(AL163&lt;&gt;"",N(AK163),0))</x:v>
      </x:c>
      <x:c r="E3561" s="413" t="str">
        <x:v>Integrasi rumus</x:v>
      </x:c>
      <x:c r="F3561" s="413" t="str">
        <x:v>9 Sep 2026</x:v>
      </x:c>
    </x:row>
    <x:row r="3562" ht="40" customHeight="1">
      <x:c r="A3562" s="413" t="str">
        <x:v>Data Schedule</x:v>
      </x:c>
      <x:c r="B3562" s="413" t="str">
        <x:v>S163</x:v>
      </x:c>
      <x:c r="C3562" s="413" t="str">
        <x:v>=IF(A163="","",MIN(L163,P163+Q163))</x:v>
      </x:c>
      <x:c r="D3562" s="413" t="str">
        <x:v>=IF(A163="","",MIN(L163,AC163))</x:v>
      </x:c>
      <x:c r="E3562" s="413" t="str">
        <x:v>Integrasi rumus</x:v>
      </x:c>
      <x:c r="F3562" s="413" t="str">
        <x:v>9 Sep 2026</x:v>
      </x:c>
    </x:row>
    <x:row r="3563" ht="40" customHeight="1">
      <x:c r="A3563" s="413" t="str">
        <x:v>Data Schedule</x:v>
      </x:c>
      <x:c r="B3563" s="413" t="str">
        <x:v>T163</x:v>
      </x:c>
      <x:c r="C3563" s="413" t="str">
        <x:v>=IF(A163="","",IF(OR(O163="Lunas",R163&gt;0),0,MAX(0,L163-MAX(N163,P163)-Q163)))</x:v>
      </x:c>
      <x:c r="D3563" s="413" t="str">
        <x:v>=IF(A163="","",MAX(0,L163-AC163))</x:v>
      </x:c>
      <x:c r="E3563" s="413" t="str">
        <x:v>Integrasi rumus</x:v>
      </x:c>
      <x:c r="F3563" s="413" t="str">
        <x:v>9 Sep 2026</x:v>
      </x:c>
    </x:row>
    <x:row r="3564" ht="40" customHeight="1">
      <x:c r="A3564" s="413" t="str">
        <x:v>Data Schedule</x:v>
      </x:c>
      <x:c r="B3564" s="413" t="str">
        <x:v>AI163</x:v>
      </x:c>
      <x:c r="C3564" s="413" t="str">
        <x:v>=IF(A163="","",MAX(0,N163-P163))</x:v>
      </x:c>
      <x:c r="D3564" s="413" t="str">
        <x:v>=IF(A163="","",MAX(0,N163-AC163))</x:v>
      </x:c>
      <x:c r="E3564" s="413" t="str">
        <x:v>Integrasi rumus</x:v>
      </x:c>
      <x:c r="F3564" s="413" t="str">
        <x:v>9 Sep 2026</x:v>
      </x:c>
    </x:row>
    <x:row r="3565" ht="40" customHeight="1">
      <x:c r="A3565" s="413" t="str">
        <x:v>Data Schedule</x:v>
      </x:c>
      <x:c r="B3565" s="413" t="str">
        <x:v>V163</x:v>
      </x:c>
      <x:c r="C3565" s="413" t="str">
        <x:v>=IF(AND(A163&lt;&gt;"",U163=1,B163&gt;'Pengaturan'!$B$6,B163&lt;='Pengaturan'!$B$5),T163,0)</x:v>
      </x:c>
      <x:c r="D3565" s="413" t="str">
        <x:v>=IF(AND(AND(A163&lt;&gt;"",U163=1,AI163=0,AH163=0,LEFT(AG163,5)&lt;&gt;"CHECK",G163&lt;&gt;"CHECK PACKAGE"),B163&gt;'Pengaturan'!$B$6,B163&lt;='Pengaturan'!$B$5),T163,0)</x:v>
      </x:c>
      <x:c r="E3565" s="413" t="str">
        <x:v>Integrasi rumus</x:v>
      </x:c>
      <x:c r="F3565" s="413" t="str">
        <x:v>9 Sep 2026</x:v>
      </x:c>
    </x:row>
    <x:row r="3566" ht="40" customHeight="1">
      <x:c r="A3566" s="413" t="str">
        <x:v>Data Schedule</x:v>
      </x:c>
      <x:c r="B3566" s="413" t="str">
        <x:v>W163</x:v>
      </x:c>
      <x:c r="C3566" s="413" t="str">
        <x:v>=IF(AND(A163&lt;&gt;"",U163=1,B163='Pengaturan'!$B$6,'Pengaturan'!$B$28&lt;&gt;"Tutup"),T163,0)</x:v>
      </x:c>
      <x:c r="D3566" s="413" t="str">
        <x:v>=IF(AND(AND(A163&lt;&gt;"",U163=1,AI163=0,AH163=0,LEFT(AG163,5)&lt;&gt;"CHECK",G163&lt;&gt;"CHECK PACKAGE"),B163='Pengaturan'!$B$6,'Pengaturan'!$B$28&lt;&gt;"Tutup"),T163,0)</x:v>
      </x:c>
      <x:c r="E3566" s="413" t="str">
        <x:v>Integrasi rumus</x:v>
      </x:c>
      <x:c r="F3566" s="413" t="str">
        <x:v>9 Sep 2026</x:v>
      </x:c>
    </x:row>
    <x:row r="3567" ht="40" customHeight="1">
      <x:c r="A3567" s="413" t="str">
        <x:v>Data Schedule</x:v>
      </x:c>
      <x:c r="B3567" s="413" t="str">
        <x:v>AM163</x:v>
      </x:c>
      <x:c r="C3567" s="413"/>
      <x:c r="D3567" s="413" t="str">
        <x:v>=IF(AND(A163&lt;&gt;"",B163&gt;'Pengaturan'!$B$29,B163&lt;='Pengaturan'!$B$5),MAX(0,T163-V163-W163),0)</x:v>
      </x:c>
      <x:c r="E3567" s="413" t="str">
        <x:v>Integrasi rumus</x:v>
      </x:c>
      <x:c r="F3567" s="413" t="str">
        <x:v>9 Sep 2026</x:v>
      </x:c>
    </x:row>
    <x:row r="3568" ht="40" customHeight="1">
      <x:c r="A3568" s="413" t="str">
        <x:v>Data Schedule</x:v>
      </x:c>
      <x:c r="B3568" s="413" t="str">
        <x:v>AE163</x:v>
      </x:c>
      <x:c r="C3568" s="413" t="str">
        <x:v>=IF(A163="","",IF(AD163&lt;&gt;0,"CHECK harga/bayar",IF(AI163&gt;0,"CHECK DP belum cocok","OK")))</x:v>
      </x:c>
      <x:c r="D3568" s="413" t="str">
        <x:v>=IF(A163="","",IF(LEFT(AG163,5)="CHECK",AG163,IF(AD163&lt;&gt;0,"CHECK harga/bayar",IF(AI163&gt;0,"CHECK DP belum cocok",IF(U163=0,"Ditahan","OK")))))</x:v>
      </x:c>
      <x:c r="E3568" s="413" t="str">
        <x:v>Integrasi rumus</x:v>
      </x:c>
      <x:c r="F3568" s="413" t="str">
        <x:v>9 Sep 2026</x:v>
      </x:c>
    </x:row>
    <x:row r="3569" ht="40" customHeight="1">
      <x:c r="A3569" s="413" t="str">
        <x:v>Data Schedule</x:v>
      </x:c>
      <x:c r="B3569" s="413" t="str">
        <x:v>AC164</x:v>
      </x:c>
      <x:c r="C3569" s="413" t="str">
        <x:v>=IF(A164="","",P164+Q164)</x:v>
      </x:c>
      <x:c r="D3569" s="413" t="str">
        <x:v>=IF(A164="","",P164+Q164+IF(AL164&lt;&gt;"",N(AK164),0))</x:v>
      </x:c>
      <x:c r="E3569" s="413" t="str">
        <x:v>Integrasi rumus</x:v>
      </x:c>
      <x:c r="F3569" s="413" t="str">
        <x:v>9 Sep 2026</x:v>
      </x:c>
    </x:row>
    <x:row r="3570" ht="40" customHeight="1">
      <x:c r="A3570" s="413" t="str">
        <x:v>Data Schedule</x:v>
      </x:c>
      <x:c r="B3570" s="413" t="str">
        <x:v>S164</x:v>
      </x:c>
      <x:c r="C3570" s="413" t="str">
        <x:v>=IF(A164="","",MIN(L164,P164+Q164))</x:v>
      </x:c>
      <x:c r="D3570" s="413" t="str">
        <x:v>=IF(A164="","",MIN(L164,AC164))</x:v>
      </x:c>
      <x:c r="E3570" s="413" t="str">
        <x:v>Integrasi rumus</x:v>
      </x:c>
      <x:c r="F3570" s="413" t="str">
        <x:v>9 Sep 2026</x:v>
      </x:c>
    </x:row>
    <x:row r="3571" ht="40" customHeight="1">
      <x:c r="A3571" s="413" t="str">
        <x:v>Data Schedule</x:v>
      </x:c>
      <x:c r="B3571" s="413" t="str">
        <x:v>T164</x:v>
      </x:c>
      <x:c r="C3571" s="413" t="str">
        <x:v>=IF(A164="","",IF(OR(O164="Lunas",R164&gt;0),0,MAX(0,L164-MAX(N164,P164)-Q164)))</x:v>
      </x:c>
      <x:c r="D3571" s="413" t="str">
        <x:v>=IF(A164="","",MAX(0,L164-AC164))</x:v>
      </x:c>
      <x:c r="E3571" s="413" t="str">
        <x:v>Integrasi rumus</x:v>
      </x:c>
      <x:c r="F3571" s="413" t="str">
        <x:v>9 Sep 2026</x:v>
      </x:c>
    </x:row>
    <x:row r="3572" ht="40" customHeight="1">
      <x:c r="A3572" s="413" t="str">
        <x:v>Data Schedule</x:v>
      </x:c>
      <x:c r="B3572" s="413" t="str">
        <x:v>AI164</x:v>
      </x:c>
      <x:c r="C3572" s="413" t="str">
        <x:v>=IF(A164="","",MAX(0,N164-P164))</x:v>
      </x:c>
      <x:c r="D3572" s="413" t="str">
        <x:v>=IF(A164="","",MAX(0,N164-AC164))</x:v>
      </x:c>
      <x:c r="E3572" s="413" t="str">
        <x:v>Integrasi rumus</x:v>
      </x:c>
      <x:c r="F3572" s="413" t="str">
        <x:v>9 Sep 2026</x:v>
      </x:c>
    </x:row>
    <x:row r="3573" ht="40" customHeight="1">
      <x:c r="A3573" s="413" t="str">
        <x:v>Data Schedule</x:v>
      </x:c>
      <x:c r="B3573" s="413" t="str">
        <x:v>V164</x:v>
      </x:c>
      <x:c r="C3573" s="413" t="str">
        <x:v>=IF(AND(A164&lt;&gt;"",U164=1,B164&gt;'Pengaturan'!$B$6,B164&lt;='Pengaturan'!$B$5),T164,0)</x:v>
      </x:c>
      <x:c r="D3573" s="413" t="str">
        <x:v>=IF(AND(AND(A164&lt;&gt;"",U164=1,AI164=0,AH164=0,LEFT(AG164,5)&lt;&gt;"CHECK",G164&lt;&gt;"CHECK PACKAGE"),B164&gt;'Pengaturan'!$B$6,B164&lt;='Pengaturan'!$B$5),T164,0)</x:v>
      </x:c>
      <x:c r="E3573" s="413" t="str">
        <x:v>Integrasi rumus</x:v>
      </x:c>
      <x:c r="F3573" s="413" t="str">
        <x:v>9 Sep 2026</x:v>
      </x:c>
    </x:row>
    <x:row r="3574" ht="40" customHeight="1">
      <x:c r="A3574" s="413" t="str">
        <x:v>Data Schedule</x:v>
      </x:c>
      <x:c r="B3574" s="413" t="str">
        <x:v>W164</x:v>
      </x:c>
      <x:c r="C3574" s="413" t="str">
        <x:v>=IF(AND(A164&lt;&gt;"",U164=1,B164='Pengaturan'!$B$6,'Pengaturan'!$B$28&lt;&gt;"Tutup"),T164,0)</x:v>
      </x:c>
      <x:c r="D3574" s="413" t="str">
        <x:v>=IF(AND(AND(A164&lt;&gt;"",U164=1,AI164=0,AH164=0,LEFT(AG164,5)&lt;&gt;"CHECK",G164&lt;&gt;"CHECK PACKAGE"),B164='Pengaturan'!$B$6,'Pengaturan'!$B$28&lt;&gt;"Tutup"),T164,0)</x:v>
      </x:c>
      <x:c r="E3574" s="413" t="str">
        <x:v>Integrasi rumus</x:v>
      </x:c>
      <x:c r="F3574" s="413" t="str">
        <x:v>9 Sep 2026</x:v>
      </x:c>
    </x:row>
    <x:row r="3575" ht="40" customHeight="1">
      <x:c r="A3575" s="413" t="str">
        <x:v>Data Schedule</x:v>
      </x:c>
      <x:c r="B3575" s="413" t="str">
        <x:v>AM164</x:v>
      </x:c>
      <x:c r="C3575" s="413"/>
      <x:c r="D3575" s="413" t="str">
        <x:v>=IF(AND(A164&lt;&gt;"",B164&gt;'Pengaturan'!$B$29,B164&lt;='Pengaturan'!$B$5),MAX(0,T164-V164-W164),0)</x:v>
      </x:c>
      <x:c r="E3575" s="413" t="str">
        <x:v>Integrasi rumus</x:v>
      </x:c>
      <x:c r="F3575" s="413" t="str">
        <x:v>9 Sep 2026</x:v>
      </x:c>
    </x:row>
    <x:row r="3576" ht="40" customHeight="1">
      <x:c r="A3576" s="413" t="str">
        <x:v>Data Schedule</x:v>
      </x:c>
      <x:c r="B3576" s="413" t="str">
        <x:v>AE164</x:v>
      </x:c>
      <x:c r="C3576" s="413" t="str">
        <x:v>=IF(A164="","",IF(AD164&lt;&gt;0,"CHECK harga/bayar",IF(AI164&gt;0,"CHECK DP belum cocok","OK")))</x:v>
      </x:c>
      <x:c r="D3576" s="413" t="str">
        <x:v>=IF(A164="","",IF(LEFT(AG164,5)="CHECK",AG164,IF(AD164&lt;&gt;0,"CHECK harga/bayar",IF(AI164&gt;0,"CHECK DP belum cocok",IF(U164=0,"Ditahan","OK")))))</x:v>
      </x:c>
      <x:c r="E3576" s="413" t="str">
        <x:v>Integrasi rumus</x:v>
      </x:c>
      <x:c r="F3576" s="413" t="str">
        <x:v>9 Sep 2026</x:v>
      </x:c>
    </x:row>
    <x:row r="3577" ht="40" customHeight="1">
      <x:c r="A3577" s="413" t="str">
        <x:v>Data Schedule</x:v>
      </x:c>
      <x:c r="B3577" s="413" t="str">
        <x:v>AC165</x:v>
      </x:c>
      <x:c r="C3577" s="413" t="str">
        <x:v>=IF(A165="","",P165+Q165)</x:v>
      </x:c>
      <x:c r="D3577" s="413" t="str">
        <x:v>=IF(A165="","",P165+Q165+IF(AL165&lt;&gt;"",N(AK165),0))</x:v>
      </x:c>
      <x:c r="E3577" s="413" t="str">
        <x:v>Integrasi rumus</x:v>
      </x:c>
      <x:c r="F3577" s="413" t="str">
        <x:v>9 Sep 2026</x:v>
      </x:c>
    </x:row>
    <x:row r="3578" ht="40" customHeight="1">
      <x:c r="A3578" s="413" t="str">
        <x:v>Data Schedule</x:v>
      </x:c>
      <x:c r="B3578" s="413" t="str">
        <x:v>S165</x:v>
      </x:c>
      <x:c r="C3578" s="413" t="str">
        <x:v>=IF(A165="","",MIN(L165,P165+Q165))</x:v>
      </x:c>
      <x:c r="D3578" s="413" t="str">
        <x:v>=IF(A165="","",MIN(L165,AC165))</x:v>
      </x:c>
      <x:c r="E3578" s="413" t="str">
        <x:v>Integrasi rumus</x:v>
      </x:c>
      <x:c r="F3578" s="413" t="str">
        <x:v>9 Sep 2026</x:v>
      </x:c>
    </x:row>
    <x:row r="3579" ht="40" customHeight="1">
      <x:c r="A3579" s="413" t="str">
        <x:v>Data Schedule</x:v>
      </x:c>
      <x:c r="B3579" s="413" t="str">
        <x:v>T165</x:v>
      </x:c>
      <x:c r="C3579" s="413" t="str">
        <x:v>=IF(A165="","",IF(OR(O165="Lunas",R165&gt;0),0,MAX(0,L165-MAX(N165,P165)-Q165)))</x:v>
      </x:c>
      <x:c r="D3579" s="413" t="str">
        <x:v>=IF(A165="","",MAX(0,L165-AC165))</x:v>
      </x:c>
      <x:c r="E3579" s="413" t="str">
        <x:v>Integrasi rumus</x:v>
      </x:c>
      <x:c r="F3579" s="413" t="str">
        <x:v>9 Sep 2026</x:v>
      </x:c>
    </x:row>
    <x:row r="3580" ht="40" customHeight="1">
      <x:c r="A3580" s="413" t="str">
        <x:v>Data Schedule</x:v>
      </x:c>
      <x:c r="B3580" s="413" t="str">
        <x:v>AI165</x:v>
      </x:c>
      <x:c r="C3580" s="413" t="str">
        <x:v>=IF(A165="","",MAX(0,N165-P165))</x:v>
      </x:c>
      <x:c r="D3580" s="413" t="str">
        <x:v>=IF(A165="","",MAX(0,N165-AC165))</x:v>
      </x:c>
      <x:c r="E3580" s="413" t="str">
        <x:v>Integrasi rumus</x:v>
      </x:c>
      <x:c r="F3580" s="413" t="str">
        <x:v>9 Sep 2026</x:v>
      </x:c>
    </x:row>
    <x:row r="3581" ht="40" customHeight="1">
      <x:c r="A3581" s="413" t="str">
        <x:v>Data Schedule</x:v>
      </x:c>
      <x:c r="B3581" s="413" t="str">
        <x:v>V165</x:v>
      </x:c>
      <x:c r="C3581" s="413" t="str">
        <x:v>=IF(AND(A165&lt;&gt;"",U165=1,B165&gt;'Pengaturan'!$B$6,B165&lt;='Pengaturan'!$B$5),T165,0)</x:v>
      </x:c>
      <x:c r="D3581" s="413" t="str">
        <x:v>=IF(AND(AND(A165&lt;&gt;"",U165=1,AI165=0,AH165=0,LEFT(AG165,5)&lt;&gt;"CHECK",G165&lt;&gt;"CHECK PACKAGE"),B165&gt;'Pengaturan'!$B$6,B165&lt;='Pengaturan'!$B$5),T165,0)</x:v>
      </x:c>
      <x:c r="E3581" s="413" t="str">
        <x:v>Integrasi rumus</x:v>
      </x:c>
      <x:c r="F3581" s="413" t="str">
        <x:v>9 Sep 2026</x:v>
      </x:c>
    </x:row>
    <x:row r="3582" ht="40" customHeight="1">
      <x:c r="A3582" s="413" t="str">
        <x:v>Data Schedule</x:v>
      </x:c>
      <x:c r="B3582" s="413" t="str">
        <x:v>W165</x:v>
      </x:c>
      <x:c r="C3582" s="413" t="str">
        <x:v>=IF(AND(A165&lt;&gt;"",U165=1,B165='Pengaturan'!$B$6,'Pengaturan'!$B$28&lt;&gt;"Tutup"),T165,0)</x:v>
      </x:c>
      <x:c r="D3582" s="413" t="str">
        <x:v>=IF(AND(AND(A165&lt;&gt;"",U165=1,AI165=0,AH165=0,LEFT(AG165,5)&lt;&gt;"CHECK",G165&lt;&gt;"CHECK PACKAGE"),B165='Pengaturan'!$B$6,'Pengaturan'!$B$28&lt;&gt;"Tutup"),T165,0)</x:v>
      </x:c>
      <x:c r="E3582" s="413" t="str">
        <x:v>Integrasi rumus</x:v>
      </x:c>
      <x:c r="F3582" s="413" t="str">
        <x:v>9 Sep 2026</x:v>
      </x:c>
    </x:row>
    <x:row r="3583" ht="40" customHeight="1">
      <x:c r="A3583" s="413" t="str">
        <x:v>Data Schedule</x:v>
      </x:c>
      <x:c r="B3583" s="413" t="str">
        <x:v>AM165</x:v>
      </x:c>
      <x:c r="C3583" s="413"/>
      <x:c r="D3583" s="413" t="str">
        <x:v>=IF(AND(A165&lt;&gt;"",B165&gt;'Pengaturan'!$B$29,B165&lt;='Pengaturan'!$B$5),MAX(0,T165-V165-W165),0)</x:v>
      </x:c>
      <x:c r="E3583" s="413" t="str">
        <x:v>Integrasi rumus</x:v>
      </x:c>
      <x:c r="F3583" s="413" t="str">
        <x:v>9 Sep 2026</x:v>
      </x:c>
    </x:row>
    <x:row r="3584" ht="40" customHeight="1">
      <x:c r="A3584" s="413" t="str">
        <x:v>Data Schedule</x:v>
      </x:c>
      <x:c r="B3584" s="413" t="str">
        <x:v>AE165</x:v>
      </x:c>
      <x:c r="C3584" s="413" t="str">
        <x:v>=IF(A165="","",IF(AD165&lt;&gt;0,"CHECK harga/bayar",IF(AI165&gt;0,"CHECK DP belum cocok","OK")))</x:v>
      </x:c>
      <x:c r="D3584" s="413" t="str">
        <x:v>=IF(A165="","",IF(LEFT(AG165,5)="CHECK",AG165,IF(AD165&lt;&gt;0,"CHECK harga/bayar",IF(AI165&gt;0,"CHECK DP belum cocok",IF(U165=0,"Ditahan","OK")))))</x:v>
      </x:c>
      <x:c r="E3584" s="413" t="str">
        <x:v>Integrasi rumus</x:v>
      </x:c>
      <x:c r="F3584" s="413" t="str">
        <x:v>9 Sep 2026</x:v>
      </x:c>
    </x:row>
    <x:row r="3585" ht="40" customHeight="1">
      <x:c r="A3585" s="413" t="str">
        <x:v>Data Schedule</x:v>
      </x:c>
      <x:c r="B3585" s="413" t="str">
        <x:v>AC166</x:v>
      </x:c>
      <x:c r="C3585" s="413" t="str">
        <x:v>=IF(A166="","",P166+Q166)</x:v>
      </x:c>
      <x:c r="D3585" s="413" t="str">
        <x:v>=IF(A166="","",P166+Q166+IF(AL166&lt;&gt;"",N(AK166),0))</x:v>
      </x:c>
      <x:c r="E3585" s="413" t="str">
        <x:v>Integrasi rumus</x:v>
      </x:c>
      <x:c r="F3585" s="413" t="str">
        <x:v>9 Sep 2026</x:v>
      </x:c>
    </x:row>
    <x:row r="3586" ht="40" customHeight="1">
      <x:c r="A3586" s="413" t="str">
        <x:v>Data Schedule</x:v>
      </x:c>
      <x:c r="B3586" s="413" t="str">
        <x:v>S166</x:v>
      </x:c>
      <x:c r="C3586" s="413" t="str">
        <x:v>=IF(A166="","",MIN(L166,P166+Q166))</x:v>
      </x:c>
      <x:c r="D3586" s="413" t="str">
        <x:v>=IF(A166="","",MIN(L166,AC166))</x:v>
      </x:c>
      <x:c r="E3586" s="413" t="str">
        <x:v>Integrasi rumus</x:v>
      </x:c>
      <x:c r="F3586" s="413" t="str">
        <x:v>9 Sep 2026</x:v>
      </x:c>
    </x:row>
    <x:row r="3587" ht="40" customHeight="1">
      <x:c r="A3587" s="413" t="str">
        <x:v>Data Schedule</x:v>
      </x:c>
      <x:c r="B3587" s="413" t="str">
        <x:v>T166</x:v>
      </x:c>
      <x:c r="C3587" s="413" t="str">
        <x:v>=IF(A166="","",IF(OR(O166="Lunas",R166&gt;0),0,MAX(0,L166-MAX(N166,P166)-Q166)))</x:v>
      </x:c>
      <x:c r="D3587" s="413" t="str">
        <x:v>=IF(A166="","",MAX(0,L166-AC166))</x:v>
      </x:c>
      <x:c r="E3587" s="413" t="str">
        <x:v>Integrasi rumus</x:v>
      </x:c>
      <x:c r="F3587" s="413" t="str">
        <x:v>9 Sep 2026</x:v>
      </x:c>
    </x:row>
    <x:row r="3588" ht="40" customHeight="1">
      <x:c r="A3588" s="413" t="str">
        <x:v>Data Schedule</x:v>
      </x:c>
      <x:c r="B3588" s="413" t="str">
        <x:v>AI166</x:v>
      </x:c>
      <x:c r="C3588" s="413" t="str">
        <x:v>=IF(A166="","",MAX(0,N166-P166))</x:v>
      </x:c>
      <x:c r="D3588" s="413" t="str">
        <x:v>=IF(A166="","",MAX(0,N166-AC166))</x:v>
      </x:c>
      <x:c r="E3588" s="413" t="str">
        <x:v>Integrasi rumus</x:v>
      </x:c>
      <x:c r="F3588" s="413" t="str">
        <x:v>9 Sep 2026</x:v>
      </x:c>
    </x:row>
    <x:row r="3589" ht="40" customHeight="1">
      <x:c r="A3589" s="413" t="str">
        <x:v>Data Schedule</x:v>
      </x:c>
      <x:c r="B3589" s="413" t="str">
        <x:v>V166</x:v>
      </x:c>
      <x:c r="C3589" s="413" t="str">
        <x:v>=IF(AND(A166&lt;&gt;"",U166=1,B166&gt;'Pengaturan'!$B$6,B166&lt;='Pengaturan'!$B$5),T166,0)</x:v>
      </x:c>
      <x:c r="D3589" s="413" t="str">
        <x:v>=IF(AND(AND(A166&lt;&gt;"",U166=1,AI166=0,AH166=0,LEFT(AG166,5)&lt;&gt;"CHECK",G166&lt;&gt;"CHECK PACKAGE"),B166&gt;'Pengaturan'!$B$6,B166&lt;='Pengaturan'!$B$5),T166,0)</x:v>
      </x:c>
      <x:c r="E3589" s="413" t="str">
        <x:v>Integrasi rumus</x:v>
      </x:c>
      <x:c r="F3589" s="413" t="str">
        <x:v>9 Sep 2026</x:v>
      </x:c>
    </x:row>
    <x:row r="3590" ht="40" customHeight="1">
      <x:c r="A3590" s="413" t="str">
        <x:v>Data Schedule</x:v>
      </x:c>
      <x:c r="B3590" s="413" t="str">
        <x:v>W166</x:v>
      </x:c>
      <x:c r="C3590" s="413" t="str">
        <x:v>=IF(AND(A166&lt;&gt;"",U166=1,B166='Pengaturan'!$B$6,'Pengaturan'!$B$28&lt;&gt;"Tutup"),T166,0)</x:v>
      </x:c>
      <x:c r="D3590" s="413" t="str">
        <x:v>=IF(AND(AND(A166&lt;&gt;"",U166=1,AI166=0,AH166=0,LEFT(AG166,5)&lt;&gt;"CHECK",G166&lt;&gt;"CHECK PACKAGE"),B166='Pengaturan'!$B$6,'Pengaturan'!$B$28&lt;&gt;"Tutup"),T166,0)</x:v>
      </x:c>
      <x:c r="E3590" s="413" t="str">
        <x:v>Integrasi rumus</x:v>
      </x:c>
      <x:c r="F3590" s="413" t="str">
        <x:v>9 Sep 2026</x:v>
      </x:c>
    </x:row>
    <x:row r="3591" ht="40" customHeight="1">
      <x:c r="A3591" s="413" t="str">
        <x:v>Data Schedule</x:v>
      </x:c>
      <x:c r="B3591" s="413" t="str">
        <x:v>AM166</x:v>
      </x:c>
      <x:c r="C3591" s="413"/>
      <x:c r="D3591" s="413" t="str">
        <x:v>=IF(AND(A166&lt;&gt;"",B166&gt;'Pengaturan'!$B$29,B166&lt;='Pengaturan'!$B$5),MAX(0,T166-V166-W166),0)</x:v>
      </x:c>
      <x:c r="E3591" s="413" t="str">
        <x:v>Integrasi rumus</x:v>
      </x:c>
      <x:c r="F3591" s="413" t="str">
        <x:v>9 Sep 2026</x:v>
      </x:c>
    </x:row>
    <x:row r="3592" ht="40" customHeight="1">
      <x:c r="A3592" s="413" t="str">
        <x:v>Data Schedule</x:v>
      </x:c>
      <x:c r="B3592" s="413" t="str">
        <x:v>AE166</x:v>
      </x:c>
      <x:c r="C3592" s="413" t="str">
        <x:v>=IF(A166="","",IF(AD166&lt;&gt;0,"CHECK harga/bayar",IF(AI166&gt;0,"CHECK DP belum cocok","OK")))</x:v>
      </x:c>
      <x:c r="D3592" s="413" t="str">
        <x:v>=IF(A166="","",IF(LEFT(AG166,5)="CHECK",AG166,IF(AD166&lt;&gt;0,"CHECK harga/bayar",IF(AI166&gt;0,"CHECK DP belum cocok",IF(U166=0,"Ditahan","OK")))))</x:v>
      </x:c>
      <x:c r="E3592" s="413" t="str">
        <x:v>Integrasi rumus</x:v>
      </x:c>
      <x:c r="F3592" s="413" t="str">
        <x:v>9 Sep 2026</x:v>
      </x:c>
    </x:row>
    <x:row r="3593" ht="40" customHeight="1">
      <x:c r="A3593" s="413" t="str">
        <x:v>Data Schedule</x:v>
      </x:c>
      <x:c r="B3593" s="413" t="str">
        <x:v>AC167</x:v>
      </x:c>
      <x:c r="C3593" s="413" t="str">
        <x:v>=IF(A167="","",P167+Q167)</x:v>
      </x:c>
      <x:c r="D3593" s="413" t="str">
        <x:v>=IF(A167="","",P167+Q167+IF(AL167&lt;&gt;"",N(AK167),0))</x:v>
      </x:c>
      <x:c r="E3593" s="413" t="str">
        <x:v>Integrasi rumus</x:v>
      </x:c>
      <x:c r="F3593" s="413" t="str">
        <x:v>9 Sep 2026</x:v>
      </x:c>
    </x:row>
    <x:row r="3594" ht="40" customHeight="1">
      <x:c r="A3594" s="413" t="str">
        <x:v>Data Schedule</x:v>
      </x:c>
      <x:c r="B3594" s="413" t="str">
        <x:v>S167</x:v>
      </x:c>
      <x:c r="C3594" s="413" t="str">
        <x:v>=IF(A167="","",MIN(L167,P167+Q167))</x:v>
      </x:c>
      <x:c r="D3594" s="413" t="str">
        <x:v>=IF(A167="","",MIN(L167,AC167))</x:v>
      </x:c>
      <x:c r="E3594" s="413" t="str">
        <x:v>Integrasi rumus</x:v>
      </x:c>
      <x:c r="F3594" s="413" t="str">
        <x:v>9 Sep 2026</x:v>
      </x:c>
    </x:row>
    <x:row r="3595" ht="40" customHeight="1">
      <x:c r="A3595" s="413" t="str">
        <x:v>Data Schedule</x:v>
      </x:c>
      <x:c r="B3595" s="413" t="str">
        <x:v>T167</x:v>
      </x:c>
      <x:c r="C3595" s="413" t="str">
        <x:v>=IF(A167="","",IF(OR(O167="Lunas",R167&gt;0),0,MAX(0,L167-MAX(N167,P167)-Q167)))</x:v>
      </x:c>
      <x:c r="D3595" s="413" t="str">
        <x:v>=IF(A167="","",MAX(0,L167-AC167))</x:v>
      </x:c>
      <x:c r="E3595" s="413" t="str">
        <x:v>Integrasi rumus</x:v>
      </x:c>
      <x:c r="F3595" s="413" t="str">
        <x:v>9 Sep 2026</x:v>
      </x:c>
    </x:row>
    <x:row r="3596" ht="40" customHeight="1">
      <x:c r="A3596" s="413" t="str">
        <x:v>Data Schedule</x:v>
      </x:c>
      <x:c r="B3596" s="413" t="str">
        <x:v>AI167</x:v>
      </x:c>
      <x:c r="C3596" s="413" t="str">
        <x:v>=IF(A167="","",MAX(0,N167-P167))</x:v>
      </x:c>
      <x:c r="D3596" s="413" t="str">
        <x:v>=IF(A167="","",MAX(0,N167-AC167))</x:v>
      </x:c>
      <x:c r="E3596" s="413" t="str">
        <x:v>Integrasi rumus</x:v>
      </x:c>
      <x:c r="F3596" s="413" t="str">
        <x:v>9 Sep 2026</x:v>
      </x:c>
    </x:row>
    <x:row r="3597" ht="40" customHeight="1">
      <x:c r="A3597" s="413" t="str">
        <x:v>Data Schedule</x:v>
      </x:c>
      <x:c r="B3597" s="413" t="str">
        <x:v>V167</x:v>
      </x:c>
      <x:c r="C3597" s="413" t="str">
        <x:v>=IF(AND(A167&lt;&gt;"",U167=1,B167&gt;'Pengaturan'!$B$6,B167&lt;='Pengaturan'!$B$5),T167,0)</x:v>
      </x:c>
      <x:c r="D3597" s="413" t="str">
        <x:v>=IF(AND(AND(A167&lt;&gt;"",U167=1,AI167=0,AH167=0,LEFT(AG167,5)&lt;&gt;"CHECK",G167&lt;&gt;"CHECK PACKAGE"),B167&gt;'Pengaturan'!$B$6,B167&lt;='Pengaturan'!$B$5),T167,0)</x:v>
      </x:c>
      <x:c r="E3597" s="413" t="str">
        <x:v>Integrasi rumus</x:v>
      </x:c>
      <x:c r="F3597" s="413" t="str">
        <x:v>9 Sep 2026</x:v>
      </x:c>
    </x:row>
    <x:row r="3598" ht="40" customHeight="1">
      <x:c r="A3598" s="413" t="str">
        <x:v>Data Schedule</x:v>
      </x:c>
      <x:c r="B3598" s="413" t="str">
        <x:v>W167</x:v>
      </x:c>
      <x:c r="C3598" s="413" t="str">
        <x:v>=IF(AND(A167&lt;&gt;"",U167=1,B167='Pengaturan'!$B$6,'Pengaturan'!$B$28&lt;&gt;"Tutup"),T167,0)</x:v>
      </x:c>
      <x:c r="D3598" s="413" t="str">
        <x:v>=IF(AND(AND(A167&lt;&gt;"",U167=1,AI167=0,AH167=0,LEFT(AG167,5)&lt;&gt;"CHECK",G167&lt;&gt;"CHECK PACKAGE"),B167='Pengaturan'!$B$6,'Pengaturan'!$B$28&lt;&gt;"Tutup"),T167,0)</x:v>
      </x:c>
      <x:c r="E3598" s="413" t="str">
        <x:v>Integrasi rumus</x:v>
      </x:c>
      <x:c r="F3598" s="413" t="str">
        <x:v>9 Sep 2026</x:v>
      </x:c>
    </x:row>
    <x:row r="3599" ht="40" customHeight="1">
      <x:c r="A3599" s="413" t="str">
        <x:v>Data Schedule</x:v>
      </x:c>
      <x:c r="B3599" s="413" t="str">
        <x:v>AM167</x:v>
      </x:c>
      <x:c r="C3599" s="413"/>
      <x:c r="D3599" s="413" t="str">
        <x:v>=IF(AND(A167&lt;&gt;"",B167&gt;'Pengaturan'!$B$29,B167&lt;='Pengaturan'!$B$5),MAX(0,T167-V167-W167),0)</x:v>
      </x:c>
      <x:c r="E3599" s="413" t="str">
        <x:v>Integrasi rumus</x:v>
      </x:c>
      <x:c r="F3599" s="413" t="str">
        <x:v>9 Sep 2026</x:v>
      </x:c>
    </x:row>
    <x:row r="3600" ht="40" customHeight="1">
      <x:c r="A3600" s="413" t="str">
        <x:v>Data Schedule</x:v>
      </x:c>
      <x:c r="B3600" s="413" t="str">
        <x:v>AE167</x:v>
      </x:c>
      <x:c r="C3600" s="413" t="str">
        <x:v>=IF(A167="","",IF(AD167&lt;&gt;0,"CHECK harga/bayar",IF(AI167&gt;0,"CHECK DP belum cocok","OK")))</x:v>
      </x:c>
      <x:c r="D3600" s="413" t="str">
        <x:v>=IF(A167="","",IF(LEFT(AG167,5)="CHECK",AG167,IF(AD167&lt;&gt;0,"CHECK harga/bayar",IF(AI167&gt;0,"CHECK DP belum cocok",IF(U167=0,"Ditahan","OK")))))</x:v>
      </x:c>
      <x:c r="E3600" s="413" t="str">
        <x:v>Integrasi rumus</x:v>
      </x:c>
      <x:c r="F3600" s="413" t="str">
        <x:v>9 Sep 2026</x:v>
      </x:c>
    </x:row>
    <x:row r="3601" ht="40" customHeight="1">
      <x:c r="A3601" s="413" t="str">
        <x:v>Data Schedule</x:v>
      </x:c>
      <x:c r="B3601" s="413" t="str">
        <x:v>AC168</x:v>
      </x:c>
      <x:c r="C3601" s="413" t="str">
        <x:v>=IF(A168="","",P168+Q168)</x:v>
      </x:c>
      <x:c r="D3601" s="413" t="str">
        <x:v>=IF(A168="","",P168+Q168+IF(AL168&lt;&gt;"",N(AK168),0))</x:v>
      </x:c>
      <x:c r="E3601" s="413" t="str">
        <x:v>Integrasi rumus</x:v>
      </x:c>
      <x:c r="F3601" s="413" t="str">
        <x:v>9 Sep 2026</x:v>
      </x:c>
    </x:row>
    <x:row r="3602" ht="40" customHeight="1">
      <x:c r="A3602" s="413" t="str">
        <x:v>Data Schedule</x:v>
      </x:c>
      <x:c r="B3602" s="413" t="str">
        <x:v>S168</x:v>
      </x:c>
      <x:c r="C3602" s="413" t="str">
        <x:v>=IF(A168="","",MIN(L168,P168+Q168))</x:v>
      </x:c>
      <x:c r="D3602" s="413" t="str">
        <x:v>=IF(A168="","",MIN(L168,AC168))</x:v>
      </x:c>
      <x:c r="E3602" s="413" t="str">
        <x:v>Integrasi rumus</x:v>
      </x:c>
      <x:c r="F3602" s="413" t="str">
        <x:v>9 Sep 2026</x:v>
      </x:c>
    </x:row>
    <x:row r="3603" ht="40" customHeight="1">
      <x:c r="A3603" s="413" t="str">
        <x:v>Data Schedule</x:v>
      </x:c>
      <x:c r="B3603" s="413" t="str">
        <x:v>T168</x:v>
      </x:c>
      <x:c r="C3603" s="413" t="str">
        <x:v>=IF(A168="","",IF(OR(O168="Lunas",R168&gt;0),0,MAX(0,L168-MAX(N168,P168)-Q168)))</x:v>
      </x:c>
      <x:c r="D3603" s="413" t="str">
        <x:v>=IF(A168="","",MAX(0,L168-AC168))</x:v>
      </x:c>
      <x:c r="E3603" s="413" t="str">
        <x:v>Integrasi rumus</x:v>
      </x:c>
      <x:c r="F3603" s="413" t="str">
        <x:v>9 Sep 2026</x:v>
      </x:c>
    </x:row>
    <x:row r="3604" ht="40" customHeight="1">
      <x:c r="A3604" s="413" t="str">
        <x:v>Data Schedule</x:v>
      </x:c>
      <x:c r="B3604" s="413" t="str">
        <x:v>AI168</x:v>
      </x:c>
      <x:c r="C3604" s="413" t="str">
        <x:v>=IF(A168="","",MAX(0,N168-P168))</x:v>
      </x:c>
      <x:c r="D3604" s="413" t="str">
        <x:v>=IF(A168="","",MAX(0,N168-AC168))</x:v>
      </x:c>
      <x:c r="E3604" s="413" t="str">
        <x:v>Integrasi rumus</x:v>
      </x:c>
      <x:c r="F3604" s="413" t="str">
        <x:v>9 Sep 2026</x:v>
      </x:c>
    </x:row>
    <x:row r="3605" ht="40" customHeight="1">
      <x:c r="A3605" s="413" t="str">
        <x:v>Data Schedule</x:v>
      </x:c>
      <x:c r="B3605" s="413" t="str">
        <x:v>V168</x:v>
      </x:c>
      <x:c r="C3605" s="413" t="str">
        <x:v>=IF(AND(A168&lt;&gt;"",U168=1,B168&gt;'Pengaturan'!$B$6,B168&lt;='Pengaturan'!$B$5),T168,0)</x:v>
      </x:c>
      <x:c r="D3605" s="413" t="str">
        <x:v>=IF(AND(AND(A168&lt;&gt;"",U168=1,AI168=0,AH168=0,LEFT(AG168,5)&lt;&gt;"CHECK",G168&lt;&gt;"CHECK PACKAGE"),B168&gt;'Pengaturan'!$B$6,B168&lt;='Pengaturan'!$B$5),T168,0)</x:v>
      </x:c>
      <x:c r="E3605" s="413" t="str">
        <x:v>Integrasi rumus</x:v>
      </x:c>
      <x:c r="F3605" s="413" t="str">
        <x:v>9 Sep 2026</x:v>
      </x:c>
    </x:row>
    <x:row r="3606" ht="40" customHeight="1">
      <x:c r="A3606" s="413" t="str">
        <x:v>Data Schedule</x:v>
      </x:c>
      <x:c r="B3606" s="413" t="str">
        <x:v>W168</x:v>
      </x:c>
      <x:c r="C3606" s="413" t="str">
        <x:v>=IF(AND(A168&lt;&gt;"",U168=1,B168='Pengaturan'!$B$6,'Pengaturan'!$B$28&lt;&gt;"Tutup"),T168,0)</x:v>
      </x:c>
      <x:c r="D3606" s="413" t="str">
        <x:v>=IF(AND(AND(A168&lt;&gt;"",U168=1,AI168=0,AH168=0,LEFT(AG168,5)&lt;&gt;"CHECK",G168&lt;&gt;"CHECK PACKAGE"),B168='Pengaturan'!$B$6,'Pengaturan'!$B$28&lt;&gt;"Tutup"),T168,0)</x:v>
      </x:c>
      <x:c r="E3606" s="413" t="str">
        <x:v>Integrasi rumus</x:v>
      </x:c>
      <x:c r="F3606" s="413" t="str">
        <x:v>9 Sep 2026</x:v>
      </x:c>
    </x:row>
    <x:row r="3607" ht="40" customHeight="1">
      <x:c r="A3607" s="413" t="str">
        <x:v>Data Schedule</x:v>
      </x:c>
      <x:c r="B3607" s="413" t="str">
        <x:v>AM168</x:v>
      </x:c>
      <x:c r="C3607" s="413"/>
      <x:c r="D3607" s="413" t="str">
        <x:v>=IF(AND(A168&lt;&gt;"",B168&gt;'Pengaturan'!$B$29,B168&lt;='Pengaturan'!$B$5),MAX(0,T168-V168-W168),0)</x:v>
      </x:c>
      <x:c r="E3607" s="413" t="str">
        <x:v>Integrasi rumus</x:v>
      </x:c>
      <x:c r="F3607" s="413" t="str">
        <x:v>9 Sep 2026</x:v>
      </x:c>
    </x:row>
    <x:row r="3608" ht="40" customHeight="1">
      <x:c r="A3608" s="413" t="str">
        <x:v>Data Schedule</x:v>
      </x:c>
      <x:c r="B3608" s="413" t="str">
        <x:v>AE168</x:v>
      </x:c>
      <x:c r="C3608" s="413" t="str">
        <x:v>=IF(A168="","",IF(AD168&lt;&gt;0,"CHECK harga/bayar",IF(AI168&gt;0,"CHECK DP belum cocok","OK")))</x:v>
      </x:c>
      <x:c r="D3608" s="413" t="str">
        <x:v>=IF(A168="","",IF(LEFT(AG168,5)="CHECK",AG168,IF(AD168&lt;&gt;0,"CHECK harga/bayar",IF(AI168&gt;0,"CHECK DP belum cocok",IF(U168=0,"Ditahan","OK")))))</x:v>
      </x:c>
      <x:c r="E3608" s="413" t="str">
        <x:v>Integrasi rumus</x:v>
      </x:c>
      <x:c r="F3608" s="413" t="str">
        <x:v>9 Sep 2026</x:v>
      </x:c>
    </x:row>
    <x:row r="3609" ht="40" customHeight="1">
      <x:c r="A3609" s="413" t="str">
        <x:v>Data Schedule</x:v>
      </x:c>
      <x:c r="B3609" s="413" t="str">
        <x:v>AC169</x:v>
      </x:c>
      <x:c r="C3609" s="413" t="str">
        <x:v>=IF(A169="","",P169+Q169)</x:v>
      </x:c>
      <x:c r="D3609" s="413" t="str">
        <x:v>=IF(A169="","",P169+Q169+IF(AL169&lt;&gt;"",N(AK169),0))</x:v>
      </x:c>
      <x:c r="E3609" s="413" t="str">
        <x:v>Integrasi rumus</x:v>
      </x:c>
      <x:c r="F3609" s="413" t="str">
        <x:v>9 Sep 2026</x:v>
      </x:c>
    </x:row>
    <x:row r="3610" ht="40" customHeight="1">
      <x:c r="A3610" s="413" t="str">
        <x:v>Data Schedule</x:v>
      </x:c>
      <x:c r="B3610" s="413" t="str">
        <x:v>S169</x:v>
      </x:c>
      <x:c r="C3610" s="413" t="str">
        <x:v>=IF(A169="","",MIN(L169,P169+Q169))</x:v>
      </x:c>
      <x:c r="D3610" s="413" t="str">
        <x:v>=IF(A169="","",MIN(L169,AC169))</x:v>
      </x:c>
      <x:c r="E3610" s="413" t="str">
        <x:v>Integrasi rumus</x:v>
      </x:c>
      <x:c r="F3610" s="413" t="str">
        <x:v>9 Sep 2026</x:v>
      </x:c>
    </x:row>
    <x:row r="3611" ht="40" customHeight="1">
      <x:c r="A3611" s="413" t="str">
        <x:v>Data Schedule</x:v>
      </x:c>
      <x:c r="B3611" s="413" t="str">
        <x:v>T169</x:v>
      </x:c>
      <x:c r="C3611" s="413" t="str">
        <x:v>=IF(A169="","",IF(OR(O169="Lunas",R169&gt;0),0,MAX(0,L169-MAX(N169,P169)-Q169)))</x:v>
      </x:c>
      <x:c r="D3611" s="413" t="str">
        <x:v>=IF(A169="","",MAX(0,L169-AC169))</x:v>
      </x:c>
      <x:c r="E3611" s="413" t="str">
        <x:v>Integrasi rumus</x:v>
      </x:c>
      <x:c r="F3611" s="413" t="str">
        <x:v>9 Sep 2026</x:v>
      </x:c>
    </x:row>
    <x:row r="3612" ht="40" customHeight="1">
      <x:c r="A3612" s="413" t="str">
        <x:v>Data Schedule</x:v>
      </x:c>
      <x:c r="B3612" s="413" t="str">
        <x:v>AI169</x:v>
      </x:c>
      <x:c r="C3612" s="413" t="str">
        <x:v>=IF(A169="","",MAX(0,N169-P169))</x:v>
      </x:c>
      <x:c r="D3612" s="413" t="str">
        <x:v>=IF(A169="","",MAX(0,N169-AC169))</x:v>
      </x:c>
      <x:c r="E3612" s="413" t="str">
        <x:v>Integrasi rumus</x:v>
      </x:c>
      <x:c r="F3612" s="413" t="str">
        <x:v>9 Sep 2026</x:v>
      </x:c>
    </x:row>
    <x:row r="3613" ht="40" customHeight="1">
      <x:c r="A3613" s="413" t="str">
        <x:v>Data Schedule</x:v>
      </x:c>
      <x:c r="B3613" s="413" t="str">
        <x:v>V169</x:v>
      </x:c>
      <x:c r="C3613" s="413" t="str">
        <x:v>=IF(AND(A169&lt;&gt;"",U169=1,B169&gt;'Pengaturan'!$B$6,B169&lt;='Pengaturan'!$B$5),T169,0)</x:v>
      </x:c>
      <x:c r="D3613" s="413" t="str">
        <x:v>=IF(AND(AND(A169&lt;&gt;"",U169=1,AI169=0,AH169=0,LEFT(AG169,5)&lt;&gt;"CHECK",G169&lt;&gt;"CHECK PACKAGE"),B169&gt;'Pengaturan'!$B$6,B169&lt;='Pengaturan'!$B$5),T169,0)</x:v>
      </x:c>
      <x:c r="E3613" s="413" t="str">
        <x:v>Integrasi rumus</x:v>
      </x:c>
      <x:c r="F3613" s="413" t="str">
        <x:v>9 Sep 2026</x:v>
      </x:c>
    </x:row>
    <x:row r="3614" ht="40" customHeight="1">
      <x:c r="A3614" s="413" t="str">
        <x:v>Data Schedule</x:v>
      </x:c>
      <x:c r="B3614" s="413" t="str">
        <x:v>W169</x:v>
      </x:c>
      <x:c r="C3614" s="413" t="str">
        <x:v>=IF(AND(A169&lt;&gt;"",U169=1,B169='Pengaturan'!$B$6,'Pengaturan'!$B$28&lt;&gt;"Tutup"),T169,0)</x:v>
      </x:c>
      <x:c r="D3614" s="413" t="str">
        <x:v>=IF(AND(AND(A169&lt;&gt;"",U169=1,AI169=0,AH169=0,LEFT(AG169,5)&lt;&gt;"CHECK",G169&lt;&gt;"CHECK PACKAGE"),B169='Pengaturan'!$B$6,'Pengaturan'!$B$28&lt;&gt;"Tutup"),T169,0)</x:v>
      </x:c>
      <x:c r="E3614" s="413" t="str">
        <x:v>Integrasi rumus</x:v>
      </x:c>
      <x:c r="F3614" s="413" t="str">
        <x:v>9 Sep 2026</x:v>
      </x:c>
    </x:row>
    <x:row r="3615" ht="40" customHeight="1">
      <x:c r="A3615" s="413" t="str">
        <x:v>Data Schedule</x:v>
      </x:c>
      <x:c r="B3615" s="413" t="str">
        <x:v>AM169</x:v>
      </x:c>
      <x:c r="C3615" s="413"/>
      <x:c r="D3615" s="413" t="str">
        <x:v>=IF(AND(A169&lt;&gt;"",B169&gt;'Pengaturan'!$B$29,B169&lt;='Pengaturan'!$B$5),MAX(0,T169-V169-W169),0)</x:v>
      </x:c>
      <x:c r="E3615" s="413" t="str">
        <x:v>Integrasi rumus</x:v>
      </x:c>
      <x:c r="F3615" s="413" t="str">
        <x:v>9 Sep 2026</x:v>
      </x:c>
    </x:row>
    <x:row r="3616" ht="40" customHeight="1">
      <x:c r="A3616" s="413" t="str">
        <x:v>Data Schedule</x:v>
      </x:c>
      <x:c r="B3616" s="413" t="str">
        <x:v>AE169</x:v>
      </x:c>
      <x:c r="C3616" s="413" t="str">
        <x:v>=IF(A169="","",IF(AD169&lt;&gt;0,"CHECK harga/bayar",IF(AI169&gt;0,"CHECK DP belum cocok","OK")))</x:v>
      </x:c>
      <x:c r="D3616" s="413" t="str">
        <x:v>=IF(A169="","",IF(LEFT(AG169,5)="CHECK",AG169,IF(AD169&lt;&gt;0,"CHECK harga/bayar",IF(AI169&gt;0,"CHECK DP belum cocok",IF(U169=0,"Ditahan","OK")))))</x:v>
      </x:c>
      <x:c r="E3616" s="413" t="str">
        <x:v>Integrasi rumus</x:v>
      </x:c>
      <x:c r="F3616" s="413" t="str">
        <x:v>9 Sep 2026</x:v>
      </x:c>
    </x:row>
    <x:row r="3617" ht="40" customHeight="1">
      <x:c r="A3617" s="413" t="str">
        <x:v>Data Schedule</x:v>
      </x:c>
      <x:c r="B3617" s="413" t="str">
        <x:v>AC170</x:v>
      </x:c>
      <x:c r="C3617" s="413" t="str">
        <x:v>=IF(A170="","",P170+Q170)</x:v>
      </x:c>
      <x:c r="D3617" s="413" t="str">
        <x:v>=IF(A170="","",P170+Q170+IF(AL170&lt;&gt;"",N(AK170),0))</x:v>
      </x:c>
      <x:c r="E3617" s="413" t="str">
        <x:v>Integrasi rumus</x:v>
      </x:c>
      <x:c r="F3617" s="413" t="str">
        <x:v>9 Sep 2026</x:v>
      </x:c>
    </x:row>
    <x:row r="3618" ht="40" customHeight="1">
      <x:c r="A3618" s="413" t="str">
        <x:v>Data Schedule</x:v>
      </x:c>
      <x:c r="B3618" s="413" t="str">
        <x:v>S170</x:v>
      </x:c>
      <x:c r="C3618" s="413" t="str">
        <x:v>=IF(A170="","",MIN(L170,P170+Q170))</x:v>
      </x:c>
      <x:c r="D3618" s="413" t="str">
        <x:v>=IF(A170="","",MIN(L170,AC170))</x:v>
      </x:c>
      <x:c r="E3618" s="413" t="str">
        <x:v>Integrasi rumus</x:v>
      </x:c>
      <x:c r="F3618" s="413" t="str">
        <x:v>9 Sep 2026</x:v>
      </x:c>
    </x:row>
    <x:row r="3619" ht="40" customHeight="1">
      <x:c r="A3619" s="413" t="str">
        <x:v>Data Schedule</x:v>
      </x:c>
      <x:c r="B3619" s="413" t="str">
        <x:v>T170</x:v>
      </x:c>
      <x:c r="C3619" s="413" t="str">
        <x:v>=IF(A170="","",IF(OR(O170="Lunas",R170&gt;0),0,MAX(0,L170-MAX(N170,P170)-Q170)))</x:v>
      </x:c>
      <x:c r="D3619" s="413" t="str">
        <x:v>=IF(A170="","",MAX(0,L170-AC170))</x:v>
      </x:c>
      <x:c r="E3619" s="413" t="str">
        <x:v>Integrasi rumus</x:v>
      </x:c>
      <x:c r="F3619" s="413" t="str">
        <x:v>9 Sep 2026</x:v>
      </x:c>
    </x:row>
    <x:row r="3620" ht="40" customHeight="1">
      <x:c r="A3620" s="413" t="str">
        <x:v>Data Schedule</x:v>
      </x:c>
      <x:c r="B3620" s="413" t="str">
        <x:v>AI170</x:v>
      </x:c>
      <x:c r="C3620" s="413" t="str">
        <x:v>=IF(A170="","",MAX(0,N170-P170))</x:v>
      </x:c>
      <x:c r="D3620" s="413" t="str">
        <x:v>=IF(A170="","",MAX(0,N170-AC170))</x:v>
      </x:c>
      <x:c r="E3620" s="413" t="str">
        <x:v>Integrasi rumus</x:v>
      </x:c>
      <x:c r="F3620" s="413" t="str">
        <x:v>9 Sep 2026</x:v>
      </x:c>
    </x:row>
    <x:row r="3621" ht="40" customHeight="1">
      <x:c r="A3621" s="413" t="str">
        <x:v>Data Schedule</x:v>
      </x:c>
      <x:c r="B3621" s="413" t="str">
        <x:v>V170</x:v>
      </x:c>
      <x:c r="C3621" s="413" t="str">
        <x:v>=IF(AND(A170&lt;&gt;"",U170=1,B170&gt;'Pengaturan'!$B$6,B170&lt;='Pengaturan'!$B$5),T170,0)</x:v>
      </x:c>
      <x:c r="D3621" s="413" t="str">
        <x:v>=IF(AND(AND(A170&lt;&gt;"",U170=1,AI170=0,AH170=0,LEFT(AG170,5)&lt;&gt;"CHECK",G170&lt;&gt;"CHECK PACKAGE"),B170&gt;'Pengaturan'!$B$6,B170&lt;='Pengaturan'!$B$5),T170,0)</x:v>
      </x:c>
      <x:c r="E3621" s="413" t="str">
        <x:v>Integrasi rumus</x:v>
      </x:c>
      <x:c r="F3621" s="413" t="str">
        <x:v>9 Sep 2026</x:v>
      </x:c>
    </x:row>
    <x:row r="3622" ht="40" customHeight="1">
      <x:c r="A3622" s="413" t="str">
        <x:v>Data Schedule</x:v>
      </x:c>
      <x:c r="B3622" s="413" t="str">
        <x:v>W170</x:v>
      </x:c>
      <x:c r="C3622" s="413" t="str">
        <x:v>=IF(AND(A170&lt;&gt;"",U170=1,B170='Pengaturan'!$B$6,'Pengaturan'!$B$28&lt;&gt;"Tutup"),T170,0)</x:v>
      </x:c>
      <x:c r="D3622" s="413" t="str">
        <x:v>=IF(AND(AND(A170&lt;&gt;"",U170=1,AI170=0,AH170=0,LEFT(AG170,5)&lt;&gt;"CHECK",G170&lt;&gt;"CHECK PACKAGE"),B170='Pengaturan'!$B$6,'Pengaturan'!$B$28&lt;&gt;"Tutup"),T170,0)</x:v>
      </x:c>
      <x:c r="E3622" s="413" t="str">
        <x:v>Integrasi rumus</x:v>
      </x:c>
      <x:c r="F3622" s="413" t="str">
        <x:v>9 Sep 2026</x:v>
      </x:c>
    </x:row>
    <x:row r="3623" ht="40" customHeight="1">
      <x:c r="A3623" s="413" t="str">
        <x:v>Data Schedule</x:v>
      </x:c>
      <x:c r="B3623" s="413" t="str">
        <x:v>AM170</x:v>
      </x:c>
      <x:c r="C3623" s="413"/>
      <x:c r="D3623" s="413" t="str">
        <x:v>=IF(AND(A170&lt;&gt;"",B170&gt;'Pengaturan'!$B$29,B170&lt;='Pengaturan'!$B$5),MAX(0,T170-V170-W170),0)</x:v>
      </x:c>
      <x:c r="E3623" s="413" t="str">
        <x:v>Integrasi rumus</x:v>
      </x:c>
      <x:c r="F3623" s="413" t="str">
        <x:v>9 Sep 2026</x:v>
      </x:c>
    </x:row>
    <x:row r="3624" ht="40" customHeight="1">
      <x:c r="A3624" s="413" t="str">
        <x:v>Data Schedule</x:v>
      </x:c>
      <x:c r="B3624" s="413" t="str">
        <x:v>AE170</x:v>
      </x:c>
      <x:c r="C3624" s="413" t="str">
        <x:v>=IF(A170="","",IF(AD170&lt;&gt;0,"CHECK harga/bayar",IF(AI170&gt;0,"CHECK DP belum cocok","OK")))</x:v>
      </x:c>
      <x:c r="D3624" s="413" t="str">
        <x:v>=IF(A170="","",IF(LEFT(AG170,5)="CHECK",AG170,IF(AD170&lt;&gt;0,"CHECK harga/bayar",IF(AI170&gt;0,"CHECK DP belum cocok",IF(U170=0,"Ditahan","OK")))))</x:v>
      </x:c>
      <x:c r="E3624" s="413" t="str">
        <x:v>Integrasi rumus</x:v>
      </x:c>
      <x:c r="F3624" s="413" t="str">
        <x:v>9 Sep 2026</x:v>
      </x:c>
    </x:row>
    <x:row r="3625" ht="40" customHeight="1">
      <x:c r="A3625" s="413" t="str">
        <x:v>Data Schedule</x:v>
      </x:c>
      <x:c r="B3625" s="413" t="str">
        <x:v>AC171</x:v>
      </x:c>
      <x:c r="C3625" s="413" t="str">
        <x:v>=IF(A171="","",P171+Q171)</x:v>
      </x:c>
      <x:c r="D3625" s="413" t="str">
        <x:v>=IF(A171="","",P171+Q171+IF(AL171&lt;&gt;"",N(AK171),0))</x:v>
      </x:c>
      <x:c r="E3625" s="413" t="str">
        <x:v>Integrasi rumus</x:v>
      </x:c>
      <x:c r="F3625" s="413" t="str">
        <x:v>9 Sep 2026</x:v>
      </x:c>
    </x:row>
    <x:row r="3626" ht="40" customHeight="1">
      <x:c r="A3626" s="413" t="str">
        <x:v>Data Schedule</x:v>
      </x:c>
      <x:c r="B3626" s="413" t="str">
        <x:v>S171</x:v>
      </x:c>
      <x:c r="C3626" s="413" t="str">
        <x:v>=IF(A171="","",MIN(L171,P171+Q171))</x:v>
      </x:c>
      <x:c r="D3626" s="413" t="str">
        <x:v>=IF(A171="","",MIN(L171,AC171))</x:v>
      </x:c>
      <x:c r="E3626" s="413" t="str">
        <x:v>Integrasi rumus</x:v>
      </x:c>
      <x:c r="F3626" s="413" t="str">
        <x:v>9 Sep 2026</x:v>
      </x:c>
    </x:row>
    <x:row r="3627" ht="40" customHeight="1">
      <x:c r="A3627" s="413" t="str">
        <x:v>Data Schedule</x:v>
      </x:c>
      <x:c r="B3627" s="413" t="str">
        <x:v>T171</x:v>
      </x:c>
      <x:c r="C3627" s="413" t="str">
        <x:v>=IF(A171="","",IF(OR(O171="Lunas",R171&gt;0),0,MAX(0,L171-MAX(N171,P171)-Q171)))</x:v>
      </x:c>
      <x:c r="D3627" s="413" t="str">
        <x:v>=IF(A171="","",MAX(0,L171-AC171))</x:v>
      </x:c>
      <x:c r="E3627" s="413" t="str">
        <x:v>Integrasi rumus</x:v>
      </x:c>
      <x:c r="F3627" s="413" t="str">
        <x:v>9 Sep 2026</x:v>
      </x:c>
    </x:row>
    <x:row r="3628" ht="40" customHeight="1">
      <x:c r="A3628" s="413" t="str">
        <x:v>Data Schedule</x:v>
      </x:c>
      <x:c r="B3628" s="413" t="str">
        <x:v>AI171</x:v>
      </x:c>
      <x:c r="C3628" s="413" t="str">
        <x:v>=IF(A171="","",MAX(0,N171-P171))</x:v>
      </x:c>
      <x:c r="D3628" s="413" t="str">
        <x:v>=IF(A171="","",MAX(0,N171-AC171))</x:v>
      </x:c>
      <x:c r="E3628" s="413" t="str">
        <x:v>Integrasi rumus</x:v>
      </x:c>
      <x:c r="F3628" s="413" t="str">
        <x:v>9 Sep 2026</x:v>
      </x:c>
    </x:row>
    <x:row r="3629" ht="40" customHeight="1">
      <x:c r="A3629" s="413" t="str">
        <x:v>Data Schedule</x:v>
      </x:c>
      <x:c r="B3629" s="413" t="str">
        <x:v>V171</x:v>
      </x:c>
      <x:c r="C3629" s="413" t="str">
        <x:v>=IF(AND(A171&lt;&gt;"",U171=1,B171&gt;'Pengaturan'!$B$6,B171&lt;='Pengaturan'!$B$5),T171,0)</x:v>
      </x:c>
      <x:c r="D3629" s="413" t="str">
        <x:v>=IF(AND(AND(A171&lt;&gt;"",U171=1,AI171=0,AH171=0,LEFT(AG171,5)&lt;&gt;"CHECK",G171&lt;&gt;"CHECK PACKAGE"),B171&gt;'Pengaturan'!$B$6,B171&lt;='Pengaturan'!$B$5),T171,0)</x:v>
      </x:c>
      <x:c r="E3629" s="413" t="str">
        <x:v>Integrasi rumus</x:v>
      </x:c>
      <x:c r="F3629" s="413" t="str">
        <x:v>9 Sep 2026</x:v>
      </x:c>
    </x:row>
    <x:row r="3630" ht="40" customHeight="1">
      <x:c r="A3630" s="413" t="str">
        <x:v>Data Schedule</x:v>
      </x:c>
      <x:c r="B3630" s="413" t="str">
        <x:v>W171</x:v>
      </x:c>
      <x:c r="C3630" s="413" t="str">
        <x:v>=IF(AND(A171&lt;&gt;"",U171=1,B171='Pengaturan'!$B$6,'Pengaturan'!$B$28&lt;&gt;"Tutup"),T171,0)</x:v>
      </x:c>
      <x:c r="D3630" s="413" t="str">
        <x:v>=IF(AND(AND(A171&lt;&gt;"",U171=1,AI171=0,AH171=0,LEFT(AG171,5)&lt;&gt;"CHECK",G171&lt;&gt;"CHECK PACKAGE"),B171='Pengaturan'!$B$6,'Pengaturan'!$B$28&lt;&gt;"Tutup"),T171,0)</x:v>
      </x:c>
      <x:c r="E3630" s="413" t="str">
        <x:v>Integrasi rumus</x:v>
      </x:c>
      <x:c r="F3630" s="413" t="str">
        <x:v>9 Sep 2026</x:v>
      </x:c>
    </x:row>
    <x:row r="3631" ht="40" customHeight="1">
      <x:c r="A3631" s="413" t="str">
        <x:v>Data Schedule</x:v>
      </x:c>
      <x:c r="B3631" s="413" t="str">
        <x:v>AM171</x:v>
      </x:c>
      <x:c r="C3631" s="413"/>
      <x:c r="D3631" s="413" t="str">
        <x:v>=IF(AND(A171&lt;&gt;"",B171&gt;'Pengaturan'!$B$29,B171&lt;='Pengaturan'!$B$5),MAX(0,T171-V171-W171),0)</x:v>
      </x:c>
      <x:c r="E3631" s="413" t="str">
        <x:v>Integrasi rumus</x:v>
      </x:c>
      <x:c r="F3631" s="413" t="str">
        <x:v>9 Sep 2026</x:v>
      </x:c>
    </x:row>
    <x:row r="3632" ht="40" customHeight="1">
      <x:c r="A3632" s="413" t="str">
        <x:v>Data Schedule</x:v>
      </x:c>
      <x:c r="B3632" s="413" t="str">
        <x:v>AE171</x:v>
      </x:c>
      <x:c r="C3632" s="413" t="str">
        <x:v>=IF(A171="","",IF(AD171&lt;&gt;0,"CHECK harga/bayar",IF(AI171&gt;0,"CHECK DP belum cocok","OK")))</x:v>
      </x:c>
      <x:c r="D3632" s="413" t="str">
        <x:v>=IF(A171="","",IF(LEFT(AG171,5)="CHECK",AG171,IF(AD171&lt;&gt;0,"CHECK harga/bayar",IF(AI171&gt;0,"CHECK DP belum cocok",IF(U171=0,"Ditahan","OK")))))</x:v>
      </x:c>
      <x:c r="E3632" s="413" t="str">
        <x:v>Integrasi rumus</x:v>
      </x:c>
      <x:c r="F3632" s="413" t="str">
        <x:v>9 Sep 2026</x:v>
      </x:c>
    </x:row>
    <x:row r="3633" ht="40" customHeight="1">
      <x:c r="A3633" s="413" t="str">
        <x:v>Data Schedule</x:v>
      </x:c>
      <x:c r="B3633" s="413" t="str">
        <x:v>AC172</x:v>
      </x:c>
      <x:c r="C3633" s="413" t="str">
        <x:v>=IF(A172="","",P172+Q172)</x:v>
      </x:c>
      <x:c r="D3633" s="413" t="str">
        <x:v>=IF(A172="","",P172+Q172+IF(AL172&lt;&gt;"",N(AK172),0))</x:v>
      </x:c>
      <x:c r="E3633" s="413" t="str">
        <x:v>Integrasi rumus</x:v>
      </x:c>
      <x:c r="F3633" s="413" t="str">
        <x:v>9 Sep 2026</x:v>
      </x:c>
    </x:row>
    <x:row r="3634" ht="40" customHeight="1">
      <x:c r="A3634" s="413" t="str">
        <x:v>Data Schedule</x:v>
      </x:c>
      <x:c r="B3634" s="413" t="str">
        <x:v>S172</x:v>
      </x:c>
      <x:c r="C3634" s="413" t="str">
        <x:v>=IF(A172="","",MIN(L172,P172+Q172))</x:v>
      </x:c>
      <x:c r="D3634" s="413" t="str">
        <x:v>=IF(A172="","",MIN(L172,AC172))</x:v>
      </x:c>
      <x:c r="E3634" s="413" t="str">
        <x:v>Integrasi rumus</x:v>
      </x:c>
      <x:c r="F3634" s="413" t="str">
        <x:v>9 Sep 2026</x:v>
      </x:c>
    </x:row>
    <x:row r="3635" ht="40" customHeight="1">
      <x:c r="A3635" s="413" t="str">
        <x:v>Data Schedule</x:v>
      </x:c>
      <x:c r="B3635" s="413" t="str">
        <x:v>T172</x:v>
      </x:c>
      <x:c r="C3635" s="413" t="str">
        <x:v>=IF(A172="","",IF(OR(O172="Lunas",R172&gt;0),0,MAX(0,L172-MAX(N172,P172)-Q172)))</x:v>
      </x:c>
      <x:c r="D3635" s="413" t="str">
        <x:v>=IF(A172="","",MAX(0,L172-AC172))</x:v>
      </x:c>
      <x:c r="E3635" s="413" t="str">
        <x:v>Integrasi rumus</x:v>
      </x:c>
      <x:c r="F3635" s="413" t="str">
        <x:v>9 Sep 2026</x:v>
      </x:c>
    </x:row>
    <x:row r="3636" ht="40" customHeight="1">
      <x:c r="A3636" s="413" t="str">
        <x:v>Data Schedule</x:v>
      </x:c>
      <x:c r="B3636" s="413" t="str">
        <x:v>AI172</x:v>
      </x:c>
      <x:c r="C3636" s="413" t="str">
        <x:v>=IF(A172="","",MAX(0,N172-P172))</x:v>
      </x:c>
      <x:c r="D3636" s="413" t="str">
        <x:v>=IF(A172="","",MAX(0,N172-AC172))</x:v>
      </x:c>
      <x:c r="E3636" s="413" t="str">
        <x:v>Integrasi rumus</x:v>
      </x:c>
      <x:c r="F3636" s="413" t="str">
        <x:v>9 Sep 2026</x:v>
      </x:c>
    </x:row>
    <x:row r="3637" ht="40" customHeight="1">
      <x:c r="A3637" s="413" t="str">
        <x:v>Data Schedule</x:v>
      </x:c>
      <x:c r="B3637" s="413" t="str">
        <x:v>V172</x:v>
      </x:c>
      <x:c r="C3637" s="413" t="str">
        <x:v>=IF(AND(A172&lt;&gt;"",U172=1,B172&gt;'Pengaturan'!$B$6,B172&lt;='Pengaturan'!$B$5),T172,0)</x:v>
      </x:c>
      <x:c r="D3637" s="413" t="str">
        <x:v>=IF(AND(AND(A172&lt;&gt;"",U172=1,AI172=0,AH172=0,LEFT(AG172,5)&lt;&gt;"CHECK",G172&lt;&gt;"CHECK PACKAGE"),B172&gt;'Pengaturan'!$B$6,B172&lt;='Pengaturan'!$B$5),T172,0)</x:v>
      </x:c>
      <x:c r="E3637" s="413" t="str">
        <x:v>Integrasi rumus</x:v>
      </x:c>
      <x:c r="F3637" s="413" t="str">
        <x:v>9 Sep 2026</x:v>
      </x:c>
    </x:row>
    <x:row r="3638" ht="40" customHeight="1">
      <x:c r="A3638" s="413" t="str">
        <x:v>Data Schedule</x:v>
      </x:c>
      <x:c r="B3638" s="413" t="str">
        <x:v>W172</x:v>
      </x:c>
      <x:c r="C3638" s="413" t="str">
        <x:v>=IF(AND(A172&lt;&gt;"",U172=1,B172='Pengaturan'!$B$6,'Pengaturan'!$B$28&lt;&gt;"Tutup"),T172,0)</x:v>
      </x:c>
      <x:c r="D3638" s="413" t="str">
        <x:v>=IF(AND(AND(A172&lt;&gt;"",U172=1,AI172=0,AH172=0,LEFT(AG172,5)&lt;&gt;"CHECK",G172&lt;&gt;"CHECK PACKAGE"),B172='Pengaturan'!$B$6,'Pengaturan'!$B$28&lt;&gt;"Tutup"),T172,0)</x:v>
      </x:c>
      <x:c r="E3638" s="413" t="str">
        <x:v>Integrasi rumus</x:v>
      </x:c>
      <x:c r="F3638" s="413" t="str">
        <x:v>9 Sep 2026</x:v>
      </x:c>
    </x:row>
    <x:row r="3639" ht="40" customHeight="1">
      <x:c r="A3639" s="413" t="str">
        <x:v>Data Schedule</x:v>
      </x:c>
      <x:c r="B3639" s="413" t="str">
        <x:v>AM172</x:v>
      </x:c>
      <x:c r="C3639" s="413"/>
      <x:c r="D3639" s="413" t="str">
        <x:v>=IF(AND(A172&lt;&gt;"",B172&gt;'Pengaturan'!$B$29,B172&lt;='Pengaturan'!$B$5),MAX(0,T172-V172-W172),0)</x:v>
      </x:c>
      <x:c r="E3639" s="413" t="str">
        <x:v>Integrasi rumus</x:v>
      </x:c>
      <x:c r="F3639" s="413" t="str">
        <x:v>9 Sep 2026</x:v>
      </x:c>
    </x:row>
    <x:row r="3640" ht="40" customHeight="1">
      <x:c r="A3640" s="413" t="str">
        <x:v>Data Schedule</x:v>
      </x:c>
      <x:c r="B3640" s="413" t="str">
        <x:v>AE172</x:v>
      </x:c>
      <x:c r="C3640" s="413" t="str">
        <x:v>=IF(A172="","",IF(AD172&lt;&gt;0,"CHECK harga/bayar",IF(AI172&gt;0,"CHECK DP belum cocok","OK")))</x:v>
      </x:c>
      <x:c r="D3640" s="413" t="str">
        <x:v>=IF(A172="","",IF(LEFT(AG172,5)="CHECK",AG172,IF(AD172&lt;&gt;0,"CHECK harga/bayar",IF(AI172&gt;0,"CHECK DP belum cocok",IF(U172=0,"Ditahan","OK")))))</x:v>
      </x:c>
      <x:c r="E3640" s="413" t="str">
        <x:v>Integrasi rumus</x:v>
      </x:c>
      <x:c r="F3640" s="413" t="str">
        <x:v>9 Sep 2026</x:v>
      </x:c>
    </x:row>
    <x:row r="3641" ht="40" customHeight="1">
      <x:c r="A3641" s="413" t="str">
        <x:v>Data Schedule</x:v>
      </x:c>
      <x:c r="B3641" s="413" t="str">
        <x:v>AC173</x:v>
      </x:c>
      <x:c r="C3641" s="413" t="str">
        <x:v>=IF(A173="","",P173+Q173)</x:v>
      </x:c>
      <x:c r="D3641" s="413" t="str">
        <x:v>=IF(A173="","",P173+Q173+IF(AL173&lt;&gt;"",N(AK173),0))</x:v>
      </x:c>
      <x:c r="E3641" s="413" t="str">
        <x:v>Integrasi rumus</x:v>
      </x:c>
      <x:c r="F3641" s="413" t="str">
        <x:v>9 Sep 2026</x:v>
      </x:c>
    </x:row>
    <x:row r="3642" ht="40" customHeight="1">
      <x:c r="A3642" s="413" t="str">
        <x:v>Data Schedule</x:v>
      </x:c>
      <x:c r="B3642" s="413" t="str">
        <x:v>S173</x:v>
      </x:c>
      <x:c r="C3642" s="413" t="str">
        <x:v>=IF(A173="","",MIN(L173,P173+Q173))</x:v>
      </x:c>
      <x:c r="D3642" s="413" t="str">
        <x:v>=IF(A173="","",MIN(L173,AC173))</x:v>
      </x:c>
      <x:c r="E3642" s="413" t="str">
        <x:v>Integrasi rumus</x:v>
      </x:c>
      <x:c r="F3642" s="413" t="str">
        <x:v>9 Sep 2026</x:v>
      </x:c>
    </x:row>
    <x:row r="3643" ht="40" customHeight="1">
      <x:c r="A3643" s="413" t="str">
        <x:v>Data Schedule</x:v>
      </x:c>
      <x:c r="B3643" s="413" t="str">
        <x:v>T173</x:v>
      </x:c>
      <x:c r="C3643" s="413" t="str">
        <x:v>=IF(A173="","",IF(OR(O173="Lunas",R173&gt;0),0,MAX(0,L173-MAX(N173,P173)-Q173)))</x:v>
      </x:c>
      <x:c r="D3643" s="413" t="str">
        <x:v>=IF(A173="","",MAX(0,L173-AC173))</x:v>
      </x:c>
      <x:c r="E3643" s="413" t="str">
        <x:v>Integrasi rumus</x:v>
      </x:c>
      <x:c r="F3643" s="413" t="str">
        <x:v>9 Sep 2026</x:v>
      </x:c>
    </x:row>
    <x:row r="3644" ht="40" customHeight="1">
      <x:c r="A3644" s="413" t="str">
        <x:v>Data Schedule</x:v>
      </x:c>
      <x:c r="B3644" s="413" t="str">
        <x:v>AI173</x:v>
      </x:c>
      <x:c r="C3644" s="413" t="str">
        <x:v>=IF(A173="","",MAX(0,N173-P173))</x:v>
      </x:c>
      <x:c r="D3644" s="413" t="str">
        <x:v>=IF(A173="","",MAX(0,N173-AC173))</x:v>
      </x:c>
      <x:c r="E3644" s="413" t="str">
        <x:v>Integrasi rumus</x:v>
      </x:c>
      <x:c r="F3644" s="413" t="str">
        <x:v>9 Sep 2026</x:v>
      </x:c>
    </x:row>
    <x:row r="3645" ht="40" customHeight="1">
      <x:c r="A3645" s="413" t="str">
        <x:v>Data Schedule</x:v>
      </x:c>
      <x:c r="B3645" s="413" t="str">
        <x:v>V173</x:v>
      </x:c>
      <x:c r="C3645" s="413" t="str">
        <x:v>=IF(AND(A173&lt;&gt;"",U173=1,B173&gt;'Pengaturan'!$B$6,B173&lt;='Pengaturan'!$B$5),T173,0)</x:v>
      </x:c>
      <x:c r="D3645" s="413" t="str">
        <x:v>=IF(AND(AND(A173&lt;&gt;"",U173=1,AI173=0,AH173=0,LEFT(AG173,5)&lt;&gt;"CHECK",G173&lt;&gt;"CHECK PACKAGE"),B173&gt;'Pengaturan'!$B$6,B173&lt;='Pengaturan'!$B$5),T173,0)</x:v>
      </x:c>
      <x:c r="E3645" s="413" t="str">
        <x:v>Integrasi rumus</x:v>
      </x:c>
      <x:c r="F3645" s="413" t="str">
        <x:v>9 Sep 2026</x:v>
      </x:c>
    </x:row>
    <x:row r="3646" ht="40" customHeight="1">
      <x:c r="A3646" s="413" t="str">
        <x:v>Data Schedule</x:v>
      </x:c>
      <x:c r="B3646" s="413" t="str">
        <x:v>W173</x:v>
      </x:c>
      <x:c r="C3646" s="413" t="str">
        <x:v>=IF(AND(A173&lt;&gt;"",U173=1,B173='Pengaturan'!$B$6,'Pengaturan'!$B$28&lt;&gt;"Tutup"),T173,0)</x:v>
      </x:c>
      <x:c r="D3646" s="413" t="str">
        <x:v>=IF(AND(AND(A173&lt;&gt;"",U173=1,AI173=0,AH173=0,LEFT(AG173,5)&lt;&gt;"CHECK",G173&lt;&gt;"CHECK PACKAGE"),B173='Pengaturan'!$B$6,'Pengaturan'!$B$28&lt;&gt;"Tutup"),T173,0)</x:v>
      </x:c>
      <x:c r="E3646" s="413" t="str">
        <x:v>Integrasi rumus</x:v>
      </x:c>
      <x:c r="F3646" s="413" t="str">
        <x:v>9 Sep 2026</x:v>
      </x:c>
    </x:row>
    <x:row r="3647" ht="40" customHeight="1">
      <x:c r="A3647" s="413" t="str">
        <x:v>Data Schedule</x:v>
      </x:c>
      <x:c r="B3647" s="413" t="str">
        <x:v>AM173</x:v>
      </x:c>
      <x:c r="C3647" s="413"/>
      <x:c r="D3647" s="413" t="str">
        <x:v>=IF(AND(A173&lt;&gt;"",B173&gt;'Pengaturan'!$B$29,B173&lt;='Pengaturan'!$B$5),MAX(0,T173-V173-W173),0)</x:v>
      </x:c>
      <x:c r="E3647" s="413" t="str">
        <x:v>Integrasi rumus</x:v>
      </x:c>
      <x:c r="F3647" s="413" t="str">
        <x:v>9 Sep 2026</x:v>
      </x:c>
    </x:row>
    <x:row r="3648" ht="40" customHeight="1">
      <x:c r="A3648" s="413" t="str">
        <x:v>Data Schedule</x:v>
      </x:c>
      <x:c r="B3648" s="413" t="str">
        <x:v>AE173</x:v>
      </x:c>
      <x:c r="C3648" s="413" t="str">
        <x:v>=IF(A173="","",IF(AD173&lt;&gt;0,"CHECK harga/bayar",IF(AI173&gt;0,"CHECK DP belum cocok","OK")))</x:v>
      </x:c>
      <x:c r="D3648" s="413" t="str">
        <x:v>=IF(A173="","",IF(LEFT(AG173,5)="CHECK",AG173,IF(AD173&lt;&gt;0,"CHECK harga/bayar",IF(AI173&gt;0,"CHECK DP belum cocok",IF(U173=0,"Ditahan","OK")))))</x:v>
      </x:c>
      <x:c r="E3648" s="413" t="str">
        <x:v>Integrasi rumus</x:v>
      </x:c>
      <x:c r="F3648" s="413" t="str">
        <x:v>9 Sep 2026</x:v>
      </x:c>
    </x:row>
    <x:row r="3649" ht="40" customHeight="1">
      <x:c r="A3649" s="413" t="str">
        <x:v>Data Schedule</x:v>
      </x:c>
      <x:c r="B3649" s="413" t="str">
        <x:v>AC174</x:v>
      </x:c>
      <x:c r="C3649" s="413" t="str">
        <x:v>=IF(A174="","",P174+Q174)</x:v>
      </x:c>
      <x:c r="D3649" s="413" t="str">
        <x:v>=IF(A174="","",P174+Q174+IF(AL174&lt;&gt;"",N(AK174),0))</x:v>
      </x:c>
      <x:c r="E3649" s="413" t="str">
        <x:v>Integrasi rumus</x:v>
      </x:c>
      <x:c r="F3649" s="413" t="str">
        <x:v>9 Sep 2026</x:v>
      </x:c>
    </x:row>
    <x:row r="3650" ht="40" customHeight="1">
      <x:c r="A3650" s="413" t="str">
        <x:v>Data Schedule</x:v>
      </x:c>
      <x:c r="B3650" s="413" t="str">
        <x:v>S174</x:v>
      </x:c>
      <x:c r="C3650" s="413" t="str">
        <x:v>=IF(A174="","",MIN(L174,P174+Q174))</x:v>
      </x:c>
      <x:c r="D3650" s="413" t="str">
        <x:v>=IF(A174="","",MIN(L174,AC174))</x:v>
      </x:c>
      <x:c r="E3650" s="413" t="str">
        <x:v>Integrasi rumus</x:v>
      </x:c>
      <x:c r="F3650" s="413" t="str">
        <x:v>9 Sep 2026</x:v>
      </x:c>
    </x:row>
    <x:row r="3651" ht="40" customHeight="1">
      <x:c r="A3651" s="413" t="str">
        <x:v>Data Schedule</x:v>
      </x:c>
      <x:c r="B3651" s="413" t="str">
        <x:v>T174</x:v>
      </x:c>
      <x:c r="C3651" s="413" t="str">
        <x:v>=IF(A174="","",IF(OR(O174="Lunas",R174&gt;0),0,MAX(0,L174-MAX(N174,P174)-Q174)))</x:v>
      </x:c>
      <x:c r="D3651" s="413" t="str">
        <x:v>=IF(A174="","",MAX(0,L174-AC174))</x:v>
      </x:c>
      <x:c r="E3651" s="413" t="str">
        <x:v>Integrasi rumus</x:v>
      </x:c>
      <x:c r="F3651" s="413" t="str">
        <x:v>9 Sep 2026</x:v>
      </x:c>
    </x:row>
    <x:row r="3652" ht="40" customHeight="1">
      <x:c r="A3652" s="413" t="str">
        <x:v>Data Schedule</x:v>
      </x:c>
      <x:c r="B3652" s="413" t="str">
        <x:v>AI174</x:v>
      </x:c>
      <x:c r="C3652" s="413" t="str">
        <x:v>=IF(A174="","",MAX(0,N174-P174))</x:v>
      </x:c>
      <x:c r="D3652" s="413" t="str">
        <x:v>=IF(A174="","",MAX(0,N174-AC174))</x:v>
      </x:c>
      <x:c r="E3652" s="413" t="str">
        <x:v>Integrasi rumus</x:v>
      </x:c>
      <x:c r="F3652" s="413" t="str">
        <x:v>9 Sep 2026</x:v>
      </x:c>
    </x:row>
    <x:row r="3653" ht="40" customHeight="1">
      <x:c r="A3653" s="413" t="str">
        <x:v>Data Schedule</x:v>
      </x:c>
      <x:c r="B3653" s="413" t="str">
        <x:v>V174</x:v>
      </x:c>
      <x:c r="C3653" s="413" t="str">
        <x:v>=IF(AND(A174&lt;&gt;"",U174=1,B174&gt;'Pengaturan'!$B$6,B174&lt;='Pengaturan'!$B$5),T174,0)</x:v>
      </x:c>
      <x:c r="D3653" s="413" t="str">
        <x:v>=IF(AND(AND(A174&lt;&gt;"",U174=1,AI174=0,AH174=0,LEFT(AG174,5)&lt;&gt;"CHECK",G174&lt;&gt;"CHECK PACKAGE"),B174&gt;'Pengaturan'!$B$6,B174&lt;='Pengaturan'!$B$5),T174,0)</x:v>
      </x:c>
      <x:c r="E3653" s="413" t="str">
        <x:v>Integrasi rumus</x:v>
      </x:c>
      <x:c r="F3653" s="413" t="str">
        <x:v>9 Sep 2026</x:v>
      </x:c>
    </x:row>
    <x:row r="3654" ht="40" customHeight="1">
      <x:c r="A3654" s="413" t="str">
        <x:v>Data Schedule</x:v>
      </x:c>
      <x:c r="B3654" s="413" t="str">
        <x:v>W174</x:v>
      </x:c>
      <x:c r="C3654" s="413" t="str">
        <x:v>=IF(AND(A174&lt;&gt;"",U174=1,B174='Pengaturan'!$B$6,'Pengaturan'!$B$28&lt;&gt;"Tutup"),T174,0)</x:v>
      </x:c>
      <x:c r="D3654" s="413" t="str">
        <x:v>=IF(AND(AND(A174&lt;&gt;"",U174=1,AI174=0,AH174=0,LEFT(AG174,5)&lt;&gt;"CHECK",G174&lt;&gt;"CHECK PACKAGE"),B174='Pengaturan'!$B$6,'Pengaturan'!$B$28&lt;&gt;"Tutup"),T174,0)</x:v>
      </x:c>
      <x:c r="E3654" s="413" t="str">
        <x:v>Integrasi rumus</x:v>
      </x:c>
      <x:c r="F3654" s="413" t="str">
        <x:v>9 Sep 2026</x:v>
      </x:c>
    </x:row>
    <x:row r="3655" ht="40" customHeight="1">
      <x:c r="A3655" s="413" t="str">
        <x:v>Data Schedule</x:v>
      </x:c>
      <x:c r="B3655" s="413" t="str">
        <x:v>AM174</x:v>
      </x:c>
      <x:c r="C3655" s="413"/>
      <x:c r="D3655" s="413" t="str">
        <x:v>=IF(AND(A174&lt;&gt;"",B174&gt;'Pengaturan'!$B$29,B174&lt;='Pengaturan'!$B$5),MAX(0,T174-V174-W174),0)</x:v>
      </x:c>
      <x:c r="E3655" s="413" t="str">
        <x:v>Integrasi rumus</x:v>
      </x:c>
      <x:c r="F3655" s="413" t="str">
        <x:v>9 Sep 2026</x:v>
      </x:c>
    </x:row>
    <x:row r="3656" ht="40" customHeight="1">
      <x:c r="A3656" s="413" t="str">
        <x:v>Data Schedule</x:v>
      </x:c>
      <x:c r="B3656" s="413" t="str">
        <x:v>AE174</x:v>
      </x:c>
      <x:c r="C3656" s="413" t="str">
        <x:v>=IF(A174="","",IF(AD174&lt;&gt;0,"CHECK harga/bayar",IF(AI174&gt;0,"CHECK DP belum cocok","OK")))</x:v>
      </x:c>
      <x:c r="D3656" s="413" t="str">
        <x:v>=IF(A174="","",IF(LEFT(AG174,5)="CHECK",AG174,IF(AD174&lt;&gt;0,"CHECK harga/bayar",IF(AI174&gt;0,"CHECK DP belum cocok",IF(U174=0,"Ditahan","OK")))))</x:v>
      </x:c>
      <x:c r="E3656" s="413" t="str">
        <x:v>Integrasi rumus</x:v>
      </x:c>
      <x:c r="F3656" s="413" t="str">
        <x:v>9 Sep 2026</x:v>
      </x:c>
    </x:row>
    <x:row r="3657" ht="40" customHeight="1">
      <x:c r="A3657" s="413" t="str">
        <x:v>Data Schedule</x:v>
      </x:c>
      <x:c r="B3657" s="413" t="str">
        <x:v>AC175</x:v>
      </x:c>
      <x:c r="C3657" s="413" t="str">
        <x:v>=IF(A175="","",P175+Q175)</x:v>
      </x:c>
      <x:c r="D3657" s="413" t="str">
        <x:v>=IF(A175="","",P175+Q175+IF(AL175&lt;&gt;"",N(AK175),0))</x:v>
      </x:c>
      <x:c r="E3657" s="413" t="str">
        <x:v>Integrasi rumus</x:v>
      </x:c>
      <x:c r="F3657" s="413" t="str">
        <x:v>9 Sep 2026</x:v>
      </x:c>
    </x:row>
    <x:row r="3658" ht="40" customHeight="1">
      <x:c r="A3658" s="413" t="str">
        <x:v>Data Schedule</x:v>
      </x:c>
      <x:c r="B3658" s="413" t="str">
        <x:v>S175</x:v>
      </x:c>
      <x:c r="C3658" s="413" t="str">
        <x:v>=IF(A175="","",MIN(L175,P175+Q175))</x:v>
      </x:c>
      <x:c r="D3658" s="413" t="str">
        <x:v>=IF(A175="","",MIN(L175,AC175))</x:v>
      </x:c>
      <x:c r="E3658" s="413" t="str">
        <x:v>Integrasi rumus</x:v>
      </x:c>
      <x:c r="F3658" s="413" t="str">
        <x:v>9 Sep 2026</x:v>
      </x:c>
    </x:row>
    <x:row r="3659" ht="40" customHeight="1">
      <x:c r="A3659" s="413" t="str">
        <x:v>Data Schedule</x:v>
      </x:c>
      <x:c r="B3659" s="413" t="str">
        <x:v>T175</x:v>
      </x:c>
      <x:c r="C3659" s="413" t="str">
        <x:v>=IF(A175="","",IF(OR(O175="Lunas",R175&gt;0),0,MAX(0,L175-MAX(N175,P175)-Q175)))</x:v>
      </x:c>
      <x:c r="D3659" s="413" t="str">
        <x:v>=IF(A175="","",MAX(0,L175-AC175))</x:v>
      </x:c>
      <x:c r="E3659" s="413" t="str">
        <x:v>Integrasi rumus</x:v>
      </x:c>
      <x:c r="F3659" s="413" t="str">
        <x:v>9 Sep 2026</x:v>
      </x:c>
    </x:row>
    <x:row r="3660" ht="40" customHeight="1">
      <x:c r="A3660" s="413" t="str">
        <x:v>Data Schedule</x:v>
      </x:c>
      <x:c r="B3660" s="413" t="str">
        <x:v>AI175</x:v>
      </x:c>
      <x:c r="C3660" s="413" t="str">
        <x:v>=IF(A175="","",MAX(0,N175-P175))</x:v>
      </x:c>
      <x:c r="D3660" s="413" t="str">
        <x:v>=IF(A175="","",MAX(0,N175-AC175))</x:v>
      </x:c>
      <x:c r="E3660" s="413" t="str">
        <x:v>Integrasi rumus</x:v>
      </x:c>
      <x:c r="F3660" s="413" t="str">
        <x:v>9 Sep 2026</x:v>
      </x:c>
    </x:row>
    <x:row r="3661" ht="40" customHeight="1">
      <x:c r="A3661" s="413" t="str">
        <x:v>Data Schedule</x:v>
      </x:c>
      <x:c r="B3661" s="413" t="str">
        <x:v>V175</x:v>
      </x:c>
      <x:c r="C3661" s="413" t="str">
        <x:v>=IF(AND(A175&lt;&gt;"",U175=1,B175&gt;'Pengaturan'!$B$6,B175&lt;='Pengaturan'!$B$5),T175,0)</x:v>
      </x:c>
      <x:c r="D3661" s="413" t="str">
        <x:v>=IF(AND(AND(A175&lt;&gt;"",U175=1,AI175=0,AH175=0,LEFT(AG175,5)&lt;&gt;"CHECK",G175&lt;&gt;"CHECK PACKAGE"),B175&gt;'Pengaturan'!$B$6,B175&lt;='Pengaturan'!$B$5),T175,0)</x:v>
      </x:c>
      <x:c r="E3661" s="413" t="str">
        <x:v>Integrasi rumus</x:v>
      </x:c>
      <x:c r="F3661" s="413" t="str">
        <x:v>9 Sep 2026</x:v>
      </x:c>
    </x:row>
    <x:row r="3662" ht="40" customHeight="1">
      <x:c r="A3662" s="413" t="str">
        <x:v>Data Schedule</x:v>
      </x:c>
      <x:c r="B3662" s="413" t="str">
        <x:v>W175</x:v>
      </x:c>
      <x:c r="C3662" s="413" t="str">
        <x:v>=IF(AND(A175&lt;&gt;"",U175=1,B175='Pengaturan'!$B$6,'Pengaturan'!$B$28&lt;&gt;"Tutup"),T175,0)</x:v>
      </x:c>
      <x:c r="D3662" s="413" t="str">
        <x:v>=IF(AND(AND(A175&lt;&gt;"",U175=1,AI175=0,AH175=0,LEFT(AG175,5)&lt;&gt;"CHECK",G175&lt;&gt;"CHECK PACKAGE"),B175='Pengaturan'!$B$6,'Pengaturan'!$B$28&lt;&gt;"Tutup"),T175,0)</x:v>
      </x:c>
      <x:c r="E3662" s="413" t="str">
        <x:v>Integrasi rumus</x:v>
      </x:c>
      <x:c r="F3662" s="413" t="str">
        <x:v>9 Sep 2026</x:v>
      </x:c>
    </x:row>
    <x:row r="3663" ht="40" customHeight="1">
      <x:c r="A3663" s="413" t="str">
        <x:v>Data Schedule</x:v>
      </x:c>
      <x:c r="B3663" s="413" t="str">
        <x:v>AM175</x:v>
      </x:c>
      <x:c r="C3663" s="413"/>
      <x:c r="D3663" s="413" t="str">
        <x:v>=IF(AND(A175&lt;&gt;"",B175&gt;'Pengaturan'!$B$29,B175&lt;='Pengaturan'!$B$5),MAX(0,T175-V175-W175),0)</x:v>
      </x:c>
      <x:c r="E3663" s="413" t="str">
        <x:v>Integrasi rumus</x:v>
      </x:c>
      <x:c r="F3663" s="413" t="str">
        <x:v>9 Sep 2026</x:v>
      </x:c>
    </x:row>
    <x:row r="3664" ht="40" customHeight="1">
      <x:c r="A3664" s="413" t="str">
        <x:v>Data Schedule</x:v>
      </x:c>
      <x:c r="B3664" s="413" t="str">
        <x:v>AE175</x:v>
      </x:c>
      <x:c r="C3664" s="413" t="str">
        <x:v>=IF(A175="","",IF(AD175&lt;&gt;0,"CHECK harga/bayar",IF(AI175&gt;0,"CHECK DP belum cocok","OK")))</x:v>
      </x:c>
      <x:c r="D3664" s="413" t="str">
        <x:v>=IF(A175="","",IF(LEFT(AG175,5)="CHECK",AG175,IF(AD175&lt;&gt;0,"CHECK harga/bayar",IF(AI175&gt;0,"CHECK DP belum cocok",IF(U175=0,"Ditahan","OK")))))</x:v>
      </x:c>
      <x:c r="E3664" s="413" t="str">
        <x:v>Integrasi rumus</x:v>
      </x:c>
      <x:c r="F3664" s="413" t="str">
        <x:v>9 Sep 2026</x:v>
      </x:c>
    </x:row>
    <x:row r="3665" ht="40" customHeight="1">
      <x:c r="A3665" s="413" t="str">
        <x:v>Data Schedule</x:v>
      </x:c>
      <x:c r="B3665" s="413" t="str">
        <x:v>AC176</x:v>
      </x:c>
      <x:c r="C3665" s="413" t="str">
        <x:v>=IF(A176="","",P176+Q176)</x:v>
      </x:c>
      <x:c r="D3665" s="413" t="str">
        <x:v>=IF(A176="","",P176+Q176+IF(AL176&lt;&gt;"",N(AK176),0))</x:v>
      </x:c>
      <x:c r="E3665" s="413" t="str">
        <x:v>Integrasi rumus</x:v>
      </x:c>
      <x:c r="F3665" s="413" t="str">
        <x:v>9 Sep 2026</x:v>
      </x:c>
    </x:row>
    <x:row r="3666" ht="40" customHeight="1">
      <x:c r="A3666" s="413" t="str">
        <x:v>Data Schedule</x:v>
      </x:c>
      <x:c r="B3666" s="413" t="str">
        <x:v>S176</x:v>
      </x:c>
      <x:c r="C3666" s="413" t="str">
        <x:v>=IF(A176="","",MIN(L176,P176+Q176))</x:v>
      </x:c>
      <x:c r="D3666" s="413" t="str">
        <x:v>=IF(A176="","",MIN(L176,AC176))</x:v>
      </x:c>
      <x:c r="E3666" s="413" t="str">
        <x:v>Integrasi rumus</x:v>
      </x:c>
      <x:c r="F3666" s="413" t="str">
        <x:v>9 Sep 2026</x:v>
      </x:c>
    </x:row>
    <x:row r="3667" ht="40" customHeight="1">
      <x:c r="A3667" s="413" t="str">
        <x:v>Data Schedule</x:v>
      </x:c>
      <x:c r="B3667" s="413" t="str">
        <x:v>T176</x:v>
      </x:c>
      <x:c r="C3667" s="413" t="str">
        <x:v>=IF(A176="","",IF(OR(O176="Lunas",R176&gt;0),0,MAX(0,L176-MAX(N176,P176)-Q176)))</x:v>
      </x:c>
      <x:c r="D3667" s="413" t="str">
        <x:v>=IF(A176="","",MAX(0,L176-AC176))</x:v>
      </x:c>
      <x:c r="E3667" s="413" t="str">
        <x:v>Integrasi rumus</x:v>
      </x:c>
      <x:c r="F3667" s="413" t="str">
        <x:v>9 Sep 2026</x:v>
      </x:c>
    </x:row>
    <x:row r="3668" ht="40" customHeight="1">
      <x:c r="A3668" s="413" t="str">
        <x:v>Data Schedule</x:v>
      </x:c>
      <x:c r="B3668" s="413" t="str">
        <x:v>AI176</x:v>
      </x:c>
      <x:c r="C3668" s="413" t="str">
        <x:v>=IF(A176="","",MAX(0,N176-P176))</x:v>
      </x:c>
      <x:c r="D3668" s="413" t="str">
        <x:v>=IF(A176="","",MAX(0,N176-AC176))</x:v>
      </x:c>
      <x:c r="E3668" s="413" t="str">
        <x:v>Integrasi rumus</x:v>
      </x:c>
      <x:c r="F3668" s="413" t="str">
        <x:v>9 Sep 2026</x:v>
      </x:c>
    </x:row>
    <x:row r="3669" ht="40" customHeight="1">
      <x:c r="A3669" s="413" t="str">
        <x:v>Data Schedule</x:v>
      </x:c>
      <x:c r="B3669" s="413" t="str">
        <x:v>V176</x:v>
      </x:c>
      <x:c r="C3669" s="413" t="str">
        <x:v>=IF(AND(A176&lt;&gt;"",U176=1,B176&gt;'Pengaturan'!$B$6,B176&lt;='Pengaturan'!$B$5),T176,0)</x:v>
      </x:c>
      <x:c r="D3669" s="413" t="str">
        <x:v>=IF(AND(AND(A176&lt;&gt;"",U176=1,AI176=0,AH176=0,LEFT(AG176,5)&lt;&gt;"CHECK",G176&lt;&gt;"CHECK PACKAGE"),B176&gt;'Pengaturan'!$B$6,B176&lt;='Pengaturan'!$B$5),T176,0)</x:v>
      </x:c>
      <x:c r="E3669" s="413" t="str">
        <x:v>Integrasi rumus</x:v>
      </x:c>
      <x:c r="F3669" s="413" t="str">
        <x:v>9 Sep 2026</x:v>
      </x:c>
    </x:row>
    <x:row r="3670" ht="40" customHeight="1">
      <x:c r="A3670" s="413" t="str">
        <x:v>Data Schedule</x:v>
      </x:c>
      <x:c r="B3670" s="413" t="str">
        <x:v>W176</x:v>
      </x:c>
      <x:c r="C3670" s="413" t="str">
        <x:v>=IF(AND(A176&lt;&gt;"",U176=1,B176='Pengaturan'!$B$6,'Pengaturan'!$B$28&lt;&gt;"Tutup"),T176,0)</x:v>
      </x:c>
      <x:c r="D3670" s="413" t="str">
        <x:v>=IF(AND(AND(A176&lt;&gt;"",U176=1,AI176=0,AH176=0,LEFT(AG176,5)&lt;&gt;"CHECK",G176&lt;&gt;"CHECK PACKAGE"),B176='Pengaturan'!$B$6,'Pengaturan'!$B$28&lt;&gt;"Tutup"),T176,0)</x:v>
      </x:c>
      <x:c r="E3670" s="413" t="str">
        <x:v>Integrasi rumus</x:v>
      </x:c>
      <x:c r="F3670" s="413" t="str">
        <x:v>9 Sep 2026</x:v>
      </x:c>
    </x:row>
    <x:row r="3671" ht="40" customHeight="1">
      <x:c r="A3671" s="413" t="str">
        <x:v>Data Schedule</x:v>
      </x:c>
      <x:c r="B3671" s="413" t="str">
        <x:v>AM176</x:v>
      </x:c>
      <x:c r="C3671" s="413"/>
      <x:c r="D3671" s="413" t="str">
        <x:v>=IF(AND(A176&lt;&gt;"",B176&gt;'Pengaturan'!$B$29,B176&lt;='Pengaturan'!$B$5),MAX(0,T176-V176-W176),0)</x:v>
      </x:c>
      <x:c r="E3671" s="413" t="str">
        <x:v>Integrasi rumus</x:v>
      </x:c>
      <x:c r="F3671" s="413" t="str">
        <x:v>9 Sep 2026</x:v>
      </x:c>
    </x:row>
    <x:row r="3672" ht="40" customHeight="1">
      <x:c r="A3672" s="413" t="str">
        <x:v>Data Schedule</x:v>
      </x:c>
      <x:c r="B3672" s="413" t="str">
        <x:v>AE176</x:v>
      </x:c>
      <x:c r="C3672" s="413" t="str">
        <x:v>=IF(A176="","",IF(AD176&lt;&gt;0,"CHECK harga/bayar",IF(AI176&gt;0,"CHECK DP belum cocok","OK")))</x:v>
      </x:c>
      <x:c r="D3672" s="413" t="str">
        <x:v>=IF(A176="","",IF(LEFT(AG176,5)="CHECK",AG176,IF(AD176&lt;&gt;0,"CHECK harga/bayar",IF(AI176&gt;0,"CHECK DP belum cocok",IF(U176=0,"Ditahan","OK")))))</x:v>
      </x:c>
      <x:c r="E3672" s="413" t="str">
        <x:v>Integrasi rumus</x:v>
      </x:c>
      <x:c r="F3672" s="413" t="str">
        <x:v>9 Sep 2026</x:v>
      </x:c>
    </x:row>
    <x:row r="3673" ht="40" customHeight="1">
      <x:c r="A3673" s="413" t="str">
        <x:v>Data Schedule</x:v>
      </x:c>
      <x:c r="B3673" s="413" t="str">
        <x:v>AC177</x:v>
      </x:c>
      <x:c r="C3673" s="413" t="str">
        <x:v>=IF(A177="","",P177+Q177)</x:v>
      </x:c>
      <x:c r="D3673" s="413" t="str">
        <x:v>=IF(A177="","",P177+Q177+IF(AL177&lt;&gt;"",N(AK177),0))</x:v>
      </x:c>
      <x:c r="E3673" s="413" t="str">
        <x:v>Integrasi rumus</x:v>
      </x:c>
      <x:c r="F3673" s="413" t="str">
        <x:v>9 Sep 2026</x:v>
      </x:c>
    </x:row>
    <x:row r="3674" ht="40" customHeight="1">
      <x:c r="A3674" s="413" t="str">
        <x:v>Data Schedule</x:v>
      </x:c>
      <x:c r="B3674" s="413" t="str">
        <x:v>S177</x:v>
      </x:c>
      <x:c r="C3674" s="413" t="str">
        <x:v>=IF(A177="","",MIN(L177,P177+Q177))</x:v>
      </x:c>
      <x:c r="D3674" s="413" t="str">
        <x:v>=IF(A177="","",MIN(L177,AC177))</x:v>
      </x:c>
      <x:c r="E3674" s="413" t="str">
        <x:v>Integrasi rumus</x:v>
      </x:c>
      <x:c r="F3674" s="413" t="str">
        <x:v>9 Sep 2026</x:v>
      </x:c>
    </x:row>
    <x:row r="3675" ht="40" customHeight="1">
      <x:c r="A3675" s="413" t="str">
        <x:v>Data Schedule</x:v>
      </x:c>
      <x:c r="B3675" s="413" t="str">
        <x:v>T177</x:v>
      </x:c>
      <x:c r="C3675" s="413" t="str">
        <x:v>=IF(A177="","",IF(OR(O177="Lunas",R177&gt;0),0,MAX(0,L177-MAX(N177,P177)-Q177)))</x:v>
      </x:c>
      <x:c r="D3675" s="413" t="str">
        <x:v>=IF(A177="","",MAX(0,L177-AC177))</x:v>
      </x:c>
      <x:c r="E3675" s="413" t="str">
        <x:v>Integrasi rumus</x:v>
      </x:c>
      <x:c r="F3675" s="413" t="str">
        <x:v>9 Sep 2026</x:v>
      </x:c>
    </x:row>
    <x:row r="3676" ht="40" customHeight="1">
      <x:c r="A3676" s="413" t="str">
        <x:v>Data Schedule</x:v>
      </x:c>
      <x:c r="B3676" s="413" t="str">
        <x:v>AI177</x:v>
      </x:c>
      <x:c r="C3676" s="413" t="str">
        <x:v>=IF(A177="","",MAX(0,N177-P177))</x:v>
      </x:c>
      <x:c r="D3676" s="413" t="str">
        <x:v>=IF(A177="","",MAX(0,N177-AC177))</x:v>
      </x:c>
      <x:c r="E3676" s="413" t="str">
        <x:v>Integrasi rumus</x:v>
      </x:c>
      <x:c r="F3676" s="413" t="str">
        <x:v>9 Sep 2026</x:v>
      </x:c>
    </x:row>
    <x:row r="3677" ht="40" customHeight="1">
      <x:c r="A3677" s="413" t="str">
        <x:v>Data Schedule</x:v>
      </x:c>
      <x:c r="B3677" s="413" t="str">
        <x:v>V177</x:v>
      </x:c>
      <x:c r="C3677" s="413" t="str">
        <x:v>=IF(AND(A177&lt;&gt;"",U177=1,B177&gt;'Pengaturan'!$B$6,B177&lt;='Pengaturan'!$B$5),T177,0)</x:v>
      </x:c>
      <x:c r="D3677" s="413" t="str">
        <x:v>=IF(AND(AND(A177&lt;&gt;"",U177=1,AI177=0,AH177=0,LEFT(AG177,5)&lt;&gt;"CHECK",G177&lt;&gt;"CHECK PACKAGE"),B177&gt;'Pengaturan'!$B$6,B177&lt;='Pengaturan'!$B$5),T177,0)</x:v>
      </x:c>
      <x:c r="E3677" s="413" t="str">
        <x:v>Integrasi rumus</x:v>
      </x:c>
      <x:c r="F3677" s="413" t="str">
        <x:v>9 Sep 2026</x:v>
      </x:c>
    </x:row>
    <x:row r="3678" ht="40" customHeight="1">
      <x:c r="A3678" s="413" t="str">
        <x:v>Data Schedule</x:v>
      </x:c>
      <x:c r="B3678" s="413" t="str">
        <x:v>W177</x:v>
      </x:c>
      <x:c r="C3678" s="413" t="str">
        <x:v>=IF(AND(A177&lt;&gt;"",U177=1,B177='Pengaturan'!$B$6,'Pengaturan'!$B$28&lt;&gt;"Tutup"),T177,0)</x:v>
      </x:c>
      <x:c r="D3678" s="413" t="str">
        <x:v>=IF(AND(AND(A177&lt;&gt;"",U177=1,AI177=0,AH177=0,LEFT(AG177,5)&lt;&gt;"CHECK",G177&lt;&gt;"CHECK PACKAGE"),B177='Pengaturan'!$B$6,'Pengaturan'!$B$28&lt;&gt;"Tutup"),T177,0)</x:v>
      </x:c>
      <x:c r="E3678" s="413" t="str">
        <x:v>Integrasi rumus</x:v>
      </x:c>
      <x:c r="F3678" s="413" t="str">
        <x:v>9 Sep 2026</x:v>
      </x:c>
    </x:row>
    <x:row r="3679" ht="40" customHeight="1">
      <x:c r="A3679" s="413" t="str">
        <x:v>Data Schedule</x:v>
      </x:c>
      <x:c r="B3679" s="413" t="str">
        <x:v>AM177</x:v>
      </x:c>
      <x:c r="C3679" s="413"/>
      <x:c r="D3679" s="413" t="str">
        <x:v>=IF(AND(A177&lt;&gt;"",B177&gt;'Pengaturan'!$B$29,B177&lt;='Pengaturan'!$B$5),MAX(0,T177-V177-W177),0)</x:v>
      </x:c>
      <x:c r="E3679" s="413" t="str">
        <x:v>Integrasi rumus</x:v>
      </x:c>
      <x:c r="F3679" s="413" t="str">
        <x:v>9 Sep 2026</x:v>
      </x:c>
    </x:row>
    <x:row r="3680" ht="40" customHeight="1">
      <x:c r="A3680" s="413" t="str">
        <x:v>Data Schedule</x:v>
      </x:c>
      <x:c r="B3680" s="413" t="str">
        <x:v>AE177</x:v>
      </x:c>
      <x:c r="C3680" s="413" t="str">
        <x:v>=IF(A177="","",IF(AD177&lt;&gt;0,"CHECK harga/bayar",IF(AI177&gt;0,"CHECK DP belum cocok","OK")))</x:v>
      </x:c>
      <x:c r="D3680" s="413" t="str">
        <x:v>=IF(A177="","",IF(LEFT(AG177,5)="CHECK",AG177,IF(AD177&lt;&gt;0,"CHECK harga/bayar",IF(AI177&gt;0,"CHECK DP belum cocok",IF(U177=0,"Ditahan","OK")))))</x:v>
      </x:c>
      <x:c r="E3680" s="413" t="str">
        <x:v>Integrasi rumus</x:v>
      </x:c>
      <x:c r="F3680" s="413" t="str">
        <x:v>9 Sep 2026</x:v>
      </x:c>
    </x:row>
    <x:row r="3681" ht="40" customHeight="1">
      <x:c r="A3681" s="413" t="str">
        <x:v>Data Schedule</x:v>
      </x:c>
      <x:c r="B3681" s="413" t="str">
        <x:v>AC178</x:v>
      </x:c>
      <x:c r="C3681" s="413" t="str">
        <x:v>=IF(A178="","",P178+Q178)</x:v>
      </x:c>
      <x:c r="D3681" s="413" t="str">
        <x:v>=IF(A178="","",P178+Q178+IF(AL178&lt;&gt;"",N(AK178),0))</x:v>
      </x:c>
      <x:c r="E3681" s="413" t="str">
        <x:v>Integrasi rumus</x:v>
      </x:c>
      <x:c r="F3681" s="413" t="str">
        <x:v>9 Sep 2026</x:v>
      </x:c>
    </x:row>
    <x:row r="3682" ht="40" customHeight="1">
      <x:c r="A3682" s="413" t="str">
        <x:v>Data Schedule</x:v>
      </x:c>
      <x:c r="B3682" s="413" t="str">
        <x:v>S178</x:v>
      </x:c>
      <x:c r="C3682" s="413" t="str">
        <x:v>=IF(A178="","",MIN(L178,P178+Q178))</x:v>
      </x:c>
      <x:c r="D3682" s="413" t="str">
        <x:v>=IF(A178="","",MIN(L178,AC178))</x:v>
      </x:c>
      <x:c r="E3682" s="413" t="str">
        <x:v>Integrasi rumus</x:v>
      </x:c>
      <x:c r="F3682" s="413" t="str">
        <x:v>9 Sep 2026</x:v>
      </x:c>
    </x:row>
    <x:row r="3683" ht="40" customHeight="1">
      <x:c r="A3683" s="413" t="str">
        <x:v>Data Schedule</x:v>
      </x:c>
      <x:c r="B3683" s="413" t="str">
        <x:v>T178</x:v>
      </x:c>
      <x:c r="C3683" s="413" t="str">
        <x:v>=IF(A178="","",IF(OR(O178="Lunas",R178&gt;0),0,MAX(0,L178-MAX(N178,P178)-Q178)))</x:v>
      </x:c>
      <x:c r="D3683" s="413" t="str">
        <x:v>=IF(A178="","",MAX(0,L178-AC178))</x:v>
      </x:c>
      <x:c r="E3683" s="413" t="str">
        <x:v>Integrasi rumus</x:v>
      </x:c>
      <x:c r="F3683" s="413" t="str">
        <x:v>9 Sep 2026</x:v>
      </x:c>
    </x:row>
    <x:row r="3684" ht="40" customHeight="1">
      <x:c r="A3684" s="413" t="str">
        <x:v>Data Schedule</x:v>
      </x:c>
      <x:c r="B3684" s="413" t="str">
        <x:v>AI178</x:v>
      </x:c>
      <x:c r="C3684" s="413" t="str">
        <x:v>=IF(A178="","",MAX(0,N178-P178))</x:v>
      </x:c>
      <x:c r="D3684" s="413" t="str">
        <x:v>=IF(A178="","",MAX(0,N178-AC178))</x:v>
      </x:c>
      <x:c r="E3684" s="413" t="str">
        <x:v>Integrasi rumus</x:v>
      </x:c>
      <x:c r="F3684" s="413" t="str">
        <x:v>9 Sep 2026</x:v>
      </x:c>
    </x:row>
    <x:row r="3685" ht="40" customHeight="1">
      <x:c r="A3685" s="413" t="str">
        <x:v>Data Schedule</x:v>
      </x:c>
      <x:c r="B3685" s="413" t="str">
        <x:v>V178</x:v>
      </x:c>
      <x:c r="C3685" s="413" t="str">
        <x:v>=IF(AND(A178&lt;&gt;"",U178=1,B178&gt;'Pengaturan'!$B$6,B178&lt;='Pengaturan'!$B$5),T178,0)</x:v>
      </x:c>
      <x:c r="D3685" s="413" t="str">
        <x:v>=IF(AND(AND(A178&lt;&gt;"",U178=1,AI178=0,AH178=0,LEFT(AG178,5)&lt;&gt;"CHECK",G178&lt;&gt;"CHECK PACKAGE"),B178&gt;'Pengaturan'!$B$6,B178&lt;='Pengaturan'!$B$5),T178,0)</x:v>
      </x:c>
      <x:c r="E3685" s="413" t="str">
        <x:v>Integrasi rumus</x:v>
      </x:c>
      <x:c r="F3685" s="413" t="str">
        <x:v>9 Sep 2026</x:v>
      </x:c>
    </x:row>
    <x:row r="3686" ht="40" customHeight="1">
      <x:c r="A3686" s="413" t="str">
        <x:v>Data Schedule</x:v>
      </x:c>
      <x:c r="B3686" s="413" t="str">
        <x:v>W178</x:v>
      </x:c>
      <x:c r="C3686" s="413" t="str">
        <x:v>=IF(AND(A178&lt;&gt;"",U178=1,B178='Pengaturan'!$B$6,'Pengaturan'!$B$28&lt;&gt;"Tutup"),T178,0)</x:v>
      </x:c>
      <x:c r="D3686" s="413" t="str">
        <x:v>=IF(AND(AND(A178&lt;&gt;"",U178=1,AI178=0,AH178=0,LEFT(AG178,5)&lt;&gt;"CHECK",G178&lt;&gt;"CHECK PACKAGE"),B178='Pengaturan'!$B$6,'Pengaturan'!$B$28&lt;&gt;"Tutup"),T178,0)</x:v>
      </x:c>
      <x:c r="E3686" s="413" t="str">
        <x:v>Integrasi rumus</x:v>
      </x:c>
      <x:c r="F3686" s="413" t="str">
        <x:v>9 Sep 2026</x:v>
      </x:c>
    </x:row>
    <x:row r="3687" ht="40" customHeight="1">
      <x:c r="A3687" s="413" t="str">
        <x:v>Data Schedule</x:v>
      </x:c>
      <x:c r="B3687" s="413" t="str">
        <x:v>AM178</x:v>
      </x:c>
      <x:c r="C3687" s="413"/>
      <x:c r="D3687" s="413" t="str">
        <x:v>=IF(AND(A178&lt;&gt;"",B178&gt;'Pengaturan'!$B$29,B178&lt;='Pengaturan'!$B$5),MAX(0,T178-V178-W178),0)</x:v>
      </x:c>
      <x:c r="E3687" s="413" t="str">
        <x:v>Integrasi rumus</x:v>
      </x:c>
      <x:c r="F3687" s="413" t="str">
        <x:v>9 Sep 2026</x:v>
      </x:c>
    </x:row>
    <x:row r="3688" ht="40" customHeight="1">
      <x:c r="A3688" s="413" t="str">
        <x:v>Data Schedule</x:v>
      </x:c>
      <x:c r="B3688" s="413" t="str">
        <x:v>AE178</x:v>
      </x:c>
      <x:c r="C3688" s="413" t="str">
        <x:v>=IF(A178="","",IF(AD178&lt;&gt;0,"CHECK harga/bayar",IF(AI178&gt;0,"CHECK DP belum cocok","OK")))</x:v>
      </x:c>
      <x:c r="D3688" s="413" t="str">
        <x:v>=IF(A178="","",IF(LEFT(AG178,5)="CHECK",AG178,IF(AD178&lt;&gt;0,"CHECK harga/bayar",IF(AI178&gt;0,"CHECK DP belum cocok",IF(U178=0,"Ditahan","OK")))))</x:v>
      </x:c>
      <x:c r="E3688" s="413" t="str">
        <x:v>Integrasi rumus</x:v>
      </x:c>
      <x:c r="F3688" s="413" t="str">
        <x:v>9 Sep 2026</x:v>
      </x:c>
    </x:row>
    <x:row r="3689" ht="40" customHeight="1">
      <x:c r="A3689" s="413" t="str">
        <x:v>Data Schedule</x:v>
      </x:c>
      <x:c r="B3689" s="413" t="str">
        <x:v>AC179</x:v>
      </x:c>
      <x:c r="C3689" s="413" t="str">
        <x:v>=IF(A179="","",P179+Q179)</x:v>
      </x:c>
      <x:c r="D3689" s="413" t="str">
        <x:v>=IF(A179="","",P179+Q179+IF(AL179&lt;&gt;"",N(AK179),0))</x:v>
      </x:c>
      <x:c r="E3689" s="413" t="str">
        <x:v>Integrasi rumus</x:v>
      </x:c>
      <x:c r="F3689" s="413" t="str">
        <x:v>9 Sep 2026</x:v>
      </x:c>
    </x:row>
    <x:row r="3690" ht="40" customHeight="1">
      <x:c r="A3690" s="413" t="str">
        <x:v>Data Schedule</x:v>
      </x:c>
      <x:c r="B3690" s="413" t="str">
        <x:v>S179</x:v>
      </x:c>
      <x:c r="C3690" s="413" t="str">
        <x:v>=IF(A179="","",MIN(L179,P179+Q179))</x:v>
      </x:c>
      <x:c r="D3690" s="413" t="str">
        <x:v>=IF(A179="","",MIN(L179,AC179))</x:v>
      </x:c>
      <x:c r="E3690" s="413" t="str">
        <x:v>Integrasi rumus</x:v>
      </x:c>
      <x:c r="F3690" s="413" t="str">
        <x:v>9 Sep 2026</x:v>
      </x:c>
    </x:row>
    <x:row r="3691" ht="40" customHeight="1">
      <x:c r="A3691" s="413" t="str">
        <x:v>Data Schedule</x:v>
      </x:c>
      <x:c r="B3691" s="413" t="str">
        <x:v>T179</x:v>
      </x:c>
      <x:c r="C3691" s="413" t="str">
        <x:v>=IF(A179="","",IF(OR(O179="Lunas",R179&gt;0),0,MAX(0,L179-MAX(N179,P179)-Q179)))</x:v>
      </x:c>
      <x:c r="D3691" s="413" t="str">
        <x:v>=IF(A179="","",MAX(0,L179-AC179))</x:v>
      </x:c>
      <x:c r="E3691" s="413" t="str">
        <x:v>Integrasi rumus</x:v>
      </x:c>
      <x:c r="F3691" s="413" t="str">
        <x:v>9 Sep 2026</x:v>
      </x:c>
    </x:row>
    <x:row r="3692" ht="40" customHeight="1">
      <x:c r="A3692" s="413" t="str">
        <x:v>Data Schedule</x:v>
      </x:c>
      <x:c r="B3692" s="413" t="str">
        <x:v>AI179</x:v>
      </x:c>
      <x:c r="C3692" s="413" t="str">
        <x:v>=IF(A179="","",MAX(0,N179-P179))</x:v>
      </x:c>
      <x:c r="D3692" s="413" t="str">
        <x:v>=IF(A179="","",MAX(0,N179-AC179))</x:v>
      </x:c>
      <x:c r="E3692" s="413" t="str">
        <x:v>Integrasi rumus</x:v>
      </x:c>
      <x:c r="F3692" s="413" t="str">
        <x:v>9 Sep 2026</x:v>
      </x:c>
    </x:row>
    <x:row r="3693" ht="40" customHeight="1">
      <x:c r="A3693" s="413" t="str">
        <x:v>Data Schedule</x:v>
      </x:c>
      <x:c r="B3693" s="413" t="str">
        <x:v>V179</x:v>
      </x:c>
      <x:c r="C3693" s="413" t="str">
        <x:v>=IF(AND(A179&lt;&gt;"",U179=1,B179&gt;'Pengaturan'!$B$6,B179&lt;='Pengaturan'!$B$5),T179,0)</x:v>
      </x:c>
      <x:c r="D3693" s="413" t="str">
        <x:v>=IF(AND(AND(A179&lt;&gt;"",U179=1,AI179=0,AH179=0,LEFT(AG179,5)&lt;&gt;"CHECK",G179&lt;&gt;"CHECK PACKAGE"),B179&gt;'Pengaturan'!$B$6,B179&lt;='Pengaturan'!$B$5),T179,0)</x:v>
      </x:c>
      <x:c r="E3693" s="413" t="str">
        <x:v>Integrasi rumus</x:v>
      </x:c>
      <x:c r="F3693" s="413" t="str">
        <x:v>9 Sep 2026</x:v>
      </x:c>
    </x:row>
    <x:row r="3694" ht="40" customHeight="1">
      <x:c r="A3694" s="413" t="str">
        <x:v>Data Schedule</x:v>
      </x:c>
      <x:c r="B3694" s="413" t="str">
        <x:v>W179</x:v>
      </x:c>
      <x:c r="C3694" s="413" t="str">
        <x:v>=IF(AND(A179&lt;&gt;"",U179=1,B179='Pengaturan'!$B$6,'Pengaturan'!$B$28&lt;&gt;"Tutup"),T179,0)</x:v>
      </x:c>
      <x:c r="D3694" s="413" t="str">
        <x:v>=IF(AND(AND(A179&lt;&gt;"",U179=1,AI179=0,AH179=0,LEFT(AG179,5)&lt;&gt;"CHECK",G179&lt;&gt;"CHECK PACKAGE"),B179='Pengaturan'!$B$6,'Pengaturan'!$B$28&lt;&gt;"Tutup"),T179,0)</x:v>
      </x:c>
      <x:c r="E3694" s="413" t="str">
        <x:v>Integrasi rumus</x:v>
      </x:c>
      <x:c r="F3694" s="413" t="str">
        <x:v>9 Sep 2026</x:v>
      </x:c>
    </x:row>
    <x:row r="3695" ht="40" customHeight="1">
      <x:c r="A3695" s="413" t="str">
        <x:v>Data Schedule</x:v>
      </x:c>
      <x:c r="B3695" s="413" t="str">
        <x:v>AM179</x:v>
      </x:c>
      <x:c r="C3695" s="413"/>
      <x:c r="D3695" s="413" t="str">
        <x:v>=IF(AND(A179&lt;&gt;"",B179&gt;'Pengaturan'!$B$29,B179&lt;='Pengaturan'!$B$5),MAX(0,T179-V179-W179),0)</x:v>
      </x:c>
      <x:c r="E3695" s="413" t="str">
        <x:v>Integrasi rumus</x:v>
      </x:c>
      <x:c r="F3695" s="413" t="str">
        <x:v>9 Sep 2026</x:v>
      </x:c>
    </x:row>
    <x:row r="3696" ht="40" customHeight="1">
      <x:c r="A3696" s="413" t="str">
        <x:v>Data Schedule</x:v>
      </x:c>
      <x:c r="B3696" s="413" t="str">
        <x:v>AE179</x:v>
      </x:c>
      <x:c r="C3696" s="413" t="str">
        <x:v>=IF(A179="","",IF(AD179&lt;&gt;0,"CHECK harga/bayar",IF(AI179&gt;0,"CHECK DP belum cocok","OK")))</x:v>
      </x:c>
      <x:c r="D3696" s="413" t="str">
        <x:v>=IF(A179="","",IF(LEFT(AG179,5)="CHECK",AG179,IF(AD179&lt;&gt;0,"CHECK harga/bayar",IF(AI179&gt;0,"CHECK DP belum cocok",IF(U179=0,"Ditahan","OK")))))</x:v>
      </x:c>
      <x:c r="E3696" s="413" t="str">
        <x:v>Integrasi rumus</x:v>
      </x:c>
      <x:c r="F3696" s="413" t="str">
        <x:v>9 Sep 2026</x:v>
      </x:c>
    </x:row>
    <x:row r="3697" ht="40" customHeight="1">
      <x:c r="A3697" s="413" t="str">
        <x:v>Data Schedule</x:v>
      </x:c>
      <x:c r="B3697" s="413" t="str">
        <x:v>AC180</x:v>
      </x:c>
      <x:c r="C3697" s="413" t="str">
        <x:v>=IF(A180="","",P180+Q180)</x:v>
      </x:c>
      <x:c r="D3697" s="413" t="str">
        <x:v>=IF(A180="","",P180+Q180+IF(AL180&lt;&gt;"",N(AK180),0))</x:v>
      </x:c>
      <x:c r="E3697" s="413" t="str">
        <x:v>Integrasi rumus</x:v>
      </x:c>
      <x:c r="F3697" s="413" t="str">
        <x:v>9 Sep 2026</x:v>
      </x:c>
    </x:row>
    <x:row r="3698" ht="40" customHeight="1">
      <x:c r="A3698" s="413" t="str">
        <x:v>Data Schedule</x:v>
      </x:c>
      <x:c r="B3698" s="413" t="str">
        <x:v>S180</x:v>
      </x:c>
      <x:c r="C3698" s="413" t="str">
        <x:v>=IF(A180="","",MIN(L180,P180+Q180))</x:v>
      </x:c>
      <x:c r="D3698" s="413" t="str">
        <x:v>=IF(A180="","",MIN(L180,AC180))</x:v>
      </x:c>
      <x:c r="E3698" s="413" t="str">
        <x:v>Integrasi rumus</x:v>
      </x:c>
      <x:c r="F3698" s="413" t="str">
        <x:v>9 Sep 2026</x:v>
      </x:c>
    </x:row>
    <x:row r="3699" ht="40" customHeight="1">
      <x:c r="A3699" s="413" t="str">
        <x:v>Data Schedule</x:v>
      </x:c>
      <x:c r="B3699" s="413" t="str">
        <x:v>T180</x:v>
      </x:c>
      <x:c r="C3699" s="413" t="str">
        <x:v>=IF(A180="","",IF(OR(O180="Lunas",R180&gt;0),0,MAX(0,L180-MAX(N180,P180)-Q180)))</x:v>
      </x:c>
      <x:c r="D3699" s="413" t="str">
        <x:v>=IF(A180="","",MAX(0,L180-AC180))</x:v>
      </x:c>
      <x:c r="E3699" s="413" t="str">
        <x:v>Integrasi rumus</x:v>
      </x:c>
      <x:c r="F3699" s="413" t="str">
        <x:v>9 Sep 2026</x:v>
      </x:c>
    </x:row>
    <x:row r="3700" ht="40" customHeight="1">
      <x:c r="A3700" s="413" t="str">
        <x:v>Data Schedule</x:v>
      </x:c>
      <x:c r="B3700" s="413" t="str">
        <x:v>AI180</x:v>
      </x:c>
      <x:c r="C3700" s="413" t="str">
        <x:v>=IF(A180="","",MAX(0,N180-P180))</x:v>
      </x:c>
      <x:c r="D3700" s="413" t="str">
        <x:v>=IF(A180="","",MAX(0,N180-AC180))</x:v>
      </x:c>
      <x:c r="E3700" s="413" t="str">
        <x:v>Integrasi rumus</x:v>
      </x:c>
      <x:c r="F3700" s="413" t="str">
        <x:v>9 Sep 2026</x:v>
      </x:c>
    </x:row>
    <x:row r="3701" ht="40" customHeight="1">
      <x:c r="A3701" s="413" t="str">
        <x:v>Data Schedule</x:v>
      </x:c>
      <x:c r="B3701" s="413" t="str">
        <x:v>V180</x:v>
      </x:c>
      <x:c r="C3701" s="413" t="str">
        <x:v>=IF(AND(A180&lt;&gt;"",U180=1,B180&gt;'Pengaturan'!$B$6,B180&lt;='Pengaturan'!$B$5),T180,0)</x:v>
      </x:c>
      <x:c r="D3701" s="413" t="str">
        <x:v>=IF(AND(AND(A180&lt;&gt;"",U180=1,AI180=0,AH180=0,LEFT(AG180,5)&lt;&gt;"CHECK",G180&lt;&gt;"CHECK PACKAGE"),B180&gt;'Pengaturan'!$B$6,B180&lt;='Pengaturan'!$B$5),T180,0)</x:v>
      </x:c>
      <x:c r="E3701" s="413" t="str">
        <x:v>Integrasi rumus</x:v>
      </x:c>
      <x:c r="F3701" s="413" t="str">
        <x:v>9 Sep 2026</x:v>
      </x:c>
    </x:row>
    <x:row r="3702" ht="40" customHeight="1">
      <x:c r="A3702" s="413" t="str">
        <x:v>Data Schedule</x:v>
      </x:c>
      <x:c r="B3702" s="413" t="str">
        <x:v>W180</x:v>
      </x:c>
      <x:c r="C3702" s="413" t="str">
        <x:v>=IF(AND(A180&lt;&gt;"",U180=1,B180='Pengaturan'!$B$6,'Pengaturan'!$B$28&lt;&gt;"Tutup"),T180,0)</x:v>
      </x:c>
      <x:c r="D3702" s="413" t="str">
        <x:v>=IF(AND(AND(A180&lt;&gt;"",U180=1,AI180=0,AH180=0,LEFT(AG180,5)&lt;&gt;"CHECK",G180&lt;&gt;"CHECK PACKAGE"),B180='Pengaturan'!$B$6,'Pengaturan'!$B$28&lt;&gt;"Tutup"),T180,0)</x:v>
      </x:c>
      <x:c r="E3702" s="413" t="str">
        <x:v>Integrasi rumus</x:v>
      </x:c>
      <x:c r="F3702" s="413" t="str">
        <x:v>9 Sep 2026</x:v>
      </x:c>
    </x:row>
    <x:row r="3703" ht="40" customHeight="1">
      <x:c r="A3703" s="413" t="str">
        <x:v>Data Schedule</x:v>
      </x:c>
      <x:c r="B3703" s="413" t="str">
        <x:v>AM180</x:v>
      </x:c>
      <x:c r="C3703" s="413"/>
      <x:c r="D3703" s="413" t="str">
        <x:v>=IF(AND(A180&lt;&gt;"",B180&gt;'Pengaturan'!$B$29,B180&lt;='Pengaturan'!$B$5),MAX(0,T180-V180-W180),0)</x:v>
      </x:c>
      <x:c r="E3703" s="413" t="str">
        <x:v>Integrasi rumus</x:v>
      </x:c>
      <x:c r="F3703" s="413" t="str">
        <x:v>9 Sep 2026</x:v>
      </x:c>
    </x:row>
    <x:row r="3704" ht="40" customHeight="1">
      <x:c r="A3704" s="413" t="str">
        <x:v>Data Schedule</x:v>
      </x:c>
      <x:c r="B3704" s="413" t="str">
        <x:v>AE180</x:v>
      </x:c>
      <x:c r="C3704" s="413" t="str">
        <x:v>=IF(A180="","",IF(AD180&lt;&gt;0,"CHECK harga/bayar",IF(AI180&gt;0,"CHECK DP belum cocok","OK")))</x:v>
      </x:c>
      <x:c r="D3704" s="413" t="str">
        <x:v>=IF(A180="","",IF(LEFT(AG180,5)="CHECK",AG180,IF(AD180&lt;&gt;0,"CHECK harga/bayar",IF(AI180&gt;0,"CHECK DP belum cocok",IF(U180=0,"Ditahan","OK")))))</x:v>
      </x:c>
      <x:c r="E3704" s="413" t="str">
        <x:v>Integrasi rumus</x:v>
      </x:c>
      <x:c r="F3704" s="413" t="str">
        <x:v>9 Sep 2026</x:v>
      </x:c>
    </x:row>
    <x:row r="3705" ht="40" customHeight="1">
      <x:c r="A3705" s="413" t="str">
        <x:v>Data Schedule</x:v>
      </x:c>
      <x:c r="B3705" s="413" t="str">
        <x:v>AC181</x:v>
      </x:c>
      <x:c r="C3705" s="413" t="str">
        <x:v>=IF(A181="","",P181+Q181)</x:v>
      </x:c>
      <x:c r="D3705" s="413" t="str">
        <x:v>=IF(A181="","",P181+Q181+IF(AL181&lt;&gt;"",N(AK181),0))</x:v>
      </x:c>
      <x:c r="E3705" s="413" t="str">
        <x:v>Integrasi rumus</x:v>
      </x:c>
      <x:c r="F3705" s="413" t="str">
        <x:v>9 Sep 2026</x:v>
      </x:c>
    </x:row>
    <x:row r="3706" ht="40" customHeight="1">
      <x:c r="A3706" s="413" t="str">
        <x:v>Data Schedule</x:v>
      </x:c>
      <x:c r="B3706" s="413" t="str">
        <x:v>S181</x:v>
      </x:c>
      <x:c r="C3706" s="413" t="str">
        <x:v>=IF(A181="","",MIN(L181,P181+Q181))</x:v>
      </x:c>
      <x:c r="D3706" s="413" t="str">
        <x:v>=IF(A181="","",MIN(L181,AC181))</x:v>
      </x:c>
      <x:c r="E3706" s="413" t="str">
        <x:v>Integrasi rumus</x:v>
      </x:c>
      <x:c r="F3706" s="413" t="str">
        <x:v>9 Sep 2026</x:v>
      </x:c>
    </x:row>
    <x:row r="3707" ht="40" customHeight="1">
      <x:c r="A3707" s="413" t="str">
        <x:v>Data Schedule</x:v>
      </x:c>
      <x:c r="B3707" s="413" t="str">
        <x:v>T181</x:v>
      </x:c>
      <x:c r="C3707" s="413" t="str">
        <x:v>=IF(A181="","",IF(OR(O181="Lunas",R181&gt;0),0,MAX(0,L181-MAX(N181,P181)-Q181)))</x:v>
      </x:c>
      <x:c r="D3707" s="413" t="str">
        <x:v>=IF(A181="","",MAX(0,L181-AC181))</x:v>
      </x:c>
      <x:c r="E3707" s="413" t="str">
        <x:v>Integrasi rumus</x:v>
      </x:c>
      <x:c r="F3707" s="413" t="str">
        <x:v>9 Sep 2026</x:v>
      </x:c>
    </x:row>
    <x:row r="3708" ht="40" customHeight="1">
      <x:c r="A3708" s="413" t="str">
        <x:v>Data Schedule</x:v>
      </x:c>
      <x:c r="B3708" s="413" t="str">
        <x:v>AI181</x:v>
      </x:c>
      <x:c r="C3708" s="413" t="str">
        <x:v>=IF(A181="","",MAX(0,N181-P181))</x:v>
      </x:c>
      <x:c r="D3708" s="413" t="str">
        <x:v>=IF(A181="","",MAX(0,N181-AC181))</x:v>
      </x:c>
      <x:c r="E3708" s="413" t="str">
        <x:v>Integrasi rumus</x:v>
      </x:c>
      <x:c r="F3708" s="413" t="str">
        <x:v>9 Sep 2026</x:v>
      </x:c>
    </x:row>
    <x:row r="3709" ht="40" customHeight="1">
      <x:c r="A3709" s="413" t="str">
        <x:v>Data Schedule</x:v>
      </x:c>
      <x:c r="B3709" s="413" t="str">
        <x:v>V181</x:v>
      </x:c>
      <x:c r="C3709" s="413" t="str">
        <x:v>=IF(AND(A181&lt;&gt;"",U181=1,B181&gt;'Pengaturan'!$B$6,B181&lt;='Pengaturan'!$B$5),T181,0)</x:v>
      </x:c>
      <x:c r="D3709" s="413" t="str">
        <x:v>=IF(AND(AND(A181&lt;&gt;"",U181=1,AI181=0,AH181=0,LEFT(AG181,5)&lt;&gt;"CHECK",G181&lt;&gt;"CHECK PACKAGE"),B181&gt;'Pengaturan'!$B$6,B181&lt;='Pengaturan'!$B$5),T181,0)</x:v>
      </x:c>
      <x:c r="E3709" s="413" t="str">
        <x:v>Integrasi rumus</x:v>
      </x:c>
      <x:c r="F3709" s="413" t="str">
        <x:v>9 Sep 2026</x:v>
      </x:c>
    </x:row>
    <x:row r="3710" ht="40" customHeight="1">
      <x:c r="A3710" s="413" t="str">
        <x:v>Data Schedule</x:v>
      </x:c>
      <x:c r="B3710" s="413" t="str">
        <x:v>W181</x:v>
      </x:c>
      <x:c r="C3710" s="413" t="str">
        <x:v>=IF(AND(A181&lt;&gt;"",U181=1,B181='Pengaturan'!$B$6,'Pengaturan'!$B$28&lt;&gt;"Tutup"),T181,0)</x:v>
      </x:c>
      <x:c r="D3710" s="413" t="str">
        <x:v>=IF(AND(AND(A181&lt;&gt;"",U181=1,AI181=0,AH181=0,LEFT(AG181,5)&lt;&gt;"CHECK",G181&lt;&gt;"CHECK PACKAGE"),B181='Pengaturan'!$B$6,'Pengaturan'!$B$28&lt;&gt;"Tutup"),T181,0)</x:v>
      </x:c>
      <x:c r="E3710" s="413" t="str">
        <x:v>Integrasi rumus</x:v>
      </x:c>
      <x:c r="F3710" s="413" t="str">
        <x:v>9 Sep 2026</x:v>
      </x:c>
    </x:row>
    <x:row r="3711" ht="40" customHeight="1">
      <x:c r="A3711" s="413" t="str">
        <x:v>Data Schedule</x:v>
      </x:c>
      <x:c r="B3711" s="413" t="str">
        <x:v>AM181</x:v>
      </x:c>
      <x:c r="C3711" s="413"/>
      <x:c r="D3711" s="413" t="str">
        <x:v>=IF(AND(A181&lt;&gt;"",B181&gt;'Pengaturan'!$B$29,B181&lt;='Pengaturan'!$B$5),MAX(0,T181-V181-W181),0)</x:v>
      </x:c>
      <x:c r="E3711" s="413" t="str">
        <x:v>Integrasi rumus</x:v>
      </x:c>
      <x:c r="F3711" s="413" t="str">
        <x:v>9 Sep 2026</x:v>
      </x:c>
    </x:row>
    <x:row r="3712" ht="40" customHeight="1">
      <x:c r="A3712" s="413" t="str">
        <x:v>Data Schedule</x:v>
      </x:c>
      <x:c r="B3712" s="413" t="str">
        <x:v>AE181</x:v>
      </x:c>
      <x:c r="C3712" s="413" t="str">
        <x:v>=IF(A181="","",IF(AD181&lt;&gt;0,"CHECK harga/bayar",IF(AI181&gt;0,"CHECK DP belum cocok","OK")))</x:v>
      </x:c>
      <x:c r="D3712" s="413" t="str">
        <x:v>=IF(A181="","",IF(LEFT(AG181,5)="CHECK",AG181,IF(AD181&lt;&gt;0,"CHECK harga/bayar",IF(AI181&gt;0,"CHECK DP belum cocok",IF(U181=0,"Ditahan","OK")))))</x:v>
      </x:c>
      <x:c r="E3712" s="413" t="str">
        <x:v>Integrasi rumus</x:v>
      </x:c>
      <x:c r="F3712" s="413" t="str">
        <x:v>9 Sep 2026</x:v>
      </x:c>
    </x:row>
    <x:row r="3713" ht="40" customHeight="1">
      <x:c r="A3713" s="413" t="str">
        <x:v>Data Schedule</x:v>
      </x:c>
      <x:c r="B3713" s="413" t="str">
        <x:v>AC182</x:v>
      </x:c>
      <x:c r="C3713" s="413" t="str">
        <x:v>=IF(A182="","",P182+Q182)</x:v>
      </x:c>
      <x:c r="D3713" s="413" t="str">
        <x:v>=IF(A182="","",P182+Q182+IF(AL182&lt;&gt;"",N(AK182),0))</x:v>
      </x:c>
      <x:c r="E3713" s="413" t="str">
        <x:v>Integrasi rumus</x:v>
      </x:c>
      <x:c r="F3713" s="413" t="str">
        <x:v>9 Sep 2026</x:v>
      </x:c>
    </x:row>
    <x:row r="3714" ht="40" customHeight="1">
      <x:c r="A3714" s="413" t="str">
        <x:v>Data Schedule</x:v>
      </x:c>
      <x:c r="B3714" s="413" t="str">
        <x:v>S182</x:v>
      </x:c>
      <x:c r="C3714" s="413" t="str">
        <x:v>=IF(A182="","",MIN(L182,P182+Q182))</x:v>
      </x:c>
      <x:c r="D3714" s="413" t="str">
        <x:v>=IF(A182="","",MIN(L182,AC182))</x:v>
      </x:c>
      <x:c r="E3714" s="413" t="str">
        <x:v>Integrasi rumus</x:v>
      </x:c>
      <x:c r="F3714" s="413" t="str">
        <x:v>9 Sep 2026</x:v>
      </x:c>
    </x:row>
    <x:row r="3715" ht="40" customHeight="1">
      <x:c r="A3715" s="413" t="str">
        <x:v>Data Schedule</x:v>
      </x:c>
      <x:c r="B3715" s="413" t="str">
        <x:v>T182</x:v>
      </x:c>
      <x:c r="C3715" s="413" t="str">
        <x:v>=IF(A182="","",IF(OR(O182="Lunas",R182&gt;0),0,MAX(0,L182-MAX(N182,P182)-Q182)))</x:v>
      </x:c>
      <x:c r="D3715" s="413" t="str">
        <x:v>=IF(A182="","",MAX(0,L182-AC182))</x:v>
      </x:c>
      <x:c r="E3715" s="413" t="str">
        <x:v>Integrasi rumus</x:v>
      </x:c>
      <x:c r="F3715" s="413" t="str">
        <x:v>9 Sep 2026</x:v>
      </x:c>
    </x:row>
    <x:row r="3716" ht="40" customHeight="1">
      <x:c r="A3716" s="413" t="str">
        <x:v>Data Schedule</x:v>
      </x:c>
      <x:c r="B3716" s="413" t="str">
        <x:v>AI182</x:v>
      </x:c>
      <x:c r="C3716" s="413" t="str">
        <x:v>=IF(A182="","",MAX(0,N182-P182))</x:v>
      </x:c>
      <x:c r="D3716" s="413" t="str">
        <x:v>=IF(A182="","",MAX(0,N182-AC182))</x:v>
      </x:c>
      <x:c r="E3716" s="413" t="str">
        <x:v>Integrasi rumus</x:v>
      </x:c>
      <x:c r="F3716" s="413" t="str">
        <x:v>9 Sep 2026</x:v>
      </x:c>
    </x:row>
    <x:row r="3717" ht="40" customHeight="1">
      <x:c r="A3717" s="413" t="str">
        <x:v>Data Schedule</x:v>
      </x:c>
      <x:c r="B3717" s="413" t="str">
        <x:v>V182</x:v>
      </x:c>
      <x:c r="C3717" s="413" t="str">
        <x:v>=IF(AND(A182&lt;&gt;"",U182=1,B182&gt;'Pengaturan'!$B$6,B182&lt;='Pengaturan'!$B$5),T182,0)</x:v>
      </x:c>
      <x:c r="D3717" s="413" t="str">
        <x:v>=IF(AND(AND(A182&lt;&gt;"",U182=1,AI182=0,AH182=0,LEFT(AG182,5)&lt;&gt;"CHECK",G182&lt;&gt;"CHECK PACKAGE"),B182&gt;'Pengaturan'!$B$6,B182&lt;='Pengaturan'!$B$5),T182,0)</x:v>
      </x:c>
      <x:c r="E3717" s="413" t="str">
        <x:v>Integrasi rumus</x:v>
      </x:c>
      <x:c r="F3717" s="413" t="str">
        <x:v>9 Sep 2026</x:v>
      </x:c>
    </x:row>
    <x:row r="3718" ht="40" customHeight="1">
      <x:c r="A3718" s="413" t="str">
        <x:v>Data Schedule</x:v>
      </x:c>
      <x:c r="B3718" s="413" t="str">
        <x:v>W182</x:v>
      </x:c>
      <x:c r="C3718" s="413" t="str">
        <x:v>=IF(AND(A182&lt;&gt;"",U182=1,B182='Pengaturan'!$B$6,'Pengaturan'!$B$28&lt;&gt;"Tutup"),T182,0)</x:v>
      </x:c>
      <x:c r="D3718" s="413" t="str">
        <x:v>=IF(AND(AND(A182&lt;&gt;"",U182=1,AI182=0,AH182=0,LEFT(AG182,5)&lt;&gt;"CHECK",G182&lt;&gt;"CHECK PACKAGE"),B182='Pengaturan'!$B$6,'Pengaturan'!$B$28&lt;&gt;"Tutup"),T182,0)</x:v>
      </x:c>
      <x:c r="E3718" s="413" t="str">
        <x:v>Integrasi rumus</x:v>
      </x:c>
      <x:c r="F3718" s="413" t="str">
        <x:v>9 Sep 2026</x:v>
      </x:c>
    </x:row>
    <x:row r="3719" ht="40" customHeight="1">
      <x:c r="A3719" s="413" t="str">
        <x:v>Data Schedule</x:v>
      </x:c>
      <x:c r="B3719" s="413" t="str">
        <x:v>AM182</x:v>
      </x:c>
      <x:c r="C3719" s="413"/>
      <x:c r="D3719" s="413" t="str">
        <x:v>=IF(AND(A182&lt;&gt;"",B182&gt;'Pengaturan'!$B$29,B182&lt;='Pengaturan'!$B$5),MAX(0,T182-V182-W182),0)</x:v>
      </x:c>
      <x:c r="E3719" s="413" t="str">
        <x:v>Integrasi rumus</x:v>
      </x:c>
      <x:c r="F3719" s="413" t="str">
        <x:v>9 Sep 2026</x:v>
      </x:c>
    </x:row>
    <x:row r="3720" ht="40" customHeight="1">
      <x:c r="A3720" s="413" t="str">
        <x:v>Data Schedule</x:v>
      </x:c>
      <x:c r="B3720" s="413" t="str">
        <x:v>AE182</x:v>
      </x:c>
      <x:c r="C3720" s="413" t="str">
        <x:v>=IF(A182="","",IF(AD182&lt;&gt;0,"CHECK harga/bayar",IF(AI182&gt;0,"CHECK DP belum cocok","OK")))</x:v>
      </x:c>
      <x:c r="D3720" s="413" t="str">
        <x:v>=IF(A182="","",IF(LEFT(AG182,5)="CHECK",AG182,IF(AD182&lt;&gt;0,"CHECK harga/bayar",IF(AI182&gt;0,"CHECK DP belum cocok",IF(U182=0,"Ditahan","OK")))))</x:v>
      </x:c>
      <x:c r="E3720" s="413" t="str">
        <x:v>Integrasi rumus</x:v>
      </x:c>
      <x:c r="F3720" s="413" t="str">
        <x:v>9 Sep 2026</x:v>
      </x:c>
    </x:row>
    <x:row r="3721" ht="40" customHeight="1">
      <x:c r="A3721" s="413" t="str">
        <x:v>Data Schedule</x:v>
      </x:c>
      <x:c r="B3721" s="413" t="str">
        <x:v>AC183</x:v>
      </x:c>
      <x:c r="C3721" s="413" t="str">
        <x:v>=IF(A183="","",P183+Q183)</x:v>
      </x:c>
      <x:c r="D3721" s="413" t="str">
        <x:v>=IF(A183="","",P183+Q183+IF(AL183&lt;&gt;"",N(AK183),0))</x:v>
      </x:c>
      <x:c r="E3721" s="413" t="str">
        <x:v>Integrasi rumus</x:v>
      </x:c>
      <x:c r="F3721" s="413" t="str">
        <x:v>9 Sep 2026</x:v>
      </x:c>
    </x:row>
    <x:row r="3722" ht="40" customHeight="1">
      <x:c r="A3722" s="413" t="str">
        <x:v>Data Schedule</x:v>
      </x:c>
      <x:c r="B3722" s="413" t="str">
        <x:v>S183</x:v>
      </x:c>
      <x:c r="C3722" s="413" t="str">
        <x:v>=IF(A183="","",MIN(L183,P183+Q183))</x:v>
      </x:c>
      <x:c r="D3722" s="413" t="str">
        <x:v>=IF(A183="","",MIN(L183,AC183))</x:v>
      </x:c>
      <x:c r="E3722" s="413" t="str">
        <x:v>Integrasi rumus</x:v>
      </x:c>
      <x:c r="F3722" s="413" t="str">
        <x:v>9 Sep 2026</x:v>
      </x:c>
    </x:row>
    <x:row r="3723" ht="40" customHeight="1">
      <x:c r="A3723" s="413" t="str">
        <x:v>Data Schedule</x:v>
      </x:c>
      <x:c r="B3723" s="413" t="str">
        <x:v>T183</x:v>
      </x:c>
      <x:c r="C3723" s="413" t="str">
        <x:v>=IF(A183="","",IF(OR(O183="Lunas",R183&gt;0),0,MAX(0,L183-MAX(N183,P183)-Q183)))</x:v>
      </x:c>
      <x:c r="D3723" s="413" t="str">
        <x:v>=IF(A183="","",MAX(0,L183-AC183))</x:v>
      </x:c>
      <x:c r="E3723" s="413" t="str">
        <x:v>Integrasi rumus</x:v>
      </x:c>
      <x:c r="F3723" s="413" t="str">
        <x:v>9 Sep 2026</x:v>
      </x:c>
    </x:row>
    <x:row r="3724" ht="40" customHeight="1">
      <x:c r="A3724" s="413" t="str">
        <x:v>Data Schedule</x:v>
      </x:c>
      <x:c r="B3724" s="413" t="str">
        <x:v>AI183</x:v>
      </x:c>
      <x:c r="C3724" s="413" t="str">
        <x:v>=IF(A183="","",MAX(0,N183-P183))</x:v>
      </x:c>
      <x:c r="D3724" s="413" t="str">
        <x:v>=IF(A183="","",MAX(0,N183-AC183))</x:v>
      </x:c>
      <x:c r="E3724" s="413" t="str">
        <x:v>Integrasi rumus</x:v>
      </x:c>
      <x:c r="F3724" s="413" t="str">
        <x:v>9 Sep 2026</x:v>
      </x:c>
    </x:row>
    <x:row r="3725" ht="40" customHeight="1">
      <x:c r="A3725" s="413" t="str">
        <x:v>Data Schedule</x:v>
      </x:c>
      <x:c r="B3725" s="413" t="str">
        <x:v>V183</x:v>
      </x:c>
      <x:c r="C3725" s="413" t="str">
        <x:v>=IF(AND(A183&lt;&gt;"",U183=1,B183&gt;'Pengaturan'!$B$6,B183&lt;='Pengaturan'!$B$5),T183,0)</x:v>
      </x:c>
      <x:c r="D3725" s="413" t="str">
        <x:v>=IF(AND(AND(A183&lt;&gt;"",U183=1,AI183=0,AH183=0,LEFT(AG183,5)&lt;&gt;"CHECK",G183&lt;&gt;"CHECK PACKAGE"),B183&gt;'Pengaturan'!$B$6,B183&lt;='Pengaturan'!$B$5),T183,0)</x:v>
      </x:c>
      <x:c r="E3725" s="413" t="str">
        <x:v>Integrasi rumus</x:v>
      </x:c>
      <x:c r="F3725" s="413" t="str">
        <x:v>9 Sep 2026</x:v>
      </x:c>
    </x:row>
    <x:row r="3726" ht="40" customHeight="1">
      <x:c r="A3726" s="413" t="str">
        <x:v>Data Schedule</x:v>
      </x:c>
      <x:c r="B3726" s="413" t="str">
        <x:v>W183</x:v>
      </x:c>
      <x:c r="C3726" s="413" t="str">
        <x:v>=IF(AND(A183&lt;&gt;"",U183=1,B183='Pengaturan'!$B$6,'Pengaturan'!$B$28&lt;&gt;"Tutup"),T183,0)</x:v>
      </x:c>
      <x:c r="D3726" s="413" t="str">
        <x:v>=IF(AND(AND(A183&lt;&gt;"",U183=1,AI183=0,AH183=0,LEFT(AG183,5)&lt;&gt;"CHECK",G183&lt;&gt;"CHECK PACKAGE"),B183='Pengaturan'!$B$6,'Pengaturan'!$B$28&lt;&gt;"Tutup"),T183,0)</x:v>
      </x:c>
      <x:c r="E3726" s="413" t="str">
        <x:v>Integrasi rumus</x:v>
      </x:c>
      <x:c r="F3726" s="413" t="str">
        <x:v>9 Sep 2026</x:v>
      </x:c>
    </x:row>
    <x:row r="3727" ht="40" customHeight="1">
      <x:c r="A3727" s="413" t="str">
        <x:v>Data Schedule</x:v>
      </x:c>
      <x:c r="B3727" s="413" t="str">
        <x:v>AM183</x:v>
      </x:c>
      <x:c r="C3727" s="413"/>
      <x:c r="D3727" s="413" t="str">
        <x:v>=IF(AND(A183&lt;&gt;"",B183&gt;'Pengaturan'!$B$29,B183&lt;='Pengaturan'!$B$5),MAX(0,T183-V183-W183),0)</x:v>
      </x:c>
      <x:c r="E3727" s="413" t="str">
        <x:v>Integrasi rumus</x:v>
      </x:c>
      <x:c r="F3727" s="413" t="str">
        <x:v>9 Sep 2026</x:v>
      </x:c>
    </x:row>
    <x:row r="3728" ht="40" customHeight="1">
      <x:c r="A3728" s="413" t="str">
        <x:v>Data Schedule</x:v>
      </x:c>
      <x:c r="B3728" s="413" t="str">
        <x:v>AE183</x:v>
      </x:c>
      <x:c r="C3728" s="413" t="str">
        <x:v>=IF(A183="","",IF(AD183&lt;&gt;0,"CHECK harga/bayar",IF(AI183&gt;0,"CHECK DP belum cocok","OK")))</x:v>
      </x:c>
      <x:c r="D3728" s="413" t="str">
        <x:v>=IF(A183="","",IF(LEFT(AG183,5)="CHECK",AG183,IF(AD183&lt;&gt;0,"CHECK harga/bayar",IF(AI183&gt;0,"CHECK DP belum cocok",IF(U183=0,"Ditahan","OK")))))</x:v>
      </x:c>
      <x:c r="E3728" s="413" t="str">
        <x:v>Integrasi rumus</x:v>
      </x:c>
      <x:c r="F3728" s="413" t="str">
        <x:v>9 Sep 2026</x:v>
      </x:c>
    </x:row>
    <x:row r="3729" ht="40" customHeight="1">
      <x:c r="A3729" s="413" t="str">
        <x:v>Data Schedule</x:v>
      </x:c>
      <x:c r="B3729" s="413" t="str">
        <x:v>AC184</x:v>
      </x:c>
      <x:c r="C3729" s="413" t="str">
        <x:v>=IF(A184="","",P184+Q184)</x:v>
      </x:c>
      <x:c r="D3729" s="413" t="str">
        <x:v>=IF(A184="","",P184+Q184+IF(AL184&lt;&gt;"",N(AK184),0))</x:v>
      </x:c>
      <x:c r="E3729" s="413" t="str">
        <x:v>Integrasi rumus</x:v>
      </x:c>
      <x:c r="F3729" s="413" t="str">
        <x:v>9 Sep 2026</x:v>
      </x:c>
    </x:row>
    <x:row r="3730" ht="40" customHeight="1">
      <x:c r="A3730" s="413" t="str">
        <x:v>Data Schedule</x:v>
      </x:c>
      <x:c r="B3730" s="413" t="str">
        <x:v>S184</x:v>
      </x:c>
      <x:c r="C3730" s="413" t="str">
        <x:v>=IF(A184="","",MIN(L184,P184+Q184))</x:v>
      </x:c>
      <x:c r="D3730" s="413" t="str">
        <x:v>=IF(A184="","",MIN(L184,AC184))</x:v>
      </x:c>
      <x:c r="E3730" s="413" t="str">
        <x:v>Integrasi rumus</x:v>
      </x:c>
      <x:c r="F3730" s="413" t="str">
        <x:v>9 Sep 2026</x:v>
      </x:c>
    </x:row>
    <x:row r="3731" ht="40" customHeight="1">
      <x:c r="A3731" s="413" t="str">
        <x:v>Data Schedule</x:v>
      </x:c>
      <x:c r="B3731" s="413" t="str">
        <x:v>T184</x:v>
      </x:c>
      <x:c r="C3731" s="413" t="str">
        <x:v>=IF(A184="","",IF(OR(O184="Lunas",R184&gt;0),0,MAX(0,L184-MAX(N184,P184)-Q184)))</x:v>
      </x:c>
      <x:c r="D3731" s="413" t="str">
        <x:v>=IF(A184="","",MAX(0,L184-AC184))</x:v>
      </x:c>
      <x:c r="E3731" s="413" t="str">
        <x:v>Integrasi rumus</x:v>
      </x:c>
      <x:c r="F3731" s="413" t="str">
        <x:v>9 Sep 2026</x:v>
      </x:c>
    </x:row>
    <x:row r="3732" ht="40" customHeight="1">
      <x:c r="A3732" s="413" t="str">
        <x:v>Data Schedule</x:v>
      </x:c>
      <x:c r="B3732" s="413" t="str">
        <x:v>AI184</x:v>
      </x:c>
      <x:c r="C3732" s="413" t="str">
        <x:v>=IF(A184="","",MAX(0,N184-P184))</x:v>
      </x:c>
      <x:c r="D3732" s="413" t="str">
        <x:v>=IF(A184="","",MAX(0,N184-AC184))</x:v>
      </x:c>
      <x:c r="E3732" s="413" t="str">
        <x:v>Integrasi rumus</x:v>
      </x:c>
      <x:c r="F3732" s="413" t="str">
        <x:v>9 Sep 2026</x:v>
      </x:c>
    </x:row>
    <x:row r="3733" ht="40" customHeight="1">
      <x:c r="A3733" s="413" t="str">
        <x:v>Data Schedule</x:v>
      </x:c>
      <x:c r="B3733" s="413" t="str">
        <x:v>V184</x:v>
      </x:c>
      <x:c r="C3733" s="413" t="str">
        <x:v>=IF(AND(A184&lt;&gt;"",U184=1,B184&gt;'Pengaturan'!$B$6,B184&lt;='Pengaturan'!$B$5),T184,0)</x:v>
      </x:c>
      <x:c r="D3733" s="413" t="str">
        <x:v>=IF(AND(AND(A184&lt;&gt;"",U184=1,AI184=0,AH184=0,LEFT(AG184,5)&lt;&gt;"CHECK",G184&lt;&gt;"CHECK PACKAGE"),B184&gt;'Pengaturan'!$B$6,B184&lt;='Pengaturan'!$B$5),T184,0)</x:v>
      </x:c>
      <x:c r="E3733" s="413" t="str">
        <x:v>Integrasi rumus</x:v>
      </x:c>
      <x:c r="F3733" s="413" t="str">
        <x:v>9 Sep 2026</x:v>
      </x:c>
    </x:row>
    <x:row r="3734" ht="40" customHeight="1">
      <x:c r="A3734" s="413" t="str">
        <x:v>Data Schedule</x:v>
      </x:c>
      <x:c r="B3734" s="413" t="str">
        <x:v>W184</x:v>
      </x:c>
      <x:c r="C3734" s="413" t="str">
        <x:v>=IF(AND(A184&lt;&gt;"",U184=1,B184='Pengaturan'!$B$6,'Pengaturan'!$B$28&lt;&gt;"Tutup"),T184,0)</x:v>
      </x:c>
      <x:c r="D3734" s="413" t="str">
        <x:v>=IF(AND(AND(A184&lt;&gt;"",U184=1,AI184=0,AH184=0,LEFT(AG184,5)&lt;&gt;"CHECK",G184&lt;&gt;"CHECK PACKAGE"),B184='Pengaturan'!$B$6,'Pengaturan'!$B$28&lt;&gt;"Tutup"),T184,0)</x:v>
      </x:c>
      <x:c r="E3734" s="413" t="str">
        <x:v>Integrasi rumus</x:v>
      </x:c>
      <x:c r="F3734" s="413" t="str">
        <x:v>9 Sep 2026</x:v>
      </x:c>
    </x:row>
    <x:row r="3735" ht="40" customHeight="1">
      <x:c r="A3735" s="413" t="str">
        <x:v>Data Schedule</x:v>
      </x:c>
      <x:c r="B3735" s="413" t="str">
        <x:v>AM184</x:v>
      </x:c>
      <x:c r="C3735" s="413"/>
      <x:c r="D3735" s="413" t="str">
        <x:v>=IF(AND(A184&lt;&gt;"",B184&gt;'Pengaturan'!$B$29,B184&lt;='Pengaturan'!$B$5),MAX(0,T184-V184-W184),0)</x:v>
      </x:c>
      <x:c r="E3735" s="413" t="str">
        <x:v>Integrasi rumus</x:v>
      </x:c>
      <x:c r="F3735" s="413" t="str">
        <x:v>9 Sep 2026</x:v>
      </x:c>
    </x:row>
    <x:row r="3736" ht="40" customHeight="1">
      <x:c r="A3736" s="413" t="str">
        <x:v>Data Schedule</x:v>
      </x:c>
      <x:c r="B3736" s="413" t="str">
        <x:v>AE184</x:v>
      </x:c>
      <x:c r="C3736" s="413" t="str">
        <x:v>=IF(A184="","",IF(AD184&lt;&gt;0,"CHECK harga/bayar",IF(AI184&gt;0,"CHECK DP belum cocok","OK")))</x:v>
      </x:c>
      <x:c r="D3736" s="413" t="str">
        <x:v>=IF(A184="","",IF(LEFT(AG184,5)="CHECK",AG184,IF(AD184&lt;&gt;0,"CHECK harga/bayar",IF(AI184&gt;0,"CHECK DP belum cocok",IF(U184=0,"Ditahan","OK")))))</x:v>
      </x:c>
      <x:c r="E3736" s="413" t="str">
        <x:v>Integrasi rumus</x:v>
      </x:c>
      <x:c r="F3736" s="413" t="str">
        <x:v>9 Sep 2026</x:v>
      </x:c>
    </x:row>
    <x:row r="3737" ht="40" customHeight="1">
      <x:c r="A3737" s="413" t="str">
        <x:v>Data Schedule</x:v>
      </x:c>
      <x:c r="B3737" s="413" t="str">
        <x:v>AC185</x:v>
      </x:c>
      <x:c r="C3737" s="413" t="str">
        <x:v>=IF(A185="","",P185+Q185)</x:v>
      </x:c>
      <x:c r="D3737" s="413" t="str">
        <x:v>=IF(A185="","",P185+Q185+IF(AL185&lt;&gt;"",N(AK185),0))</x:v>
      </x:c>
      <x:c r="E3737" s="413" t="str">
        <x:v>Integrasi rumus</x:v>
      </x:c>
      <x:c r="F3737" s="413" t="str">
        <x:v>9 Sep 2026</x:v>
      </x:c>
    </x:row>
    <x:row r="3738" ht="40" customHeight="1">
      <x:c r="A3738" s="413" t="str">
        <x:v>Data Schedule</x:v>
      </x:c>
      <x:c r="B3738" s="413" t="str">
        <x:v>S185</x:v>
      </x:c>
      <x:c r="C3738" s="413" t="str">
        <x:v>=IF(A185="","",MIN(L185,P185+Q185))</x:v>
      </x:c>
      <x:c r="D3738" s="413" t="str">
        <x:v>=IF(A185="","",MIN(L185,AC185))</x:v>
      </x:c>
      <x:c r="E3738" s="413" t="str">
        <x:v>Integrasi rumus</x:v>
      </x:c>
      <x:c r="F3738" s="413" t="str">
        <x:v>9 Sep 2026</x:v>
      </x:c>
    </x:row>
    <x:row r="3739" ht="40" customHeight="1">
      <x:c r="A3739" s="413" t="str">
        <x:v>Data Schedule</x:v>
      </x:c>
      <x:c r="B3739" s="413" t="str">
        <x:v>T185</x:v>
      </x:c>
      <x:c r="C3739" s="413" t="str">
        <x:v>=IF(A185="","",IF(OR(O185="Lunas",R185&gt;0),0,MAX(0,L185-MAX(N185,P185)-Q185)))</x:v>
      </x:c>
      <x:c r="D3739" s="413" t="str">
        <x:v>=IF(A185="","",MAX(0,L185-AC185))</x:v>
      </x:c>
      <x:c r="E3739" s="413" t="str">
        <x:v>Integrasi rumus</x:v>
      </x:c>
      <x:c r="F3739" s="413" t="str">
        <x:v>9 Sep 2026</x:v>
      </x:c>
    </x:row>
    <x:row r="3740" ht="40" customHeight="1">
      <x:c r="A3740" s="413" t="str">
        <x:v>Data Schedule</x:v>
      </x:c>
      <x:c r="B3740" s="413" t="str">
        <x:v>AI185</x:v>
      </x:c>
      <x:c r="C3740" s="413" t="str">
        <x:v>=IF(A185="","",MAX(0,N185-P185))</x:v>
      </x:c>
      <x:c r="D3740" s="413" t="str">
        <x:v>=IF(A185="","",MAX(0,N185-AC185))</x:v>
      </x:c>
      <x:c r="E3740" s="413" t="str">
        <x:v>Integrasi rumus</x:v>
      </x:c>
      <x:c r="F3740" s="413" t="str">
        <x:v>9 Sep 2026</x:v>
      </x:c>
    </x:row>
    <x:row r="3741" ht="40" customHeight="1">
      <x:c r="A3741" s="413" t="str">
        <x:v>Data Schedule</x:v>
      </x:c>
      <x:c r="B3741" s="413" t="str">
        <x:v>V185</x:v>
      </x:c>
      <x:c r="C3741" s="413" t="str">
        <x:v>=IF(AND(A185&lt;&gt;"",U185=1,B185&gt;'Pengaturan'!$B$6,B185&lt;='Pengaturan'!$B$5),T185,0)</x:v>
      </x:c>
      <x:c r="D3741" s="413" t="str">
        <x:v>=IF(AND(AND(A185&lt;&gt;"",U185=1,AI185=0,AH185=0,LEFT(AG185,5)&lt;&gt;"CHECK",G185&lt;&gt;"CHECK PACKAGE"),B185&gt;'Pengaturan'!$B$6,B185&lt;='Pengaturan'!$B$5),T185,0)</x:v>
      </x:c>
      <x:c r="E3741" s="413" t="str">
        <x:v>Integrasi rumus</x:v>
      </x:c>
      <x:c r="F3741" s="413" t="str">
        <x:v>9 Sep 2026</x:v>
      </x:c>
    </x:row>
    <x:row r="3742" ht="40" customHeight="1">
      <x:c r="A3742" s="413" t="str">
        <x:v>Data Schedule</x:v>
      </x:c>
      <x:c r="B3742" s="413" t="str">
        <x:v>W185</x:v>
      </x:c>
      <x:c r="C3742" s="413" t="str">
        <x:v>=IF(AND(A185&lt;&gt;"",U185=1,B185='Pengaturan'!$B$6,'Pengaturan'!$B$28&lt;&gt;"Tutup"),T185,0)</x:v>
      </x:c>
      <x:c r="D3742" s="413" t="str">
        <x:v>=IF(AND(AND(A185&lt;&gt;"",U185=1,AI185=0,AH185=0,LEFT(AG185,5)&lt;&gt;"CHECK",G185&lt;&gt;"CHECK PACKAGE"),B185='Pengaturan'!$B$6,'Pengaturan'!$B$28&lt;&gt;"Tutup"),T185,0)</x:v>
      </x:c>
      <x:c r="E3742" s="413" t="str">
        <x:v>Integrasi rumus</x:v>
      </x:c>
      <x:c r="F3742" s="413" t="str">
        <x:v>9 Sep 2026</x:v>
      </x:c>
    </x:row>
    <x:row r="3743" ht="40" customHeight="1">
      <x:c r="A3743" s="413" t="str">
        <x:v>Data Schedule</x:v>
      </x:c>
      <x:c r="B3743" s="413" t="str">
        <x:v>AM185</x:v>
      </x:c>
      <x:c r="C3743" s="413"/>
      <x:c r="D3743" s="413" t="str">
        <x:v>=IF(AND(A185&lt;&gt;"",B185&gt;'Pengaturan'!$B$29,B185&lt;='Pengaturan'!$B$5),MAX(0,T185-V185-W185),0)</x:v>
      </x:c>
      <x:c r="E3743" s="413" t="str">
        <x:v>Integrasi rumus</x:v>
      </x:c>
      <x:c r="F3743" s="413" t="str">
        <x:v>9 Sep 2026</x:v>
      </x:c>
    </x:row>
    <x:row r="3744" ht="40" customHeight="1">
      <x:c r="A3744" s="413" t="str">
        <x:v>Data Schedule</x:v>
      </x:c>
      <x:c r="B3744" s="413" t="str">
        <x:v>AE185</x:v>
      </x:c>
      <x:c r="C3744" s="413" t="str">
        <x:v>=IF(A185="","",IF(AD185&lt;&gt;0,"CHECK harga/bayar",IF(AI185&gt;0,"CHECK DP belum cocok","OK")))</x:v>
      </x:c>
      <x:c r="D3744" s="413" t="str">
        <x:v>=IF(A185="","",IF(LEFT(AG185,5)="CHECK",AG185,IF(AD185&lt;&gt;0,"CHECK harga/bayar",IF(AI185&gt;0,"CHECK DP belum cocok",IF(U185=0,"Ditahan","OK")))))</x:v>
      </x:c>
      <x:c r="E3744" s="413" t="str">
        <x:v>Integrasi rumus</x:v>
      </x:c>
      <x:c r="F3744" s="413" t="str">
        <x:v>9 Sep 2026</x:v>
      </x:c>
    </x:row>
    <x:row r="3745" ht="40" customHeight="1">
      <x:c r="A3745" s="413" t="str">
        <x:v>Data Schedule</x:v>
      </x:c>
      <x:c r="B3745" s="413" t="str">
        <x:v>AC186</x:v>
      </x:c>
      <x:c r="C3745" s="413" t="str">
        <x:v>=IF(A186="","",P186+Q186)</x:v>
      </x:c>
      <x:c r="D3745" s="413" t="str">
        <x:v>=IF(A186="","",P186+Q186+IF(AL186&lt;&gt;"",N(AK186),0))</x:v>
      </x:c>
      <x:c r="E3745" s="413" t="str">
        <x:v>Integrasi rumus</x:v>
      </x:c>
      <x:c r="F3745" s="413" t="str">
        <x:v>9 Sep 2026</x:v>
      </x:c>
    </x:row>
    <x:row r="3746" ht="40" customHeight="1">
      <x:c r="A3746" s="413" t="str">
        <x:v>Data Schedule</x:v>
      </x:c>
      <x:c r="B3746" s="413" t="str">
        <x:v>S186</x:v>
      </x:c>
      <x:c r="C3746" s="413" t="str">
        <x:v>=IF(A186="","",MIN(L186,P186+Q186))</x:v>
      </x:c>
      <x:c r="D3746" s="413" t="str">
        <x:v>=IF(A186="","",MIN(L186,AC186))</x:v>
      </x:c>
      <x:c r="E3746" s="413" t="str">
        <x:v>Integrasi rumus</x:v>
      </x:c>
      <x:c r="F3746" s="413" t="str">
        <x:v>9 Sep 2026</x:v>
      </x:c>
    </x:row>
    <x:row r="3747" ht="40" customHeight="1">
      <x:c r="A3747" s="413" t="str">
        <x:v>Data Schedule</x:v>
      </x:c>
      <x:c r="B3747" s="413" t="str">
        <x:v>T186</x:v>
      </x:c>
      <x:c r="C3747" s="413" t="str">
        <x:v>=IF(A186="","",IF(OR(O186="Lunas",R186&gt;0),0,MAX(0,L186-MAX(N186,P186)-Q186)))</x:v>
      </x:c>
      <x:c r="D3747" s="413" t="str">
        <x:v>=IF(A186="","",MAX(0,L186-AC186))</x:v>
      </x:c>
      <x:c r="E3747" s="413" t="str">
        <x:v>Integrasi rumus</x:v>
      </x:c>
      <x:c r="F3747" s="413" t="str">
        <x:v>9 Sep 2026</x:v>
      </x:c>
    </x:row>
    <x:row r="3748" ht="40" customHeight="1">
      <x:c r="A3748" s="413" t="str">
        <x:v>Data Schedule</x:v>
      </x:c>
      <x:c r="B3748" s="413" t="str">
        <x:v>AI186</x:v>
      </x:c>
      <x:c r="C3748" s="413" t="str">
        <x:v>=IF(A186="","",MAX(0,N186-P186))</x:v>
      </x:c>
      <x:c r="D3748" s="413" t="str">
        <x:v>=IF(A186="","",MAX(0,N186-AC186))</x:v>
      </x:c>
      <x:c r="E3748" s="413" t="str">
        <x:v>Integrasi rumus</x:v>
      </x:c>
      <x:c r="F3748" s="413" t="str">
        <x:v>9 Sep 2026</x:v>
      </x:c>
    </x:row>
    <x:row r="3749" ht="40" customHeight="1">
      <x:c r="A3749" s="413" t="str">
        <x:v>Data Schedule</x:v>
      </x:c>
      <x:c r="B3749" s="413" t="str">
        <x:v>V186</x:v>
      </x:c>
      <x:c r="C3749" s="413" t="str">
        <x:v>=IF(AND(A186&lt;&gt;"",U186=1,B186&gt;'Pengaturan'!$B$6,B186&lt;='Pengaturan'!$B$5),T186,0)</x:v>
      </x:c>
      <x:c r="D3749" s="413" t="str">
        <x:v>=IF(AND(AND(A186&lt;&gt;"",U186=1,AI186=0,AH186=0,LEFT(AG186,5)&lt;&gt;"CHECK",G186&lt;&gt;"CHECK PACKAGE"),B186&gt;'Pengaturan'!$B$6,B186&lt;='Pengaturan'!$B$5),T186,0)</x:v>
      </x:c>
      <x:c r="E3749" s="413" t="str">
        <x:v>Integrasi rumus</x:v>
      </x:c>
      <x:c r="F3749" s="413" t="str">
        <x:v>9 Sep 2026</x:v>
      </x:c>
    </x:row>
    <x:row r="3750" ht="40" customHeight="1">
      <x:c r="A3750" s="413" t="str">
        <x:v>Data Schedule</x:v>
      </x:c>
      <x:c r="B3750" s="413" t="str">
        <x:v>W186</x:v>
      </x:c>
      <x:c r="C3750" s="413" t="str">
        <x:v>=IF(AND(A186&lt;&gt;"",U186=1,B186='Pengaturan'!$B$6,'Pengaturan'!$B$28&lt;&gt;"Tutup"),T186,0)</x:v>
      </x:c>
      <x:c r="D3750" s="413" t="str">
        <x:v>=IF(AND(AND(A186&lt;&gt;"",U186=1,AI186=0,AH186=0,LEFT(AG186,5)&lt;&gt;"CHECK",G186&lt;&gt;"CHECK PACKAGE"),B186='Pengaturan'!$B$6,'Pengaturan'!$B$28&lt;&gt;"Tutup"),T186,0)</x:v>
      </x:c>
      <x:c r="E3750" s="413" t="str">
        <x:v>Integrasi rumus</x:v>
      </x:c>
      <x:c r="F3750" s="413" t="str">
        <x:v>9 Sep 2026</x:v>
      </x:c>
    </x:row>
    <x:row r="3751" ht="40" customHeight="1">
      <x:c r="A3751" s="413" t="str">
        <x:v>Data Schedule</x:v>
      </x:c>
      <x:c r="B3751" s="413" t="str">
        <x:v>AM186</x:v>
      </x:c>
      <x:c r="C3751" s="413"/>
      <x:c r="D3751" s="413" t="str">
        <x:v>=IF(AND(A186&lt;&gt;"",B186&gt;'Pengaturan'!$B$29,B186&lt;='Pengaturan'!$B$5),MAX(0,T186-V186-W186),0)</x:v>
      </x:c>
      <x:c r="E3751" s="413" t="str">
        <x:v>Integrasi rumus</x:v>
      </x:c>
      <x:c r="F3751" s="413" t="str">
        <x:v>9 Sep 2026</x:v>
      </x:c>
    </x:row>
    <x:row r="3752" ht="40" customHeight="1">
      <x:c r="A3752" s="413" t="str">
        <x:v>Data Schedule</x:v>
      </x:c>
      <x:c r="B3752" s="413" t="str">
        <x:v>AE186</x:v>
      </x:c>
      <x:c r="C3752" s="413" t="str">
        <x:v>=IF(A186="","",IF(AD186&lt;&gt;0,"CHECK harga/bayar",IF(AI186&gt;0,"CHECK DP belum cocok","OK")))</x:v>
      </x:c>
      <x:c r="D3752" s="413" t="str">
        <x:v>=IF(A186="","",IF(LEFT(AG186,5)="CHECK",AG186,IF(AD186&lt;&gt;0,"CHECK harga/bayar",IF(AI186&gt;0,"CHECK DP belum cocok",IF(U186=0,"Ditahan","OK")))))</x:v>
      </x:c>
      <x:c r="E3752" s="413" t="str">
        <x:v>Integrasi rumus</x:v>
      </x:c>
      <x:c r="F3752" s="413" t="str">
        <x:v>9 Sep 2026</x:v>
      </x:c>
    </x:row>
    <x:row r="3753" ht="40" customHeight="1">
      <x:c r="A3753" s="413" t="str">
        <x:v>Data Schedule</x:v>
      </x:c>
      <x:c r="B3753" s="413" t="str">
        <x:v>AC187</x:v>
      </x:c>
      <x:c r="C3753" s="413" t="str">
        <x:v>=IF(A187="","",P187+Q187)</x:v>
      </x:c>
      <x:c r="D3753" s="413" t="str">
        <x:v>=IF(A187="","",P187+Q187+IF(AL187&lt;&gt;"",N(AK187),0))</x:v>
      </x:c>
      <x:c r="E3753" s="413" t="str">
        <x:v>Integrasi rumus</x:v>
      </x:c>
      <x:c r="F3753" s="413" t="str">
        <x:v>9 Sep 2026</x:v>
      </x:c>
    </x:row>
    <x:row r="3754" ht="40" customHeight="1">
      <x:c r="A3754" s="413" t="str">
        <x:v>Data Schedule</x:v>
      </x:c>
      <x:c r="B3754" s="413" t="str">
        <x:v>S187</x:v>
      </x:c>
      <x:c r="C3754" s="413" t="str">
        <x:v>=IF(A187="","",MIN(L187,P187+Q187))</x:v>
      </x:c>
      <x:c r="D3754" s="413" t="str">
        <x:v>=IF(A187="","",MIN(L187,AC187))</x:v>
      </x:c>
      <x:c r="E3754" s="413" t="str">
        <x:v>Integrasi rumus</x:v>
      </x:c>
      <x:c r="F3754" s="413" t="str">
        <x:v>9 Sep 2026</x:v>
      </x:c>
    </x:row>
    <x:row r="3755" ht="40" customHeight="1">
      <x:c r="A3755" s="413" t="str">
        <x:v>Data Schedule</x:v>
      </x:c>
      <x:c r="B3755" s="413" t="str">
        <x:v>T187</x:v>
      </x:c>
      <x:c r="C3755" s="413" t="str">
        <x:v>=IF(A187="","",IF(OR(O187="Lunas",R187&gt;0),0,MAX(0,L187-MAX(N187,P187)-Q187)))</x:v>
      </x:c>
      <x:c r="D3755" s="413" t="str">
        <x:v>=IF(A187="","",MAX(0,L187-AC187))</x:v>
      </x:c>
      <x:c r="E3755" s="413" t="str">
        <x:v>Integrasi rumus</x:v>
      </x:c>
      <x:c r="F3755" s="413" t="str">
        <x:v>9 Sep 2026</x:v>
      </x:c>
    </x:row>
    <x:row r="3756" ht="40" customHeight="1">
      <x:c r="A3756" s="413" t="str">
        <x:v>Data Schedule</x:v>
      </x:c>
      <x:c r="B3756" s="413" t="str">
        <x:v>AI187</x:v>
      </x:c>
      <x:c r="C3756" s="413" t="str">
        <x:v>=IF(A187="","",MAX(0,N187-P187))</x:v>
      </x:c>
      <x:c r="D3756" s="413" t="str">
        <x:v>=IF(A187="","",MAX(0,N187-AC187))</x:v>
      </x:c>
      <x:c r="E3756" s="413" t="str">
        <x:v>Integrasi rumus</x:v>
      </x:c>
      <x:c r="F3756" s="413" t="str">
        <x:v>9 Sep 2026</x:v>
      </x:c>
    </x:row>
    <x:row r="3757" ht="40" customHeight="1">
      <x:c r="A3757" s="413" t="str">
        <x:v>Data Schedule</x:v>
      </x:c>
      <x:c r="B3757" s="413" t="str">
        <x:v>V187</x:v>
      </x:c>
      <x:c r="C3757" s="413" t="str">
        <x:v>=IF(AND(A187&lt;&gt;"",U187=1,B187&gt;'Pengaturan'!$B$6,B187&lt;='Pengaturan'!$B$5),T187,0)</x:v>
      </x:c>
      <x:c r="D3757" s="413" t="str">
        <x:v>=IF(AND(AND(A187&lt;&gt;"",U187=1,AI187=0,AH187=0,LEFT(AG187,5)&lt;&gt;"CHECK",G187&lt;&gt;"CHECK PACKAGE"),B187&gt;'Pengaturan'!$B$6,B187&lt;='Pengaturan'!$B$5),T187,0)</x:v>
      </x:c>
      <x:c r="E3757" s="413" t="str">
        <x:v>Integrasi rumus</x:v>
      </x:c>
      <x:c r="F3757" s="413" t="str">
        <x:v>9 Sep 2026</x:v>
      </x:c>
    </x:row>
    <x:row r="3758" ht="40" customHeight="1">
      <x:c r="A3758" s="413" t="str">
        <x:v>Data Schedule</x:v>
      </x:c>
      <x:c r="B3758" s="413" t="str">
        <x:v>W187</x:v>
      </x:c>
      <x:c r="C3758" s="413" t="str">
        <x:v>=IF(AND(A187&lt;&gt;"",U187=1,B187='Pengaturan'!$B$6,'Pengaturan'!$B$28&lt;&gt;"Tutup"),T187,0)</x:v>
      </x:c>
      <x:c r="D3758" s="413" t="str">
        <x:v>=IF(AND(AND(A187&lt;&gt;"",U187=1,AI187=0,AH187=0,LEFT(AG187,5)&lt;&gt;"CHECK",G187&lt;&gt;"CHECK PACKAGE"),B187='Pengaturan'!$B$6,'Pengaturan'!$B$28&lt;&gt;"Tutup"),T187,0)</x:v>
      </x:c>
      <x:c r="E3758" s="413" t="str">
        <x:v>Integrasi rumus</x:v>
      </x:c>
      <x:c r="F3758" s="413" t="str">
        <x:v>9 Sep 2026</x:v>
      </x:c>
    </x:row>
    <x:row r="3759" ht="40" customHeight="1">
      <x:c r="A3759" s="413" t="str">
        <x:v>Data Schedule</x:v>
      </x:c>
      <x:c r="B3759" s="413" t="str">
        <x:v>AM187</x:v>
      </x:c>
      <x:c r="C3759" s="413"/>
      <x:c r="D3759" s="413" t="str">
        <x:v>=IF(AND(A187&lt;&gt;"",B187&gt;'Pengaturan'!$B$29,B187&lt;='Pengaturan'!$B$5),MAX(0,T187-V187-W187),0)</x:v>
      </x:c>
      <x:c r="E3759" s="413" t="str">
        <x:v>Integrasi rumus</x:v>
      </x:c>
      <x:c r="F3759" s="413" t="str">
        <x:v>9 Sep 2026</x:v>
      </x:c>
    </x:row>
    <x:row r="3760" ht="40" customHeight="1">
      <x:c r="A3760" s="413" t="str">
        <x:v>Data Schedule</x:v>
      </x:c>
      <x:c r="B3760" s="413" t="str">
        <x:v>AE187</x:v>
      </x:c>
      <x:c r="C3760" s="413" t="str">
        <x:v>=IF(A187="","",IF(AD187&lt;&gt;0,"CHECK harga/bayar",IF(AI187&gt;0,"CHECK DP belum cocok","OK")))</x:v>
      </x:c>
      <x:c r="D3760" s="413" t="str">
        <x:v>=IF(A187="","",IF(LEFT(AG187,5)="CHECK",AG187,IF(AD187&lt;&gt;0,"CHECK harga/bayar",IF(AI187&gt;0,"CHECK DP belum cocok",IF(U187=0,"Ditahan","OK")))))</x:v>
      </x:c>
      <x:c r="E3760" s="413" t="str">
        <x:v>Integrasi rumus</x:v>
      </x:c>
      <x:c r="F3760" s="413" t="str">
        <x:v>9 Sep 2026</x:v>
      </x:c>
    </x:row>
    <x:row r="3761" ht="40" customHeight="1">
      <x:c r="A3761" s="413" t="str">
        <x:v>Data Schedule</x:v>
      </x:c>
      <x:c r="B3761" s="413" t="str">
        <x:v>AC188</x:v>
      </x:c>
      <x:c r="C3761" s="413" t="str">
        <x:v>=IF(A188="","",P188+Q188)</x:v>
      </x:c>
      <x:c r="D3761" s="413" t="str">
        <x:v>=IF(A188="","",P188+Q188+IF(AL188&lt;&gt;"",N(AK188),0))</x:v>
      </x:c>
      <x:c r="E3761" s="413" t="str">
        <x:v>Integrasi rumus</x:v>
      </x:c>
      <x:c r="F3761" s="413" t="str">
        <x:v>9 Sep 2026</x:v>
      </x:c>
    </x:row>
    <x:row r="3762" ht="40" customHeight="1">
      <x:c r="A3762" s="413" t="str">
        <x:v>Data Schedule</x:v>
      </x:c>
      <x:c r="B3762" s="413" t="str">
        <x:v>S188</x:v>
      </x:c>
      <x:c r="C3762" s="413" t="str">
        <x:v>=IF(A188="","",MIN(L188,P188+Q188))</x:v>
      </x:c>
      <x:c r="D3762" s="413" t="str">
        <x:v>=IF(A188="","",MIN(L188,AC188))</x:v>
      </x:c>
      <x:c r="E3762" s="413" t="str">
        <x:v>Integrasi rumus</x:v>
      </x:c>
      <x:c r="F3762" s="413" t="str">
        <x:v>9 Sep 2026</x:v>
      </x:c>
    </x:row>
    <x:row r="3763" ht="40" customHeight="1">
      <x:c r="A3763" s="413" t="str">
        <x:v>Data Schedule</x:v>
      </x:c>
      <x:c r="B3763" s="413" t="str">
        <x:v>T188</x:v>
      </x:c>
      <x:c r="C3763" s="413" t="str">
        <x:v>=IF(A188="","",IF(OR(O188="Lunas",R188&gt;0),0,MAX(0,L188-MAX(N188,P188)-Q188)))</x:v>
      </x:c>
      <x:c r="D3763" s="413" t="str">
        <x:v>=IF(A188="","",MAX(0,L188-AC188))</x:v>
      </x:c>
      <x:c r="E3763" s="413" t="str">
        <x:v>Integrasi rumus</x:v>
      </x:c>
      <x:c r="F3763" s="413" t="str">
        <x:v>9 Sep 2026</x:v>
      </x:c>
    </x:row>
    <x:row r="3764" ht="40" customHeight="1">
      <x:c r="A3764" s="413" t="str">
        <x:v>Data Schedule</x:v>
      </x:c>
      <x:c r="B3764" s="413" t="str">
        <x:v>AI188</x:v>
      </x:c>
      <x:c r="C3764" s="413" t="str">
        <x:v>=IF(A188="","",MAX(0,N188-P188))</x:v>
      </x:c>
      <x:c r="D3764" s="413" t="str">
        <x:v>=IF(A188="","",MAX(0,N188-AC188))</x:v>
      </x:c>
      <x:c r="E3764" s="413" t="str">
        <x:v>Integrasi rumus</x:v>
      </x:c>
      <x:c r="F3764" s="413" t="str">
        <x:v>9 Sep 2026</x:v>
      </x:c>
    </x:row>
    <x:row r="3765" ht="40" customHeight="1">
      <x:c r="A3765" s="413" t="str">
        <x:v>Data Schedule</x:v>
      </x:c>
      <x:c r="B3765" s="413" t="str">
        <x:v>V188</x:v>
      </x:c>
      <x:c r="C3765" s="413" t="str">
        <x:v>=IF(AND(A188&lt;&gt;"",U188=1,B188&gt;'Pengaturan'!$B$6,B188&lt;='Pengaturan'!$B$5),T188,0)</x:v>
      </x:c>
      <x:c r="D3765" s="413" t="str">
        <x:v>=IF(AND(AND(A188&lt;&gt;"",U188=1,AI188=0,AH188=0,LEFT(AG188,5)&lt;&gt;"CHECK",G188&lt;&gt;"CHECK PACKAGE"),B188&gt;'Pengaturan'!$B$6,B188&lt;='Pengaturan'!$B$5),T188,0)</x:v>
      </x:c>
      <x:c r="E3765" s="413" t="str">
        <x:v>Integrasi rumus</x:v>
      </x:c>
      <x:c r="F3765" s="413" t="str">
        <x:v>9 Sep 2026</x:v>
      </x:c>
    </x:row>
    <x:row r="3766" ht="40" customHeight="1">
      <x:c r="A3766" s="413" t="str">
        <x:v>Data Schedule</x:v>
      </x:c>
      <x:c r="B3766" s="413" t="str">
        <x:v>W188</x:v>
      </x:c>
      <x:c r="C3766" s="413" t="str">
        <x:v>=IF(AND(A188&lt;&gt;"",U188=1,B188='Pengaturan'!$B$6,'Pengaturan'!$B$28&lt;&gt;"Tutup"),T188,0)</x:v>
      </x:c>
      <x:c r="D3766" s="413" t="str">
        <x:v>=IF(AND(AND(A188&lt;&gt;"",U188=1,AI188=0,AH188=0,LEFT(AG188,5)&lt;&gt;"CHECK",G188&lt;&gt;"CHECK PACKAGE"),B188='Pengaturan'!$B$6,'Pengaturan'!$B$28&lt;&gt;"Tutup"),T188,0)</x:v>
      </x:c>
      <x:c r="E3766" s="413" t="str">
        <x:v>Integrasi rumus</x:v>
      </x:c>
      <x:c r="F3766" s="413" t="str">
        <x:v>9 Sep 2026</x:v>
      </x:c>
    </x:row>
    <x:row r="3767" ht="40" customHeight="1">
      <x:c r="A3767" s="413" t="str">
        <x:v>Data Schedule</x:v>
      </x:c>
      <x:c r="B3767" s="413" t="str">
        <x:v>AM188</x:v>
      </x:c>
      <x:c r="C3767" s="413"/>
      <x:c r="D3767" s="413" t="str">
        <x:v>=IF(AND(A188&lt;&gt;"",B188&gt;'Pengaturan'!$B$29,B188&lt;='Pengaturan'!$B$5),MAX(0,T188-V188-W188),0)</x:v>
      </x:c>
      <x:c r="E3767" s="413" t="str">
        <x:v>Integrasi rumus</x:v>
      </x:c>
      <x:c r="F3767" s="413" t="str">
        <x:v>9 Sep 2026</x:v>
      </x:c>
    </x:row>
    <x:row r="3768" ht="40" customHeight="1">
      <x:c r="A3768" s="413" t="str">
        <x:v>Data Schedule</x:v>
      </x:c>
      <x:c r="B3768" s="413" t="str">
        <x:v>AE188</x:v>
      </x:c>
      <x:c r="C3768" s="413" t="str">
        <x:v>=IF(A188="","",IF(AD188&lt;&gt;0,"CHECK harga/bayar",IF(AI188&gt;0,"CHECK DP belum cocok","OK")))</x:v>
      </x:c>
      <x:c r="D3768" s="413" t="str">
        <x:v>=IF(A188="","",IF(LEFT(AG188,5)="CHECK",AG188,IF(AD188&lt;&gt;0,"CHECK harga/bayar",IF(AI188&gt;0,"CHECK DP belum cocok",IF(U188=0,"Ditahan","OK")))))</x:v>
      </x:c>
      <x:c r="E3768" s="413" t="str">
        <x:v>Integrasi rumus</x:v>
      </x:c>
      <x:c r="F3768" s="413" t="str">
        <x:v>9 Sep 2026</x:v>
      </x:c>
    </x:row>
    <x:row r="3769" ht="40" customHeight="1">
      <x:c r="A3769" s="413" t="str">
        <x:v>Data Schedule</x:v>
      </x:c>
      <x:c r="B3769" s="413" t="str">
        <x:v>AC189</x:v>
      </x:c>
      <x:c r="C3769" s="413" t="str">
        <x:v>=IF(A189="","",P189+Q189)</x:v>
      </x:c>
      <x:c r="D3769" s="413" t="str">
        <x:v>=IF(A189="","",P189+Q189+IF(AL189&lt;&gt;"",N(AK189),0))</x:v>
      </x:c>
      <x:c r="E3769" s="413" t="str">
        <x:v>Integrasi rumus</x:v>
      </x:c>
      <x:c r="F3769" s="413" t="str">
        <x:v>9 Sep 2026</x:v>
      </x:c>
    </x:row>
    <x:row r="3770" ht="40" customHeight="1">
      <x:c r="A3770" s="413" t="str">
        <x:v>Data Schedule</x:v>
      </x:c>
      <x:c r="B3770" s="413" t="str">
        <x:v>S189</x:v>
      </x:c>
      <x:c r="C3770" s="413" t="str">
        <x:v>=IF(A189="","",MIN(L189,P189+Q189))</x:v>
      </x:c>
      <x:c r="D3770" s="413" t="str">
        <x:v>=IF(A189="","",MIN(L189,AC189))</x:v>
      </x:c>
      <x:c r="E3770" s="413" t="str">
        <x:v>Integrasi rumus</x:v>
      </x:c>
      <x:c r="F3770" s="413" t="str">
        <x:v>9 Sep 2026</x:v>
      </x:c>
    </x:row>
    <x:row r="3771" ht="40" customHeight="1">
      <x:c r="A3771" s="413" t="str">
        <x:v>Data Schedule</x:v>
      </x:c>
      <x:c r="B3771" s="413" t="str">
        <x:v>T189</x:v>
      </x:c>
      <x:c r="C3771" s="413" t="str">
        <x:v>=IF(A189="","",IF(OR(O189="Lunas",R189&gt;0),0,MAX(0,L189-MAX(N189,P189)-Q189)))</x:v>
      </x:c>
      <x:c r="D3771" s="413" t="str">
        <x:v>=IF(A189="","",MAX(0,L189-AC189))</x:v>
      </x:c>
      <x:c r="E3771" s="413" t="str">
        <x:v>Integrasi rumus</x:v>
      </x:c>
      <x:c r="F3771" s="413" t="str">
        <x:v>9 Sep 2026</x:v>
      </x:c>
    </x:row>
    <x:row r="3772" ht="40" customHeight="1">
      <x:c r="A3772" s="413" t="str">
        <x:v>Data Schedule</x:v>
      </x:c>
      <x:c r="B3772" s="413" t="str">
        <x:v>AI189</x:v>
      </x:c>
      <x:c r="C3772" s="413" t="str">
        <x:v>=IF(A189="","",MAX(0,N189-P189))</x:v>
      </x:c>
      <x:c r="D3772" s="413" t="str">
        <x:v>=IF(A189="","",MAX(0,N189-AC189))</x:v>
      </x:c>
      <x:c r="E3772" s="413" t="str">
        <x:v>Integrasi rumus</x:v>
      </x:c>
      <x:c r="F3772" s="413" t="str">
        <x:v>9 Sep 2026</x:v>
      </x:c>
    </x:row>
    <x:row r="3773" ht="40" customHeight="1">
      <x:c r="A3773" s="413" t="str">
        <x:v>Data Schedule</x:v>
      </x:c>
      <x:c r="B3773" s="413" t="str">
        <x:v>V189</x:v>
      </x:c>
      <x:c r="C3773" s="413" t="str">
        <x:v>=IF(AND(A189&lt;&gt;"",U189=1,B189&gt;'Pengaturan'!$B$6,B189&lt;='Pengaturan'!$B$5),T189,0)</x:v>
      </x:c>
      <x:c r="D3773" s="413" t="str">
        <x:v>=IF(AND(AND(A189&lt;&gt;"",U189=1,AI189=0,AH189=0,LEFT(AG189,5)&lt;&gt;"CHECK",G189&lt;&gt;"CHECK PACKAGE"),B189&gt;'Pengaturan'!$B$6,B189&lt;='Pengaturan'!$B$5),T189,0)</x:v>
      </x:c>
      <x:c r="E3773" s="413" t="str">
        <x:v>Integrasi rumus</x:v>
      </x:c>
      <x:c r="F3773" s="413" t="str">
        <x:v>9 Sep 2026</x:v>
      </x:c>
    </x:row>
    <x:row r="3774" ht="40" customHeight="1">
      <x:c r="A3774" s="413" t="str">
        <x:v>Data Schedule</x:v>
      </x:c>
      <x:c r="B3774" s="413" t="str">
        <x:v>W189</x:v>
      </x:c>
      <x:c r="C3774" s="413" t="str">
        <x:v>=IF(AND(A189&lt;&gt;"",U189=1,B189='Pengaturan'!$B$6,'Pengaturan'!$B$28&lt;&gt;"Tutup"),T189,0)</x:v>
      </x:c>
      <x:c r="D3774" s="413" t="str">
        <x:v>=IF(AND(AND(A189&lt;&gt;"",U189=1,AI189=0,AH189=0,LEFT(AG189,5)&lt;&gt;"CHECK",G189&lt;&gt;"CHECK PACKAGE"),B189='Pengaturan'!$B$6,'Pengaturan'!$B$28&lt;&gt;"Tutup"),T189,0)</x:v>
      </x:c>
      <x:c r="E3774" s="413" t="str">
        <x:v>Integrasi rumus</x:v>
      </x:c>
      <x:c r="F3774" s="413" t="str">
        <x:v>9 Sep 2026</x:v>
      </x:c>
    </x:row>
    <x:row r="3775" ht="40" customHeight="1">
      <x:c r="A3775" s="413" t="str">
        <x:v>Data Schedule</x:v>
      </x:c>
      <x:c r="B3775" s="413" t="str">
        <x:v>AM189</x:v>
      </x:c>
      <x:c r="C3775" s="413"/>
      <x:c r="D3775" s="413" t="str">
        <x:v>=IF(AND(A189&lt;&gt;"",B189&gt;'Pengaturan'!$B$29,B189&lt;='Pengaturan'!$B$5),MAX(0,T189-V189-W189),0)</x:v>
      </x:c>
      <x:c r="E3775" s="413" t="str">
        <x:v>Integrasi rumus</x:v>
      </x:c>
      <x:c r="F3775" s="413" t="str">
        <x:v>9 Sep 2026</x:v>
      </x:c>
    </x:row>
    <x:row r="3776" ht="40" customHeight="1">
      <x:c r="A3776" s="413" t="str">
        <x:v>Data Schedule</x:v>
      </x:c>
      <x:c r="B3776" s="413" t="str">
        <x:v>AE189</x:v>
      </x:c>
      <x:c r="C3776" s="413" t="str">
        <x:v>=IF(A189="","",IF(AD189&lt;&gt;0,"CHECK harga/bayar",IF(AI189&gt;0,"CHECK DP belum cocok","OK")))</x:v>
      </x:c>
      <x:c r="D3776" s="413" t="str">
        <x:v>=IF(A189="","",IF(LEFT(AG189,5)="CHECK",AG189,IF(AD189&lt;&gt;0,"CHECK harga/bayar",IF(AI189&gt;0,"CHECK DP belum cocok",IF(U189=0,"Ditahan","OK")))))</x:v>
      </x:c>
      <x:c r="E3776" s="413" t="str">
        <x:v>Integrasi rumus</x:v>
      </x:c>
      <x:c r="F3776" s="413" t="str">
        <x:v>9 Sep 2026</x:v>
      </x:c>
    </x:row>
    <x:row r="3777" ht="40" customHeight="1">
      <x:c r="A3777" s="413" t="str">
        <x:v>Data Schedule</x:v>
      </x:c>
      <x:c r="B3777" s="413" t="str">
        <x:v>AC190</x:v>
      </x:c>
      <x:c r="C3777" s="413" t="str">
        <x:v>=IF(A190="","",P190+Q190)</x:v>
      </x:c>
      <x:c r="D3777" s="413" t="str">
        <x:v>=IF(A190="","",P190+Q190+IF(AL190&lt;&gt;"",N(AK190),0))</x:v>
      </x:c>
      <x:c r="E3777" s="413" t="str">
        <x:v>Integrasi rumus</x:v>
      </x:c>
      <x:c r="F3777" s="413" t="str">
        <x:v>9 Sep 2026</x:v>
      </x:c>
    </x:row>
    <x:row r="3778" ht="40" customHeight="1">
      <x:c r="A3778" s="413" t="str">
        <x:v>Data Schedule</x:v>
      </x:c>
      <x:c r="B3778" s="413" t="str">
        <x:v>S190</x:v>
      </x:c>
      <x:c r="C3778" s="413" t="str">
        <x:v>=IF(A190="","",MIN(L190,P190+Q190))</x:v>
      </x:c>
      <x:c r="D3778" s="413" t="str">
        <x:v>=IF(A190="","",MIN(L190,AC190))</x:v>
      </x:c>
      <x:c r="E3778" s="413" t="str">
        <x:v>Integrasi rumus</x:v>
      </x:c>
      <x:c r="F3778" s="413" t="str">
        <x:v>9 Sep 2026</x:v>
      </x:c>
    </x:row>
    <x:row r="3779" ht="40" customHeight="1">
      <x:c r="A3779" s="413" t="str">
        <x:v>Data Schedule</x:v>
      </x:c>
      <x:c r="B3779" s="413" t="str">
        <x:v>T190</x:v>
      </x:c>
      <x:c r="C3779" s="413" t="str">
        <x:v>=IF(A190="","",IF(OR(O190="Lunas",R190&gt;0),0,MAX(0,L190-MAX(N190,P190)-Q190)))</x:v>
      </x:c>
      <x:c r="D3779" s="413" t="str">
        <x:v>=IF(A190="","",MAX(0,L190-AC190))</x:v>
      </x:c>
      <x:c r="E3779" s="413" t="str">
        <x:v>Integrasi rumus</x:v>
      </x:c>
      <x:c r="F3779" s="413" t="str">
        <x:v>9 Sep 2026</x:v>
      </x:c>
    </x:row>
    <x:row r="3780" ht="40" customHeight="1">
      <x:c r="A3780" s="413" t="str">
        <x:v>Data Schedule</x:v>
      </x:c>
      <x:c r="B3780" s="413" t="str">
        <x:v>AI190</x:v>
      </x:c>
      <x:c r="C3780" s="413" t="str">
        <x:v>=IF(A190="","",MAX(0,N190-P190))</x:v>
      </x:c>
      <x:c r="D3780" s="413" t="str">
        <x:v>=IF(A190="","",MAX(0,N190-AC190))</x:v>
      </x:c>
      <x:c r="E3780" s="413" t="str">
        <x:v>Integrasi rumus</x:v>
      </x:c>
      <x:c r="F3780" s="413" t="str">
        <x:v>9 Sep 2026</x:v>
      </x:c>
    </x:row>
    <x:row r="3781" ht="40" customHeight="1">
      <x:c r="A3781" s="413" t="str">
        <x:v>Data Schedule</x:v>
      </x:c>
      <x:c r="B3781" s="413" t="str">
        <x:v>V190</x:v>
      </x:c>
      <x:c r="C3781" s="413" t="str">
        <x:v>=IF(AND(A190&lt;&gt;"",U190=1,B190&gt;'Pengaturan'!$B$6,B190&lt;='Pengaturan'!$B$5),T190,0)</x:v>
      </x:c>
      <x:c r="D3781" s="413" t="str">
        <x:v>=IF(AND(AND(A190&lt;&gt;"",U190=1,AI190=0,AH190=0,LEFT(AG190,5)&lt;&gt;"CHECK",G190&lt;&gt;"CHECK PACKAGE"),B190&gt;'Pengaturan'!$B$6,B190&lt;='Pengaturan'!$B$5),T190,0)</x:v>
      </x:c>
      <x:c r="E3781" s="413" t="str">
        <x:v>Integrasi rumus</x:v>
      </x:c>
      <x:c r="F3781" s="413" t="str">
        <x:v>9 Sep 2026</x:v>
      </x:c>
    </x:row>
    <x:row r="3782" ht="40" customHeight="1">
      <x:c r="A3782" s="413" t="str">
        <x:v>Data Schedule</x:v>
      </x:c>
      <x:c r="B3782" s="413" t="str">
        <x:v>W190</x:v>
      </x:c>
      <x:c r="C3782" s="413" t="str">
        <x:v>=IF(AND(A190&lt;&gt;"",U190=1,B190='Pengaturan'!$B$6,'Pengaturan'!$B$28&lt;&gt;"Tutup"),T190,0)</x:v>
      </x:c>
      <x:c r="D3782" s="413" t="str">
        <x:v>=IF(AND(AND(A190&lt;&gt;"",U190=1,AI190=0,AH190=0,LEFT(AG190,5)&lt;&gt;"CHECK",G190&lt;&gt;"CHECK PACKAGE"),B190='Pengaturan'!$B$6,'Pengaturan'!$B$28&lt;&gt;"Tutup"),T190,0)</x:v>
      </x:c>
      <x:c r="E3782" s="413" t="str">
        <x:v>Integrasi rumus</x:v>
      </x:c>
      <x:c r="F3782" s="413" t="str">
        <x:v>9 Sep 2026</x:v>
      </x:c>
    </x:row>
    <x:row r="3783" ht="40" customHeight="1">
      <x:c r="A3783" s="413" t="str">
        <x:v>Data Schedule</x:v>
      </x:c>
      <x:c r="B3783" s="413" t="str">
        <x:v>AM190</x:v>
      </x:c>
      <x:c r="C3783" s="413"/>
      <x:c r="D3783" s="413" t="str">
        <x:v>=IF(AND(A190&lt;&gt;"",B190&gt;'Pengaturan'!$B$29,B190&lt;='Pengaturan'!$B$5),MAX(0,T190-V190-W190),0)</x:v>
      </x:c>
      <x:c r="E3783" s="413" t="str">
        <x:v>Integrasi rumus</x:v>
      </x:c>
      <x:c r="F3783" s="413" t="str">
        <x:v>9 Sep 2026</x:v>
      </x:c>
    </x:row>
    <x:row r="3784" ht="40" customHeight="1">
      <x:c r="A3784" s="413" t="str">
        <x:v>Data Schedule</x:v>
      </x:c>
      <x:c r="B3784" s="413" t="str">
        <x:v>AE190</x:v>
      </x:c>
      <x:c r="C3784" s="413" t="str">
        <x:v>=IF(A190="","",IF(AD190&lt;&gt;0,"CHECK harga/bayar",IF(AI190&gt;0,"CHECK DP belum cocok","OK")))</x:v>
      </x:c>
      <x:c r="D3784" s="413" t="str">
        <x:v>=IF(A190="","",IF(LEFT(AG190,5)="CHECK",AG190,IF(AD190&lt;&gt;0,"CHECK harga/bayar",IF(AI190&gt;0,"CHECK DP belum cocok",IF(U190=0,"Ditahan","OK")))))</x:v>
      </x:c>
      <x:c r="E3784" s="413" t="str">
        <x:v>Integrasi rumus</x:v>
      </x:c>
      <x:c r="F3784" s="413" t="str">
        <x:v>9 Sep 2026</x:v>
      </x:c>
    </x:row>
    <x:row r="3785" ht="40" customHeight="1">
      <x:c r="A3785" s="413" t="str">
        <x:v>Data Schedule</x:v>
      </x:c>
      <x:c r="B3785" s="413" t="str">
        <x:v>AC191</x:v>
      </x:c>
      <x:c r="C3785" s="413" t="str">
        <x:v>=IF(A191="","",P191+Q191)</x:v>
      </x:c>
      <x:c r="D3785" s="413" t="str">
        <x:v>=IF(A191="","",P191+Q191+IF(AL191&lt;&gt;"",N(AK191),0))</x:v>
      </x:c>
      <x:c r="E3785" s="413" t="str">
        <x:v>Integrasi rumus</x:v>
      </x:c>
      <x:c r="F3785" s="413" t="str">
        <x:v>9 Sep 2026</x:v>
      </x:c>
    </x:row>
    <x:row r="3786" ht="40" customHeight="1">
      <x:c r="A3786" s="413" t="str">
        <x:v>Data Schedule</x:v>
      </x:c>
      <x:c r="B3786" s="413" t="str">
        <x:v>S191</x:v>
      </x:c>
      <x:c r="C3786" s="413" t="str">
        <x:v>=IF(A191="","",MIN(L191,P191+Q191))</x:v>
      </x:c>
      <x:c r="D3786" s="413" t="str">
        <x:v>=IF(A191="","",MIN(L191,AC191))</x:v>
      </x:c>
      <x:c r="E3786" s="413" t="str">
        <x:v>Integrasi rumus</x:v>
      </x:c>
      <x:c r="F3786" s="413" t="str">
        <x:v>9 Sep 2026</x:v>
      </x:c>
    </x:row>
    <x:row r="3787" ht="40" customHeight="1">
      <x:c r="A3787" s="413" t="str">
        <x:v>Data Schedule</x:v>
      </x:c>
      <x:c r="B3787" s="413" t="str">
        <x:v>T191</x:v>
      </x:c>
      <x:c r="C3787" s="413" t="str">
        <x:v>=IF(A191="","",IF(OR(O191="Lunas",R191&gt;0),0,MAX(0,L191-MAX(N191,P191)-Q191)))</x:v>
      </x:c>
      <x:c r="D3787" s="413" t="str">
        <x:v>=IF(A191="","",MAX(0,L191-AC191))</x:v>
      </x:c>
      <x:c r="E3787" s="413" t="str">
        <x:v>Integrasi rumus</x:v>
      </x:c>
      <x:c r="F3787" s="413" t="str">
        <x:v>9 Sep 2026</x:v>
      </x:c>
    </x:row>
    <x:row r="3788" ht="40" customHeight="1">
      <x:c r="A3788" s="413" t="str">
        <x:v>Data Schedule</x:v>
      </x:c>
      <x:c r="B3788" s="413" t="str">
        <x:v>AI191</x:v>
      </x:c>
      <x:c r="C3788" s="413" t="str">
        <x:v>=IF(A191="","",MAX(0,N191-P191))</x:v>
      </x:c>
      <x:c r="D3788" s="413" t="str">
        <x:v>=IF(A191="","",MAX(0,N191-AC191))</x:v>
      </x:c>
      <x:c r="E3788" s="413" t="str">
        <x:v>Integrasi rumus</x:v>
      </x:c>
      <x:c r="F3788" s="413" t="str">
        <x:v>9 Sep 2026</x:v>
      </x:c>
    </x:row>
    <x:row r="3789" ht="40" customHeight="1">
      <x:c r="A3789" s="413" t="str">
        <x:v>Data Schedule</x:v>
      </x:c>
      <x:c r="B3789" s="413" t="str">
        <x:v>V191</x:v>
      </x:c>
      <x:c r="C3789" s="413" t="str">
        <x:v>=IF(AND(A191&lt;&gt;"",U191=1,B191&gt;'Pengaturan'!$B$6,B191&lt;='Pengaturan'!$B$5),T191,0)</x:v>
      </x:c>
      <x:c r="D3789" s="413" t="str">
        <x:v>=IF(AND(AND(A191&lt;&gt;"",U191=1,AI191=0,AH191=0,LEFT(AG191,5)&lt;&gt;"CHECK",G191&lt;&gt;"CHECK PACKAGE"),B191&gt;'Pengaturan'!$B$6,B191&lt;='Pengaturan'!$B$5),T191,0)</x:v>
      </x:c>
      <x:c r="E3789" s="413" t="str">
        <x:v>Integrasi rumus</x:v>
      </x:c>
      <x:c r="F3789" s="413" t="str">
        <x:v>9 Sep 2026</x:v>
      </x:c>
    </x:row>
    <x:row r="3790" ht="40" customHeight="1">
      <x:c r="A3790" s="413" t="str">
        <x:v>Data Schedule</x:v>
      </x:c>
      <x:c r="B3790" s="413" t="str">
        <x:v>W191</x:v>
      </x:c>
      <x:c r="C3790" s="413" t="str">
        <x:v>=IF(AND(A191&lt;&gt;"",U191=1,B191='Pengaturan'!$B$6,'Pengaturan'!$B$28&lt;&gt;"Tutup"),T191,0)</x:v>
      </x:c>
      <x:c r="D3790" s="413" t="str">
        <x:v>=IF(AND(AND(A191&lt;&gt;"",U191=1,AI191=0,AH191=0,LEFT(AG191,5)&lt;&gt;"CHECK",G191&lt;&gt;"CHECK PACKAGE"),B191='Pengaturan'!$B$6,'Pengaturan'!$B$28&lt;&gt;"Tutup"),T191,0)</x:v>
      </x:c>
      <x:c r="E3790" s="413" t="str">
        <x:v>Integrasi rumus</x:v>
      </x:c>
      <x:c r="F3790" s="413" t="str">
        <x:v>9 Sep 2026</x:v>
      </x:c>
    </x:row>
    <x:row r="3791" ht="40" customHeight="1">
      <x:c r="A3791" s="413" t="str">
        <x:v>Data Schedule</x:v>
      </x:c>
      <x:c r="B3791" s="413" t="str">
        <x:v>AM191</x:v>
      </x:c>
      <x:c r="C3791" s="413"/>
      <x:c r="D3791" s="413" t="str">
        <x:v>=IF(AND(A191&lt;&gt;"",B191&gt;'Pengaturan'!$B$29,B191&lt;='Pengaturan'!$B$5),MAX(0,T191-V191-W191),0)</x:v>
      </x:c>
      <x:c r="E3791" s="413" t="str">
        <x:v>Integrasi rumus</x:v>
      </x:c>
      <x:c r="F3791" s="413" t="str">
        <x:v>9 Sep 2026</x:v>
      </x:c>
    </x:row>
    <x:row r="3792" ht="40" customHeight="1">
      <x:c r="A3792" s="413" t="str">
        <x:v>Data Schedule</x:v>
      </x:c>
      <x:c r="B3792" s="413" t="str">
        <x:v>AE191</x:v>
      </x:c>
      <x:c r="C3792" s="413" t="str">
        <x:v>=IF(A191="","",IF(AD191&lt;&gt;0,"CHECK harga/bayar",IF(AI191&gt;0,"CHECK DP belum cocok","OK")))</x:v>
      </x:c>
      <x:c r="D3792" s="413" t="str">
        <x:v>=IF(A191="","",IF(LEFT(AG191,5)="CHECK",AG191,IF(AD191&lt;&gt;0,"CHECK harga/bayar",IF(AI191&gt;0,"CHECK DP belum cocok",IF(U191=0,"Ditahan","OK")))))</x:v>
      </x:c>
      <x:c r="E3792" s="413" t="str">
        <x:v>Integrasi rumus</x:v>
      </x:c>
      <x:c r="F3792" s="413" t="str">
        <x:v>9 Sep 2026</x:v>
      </x:c>
    </x:row>
    <x:row r="3793" ht="40" customHeight="1">
      <x:c r="A3793" s="413" t="str">
        <x:v>Data Schedule</x:v>
      </x:c>
      <x:c r="B3793" s="413" t="str">
        <x:v>AC192</x:v>
      </x:c>
      <x:c r="C3793" s="413" t="str">
        <x:v>=IF(A192="","",P192+Q192)</x:v>
      </x:c>
      <x:c r="D3793" s="413" t="str">
        <x:v>=IF(A192="","",P192+Q192+IF(AL192&lt;&gt;"",N(AK192),0))</x:v>
      </x:c>
      <x:c r="E3793" s="413" t="str">
        <x:v>Integrasi rumus</x:v>
      </x:c>
      <x:c r="F3793" s="413" t="str">
        <x:v>9 Sep 2026</x:v>
      </x:c>
    </x:row>
    <x:row r="3794" ht="40" customHeight="1">
      <x:c r="A3794" s="413" t="str">
        <x:v>Data Schedule</x:v>
      </x:c>
      <x:c r="B3794" s="413" t="str">
        <x:v>S192</x:v>
      </x:c>
      <x:c r="C3794" s="413" t="str">
        <x:v>=IF(A192="","",MIN(L192,P192+Q192))</x:v>
      </x:c>
      <x:c r="D3794" s="413" t="str">
        <x:v>=IF(A192="","",MIN(L192,AC192))</x:v>
      </x:c>
      <x:c r="E3794" s="413" t="str">
        <x:v>Integrasi rumus</x:v>
      </x:c>
      <x:c r="F3794" s="413" t="str">
        <x:v>9 Sep 2026</x:v>
      </x:c>
    </x:row>
    <x:row r="3795" ht="40" customHeight="1">
      <x:c r="A3795" s="413" t="str">
        <x:v>Data Schedule</x:v>
      </x:c>
      <x:c r="B3795" s="413" t="str">
        <x:v>T192</x:v>
      </x:c>
      <x:c r="C3795" s="413" t="str">
        <x:v>=IF(A192="","",IF(OR(O192="Lunas",R192&gt;0),0,MAX(0,L192-MAX(N192,P192)-Q192)))</x:v>
      </x:c>
      <x:c r="D3795" s="413" t="str">
        <x:v>=IF(A192="","",MAX(0,L192-AC192))</x:v>
      </x:c>
      <x:c r="E3795" s="413" t="str">
        <x:v>Integrasi rumus</x:v>
      </x:c>
      <x:c r="F3795" s="413" t="str">
        <x:v>9 Sep 2026</x:v>
      </x:c>
    </x:row>
    <x:row r="3796" ht="40" customHeight="1">
      <x:c r="A3796" s="413" t="str">
        <x:v>Data Schedule</x:v>
      </x:c>
      <x:c r="B3796" s="413" t="str">
        <x:v>AI192</x:v>
      </x:c>
      <x:c r="C3796" s="413" t="str">
        <x:v>=IF(A192="","",MAX(0,N192-P192))</x:v>
      </x:c>
      <x:c r="D3796" s="413" t="str">
        <x:v>=IF(A192="","",MAX(0,N192-AC192))</x:v>
      </x:c>
      <x:c r="E3796" s="413" t="str">
        <x:v>Integrasi rumus</x:v>
      </x:c>
      <x:c r="F3796" s="413" t="str">
        <x:v>9 Sep 2026</x:v>
      </x:c>
    </x:row>
    <x:row r="3797" ht="40" customHeight="1">
      <x:c r="A3797" s="413" t="str">
        <x:v>Data Schedule</x:v>
      </x:c>
      <x:c r="B3797" s="413" t="str">
        <x:v>V192</x:v>
      </x:c>
      <x:c r="C3797" s="413" t="str">
        <x:v>=IF(AND(A192&lt;&gt;"",U192=1,B192&gt;'Pengaturan'!$B$6,B192&lt;='Pengaturan'!$B$5),T192,0)</x:v>
      </x:c>
      <x:c r="D3797" s="413" t="str">
        <x:v>=IF(AND(AND(A192&lt;&gt;"",U192=1,AI192=0,AH192=0,LEFT(AG192,5)&lt;&gt;"CHECK",G192&lt;&gt;"CHECK PACKAGE"),B192&gt;'Pengaturan'!$B$6,B192&lt;='Pengaturan'!$B$5),T192,0)</x:v>
      </x:c>
      <x:c r="E3797" s="413" t="str">
        <x:v>Integrasi rumus</x:v>
      </x:c>
      <x:c r="F3797" s="413" t="str">
        <x:v>9 Sep 2026</x:v>
      </x:c>
    </x:row>
    <x:row r="3798" ht="40" customHeight="1">
      <x:c r="A3798" s="413" t="str">
        <x:v>Data Schedule</x:v>
      </x:c>
      <x:c r="B3798" s="413" t="str">
        <x:v>W192</x:v>
      </x:c>
      <x:c r="C3798" s="413" t="str">
        <x:v>=IF(AND(A192&lt;&gt;"",U192=1,B192='Pengaturan'!$B$6,'Pengaturan'!$B$28&lt;&gt;"Tutup"),T192,0)</x:v>
      </x:c>
      <x:c r="D3798" s="413" t="str">
        <x:v>=IF(AND(AND(A192&lt;&gt;"",U192=1,AI192=0,AH192=0,LEFT(AG192,5)&lt;&gt;"CHECK",G192&lt;&gt;"CHECK PACKAGE"),B192='Pengaturan'!$B$6,'Pengaturan'!$B$28&lt;&gt;"Tutup"),T192,0)</x:v>
      </x:c>
      <x:c r="E3798" s="413" t="str">
        <x:v>Integrasi rumus</x:v>
      </x:c>
      <x:c r="F3798" s="413" t="str">
        <x:v>9 Sep 2026</x:v>
      </x:c>
    </x:row>
    <x:row r="3799" ht="40" customHeight="1">
      <x:c r="A3799" s="413" t="str">
        <x:v>Data Schedule</x:v>
      </x:c>
      <x:c r="B3799" s="413" t="str">
        <x:v>AM192</x:v>
      </x:c>
      <x:c r="C3799" s="413"/>
      <x:c r="D3799" s="413" t="str">
        <x:v>=IF(AND(A192&lt;&gt;"",B192&gt;'Pengaturan'!$B$29,B192&lt;='Pengaturan'!$B$5),MAX(0,T192-V192-W192),0)</x:v>
      </x:c>
      <x:c r="E3799" s="413" t="str">
        <x:v>Integrasi rumus</x:v>
      </x:c>
      <x:c r="F3799" s="413" t="str">
        <x:v>9 Sep 2026</x:v>
      </x:c>
    </x:row>
    <x:row r="3800" ht="40" customHeight="1">
      <x:c r="A3800" s="413" t="str">
        <x:v>Data Schedule</x:v>
      </x:c>
      <x:c r="B3800" s="413" t="str">
        <x:v>AE192</x:v>
      </x:c>
      <x:c r="C3800" s="413" t="str">
        <x:v>=IF(A192="","",IF(AD192&lt;&gt;0,"CHECK harga/bayar",IF(AI192&gt;0,"CHECK DP belum cocok","OK")))</x:v>
      </x:c>
      <x:c r="D3800" s="413" t="str">
        <x:v>=IF(A192="","",IF(LEFT(AG192,5)="CHECK",AG192,IF(AD192&lt;&gt;0,"CHECK harga/bayar",IF(AI192&gt;0,"CHECK DP belum cocok",IF(U192=0,"Ditahan","OK")))))</x:v>
      </x:c>
      <x:c r="E3800" s="413" t="str">
        <x:v>Integrasi rumus</x:v>
      </x:c>
      <x:c r="F3800" s="413" t="str">
        <x:v>9 Sep 2026</x:v>
      </x:c>
    </x:row>
    <x:row r="3801" ht="40" customHeight="1">
      <x:c r="A3801" s="413" t="str">
        <x:v>Data Schedule</x:v>
      </x:c>
      <x:c r="B3801" s="413" t="str">
        <x:v>AC193</x:v>
      </x:c>
      <x:c r="C3801" s="413" t="str">
        <x:v>=IF(A193="","",P193+Q193)</x:v>
      </x:c>
      <x:c r="D3801" s="413" t="str">
        <x:v>=IF(A193="","",P193+Q193+IF(AL193&lt;&gt;"",N(AK193),0))</x:v>
      </x:c>
      <x:c r="E3801" s="413" t="str">
        <x:v>Integrasi rumus</x:v>
      </x:c>
      <x:c r="F3801" s="413" t="str">
        <x:v>9 Sep 2026</x:v>
      </x:c>
    </x:row>
    <x:row r="3802" ht="40" customHeight="1">
      <x:c r="A3802" s="413" t="str">
        <x:v>Data Schedule</x:v>
      </x:c>
      <x:c r="B3802" s="413" t="str">
        <x:v>S193</x:v>
      </x:c>
      <x:c r="C3802" s="413" t="str">
        <x:v>=IF(A193="","",MIN(L193,P193+Q193))</x:v>
      </x:c>
      <x:c r="D3802" s="413" t="str">
        <x:v>=IF(A193="","",MIN(L193,AC193))</x:v>
      </x:c>
      <x:c r="E3802" s="413" t="str">
        <x:v>Integrasi rumus</x:v>
      </x:c>
      <x:c r="F3802" s="413" t="str">
        <x:v>9 Sep 2026</x:v>
      </x:c>
    </x:row>
    <x:row r="3803" ht="40" customHeight="1">
      <x:c r="A3803" s="413" t="str">
        <x:v>Data Schedule</x:v>
      </x:c>
      <x:c r="B3803" s="413" t="str">
        <x:v>T193</x:v>
      </x:c>
      <x:c r="C3803" s="413" t="str">
        <x:v>=IF(A193="","",IF(OR(O193="Lunas",R193&gt;0),0,MAX(0,L193-MAX(N193,P193)-Q193)))</x:v>
      </x:c>
      <x:c r="D3803" s="413" t="str">
        <x:v>=IF(A193="","",MAX(0,L193-AC193))</x:v>
      </x:c>
      <x:c r="E3803" s="413" t="str">
        <x:v>Integrasi rumus</x:v>
      </x:c>
      <x:c r="F3803" s="413" t="str">
        <x:v>9 Sep 2026</x:v>
      </x:c>
    </x:row>
    <x:row r="3804" ht="40" customHeight="1">
      <x:c r="A3804" s="413" t="str">
        <x:v>Data Schedule</x:v>
      </x:c>
      <x:c r="B3804" s="413" t="str">
        <x:v>AI193</x:v>
      </x:c>
      <x:c r="C3804" s="413" t="str">
        <x:v>=IF(A193="","",MAX(0,N193-P193))</x:v>
      </x:c>
      <x:c r="D3804" s="413" t="str">
        <x:v>=IF(A193="","",MAX(0,N193-AC193))</x:v>
      </x:c>
      <x:c r="E3804" s="413" t="str">
        <x:v>Integrasi rumus</x:v>
      </x:c>
      <x:c r="F3804" s="413" t="str">
        <x:v>9 Sep 2026</x:v>
      </x:c>
    </x:row>
    <x:row r="3805" ht="40" customHeight="1">
      <x:c r="A3805" s="413" t="str">
        <x:v>Data Schedule</x:v>
      </x:c>
      <x:c r="B3805" s="413" t="str">
        <x:v>V193</x:v>
      </x:c>
      <x:c r="C3805" s="413" t="str">
        <x:v>=IF(AND(A193&lt;&gt;"",U193=1,B193&gt;'Pengaturan'!$B$6,B193&lt;='Pengaturan'!$B$5),T193,0)</x:v>
      </x:c>
      <x:c r="D3805" s="413" t="str">
        <x:v>=IF(AND(AND(A193&lt;&gt;"",U193=1,AI193=0,AH193=0,LEFT(AG193,5)&lt;&gt;"CHECK",G193&lt;&gt;"CHECK PACKAGE"),B193&gt;'Pengaturan'!$B$6,B193&lt;='Pengaturan'!$B$5),T193,0)</x:v>
      </x:c>
      <x:c r="E3805" s="413" t="str">
        <x:v>Integrasi rumus</x:v>
      </x:c>
      <x:c r="F3805" s="413" t="str">
        <x:v>9 Sep 2026</x:v>
      </x:c>
    </x:row>
    <x:row r="3806" ht="40" customHeight="1">
      <x:c r="A3806" s="413" t="str">
        <x:v>Data Schedule</x:v>
      </x:c>
      <x:c r="B3806" s="413" t="str">
        <x:v>W193</x:v>
      </x:c>
      <x:c r="C3806" s="413" t="str">
        <x:v>=IF(AND(A193&lt;&gt;"",U193=1,B193='Pengaturan'!$B$6,'Pengaturan'!$B$28&lt;&gt;"Tutup"),T193,0)</x:v>
      </x:c>
      <x:c r="D3806" s="413" t="str">
        <x:v>=IF(AND(AND(A193&lt;&gt;"",U193=1,AI193=0,AH193=0,LEFT(AG193,5)&lt;&gt;"CHECK",G193&lt;&gt;"CHECK PACKAGE"),B193='Pengaturan'!$B$6,'Pengaturan'!$B$28&lt;&gt;"Tutup"),T193,0)</x:v>
      </x:c>
      <x:c r="E3806" s="413" t="str">
        <x:v>Integrasi rumus</x:v>
      </x:c>
      <x:c r="F3806" s="413" t="str">
        <x:v>9 Sep 2026</x:v>
      </x:c>
    </x:row>
    <x:row r="3807" ht="40" customHeight="1">
      <x:c r="A3807" s="413" t="str">
        <x:v>Data Schedule</x:v>
      </x:c>
      <x:c r="B3807" s="413" t="str">
        <x:v>AM193</x:v>
      </x:c>
      <x:c r="C3807" s="413"/>
      <x:c r="D3807" s="413" t="str">
        <x:v>=IF(AND(A193&lt;&gt;"",B193&gt;'Pengaturan'!$B$29,B193&lt;='Pengaturan'!$B$5),MAX(0,T193-V193-W193),0)</x:v>
      </x:c>
      <x:c r="E3807" s="413" t="str">
        <x:v>Integrasi rumus</x:v>
      </x:c>
      <x:c r="F3807" s="413" t="str">
        <x:v>9 Sep 2026</x:v>
      </x:c>
    </x:row>
    <x:row r="3808" ht="40" customHeight="1">
      <x:c r="A3808" s="413" t="str">
        <x:v>Data Schedule</x:v>
      </x:c>
      <x:c r="B3808" s="413" t="str">
        <x:v>AE193</x:v>
      </x:c>
      <x:c r="C3808" s="413" t="str">
        <x:v>=IF(A193="","",IF(AD193&lt;&gt;0,"CHECK harga/bayar",IF(AI193&gt;0,"CHECK DP belum cocok","OK")))</x:v>
      </x:c>
      <x:c r="D3808" s="413" t="str">
        <x:v>=IF(A193="","",IF(LEFT(AG193,5)="CHECK",AG193,IF(AD193&lt;&gt;0,"CHECK harga/bayar",IF(AI193&gt;0,"CHECK DP belum cocok",IF(U193=0,"Ditahan","OK")))))</x:v>
      </x:c>
      <x:c r="E3808" s="413" t="str">
        <x:v>Integrasi rumus</x:v>
      </x:c>
      <x:c r="F3808" s="413" t="str">
        <x:v>9 Sep 2026</x:v>
      </x:c>
    </x:row>
    <x:row r="3809" ht="40" customHeight="1">
      <x:c r="A3809" s="413" t="str">
        <x:v>Data Schedule</x:v>
      </x:c>
      <x:c r="B3809" s="413" t="str">
        <x:v>AC194</x:v>
      </x:c>
      <x:c r="C3809" s="413" t="str">
        <x:v>=IF(A194="","",P194+Q194)</x:v>
      </x:c>
      <x:c r="D3809" s="413" t="str">
        <x:v>=IF(A194="","",P194+Q194+IF(AL194&lt;&gt;"",N(AK194),0))</x:v>
      </x:c>
      <x:c r="E3809" s="413" t="str">
        <x:v>Integrasi rumus</x:v>
      </x:c>
      <x:c r="F3809" s="413" t="str">
        <x:v>9 Sep 2026</x:v>
      </x:c>
    </x:row>
    <x:row r="3810" ht="40" customHeight="1">
      <x:c r="A3810" s="413" t="str">
        <x:v>Data Schedule</x:v>
      </x:c>
      <x:c r="B3810" s="413" t="str">
        <x:v>S194</x:v>
      </x:c>
      <x:c r="C3810" s="413" t="str">
        <x:v>=IF(A194="","",MIN(L194,P194+Q194))</x:v>
      </x:c>
      <x:c r="D3810" s="413" t="str">
        <x:v>=IF(A194="","",MIN(L194,AC194))</x:v>
      </x:c>
      <x:c r="E3810" s="413" t="str">
        <x:v>Integrasi rumus</x:v>
      </x:c>
      <x:c r="F3810" s="413" t="str">
        <x:v>9 Sep 2026</x:v>
      </x:c>
    </x:row>
    <x:row r="3811" ht="40" customHeight="1">
      <x:c r="A3811" s="413" t="str">
        <x:v>Data Schedule</x:v>
      </x:c>
      <x:c r="B3811" s="413" t="str">
        <x:v>T194</x:v>
      </x:c>
      <x:c r="C3811" s="413" t="str">
        <x:v>=IF(A194="","",IF(OR(O194="Lunas",R194&gt;0),0,MAX(0,L194-MAX(N194,P194)-Q194)))</x:v>
      </x:c>
      <x:c r="D3811" s="413" t="str">
        <x:v>=IF(A194="","",MAX(0,L194-AC194))</x:v>
      </x:c>
      <x:c r="E3811" s="413" t="str">
        <x:v>Integrasi rumus</x:v>
      </x:c>
      <x:c r="F3811" s="413" t="str">
        <x:v>9 Sep 2026</x:v>
      </x:c>
    </x:row>
    <x:row r="3812" ht="40" customHeight="1">
      <x:c r="A3812" s="413" t="str">
        <x:v>Data Schedule</x:v>
      </x:c>
      <x:c r="B3812" s="413" t="str">
        <x:v>AI194</x:v>
      </x:c>
      <x:c r="C3812" s="413" t="str">
        <x:v>=IF(A194="","",MAX(0,N194-P194))</x:v>
      </x:c>
      <x:c r="D3812" s="413" t="str">
        <x:v>=IF(A194="","",MAX(0,N194-AC194))</x:v>
      </x:c>
      <x:c r="E3812" s="413" t="str">
        <x:v>Integrasi rumus</x:v>
      </x:c>
      <x:c r="F3812" s="413" t="str">
        <x:v>9 Sep 2026</x:v>
      </x:c>
    </x:row>
    <x:row r="3813" ht="40" customHeight="1">
      <x:c r="A3813" s="413" t="str">
        <x:v>Data Schedule</x:v>
      </x:c>
      <x:c r="B3813" s="413" t="str">
        <x:v>V194</x:v>
      </x:c>
      <x:c r="C3813" s="413" t="str">
        <x:v>=IF(AND(A194&lt;&gt;"",U194=1,B194&gt;'Pengaturan'!$B$6,B194&lt;='Pengaturan'!$B$5),T194,0)</x:v>
      </x:c>
      <x:c r="D3813" s="413" t="str">
        <x:v>=IF(AND(AND(A194&lt;&gt;"",U194=1,AI194=0,AH194=0,LEFT(AG194,5)&lt;&gt;"CHECK",G194&lt;&gt;"CHECK PACKAGE"),B194&gt;'Pengaturan'!$B$6,B194&lt;='Pengaturan'!$B$5),T194,0)</x:v>
      </x:c>
      <x:c r="E3813" s="413" t="str">
        <x:v>Integrasi rumus</x:v>
      </x:c>
      <x:c r="F3813" s="413" t="str">
        <x:v>9 Sep 2026</x:v>
      </x:c>
    </x:row>
    <x:row r="3814" ht="40" customHeight="1">
      <x:c r="A3814" s="413" t="str">
        <x:v>Data Schedule</x:v>
      </x:c>
      <x:c r="B3814" s="413" t="str">
        <x:v>W194</x:v>
      </x:c>
      <x:c r="C3814" s="413" t="str">
        <x:v>=IF(AND(A194&lt;&gt;"",U194=1,B194='Pengaturan'!$B$6,'Pengaturan'!$B$28&lt;&gt;"Tutup"),T194,0)</x:v>
      </x:c>
      <x:c r="D3814" s="413" t="str">
        <x:v>=IF(AND(AND(A194&lt;&gt;"",U194=1,AI194=0,AH194=0,LEFT(AG194,5)&lt;&gt;"CHECK",G194&lt;&gt;"CHECK PACKAGE"),B194='Pengaturan'!$B$6,'Pengaturan'!$B$28&lt;&gt;"Tutup"),T194,0)</x:v>
      </x:c>
      <x:c r="E3814" s="413" t="str">
        <x:v>Integrasi rumus</x:v>
      </x:c>
      <x:c r="F3814" s="413" t="str">
        <x:v>9 Sep 2026</x:v>
      </x:c>
    </x:row>
    <x:row r="3815" ht="40" customHeight="1">
      <x:c r="A3815" s="413" t="str">
        <x:v>Data Schedule</x:v>
      </x:c>
      <x:c r="B3815" s="413" t="str">
        <x:v>AM194</x:v>
      </x:c>
      <x:c r="C3815" s="413"/>
      <x:c r="D3815" s="413" t="str">
        <x:v>=IF(AND(A194&lt;&gt;"",B194&gt;'Pengaturan'!$B$29,B194&lt;='Pengaturan'!$B$5),MAX(0,T194-V194-W194),0)</x:v>
      </x:c>
      <x:c r="E3815" s="413" t="str">
        <x:v>Integrasi rumus</x:v>
      </x:c>
      <x:c r="F3815" s="413" t="str">
        <x:v>9 Sep 2026</x:v>
      </x:c>
    </x:row>
    <x:row r="3816" ht="40" customHeight="1">
      <x:c r="A3816" s="413" t="str">
        <x:v>Data Schedule</x:v>
      </x:c>
      <x:c r="B3816" s="413" t="str">
        <x:v>AE194</x:v>
      </x:c>
      <x:c r="C3816" s="413" t="str">
        <x:v>=IF(A194="","",IF(AD194&lt;&gt;0,"CHECK harga/bayar",IF(AI194&gt;0,"CHECK DP belum cocok","OK")))</x:v>
      </x:c>
      <x:c r="D3816" s="413" t="str">
        <x:v>=IF(A194="","",IF(LEFT(AG194,5)="CHECK",AG194,IF(AD194&lt;&gt;0,"CHECK harga/bayar",IF(AI194&gt;0,"CHECK DP belum cocok",IF(U194=0,"Ditahan","OK")))))</x:v>
      </x:c>
      <x:c r="E3816" s="413" t="str">
        <x:v>Integrasi rumus</x:v>
      </x:c>
      <x:c r="F3816" s="413" t="str">
        <x:v>9 Sep 2026</x:v>
      </x:c>
    </x:row>
    <x:row r="3817" ht="40" customHeight="1">
      <x:c r="A3817" s="413" t="str">
        <x:v>Data Schedule</x:v>
      </x:c>
      <x:c r="B3817" s="413" t="str">
        <x:v>AC195</x:v>
      </x:c>
      <x:c r="C3817" s="413" t="str">
        <x:v>=IF(A195="","",P195+Q195)</x:v>
      </x:c>
      <x:c r="D3817" s="413" t="str">
        <x:v>=IF(A195="","",P195+Q195+IF(AL195&lt;&gt;"",N(AK195),0))</x:v>
      </x:c>
      <x:c r="E3817" s="413" t="str">
        <x:v>Integrasi rumus</x:v>
      </x:c>
      <x:c r="F3817" s="413" t="str">
        <x:v>9 Sep 2026</x:v>
      </x:c>
    </x:row>
    <x:row r="3818" ht="40" customHeight="1">
      <x:c r="A3818" s="413" t="str">
        <x:v>Data Schedule</x:v>
      </x:c>
      <x:c r="B3818" s="413" t="str">
        <x:v>S195</x:v>
      </x:c>
      <x:c r="C3818" s="413" t="str">
        <x:v>=IF(A195="","",MIN(L195,P195+Q195))</x:v>
      </x:c>
      <x:c r="D3818" s="413" t="str">
        <x:v>=IF(A195="","",MIN(L195,AC195))</x:v>
      </x:c>
      <x:c r="E3818" s="413" t="str">
        <x:v>Integrasi rumus</x:v>
      </x:c>
      <x:c r="F3818" s="413" t="str">
        <x:v>9 Sep 2026</x:v>
      </x:c>
    </x:row>
    <x:row r="3819" ht="40" customHeight="1">
      <x:c r="A3819" s="413" t="str">
        <x:v>Data Schedule</x:v>
      </x:c>
      <x:c r="B3819" s="413" t="str">
        <x:v>T195</x:v>
      </x:c>
      <x:c r="C3819" s="413" t="str">
        <x:v>=IF(A195="","",IF(OR(O195="Lunas",R195&gt;0),0,MAX(0,L195-MAX(N195,P195)-Q195)))</x:v>
      </x:c>
      <x:c r="D3819" s="413" t="str">
        <x:v>=IF(A195="","",MAX(0,L195-AC195))</x:v>
      </x:c>
      <x:c r="E3819" s="413" t="str">
        <x:v>Integrasi rumus</x:v>
      </x:c>
      <x:c r="F3819" s="413" t="str">
        <x:v>9 Sep 2026</x:v>
      </x:c>
    </x:row>
    <x:row r="3820" ht="40" customHeight="1">
      <x:c r="A3820" s="413" t="str">
        <x:v>Data Schedule</x:v>
      </x:c>
      <x:c r="B3820" s="413" t="str">
        <x:v>AI195</x:v>
      </x:c>
      <x:c r="C3820" s="413" t="str">
        <x:v>=IF(A195="","",MAX(0,N195-P195))</x:v>
      </x:c>
      <x:c r="D3820" s="413" t="str">
        <x:v>=IF(A195="","",MAX(0,N195-AC195))</x:v>
      </x:c>
      <x:c r="E3820" s="413" t="str">
        <x:v>Integrasi rumus</x:v>
      </x:c>
      <x:c r="F3820" s="413" t="str">
        <x:v>9 Sep 2026</x:v>
      </x:c>
    </x:row>
    <x:row r="3821" ht="40" customHeight="1">
      <x:c r="A3821" s="413" t="str">
        <x:v>Data Schedule</x:v>
      </x:c>
      <x:c r="B3821" s="413" t="str">
        <x:v>V195</x:v>
      </x:c>
      <x:c r="C3821" s="413" t="str">
        <x:v>=IF(AND(A195&lt;&gt;"",U195=1,B195&gt;'Pengaturan'!$B$6,B195&lt;='Pengaturan'!$B$5),T195,0)</x:v>
      </x:c>
      <x:c r="D3821" s="413" t="str">
        <x:v>=IF(AND(AND(A195&lt;&gt;"",U195=1,AI195=0,AH195=0,LEFT(AG195,5)&lt;&gt;"CHECK",G195&lt;&gt;"CHECK PACKAGE"),B195&gt;'Pengaturan'!$B$6,B195&lt;='Pengaturan'!$B$5),T195,0)</x:v>
      </x:c>
      <x:c r="E3821" s="413" t="str">
        <x:v>Integrasi rumus</x:v>
      </x:c>
      <x:c r="F3821" s="413" t="str">
        <x:v>9 Sep 2026</x:v>
      </x:c>
    </x:row>
    <x:row r="3822" ht="40" customHeight="1">
      <x:c r="A3822" s="413" t="str">
        <x:v>Data Schedule</x:v>
      </x:c>
      <x:c r="B3822" s="413" t="str">
        <x:v>W195</x:v>
      </x:c>
      <x:c r="C3822" s="413" t="str">
        <x:v>=IF(AND(A195&lt;&gt;"",U195=1,B195='Pengaturan'!$B$6,'Pengaturan'!$B$28&lt;&gt;"Tutup"),T195,0)</x:v>
      </x:c>
      <x:c r="D3822" s="413" t="str">
        <x:v>=IF(AND(AND(A195&lt;&gt;"",U195=1,AI195=0,AH195=0,LEFT(AG195,5)&lt;&gt;"CHECK",G195&lt;&gt;"CHECK PACKAGE"),B195='Pengaturan'!$B$6,'Pengaturan'!$B$28&lt;&gt;"Tutup"),T195,0)</x:v>
      </x:c>
      <x:c r="E3822" s="413" t="str">
        <x:v>Integrasi rumus</x:v>
      </x:c>
      <x:c r="F3822" s="413" t="str">
        <x:v>9 Sep 2026</x:v>
      </x:c>
    </x:row>
    <x:row r="3823" ht="40" customHeight="1">
      <x:c r="A3823" s="413" t="str">
        <x:v>Data Schedule</x:v>
      </x:c>
      <x:c r="B3823" s="413" t="str">
        <x:v>AM195</x:v>
      </x:c>
      <x:c r="C3823" s="413"/>
      <x:c r="D3823" s="413" t="str">
        <x:v>=IF(AND(A195&lt;&gt;"",B195&gt;'Pengaturan'!$B$29,B195&lt;='Pengaturan'!$B$5),MAX(0,T195-V195-W195),0)</x:v>
      </x:c>
      <x:c r="E3823" s="413" t="str">
        <x:v>Integrasi rumus</x:v>
      </x:c>
      <x:c r="F3823" s="413" t="str">
        <x:v>9 Sep 2026</x:v>
      </x:c>
    </x:row>
    <x:row r="3824" ht="40" customHeight="1">
      <x:c r="A3824" s="413" t="str">
        <x:v>Data Schedule</x:v>
      </x:c>
      <x:c r="B3824" s="413" t="str">
        <x:v>AE195</x:v>
      </x:c>
      <x:c r="C3824" s="413" t="str">
        <x:v>=IF(A195="","",IF(AD195&lt;&gt;0,"CHECK harga/bayar",IF(AI195&gt;0,"CHECK DP belum cocok","OK")))</x:v>
      </x:c>
      <x:c r="D3824" s="413" t="str">
        <x:v>=IF(A195="","",IF(LEFT(AG195,5)="CHECK",AG195,IF(AD195&lt;&gt;0,"CHECK harga/bayar",IF(AI195&gt;0,"CHECK DP belum cocok",IF(U195=0,"Ditahan","OK")))))</x:v>
      </x:c>
      <x:c r="E3824" s="413" t="str">
        <x:v>Integrasi rumus</x:v>
      </x:c>
      <x:c r="F3824" s="413" t="str">
        <x:v>9 Sep 2026</x:v>
      </x:c>
    </x:row>
    <x:row r="3825" ht="40" customHeight="1">
      <x:c r="A3825" s="413" t="str">
        <x:v>Data Schedule</x:v>
      </x:c>
      <x:c r="B3825" s="413" t="str">
        <x:v>AC196</x:v>
      </x:c>
      <x:c r="C3825" s="413" t="str">
        <x:v>=IF(A196="","",P196+Q196)</x:v>
      </x:c>
      <x:c r="D3825" s="413" t="str">
        <x:v>=IF(A196="","",P196+Q196+IF(AL196&lt;&gt;"",N(AK196),0))</x:v>
      </x:c>
      <x:c r="E3825" s="413" t="str">
        <x:v>Integrasi rumus</x:v>
      </x:c>
      <x:c r="F3825" s="413" t="str">
        <x:v>9 Sep 2026</x:v>
      </x:c>
    </x:row>
    <x:row r="3826" ht="40" customHeight="1">
      <x:c r="A3826" s="413" t="str">
        <x:v>Data Schedule</x:v>
      </x:c>
      <x:c r="B3826" s="413" t="str">
        <x:v>S196</x:v>
      </x:c>
      <x:c r="C3826" s="413" t="str">
        <x:v>=IF(A196="","",MIN(L196,P196+Q196))</x:v>
      </x:c>
      <x:c r="D3826" s="413" t="str">
        <x:v>=IF(A196="","",MIN(L196,AC196))</x:v>
      </x:c>
      <x:c r="E3826" s="413" t="str">
        <x:v>Integrasi rumus</x:v>
      </x:c>
      <x:c r="F3826" s="413" t="str">
        <x:v>9 Sep 2026</x:v>
      </x:c>
    </x:row>
    <x:row r="3827" ht="40" customHeight="1">
      <x:c r="A3827" s="413" t="str">
        <x:v>Data Schedule</x:v>
      </x:c>
      <x:c r="B3827" s="413" t="str">
        <x:v>T196</x:v>
      </x:c>
      <x:c r="C3827" s="413" t="str">
        <x:v>=IF(A196="","",IF(OR(O196="Lunas",R196&gt;0),0,MAX(0,L196-MAX(N196,P196)-Q196)))</x:v>
      </x:c>
      <x:c r="D3827" s="413" t="str">
        <x:v>=IF(A196="","",MAX(0,L196-AC196))</x:v>
      </x:c>
      <x:c r="E3827" s="413" t="str">
        <x:v>Integrasi rumus</x:v>
      </x:c>
      <x:c r="F3827" s="413" t="str">
        <x:v>9 Sep 2026</x:v>
      </x:c>
    </x:row>
    <x:row r="3828" ht="40" customHeight="1">
      <x:c r="A3828" s="413" t="str">
        <x:v>Data Schedule</x:v>
      </x:c>
      <x:c r="B3828" s="413" t="str">
        <x:v>AI196</x:v>
      </x:c>
      <x:c r="C3828" s="413" t="str">
        <x:v>=IF(A196="","",MAX(0,N196-P196))</x:v>
      </x:c>
      <x:c r="D3828" s="413" t="str">
        <x:v>=IF(A196="","",MAX(0,N196-AC196))</x:v>
      </x:c>
      <x:c r="E3828" s="413" t="str">
        <x:v>Integrasi rumus</x:v>
      </x:c>
      <x:c r="F3828" s="413" t="str">
        <x:v>9 Sep 2026</x:v>
      </x:c>
    </x:row>
    <x:row r="3829" ht="40" customHeight="1">
      <x:c r="A3829" s="413" t="str">
        <x:v>Data Schedule</x:v>
      </x:c>
      <x:c r="B3829" s="413" t="str">
        <x:v>V196</x:v>
      </x:c>
      <x:c r="C3829" s="413" t="str">
        <x:v>=IF(AND(A196&lt;&gt;"",U196=1,B196&gt;'Pengaturan'!$B$6,B196&lt;='Pengaturan'!$B$5),T196,0)</x:v>
      </x:c>
      <x:c r="D3829" s="413" t="str">
        <x:v>=IF(AND(AND(A196&lt;&gt;"",U196=1,AI196=0,AH196=0,LEFT(AG196,5)&lt;&gt;"CHECK",G196&lt;&gt;"CHECK PACKAGE"),B196&gt;'Pengaturan'!$B$6,B196&lt;='Pengaturan'!$B$5),T196,0)</x:v>
      </x:c>
      <x:c r="E3829" s="413" t="str">
        <x:v>Integrasi rumus</x:v>
      </x:c>
      <x:c r="F3829" s="413" t="str">
        <x:v>9 Sep 2026</x:v>
      </x:c>
    </x:row>
    <x:row r="3830" ht="40" customHeight="1">
      <x:c r="A3830" s="413" t="str">
        <x:v>Data Schedule</x:v>
      </x:c>
      <x:c r="B3830" s="413" t="str">
        <x:v>W196</x:v>
      </x:c>
      <x:c r="C3830" s="413" t="str">
        <x:v>=IF(AND(A196&lt;&gt;"",U196=1,B196='Pengaturan'!$B$6,'Pengaturan'!$B$28&lt;&gt;"Tutup"),T196,0)</x:v>
      </x:c>
      <x:c r="D3830" s="413" t="str">
        <x:v>=IF(AND(AND(A196&lt;&gt;"",U196=1,AI196=0,AH196=0,LEFT(AG196,5)&lt;&gt;"CHECK",G196&lt;&gt;"CHECK PACKAGE"),B196='Pengaturan'!$B$6,'Pengaturan'!$B$28&lt;&gt;"Tutup"),T196,0)</x:v>
      </x:c>
      <x:c r="E3830" s="413" t="str">
        <x:v>Integrasi rumus</x:v>
      </x:c>
      <x:c r="F3830" s="413" t="str">
        <x:v>9 Sep 2026</x:v>
      </x:c>
    </x:row>
    <x:row r="3831" ht="40" customHeight="1">
      <x:c r="A3831" s="413" t="str">
        <x:v>Data Schedule</x:v>
      </x:c>
      <x:c r="B3831" s="413" t="str">
        <x:v>AM196</x:v>
      </x:c>
      <x:c r="C3831" s="413"/>
      <x:c r="D3831" s="413" t="str">
        <x:v>=IF(AND(A196&lt;&gt;"",B196&gt;'Pengaturan'!$B$29,B196&lt;='Pengaturan'!$B$5),MAX(0,T196-V196-W196),0)</x:v>
      </x:c>
      <x:c r="E3831" s="413" t="str">
        <x:v>Integrasi rumus</x:v>
      </x:c>
      <x:c r="F3831" s="413" t="str">
        <x:v>9 Sep 2026</x:v>
      </x:c>
    </x:row>
    <x:row r="3832" ht="40" customHeight="1">
      <x:c r="A3832" s="413" t="str">
        <x:v>Data Schedule</x:v>
      </x:c>
      <x:c r="B3832" s="413" t="str">
        <x:v>AE196</x:v>
      </x:c>
      <x:c r="C3832" s="413" t="str">
        <x:v>=IF(A196="","",IF(AD196&lt;&gt;0,"CHECK harga/bayar",IF(AI196&gt;0,"CHECK DP belum cocok","OK")))</x:v>
      </x:c>
      <x:c r="D3832" s="413" t="str">
        <x:v>=IF(A196="","",IF(LEFT(AG196,5)="CHECK",AG196,IF(AD196&lt;&gt;0,"CHECK harga/bayar",IF(AI196&gt;0,"CHECK DP belum cocok",IF(U196=0,"Ditahan","OK")))))</x:v>
      </x:c>
      <x:c r="E3832" s="413" t="str">
        <x:v>Integrasi rumus</x:v>
      </x:c>
      <x:c r="F3832" s="413" t="str">
        <x:v>9 Sep 2026</x:v>
      </x:c>
    </x:row>
    <x:row r="3833" ht="40" customHeight="1">
      <x:c r="A3833" s="413" t="str">
        <x:v>Data Schedule</x:v>
      </x:c>
      <x:c r="B3833" s="413" t="str">
        <x:v>AC197</x:v>
      </x:c>
      <x:c r="C3833" s="413" t="str">
        <x:v>=IF(A197="","",P197+Q197)</x:v>
      </x:c>
      <x:c r="D3833" s="413" t="str">
        <x:v>=IF(A197="","",P197+Q197+IF(AL197&lt;&gt;"",N(AK197),0))</x:v>
      </x:c>
      <x:c r="E3833" s="413" t="str">
        <x:v>Integrasi rumus</x:v>
      </x:c>
      <x:c r="F3833" s="413" t="str">
        <x:v>9 Sep 2026</x:v>
      </x:c>
    </x:row>
    <x:row r="3834" ht="40" customHeight="1">
      <x:c r="A3834" s="413" t="str">
        <x:v>Data Schedule</x:v>
      </x:c>
      <x:c r="B3834" s="413" t="str">
        <x:v>S197</x:v>
      </x:c>
      <x:c r="C3834" s="413" t="str">
        <x:v>=IF(A197="","",MIN(L197,P197+Q197))</x:v>
      </x:c>
      <x:c r="D3834" s="413" t="str">
        <x:v>=IF(A197="","",MIN(L197,AC197))</x:v>
      </x:c>
      <x:c r="E3834" s="413" t="str">
        <x:v>Integrasi rumus</x:v>
      </x:c>
      <x:c r="F3834" s="413" t="str">
        <x:v>9 Sep 2026</x:v>
      </x:c>
    </x:row>
    <x:row r="3835" ht="40" customHeight="1">
      <x:c r="A3835" s="413" t="str">
        <x:v>Data Schedule</x:v>
      </x:c>
      <x:c r="B3835" s="413" t="str">
        <x:v>T197</x:v>
      </x:c>
      <x:c r="C3835" s="413" t="str">
        <x:v>=IF(A197="","",IF(OR(O197="Lunas",R197&gt;0),0,MAX(0,L197-MAX(N197,P197)-Q197)))</x:v>
      </x:c>
      <x:c r="D3835" s="413" t="str">
        <x:v>=IF(A197="","",MAX(0,L197-AC197))</x:v>
      </x:c>
      <x:c r="E3835" s="413" t="str">
        <x:v>Integrasi rumus</x:v>
      </x:c>
      <x:c r="F3835" s="413" t="str">
        <x:v>9 Sep 2026</x:v>
      </x:c>
    </x:row>
    <x:row r="3836" ht="40" customHeight="1">
      <x:c r="A3836" s="413" t="str">
        <x:v>Data Schedule</x:v>
      </x:c>
      <x:c r="B3836" s="413" t="str">
        <x:v>AI197</x:v>
      </x:c>
      <x:c r="C3836" s="413" t="str">
        <x:v>=IF(A197="","",MAX(0,N197-P197))</x:v>
      </x:c>
      <x:c r="D3836" s="413" t="str">
        <x:v>=IF(A197="","",MAX(0,N197-AC197))</x:v>
      </x:c>
      <x:c r="E3836" s="413" t="str">
        <x:v>Integrasi rumus</x:v>
      </x:c>
      <x:c r="F3836" s="413" t="str">
        <x:v>9 Sep 2026</x:v>
      </x:c>
    </x:row>
    <x:row r="3837" ht="40" customHeight="1">
      <x:c r="A3837" s="413" t="str">
        <x:v>Data Schedule</x:v>
      </x:c>
      <x:c r="B3837" s="413" t="str">
        <x:v>V197</x:v>
      </x:c>
      <x:c r="C3837" s="413" t="str">
        <x:v>=IF(AND(A197&lt;&gt;"",U197=1,B197&gt;'Pengaturan'!$B$6,B197&lt;='Pengaturan'!$B$5),T197,0)</x:v>
      </x:c>
      <x:c r="D3837" s="413" t="str">
        <x:v>=IF(AND(AND(A197&lt;&gt;"",U197=1,AI197=0,AH197=0,LEFT(AG197,5)&lt;&gt;"CHECK",G197&lt;&gt;"CHECK PACKAGE"),B197&gt;'Pengaturan'!$B$6,B197&lt;='Pengaturan'!$B$5),T197,0)</x:v>
      </x:c>
      <x:c r="E3837" s="413" t="str">
        <x:v>Integrasi rumus</x:v>
      </x:c>
      <x:c r="F3837" s="413" t="str">
        <x:v>9 Sep 2026</x:v>
      </x:c>
    </x:row>
    <x:row r="3838" ht="40" customHeight="1">
      <x:c r="A3838" s="413" t="str">
        <x:v>Data Schedule</x:v>
      </x:c>
      <x:c r="B3838" s="413" t="str">
        <x:v>W197</x:v>
      </x:c>
      <x:c r="C3838" s="413" t="str">
        <x:v>=IF(AND(A197&lt;&gt;"",U197=1,B197='Pengaturan'!$B$6,'Pengaturan'!$B$28&lt;&gt;"Tutup"),T197,0)</x:v>
      </x:c>
      <x:c r="D3838" s="413" t="str">
        <x:v>=IF(AND(AND(A197&lt;&gt;"",U197=1,AI197=0,AH197=0,LEFT(AG197,5)&lt;&gt;"CHECK",G197&lt;&gt;"CHECK PACKAGE"),B197='Pengaturan'!$B$6,'Pengaturan'!$B$28&lt;&gt;"Tutup"),T197,0)</x:v>
      </x:c>
      <x:c r="E3838" s="413" t="str">
        <x:v>Integrasi rumus</x:v>
      </x:c>
      <x:c r="F3838" s="413" t="str">
        <x:v>9 Sep 2026</x:v>
      </x:c>
    </x:row>
    <x:row r="3839" ht="40" customHeight="1">
      <x:c r="A3839" s="413" t="str">
        <x:v>Data Schedule</x:v>
      </x:c>
      <x:c r="B3839" s="413" t="str">
        <x:v>AM197</x:v>
      </x:c>
      <x:c r="C3839" s="413"/>
      <x:c r="D3839" s="413" t="str">
        <x:v>=IF(AND(A197&lt;&gt;"",B197&gt;'Pengaturan'!$B$29,B197&lt;='Pengaturan'!$B$5),MAX(0,T197-V197-W197),0)</x:v>
      </x:c>
      <x:c r="E3839" s="413" t="str">
        <x:v>Integrasi rumus</x:v>
      </x:c>
      <x:c r="F3839" s="413" t="str">
        <x:v>9 Sep 2026</x:v>
      </x:c>
    </x:row>
    <x:row r="3840" ht="40" customHeight="1">
      <x:c r="A3840" s="413" t="str">
        <x:v>Data Schedule</x:v>
      </x:c>
      <x:c r="B3840" s="413" t="str">
        <x:v>AE197</x:v>
      </x:c>
      <x:c r="C3840" s="413" t="str">
        <x:v>=IF(A197="","",IF(AD197&lt;&gt;0,"CHECK harga/bayar",IF(AI197&gt;0,"CHECK DP belum cocok","OK")))</x:v>
      </x:c>
      <x:c r="D3840" s="413" t="str">
        <x:v>=IF(A197="","",IF(LEFT(AG197,5)="CHECK",AG197,IF(AD197&lt;&gt;0,"CHECK harga/bayar",IF(AI197&gt;0,"CHECK DP belum cocok",IF(U197=0,"Ditahan","OK")))))</x:v>
      </x:c>
      <x:c r="E3840" s="413" t="str">
        <x:v>Integrasi rumus</x:v>
      </x:c>
      <x:c r="F3840" s="413" t="str">
        <x:v>9 Sep 2026</x:v>
      </x:c>
    </x:row>
    <x:row r="3841" ht="40" customHeight="1">
      <x:c r="A3841" s="413" t="str">
        <x:v>Data Schedule</x:v>
      </x:c>
      <x:c r="B3841" s="413" t="str">
        <x:v>AC198</x:v>
      </x:c>
      <x:c r="C3841" s="413" t="str">
        <x:v>=IF(A198="","",P198+Q198)</x:v>
      </x:c>
      <x:c r="D3841" s="413" t="str">
        <x:v>=IF(A198="","",P198+Q198+IF(AL198&lt;&gt;"",N(AK198),0))</x:v>
      </x:c>
      <x:c r="E3841" s="413" t="str">
        <x:v>Integrasi rumus</x:v>
      </x:c>
      <x:c r="F3841" s="413" t="str">
        <x:v>9 Sep 2026</x:v>
      </x:c>
    </x:row>
    <x:row r="3842" ht="40" customHeight="1">
      <x:c r="A3842" s="413" t="str">
        <x:v>Data Schedule</x:v>
      </x:c>
      <x:c r="B3842" s="413" t="str">
        <x:v>S198</x:v>
      </x:c>
      <x:c r="C3842" s="413" t="str">
        <x:v>=IF(A198="","",MIN(L198,P198+Q198))</x:v>
      </x:c>
      <x:c r="D3842" s="413" t="str">
        <x:v>=IF(A198="","",MIN(L198,AC198))</x:v>
      </x:c>
      <x:c r="E3842" s="413" t="str">
        <x:v>Integrasi rumus</x:v>
      </x:c>
      <x:c r="F3842" s="413" t="str">
        <x:v>9 Sep 2026</x:v>
      </x:c>
    </x:row>
    <x:row r="3843" ht="40" customHeight="1">
      <x:c r="A3843" s="413" t="str">
        <x:v>Data Schedule</x:v>
      </x:c>
      <x:c r="B3843" s="413" t="str">
        <x:v>T198</x:v>
      </x:c>
      <x:c r="C3843" s="413" t="str">
        <x:v>=IF(A198="","",IF(OR(O198="Lunas",R198&gt;0),0,MAX(0,L198-MAX(N198,P198)-Q198)))</x:v>
      </x:c>
      <x:c r="D3843" s="413" t="str">
        <x:v>=IF(A198="","",MAX(0,L198-AC198))</x:v>
      </x:c>
      <x:c r="E3843" s="413" t="str">
        <x:v>Integrasi rumus</x:v>
      </x:c>
      <x:c r="F3843" s="413" t="str">
        <x:v>9 Sep 2026</x:v>
      </x:c>
    </x:row>
    <x:row r="3844" ht="40" customHeight="1">
      <x:c r="A3844" s="413" t="str">
        <x:v>Data Schedule</x:v>
      </x:c>
      <x:c r="B3844" s="413" t="str">
        <x:v>AI198</x:v>
      </x:c>
      <x:c r="C3844" s="413" t="str">
        <x:v>=IF(A198="","",MAX(0,N198-P198))</x:v>
      </x:c>
      <x:c r="D3844" s="413" t="str">
        <x:v>=IF(A198="","",MAX(0,N198-AC198))</x:v>
      </x:c>
      <x:c r="E3844" s="413" t="str">
        <x:v>Integrasi rumus</x:v>
      </x:c>
      <x:c r="F3844" s="413" t="str">
        <x:v>9 Sep 2026</x:v>
      </x:c>
    </x:row>
    <x:row r="3845" ht="40" customHeight="1">
      <x:c r="A3845" s="413" t="str">
        <x:v>Data Schedule</x:v>
      </x:c>
      <x:c r="B3845" s="413" t="str">
        <x:v>V198</x:v>
      </x:c>
      <x:c r="C3845" s="413" t="str">
        <x:v>=IF(AND(A198&lt;&gt;"",U198=1,B198&gt;'Pengaturan'!$B$6,B198&lt;='Pengaturan'!$B$5),T198,0)</x:v>
      </x:c>
      <x:c r="D3845" s="413" t="str">
        <x:v>=IF(AND(AND(A198&lt;&gt;"",U198=1,AI198=0,AH198=0,LEFT(AG198,5)&lt;&gt;"CHECK",G198&lt;&gt;"CHECK PACKAGE"),B198&gt;'Pengaturan'!$B$6,B198&lt;='Pengaturan'!$B$5),T198,0)</x:v>
      </x:c>
      <x:c r="E3845" s="413" t="str">
        <x:v>Integrasi rumus</x:v>
      </x:c>
      <x:c r="F3845" s="413" t="str">
        <x:v>9 Sep 2026</x:v>
      </x:c>
    </x:row>
    <x:row r="3846" ht="40" customHeight="1">
      <x:c r="A3846" s="413" t="str">
        <x:v>Data Schedule</x:v>
      </x:c>
      <x:c r="B3846" s="413" t="str">
        <x:v>W198</x:v>
      </x:c>
      <x:c r="C3846" s="413" t="str">
        <x:v>=IF(AND(A198&lt;&gt;"",U198=1,B198='Pengaturan'!$B$6,'Pengaturan'!$B$28&lt;&gt;"Tutup"),T198,0)</x:v>
      </x:c>
      <x:c r="D3846" s="413" t="str">
        <x:v>=IF(AND(AND(A198&lt;&gt;"",U198=1,AI198=0,AH198=0,LEFT(AG198,5)&lt;&gt;"CHECK",G198&lt;&gt;"CHECK PACKAGE"),B198='Pengaturan'!$B$6,'Pengaturan'!$B$28&lt;&gt;"Tutup"),T198,0)</x:v>
      </x:c>
      <x:c r="E3846" s="413" t="str">
        <x:v>Integrasi rumus</x:v>
      </x:c>
      <x:c r="F3846" s="413" t="str">
        <x:v>9 Sep 2026</x:v>
      </x:c>
    </x:row>
    <x:row r="3847" ht="40" customHeight="1">
      <x:c r="A3847" s="413" t="str">
        <x:v>Data Schedule</x:v>
      </x:c>
      <x:c r="B3847" s="413" t="str">
        <x:v>AM198</x:v>
      </x:c>
      <x:c r="C3847" s="413"/>
      <x:c r="D3847" s="413" t="str">
        <x:v>=IF(AND(A198&lt;&gt;"",B198&gt;'Pengaturan'!$B$29,B198&lt;='Pengaturan'!$B$5),MAX(0,T198-V198-W198),0)</x:v>
      </x:c>
      <x:c r="E3847" s="413" t="str">
        <x:v>Integrasi rumus</x:v>
      </x:c>
      <x:c r="F3847" s="413" t="str">
        <x:v>9 Sep 2026</x:v>
      </x:c>
    </x:row>
    <x:row r="3848" ht="40" customHeight="1">
      <x:c r="A3848" s="413" t="str">
        <x:v>Data Schedule</x:v>
      </x:c>
      <x:c r="B3848" s="413" t="str">
        <x:v>AE198</x:v>
      </x:c>
      <x:c r="C3848" s="413" t="str">
        <x:v>=IF(A198="","",IF(AD198&lt;&gt;0,"CHECK harga/bayar",IF(AI198&gt;0,"CHECK DP belum cocok","OK")))</x:v>
      </x:c>
      <x:c r="D3848" s="413" t="str">
        <x:v>=IF(A198="","",IF(LEFT(AG198,5)="CHECK",AG198,IF(AD198&lt;&gt;0,"CHECK harga/bayar",IF(AI198&gt;0,"CHECK DP belum cocok",IF(U198=0,"Ditahan","OK")))))</x:v>
      </x:c>
      <x:c r="E3848" s="413" t="str">
        <x:v>Integrasi rumus</x:v>
      </x:c>
      <x:c r="F3848" s="413" t="str">
        <x:v>9 Sep 2026</x:v>
      </x:c>
    </x:row>
    <x:row r="3849" ht="40" customHeight="1">
      <x:c r="A3849" s="413" t="str">
        <x:v>Data Schedule</x:v>
      </x:c>
      <x:c r="B3849" s="413" t="str">
        <x:v>AC199</x:v>
      </x:c>
      <x:c r="C3849" s="413" t="str">
        <x:v>=IF(A199="","",P199+Q199)</x:v>
      </x:c>
      <x:c r="D3849" s="413" t="str">
        <x:v>=IF(A199="","",P199+Q199+IF(AL199&lt;&gt;"",N(AK199),0))</x:v>
      </x:c>
      <x:c r="E3849" s="413" t="str">
        <x:v>Integrasi rumus</x:v>
      </x:c>
      <x:c r="F3849" s="413" t="str">
        <x:v>9 Sep 2026</x:v>
      </x:c>
    </x:row>
    <x:row r="3850" ht="40" customHeight="1">
      <x:c r="A3850" s="413" t="str">
        <x:v>Data Schedule</x:v>
      </x:c>
      <x:c r="B3850" s="413" t="str">
        <x:v>S199</x:v>
      </x:c>
      <x:c r="C3850" s="413" t="str">
        <x:v>=IF(A199="","",MIN(L199,P199+Q199))</x:v>
      </x:c>
      <x:c r="D3850" s="413" t="str">
        <x:v>=IF(A199="","",MIN(L199,AC199))</x:v>
      </x:c>
      <x:c r="E3850" s="413" t="str">
        <x:v>Integrasi rumus</x:v>
      </x:c>
      <x:c r="F3850" s="413" t="str">
        <x:v>9 Sep 2026</x:v>
      </x:c>
    </x:row>
    <x:row r="3851" ht="40" customHeight="1">
      <x:c r="A3851" s="413" t="str">
        <x:v>Data Schedule</x:v>
      </x:c>
      <x:c r="B3851" s="413" t="str">
        <x:v>T199</x:v>
      </x:c>
      <x:c r="C3851" s="413" t="str">
        <x:v>=IF(A199="","",IF(OR(O199="Lunas",R199&gt;0),0,MAX(0,L199-MAX(N199,P199)-Q199)))</x:v>
      </x:c>
      <x:c r="D3851" s="413" t="str">
        <x:v>=IF(A199="","",MAX(0,L199-AC199))</x:v>
      </x:c>
      <x:c r="E3851" s="413" t="str">
        <x:v>Integrasi rumus</x:v>
      </x:c>
      <x:c r="F3851" s="413" t="str">
        <x:v>9 Sep 2026</x:v>
      </x:c>
    </x:row>
    <x:row r="3852" ht="40" customHeight="1">
      <x:c r="A3852" s="413" t="str">
        <x:v>Data Schedule</x:v>
      </x:c>
      <x:c r="B3852" s="413" t="str">
        <x:v>AI199</x:v>
      </x:c>
      <x:c r="C3852" s="413" t="str">
        <x:v>=IF(A199="","",MAX(0,N199-P199))</x:v>
      </x:c>
      <x:c r="D3852" s="413" t="str">
        <x:v>=IF(A199="","",MAX(0,N199-AC199))</x:v>
      </x:c>
      <x:c r="E3852" s="413" t="str">
        <x:v>Integrasi rumus</x:v>
      </x:c>
      <x:c r="F3852" s="413" t="str">
        <x:v>9 Sep 2026</x:v>
      </x:c>
    </x:row>
    <x:row r="3853" ht="40" customHeight="1">
      <x:c r="A3853" s="413" t="str">
        <x:v>Data Schedule</x:v>
      </x:c>
      <x:c r="B3853" s="413" t="str">
        <x:v>V199</x:v>
      </x:c>
      <x:c r="C3853" s="413" t="str">
        <x:v>=IF(AND(A199&lt;&gt;"",U199=1,B199&gt;'Pengaturan'!$B$6,B199&lt;='Pengaturan'!$B$5),T199,0)</x:v>
      </x:c>
      <x:c r="D3853" s="413" t="str">
        <x:v>=IF(AND(AND(A199&lt;&gt;"",U199=1,AI199=0,AH199=0,LEFT(AG199,5)&lt;&gt;"CHECK",G199&lt;&gt;"CHECK PACKAGE"),B199&gt;'Pengaturan'!$B$6,B199&lt;='Pengaturan'!$B$5),T199,0)</x:v>
      </x:c>
      <x:c r="E3853" s="413" t="str">
        <x:v>Integrasi rumus</x:v>
      </x:c>
      <x:c r="F3853" s="413" t="str">
        <x:v>9 Sep 2026</x:v>
      </x:c>
    </x:row>
    <x:row r="3854" ht="40" customHeight="1">
      <x:c r="A3854" s="413" t="str">
        <x:v>Data Schedule</x:v>
      </x:c>
      <x:c r="B3854" s="413" t="str">
        <x:v>W199</x:v>
      </x:c>
      <x:c r="C3854" s="413" t="str">
        <x:v>=IF(AND(A199&lt;&gt;"",U199=1,B199='Pengaturan'!$B$6,'Pengaturan'!$B$28&lt;&gt;"Tutup"),T199,0)</x:v>
      </x:c>
      <x:c r="D3854" s="413" t="str">
        <x:v>=IF(AND(AND(A199&lt;&gt;"",U199=1,AI199=0,AH199=0,LEFT(AG199,5)&lt;&gt;"CHECK",G199&lt;&gt;"CHECK PACKAGE"),B199='Pengaturan'!$B$6,'Pengaturan'!$B$28&lt;&gt;"Tutup"),T199,0)</x:v>
      </x:c>
      <x:c r="E3854" s="413" t="str">
        <x:v>Integrasi rumus</x:v>
      </x:c>
      <x:c r="F3854" s="413" t="str">
        <x:v>9 Sep 2026</x:v>
      </x:c>
    </x:row>
    <x:row r="3855" ht="40" customHeight="1">
      <x:c r="A3855" s="413" t="str">
        <x:v>Data Schedule</x:v>
      </x:c>
      <x:c r="B3855" s="413" t="str">
        <x:v>AM199</x:v>
      </x:c>
      <x:c r="C3855" s="413"/>
      <x:c r="D3855" s="413" t="str">
        <x:v>=IF(AND(A199&lt;&gt;"",B199&gt;'Pengaturan'!$B$29,B199&lt;='Pengaturan'!$B$5),MAX(0,T199-V199-W199),0)</x:v>
      </x:c>
      <x:c r="E3855" s="413" t="str">
        <x:v>Integrasi rumus</x:v>
      </x:c>
      <x:c r="F3855" s="413" t="str">
        <x:v>9 Sep 2026</x:v>
      </x:c>
    </x:row>
    <x:row r="3856" ht="40" customHeight="1">
      <x:c r="A3856" s="413" t="str">
        <x:v>Data Schedule</x:v>
      </x:c>
      <x:c r="B3856" s="413" t="str">
        <x:v>AE199</x:v>
      </x:c>
      <x:c r="C3856" s="413" t="str">
        <x:v>=IF(A199="","",IF(AD199&lt;&gt;0,"CHECK harga/bayar",IF(AI199&gt;0,"CHECK DP belum cocok","OK")))</x:v>
      </x:c>
      <x:c r="D3856" s="413" t="str">
        <x:v>=IF(A199="","",IF(LEFT(AG199,5)="CHECK",AG199,IF(AD199&lt;&gt;0,"CHECK harga/bayar",IF(AI199&gt;0,"CHECK DP belum cocok",IF(U199=0,"Ditahan","OK")))))</x:v>
      </x:c>
      <x:c r="E3856" s="413" t="str">
        <x:v>Integrasi rumus</x:v>
      </x:c>
      <x:c r="F3856" s="413" t="str">
        <x:v>9 Sep 2026</x:v>
      </x:c>
    </x:row>
    <x:row r="3857" ht="40" customHeight="1">
      <x:c r="A3857" s="413" t="str">
        <x:v>Data Schedule</x:v>
      </x:c>
      <x:c r="B3857" s="413" t="str">
        <x:v>AC200</x:v>
      </x:c>
      <x:c r="C3857" s="413" t="str">
        <x:v>=IF(A200="","",P200+Q200)</x:v>
      </x:c>
      <x:c r="D3857" s="413" t="str">
        <x:v>=IF(A200="","",P200+Q200+IF(AL200&lt;&gt;"",N(AK200),0))</x:v>
      </x:c>
      <x:c r="E3857" s="413" t="str">
        <x:v>Integrasi rumus</x:v>
      </x:c>
      <x:c r="F3857" s="413" t="str">
        <x:v>9 Sep 2026</x:v>
      </x:c>
    </x:row>
    <x:row r="3858" ht="40" customHeight="1">
      <x:c r="A3858" s="413" t="str">
        <x:v>Data Schedule</x:v>
      </x:c>
      <x:c r="B3858" s="413" t="str">
        <x:v>S200</x:v>
      </x:c>
      <x:c r="C3858" s="413" t="str">
        <x:v>=IF(A200="","",MIN(L200,P200+Q200))</x:v>
      </x:c>
      <x:c r="D3858" s="413" t="str">
        <x:v>=IF(A200="","",MIN(L200,AC200))</x:v>
      </x:c>
      <x:c r="E3858" s="413" t="str">
        <x:v>Integrasi rumus</x:v>
      </x:c>
      <x:c r="F3858" s="413" t="str">
        <x:v>9 Sep 2026</x:v>
      </x:c>
    </x:row>
    <x:row r="3859" ht="40" customHeight="1">
      <x:c r="A3859" s="413" t="str">
        <x:v>Data Schedule</x:v>
      </x:c>
      <x:c r="B3859" s="413" t="str">
        <x:v>T200</x:v>
      </x:c>
      <x:c r="C3859" s="413" t="str">
        <x:v>=IF(A200="","",IF(OR(O200="Lunas",R200&gt;0),0,MAX(0,L200-MAX(N200,P200)-Q200)))</x:v>
      </x:c>
      <x:c r="D3859" s="413" t="str">
        <x:v>=IF(A200="","",MAX(0,L200-AC200))</x:v>
      </x:c>
      <x:c r="E3859" s="413" t="str">
        <x:v>Integrasi rumus</x:v>
      </x:c>
      <x:c r="F3859" s="413" t="str">
        <x:v>9 Sep 2026</x:v>
      </x:c>
    </x:row>
    <x:row r="3860" ht="40" customHeight="1">
      <x:c r="A3860" s="413" t="str">
        <x:v>Data Schedule</x:v>
      </x:c>
      <x:c r="B3860" s="413" t="str">
        <x:v>AI200</x:v>
      </x:c>
      <x:c r="C3860" s="413" t="str">
        <x:v>=IF(A200="","",MAX(0,N200-P200))</x:v>
      </x:c>
      <x:c r="D3860" s="413" t="str">
        <x:v>=IF(A200="","",MAX(0,N200-AC200))</x:v>
      </x:c>
      <x:c r="E3860" s="413" t="str">
        <x:v>Integrasi rumus</x:v>
      </x:c>
      <x:c r="F3860" s="413" t="str">
        <x:v>9 Sep 2026</x:v>
      </x:c>
    </x:row>
    <x:row r="3861" ht="40" customHeight="1">
      <x:c r="A3861" s="413" t="str">
        <x:v>Data Schedule</x:v>
      </x:c>
      <x:c r="B3861" s="413" t="str">
        <x:v>V200</x:v>
      </x:c>
      <x:c r="C3861" s="413" t="str">
        <x:v>=IF(AND(A200&lt;&gt;"",U200=1,B200&gt;'Pengaturan'!$B$6,B200&lt;='Pengaturan'!$B$5),T200,0)</x:v>
      </x:c>
      <x:c r="D3861" s="413" t="str">
        <x:v>=IF(AND(AND(A200&lt;&gt;"",U200=1,AI200=0,AH200=0,LEFT(AG200,5)&lt;&gt;"CHECK",G200&lt;&gt;"CHECK PACKAGE"),B200&gt;'Pengaturan'!$B$6,B200&lt;='Pengaturan'!$B$5),T200,0)</x:v>
      </x:c>
      <x:c r="E3861" s="413" t="str">
        <x:v>Integrasi rumus</x:v>
      </x:c>
      <x:c r="F3861" s="413" t="str">
        <x:v>9 Sep 2026</x:v>
      </x:c>
    </x:row>
    <x:row r="3862" ht="40" customHeight="1">
      <x:c r="A3862" s="413" t="str">
        <x:v>Data Schedule</x:v>
      </x:c>
      <x:c r="B3862" s="413" t="str">
        <x:v>W200</x:v>
      </x:c>
      <x:c r="C3862" s="413" t="str">
        <x:v>=IF(AND(A200&lt;&gt;"",U200=1,B200='Pengaturan'!$B$6,'Pengaturan'!$B$28&lt;&gt;"Tutup"),T200,0)</x:v>
      </x:c>
      <x:c r="D3862" s="413" t="str">
        <x:v>=IF(AND(AND(A200&lt;&gt;"",U200=1,AI200=0,AH200=0,LEFT(AG200,5)&lt;&gt;"CHECK",G200&lt;&gt;"CHECK PACKAGE"),B200='Pengaturan'!$B$6,'Pengaturan'!$B$28&lt;&gt;"Tutup"),T200,0)</x:v>
      </x:c>
      <x:c r="E3862" s="413" t="str">
        <x:v>Integrasi rumus</x:v>
      </x:c>
      <x:c r="F3862" s="413" t="str">
        <x:v>9 Sep 2026</x:v>
      </x:c>
    </x:row>
    <x:row r="3863" ht="40" customHeight="1">
      <x:c r="A3863" s="413" t="str">
        <x:v>Data Schedule</x:v>
      </x:c>
      <x:c r="B3863" s="413" t="str">
        <x:v>AM200</x:v>
      </x:c>
      <x:c r="C3863" s="413"/>
      <x:c r="D3863" s="413" t="str">
        <x:v>=IF(AND(A200&lt;&gt;"",B200&gt;'Pengaturan'!$B$29,B200&lt;='Pengaturan'!$B$5),MAX(0,T200-V200-W200),0)</x:v>
      </x:c>
      <x:c r="E3863" s="413" t="str">
        <x:v>Integrasi rumus</x:v>
      </x:c>
      <x:c r="F3863" s="413" t="str">
        <x:v>9 Sep 2026</x:v>
      </x:c>
    </x:row>
    <x:row r="3864" ht="40" customHeight="1">
      <x:c r="A3864" s="413" t="str">
        <x:v>Data Schedule</x:v>
      </x:c>
      <x:c r="B3864" s="413" t="str">
        <x:v>AE200</x:v>
      </x:c>
      <x:c r="C3864" s="413" t="str">
        <x:v>=IF(A200="","",IF(AD200&lt;&gt;0,"CHECK harga/bayar",IF(AI200&gt;0,"CHECK DP belum cocok","OK")))</x:v>
      </x:c>
      <x:c r="D3864" s="413" t="str">
        <x:v>=IF(A200="","",IF(LEFT(AG200,5)="CHECK",AG200,IF(AD200&lt;&gt;0,"CHECK harga/bayar",IF(AI200&gt;0,"CHECK DP belum cocok",IF(U200=0,"Ditahan","OK")))))</x:v>
      </x:c>
      <x:c r="E3864" s="413" t="str">
        <x:v>Integrasi rumus</x:v>
      </x:c>
      <x:c r="F3864" s="413" t="str">
        <x:v>9 Sep 2026</x:v>
      </x:c>
    </x:row>
    <x:row r="3865" ht="40" customHeight="1">
      <x:c r="A3865" s="413" t="str">
        <x:v>Data Schedule</x:v>
      </x:c>
      <x:c r="B3865" s="413" t="str">
        <x:v>AC201</x:v>
      </x:c>
      <x:c r="C3865" s="413" t="str">
        <x:v>=IF(A201="","",P201+Q201)</x:v>
      </x:c>
      <x:c r="D3865" s="413" t="str">
        <x:v>=IF(A201="","",P201+Q201+IF(AL201&lt;&gt;"",N(AK201),0))</x:v>
      </x:c>
      <x:c r="E3865" s="413" t="str">
        <x:v>Integrasi rumus</x:v>
      </x:c>
      <x:c r="F3865" s="413" t="str">
        <x:v>9 Sep 2026</x:v>
      </x:c>
    </x:row>
    <x:row r="3866" ht="40" customHeight="1">
      <x:c r="A3866" s="413" t="str">
        <x:v>Data Schedule</x:v>
      </x:c>
      <x:c r="B3866" s="413" t="str">
        <x:v>S201</x:v>
      </x:c>
      <x:c r="C3866" s="413" t="str">
        <x:v>=IF(A201="","",MIN(L201,P201+Q201))</x:v>
      </x:c>
      <x:c r="D3866" s="413" t="str">
        <x:v>=IF(A201="","",MIN(L201,AC201))</x:v>
      </x:c>
      <x:c r="E3866" s="413" t="str">
        <x:v>Integrasi rumus</x:v>
      </x:c>
      <x:c r="F3866" s="413" t="str">
        <x:v>9 Sep 2026</x:v>
      </x:c>
    </x:row>
    <x:row r="3867" ht="40" customHeight="1">
      <x:c r="A3867" s="413" t="str">
        <x:v>Data Schedule</x:v>
      </x:c>
      <x:c r="B3867" s="413" t="str">
        <x:v>T201</x:v>
      </x:c>
      <x:c r="C3867" s="413" t="str">
        <x:v>=IF(A201="","",IF(OR(O201="Lunas",R201&gt;0),0,MAX(0,L201-MAX(N201,P201)-Q201)))</x:v>
      </x:c>
      <x:c r="D3867" s="413" t="str">
        <x:v>=IF(A201="","",MAX(0,L201-AC201))</x:v>
      </x:c>
      <x:c r="E3867" s="413" t="str">
        <x:v>Integrasi rumus</x:v>
      </x:c>
      <x:c r="F3867" s="413" t="str">
        <x:v>9 Sep 2026</x:v>
      </x:c>
    </x:row>
    <x:row r="3868" ht="40" customHeight="1">
      <x:c r="A3868" s="413" t="str">
        <x:v>Data Schedule</x:v>
      </x:c>
      <x:c r="B3868" s="413" t="str">
        <x:v>AI201</x:v>
      </x:c>
      <x:c r="C3868" s="413" t="str">
        <x:v>=IF(A201="","",MAX(0,N201-P201))</x:v>
      </x:c>
      <x:c r="D3868" s="413" t="str">
        <x:v>=IF(A201="","",MAX(0,N201-AC201))</x:v>
      </x:c>
      <x:c r="E3868" s="413" t="str">
        <x:v>Integrasi rumus</x:v>
      </x:c>
      <x:c r="F3868" s="413" t="str">
        <x:v>9 Sep 2026</x:v>
      </x:c>
    </x:row>
    <x:row r="3869" ht="40" customHeight="1">
      <x:c r="A3869" s="413" t="str">
        <x:v>Data Schedule</x:v>
      </x:c>
      <x:c r="B3869" s="413" t="str">
        <x:v>V201</x:v>
      </x:c>
      <x:c r="C3869" s="413" t="str">
        <x:v>=IF(AND(A201&lt;&gt;"",U201=1,B201&gt;'Pengaturan'!$B$6,B201&lt;='Pengaturan'!$B$5),T201,0)</x:v>
      </x:c>
      <x:c r="D3869" s="413" t="str">
        <x:v>=IF(AND(AND(A201&lt;&gt;"",U201=1,AI201=0,AH201=0,LEFT(AG201,5)&lt;&gt;"CHECK",G201&lt;&gt;"CHECK PACKAGE"),B201&gt;'Pengaturan'!$B$6,B201&lt;='Pengaturan'!$B$5),T201,0)</x:v>
      </x:c>
      <x:c r="E3869" s="413" t="str">
        <x:v>Integrasi rumus</x:v>
      </x:c>
      <x:c r="F3869" s="413" t="str">
        <x:v>9 Sep 2026</x:v>
      </x:c>
    </x:row>
    <x:row r="3870" ht="40" customHeight="1">
      <x:c r="A3870" s="413" t="str">
        <x:v>Data Schedule</x:v>
      </x:c>
      <x:c r="B3870" s="413" t="str">
        <x:v>W201</x:v>
      </x:c>
      <x:c r="C3870" s="413" t="str">
        <x:v>=IF(AND(A201&lt;&gt;"",U201=1,B201='Pengaturan'!$B$6,'Pengaturan'!$B$28&lt;&gt;"Tutup"),T201,0)</x:v>
      </x:c>
      <x:c r="D3870" s="413" t="str">
        <x:v>=IF(AND(AND(A201&lt;&gt;"",U201=1,AI201=0,AH201=0,LEFT(AG201,5)&lt;&gt;"CHECK",G201&lt;&gt;"CHECK PACKAGE"),B201='Pengaturan'!$B$6,'Pengaturan'!$B$28&lt;&gt;"Tutup"),T201,0)</x:v>
      </x:c>
      <x:c r="E3870" s="413" t="str">
        <x:v>Integrasi rumus</x:v>
      </x:c>
      <x:c r="F3870" s="413" t="str">
        <x:v>9 Sep 2026</x:v>
      </x:c>
    </x:row>
    <x:row r="3871" ht="40" customHeight="1">
      <x:c r="A3871" s="413" t="str">
        <x:v>Data Schedule</x:v>
      </x:c>
      <x:c r="B3871" s="413" t="str">
        <x:v>AM201</x:v>
      </x:c>
      <x:c r="C3871" s="413"/>
      <x:c r="D3871" s="413" t="str">
        <x:v>=IF(AND(A201&lt;&gt;"",B201&gt;'Pengaturan'!$B$29,B201&lt;='Pengaturan'!$B$5),MAX(0,T201-V201-W201),0)</x:v>
      </x:c>
      <x:c r="E3871" s="413" t="str">
        <x:v>Integrasi rumus</x:v>
      </x:c>
      <x:c r="F3871" s="413" t="str">
        <x:v>9 Sep 2026</x:v>
      </x:c>
    </x:row>
    <x:row r="3872" ht="40" customHeight="1">
      <x:c r="A3872" s="413" t="str">
        <x:v>Data Schedule</x:v>
      </x:c>
      <x:c r="B3872" s="413" t="str">
        <x:v>AE201</x:v>
      </x:c>
      <x:c r="C3872" s="413" t="str">
        <x:v>=IF(A201="","",IF(AD201&lt;&gt;0,"CHECK harga/bayar",IF(AI201&gt;0,"CHECK DP belum cocok","OK")))</x:v>
      </x:c>
      <x:c r="D3872" s="413" t="str">
        <x:v>=IF(A201="","",IF(LEFT(AG201,5)="CHECK",AG201,IF(AD201&lt;&gt;0,"CHECK harga/bayar",IF(AI201&gt;0,"CHECK DP belum cocok",IF(U201=0,"Ditahan","OK")))))</x:v>
      </x:c>
      <x:c r="E3872" s="413" t="str">
        <x:v>Integrasi rumus</x:v>
      </x:c>
      <x:c r="F3872" s="413" t="str">
        <x:v>9 Sep 2026</x:v>
      </x:c>
    </x:row>
    <x:row r="3873" ht="40" customHeight="1">
      <x:c r="A3873" s="413" t="str">
        <x:v>Data Schedule</x:v>
      </x:c>
      <x:c r="B3873" s="413" t="str">
        <x:v>AC202</x:v>
      </x:c>
      <x:c r="C3873" s="413" t="str">
        <x:v>=IF(A202="","",P202+Q202)</x:v>
      </x:c>
      <x:c r="D3873" s="413" t="str">
        <x:v>=IF(A202="","",P202+Q202+IF(AL202&lt;&gt;"",N(AK202),0))</x:v>
      </x:c>
      <x:c r="E3873" s="413" t="str">
        <x:v>Integrasi rumus</x:v>
      </x:c>
      <x:c r="F3873" s="413" t="str">
        <x:v>9 Sep 2026</x:v>
      </x:c>
    </x:row>
    <x:row r="3874" ht="40" customHeight="1">
      <x:c r="A3874" s="413" t="str">
        <x:v>Data Schedule</x:v>
      </x:c>
      <x:c r="B3874" s="413" t="str">
        <x:v>S202</x:v>
      </x:c>
      <x:c r="C3874" s="413" t="str">
        <x:v>=IF(A202="","",MIN(L202,P202+Q202))</x:v>
      </x:c>
      <x:c r="D3874" s="413" t="str">
        <x:v>=IF(A202="","",MIN(L202,AC202))</x:v>
      </x:c>
      <x:c r="E3874" s="413" t="str">
        <x:v>Integrasi rumus</x:v>
      </x:c>
      <x:c r="F3874" s="413" t="str">
        <x:v>9 Sep 2026</x:v>
      </x:c>
    </x:row>
    <x:row r="3875" ht="40" customHeight="1">
      <x:c r="A3875" s="413" t="str">
        <x:v>Data Schedule</x:v>
      </x:c>
      <x:c r="B3875" s="413" t="str">
        <x:v>T202</x:v>
      </x:c>
      <x:c r="C3875" s="413" t="str">
        <x:v>=IF(A202="","",IF(OR(O202="Lunas",R202&gt;0),0,MAX(0,L202-MAX(N202,P202)-Q202)))</x:v>
      </x:c>
      <x:c r="D3875" s="413" t="str">
        <x:v>=IF(A202="","",MAX(0,L202-AC202))</x:v>
      </x:c>
      <x:c r="E3875" s="413" t="str">
        <x:v>Integrasi rumus</x:v>
      </x:c>
      <x:c r="F3875" s="413" t="str">
        <x:v>9 Sep 2026</x:v>
      </x:c>
    </x:row>
    <x:row r="3876" ht="40" customHeight="1">
      <x:c r="A3876" s="413" t="str">
        <x:v>Data Schedule</x:v>
      </x:c>
      <x:c r="B3876" s="413" t="str">
        <x:v>AI202</x:v>
      </x:c>
      <x:c r="C3876" s="413" t="str">
        <x:v>=IF(A202="","",MAX(0,N202-P202))</x:v>
      </x:c>
      <x:c r="D3876" s="413" t="str">
        <x:v>=IF(A202="","",MAX(0,N202-AC202))</x:v>
      </x:c>
      <x:c r="E3876" s="413" t="str">
        <x:v>Integrasi rumus</x:v>
      </x:c>
      <x:c r="F3876" s="413" t="str">
        <x:v>9 Sep 2026</x:v>
      </x:c>
    </x:row>
    <x:row r="3877" ht="40" customHeight="1">
      <x:c r="A3877" s="413" t="str">
        <x:v>Data Schedule</x:v>
      </x:c>
      <x:c r="B3877" s="413" t="str">
        <x:v>V202</x:v>
      </x:c>
      <x:c r="C3877" s="413" t="str">
        <x:v>=IF(AND(A202&lt;&gt;"",U202=1,B202&gt;'Pengaturan'!$B$6,B202&lt;='Pengaturan'!$B$5),T202,0)</x:v>
      </x:c>
      <x:c r="D3877" s="413" t="str">
        <x:v>=IF(AND(AND(A202&lt;&gt;"",U202=1,AI202=0,AH202=0,LEFT(AG202,5)&lt;&gt;"CHECK",G202&lt;&gt;"CHECK PACKAGE"),B202&gt;'Pengaturan'!$B$6,B202&lt;='Pengaturan'!$B$5),T202,0)</x:v>
      </x:c>
      <x:c r="E3877" s="413" t="str">
        <x:v>Integrasi rumus</x:v>
      </x:c>
      <x:c r="F3877" s="413" t="str">
        <x:v>9 Sep 2026</x:v>
      </x:c>
    </x:row>
    <x:row r="3878" ht="40" customHeight="1">
      <x:c r="A3878" s="413" t="str">
        <x:v>Data Schedule</x:v>
      </x:c>
      <x:c r="B3878" s="413" t="str">
        <x:v>W202</x:v>
      </x:c>
      <x:c r="C3878" s="413" t="str">
        <x:v>=IF(AND(A202&lt;&gt;"",U202=1,B202='Pengaturan'!$B$6,'Pengaturan'!$B$28&lt;&gt;"Tutup"),T202,0)</x:v>
      </x:c>
      <x:c r="D3878" s="413" t="str">
        <x:v>=IF(AND(AND(A202&lt;&gt;"",U202=1,AI202=0,AH202=0,LEFT(AG202,5)&lt;&gt;"CHECK",G202&lt;&gt;"CHECK PACKAGE"),B202='Pengaturan'!$B$6,'Pengaturan'!$B$28&lt;&gt;"Tutup"),T202,0)</x:v>
      </x:c>
      <x:c r="E3878" s="413" t="str">
        <x:v>Integrasi rumus</x:v>
      </x:c>
      <x:c r="F3878" s="413" t="str">
        <x:v>9 Sep 2026</x:v>
      </x:c>
    </x:row>
    <x:row r="3879" ht="40" customHeight="1">
      <x:c r="A3879" s="413" t="str">
        <x:v>Data Schedule</x:v>
      </x:c>
      <x:c r="B3879" s="413" t="str">
        <x:v>AM202</x:v>
      </x:c>
      <x:c r="C3879" s="413"/>
      <x:c r="D3879" s="413" t="str">
        <x:v>=IF(AND(A202&lt;&gt;"",B202&gt;'Pengaturan'!$B$29,B202&lt;='Pengaturan'!$B$5),MAX(0,T202-V202-W202),0)</x:v>
      </x:c>
      <x:c r="E3879" s="413" t="str">
        <x:v>Integrasi rumus</x:v>
      </x:c>
      <x:c r="F3879" s="413" t="str">
        <x:v>9 Sep 2026</x:v>
      </x:c>
    </x:row>
    <x:row r="3880" ht="40" customHeight="1">
      <x:c r="A3880" s="413" t="str">
        <x:v>Data Schedule</x:v>
      </x:c>
      <x:c r="B3880" s="413" t="str">
        <x:v>AE202</x:v>
      </x:c>
      <x:c r="C3880" s="413" t="str">
        <x:v>=IF(A202="","",IF(AD202&lt;&gt;0,"CHECK harga/bayar",IF(AI202&gt;0,"CHECK DP belum cocok","OK")))</x:v>
      </x:c>
      <x:c r="D3880" s="413" t="str">
        <x:v>=IF(A202="","",IF(LEFT(AG202,5)="CHECK",AG202,IF(AD202&lt;&gt;0,"CHECK harga/bayar",IF(AI202&gt;0,"CHECK DP belum cocok",IF(U202=0,"Ditahan","OK")))))</x:v>
      </x:c>
      <x:c r="E3880" s="413" t="str">
        <x:v>Integrasi rumus</x:v>
      </x:c>
      <x:c r="F3880" s="413" t="str">
        <x:v>9 Sep 2026</x:v>
      </x:c>
    </x:row>
    <x:row r="3881" ht="40" customHeight="1">
      <x:c r="A3881" s="413" t="str">
        <x:v>Data Schedule</x:v>
      </x:c>
      <x:c r="B3881" s="413" t="str">
        <x:v>AC203</x:v>
      </x:c>
      <x:c r="C3881" s="413" t="str">
        <x:v>=IF(A203="","",P203+Q203)</x:v>
      </x:c>
      <x:c r="D3881" s="413" t="str">
        <x:v>=IF(A203="","",P203+Q203+IF(AL203&lt;&gt;"",N(AK203),0))</x:v>
      </x:c>
      <x:c r="E3881" s="413" t="str">
        <x:v>Integrasi rumus</x:v>
      </x:c>
      <x:c r="F3881" s="413" t="str">
        <x:v>9 Sep 2026</x:v>
      </x:c>
    </x:row>
    <x:row r="3882" ht="40" customHeight="1">
      <x:c r="A3882" s="413" t="str">
        <x:v>Data Schedule</x:v>
      </x:c>
      <x:c r="B3882" s="413" t="str">
        <x:v>S203</x:v>
      </x:c>
      <x:c r="C3882" s="413" t="str">
        <x:v>=IF(A203="","",MIN(L203,P203+Q203))</x:v>
      </x:c>
      <x:c r="D3882" s="413" t="str">
        <x:v>=IF(A203="","",MIN(L203,AC203))</x:v>
      </x:c>
      <x:c r="E3882" s="413" t="str">
        <x:v>Integrasi rumus</x:v>
      </x:c>
      <x:c r="F3882" s="413" t="str">
        <x:v>9 Sep 2026</x:v>
      </x:c>
    </x:row>
    <x:row r="3883" ht="40" customHeight="1">
      <x:c r="A3883" s="413" t="str">
        <x:v>Data Schedule</x:v>
      </x:c>
      <x:c r="B3883" s="413" t="str">
        <x:v>T203</x:v>
      </x:c>
      <x:c r="C3883" s="413" t="str">
        <x:v>=IF(A203="","",IF(OR(O203="Lunas",R203&gt;0),0,MAX(0,L203-MAX(N203,P203)-Q203)))</x:v>
      </x:c>
      <x:c r="D3883" s="413" t="str">
        <x:v>=IF(A203="","",MAX(0,L203-AC203))</x:v>
      </x:c>
      <x:c r="E3883" s="413" t="str">
        <x:v>Integrasi rumus</x:v>
      </x:c>
      <x:c r="F3883" s="413" t="str">
        <x:v>9 Sep 2026</x:v>
      </x:c>
    </x:row>
    <x:row r="3884" ht="40" customHeight="1">
      <x:c r="A3884" s="413" t="str">
        <x:v>Data Schedule</x:v>
      </x:c>
      <x:c r="B3884" s="413" t="str">
        <x:v>AI203</x:v>
      </x:c>
      <x:c r="C3884" s="413" t="str">
        <x:v>=IF(A203="","",MAX(0,N203-P203))</x:v>
      </x:c>
      <x:c r="D3884" s="413" t="str">
        <x:v>=IF(A203="","",MAX(0,N203-AC203))</x:v>
      </x:c>
      <x:c r="E3884" s="413" t="str">
        <x:v>Integrasi rumus</x:v>
      </x:c>
      <x:c r="F3884" s="413" t="str">
        <x:v>9 Sep 2026</x:v>
      </x:c>
    </x:row>
    <x:row r="3885" ht="40" customHeight="1">
      <x:c r="A3885" s="413" t="str">
        <x:v>Data Schedule</x:v>
      </x:c>
      <x:c r="B3885" s="413" t="str">
        <x:v>V203</x:v>
      </x:c>
      <x:c r="C3885" s="413" t="str">
        <x:v>=IF(AND(A203&lt;&gt;"",U203=1,B203&gt;'Pengaturan'!$B$6,B203&lt;='Pengaturan'!$B$5),T203,0)</x:v>
      </x:c>
      <x:c r="D3885" s="413" t="str">
        <x:v>=IF(AND(AND(A203&lt;&gt;"",U203=1,AI203=0,AH203=0,LEFT(AG203,5)&lt;&gt;"CHECK",G203&lt;&gt;"CHECK PACKAGE"),B203&gt;'Pengaturan'!$B$6,B203&lt;='Pengaturan'!$B$5),T203,0)</x:v>
      </x:c>
      <x:c r="E3885" s="413" t="str">
        <x:v>Integrasi rumus</x:v>
      </x:c>
      <x:c r="F3885" s="413" t="str">
        <x:v>9 Sep 2026</x:v>
      </x:c>
    </x:row>
    <x:row r="3886" ht="40" customHeight="1">
      <x:c r="A3886" s="413" t="str">
        <x:v>Data Schedule</x:v>
      </x:c>
      <x:c r="B3886" s="413" t="str">
        <x:v>W203</x:v>
      </x:c>
      <x:c r="C3886" s="413" t="str">
        <x:v>=IF(AND(A203&lt;&gt;"",U203=1,B203='Pengaturan'!$B$6,'Pengaturan'!$B$28&lt;&gt;"Tutup"),T203,0)</x:v>
      </x:c>
      <x:c r="D3886" s="413" t="str">
        <x:v>=IF(AND(AND(A203&lt;&gt;"",U203=1,AI203=0,AH203=0,LEFT(AG203,5)&lt;&gt;"CHECK",G203&lt;&gt;"CHECK PACKAGE"),B203='Pengaturan'!$B$6,'Pengaturan'!$B$28&lt;&gt;"Tutup"),T203,0)</x:v>
      </x:c>
      <x:c r="E3886" s="413" t="str">
        <x:v>Integrasi rumus</x:v>
      </x:c>
      <x:c r="F3886" s="413" t="str">
        <x:v>9 Sep 2026</x:v>
      </x:c>
    </x:row>
    <x:row r="3887" ht="40" customHeight="1">
      <x:c r="A3887" s="413" t="str">
        <x:v>Data Schedule</x:v>
      </x:c>
      <x:c r="B3887" s="413" t="str">
        <x:v>AM203</x:v>
      </x:c>
      <x:c r="C3887" s="413"/>
      <x:c r="D3887" s="413" t="str">
        <x:v>=IF(AND(A203&lt;&gt;"",B203&gt;'Pengaturan'!$B$29,B203&lt;='Pengaturan'!$B$5),MAX(0,T203-V203-W203),0)</x:v>
      </x:c>
      <x:c r="E3887" s="413" t="str">
        <x:v>Integrasi rumus</x:v>
      </x:c>
      <x:c r="F3887" s="413" t="str">
        <x:v>9 Sep 2026</x:v>
      </x:c>
    </x:row>
    <x:row r="3888" ht="40" customHeight="1">
      <x:c r="A3888" s="413" t="str">
        <x:v>Data Schedule</x:v>
      </x:c>
      <x:c r="B3888" s="413" t="str">
        <x:v>AE203</x:v>
      </x:c>
      <x:c r="C3888" s="413" t="str">
        <x:v>=IF(A203="","",IF(AD203&lt;&gt;0,"CHECK harga/bayar",IF(AI203&gt;0,"CHECK DP belum cocok","OK")))</x:v>
      </x:c>
      <x:c r="D3888" s="413" t="str">
        <x:v>=IF(A203="","",IF(LEFT(AG203,5)="CHECK",AG203,IF(AD203&lt;&gt;0,"CHECK harga/bayar",IF(AI203&gt;0,"CHECK DP belum cocok",IF(U203=0,"Ditahan","OK")))))</x:v>
      </x:c>
      <x:c r="E3888" s="413" t="str">
        <x:v>Integrasi rumus</x:v>
      </x:c>
      <x:c r="F3888" s="413" t="str">
        <x:v>9 Sep 2026</x:v>
      </x:c>
    </x:row>
    <x:row r="3889" ht="40" customHeight="1">
      <x:c r="A3889" s="413" t="str">
        <x:v>Data Schedule</x:v>
      </x:c>
      <x:c r="B3889" s="413" t="str">
        <x:v>AC204</x:v>
      </x:c>
      <x:c r="C3889" s="413" t="str">
        <x:v>=IF(A204="","",P204+Q204)</x:v>
      </x:c>
      <x:c r="D3889" s="413" t="str">
        <x:v>=IF(A204="","",P204+Q204+IF(AL204&lt;&gt;"",N(AK204),0))</x:v>
      </x:c>
      <x:c r="E3889" s="413" t="str">
        <x:v>Integrasi rumus</x:v>
      </x:c>
      <x:c r="F3889" s="413" t="str">
        <x:v>9 Sep 2026</x:v>
      </x:c>
    </x:row>
    <x:row r="3890" ht="40" customHeight="1">
      <x:c r="A3890" s="413" t="str">
        <x:v>Data Schedule</x:v>
      </x:c>
      <x:c r="B3890" s="413" t="str">
        <x:v>S204</x:v>
      </x:c>
      <x:c r="C3890" s="413" t="str">
        <x:v>=IF(A204="","",MIN(L204,P204+Q204))</x:v>
      </x:c>
      <x:c r="D3890" s="413" t="str">
        <x:v>=IF(A204="","",MIN(L204,AC204))</x:v>
      </x:c>
      <x:c r="E3890" s="413" t="str">
        <x:v>Integrasi rumus</x:v>
      </x:c>
      <x:c r="F3890" s="413" t="str">
        <x:v>9 Sep 2026</x:v>
      </x:c>
    </x:row>
    <x:row r="3891" ht="40" customHeight="1">
      <x:c r="A3891" s="413" t="str">
        <x:v>Data Schedule</x:v>
      </x:c>
      <x:c r="B3891" s="413" t="str">
        <x:v>T204</x:v>
      </x:c>
      <x:c r="C3891" s="413" t="str">
        <x:v>=IF(A204="","",IF(OR(O204="Lunas",R204&gt;0),0,MAX(0,L204-MAX(N204,P204)-Q204)))</x:v>
      </x:c>
      <x:c r="D3891" s="413" t="str">
        <x:v>=IF(A204="","",MAX(0,L204-AC204))</x:v>
      </x:c>
      <x:c r="E3891" s="413" t="str">
        <x:v>Integrasi rumus</x:v>
      </x:c>
      <x:c r="F3891" s="413" t="str">
        <x:v>9 Sep 2026</x:v>
      </x:c>
    </x:row>
    <x:row r="3892" ht="40" customHeight="1">
      <x:c r="A3892" s="413" t="str">
        <x:v>Data Schedule</x:v>
      </x:c>
      <x:c r="B3892" s="413" t="str">
        <x:v>AI204</x:v>
      </x:c>
      <x:c r="C3892" s="413" t="str">
        <x:v>=IF(A204="","",MAX(0,N204-P204))</x:v>
      </x:c>
      <x:c r="D3892" s="413" t="str">
        <x:v>=IF(A204="","",MAX(0,N204-AC204))</x:v>
      </x:c>
      <x:c r="E3892" s="413" t="str">
        <x:v>Integrasi rumus</x:v>
      </x:c>
      <x:c r="F3892" s="413" t="str">
        <x:v>9 Sep 2026</x:v>
      </x:c>
    </x:row>
    <x:row r="3893" ht="40" customHeight="1">
      <x:c r="A3893" s="413" t="str">
        <x:v>Data Schedule</x:v>
      </x:c>
      <x:c r="B3893" s="413" t="str">
        <x:v>V204</x:v>
      </x:c>
      <x:c r="C3893" s="413" t="str">
        <x:v>=IF(AND(A204&lt;&gt;"",U204=1,B204&gt;'Pengaturan'!$B$6,B204&lt;='Pengaturan'!$B$5),T204,0)</x:v>
      </x:c>
      <x:c r="D3893" s="413" t="str">
        <x:v>=IF(AND(AND(A204&lt;&gt;"",U204=1,AI204=0,AH204=0,LEFT(AG204,5)&lt;&gt;"CHECK",G204&lt;&gt;"CHECK PACKAGE"),B204&gt;'Pengaturan'!$B$6,B204&lt;='Pengaturan'!$B$5),T204,0)</x:v>
      </x:c>
      <x:c r="E3893" s="413" t="str">
        <x:v>Integrasi rumus</x:v>
      </x:c>
      <x:c r="F3893" s="413" t="str">
        <x:v>9 Sep 2026</x:v>
      </x:c>
    </x:row>
    <x:row r="3894" ht="40" customHeight="1">
      <x:c r="A3894" s="413" t="str">
        <x:v>Data Schedule</x:v>
      </x:c>
      <x:c r="B3894" s="413" t="str">
        <x:v>W204</x:v>
      </x:c>
      <x:c r="C3894" s="413" t="str">
        <x:v>=IF(AND(A204&lt;&gt;"",U204=1,B204='Pengaturan'!$B$6,'Pengaturan'!$B$28&lt;&gt;"Tutup"),T204,0)</x:v>
      </x:c>
      <x:c r="D3894" s="413" t="str">
        <x:v>=IF(AND(AND(A204&lt;&gt;"",U204=1,AI204=0,AH204=0,LEFT(AG204,5)&lt;&gt;"CHECK",G204&lt;&gt;"CHECK PACKAGE"),B204='Pengaturan'!$B$6,'Pengaturan'!$B$28&lt;&gt;"Tutup"),T204,0)</x:v>
      </x:c>
      <x:c r="E3894" s="413" t="str">
        <x:v>Integrasi rumus</x:v>
      </x:c>
      <x:c r="F3894" s="413" t="str">
        <x:v>9 Sep 2026</x:v>
      </x:c>
    </x:row>
    <x:row r="3895" ht="40" customHeight="1">
      <x:c r="A3895" s="413" t="str">
        <x:v>Data Schedule</x:v>
      </x:c>
      <x:c r="B3895" s="413" t="str">
        <x:v>AM204</x:v>
      </x:c>
      <x:c r="C3895" s="413"/>
      <x:c r="D3895" s="413" t="str">
        <x:v>=IF(AND(A204&lt;&gt;"",B204&gt;'Pengaturan'!$B$29,B204&lt;='Pengaturan'!$B$5),MAX(0,T204-V204-W204),0)</x:v>
      </x:c>
      <x:c r="E3895" s="413" t="str">
        <x:v>Integrasi rumus</x:v>
      </x:c>
      <x:c r="F3895" s="413" t="str">
        <x:v>9 Sep 2026</x:v>
      </x:c>
    </x:row>
    <x:row r="3896" ht="40" customHeight="1">
      <x:c r="A3896" s="413" t="str">
        <x:v>Data Schedule</x:v>
      </x:c>
      <x:c r="B3896" s="413" t="str">
        <x:v>AE204</x:v>
      </x:c>
      <x:c r="C3896" s="413" t="str">
        <x:v>=IF(A204="","",IF(AD204&lt;&gt;0,"CHECK harga/bayar",IF(AI204&gt;0,"CHECK DP belum cocok","OK")))</x:v>
      </x:c>
      <x:c r="D3896" s="413" t="str">
        <x:v>=IF(A204="","",IF(LEFT(AG204,5)="CHECK",AG204,IF(AD204&lt;&gt;0,"CHECK harga/bayar",IF(AI204&gt;0,"CHECK DP belum cocok",IF(U204=0,"Ditahan","OK")))))</x:v>
      </x:c>
      <x:c r="E3896" s="413" t="str">
        <x:v>Integrasi rumus</x:v>
      </x:c>
      <x:c r="F3896" s="413" t="str">
        <x:v>9 Sep 2026</x:v>
      </x:c>
    </x:row>
    <x:row r="3897" ht="40" customHeight="1">
      <x:c r="A3897" s="413" t="str">
        <x:v>Data Schedule</x:v>
      </x:c>
      <x:c r="B3897" s="413" t="str">
        <x:v>AC205</x:v>
      </x:c>
      <x:c r="C3897" s="413" t="str">
        <x:v>=IF(A205="","",P205+Q205)</x:v>
      </x:c>
      <x:c r="D3897" s="413" t="str">
        <x:v>=IF(A205="","",P205+Q205+IF(AL205&lt;&gt;"",N(AK205),0))</x:v>
      </x:c>
      <x:c r="E3897" s="413" t="str">
        <x:v>Integrasi rumus</x:v>
      </x:c>
      <x:c r="F3897" s="413" t="str">
        <x:v>9 Sep 2026</x:v>
      </x:c>
    </x:row>
    <x:row r="3898" ht="40" customHeight="1">
      <x:c r="A3898" s="413" t="str">
        <x:v>Data Schedule</x:v>
      </x:c>
      <x:c r="B3898" s="413" t="str">
        <x:v>S205</x:v>
      </x:c>
      <x:c r="C3898" s="413" t="str">
        <x:v>=IF(A205="","",MIN(L205,P205+Q205))</x:v>
      </x:c>
      <x:c r="D3898" s="413" t="str">
        <x:v>=IF(A205="","",MIN(L205,AC205))</x:v>
      </x:c>
      <x:c r="E3898" s="413" t="str">
        <x:v>Integrasi rumus</x:v>
      </x:c>
      <x:c r="F3898" s="413" t="str">
        <x:v>9 Sep 2026</x:v>
      </x:c>
    </x:row>
    <x:row r="3899" ht="40" customHeight="1">
      <x:c r="A3899" s="413" t="str">
        <x:v>Data Schedule</x:v>
      </x:c>
      <x:c r="B3899" s="413" t="str">
        <x:v>T205</x:v>
      </x:c>
      <x:c r="C3899" s="413" t="str">
        <x:v>=IF(A205="","",IF(OR(O205="Lunas",R205&gt;0),0,MAX(0,L205-MAX(N205,P205)-Q205)))</x:v>
      </x:c>
      <x:c r="D3899" s="413" t="str">
        <x:v>=IF(A205="","",MAX(0,L205-AC205))</x:v>
      </x:c>
      <x:c r="E3899" s="413" t="str">
        <x:v>Integrasi rumus</x:v>
      </x:c>
      <x:c r="F3899" s="413" t="str">
        <x:v>9 Sep 2026</x:v>
      </x:c>
    </x:row>
    <x:row r="3900" ht="40" customHeight="1">
      <x:c r="A3900" s="413" t="str">
        <x:v>Data Schedule</x:v>
      </x:c>
      <x:c r="B3900" s="413" t="str">
        <x:v>AI205</x:v>
      </x:c>
      <x:c r="C3900" s="413" t="str">
        <x:v>=IF(A205="","",MAX(0,N205-P205))</x:v>
      </x:c>
      <x:c r="D3900" s="413" t="str">
        <x:v>=IF(A205="","",MAX(0,N205-AC205))</x:v>
      </x:c>
      <x:c r="E3900" s="413" t="str">
        <x:v>Integrasi rumus</x:v>
      </x:c>
      <x:c r="F3900" s="413" t="str">
        <x:v>9 Sep 2026</x:v>
      </x:c>
    </x:row>
    <x:row r="3901" ht="40" customHeight="1">
      <x:c r="A3901" s="413" t="str">
        <x:v>Data Schedule</x:v>
      </x:c>
      <x:c r="B3901" s="413" t="str">
        <x:v>V205</x:v>
      </x:c>
      <x:c r="C3901" s="413" t="str">
        <x:v>=IF(AND(A205&lt;&gt;"",U205=1,B205&gt;'Pengaturan'!$B$6,B205&lt;='Pengaturan'!$B$5),T205,0)</x:v>
      </x:c>
      <x:c r="D3901" s="413" t="str">
        <x:v>=IF(AND(AND(A205&lt;&gt;"",U205=1,AI205=0,AH205=0,LEFT(AG205,5)&lt;&gt;"CHECK",G205&lt;&gt;"CHECK PACKAGE"),B205&gt;'Pengaturan'!$B$6,B205&lt;='Pengaturan'!$B$5),T205,0)</x:v>
      </x:c>
      <x:c r="E3901" s="413" t="str">
        <x:v>Integrasi rumus</x:v>
      </x:c>
      <x:c r="F3901" s="413" t="str">
        <x:v>9 Sep 2026</x:v>
      </x:c>
    </x:row>
    <x:row r="3902" ht="40" customHeight="1">
      <x:c r="A3902" s="413" t="str">
        <x:v>Data Schedule</x:v>
      </x:c>
      <x:c r="B3902" s="413" t="str">
        <x:v>W205</x:v>
      </x:c>
      <x:c r="C3902" s="413" t="str">
        <x:v>=IF(AND(A205&lt;&gt;"",U205=1,B205='Pengaturan'!$B$6,'Pengaturan'!$B$28&lt;&gt;"Tutup"),T205,0)</x:v>
      </x:c>
      <x:c r="D3902" s="413" t="str">
        <x:v>=IF(AND(AND(A205&lt;&gt;"",U205=1,AI205=0,AH205=0,LEFT(AG205,5)&lt;&gt;"CHECK",G205&lt;&gt;"CHECK PACKAGE"),B205='Pengaturan'!$B$6,'Pengaturan'!$B$28&lt;&gt;"Tutup"),T205,0)</x:v>
      </x:c>
      <x:c r="E3902" s="413" t="str">
        <x:v>Integrasi rumus</x:v>
      </x:c>
      <x:c r="F3902" s="413" t="str">
        <x:v>9 Sep 2026</x:v>
      </x:c>
    </x:row>
    <x:row r="3903" ht="40" customHeight="1">
      <x:c r="A3903" s="413" t="str">
        <x:v>Data Schedule</x:v>
      </x:c>
      <x:c r="B3903" s="413" t="str">
        <x:v>AM205</x:v>
      </x:c>
      <x:c r="C3903" s="413"/>
      <x:c r="D3903" s="413" t="str">
        <x:v>=IF(AND(A205&lt;&gt;"",B205&gt;'Pengaturan'!$B$29,B205&lt;='Pengaturan'!$B$5),MAX(0,T205-V205-W205),0)</x:v>
      </x:c>
      <x:c r="E3903" s="413" t="str">
        <x:v>Integrasi rumus</x:v>
      </x:c>
      <x:c r="F3903" s="413" t="str">
        <x:v>9 Sep 2026</x:v>
      </x:c>
    </x:row>
    <x:row r="3904" ht="40" customHeight="1">
      <x:c r="A3904" s="413" t="str">
        <x:v>Data Schedule</x:v>
      </x:c>
      <x:c r="B3904" s="413" t="str">
        <x:v>AE205</x:v>
      </x:c>
      <x:c r="C3904" s="413" t="str">
        <x:v>=IF(A205="","",IF(AD205&lt;&gt;0,"CHECK harga/bayar",IF(AI205&gt;0,"CHECK DP belum cocok","OK")))</x:v>
      </x:c>
      <x:c r="D3904" s="413" t="str">
        <x:v>=IF(A205="","",IF(LEFT(AG205,5)="CHECK",AG205,IF(AD205&lt;&gt;0,"CHECK harga/bayar",IF(AI205&gt;0,"CHECK DP belum cocok",IF(U205=0,"Ditahan","OK")))))</x:v>
      </x:c>
      <x:c r="E3904" s="413" t="str">
        <x:v>Integrasi rumus</x:v>
      </x:c>
      <x:c r="F3904" s="413" t="str">
        <x:v>9 Sep 2026</x:v>
      </x:c>
    </x:row>
    <x:row r="3905" ht="40" customHeight="1">
      <x:c r="A3905" s="413" t="str">
        <x:v>Data Schedule</x:v>
      </x:c>
      <x:c r="B3905" s="413" t="str">
        <x:v>AC206</x:v>
      </x:c>
      <x:c r="C3905" s="413" t="str">
        <x:v>=IF(A206="","",P206+Q206)</x:v>
      </x:c>
      <x:c r="D3905" s="413" t="str">
        <x:v>=IF(A206="","",P206+Q206+IF(AL206&lt;&gt;"",N(AK206),0))</x:v>
      </x:c>
      <x:c r="E3905" s="413" t="str">
        <x:v>Integrasi rumus</x:v>
      </x:c>
      <x:c r="F3905" s="413" t="str">
        <x:v>9 Sep 2026</x:v>
      </x:c>
    </x:row>
    <x:row r="3906" ht="40" customHeight="1">
      <x:c r="A3906" s="413" t="str">
        <x:v>Data Schedule</x:v>
      </x:c>
      <x:c r="B3906" s="413" t="str">
        <x:v>S206</x:v>
      </x:c>
      <x:c r="C3906" s="413" t="str">
        <x:v>=IF(A206="","",MIN(L206,P206+Q206))</x:v>
      </x:c>
      <x:c r="D3906" s="413" t="str">
        <x:v>=IF(A206="","",MIN(L206,AC206))</x:v>
      </x:c>
      <x:c r="E3906" s="413" t="str">
        <x:v>Integrasi rumus</x:v>
      </x:c>
      <x:c r="F3906" s="413" t="str">
        <x:v>9 Sep 2026</x:v>
      </x:c>
    </x:row>
    <x:row r="3907" ht="40" customHeight="1">
      <x:c r="A3907" s="413" t="str">
        <x:v>Data Schedule</x:v>
      </x:c>
      <x:c r="B3907" s="413" t="str">
        <x:v>T206</x:v>
      </x:c>
      <x:c r="C3907" s="413" t="str">
        <x:v>=IF(A206="","",IF(OR(O206="Lunas",R206&gt;0),0,MAX(0,L206-MAX(N206,P206)-Q206)))</x:v>
      </x:c>
      <x:c r="D3907" s="413" t="str">
        <x:v>=IF(A206="","",MAX(0,L206-AC206))</x:v>
      </x:c>
      <x:c r="E3907" s="413" t="str">
        <x:v>Integrasi rumus</x:v>
      </x:c>
      <x:c r="F3907" s="413" t="str">
        <x:v>9 Sep 2026</x:v>
      </x:c>
    </x:row>
    <x:row r="3908" ht="40" customHeight="1">
      <x:c r="A3908" s="413" t="str">
        <x:v>Data Schedule</x:v>
      </x:c>
      <x:c r="B3908" s="413" t="str">
        <x:v>AI206</x:v>
      </x:c>
      <x:c r="C3908" s="413" t="str">
        <x:v>=IF(A206="","",MAX(0,N206-P206))</x:v>
      </x:c>
      <x:c r="D3908" s="413" t="str">
        <x:v>=IF(A206="","",MAX(0,N206-AC206))</x:v>
      </x:c>
      <x:c r="E3908" s="413" t="str">
        <x:v>Integrasi rumus</x:v>
      </x:c>
      <x:c r="F3908" s="413" t="str">
        <x:v>9 Sep 2026</x:v>
      </x:c>
    </x:row>
    <x:row r="3909" ht="40" customHeight="1">
      <x:c r="A3909" s="413" t="str">
        <x:v>Data Schedule</x:v>
      </x:c>
      <x:c r="B3909" s="413" t="str">
        <x:v>V206</x:v>
      </x:c>
      <x:c r="C3909" s="413" t="str">
        <x:v>=IF(AND(A206&lt;&gt;"",U206=1,B206&gt;'Pengaturan'!$B$6,B206&lt;='Pengaturan'!$B$5),T206,0)</x:v>
      </x:c>
      <x:c r="D3909" s="413" t="str">
        <x:v>=IF(AND(AND(A206&lt;&gt;"",U206=1,AI206=0,AH206=0,LEFT(AG206,5)&lt;&gt;"CHECK",G206&lt;&gt;"CHECK PACKAGE"),B206&gt;'Pengaturan'!$B$6,B206&lt;='Pengaturan'!$B$5),T206,0)</x:v>
      </x:c>
      <x:c r="E3909" s="413" t="str">
        <x:v>Integrasi rumus</x:v>
      </x:c>
      <x:c r="F3909" s="413" t="str">
        <x:v>9 Sep 2026</x:v>
      </x:c>
    </x:row>
    <x:row r="3910" ht="40" customHeight="1">
      <x:c r="A3910" s="413" t="str">
        <x:v>Data Schedule</x:v>
      </x:c>
      <x:c r="B3910" s="413" t="str">
        <x:v>W206</x:v>
      </x:c>
      <x:c r="C3910" s="413" t="str">
        <x:v>=IF(AND(A206&lt;&gt;"",U206=1,B206='Pengaturan'!$B$6,'Pengaturan'!$B$28&lt;&gt;"Tutup"),T206,0)</x:v>
      </x:c>
      <x:c r="D3910" s="413" t="str">
        <x:v>=IF(AND(AND(A206&lt;&gt;"",U206=1,AI206=0,AH206=0,LEFT(AG206,5)&lt;&gt;"CHECK",G206&lt;&gt;"CHECK PACKAGE"),B206='Pengaturan'!$B$6,'Pengaturan'!$B$28&lt;&gt;"Tutup"),T206,0)</x:v>
      </x:c>
      <x:c r="E3910" s="413" t="str">
        <x:v>Integrasi rumus</x:v>
      </x:c>
      <x:c r="F3910" s="413" t="str">
        <x:v>9 Sep 2026</x:v>
      </x:c>
    </x:row>
    <x:row r="3911" ht="40" customHeight="1">
      <x:c r="A3911" s="413" t="str">
        <x:v>Data Schedule</x:v>
      </x:c>
      <x:c r="B3911" s="413" t="str">
        <x:v>AM206</x:v>
      </x:c>
      <x:c r="C3911" s="413"/>
      <x:c r="D3911" s="413" t="str">
        <x:v>=IF(AND(A206&lt;&gt;"",B206&gt;'Pengaturan'!$B$29,B206&lt;='Pengaturan'!$B$5),MAX(0,T206-V206-W206),0)</x:v>
      </x:c>
      <x:c r="E3911" s="413" t="str">
        <x:v>Integrasi rumus</x:v>
      </x:c>
      <x:c r="F3911" s="413" t="str">
        <x:v>9 Sep 2026</x:v>
      </x:c>
    </x:row>
    <x:row r="3912" ht="40" customHeight="1">
      <x:c r="A3912" s="413" t="str">
        <x:v>Data Schedule</x:v>
      </x:c>
      <x:c r="B3912" s="413" t="str">
        <x:v>AE206</x:v>
      </x:c>
      <x:c r="C3912" s="413" t="str">
        <x:v>=IF(A206="","",IF(AD206&lt;&gt;0,"CHECK harga/bayar",IF(AI206&gt;0,"CHECK DP belum cocok","OK")))</x:v>
      </x:c>
      <x:c r="D3912" s="413" t="str">
        <x:v>=IF(A206="","",IF(LEFT(AG206,5)="CHECK",AG206,IF(AD206&lt;&gt;0,"CHECK harga/bayar",IF(AI206&gt;0,"CHECK DP belum cocok",IF(U206=0,"Ditahan","OK")))))</x:v>
      </x:c>
      <x:c r="E3912" s="413" t="str">
        <x:v>Integrasi rumus</x:v>
      </x:c>
      <x:c r="F3912" s="413" t="str">
        <x:v>9 Sep 2026</x:v>
      </x:c>
    </x:row>
    <x:row r="3913" ht="40" customHeight="1">
      <x:c r="A3913" s="413" t="str">
        <x:v>Data Schedule</x:v>
      </x:c>
      <x:c r="B3913" s="413" t="str">
        <x:v>AC207</x:v>
      </x:c>
      <x:c r="C3913" s="413" t="str">
        <x:v>=IF(A207="","",P207+Q207)</x:v>
      </x:c>
      <x:c r="D3913" s="413" t="str">
        <x:v>=IF(A207="","",P207+Q207+IF(AL207&lt;&gt;"",N(AK207),0))</x:v>
      </x:c>
      <x:c r="E3913" s="413" t="str">
        <x:v>Integrasi rumus</x:v>
      </x:c>
      <x:c r="F3913" s="413" t="str">
        <x:v>9 Sep 2026</x:v>
      </x:c>
    </x:row>
    <x:row r="3914" ht="40" customHeight="1">
      <x:c r="A3914" s="413" t="str">
        <x:v>Data Schedule</x:v>
      </x:c>
      <x:c r="B3914" s="413" t="str">
        <x:v>S207</x:v>
      </x:c>
      <x:c r="C3914" s="413" t="str">
        <x:v>=IF(A207="","",MIN(L207,P207+Q207))</x:v>
      </x:c>
      <x:c r="D3914" s="413" t="str">
        <x:v>=IF(A207="","",MIN(L207,AC207))</x:v>
      </x:c>
      <x:c r="E3914" s="413" t="str">
        <x:v>Integrasi rumus</x:v>
      </x:c>
      <x:c r="F3914" s="413" t="str">
        <x:v>9 Sep 2026</x:v>
      </x:c>
    </x:row>
    <x:row r="3915" ht="40" customHeight="1">
      <x:c r="A3915" s="413" t="str">
        <x:v>Data Schedule</x:v>
      </x:c>
      <x:c r="B3915" s="413" t="str">
        <x:v>T207</x:v>
      </x:c>
      <x:c r="C3915" s="413" t="str">
        <x:v>=IF(A207="","",IF(OR(O207="Lunas",R207&gt;0),0,MAX(0,L207-MAX(N207,P207)-Q207)))</x:v>
      </x:c>
      <x:c r="D3915" s="413" t="str">
        <x:v>=IF(A207="","",MAX(0,L207-AC207))</x:v>
      </x:c>
      <x:c r="E3915" s="413" t="str">
        <x:v>Integrasi rumus</x:v>
      </x:c>
      <x:c r="F3915" s="413" t="str">
        <x:v>9 Sep 2026</x:v>
      </x:c>
    </x:row>
    <x:row r="3916" ht="40" customHeight="1">
      <x:c r="A3916" s="413" t="str">
        <x:v>Data Schedule</x:v>
      </x:c>
      <x:c r="B3916" s="413" t="str">
        <x:v>AI207</x:v>
      </x:c>
      <x:c r="C3916" s="413" t="str">
        <x:v>=IF(A207="","",MAX(0,N207-P207))</x:v>
      </x:c>
      <x:c r="D3916" s="413" t="str">
        <x:v>=IF(A207="","",MAX(0,N207-AC207))</x:v>
      </x:c>
      <x:c r="E3916" s="413" t="str">
        <x:v>Integrasi rumus</x:v>
      </x:c>
      <x:c r="F3916" s="413" t="str">
        <x:v>9 Sep 2026</x:v>
      </x:c>
    </x:row>
    <x:row r="3917" ht="40" customHeight="1">
      <x:c r="A3917" s="413" t="str">
        <x:v>Data Schedule</x:v>
      </x:c>
      <x:c r="B3917" s="413" t="str">
        <x:v>V207</x:v>
      </x:c>
      <x:c r="C3917" s="413" t="str">
        <x:v>=IF(AND(A207&lt;&gt;"",U207=1,B207&gt;'Pengaturan'!$B$6,B207&lt;='Pengaturan'!$B$5),T207,0)</x:v>
      </x:c>
      <x:c r="D3917" s="413" t="str">
        <x:v>=IF(AND(AND(A207&lt;&gt;"",U207=1,AI207=0,AH207=0,LEFT(AG207,5)&lt;&gt;"CHECK",G207&lt;&gt;"CHECK PACKAGE"),B207&gt;'Pengaturan'!$B$6,B207&lt;='Pengaturan'!$B$5),T207,0)</x:v>
      </x:c>
      <x:c r="E3917" s="413" t="str">
        <x:v>Integrasi rumus</x:v>
      </x:c>
      <x:c r="F3917" s="413" t="str">
        <x:v>9 Sep 2026</x:v>
      </x:c>
    </x:row>
    <x:row r="3918" ht="40" customHeight="1">
      <x:c r="A3918" s="413" t="str">
        <x:v>Data Schedule</x:v>
      </x:c>
      <x:c r="B3918" s="413" t="str">
        <x:v>W207</x:v>
      </x:c>
      <x:c r="C3918" s="413" t="str">
        <x:v>=IF(AND(A207&lt;&gt;"",U207=1,B207='Pengaturan'!$B$6,'Pengaturan'!$B$28&lt;&gt;"Tutup"),T207,0)</x:v>
      </x:c>
      <x:c r="D3918" s="413" t="str">
        <x:v>=IF(AND(AND(A207&lt;&gt;"",U207=1,AI207=0,AH207=0,LEFT(AG207,5)&lt;&gt;"CHECK",G207&lt;&gt;"CHECK PACKAGE"),B207='Pengaturan'!$B$6,'Pengaturan'!$B$28&lt;&gt;"Tutup"),T207,0)</x:v>
      </x:c>
      <x:c r="E3918" s="413" t="str">
        <x:v>Integrasi rumus</x:v>
      </x:c>
      <x:c r="F3918" s="413" t="str">
        <x:v>9 Sep 2026</x:v>
      </x:c>
    </x:row>
    <x:row r="3919" ht="40" customHeight="1">
      <x:c r="A3919" s="413" t="str">
        <x:v>Data Schedule</x:v>
      </x:c>
      <x:c r="B3919" s="413" t="str">
        <x:v>AM207</x:v>
      </x:c>
      <x:c r="C3919" s="413"/>
      <x:c r="D3919" s="413" t="str">
        <x:v>=IF(AND(A207&lt;&gt;"",B207&gt;'Pengaturan'!$B$29,B207&lt;='Pengaturan'!$B$5),MAX(0,T207-V207-W207),0)</x:v>
      </x:c>
      <x:c r="E3919" s="413" t="str">
        <x:v>Integrasi rumus</x:v>
      </x:c>
      <x:c r="F3919" s="413" t="str">
        <x:v>9 Sep 2026</x:v>
      </x:c>
    </x:row>
    <x:row r="3920" ht="40" customHeight="1">
      <x:c r="A3920" s="413" t="str">
        <x:v>Data Schedule</x:v>
      </x:c>
      <x:c r="B3920" s="413" t="str">
        <x:v>AE207</x:v>
      </x:c>
      <x:c r="C3920" s="413" t="str">
        <x:v>=IF(A207="","",IF(AD207&lt;&gt;0,"CHECK harga/bayar",IF(AI207&gt;0,"CHECK DP belum cocok","OK")))</x:v>
      </x:c>
      <x:c r="D3920" s="413" t="str">
        <x:v>=IF(A207="","",IF(LEFT(AG207,5)="CHECK",AG207,IF(AD207&lt;&gt;0,"CHECK harga/bayar",IF(AI207&gt;0,"CHECK DP belum cocok",IF(U207=0,"Ditahan","OK")))))</x:v>
      </x:c>
      <x:c r="E3920" s="413" t="str">
        <x:v>Integrasi rumus</x:v>
      </x:c>
      <x:c r="F3920" s="413" t="str">
        <x:v>9 Sep 2026</x:v>
      </x:c>
    </x:row>
    <x:row r="3921" ht="40" customHeight="1">
      <x:c r="A3921" s="413" t="str">
        <x:v>Data Schedule</x:v>
      </x:c>
      <x:c r="B3921" s="413" t="str">
        <x:v>AC208</x:v>
      </x:c>
      <x:c r="C3921" s="413" t="str">
        <x:v>=IF(A208="","",P208+Q208)</x:v>
      </x:c>
      <x:c r="D3921" s="413" t="str">
        <x:v>=IF(A208="","",P208+Q208+IF(AL208&lt;&gt;"",N(AK208),0))</x:v>
      </x:c>
      <x:c r="E3921" s="413" t="str">
        <x:v>Integrasi rumus</x:v>
      </x:c>
      <x:c r="F3921" s="413" t="str">
        <x:v>9 Sep 2026</x:v>
      </x:c>
    </x:row>
    <x:row r="3922" ht="40" customHeight="1">
      <x:c r="A3922" s="413" t="str">
        <x:v>Data Schedule</x:v>
      </x:c>
      <x:c r="B3922" s="413" t="str">
        <x:v>S208</x:v>
      </x:c>
      <x:c r="C3922" s="413" t="str">
        <x:v>=IF(A208="","",MIN(L208,P208+Q208))</x:v>
      </x:c>
      <x:c r="D3922" s="413" t="str">
        <x:v>=IF(A208="","",MIN(L208,AC208))</x:v>
      </x:c>
      <x:c r="E3922" s="413" t="str">
        <x:v>Integrasi rumus</x:v>
      </x:c>
      <x:c r="F3922" s="413" t="str">
        <x:v>9 Sep 2026</x:v>
      </x:c>
    </x:row>
    <x:row r="3923" ht="40" customHeight="1">
      <x:c r="A3923" s="413" t="str">
        <x:v>Data Schedule</x:v>
      </x:c>
      <x:c r="B3923" s="413" t="str">
        <x:v>T208</x:v>
      </x:c>
      <x:c r="C3923" s="413" t="str">
        <x:v>=IF(A208="","",IF(OR(O208="Lunas",R208&gt;0),0,MAX(0,L208-MAX(N208,P208)-Q208)))</x:v>
      </x:c>
      <x:c r="D3923" s="413" t="str">
        <x:v>=IF(A208="","",MAX(0,L208-AC208))</x:v>
      </x:c>
      <x:c r="E3923" s="413" t="str">
        <x:v>Integrasi rumus</x:v>
      </x:c>
      <x:c r="F3923" s="413" t="str">
        <x:v>9 Sep 2026</x:v>
      </x:c>
    </x:row>
    <x:row r="3924" ht="40" customHeight="1">
      <x:c r="A3924" s="413" t="str">
        <x:v>Data Schedule</x:v>
      </x:c>
      <x:c r="B3924" s="413" t="str">
        <x:v>AI208</x:v>
      </x:c>
      <x:c r="C3924" s="413" t="str">
        <x:v>=IF(A208="","",MAX(0,N208-P208))</x:v>
      </x:c>
      <x:c r="D3924" s="413" t="str">
        <x:v>=IF(A208="","",MAX(0,N208-AC208))</x:v>
      </x:c>
      <x:c r="E3924" s="413" t="str">
        <x:v>Integrasi rumus</x:v>
      </x:c>
      <x:c r="F3924" s="413" t="str">
        <x:v>9 Sep 2026</x:v>
      </x:c>
    </x:row>
    <x:row r="3925" ht="40" customHeight="1">
      <x:c r="A3925" s="413" t="str">
        <x:v>Data Schedule</x:v>
      </x:c>
      <x:c r="B3925" s="413" t="str">
        <x:v>V208</x:v>
      </x:c>
      <x:c r="C3925" s="413" t="str">
        <x:v>=IF(AND(A208&lt;&gt;"",U208=1,B208&gt;'Pengaturan'!$B$6,B208&lt;='Pengaturan'!$B$5),T208,0)</x:v>
      </x:c>
      <x:c r="D3925" s="413" t="str">
        <x:v>=IF(AND(AND(A208&lt;&gt;"",U208=1,AI208=0,AH208=0,LEFT(AG208,5)&lt;&gt;"CHECK",G208&lt;&gt;"CHECK PACKAGE"),B208&gt;'Pengaturan'!$B$6,B208&lt;='Pengaturan'!$B$5),T208,0)</x:v>
      </x:c>
      <x:c r="E3925" s="413" t="str">
        <x:v>Integrasi rumus</x:v>
      </x:c>
      <x:c r="F3925" s="413" t="str">
        <x:v>9 Sep 2026</x:v>
      </x:c>
    </x:row>
    <x:row r="3926" ht="40" customHeight="1">
      <x:c r="A3926" s="413" t="str">
        <x:v>Data Schedule</x:v>
      </x:c>
      <x:c r="B3926" s="413" t="str">
        <x:v>W208</x:v>
      </x:c>
      <x:c r="C3926" s="413" t="str">
        <x:v>=IF(AND(A208&lt;&gt;"",U208=1,B208='Pengaturan'!$B$6,'Pengaturan'!$B$28&lt;&gt;"Tutup"),T208,0)</x:v>
      </x:c>
      <x:c r="D3926" s="413" t="str">
        <x:v>=IF(AND(AND(A208&lt;&gt;"",U208=1,AI208=0,AH208=0,LEFT(AG208,5)&lt;&gt;"CHECK",G208&lt;&gt;"CHECK PACKAGE"),B208='Pengaturan'!$B$6,'Pengaturan'!$B$28&lt;&gt;"Tutup"),T208,0)</x:v>
      </x:c>
      <x:c r="E3926" s="413" t="str">
        <x:v>Integrasi rumus</x:v>
      </x:c>
      <x:c r="F3926" s="413" t="str">
        <x:v>9 Sep 2026</x:v>
      </x:c>
    </x:row>
    <x:row r="3927" ht="40" customHeight="1">
      <x:c r="A3927" s="413" t="str">
        <x:v>Data Schedule</x:v>
      </x:c>
      <x:c r="B3927" s="413" t="str">
        <x:v>AM208</x:v>
      </x:c>
      <x:c r="C3927" s="413"/>
      <x:c r="D3927" s="413" t="str">
        <x:v>=IF(AND(A208&lt;&gt;"",B208&gt;'Pengaturan'!$B$29,B208&lt;='Pengaturan'!$B$5),MAX(0,T208-V208-W208),0)</x:v>
      </x:c>
      <x:c r="E3927" s="413" t="str">
        <x:v>Integrasi rumus</x:v>
      </x:c>
      <x:c r="F3927" s="413" t="str">
        <x:v>9 Sep 2026</x:v>
      </x:c>
    </x:row>
    <x:row r="3928" ht="40" customHeight="1">
      <x:c r="A3928" s="413" t="str">
        <x:v>Data Schedule</x:v>
      </x:c>
      <x:c r="B3928" s="413" t="str">
        <x:v>AE208</x:v>
      </x:c>
      <x:c r="C3928" s="413" t="str">
        <x:v>=IF(A208="","",IF(AD208&lt;&gt;0,"CHECK harga/bayar",IF(AI208&gt;0,"CHECK DP belum cocok","OK")))</x:v>
      </x:c>
      <x:c r="D3928" s="413" t="str">
        <x:v>=IF(A208="","",IF(LEFT(AG208,5)="CHECK",AG208,IF(AD208&lt;&gt;0,"CHECK harga/bayar",IF(AI208&gt;0,"CHECK DP belum cocok",IF(U208=0,"Ditahan","OK")))))</x:v>
      </x:c>
      <x:c r="E3928" s="413" t="str">
        <x:v>Integrasi rumus</x:v>
      </x:c>
      <x:c r="F3928" s="413" t="str">
        <x:v>9 Sep 2026</x:v>
      </x:c>
    </x:row>
    <x:row r="3929" ht="40" customHeight="1">
      <x:c r="A3929" s="413" t="str">
        <x:v>Data Schedule</x:v>
      </x:c>
      <x:c r="B3929" s="413" t="str">
        <x:v>AC209</x:v>
      </x:c>
      <x:c r="C3929" s="413" t="str">
        <x:v>=IF(A209="","",P209+Q209)</x:v>
      </x:c>
      <x:c r="D3929" s="413" t="str">
        <x:v>=IF(A209="","",P209+Q209+IF(AL209&lt;&gt;"",N(AK209),0))</x:v>
      </x:c>
      <x:c r="E3929" s="413" t="str">
        <x:v>Integrasi rumus</x:v>
      </x:c>
      <x:c r="F3929" s="413" t="str">
        <x:v>9 Sep 2026</x:v>
      </x:c>
    </x:row>
    <x:row r="3930" ht="40" customHeight="1">
      <x:c r="A3930" s="413" t="str">
        <x:v>Data Schedule</x:v>
      </x:c>
      <x:c r="B3930" s="413" t="str">
        <x:v>S209</x:v>
      </x:c>
      <x:c r="C3930" s="413" t="str">
        <x:v>=IF(A209="","",MIN(L209,P209+Q209))</x:v>
      </x:c>
      <x:c r="D3930" s="413" t="str">
        <x:v>=IF(A209="","",MIN(L209,AC209))</x:v>
      </x:c>
      <x:c r="E3930" s="413" t="str">
        <x:v>Integrasi rumus</x:v>
      </x:c>
      <x:c r="F3930" s="413" t="str">
        <x:v>9 Sep 2026</x:v>
      </x:c>
    </x:row>
    <x:row r="3931" ht="40" customHeight="1">
      <x:c r="A3931" s="413" t="str">
        <x:v>Data Schedule</x:v>
      </x:c>
      <x:c r="B3931" s="413" t="str">
        <x:v>T209</x:v>
      </x:c>
      <x:c r="C3931" s="413" t="str">
        <x:v>=IF(A209="","",IF(OR(O209="Lunas",R209&gt;0),0,MAX(0,L209-MAX(N209,P209)-Q209)))</x:v>
      </x:c>
      <x:c r="D3931" s="413" t="str">
        <x:v>=IF(A209="","",MAX(0,L209-AC209))</x:v>
      </x:c>
      <x:c r="E3931" s="413" t="str">
        <x:v>Integrasi rumus</x:v>
      </x:c>
      <x:c r="F3931" s="413" t="str">
        <x:v>9 Sep 2026</x:v>
      </x:c>
    </x:row>
    <x:row r="3932" ht="40" customHeight="1">
      <x:c r="A3932" s="413" t="str">
        <x:v>Data Schedule</x:v>
      </x:c>
      <x:c r="B3932" s="413" t="str">
        <x:v>AI209</x:v>
      </x:c>
      <x:c r="C3932" s="413" t="str">
        <x:v>=IF(A209="","",MAX(0,N209-P209))</x:v>
      </x:c>
      <x:c r="D3932" s="413" t="str">
        <x:v>=IF(A209="","",MAX(0,N209-AC209))</x:v>
      </x:c>
      <x:c r="E3932" s="413" t="str">
        <x:v>Integrasi rumus</x:v>
      </x:c>
      <x:c r="F3932" s="413" t="str">
        <x:v>9 Sep 2026</x:v>
      </x:c>
    </x:row>
    <x:row r="3933" ht="40" customHeight="1">
      <x:c r="A3933" s="413" t="str">
        <x:v>Data Schedule</x:v>
      </x:c>
      <x:c r="B3933" s="413" t="str">
        <x:v>V209</x:v>
      </x:c>
      <x:c r="C3933" s="413" t="str">
        <x:v>=IF(AND(A209&lt;&gt;"",U209=1,B209&gt;'Pengaturan'!$B$6,B209&lt;='Pengaturan'!$B$5),T209,0)</x:v>
      </x:c>
      <x:c r="D3933" s="413" t="str">
        <x:v>=IF(AND(AND(A209&lt;&gt;"",U209=1,AI209=0,AH209=0,LEFT(AG209,5)&lt;&gt;"CHECK",G209&lt;&gt;"CHECK PACKAGE"),B209&gt;'Pengaturan'!$B$6,B209&lt;='Pengaturan'!$B$5),T209,0)</x:v>
      </x:c>
      <x:c r="E3933" s="413" t="str">
        <x:v>Integrasi rumus</x:v>
      </x:c>
      <x:c r="F3933" s="413" t="str">
        <x:v>9 Sep 2026</x:v>
      </x:c>
    </x:row>
    <x:row r="3934" ht="40" customHeight="1">
      <x:c r="A3934" s="413" t="str">
        <x:v>Data Schedule</x:v>
      </x:c>
      <x:c r="B3934" s="413" t="str">
        <x:v>W209</x:v>
      </x:c>
      <x:c r="C3934" s="413" t="str">
        <x:v>=IF(AND(A209&lt;&gt;"",U209=1,B209='Pengaturan'!$B$6,'Pengaturan'!$B$28&lt;&gt;"Tutup"),T209,0)</x:v>
      </x:c>
      <x:c r="D3934" s="413" t="str">
        <x:v>=IF(AND(AND(A209&lt;&gt;"",U209=1,AI209=0,AH209=0,LEFT(AG209,5)&lt;&gt;"CHECK",G209&lt;&gt;"CHECK PACKAGE"),B209='Pengaturan'!$B$6,'Pengaturan'!$B$28&lt;&gt;"Tutup"),T209,0)</x:v>
      </x:c>
      <x:c r="E3934" s="413" t="str">
        <x:v>Integrasi rumus</x:v>
      </x:c>
      <x:c r="F3934" s="413" t="str">
        <x:v>9 Sep 2026</x:v>
      </x:c>
    </x:row>
    <x:row r="3935" ht="40" customHeight="1">
      <x:c r="A3935" s="413" t="str">
        <x:v>Data Schedule</x:v>
      </x:c>
      <x:c r="B3935" s="413" t="str">
        <x:v>AM209</x:v>
      </x:c>
      <x:c r="C3935" s="413"/>
      <x:c r="D3935" s="413" t="str">
        <x:v>=IF(AND(A209&lt;&gt;"",B209&gt;'Pengaturan'!$B$29,B209&lt;='Pengaturan'!$B$5),MAX(0,T209-V209-W209),0)</x:v>
      </x:c>
      <x:c r="E3935" s="413" t="str">
        <x:v>Integrasi rumus</x:v>
      </x:c>
      <x:c r="F3935" s="413" t="str">
        <x:v>9 Sep 2026</x:v>
      </x:c>
    </x:row>
    <x:row r="3936" ht="40" customHeight="1">
      <x:c r="A3936" s="413" t="str">
        <x:v>Data Schedule</x:v>
      </x:c>
      <x:c r="B3936" s="413" t="str">
        <x:v>AE209</x:v>
      </x:c>
      <x:c r="C3936" s="413" t="str">
        <x:v>=IF(A209="","",IF(AD209&lt;&gt;0,"CHECK harga/bayar",IF(AI209&gt;0,"CHECK DP belum cocok","OK")))</x:v>
      </x:c>
      <x:c r="D3936" s="413" t="str">
        <x:v>=IF(A209="","",IF(LEFT(AG209,5)="CHECK",AG209,IF(AD209&lt;&gt;0,"CHECK harga/bayar",IF(AI209&gt;0,"CHECK DP belum cocok",IF(U209=0,"Ditahan","OK")))))</x:v>
      </x:c>
      <x:c r="E3936" s="413" t="str">
        <x:v>Integrasi rumus</x:v>
      </x:c>
      <x:c r="F3936" s="413" t="str">
        <x:v>9 Sep 2026</x:v>
      </x:c>
    </x:row>
    <x:row r="3937" ht="40" customHeight="1">
      <x:c r="A3937" s="413" t="str">
        <x:v>Data Schedule</x:v>
      </x:c>
      <x:c r="B3937" s="413" t="str">
        <x:v>AC210</x:v>
      </x:c>
      <x:c r="C3937" s="413" t="str">
        <x:v>=IF(A210="","",P210+Q210)</x:v>
      </x:c>
      <x:c r="D3937" s="413" t="str">
        <x:v>=IF(A210="","",P210+Q210+IF(AL210&lt;&gt;"",N(AK210),0))</x:v>
      </x:c>
      <x:c r="E3937" s="413" t="str">
        <x:v>Integrasi rumus</x:v>
      </x:c>
      <x:c r="F3937" s="413" t="str">
        <x:v>9 Sep 2026</x:v>
      </x:c>
    </x:row>
    <x:row r="3938" ht="40" customHeight="1">
      <x:c r="A3938" s="413" t="str">
        <x:v>Data Schedule</x:v>
      </x:c>
      <x:c r="B3938" s="413" t="str">
        <x:v>S210</x:v>
      </x:c>
      <x:c r="C3938" s="413" t="str">
        <x:v>=IF(A210="","",MIN(L210,P210+Q210))</x:v>
      </x:c>
      <x:c r="D3938" s="413" t="str">
        <x:v>=IF(A210="","",MIN(L210,AC210))</x:v>
      </x:c>
      <x:c r="E3938" s="413" t="str">
        <x:v>Integrasi rumus</x:v>
      </x:c>
      <x:c r="F3938" s="413" t="str">
        <x:v>9 Sep 2026</x:v>
      </x:c>
    </x:row>
    <x:row r="3939" ht="40" customHeight="1">
      <x:c r="A3939" s="413" t="str">
        <x:v>Data Schedule</x:v>
      </x:c>
      <x:c r="B3939" s="413" t="str">
        <x:v>T210</x:v>
      </x:c>
      <x:c r="C3939" s="413" t="str">
        <x:v>=IF(A210="","",IF(OR(O210="Lunas",R210&gt;0),0,MAX(0,L210-MAX(N210,P210)-Q210)))</x:v>
      </x:c>
      <x:c r="D3939" s="413" t="str">
        <x:v>=IF(A210="","",MAX(0,L210-AC210))</x:v>
      </x:c>
      <x:c r="E3939" s="413" t="str">
        <x:v>Integrasi rumus</x:v>
      </x:c>
      <x:c r="F3939" s="413" t="str">
        <x:v>9 Sep 2026</x:v>
      </x:c>
    </x:row>
    <x:row r="3940" ht="40" customHeight="1">
      <x:c r="A3940" s="413" t="str">
        <x:v>Data Schedule</x:v>
      </x:c>
      <x:c r="B3940" s="413" t="str">
        <x:v>AI210</x:v>
      </x:c>
      <x:c r="C3940" s="413" t="str">
        <x:v>=IF(A210="","",MAX(0,N210-P210))</x:v>
      </x:c>
      <x:c r="D3940" s="413" t="str">
        <x:v>=IF(A210="","",MAX(0,N210-AC210))</x:v>
      </x:c>
      <x:c r="E3940" s="413" t="str">
        <x:v>Integrasi rumus</x:v>
      </x:c>
      <x:c r="F3940" s="413" t="str">
        <x:v>9 Sep 2026</x:v>
      </x:c>
    </x:row>
    <x:row r="3941" ht="40" customHeight="1">
      <x:c r="A3941" s="413" t="str">
        <x:v>Data Schedule</x:v>
      </x:c>
      <x:c r="B3941" s="413" t="str">
        <x:v>V210</x:v>
      </x:c>
      <x:c r="C3941" s="413" t="str">
        <x:v>=IF(AND(A210&lt;&gt;"",U210=1,B210&gt;'Pengaturan'!$B$6,B210&lt;='Pengaturan'!$B$5),T210,0)</x:v>
      </x:c>
      <x:c r="D3941" s="413" t="str">
        <x:v>=IF(AND(AND(A210&lt;&gt;"",U210=1,AI210=0,AH210=0,LEFT(AG210,5)&lt;&gt;"CHECK",G210&lt;&gt;"CHECK PACKAGE"),B210&gt;'Pengaturan'!$B$6,B210&lt;='Pengaturan'!$B$5),T210,0)</x:v>
      </x:c>
      <x:c r="E3941" s="413" t="str">
        <x:v>Integrasi rumus</x:v>
      </x:c>
      <x:c r="F3941" s="413" t="str">
        <x:v>9 Sep 2026</x:v>
      </x:c>
    </x:row>
    <x:row r="3942" ht="40" customHeight="1">
      <x:c r="A3942" s="413" t="str">
        <x:v>Data Schedule</x:v>
      </x:c>
      <x:c r="B3942" s="413" t="str">
        <x:v>W210</x:v>
      </x:c>
      <x:c r="C3942" s="413" t="str">
        <x:v>=IF(AND(A210&lt;&gt;"",U210=1,B210='Pengaturan'!$B$6,'Pengaturan'!$B$28&lt;&gt;"Tutup"),T210,0)</x:v>
      </x:c>
      <x:c r="D3942" s="413" t="str">
        <x:v>=IF(AND(AND(A210&lt;&gt;"",U210=1,AI210=0,AH210=0,LEFT(AG210,5)&lt;&gt;"CHECK",G210&lt;&gt;"CHECK PACKAGE"),B210='Pengaturan'!$B$6,'Pengaturan'!$B$28&lt;&gt;"Tutup"),T210,0)</x:v>
      </x:c>
      <x:c r="E3942" s="413" t="str">
        <x:v>Integrasi rumus</x:v>
      </x:c>
      <x:c r="F3942" s="413" t="str">
        <x:v>9 Sep 2026</x:v>
      </x:c>
    </x:row>
    <x:row r="3943" ht="40" customHeight="1">
      <x:c r="A3943" s="413" t="str">
        <x:v>Data Schedule</x:v>
      </x:c>
      <x:c r="B3943" s="413" t="str">
        <x:v>AM210</x:v>
      </x:c>
      <x:c r="C3943" s="413"/>
      <x:c r="D3943" s="413" t="str">
        <x:v>=IF(AND(A210&lt;&gt;"",B210&gt;'Pengaturan'!$B$29,B210&lt;='Pengaturan'!$B$5),MAX(0,T210-V210-W210),0)</x:v>
      </x:c>
      <x:c r="E3943" s="413" t="str">
        <x:v>Integrasi rumus</x:v>
      </x:c>
      <x:c r="F3943" s="413" t="str">
        <x:v>9 Sep 2026</x:v>
      </x:c>
    </x:row>
    <x:row r="3944" ht="40" customHeight="1">
      <x:c r="A3944" s="413" t="str">
        <x:v>Data Schedule</x:v>
      </x:c>
      <x:c r="B3944" s="413" t="str">
        <x:v>AE210</x:v>
      </x:c>
      <x:c r="C3944" s="413" t="str">
        <x:v>=IF(A210="","",IF(AD210&lt;&gt;0,"CHECK harga/bayar",IF(AI210&gt;0,"CHECK DP belum cocok","OK")))</x:v>
      </x:c>
      <x:c r="D3944" s="413" t="str">
        <x:v>=IF(A210="","",IF(LEFT(AG210,5)="CHECK",AG210,IF(AD210&lt;&gt;0,"CHECK harga/bayar",IF(AI210&gt;0,"CHECK DP belum cocok",IF(U210=0,"Ditahan","OK")))))</x:v>
      </x:c>
      <x:c r="E3944" s="413" t="str">
        <x:v>Integrasi rumus</x:v>
      </x:c>
      <x:c r="F3944" s="413" t="str">
        <x:v>9 Sep 2026</x:v>
      </x:c>
    </x:row>
    <x:row r="3945" ht="40" customHeight="1">
      <x:c r="A3945" s="413" t="str">
        <x:v>Data Schedule</x:v>
      </x:c>
      <x:c r="B3945" s="413" t="str">
        <x:v>AC211</x:v>
      </x:c>
      <x:c r="C3945" s="413" t="str">
        <x:v>=IF(A211="","",P211+Q211)</x:v>
      </x:c>
      <x:c r="D3945" s="413" t="str">
        <x:v>=IF(A211="","",P211+Q211+IF(AL211&lt;&gt;"",N(AK211),0))</x:v>
      </x:c>
      <x:c r="E3945" s="413" t="str">
        <x:v>Integrasi rumus</x:v>
      </x:c>
      <x:c r="F3945" s="413" t="str">
        <x:v>9 Sep 2026</x:v>
      </x:c>
    </x:row>
    <x:row r="3946" ht="40" customHeight="1">
      <x:c r="A3946" s="413" t="str">
        <x:v>Data Schedule</x:v>
      </x:c>
      <x:c r="B3946" s="413" t="str">
        <x:v>S211</x:v>
      </x:c>
      <x:c r="C3946" s="413" t="str">
        <x:v>=IF(A211="","",MIN(L211,P211+Q211))</x:v>
      </x:c>
      <x:c r="D3946" s="413" t="str">
        <x:v>=IF(A211="","",MIN(L211,AC211))</x:v>
      </x:c>
      <x:c r="E3946" s="413" t="str">
        <x:v>Integrasi rumus</x:v>
      </x:c>
      <x:c r="F3946" s="413" t="str">
        <x:v>9 Sep 2026</x:v>
      </x:c>
    </x:row>
    <x:row r="3947" ht="40" customHeight="1">
      <x:c r="A3947" s="413" t="str">
        <x:v>Data Schedule</x:v>
      </x:c>
      <x:c r="B3947" s="413" t="str">
        <x:v>T211</x:v>
      </x:c>
      <x:c r="C3947" s="413" t="str">
        <x:v>=IF(A211="","",IF(OR(O211="Lunas",R211&gt;0),0,MAX(0,L211-MAX(N211,P211)-Q211)))</x:v>
      </x:c>
      <x:c r="D3947" s="413" t="str">
        <x:v>=IF(A211="","",MAX(0,L211-AC211))</x:v>
      </x:c>
      <x:c r="E3947" s="413" t="str">
        <x:v>Integrasi rumus</x:v>
      </x:c>
      <x:c r="F3947" s="413" t="str">
        <x:v>9 Sep 2026</x:v>
      </x:c>
    </x:row>
    <x:row r="3948" ht="40" customHeight="1">
      <x:c r="A3948" s="413" t="str">
        <x:v>Data Schedule</x:v>
      </x:c>
      <x:c r="B3948" s="413" t="str">
        <x:v>AI211</x:v>
      </x:c>
      <x:c r="C3948" s="413" t="str">
        <x:v>=IF(A211="","",MAX(0,N211-P211))</x:v>
      </x:c>
      <x:c r="D3948" s="413" t="str">
        <x:v>=IF(A211="","",MAX(0,N211-AC211))</x:v>
      </x:c>
      <x:c r="E3948" s="413" t="str">
        <x:v>Integrasi rumus</x:v>
      </x:c>
      <x:c r="F3948" s="413" t="str">
        <x:v>9 Sep 2026</x:v>
      </x:c>
    </x:row>
    <x:row r="3949" ht="40" customHeight="1">
      <x:c r="A3949" s="413" t="str">
        <x:v>Data Schedule</x:v>
      </x:c>
      <x:c r="B3949" s="413" t="str">
        <x:v>V211</x:v>
      </x:c>
      <x:c r="C3949" s="413" t="str">
        <x:v>=IF(AND(A211&lt;&gt;"",U211=1,B211&gt;'Pengaturan'!$B$6,B211&lt;='Pengaturan'!$B$5),T211,0)</x:v>
      </x:c>
      <x:c r="D3949" s="413" t="str">
        <x:v>=IF(AND(AND(A211&lt;&gt;"",U211=1,AI211=0,AH211=0,LEFT(AG211,5)&lt;&gt;"CHECK",G211&lt;&gt;"CHECK PACKAGE"),B211&gt;'Pengaturan'!$B$6,B211&lt;='Pengaturan'!$B$5),T211,0)</x:v>
      </x:c>
      <x:c r="E3949" s="413" t="str">
        <x:v>Integrasi rumus</x:v>
      </x:c>
      <x:c r="F3949" s="413" t="str">
        <x:v>9 Sep 2026</x:v>
      </x:c>
    </x:row>
    <x:row r="3950" ht="40" customHeight="1">
      <x:c r="A3950" s="413" t="str">
        <x:v>Data Schedule</x:v>
      </x:c>
      <x:c r="B3950" s="413" t="str">
        <x:v>W211</x:v>
      </x:c>
      <x:c r="C3950" s="413" t="str">
        <x:v>=IF(AND(A211&lt;&gt;"",U211=1,B211='Pengaturan'!$B$6,'Pengaturan'!$B$28&lt;&gt;"Tutup"),T211,0)</x:v>
      </x:c>
      <x:c r="D3950" s="413" t="str">
        <x:v>=IF(AND(AND(A211&lt;&gt;"",U211=1,AI211=0,AH211=0,LEFT(AG211,5)&lt;&gt;"CHECK",G211&lt;&gt;"CHECK PACKAGE"),B211='Pengaturan'!$B$6,'Pengaturan'!$B$28&lt;&gt;"Tutup"),T211,0)</x:v>
      </x:c>
      <x:c r="E3950" s="413" t="str">
        <x:v>Integrasi rumus</x:v>
      </x:c>
      <x:c r="F3950" s="413" t="str">
        <x:v>9 Sep 2026</x:v>
      </x:c>
    </x:row>
    <x:row r="3951" ht="40" customHeight="1">
      <x:c r="A3951" s="413" t="str">
        <x:v>Data Schedule</x:v>
      </x:c>
      <x:c r="B3951" s="413" t="str">
        <x:v>AM211</x:v>
      </x:c>
      <x:c r="C3951" s="413"/>
      <x:c r="D3951" s="413" t="str">
        <x:v>=IF(AND(A211&lt;&gt;"",B211&gt;'Pengaturan'!$B$29,B211&lt;='Pengaturan'!$B$5),MAX(0,T211-V211-W211),0)</x:v>
      </x:c>
      <x:c r="E3951" s="413" t="str">
        <x:v>Integrasi rumus</x:v>
      </x:c>
      <x:c r="F3951" s="413" t="str">
        <x:v>9 Sep 2026</x:v>
      </x:c>
    </x:row>
    <x:row r="3952" ht="40" customHeight="1">
      <x:c r="A3952" s="413" t="str">
        <x:v>Data Schedule</x:v>
      </x:c>
      <x:c r="B3952" s="413" t="str">
        <x:v>AE211</x:v>
      </x:c>
      <x:c r="C3952" s="413" t="str">
        <x:v>=IF(A211="","",IF(AD211&lt;&gt;0,"CHECK harga/bayar",IF(AI211&gt;0,"CHECK DP belum cocok","OK")))</x:v>
      </x:c>
      <x:c r="D3952" s="413" t="str">
        <x:v>=IF(A211="","",IF(LEFT(AG211,5)="CHECK",AG211,IF(AD211&lt;&gt;0,"CHECK harga/bayar",IF(AI211&gt;0,"CHECK DP belum cocok",IF(U211=0,"Ditahan","OK")))))</x:v>
      </x:c>
      <x:c r="E3952" s="413" t="str">
        <x:v>Integrasi rumus</x:v>
      </x:c>
      <x:c r="F3952" s="413" t="str">
        <x:v>9 Sep 2026</x:v>
      </x:c>
    </x:row>
    <x:row r="3953" ht="40" customHeight="1">
      <x:c r="A3953" s="413" t="str">
        <x:v>Data Schedule</x:v>
      </x:c>
      <x:c r="B3953" s="413" t="str">
        <x:v>AC212</x:v>
      </x:c>
      <x:c r="C3953" s="413" t="str">
        <x:v>=IF(A212="","",P212+Q212)</x:v>
      </x:c>
      <x:c r="D3953" s="413" t="str">
        <x:v>=IF(A212="","",P212+Q212+IF(AL212&lt;&gt;"",N(AK212),0))</x:v>
      </x:c>
      <x:c r="E3953" s="413" t="str">
        <x:v>Integrasi rumus</x:v>
      </x:c>
      <x:c r="F3953" s="413" t="str">
        <x:v>9 Sep 2026</x:v>
      </x:c>
    </x:row>
    <x:row r="3954" ht="40" customHeight="1">
      <x:c r="A3954" s="413" t="str">
        <x:v>Data Schedule</x:v>
      </x:c>
      <x:c r="B3954" s="413" t="str">
        <x:v>S212</x:v>
      </x:c>
      <x:c r="C3954" s="413" t="str">
        <x:v>=IF(A212="","",MIN(L212,P212+Q212))</x:v>
      </x:c>
      <x:c r="D3954" s="413" t="str">
        <x:v>=IF(A212="","",MIN(L212,AC212))</x:v>
      </x:c>
      <x:c r="E3954" s="413" t="str">
        <x:v>Integrasi rumus</x:v>
      </x:c>
      <x:c r="F3954" s="413" t="str">
        <x:v>9 Sep 2026</x:v>
      </x:c>
    </x:row>
    <x:row r="3955" ht="40" customHeight="1">
      <x:c r="A3955" s="413" t="str">
        <x:v>Data Schedule</x:v>
      </x:c>
      <x:c r="B3955" s="413" t="str">
        <x:v>T212</x:v>
      </x:c>
      <x:c r="C3955" s="413" t="str">
        <x:v>=IF(A212="","",IF(OR(O212="Lunas",R212&gt;0),0,MAX(0,L212-MAX(N212,P212)-Q212)))</x:v>
      </x:c>
      <x:c r="D3955" s="413" t="str">
        <x:v>=IF(A212="","",MAX(0,L212-AC212))</x:v>
      </x:c>
      <x:c r="E3955" s="413" t="str">
        <x:v>Integrasi rumus</x:v>
      </x:c>
      <x:c r="F3955" s="413" t="str">
        <x:v>9 Sep 2026</x:v>
      </x:c>
    </x:row>
    <x:row r="3956" ht="40" customHeight="1">
      <x:c r="A3956" s="413" t="str">
        <x:v>Data Schedule</x:v>
      </x:c>
      <x:c r="B3956" s="413" t="str">
        <x:v>AI212</x:v>
      </x:c>
      <x:c r="C3956" s="413" t="str">
        <x:v>=IF(A212="","",MAX(0,N212-P212))</x:v>
      </x:c>
      <x:c r="D3956" s="413" t="str">
        <x:v>=IF(A212="","",MAX(0,N212-AC212))</x:v>
      </x:c>
      <x:c r="E3956" s="413" t="str">
        <x:v>Integrasi rumus</x:v>
      </x:c>
      <x:c r="F3956" s="413" t="str">
        <x:v>9 Sep 2026</x:v>
      </x:c>
    </x:row>
    <x:row r="3957" ht="40" customHeight="1">
      <x:c r="A3957" s="413" t="str">
        <x:v>Data Schedule</x:v>
      </x:c>
      <x:c r="B3957" s="413" t="str">
        <x:v>V212</x:v>
      </x:c>
      <x:c r="C3957" s="413" t="str">
        <x:v>=IF(AND(A212&lt;&gt;"",U212=1,B212&gt;'Pengaturan'!$B$6,B212&lt;='Pengaturan'!$B$5),T212,0)</x:v>
      </x:c>
      <x:c r="D3957" s="413" t="str">
        <x:v>=IF(AND(AND(A212&lt;&gt;"",U212=1,AI212=0,AH212=0,LEFT(AG212,5)&lt;&gt;"CHECK",G212&lt;&gt;"CHECK PACKAGE"),B212&gt;'Pengaturan'!$B$6,B212&lt;='Pengaturan'!$B$5),T212,0)</x:v>
      </x:c>
      <x:c r="E3957" s="413" t="str">
        <x:v>Integrasi rumus</x:v>
      </x:c>
      <x:c r="F3957" s="413" t="str">
        <x:v>9 Sep 2026</x:v>
      </x:c>
    </x:row>
    <x:row r="3958" ht="40" customHeight="1">
      <x:c r="A3958" s="413" t="str">
        <x:v>Data Schedule</x:v>
      </x:c>
      <x:c r="B3958" s="413" t="str">
        <x:v>W212</x:v>
      </x:c>
      <x:c r="C3958" s="413" t="str">
        <x:v>=IF(AND(A212&lt;&gt;"",U212=1,B212='Pengaturan'!$B$6,'Pengaturan'!$B$28&lt;&gt;"Tutup"),T212,0)</x:v>
      </x:c>
      <x:c r="D3958" s="413" t="str">
        <x:v>=IF(AND(AND(A212&lt;&gt;"",U212=1,AI212=0,AH212=0,LEFT(AG212,5)&lt;&gt;"CHECK",G212&lt;&gt;"CHECK PACKAGE"),B212='Pengaturan'!$B$6,'Pengaturan'!$B$28&lt;&gt;"Tutup"),T212,0)</x:v>
      </x:c>
      <x:c r="E3958" s="413" t="str">
        <x:v>Integrasi rumus</x:v>
      </x:c>
      <x:c r="F3958" s="413" t="str">
        <x:v>9 Sep 2026</x:v>
      </x:c>
    </x:row>
    <x:row r="3959" ht="40" customHeight="1">
      <x:c r="A3959" s="413" t="str">
        <x:v>Data Schedule</x:v>
      </x:c>
      <x:c r="B3959" s="413" t="str">
        <x:v>AM212</x:v>
      </x:c>
      <x:c r="C3959" s="413"/>
      <x:c r="D3959" s="413" t="str">
        <x:v>=IF(AND(A212&lt;&gt;"",B212&gt;'Pengaturan'!$B$29,B212&lt;='Pengaturan'!$B$5),MAX(0,T212-V212-W212),0)</x:v>
      </x:c>
      <x:c r="E3959" s="413" t="str">
        <x:v>Integrasi rumus</x:v>
      </x:c>
      <x:c r="F3959" s="413" t="str">
        <x:v>9 Sep 2026</x:v>
      </x:c>
    </x:row>
    <x:row r="3960" ht="40" customHeight="1">
      <x:c r="A3960" s="413" t="str">
        <x:v>Data Schedule</x:v>
      </x:c>
      <x:c r="B3960" s="413" t="str">
        <x:v>AE212</x:v>
      </x:c>
      <x:c r="C3960" s="413" t="str">
        <x:v>=IF(A212="","",IF(AD212&lt;&gt;0,"CHECK harga/bayar",IF(AI212&gt;0,"CHECK DP belum cocok","OK")))</x:v>
      </x:c>
      <x:c r="D3960" s="413" t="str">
        <x:v>=IF(A212="","",IF(LEFT(AG212,5)="CHECK",AG212,IF(AD212&lt;&gt;0,"CHECK harga/bayar",IF(AI212&gt;0,"CHECK DP belum cocok",IF(U212=0,"Ditahan","OK")))))</x:v>
      </x:c>
      <x:c r="E3960" s="413" t="str">
        <x:v>Integrasi rumus</x:v>
      </x:c>
      <x:c r="F3960" s="413" t="str">
        <x:v>9 Sep 2026</x:v>
      </x:c>
    </x:row>
    <x:row r="3961" ht="40" customHeight="1">
      <x:c r="A3961" s="413" t="str">
        <x:v>Data Schedule</x:v>
      </x:c>
      <x:c r="B3961" s="413" t="str">
        <x:v>AC213</x:v>
      </x:c>
      <x:c r="C3961" s="413" t="str">
        <x:v>=IF(A213="","",P213+Q213)</x:v>
      </x:c>
      <x:c r="D3961" s="413" t="str">
        <x:v>=IF(A213="","",P213+Q213+IF(AL213&lt;&gt;"",N(AK213),0))</x:v>
      </x:c>
      <x:c r="E3961" s="413" t="str">
        <x:v>Integrasi rumus</x:v>
      </x:c>
      <x:c r="F3961" s="413" t="str">
        <x:v>9 Sep 2026</x:v>
      </x:c>
    </x:row>
    <x:row r="3962" ht="40" customHeight="1">
      <x:c r="A3962" s="413" t="str">
        <x:v>Data Schedule</x:v>
      </x:c>
      <x:c r="B3962" s="413" t="str">
        <x:v>S213</x:v>
      </x:c>
      <x:c r="C3962" s="413" t="str">
        <x:v>=IF(A213="","",MIN(L213,P213+Q213))</x:v>
      </x:c>
      <x:c r="D3962" s="413" t="str">
        <x:v>=IF(A213="","",MIN(L213,AC213))</x:v>
      </x:c>
      <x:c r="E3962" s="413" t="str">
        <x:v>Integrasi rumus</x:v>
      </x:c>
      <x:c r="F3962" s="413" t="str">
        <x:v>9 Sep 2026</x:v>
      </x:c>
    </x:row>
    <x:row r="3963" ht="40" customHeight="1">
      <x:c r="A3963" s="413" t="str">
        <x:v>Data Schedule</x:v>
      </x:c>
      <x:c r="B3963" s="413" t="str">
        <x:v>T213</x:v>
      </x:c>
      <x:c r="C3963" s="413" t="str">
        <x:v>=IF(A213="","",IF(OR(O213="Lunas",R213&gt;0),0,MAX(0,L213-MAX(N213,P213)-Q213)))</x:v>
      </x:c>
      <x:c r="D3963" s="413" t="str">
        <x:v>=IF(A213="","",MAX(0,L213-AC213))</x:v>
      </x:c>
      <x:c r="E3963" s="413" t="str">
        <x:v>Integrasi rumus</x:v>
      </x:c>
      <x:c r="F3963" s="413" t="str">
        <x:v>9 Sep 2026</x:v>
      </x:c>
    </x:row>
    <x:row r="3964" ht="40" customHeight="1">
      <x:c r="A3964" s="413" t="str">
        <x:v>Data Schedule</x:v>
      </x:c>
      <x:c r="B3964" s="413" t="str">
        <x:v>AI213</x:v>
      </x:c>
      <x:c r="C3964" s="413" t="str">
        <x:v>=IF(A213="","",MAX(0,N213-P213))</x:v>
      </x:c>
      <x:c r="D3964" s="413" t="str">
        <x:v>=IF(A213="","",MAX(0,N213-AC213))</x:v>
      </x:c>
      <x:c r="E3964" s="413" t="str">
        <x:v>Integrasi rumus</x:v>
      </x:c>
      <x:c r="F3964" s="413" t="str">
        <x:v>9 Sep 2026</x:v>
      </x:c>
    </x:row>
    <x:row r="3965" ht="40" customHeight="1">
      <x:c r="A3965" s="413" t="str">
        <x:v>Data Schedule</x:v>
      </x:c>
      <x:c r="B3965" s="413" t="str">
        <x:v>V213</x:v>
      </x:c>
      <x:c r="C3965" s="413" t="str">
        <x:v>=IF(AND(A213&lt;&gt;"",U213=1,B213&gt;'Pengaturan'!$B$6,B213&lt;='Pengaturan'!$B$5),T213,0)</x:v>
      </x:c>
      <x:c r="D3965" s="413" t="str">
        <x:v>=IF(AND(AND(A213&lt;&gt;"",U213=1,AI213=0,AH213=0,LEFT(AG213,5)&lt;&gt;"CHECK",G213&lt;&gt;"CHECK PACKAGE"),B213&gt;'Pengaturan'!$B$6,B213&lt;='Pengaturan'!$B$5),T213,0)</x:v>
      </x:c>
      <x:c r="E3965" s="413" t="str">
        <x:v>Integrasi rumus</x:v>
      </x:c>
      <x:c r="F3965" s="413" t="str">
        <x:v>9 Sep 2026</x:v>
      </x:c>
    </x:row>
    <x:row r="3966" ht="40" customHeight="1">
      <x:c r="A3966" s="413" t="str">
        <x:v>Data Schedule</x:v>
      </x:c>
      <x:c r="B3966" s="413" t="str">
        <x:v>W213</x:v>
      </x:c>
      <x:c r="C3966" s="413" t="str">
        <x:v>=IF(AND(A213&lt;&gt;"",U213=1,B213='Pengaturan'!$B$6,'Pengaturan'!$B$28&lt;&gt;"Tutup"),T213,0)</x:v>
      </x:c>
      <x:c r="D3966" s="413" t="str">
        <x:v>=IF(AND(AND(A213&lt;&gt;"",U213=1,AI213=0,AH213=0,LEFT(AG213,5)&lt;&gt;"CHECK",G213&lt;&gt;"CHECK PACKAGE"),B213='Pengaturan'!$B$6,'Pengaturan'!$B$28&lt;&gt;"Tutup"),T213,0)</x:v>
      </x:c>
      <x:c r="E3966" s="413" t="str">
        <x:v>Integrasi rumus</x:v>
      </x:c>
      <x:c r="F3966" s="413" t="str">
        <x:v>9 Sep 2026</x:v>
      </x:c>
    </x:row>
    <x:row r="3967" ht="40" customHeight="1">
      <x:c r="A3967" s="413" t="str">
        <x:v>Data Schedule</x:v>
      </x:c>
      <x:c r="B3967" s="413" t="str">
        <x:v>AM213</x:v>
      </x:c>
      <x:c r="C3967" s="413"/>
      <x:c r="D3967" s="413" t="str">
        <x:v>=IF(AND(A213&lt;&gt;"",B213&gt;'Pengaturan'!$B$29,B213&lt;='Pengaturan'!$B$5),MAX(0,T213-V213-W213),0)</x:v>
      </x:c>
      <x:c r="E3967" s="413" t="str">
        <x:v>Integrasi rumus</x:v>
      </x:c>
      <x:c r="F3967" s="413" t="str">
        <x:v>9 Sep 2026</x:v>
      </x:c>
    </x:row>
    <x:row r="3968" ht="40" customHeight="1">
      <x:c r="A3968" s="413" t="str">
        <x:v>Data Schedule</x:v>
      </x:c>
      <x:c r="B3968" s="413" t="str">
        <x:v>AE213</x:v>
      </x:c>
      <x:c r="C3968" s="413" t="str">
        <x:v>=IF(A213="","",IF(AD213&lt;&gt;0,"CHECK harga/bayar",IF(AI213&gt;0,"CHECK DP belum cocok","OK")))</x:v>
      </x:c>
      <x:c r="D3968" s="413" t="str">
        <x:v>=IF(A213="","",IF(LEFT(AG213,5)="CHECK",AG213,IF(AD213&lt;&gt;0,"CHECK harga/bayar",IF(AI213&gt;0,"CHECK DP belum cocok",IF(U213=0,"Ditahan","OK")))))</x:v>
      </x:c>
      <x:c r="E3968" s="413" t="str">
        <x:v>Integrasi rumus</x:v>
      </x:c>
      <x:c r="F3968" s="413" t="str">
        <x:v>9 Sep 2026</x:v>
      </x:c>
    </x:row>
    <x:row r="3969" ht="40" customHeight="1">
      <x:c r="A3969" s="413" t="str">
        <x:v>Data Schedule</x:v>
      </x:c>
      <x:c r="B3969" s="413" t="str">
        <x:v>AC214</x:v>
      </x:c>
      <x:c r="C3969" s="413" t="str">
        <x:v>=IF(A214="","",P214+Q214)</x:v>
      </x:c>
      <x:c r="D3969" s="413" t="str">
        <x:v>=IF(A214="","",P214+Q214+IF(AL214&lt;&gt;"",N(AK214),0))</x:v>
      </x:c>
      <x:c r="E3969" s="413" t="str">
        <x:v>Integrasi rumus</x:v>
      </x:c>
      <x:c r="F3969" s="413" t="str">
        <x:v>9 Sep 2026</x:v>
      </x:c>
    </x:row>
    <x:row r="3970" ht="40" customHeight="1">
      <x:c r="A3970" s="413" t="str">
        <x:v>Data Schedule</x:v>
      </x:c>
      <x:c r="B3970" s="413" t="str">
        <x:v>S214</x:v>
      </x:c>
      <x:c r="C3970" s="413" t="str">
        <x:v>=IF(A214="","",MIN(L214,P214+Q214))</x:v>
      </x:c>
      <x:c r="D3970" s="413" t="str">
        <x:v>=IF(A214="","",MIN(L214,AC214))</x:v>
      </x:c>
      <x:c r="E3970" s="413" t="str">
        <x:v>Integrasi rumus</x:v>
      </x:c>
      <x:c r="F3970" s="413" t="str">
        <x:v>9 Sep 2026</x:v>
      </x:c>
    </x:row>
    <x:row r="3971" ht="40" customHeight="1">
      <x:c r="A3971" s="413" t="str">
        <x:v>Data Schedule</x:v>
      </x:c>
      <x:c r="B3971" s="413" t="str">
        <x:v>T214</x:v>
      </x:c>
      <x:c r="C3971" s="413" t="str">
        <x:v>=IF(A214="","",IF(OR(O214="Lunas",R214&gt;0),0,MAX(0,L214-MAX(N214,P214)-Q214)))</x:v>
      </x:c>
      <x:c r="D3971" s="413" t="str">
        <x:v>=IF(A214="","",MAX(0,L214-AC214))</x:v>
      </x:c>
      <x:c r="E3971" s="413" t="str">
        <x:v>Integrasi rumus</x:v>
      </x:c>
      <x:c r="F3971" s="413" t="str">
        <x:v>9 Sep 2026</x:v>
      </x:c>
    </x:row>
    <x:row r="3972" ht="40" customHeight="1">
      <x:c r="A3972" s="413" t="str">
        <x:v>Data Schedule</x:v>
      </x:c>
      <x:c r="B3972" s="413" t="str">
        <x:v>AI214</x:v>
      </x:c>
      <x:c r="C3972" s="413" t="str">
        <x:v>=IF(A214="","",MAX(0,N214-P214))</x:v>
      </x:c>
      <x:c r="D3972" s="413" t="str">
        <x:v>=IF(A214="","",MAX(0,N214-AC214))</x:v>
      </x:c>
      <x:c r="E3972" s="413" t="str">
        <x:v>Integrasi rumus</x:v>
      </x:c>
      <x:c r="F3972" s="413" t="str">
        <x:v>9 Sep 2026</x:v>
      </x:c>
    </x:row>
    <x:row r="3973" ht="40" customHeight="1">
      <x:c r="A3973" s="413" t="str">
        <x:v>Data Schedule</x:v>
      </x:c>
      <x:c r="B3973" s="413" t="str">
        <x:v>V214</x:v>
      </x:c>
      <x:c r="C3973" s="413" t="str">
        <x:v>=IF(AND(A214&lt;&gt;"",U214=1,B214&gt;'Pengaturan'!$B$6,B214&lt;='Pengaturan'!$B$5),T214,0)</x:v>
      </x:c>
      <x:c r="D3973" s="413" t="str">
        <x:v>=IF(AND(AND(A214&lt;&gt;"",U214=1,AI214=0,AH214=0,LEFT(AG214,5)&lt;&gt;"CHECK",G214&lt;&gt;"CHECK PACKAGE"),B214&gt;'Pengaturan'!$B$6,B214&lt;='Pengaturan'!$B$5),T214,0)</x:v>
      </x:c>
      <x:c r="E3973" s="413" t="str">
        <x:v>Integrasi rumus</x:v>
      </x:c>
      <x:c r="F3973" s="413" t="str">
        <x:v>9 Sep 2026</x:v>
      </x:c>
    </x:row>
    <x:row r="3974" ht="40" customHeight="1">
      <x:c r="A3974" s="413" t="str">
        <x:v>Data Schedule</x:v>
      </x:c>
      <x:c r="B3974" s="413" t="str">
        <x:v>W214</x:v>
      </x:c>
      <x:c r="C3974" s="413" t="str">
        <x:v>=IF(AND(A214&lt;&gt;"",U214=1,B214='Pengaturan'!$B$6,'Pengaturan'!$B$28&lt;&gt;"Tutup"),T214,0)</x:v>
      </x:c>
      <x:c r="D3974" s="413" t="str">
        <x:v>=IF(AND(AND(A214&lt;&gt;"",U214=1,AI214=0,AH214=0,LEFT(AG214,5)&lt;&gt;"CHECK",G214&lt;&gt;"CHECK PACKAGE"),B214='Pengaturan'!$B$6,'Pengaturan'!$B$28&lt;&gt;"Tutup"),T214,0)</x:v>
      </x:c>
      <x:c r="E3974" s="413" t="str">
        <x:v>Integrasi rumus</x:v>
      </x:c>
      <x:c r="F3974" s="413" t="str">
        <x:v>9 Sep 2026</x:v>
      </x:c>
    </x:row>
    <x:row r="3975" ht="40" customHeight="1">
      <x:c r="A3975" s="413" t="str">
        <x:v>Data Schedule</x:v>
      </x:c>
      <x:c r="B3975" s="413" t="str">
        <x:v>AM214</x:v>
      </x:c>
      <x:c r="C3975" s="413"/>
      <x:c r="D3975" s="413" t="str">
        <x:v>=IF(AND(A214&lt;&gt;"",B214&gt;'Pengaturan'!$B$29,B214&lt;='Pengaturan'!$B$5),MAX(0,T214-V214-W214),0)</x:v>
      </x:c>
      <x:c r="E3975" s="413" t="str">
        <x:v>Integrasi rumus</x:v>
      </x:c>
      <x:c r="F3975" s="413" t="str">
        <x:v>9 Sep 2026</x:v>
      </x:c>
    </x:row>
    <x:row r="3976" ht="40" customHeight="1">
      <x:c r="A3976" s="413" t="str">
        <x:v>Data Schedule</x:v>
      </x:c>
      <x:c r="B3976" s="413" t="str">
        <x:v>AE214</x:v>
      </x:c>
      <x:c r="C3976" s="413" t="str">
        <x:v>=IF(A214="","",IF(AD214&lt;&gt;0,"CHECK harga/bayar",IF(AI214&gt;0,"CHECK DP belum cocok","OK")))</x:v>
      </x:c>
      <x:c r="D3976" s="413" t="str">
        <x:v>=IF(A214="","",IF(LEFT(AG214,5)="CHECK",AG214,IF(AD214&lt;&gt;0,"CHECK harga/bayar",IF(AI214&gt;0,"CHECK DP belum cocok",IF(U214=0,"Ditahan","OK")))))</x:v>
      </x:c>
      <x:c r="E3976" s="413" t="str">
        <x:v>Integrasi rumus</x:v>
      </x:c>
      <x:c r="F3976" s="413" t="str">
        <x:v>9 Sep 2026</x:v>
      </x:c>
    </x:row>
    <x:row r="3977" ht="40" customHeight="1">
      <x:c r="A3977" s="413" t="str">
        <x:v>Data Schedule</x:v>
      </x:c>
      <x:c r="B3977" s="413" t="str">
        <x:v>AC215</x:v>
      </x:c>
      <x:c r="C3977" s="413" t="str">
        <x:v>=IF(A215="","",P215+Q215)</x:v>
      </x:c>
      <x:c r="D3977" s="413" t="str">
        <x:v>=IF(A215="","",P215+Q215+IF(AL215&lt;&gt;"",N(AK215),0))</x:v>
      </x:c>
      <x:c r="E3977" s="413" t="str">
        <x:v>Integrasi rumus</x:v>
      </x:c>
      <x:c r="F3977" s="413" t="str">
        <x:v>9 Sep 2026</x:v>
      </x:c>
    </x:row>
    <x:row r="3978" ht="40" customHeight="1">
      <x:c r="A3978" s="413" t="str">
        <x:v>Data Schedule</x:v>
      </x:c>
      <x:c r="B3978" s="413" t="str">
        <x:v>S215</x:v>
      </x:c>
      <x:c r="C3978" s="413" t="str">
        <x:v>=IF(A215="","",MIN(L215,P215+Q215))</x:v>
      </x:c>
      <x:c r="D3978" s="413" t="str">
        <x:v>=IF(A215="","",MIN(L215,AC215))</x:v>
      </x:c>
      <x:c r="E3978" s="413" t="str">
        <x:v>Integrasi rumus</x:v>
      </x:c>
      <x:c r="F3978" s="413" t="str">
        <x:v>9 Sep 2026</x:v>
      </x:c>
    </x:row>
    <x:row r="3979" ht="40" customHeight="1">
      <x:c r="A3979" s="413" t="str">
        <x:v>Data Schedule</x:v>
      </x:c>
      <x:c r="B3979" s="413" t="str">
        <x:v>T215</x:v>
      </x:c>
      <x:c r="C3979" s="413" t="str">
        <x:v>=IF(A215="","",IF(OR(O215="Lunas",R215&gt;0),0,MAX(0,L215-MAX(N215,P215)-Q215)))</x:v>
      </x:c>
      <x:c r="D3979" s="413" t="str">
        <x:v>=IF(A215="","",MAX(0,L215-AC215))</x:v>
      </x:c>
      <x:c r="E3979" s="413" t="str">
        <x:v>Integrasi rumus</x:v>
      </x:c>
      <x:c r="F3979" s="413" t="str">
        <x:v>9 Sep 2026</x:v>
      </x:c>
    </x:row>
    <x:row r="3980" ht="40" customHeight="1">
      <x:c r="A3980" s="413" t="str">
        <x:v>Data Schedule</x:v>
      </x:c>
      <x:c r="B3980" s="413" t="str">
        <x:v>AI215</x:v>
      </x:c>
      <x:c r="C3980" s="413" t="str">
        <x:v>=IF(A215="","",MAX(0,N215-P215))</x:v>
      </x:c>
      <x:c r="D3980" s="413" t="str">
        <x:v>=IF(A215="","",MAX(0,N215-AC215))</x:v>
      </x:c>
      <x:c r="E3980" s="413" t="str">
        <x:v>Integrasi rumus</x:v>
      </x:c>
      <x:c r="F3980" s="413" t="str">
        <x:v>9 Sep 2026</x:v>
      </x:c>
    </x:row>
    <x:row r="3981" ht="40" customHeight="1">
      <x:c r="A3981" s="413" t="str">
        <x:v>Data Schedule</x:v>
      </x:c>
      <x:c r="B3981" s="413" t="str">
        <x:v>V215</x:v>
      </x:c>
      <x:c r="C3981" s="413" t="str">
        <x:v>=IF(AND(A215&lt;&gt;"",U215=1,B215&gt;'Pengaturan'!$B$6,B215&lt;='Pengaturan'!$B$5),T215,0)</x:v>
      </x:c>
      <x:c r="D3981" s="413" t="str">
        <x:v>=IF(AND(AND(A215&lt;&gt;"",U215=1,AI215=0,AH215=0,LEFT(AG215,5)&lt;&gt;"CHECK",G215&lt;&gt;"CHECK PACKAGE"),B215&gt;'Pengaturan'!$B$6,B215&lt;='Pengaturan'!$B$5),T215,0)</x:v>
      </x:c>
      <x:c r="E3981" s="413" t="str">
        <x:v>Integrasi rumus</x:v>
      </x:c>
      <x:c r="F3981" s="413" t="str">
        <x:v>9 Sep 2026</x:v>
      </x:c>
    </x:row>
    <x:row r="3982" ht="40" customHeight="1">
      <x:c r="A3982" s="413" t="str">
        <x:v>Data Schedule</x:v>
      </x:c>
      <x:c r="B3982" s="413" t="str">
        <x:v>W215</x:v>
      </x:c>
      <x:c r="C3982" s="413" t="str">
        <x:v>=IF(AND(A215&lt;&gt;"",U215=1,B215='Pengaturan'!$B$6,'Pengaturan'!$B$28&lt;&gt;"Tutup"),T215,0)</x:v>
      </x:c>
      <x:c r="D3982" s="413" t="str">
        <x:v>=IF(AND(AND(A215&lt;&gt;"",U215=1,AI215=0,AH215=0,LEFT(AG215,5)&lt;&gt;"CHECK",G215&lt;&gt;"CHECK PACKAGE"),B215='Pengaturan'!$B$6,'Pengaturan'!$B$28&lt;&gt;"Tutup"),T215,0)</x:v>
      </x:c>
      <x:c r="E3982" s="413" t="str">
        <x:v>Integrasi rumus</x:v>
      </x:c>
      <x:c r="F3982" s="413" t="str">
        <x:v>9 Sep 2026</x:v>
      </x:c>
    </x:row>
    <x:row r="3983" ht="40" customHeight="1">
      <x:c r="A3983" s="413" t="str">
        <x:v>Data Schedule</x:v>
      </x:c>
      <x:c r="B3983" s="413" t="str">
        <x:v>AM215</x:v>
      </x:c>
      <x:c r="C3983" s="413"/>
      <x:c r="D3983" s="413" t="str">
        <x:v>=IF(AND(A215&lt;&gt;"",B215&gt;'Pengaturan'!$B$29,B215&lt;='Pengaturan'!$B$5),MAX(0,T215-V215-W215),0)</x:v>
      </x:c>
      <x:c r="E3983" s="413" t="str">
        <x:v>Integrasi rumus</x:v>
      </x:c>
      <x:c r="F3983" s="413" t="str">
        <x:v>9 Sep 2026</x:v>
      </x:c>
    </x:row>
    <x:row r="3984" ht="40" customHeight="1">
      <x:c r="A3984" s="413" t="str">
        <x:v>Data Schedule</x:v>
      </x:c>
      <x:c r="B3984" s="413" t="str">
        <x:v>AE215</x:v>
      </x:c>
      <x:c r="C3984" s="413" t="str">
        <x:v>=IF(A215="","",IF(AD215&lt;&gt;0,"CHECK harga/bayar",IF(AI215&gt;0,"CHECK DP belum cocok","OK")))</x:v>
      </x:c>
      <x:c r="D3984" s="413" t="str">
        <x:v>=IF(A215="","",IF(LEFT(AG215,5)="CHECK",AG215,IF(AD215&lt;&gt;0,"CHECK harga/bayar",IF(AI215&gt;0,"CHECK DP belum cocok",IF(U215=0,"Ditahan","OK")))))</x:v>
      </x:c>
      <x:c r="E3984" s="413" t="str">
        <x:v>Integrasi rumus</x:v>
      </x:c>
      <x:c r="F3984" s="413" t="str">
        <x:v>9 Sep 2026</x:v>
      </x:c>
    </x:row>
    <x:row r="3985" ht="40" customHeight="1">
      <x:c r="A3985" s="413" t="str">
        <x:v>Data Schedule</x:v>
      </x:c>
      <x:c r="B3985" s="413" t="str">
        <x:v>AC216</x:v>
      </x:c>
      <x:c r="C3985" s="413" t="str">
        <x:v>=IF(A216="","",P216+Q216)</x:v>
      </x:c>
      <x:c r="D3985" s="413" t="str">
        <x:v>=IF(A216="","",P216+Q216+IF(AL216&lt;&gt;"",N(AK216),0))</x:v>
      </x:c>
      <x:c r="E3985" s="413" t="str">
        <x:v>Integrasi rumus</x:v>
      </x:c>
      <x:c r="F3985" s="413" t="str">
        <x:v>9 Sep 2026</x:v>
      </x:c>
    </x:row>
    <x:row r="3986" ht="40" customHeight="1">
      <x:c r="A3986" s="413" t="str">
        <x:v>Data Schedule</x:v>
      </x:c>
      <x:c r="B3986" s="413" t="str">
        <x:v>S216</x:v>
      </x:c>
      <x:c r="C3986" s="413" t="str">
        <x:v>=IF(A216="","",MIN(L216,P216+Q216))</x:v>
      </x:c>
      <x:c r="D3986" s="413" t="str">
        <x:v>=IF(A216="","",MIN(L216,AC216))</x:v>
      </x:c>
      <x:c r="E3986" s="413" t="str">
        <x:v>Integrasi rumus</x:v>
      </x:c>
      <x:c r="F3986" s="413" t="str">
        <x:v>9 Sep 2026</x:v>
      </x:c>
    </x:row>
    <x:row r="3987" ht="40" customHeight="1">
      <x:c r="A3987" s="413" t="str">
        <x:v>Data Schedule</x:v>
      </x:c>
      <x:c r="B3987" s="413" t="str">
        <x:v>T216</x:v>
      </x:c>
      <x:c r="C3987" s="413" t="str">
        <x:v>=IF(A216="","",IF(OR(O216="Lunas",R216&gt;0),0,MAX(0,L216-MAX(N216,P216)-Q216)))</x:v>
      </x:c>
      <x:c r="D3987" s="413" t="str">
        <x:v>=IF(A216="","",MAX(0,L216-AC216))</x:v>
      </x:c>
      <x:c r="E3987" s="413" t="str">
        <x:v>Integrasi rumus</x:v>
      </x:c>
      <x:c r="F3987" s="413" t="str">
        <x:v>9 Sep 2026</x:v>
      </x:c>
    </x:row>
    <x:row r="3988" ht="40" customHeight="1">
      <x:c r="A3988" s="413" t="str">
        <x:v>Data Schedule</x:v>
      </x:c>
      <x:c r="B3988" s="413" t="str">
        <x:v>AI216</x:v>
      </x:c>
      <x:c r="C3988" s="413" t="str">
        <x:v>=IF(A216="","",MAX(0,N216-P216))</x:v>
      </x:c>
      <x:c r="D3988" s="413" t="str">
        <x:v>=IF(A216="","",MAX(0,N216-AC216))</x:v>
      </x:c>
      <x:c r="E3988" s="413" t="str">
        <x:v>Integrasi rumus</x:v>
      </x:c>
      <x:c r="F3988" s="413" t="str">
        <x:v>9 Sep 2026</x:v>
      </x:c>
    </x:row>
    <x:row r="3989" ht="40" customHeight="1">
      <x:c r="A3989" s="413" t="str">
        <x:v>Data Schedule</x:v>
      </x:c>
      <x:c r="B3989" s="413" t="str">
        <x:v>V216</x:v>
      </x:c>
      <x:c r="C3989" s="413" t="str">
        <x:v>=IF(AND(A216&lt;&gt;"",U216=1,B216&gt;'Pengaturan'!$B$6,B216&lt;='Pengaturan'!$B$5),T216,0)</x:v>
      </x:c>
      <x:c r="D3989" s="413" t="str">
        <x:v>=IF(AND(AND(A216&lt;&gt;"",U216=1,AI216=0,AH216=0,LEFT(AG216,5)&lt;&gt;"CHECK",G216&lt;&gt;"CHECK PACKAGE"),B216&gt;'Pengaturan'!$B$6,B216&lt;='Pengaturan'!$B$5),T216,0)</x:v>
      </x:c>
      <x:c r="E3989" s="413" t="str">
        <x:v>Integrasi rumus</x:v>
      </x:c>
      <x:c r="F3989" s="413" t="str">
        <x:v>9 Sep 2026</x:v>
      </x:c>
    </x:row>
    <x:row r="3990" ht="40" customHeight="1">
      <x:c r="A3990" s="413" t="str">
        <x:v>Data Schedule</x:v>
      </x:c>
      <x:c r="B3990" s="413" t="str">
        <x:v>W216</x:v>
      </x:c>
      <x:c r="C3990" s="413" t="str">
        <x:v>=IF(AND(A216&lt;&gt;"",U216=1,B216='Pengaturan'!$B$6,'Pengaturan'!$B$28&lt;&gt;"Tutup"),T216,0)</x:v>
      </x:c>
      <x:c r="D3990" s="413" t="str">
        <x:v>=IF(AND(AND(A216&lt;&gt;"",U216=1,AI216=0,AH216=0,LEFT(AG216,5)&lt;&gt;"CHECK",G216&lt;&gt;"CHECK PACKAGE"),B216='Pengaturan'!$B$6,'Pengaturan'!$B$28&lt;&gt;"Tutup"),T216,0)</x:v>
      </x:c>
      <x:c r="E3990" s="413" t="str">
        <x:v>Integrasi rumus</x:v>
      </x:c>
      <x:c r="F3990" s="413" t="str">
        <x:v>9 Sep 2026</x:v>
      </x:c>
    </x:row>
    <x:row r="3991" ht="40" customHeight="1">
      <x:c r="A3991" s="413" t="str">
        <x:v>Data Schedule</x:v>
      </x:c>
      <x:c r="B3991" s="413" t="str">
        <x:v>AM216</x:v>
      </x:c>
      <x:c r="C3991" s="413"/>
      <x:c r="D3991" s="413" t="str">
        <x:v>=IF(AND(A216&lt;&gt;"",B216&gt;'Pengaturan'!$B$29,B216&lt;='Pengaturan'!$B$5),MAX(0,T216-V216-W216),0)</x:v>
      </x:c>
      <x:c r="E3991" s="413" t="str">
        <x:v>Integrasi rumus</x:v>
      </x:c>
      <x:c r="F3991" s="413" t="str">
        <x:v>9 Sep 2026</x:v>
      </x:c>
    </x:row>
    <x:row r="3992" ht="40" customHeight="1">
      <x:c r="A3992" s="413" t="str">
        <x:v>Data Schedule</x:v>
      </x:c>
      <x:c r="B3992" s="413" t="str">
        <x:v>AE216</x:v>
      </x:c>
      <x:c r="C3992" s="413" t="str">
        <x:v>=IF(A216="","",IF(AD216&lt;&gt;0,"CHECK harga/bayar",IF(AI216&gt;0,"CHECK DP belum cocok","OK")))</x:v>
      </x:c>
      <x:c r="D3992" s="413" t="str">
        <x:v>=IF(A216="","",IF(LEFT(AG216,5)="CHECK",AG216,IF(AD216&lt;&gt;0,"CHECK harga/bayar",IF(AI216&gt;0,"CHECK DP belum cocok",IF(U216=0,"Ditahan","OK")))))</x:v>
      </x:c>
      <x:c r="E3992" s="413" t="str">
        <x:v>Integrasi rumus</x:v>
      </x:c>
      <x:c r="F3992" s="413" t="str">
        <x:v>9 Sep 2026</x:v>
      </x:c>
    </x:row>
    <x:row r="3993" ht="40" customHeight="1">
      <x:c r="A3993" s="413" t="str">
        <x:v>Data Schedule</x:v>
      </x:c>
      <x:c r="B3993" s="413" t="str">
        <x:v>AC217</x:v>
      </x:c>
      <x:c r="C3993" s="413" t="str">
        <x:v>=IF(A217="","",P217+Q217)</x:v>
      </x:c>
      <x:c r="D3993" s="413" t="str">
        <x:v>=IF(A217="","",P217+Q217+IF(AL217&lt;&gt;"",N(AK217),0))</x:v>
      </x:c>
      <x:c r="E3993" s="413" t="str">
        <x:v>Integrasi rumus</x:v>
      </x:c>
      <x:c r="F3993" s="413" t="str">
        <x:v>9 Sep 2026</x:v>
      </x:c>
    </x:row>
    <x:row r="3994" ht="40" customHeight="1">
      <x:c r="A3994" s="413" t="str">
        <x:v>Data Schedule</x:v>
      </x:c>
      <x:c r="B3994" s="413" t="str">
        <x:v>S217</x:v>
      </x:c>
      <x:c r="C3994" s="413" t="str">
        <x:v>=IF(A217="","",MIN(L217,P217+Q217))</x:v>
      </x:c>
      <x:c r="D3994" s="413" t="str">
        <x:v>=IF(A217="","",MIN(L217,AC217))</x:v>
      </x:c>
      <x:c r="E3994" s="413" t="str">
        <x:v>Integrasi rumus</x:v>
      </x:c>
      <x:c r="F3994" s="413" t="str">
        <x:v>9 Sep 2026</x:v>
      </x:c>
    </x:row>
    <x:row r="3995" ht="40" customHeight="1">
      <x:c r="A3995" s="413" t="str">
        <x:v>Data Schedule</x:v>
      </x:c>
      <x:c r="B3995" s="413" t="str">
        <x:v>T217</x:v>
      </x:c>
      <x:c r="C3995" s="413" t="str">
        <x:v>=IF(A217="","",IF(OR(O217="Lunas",R217&gt;0),0,MAX(0,L217-MAX(N217,P217)-Q217)))</x:v>
      </x:c>
      <x:c r="D3995" s="413" t="str">
        <x:v>=IF(A217="","",MAX(0,L217-AC217))</x:v>
      </x:c>
      <x:c r="E3995" s="413" t="str">
        <x:v>Integrasi rumus</x:v>
      </x:c>
      <x:c r="F3995" s="413" t="str">
        <x:v>9 Sep 2026</x:v>
      </x:c>
    </x:row>
    <x:row r="3996" ht="40" customHeight="1">
      <x:c r="A3996" s="413" t="str">
        <x:v>Data Schedule</x:v>
      </x:c>
      <x:c r="B3996" s="413" t="str">
        <x:v>AI217</x:v>
      </x:c>
      <x:c r="C3996" s="413" t="str">
        <x:v>=IF(A217="","",MAX(0,N217-P217))</x:v>
      </x:c>
      <x:c r="D3996" s="413" t="str">
        <x:v>=IF(A217="","",MAX(0,N217-AC217))</x:v>
      </x:c>
      <x:c r="E3996" s="413" t="str">
        <x:v>Integrasi rumus</x:v>
      </x:c>
      <x:c r="F3996" s="413" t="str">
        <x:v>9 Sep 2026</x:v>
      </x:c>
    </x:row>
    <x:row r="3997" ht="40" customHeight="1">
      <x:c r="A3997" s="413" t="str">
        <x:v>Data Schedule</x:v>
      </x:c>
      <x:c r="B3997" s="413" t="str">
        <x:v>V217</x:v>
      </x:c>
      <x:c r="C3997" s="413" t="str">
        <x:v>=IF(AND(A217&lt;&gt;"",U217=1,B217&gt;'Pengaturan'!$B$6,B217&lt;='Pengaturan'!$B$5),T217,0)</x:v>
      </x:c>
      <x:c r="D3997" s="413" t="str">
        <x:v>=IF(AND(AND(A217&lt;&gt;"",U217=1,AI217=0,AH217=0,LEFT(AG217,5)&lt;&gt;"CHECK",G217&lt;&gt;"CHECK PACKAGE"),B217&gt;'Pengaturan'!$B$6,B217&lt;='Pengaturan'!$B$5),T217,0)</x:v>
      </x:c>
      <x:c r="E3997" s="413" t="str">
        <x:v>Integrasi rumus</x:v>
      </x:c>
      <x:c r="F3997" s="413" t="str">
        <x:v>9 Sep 2026</x:v>
      </x:c>
    </x:row>
    <x:row r="3998" ht="40" customHeight="1">
      <x:c r="A3998" s="413" t="str">
        <x:v>Data Schedule</x:v>
      </x:c>
      <x:c r="B3998" s="413" t="str">
        <x:v>W217</x:v>
      </x:c>
      <x:c r="C3998" s="413" t="str">
        <x:v>=IF(AND(A217&lt;&gt;"",U217=1,B217='Pengaturan'!$B$6,'Pengaturan'!$B$28&lt;&gt;"Tutup"),T217,0)</x:v>
      </x:c>
      <x:c r="D3998" s="413" t="str">
        <x:v>=IF(AND(AND(A217&lt;&gt;"",U217=1,AI217=0,AH217=0,LEFT(AG217,5)&lt;&gt;"CHECK",G217&lt;&gt;"CHECK PACKAGE"),B217='Pengaturan'!$B$6,'Pengaturan'!$B$28&lt;&gt;"Tutup"),T217,0)</x:v>
      </x:c>
      <x:c r="E3998" s="413" t="str">
        <x:v>Integrasi rumus</x:v>
      </x:c>
      <x:c r="F3998" s="413" t="str">
        <x:v>9 Sep 2026</x:v>
      </x:c>
    </x:row>
    <x:row r="3999" ht="40" customHeight="1">
      <x:c r="A3999" s="413" t="str">
        <x:v>Data Schedule</x:v>
      </x:c>
      <x:c r="B3999" s="413" t="str">
        <x:v>AM217</x:v>
      </x:c>
      <x:c r="C3999" s="413"/>
      <x:c r="D3999" s="413" t="str">
        <x:v>=IF(AND(A217&lt;&gt;"",B217&gt;'Pengaturan'!$B$29,B217&lt;='Pengaturan'!$B$5),MAX(0,T217-V217-W217),0)</x:v>
      </x:c>
      <x:c r="E3999" s="413" t="str">
        <x:v>Integrasi rumus</x:v>
      </x:c>
      <x:c r="F3999" s="413" t="str">
        <x:v>9 Sep 2026</x:v>
      </x:c>
    </x:row>
    <x:row r="4000" ht="40" customHeight="1">
      <x:c r="A4000" s="413" t="str">
        <x:v>Data Schedule</x:v>
      </x:c>
      <x:c r="B4000" s="413" t="str">
        <x:v>AE217</x:v>
      </x:c>
      <x:c r="C4000" s="413" t="str">
        <x:v>=IF(A217="","",IF(AD217&lt;&gt;0,"CHECK harga/bayar",IF(AI217&gt;0,"CHECK DP belum cocok","OK")))</x:v>
      </x:c>
      <x:c r="D4000" s="413" t="str">
        <x:v>=IF(A217="","",IF(LEFT(AG217,5)="CHECK",AG217,IF(AD217&lt;&gt;0,"CHECK harga/bayar",IF(AI217&gt;0,"CHECK DP belum cocok",IF(U217=0,"Ditahan","OK")))))</x:v>
      </x:c>
      <x:c r="E4000" s="413" t="str">
        <x:v>Integrasi rumus</x:v>
      </x:c>
      <x:c r="F4000" s="413" t="str">
        <x:v>9 Sep 2026</x:v>
      </x:c>
    </x:row>
    <x:row r="4001" ht="40" customHeight="1">
      <x:c r="A4001" s="413" t="str">
        <x:v>Data Schedule</x:v>
      </x:c>
      <x:c r="B4001" s="413" t="str">
        <x:v>AC218</x:v>
      </x:c>
      <x:c r="C4001" s="413" t="str">
        <x:v>=IF(A218="","",P218+Q218)</x:v>
      </x:c>
      <x:c r="D4001" s="413" t="str">
        <x:v>=IF(A218="","",P218+Q218+IF(AL218&lt;&gt;"",N(AK218),0))</x:v>
      </x:c>
      <x:c r="E4001" s="413" t="str">
        <x:v>Integrasi rumus</x:v>
      </x:c>
      <x:c r="F4001" s="413" t="str">
        <x:v>9 Sep 2026</x:v>
      </x:c>
    </x:row>
    <x:row r="4002" ht="40" customHeight="1">
      <x:c r="A4002" s="413" t="str">
        <x:v>Data Schedule</x:v>
      </x:c>
      <x:c r="B4002" s="413" t="str">
        <x:v>S218</x:v>
      </x:c>
      <x:c r="C4002" s="413" t="str">
        <x:v>=IF(A218="","",MIN(L218,P218+Q218))</x:v>
      </x:c>
      <x:c r="D4002" s="413" t="str">
        <x:v>=IF(A218="","",MIN(L218,AC218))</x:v>
      </x:c>
      <x:c r="E4002" s="413" t="str">
        <x:v>Integrasi rumus</x:v>
      </x:c>
      <x:c r="F4002" s="413" t="str">
        <x:v>9 Sep 2026</x:v>
      </x:c>
    </x:row>
    <x:row r="4003" ht="40" customHeight="1">
      <x:c r="A4003" s="413" t="str">
        <x:v>Data Schedule</x:v>
      </x:c>
      <x:c r="B4003" s="413" t="str">
        <x:v>T218</x:v>
      </x:c>
      <x:c r="C4003" s="413" t="str">
        <x:v>=IF(A218="","",IF(OR(O218="Lunas",R218&gt;0),0,MAX(0,L218-MAX(N218,P218)-Q218)))</x:v>
      </x:c>
      <x:c r="D4003" s="413" t="str">
        <x:v>=IF(A218="","",MAX(0,L218-AC218))</x:v>
      </x:c>
      <x:c r="E4003" s="413" t="str">
        <x:v>Integrasi rumus</x:v>
      </x:c>
      <x:c r="F4003" s="413" t="str">
        <x:v>9 Sep 2026</x:v>
      </x:c>
    </x:row>
    <x:row r="4004" ht="40" customHeight="1">
      <x:c r="A4004" s="413" t="str">
        <x:v>Data Schedule</x:v>
      </x:c>
      <x:c r="B4004" s="413" t="str">
        <x:v>AI218</x:v>
      </x:c>
      <x:c r="C4004" s="413" t="str">
        <x:v>=IF(A218="","",MAX(0,N218-P218))</x:v>
      </x:c>
      <x:c r="D4004" s="413" t="str">
        <x:v>=IF(A218="","",MAX(0,N218-AC218))</x:v>
      </x:c>
      <x:c r="E4004" s="413" t="str">
        <x:v>Integrasi rumus</x:v>
      </x:c>
      <x:c r="F4004" s="413" t="str">
        <x:v>9 Sep 2026</x:v>
      </x:c>
    </x:row>
    <x:row r="4005" ht="40" customHeight="1">
      <x:c r="A4005" s="413" t="str">
        <x:v>Data Schedule</x:v>
      </x:c>
      <x:c r="B4005" s="413" t="str">
        <x:v>V218</x:v>
      </x:c>
      <x:c r="C4005" s="413" t="str">
        <x:v>=IF(AND(A218&lt;&gt;"",U218=1,B218&gt;'Pengaturan'!$B$6,B218&lt;='Pengaturan'!$B$5),T218,0)</x:v>
      </x:c>
      <x:c r="D4005" s="413" t="str">
        <x:v>=IF(AND(AND(A218&lt;&gt;"",U218=1,AI218=0,AH218=0,LEFT(AG218,5)&lt;&gt;"CHECK",G218&lt;&gt;"CHECK PACKAGE"),B218&gt;'Pengaturan'!$B$6,B218&lt;='Pengaturan'!$B$5),T218,0)</x:v>
      </x:c>
      <x:c r="E4005" s="413" t="str">
        <x:v>Integrasi rumus</x:v>
      </x:c>
      <x:c r="F4005" s="413" t="str">
        <x:v>9 Sep 2026</x:v>
      </x:c>
    </x:row>
    <x:row r="4006" ht="40" customHeight="1">
      <x:c r="A4006" s="413" t="str">
        <x:v>Data Schedule</x:v>
      </x:c>
      <x:c r="B4006" s="413" t="str">
        <x:v>W218</x:v>
      </x:c>
      <x:c r="C4006" s="413" t="str">
        <x:v>=IF(AND(A218&lt;&gt;"",U218=1,B218='Pengaturan'!$B$6,'Pengaturan'!$B$28&lt;&gt;"Tutup"),T218,0)</x:v>
      </x:c>
      <x:c r="D4006" s="413" t="str">
        <x:v>=IF(AND(AND(A218&lt;&gt;"",U218=1,AI218=0,AH218=0,LEFT(AG218,5)&lt;&gt;"CHECK",G218&lt;&gt;"CHECK PACKAGE"),B218='Pengaturan'!$B$6,'Pengaturan'!$B$28&lt;&gt;"Tutup"),T218,0)</x:v>
      </x:c>
      <x:c r="E4006" s="413" t="str">
        <x:v>Integrasi rumus</x:v>
      </x:c>
      <x:c r="F4006" s="413" t="str">
        <x:v>9 Sep 2026</x:v>
      </x:c>
    </x:row>
    <x:row r="4007" ht="40" customHeight="1">
      <x:c r="A4007" s="413" t="str">
        <x:v>Data Schedule</x:v>
      </x:c>
      <x:c r="B4007" s="413" t="str">
        <x:v>AM218</x:v>
      </x:c>
      <x:c r="C4007" s="413"/>
      <x:c r="D4007" s="413" t="str">
        <x:v>=IF(AND(A218&lt;&gt;"",B218&gt;'Pengaturan'!$B$29,B218&lt;='Pengaturan'!$B$5),MAX(0,T218-V218-W218),0)</x:v>
      </x:c>
      <x:c r="E4007" s="413" t="str">
        <x:v>Integrasi rumus</x:v>
      </x:c>
      <x:c r="F4007" s="413" t="str">
        <x:v>9 Sep 2026</x:v>
      </x:c>
    </x:row>
    <x:row r="4008" ht="40" customHeight="1">
      <x:c r="A4008" s="413" t="str">
        <x:v>Data Schedule</x:v>
      </x:c>
      <x:c r="B4008" s="413" t="str">
        <x:v>AE218</x:v>
      </x:c>
      <x:c r="C4008" s="413" t="str">
        <x:v>=IF(A218="","",IF(AD218&lt;&gt;0,"CHECK harga/bayar",IF(AI218&gt;0,"CHECK DP belum cocok","OK")))</x:v>
      </x:c>
      <x:c r="D4008" s="413" t="str">
        <x:v>=IF(A218="","",IF(LEFT(AG218,5)="CHECK",AG218,IF(AD218&lt;&gt;0,"CHECK harga/bayar",IF(AI218&gt;0,"CHECK DP belum cocok",IF(U218=0,"Ditahan","OK")))))</x:v>
      </x:c>
      <x:c r="E4008" s="413" t="str">
        <x:v>Integrasi rumus</x:v>
      </x:c>
      <x:c r="F4008" s="413" t="str">
        <x:v>9 Sep 2026</x:v>
      </x:c>
    </x:row>
    <x:row r="4009" ht="40" customHeight="1">
      <x:c r="A4009" s="413" t="str">
        <x:v>Data Schedule</x:v>
      </x:c>
      <x:c r="B4009" s="413" t="str">
        <x:v>AC219</x:v>
      </x:c>
      <x:c r="C4009" s="413" t="str">
        <x:v>=IF(A219="","",P219+Q219)</x:v>
      </x:c>
      <x:c r="D4009" s="413" t="str">
        <x:v>=IF(A219="","",P219+Q219+IF(AL219&lt;&gt;"",N(AK219),0))</x:v>
      </x:c>
      <x:c r="E4009" s="413" t="str">
        <x:v>Integrasi rumus</x:v>
      </x:c>
      <x:c r="F4009" s="413" t="str">
        <x:v>9 Sep 2026</x:v>
      </x:c>
    </x:row>
    <x:row r="4010" ht="40" customHeight="1">
      <x:c r="A4010" s="413" t="str">
        <x:v>Data Schedule</x:v>
      </x:c>
      <x:c r="B4010" s="413" t="str">
        <x:v>S219</x:v>
      </x:c>
      <x:c r="C4010" s="413" t="str">
        <x:v>=IF(A219="","",MIN(L219,P219+Q219))</x:v>
      </x:c>
      <x:c r="D4010" s="413" t="str">
        <x:v>=IF(A219="","",MIN(L219,AC219))</x:v>
      </x:c>
      <x:c r="E4010" s="413" t="str">
        <x:v>Integrasi rumus</x:v>
      </x:c>
      <x:c r="F4010" s="413" t="str">
        <x:v>9 Sep 2026</x:v>
      </x:c>
    </x:row>
    <x:row r="4011" ht="40" customHeight="1">
      <x:c r="A4011" s="413" t="str">
        <x:v>Data Schedule</x:v>
      </x:c>
      <x:c r="B4011" s="413" t="str">
        <x:v>T219</x:v>
      </x:c>
      <x:c r="C4011" s="413" t="str">
        <x:v>=IF(A219="","",IF(OR(O219="Lunas",R219&gt;0),0,MAX(0,L219-MAX(N219,P219)-Q219)))</x:v>
      </x:c>
      <x:c r="D4011" s="413" t="str">
        <x:v>=IF(A219="","",MAX(0,L219-AC219))</x:v>
      </x:c>
      <x:c r="E4011" s="413" t="str">
        <x:v>Integrasi rumus</x:v>
      </x:c>
      <x:c r="F4011" s="413" t="str">
        <x:v>9 Sep 2026</x:v>
      </x:c>
    </x:row>
    <x:row r="4012" ht="40" customHeight="1">
      <x:c r="A4012" s="413" t="str">
        <x:v>Data Schedule</x:v>
      </x:c>
      <x:c r="B4012" s="413" t="str">
        <x:v>AI219</x:v>
      </x:c>
      <x:c r="C4012" s="413" t="str">
        <x:v>=IF(A219="","",MAX(0,N219-P219))</x:v>
      </x:c>
      <x:c r="D4012" s="413" t="str">
        <x:v>=IF(A219="","",MAX(0,N219-AC219))</x:v>
      </x:c>
      <x:c r="E4012" s="413" t="str">
        <x:v>Integrasi rumus</x:v>
      </x:c>
      <x:c r="F4012" s="413" t="str">
        <x:v>9 Sep 2026</x:v>
      </x:c>
    </x:row>
    <x:row r="4013" ht="40" customHeight="1">
      <x:c r="A4013" s="413" t="str">
        <x:v>Data Schedule</x:v>
      </x:c>
      <x:c r="B4013" s="413" t="str">
        <x:v>V219</x:v>
      </x:c>
      <x:c r="C4013" s="413" t="str">
        <x:v>=IF(AND(A219&lt;&gt;"",U219=1,B219&gt;'Pengaturan'!$B$6,B219&lt;='Pengaturan'!$B$5),T219,0)</x:v>
      </x:c>
      <x:c r="D4013" s="413" t="str">
        <x:v>=IF(AND(AND(A219&lt;&gt;"",U219=1,AI219=0,AH219=0,LEFT(AG219,5)&lt;&gt;"CHECK",G219&lt;&gt;"CHECK PACKAGE"),B219&gt;'Pengaturan'!$B$6,B219&lt;='Pengaturan'!$B$5),T219,0)</x:v>
      </x:c>
      <x:c r="E4013" s="413" t="str">
        <x:v>Integrasi rumus</x:v>
      </x:c>
      <x:c r="F4013" s="413" t="str">
        <x:v>9 Sep 2026</x:v>
      </x:c>
    </x:row>
    <x:row r="4014" ht="40" customHeight="1">
      <x:c r="A4014" s="413" t="str">
        <x:v>Data Schedule</x:v>
      </x:c>
      <x:c r="B4014" s="413" t="str">
        <x:v>W219</x:v>
      </x:c>
      <x:c r="C4014" s="413" t="str">
        <x:v>=IF(AND(A219&lt;&gt;"",U219=1,B219='Pengaturan'!$B$6,'Pengaturan'!$B$28&lt;&gt;"Tutup"),T219,0)</x:v>
      </x:c>
      <x:c r="D4014" s="413" t="str">
        <x:v>=IF(AND(AND(A219&lt;&gt;"",U219=1,AI219=0,AH219=0,LEFT(AG219,5)&lt;&gt;"CHECK",G219&lt;&gt;"CHECK PACKAGE"),B219='Pengaturan'!$B$6,'Pengaturan'!$B$28&lt;&gt;"Tutup"),T219,0)</x:v>
      </x:c>
      <x:c r="E4014" s="413" t="str">
        <x:v>Integrasi rumus</x:v>
      </x:c>
      <x:c r="F4014" s="413" t="str">
        <x:v>9 Sep 2026</x:v>
      </x:c>
    </x:row>
    <x:row r="4015" ht="40" customHeight="1">
      <x:c r="A4015" s="413" t="str">
        <x:v>Data Schedule</x:v>
      </x:c>
      <x:c r="B4015" s="413" t="str">
        <x:v>AM219</x:v>
      </x:c>
      <x:c r="C4015" s="413"/>
      <x:c r="D4015" s="413" t="str">
        <x:v>=IF(AND(A219&lt;&gt;"",B219&gt;'Pengaturan'!$B$29,B219&lt;='Pengaturan'!$B$5),MAX(0,T219-V219-W219),0)</x:v>
      </x:c>
      <x:c r="E4015" s="413" t="str">
        <x:v>Integrasi rumus</x:v>
      </x:c>
      <x:c r="F4015" s="413" t="str">
        <x:v>9 Sep 2026</x:v>
      </x:c>
    </x:row>
    <x:row r="4016" ht="40" customHeight="1">
      <x:c r="A4016" s="413" t="str">
        <x:v>Data Schedule</x:v>
      </x:c>
      <x:c r="B4016" s="413" t="str">
        <x:v>AE219</x:v>
      </x:c>
      <x:c r="C4016" s="413" t="str">
        <x:v>=IF(A219="","",IF(AD219&lt;&gt;0,"CHECK harga/bayar",IF(AI219&gt;0,"CHECK DP belum cocok","OK")))</x:v>
      </x:c>
      <x:c r="D4016" s="413" t="str">
        <x:v>=IF(A219="","",IF(LEFT(AG219,5)="CHECK",AG219,IF(AD219&lt;&gt;0,"CHECK harga/bayar",IF(AI219&gt;0,"CHECK DP belum cocok",IF(U219=0,"Ditahan","OK")))))</x:v>
      </x:c>
      <x:c r="E4016" s="413" t="str">
        <x:v>Integrasi rumus</x:v>
      </x:c>
      <x:c r="F4016" s="413" t="str">
        <x:v>9 Sep 2026</x:v>
      </x:c>
    </x:row>
    <x:row r="4017" ht="40" customHeight="1">
      <x:c r="A4017" s="413" t="str">
        <x:v>Data Schedule</x:v>
      </x:c>
      <x:c r="B4017" s="413" t="str">
        <x:v>AC220</x:v>
      </x:c>
      <x:c r="C4017" s="413" t="str">
        <x:v>=IF(A220="","",P220+Q220)</x:v>
      </x:c>
      <x:c r="D4017" s="413" t="str">
        <x:v>=IF(A220="","",P220+Q220+IF(AL220&lt;&gt;"",N(AK220),0))</x:v>
      </x:c>
      <x:c r="E4017" s="413" t="str">
        <x:v>Integrasi rumus</x:v>
      </x:c>
      <x:c r="F4017" s="413" t="str">
        <x:v>9 Sep 2026</x:v>
      </x:c>
    </x:row>
    <x:row r="4018" ht="40" customHeight="1">
      <x:c r="A4018" s="413" t="str">
        <x:v>Data Schedule</x:v>
      </x:c>
      <x:c r="B4018" s="413" t="str">
        <x:v>S220</x:v>
      </x:c>
      <x:c r="C4018" s="413" t="str">
        <x:v>=IF(A220="","",MIN(L220,P220+Q220))</x:v>
      </x:c>
      <x:c r="D4018" s="413" t="str">
        <x:v>=IF(A220="","",MIN(L220,AC220))</x:v>
      </x:c>
      <x:c r="E4018" s="413" t="str">
        <x:v>Integrasi rumus</x:v>
      </x:c>
      <x:c r="F4018" s="413" t="str">
        <x:v>9 Sep 2026</x:v>
      </x:c>
    </x:row>
    <x:row r="4019" ht="40" customHeight="1">
      <x:c r="A4019" s="413" t="str">
        <x:v>Data Schedule</x:v>
      </x:c>
      <x:c r="B4019" s="413" t="str">
        <x:v>T220</x:v>
      </x:c>
      <x:c r="C4019" s="413" t="str">
        <x:v>=IF(A220="","",IF(OR(O220="Lunas",R220&gt;0),0,MAX(0,L220-MAX(N220,P220)-Q220)))</x:v>
      </x:c>
      <x:c r="D4019" s="413" t="str">
        <x:v>=IF(A220="","",MAX(0,L220-AC220))</x:v>
      </x:c>
      <x:c r="E4019" s="413" t="str">
        <x:v>Integrasi rumus</x:v>
      </x:c>
      <x:c r="F4019" s="413" t="str">
        <x:v>9 Sep 2026</x:v>
      </x:c>
    </x:row>
    <x:row r="4020" ht="40" customHeight="1">
      <x:c r="A4020" s="413" t="str">
        <x:v>Data Schedule</x:v>
      </x:c>
      <x:c r="B4020" s="413" t="str">
        <x:v>AI220</x:v>
      </x:c>
      <x:c r="C4020" s="413" t="str">
        <x:v>=IF(A220="","",MAX(0,N220-P220))</x:v>
      </x:c>
      <x:c r="D4020" s="413" t="str">
        <x:v>=IF(A220="","",MAX(0,N220-AC220))</x:v>
      </x:c>
      <x:c r="E4020" s="413" t="str">
        <x:v>Integrasi rumus</x:v>
      </x:c>
      <x:c r="F4020" s="413" t="str">
        <x:v>9 Sep 2026</x:v>
      </x:c>
    </x:row>
    <x:row r="4021" ht="40" customHeight="1">
      <x:c r="A4021" s="413" t="str">
        <x:v>Data Schedule</x:v>
      </x:c>
      <x:c r="B4021" s="413" t="str">
        <x:v>V220</x:v>
      </x:c>
      <x:c r="C4021" s="413" t="str">
        <x:v>=IF(AND(A220&lt;&gt;"",U220=1,B220&gt;'Pengaturan'!$B$6,B220&lt;='Pengaturan'!$B$5),T220,0)</x:v>
      </x:c>
      <x:c r="D4021" s="413" t="str">
        <x:v>=IF(AND(AND(A220&lt;&gt;"",U220=1,AI220=0,AH220=0,LEFT(AG220,5)&lt;&gt;"CHECK",G220&lt;&gt;"CHECK PACKAGE"),B220&gt;'Pengaturan'!$B$6,B220&lt;='Pengaturan'!$B$5),T220,0)</x:v>
      </x:c>
      <x:c r="E4021" s="413" t="str">
        <x:v>Integrasi rumus</x:v>
      </x:c>
      <x:c r="F4021" s="413" t="str">
        <x:v>9 Sep 2026</x:v>
      </x:c>
    </x:row>
    <x:row r="4022" ht="40" customHeight="1">
      <x:c r="A4022" s="413" t="str">
        <x:v>Data Schedule</x:v>
      </x:c>
      <x:c r="B4022" s="413" t="str">
        <x:v>W220</x:v>
      </x:c>
      <x:c r="C4022" s="413" t="str">
        <x:v>=IF(AND(A220&lt;&gt;"",U220=1,B220='Pengaturan'!$B$6,'Pengaturan'!$B$28&lt;&gt;"Tutup"),T220,0)</x:v>
      </x:c>
      <x:c r="D4022" s="413" t="str">
        <x:v>=IF(AND(AND(A220&lt;&gt;"",U220=1,AI220=0,AH220=0,LEFT(AG220,5)&lt;&gt;"CHECK",G220&lt;&gt;"CHECK PACKAGE"),B220='Pengaturan'!$B$6,'Pengaturan'!$B$28&lt;&gt;"Tutup"),T220,0)</x:v>
      </x:c>
      <x:c r="E4022" s="413" t="str">
        <x:v>Integrasi rumus</x:v>
      </x:c>
      <x:c r="F4022" s="413" t="str">
        <x:v>9 Sep 2026</x:v>
      </x:c>
    </x:row>
    <x:row r="4023" ht="40" customHeight="1">
      <x:c r="A4023" s="413" t="str">
        <x:v>Data Schedule</x:v>
      </x:c>
      <x:c r="B4023" s="413" t="str">
        <x:v>AM220</x:v>
      </x:c>
      <x:c r="C4023" s="413"/>
      <x:c r="D4023" s="413" t="str">
        <x:v>=IF(AND(A220&lt;&gt;"",B220&gt;'Pengaturan'!$B$29,B220&lt;='Pengaturan'!$B$5),MAX(0,T220-V220-W220),0)</x:v>
      </x:c>
      <x:c r="E4023" s="413" t="str">
        <x:v>Integrasi rumus</x:v>
      </x:c>
      <x:c r="F4023" s="413" t="str">
        <x:v>9 Sep 2026</x:v>
      </x:c>
    </x:row>
    <x:row r="4024" ht="40" customHeight="1">
      <x:c r="A4024" s="413" t="str">
        <x:v>Data Schedule</x:v>
      </x:c>
      <x:c r="B4024" s="413" t="str">
        <x:v>AE220</x:v>
      </x:c>
      <x:c r="C4024" s="413" t="str">
        <x:v>=IF(A220="","",IF(AD220&lt;&gt;0,"CHECK harga/bayar",IF(AI220&gt;0,"CHECK DP belum cocok","OK")))</x:v>
      </x:c>
      <x:c r="D4024" s="413" t="str">
        <x:v>=IF(A220="","",IF(LEFT(AG220,5)="CHECK",AG220,IF(AD220&lt;&gt;0,"CHECK harga/bayar",IF(AI220&gt;0,"CHECK DP belum cocok",IF(U220=0,"Ditahan","OK")))))</x:v>
      </x:c>
      <x:c r="E4024" s="413" t="str">
        <x:v>Integrasi rumus</x:v>
      </x:c>
      <x:c r="F4024" s="413" t="str">
        <x:v>9 Sep 2026</x:v>
      </x:c>
    </x:row>
    <x:row r="4025" ht="40" customHeight="1">
      <x:c r="A4025" s="413" t="str">
        <x:v>Data Schedule</x:v>
      </x:c>
      <x:c r="B4025" s="413" t="str">
        <x:v>AC221</x:v>
      </x:c>
      <x:c r="C4025" s="413" t="str">
        <x:v>=IF(A221="","",P221+Q221)</x:v>
      </x:c>
      <x:c r="D4025" s="413" t="str">
        <x:v>=IF(A221="","",P221+Q221+IF(AL221&lt;&gt;"",N(AK221),0))</x:v>
      </x:c>
      <x:c r="E4025" s="413" t="str">
        <x:v>Integrasi rumus</x:v>
      </x:c>
      <x:c r="F4025" s="413" t="str">
        <x:v>9 Sep 2026</x:v>
      </x:c>
    </x:row>
    <x:row r="4026" ht="40" customHeight="1">
      <x:c r="A4026" s="413" t="str">
        <x:v>Data Schedule</x:v>
      </x:c>
      <x:c r="B4026" s="413" t="str">
        <x:v>S221</x:v>
      </x:c>
      <x:c r="C4026" s="413" t="str">
        <x:v>=IF(A221="","",MIN(L221,P221+Q221))</x:v>
      </x:c>
      <x:c r="D4026" s="413" t="str">
        <x:v>=IF(A221="","",MIN(L221,AC221))</x:v>
      </x:c>
      <x:c r="E4026" s="413" t="str">
        <x:v>Integrasi rumus</x:v>
      </x:c>
      <x:c r="F4026" s="413" t="str">
        <x:v>9 Sep 2026</x:v>
      </x:c>
    </x:row>
    <x:row r="4027" ht="40" customHeight="1">
      <x:c r="A4027" s="413" t="str">
        <x:v>Data Schedule</x:v>
      </x:c>
      <x:c r="B4027" s="413" t="str">
        <x:v>T221</x:v>
      </x:c>
      <x:c r="C4027" s="413" t="str">
        <x:v>=IF(A221="","",IF(OR(O221="Lunas",R221&gt;0),0,MAX(0,L221-MAX(N221,P221)-Q221)))</x:v>
      </x:c>
      <x:c r="D4027" s="413" t="str">
        <x:v>=IF(A221="","",MAX(0,L221-AC221))</x:v>
      </x:c>
      <x:c r="E4027" s="413" t="str">
        <x:v>Integrasi rumus</x:v>
      </x:c>
      <x:c r="F4027" s="413" t="str">
        <x:v>9 Sep 2026</x:v>
      </x:c>
    </x:row>
    <x:row r="4028" ht="40" customHeight="1">
      <x:c r="A4028" s="413" t="str">
        <x:v>Data Schedule</x:v>
      </x:c>
      <x:c r="B4028" s="413" t="str">
        <x:v>AI221</x:v>
      </x:c>
      <x:c r="C4028" s="413" t="str">
        <x:v>=IF(A221="","",MAX(0,N221-P221))</x:v>
      </x:c>
      <x:c r="D4028" s="413" t="str">
        <x:v>=IF(A221="","",MAX(0,N221-AC221))</x:v>
      </x:c>
      <x:c r="E4028" s="413" t="str">
        <x:v>Integrasi rumus</x:v>
      </x:c>
      <x:c r="F4028" s="413" t="str">
        <x:v>9 Sep 2026</x:v>
      </x:c>
    </x:row>
    <x:row r="4029" ht="40" customHeight="1">
      <x:c r="A4029" s="413" t="str">
        <x:v>Data Schedule</x:v>
      </x:c>
      <x:c r="B4029" s="413" t="str">
        <x:v>V221</x:v>
      </x:c>
      <x:c r="C4029" s="413" t="str">
        <x:v>=IF(AND(A221&lt;&gt;"",U221=1,B221&gt;'Pengaturan'!$B$6,B221&lt;='Pengaturan'!$B$5),T221,0)</x:v>
      </x:c>
      <x:c r="D4029" s="413" t="str">
        <x:v>=IF(AND(AND(A221&lt;&gt;"",U221=1,AI221=0,AH221=0,LEFT(AG221,5)&lt;&gt;"CHECK",G221&lt;&gt;"CHECK PACKAGE"),B221&gt;'Pengaturan'!$B$6,B221&lt;='Pengaturan'!$B$5),T221,0)</x:v>
      </x:c>
      <x:c r="E4029" s="413" t="str">
        <x:v>Integrasi rumus</x:v>
      </x:c>
      <x:c r="F4029" s="413" t="str">
        <x:v>9 Sep 2026</x:v>
      </x:c>
    </x:row>
    <x:row r="4030" ht="40" customHeight="1">
      <x:c r="A4030" s="413" t="str">
        <x:v>Data Schedule</x:v>
      </x:c>
      <x:c r="B4030" s="413" t="str">
        <x:v>W221</x:v>
      </x:c>
      <x:c r="C4030" s="413" t="str">
        <x:v>=IF(AND(A221&lt;&gt;"",U221=1,B221='Pengaturan'!$B$6,'Pengaturan'!$B$28&lt;&gt;"Tutup"),T221,0)</x:v>
      </x:c>
      <x:c r="D4030" s="413" t="str">
        <x:v>=IF(AND(AND(A221&lt;&gt;"",U221=1,AI221=0,AH221=0,LEFT(AG221,5)&lt;&gt;"CHECK",G221&lt;&gt;"CHECK PACKAGE"),B221='Pengaturan'!$B$6,'Pengaturan'!$B$28&lt;&gt;"Tutup"),T221,0)</x:v>
      </x:c>
      <x:c r="E4030" s="413" t="str">
        <x:v>Integrasi rumus</x:v>
      </x:c>
      <x:c r="F4030" s="413" t="str">
        <x:v>9 Sep 2026</x:v>
      </x:c>
    </x:row>
    <x:row r="4031" ht="40" customHeight="1">
      <x:c r="A4031" s="413" t="str">
        <x:v>Data Schedule</x:v>
      </x:c>
      <x:c r="B4031" s="413" t="str">
        <x:v>AM221</x:v>
      </x:c>
      <x:c r="C4031" s="413"/>
      <x:c r="D4031" s="413" t="str">
        <x:v>=IF(AND(A221&lt;&gt;"",B221&gt;'Pengaturan'!$B$29,B221&lt;='Pengaturan'!$B$5),MAX(0,T221-V221-W221),0)</x:v>
      </x:c>
      <x:c r="E4031" s="413" t="str">
        <x:v>Integrasi rumus</x:v>
      </x:c>
      <x:c r="F4031" s="413" t="str">
        <x:v>9 Sep 2026</x:v>
      </x:c>
    </x:row>
    <x:row r="4032" ht="40" customHeight="1">
      <x:c r="A4032" s="413" t="str">
        <x:v>Data Schedule</x:v>
      </x:c>
      <x:c r="B4032" s="413" t="str">
        <x:v>AE221</x:v>
      </x:c>
      <x:c r="C4032" s="413" t="str">
        <x:v>=IF(A221="","",IF(AD221&lt;&gt;0,"CHECK harga/bayar",IF(AI221&gt;0,"CHECK DP belum cocok","OK")))</x:v>
      </x:c>
      <x:c r="D4032" s="413" t="str">
        <x:v>=IF(A221="","",IF(LEFT(AG221,5)="CHECK",AG221,IF(AD221&lt;&gt;0,"CHECK harga/bayar",IF(AI221&gt;0,"CHECK DP belum cocok",IF(U221=0,"Ditahan","OK")))))</x:v>
      </x:c>
      <x:c r="E4032" s="413" t="str">
        <x:v>Integrasi rumus</x:v>
      </x:c>
      <x:c r="F4032" s="413" t="str">
        <x:v>9 Sep 2026</x:v>
      </x:c>
    </x:row>
    <x:row r="4033" ht="40" customHeight="1">
      <x:c r="A4033" s="413" t="str">
        <x:v>Data Schedule</x:v>
      </x:c>
      <x:c r="B4033" s="413" t="str">
        <x:v>AC222</x:v>
      </x:c>
      <x:c r="C4033" s="413" t="str">
        <x:v>=IF(A222="","",P222+Q222)</x:v>
      </x:c>
      <x:c r="D4033" s="413" t="str">
        <x:v>=IF(A222="","",P222+Q222+IF(AL222&lt;&gt;"",N(AK222),0))</x:v>
      </x:c>
      <x:c r="E4033" s="413" t="str">
        <x:v>Integrasi rumus</x:v>
      </x:c>
      <x:c r="F4033" s="413" t="str">
        <x:v>9 Sep 2026</x:v>
      </x:c>
    </x:row>
    <x:row r="4034" ht="40" customHeight="1">
      <x:c r="A4034" s="413" t="str">
        <x:v>Data Schedule</x:v>
      </x:c>
      <x:c r="B4034" s="413" t="str">
        <x:v>S222</x:v>
      </x:c>
      <x:c r="C4034" s="413" t="str">
        <x:v>=IF(A222="","",MIN(L222,P222+Q222))</x:v>
      </x:c>
      <x:c r="D4034" s="413" t="str">
        <x:v>=IF(A222="","",MIN(L222,AC222))</x:v>
      </x:c>
      <x:c r="E4034" s="413" t="str">
        <x:v>Integrasi rumus</x:v>
      </x:c>
      <x:c r="F4034" s="413" t="str">
        <x:v>9 Sep 2026</x:v>
      </x:c>
    </x:row>
    <x:row r="4035" ht="40" customHeight="1">
      <x:c r="A4035" s="413" t="str">
        <x:v>Data Schedule</x:v>
      </x:c>
      <x:c r="B4035" s="413" t="str">
        <x:v>T222</x:v>
      </x:c>
      <x:c r="C4035" s="413" t="str">
        <x:v>=IF(A222="","",IF(OR(O222="Lunas",R222&gt;0),0,MAX(0,L222-MAX(N222,P222)-Q222)))</x:v>
      </x:c>
      <x:c r="D4035" s="413" t="str">
        <x:v>=IF(A222="","",MAX(0,L222-AC222))</x:v>
      </x:c>
      <x:c r="E4035" s="413" t="str">
        <x:v>Integrasi rumus</x:v>
      </x:c>
      <x:c r="F4035" s="413" t="str">
        <x:v>9 Sep 2026</x:v>
      </x:c>
    </x:row>
    <x:row r="4036" ht="40" customHeight="1">
      <x:c r="A4036" s="413" t="str">
        <x:v>Data Schedule</x:v>
      </x:c>
      <x:c r="B4036" s="413" t="str">
        <x:v>AI222</x:v>
      </x:c>
      <x:c r="C4036" s="413" t="str">
        <x:v>=IF(A222="","",MAX(0,N222-P222))</x:v>
      </x:c>
      <x:c r="D4036" s="413" t="str">
        <x:v>=IF(A222="","",MAX(0,N222-AC222))</x:v>
      </x:c>
      <x:c r="E4036" s="413" t="str">
        <x:v>Integrasi rumus</x:v>
      </x:c>
      <x:c r="F4036" s="413" t="str">
        <x:v>9 Sep 2026</x:v>
      </x:c>
    </x:row>
    <x:row r="4037" ht="40" customHeight="1">
      <x:c r="A4037" s="413" t="str">
        <x:v>Data Schedule</x:v>
      </x:c>
      <x:c r="B4037" s="413" t="str">
        <x:v>V222</x:v>
      </x:c>
      <x:c r="C4037" s="413" t="str">
        <x:v>=IF(AND(A222&lt;&gt;"",U222=1,B222&gt;'Pengaturan'!$B$6,B222&lt;='Pengaturan'!$B$5),T222,0)</x:v>
      </x:c>
      <x:c r="D4037" s="413" t="str">
        <x:v>=IF(AND(AND(A222&lt;&gt;"",U222=1,AI222=0,AH222=0,LEFT(AG222,5)&lt;&gt;"CHECK",G222&lt;&gt;"CHECK PACKAGE"),B222&gt;'Pengaturan'!$B$6,B222&lt;='Pengaturan'!$B$5),T222,0)</x:v>
      </x:c>
      <x:c r="E4037" s="413" t="str">
        <x:v>Integrasi rumus</x:v>
      </x:c>
      <x:c r="F4037" s="413" t="str">
        <x:v>9 Sep 2026</x:v>
      </x:c>
    </x:row>
    <x:row r="4038" ht="40" customHeight="1">
      <x:c r="A4038" s="413" t="str">
        <x:v>Data Schedule</x:v>
      </x:c>
      <x:c r="B4038" s="413" t="str">
        <x:v>W222</x:v>
      </x:c>
      <x:c r="C4038" s="413" t="str">
        <x:v>=IF(AND(A222&lt;&gt;"",U222=1,B222='Pengaturan'!$B$6,'Pengaturan'!$B$28&lt;&gt;"Tutup"),T222,0)</x:v>
      </x:c>
      <x:c r="D4038" s="413" t="str">
        <x:v>=IF(AND(AND(A222&lt;&gt;"",U222=1,AI222=0,AH222=0,LEFT(AG222,5)&lt;&gt;"CHECK",G222&lt;&gt;"CHECK PACKAGE"),B222='Pengaturan'!$B$6,'Pengaturan'!$B$28&lt;&gt;"Tutup"),T222,0)</x:v>
      </x:c>
      <x:c r="E4038" s="413" t="str">
        <x:v>Integrasi rumus</x:v>
      </x:c>
      <x:c r="F4038" s="413" t="str">
        <x:v>9 Sep 2026</x:v>
      </x:c>
    </x:row>
    <x:row r="4039" ht="40" customHeight="1">
      <x:c r="A4039" s="413" t="str">
        <x:v>Data Schedule</x:v>
      </x:c>
      <x:c r="B4039" s="413" t="str">
        <x:v>AM222</x:v>
      </x:c>
      <x:c r="C4039" s="413"/>
      <x:c r="D4039" s="413" t="str">
        <x:v>=IF(AND(A222&lt;&gt;"",B222&gt;'Pengaturan'!$B$29,B222&lt;='Pengaturan'!$B$5),MAX(0,T222-V222-W222),0)</x:v>
      </x:c>
      <x:c r="E4039" s="413" t="str">
        <x:v>Integrasi rumus</x:v>
      </x:c>
      <x:c r="F4039" s="413" t="str">
        <x:v>9 Sep 2026</x:v>
      </x:c>
    </x:row>
    <x:row r="4040" ht="40" customHeight="1">
      <x:c r="A4040" s="413" t="str">
        <x:v>Data Schedule</x:v>
      </x:c>
      <x:c r="B4040" s="413" t="str">
        <x:v>AE222</x:v>
      </x:c>
      <x:c r="C4040" s="413" t="str">
        <x:v>=IF(A222="","",IF(AD222&lt;&gt;0,"CHECK harga/bayar",IF(AI222&gt;0,"CHECK DP belum cocok","OK")))</x:v>
      </x:c>
      <x:c r="D4040" s="413" t="str">
        <x:v>=IF(A222="","",IF(LEFT(AG222,5)="CHECK",AG222,IF(AD222&lt;&gt;0,"CHECK harga/bayar",IF(AI222&gt;0,"CHECK DP belum cocok",IF(U222=0,"Ditahan","OK")))))</x:v>
      </x:c>
      <x:c r="E4040" s="413" t="str">
        <x:v>Integrasi rumus</x:v>
      </x:c>
      <x:c r="F4040" s="413" t="str">
        <x:v>9 Sep 2026</x:v>
      </x:c>
    </x:row>
    <x:row r="4041" ht="40" customHeight="1">
      <x:c r="A4041" s="413" t="str">
        <x:v>Data Schedule</x:v>
      </x:c>
      <x:c r="B4041" s="413" t="str">
        <x:v>AC223</x:v>
      </x:c>
      <x:c r="C4041" s="413" t="str">
        <x:v>=IF(A223="","",P223+Q223)</x:v>
      </x:c>
      <x:c r="D4041" s="413" t="str">
        <x:v>=IF(A223="","",P223+Q223+IF(AL223&lt;&gt;"",N(AK223),0))</x:v>
      </x:c>
      <x:c r="E4041" s="413" t="str">
        <x:v>Integrasi rumus</x:v>
      </x:c>
      <x:c r="F4041" s="413" t="str">
        <x:v>9 Sep 2026</x:v>
      </x:c>
    </x:row>
    <x:row r="4042" ht="40" customHeight="1">
      <x:c r="A4042" s="413" t="str">
        <x:v>Data Schedule</x:v>
      </x:c>
      <x:c r="B4042" s="413" t="str">
        <x:v>S223</x:v>
      </x:c>
      <x:c r="C4042" s="413" t="str">
        <x:v>=IF(A223="","",MIN(L223,P223+Q223))</x:v>
      </x:c>
      <x:c r="D4042" s="413" t="str">
        <x:v>=IF(A223="","",MIN(L223,AC223))</x:v>
      </x:c>
      <x:c r="E4042" s="413" t="str">
        <x:v>Integrasi rumus</x:v>
      </x:c>
      <x:c r="F4042" s="413" t="str">
        <x:v>9 Sep 2026</x:v>
      </x:c>
    </x:row>
    <x:row r="4043" ht="40" customHeight="1">
      <x:c r="A4043" s="413" t="str">
        <x:v>Data Schedule</x:v>
      </x:c>
      <x:c r="B4043" s="413" t="str">
        <x:v>T223</x:v>
      </x:c>
      <x:c r="C4043" s="413" t="str">
        <x:v>=IF(A223="","",IF(OR(O223="Lunas",R223&gt;0),0,MAX(0,L223-MAX(N223,P223)-Q223)))</x:v>
      </x:c>
      <x:c r="D4043" s="413" t="str">
        <x:v>=IF(A223="","",MAX(0,L223-AC223))</x:v>
      </x:c>
      <x:c r="E4043" s="413" t="str">
        <x:v>Integrasi rumus</x:v>
      </x:c>
      <x:c r="F4043" s="413" t="str">
        <x:v>9 Sep 2026</x:v>
      </x:c>
    </x:row>
    <x:row r="4044" ht="40" customHeight="1">
      <x:c r="A4044" s="413" t="str">
        <x:v>Data Schedule</x:v>
      </x:c>
      <x:c r="B4044" s="413" t="str">
        <x:v>AI223</x:v>
      </x:c>
      <x:c r="C4044" s="413" t="str">
        <x:v>=IF(A223="","",MAX(0,N223-P223))</x:v>
      </x:c>
      <x:c r="D4044" s="413" t="str">
        <x:v>=IF(A223="","",MAX(0,N223-AC223))</x:v>
      </x:c>
      <x:c r="E4044" s="413" t="str">
        <x:v>Integrasi rumus</x:v>
      </x:c>
      <x:c r="F4044" s="413" t="str">
        <x:v>9 Sep 2026</x:v>
      </x:c>
    </x:row>
    <x:row r="4045" ht="40" customHeight="1">
      <x:c r="A4045" s="413" t="str">
        <x:v>Data Schedule</x:v>
      </x:c>
      <x:c r="B4045" s="413" t="str">
        <x:v>V223</x:v>
      </x:c>
      <x:c r="C4045" s="413" t="str">
        <x:v>=IF(AND(A223&lt;&gt;"",U223=1,B223&gt;'Pengaturan'!$B$6,B223&lt;='Pengaturan'!$B$5),T223,0)</x:v>
      </x:c>
      <x:c r="D4045" s="413" t="str">
        <x:v>=IF(AND(AND(A223&lt;&gt;"",U223=1,AI223=0,AH223=0,LEFT(AG223,5)&lt;&gt;"CHECK",G223&lt;&gt;"CHECK PACKAGE"),B223&gt;'Pengaturan'!$B$6,B223&lt;='Pengaturan'!$B$5),T223,0)</x:v>
      </x:c>
      <x:c r="E4045" s="413" t="str">
        <x:v>Integrasi rumus</x:v>
      </x:c>
      <x:c r="F4045" s="413" t="str">
        <x:v>9 Sep 2026</x:v>
      </x:c>
    </x:row>
    <x:row r="4046" ht="40" customHeight="1">
      <x:c r="A4046" s="413" t="str">
        <x:v>Data Schedule</x:v>
      </x:c>
      <x:c r="B4046" s="413" t="str">
        <x:v>W223</x:v>
      </x:c>
      <x:c r="C4046" s="413" t="str">
        <x:v>=IF(AND(A223&lt;&gt;"",U223=1,B223='Pengaturan'!$B$6,'Pengaturan'!$B$28&lt;&gt;"Tutup"),T223,0)</x:v>
      </x:c>
      <x:c r="D4046" s="413" t="str">
        <x:v>=IF(AND(AND(A223&lt;&gt;"",U223=1,AI223=0,AH223=0,LEFT(AG223,5)&lt;&gt;"CHECK",G223&lt;&gt;"CHECK PACKAGE"),B223='Pengaturan'!$B$6,'Pengaturan'!$B$28&lt;&gt;"Tutup"),T223,0)</x:v>
      </x:c>
      <x:c r="E4046" s="413" t="str">
        <x:v>Integrasi rumus</x:v>
      </x:c>
      <x:c r="F4046" s="413" t="str">
        <x:v>9 Sep 2026</x:v>
      </x:c>
    </x:row>
    <x:row r="4047" ht="40" customHeight="1">
      <x:c r="A4047" s="413" t="str">
        <x:v>Data Schedule</x:v>
      </x:c>
      <x:c r="B4047" s="413" t="str">
        <x:v>AM223</x:v>
      </x:c>
      <x:c r="C4047" s="413"/>
      <x:c r="D4047" s="413" t="str">
        <x:v>=IF(AND(A223&lt;&gt;"",B223&gt;'Pengaturan'!$B$29,B223&lt;='Pengaturan'!$B$5),MAX(0,T223-V223-W223),0)</x:v>
      </x:c>
      <x:c r="E4047" s="413" t="str">
        <x:v>Integrasi rumus</x:v>
      </x:c>
      <x:c r="F4047" s="413" t="str">
        <x:v>9 Sep 2026</x:v>
      </x:c>
    </x:row>
    <x:row r="4048" ht="40" customHeight="1">
      <x:c r="A4048" s="413" t="str">
        <x:v>Data Schedule</x:v>
      </x:c>
      <x:c r="B4048" s="413" t="str">
        <x:v>AE223</x:v>
      </x:c>
      <x:c r="C4048" s="413" t="str">
        <x:v>=IF(A223="","",IF(AD223&lt;&gt;0,"CHECK harga/bayar",IF(AI223&gt;0,"CHECK DP belum cocok","OK")))</x:v>
      </x:c>
      <x:c r="D4048" s="413" t="str">
        <x:v>=IF(A223="","",IF(LEFT(AG223,5)="CHECK",AG223,IF(AD223&lt;&gt;0,"CHECK harga/bayar",IF(AI223&gt;0,"CHECK DP belum cocok",IF(U223=0,"Ditahan","OK")))))</x:v>
      </x:c>
      <x:c r="E4048" s="413" t="str">
        <x:v>Integrasi rumus</x:v>
      </x:c>
      <x:c r="F4048" s="413" t="str">
        <x:v>9 Sep 2026</x:v>
      </x:c>
    </x:row>
    <x:row r="4049" ht="40" customHeight="1">
      <x:c r="A4049" s="413" t="str">
        <x:v>Data Schedule</x:v>
      </x:c>
      <x:c r="B4049" s="413" t="str">
        <x:v>AC224</x:v>
      </x:c>
      <x:c r="C4049" s="413" t="str">
        <x:v>=IF(A224="","",P224+Q224)</x:v>
      </x:c>
      <x:c r="D4049" s="413" t="str">
        <x:v>=IF(A224="","",P224+Q224+IF(AL224&lt;&gt;"",N(AK224),0))</x:v>
      </x:c>
      <x:c r="E4049" s="413" t="str">
        <x:v>Integrasi rumus</x:v>
      </x:c>
      <x:c r="F4049" s="413" t="str">
        <x:v>9 Sep 2026</x:v>
      </x:c>
    </x:row>
    <x:row r="4050" ht="40" customHeight="1">
      <x:c r="A4050" s="413" t="str">
        <x:v>Data Schedule</x:v>
      </x:c>
      <x:c r="B4050" s="413" t="str">
        <x:v>S224</x:v>
      </x:c>
      <x:c r="C4050" s="413" t="str">
        <x:v>=IF(A224="","",MIN(L224,P224+Q224))</x:v>
      </x:c>
      <x:c r="D4050" s="413" t="str">
        <x:v>=IF(A224="","",MIN(L224,AC224))</x:v>
      </x:c>
      <x:c r="E4050" s="413" t="str">
        <x:v>Integrasi rumus</x:v>
      </x:c>
      <x:c r="F4050" s="413" t="str">
        <x:v>9 Sep 2026</x:v>
      </x:c>
    </x:row>
    <x:row r="4051" ht="40" customHeight="1">
      <x:c r="A4051" s="413" t="str">
        <x:v>Data Schedule</x:v>
      </x:c>
      <x:c r="B4051" s="413" t="str">
        <x:v>T224</x:v>
      </x:c>
      <x:c r="C4051" s="413" t="str">
        <x:v>=IF(A224="","",IF(OR(O224="Lunas",R224&gt;0),0,MAX(0,L224-MAX(N224,P224)-Q224)))</x:v>
      </x:c>
      <x:c r="D4051" s="413" t="str">
        <x:v>=IF(A224="","",MAX(0,L224-AC224))</x:v>
      </x:c>
      <x:c r="E4051" s="413" t="str">
        <x:v>Integrasi rumus</x:v>
      </x:c>
      <x:c r="F4051" s="413" t="str">
        <x:v>9 Sep 2026</x:v>
      </x:c>
    </x:row>
    <x:row r="4052" ht="40" customHeight="1">
      <x:c r="A4052" s="413" t="str">
        <x:v>Data Schedule</x:v>
      </x:c>
      <x:c r="B4052" s="413" t="str">
        <x:v>AI224</x:v>
      </x:c>
      <x:c r="C4052" s="413" t="str">
        <x:v>=IF(A224="","",MAX(0,N224-P224))</x:v>
      </x:c>
      <x:c r="D4052" s="413" t="str">
        <x:v>=IF(A224="","",MAX(0,N224-AC224))</x:v>
      </x:c>
      <x:c r="E4052" s="413" t="str">
        <x:v>Integrasi rumus</x:v>
      </x:c>
      <x:c r="F4052" s="413" t="str">
        <x:v>9 Sep 2026</x:v>
      </x:c>
    </x:row>
    <x:row r="4053" ht="40" customHeight="1">
      <x:c r="A4053" s="413" t="str">
        <x:v>Data Schedule</x:v>
      </x:c>
      <x:c r="B4053" s="413" t="str">
        <x:v>V224</x:v>
      </x:c>
      <x:c r="C4053" s="413" t="str">
        <x:v>=IF(AND(A224&lt;&gt;"",U224=1,B224&gt;'Pengaturan'!$B$6,B224&lt;='Pengaturan'!$B$5),T224,0)</x:v>
      </x:c>
      <x:c r="D4053" s="413" t="str">
        <x:v>=IF(AND(AND(A224&lt;&gt;"",U224=1,AI224=0,AH224=0,LEFT(AG224,5)&lt;&gt;"CHECK",G224&lt;&gt;"CHECK PACKAGE"),B224&gt;'Pengaturan'!$B$6,B224&lt;='Pengaturan'!$B$5),T224,0)</x:v>
      </x:c>
      <x:c r="E4053" s="413" t="str">
        <x:v>Integrasi rumus</x:v>
      </x:c>
      <x:c r="F4053" s="413" t="str">
        <x:v>9 Sep 2026</x:v>
      </x:c>
    </x:row>
    <x:row r="4054" ht="40" customHeight="1">
      <x:c r="A4054" s="413" t="str">
        <x:v>Data Schedule</x:v>
      </x:c>
      <x:c r="B4054" s="413" t="str">
        <x:v>W224</x:v>
      </x:c>
      <x:c r="C4054" s="413" t="str">
        <x:v>=IF(AND(A224&lt;&gt;"",U224=1,B224='Pengaturan'!$B$6,'Pengaturan'!$B$28&lt;&gt;"Tutup"),T224,0)</x:v>
      </x:c>
      <x:c r="D4054" s="413" t="str">
        <x:v>=IF(AND(AND(A224&lt;&gt;"",U224=1,AI224=0,AH224=0,LEFT(AG224,5)&lt;&gt;"CHECK",G224&lt;&gt;"CHECK PACKAGE"),B224='Pengaturan'!$B$6,'Pengaturan'!$B$28&lt;&gt;"Tutup"),T224,0)</x:v>
      </x:c>
      <x:c r="E4054" s="413" t="str">
        <x:v>Integrasi rumus</x:v>
      </x:c>
      <x:c r="F4054" s="413" t="str">
        <x:v>9 Sep 2026</x:v>
      </x:c>
    </x:row>
    <x:row r="4055" ht="40" customHeight="1">
      <x:c r="A4055" s="413" t="str">
        <x:v>Data Schedule</x:v>
      </x:c>
      <x:c r="B4055" s="413" t="str">
        <x:v>AM224</x:v>
      </x:c>
      <x:c r="C4055" s="413"/>
      <x:c r="D4055" s="413" t="str">
        <x:v>=IF(AND(A224&lt;&gt;"",B224&gt;'Pengaturan'!$B$29,B224&lt;='Pengaturan'!$B$5),MAX(0,T224-V224-W224),0)</x:v>
      </x:c>
      <x:c r="E4055" s="413" t="str">
        <x:v>Integrasi rumus</x:v>
      </x:c>
      <x:c r="F4055" s="413" t="str">
        <x:v>9 Sep 2026</x:v>
      </x:c>
    </x:row>
    <x:row r="4056" ht="40" customHeight="1">
      <x:c r="A4056" s="413" t="str">
        <x:v>Data Schedule</x:v>
      </x:c>
      <x:c r="B4056" s="413" t="str">
        <x:v>AE224</x:v>
      </x:c>
      <x:c r="C4056" s="413" t="str">
        <x:v>=IF(A224="","",IF(AD224&lt;&gt;0,"CHECK harga/bayar",IF(AI224&gt;0,"CHECK DP belum cocok","OK")))</x:v>
      </x:c>
      <x:c r="D4056" s="413" t="str">
        <x:v>=IF(A224="","",IF(LEFT(AG224,5)="CHECK",AG224,IF(AD224&lt;&gt;0,"CHECK harga/bayar",IF(AI224&gt;0,"CHECK DP belum cocok",IF(U224=0,"Ditahan","OK")))))</x:v>
      </x:c>
      <x:c r="E4056" s="413" t="str">
        <x:v>Integrasi rumus</x:v>
      </x:c>
      <x:c r="F4056" s="413" t="str">
        <x:v>9 Sep 2026</x:v>
      </x:c>
    </x:row>
    <x:row r="4057" ht="40" customHeight="1">
      <x:c r="A4057" s="413" t="str">
        <x:v>Data Schedule</x:v>
      </x:c>
      <x:c r="B4057" s="413" t="str">
        <x:v>AC225</x:v>
      </x:c>
      <x:c r="C4057" s="413" t="str">
        <x:v>=IF(A225="","",P225+Q225)</x:v>
      </x:c>
      <x:c r="D4057" s="413" t="str">
        <x:v>=IF(A225="","",P225+Q225+IF(AL225&lt;&gt;"",N(AK225),0))</x:v>
      </x:c>
      <x:c r="E4057" s="413" t="str">
        <x:v>Integrasi rumus</x:v>
      </x:c>
      <x:c r="F4057" s="413" t="str">
        <x:v>9 Sep 2026</x:v>
      </x:c>
    </x:row>
    <x:row r="4058" ht="40" customHeight="1">
      <x:c r="A4058" s="413" t="str">
        <x:v>Data Schedule</x:v>
      </x:c>
      <x:c r="B4058" s="413" t="str">
        <x:v>S225</x:v>
      </x:c>
      <x:c r="C4058" s="413" t="str">
        <x:v>=IF(A225="","",MIN(L225,P225+Q225))</x:v>
      </x:c>
      <x:c r="D4058" s="413" t="str">
        <x:v>=IF(A225="","",MIN(L225,AC225))</x:v>
      </x:c>
      <x:c r="E4058" s="413" t="str">
        <x:v>Integrasi rumus</x:v>
      </x:c>
      <x:c r="F4058" s="413" t="str">
        <x:v>9 Sep 2026</x:v>
      </x:c>
    </x:row>
    <x:row r="4059" ht="40" customHeight="1">
      <x:c r="A4059" s="413" t="str">
        <x:v>Data Schedule</x:v>
      </x:c>
      <x:c r="B4059" s="413" t="str">
        <x:v>T225</x:v>
      </x:c>
      <x:c r="C4059" s="413" t="str">
        <x:v>=IF(A225="","",IF(OR(O225="Lunas",R225&gt;0),0,MAX(0,L225-MAX(N225,P225)-Q225)))</x:v>
      </x:c>
      <x:c r="D4059" s="413" t="str">
        <x:v>=IF(A225="","",MAX(0,L225-AC225))</x:v>
      </x:c>
      <x:c r="E4059" s="413" t="str">
        <x:v>Integrasi rumus</x:v>
      </x:c>
      <x:c r="F4059" s="413" t="str">
        <x:v>9 Sep 2026</x:v>
      </x:c>
    </x:row>
    <x:row r="4060" ht="40" customHeight="1">
      <x:c r="A4060" s="413" t="str">
        <x:v>Data Schedule</x:v>
      </x:c>
      <x:c r="B4060" s="413" t="str">
        <x:v>AI225</x:v>
      </x:c>
      <x:c r="C4060" s="413" t="str">
        <x:v>=IF(A225="","",MAX(0,N225-P225))</x:v>
      </x:c>
      <x:c r="D4060" s="413" t="str">
        <x:v>=IF(A225="","",MAX(0,N225-AC225))</x:v>
      </x:c>
      <x:c r="E4060" s="413" t="str">
        <x:v>Integrasi rumus</x:v>
      </x:c>
      <x:c r="F4060" s="413" t="str">
        <x:v>9 Sep 2026</x:v>
      </x:c>
    </x:row>
    <x:row r="4061" ht="40" customHeight="1">
      <x:c r="A4061" s="413" t="str">
        <x:v>Data Schedule</x:v>
      </x:c>
      <x:c r="B4061" s="413" t="str">
        <x:v>V225</x:v>
      </x:c>
      <x:c r="C4061" s="413" t="str">
        <x:v>=IF(AND(A225&lt;&gt;"",U225=1,B225&gt;'Pengaturan'!$B$6,B225&lt;='Pengaturan'!$B$5),T225,0)</x:v>
      </x:c>
      <x:c r="D4061" s="413" t="str">
        <x:v>=IF(AND(AND(A225&lt;&gt;"",U225=1,AI225=0,AH225=0,LEFT(AG225,5)&lt;&gt;"CHECK",G225&lt;&gt;"CHECK PACKAGE"),B225&gt;'Pengaturan'!$B$6,B225&lt;='Pengaturan'!$B$5),T225,0)</x:v>
      </x:c>
      <x:c r="E4061" s="413" t="str">
        <x:v>Integrasi rumus</x:v>
      </x:c>
      <x:c r="F4061" s="413" t="str">
        <x:v>9 Sep 2026</x:v>
      </x:c>
    </x:row>
    <x:row r="4062" ht="40" customHeight="1">
      <x:c r="A4062" s="413" t="str">
        <x:v>Data Schedule</x:v>
      </x:c>
      <x:c r="B4062" s="413" t="str">
        <x:v>W225</x:v>
      </x:c>
      <x:c r="C4062" s="413" t="str">
        <x:v>=IF(AND(A225&lt;&gt;"",U225=1,B225='Pengaturan'!$B$6,'Pengaturan'!$B$28&lt;&gt;"Tutup"),T225,0)</x:v>
      </x:c>
      <x:c r="D4062" s="413" t="str">
        <x:v>=IF(AND(AND(A225&lt;&gt;"",U225=1,AI225=0,AH225=0,LEFT(AG225,5)&lt;&gt;"CHECK",G225&lt;&gt;"CHECK PACKAGE"),B225='Pengaturan'!$B$6,'Pengaturan'!$B$28&lt;&gt;"Tutup"),T225,0)</x:v>
      </x:c>
      <x:c r="E4062" s="413" t="str">
        <x:v>Integrasi rumus</x:v>
      </x:c>
      <x:c r="F4062" s="413" t="str">
        <x:v>9 Sep 2026</x:v>
      </x:c>
    </x:row>
    <x:row r="4063" ht="40" customHeight="1">
      <x:c r="A4063" s="413" t="str">
        <x:v>Data Schedule</x:v>
      </x:c>
      <x:c r="B4063" s="413" t="str">
        <x:v>AM225</x:v>
      </x:c>
      <x:c r="C4063" s="413"/>
      <x:c r="D4063" s="413" t="str">
        <x:v>=IF(AND(A225&lt;&gt;"",B225&gt;'Pengaturan'!$B$29,B225&lt;='Pengaturan'!$B$5),MAX(0,T225-V225-W225),0)</x:v>
      </x:c>
      <x:c r="E4063" s="413" t="str">
        <x:v>Integrasi rumus</x:v>
      </x:c>
      <x:c r="F4063" s="413" t="str">
        <x:v>9 Sep 2026</x:v>
      </x:c>
    </x:row>
    <x:row r="4064" ht="40" customHeight="1">
      <x:c r="A4064" s="413" t="str">
        <x:v>Data Schedule</x:v>
      </x:c>
      <x:c r="B4064" s="413" t="str">
        <x:v>AE225</x:v>
      </x:c>
      <x:c r="C4064" s="413" t="str">
        <x:v>=IF(A225="","",IF(AD225&lt;&gt;0,"CHECK harga/bayar",IF(AI225&gt;0,"CHECK DP belum cocok","OK")))</x:v>
      </x:c>
      <x:c r="D4064" s="413" t="str">
        <x:v>=IF(A225="","",IF(LEFT(AG225,5)="CHECK",AG225,IF(AD225&lt;&gt;0,"CHECK harga/bayar",IF(AI225&gt;0,"CHECK DP belum cocok",IF(U225=0,"Ditahan","OK")))))</x:v>
      </x:c>
      <x:c r="E4064" s="413" t="str">
        <x:v>Integrasi rumus</x:v>
      </x:c>
      <x:c r="F4064" s="413" t="str">
        <x:v>9 Sep 2026</x:v>
      </x:c>
    </x:row>
    <x:row r="4065" ht="40" customHeight="1">
      <x:c r="A4065" s="413" t="str">
        <x:v>Data Schedule</x:v>
      </x:c>
      <x:c r="B4065" s="413" t="str">
        <x:v>AC226</x:v>
      </x:c>
      <x:c r="C4065" s="413" t="str">
        <x:v>=IF(A226="","",P226+Q226)</x:v>
      </x:c>
      <x:c r="D4065" s="413" t="str">
        <x:v>=IF(A226="","",P226+Q226+IF(AL226&lt;&gt;"",N(AK226),0))</x:v>
      </x:c>
      <x:c r="E4065" s="413" t="str">
        <x:v>Integrasi rumus</x:v>
      </x:c>
      <x:c r="F4065" s="413" t="str">
        <x:v>9 Sep 2026</x:v>
      </x:c>
    </x:row>
    <x:row r="4066" ht="40" customHeight="1">
      <x:c r="A4066" s="413" t="str">
        <x:v>Data Schedule</x:v>
      </x:c>
      <x:c r="B4066" s="413" t="str">
        <x:v>S226</x:v>
      </x:c>
      <x:c r="C4066" s="413" t="str">
        <x:v>=IF(A226="","",MIN(L226,P226+Q226))</x:v>
      </x:c>
      <x:c r="D4066" s="413" t="str">
        <x:v>=IF(A226="","",MIN(L226,AC226))</x:v>
      </x:c>
      <x:c r="E4066" s="413" t="str">
        <x:v>Integrasi rumus</x:v>
      </x:c>
      <x:c r="F4066" s="413" t="str">
        <x:v>9 Sep 2026</x:v>
      </x:c>
    </x:row>
    <x:row r="4067" ht="40" customHeight="1">
      <x:c r="A4067" s="413" t="str">
        <x:v>Data Schedule</x:v>
      </x:c>
      <x:c r="B4067" s="413" t="str">
        <x:v>T226</x:v>
      </x:c>
      <x:c r="C4067" s="413" t="str">
        <x:v>=IF(A226="","",IF(OR(O226="Lunas",R226&gt;0),0,MAX(0,L226-MAX(N226,P226)-Q226)))</x:v>
      </x:c>
      <x:c r="D4067" s="413" t="str">
        <x:v>=IF(A226="","",MAX(0,L226-AC226))</x:v>
      </x:c>
      <x:c r="E4067" s="413" t="str">
        <x:v>Integrasi rumus</x:v>
      </x:c>
      <x:c r="F4067" s="413" t="str">
        <x:v>9 Sep 2026</x:v>
      </x:c>
    </x:row>
    <x:row r="4068" ht="40" customHeight="1">
      <x:c r="A4068" s="413" t="str">
        <x:v>Data Schedule</x:v>
      </x:c>
      <x:c r="B4068" s="413" t="str">
        <x:v>AI226</x:v>
      </x:c>
      <x:c r="C4068" s="413" t="str">
        <x:v>=IF(A226="","",MAX(0,N226-P226))</x:v>
      </x:c>
      <x:c r="D4068" s="413" t="str">
        <x:v>=IF(A226="","",MAX(0,N226-AC226))</x:v>
      </x:c>
      <x:c r="E4068" s="413" t="str">
        <x:v>Integrasi rumus</x:v>
      </x:c>
      <x:c r="F4068" s="413" t="str">
        <x:v>9 Sep 2026</x:v>
      </x:c>
    </x:row>
    <x:row r="4069" ht="40" customHeight="1">
      <x:c r="A4069" s="413" t="str">
        <x:v>Data Schedule</x:v>
      </x:c>
      <x:c r="B4069" s="413" t="str">
        <x:v>V226</x:v>
      </x:c>
      <x:c r="C4069" s="413" t="str">
        <x:v>=IF(AND(A226&lt;&gt;"",U226=1,B226&gt;'Pengaturan'!$B$6,B226&lt;='Pengaturan'!$B$5),T226,0)</x:v>
      </x:c>
      <x:c r="D4069" s="413" t="str">
        <x:v>=IF(AND(AND(A226&lt;&gt;"",U226=1,AI226=0,AH226=0,LEFT(AG226,5)&lt;&gt;"CHECK",G226&lt;&gt;"CHECK PACKAGE"),B226&gt;'Pengaturan'!$B$6,B226&lt;='Pengaturan'!$B$5),T226,0)</x:v>
      </x:c>
      <x:c r="E4069" s="413" t="str">
        <x:v>Integrasi rumus</x:v>
      </x:c>
      <x:c r="F4069" s="413" t="str">
        <x:v>9 Sep 2026</x:v>
      </x:c>
    </x:row>
    <x:row r="4070" ht="40" customHeight="1">
      <x:c r="A4070" s="413" t="str">
        <x:v>Data Schedule</x:v>
      </x:c>
      <x:c r="B4070" s="413" t="str">
        <x:v>W226</x:v>
      </x:c>
      <x:c r="C4070" s="413" t="str">
        <x:v>=IF(AND(A226&lt;&gt;"",U226=1,B226='Pengaturan'!$B$6,'Pengaturan'!$B$28&lt;&gt;"Tutup"),T226,0)</x:v>
      </x:c>
      <x:c r="D4070" s="413" t="str">
        <x:v>=IF(AND(AND(A226&lt;&gt;"",U226=1,AI226=0,AH226=0,LEFT(AG226,5)&lt;&gt;"CHECK",G226&lt;&gt;"CHECK PACKAGE"),B226='Pengaturan'!$B$6,'Pengaturan'!$B$28&lt;&gt;"Tutup"),T226,0)</x:v>
      </x:c>
      <x:c r="E4070" s="413" t="str">
        <x:v>Integrasi rumus</x:v>
      </x:c>
      <x:c r="F4070" s="413" t="str">
        <x:v>9 Sep 2026</x:v>
      </x:c>
    </x:row>
    <x:row r="4071" ht="40" customHeight="1">
      <x:c r="A4071" s="413" t="str">
        <x:v>Data Schedule</x:v>
      </x:c>
      <x:c r="B4071" s="413" t="str">
        <x:v>AM226</x:v>
      </x:c>
      <x:c r="C4071" s="413"/>
      <x:c r="D4071" s="413" t="str">
        <x:v>=IF(AND(A226&lt;&gt;"",B226&gt;'Pengaturan'!$B$29,B226&lt;='Pengaturan'!$B$5),MAX(0,T226-V226-W226),0)</x:v>
      </x:c>
      <x:c r="E4071" s="413" t="str">
        <x:v>Integrasi rumus</x:v>
      </x:c>
      <x:c r="F4071" s="413" t="str">
        <x:v>9 Sep 2026</x:v>
      </x:c>
    </x:row>
    <x:row r="4072" ht="40" customHeight="1">
      <x:c r="A4072" s="413" t="str">
        <x:v>Data Schedule</x:v>
      </x:c>
      <x:c r="B4072" s="413" t="str">
        <x:v>AE226</x:v>
      </x:c>
      <x:c r="C4072" s="413" t="str">
        <x:v>=IF(A226="","",IF(AD226&lt;&gt;0,"CHECK harga/bayar",IF(AI226&gt;0,"CHECK DP belum cocok","OK")))</x:v>
      </x:c>
      <x:c r="D4072" s="413" t="str">
        <x:v>=IF(A226="","",IF(LEFT(AG226,5)="CHECK",AG226,IF(AD226&lt;&gt;0,"CHECK harga/bayar",IF(AI226&gt;0,"CHECK DP belum cocok",IF(U226=0,"Ditahan","OK")))))</x:v>
      </x:c>
      <x:c r="E4072" s="413" t="str">
        <x:v>Integrasi rumus</x:v>
      </x:c>
      <x:c r="F4072" s="413" t="str">
        <x:v>9 Sep 2026</x:v>
      </x:c>
    </x:row>
    <x:row r="4073" ht="40" customHeight="1">
      <x:c r="A4073" s="413" t="str">
        <x:v>Data Schedule</x:v>
      </x:c>
      <x:c r="B4073" s="413" t="str">
        <x:v>AC227</x:v>
      </x:c>
      <x:c r="C4073" s="413" t="str">
        <x:v>=IF(A227="","",P227+Q227)</x:v>
      </x:c>
      <x:c r="D4073" s="413" t="str">
        <x:v>=IF(A227="","",P227+Q227+IF(AL227&lt;&gt;"",N(AK227),0))</x:v>
      </x:c>
      <x:c r="E4073" s="413" t="str">
        <x:v>Integrasi rumus</x:v>
      </x:c>
      <x:c r="F4073" s="413" t="str">
        <x:v>9 Sep 2026</x:v>
      </x:c>
    </x:row>
    <x:row r="4074" ht="40" customHeight="1">
      <x:c r="A4074" s="413" t="str">
        <x:v>Data Schedule</x:v>
      </x:c>
      <x:c r="B4074" s="413" t="str">
        <x:v>S227</x:v>
      </x:c>
      <x:c r="C4074" s="413" t="str">
        <x:v>=IF(A227="","",MIN(L227,P227+Q227))</x:v>
      </x:c>
      <x:c r="D4074" s="413" t="str">
        <x:v>=IF(A227="","",MIN(L227,AC227))</x:v>
      </x:c>
      <x:c r="E4074" s="413" t="str">
        <x:v>Integrasi rumus</x:v>
      </x:c>
      <x:c r="F4074" s="413" t="str">
        <x:v>9 Sep 2026</x:v>
      </x:c>
    </x:row>
    <x:row r="4075" ht="40" customHeight="1">
      <x:c r="A4075" s="413" t="str">
        <x:v>Data Schedule</x:v>
      </x:c>
      <x:c r="B4075" s="413" t="str">
        <x:v>T227</x:v>
      </x:c>
      <x:c r="C4075" s="413" t="str">
        <x:v>=IF(A227="","",IF(OR(O227="Lunas",R227&gt;0),0,MAX(0,L227-MAX(N227,P227)-Q227)))</x:v>
      </x:c>
      <x:c r="D4075" s="413" t="str">
        <x:v>=IF(A227="","",MAX(0,L227-AC227))</x:v>
      </x:c>
      <x:c r="E4075" s="413" t="str">
        <x:v>Integrasi rumus</x:v>
      </x:c>
      <x:c r="F4075" s="413" t="str">
        <x:v>9 Sep 2026</x:v>
      </x:c>
    </x:row>
    <x:row r="4076" ht="40" customHeight="1">
      <x:c r="A4076" s="413" t="str">
        <x:v>Data Schedule</x:v>
      </x:c>
      <x:c r="B4076" s="413" t="str">
        <x:v>AI227</x:v>
      </x:c>
      <x:c r="C4076" s="413" t="str">
        <x:v>=IF(A227="","",MAX(0,N227-P227))</x:v>
      </x:c>
      <x:c r="D4076" s="413" t="str">
        <x:v>=IF(A227="","",MAX(0,N227-AC227))</x:v>
      </x:c>
      <x:c r="E4076" s="413" t="str">
        <x:v>Integrasi rumus</x:v>
      </x:c>
      <x:c r="F4076" s="413" t="str">
        <x:v>9 Sep 2026</x:v>
      </x:c>
    </x:row>
    <x:row r="4077" ht="40" customHeight="1">
      <x:c r="A4077" s="413" t="str">
        <x:v>Data Schedule</x:v>
      </x:c>
      <x:c r="B4077" s="413" t="str">
        <x:v>V227</x:v>
      </x:c>
      <x:c r="C4077" s="413" t="str">
        <x:v>=IF(AND(A227&lt;&gt;"",U227=1,B227&gt;'Pengaturan'!$B$6,B227&lt;='Pengaturan'!$B$5),T227,0)</x:v>
      </x:c>
      <x:c r="D4077" s="413" t="str">
        <x:v>=IF(AND(AND(A227&lt;&gt;"",U227=1,AI227=0,AH227=0,LEFT(AG227,5)&lt;&gt;"CHECK",G227&lt;&gt;"CHECK PACKAGE"),B227&gt;'Pengaturan'!$B$6,B227&lt;='Pengaturan'!$B$5),T227,0)</x:v>
      </x:c>
      <x:c r="E4077" s="413" t="str">
        <x:v>Integrasi rumus</x:v>
      </x:c>
      <x:c r="F4077" s="413" t="str">
        <x:v>9 Sep 2026</x:v>
      </x:c>
    </x:row>
    <x:row r="4078" ht="40" customHeight="1">
      <x:c r="A4078" s="413" t="str">
        <x:v>Data Schedule</x:v>
      </x:c>
      <x:c r="B4078" s="413" t="str">
        <x:v>W227</x:v>
      </x:c>
      <x:c r="C4078" s="413" t="str">
        <x:v>=IF(AND(A227&lt;&gt;"",U227=1,B227='Pengaturan'!$B$6,'Pengaturan'!$B$28&lt;&gt;"Tutup"),T227,0)</x:v>
      </x:c>
      <x:c r="D4078" s="413" t="str">
        <x:v>=IF(AND(AND(A227&lt;&gt;"",U227=1,AI227=0,AH227=0,LEFT(AG227,5)&lt;&gt;"CHECK",G227&lt;&gt;"CHECK PACKAGE"),B227='Pengaturan'!$B$6,'Pengaturan'!$B$28&lt;&gt;"Tutup"),T227,0)</x:v>
      </x:c>
      <x:c r="E4078" s="413" t="str">
        <x:v>Integrasi rumus</x:v>
      </x:c>
      <x:c r="F4078" s="413" t="str">
        <x:v>9 Sep 2026</x:v>
      </x:c>
    </x:row>
    <x:row r="4079" ht="40" customHeight="1">
      <x:c r="A4079" s="413" t="str">
        <x:v>Data Schedule</x:v>
      </x:c>
      <x:c r="B4079" s="413" t="str">
        <x:v>AM227</x:v>
      </x:c>
      <x:c r="C4079" s="413"/>
      <x:c r="D4079" s="413" t="str">
        <x:v>=IF(AND(A227&lt;&gt;"",B227&gt;'Pengaturan'!$B$29,B227&lt;='Pengaturan'!$B$5),MAX(0,T227-V227-W227),0)</x:v>
      </x:c>
      <x:c r="E4079" s="413" t="str">
        <x:v>Integrasi rumus</x:v>
      </x:c>
      <x:c r="F4079" s="413" t="str">
        <x:v>9 Sep 2026</x:v>
      </x:c>
    </x:row>
    <x:row r="4080" ht="40" customHeight="1">
      <x:c r="A4080" s="413" t="str">
        <x:v>Data Schedule</x:v>
      </x:c>
      <x:c r="B4080" s="413" t="str">
        <x:v>AE227</x:v>
      </x:c>
      <x:c r="C4080" s="413" t="str">
        <x:v>=IF(A227="","",IF(AD227&lt;&gt;0,"CHECK harga/bayar",IF(AI227&gt;0,"CHECK DP belum cocok","OK")))</x:v>
      </x:c>
      <x:c r="D4080" s="413" t="str">
        <x:v>=IF(A227="","",IF(LEFT(AG227,5)="CHECK",AG227,IF(AD227&lt;&gt;0,"CHECK harga/bayar",IF(AI227&gt;0,"CHECK DP belum cocok",IF(U227=0,"Ditahan","OK")))))</x:v>
      </x:c>
      <x:c r="E4080" s="413" t="str">
        <x:v>Integrasi rumus</x:v>
      </x:c>
      <x:c r="F4080" s="413" t="str">
        <x:v>9 Sep 2026</x:v>
      </x:c>
    </x:row>
    <x:row r="4081" ht="40" customHeight="1">
      <x:c r="A4081" s="413" t="str">
        <x:v>Data Schedule</x:v>
      </x:c>
      <x:c r="B4081" s="413" t="str">
        <x:v>AC228</x:v>
      </x:c>
      <x:c r="C4081" s="413" t="str">
        <x:v>=IF(A228="","",P228+Q228)</x:v>
      </x:c>
      <x:c r="D4081" s="413" t="str">
        <x:v>=IF(A228="","",P228+Q228+IF(AL228&lt;&gt;"",N(AK228),0))</x:v>
      </x:c>
      <x:c r="E4081" s="413" t="str">
        <x:v>Integrasi rumus</x:v>
      </x:c>
      <x:c r="F4081" s="413" t="str">
        <x:v>9 Sep 2026</x:v>
      </x:c>
    </x:row>
    <x:row r="4082" ht="40" customHeight="1">
      <x:c r="A4082" s="413" t="str">
        <x:v>Data Schedule</x:v>
      </x:c>
      <x:c r="B4082" s="413" t="str">
        <x:v>S228</x:v>
      </x:c>
      <x:c r="C4082" s="413" t="str">
        <x:v>=IF(A228="","",MIN(L228,P228+Q228))</x:v>
      </x:c>
      <x:c r="D4082" s="413" t="str">
        <x:v>=IF(A228="","",MIN(L228,AC228))</x:v>
      </x:c>
      <x:c r="E4082" s="413" t="str">
        <x:v>Integrasi rumus</x:v>
      </x:c>
      <x:c r="F4082" s="413" t="str">
        <x:v>9 Sep 2026</x:v>
      </x:c>
    </x:row>
    <x:row r="4083" ht="40" customHeight="1">
      <x:c r="A4083" s="413" t="str">
        <x:v>Data Schedule</x:v>
      </x:c>
      <x:c r="B4083" s="413" t="str">
        <x:v>T228</x:v>
      </x:c>
      <x:c r="C4083" s="413" t="str">
        <x:v>=IF(A228="","",IF(OR(O228="Lunas",R228&gt;0),0,MAX(0,L228-MAX(N228,P228)-Q228)))</x:v>
      </x:c>
      <x:c r="D4083" s="413" t="str">
        <x:v>=IF(A228="","",MAX(0,L228-AC228))</x:v>
      </x:c>
      <x:c r="E4083" s="413" t="str">
        <x:v>Integrasi rumus</x:v>
      </x:c>
      <x:c r="F4083" s="413" t="str">
        <x:v>9 Sep 2026</x:v>
      </x:c>
    </x:row>
    <x:row r="4084" ht="40" customHeight="1">
      <x:c r="A4084" s="413" t="str">
        <x:v>Data Schedule</x:v>
      </x:c>
      <x:c r="B4084" s="413" t="str">
        <x:v>AI228</x:v>
      </x:c>
      <x:c r="C4084" s="413" t="str">
        <x:v>=IF(A228="","",MAX(0,N228-P228))</x:v>
      </x:c>
      <x:c r="D4084" s="413" t="str">
        <x:v>=IF(A228="","",MAX(0,N228-AC228))</x:v>
      </x:c>
      <x:c r="E4084" s="413" t="str">
        <x:v>Integrasi rumus</x:v>
      </x:c>
      <x:c r="F4084" s="413" t="str">
        <x:v>9 Sep 2026</x:v>
      </x:c>
    </x:row>
    <x:row r="4085" ht="40" customHeight="1">
      <x:c r="A4085" s="413" t="str">
        <x:v>Data Schedule</x:v>
      </x:c>
      <x:c r="B4085" s="413" t="str">
        <x:v>V228</x:v>
      </x:c>
      <x:c r="C4085" s="413" t="str">
        <x:v>=IF(AND(A228&lt;&gt;"",U228=1,B228&gt;'Pengaturan'!$B$6,B228&lt;='Pengaturan'!$B$5),T228,0)</x:v>
      </x:c>
      <x:c r="D4085" s="413" t="str">
        <x:v>=IF(AND(AND(A228&lt;&gt;"",U228=1,AI228=0,AH228=0,LEFT(AG228,5)&lt;&gt;"CHECK",G228&lt;&gt;"CHECK PACKAGE"),B228&gt;'Pengaturan'!$B$6,B228&lt;='Pengaturan'!$B$5),T228,0)</x:v>
      </x:c>
      <x:c r="E4085" s="413" t="str">
        <x:v>Integrasi rumus</x:v>
      </x:c>
      <x:c r="F4085" s="413" t="str">
        <x:v>9 Sep 2026</x:v>
      </x:c>
    </x:row>
    <x:row r="4086" ht="40" customHeight="1">
      <x:c r="A4086" s="413" t="str">
        <x:v>Data Schedule</x:v>
      </x:c>
      <x:c r="B4086" s="413" t="str">
        <x:v>W228</x:v>
      </x:c>
      <x:c r="C4086" s="413" t="str">
        <x:v>=IF(AND(A228&lt;&gt;"",U228=1,B228='Pengaturan'!$B$6,'Pengaturan'!$B$28&lt;&gt;"Tutup"),T228,0)</x:v>
      </x:c>
      <x:c r="D4086" s="413" t="str">
        <x:v>=IF(AND(AND(A228&lt;&gt;"",U228=1,AI228=0,AH228=0,LEFT(AG228,5)&lt;&gt;"CHECK",G228&lt;&gt;"CHECK PACKAGE"),B228='Pengaturan'!$B$6,'Pengaturan'!$B$28&lt;&gt;"Tutup"),T228,0)</x:v>
      </x:c>
      <x:c r="E4086" s="413" t="str">
        <x:v>Integrasi rumus</x:v>
      </x:c>
      <x:c r="F4086" s="413" t="str">
        <x:v>9 Sep 2026</x:v>
      </x:c>
    </x:row>
    <x:row r="4087" ht="40" customHeight="1">
      <x:c r="A4087" s="413" t="str">
        <x:v>Data Schedule</x:v>
      </x:c>
      <x:c r="B4087" s="413" t="str">
        <x:v>AM228</x:v>
      </x:c>
      <x:c r="C4087" s="413"/>
      <x:c r="D4087" s="413" t="str">
        <x:v>=IF(AND(A228&lt;&gt;"",B228&gt;'Pengaturan'!$B$29,B228&lt;='Pengaturan'!$B$5),MAX(0,T228-V228-W228),0)</x:v>
      </x:c>
      <x:c r="E4087" s="413" t="str">
        <x:v>Integrasi rumus</x:v>
      </x:c>
      <x:c r="F4087" s="413" t="str">
        <x:v>9 Sep 2026</x:v>
      </x:c>
    </x:row>
    <x:row r="4088" ht="40" customHeight="1">
      <x:c r="A4088" s="413" t="str">
        <x:v>Data Schedule</x:v>
      </x:c>
      <x:c r="B4088" s="413" t="str">
        <x:v>AE228</x:v>
      </x:c>
      <x:c r="C4088" s="413" t="str">
        <x:v>=IF(A228="","",IF(AD228&lt;&gt;0,"CHECK harga/bayar",IF(AI228&gt;0,"CHECK DP belum cocok","OK")))</x:v>
      </x:c>
      <x:c r="D4088" s="413" t="str">
        <x:v>=IF(A228="","",IF(LEFT(AG228,5)="CHECK",AG228,IF(AD228&lt;&gt;0,"CHECK harga/bayar",IF(AI228&gt;0,"CHECK DP belum cocok",IF(U228=0,"Ditahan","OK")))))</x:v>
      </x:c>
      <x:c r="E4088" s="413" t="str">
        <x:v>Integrasi rumus</x:v>
      </x:c>
      <x:c r="F4088" s="413" t="str">
        <x:v>9 Sep 2026</x:v>
      </x:c>
    </x:row>
    <x:row r="4089" ht="40" customHeight="1">
      <x:c r="A4089" s="413" t="str">
        <x:v>Data Schedule</x:v>
      </x:c>
      <x:c r="B4089" s="413" t="str">
        <x:v>AC229</x:v>
      </x:c>
      <x:c r="C4089" s="413" t="str">
        <x:v>=IF(A229="","",P229+Q229)</x:v>
      </x:c>
      <x:c r="D4089" s="413" t="str">
        <x:v>=IF(A229="","",P229+Q229+IF(AL229&lt;&gt;"",N(AK229),0))</x:v>
      </x:c>
      <x:c r="E4089" s="413" t="str">
        <x:v>Integrasi rumus</x:v>
      </x:c>
      <x:c r="F4089" s="413" t="str">
        <x:v>9 Sep 2026</x:v>
      </x:c>
    </x:row>
    <x:row r="4090" ht="40" customHeight="1">
      <x:c r="A4090" s="413" t="str">
        <x:v>Data Schedule</x:v>
      </x:c>
      <x:c r="B4090" s="413" t="str">
        <x:v>S229</x:v>
      </x:c>
      <x:c r="C4090" s="413" t="str">
        <x:v>=IF(A229="","",MIN(L229,P229+Q229))</x:v>
      </x:c>
      <x:c r="D4090" s="413" t="str">
        <x:v>=IF(A229="","",MIN(L229,AC229))</x:v>
      </x:c>
      <x:c r="E4090" s="413" t="str">
        <x:v>Integrasi rumus</x:v>
      </x:c>
      <x:c r="F4090" s="413" t="str">
        <x:v>9 Sep 2026</x:v>
      </x:c>
    </x:row>
    <x:row r="4091" ht="40" customHeight="1">
      <x:c r="A4091" s="413" t="str">
        <x:v>Data Schedule</x:v>
      </x:c>
      <x:c r="B4091" s="413" t="str">
        <x:v>T229</x:v>
      </x:c>
      <x:c r="C4091" s="413" t="str">
        <x:v>=IF(A229="","",IF(OR(O229="Lunas",R229&gt;0),0,MAX(0,L229-MAX(N229,P229)-Q229)))</x:v>
      </x:c>
      <x:c r="D4091" s="413" t="str">
        <x:v>=IF(A229="","",MAX(0,L229-AC229))</x:v>
      </x:c>
      <x:c r="E4091" s="413" t="str">
        <x:v>Integrasi rumus</x:v>
      </x:c>
      <x:c r="F4091" s="413" t="str">
        <x:v>9 Sep 2026</x:v>
      </x:c>
    </x:row>
    <x:row r="4092" ht="40" customHeight="1">
      <x:c r="A4092" s="413" t="str">
        <x:v>Data Schedule</x:v>
      </x:c>
      <x:c r="B4092" s="413" t="str">
        <x:v>AI229</x:v>
      </x:c>
      <x:c r="C4092" s="413" t="str">
        <x:v>=IF(A229="","",MAX(0,N229-P229))</x:v>
      </x:c>
      <x:c r="D4092" s="413" t="str">
        <x:v>=IF(A229="","",MAX(0,N229-AC229))</x:v>
      </x:c>
      <x:c r="E4092" s="413" t="str">
        <x:v>Integrasi rumus</x:v>
      </x:c>
      <x:c r="F4092" s="413" t="str">
        <x:v>9 Sep 2026</x:v>
      </x:c>
    </x:row>
    <x:row r="4093" ht="40" customHeight="1">
      <x:c r="A4093" s="413" t="str">
        <x:v>Data Schedule</x:v>
      </x:c>
      <x:c r="B4093" s="413" t="str">
        <x:v>V229</x:v>
      </x:c>
      <x:c r="C4093" s="413" t="str">
        <x:v>=IF(AND(A229&lt;&gt;"",U229=1,B229&gt;'Pengaturan'!$B$6,B229&lt;='Pengaturan'!$B$5),T229,0)</x:v>
      </x:c>
      <x:c r="D4093" s="413" t="str">
        <x:v>=IF(AND(AND(A229&lt;&gt;"",U229=1,AI229=0,AH229=0,LEFT(AG229,5)&lt;&gt;"CHECK",G229&lt;&gt;"CHECK PACKAGE"),B229&gt;'Pengaturan'!$B$6,B229&lt;='Pengaturan'!$B$5),T229,0)</x:v>
      </x:c>
      <x:c r="E4093" s="413" t="str">
        <x:v>Integrasi rumus</x:v>
      </x:c>
      <x:c r="F4093" s="413" t="str">
        <x:v>9 Sep 2026</x:v>
      </x:c>
    </x:row>
    <x:row r="4094" ht="40" customHeight="1">
      <x:c r="A4094" s="413" t="str">
        <x:v>Data Schedule</x:v>
      </x:c>
      <x:c r="B4094" s="413" t="str">
        <x:v>W229</x:v>
      </x:c>
      <x:c r="C4094" s="413" t="str">
        <x:v>=IF(AND(A229&lt;&gt;"",U229=1,B229='Pengaturan'!$B$6,'Pengaturan'!$B$28&lt;&gt;"Tutup"),T229,0)</x:v>
      </x:c>
      <x:c r="D4094" s="413" t="str">
        <x:v>=IF(AND(AND(A229&lt;&gt;"",U229=1,AI229=0,AH229=0,LEFT(AG229,5)&lt;&gt;"CHECK",G229&lt;&gt;"CHECK PACKAGE"),B229='Pengaturan'!$B$6,'Pengaturan'!$B$28&lt;&gt;"Tutup"),T229,0)</x:v>
      </x:c>
      <x:c r="E4094" s="413" t="str">
        <x:v>Integrasi rumus</x:v>
      </x:c>
      <x:c r="F4094" s="413" t="str">
        <x:v>9 Sep 2026</x:v>
      </x:c>
    </x:row>
    <x:row r="4095" ht="40" customHeight="1">
      <x:c r="A4095" s="413" t="str">
        <x:v>Data Schedule</x:v>
      </x:c>
      <x:c r="B4095" s="413" t="str">
        <x:v>AM229</x:v>
      </x:c>
      <x:c r="C4095" s="413"/>
      <x:c r="D4095" s="413" t="str">
        <x:v>=IF(AND(A229&lt;&gt;"",B229&gt;'Pengaturan'!$B$29,B229&lt;='Pengaturan'!$B$5),MAX(0,T229-V229-W229),0)</x:v>
      </x:c>
      <x:c r="E4095" s="413" t="str">
        <x:v>Integrasi rumus</x:v>
      </x:c>
      <x:c r="F4095" s="413" t="str">
        <x:v>9 Sep 2026</x:v>
      </x:c>
    </x:row>
    <x:row r="4096" ht="40" customHeight="1">
      <x:c r="A4096" s="413" t="str">
        <x:v>Data Schedule</x:v>
      </x:c>
      <x:c r="B4096" s="413" t="str">
        <x:v>AE229</x:v>
      </x:c>
      <x:c r="C4096" s="413" t="str">
        <x:v>=IF(A229="","",IF(AD229&lt;&gt;0,"CHECK harga/bayar",IF(AI229&gt;0,"CHECK DP belum cocok","OK")))</x:v>
      </x:c>
      <x:c r="D4096" s="413" t="str">
        <x:v>=IF(A229="","",IF(LEFT(AG229,5)="CHECK",AG229,IF(AD229&lt;&gt;0,"CHECK harga/bayar",IF(AI229&gt;0,"CHECK DP belum cocok",IF(U229=0,"Ditahan","OK")))))</x:v>
      </x:c>
      <x:c r="E4096" s="413" t="str">
        <x:v>Integrasi rumus</x:v>
      </x:c>
      <x:c r="F4096" s="413" t="str">
        <x:v>9 Sep 2026</x:v>
      </x:c>
    </x:row>
    <x:row r="4097" ht="40" customHeight="1">
      <x:c r="A4097" s="413" t="str">
        <x:v>Data Schedule</x:v>
      </x:c>
      <x:c r="B4097" s="413" t="str">
        <x:v>AC230</x:v>
      </x:c>
      <x:c r="C4097" s="413" t="str">
        <x:v>=IF(A230="","",P230+Q230)</x:v>
      </x:c>
      <x:c r="D4097" s="413" t="str">
        <x:v>=IF(A230="","",P230+Q230+IF(AL230&lt;&gt;"",N(AK230),0))</x:v>
      </x:c>
      <x:c r="E4097" s="413" t="str">
        <x:v>Integrasi rumus</x:v>
      </x:c>
      <x:c r="F4097" s="413" t="str">
        <x:v>9 Sep 2026</x:v>
      </x:c>
    </x:row>
    <x:row r="4098" ht="40" customHeight="1">
      <x:c r="A4098" s="413" t="str">
        <x:v>Data Schedule</x:v>
      </x:c>
      <x:c r="B4098" s="413" t="str">
        <x:v>S230</x:v>
      </x:c>
      <x:c r="C4098" s="413" t="str">
        <x:v>=IF(A230="","",MIN(L230,P230+Q230))</x:v>
      </x:c>
      <x:c r="D4098" s="413" t="str">
        <x:v>=IF(A230="","",MIN(L230,AC230))</x:v>
      </x:c>
      <x:c r="E4098" s="413" t="str">
        <x:v>Integrasi rumus</x:v>
      </x:c>
      <x:c r="F4098" s="413" t="str">
        <x:v>9 Sep 2026</x:v>
      </x:c>
    </x:row>
    <x:row r="4099" ht="40" customHeight="1">
      <x:c r="A4099" s="413" t="str">
        <x:v>Data Schedule</x:v>
      </x:c>
      <x:c r="B4099" s="413" t="str">
        <x:v>T230</x:v>
      </x:c>
      <x:c r="C4099" s="413" t="str">
        <x:v>=IF(A230="","",IF(OR(O230="Lunas",R230&gt;0),0,MAX(0,L230-MAX(N230,P230)-Q230)))</x:v>
      </x:c>
      <x:c r="D4099" s="413" t="str">
        <x:v>=IF(A230="","",MAX(0,L230-AC230))</x:v>
      </x:c>
      <x:c r="E4099" s="413" t="str">
        <x:v>Integrasi rumus</x:v>
      </x:c>
      <x:c r="F4099" s="413" t="str">
        <x:v>9 Sep 2026</x:v>
      </x:c>
    </x:row>
    <x:row r="4100" ht="40" customHeight="1">
      <x:c r="A4100" s="413" t="str">
        <x:v>Data Schedule</x:v>
      </x:c>
      <x:c r="B4100" s="413" t="str">
        <x:v>AI230</x:v>
      </x:c>
      <x:c r="C4100" s="413" t="str">
        <x:v>=IF(A230="","",MAX(0,N230-P230))</x:v>
      </x:c>
      <x:c r="D4100" s="413" t="str">
        <x:v>=IF(A230="","",MAX(0,N230-AC230))</x:v>
      </x:c>
      <x:c r="E4100" s="413" t="str">
        <x:v>Integrasi rumus</x:v>
      </x:c>
      <x:c r="F4100" s="413" t="str">
        <x:v>9 Sep 2026</x:v>
      </x:c>
    </x:row>
    <x:row r="4101" ht="40" customHeight="1">
      <x:c r="A4101" s="413" t="str">
        <x:v>Data Schedule</x:v>
      </x:c>
      <x:c r="B4101" s="413" t="str">
        <x:v>V230</x:v>
      </x:c>
      <x:c r="C4101" s="413" t="str">
        <x:v>=IF(AND(A230&lt;&gt;"",U230=1,B230&gt;'Pengaturan'!$B$6,B230&lt;='Pengaturan'!$B$5),T230,0)</x:v>
      </x:c>
      <x:c r="D4101" s="413" t="str">
        <x:v>=IF(AND(AND(A230&lt;&gt;"",U230=1,AI230=0,AH230=0,LEFT(AG230,5)&lt;&gt;"CHECK",G230&lt;&gt;"CHECK PACKAGE"),B230&gt;'Pengaturan'!$B$6,B230&lt;='Pengaturan'!$B$5),T230,0)</x:v>
      </x:c>
      <x:c r="E4101" s="413" t="str">
        <x:v>Integrasi rumus</x:v>
      </x:c>
      <x:c r="F4101" s="413" t="str">
        <x:v>9 Sep 2026</x:v>
      </x:c>
    </x:row>
    <x:row r="4102" ht="40" customHeight="1">
      <x:c r="A4102" s="413" t="str">
        <x:v>Data Schedule</x:v>
      </x:c>
      <x:c r="B4102" s="413" t="str">
        <x:v>W230</x:v>
      </x:c>
      <x:c r="C4102" s="413" t="str">
        <x:v>=IF(AND(A230&lt;&gt;"",U230=1,B230='Pengaturan'!$B$6,'Pengaturan'!$B$28&lt;&gt;"Tutup"),T230,0)</x:v>
      </x:c>
      <x:c r="D4102" s="413" t="str">
        <x:v>=IF(AND(AND(A230&lt;&gt;"",U230=1,AI230=0,AH230=0,LEFT(AG230,5)&lt;&gt;"CHECK",G230&lt;&gt;"CHECK PACKAGE"),B230='Pengaturan'!$B$6,'Pengaturan'!$B$28&lt;&gt;"Tutup"),T230,0)</x:v>
      </x:c>
      <x:c r="E4102" s="413" t="str">
        <x:v>Integrasi rumus</x:v>
      </x:c>
      <x:c r="F4102" s="413" t="str">
        <x:v>9 Sep 2026</x:v>
      </x:c>
    </x:row>
    <x:row r="4103" ht="40" customHeight="1">
      <x:c r="A4103" s="413" t="str">
        <x:v>Data Schedule</x:v>
      </x:c>
      <x:c r="B4103" s="413" t="str">
        <x:v>AM230</x:v>
      </x:c>
      <x:c r="C4103" s="413"/>
      <x:c r="D4103" s="413" t="str">
        <x:v>=IF(AND(A230&lt;&gt;"",B230&gt;'Pengaturan'!$B$29,B230&lt;='Pengaturan'!$B$5),MAX(0,T230-V230-W230),0)</x:v>
      </x:c>
      <x:c r="E4103" s="413" t="str">
        <x:v>Integrasi rumus</x:v>
      </x:c>
      <x:c r="F4103" s="413" t="str">
        <x:v>9 Sep 2026</x:v>
      </x:c>
    </x:row>
    <x:row r="4104" ht="40" customHeight="1">
      <x:c r="A4104" s="413" t="str">
        <x:v>Data Schedule</x:v>
      </x:c>
      <x:c r="B4104" s="413" t="str">
        <x:v>AE230</x:v>
      </x:c>
      <x:c r="C4104" s="413" t="str">
        <x:v>=IF(A230="","",IF(AD230&lt;&gt;0,"CHECK harga/bayar",IF(AI230&gt;0,"CHECK DP belum cocok","OK")))</x:v>
      </x:c>
      <x:c r="D4104" s="413" t="str">
        <x:v>=IF(A230="","",IF(LEFT(AG230,5)="CHECK",AG230,IF(AD230&lt;&gt;0,"CHECK harga/bayar",IF(AI230&gt;0,"CHECK DP belum cocok",IF(U230=0,"Ditahan","OK")))))</x:v>
      </x:c>
      <x:c r="E4104" s="413" t="str">
        <x:v>Integrasi rumus</x:v>
      </x:c>
      <x:c r="F4104" s="413" t="str">
        <x:v>9 Sep 2026</x:v>
      </x:c>
    </x:row>
    <x:row r="4105" ht="40" customHeight="1">
      <x:c r="A4105" s="413" t="str">
        <x:v>Data Schedule</x:v>
      </x:c>
      <x:c r="B4105" s="413" t="str">
        <x:v>AC231</x:v>
      </x:c>
      <x:c r="C4105" s="413" t="str">
        <x:v>=IF(A231="","",P231+Q231)</x:v>
      </x:c>
      <x:c r="D4105" s="413" t="str">
        <x:v>=IF(A231="","",P231+Q231+IF(AL231&lt;&gt;"",N(AK231),0))</x:v>
      </x:c>
      <x:c r="E4105" s="413" t="str">
        <x:v>Integrasi rumus</x:v>
      </x:c>
      <x:c r="F4105" s="413" t="str">
        <x:v>9 Sep 2026</x:v>
      </x:c>
    </x:row>
    <x:row r="4106" ht="40" customHeight="1">
      <x:c r="A4106" s="413" t="str">
        <x:v>Data Schedule</x:v>
      </x:c>
      <x:c r="B4106" s="413" t="str">
        <x:v>S231</x:v>
      </x:c>
      <x:c r="C4106" s="413" t="str">
        <x:v>=IF(A231="","",MIN(L231,P231+Q231))</x:v>
      </x:c>
      <x:c r="D4106" s="413" t="str">
        <x:v>=IF(A231="","",MIN(L231,AC231))</x:v>
      </x:c>
      <x:c r="E4106" s="413" t="str">
        <x:v>Integrasi rumus</x:v>
      </x:c>
      <x:c r="F4106" s="413" t="str">
        <x:v>9 Sep 2026</x:v>
      </x:c>
    </x:row>
    <x:row r="4107" ht="40" customHeight="1">
      <x:c r="A4107" s="413" t="str">
        <x:v>Data Schedule</x:v>
      </x:c>
      <x:c r="B4107" s="413" t="str">
        <x:v>T231</x:v>
      </x:c>
      <x:c r="C4107" s="413" t="str">
        <x:v>=IF(A231="","",IF(OR(O231="Lunas",R231&gt;0),0,MAX(0,L231-MAX(N231,P231)-Q231)))</x:v>
      </x:c>
      <x:c r="D4107" s="413" t="str">
        <x:v>=IF(A231="","",MAX(0,L231-AC231))</x:v>
      </x:c>
      <x:c r="E4107" s="413" t="str">
        <x:v>Integrasi rumus</x:v>
      </x:c>
      <x:c r="F4107" s="413" t="str">
        <x:v>9 Sep 2026</x:v>
      </x:c>
    </x:row>
    <x:row r="4108" ht="40" customHeight="1">
      <x:c r="A4108" s="413" t="str">
        <x:v>Data Schedule</x:v>
      </x:c>
      <x:c r="B4108" s="413" t="str">
        <x:v>AI231</x:v>
      </x:c>
      <x:c r="C4108" s="413" t="str">
        <x:v>=IF(A231="","",MAX(0,N231-P231))</x:v>
      </x:c>
      <x:c r="D4108" s="413" t="str">
        <x:v>=IF(A231="","",MAX(0,N231-AC231))</x:v>
      </x:c>
      <x:c r="E4108" s="413" t="str">
        <x:v>Integrasi rumus</x:v>
      </x:c>
      <x:c r="F4108" s="413" t="str">
        <x:v>9 Sep 2026</x:v>
      </x:c>
    </x:row>
    <x:row r="4109" ht="40" customHeight="1">
      <x:c r="A4109" s="413" t="str">
        <x:v>Data Schedule</x:v>
      </x:c>
      <x:c r="B4109" s="413" t="str">
        <x:v>V231</x:v>
      </x:c>
      <x:c r="C4109" s="413" t="str">
        <x:v>=IF(AND(A231&lt;&gt;"",U231=1,B231&gt;'Pengaturan'!$B$6,B231&lt;='Pengaturan'!$B$5),T231,0)</x:v>
      </x:c>
      <x:c r="D4109" s="413" t="str">
        <x:v>=IF(AND(AND(A231&lt;&gt;"",U231=1,AI231=0,AH231=0,LEFT(AG231,5)&lt;&gt;"CHECK",G231&lt;&gt;"CHECK PACKAGE"),B231&gt;'Pengaturan'!$B$6,B231&lt;='Pengaturan'!$B$5),T231,0)</x:v>
      </x:c>
      <x:c r="E4109" s="413" t="str">
        <x:v>Integrasi rumus</x:v>
      </x:c>
      <x:c r="F4109" s="413" t="str">
        <x:v>9 Sep 2026</x:v>
      </x:c>
    </x:row>
    <x:row r="4110" ht="40" customHeight="1">
      <x:c r="A4110" s="413" t="str">
        <x:v>Data Schedule</x:v>
      </x:c>
      <x:c r="B4110" s="413" t="str">
        <x:v>W231</x:v>
      </x:c>
      <x:c r="C4110" s="413" t="str">
        <x:v>=IF(AND(A231&lt;&gt;"",U231=1,B231='Pengaturan'!$B$6,'Pengaturan'!$B$28&lt;&gt;"Tutup"),T231,0)</x:v>
      </x:c>
      <x:c r="D4110" s="413" t="str">
        <x:v>=IF(AND(AND(A231&lt;&gt;"",U231=1,AI231=0,AH231=0,LEFT(AG231,5)&lt;&gt;"CHECK",G231&lt;&gt;"CHECK PACKAGE"),B231='Pengaturan'!$B$6,'Pengaturan'!$B$28&lt;&gt;"Tutup"),T231,0)</x:v>
      </x:c>
      <x:c r="E4110" s="413" t="str">
        <x:v>Integrasi rumus</x:v>
      </x:c>
      <x:c r="F4110" s="413" t="str">
        <x:v>9 Sep 2026</x:v>
      </x:c>
    </x:row>
    <x:row r="4111" ht="40" customHeight="1">
      <x:c r="A4111" s="413" t="str">
        <x:v>Data Schedule</x:v>
      </x:c>
      <x:c r="B4111" s="413" t="str">
        <x:v>AM231</x:v>
      </x:c>
      <x:c r="C4111" s="413"/>
      <x:c r="D4111" s="413" t="str">
        <x:v>=IF(AND(A231&lt;&gt;"",B231&gt;'Pengaturan'!$B$29,B231&lt;='Pengaturan'!$B$5),MAX(0,T231-V231-W231),0)</x:v>
      </x:c>
      <x:c r="E4111" s="413" t="str">
        <x:v>Integrasi rumus</x:v>
      </x:c>
      <x:c r="F4111" s="413" t="str">
        <x:v>9 Sep 2026</x:v>
      </x:c>
    </x:row>
    <x:row r="4112" ht="40" customHeight="1">
      <x:c r="A4112" s="413" t="str">
        <x:v>Data Schedule</x:v>
      </x:c>
      <x:c r="B4112" s="413" t="str">
        <x:v>AE231</x:v>
      </x:c>
      <x:c r="C4112" s="413" t="str">
        <x:v>=IF(A231="","",IF(AD231&lt;&gt;0,"CHECK harga/bayar",IF(AI231&gt;0,"CHECK DP belum cocok","OK")))</x:v>
      </x:c>
      <x:c r="D4112" s="413" t="str">
        <x:v>=IF(A231="","",IF(LEFT(AG231,5)="CHECK",AG231,IF(AD231&lt;&gt;0,"CHECK harga/bayar",IF(AI231&gt;0,"CHECK DP belum cocok",IF(U231=0,"Ditahan","OK")))))</x:v>
      </x:c>
      <x:c r="E4112" s="413" t="str">
        <x:v>Integrasi rumus</x:v>
      </x:c>
      <x:c r="F4112" s="413" t="str">
        <x:v>9 Sep 2026</x:v>
      </x:c>
    </x:row>
    <x:row r="4113" ht="40" customHeight="1">
      <x:c r="A4113" s="413" t="str">
        <x:v>Data Schedule</x:v>
      </x:c>
      <x:c r="B4113" s="413" t="str">
        <x:v>AC232</x:v>
      </x:c>
      <x:c r="C4113" s="413" t="str">
        <x:v>=IF(A232="","",P232+Q232)</x:v>
      </x:c>
      <x:c r="D4113" s="413" t="str">
        <x:v>=IF(A232="","",P232+Q232+IF(AL232&lt;&gt;"",N(AK232),0))</x:v>
      </x:c>
      <x:c r="E4113" s="413" t="str">
        <x:v>Integrasi rumus</x:v>
      </x:c>
      <x:c r="F4113" s="413" t="str">
        <x:v>9 Sep 2026</x:v>
      </x:c>
    </x:row>
    <x:row r="4114" ht="40" customHeight="1">
      <x:c r="A4114" s="413" t="str">
        <x:v>Data Schedule</x:v>
      </x:c>
      <x:c r="B4114" s="413" t="str">
        <x:v>S232</x:v>
      </x:c>
      <x:c r="C4114" s="413" t="str">
        <x:v>=IF(A232="","",MIN(L232,P232+Q232))</x:v>
      </x:c>
      <x:c r="D4114" s="413" t="str">
        <x:v>=IF(A232="","",MIN(L232,AC232))</x:v>
      </x:c>
      <x:c r="E4114" s="413" t="str">
        <x:v>Integrasi rumus</x:v>
      </x:c>
      <x:c r="F4114" s="413" t="str">
        <x:v>9 Sep 2026</x:v>
      </x:c>
    </x:row>
    <x:row r="4115" ht="40" customHeight="1">
      <x:c r="A4115" s="413" t="str">
        <x:v>Data Schedule</x:v>
      </x:c>
      <x:c r="B4115" s="413" t="str">
        <x:v>T232</x:v>
      </x:c>
      <x:c r="C4115" s="413" t="str">
        <x:v>=IF(A232="","",IF(OR(O232="Lunas",R232&gt;0),0,MAX(0,L232-MAX(N232,P232)-Q232)))</x:v>
      </x:c>
      <x:c r="D4115" s="413" t="str">
        <x:v>=IF(A232="","",MAX(0,L232-AC232))</x:v>
      </x:c>
      <x:c r="E4115" s="413" t="str">
        <x:v>Integrasi rumus</x:v>
      </x:c>
      <x:c r="F4115" s="413" t="str">
        <x:v>9 Sep 2026</x:v>
      </x:c>
    </x:row>
    <x:row r="4116" ht="40" customHeight="1">
      <x:c r="A4116" s="413" t="str">
        <x:v>Data Schedule</x:v>
      </x:c>
      <x:c r="B4116" s="413" t="str">
        <x:v>AI232</x:v>
      </x:c>
      <x:c r="C4116" s="413" t="str">
        <x:v>=IF(A232="","",MAX(0,N232-P232))</x:v>
      </x:c>
      <x:c r="D4116" s="413" t="str">
        <x:v>=IF(A232="","",MAX(0,N232-AC232))</x:v>
      </x:c>
      <x:c r="E4116" s="413" t="str">
        <x:v>Integrasi rumus</x:v>
      </x:c>
      <x:c r="F4116" s="413" t="str">
        <x:v>9 Sep 2026</x:v>
      </x:c>
    </x:row>
    <x:row r="4117" ht="40" customHeight="1">
      <x:c r="A4117" s="413" t="str">
        <x:v>Data Schedule</x:v>
      </x:c>
      <x:c r="B4117" s="413" t="str">
        <x:v>V232</x:v>
      </x:c>
      <x:c r="C4117" s="413" t="str">
        <x:v>=IF(AND(A232&lt;&gt;"",U232=1,B232&gt;'Pengaturan'!$B$6,B232&lt;='Pengaturan'!$B$5),T232,0)</x:v>
      </x:c>
      <x:c r="D4117" s="413" t="str">
        <x:v>=IF(AND(AND(A232&lt;&gt;"",U232=1,AI232=0,AH232=0,LEFT(AG232,5)&lt;&gt;"CHECK",G232&lt;&gt;"CHECK PACKAGE"),B232&gt;'Pengaturan'!$B$6,B232&lt;='Pengaturan'!$B$5),T232,0)</x:v>
      </x:c>
      <x:c r="E4117" s="413" t="str">
        <x:v>Integrasi rumus</x:v>
      </x:c>
      <x:c r="F4117" s="413" t="str">
        <x:v>9 Sep 2026</x:v>
      </x:c>
    </x:row>
    <x:row r="4118" ht="40" customHeight="1">
      <x:c r="A4118" s="413" t="str">
        <x:v>Data Schedule</x:v>
      </x:c>
      <x:c r="B4118" s="413" t="str">
        <x:v>W232</x:v>
      </x:c>
      <x:c r="C4118" s="413" t="str">
        <x:v>=IF(AND(A232&lt;&gt;"",U232=1,B232='Pengaturan'!$B$6,'Pengaturan'!$B$28&lt;&gt;"Tutup"),T232,0)</x:v>
      </x:c>
      <x:c r="D4118" s="413" t="str">
        <x:v>=IF(AND(AND(A232&lt;&gt;"",U232=1,AI232=0,AH232=0,LEFT(AG232,5)&lt;&gt;"CHECK",G232&lt;&gt;"CHECK PACKAGE"),B232='Pengaturan'!$B$6,'Pengaturan'!$B$28&lt;&gt;"Tutup"),T232,0)</x:v>
      </x:c>
      <x:c r="E4118" s="413" t="str">
        <x:v>Integrasi rumus</x:v>
      </x:c>
      <x:c r="F4118" s="413" t="str">
        <x:v>9 Sep 2026</x:v>
      </x:c>
    </x:row>
    <x:row r="4119" ht="40" customHeight="1">
      <x:c r="A4119" s="413" t="str">
        <x:v>Data Schedule</x:v>
      </x:c>
      <x:c r="B4119" s="413" t="str">
        <x:v>AM232</x:v>
      </x:c>
      <x:c r="C4119" s="413"/>
      <x:c r="D4119" s="413" t="str">
        <x:v>=IF(AND(A232&lt;&gt;"",B232&gt;'Pengaturan'!$B$29,B232&lt;='Pengaturan'!$B$5),MAX(0,T232-V232-W232),0)</x:v>
      </x:c>
      <x:c r="E4119" s="413" t="str">
        <x:v>Integrasi rumus</x:v>
      </x:c>
      <x:c r="F4119" s="413" t="str">
        <x:v>9 Sep 2026</x:v>
      </x:c>
    </x:row>
    <x:row r="4120" ht="40" customHeight="1">
      <x:c r="A4120" s="413" t="str">
        <x:v>Data Schedule</x:v>
      </x:c>
      <x:c r="B4120" s="413" t="str">
        <x:v>AE232</x:v>
      </x:c>
      <x:c r="C4120" s="413" t="str">
        <x:v>=IF(A232="","",IF(AD232&lt;&gt;0,"CHECK harga/bayar",IF(AI232&gt;0,"CHECK DP belum cocok","OK")))</x:v>
      </x:c>
      <x:c r="D4120" s="413" t="str">
        <x:v>=IF(A232="","",IF(LEFT(AG232,5)="CHECK",AG232,IF(AD232&lt;&gt;0,"CHECK harga/bayar",IF(AI232&gt;0,"CHECK DP belum cocok",IF(U232=0,"Ditahan","OK")))))</x:v>
      </x:c>
      <x:c r="E4120" s="413" t="str">
        <x:v>Integrasi rumus</x:v>
      </x:c>
      <x:c r="F4120" s="413" t="str">
        <x:v>9 Sep 2026</x:v>
      </x:c>
    </x:row>
    <x:row r="4121" ht="40" customHeight="1">
      <x:c r="A4121" s="413" t="str">
        <x:v>Data Schedule</x:v>
      </x:c>
      <x:c r="B4121" s="413" t="str">
        <x:v>AC233</x:v>
      </x:c>
      <x:c r="C4121" s="413" t="str">
        <x:v>=IF(A233="","",P233+Q233)</x:v>
      </x:c>
      <x:c r="D4121" s="413" t="str">
        <x:v>=IF(A233="","",P233+Q233+IF(AL233&lt;&gt;"",N(AK233),0))</x:v>
      </x:c>
      <x:c r="E4121" s="413" t="str">
        <x:v>Integrasi rumus</x:v>
      </x:c>
      <x:c r="F4121" s="413" t="str">
        <x:v>9 Sep 2026</x:v>
      </x:c>
    </x:row>
    <x:row r="4122" ht="40" customHeight="1">
      <x:c r="A4122" s="413" t="str">
        <x:v>Data Schedule</x:v>
      </x:c>
      <x:c r="B4122" s="413" t="str">
        <x:v>S233</x:v>
      </x:c>
      <x:c r="C4122" s="413" t="str">
        <x:v>=IF(A233="","",MIN(L233,P233+Q233))</x:v>
      </x:c>
      <x:c r="D4122" s="413" t="str">
        <x:v>=IF(A233="","",MIN(L233,AC233))</x:v>
      </x:c>
      <x:c r="E4122" s="413" t="str">
        <x:v>Integrasi rumus</x:v>
      </x:c>
      <x:c r="F4122" s="413" t="str">
        <x:v>9 Sep 2026</x:v>
      </x:c>
    </x:row>
    <x:row r="4123" ht="40" customHeight="1">
      <x:c r="A4123" s="413" t="str">
        <x:v>Data Schedule</x:v>
      </x:c>
      <x:c r="B4123" s="413" t="str">
        <x:v>T233</x:v>
      </x:c>
      <x:c r="C4123" s="413" t="str">
        <x:v>=IF(A233="","",IF(OR(O233="Lunas",R233&gt;0),0,MAX(0,L233-MAX(N233,P233)-Q233)))</x:v>
      </x:c>
      <x:c r="D4123" s="413" t="str">
        <x:v>=IF(A233="","",MAX(0,L233-AC233))</x:v>
      </x:c>
      <x:c r="E4123" s="413" t="str">
        <x:v>Integrasi rumus</x:v>
      </x:c>
      <x:c r="F4123" s="413" t="str">
        <x:v>9 Sep 2026</x:v>
      </x:c>
    </x:row>
    <x:row r="4124" ht="40" customHeight="1">
      <x:c r="A4124" s="413" t="str">
        <x:v>Data Schedule</x:v>
      </x:c>
      <x:c r="B4124" s="413" t="str">
        <x:v>AI233</x:v>
      </x:c>
      <x:c r="C4124" s="413" t="str">
        <x:v>=IF(A233="","",MAX(0,N233-P233))</x:v>
      </x:c>
      <x:c r="D4124" s="413" t="str">
        <x:v>=IF(A233="","",MAX(0,N233-AC233))</x:v>
      </x:c>
      <x:c r="E4124" s="413" t="str">
        <x:v>Integrasi rumus</x:v>
      </x:c>
      <x:c r="F4124" s="413" t="str">
        <x:v>9 Sep 2026</x:v>
      </x:c>
    </x:row>
    <x:row r="4125" ht="40" customHeight="1">
      <x:c r="A4125" s="413" t="str">
        <x:v>Data Schedule</x:v>
      </x:c>
      <x:c r="B4125" s="413" t="str">
        <x:v>V233</x:v>
      </x:c>
      <x:c r="C4125" s="413" t="str">
        <x:v>=IF(AND(A233&lt;&gt;"",U233=1,B233&gt;'Pengaturan'!$B$6,B233&lt;='Pengaturan'!$B$5),T233,0)</x:v>
      </x:c>
      <x:c r="D4125" s="413" t="str">
        <x:v>=IF(AND(AND(A233&lt;&gt;"",U233=1,AI233=0,AH233=0,LEFT(AG233,5)&lt;&gt;"CHECK",G233&lt;&gt;"CHECK PACKAGE"),B233&gt;'Pengaturan'!$B$6,B233&lt;='Pengaturan'!$B$5),T233,0)</x:v>
      </x:c>
      <x:c r="E4125" s="413" t="str">
        <x:v>Integrasi rumus</x:v>
      </x:c>
      <x:c r="F4125" s="413" t="str">
        <x:v>9 Sep 2026</x:v>
      </x:c>
    </x:row>
    <x:row r="4126" ht="40" customHeight="1">
      <x:c r="A4126" s="413" t="str">
        <x:v>Data Schedule</x:v>
      </x:c>
      <x:c r="B4126" s="413" t="str">
        <x:v>W233</x:v>
      </x:c>
      <x:c r="C4126" s="413" t="str">
        <x:v>=IF(AND(A233&lt;&gt;"",U233=1,B233='Pengaturan'!$B$6,'Pengaturan'!$B$28&lt;&gt;"Tutup"),T233,0)</x:v>
      </x:c>
      <x:c r="D4126" s="413" t="str">
        <x:v>=IF(AND(AND(A233&lt;&gt;"",U233=1,AI233=0,AH233=0,LEFT(AG233,5)&lt;&gt;"CHECK",G233&lt;&gt;"CHECK PACKAGE"),B233='Pengaturan'!$B$6,'Pengaturan'!$B$28&lt;&gt;"Tutup"),T233,0)</x:v>
      </x:c>
      <x:c r="E4126" s="413" t="str">
        <x:v>Integrasi rumus</x:v>
      </x:c>
      <x:c r="F4126" s="413" t="str">
        <x:v>9 Sep 2026</x:v>
      </x:c>
    </x:row>
    <x:row r="4127" ht="40" customHeight="1">
      <x:c r="A4127" s="413" t="str">
        <x:v>Data Schedule</x:v>
      </x:c>
      <x:c r="B4127" s="413" t="str">
        <x:v>AM233</x:v>
      </x:c>
      <x:c r="C4127" s="413"/>
      <x:c r="D4127" s="413" t="str">
        <x:v>=IF(AND(A233&lt;&gt;"",B233&gt;'Pengaturan'!$B$29,B233&lt;='Pengaturan'!$B$5),MAX(0,T233-V233-W233),0)</x:v>
      </x:c>
      <x:c r="E4127" s="413" t="str">
        <x:v>Integrasi rumus</x:v>
      </x:c>
      <x:c r="F4127" s="413" t="str">
        <x:v>9 Sep 2026</x:v>
      </x:c>
    </x:row>
    <x:row r="4128" ht="40" customHeight="1">
      <x:c r="A4128" s="413" t="str">
        <x:v>Data Schedule</x:v>
      </x:c>
      <x:c r="B4128" s="413" t="str">
        <x:v>AE233</x:v>
      </x:c>
      <x:c r="C4128" s="413" t="str">
        <x:v>=IF(A233="","",IF(AD233&lt;&gt;0,"CHECK harga/bayar",IF(AI233&gt;0,"CHECK DP belum cocok","OK")))</x:v>
      </x:c>
      <x:c r="D4128" s="413" t="str">
        <x:v>=IF(A233="","",IF(LEFT(AG233,5)="CHECK",AG233,IF(AD233&lt;&gt;0,"CHECK harga/bayar",IF(AI233&gt;0,"CHECK DP belum cocok",IF(U233=0,"Ditahan","OK")))))</x:v>
      </x:c>
      <x:c r="E4128" s="413" t="str">
        <x:v>Integrasi rumus</x:v>
      </x:c>
      <x:c r="F4128" s="413" t="str">
        <x:v>9 Sep 2026</x:v>
      </x:c>
    </x:row>
    <x:row r="4129" ht="40" customHeight="1">
      <x:c r="A4129" s="413" t="str">
        <x:v>Data Schedule</x:v>
      </x:c>
      <x:c r="B4129" s="413" t="str">
        <x:v>AC234</x:v>
      </x:c>
      <x:c r="C4129" s="413" t="str">
        <x:v>=IF(A234="","",P234+Q234)</x:v>
      </x:c>
      <x:c r="D4129" s="413" t="str">
        <x:v>=IF(A234="","",P234+Q234+IF(AL234&lt;&gt;"",N(AK234),0))</x:v>
      </x:c>
      <x:c r="E4129" s="413" t="str">
        <x:v>Integrasi rumus</x:v>
      </x:c>
      <x:c r="F4129" s="413" t="str">
        <x:v>9 Sep 2026</x:v>
      </x:c>
    </x:row>
    <x:row r="4130" ht="40" customHeight="1">
      <x:c r="A4130" s="413" t="str">
        <x:v>Data Schedule</x:v>
      </x:c>
      <x:c r="B4130" s="413" t="str">
        <x:v>S234</x:v>
      </x:c>
      <x:c r="C4130" s="413" t="str">
        <x:v>=IF(A234="","",MIN(L234,P234+Q234))</x:v>
      </x:c>
      <x:c r="D4130" s="413" t="str">
        <x:v>=IF(A234="","",MIN(L234,AC234))</x:v>
      </x:c>
      <x:c r="E4130" s="413" t="str">
        <x:v>Integrasi rumus</x:v>
      </x:c>
      <x:c r="F4130" s="413" t="str">
        <x:v>9 Sep 2026</x:v>
      </x:c>
    </x:row>
    <x:row r="4131" ht="40" customHeight="1">
      <x:c r="A4131" s="413" t="str">
        <x:v>Data Schedule</x:v>
      </x:c>
      <x:c r="B4131" s="413" t="str">
        <x:v>T234</x:v>
      </x:c>
      <x:c r="C4131" s="413" t="str">
        <x:v>=IF(A234="","",IF(OR(O234="Lunas",R234&gt;0),0,MAX(0,L234-MAX(N234,P234)-Q234)))</x:v>
      </x:c>
      <x:c r="D4131" s="413" t="str">
        <x:v>=IF(A234="","",MAX(0,L234-AC234))</x:v>
      </x:c>
      <x:c r="E4131" s="413" t="str">
        <x:v>Integrasi rumus</x:v>
      </x:c>
      <x:c r="F4131" s="413" t="str">
        <x:v>9 Sep 2026</x:v>
      </x:c>
    </x:row>
    <x:row r="4132" ht="40" customHeight="1">
      <x:c r="A4132" s="413" t="str">
        <x:v>Data Schedule</x:v>
      </x:c>
      <x:c r="B4132" s="413" t="str">
        <x:v>AI234</x:v>
      </x:c>
      <x:c r="C4132" s="413" t="str">
        <x:v>=IF(A234="","",MAX(0,N234-P234))</x:v>
      </x:c>
      <x:c r="D4132" s="413" t="str">
        <x:v>=IF(A234="","",MAX(0,N234-AC234))</x:v>
      </x:c>
      <x:c r="E4132" s="413" t="str">
        <x:v>Integrasi rumus</x:v>
      </x:c>
      <x:c r="F4132" s="413" t="str">
        <x:v>9 Sep 2026</x:v>
      </x:c>
    </x:row>
    <x:row r="4133" ht="40" customHeight="1">
      <x:c r="A4133" s="413" t="str">
        <x:v>Data Schedule</x:v>
      </x:c>
      <x:c r="B4133" s="413" t="str">
        <x:v>V234</x:v>
      </x:c>
      <x:c r="C4133" s="413" t="str">
        <x:v>=IF(AND(A234&lt;&gt;"",U234=1,B234&gt;'Pengaturan'!$B$6,B234&lt;='Pengaturan'!$B$5),T234,0)</x:v>
      </x:c>
      <x:c r="D4133" s="413" t="str">
        <x:v>=IF(AND(AND(A234&lt;&gt;"",U234=1,AI234=0,AH234=0,LEFT(AG234,5)&lt;&gt;"CHECK",G234&lt;&gt;"CHECK PACKAGE"),B234&gt;'Pengaturan'!$B$6,B234&lt;='Pengaturan'!$B$5),T234,0)</x:v>
      </x:c>
      <x:c r="E4133" s="413" t="str">
        <x:v>Integrasi rumus</x:v>
      </x:c>
      <x:c r="F4133" s="413" t="str">
        <x:v>9 Sep 2026</x:v>
      </x:c>
    </x:row>
    <x:row r="4134" ht="40" customHeight="1">
      <x:c r="A4134" s="413" t="str">
        <x:v>Data Schedule</x:v>
      </x:c>
      <x:c r="B4134" s="413" t="str">
        <x:v>W234</x:v>
      </x:c>
      <x:c r="C4134" s="413" t="str">
        <x:v>=IF(AND(A234&lt;&gt;"",U234=1,B234='Pengaturan'!$B$6,'Pengaturan'!$B$28&lt;&gt;"Tutup"),T234,0)</x:v>
      </x:c>
      <x:c r="D4134" s="413" t="str">
        <x:v>=IF(AND(AND(A234&lt;&gt;"",U234=1,AI234=0,AH234=0,LEFT(AG234,5)&lt;&gt;"CHECK",G234&lt;&gt;"CHECK PACKAGE"),B234='Pengaturan'!$B$6,'Pengaturan'!$B$28&lt;&gt;"Tutup"),T234,0)</x:v>
      </x:c>
      <x:c r="E4134" s="413" t="str">
        <x:v>Integrasi rumus</x:v>
      </x:c>
      <x:c r="F4134" s="413" t="str">
        <x:v>9 Sep 2026</x:v>
      </x:c>
    </x:row>
    <x:row r="4135" ht="40" customHeight="1">
      <x:c r="A4135" s="413" t="str">
        <x:v>Data Schedule</x:v>
      </x:c>
      <x:c r="B4135" s="413" t="str">
        <x:v>AM234</x:v>
      </x:c>
      <x:c r="C4135" s="413"/>
      <x:c r="D4135" s="413" t="str">
        <x:v>=IF(AND(A234&lt;&gt;"",B234&gt;'Pengaturan'!$B$29,B234&lt;='Pengaturan'!$B$5),MAX(0,T234-V234-W234),0)</x:v>
      </x:c>
      <x:c r="E4135" s="413" t="str">
        <x:v>Integrasi rumus</x:v>
      </x:c>
      <x:c r="F4135" s="413" t="str">
        <x:v>9 Sep 2026</x:v>
      </x:c>
    </x:row>
    <x:row r="4136" ht="40" customHeight="1">
      <x:c r="A4136" s="413" t="str">
        <x:v>Data Schedule</x:v>
      </x:c>
      <x:c r="B4136" s="413" t="str">
        <x:v>AE234</x:v>
      </x:c>
      <x:c r="C4136" s="413" t="str">
        <x:v>=IF(A234="","",IF(AD234&lt;&gt;0,"CHECK harga/bayar",IF(AI234&gt;0,"CHECK DP belum cocok","OK")))</x:v>
      </x:c>
      <x:c r="D4136" s="413" t="str">
        <x:v>=IF(A234="","",IF(LEFT(AG234,5)="CHECK",AG234,IF(AD234&lt;&gt;0,"CHECK harga/bayar",IF(AI234&gt;0,"CHECK DP belum cocok",IF(U234=0,"Ditahan","OK")))))</x:v>
      </x:c>
      <x:c r="E4136" s="413" t="str">
        <x:v>Integrasi rumus</x:v>
      </x:c>
      <x:c r="F4136" s="413" t="str">
        <x:v>9 Sep 2026</x:v>
      </x:c>
    </x:row>
    <x:row r="4137" ht="40" customHeight="1">
      <x:c r="A4137" s="413" t="str">
        <x:v>Data Schedule</x:v>
      </x:c>
      <x:c r="B4137" s="413" t="str">
        <x:v>AC235</x:v>
      </x:c>
      <x:c r="C4137" s="413" t="str">
        <x:v>=IF(A235="","",P235+Q235)</x:v>
      </x:c>
      <x:c r="D4137" s="413" t="str">
        <x:v>=IF(A235="","",P235+Q235+IF(AL235&lt;&gt;"",N(AK235),0))</x:v>
      </x:c>
      <x:c r="E4137" s="413" t="str">
        <x:v>Integrasi rumus</x:v>
      </x:c>
      <x:c r="F4137" s="413" t="str">
        <x:v>9 Sep 2026</x:v>
      </x:c>
    </x:row>
    <x:row r="4138" ht="40" customHeight="1">
      <x:c r="A4138" s="413" t="str">
        <x:v>Data Schedule</x:v>
      </x:c>
      <x:c r="B4138" s="413" t="str">
        <x:v>S235</x:v>
      </x:c>
      <x:c r="C4138" s="413" t="str">
        <x:v>=IF(A235="","",MIN(L235,P235+Q235))</x:v>
      </x:c>
      <x:c r="D4138" s="413" t="str">
        <x:v>=IF(A235="","",MIN(L235,AC235))</x:v>
      </x:c>
      <x:c r="E4138" s="413" t="str">
        <x:v>Integrasi rumus</x:v>
      </x:c>
      <x:c r="F4138" s="413" t="str">
        <x:v>9 Sep 2026</x:v>
      </x:c>
    </x:row>
    <x:row r="4139" ht="40" customHeight="1">
      <x:c r="A4139" s="413" t="str">
        <x:v>Data Schedule</x:v>
      </x:c>
      <x:c r="B4139" s="413" t="str">
        <x:v>T235</x:v>
      </x:c>
      <x:c r="C4139" s="413" t="str">
        <x:v>=IF(A235="","",IF(OR(O235="Lunas",R235&gt;0),0,MAX(0,L235-MAX(N235,P235)-Q235)))</x:v>
      </x:c>
      <x:c r="D4139" s="413" t="str">
        <x:v>=IF(A235="","",MAX(0,L235-AC235))</x:v>
      </x:c>
      <x:c r="E4139" s="413" t="str">
        <x:v>Integrasi rumus</x:v>
      </x:c>
      <x:c r="F4139" s="413" t="str">
        <x:v>9 Sep 2026</x:v>
      </x:c>
    </x:row>
    <x:row r="4140" ht="40" customHeight="1">
      <x:c r="A4140" s="413" t="str">
        <x:v>Data Schedule</x:v>
      </x:c>
      <x:c r="B4140" s="413" t="str">
        <x:v>AI235</x:v>
      </x:c>
      <x:c r="C4140" s="413" t="str">
        <x:v>=IF(A235="","",MAX(0,N235-P235))</x:v>
      </x:c>
      <x:c r="D4140" s="413" t="str">
        <x:v>=IF(A235="","",MAX(0,N235-AC235))</x:v>
      </x:c>
      <x:c r="E4140" s="413" t="str">
        <x:v>Integrasi rumus</x:v>
      </x:c>
      <x:c r="F4140" s="413" t="str">
        <x:v>9 Sep 2026</x:v>
      </x:c>
    </x:row>
    <x:row r="4141" ht="40" customHeight="1">
      <x:c r="A4141" s="413" t="str">
        <x:v>Data Schedule</x:v>
      </x:c>
      <x:c r="B4141" s="413" t="str">
        <x:v>V235</x:v>
      </x:c>
      <x:c r="C4141" s="413" t="str">
        <x:v>=IF(AND(A235&lt;&gt;"",U235=1,B235&gt;'Pengaturan'!$B$6,B235&lt;='Pengaturan'!$B$5),T235,0)</x:v>
      </x:c>
      <x:c r="D4141" s="413" t="str">
        <x:v>=IF(AND(AND(A235&lt;&gt;"",U235=1,AI235=0,AH235=0,LEFT(AG235,5)&lt;&gt;"CHECK",G235&lt;&gt;"CHECK PACKAGE"),B235&gt;'Pengaturan'!$B$6,B235&lt;='Pengaturan'!$B$5),T235,0)</x:v>
      </x:c>
      <x:c r="E4141" s="413" t="str">
        <x:v>Integrasi rumus</x:v>
      </x:c>
      <x:c r="F4141" s="413" t="str">
        <x:v>9 Sep 2026</x:v>
      </x:c>
    </x:row>
    <x:row r="4142" ht="40" customHeight="1">
      <x:c r="A4142" s="413" t="str">
        <x:v>Data Schedule</x:v>
      </x:c>
      <x:c r="B4142" s="413" t="str">
        <x:v>W235</x:v>
      </x:c>
      <x:c r="C4142" s="413" t="str">
        <x:v>=IF(AND(A235&lt;&gt;"",U235=1,B235='Pengaturan'!$B$6,'Pengaturan'!$B$28&lt;&gt;"Tutup"),T235,0)</x:v>
      </x:c>
      <x:c r="D4142" s="413" t="str">
        <x:v>=IF(AND(AND(A235&lt;&gt;"",U235=1,AI235=0,AH235=0,LEFT(AG235,5)&lt;&gt;"CHECK",G235&lt;&gt;"CHECK PACKAGE"),B235='Pengaturan'!$B$6,'Pengaturan'!$B$28&lt;&gt;"Tutup"),T235,0)</x:v>
      </x:c>
      <x:c r="E4142" s="413" t="str">
        <x:v>Integrasi rumus</x:v>
      </x:c>
      <x:c r="F4142" s="413" t="str">
        <x:v>9 Sep 2026</x:v>
      </x:c>
    </x:row>
    <x:row r="4143" ht="40" customHeight="1">
      <x:c r="A4143" s="413" t="str">
        <x:v>Data Schedule</x:v>
      </x:c>
      <x:c r="B4143" s="413" t="str">
        <x:v>AM235</x:v>
      </x:c>
      <x:c r="C4143" s="413"/>
      <x:c r="D4143" s="413" t="str">
        <x:v>=IF(AND(A235&lt;&gt;"",B235&gt;'Pengaturan'!$B$29,B235&lt;='Pengaturan'!$B$5),MAX(0,T235-V235-W235),0)</x:v>
      </x:c>
      <x:c r="E4143" s="413" t="str">
        <x:v>Integrasi rumus</x:v>
      </x:c>
      <x:c r="F4143" s="413" t="str">
        <x:v>9 Sep 2026</x:v>
      </x:c>
    </x:row>
    <x:row r="4144" ht="40" customHeight="1">
      <x:c r="A4144" s="413" t="str">
        <x:v>Data Schedule</x:v>
      </x:c>
      <x:c r="B4144" s="413" t="str">
        <x:v>AE235</x:v>
      </x:c>
      <x:c r="C4144" s="413" t="str">
        <x:v>=IF(A235="","",IF(AD235&lt;&gt;0,"CHECK harga/bayar",IF(AI235&gt;0,"CHECK DP belum cocok","OK")))</x:v>
      </x:c>
      <x:c r="D4144" s="413" t="str">
        <x:v>=IF(A235="","",IF(LEFT(AG235,5)="CHECK",AG235,IF(AD235&lt;&gt;0,"CHECK harga/bayar",IF(AI235&gt;0,"CHECK DP belum cocok",IF(U235=0,"Ditahan","OK")))))</x:v>
      </x:c>
      <x:c r="E4144" s="413" t="str">
        <x:v>Integrasi rumus</x:v>
      </x:c>
      <x:c r="F4144" s="413" t="str">
        <x:v>9 Sep 2026</x:v>
      </x:c>
    </x:row>
    <x:row r="4145" ht="40" customHeight="1">
      <x:c r="A4145" s="413" t="str">
        <x:v>Data Schedule</x:v>
      </x:c>
      <x:c r="B4145" s="413" t="str">
        <x:v>AC236</x:v>
      </x:c>
      <x:c r="C4145" s="413" t="str">
        <x:v>=IF(A236="","",P236+Q236)</x:v>
      </x:c>
      <x:c r="D4145" s="413" t="str">
        <x:v>=IF(A236="","",P236+Q236+IF(AL236&lt;&gt;"",N(AK236),0))</x:v>
      </x:c>
      <x:c r="E4145" s="413" t="str">
        <x:v>Integrasi rumus</x:v>
      </x:c>
      <x:c r="F4145" s="413" t="str">
        <x:v>9 Sep 2026</x:v>
      </x:c>
    </x:row>
    <x:row r="4146" ht="40" customHeight="1">
      <x:c r="A4146" s="413" t="str">
        <x:v>Data Schedule</x:v>
      </x:c>
      <x:c r="B4146" s="413" t="str">
        <x:v>S236</x:v>
      </x:c>
      <x:c r="C4146" s="413" t="str">
        <x:v>=IF(A236="","",MIN(L236,P236+Q236))</x:v>
      </x:c>
      <x:c r="D4146" s="413" t="str">
        <x:v>=IF(A236="","",MIN(L236,AC236))</x:v>
      </x:c>
      <x:c r="E4146" s="413" t="str">
        <x:v>Integrasi rumus</x:v>
      </x:c>
      <x:c r="F4146" s="413" t="str">
        <x:v>9 Sep 2026</x:v>
      </x:c>
    </x:row>
    <x:row r="4147" ht="40" customHeight="1">
      <x:c r="A4147" s="413" t="str">
        <x:v>Data Schedule</x:v>
      </x:c>
      <x:c r="B4147" s="413" t="str">
        <x:v>T236</x:v>
      </x:c>
      <x:c r="C4147" s="413" t="str">
        <x:v>=IF(A236="","",IF(OR(O236="Lunas",R236&gt;0),0,MAX(0,L236-MAX(N236,P236)-Q236)))</x:v>
      </x:c>
      <x:c r="D4147" s="413" t="str">
        <x:v>=IF(A236="","",MAX(0,L236-AC236))</x:v>
      </x:c>
      <x:c r="E4147" s="413" t="str">
        <x:v>Integrasi rumus</x:v>
      </x:c>
      <x:c r="F4147" s="413" t="str">
        <x:v>9 Sep 2026</x:v>
      </x:c>
    </x:row>
    <x:row r="4148" ht="40" customHeight="1">
      <x:c r="A4148" s="413" t="str">
        <x:v>Data Schedule</x:v>
      </x:c>
      <x:c r="B4148" s="413" t="str">
        <x:v>AI236</x:v>
      </x:c>
      <x:c r="C4148" s="413" t="str">
        <x:v>=IF(A236="","",MAX(0,N236-P236))</x:v>
      </x:c>
      <x:c r="D4148" s="413" t="str">
        <x:v>=IF(A236="","",MAX(0,N236-AC236))</x:v>
      </x:c>
      <x:c r="E4148" s="413" t="str">
        <x:v>Integrasi rumus</x:v>
      </x:c>
      <x:c r="F4148" s="413" t="str">
        <x:v>9 Sep 2026</x:v>
      </x:c>
    </x:row>
    <x:row r="4149" ht="40" customHeight="1">
      <x:c r="A4149" s="413" t="str">
        <x:v>Data Schedule</x:v>
      </x:c>
      <x:c r="B4149" s="413" t="str">
        <x:v>V236</x:v>
      </x:c>
      <x:c r="C4149" s="413" t="str">
        <x:v>=IF(AND(A236&lt;&gt;"",U236=1,B236&gt;'Pengaturan'!$B$6,B236&lt;='Pengaturan'!$B$5),T236,0)</x:v>
      </x:c>
      <x:c r="D4149" s="413" t="str">
        <x:v>=IF(AND(AND(A236&lt;&gt;"",U236=1,AI236=0,AH236=0,LEFT(AG236,5)&lt;&gt;"CHECK",G236&lt;&gt;"CHECK PACKAGE"),B236&gt;'Pengaturan'!$B$6,B236&lt;='Pengaturan'!$B$5),T236,0)</x:v>
      </x:c>
      <x:c r="E4149" s="413" t="str">
        <x:v>Integrasi rumus</x:v>
      </x:c>
      <x:c r="F4149" s="413" t="str">
        <x:v>9 Sep 2026</x:v>
      </x:c>
    </x:row>
    <x:row r="4150" ht="40" customHeight="1">
      <x:c r="A4150" s="413" t="str">
        <x:v>Data Schedule</x:v>
      </x:c>
      <x:c r="B4150" s="413" t="str">
        <x:v>W236</x:v>
      </x:c>
      <x:c r="C4150" s="413" t="str">
        <x:v>=IF(AND(A236&lt;&gt;"",U236=1,B236='Pengaturan'!$B$6,'Pengaturan'!$B$28&lt;&gt;"Tutup"),T236,0)</x:v>
      </x:c>
      <x:c r="D4150" s="413" t="str">
        <x:v>=IF(AND(AND(A236&lt;&gt;"",U236=1,AI236=0,AH236=0,LEFT(AG236,5)&lt;&gt;"CHECK",G236&lt;&gt;"CHECK PACKAGE"),B236='Pengaturan'!$B$6,'Pengaturan'!$B$28&lt;&gt;"Tutup"),T236,0)</x:v>
      </x:c>
      <x:c r="E4150" s="413" t="str">
        <x:v>Integrasi rumus</x:v>
      </x:c>
      <x:c r="F4150" s="413" t="str">
        <x:v>9 Sep 2026</x:v>
      </x:c>
    </x:row>
    <x:row r="4151" ht="40" customHeight="1">
      <x:c r="A4151" s="413" t="str">
        <x:v>Data Schedule</x:v>
      </x:c>
      <x:c r="B4151" s="413" t="str">
        <x:v>AM236</x:v>
      </x:c>
      <x:c r="C4151" s="413"/>
      <x:c r="D4151" s="413" t="str">
        <x:v>=IF(AND(A236&lt;&gt;"",B236&gt;'Pengaturan'!$B$29,B236&lt;='Pengaturan'!$B$5),MAX(0,T236-V236-W236),0)</x:v>
      </x:c>
      <x:c r="E4151" s="413" t="str">
        <x:v>Integrasi rumus</x:v>
      </x:c>
      <x:c r="F4151" s="413" t="str">
        <x:v>9 Sep 2026</x:v>
      </x:c>
    </x:row>
    <x:row r="4152" ht="40" customHeight="1">
      <x:c r="A4152" s="413" t="str">
        <x:v>Data Schedule</x:v>
      </x:c>
      <x:c r="B4152" s="413" t="str">
        <x:v>AE236</x:v>
      </x:c>
      <x:c r="C4152" s="413" t="str">
        <x:v>=IF(A236="","",IF(AD236&lt;&gt;0,"CHECK harga/bayar",IF(AI236&gt;0,"CHECK DP belum cocok","OK")))</x:v>
      </x:c>
      <x:c r="D4152" s="413" t="str">
        <x:v>=IF(A236="","",IF(LEFT(AG236,5)="CHECK",AG236,IF(AD236&lt;&gt;0,"CHECK harga/bayar",IF(AI236&gt;0,"CHECK DP belum cocok",IF(U236=0,"Ditahan","OK")))))</x:v>
      </x:c>
      <x:c r="E4152" s="413" t="str">
        <x:v>Integrasi rumus</x:v>
      </x:c>
      <x:c r="F4152" s="413" t="str">
        <x:v>9 Sep 2026</x:v>
      </x:c>
    </x:row>
    <x:row r="4153" ht="40" customHeight="1">
      <x:c r="A4153" s="413" t="str">
        <x:v>Data Schedule</x:v>
      </x:c>
      <x:c r="B4153" s="413" t="str">
        <x:v>AC237</x:v>
      </x:c>
      <x:c r="C4153" s="413" t="str">
        <x:v>=IF(A237="","",P237+Q237)</x:v>
      </x:c>
      <x:c r="D4153" s="413" t="str">
        <x:v>=IF(A237="","",P237+Q237+IF(AL237&lt;&gt;"",N(AK237),0))</x:v>
      </x:c>
      <x:c r="E4153" s="413" t="str">
        <x:v>Integrasi rumus</x:v>
      </x:c>
      <x:c r="F4153" s="413" t="str">
        <x:v>9 Sep 2026</x:v>
      </x:c>
    </x:row>
    <x:row r="4154" ht="40" customHeight="1">
      <x:c r="A4154" s="413" t="str">
        <x:v>Data Schedule</x:v>
      </x:c>
      <x:c r="B4154" s="413" t="str">
        <x:v>S237</x:v>
      </x:c>
      <x:c r="C4154" s="413" t="str">
        <x:v>=IF(A237="","",MIN(L237,P237+Q237))</x:v>
      </x:c>
      <x:c r="D4154" s="413" t="str">
        <x:v>=IF(A237="","",MIN(L237,AC237))</x:v>
      </x:c>
      <x:c r="E4154" s="413" t="str">
        <x:v>Integrasi rumus</x:v>
      </x:c>
      <x:c r="F4154" s="413" t="str">
        <x:v>9 Sep 2026</x:v>
      </x:c>
    </x:row>
    <x:row r="4155" ht="40" customHeight="1">
      <x:c r="A4155" s="413" t="str">
        <x:v>Data Schedule</x:v>
      </x:c>
      <x:c r="B4155" s="413" t="str">
        <x:v>T237</x:v>
      </x:c>
      <x:c r="C4155" s="413" t="str">
        <x:v>=IF(A237="","",IF(OR(O237="Lunas",R237&gt;0),0,MAX(0,L237-MAX(N237,P237)-Q237)))</x:v>
      </x:c>
      <x:c r="D4155" s="413" t="str">
        <x:v>=IF(A237="","",MAX(0,L237-AC237))</x:v>
      </x:c>
      <x:c r="E4155" s="413" t="str">
        <x:v>Integrasi rumus</x:v>
      </x:c>
      <x:c r="F4155" s="413" t="str">
        <x:v>9 Sep 2026</x:v>
      </x:c>
    </x:row>
    <x:row r="4156" ht="40" customHeight="1">
      <x:c r="A4156" s="413" t="str">
        <x:v>Data Schedule</x:v>
      </x:c>
      <x:c r="B4156" s="413" t="str">
        <x:v>AI237</x:v>
      </x:c>
      <x:c r="C4156" s="413" t="str">
        <x:v>=IF(A237="","",MAX(0,N237-P237))</x:v>
      </x:c>
      <x:c r="D4156" s="413" t="str">
        <x:v>=IF(A237="","",MAX(0,N237-AC237))</x:v>
      </x:c>
      <x:c r="E4156" s="413" t="str">
        <x:v>Integrasi rumus</x:v>
      </x:c>
      <x:c r="F4156" s="413" t="str">
        <x:v>9 Sep 2026</x:v>
      </x:c>
    </x:row>
    <x:row r="4157" ht="40" customHeight="1">
      <x:c r="A4157" s="413" t="str">
        <x:v>Data Schedule</x:v>
      </x:c>
      <x:c r="B4157" s="413" t="str">
        <x:v>V237</x:v>
      </x:c>
      <x:c r="C4157" s="413" t="str">
        <x:v>=IF(AND(A237&lt;&gt;"",U237=1,B237&gt;'Pengaturan'!$B$6,B237&lt;='Pengaturan'!$B$5),T237,0)</x:v>
      </x:c>
      <x:c r="D4157" s="413" t="str">
        <x:v>=IF(AND(AND(A237&lt;&gt;"",U237=1,AI237=0,AH237=0,LEFT(AG237,5)&lt;&gt;"CHECK",G237&lt;&gt;"CHECK PACKAGE"),B237&gt;'Pengaturan'!$B$6,B237&lt;='Pengaturan'!$B$5),T237,0)</x:v>
      </x:c>
      <x:c r="E4157" s="413" t="str">
        <x:v>Integrasi rumus</x:v>
      </x:c>
      <x:c r="F4157" s="413" t="str">
        <x:v>9 Sep 2026</x:v>
      </x:c>
    </x:row>
    <x:row r="4158" ht="40" customHeight="1">
      <x:c r="A4158" s="413" t="str">
        <x:v>Data Schedule</x:v>
      </x:c>
      <x:c r="B4158" s="413" t="str">
        <x:v>W237</x:v>
      </x:c>
      <x:c r="C4158" s="413" t="str">
        <x:v>=IF(AND(A237&lt;&gt;"",U237=1,B237='Pengaturan'!$B$6,'Pengaturan'!$B$28&lt;&gt;"Tutup"),T237,0)</x:v>
      </x:c>
      <x:c r="D4158" s="413" t="str">
        <x:v>=IF(AND(AND(A237&lt;&gt;"",U237=1,AI237=0,AH237=0,LEFT(AG237,5)&lt;&gt;"CHECK",G237&lt;&gt;"CHECK PACKAGE"),B237='Pengaturan'!$B$6,'Pengaturan'!$B$28&lt;&gt;"Tutup"),T237,0)</x:v>
      </x:c>
      <x:c r="E4158" s="413" t="str">
        <x:v>Integrasi rumus</x:v>
      </x:c>
      <x:c r="F4158" s="413" t="str">
        <x:v>9 Sep 2026</x:v>
      </x:c>
    </x:row>
    <x:row r="4159" ht="40" customHeight="1">
      <x:c r="A4159" s="413" t="str">
        <x:v>Data Schedule</x:v>
      </x:c>
      <x:c r="B4159" s="413" t="str">
        <x:v>AM237</x:v>
      </x:c>
      <x:c r="C4159" s="413"/>
      <x:c r="D4159" s="413" t="str">
        <x:v>=IF(AND(A237&lt;&gt;"",B237&gt;'Pengaturan'!$B$29,B237&lt;='Pengaturan'!$B$5),MAX(0,T237-V237-W237),0)</x:v>
      </x:c>
      <x:c r="E4159" s="413" t="str">
        <x:v>Integrasi rumus</x:v>
      </x:c>
      <x:c r="F4159" s="413" t="str">
        <x:v>9 Sep 2026</x:v>
      </x:c>
    </x:row>
    <x:row r="4160" ht="40" customHeight="1">
      <x:c r="A4160" s="413" t="str">
        <x:v>Data Schedule</x:v>
      </x:c>
      <x:c r="B4160" s="413" t="str">
        <x:v>AE237</x:v>
      </x:c>
      <x:c r="C4160" s="413" t="str">
        <x:v>=IF(A237="","",IF(AD237&lt;&gt;0,"CHECK harga/bayar",IF(AI237&gt;0,"CHECK DP belum cocok","OK")))</x:v>
      </x:c>
      <x:c r="D4160" s="413" t="str">
        <x:v>=IF(A237="","",IF(LEFT(AG237,5)="CHECK",AG237,IF(AD237&lt;&gt;0,"CHECK harga/bayar",IF(AI237&gt;0,"CHECK DP belum cocok",IF(U237=0,"Ditahan","OK")))))</x:v>
      </x:c>
      <x:c r="E4160" s="413" t="str">
        <x:v>Integrasi rumus</x:v>
      </x:c>
      <x:c r="F4160" s="413" t="str">
        <x:v>9 Sep 2026</x:v>
      </x:c>
    </x:row>
    <x:row r="4161" ht="40" customHeight="1">
      <x:c r="A4161" s="413" t="str">
        <x:v>Data Schedule</x:v>
      </x:c>
      <x:c r="B4161" s="413" t="str">
        <x:v>AC238</x:v>
      </x:c>
      <x:c r="C4161" s="413" t="str">
        <x:v>=IF(A238="","",P238+Q238)</x:v>
      </x:c>
      <x:c r="D4161" s="413" t="str">
        <x:v>=IF(A238="","",P238+Q238+IF(AL238&lt;&gt;"",N(AK238),0))</x:v>
      </x:c>
      <x:c r="E4161" s="413" t="str">
        <x:v>Integrasi rumus</x:v>
      </x:c>
      <x:c r="F4161" s="413" t="str">
        <x:v>9 Sep 2026</x:v>
      </x:c>
    </x:row>
    <x:row r="4162" ht="40" customHeight="1">
      <x:c r="A4162" s="413" t="str">
        <x:v>Data Schedule</x:v>
      </x:c>
      <x:c r="B4162" s="413" t="str">
        <x:v>S238</x:v>
      </x:c>
      <x:c r="C4162" s="413" t="str">
        <x:v>=IF(A238="","",MIN(L238,P238+Q238))</x:v>
      </x:c>
      <x:c r="D4162" s="413" t="str">
        <x:v>=IF(A238="","",MIN(L238,AC238))</x:v>
      </x:c>
      <x:c r="E4162" s="413" t="str">
        <x:v>Integrasi rumus</x:v>
      </x:c>
      <x:c r="F4162" s="413" t="str">
        <x:v>9 Sep 2026</x:v>
      </x:c>
    </x:row>
    <x:row r="4163" ht="40" customHeight="1">
      <x:c r="A4163" s="413" t="str">
        <x:v>Data Schedule</x:v>
      </x:c>
      <x:c r="B4163" s="413" t="str">
        <x:v>T238</x:v>
      </x:c>
      <x:c r="C4163" s="413" t="str">
        <x:v>=IF(A238="","",IF(OR(O238="Lunas",R238&gt;0),0,MAX(0,L238-MAX(N238,P238)-Q238)))</x:v>
      </x:c>
      <x:c r="D4163" s="413" t="str">
        <x:v>=IF(A238="","",MAX(0,L238-AC238))</x:v>
      </x:c>
      <x:c r="E4163" s="413" t="str">
        <x:v>Integrasi rumus</x:v>
      </x:c>
      <x:c r="F4163" s="413" t="str">
        <x:v>9 Sep 2026</x:v>
      </x:c>
    </x:row>
    <x:row r="4164" ht="40" customHeight="1">
      <x:c r="A4164" s="413" t="str">
        <x:v>Data Schedule</x:v>
      </x:c>
      <x:c r="B4164" s="413" t="str">
        <x:v>AI238</x:v>
      </x:c>
      <x:c r="C4164" s="413" t="str">
        <x:v>=IF(A238="","",MAX(0,N238-P238))</x:v>
      </x:c>
      <x:c r="D4164" s="413" t="str">
        <x:v>=IF(A238="","",MAX(0,N238-AC238))</x:v>
      </x:c>
      <x:c r="E4164" s="413" t="str">
        <x:v>Integrasi rumus</x:v>
      </x:c>
      <x:c r="F4164" s="413" t="str">
        <x:v>9 Sep 2026</x:v>
      </x:c>
    </x:row>
    <x:row r="4165" ht="40" customHeight="1">
      <x:c r="A4165" s="413" t="str">
        <x:v>Data Schedule</x:v>
      </x:c>
      <x:c r="B4165" s="413" t="str">
        <x:v>V238</x:v>
      </x:c>
      <x:c r="C4165" s="413" t="str">
        <x:v>=IF(AND(A238&lt;&gt;"",U238=1,B238&gt;'Pengaturan'!$B$6,B238&lt;='Pengaturan'!$B$5),T238,0)</x:v>
      </x:c>
      <x:c r="D4165" s="413" t="str">
        <x:v>=IF(AND(AND(A238&lt;&gt;"",U238=1,AI238=0,AH238=0,LEFT(AG238,5)&lt;&gt;"CHECK",G238&lt;&gt;"CHECK PACKAGE"),B238&gt;'Pengaturan'!$B$6,B238&lt;='Pengaturan'!$B$5),T238,0)</x:v>
      </x:c>
      <x:c r="E4165" s="413" t="str">
        <x:v>Integrasi rumus</x:v>
      </x:c>
      <x:c r="F4165" s="413" t="str">
        <x:v>9 Sep 2026</x:v>
      </x:c>
    </x:row>
    <x:row r="4166" ht="40" customHeight="1">
      <x:c r="A4166" s="413" t="str">
        <x:v>Data Schedule</x:v>
      </x:c>
      <x:c r="B4166" s="413" t="str">
        <x:v>W238</x:v>
      </x:c>
      <x:c r="C4166" s="413" t="str">
        <x:v>=IF(AND(A238&lt;&gt;"",U238=1,B238='Pengaturan'!$B$6,'Pengaturan'!$B$28&lt;&gt;"Tutup"),T238,0)</x:v>
      </x:c>
      <x:c r="D4166" s="413" t="str">
        <x:v>=IF(AND(AND(A238&lt;&gt;"",U238=1,AI238=0,AH238=0,LEFT(AG238,5)&lt;&gt;"CHECK",G238&lt;&gt;"CHECK PACKAGE"),B238='Pengaturan'!$B$6,'Pengaturan'!$B$28&lt;&gt;"Tutup"),T238,0)</x:v>
      </x:c>
      <x:c r="E4166" s="413" t="str">
        <x:v>Integrasi rumus</x:v>
      </x:c>
      <x:c r="F4166" s="413" t="str">
        <x:v>9 Sep 2026</x:v>
      </x:c>
    </x:row>
    <x:row r="4167" ht="40" customHeight="1">
      <x:c r="A4167" s="413" t="str">
        <x:v>Data Schedule</x:v>
      </x:c>
      <x:c r="B4167" s="413" t="str">
        <x:v>AM238</x:v>
      </x:c>
      <x:c r="C4167" s="413"/>
      <x:c r="D4167" s="413" t="str">
        <x:v>=IF(AND(A238&lt;&gt;"",B238&gt;'Pengaturan'!$B$29,B238&lt;='Pengaturan'!$B$5),MAX(0,T238-V238-W238),0)</x:v>
      </x:c>
      <x:c r="E4167" s="413" t="str">
        <x:v>Integrasi rumus</x:v>
      </x:c>
      <x:c r="F4167" s="413" t="str">
        <x:v>9 Sep 2026</x:v>
      </x:c>
    </x:row>
    <x:row r="4168" ht="40" customHeight="1">
      <x:c r="A4168" s="413" t="str">
        <x:v>Data Schedule</x:v>
      </x:c>
      <x:c r="B4168" s="413" t="str">
        <x:v>AE238</x:v>
      </x:c>
      <x:c r="C4168" s="413" t="str">
        <x:v>=IF(A238="","",IF(AD238&lt;&gt;0,"CHECK harga/bayar",IF(AI238&gt;0,"CHECK DP belum cocok","OK")))</x:v>
      </x:c>
      <x:c r="D4168" s="413" t="str">
        <x:v>=IF(A238="","",IF(LEFT(AG238,5)="CHECK",AG238,IF(AD238&lt;&gt;0,"CHECK harga/bayar",IF(AI238&gt;0,"CHECK DP belum cocok",IF(U238=0,"Ditahan","OK")))))</x:v>
      </x:c>
      <x:c r="E4168" s="413" t="str">
        <x:v>Integrasi rumus</x:v>
      </x:c>
      <x:c r="F4168" s="413" t="str">
        <x:v>9 Sep 2026</x:v>
      </x:c>
    </x:row>
    <x:row r="4169" ht="40" customHeight="1">
      <x:c r="A4169" s="413" t="str">
        <x:v>Data Schedule</x:v>
      </x:c>
      <x:c r="B4169" s="413" t="str">
        <x:v>AC239</x:v>
      </x:c>
      <x:c r="C4169" s="413" t="str">
        <x:v>=IF(A239="","",P239+Q239)</x:v>
      </x:c>
      <x:c r="D4169" s="413" t="str">
        <x:v>=IF(A239="","",P239+Q239+IF(AL239&lt;&gt;"",N(AK239),0))</x:v>
      </x:c>
      <x:c r="E4169" s="413" t="str">
        <x:v>Integrasi rumus</x:v>
      </x:c>
      <x:c r="F4169" s="413" t="str">
        <x:v>9 Sep 2026</x:v>
      </x:c>
    </x:row>
    <x:row r="4170" ht="40" customHeight="1">
      <x:c r="A4170" s="413" t="str">
        <x:v>Data Schedule</x:v>
      </x:c>
      <x:c r="B4170" s="413" t="str">
        <x:v>S239</x:v>
      </x:c>
      <x:c r="C4170" s="413" t="str">
        <x:v>=IF(A239="","",MIN(L239,P239+Q239))</x:v>
      </x:c>
      <x:c r="D4170" s="413" t="str">
        <x:v>=IF(A239="","",MIN(L239,AC239))</x:v>
      </x:c>
      <x:c r="E4170" s="413" t="str">
        <x:v>Integrasi rumus</x:v>
      </x:c>
      <x:c r="F4170" s="413" t="str">
        <x:v>9 Sep 2026</x:v>
      </x:c>
    </x:row>
    <x:row r="4171" ht="40" customHeight="1">
      <x:c r="A4171" s="413" t="str">
        <x:v>Data Schedule</x:v>
      </x:c>
      <x:c r="B4171" s="413" t="str">
        <x:v>T239</x:v>
      </x:c>
      <x:c r="C4171" s="413" t="str">
        <x:v>=IF(A239="","",IF(OR(O239="Lunas",R239&gt;0),0,MAX(0,L239-MAX(N239,P239)-Q239)))</x:v>
      </x:c>
      <x:c r="D4171" s="413" t="str">
        <x:v>=IF(A239="","",MAX(0,L239-AC239))</x:v>
      </x:c>
      <x:c r="E4171" s="413" t="str">
        <x:v>Integrasi rumus</x:v>
      </x:c>
      <x:c r="F4171" s="413" t="str">
        <x:v>9 Sep 2026</x:v>
      </x:c>
    </x:row>
    <x:row r="4172" ht="40" customHeight="1">
      <x:c r="A4172" s="413" t="str">
        <x:v>Data Schedule</x:v>
      </x:c>
      <x:c r="B4172" s="413" t="str">
        <x:v>AI239</x:v>
      </x:c>
      <x:c r="C4172" s="413" t="str">
        <x:v>=IF(A239="","",MAX(0,N239-P239))</x:v>
      </x:c>
      <x:c r="D4172" s="413" t="str">
        <x:v>=IF(A239="","",MAX(0,N239-AC239))</x:v>
      </x:c>
      <x:c r="E4172" s="413" t="str">
        <x:v>Integrasi rumus</x:v>
      </x:c>
      <x:c r="F4172" s="413" t="str">
        <x:v>9 Sep 2026</x:v>
      </x:c>
    </x:row>
    <x:row r="4173" ht="40" customHeight="1">
      <x:c r="A4173" s="413" t="str">
        <x:v>Data Schedule</x:v>
      </x:c>
      <x:c r="B4173" s="413" t="str">
        <x:v>V239</x:v>
      </x:c>
      <x:c r="C4173" s="413" t="str">
        <x:v>=IF(AND(A239&lt;&gt;"",U239=1,B239&gt;'Pengaturan'!$B$6,B239&lt;='Pengaturan'!$B$5),T239,0)</x:v>
      </x:c>
      <x:c r="D4173" s="413" t="str">
        <x:v>=IF(AND(AND(A239&lt;&gt;"",U239=1,AI239=0,AH239=0,LEFT(AG239,5)&lt;&gt;"CHECK",G239&lt;&gt;"CHECK PACKAGE"),B239&gt;'Pengaturan'!$B$6,B239&lt;='Pengaturan'!$B$5),T239,0)</x:v>
      </x:c>
      <x:c r="E4173" s="413" t="str">
        <x:v>Integrasi rumus</x:v>
      </x:c>
      <x:c r="F4173" s="413" t="str">
        <x:v>9 Sep 2026</x:v>
      </x:c>
    </x:row>
    <x:row r="4174" ht="40" customHeight="1">
      <x:c r="A4174" s="413" t="str">
        <x:v>Data Schedule</x:v>
      </x:c>
      <x:c r="B4174" s="413" t="str">
        <x:v>W239</x:v>
      </x:c>
      <x:c r="C4174" s="413" t="str">
        <x:v>=IF(AND(A239&lt;&gt;"",U239=1,B239='Pengaturan'!$B$6,'Pengaturan'!$B$28&lt;&gt;"Tutup"),T239,0)</x:v>
      </x:c>
      <x:c r="D4174" s="413" t="str">
        <x:v>=IF(AND(AND(A239&lt;&gt;"",U239=1,AI239=0,AH239=0,LEFT(AG239,5)&lt;&gt;"CHECK",G239&lt;&gt;"CHECK PACKAGE"),B239='Pengaturan'!$B$6,'Pengaturan'!$B$28&lt;&gt;"Tutup"),T239,0)</x:v>
      </x:c>
      <x:c r="E4174" s="413" t="str">
        <x:v>Integrasi rumus</x:v>
      </x:c>
      <x:c r="F4174" s="413" t="str">
        <x:v>9 Sep 2026</x:v>
      </x:c>
    </x:row>
    <x:row r="4175" ht="40" customHeight="1">
      <x:c r="A4175" s="413" t="str">
        <x:v>Data Schedule</x:v>
      </x:c>
      <x:c r="B4175" s="413" t="str">
        <x:v>AM239</x:v>
      </x:c>
      <x:c r="C4175" s="413"/>
      <x:c r="D4175" s="413" t="str">
        <x:v>=IF(AND(A239&lt;&gt;"",B239&gt;'Pengaturan'!$B$29,B239&lt;='Pengaturan'!$B$5),MAX(0,T239-V239-W239),0)</x:v>
      </x:c>
      <x:c r="E4175" s="413" t="str">
        <x:v>Integrasi rumus</x:v>
      </x:c>
      <x:c r="F4175" s="413" t="str">
        <x:v>9 Sep 2026</x:v>
      </x:c>
    </x:row>
    <x:row r="4176" ht="40" customHeight="1">
      <x:c r="A4176" s="413" t="str">
        <x:v>Data Schedule</x:v>
      </x:c>
      <x:c r="B4176" s="413" t="str">
        <x:v>AE239</x:v>
      </x:c>
      <x:c r="C4176" s="413" t="str">
        <x:v>=IF(A239="","",IF(AD239&lt;&gt;0,"CHECK harga/bayar",IF(AI239&gt;0,"CHECK DP belum cocok","OK")))</x:v>
      </x:c>
      <x:c r="D4176" s="413" t="str">
        <x:v>=IF(A239="","",IF(LEFT(AG239,5)="CHECK",AG239,IF(AD239&lt;&gt;0,"CHECK harga/bayar",IF(AI239&gt;0,"CHECK DP belum cocok",IF(U239=0,"Ditahan","OK")))))</x:v>
      </x:c>
      <x:c r="E4176" s="413" t="str">
        <x:v>Integrasi rumus</x:v>
      </x:c>
      <x:c r="F4176" s="413" t="str">
        <x:v>9 Sep 2026</x:v>
      </x:c>
    </x:row>
    <x:row r="4177" ht="40" customHeight="1">
      <x:c r="A4177" s="413" t="str">
        <x:v>Data Schedule</x:v>
      </x:c>
      <x:c r="B4177" s="413" t="str">
        <x:v>AC240</x:v>
      </x:c>
      <x:c r="C4177" s="413" t="str">
        <x:v>=IF(A240="","",P240+Q240)</x:v>
      </x:c>
      <x:c r="D4177" s="413" t="str">
        <x:v>=IF(A240="","",P240+Q240+IF(AL240&lt;&gt;"",N(AK240),0))</x:v>
      </x:c>
      <x:c r="E4177" s="413" t="str">
        <x:v>Integrasi rumus</x:v>
      </x:c>
      <x:c r="F4177" s="413" t="str">
        <x:v>9 Sep 2026</x:v>
      </x:c>
    </x:row>
    <x:row r="4178" ht="40" customHeight="1">
      <x:c r="A4178" s="413" t="str">
        <x:v>Data Schedule</x:v>
      </x:c>
      <x:c r="B4178" s="413" t="str">
        <x:v>S240</x:v>
      </x:c>
      <x:c r="C4178" s="413" t="str">
        <x:v>=IF(A240="","",MIN(L240,P240+Q240))</x:v>
      </x:c>
      <x:c r="D4178" s="413" t="str">
        <x:v>=IF(A240="","",MIN(L240,AC240))</x:v>
      </x:c>
      <x:c r="E4178" s="413" t="str">
        <x:v>Integrasi rumus</x:v>
      </x:c>
      <x:c r="F4178" s="413" t="str">
        <x:v>9 Sep 2026</x:v>
      </x:c>
    </x:row>
    <x:row r="4179" ht="40" customHeight="1">
      <x:c r="A4179" s="413" t="str">
        <x:v>Data Schedule</x:v>
      </x:c>
      <x:c r="B4179" s="413" t="str">
        <x:v>T240</x:v>
      </x:c>
      <x:c r="C4179" s="413" t="str">
        <x:v>=IF(A240="","",IF(OR(O240="Lunas",R240&gt;0),0,MAX(0,L240-MAX(N240,P240)-Q240)))</x:v>
      </x:c>
      <x:c r="D4179" s="413" t="str">
        <x:v>=IF(A240="","",MAX(0,L240-AC240))</x:v>
      </x:c>
      <x:c r="E4179" s="413" t="str">
        <x:v>Integrasi rumus</x:v>
      </x:c>
      <x:c r="F4179" s="413" t="str">
        <x:v>9 Sep 2026</x:v>
      </x:c>
    </x:row>
    <x:row r="4180" ht="40" customHeight="1">
      <x:c r="A4180" s="413" t="str">
        <x:v>Data Schedule</x:v>
      </x:c>
      <x:c r="B4180" s="413" t="str">
        <x:v>AI240</x:v>
      </x:c>
      <x:c r="C4180" s="413" t="str">
        <x:v>=IF(A240="","",MAX(0,N240-P240))</x:v>
      </x:c>
      <x:c r="D4180" s="413" t="str">
        <x:v>=IF(A240="","",MAX(0,N240-AC240))</x:v>
      </x:c>
      <x:c r="E4180" s="413" t="str">
        <x:v>Integrasi rumus</x:v>
      </x:c>
      <x:c r="F4180" s="413" t="str">
        <x:v>9 Sep 2026</x:v>
      </x:c>
    </x:row>
    <x:row r="4181" ht="40" customHeight="1">
      <x:c r="A4181" s="413" t="str">
        <x:v>Data Schedule</x:v>
      </x:c>
      <x:c r="B4181" s="413" t="str">
        <x:v>V240</x:v>
      </x:c>
      <x:c r="C4181" s="413" t="str">
        <x:v>=IF(AND(A240&lt;&gt;"",U240=1,B240&gt;'Pengaturan'!$B$6,B240&lt;='Pengaturan'!$B$5),T240,0)</x:v>
      </x:c>
      <x:c r="D4181" s="413" t="str">
        <x:v>=IF(AND(AND(A240&lt;&gt;"",U240=1,AI240=0,AH240=0,LEFT(AG240,5)&lt;&gt;"CHECK",G240&lt;&gt;"CHECK PACKAGE"),B240&gt;'Pengaturan'!$B$6,B240&lt;='Pengaturan'!$B$5),T240,0)</x:v>
      </x:c>
      <x:c r="E4181" s="413" t="str">
        <x:v>Integrasi rumus</x:v>
      </x:c>
      <x:c r="F4181" s="413" t="str">
        <x:v>9 Sep 2026</x:v>
      </x:c>
    </x:row>
    <x:row r="4182" ht="40" customHeight="1">
      <x:c r="A4182" s="413" t="str">
        <x:v>Data Schedule</x:v>
      </x:c>
      <x:c r="B4182" s="413" t="str">
        <x:v>W240</x:v>
      </x:c>
      <x:c r="C4182" s="413" t="str">
        <x:v>=IF(AND(A240&lt;&gt;"",U240=1,B240='Pengaturan'!$B$6,'Pengaturan'!$B$28&lt;&gt;"Tutup"),T240,0)</x:v>
      </x:c>
      <x:c r="D4182" s="413" t="str">
        <x:v>=IF(AND(AND(A240&lt;&gt;"",U240=1,AI240=0,AH240=0,LEFT(AG240,5)&lt;&gt;"CHECK",G240&lt;&gt;"CHECK PACKAGE"),B240='Pengaturan'!$B$6,'Pengaturan'!$B$28&lt;&gt;"Tutup"),T240,0)</x:v>
      </x:c>
      <x:c r="E4182" s="413" t="str">
        <x:v>Integrasi rumus</x:v>
      </x:c>
      <x:c r="F4182" s="413" t="str">
        <x:v>9 Sep 2026</x:v>
      </x:c>
    </x:row>
    <x:row r="4183" ht="40" customHeight="1">
      <x:c r="A4183" s="413" t="str">
        <x:v>Data Schedule</x:v>
      </x:c>
      <x:c r="B4183" s="413" t="str">
        <x:v>AM240</x:v>
      </x:c>
      <x:c r="C4183" s="413"/>
      <x:c r="D4183" s="413" t="str">
        <x:v>=IF(AND(A240&lt;&gt;"",B240&gt;'Pengaturan'!$B$29,B240&lt;='Pengaturan'!$B$5),MAX(0,T240-V240-W240),0)</x:v>
      </x:c>
      <x:c r="E4183" s="413" t="str">
        <x:v>Integrasi rumus</x:v>
      </x:c>
      <x:c r="F4183" s="413" t="str">
        <x:v>9 Sep 2026</x:v>
      </x:c>
    </x:row>
    <x:row r="4184" ht="40" customHeight="1">
      <x:c r="A4184" s="413" t="str">
        <x:v>Data Schedule</x:v>
      </x:c>
      <x:c r="B4184" s="413" t="str">
        <x:v>AE240</x:v>
      </x:c>
      <x:c r="C4184" s="413" t="str">
        <x:v>=IF(A240="","",IF(AD240&lt;&gt;0,"CHECK harga/bayar",IF(AI240&gt;0,"CHECK DP belum cocok","OK")))</x:v>
      </x:c>
      <x:c r="D4184" s="413" t="str">
        <x:v>=IF(A240="","",IF(LEFT(AG240,5)="CHECK",AG240,IF(AD240&lt;&gt;0,"CHECK harga/bayar",IF(AI240&gt;0,"CHECK DP belum cocok",IF(U240=0,"Ditahan","OK")))))</x:v>
      </x:c>
      <x:c r="E4184" s="413" t="str">
        <x:v>Integrasi rumus</x:v>
      </x:c>
      <x:c r="F4184" s="413" t="str">
        <x:v>9 Sep 2026</x:v>
      </x:c>
    </x:row>
    <x:row r="4185" ht="40" customHeight="1">
      <x:c r="A4185" s="413" t="str">
        <x:v>Data Schedule</x:v>
      </x:c>
      <x:c r="B4185" s="413" t="str">
        <x:v>AC241</x:v>
      </x:c>
      <x:c r="C4185" s="413" t="str">
        <x:v>=IF(A241="","",P241+Q241)</x:v>
      </x:c>
      <x:c r="D4185" s="413" t="str">
        <x:v>=IF(A241="","",P241+Q241+IF(AL241&lt;&gt;"",N(AK241),0))</x:v>
      </x:c>
      <x:c r="E4185" s="413" t="str">
        <x:v>Integrasi rumus</x:v>
      </x:c>
      <x:c r="F4185" s="413" t="str">
        <x:v>9 Sep 2026</x:v>
      </x:c>
    </x:row>
    <x:row r="4186" ht="40" customHeight="1">
      <x:c r="A4186" s="413" t="str">
        <x:v>Data Schedule</x:v>
      </x:c>
      <x:c r="B4186" s="413" t="str">
        <x:v>S241</x:v>
      </x:c>
      <x:c r="C4186" s="413" t="str">
        <x:v>=IF(A241="","",MIN(L241,P241+Q241))</x:v>
      </x:c>
      <x:c r="D4186" s="413" t="str">
        <x:v>=IF(A241="","",MIN(L241,AC241))</x:v>
      </x:c>
      <x:c r="E4186" s="413" t="str">
        <x:v>Integrasi rumus</x:v>
      </x:c>
      <x:c r="F4186" s="413" t="str">
        <x:v>9 Sep 2026</x:v>
      </x:c>
    </x:row>
    <x:row r="4187" ht="40" customHeight="1">
      <x:c r="A4187" s="413" t="str">
        <x:v>Data Schedule</x:v>
      </x:c>
      <x:c r="B4187" s="413" t="str">
        <x:v>T241</x:v>
      </x:c>
      <x:c r="C4187" s="413" t="str">
        <x:v>=IF(A241="","",IF(OR(O241="Lunas",R241&gt;0),0,MAX(0,L241-MAX(N241,P241)-Q241)))</x:v>
      </x:c>
      <x:c r="D4187" s="413" t="str">
        <x:v>=IF(A241="","",MAX(0,L241-AC241))</x:v>
      </x:c>
      <x:c r="E4187" s="413" t="str">
        <x:v>Integrasi rumus</x:v>
      </x:c>
      <x:c r="F4187" s="413" t="str">
        <x:v>9 Sep 2026</x:v>
      </x:c>
    </x:row>
    <x:row r="4188" ht="40" customHeight="1">
      <x:c r="A4188" s="413" t="str">
        <x:v>Data Schedule</x:v>
      </x:c>
      <x:c r="B4188" s="413" t="str">
        <x:v>AI241</x:v>
      </x:c>
      <x:c r="C4188" s="413" t="str">
        <x:v>=IF(A241="","",MAX(0,N241-P241))</x:v>
      </x:c>
      <x:c r="D4188" s="413" t="str">
        <x:v>=IF(A241="","",MAX(0,N241-AC241))</x:v>
      </x:c>
      <x:c r="E4188" s="413" t="str">
        <x:v>Integrasi rumus</x:v>
      </x:c>
      <x:c r="F4188" s="413" t="str">
        <x:v>9 Sep 2026</x:v>
      </x:c>
    </x:row>
    <x:row r="4189" ht="40" customHeight="1">
      <x:c r="A4189" s="413" t="str">
        <x:v>Data Schedule</x:v>
      </x:c>
      <x:c r="B4189" s="413" t="str">
        <x:v>V241</x:v>
      </x:c>
      <x:c r="C4189" s="413" t="str">
        <x:v>=IF(AND(A241&lt;&gt;"",U241=1,B241&gt;'Pengaturan'!$B$6,B241&lt;='Pengaturan'!$B$5),T241,0)</x:v>
      </x:c>
      <x:c r="D4189" s="413" t="str">
        <x:v>=IF(AND(AND(A241&lt;&gt;"",U241=1,AI241=0,AH241=0,LEFT(AG241,5)&lt;&gt;"CHECK",G241&lt;&gt;"CHECK PACKAGE"),B241&gt;'Pengaturan'!$B$6,B241&lt;='Pengaturan'!$B$5),T241,0)</x:v>
      </x:c>
      <x:c r="E4189" s="413" t="str">
        <x:v>Integrasi rumus</x:v>
      </x:c>
      <x:c r="F4189" s="413" t="str">
        <x:v>9 Sep 2026</x:v>
      </x:c>
    </x:row>
    <x:row r="4190" ht="40" customHeight="1">
      <x:c r="A4190" s="413" t="str">
        <x:v>Data Schedule</x:v>
      </x:c>
      <x:c r="B4190" s="413" t="str">
        <x:v>W241</x:v>
      </x:c>
      <x:c r="C4190" s="413" t="str">
        <x:v>=IF(AND(A241&lt;&gt;"",U241=1,B241='Pengaturan'!$B$6,'Pengaturan'!$B$28&lt;&gt;"Tutup"),T241,0)</x:v>
      </x:c>
      <x:c r="D4190" s="413" t="str">
        <x:v>=IF(AND(AND(A241&lt;&gt;"",U241=1,AI241=0,AH241=0,LEFT(AG241,5)&lt;&gt;"CHECK",G241&lt;&gt;"CHECK PACKAGE"),B241='Pengaturan'!$B$6,'Pengaturan'!$B$28&lt;&gt;"Tutup"),T241,0)</x:v>
      </x:c>
      <x:c r="E4190" s="413" t="str">
        <x:v>Integrasi rumus</x:v>
      </x:c>
      <x:c r="F4190" s="413" t="str">
        <x:v>9 Sep 2026</x:v>
      </x:c>
    </x:row>
    <x:row r="4191" ht="40" customHeight="1">
      <x:c r="A4191" s="413" t="str">
        <x:v>Data Schedule</x:v>
      </x:c>
      <x:c r="B4191" s="413" t="str">
        <x:v>AM241</x:v>
      </x:c>
      <x:c r="C4191" s="413"/>
      <x:c r="D4191" s="413" t="str">
        <x:v>=IF(AND(A241&lt;&gt;"",B241&gt;'Pengaturan'!$B$29,B241&lt;='Pengaturan'!$B$5),MAX(0,T241-V241-W241),0)</x:v>
      </x:c>
      <x:c r="E4191" s="413" t="str">
        <x:v>Integrasi rumus</x:v>
      </x:c>
      <x:c r="F4191" s="413" t="str">
        <x:v>9 Sep 2026</x:v>
      </x:c>
    </x:row>
    <x:row r="4192" ht="40" customHeight="1">
      <x:c r="A4192" s="413" t="str">
        <x:v>Data Schedule</x:v>
      </x:c>
      <x:c r="B4192" s="413" t="str">
        <x:v>AE241</x:v>
      </x:c>
      <x:c r="C4192" s="413" t="str">
        <x:v>=IF(A241="","",IF(AD241&lt;&gt;0,"CHECK harga/bayar",IF(AI241&gt;0,"CHECK DP belum cocok","OK")))</x:v>
      </x:c>
      <x:c r="D4192" s="413" t="str">
        <x:v>=IF(A241="","",IF(LEFT(AG241,5)="CHECK",AG241,IF(AD241&lt;&gt;0,"CHECK harga/bayar",IF(AI241&gt;0,"CHECK DP belum cocok",IF(U241=0,"Ditahan","OK")))))</x:v>
      </x:c>
      <x:c r="E4192" s="413" t="str">
        <x:v>Integrasi rumus</x:v>
      </x:c>
      <x:c r="F4192" s="413" t="str">
        <x:v>9 Sep 2026</x:v>
      </x:c>
    </x:row>
    <x:row r="4193" ht="40" customHeight="1">
      <x:c r="A4193" s="413" t="str">
        <x:v>Data Schedule</x:v>
      </x:c>
      <x:c r="B4193" s="413" t="str">
        <x:v>AC242</x:v>
      </x:c>
      <x:c r="C4193" s="413" t="str">
        <x:v>=IF(A242="","",P242+Q242)</x:v>
      </x:c>
      <x:c r="D4193" s="413" t="str">
        <x:v>=IF(A242="","",P242+Q242+IF(AL242&lt;&gt;"",N(AK242),0))</x:v>
      </x:c>
      <x:c r="E4193" s="413" t="str">
        <x:v>Integrasi rumus</x:v>
      </x:c>
      <x:c r="F4193" s="413" t="str">
        <x:v>9 Sep 2026</x:v>
      </x:c>
    </x:row>
    <x:row r="4194" ht="40" customHeight="1">
      <x:c r="A4194" s="413" t="str">
        <x:v>Data Schedule</x:v>
      </x:c>
      <x:c r="B4194" s="413" t="str">
        <x:v>S242</x:v>
      </x:c>
      <x:c r="C4194" s="413" t="str">
        <x:v>=IF(A242="","",MIN(L242,P242+Q242))</x:v>
      </x:c>
      <x:c r="D4194" s="413" t="str">
        <x:v>=IF(A242="","",MIN(L242,AC242))</x:v>
      </x:c>
      <x:c r="E4194" s="413" t="str">
        <x:v>Integrasi rumus</x:v>
      </x:c>
      <x:c r="F4194" s="413" t="str">
        <x:v>9 Sep 2026</x:v>
      </x:c>
    </x:row>
    <x:row r="4195" ht="40" customHeight="1">
      <x:c r="A4195" s="413" t="str">
        <x:v>Data Schedule</x:v>
      </x:c>
      <x:c r="B4195" s="413" t="str">
        <x:v>T242</x:v>
      </x:c>
      <x:c r="C4195" s="413" t="str">
        <x:v>=IF(A242="","",IF(OR(O242="Lunas",R242&gt;0),0,MAX(0,L242-MAX(N242,P242)-Q242)))</x:v>
      </x:c>
      <x:c r="D4195" s="413" t="str">
        <x:v>=IF(A242="","",MAX(0,L242-AC242))</x:v>
      </x:c>
      <x:c r="E4195" s="413" t="str">
        <x:v>Integrasi rumus</x:v>
      </x:c>
      <x:c r="F4195" s="413" t="str">
        <x:v>9 Sep 2026</x:v>
      </x:c>
    </x:row>
    <x:row r="4196" ht="40" customHeight="1">
      <x:c r="A4196" s="413" t="str">
        <x:v>Data Schedule</x:v>
      </x:c>
      <x:c r="B4196" s="413" t="str">
        <x:v>AI242</x:v>
      </x:c>
      <x:c r="C4196" s="413" t="str">
        <x:v>=IF(A242="","",MAX(0,N242-P242))</x:v>
      </x:c>
      <x:c r="D4196" s="413" t="str">
        <x:v>=IF(A242="","",MAX(0,N242-AC242))</x:v>
      </x:c>
      <x:c r="E4196" s="413" t="str">
        <x:v>Integrasi rumus</x:v>
      </x:c>
      <x:c r="F4196" s="413" t="str">
        <x:v>9 Sep 2026</x:v>
      </x:c>
    </x:row>
    <x:row r="4197" ht="40" customHeight="1">
      <x:c r="A4197" s="413" t="str">
        <x:v>Data Schedule</x:v>
      </x:c>
      <x:c r="B4197" s="413" t="str">
        <x:v>V242</x:v>
      </x:c>
      <x:c r="C4197" s="413" t="str">
        <x:v>=IF(AND(A242&lt;&gt;"",U242=1,B242&gt;'Pengaturan'!$B$6,B242&lt;='Pengaturan'!$B$5),T242,0)</x:v>
      </x:c>
      <x:c r="D4197" s="413" t="str">
        <x:v>=IF(AND(AND(A242&lt;&gt;"",U242=1,AI242=0,AH242=0,LEFT(AG242,5)&lt;&gt;"CHECK",G242&lt;&gt;"CHECK PACKAGE"),B242&gt;'Pengaturan'!$B$6,B242&lt;='Pengaturan'!$B$5),T242,0)</x:v>
      </x:c>
      <x:c r="E4197" s="413" t="str">
        <x:v>Integrasi rumus</x:v>
      </x:c>
      <x:c r="F4197" s="413" t="str">
        <x:v>9 Sep 2026</x:v>
      </x:c>
    </x:row>
    <x:row r="4198" ht="40" customHeight="1">
      <x:c r="A4198" s="413" t="str">
        <x:v>Data Schedule</x:v>
      </x:c>
      <x:c r="B4198" s="413" t="str">
        <x:v>W242</x:v>
      </x:c>
      <x:c r="C4198" s="413" t="str">
        <x:v>=IF(AND(A242&lt;&gt;"",U242=1,B242='Pengaturan'!$B$6,'Pengaturan'!$B$28&lt;&gt;"Tutup"),T242,0)</x:v>
      </x:c>
      <x:c r="D4198" s="413" t="str">
        <x:v>=IF(AND(AND(A242&lt;&gt;"",U242=1,AI242=0,AH242=0,LEFT(AG242,5)&lt;&gt;"CHECK",G242&lt;&gt;"CHECK PACKAGE"),B242='Pengaturan'!$B$6,'Pengaturan'!$B$28&lt;&gt;"Tutup"),T242,0)</x:v>
      </x:c>
      <x:c r="E4198" s="413" t="str">
        <x:v>Integrasi rumus</x:v>
      </x:c>
      <x:c r="F4198" s="413" t="str">
        <x:v>9 Sep 2026</x:v>
      </x:c>
    </x:row>
    <x:row r="4199" ht="40" customHeight="1">
      <x:c r="A4199" s="413" t="str">
        <x:v>Data Schedule</x:v>
      </x:c>
      <x:c r="B4199" s="413" t="str">
        <x:v>AM242</x:v>
      </x:c>
      <x:c r="C4199" s="413"/>
      <x:c r="D4199" s="413" t="str">
        <x:v>=IF(AND(A242&lt;&gt;"",B242&gt;'Pengaturan'!$B$29,B242&lt;='Pengaturan'!$B$5),MAX(0,T242-V242-W242),0)</x:v>
      </x:c>
      <x:c r="E4199" s="413" t="str">
        <x:v>Integrasi rumus</x:v>
      </x:c>
      <x:c r="F4199" s="413" t="str">
        <x:v>9 Sep 2026</x:v>
      </x:c>
    </x:row>
    <x:row r="4200" ht="40" customHeight="1">
      <x:c r="A4200" s="413" t="str">
        <x:v>Data Schedule</x:v>
      </x:c>
      <x:c r="B4200" s="413" t="str">
        <x:v>AE242</x:v>
      </x:c>
      <x:c r="C4200" s="413" t="str">
        <x:v>=IF(A242="","",IF(AD242&lt;&gt;0,"CHECK harga/bayar",IF(AI242&gt;0,"CHECK DP belum cocok","OK")))</x:v>
      </x:c>
      <x:c r="D4200" s="413" t="str">
        <x:v>=IF(A242="","",IF(LEFT(AG242,5)="CHECK",AG242,IF(AD242&lt;&gt;0,"CHECK harga/bayar",IF(AI242&gt;0,"CHECK DP belum cocok",IF(U242=0,"Ditahan","OK")))))</x:v>
      </x:c>
      <x:c r="E4200" s="413" t="str">
        <x:v>Integrasi rumus</x:v>
      </x:c>
      <x:c r="F4200" s="413" t="str">
        <x:v>9 Sep 2026</x:v>
      </x:c>
    </x:row>
    <x:row r="4201" ht="40" customHeight="1">
      <x:c r="A4201" s="413" t="str">
        <x:v>Data Schedule</x:v>
      </x:c>
      <x:c r="B4201" s="413" t="str">
        <x:v>AC243</x:v>
      </x:c>
      <x:c r="C4201" s="413" t="str">
        <x:v>=IF(A243="","",P243+Q243)</x:v>
      </x:c>
      <x:c r="D4201" s="413" t="str">
        <x:v>=IF(A243="","",P243+Q243+IF(AL243&lt;&gt;"",N(AK243),0))</x:v>
      </x:c>
      <x:c r="E4201" s="413" t="str">
        <x:v>Integrasi rumus</x:v>
      </x:c>
      <x:c r="F4201" s="413" t="str">
        <x:v>9 Sep 2026</x:v>
      </x:c>
    </x:row>
    <x:row r="4202" ht="40" customHeight="1">
      <x:c r="A4202" s="413" t="str">
        <x:v>Data Schedule</x:v>
      </x:c>
      <x:c r="B4202" s="413" t="str">
        <x:v>S243</x:v>
      </x:c>
      <x:c r="C4202" s="413" t="str">
        <x:v>=IF(A243="","",MIN(L243,P243+Q243))</x:v>
      </x:c>
      <x:c r="D4202" s="413" t="str">
        <x:v>=IF(A243="","",MIN(L243,AC243))</x:v>
      </x:c>
      <x:c r="E4202" s="413" t="str">
        <x:v>Integrasi rumus</x:v>
      </x:c>
      <x:c r="F4202" s="413" t="str">
        <x:v>9 Sep 2026</x:v>
      </x:c>
    </x:row>
    <x:row r="4203" ht="40" customHeight="1">
      <x:c r="A4203" s="413" t="str">
        <x:v>Data Schedule</x:v>
      </x:c>
      <x:c r="B4203" s="413" t="str">
        <x:v>T243</x:v>
      </x:c>
      <x:c r="C4203" s="413" t="str">
        <x:v>=IF(A243="","",IF(OR(O243="Lunas",R243&gt;0),0,MAX(0,L243-MAX(N243,P243)-Q243)))</x:v>
      </x:c>
      <x:c r="D4203" s="413" t="str">
        <x:v>=IF(A243="","",MAX(0,L243-AC243))</x:v>
      </x:c>
      <x:c r="E4203" s="413" t="str">
        <x:v>Integrasi rumus</x:v>
      </x:c>
      <x:c r="F4203" s="413" t="str">
        <x:v>9 Sep 2026</x:v>
      </x:c>
    </x:row>
    <x:row r="4204" ht="40" customHeight="1">
      <x:c r="A4204" s="413" t="str">
        <x:v>Data Schedule</x:v>
      </x:c>
      <x:c r="B4204" s="413" t="str">
        <x:v>AI243</x:v>
      </x:c>
      <x:c r="C4204" s="413" t="str">
        <x:v>=IF(A243="","",MAX(0,N243-P243))</x:v>
      </x:c>
      <x:c r="D4204" s="413" t="str">
        <x:v>=IF(A243="","",MAX(0,N243-AC243))</x:v>
      </x:c>
      <x:c r="E4204" s="413" t="str">
        <x:v>Integrasi rumus</x:v>
      </x:c>
      <x:c r="F4204" s="413" t="str">
        <x:v>9 Sep 2026</x:v>
      </x:c>
    </x:row>
    <x:row r="4205" ht="40" customHeight="1">
      <x:c r="A4205" s="413" t="str">
        <x:v>Data Schedule</x:v>
      </x:c>
      <x:c r="B4205" s="413" t="str">
        <x:v>V243</x:v>
      </x:c>
      <x:c r="C4205" s="413" t="str">
        <x:v>=IF(AND(A243&lt;&gt;"",U243=1,B243&gt;'Pengaturan'!$B$6,B243&lt;='Pengaturan'!$B$5),T243,0)</x:v>
      </x:c>
      <x:c r="D4205" s="413" t="str">
        <x:v>=IF(AND(AND(A243&lt;&gt;"",U243=1,AI243=0,AH243=0,LEFT(AG243,5)&lt;&gt;"CHECK",G243&lt;&gt;"CHECK PACKAGE"),B243&gt;'Pengaturan'!$B$6,B243&lt;='Pengaturan'!$B$5),T243,0)</x:v>
      </x:c>
      <x:c r="E4205" s="413" t="str">
        <x:v>Integrasi rumus</x:v>
      </x:c>
      <x:c r="F4205" s="413" t="str">
        <x:v>9 Sep 2026</x:v>
      </x:c>
    </x:row>
    <x:row r="4206" ht="40" customHeight="1">
      <x:c r="A4206" s="413" t="str">
        <x:v>Data Schedule</x:v>
      </x:c>
      <x:c r="B4206" s="413" t="str">
        <x:v>W243</x:v>
      </x:c>
      <x:c r="C4206" s="413" t="str">
        <x:v>=IF(AND(A243&lt;&gt;"",U243=1,B243='Pengaturan'!$B$6,'Pengaturan'!$B$28&lt;&gt;"Tutup"),T243,0)</x:v>
      </x:c>
      <x:c r="D4206" s="413" t="str">
        <x:v>=IF(AND(AND(A243&lt;&gt;"",U243=1,AI243=0,AH243=0,LEFT(AG243,5)&lt;&gt;"CHECK",G243&lt;&gt;"CHECK PACKAGE"),B243='Pengaturan'!$B$6,'Pengaturan'!$B$28&lt;&gt;"Tutup"),T243,0)</x:v>
      </x:c>
      <x:c r="E4206" s="413" t="str">
        <x:v>Integrasi rumus</x:v>
      </x:c>
      <x:c r="F4206" s="413" t="str">
        <x:v>9 Sep 2026</x:v>
      </x:c>
    </x:row>
    <x:row r="4207" ht="40" customHeight="1">
      <x:c r="A4207" s="413" t="str">
        <x:v>Data Schedule</x:v>
      </x:c>
      <x:c r="B4207" s="413" t="str">
        <x:v>AM243</x:v>
      </x:c>
      <x:c r="C4207" s="413"/>
      <x:c r="D4207" s="413" t="str">
        <x:v>=IF(AND(A243&lt;&gt;"",B243&gt;'Pengaturan'!$B$29,B243&lt;='Pengaturan'!$B$5),MAX(0,T243-V243-W243),0)</x:v>
      </x:c>
      <x:c r="E4207" s="413" t="str">
        <x:v>Integrasi rumus</x:v>
      </x:c>
      <x:c r="F4207" s="413" t="str">
        <x:v>9 Sep 2026</x:v>
      </x:c>
    </x:row>
    <x:row r="4208" ht="40" customHeight="1">
      <x:c r="A4208" s="413" t="str">
        <x:v>Data Schedule</x:v>
      </x:c>
      <x:c r="B4208" s="413" t="str">
        <x:v>AE243</x:v>
      </x:c>
      <x:c r="C4208" s="413" t="str">
        <x:v>=IF(A243="","",IF(AD243&lt;&gt;0,"CHECK harga/bayar",IF(AI243&gt;0,"CHECK DP belum cocok","OK")))</x:v>
      </x:c>
      <x:c r="D4208" s="413" t="str">
        <x:v>=IF(A243="","",IF(LEFT(AG243,5)="CHECK",AG243,IF(AD243&lt;&gt;0,"CHECK harga/bayar",IF(AI243&gt;0,"CHECK DP belum cocok",IF(U243=0,"Ditahan","OK")))))</x:v>
      </x:c>
      <x:c r="E4208" s="413" t="str">
        <x:v>Integrasi rumus</x:v>
      </x:c>
      <x:c r="F4208" s="413" t="str">
        <x:v>9 Sep 2026</x:v>
      </x:c>
    </x:row>
    <x:row r="4209" ht="40" customHeight="1">
      <x:c r="A4209" s="413" t="str">
        <x:v>Data Schedule</x:v>
      </x:c>
      <x:c r="B4209" s="413" t="str">
        <x:v>AC244</x:v>
      </x:c>
      <x:c r="C4209" s="413" t="str">
        <x:v>=IF(A244="","",P244+Q244)</x:v>
      </x:c>
      <x:c r="D4209" s="413" t="str">
        <x:v>=IF(A244="","",P244+Q244+IF(AL244&lt;&gt;"",N(AK244),0))</x:v>
      </x:c>
      <x:c r="E4209" s="413" t="str">
        <x:v>Integrasi rumus</x:v>
      </x:c>
      <x:c r="F4209" s="413" t="str">
        <x:v>9 Sep 2026</x:v>
      </x:c>
    </x:row>
    <x:row r="4210" ht="40" customHeight="1">
      <x:c r="A4210" s="413" t="str">
        <x:v>Data Schedule</x:v>
      </x:c>
      <x:c r="B4210" s="413" t="str">
        <x:v>S244</x:v>
      </x:c>
      <x:c r="C4210" s="413" t="str">
        <x:v>=IF(A244="","",MIN(L244,P244+Q244))</x:v>
      </x:c>
      <x:c r="D4210" s="413" t="str">
        <x:v>=IF(A244="","",MIN(L244,AC244))</x:v>
      </x:c>
      <x:c r="E4210" s="413" t="str">
        <x:v>Integrasi rumus</x:v>
      </x:c>
      <x:c r="F4210" s="413" t="str">
        <x:v>9 Sep 2026</x:v>
      </x:c>
    </x:row>
    <x:row r="4211" ht="40" customHeight="1">
      <x:c r="A4211" s="413" t="str">
        <x:v>Data Schedule</x:v>
      </x:c>
      <x:c r="B4211" s="413" t="str">
        <x:v>T244</x:v>
      </x:c>
      <x:c r="C4211" s="413" t="str">
        <x:v>=IF(A244="","",IF(OR(O244="Lunas",R244&gt;0),0,MAX(0,L244-MAX(N244,P244)-Q244)))</x:v>
      </x:c>
      <x:c r="D4211" s="413" t="str">
        <x:v>=IF(A244="","",MAX(0,L244-AC244))</x:v>
      </x:c>
      <x:c r="E4211" s="413" t="str">
        <x:v>Integrasi rumus</x:v>
      </x:c>
      <x:c r="F4211" s="413" t="str">
        <x:v>9 Sep 2026</x:v>
      </x:c>
    </x:row>
    <x:row r="4212" ht="40" customHeight="1">
      <x:c r="A4212" s="413" t="str">
        <x:v>Data Schedule</x:v>
      </x:c>
      <x:c r="B4212" s="413" t="str">
        <x:v>AI244</x:v>
      </x:c>
      <x:c r="C4212" s="413" t="str">
        <x:v>=IF(A244="","",MAX(0,N244-P244))</x:v>
      </x:c>
      <x:c r="D4212" s="413" t="str">
        <x:v>=IF(A244="","",MAX(0,N244-AC244))</x:v>
      </x:c>
      <x:c r="E4212" s="413" t="str">
        <x:v>Integrasi rumus</x:v>
      </x:c>
      <x:c r="F4212" s="413" t="str">
        <x:v>9 Sep 2026</x:v>
      </x:c>
    </x:row>
    <x:row r="4213" ht="40" customHeight="1">
      <x:c r="A4213" s="413" t="str">
        <x:v>Data Schedule</x:v>
      </x:c>
      <x:c r="B4213" s="413" t="str">
        <x:v>V244</x:v>
      </x:c>
      <x:c r="C4213" s="413" t="str">
        <x:v>=IF(AND(A244&lt;&gt;"",U244=1,B244&gt;'Pengaturan'!$B$6,B244&lt;='Pengaturan'!$B$5),T244,0)</x:v>
      </x:c>
      <x:c r="D4213" s="413" t="str">
        <x:v>=IF(AND(AND(A244&lt;&gt;"",U244=1,AI244=0,AH244=0,LEFT(AG244,5)&lt;&gt;"CHECK",G244&lt;&gt;"CHECK PACKAGE"),B244&gt;'Pengaturan'!$B$6,B244&lt;='Pengaturan'!$B$5),T244,0)</x:v>
      </x:c>
      <x:c r="E4213" s="413" t="str">
        <x:v>Integrasi rumus</x:v>
      </x:c>
      <x:c r="F4213" s="413" t="str">
        <x:v>9 Sep 2026</x:v>
      </x:c>
    </x:row>
    <x:row r="4214" ht="40" customHeight="1">
      <x:c r="A4214" s="413" t="str">
        <x:v>Data Schedule</x:v>
      </x:c>
      <x:c r="B4214" s="413" t="str">
        <x:v>W244</x:v>
      </x:c>
      <x:c r="C4214" s="413" t="str">
        <x:v>=IF(AND(A244&lt;&gt;"",U244=1,B244='Pengaturan'!$B$6,'Pengaturan'!$B$28&lt;&gt;"Tutup"),T244,0)</x:v>
      </x:c>
      <x:c r="D4214" s="413" t="str">
        <x:v>=IF(AND(AND(A244&lt;&gt;"",U244=1,AI244=0,AH244=0,LEFT(AG244,5)&lt;&gt;"CHECK",G244&lt;&gt;"CHECK PACKAGE"),B244='Pengaturan'!$B$6,'Pengaturan'!$B$28&lt;&gt;"Tutup"),T244,0)</x:v>
      </x:c>
      <x:c r="E4214" s="413" t="str">
        <x:v>Integrasi rumus</x:v>
      </x:c>
      <x:c r="F4214" s="413" t="str">
        <x:v>9 Sep 2026</x:v>
      </x:c>
    </x:row>
    <x:row r="4215" ht="40" customHeight="1">
      <x:c r="A4215" s="413" t="str">
        <x:v>Data Schedule</x:v>
      </x:c>
      <x:c r="B4215" s="413" t="str">
        <x:v>AM244</x:v>
      </x:c>
      <x:c r="C4215" s="413"/>
      <x:c r="D4215" s="413" t="str">
        <x:v>=IF(AND(A244&lt;&gt;"",B244&gt;'Pengaturan'!$B$29,B244&lt;='Pengaturan'!$B$5),MAX(0,T244-V244-W244),0)</x:v>
      </x:c>
      <x:c r="E4215" s="413" t="str">
        <x:v>Integrasi rumus</x:v>
      </x:c>
      <x:c r="F4215" s="413" t="str">
        <x:v>9 Sep 2026</x:v>
      </x:c>
    </x:row>
    <x:row r="4216" ht="40" customHeight="1">
      <x:c r="A4216" s="413" t="str">
        <x:v>Data Schedule</x:v>
      </x:c>
      <x:c r="B4216" s="413" t="str">
        <x:v>AE244</x:v>
      </x:c>
      <x:c r="C4216" s="413" t="str">
        <x:v>=IF(A244="","",IF(AD244&lt;&gt;0,"CHECK harga/bayar",IF(AI244&gt;0,"CHECK DP belum cocok","OK")))</x:v>
      </x:c>
      <x:c r="D4216" s="413" t="str">
        <x:v>=IF(A244="","",IF(LEFT(AG244,5)="CHECK",AG244,IF(AD244&lt;&gt;0,"CHECK harga/bayar",IF(AI244&gt;0,"CHECK DP belum cocok",IF(U244=0,"Ditahan","OK")))))</x:v>
      </x:c>
      <x:c r="E4216" s="413" t="str">
        <x:v>Integrasi rumus</x:v>
      </x:c>
      <x:c r="F4216" s="413" t="str">
        <x:v>9 Sep 2026</x:v>
      </x:c>
    </x:row>
    <x:row r="4217" ht="40" customHeight="1">
      <x:c r="A4217" s="413" t="str">
        <x:v>Data Schedule</x:v>
      </x:c>
      <x:c r="B4217" s="413" t="str">
        <x:v>AC245</x:v>
      </x:c>
      <x:c r="C4217" s="413" t="str">
        <x:v>=IF(A245="","",P245+Q245)</x:v>
      </x:c>
      <x:c r="D4217" s="413" t="str">
        <x:v>=IF(A245="","",P245+Q245+IF(AL245&lt;&gt;"",N(AK245),0))</x:v>
      </x:c>
      <x:c r="E4217" s="413" t="str">
        <x:v>Integrasi rumus</x:v>
      </x:c>
      <x:c r="F4217" s="413" t="str">
        <x:v>9 Sep 2026</x:v>
      </x:c>
    </x:row>
    <x:row r="4218" ht="40" customHeight="1">
      <x:c r="A4218" s="413" t="str">
        <x:v>Data Schedule</x:v>
      </x:c>
      <x:c r="B4218" s="413" t="str">
        <x:v>S245</x:v>
      </x:c>
      <x:c r="C4218" s="413" t="str">
        <x:v>=IF(A245="","",MIN(L245,P245+Q245))</x:v>
      </x:c>
      <x:c r="D4218" s="413" t="str">
        <x:v>=IF(A245="","",MIN(L245,AC245))</x:v>
      </x:c>
      <x:c r="E4218" s="413" t="str">
        <x:v>Integrasi rumus</x:v>
      </x:c>
      <x:c r="F4218" s="413" t="str">
        <x:v>9 Sep 2026</x:v>
      </x:c>
    </x:row>
    <x:row r="4219" ht="40" customHeight="1">
      <x:c r="A4219" s="413" t="str">
        <x:v>Data Schedule</x:v>
      </x:c>
      <x:c r="B4219" s="413" t="str">
        <x:v>T245</x:v>
      </x:c>
      <x:c r="C4219" s="413" t="str">
        <x:v>=IF(A245="","",IF(OR(O245="Lunas",R245&gt;0),0,MAX(0,L245-MAX(N245,P245)-Q245)))</x:v>
      </x:c>
      <x:c r="D4219" s="413" t="str">
        <x:v>=IF(A245="","",MAX(0,L245-AC245))</x:v>
      </x:c>
      <x:c r="E4219" s="413" t="str">
        <x:v>Integrasi rumus</x:v>
      </x:c>
      <x:c r="F4219" s="413" t="str">
        <x:v>9 Sep 2026</x:v>
      </x:c>
    </x:row>
    <x:row r="4220" ht="40" customHeight="1">
      <x:c r="A4220" s="413" t="str">
        <x:v>Data Schedule</x:v>
      </x:c>
      <x:c r="B4220" s="413" t="str">
        <x:v>AI245</x:v>
      </x:c>
      <x:c r="C4220" s="413" t="str">
        <x:v>=IF(A245="","",MAX(0,N245-P245))</x:v>
      </x:c>
      <x:c r="D4220" s="413" t="str">
        <x:v>=IF(A245="","",MAX(0,N245-AC245))</x:v>
      </x:c>
      <x:c r="E4220" s="413" t="str">
        <x:v>Integrasi rumus</x:v>
      </x:c>
      <x:c r="F4220" s="413" t="str">
        <x:v>9 Sep 2026</x:v>
      </x:c>
    </x:row>
    <x:row r="4221" ht="40" customHeight="1">
      <x:c r="A4221" s="413" t="str">
        <x:v>Data Schedule</x:v>
      </x:c>
      <x:c r="B4221" s="413" t="str">
        <x:v>V245</x:v>
      </x:c>
      <x:c r="C4221" s="413" t="str">
        <x:v>=IF(AND(A245&lt;&gt;"",U245=1,B245&gt;'Pengaturan'!$B$6,B245&lt;='Pengaturan'!$B$5),T245,0)</x:v>
      </x:c>
      <x:c r="D4221" s="413" t="str">
        <x:v>=IF(AND(AND(A245&lt;&gt;"",U245=1,AI245=0,AH245=0,LEFT(AG245,5)&lt;&gt;"CHECK",G245&lt;&gt;"CHECK PACKAGE"),B245&gt;'Pengaturan'!$B$6,B245&lt;='Pengaturan'!$B$5),T245,0)</x:v>
      </x:c>
      <x:c r="E4221" s="413" t="str">
        <x:v>Integrasi rumus</x:v>
      </x:c>
      <x:c r="F4221" s="413" t="str">
        <x:v>9 Sep 2026</x:v>
      </x:c>
    </x:row>
    <x:row r="4222" ht="40" customHeight="1">
      <x:c r="A4222" s="413" t="str">
        <x:v>Data Schedule</x:v>
      </x:c>
      <x:c r="B4222" s="413" t="str">
        <x:v>W245</x:v>
      </x:c>
      <x:c r="C4222" s="413" t="str">
        <x:v>=IF(AND(A245&lt;&gt;"",U245=1,B245='Pengaturan'!$B$6,'Pengaturan'!$B$28&lt;&gt;"Tutup"),T245,0)</x:v>
      </x:c>
      <x:c r="D4222" s="413" t="str">
        <x:v>=IF(AND(AND(A245&lt;&gt;"",U245=1,AI245=0,AH245=0,LEFT(AG245,5)&lt;&gt;"CHECK",G245&lt;&gt;"CHECK PACKAGE"),B245='Pengaturan'!$B$6,'Pengaturan'!$B$28&lt;&gt;"Tutup"),T245,0)</x:v>
      </x:c>
      <x:c r="E4222" s="413" t="str">
        <x:v>Integrasi rumus</x:v>
      </x:c>
      <x:c r="F4222" s="413" t="str">
        <x:v>9 Sep 2026</x:v>
      </x:c>
    </x:row>
    <x:row r="4223" ht="40" customHeight="1">
      <x:c r="A4223" s="413" t="str">
        <x:v>Data Schedule</x:v>
      </x:c>
      <x:c r="B4223" s="413" t="str">
        <x:v>AM245</x:v>
      </x:c>
      <x:c r="C4223" s="413"/>
      <x:c r="D4223" s="413" t="str">
        <x:v>=IF(AND(A245&lt;&gt;"",B245&gt;'Pengaturan'!$B$29,B245&lt;='Pengaturan'!$B$5),MAX(0,T245-V245-W245),0)</x:v>
      </x:c>
      <x:c r="E4223" s="413" t="str">
        <x:v>Integrasi rumus</x:v>
      </x:c>
      <x:c r="F4223" s="413" t="str">
        <x:v>9 Sep 2026</x:v>
      </x:c>
    </x:row>
    <x:row r="4224" ht="40" customHeight="1">
      <x:c r="A4224" s="413" t="str">
        <x:v>Data Schedule</x:v>
      </x:c>
      <x:c r="B4224" s="413" t="str">
        <x:v>AE245</x:v>
      </x:c>
      <x:c r="C4224" s="413" t="str">
        <x:v>=IF(A245="","",IF(AD245&lt;&gt;0,"CHECK harga/bayar",IF(AI245&gt;0,"CHECK DP belum cocok","OK")))</x:v>
      </x:c>
      <x:c r="D4224" s="413" t="str">
        <x:v>=IF(A245="","",IF(LEFT(AG245,5)="CHECK",AG245,IF(AD245&lt;&gt;0,"CHECK harga/bayar",IF(AI245&gt;0,"CHECK DP belum cocok",IF(U245=0,"Ditahan","OK")))))</x:v>
      </x:c>
      <x:c r="E4224" s="413" t="str">
        <x:v>Integrasi rumus</x:v>
      </x:c>
      <x:c r="F4224" s="413" t="str">
        <x:v>9 Sep 2026</x:v>
      </x:c>
    </x:row>
    <x:row r="4225" ht="40" customHeight="1">
      <x:c r="A4225" s="413" t="str">
        <x:v>Data Schedule</x:v>
      </x:c>
      <x:c r="B4225" s="413" t="str">
        <x:v>AC246</x:v>
      </x:c>
      <x:c r="C4225" s="413" t="str">
        <x:v>=IF(A246="","",P246+Q246)</x:v>
      </x:c>
      <x:c r="D4225" s="413" t="str">
        <x:v>=IF(A246="","",P246+Q246+IF(AL246&lt;&gt;"",N(AK246),0))</x:v>
      </x:c>
      <x:c r="E4225" s="413" t="str">
        <x:v>Integrasi rumus</x:v>
      </x:c>
      <x:c r="F4225" s="413" t="str">
        <x:v>9 Sep 2026</x:v>
      </x:c>
    </x:row>
    <x:row r="4226" ht="40" customHeight="1">
      <x:c r="A4226" s="413" t="str">
        <x:v>Data Schedule</x:v>
      </x:c>
      <x:c r="B4226" s="413" t="str">
        <x:v>S246</x:v>
      </x:c>
      <x:c r="C4226" s="413" t="str">
        <x:v>=IF(A246="","",MIN(L246,P246+Q246))</x:v>
      </x:c>
      <x:c r="D4226" s="413" t="str">
        <x:v>=IF(A246="","",MIN(L246,AC246))</x:v>
      </x:c>
      <x:c r="E4226" s="413" t="str">
        <x:v>Integrasi rumus</x:v>
      </x:c>
      <x:c r="F4226" s="413" t="str">
        <x:v>9 Sep 2026</x:v>
      </x:c>
    </x:row>
    <x:row r="4227" ht="40" customHeight="1">
      <x:c r="A4227" s="413" t="str">
        <x:v>Data Schedule</x:v>
      </x:c>
      <x:c r="B4227" s="413" t="str">
        <x:v>T246</x:v>
      </x:c>
      <x:c r="C4227" s="413" t="str">
        <x:v>=IF(A246="","",IF(OR(O246="Lunas",R246&gt;0),0,MAX(0,L246-MAX(N246,P246)-Q246)))</x:v>
      </x:c>
      <x:c r="D4227" s="413" t="str">
        <x:v>=IF(A246="","",MAX(0,L246-AC246))</x:v>
      </x:c>
      <x:c r="E4227" s="413" t="str">
        <x:v>Integrasi rumus</x:v>
      </x:c>
      <x:c r="F4227" s="413" t="str">
        <x:v>9 Sep 2026</x:v>
      </x:c>
    </x:row>
    <x:row r="4228" ht="40" customHeight="1">
      <x:c r="A4228" s="413" t="str">
        <x:v>Data Schedule</x:v>
      </x:c>
      <x:c r="B4228" s="413" t="str">
        <x:v>AI246</x:v>
      </x:c>
      <x:c r="C4228" s="413" t="str">
        <x:v>=IF(A246="","",MAX(0,N246-P246))</x:v>
      </x:c>
      <x:c r="D4228" s="413" t="str">
        <x:v>=IF(A246="","",MAX(0,N246-AC246))</x:v>
      </x:c>
      <x:c r="E4228" s="413" t="str">
        <x:v>Integrasi rumus</x:v>
      </x:c>
      <x:c r="F4228" s="413" t="str">
        <x:v>9 Sep 2026</x:v>
      </x:c>
    </x:row>
    <x:row r="4229" ht="40" customHeight="1">
      <x:c r="A4229" s="413" t="str">
        <x:v>Data Schedule</x:v>
      </x:c>
      <x:c r="B4229" s="413" t="str">
        <x:v>V246</x:v>
      </x:c>
      <x:c r="C4229" s="413" t="str">
        <x:v>=IF(AND(A246&lt;&gt;"",U246=1,B246&gt;'Pengaturan'!$B$6,B246&lt;='Pengaturan'!$B$5),T246,0)</x:v>
      </x:c>
      <x:c r="D4229" s="413" t="str">
        <x:v>=IF(AND(AND(A246&lt;&gt;"",U246=1,AI246=0,AH246=0,LEFT(AG246,5)&lt;&gt;"CHECK",G246&lt;&gt;"CHECK PACKAGE"),B246&gt;'Pengaturan'!$B$6,B246&lt;='Pengaturan'!$B$5),T246,0)</x:v>
      </x:c>
      <x:c r="E4229" s="413" t="str">
        <x:v>Integrasi rumus</x:v>
      </x:c>
      <x:c r="F4229" s="413" t="str">
        <x:v>9 Sep 2026</x:v>
      </x:c>
    </x:row>
    <x:row r="4230" ht="40" customHeight="1">
      <x:c r="A4230" s="413" t="str">
        <x:v>Data Schedule</x:v>
      </x:c>
      <x:c r="B4230" s="413" t="str">
        <x:v>W246</x:v>
      </x:c>
      <x:c r="C4230" s="413" t="str">
        <x:v>=IF(AND(A246&lt;&gt;"",U246=1,B246='Pengaturan'!$B$6,'Pengaturan'!$B$28&lt;&gt;"Tutup"),T246,0)</x:v>
      </x:c>
      <x:c r="D4230" s="413" t="str">
        <x:v>=IF(AND(AND(A246&lt;&gt;"",U246=1,AI246=0,AH246=0,LEFT(AG246,5)&lt;&gt;"CHECK",G246&lt;&gt;"CHECK PACKAGE"),B246='Pengaturan'!$B$6,'Pengaturan'!$B$28&lt;&gt;"Tutup"),T246,0)</x:v>
      </x:c>
      <x:c r="E4230" s="413" t="str">
        <x:v>Integrasi rumus</x:v>
      </x:c>
      <x:c r="F4230" s="413" t="str">
        <x:v>9 Sep 2026</x:v>
      </x:c>
    </x:row>
    <x:row r="4231" ht="40" customHeight="1">
      <x:c r="A4231" s="413" t="str">
        <x:v>Data Schedule</x:v>
      </x:c>
      <x:c r="B4231" s="413" t="str">
        <x:v>AM246</x:v>
      </x:c>
      <x:c r="C4231" s="413"/>
      <x:c r="D4231" s="413" t="str">
        <x:v>=IF(AND(A246&lt;&gt;"",B246&gt;'Pengaturan'!$B$29,B246&lt;='Pengaturan'!$B$5),MAX(0,T246-V246-W246),0)</x:v>
      </x:c>
      <x:c r="E4231" s="413" t="str">
        <x:v>Integrasi rumus</x:v>
      </x:c>
      <x:c r="F4231" s="413" t="str">
        <x:v>9 Sep 2026</x:v>
      </x:c>
    </x:row>
    <x:row r="4232" ht="40" customHeight="1">
      <x:c r="A4232" s="413" t="str">
        <x:v>Data Schedule</x:v>
      </x:c>
      <x:c r="B4232" s="413" t="str">
        <x:v>AE246</x:v>
      </x:c>
      <x:c r="C4232" s="413" t="str">
        <x:v>=IF(A246="","",IF(AD246&lt;&gt;0,"CHECK harga/bayar",IF(AI246&gt;0,"CHECK DP belum cocok","OK")))</x:v>
      </x:c>
      <x:c r="D4232" s="413" t="str">
        <x:v>=IF(A246="","",IF(LEFT(AG246,5)="CHECK",AG246,IF(AD246&lt;&gt;0,"CHECK harga/bayar",IF(AI246&gt;0,"CHECK DP belum cocok",IF(U246=0,"Ditahan","OK")))))</x:v>
      </x:c>
      <x:c r="E4232" s="413" t="str">
        <x:v>Integrasi rumus</x:v>
      </x:c>
      <x:c r="F4232" s="413" t="str">
        <x:v>9 Sep 2026</x:v>
      </x:c>
    </x:row>
    <x:row r="4233" ht="40" customHeight="1">
      <x:c r="A4233" s="413" t="str">
        <x:v>Data Schedule</x:v>
      </x:c>
      <x:c r="B4233" s="413" t="str">
        <x:v>AC247</x:v>
      </x:c>
      <x:c r="C4233" s="413" t="str">
        <x:v>=IF(A247="","",P247+Q247)</x:v>
      </x:c>
      <x:c r="D4233" s="413" t="str">
        <x:v>=IF(A247="","",P247+Q247+IF(AL247&lt;&gt;"",N(AK247),0))</x:v>
      </x:c>
      <x:c r="E4233" s="413" t="str">
        <x:v>Integrasi rumus</x:v>
      </x:c>
      <x:c r="F4233" s="413" t="str">
        <x:v>9 Sep 2026</x:v>
      </x:c>
    </x:row>
    <x:row r="4234" ht="40" customHeight="1">
      <x:c r="A4234" s="413" t="str">
        <x:v>Data Schedule</x:v>
      </x:c>
      <x:c r="B4234" s="413" t="str">
        <x:v>S247</x:v>
      </x:c>
      <x:c r="C4234" s="413" t="str">
        <x:v>=IF(A247="","",MIN(L247,P247+Q247))</x:v>
      </x:c>
      <x:c r="D4234" s="413" t="str">
        <x:v>=IF(A247="","",MIN(L247,AC247))</x:v>
      </x:c>
      <x:c r="E4234" s="413" t="str">
        <x:v>Integrasi rumus</x:v>
      </x:c>
      <x:c r="F4234" s="413" t="str">
        <x:v>9 Sep 2026</x:v>
      </x:c>
    </x:row>
    <x:row r="4235" ht="40" customHeight="1">
      <x:c r="A4235" s="413" t="str">
        <x:v>Data Schedule</x:v>
      </x:c>
      <x:c r="B4235" s="413" t="str">
        <x:v>T247</x:v>
      </x:c>
      <x:c r="C4235" s="413" t="str">
        <x:v>=IF(A247="","",IF(OR(O247="Lunas",R247&gt;0),0,MAX(0,L247-MAX(N247,P247)-Q247)))</x:v>
      </x:c>
      <x:c r="D4235" s="413" t="str">
        <x:v>=IF(A247="","",MAX(0,L247-AC247))</x:v>
      </x:c>
      <x:c r="E4235" s="413" t="str">
        <x:v>Integrasi rumus</x:v>
      </x:c>
      <x:c r="F4235" s="413" t="str">
        <x:v>9 Sep 2026</x:v>
      </x:c>
    </x:row>
    <x:row r="4236" ht="40" customHeight="1">
      <x:c r="A4236" s="413" t="str">
        <x:v>Data Schedule</x:v>
      </x:c>
      <x:c r="B4236" s="413" t="str">
        <x:v>AI247</x:v>
      </x:c>
      <x:c r="C4236" s="413" t="str">
        <x:v>=IF(A247="","",MAX(0,N247-P247))</x:v>
      </x:c>
      <x:c r="D4236" s="413" t="str">
        <x:v>=IF(A247="","",MAX(0,N247-AC247))</x:v>
      </x:c>
      <x:c r="E4236" s="413" t="str">
        <x:v>Integrasi rumus</x:v>
      </x:c>
      <x:c r="F4236" s="413" t="str">
        <x:v>9 Sep 2026</x:v>
      </x:c>
    </x:row>
    <x:row r="4237" ht="40" customHeight="1">
      <x:c r="A4237" s="413" t="str">
        <x:v>Data Schedule</x:v>
      </x:c>
      <x:c r="B4237" s="413" t="str">
        <x:v>V247</x:v>
      </x:c>
      <x:c r="C4237" s="413" t="str">
        <x:v>=IF(AND(A247&lt;&gt;"",U247=1,B247&gt;'Pengaturan'!$B$6,B247&lt;='Pengaturan'!$B$5),T247,0)</x:v>
      </x:c>
      <x:c r="D4237" s="413" t="str">
        <x:v>=IF(AND(AND(A247&lt;&gt;"",U247=1,AI247=0,AH247=0,LEFT(AG247,5)&lt;&gt;"CHECK",G247&lt;&gt;"CHECK PACKAGE"),B247&gt;'Pengaturan'!$B$6,B247&lt;='Pengaturan'!$B$5),T247,0)</x:v>
      </x:c>
      <x:c r="E4237" s="413" t="str">
        <x:v>Integrasi rumus</x:v>
      </x:c>
      <x:c r="F4237" s="413" t="str">
        <x:v>9 Sep 2026</x:v>
      </x:c>
    </x:row>
    <x:row r="4238" ht="40" customHeight="1">
      <x:c r="A4238" s="413" t="str">
        <x:v>Data Schedule</x:v>
      </x:c>
      <x:c r="B4238" s="413" t="str">
        <x:v>W247</x:v>
      </x:c>
      <x:c r="C4238" s="413" t="str">
        <x:v>=IF(AND(A247&lt;&gt;"",U247=1,B247='Pengaturan'!$B$6,'Pengaturan'!$B$28&lt;&gt;"Tutup"),T247,0)</x:v>
      </x:c>
      <x:c r="D4238" s="413" t="str">
        <x:v>=IF(AND(AND(A247&lt;&gt;"",U247=1,AI247=0,AH247=0,LEFT(AG247,5)&lt;&gt;"CHECK",G247&lt;&gt;"CHECK PACKAGE"),B247='Pengaturan'!$B$6,'Pengaturan'!$B$28&lt;&gt;"Tutup"),T247,0)</x:v>
      </x:c>
      <x:c r="E4238" s="413" t="str">
        <x:v>Integrasi rumus</x:v>
      </x:c>
      <x:c r="F4238" s="413" t="str">
        <x:v>9 Sep 2026</x:v>
      </x:c>
    </x:row>
    <x:row r="4239" ht="40" customHeight="1">
      <x:c r="A4239" s="413" t="str">
        <x:v>Data Schedule</x:v>
      </x:c>
      <x:c r="B4239" s="413" t="str">
        <x:v>AM247</x:v>
      </x:c>
      <x:c r="C4239" s="413"/>
      <x:c r="D4239" s="413" t="str">
        <x:v>=IF(AND(A247&lt;&gt;"",B247&gt;'Pengaturan'!$B$29,B247&lt;='Pengaturan'!$B$5),MAX(0,T247-V247-W247),0)</x:v>
      </x:c>
      <x:c r="E4239" s="413" t="str">
        <x:v>Integrasi rumus</x:v>
      </x:c>
      <x:c r="F4239" s="413" t="str">
        <x:v>9 Sep 2026</x:v>
      </x:c>
    </x:row>
    <x:row r="4240" ht="40" customHeight="1">
      <x:c r="A4240" s="413" t="str">
        <x:v>Data Schedule</x:v>
      </x:c>
      <x:c r="B4240" s="413" t="str">
        <x:v>AE247</x:v>
      </x:c>
      <x:c r="C4240" s="413" t="str">
        <x:v>=IF(A247="","",IF(AD247&lt;&gt;0,"CHECK harga/bayar",IF(AI247&gt;0,"CHECK DP belum cocok","OK")))</x:v>
      </x:c>
      <x:c r="D4240" s="413" t="str">
        <x:v>=IF(A247="","",IF(LEFT(AG247,5)="CHECK",AG247,IF(AD247&lt;&gt;0,"CHECK harga/bayar",IF(AI247&gt;0,"CHECK DP belum cocok",IF(U247=0,"Ditahan","OK")))))</x:v>
      </x:c>
      <x:c r="E4240" s="413" t="str">
        <x:v>Integrasi rumus</x:v>
      </x:c>
      <x:c r="F4240" s="413" t="str">
        <x:v>9 Sep 2026</x:v>
      </x:c>
    </x:row>
    <x:row r="4241" ht="40" customHeight="1">
      <x:c r="A4241" s="413" t="str">
        <x:v>Data Schedule</x:v>
      </x:c>
      <x:c r="B4241" s="413" t="str">
        <x:v>AC248</x:v>
      </x:c>
      <x:c r="C4241" s="413" t="str">
        <x:v>=IF(A248="","",P248+Q248)</x:v>
      </x:c>
      <x:c r="D4241" s="413" t="str">
        <x:v>=IF(A248="","",P248+Q248+IF(AL248&lt;&gt;"",N(AK248),0))</x:v>
      </x:c>
      <x:c r="E4241" s="413" t="str">
        <x:v>Integrasi rumus</x:v>
      </x:c>
      <x:c r="F4241" s="413" t="str">
        <x:v>9 Sep 2026</x:v>
      </x:c>
    </x:row>
    <x:row r="4242" ht="40" customHeight="1">
      <x:c r="A4242" s="413" t="str">
        <x:v>Data Schedule</x:v>
      </x:c>
      <x:c r="B4242" s="413" t="str">
        <x:v>S248</x:v>
      </x:c>
      <x:c r="C4242" s="413" t="str">
        <x:v>=IF(A248="","",MIN(L248,P248+Q248))</x:v>
      </x:c>
      <x:c r="D4242" s="413" t="str">
        <x:v>=IF(A248="","",MIN(L248,AC248))</x:v>
      </x:c>
      <x:c r="E4242" s="413" t="str">
        <x:v>Integrasi rumus</x:v>
      </x:c>
      <x:c r="F4242" s="413" t="str">
        <x:v>9 Sep 2026</x:v>
      </x:c>
    </x:row>
    <x:row r="4243" ht="40" customHeight="1">
      <x:c r="A4243" s="413" t="str">
        <x:v>Data Schedule</x:v>
      </x:c>
      <x:c r="B4243" s="413" t="str">
        <x:v>T248</x:v>
      </x:c>
      <x:c r="C4243" s="413" t="str">
        <x:v>=IF(A248="","",IF(OR(O248="Lunas",R248&gt;0),0,MAX(0,L248-MAX(N248,P248)-Q248)))</x:v>
      </x:c>
      <x:c r="D4243" s="413" t="str">
        <x:v>=IF(A248="","",MAX(0,L248-AC248))</x:v>
      </x:c>
      <x:c r="E4243" s="413" t="str">
        <x:v>Integrasi rumus</x:v>
      </x:c>
      <x:c r="F4243" s="413" t="str">
        <x:v>9 Sep 2026</x:v>
      </x:c>
    </x:row>
    <x:row r="4244" ht="40" customHeight="1">
      <x:c r="A4244" s="413" t="str">
        <x:v>Data Schedule</x:v>
      </x:c>
      <x:c r="B4244" s="413" t="str">
        <x:v>AI248</x:v>
      </x:c>
      <x:c r="C4244" s="413" t="str">
        <x:v>=IF(A248="","",MAX(0,N248-P248))</x:v>
      </x:c>
      <x:c r="D4244" s="413" t="str">
        <x:v>=IF(A248="","",MAX(0,N248-AC248))</x:v>
      </x:c>
      <x:c r="E4244" s="413" t="str">
        <x:v>Integrasi rumus</x:v>
      </x:c>
      <x:c r="F4244" s="413" t="str">
        <x:v>9 Sep 2026</x:v>
      </x:c>
    </x:row>
    <x:row r="4245" ht="40" customHeight="1">
      <x:c r="A4245" s="413" t="str">
        <x:v>Data Schedule</x:v>
      </x:c>
      <x:c r="B4245" s="413" t="str">
        <x:v>V248</x:v>
      </x:c>
      <x:c r="C4245" s="413" t="str">
        <x:v>=IF(AND(A248&lt;&gt;"",U248=1,B248&gt;'Pengaturan'!$B$6,B248&lt;='Pengaturan'!$B$5),T248,0)</x:v>
      </x:c>
      <x:c r="D4245" s="413" t="str">
        <x:v>=IF(AND(AND(A248&lt;&gt;"",U248=1,AI248=0,AH248=0,LEFT(AG248,5)&lt;&gt;"CHECK",G248&lt;&gt;"CHECK PACKAGE"),B248&gt;'Pengaturan'!$B$6,B248&lt;='Pengaturan'!$B$5),T248,0)</x:v>
      </x:c>
      <x:c r="E4245" s="413" t="str">
        <x:v>Integrasi rumus</x:v>
      </x:c>
      <x:c r="F4245" s="413" t="str">
        <x:v>9 Sep 2026</x:v>
      </x:c>
    </x:row>
    <x:row r="4246" ht="40" customHeight="1">
      <x:c r="A4246" s="413" t="str">
        <x:v>Data Schedule</x:v>
      </x:c>
      <x:c r="B4246" s="413" t="str">
        <x:v>W248</x:v>
      </x:c>
      <x:c r="C4246" s="413" t="str">
        <x:v>=IF(AND(A248&lt;&gt;"",U248=1,B248='Pengaturan'!$B$6,'Pengaturan'!$B$28&lt;&gt;"Tutup"),T248,0)</x:v>
      </x:c>
      <x:c r="D4246" s="413" t="str">
        <x:v>=IF(AND(AND(A248&lt;&gt;"",U248=1,AI248=0,AH248=0,LEFT(AG248,5)&lt;&gt;"CHECK",G248&lt;&gt;"CHECK PACKAGE"),B248='Pengaturan'!$B$6,'Pengaturan'!$B$28&lt;&gt;"Tutup"),T248,0)</x:v>
      </x:c>
      <x:c r="E4246" s="413" t="str">
        <x:v>Integrasi rumus</x:v>
      </x:c>
      <x:c r="F4246" s="413" t="str">
        <x:v>9 Sep 2026</x:v>
      </x:c>
    </x:row>
    <x:row r="4247" ht="40" customHeight="1">
      <x:c r="A4247" s="413" t="str">
        <x:v>Data Schedule</x:v>
      </x:c>
      <x:c r="B4247" s="413" t="str">
        <x:v>AM248</x:v>
      </x:c>
      <x:c r="C4247" s="413"/>
      <x:c r="D4247" s="413" t="str">
        <x:v>=IF(AND(A248&lt;&gt;"",B248&gt;'Pengaturan'!$B$29,B248&lt;='Pengaturan'!$B$5),MAX(0,T248-V248-W248),0)</x:v>
      </x:c>
      <x:c r="E4247" s="413" t="str">
        <x:v>Integrasi rumus</x:v>
      </x:c>
      <x:c r="F4247" s="413" t="str">
        <x:v>9 Sep 2026</x:v>
      </x:c>
    </x:row>
    <x:row r="4248" ht="40" customHeight="1">
      <x:c r="A4248" s="413" t="str">
        <x:v>Data Schedule</x:v>
      </x:c>
      <x:c r="B4248" s="413" t="str">
        <x:v>AE248</x:v>
      </x:c>
      <x:c r="C4248" s="413" t="str">
        <x:v>=IF(A248="","",IF(AD248&lt;&gt;0,"CHECK harga/bayar",IF(AI248&gt;0,"CHECK DP belum cocok","OK")))</x:v>
      </x:c>
      <x:c r="D4248" s="413" t="str">
        <x:v>=IF(A248="","",IF(LEFT(AG248,5)="CHECK",AG248,IF(AD248&lt;&gt;0,"CHECK harga/bayar",IF(AI248&gt;0,"CHECK DP belum cocok",IF(U248=0,"Ditahan","OK")))))</x:v>
      </x:c>
      <x:c r="E4248" s="413" t="str">
        <x:v>Integrasi rumus</x:v>
      </x:c>
      <x:c r="F4248" s="413" t="str">
        <x:v>9 Sep 2026</x:v>
      </x:c>
    </x:row>
    <x:row r="4249" ht="40" customHeight="1">
      <x:c r="A4249" s="413" t="str">
        <x:v>Data Schedule</x:v>
      </x:c>
      <x:c r="B4249" s="413" t="str">
        <x:v>AC249</x:v>
      </x:c>
      <x:c r="C4249" s="413" t="str">
        <x:v>=IF(A249="","",P249+Q249)</x:v>
      </x:c>
      <x:c r="D4249" s="413" t="str">
        <x:v>=IF(A249="","",P249+Q249+IF(AL249&lt;&gt;"",N(AK249),0))</x:v>
      </x:c>
      <x:c r="E4249" s="413" t="str">
        <x:v>Integrasi rumus</x:v>
      </x:c>
      <x:c r="F4249" s="413" t="str">
        <x:v>9 Sep 2026</x:v>
      </x:c>
    </x:row>
    <x:row r="4250" ht="40" customHeight="1">
      <x:c r="A4250" s="413" t="str">
        <x:v>Data Schedule</x:v>
      </x:c>
      <x:c r="B4250" s="413" t="str">
        <x:v>S249</x:v>
      </x:c>
      <x:c r="C4250" s="413" t="str">
        <x:v>=IF(A249="","",MIN(L249,P249+Q249))</x:v>
      </x:c>
      <x:c r="D4250" s="413" t="str">
        <x:v>=IF(A249="","",MIN(L249,AC249))</x:v>
      </x:c>
      <x:c r="E4250" s="413" t="str">
        <x:v>Integrasi rumus</x:v>
      </x:c>
      <x:c r="F4250" s="413" t="str">
        <x:v>9 Sep 2026</x:v>
      </x:c>
    </x:row>
    <x:row r="4251" ht="40" customHeight="1">
      <x:c r="A4251" s="413" t="str">
        <x:v>Data Schedule</x:v>
      </x:c>
      <x:c r="B4251" s="413" t="str">
        <x:v>T249</x:v>
      </x:c>
      <x:c r="C4251" s="413" t="str">
        <x:v>=IF(A249="","",IF(OR(O249="Lunas",R249&gt;0),0,MAX(0,L249-MAX(N249,P249)-Q249)))</x:v>
      </x:c>
      <x:c r="D4251" s="413" t="str">
        <x:v>=IF(A249="","",MAX(0,L249-AC249))</x:v>
      </x:c>
      <x:c r="E4251" s="413" t="str">
        <x:v>Integrasi rumus</x:v>
      </x:c>
      <x:c r="F4251" s="413" t="str">
        <x:v>9 Sep 2026</x:v>
      </x:c>
    </x:row>
    <x:row r="4252" ht="40" customHeight="1">
      <x:c r="A4252" s="413" t="str">
        <x:v>Data Schedule</x:v>
      </x:c>
      <x:c r="B4252" s="413" t="str">
        <x:v>AI249</x:v>
      </x:c>
      <x:c r="C4252" s="413" t="str">
        <x:v>=IF(A249="","",MAX(0,N249-P249))</x:v>
      </x:c>
      <x:c r="D4252" s="413" t="str">
        <x:v>=IF(A249="","",MAX(0,N249-AC249))</x:v>
      </x:c>
      <x:c r="E4252" s="413" t="str">
        <x:v>Integrasi rumus</x:v>
      </x:c>
      <x:c r="F4252" s="413" t="str">
        <x:v>9 Sep 2026</x:v>
      </x:c>
    </x:row>
    <x:row r="4253" ht="40" customHeight="1">
      <x:c r="A4253" s="413" t="str">
        <x:v>Data Schedule</x:v>
      </x:c>
      <x:c r="B4253" s="413" t="str">
        <x:v>V249</x:v>
      </x:c>
      <x:c r="C4253" s="413" t="str">
        <x:v>=IF(AND(A249&lt;&gt;"",U249=1,B249&gt;'Pengaturan'!$B$6,B249&lt;='Pengaturan'!$B$5),T249,0)</x:v>
      </x:c>
      <x:c r="D4253" s="413" t="str">
        <x:v>=IF(AND(AND(A249&lt;&gt;"",U249=1,AI249=0,AH249=0,LEFT(AG249,5)&lt;&gt;"CHECK",G249&lt;&gt;"CHECK PACKAGE"),B249&gt;'Pengaturan'!$B$6,B249&lt;='Pengaturan'!$B$5),T249,0)</x:v>
      </x:c>
      <x:c r="E4253" s="413" t="str">
        <x:v>Integrasi rumus</x:v>
      </x:c>
      <x:c r="F4253" s="413" t="str">
        <x:v>9 Sep 2026</x:v>
      </x:c>
    </x:row>
    <x:row r="4254" ht="40" customHeight="1">
      <x:c r="A4254" s="413" t="str">
        <x:v>Data Schedule</x:v>
      </x:c>
      <x:c r="B4254" s="413" t="str">
        <x:v>W249</x:v>
      </x:c>
      <x:c r="C4254" s="413" t="str">
        <x:v>=IF(AND(A249&lt;&gt;"",U249=1,B249='Pengaturan'!$B$6,'Pengaturan'!$B$28&lt;&gt;"Tutup"),T249,0)</x:v>
      </x:c>
      <x:c r="D4254" s="413" t="str">
        <x:v>=IF(AND(AND(A249&lt;&gt;"",U249=1,AI249=0,AH249=0,LEFT(AG249,5)&lt;&gt;"CHECK",G249&lt;&gt;"CHECK PACKAGE"),B249='Pengaturan'!$B$6,'Pengaturan'!$B$28&lt;&gt;"Tutup"),T249,0)</x:v>
      </x:c>
      <x:c r="E4254" s="413" t="str">
        <x:v>Integrasi rumus</x:v>
      </x:c>
      <x:c r="F4254" s="413" t="str">
        <x:v>9 Sep 2026</x:v>
      </x:c>
    </x:row>
    <x:row r="4255" ht="40" customHeight="1">
      <x:c r="A4255" s="413" t="str">
        <x:v>Data Schedule</x:v>
      </x:c>
      <x:c r="B4255" s="413" t="str">
        <x:v>AM249</x:v>
      </x:c>
      <x:c r="C4255" s="413"/>
      <x:c r="D4255" s="413" t="str">
        <x:v>=IF(AND(A249&lt;&gt;"",B249&gt;'Pengaturan'!$B$29,B249&lt;='Pengaturan'!$B$5),MAX(0,T249-V249-W249),0)</x:v>
      </x:c>
      <x:c r="E4255" s="413" t="str">
        <x:v>Integrasi rumus</x:v>
      </x:c>
      <x:c r="F4255" s="413" t="str">
        <x:v>9 Sep 2026</x:v>
      </x:c>
    </x:row>
    <x:row r="4256" ht="40" customHeight="1">
      <x:c r="A4256" s="413" t="str">
        <x:v>Data Schedule</x:v>
      </x:c>
      <x:c r="B4256" s="413" t="str">
        <x:v>AE249</x:v>
      </x:c>
      <x:c r="C4256" s="413" t="str">
        <x:v>=IF(A249="","",IF(AD249&lt;&gt;0,"CHECK harga/bayar",IF(AI249&gt;0,"CHECK DP belum cocok","OK")))</x:v>
      </x:c>
      <x:c r="D4256" s="413" t="str">
        <x:v>=IF(A249="","",IF(LEFT(AG249,5)="CHECK",AG249,IF(AD249&lt;&gt;0,"CHECK harga/bayar",IF(AI249&gt;0,"CHECK DP belum cocok",IF(U249=0,"Ditahan","OK")))))</x:v>
      </x:c>
      <x:c r="E4256" s="413" t="str">
        <x:v>Integrasi rumus</x:v>
      </x:c>
      <x:c r="F4256" s="413" t="str">
        <x:v>9 Sep 2026</x:v>
      </x:c>
    </x:row>
    <x:row r="4257" ht="40" customHeight="1">
      <x:c r="A4257" s="413" t="str">
        <x:v>Data Schedule</x:v>
      </x:c>
      <x:c r="B4257" s="413" t="str">
        <x:v>AC250</x:v>
      </x:c>
      <x:c r="C4257" s="413" t="str">
        <x:v>=IF(A250="","",P250+Q250)</x:v>
      </x:c>
      <x:c r="D4257" s="413" t="str">
        <x:v>=IF(A250="","",P250+Q250+IF(AL250&lt;&gt;"",N(AK250),0))</x:v>
      </x:c>
      <x:c r="E4257" s="413" t="str">
        <x:v>Integrasi rumus</x:v>
      </x:c>
      <x:c r="F4257" s="413" t="str">
        <x:v>9 Sep 2026</x:v>
      </x:c>
    </x:row>
    <x:row r="4258" ht="40" customHeight="1">
      <x:c r="A4258" s="413" t="str">
        <x:v>Data Schedule</x:v>
      </x:c>
      <x:c r="B4258" s="413" t="str">
        <x:v>S250</x:v>
      </x:c>
      <x:c r="C4258" s="413" t="str">
        <x:v>=IF(A250="","",MIN(L250,P250+Q250))</x:v>
      </x:c>
      <x:c r="D4258" s="413" t="str">
        <x:v>=IF(A250="","",MIN(L250,AC250))</x:v>
      </x:c>
      <x:c r="E4258" s="413" t="str">
        <x:v>Integrasi rumus</x:v>
      </x:c>
      <x:c r="F4258" s="413" t="str">
        <x:v>9 Sep 2026</x:v>
      </x:c>
    </x:row>
    <x:row r="4259" ht="40" customHeight="1">
      <x:c r="A4259" s="413" t="str">
        <x:v>Data Schedule</x:v>
      </x:c>
      <x:c r="B4259" s="413" t="str">
        <x:v>T250</x:v>
      </x:c>
      <x:c r="C4259" s="413" t="str">
        <x:v>=IF(A250="","",IF(OR(O250="Lunas",R250&gt;0),0,MAX(0,L250-MAX(N250,P250)-Q250)))</x:v>
      </x:c>
      <x:c r="D4259" s="413" t="str">
        <x:v>=IF(A250="","",MAX(0,L250-AC250))</x:v>
      </x:c>
      <x:c r="E4259" s="413" t="str">
        <x:v>Integrasi rumus</x:v>
      </x:c>
      <x:c r="F4259" s="413" t="str">
        <x:v>9 Sep 2026</x:v>
      </x:c>
    </x:row>
    <x:row r="4260" ht="40" customHeight="1">
      <x:c r="A4260" s="413" t="str">
        <x:v>Data Schedule</x:v>
      </x:c>
      <x:c r="B4260" s="413" t="str">
        <x:v>AI250</x:v>
      </x:c>
      <x:c r="C4260" s="413" t="str">
        <x:v>=IF(A250="","",MAX(0,N250-P250))</x:v>
      </x:c>
      <x:c r="D4260" s="413" t="str">
        <x:v>=IF(A250="","",MAX(0,N250-AC250))</x:v>
      </x:c>
      <x:c r="E4260" s="413" t="str">
        <x:v>Integrasi rumus</x:v>
      </x:c>
      <x:c r="F4260" s="413" t="str">
        <x:v>9 Sep 2026</x:v>
      </x:c>
    </x:row>
    <x:row r="4261" ht="40" customHeight="1">
      <x:c r="A4261" s="413" t="str">
        <x:v>Data Schedule</x:v>
      </x:c>
      <x:c r="B4261" s="413" t="str">
        <x:v>V250</x:v>
      </x:c>
      <x:c r="C4261" s="413" t="str">
        <x:v>=IF(AND(A250&lt;&gt;"",U250=1,B250&gt;'Pengaturan'!$B$6,B250&lt;='Pengaturan'!$B$5),T250,0)</x:v>
      </x:c>
      <x:c r="D4261" s="413" t="str">
        <x:v>=IF(AND(AND(A250&lt;&gt;"",U250=1,AI250=0,AH250=0,LEFT(AG250,5)&lt;&gt;"CHECK",G250&lt;&gt;"CHECK PACKAGE"),B250&gt;'Pengaturan'!$B$6,B250&lt;='Pengaturan'!$B$5),T250,0)</x:v>
      </x:c>
      <x:c r="E4261" s="413" t="str">
        <x:v>Integrasi rumus</x:v>
      </x:c>
      <x:c r="F4261" s="413" t="str">
        <x:v>9 Sep 2026</x:v>
      </x:c>
    </x:row>
    <x:row r="4262" ht="40" customHeight="1">
      <x:c r="A4262" s="413" t="str">
        <x:v>Data Schedule</x:v>
      </x:c>
      <x:c r="B4262" s="413" t="str">
        <x:v>W250</x:v>
      </x:c>
      <x:c r="C4262" s="413" t="str">
        <x:v>=IF(AND(A250&lt;&gt;"",U250=1,B250='Pengaturan'!$B$6,'Pengaturan'!$B$28&lt;&gt;"Tutup"),T250,0)</x:v>
      </x:c>
      <x:c r="D4262" s="413" t="str">
        <x:v>=IF(AND(AND(A250&lt;&gt;"",U250=1,AI250=0,AH250=0,LEFT(AG250,5)&lt;&gt;"CHECK",G250&lt;&gt;"CHECK PACKAGE"),B250='Pengaturan'!$B$6,'Pengaturan'!$B$28&lt;&gt;"Tutup"),T250,0)</x:v>
      </x:c>
      <x:c r="E4262" s="413" t="str">
        <x:v>Integrasi rumus</x:v>
      </x:c>
      <x:c r="F4262" s="413" t="str">
        <x:v>9 Sep 2026</x:v>
      </x:c>
    </x:row>
    <x:row r="4263" ht="40" customHeight="1">
      <x:c r="A4263" s="413" t="str">
        <x:v>Data Schedule</x:v>
      </x:c>
      <x:c r="B4263" s="413" t="str">
        <x:v>AM250</x:v>
      </x:c>
      <x:c r="C4263" s="413"/>
      <x:c r="D4263" s="413" t="str">
        <x:v>=IF(AND(A250&lt;&gt;"",B250&gt;'Pengaturan'!$B$29,B250&lt;='Pengaturan'!$B$5),MAX(0,T250-V250-W250),0)</x:v>
      </x:c>
      <x:c r="E4263" s="413" t="str">
        <x:v>Integrasi rumus</x:v>
      </x:c>
      <x:c r="F4263" s="413" t="str">
        <x:v>9 Sep 2026</x:v>
      </x:c>
    </x:row>
    <x:row r="4264" ht="40" customHeight="1">
      <x:c r="A4264" s="413" t="str">
        <x:v>Data Schedule</x:v>
      </x:c>
      <x:c r="B4264" s="413" t="str">
        <x:v>AE250</x:v>
      </x:c>
      <x:c r="C4264" s="413" t="str">
        <x:v>=IF(A250="","",IF(AD250&lt;&gt;0,"CHECK harga/bayar",IF(AI250&gt;0,"CHECK DP belum cocok","OK")))</x:v>
      </x:c>
      <x:c r="D4264" s="413" t="str">
        <x:v>=IF(A250="","",IF(LEFT(AG250,5)="CHECK",AG250,IF(AD250&lt;&gt;0,"CHECK harga/bayar",IF(AI250&gt;0,"CHECK DP belum cocok",IF(U250=0,"Ditahan","OK")))))</x:v>
      </x:c>
      <x:c r="E4264" s="413" t="str">
        <x:v>Integrasi rumus</x:v>
      </x:c>
      <x:c r="F4264" s="413" t="str">
        <x:v>9 Sep 2026</x:v>
      </x:c>
    </x:row>
    <x:row r="4265" ht="40" customHeight="1">
      <x:c r="A4265" s="413" t="str">
        <x:v>Data Schedule</x:v>
      </x:c>
      <x:c r="B4265" s="413" t="str">
        <x:v>AC251</x:v>
      </x:c>
      <x:c r="C4265" s="413" t="str">
        <x:v>=IF(A251="","",P251+Q251)</x:v>
      </x:c>
      <x:c r="D4265" s="413" t="str">
        <x:v>=IF(A251="","",P251+Q251+IF(AL251&lt;&gt;"",N(AK251),0))</x:v>
      </x:c>
      <x:c r="E4265" s="413" t="str">
        <x:v>Integrasi rumus</x:v>
      </x:c>
      <x:c r="F4265" s="413" t="str">
        <x:v>9 Sep 2026</x:v>
      </x:c>
    </x:row>
    <x:row r="4266" ht="40" customHeight="1">
      <x:c r="A4266" s="413" t="str">
        <x:v>Data Schedule</x:v>
      </x:c>
      <x:c r="B4266" s="413" t="str">
        <x:v>S251</x:v>
      </x:c>
      <x:c r="C4266" s="413" t="str">
        <x:v>=IF(A251="","",MIN(L251,P251+Q251))</x:v>
      </x:c>
      <x:c r="D4266" s="413" t="str">
        <x:v>=IF(A251="","",MIN(L251,AC251))</x:v>
      </x:c>
      <x:c r="E4266" s="413" t="str">
        <x:v>Integrasi rumus</x:v>
      </x:c>
      <x:c r="F4266" s="413" t="str">
        <x:v>9 Sep 2026</x:v>
      </x:c>
    </x:row>
    <x:row r="4267" ht="40" customHeight="1">
      <x:c r="A4267" s="413" t="str">
        <x:v>Data Schedule</x:v>
      </x:c>
      <x:c r="B4267" s="413" t="str">
        <x:v>T251</x:v>
      </x:c>
      <x:c r="C4267" s="413" t="str">
        <x:v>=IF(A251="","",IF(OR(O251="Lunas",R251&gt;0),0,MAX(0,L251-MAX(N251,P251)-Q251)))</x:v>
      </x:c>
      <x:c r="D4267" s="413" t="str">
        <x:v>=IF(A251="","",MAX(0,L251-AC251))</x:v>
      </x:c>
      <x:c r="E4267" s="413" t="str">
        <x:v>Integrasi rumus</x:v>
      </x:c>
      <x:c r="F4267" s="413" t="str">
        <x:v>9 Sep 2026</x:v>
      </x:c>
    </x:row>
    <x:row r="4268" ht="40" customHeight="1">
      <x:c r="A4268" s="413" t="str">
        <x:v>Data Schedule</x:v>
      </x:c>
      <x:c r="B4268" s="413" t="str">
        <x:v>AI251</x:v>
      </x:c>
      <x:c r="C4268" s="413" t="str">
        <x:v>=IF(A251="","",MAX(0,N251-P251))</x:v>
      </x:c>
      <x:c r="D4268" s="413" t="str">
        <x:v>=IF(A251="","",MAX(0,N251-AC251))</x:v>
      </x:c>
      <x:c r="E4268" s="413" t="str">
        <x:v>Integrasi rumus</x:v>
      </x:c>
      <x:c r="F4268" s="413" t="str">
        <x:v>9 Sep 2026</x:v>
      </x:c>
    </x:row>
    <x:row r="4269" ht="40" customHeight="1">
      <x:c r="A4269" s="413" t="str">
        <x:v>Data Schedule</x:v>
      </x:c>
      <x:c r="B4269" s="413" t="str">
        <x:v>V251</x:v>
      </x:c>
      <x:c r="C4269" s="413" t="str">
        <x:v>=IF(AND(A251&lt;&gt;"",U251=1,B251&gt;'Pengaturan'!$B$6,B251&lt;='Pengaturan'!$B$5),T251,0)</x:v>
      </x:c>
      <x:c r="D4269" s="413" t="str">
        <x:v>=IF(AND(AND(A251&lt;&gt;"",U251=1,AI251=0,AH251=0,LEFT(AG251,5)&lt;&gt;"CHECK",G251&lt;&gt;"CHECK PACKAGE"),B251&gt;'Pengaturan'!$B$6,B251&lt;='Pengaturan'!$B$5),T251,0)</x:v>
      </x:c>
      <x:c r="E4269" s="413" t="str">
        <x:v>Integrasi rumus</x:v>
      </x:c>
      <x:c r="F4269" s="413" t="str">
        <x:v>9 Sep 2026</x:v>
      </x:c>
    </x:row>
    <x:row r="4270" ht="40" customHeight="1">
      <x:c r="A4270" s="413" t="str">
        <x:v>Data Schedule</x:v>
      </x:c>
      <x:c r="B4270" s="413" t="str">
        <x:v>W251</x:v>
      </x:c>
      <x:c r="C4270" s="413" t="str">
        <x:v>=IF(AND(A251&lt;&gt;"",U251=1,B251='Pengaturan'!$B$6,'Pengaturan'!$B$28&lt;&gt;"Tutup"),T251,0)</x:v>
      </x:c>
      <x:c r="D4270" s="413" t="str">
        <x:v>=IF(AND(AND(A251&lt;&gt;"",U251=1,AI251=0,AH251=0,LEFT(AG251,5)&lt;&gt;"CHECK",G251&lt;&gt;"CHECK PACKAGE"),B251='Pengaturan'!$B$6,'Pengaturan'!$B$28&lt;&gt;"Tutup"),T251,0)</x:v>
      </x:c>
      <x:c r="E4270" s="413" t="str">
        <x:v>Integrasi rumus</x:v>
      </x:c>
      <x:c r="F4270" s="413" t="str">
        <x:v>9 Sep 2026</x:v>
      </x:c>
    </x:row>
    <x:row r="4271" ht="40" customHeight="1">
      <x:c r="A4271" s="413" t="str">
        <x:v>Data Schedule</x:v>
      </x:c>
      <x:c r="B4271" s="413" t="str">
        <x:v>AM251</x:v>
      </x:c>
      <x:c r="C4271" s="413"/>
      <x:c r="D4271" s="413" t="str">
        <x:v>=IF(AND(A251&lt;&gt;"",B251&gt;'Pengaturan'!$B$29,B251&lt;='Pengaturan'!$B$5),MAX(0,T251-V251-W251),0)</x:v>
      </x:c>
      <x:c r="E4271" s="413" t="str">
        <x:v>Integrasi rumus</x:v>
      </x:c>
      <x:c r="F4271" s="413" t="str">
        <x:v>9 Sep 2026</x:v>
      </x:c>
    </x:row>
    <x:row r="4272" ht="40" customHeight="1">
      <x:c r="A4272" s="413" t="str">
        <x:v>Data Schedule</x:v>
      </x:c>
      <x:c r="B4272" s="413" t="str">
        <x:v>AE251</x:v>
      </x:c>
      <x:c r="C4272" s="413" t="str">
        <x:v>=IF(A251="","",IF(AD251&lt;&gt;0,"CHECK harga/bayar",IF(AI251&gt;0,"CHECK DP belum cocok","OK")))</x:v>
      </x:c>
      <x:c r="D4272" s="413" t="str">
        <x:v>=IF(A251="","",IF(LEFT(AG251,5)="CHECK",AG251,IF(AD251&lt;&gt;0,"CHECK harga/bayar",IF(AI251&gt;0,"CHECK DP belum cocok",IF(U251=0,"Ditahan","OK")))))</x:v>
      </x:c>
      <x:c r="E4272" s="413" t="str">
        <x:v>Integrasi rumus</x:v>
      </x:c>
      <x:c r="F4272" s="413" t="str">
        <x:v>9 Sep 2026</x:v>
      </x:c>
    </x:row>
    <x:row r="4273" ht="40" customHeight="1">
      <x:c r="A4273" s="413" t="str">
        <x:v>Data Schedule</x:v>
      </x:c>
      <x:c r="B4273" s="413" t="str">
        <x:v>AC252</x:v>
      </x:c>
      <x:c r="C4273" s="413" t="str">
        <x:v>=IF(A252="","",P252+Q252)</x:v>
      </x:c>
      <x:c r="D4273" s="413" t="str">
        <x:v>=IF(A252="","",P252+Q252+IF(AL252&lt;&gt;"",N(AK252),0))</x:v>
      </x:c>
      <x:c r="E4273" s="413" t="str">
        <x:v>Integrasi rumus</x:v>
      </x:c>
      <x:c r="F4273" s="413" t="str">
        <x:v>9 Sep 2026</x:v>
      </x:c>
    </x:row>
    <x:row r="4274" ht="40" customHeight="1">
      <x:c r="A4274" s="413" t="str">
        <x:v>Data Schedule</x:v>
      </x:c>
      <x:c r="B4274" s="413" t="str">
        <x:v>S252</x:v>
      </x:c>
      <x:c r="C4274" s="413" t="str">
        <x:v>=IF(A252="","",MIN(L252,P252+Q252))</x:v>
      </x:c>
      <x:c r="D4274" s="413" t="str">
        <x:v>=IF(A252="","",MIN(L252,AC252))</x:v>
      </x:c>
      <x:c r="E4274" s="413" t="str">
        <x:v>Integrasi rumus</x:v>
      </x:c>
      <x:c r="F4274" s="413" t="str">
        <x:v>9 Sep 2026</x:v>
      </x:c>
    </x:row>
    <x:row r="4275" ht="40" customHeight="1">
      <x:c r="A4275" s="413" t="str">
        <x:v>Data Schedule</x:v>
      </x:c>
      <x:c r="B4275" s="413" t="str">
        <x:v>T252</x:v>
      </x:c>
      <x:c r="C4275" s="413" t="str">
        <x:v>=IF(A252="","",IF(OR(O252="Lunas",R252&gt;0),0,MAX(0,L252-MAX(N252,P252)-Q252)))</x:v>
      </x:c>
      <x:c r="D4275" s="413" t="str">
        <x:v>=IF(A252="","",MAX(0,L252-AC252))</x:v>
      </x:c>
      <x:c r="E4275" s="413" t="str">
        <x:v>Integrasi rumus</x:v>
      </x:c>
      <x:c r="F4275" s="413" t="str">
        <x:v>9 Sep 2026</x:v>
      </x:c>
    </x:row>
    <x:row r="4276" ht="40" customHeight="1">
      <x:c r="A4276" s="413" t="str">
        <x:v>Data Schedule</x:v>
      </x:c>
      <x:c r="B4276" s="413" t="str">
        <x:v>AI252</x:v>
      </x:c>
      <x:c r="C4276" s="413" t="str">
        <x:v>=IF(A252="","",MAX(0,N252-P252))</x:v>
      </x:c>
      <x:c r="D4276" s="413" t="str">
        <x:v>=IF(A252="","",MAX(0,N252-AC252))</x:v>
      </x:c>
      <x:c r="E4276" s="413" t="str">
        <x:v>Integrasi rumus</x:v>
      </x:c>
      <x:c r="F4276" s="413" t="str">
        <x:v>9 Sep 2026</x:v>
      </x:c>
    </x:row>
    <x:row r="4277" ht="40" customHeight="1">
      <x:c r="A4277" s="413" t="str">
        <x:v>Data Schedule</x:v>
      </x:c>
      <x:c r="B4277" s="413" t="str">
        <x:v>V252</x:v>
      </x:c>
      <x:c r="C4277" s="413" t="str">
        <x:v>=IF(AND(A252&lt;&gt;"",U252=1,B252&gt;'Pengaturan'!$B$6,B252&lt;='Pengaturan'!$B$5),T252,0)</x:v>
      </x:c>
      <x:c r="D4277" s="413" t="str">
        <x:v>=IF(AND(AND(A252&lt;&gt;"",U252=1,AI252=0,AH252=0,LEFT(AG252,5)&lt;&gt;"CHECK",G252&lt;&gt;"CHECK PACKAGE"),B252&gt;'Pengaturan'!$B$6,B252&lt;='Pengaturan'!$B$5),T252,0)</x:v>
      </x:c>
      <x:c r="E4277" s="413" t="str">
        <x:v>Integrasi rumus</x:v>
      </x:c>
      <x:c r="F4277" s="413" t="str">
        <x:v>9 Sep 2026</x:v>
      </x:c>
    </x:row>
    <x:row r="4278" ht="40" customHeight="1">
      <x:c r="A4278" s="413" t="str">
        <x:v>Data Schedule</x:v>
      </x:c>
      <x:c r="B4278" s="413" t="str">
        <x:v>W252</x:v>
      </x:c>
      <x:c r="C4278" s="413" t="str">
        <x:v>=IF(AND(A252&lt;&gt;"",U252=1,B252='Pengaturan'!$B$6,'Pengaturan'!$B$28&lt;&gt;"Tutup"),T252,0)</x:v>
      </x:c>
      <x:c r="D4278" s="413" t="str">
        <x:v>=IF(AND(AND(A252&lt;&gt;"",U252=1,AI252=0,AH252=0,LEFT(AG252,5)&lt;&gt;"CHECK",G252&lt;&gt;"CHECK PACKAGE"),B252='Pengaturan'!$B$6,'Pengaturan'!$B$28&lt;&gt;"Tutup"),T252,0)</x:v>
      </x:c>
      <x:c r="E4278" s="413" t="str">
        <x:v>Integrasi rumus</x:v>
      </x:c>
      <x:c r="F4278" s="413" t="str">
        <x:v>9 Sep 2026</x:v>
      </x:c>
    </x:row>
    <x:row r="4279" ht="40" customHeight="1">
      <x:c r="A4279" s="413" t="str">
        <x:v>Data Schedule</x:v>
      </x:c>
      <x:c r="B4279" s="413" t="str">
        <x:v>AM252</x:v>
      </x:c>
      <x:c r="C4279" s="413"/>
      <x:c r="D4279" s="413" t="str">
        <x:v>=IF(AND(A252&lt;&gt;"",B252&gt;'Pengaturan'!$B$29,B252&lt;='Pengaturan'!$B$5),MAX(0,T252-V252-W252),0)</x:v>
      </x:c>
      <x:c r="E4279" s="413" t="str">
        <x:v>Integrasi rumus</x:v>
      </x:c>
      <x:c r="F4279" s="413" t="str">
        <x:v>9 Sep 2026</x:v>
      </x:c>
    </x:row>
    <x:row r="4280" ht="40" customHeight="1">
      <x:c r="A4280" s="413" t="str">
        <x:v>Data Schedule</x:v>
      </x:c>
      <x:c r="B4280" s="413" t="str">
        <x:v>AE252</x:v>
      </x:c>
      <x:c r="C4280" s="413" t="str">
        <x:v>=IF(A252="","",IF(AD252&lt;&gt;0,"CHECK harga/bayar",IF(AI252&gt;0,"CHECK DP belum cocok","OK")))</x:v>
      </x:c>
      <x:c r="D4280" s="413" t="str">
        <x:v>=IF(A252="","",IF(LEFT(AG252,5)="CHECK",AG252,IF(AD252&lt;&gt;0,"CHECK harga/bayar",IF(AI252&gt;0,"CHECK DP belum cocok",IF(U252=0,"Ditahan","OK")))))</x:v>
      </x:c>
      <x:c r="E4280" s="413" t="str">
        <x:v>Integrasi rumus</x:v>
      </x:c>
      <x:c r="F4280" s="413" t="str">
        <x:v>9 Sep 2026</x:v>
      </x:c>
    </x:row>
    <x:row r="4281" ht="40" customHeight="1">
      <x:c r="A4281" s="413" t="str">
        <x:v>Data Schedule</x:v>
      </x:c>
      <x:c r="B4281" s="413" t="str">
        <x:v>AC253</x:v>
      </x:c>
      <x:c r="C4281" s="413" t="str">
        <x:v>=IF(A253="","",P253+Q253)</x:v>
      </x:c>
      <x:c r="D4281" s="413" t="str">
        <x:v>=IF(A253="","",P253+Q253+IF(AL253&lt;&gt;"",N(AK253),0))</x:v>
      </x:c>
      <x:c r="E4281" s="413" t="str">
        <x:v>Integrasi rumus</x:v>
      </x:c>
      <x:c r="F4281" s="413" t="str">
        <x:v>9 Sep 2026</x:v>
      </x:c>
    </x:row>
    <x:row r="4282" ht="40" customHeight="1">
      <x:c r="A4282" s="413" t="str">
        <x:v>Data Schedule</x:v>
      </x:c>
      <x:c r="B4282" s="413" t="str">
        <x:v>S253</x:v>
      </x:c>
      <x:c r="C4282" s="413" t="str">
        <x:v>=IF(A253="","",MIN(L253,P253+Q253))</x:v>
      </x:c>
      <x:c r="D4282" s="413" t="str">
        <x:v>=IF(A253="","",MIN(L253,AC253))</x:v>
      </x:c>
      <x:c r="E4282" s="413" t="str">
        <x:v>Integrasi rumus</x:v>
      </x:c>
      <x:c r="F4282" s="413" t="str">
        <x:v>9 Sep 2026</x:v>
      </x:c>
    </x:row>
    <x:row r="4283" ht="40" customHeight="1">
      <x:c r="A4283" s="413" t="str">
        <x:v>Data Schedule</x:v>
      </x:c>
      <x:c r="B4283" s="413" t="str">
        <x:v>T253</x:v>
      </x:c>
      <x:c r="C4283" s="413" t="str">
        <x:v>=IF(A253="","",IF(OR(O253="Lunas",R253&gt;0),0,MAX(0,L253-MAX(N253,P253)-Q253)))</x:v>
      </x:c>
      <x:c r="D4283" s="413" t="str">
        <x:v>=IF(A253="","",MAX(0,L253-AC253))</x:v>
      </x:c>
      <x:c r="E4283" s="413" t="str">
        <x:v>Integrasi rumus</x:v>
      </x:c>
      <x:c r="F4283" s="413" t="str">
        <x:v>9 Sep 2026</x:v>
      </x:c>
    </x:row>
    <x:row r="4284" ht="40" customHeight="1">
      <x:c r="A4284" s="413" t="str">
        <x:v>Data Schedule</x:v>
      </x:c>
      <x:c r="B4284" s="413" t="str">
        <x:v>AI253</x:v>
      </x:c>
      <x:c r="C4284" s="413" t="str">
        <x:v>=IF(A253="","",MAX(0,N253-P253))</x:v>
      </x:c>
      <x:c r="D4284" s="413" t="str">
        <x:v>=IF(A253="","",MAX(0,N253-AC253))</x:v>
      </x:c>
      <x:c r="E4284" s="413" t="str">
        <x:v>Integrasi rumus</x:v>
      </x:c>
      <x:c r="F4284" s="413" t="str">
        <x:v>9 Sep 2026</x:v>
      </x:c>
    </x:row>
    <x:row r="4285" ht="40" customHeight="1">
      <x:c r="A4285" s="413" t="str">
        <x:v>Data Schedule</x:v>
      </x:c>
      <x:c r="B4285" s="413" t="str">
        <x:v>V253</x:v>
      </x:c>
      <x:c r="C4285" s="413" t="str">
        <x:v>=IF(AND(A253&lt;&gt;"",U253=1,B253&gt;'Pengaturan'!$B$6,B253&lt;='Pengaturan'!$B$5),T253,0)</x:v>
      </x:c>
      <x:c r="D4285" s="413" t="str">
        <x:v>=IF(AND(AND(A253&lt;&gt;"",U253=1,AI253=0,AH253=0,LEFT(AG253,5)&lt;&gt;"CHECK",G253&lt;&gt;"CHECK PACKAGE"),B253&gt;'Pengaturan'!$B$6,B253&lt;='Pengaturan'!$B$5),T253,0)</x:v>
      </x:c>
      <x:c r="E4285" s="413" t="str">
        <x:v>Integrasi rumus</x:v>
      </x:c>
      <x:c r="F4285" s="413" t="str">
        <x:v>9 Sep 2026</x:v>
      </x:c>
    </x:row>
    <x:row r="4286" ht="40" customHeight="1">
      <x:c r="A4286" s="413" t="str">
        <x:v>Data Schedule</x:v>
      </x:c>
      <x:c r="B4286" s="413" t="str">
        <x:v>W253</x:v>
      </x:c>
      <x:c r="C4286" s="413" t="str">
        <x:v>=IF(AND(A253&lt;&gt;"",U253=1,B253='Pengaturan'!$B$6,'Pengaturan'!$B$28&lt;&gt;"Tutup"),T253,0)</x:v>
      </x:c>
      <x:c r="D4286" s="413" t="str">
        <x:v>=IF(AND(AND(A253&lt;&gt;"",U253=1,AI253=0,AH253=0,LEFT(AG253,5)&lt;&gt;"CHECK",G253&lt;&gt;"CHECK PACKAGE"),B253='Pengaturan'!$B$6,'Pengaturan'!$B$28&lt;&gt;"Tutup"),T253,0)</x:v>
      </x:c>
      <x:c r="E4286" s="413" t="str">
        <x:v>Integrasi rumus</x:v>
      </x:c>
      <x:c r="F4286" s="413" t="str">
        <x:v>9 Sep 2026</x:v>
      </x:c>
    </x:row>
    <x:row r="4287" ht="40" customHeight="1">
      <x:c r="A4287" s="413" t="str">
        <x:v>Data Schedule</x:v>
      </x:c>
      <x:c r="B4287" s="413" t="str">
        <x:v>AM253</x:v>
      </x:c>
      <x:c r="C4287" s="413"/>
      <x:c r="D4287" s="413" t="str">
        <x:v>=IF(AND(A253&lt;&gt;"",B253&gt;'Pengaturan'!$B$29,B253&lt;='Pengaturan'!$B$5),MAX(0,T253-V253-W253),0)</x:v>
      </x:c>
      <x:c r="E4287" s="413" t="str">
        <x:v>Integrasi rumus</x:v>
      </x:c>
      <x:c r="F4287" s="413" t="str">
        <x:v>9 Sep 2026</x:v>
      </x:c>
    </x:row>
    <x:row r="4288" ht="40" customHeight="1">
      <x:c r="A4288" s="413" t="str">
        <x:v>Data Schedule</x:v>
      </x:c>
      <x:c r="B4288" s="413" t="str">
        <x:v>AE253</x:v>
      </x:c>
      <x:c r="C4288" s="413" t="str">
        <x:v>=IF(A253="","",IF(AD253&lt;&gt;0,"CHECK harga/bayar",IF(AI253&gt;0,"CHECK DP belum cocok","OK")))</x:v>
      </x:c>
      <x:c r="D4288" s="413" t="str">
        <x:v>=IF(A253="","",IF(LEFT(AG253,5)="CHECK",AG253,IF(AD253&lt;&gt;0,"CHECK harga/bayar",IF(AI253&gt;0,"CHECK DP belum cocok",IF(U253=0,"Ditahan","OK")))))</x:v>
      </x:c>
      <x:c r="E4288" s="413" t="str">
        <x:v>Integrasi rumus</x:v>
      </x:c>
      <x:c r="F4288" s="413" t="str">
        <x:v>9 Sep 2026</x:v>
      </x:c>
    </x:row>
    <x:row r="4289" ht="40" customHeight="1">
      <x:c r="A4289" s="413" t="str">
        <x:v>Data Schedule</x:v>
      </x:c>
      <x:c r="B4289" s="413" t="str">
        <x:v>AC254</x:v>
      </x:c>
      <x:c r="C4289" s="413" t="str">
        <x:v>=IF(A254="","",P254+Q254)</x:v>
      </x:c>
      <x:c r="D4289" s="413" t="str">
        <x:v>=IF(A254="","",P254+Q254+IF(AL254&lt;&gt;"",N(AK254),0))</x:v>
      </x:c>
      <x:c r="E4289" s="413" t="str">
        <x:v>Integrasi rumus</x:v>
      </x:c>
      <x:c r="F4289" s="413" t="str">
        <x:v>9 Sep 2026</x:v>
      </x:c>
    </x:row>
    <x:row r="4290" ht="40" customHeight="1">
      <x:c r="A4290" s="413" t="str">
        <x:v>Data Schedule</x:v>
      </x:c>
      <x:c r="B4290" s="413" t="str">
        <x:v>S254</x:v>
      </x:c>
      <x:c r="C4290" s="413" t="str">
        <x:v>=IF(A254="","",MIN(L254,P254+Q254))</x:v>
      </x:c>
      <x:c r="D4290" s="413" t="str">
        <x:v>=IF(A254="","",MIN(L254,AC254))</x:v>
      </x:c>
      <x:c r="E4290" s="413" t="str">
        <x:v>Integrasi rumus</x:v>
      </x:c>
      <x:c r="F4290" s="413" t="str">
        <x:v>9 Sep 2026</x:v>
      </x:c>
    </x:row>
    <x:row r="4291" ht="40" customHeight="1">
      <x:c r="A4291" s="413" t="str">
        <x:v>Data Schedule</x:v>
      </x:c>
      <x:c r="B4291" s="413" t="str">
        <x:v>T254</x:v>
      </x:c>
      <x:c r="C4291" s="413" t="str">
        <x:v>=IF(A254="","",IF(OR(O254="Lunas",R254&gt;0),0,MAX(0,L254-MAX(N254,P254)-Q254)))</x:v>
      </x:c>
      <x:c r="D4291" s="413" t="str">
        <x:v>=IF(A254="","",MAX(0,L254-AC254))</x:v>
      </x:c>
      <x:c r="E4291" s="413" t="str">
        <x:v>Integrasi rumus</x:v>
      </x:c>
      <x:c r="F4291" s="413" t="str">
        <x:v>9 Sep 2026</x:v>
      </x:c>
    </x:row>
    <x:row r="4292" ht="40" customHeight="1">
      <x:c r="A4292" s="413" t="str">
        <x:v>Data Schedule</x:v>
      </x:c>
      <x:c r="B4292" s="413" t="str">
        <x:v>AI254</x:v>
      </x:c>
      <x:c r="C4292" s="413" t="str">
        <x:v>=IF(A254="","",MAX(0,N254-P254))</x:v>
      </x:c>
      <x:c r="D4292" s="413" t="str">
        <x:v>=IF(A254="","",MAX(0,N254-AC254))</x:v>
      </x:c>
      <x:c r="E4292" s="413" t="str">
        <x:v>Integrasi rumus</x:v>
      </x:c>
      <x:c r="F4292" s="413" t="str">
        <x:v>9 Sep 2026</x:v>
      </x:c>
    </x:row>
    <x:row r="4293" ht="40" customHeight="1">
      <x:c r="A4293" s="413" t="str">
        <x:v>Data Schedule</x:v>
      </x:c>
      <x:c r="B4293" s="413" t="str">
        <x:v>V254</x:v>
      </x:c>
      <x:c r="C4293" s="413" t="str">
        <x:v>=IF(AND(A254&lt;&gt;"",U254=1,B254&gt;'Pengaturan'!$B$6,B254&lt;='Pengaturan'!$B$5),T254,0)</x:v>
      </x:c>
      <x:c r="D4293" s="413" t="str">
        <x:v>=IF(AND(AND(A254&lt;&gt;"",U254=1,AI254=0,AH254=0,LEFT(AG254,5)&lt;&gt;"CHECK",G254&lt;&gt;"CHECK PACKAGE"),B254&gt;'Pengaturan'!$B$6,B254&lt;='Pengaturan'!$B$5),T254,0)</x:v>
      </x:c>
      <x:c r="E4293" s="413" t="str">
        <x:v>Integrasi rumus</x:v>
      </x:c>
      <x:c r="F4293" s="413" t="str">
        <x:v>9 Sep 2026</x:v>
      </x:c>
    </x:row>
    <x:row r="4294" ht="40" customHeight="1">
      <x:c r="A4294" s="413" t="str">
        <x:v>Data Schedule</x:v>
      </x:c>
      <x:c r="B4294" s="413" t="str">
        <x:v>W254</x:v>
      </x:c>
      <x:c r="C4294" s="413" t="str">
        <x:v>=IF(AND(A254&lt;&gt;"",U254=1,B254='Pengaturan'!$B$6,'Pengaturan'!$B$28&lt;&gt;"Tutup"),T254,0)</x:v>
      </x:c>
      <x:c r="D4294" s="413" t="str">
        <x:v>=IF(AND(AND(A254&lt;&gt;"",U254=1,AI254=0,AH254=0,LEFT(AG254,5)&lt;&gt;"CHECK",G254&lt;&gt;"CHECK PACKAGE"),B254='Pengaturan'!$B$6,'Pengaturan'!$B$28&lt;&gt;"Tutup"),T254,0)</x:v>
      </x:c>
      <x:c r="E4294" s="413" t="str">
        <x:v>Integrasi rumus</x:v>
      </x:c>
      <x:c r="F4294" s="413" t="str">
        <x:v>9 Sep 2026</x:v>
      </x:c>
    </x:row>
    <x:row r="4295" ht="40" customHeight="1">
      <x:c r="A4295" s="413" t="str">
        <x:v>Data Schedule</x:v>
      </x:c>
      <x:c r="B4295" s="413" t="str">
        <x:v>AM254</x:v>
      </x:c>
      <x:c r="C4295" s="413"/>
      <x:c r="D4295" s="413" t="str">
        <x:v>=IF(AND(A254&lt;&gt;"",B254&gt;'Pengaturan'!$B$29,B254&lt;='Pengaturan'!$B$5),MAX(0,T254-V254-W254),0)</x:v>
      </x:c>
      <x:c r="E4295" s="413" t="str">
        <x:v>Integrasi rumus</x:v>
      </x:c>
      <x:c r="F4295" s="413" t="str">
        <x:v>9 Sep 2026</x:v>
      </x:c>
    </x:row>
    <x:row r="4296" ht="40" customHeight="1">
      <x:c r="A4296" s="413" t="str">
        <x:v>Data Schedule</x:v>
      </x:c>
      <x:c r="B4296" s="413" t="str">
        <x:v>AE254</x:v>
      </x:c>
      <x:c r="C4296" s="413" t="str">
        <x:v>=IF(A254="","",IF(AD254&lt;&gt;0,"CHECK harga/bayar",IF(AI254&gt;0,"CHECK DP belum cocok","OK")))</x:v>
      </x:c>
      <x:c r="D4296" s="413" t="str">
        <x:v>=IF(A254="","",IF(LEFT(AG254,5)="CHECK",AG254,IF(AD254&lt;&gt;0,"CHECK harga/bayar",IF(AI254&gt;0,"CHECK DP belum cocok",IF(U254=0,"Ditahan","OK")))))</x:v>
      </x:c>
      <x:c r="E4296" s="413" t="str">
        <x:v>Integrasi rumus</x:v>
      </x:c>
      <x:c r="F4296" s="413" t="str">
        <x:v>9 Sep 2026</x:v>
      </x:c>
    </x:row>
    <x:row r="4297" ht="40" customHeight="1">
      <x:c r="A4297" s="413" t="str">
        <x:v>Data Schedule</x:v>
      </x:c>
      <x:c r="B4297" s="413" t="str">
        <x:v>AC255</x:v>
      </x:c>
      <x:c r="C4297" s="413" t="str">
        <x:v>=IF(A255="","",P255+Q255)</x:v>
      </x:c>
      <x:c r="D4297" s="413" t="str">
        <x:v>=IF(A255="","",P255+Q255+IF(AL255&lt;&gt;"",N(AK255),0))</x:v>
      </x:c>
      <x:c r="E4297" s="413" t="str">
        <x:v>Integrasi rumus</x:v>
      </x:c>
      <x:c r="F4297" s="413" t="str">
        <x:v>9 Sep 2026</x:v>
      </x:c>
    </x:row>
    <x:row r="4298" ht="40" customHeight="1">
      <x:c r="A4298" s="413" t="str">
        <x:v>Data Schedule</x:v>
      </x:c>
      <x:c r="B4298" s="413" t="str">
        <x:v>S255</x:v>
      </x:c>
      <x:c r="C4298" s="413" t="str">
        <x:v>=IF(A255="","",MIN(L255,P255+Q255))</x:v>
      </x:c>
      <x:c r="D4298" s="413" t="str">
        <x:v>=IF(A255="","",MIN(L255,AC255))</x:v>
      </x:c>
      <x:c r="E4298" s="413" t="str">
        <x:v>Integrasi rumus</x:v>
      </x:c>
      <x:c r="F4298" s="413" t="str">
        <x:v>9 Sep 2026</x:v>
      </x:c>
    </x:row>
    <x:row r="4299" ht="40" customHeight="1">
      <x:c r="A4299" s="413" t="str">
        <x:v>Data Schedule</x:v>
      </x:c>
      <x:c r="B4299" s="413" t="str">
        <x:v>T255</x:v>
      </x:c>
      <x:c r="C4299" s="413" t="str">
        <x:v>=IF(A255="","",IF(OR(O255="Lunas",R255&gt;0),0,MAX(0,L255-MAX(N255,P255)-Q255)))</x:v>
      </x:c>
      <x:c r="D4299" s="413" t="str">
        <x:v>=IF(A255="","",MAX(0,L255-AC255))</x:v>
      </x:c>
      <x:c r="E4299" s="413" t="str">
        <x:v>Integrasi rumus</x:v>
      </x:c>
      <x:c r="F4299" s="413" t="str">
        <x:v>9 Sep 2026</x:v>
      </x:c>
    </x:row>
    <x:row r="4300" ht="40" customHeight="1">
      <x:c r="A4300" s="413" t="str">
        <x:v>Data Schedule</x:v>
      </x:c>
      <x:c r="B4300" s="413" t="str">
        <x:v>AI255</x:v>
      </x:c>
      <x:c r="C4300" s="413" t="str">
        <x:v>=IF(A255="","",MAX(0,N255-P255))</x:v>
      </x:c>
      <x:c r="D4300" s="413" t="str">
        <x:v>=IF(A255="","",MAX(0,N255-AC255))</x:v>
      </x:c>
      <x:c r="E4300" s="413" t="str">
        <x:v>Integrasi rumus</x:v>
      </x:c>
      <x:c r="F4300" s="413" t="str">
        <x:v>9 Sep 2026</x:v>
      </x:c>
    </x:row>
    <x:row r="4301" ht="40" customHeight="1">
      <x:c r="A4301" s="413" t="str">
        <x:v>Data Schedule</x:v>
      </x:c>
      <x:c r="B4301" s="413" t="str">
        <x:v>V255</x:v>
      </x:c>
      <x:c r="C4301" s="413" t="str">
        <x:v>=IF(AND(A255&lt;&gt;"",U255=1,B255&gt;'Pengaturan'!$B$6,B255&lt;='Pengaturan'!$B$5),T255,0)</x:v>
      </x:c>
      <x:c r="D4301" s="413" t="str">
        <x:v>=IF(AND(AND(A255&lt;&gt;"",U255=1,AI255=0,AH255=0,LEFT(AG255,5)&lt;&gt;"CHECK",G255&lt;&gt;"CHECK PACKAGE"),B255&gt;'Pengaturan'!$B$6,B255&lt;='Pengaturan'!$B$5),T255,0)</x:v>
      </x:c>
      <x:c r="E4301" s="413" t="str">
        <x:v>Integrasi rumus</x:v>
      </x:c>
      <x:c r="F4301" s="413" t="str">
        <x:v>9 Sep 2026</x:v>
      </x:c>
    </x:row>
    <x:row r="4302" ht="40" customHeight="1">
      <x:c r="A4302" s="413" t="str">
        <x:v>Data Schedule</x:v>
      </x:c>
      <x:c r="B4302" s="413" t="str">
        <x:v>W255</x:v>
      </x:c>
      <x:c r="C4302" s="413" t="str">
        <x:v>=IF(AND(A255&lt;&gt;"",U255=1,B255='Pengaturan'!$B$6,'Pengaturan'!$B$28&lt;&gt;"Tutup"),T255,0)</x:v>
      </x:c>
      <x:c r="D4302" s="413" t="str">
        <x:v>=IF(AND(AND(A255&lt;&gt;"",U255=1,AI255=0,AH255=0,LEFT(AG255,5)&lt;&gt;"CHECK",G255&lt;&gt;"CHECK PACKAGE"),B255='Pengaturan'!$B$6,'Pengaturan'!$B$28&lt;&gt;"Tutup"),T255,0)</x:v>
      </x:c>
      <x:c r="E4302" s="413" t="str">
        <x:v>Integrasi rumus</x:v>
      </x:c>
      <x:c r="F4302" s="413" t="str">
        <x:v>9 Sep 2026</x:v>
      </x:c>
    </x:row>
    <x:row r="4303" ht="40" customHeight="1">
      <x:c r="A4303" s="413" t="str">
        <x:v>Data Schedule</x:v>
      </x:c>
      <x:c r="B4303" s="413" t="str">
        <x:v>AM255</x:v>
      </x:c>
      <x:c r="C4303" s="413"/>
      <x:c r="D4303" s="413" t="str">
        <x:v>=IF(AND(A255&lt;&gt;"",B255&gt;'Pengaturan'!$B$29,B255&lt;='Pengaturan'!$B$5),MAX(0,T255-V255-W255),0)</x:v>
      </x:c>
      <x:c r="E4303" s="413" t="str">
        <x:v>Integrasi rumus</x:v>
      </x:c>
      <x:c r="F4303" s="413" t="str">
        <x:v>9 Sep 2026</x:v>
      </x:c>
    </x:row>
    <x:row r="4304" ht="40" customHeight="1">
      <x:c r="A4304" s="413" t="str">
        <x:v>Data Schedule</x:v>
      </x:c>
      <x:c r="B4304" s="413" t="str">
        <x:v>AE255</x:v>
      </x:c>
      <x:c r="C4304" s="413" t="str">
        <x:v>=IF(A255="","",IF(AD255&lt;&gt;0,"CHECK harga/bayar",IF(AI255&gt;0,"CHECK DP belum cocok","OK")))</x:v>
      </x:c>
      <x:c r="D4304" s="413" t="str">
        <x:v>=IF(A255="","",IF(LEFT(AG255,5)="CHECK",AG255,IF(AD255&lt;&gt;0,"CHECK harga/bayar",IF(AI255&gt;0,"CHECK DP belum cocok",IF(U255=0,"Ditahan","OK")))))</x:v>
      </x:c>
      <x:c r="E4304" s="413" t="str">
        <x:v>Integrasi rumus</x:v>
      </x:c>
      <x:c r="F4304" s="413" t="str">
        <x:v>9 Sep 2026</x:v>
      </x:c>
    </x:row>
    <x:row r="4305" ht="40" customHeight="1">
      <x:c r="A4305" s="413" t="str">
        <x:v>Data Schedule</x:v>
      </x:c>
      <x:c r="B4305" s="413" t="str">
        <x:v>AC256</x:v>
      </x:c>
      <x:c r="C4305" s="413" t="str">
        <x:v>=IF(A256="","",P256+Q256)</x:v>
      </x:c>
      <x:c r="D4305" s="413" t="str">
        <x:v>=IF(A256="","",P256+Q256+IF(AL256&lt;&gt;"",N(AK256),0))</x:v>
      </x:c>
      <x:c r="E4305" s="413" t="str">
        <x:v>Integrasi rumus</x:v>
      </x:c>
      <x:c r="F4305" s="413" t="str">
        <x:v>9 Sep 2026</x:v>
      </x:c>
    </x:row>
    <x:row r="4306" ht="40" customHeight="1">
      <x:c r="A4306" s="413" t="str">
        <x:v>Data Schedule</x:v>
      </x:c>
      <x:c r="B4306" s="413" t="str">
        <x:v>S256</x:v>
      </x:c>
      <x:c r="C4306" s="413" t="str">
        <x:v>=IF(A256="","",MIN(L256,P256+Q256))</x:v>
      </x:c>
      <x:c r="D4306" s="413" t="str">
        <x:v>=IF(A256="","",MIN(L256,AC256))</x:v>
      </x:c>
      <x:c r="E4306" s="413" t="str">
        <x:v>Integrasi rumus</x:v>
      </x:c>
      <x:c r="F4306" s="413" t="str">
        <x:v>9 Sep 2026</x:v>
      </x:c>
    </x:row>
    <x:row r="4307" ht="40" customHeight="1">
      <x:c r="A4307" s="413" t="str">
        <x:v>Data Schedule</x:v>
      </x:c>
      <x:c r="B4307" s="413" t="str">
        <x:v>T256</x:v>
      </x:c>
      <x:c r="C4307" s="413" t="str">
        <x:v>=IF(A256="","",IF(OR(O256="Lunas",R256&gt;0),0,MAX(0,L256-MAX(N256,P256)-Q256)))</x:v>
      </x:c>
      <x:c r="D4307" s="413" t="str">
        <x:v>=IF(A256="","",MAX(0,L256-AC256))</x:v>
      </x:c>
      <x:c r="E4307" s="413" t="str">
        <x:v>Integrasi rumus</x:v>
      </x:c>
      <x:c r="F4307" s="413" t="str">
        <x:v>9 Sep 2026</x:v>
      </x:c>
    </x:row>
    <x:row r="4308" ht="40" customHeight="1">
      <x:c r="A4308" s="413" t="str">
        <x:v>Data Schedule</x:v>
      </x:c>
      <x:c r="B4308" s="413" t="str">
        <x:v>AI256</x:v>
      </x:c>
      <x:c r="C4308" s="413" t="str">
        <x:v>=IF(A256="","",MAX(0,N256-P256))</x:v>
      </x:c>
      <x:c r="D4308" s="413" t="str">
        <x:v>=IF(A256="","",MAX(0,N256-AC256))</x:v>
      </x:c>
      <x:c r="E4308" s="413" t="str">
        <x:v>Integrasi rumus</x:v>
      </x:c>
      <x:c r="F4308" s="413" t="str">
        <x:v>9 Sep 2026</x:v>
      </x:c>
    </x:row>
    <x:row r="4309" ht="40" customHeight="1">
      <x:c r="A4309" s="413" t="str">
        <x:v>Data Schedule</x:v>
      </x:c>
      <x:c r="B4309" s="413" t="str">
        <x:v>V256</x:v>
      </x:c>
      <x:c r="C4309" s="413" t="str">
        <x:v>=IF(AND(A256&lt;&gt;"",U256=1,B256&gt;'Pengaturan'!$B$6,B256&lt;='Pengaturan'!$B$5),T256,0)</x:v>
      </x:c>
      <x:c r="D4309" s="413" t="str">
        <x:v>=IF(AND(AND(A256&lt;&gt;"",U256=1,AI256=0,AH256=0,LEFT(AG256,5)&lt;&gt;"CHECK",G256&lt;&gt;"CHECK PACKAGE"),B256&gt;'Pengaturan'!$B$6,B256&lt;='Pengaturan'!$B$5),T256,0)</x:v>
      </x:c>
      <x:c r="E4309" s="413" t="str">
        <x:v>Integrasi rumus</x:v>
      </x:c>
      <x:c r="F4309" s="413" t="str">
        <x:v>9 Sep 2026</x:v>
      </x:c>
    </x:row>
    <x:row r="4310" ht="40" customHeight="1">
      <x:c r="A4310" s="413" t="str">
        <x:v>Data Schedule</x:v>
      </x:c>
      <x:c r="B4310" s="413" t="str">
        <x:v>W256</x:v>
      </x:c>
      <x:c r="C4310" s="413" t="str">
        <x:v>=IF(AND(A256&lt;&gt;"",U256=1,B256='Pengaturan'!$B$6,'Pengaturan'!$B$28&lt;&gt;"Tutup"),T256,0)</x:v>
      </x:c>
      <x:c r="D4310" s="413" t="str">
        <x:v>=IF(AND(AND(A256&lt;&gt;"",U256=1,AI256=0,AH256=0,LEFT(AG256,5)&lt;&gt;"CHECK",G256&lt;&gt;"CHECK PACKAGE"),B256='Pengaturan'!$B$6,'Pengaturan'!$B$28&lt;&gt;"Tutup"),T256,0)</x:v>
      </x:c>
      <x:c r="E4310" s="413" t="str">
        <x:v>Integrasi rumus</x:v>
      </x:c>
      <x:c r="F4310" s="413" t="str">
        <x:v>9 Sep 2026</x:v>
      </x:c>
    </x:row>
    <x:row r="4311" ht="40" customHeight="1">
      <x:c r="A4311" s="413" t="str">
        <x:v>Data Schedule</x:v>
      </x:c>
      <x:c r="B4311" s="413" t="str">
        <x:v>AM256</x:v>
      </x:c>
      <x:c r="C4311" s="413"/>
      <x:c r="D4311" s="413" t="str">
        <x:v>=IF(AND(A256&lt;&gt;"",B256&gt;'Pengaturan'!$B$29,B256&lt;='Pengaturan'!$B$5),MAX(0,T256-V256-W256),0)</x:v>
      </x:c>
      <x:c r="E4311" s="413" t="str">
        <x:v>Integrasi rumus</x:v>
      </x:c>
      <x:c r="F4311" s="413" t="str">
        <x:v>9 Sep 2026</x:v>
      </x:c>
    </x:row>
    <x:row r="4312" ht="40" customHeight="1">
      <x:c r="A4312" s="413" t="str">
        <x:v>Data Schedule</x:v>
      </x:c>
      <x:c r="B4312" s="413" t="str">
        <x:v>AE256</x:v>
      </x:c>
      <x:c r="C4312" s="413" t="str">
        <x:v>=IF(A256="","",IF(AD256&lt;&gt;0,"CHECK harga/bayar",IF(AI256&gt;0,"CHECK DP belum cocok","OK")))</x:v>
      </x:c>
      <x:c r="D4312" s="413" t="str">
        <x:v>=IF(A256="","",IF(LEFT(AG256,5)="CHECK",AG256,IF(AD256&lt;&gt;0,"CHECK harga/bayar",IF(AI256&gt;0,"CHECK DP belum cocok",IF(U256=0,"Ditahan","OK")))))</x:v>
      </x:c>
      <x:c r="E4312" s="413" t="str">
        <x:v>Integrasi rumus</x:v>
      </x:c>
      <x:c r="F4312" s="413" t="str">
        <x:v>9 Sep 2026</x:v>
      </x:c>
    </x:row>
    <x:row r="4313" ht="40" customHeight="1">
      <x:c r="A4313" s="413" t="str">
        <x:v>Data Schedule</x:v>
      </x:c>
      <x:c r="B4313" s="413" t="str">
        <x:v>AC257</x:v>
      </x:c>
      <x:c r="C4313" s="413" t="str">
        <x:v>=IF(A257="","",P257+Q257)</x:v>
      </x:c>
      <x:c r="D4313" s="413" t="str">
        <x:v>=IF(A257="","",P257+Q257+IF(AL257&lt;&gt;"",N(AK257),0))</x:v>
      </x:c>
      <x:c r="E4313" s="413" t="str">
        <x:v>Integrasi rumus</x:v>
      </x:c>
      <x:c r="F4313" s="413" t="str">
        <x:v>9 Sep 2026</x:v>
      </x:c>
    </x:row>
    <x:row r="4314" ht="40" customHeight="1">
      <x:c r="A4314" s="413" t="str">
        <x:v>Data Schedule</x:v>
      </x:c>
      <x:c r="B4314" s="413" t="str">
        <x:v>S257</x:v>
      </x:c>
      <x:c r="C4314" s="413" t="str">
        <x:v>=IF(A257="","",MIN(L257,P257+Q257))</x:v>
      </x:c>
      <x:c r="D4314" s="413" t="str">
        <x:v>=IF(A257="","",MIN(L257,AC257))</x:v>
      </x:c>
      <x:c r="E4314" s="413" t="str">
        <x:v>Integrasi rumus</x:v>
      </x:c>
      <x:c r="F4314" s="413" t="str">
        <x:v>9 Sep 2026</x:v>
      </x:c>
    </x:row>
    <x:row r="4315" ht="40" customHeight="1">
      <x:c r="A4315" s="413" t="str">
        <x:v>Data Schedule</x:v>
      </x:c>
      <x:c r="B4315" s="413" t="str">
        <x:v>T257</x:v>
      </x:c>
      <x:c r="C4315" s="413" t="str">
        <x:v>=IF(A257="","",IF(OR(O257="Lunas",R257&gt;0),0,MAX(0,L257-MAX(N257,P257)-Q257)))</x:v>
      </x:c>
      <x:c r="D4315" s="413" t="str">
        <x:v>=IF(A257="","",MAX(0,L257-AC257))</x:v>
      </x:c>
      <x:c r="E4315" s="413" t="str">
        <x:v>Integrasi rumus</x:v>
      </x:c>
      <x:c r="F4315" s="413" t="str">
        <x:v>9 Sep 2026</x:v>
      </x:c>
    </x:row>
    <x:row r="4316" ht="40" customHeight="1">
      <x:c r="A4316" s="413" t="str">
        <x:v>Data Schedule</x:v>
      </x:c>
      <x:c r="B4316" s="413" t="str">
        <x:v>AI257</x:v>
      </x:c>
      <x:c r="C4316" s="413" t="str">
        <x:v>=IF(A257="","",MAX(0,N257-P257))</x:v>
      </x:c>
      <x:c r="D4316" s="413" t="str">
        <x:v>=IF(A257="","",MAX(0,N257-AC257))</x:v>
      </x:c>
      <x:c r="E4316" s="413" t="str">
        <x:v>Integrasi rumus</x:v>
      </x:c>
      <x:c r="F4316" s="413" t="str">
        <x:v>9 Sep 2026</x:v>
      </x:c>
    </x:row>
    <x:row r="4317" ht="40" customHeight="1">
      <x:c r="A4317" s="413" t="str">
        <x:v>Data Schedule</x:v>
      </x:c>
      <x:c r="B4317" s="413" t="str">
        <x:v>V257</x:v>
      </x:c>
      <x:c r="C4317" s="413" t="str">
        <x:v>=IF(AND(A257&lt;&gt;"",U257=1,B257&gt;'Pengaturan'!$B$6,B257&lt;='Pengaturan'!$B$5),T257,0)</x:v>
      </x:c>
      <x:c r="D4317" s="413" t="str">
        <x:v>=IF(AND(AND(A257&lt;&gt;"",U257=1,AI257=0,AH257=0,LEFT(AG257,5)&lt;&gt;"CHECK",G257&lt;&gt;"CHECK PACKAGE"),B257&gt;'Pengaturan'!$B$6,B257&lt;='Pengaturan'!$B$5),T257,0)</x:v>
      </x:c>
      <x:c r="E4317" s="413" t="str">
        <x:v>Integrasi rumus</x:v>
      </x:c>
      <x:c r="F4317" s="413" t="str">
        <x:v>9 Sep 2026</x:v>
      </x:c>
    </x:row>
    <x:row r="4318" ht="40" customHeight="1">
      <x:c r="A4318" s="413" t="str">
        <x:v>Data Schedule</x:v>
      </x:c>
      <x:c r="B4318" s="413" t="str">
        <x:v>W257</x:v>
      </x:c>
      <x:c r="C4318" s="413" t="str">
        <x:v>=IF(AND(A257&lt;&gt;"",U257=1,B257='Pengaturan'!$B$6,'Pengaturan'!$B$28&lt;&gt;"Tutup"),T257,0)</x:v>
      </x:c>
      <x:c r="D4318" s="413" t="str">
        <x:v>=IF(AND(AND(A257&lt;&gt;"",U257=1,AI257=0,AH257=0,LEFT(AG257,5)&lt;&gt;"CHECK",G257&lt;&gt;"CHECK PACKAGE"),B257='Pengaturan'!$B$6,'Pengaturan'!$B$28&lt;&gt;"Tutup"),T257,0)</x:v>
      </x:c>
      <x:c r="E4318" s="413" t="str">
        <x:v>Integrasi rumus</x:v>
      </x:c>
      <x:c r="F4318" s="413" t="str">
        <x:v>9 Sep 2026</x:v>
      </x:c>
    </x:row>
    <x:row r="4319" ht="40" customHeight="1">
      <x:c r="A4319" s="413" t="str">
        <x:v>Data Schedule</x:v>
      </x:c>
      <x:c r="B4319" s="413" t="str">
        <x:v>AM257</x:v>
      </x:c>
      <x:c r="C4319" s="413"/>
      <x:c r="D4319" s="413" t="str">
        <x:v>=IF(AND(A257&lt;&gt;"",B257&gt;'Pengaturan'!$B$29,B257&lt;='Pengaturan'!$B$5),MAX(0,T257-V257-W257),0)</x:v>
      </x:c>
      <x:c r="E4319" s="413" t="str">
        <x:v>Integrasi rumus</x:v>
      </x:c>
      <x:c r="F4319" s="413" t="str">
        <x:v>9 Sep 2026</x:v>
      </x:c>
    </x:row>
    <x:row r="4320" ht="40" customHeight="1">
      <x:c r="A4320" s="413" t="str">
        <x:v>Data Schedule</x:v>
      </x:c>
      <x:c r="B4320" s="413" t="str">
        <x:v>AE257</x:v>
      </x:c>
      <x:c r="C4320" s="413" t="str">
        <x:v>=IF(A257="","",IF(AD257&lt;&gt;0,"CHECK harga/bayar",IF(AI257&gt;0,"CHECK DP belum cocok","OK")))</x:v>
      </x:c>
      <x:c r="D4320" s="413" t="str">
        <x:v>=IF(A257="","",IF(LEFT(AG257,5)="CHECK",AG257,IF(AD257&lt;&gt;0,"CHECK harga/bayar",IF(AI257&gt;0,"CHECK DP belum cocok",IF(U257=0,"Ditahan","OK")))))</x:v>
      </x:c>
      <x:c r="E4320" s="413" t="str">
        <x:v>Integrasi rumus</x:v>
      </x:c>
      <x:c r="F4320" s="413" t="str">
        <x:v>9 Sep 2026</x:v>
      </x:c>
    </x:row>
    <x:row r="4321" ht="40" customHeight="1">
      <x:c r="A4321" s="413" t="str">
        <x:v>Data Schedule</x:v>
      </x:c>
      <x:c r="B4321" s="413" t="str">
        <x:v>AC258</x:v>
      </x:c>
      <x:c r="C4321" s="413" t="str">
        <x:v>=IF(A258="","",P258+Q258)</x:v>
      </x:c>
      <x:c r="D4321" s="413" t="str">
        <x:v>=IF(A258="","",P258+Q258+IF(AL258&lt;&gt;"",N(AK258),0))</x:v>
      </x:c>
      <x:c r="E4321" s="413" t="str">
        <x:v>Integrasi rumus</x:v>
      </x:c>
      <x:c r="F4321" s="413" t="str">
        <x:v>9 Sep 2026</x:v>
      </x:c>
    </x:row>
    <x:row r="4322" ht="40" customHeight="1">
      <x:c r="A4322" s="413" t="str">
        <x:v>Data Schedule</x:v>
      </x:c>
      <x:c r="B4322" s="413" t="str">
        <x:v>S258</x:v>
      </x:c>
      <x:c r="C4322" s="413" t="str">
        <x:v>=IF(A258="","",MIN(L258,P258+Q258))</x:v>
      </x:c>
      <x:c r="D4322" s="413" t="str">
        <x:v>=IF(A258="","",MIN(L258,AC258))</x:v>
      </x:c>
      <x:c r="E4322" s="413" t="str">
        <x:v>Integrasi rumus</x:v>
      </x:c>
      <x:c r="F4322" s="413" t="str">
        <x:v>9 Sep 2026</x:v>
      </x:c>
    </x:row>
    <x:row r="4323" ht="40" customHeight="1">
      <x:c r="A4323" s="413" t="str">
        <x:v>Data Schedule</x:v>
      </x:c>
      <x:c r="B4323" s="413" t="str">
        <x:v>T258</x:v>
      </x:c>
      <x:c r="C4323" s="413" t="str">
        <x:v>=IF(A258="","",IF(OR(O258="Lunas",R258&gt;0),0,MAX(0,L258-MAX(N258,P258)-Q258)))</x:v>
      </x:c>
      <x:c r="D4323" s="413" t="str">
        <x:v>=IF(A258="","",MAX(0,L258-AC258))</x:v>
      </x:c>
      <x:c r="E4323" s="413" t="str">
        <x:v>Integrasi rumus</x:v>
      </x:c>
      <x:c r="F4323" s="413" t="str">
        <x:v>9 Sep 2026</x:v>
      </x:c>
    </x:row>
    <x:row r="4324" ht="40" customHeight="1">
      <x:c r="A4324" s="413" t="str">
        <x:v>Data Schedule</x:v>
      </x:c>
      <x:c r="B4324" s="413" t="str">
        <x:v>AI258</x:v>
      </x:c>
      <x:c r="C4324" s="413" t="str">
        <x:v>=IF(A258="","",MAX(0,N258-P258))</x:v>
      </x:c>
      <x:c r="D4324" s="413" t="str">
        <x:v>=IF(A258="","",MAX(0,N258-AC258))</x:v>
      </x:c>
      <x:c r="E4324" s="413" t="str">
        <x:v>Integrasi rumus</x:v>
      </x:c>
      <x:c r="F4324" s="413" t="str">
        <x:v>9 Sep 2026</x:v>
      </x:c>
    </x:row>
    <x:row r="4325" ht="40" customHeight="1">
      <x:c r="A4325" s="413" t="str">
        <x:v>Data Schedule</x:v>
      </x:c>
      <x:c r="B4325" s="413" t="str">
        <x:v>V258</x:v>
      </x:c>
      <x:c r="C4325" s="413" t="str">
        <x:v>=IF(AND(A258&lt;&gt;"",U258=1,B258&gt;'Pengaturan'!$B$6,B258&lt;='Pengaturan'!$B$5),T258,0)</x:v>
      </x:c>
      <x:c r="D4325" s="413" t="str">
        <x:v>=IF(AND(AND(A258&lt;&gt;"",U258=1,AI258=0,AH258=0,LEFT(AG258,5)&lt;&gt;"CHECK",G258&lt;&gt;"CHECK PACKAGE"),B258&gt;'Pengaturan'!$B$6,B258&lt;='Pengaturan'!$B$5),T258,0)</x:v>
      </x:c>
      <x:c r="E4325" s="413" t="str">
        <x:v>Integrasi rumus</x:v>
      </x:c>
      <x:c r="F4325" s="413" t="str">
        <x:v>9 Sep 2026</x:v>
      </x:c>
    </x:row>
    <x:row r="4326" ht="40" customHeight="1">
      <x:c r="A4326" s="413" t="str">
        <x:v>Data Schedule</x:v>
      </x:c>
      <x:c r="B4326" s="413" t="str">
        <x:v>W258</x:v>
      </x:c>
      <x:c r="C4326" s="413" t="str">
        <x:v>=IF(AND(A258&lt;&gt;"",U258=1,B258='Pengaturan'!$B$6,'Pengaturan'!$B$28&lt;&gt;"Tutup"),T258,0)</x:v>
      </x:c>
      <x:c r="D4326" s="413" t="str">
        <x:v>=IF(AND(AND(A258&lt;&gt;"",U258=1,AI258=0,AH258=0,LEFT(AG258,5)&lt;&gt;"CHECK",G258&lt;&gt;"CHECK PACKAGE"),B258='Pengaturan'!$B$6,'Pengaturan'!$B$28&lt;&gt;"Tutup"),T258,0)</x:v>
      </x:c>
      <x:c r="E4326" s="413" t="str">
        <x:v>Integrasi rumus</x:v>
      </x:c>
      <x:c r="F4326" s="413" t="str">
        <x:v>9 Sep 2026</x:v>
      </x:c>
    </x:row>
    <x:row r="4327" ht="40" customHeight="1">
      <x:c r="A4327" s="413" t="str">
        <x:v>Data Schedule</x:v>
      </x:c>
      <x:c r="B4327" s="413" t="str">
        <x:v>AM258</x:v>
      </x:c>
      <x:c r="C4327" s="413"/>
      <x:c r="D4327" s="413" t="str">
        <x:v>=IF(AND(A258&lt;&gt;"",B258&gt;'Pengaturan'!$B$29,B258&lt;='Pengaturan'!$B$5),MAX(0,T258-V258-W258),0)</x:v>
      </x:c>
      <x:c r="E4327" s="413" t="str">
        <x:v>Integrasi rumus</x:v>
      </x:c>
      <x:c r="F4327" s="413" t="str">
        <x:v>9 Sep 2026</x:v>
      </x:c>
    </x:row>
    <x:row r="4328" ht="40" customHeight="1">
      <x:c r="A4328" s="413" t="str">
        <x:v>Data Schedule</x:v>
      </x:c>
      <x:c r="B4328" s="413" t="str">
        <x:v>AE258</x:v>
      </x:c>
      <x:c r="C4328" s="413" t="str">
        <x:v>=IF(A258="","",IF(AD258&lt;&gt;0,"CHECK harga/bayar",IF(AI258&gt;0,"CHECK DP belum cocok","OK")))</x:v>
      </x:c>
      <x:c r="D4328" s="413" t="str">
        <x:v>=IF(A258="","",IF(LEFT(AG258,5)="CHECK",AG258,IF(AD258&lt;&gt;0,"CHECK harga/bayar",IF(AI258&gt;0,"CHECK DP belum cocok",IF(U258=0,"Ditahan","OK")))))</x:v>
      </x:c>
      <x:c r="E4328" s="413" t="str">
        <x:v>Integrasi rumus</x:v>
      </x:c>
      <x:c r="F4328" s="413" t="str">
        <x:v>9 Sep 2026</x:v>
      </x:c>
    </x:row>
    <x:row r="4329" ht="40" customHeight="1">
      <x:c r="A4329" s="413" t="str">
        <x:v>Data Schedule</x:v>
      </x:c>
      <x:c r="B4329" s="413" t="str">
        <x:v>AC259</x:v>
      </x:c>
      <x:c r="C4329" s="413" t="str">
        <x:v>=IF(A259="","",P259+Q259)</x:v>
      </x:c>
      <x:c r="D4329" s="413" t="str">
        <x:v>=IF(A259="","",P259+Q259+IF(AL259&lt;&gt;"",N(AK259),0))</x:v>
      </x:c>
      <x:c r="E4329" s="413" t="str">
        <x:v>Integrasi rumus</x:v>
      </x:c>
      <x:c r="F4329" s="413" t="str">
        <x:v>9 Sep 2026</x:v>
      </x:c>
    </x:row>
    <x:row r="4330" ht="40" customHeight="1">
      <x:c r="A4330" s="413" t="str">
        <x:v>Data Schedule</x:v>
      </x:c>
      <x:c r="B4330" s="413" t="str">
        <x:v>S259</x:v>
      </x:c>
      <x:c r="C4330" s="413" t="str">
        <x:v>=IF(A259="","",MIN(L259,P259+Q259))</x:v>
      </x:c>
      <x:c r="D4330" s="413" t="str">
        <x:v>=IF(A259="","",MIN(L259,AC259))</x:v>
      </x:c>
      <x:c r="E4330" s="413" t="str">
        <x:v>Integrasi rumus</x:v>
      </x:c>
      <x:c r="F4330" s="413" t="str">
        <x:v>9 Sep 2026</x:v>
      </x:c>
    </x:row>
    <x:row r="4331" ht="40" customHeight="1">
      <x:c r="A4331" s="413" t="str">
        <x:v>Data Schedule</x:v>
      </x:c>
      <x:c r="B4331" s="413" t="str">
        <x:v>T259</x:v>
      </x:c>
      <x:c r="C4331" s="413" t="str">
        <x:v>=IF(A259="","",IF(OR(O259="Lunas",R259&gt;0),0,MAX(0,L259-MAX(N259,P259)-Q259)))</x:v>
      </x:c>
      <x:c r="D4331" s="413" t="str">
        <x:v>=IF(A259="","",MAX(0,L259-AC259))</x:v>
      </x:c>
      <x:c r="E4331" s="413" t="str">
        <x:v>Integrasi rumus</x:v>
      </x:c>
      <x:c r="F4331" s="413" t="str">
        <x:v>9 Sep 2026</x:v>
      </x:c>
    </x:row>
    <x:row r="4332" ht="40" customHeight="1">
      <x:c r="A4332" s="413" t="str">
        <x:v>Data Schedule</x:v>
      </x:c>
      <x:c r="B4332" s="413" t="str">
        <x:v>AI259</x:v>
      </x:c>
      <x:c r="C4332" s="413" t="str">
        <x:v>=IF(A259="","",MAX(0,N259-P259))</x:v>
      </x:c>
      <x:c r="D4332" s="413" t="str">
        <x:v>=IF(A259="","",MAX(0,N259-AC259))</x:v>
      </x:c>
      <x:c r="E4332" s="413" t="str">
        <x:v>Integrasi rumus</x:v>
      </x:c>
      <x:c r="F4332" s="413" t="str">
        <x:v>9 Sep 2026</x:v>
      </x:c>
    </x:row>
    <x:row r="4333" ht="40" customHeight="1">
      <x:c r="A4333" s="413" t="str">
        <x:v>Data Schedule</x:v>
      </x:c>
      <x:c r="B4333" s="413" t="str">
        <x:v>V259</x:v>
      </x:c>
      <x:c r="C4333" s="413" t="str">
        <x:v>=IF(AND(A259&lt;&gt;"",U259=1,B259&gt;'Pengaturan'!$B$6,B259&lt;='Pengaturan'!$B$5),T259,0)</x:v>
      </x:c>
      <x:c r="D4333" s="413" t="str">
        <x:v>=IF(AND(AND(A259&lt;&gt;"",U259=1,AI259=0,AH259=0,LEFT(AG259,5)&lt;&gt;"CHECK",G259&lt;&gt;"CHECK PACKAGE"),B259&gt;'Pengaturan'!$B$6,B259&lt;='Pengaturan'!$B$5),T259,0)</x:v>
      </x:c>
      <x:c r="E4333" s="413" t="str">
        <x:v>Integrasi rumus</x:v>
      </x:c>
      <x:c r="F4333" s="413" t="str">
        <x:v>9 Sep 2026</x:v>
      </x:c>
    </x:row>
    <x:row r="4334" ht="40" customHeight="1">
      <x:c r="A4334" s="413" t="str">
        <x:v>Data Schedule</x:v>
      </x:c>
      <x:c r="B4334" s="413" t="str">
        <x:v>W259</x:v>
      </x:c>
      <x:c r="C4334" s="413" t="str">
        <x:v>=IF(AND(A259&lt;&gt;"",U259=1,B259='Pengaturan'!$B$6,'Pengaturan'!$B$28&lt;&gt;"Tutup"),T259,0)</x:v>
      </x:c>
      <x:c r="D4334" s="413" t="str">
        <x:v>=IF(AND(AND(A259&lt;&gt;"",U259=1,AI259=0,AH259=0,LEFT(AG259,5)&lt;&gt;"CHECK",G259&lt;&gt;"CHECK PACKAGE"),B259='Pengaturan'!$B$6,'Pengaturan'!$B$28&lt;&gt;"Tutup"),T259,0)</x:v>
      </x:c>
      <x:c r="E4334" s="413" t="str">
        <x:v>Integrasi rumus</x:v>
      </x:c>
      <x:c r="F4334" s="413" t="str">
        <x:v>9 Sep 2026</x:v>
      </x:c>
    </x:row>
    <x:row r="4335" ht="40" customHeight="1">
      <x:c r="A4335" s="413" t="str">
        <x:v>Data Schedule</x:v>
      </x:c>
      <x:c r="B4335" s="413" t="str">
        <x:v>AM259</x:v>
      </x:c>
      <x:c r="C4335" s="413"/>
      <x:c r="D4335" s="413" t="str">
        <x:v>=IF(AND(A259&lt;&gt;"",B259&gt;'Pengaturan'!$B$29,B259&lt;='Pengaturan'!$B$5),MAX(0,T259-V259-W259),0)</x:v>
      </x:c>
      <x:c r="E4335" s="413" t="str">
        <x:v>Integrasi rumus</x:v>
      </x:c>
      <x:c r="F4335" s="413" t="str">
        <x:v>9 Sep 2026</x:v>
      </x:c>
    </x:row>
    <x:row r="4336" ht="40" customHeight="1">
      <x:c r="A4336" s="413" t="str">
        <x:v>Data Schedule</x:v>
      </x:c>
      <x:c r="B4336" s="413" t="str">
        <x:v>AE259</x:v>
      </x:c>
      <x:c r="C4336" s="413" t="str">
        <x:v>=IF(A259="","",IF(AD259&lt;&gt;0,"CHECK harga/bayar",IF(AI259&gt;0,"CHECK DP belum cocok","OK")))</x:v>
      </x:c>
      <x:c r="D4336" s="413" t="str">
        <x:v>=IF(A259="","",IF(LEFT(AG259,5)="CHECK",AG259,IF(AD259&lt;&gt;0,"CHECK harga/bayar",IF(AI259&gt;0,"CHECK DP belum cocok",IF(U259=0,"Ditahan","OK")))))</x:v>
      </x:c>
      <x:c r="E4336" s="413" t="str">
        <x:v>Integrasi rumus</x:v>
      </x:c>
      <x:c r="F4336" s="413" t="str">
        <x:v>9 Sep 2026</x:v>
      </x:c>
    </x:row>
    <x:row r="4337" ht="40" customHeight="1">
      <x:c r="A4337" s="413" t="str">
        <x:v>Data Schedule</x:v>
      </x:c>
      <x:c r="B4337" s="413" t="str">
        <x:v>AC260</x:v>
      </x:c>
      <x:c r="C4337" s="413" t="str">
        <x:v>=IF(A260="","",P260+Q260)</x:v>
      </x:c>
      <x:c r="D4337" s="413" t="str">
        <x:v>=IF(A260="","",P260+Q260+IF(AL260&lt;&gt;"",N(AK260),0))</x:v>
      </x:c>
      <x:c r="E4337" s="413" t="str">
        <x:v>Integrasi rumus</x:v>
      </x:c>
      <x:c r="F4337" s="413" t="str">
        <x:v>9 Sep 2026</x:v>
      </x:c>
    </x:row>
    <x:row r="4338" ht="40" customHeight="1">
      <x:c r="A4338" s="413" t="str">
        <x:v>Data Schedule</x:v>
      </x:c>
      <x:c r="B4338" s="413" t="str">
        <x:v>S260</x:v>
      </x:c>
      <x:c r="C4338" s="413" t="str">
        <x:v>=IF(A260="","",MIN(L260,P260+Q260))</x:v>
      </x:c>
      <x:c r="D4338" s="413" t="str">
        <x:v>=IF(A260="","",MIN(L260,AC260))</x:v>
      </x:c>
      <x:c r="E4338" s="413" t="str">
        <x:v>Integrasi rumus</x:v>
      </x:c>
      <x:c r="F4338" s="413" t="str">
        <x:v>9 Sep 2026</x:v>
      </x:c>
    </x:row>
    <x:row r="4339" ht="40" customHeight="1">
      <x:c r="A4339" s="413" t="str">
        <x:v>Data Schedule</x:v>
      </x:c>
      <x:c r="B4339" s="413" t="str">
        <x:v>T260</x:v>
      </x:c>
      <x:c r="C4339" s="413" t="str">
        <x:v>=IF(A260="","",IF(OR(O260="Lunas",R260&gt;0),0,MAX(0,L260-MAX(N260,P260)-Q260)))</x:v>
      </x:c>
      <x:c r="D4339" s="413" t="str">
        <x:v>=IF(A260="","",MAX(0,L260-AC260))</x:v>
      </x:c>
      <x:c r="E4339" s="413" t="str">
        <x:v>Integrasi rumus</x:v>
      </x:c>
      <x:c r="F4339" s="413" t="str">
        <x:v>9 Sep 2026</x:v>
      </x:c>
    </x:row>
    <x:row r="4340" ht="40" customHeight="1">
      <x:c r="A4340" s="413" t="str">
        <x:v>Data Schedule</x:v>
      </x:c>
      <x:c r="B4340" s="413" t="str">
        <x:v>AI260</x:v>
      </x:c>
      <x:c r="C4340" s="413" t="str">
        <x:v>=IF(A260="","",MAX(0,N260-P260))</x:v>
      </x:c>
      <x:c r="D4340" s="413" t="str">
        <x:v>=IF(A260="","",MAX(0,N260-AC260))</x:v>
      </x:c>
      <x:c r="E4340" s="413" t="str">
        <x:v>Integrasi rumus</x:v>
      </x:c>
      <x:c r="F4340" s="413" t="str">
        <x:v>9 Sep 2026</x:v>
      </x:c>
    </x:row>
    <x:row r="4341" ht="40" customHeight="1">
      <x:c r="A4341" s="413" t="str">
        <x:v>Data Schedule</x:v>
      </x:c>
      <x:c r="B4341" s="413" t="str">
        <x:v>V260</x:v>
      </x:c>
      <x:c r="C4341" s="413" t="str">
        <x:v>=IF(AND(A260&lt;&gt;"",U260=1,B260&gt;'Pengaturan'!$B$6,B260&lt;='Pengaturan'!$B$5),T260,0)</x:v>
      </x:c>
      <x:c r="D4341" s="413" t="str">
        <x:v>=IF(AND(AND(A260&lt;&gt;"",U260=1,AI260=0,AH260=0,LEFT(AG260,5)&lt;&gt;"CHECK",G260&lt;&gt;"CHECK PACKAGE"),B260&gt;'Pengaturan'!$B$6,B260&lt;='Pengaturan'!$B$5),T260,0)</x:v>
      </x:c>
      <x:c r="E4341" s="413" t="str">
        <x:v>Integrasi rumus</x:v>
      </x:c>
      <x:c r="F4341" s="413" t="str">
        <x:v>9 Sep 2026</x:v>
      </x:c>
    </x:row>
    <x:row r="4342" ht="40" customHeight="1">
      <x:c r="A4342" s="413" t="str">
        <x:v>Data Schedule</x:v>
      </x:c>
      <x:c r="B4342" s="413" t="str">
        <x:v>W260</x:v>
      </x:c>
      <x:c r="C4342" s="413" t="str">
        <x:v>=IF(AND(A260&lt;&gt;"",U260=1,B260='Pengaturan'!$B$6,'Pengaturan'!$B$28&lt;&gt;"Tutup"),T260,0)</x:v>
      </x:c>
      <x:c r="D4342" s="413" t="str">
        <x:v>=IF(AND(AND(A260&lt;&gt;"",U260=1,AI260=0,AH260=0,LEFT(AG260,5)&lt;&gt;"CHECK",G260&lt;&gt;"CHECK PACKAGE"),B260='Pengaturan'!$B$6,'Pengaturan'!$B$28&lt;&gt;"Tutup"),T260,0)</x:v>
      </x:c>
      <x:c r="E4342" s="413" t="str">
        <x:v>Integrasi rumus</x:v>
      </x:c>
      <x:c r="F4342" s="413" t="str">
        <x:v>9 Sep 2026</x:v>
      </x:c>
    </x:row>
    <x:row r="4343" ht="40" customHeight="1">
      <x:c r="A4343" s="413" t="str">
        <x:v>Data Schedule</x:v>
      </x:c>
      <x:c r="B4343" s="413" t="str">
        <x:v>AM260</x:v>
      </x:c>
      <x:c r="C4343" s="413"/>
      <x:c r="D4343" s="413" t="str">
        <x:v>=IF(AND(A260&lt;&gt;"",B260&gt;'Pengaturan'!$B$29,B260&lt;='Pengaturan'!$B$5),MAX(0,T260-V260-W260),0)</x:v>
      </x:c>
      <x:c r="E4343" s="413" t="str">
        <x:v>Integrasi rumus</x:v>
      </x:c>
      <x:c r="F4343" s="413" t="str">
        <x:v>9 Sep 2026</x:v>
      </x:c>
    </x:row>
    <x:row r="4344" ht="40" customHeight="1">
      <x:c r="A4344" s="413" t="str">
        <x:v>Data Schedule</x:v>
      </x:c>
      <x:c r="B4344" s="413" t="str">
        <x:v>AE260</x:v>
      </x:c>
      <x:c r="C4344" s="413" t="str">
        <x:v>=IF(A260="","",IF(AD260&lt;&gt;0,"CHECK harga/bayar",IF(AI260&gt;0,"CHECK DP belum cocok","OK")))</x:v>
      </x:c>
      <x:c r="D4344" s="413" t="str">
        <x:v>=IF(A260="","",IF(LEFT(AG260,5)="CHECK",AG260,IF(AD260&lt;&gt;0,"CHECK harga/bayar",IF(AI260&gt;0,"CHECK DP belum cocok",IF(U260=0,"Ditahan","OK")))))</x:v>
      </x:c>
      <x:c r="E4344" s="413" t="str">
        <x:v>Integrasi rumus</x:v>
      </x:c>
      <x:c r="F4344" s="413" t="str">
        <x:v>9 Sep 2026</x:v>
      </x:c>
    </x:row>
    <x:row r="4345" ht="40" customHeight="1">
      <x:c r="A4345" s="413" t="str">
        <x:v>Data Schedule</x:v>
      </x:c>
      <x:c r="B4345" s="413" t="str">
        <x:v>AC261</x:v>
      </x:c>
      <x:c r="C4345" s="413" t="str">
        <x:v>=IF(A261="","",P261+Q261)</x:v>
      </x:c>
      <x:c r="D4345" s="413" t="str">
        <x:v>=IF(A261="","",P261+Q261+IF(AL261&lt;&gt;"",N(AK261),0))</x:v>
      </x:c>
      <x:c r="E4345" s="413" t="str">
        <x:v>Integrasi rumus</x:v>
      </x:c>
      <x:c r="F4345" s="413" t="str">
        <x:v>9 Sep 2026</x:v>
      </x:c>
    </x:row>
    <x:row r="4346" ht="40" customHeight="1">
      <x:c r="A4346" s="413" t="str">
        <x:v>Data Schedule</x:v>
      </x:c>
      <x:c r="B4346" s="413" t="str">
        <x:v>S261</x:v>
      </x:c>
      <x:c r="C4346" s="413" t="str">
        <x:v>=IF(A261="","",MIN(L261,P261+Q261))</x:v>
      </x:c>
      <x:c r="D4346" s="413" t="str">
        <x:v>=IF(A261="","",MIN(L261,AC261))</x:v>
      </x:c>
      <x:c r="E4346" s="413" t="str">
        <x:v>Integrasi rumus</x:v>
      </x:c>
      <x:c r="F4346" s="413" t="str">
        <x:v>9 Sep 2026</x:v>
      </x:c>
    </x:row>
    <x:row r="4347" ht="40" customHeight="1">
      <x:c r="A4347" s="413" t="str">
        <x:v>Data Schedule</x:v>
      </x:c>
      <x:c r="B4347" s="413" t="str">
        <x:v>T261</x:v>
      </x:c>
      <x:c r="C4347" s="413" t="str">
        <x:v>=IF(A261="","",IF(OR(O261="Lunas",R261&gt;0),0,MAX(0,L261-MAX(N261,P261)-Q261)))</x:v>
      </x:c>
      <x:c r="D4347" s="413" t="str">
        <x:v>=IF(A261="","",MAX(0,L261-AC261))</x:v>
      </x:c>
      <x:c r="E4347" s="413" t="str">
        <x:v>Integrasi rumus</x:v>
      </x:c>
      <x:c r="F4347" s="413" t="str">
        <x:v>9 Sep 2026</x:v>
      </x:c>
    </x:row>
    <x:row r="4348" ht="40" customHeight="1">
      <x:c r="A4348" s="413" t="str">
        <x:v>Data Schedule</x:v>
      </x:c>
      <x:c r="B4348" s="413" t="str">
        <x:v>AI261</x:v>
      </x:c>
      <x:c r="C4348" s="413" t="str">
        <x:v>=IF(A261="","",MAX(0,N261-P261))</x:v>
      </x:c>
      <x:c r="D4348" s="413" t="str">
        <x:v>=IF(A261="","",MAX(0,N261-AC261))</x:v>
      </x:c>
      <x:c r="E4348" s="413" t="str">
        <x:v>Integrasi rumus</x:v>
      </x:c>
      <x:c r="F4348" s="413" t="str">
        <x:v>9 Sep 2026</x:v>
      </x:c>
    </x:row>
    <x:row r="4349" ht="40" customHeight="1">
      <x:c r="A4349" s="413" t="str">
        <x:v>Data Schedule</x:v>
      </x:c>
      <x:c r="B4349" s="413" t="str">
        <x:v>V261</x:v>
      </x:c>
      <x:c r="C4349" s="413" t="str">
        <x:v>=IF(AND(A261&lt;&gt;"",U261=1,B261&gt;'Pengaturan'!$B$6,B261&lt;='Pengaturan'!$B$5),T261,0)</x:v>
      </x:c>
      <x:c r="D4349" s="413" t="str">
        <x:v>=IF(AND(AND(A261&lt;&gt;"",U261=1,AI261=0,AH261=0,LEFT(AG261,5)&lt;&gt;"CHECK",G261&lt;&gt;"CHECK PACKAGE"),B261&gt;'Pengaturan'!$B$6,B261&lt;='Pengaturan'!$B$5),T261,0)</x:v>
      </x:c>
      <x:c r="E4349" s="413" t="str">
        <x:v>Integrasi rumus</x:v>
      </x:c>
      <x:c r="F4349" s="413" t="str">
        <x:v>9 Sep 2026</x:v>
      </x:c>
    </x:row>
    <x:row r="4350" ht="40" customHeight="1">
      <x:c r="A4350" s="413" t="str">
        <x:v>Data Schedule</x:v>
      </x:c>
      <x:c r="B4350" s="413" t="str">
        <x:v>W261</x:v>
      </x:c>
      <x:c r="C4350" s="413" t="str">
        <x:v>=IF(AND(A261&lt;&gt;"",U261=1,B261='Pengaturan'!$B$6,'Pengaturan'!$B$28&lt;&gt;"Tutup"),T261,0)</x:v>
      </x:c>
      <x:c r="D4350" s="413" t="str">
        <x:v>=IF(AND(AND(A261&lt;&gt;"",U261=1,AI261=0,AH261=0,LEFT(AG261,5)&lt;&gt;"CHECK",G261&lt;&gt;"CHECK PACKAGE"),B261='Pengaturan'!$B$6,'Pengaturan'!$B$28&lt;&gt;"Tutup"),T261,0)</x:v>
      </x:c>
      <x:c r="E4350" s="413" t="str">
        <x:v>Integrasi rumus</x:v>
      </x:c>
      <x:c r="F4350" s="413" t="str">
        <x:v>9 Sep 2026</x:v>
      </x:c>
    </x:row>
    <x:row r="4351" ht="40" customHeight="1">
      <x:c r="A4351" s="413" t="str">
        <x:v>Data Schedule</x:v>
      </x:c>
      <x:c r="B4351" s="413" t="str">
        <x:v>AM261</x:v>
      </x:c>
      <x:c r="C4351" s="413"/>
      <x:c r="D4351" s="413" t="str">
        <x:v>=IF(AND(A261&lt;&gt;"",B261&gt;'Pengaturan'!$B$29,B261&lt;='Pengaturan'!$B$5),MAX(0,T261-V261-W261),0)</x:v>
      </x:c>
      <x:c r="E4351" s="413" t="str">
        <x:v>Integrasi rumus</x:v>
      </x:c>
      <x:c r="F4351" s="413" t="str">
        <x:v>9 Sep 2026</x:v>
      </x:c>
    </x:row>
    <x:row r="4352" ht="40" customHeight="1">
      <x:c r="A4352" s="413" t="str">
        <x:v>Data Schedule</x:v>
      </x:c>
      <x:c r="B4352" s="413" t="str">
        <x:v>AE261</x:v>
      </x:c>
      <x:c r="C4352" s="413" t="str">
        <x:v>=IF(A261="","",IF(AD261&lt;&gt;0,"CHECK harga/bayar",IF(AI261&gt;0,"CHECK DP belum cocok","OK")))</x:v>
      </x:c>
      <x:c r="D4352" s="413" t="str">
        <x:v>=IF(A261="","",IF(LEFT(AG261,5)="CHECK",AG261,IF(AD261&lt;&gt;0,"CHECK harga/bayar",IF(AI261&gt;0,"CHECK DP belum cocok",IF(U261=0,"Ditahan","OK")))))</x:v>
      </x:c>
      <x:c r="E4352" s="413" t="str">
        <x:v>Integrasi rumus</x:v>
      </x:c>
      <x:c r="F4352" s="413" t="str">
        <x:v>9 Sep 2026</x:v>
      </x:c>
    </x:row>
    <x:row r="4353" ht="40" customHeight="1">
      <x:c r="A4353" s="413" t="str">
        <x:v>Data Schedule</x:v>
      </x:c>
      <x:c r="B4353" s="413" t="str">
        <x:v>AC262</x:v>
      </x:c>
      <x:c r="C4353" s="413" t="str">
        <x:v>=IF(A262="","",P262+Q262)</x:v>
      </x:c>
      <x:c r="D4353" s="413" t="str">
        <x:v>=IF(A262="","",P262+Q262+IF(AL262&lt;&gt;"",N(AK262),0))</x:v>
      </x:c>
      <x:c r="E4353" s="413" t="str">
        <x:v>Integrasi rumus</x:v>
      </x:c>
      <x:c r="F4353" s="413" t="str">
        <x:v>9 Sep 2026</x:v>
      </x:c>
    </x:row>
    <x:row r="4354" ht="40" customHeight="1">
      <x:c r="A4354" s="413" t="str">
        <x:v>Data Schedule</x:v>
      </x:c>
      <x:c r="B4354" s="413" t="str">
        <x:v>S262</x:v>
      </x:c>
      <x:c r="C4354" s="413" t="str">
        <x:v>=IF(A262="","",MIN(L262,P262+Q262))</x:v>
      </x:c>
      <x:c r="D4354" s="413" t="str">
        <x:v>=IF(A262="","",MIN(L262,AC262))</x:v>
      </x:c>
      <x:c r="E4354" s="413" t="str">
        <x:v>Integrasi rumus</x:v>
      </x:c>
      <x:c r="F4354" s="413" t="str">
        <x:v>9 Sep 2026</x:v>
      </x:c>
    </x:row>
    <x:row r="4355" ht="40" customHeight="1">
      <x:c r="A4355" s="413" t="str">
        <x:v>Data Schedule</x:v>
      </x:c>
      <x:c r="B4355" s="413" t="str">
        <x:v>T262</x:v>
      </x:c>
      <x:c r="C4355" s="413" t="str">
        <x:v>=IF(A262="","",IF(OR(O262="Lunas",R262&gt;0),0,MAX(0,L262-MAX(N262,P262)-Q262)))</x:v>
      </x:c>
      <x:c r="D4355" s="413" t="str">
        <x:v>=IF(A262="","",MAX(0,L262-AC262))</x:v>
      </x:c>
      <x:c r="E4355" s="413" t="str">
        <x:v>Integrasi rumus</x:v>
      </x:c>
      <x:c r="F4355" s="413" t="str">
        <x:v>9 Sep 2026</x:v>
      </x:c>
    </x:row>
    <x:row r="4356" ht="40" customHeight="1">
      <x:c r="A4356" s="413" t="str">
        <x:v>Data Schedule</x:v>
      </x:c>
      <x:c r="B4356" s="413" t="str">
        <x:v>AI262</x:v>
      </x:c>
      <x:c r="C4356" s="413" t="str">
        <x:v>=IF(A262="","",MAX(0,N262-P262))</x:v>
      </x:c>
      <x:c r="D4356" s="413" t="str">
        <x:v>=IF(A262="","",MAX(0,N262-AC262))</x:v>
      </x:c>
      <x:c r="E4356" s="413" t="str">
        <x:v>Integrasi rumus</x:v>
      </x:c>
      <x:c r="F4356" s="413" t="str">
        <x:v>9 Sep 2026</x:v>
      </x:c>
    </x:row>
    <x:row r="4357" ht="40" customHeight="1">
      <x:c r="A4357" s="413" t="str">
        <x:v>Data Schedule</x:v>
      </x:c>
      <x:c r="B4357" s="413" t="str">
        <x:v>V262</x:v>
      </x:c>
      <x:c r="C4357" s="413" t="str">
        <x:v>=IF(AND(A262&lt;&gt;"",U262=1,B262&gt;'Pengaturan'!$B$6,B262&lt;='Pengaturan'!$B$5),T262,0)</x:v>
      </x:c>
      <x:c r="D4357" s="413" t="str">
        <x:v>=IF(AND(AND(A262&lt;&gt;"",U262=1,AI262=0,AH262=0,LEFT(AG262,5)&lt;&gt;"CHECK",G262&lt;&gt;"CHECK PACKAGE"),B262&gt;'Pengaturan'!$B$6,B262&lt;='Pengaturan'!$B$5),T262,0)</x:v>
      </x:c>
      <x:c r="E4357" s="413" t="str">
        <x:v>Integrasi rumus</x:v>
      </x:c>
      <x:c r="F4357" s="413" t="str">
        <x:v>9 Sep 2026</x:v>
      </x:c>
    </x:row>
    <x:row r="4358" ht="40" customHeight="1">
      <x:c r="A4358" s="413" t="str">
        <x:v>Data Schedule</x:v>
      </x:c>
      <x:c r="B4358" s="413" t="str">
        <x:v>W262</x:v>
      </x:c>
      <x:c r="C4358" s="413" t="str">
        <x:v>=IF(AND(A262&lt;&gt;"",U262=1,B262='Pengaturan'!$B$6,'Pengaturan'!$B$28&lt;&gt;"Tutup"),T262,0)</x:v>
      </x:c>
      <x:c r="D4358" s="413" t="str">
        <x:v>=IF(AND(AND(A262&lt;&gt;"",U262=1,AI262=0,AH262=0,LEFT(AG262,5)&lt;&gt;"CHECK",G262&lt;&gt;"CHECK PACKAGE"),B262='Pengaturan'!$B$6,'Pengaturan'!$B$28&lt;&gt;"Tutup"),T262,0)</x:v>
      </x:c>
      <x:c r="E4358" s="413" t="str">
        <x:v>Integrasi rumus</x:v>
      </x:c>
      <x:c r="F4358" s="413" t="str">
        <x:v>9 Sep 2026</x:v>
      </x:c>
    </x:row>
    <x:row r="4359" ht="40" customHeight="1">
      <x:c r="A4359" s="413" t="str">
        <x:v>Data Schedule</x:v>
      </x:c>
      <x:c r="B4359" s="413" t="str">
        <x:v>AM262</x:v>
      </x:c>
      <x:c r="C4359" s="413"/>
      <x:c r="D4359" s="413" t="str">
        <x:v>=IF(AND(A262&lt;&gt;"",B262&gt;'Pengaturan'!$B$29,B262&lt;='Pengaturan'!$B$5),MAX(0,T262-V262-W262),0)</x:v>
      </x:c>
      <x:c r="E4359" s="413" t="str">
        <x:v>Integrasi rumus</x:v>
      </x:c>
      <x:c r="F4359" s="413" t="str">
        <x:v>9 Sep 2026</x:v>
      </x:c>
    </x:row>
    <x:row r="4360" ht="40" customHeight="1">
      <x:c r="A4360" s="413" t="str">
        <x:v>Data Schedule</x:v>
      </x:c>
      <x:c r="B4360" s="413" t="str">
        <x:v>AE262</x:v>
      </x:c>
      <x:c r="C4360" s="413" t="str">
        <x:v>=IF(A262="","",IF(AD262&lt;&gt;0,"CHECK harga/bayar",IF(AI262&gt;0,"CHECK DP belum cocok","OK")))</x:v>
      </x:c>
      <x:c r="D4360" s="413" t="str">
        <x:v>=IF(A262="","",IF(LEFT(AG262,5)="CHECK",AG262,IF(AD262&lt;&gt;0,"CHECK harga/bayar",IF(AI262&gt;0,"CHECK DP belum cocok",IF(U262=0,"Ditahan","OK")))))</x:v>
      </x:c>
      <x:c r="E4360" s="413" t="str">
        <x:v>Integrasi rumus</x:v>
      </x:c>
      <x:c r="F4360" s="413" t="str">
        <x:v>9 Sep 2026</x:v>
      </x:c>
    </x:row>
    <x:row r="4361" ht="40" customHeight="1">
      <x:c r="A4361" s="413" t="str">
        <x:v>Data Schedule</x:v>
      </x:c>
      <x:c r="B4361" s="413" t="str">
        <x:v>AC263</x:v>
      </x:c>
      <x:c r="C4361" s="413" t="str">
        <x:v>=IF(A263="","",P263+Q263)</x:v>
      </x:c>
      <x:c r="D4361" s="413" t="str">
        <x:v>=IF(A263="","",P263+Q263+IF(AL263&lt;&gt;"",N(AK263),0))</x:v>
      </x:c>
      <x:c r="E4361" s="413" t="str">
        <x:v>Integrasi rumus</x:v>
      </x:c>
      <x:c r="F4361" s="413" t="str">
        <x:v>9 Sep 2026</x:v>
      </x:c>
    </x:row>
    <x:row r="4362" ht="40" customHeight="1">
      <x:c r="A4362" s="413" t="str">
        <x:v>Data Schedule</x:v>
      </x:c>
      <x:c r="B4362" s="413" t="str">
        <x:v>S263</x:v>
      </x:c>
      <x:c r="C4362" s="413" t="str">
        <x:v>=IF(A263="","",MIN(L263,P263+Q263))</x:v>
      </x:c>
      <x:c r="D4362" s="413" t="str">
        <x:v>=IF(A263="","",MIN(L263,AC263))</x:v>
      </x:c>
      <x:c r="E4362" s="413" t="str">
        <x:v>Integrasi rumus</x:v>
      </x:c>
      <x:c r="F4362" s="413" t="str">
        <x:v>9 Sep 2026</x:v>
      </x:c>
    </x:row>
    <x:row r="4363" ht="40" customHeight="1">
      <x:c r="A4363" s="413" t="str">
        <x:v>Data Schedule</x:v>
      </x:c>
      <x:c r="B4363" s="413" t="str">
        <x:v>T263</x:v>
      </x:c>
      <x:c r="C4363" s="413" t="str">
        <x:v>=IF(A263="","",IF(OR(O263="Lunas",R263&gt;0),0,MAX(0,L263-MAX(N263,P263)-Q263)))</x:v>
      </x:c>
      <x:c r="D4363" s="413" t="str">
        <x:v>=IF(A263="","",MAX(0,L263-AC263))</x:v>
      </x:c>
      <x:c r="E4363" s="413" t="str">
        <x:v>Integrasi rumus</x:v>
      </x:c>
      <x:c r="F4363" s="413" t="str">
        <x:v>9 Sep 2026</x:v>
      </x:c>
    </x:row>
    <x:row r="4364" ht="40" customHeight="1">
      <x:c r="A4364" s="413" t="str">
        <x:v>Data Schedule</x:v>
      </x:c>
      <x:c r="B4364" s="413" t="str">
        <x:v>AI263</x:v>
      </x:c>
      <x:c r="C4364" s="413" t="str">
        <x:v>=IF(A263="","",MAX(0,N263-P263))</x:v>
      </x:c>
      <x:c r="D4364" s="413" t="str">
        <x:v>=IF(A263="","",MAX(0,N263-AC263))</x:v>
      </x:c>
      <x:c r="E4364" s="413" t="str">
        <x:v>Integrasi rumus</x:v>
      </x:c>
      <x:c r="F4364" s="413" t="str">
        <x:v>9 Sep 2026</x:v>
      </x:c>
    </x:row>
    <x:row r="4365" ht="40" customHeight="1">
      <x:c r="A4365" s="413" t="str">
        <x:v>Data Schedule</x:v>
      </x:c>
      <x:c r="B4365" s="413" t="str">
        <x:v>V263</x:v>
      </x:c>
      <x:c r="C4365" s="413" t="str">
        <x:v>=IF(AND(A263&lt;&gt;"",U263=1,B263&gt;'Pengaturan'!$B$6,B263&lt;='Pengaturan'!$B$5),T263,0)</x:v>
      </x:c>
      <x:c r="D4365" s="413" t="str">
        <x:v>=IF(AND(AND(A263&lt;&gt;"",U263=1,AI263=0,AH263=0,LEFT(AG263,5)&lt;&gt;"CHECK",G263&lt;&gt;"CHECK PACKAGE"),B263&gt;'Pengaturan'!$B$6,B263&lt;='Pengaturan'!$B$5),T263,0)</x:v>
      </x:c>
      <x:c r="E4365" s="413" t="str">
        <x:v>Integrasi rumus</x:v>
      </x:c>
      <x:c r="F4365" s="413" t="str">
        <x:v>9 Sep 2026</x:v>
      </x:c>
    </x:row>
    <x:row r="4366" ht="40" customHeight="1">
      <x:c r="A4366" s="413" t="str">
        <x:v>Data Schedule</x:v>
      </x:c>
      <x:c r="B4366" s="413" t="str">
        <x:v>W263</x:v>
      </x:c>
      <x:c r="C4366" s="413" t="str">
        <x:v>=IF(AND(A263&lt;&gt;"",U263=1,B263='Pengaturan'!$B$6,'Pengaturan'!$B$28&lt;&gt;"Tutup"),T263,0)</x:v>
      </x:c>
      <x:c r="D4366" s="413" t="str">
        <x:v>=IF(AND(AND(A263&lt;&gt;"",U263=1,AI263=0,AH263=0,LEFT(AG263,5)&lt;&gt;"CHECK",G263&lt;&gt;"CHECK PACKAGE"),B263='Pengaturan'!$B$6,'Pengaturan'!$B$28&lt;&gt;"Tutup"),T263,0)</x:v>
      </x:c>
      <x:c r="E4366" s="413" t="str">
        <x:v>Integrasi rumus</x:v>
      </x:c>
      <x:c r="F4366" s="413" t="str">
        <x:v>9 Sep 2026</x:v>
      </x:c>
    </x:row>
    <x:row r="4367" ht="40" customHeight="1">
      <x:c r="A4367" s="413" t="str">
        <x:v>Data Schedule</x:v>
      </x:c>
      <x:c r="B4367" s="413" t="str">
        <x:v>AM263</x:v>
      </x:c>
      <x:c r="C4367" s="413"/>
      <x:c r="D4367" s="413" t="str">
        <x:v>=IF(AND(A263&lt;&gt;"",B263&gt;'Pengaturan'!$B$29,B263&lt;='Pengaturan'!$B$5),MAX(0,T263-V263-W263),0)</x:v>
      </x:c>
      <x:c r="E4367" s="413" t="str">
        <x:v>Integrasi rumus</x:v>
      </x:c>
      <x:c r="F4367" s="413" t="str">
        <x:v>9 Sep 2026</x:v>
      </x:c>
    </x:row>
    <x:row r="4368" ht="40" customHeight="1">
      <x:c r="A4368" s="413" t="str">
        <x:v>Data Schedule</x:v>
      </x:c>
      <x:c r="B4368" s="413" t="str">
        <x:v>AE263</x:v>
      </x:c>
      <x:c r="C4368" s="413" t="str">
        <x:v>=IF(A263="","",IF(AD263&lt;&gt;0,"CHECK harga/bayar",IF(AI263&gt;0,"CHECK DP belum cocok","OK")))</x:v>
      </x:c>
      <x:c r="D4368" s="413" t="str">
        <x:v>=IF(A263="","",IF(LEFT(AG263,5)="CHECK",AG263,IF(AD263&lt;&gt;0,"CHECK harga/bayar",IF(AI263&gt;0,"CHECK DP belum cocok",IF(U263=0,"Ditahan","OK")))))</x:v>
      </x:c>
      <x:c r="E4368" s="413" t="str">
        <x:v>Integrasi rumus</x:v>
      </x:c>
      <x:c r="F4368" s="413" t="str">
        <x:v>9 Sep 2026</x:v>
      </x:c>
    </x:row>
    <x:row r="4369" ht="40" customHeight="1">
      <x:c r="A4369" s="413" t="str">
        <x:v>Data Schedule</x:v>
      </x:c>
      <x:c r="B4369" s="413" t="str">
        <x:v>AC264</x:v>
      </x:c>
      <x:c r="C4369" s="413" t="str">
        <x:v>=IF(A264="","",P264+Q264)</x:v>
      </x:c>
      <x:c r="D4369" s="413" t="str">
        <x:v>=IF(A264="","",P264+Q264+IF(AL264&lt;&gt;"",N(AK264),0))</x:v>
      </x:c>
      <x:c r="E4369" s="413" t="str">
        <x:v>Integrasi rumus</x:v>
      </x:c>
      <x:c r="F4369" s="413" t="str">
        <x:v>9 Sep 2026</x:v>
      </x:c>
    </x:row>
    <x:row r="4370" ht="40" customHeight="1">
      <x:c r="A4370" s="413" t="str">
        <x:v>Data Schedule</x:v>
      </x:c>
      <x:c r="B4370" s="413" t="str">
        <x:v>S264</x:v>
      </x:c>
      <x:c r="C4370" s="413" t="str">
        <x:v>=IF(A264="","",MIN(L264,P264+Q264))</x:v>
      </x:c>
      <x:c r="D4370" s="413" t="str">
        <x:v>=IF(A264="","",MIN(L264,AC264))</x:v>
      </x:c>
      <x:c r="E4370" s="413" t="str">
        <x:v>Integrasi rumus</x:v>
      </x:c>
      <x:c r="F4370" s="413" t="str">
        <x:v>9 Sep 2026</x:v>
      </x:c>
    </x:row>
    <x:row r="4371" ht="40" customHeight="1">
      <x:c r="A4371" s="413" t="str">
        <x:v>Data Schedule</x:v>
      </x:c>
      <x:c r="B4371" s="413" t="str">
        <x:v>T264</x:v>
      </x:c>
      <x:c r="C4371" s="413" t="str">
        <x:v>=IF(A264="","",IF(OR(O264="Lunas",R264&gt;0),0,MAX(0,L264-MAX(N264,P264)-Q264)))</x:v>
      </x:c>
      <x:c r="D4371" s="413" t="str">
        <x:v>=IF(A264="","",MAX(0,L264-AC264))</x:v>
      </x:c>
      <x:c r="E4371" s="413" t="str">
        <x:v>Integrasi rumus</x:v>
      </x:c>
      <x:c r="F4371" s="413" t="str">
        <x:v>9 Sep 2026</x:v>
      </x:c>
    </x:row>
    <x:row r="4372" ht="40" customHeight="1">
      <x:c r="A4372" s="413" t="str">
        <x:v>Data Schedule</x:v>
      </x:c>
      <x:c r="B4372" s="413" t="str">
        <x:v>AI264</x:v>
      </x:c>
      <x:c r="C4372" s="413" t="str">
        <x:v>=IF(A264="","",MAX(0,N264-P264))</x:v>
      </x:c>
      <x:c r="D4372" s="413" t="str">
        <x:v>=IF(A264="","",MAX(0,N264-AC264))</x:v>
      </x:c>
      <x:c r="E4372" s="413" t="str">
        <x:v>Integrasi rumus</x:v>
      </x:c>
      <x:c r="F4372" s="413" t="str">
        <x:v>9 Sep 2026</x:v>
      </x:c>
    </x:row>
    <x:row r="4373" ht="40" customHeight="1">
      <x:c r="A4373" s="413" t="str">
        <x:v>Data Schedule</x:v>
      </x:c>
      <x:c r="B4373" s="413" t="str">
        <x:v>V264</x:v>
      </x:c>
      <x:c r="C4373" s="413" t="str">
        <x:v>=IF(AND(A264&lt;&gt;"",U264=1,B264&gt;'Pengaturan'!$B$6,B264&lt;='Pengaturan'!$B$5),T264,0)</x:v>
      </x:c>
      <x:c r="D4373" s="413" t="str">
        <x:v>=IF(AND(AND(A264&lt;&gt;"",U264=1,AI264=0,AH264=0,LEFT(AG264,5)&lt;&gt;"CHECK",G264&lt;&gt;"CHECK PACKAGE"),B264&gt;'Pengaturan'!$B$6,B264&lt;='Pengaturan'!$B$5),T264,0)</x:v>
      </x:c>
      <x:c r="E4373" s="413" t="str">
        <x:v>Integrasi rumus</x:v>
      </x:c>
      <x:c r="F4373" s="413" t="str">
        <x:v>9 Sep 2026</x:v>
      </x:c>
    </x:row>
    <x:row r="4374" ht="40" customHeight="1">
      <x:c r="A4374" s="413" t="str">
        <x:v>Data Schedule</x:v>
      </x:c>
      <x:c r="B4374" s="413" t="str">
        <x:v>W264</x:v>
      </x:c>
      <x:c r="C4374" s="413" t="str">
        <x:v>=IF(AND(A264&lt;&gt;"",U264=1,B264='Pengaturan'!$B$6,'Pengaturan'!$B$28&lt;&gt;"Tutup"),T264,0)</x:v>
      </x:c>
      <x:c r="D4374" s="413" t="str">
        <x:v>=IF(AND(AND(A264&lt;&gt;"",U264=1,AI264=0,AH264=0,LEFT(AG264,5)&lt;&gt;"CHECK",G264&lt;&gt;"CHECK PACKAGE"),B264='Pengaturan'!$B$6,'Pengaturan'!$B$28&lt;&gt;"Tutup"),T264,0)</x:v>
      </x:c>
      <x:c r="E4374" s="413" t="str">
        <x:v>Integrasi rumus</x:v>
      </x:c>
      <x:c r="F4374" s="413" t="str">
        <x:v>9 Sep 2026</x:v>
      </x:c>
    </x:row>
    <x:row r="4375" ht="40" customHeight="1">
      <x:c r="A4375" s="413" t="str">
        <x:v>Data Schedule</x:v>
      </x:c>
      <x:c r="B4375" s="413" t="str">
        <x:v>AM264</x:v>
      </x:c>
      <x:c r="C4375" s="413"/>
      <x:c r="D4375" s="413" t="str">
        <x:v>=IF(AND(A264&lt;&gt;"",B264&gt;'Pengaturan'!$B$29,B264&lt;='Pengaturan'!$B$5),MAX(0,T264-V264-W264),0)</x:v>
      </x:c>
      <x:c r="E4375" s="413" t="str">
        <x:v>Integrasi rumus</x:v>
      </x:c>
      <x:c r="F4375" s="413" t="str">
        <x:v>9 Sep 2026</x:v>
      </x:c>
    </x:row>
    <x:row r="4376" ht="40" customHeight="1">
      <x:c r="A4376" s="413" t="str">
        <x:v>Data Schedule</x:v>
      </x:c>
      <x:c r="B4376" s="413" t="str">
        <x:v>AE264</x:v>
      </x:c>
      <x:c r="C4376" s="413" t="str">
        <x:v>=IF(A264="","",IF(AD264&lt;&gt;0,"CHECK harga/bayar",IF(AI264&gt;0,"CHECK DP belum cocok","OK")))</x:v>
      </x:c>
      <x:c r="D4376" s="413" t="str">
        <x:v>=IF(A264="","",IF(LEFT(AG264,5)="CHECK",AG264,IF(AD264&lt;&gt;0,"CHECK harga/bayar",IF(AI264&gt;0,"CHECK DP belum cocok",IF(U264=0,"Ditahan","OK")))))</x:v>
      </x:c>
      <x:c r="E4376" s="413" t="str">
        <x:v>Integrasi rumus</x:v>
      </x:c>
      <x:c r="F4376" s="413" t="str">
        <x:v>9 Sep 2026</x:v>
      </x:c>
    </x:row>
    <x:row r="4377" ht="40" customHeight="1">
      <x:c r="A4377" s="413" t="str">
        <x:v>Data Schedule</x:v>
      </x:c>
      <x:c r="B4377" s="413" t="str">
        <x:v>AC265</x:v>
      </x:c>
      <x:c r="C4377" s="413" t="str">
        <x:v>=IF(A265="","",P265+Q265)</x:v>
      </x:c>
      <x:c r="D4377" s="413" t="str">
        <x:v>=IF(A265="","",P265+Q265+IF(AL265&lt;&gt;"",N(AK265),0))</x:v>
      </x:c>
      <x:c r="E4377" s="413" t="str">
        <x:v>Integrasi rumus</x:v>
      </x:c>
      <x:c r="F4377" s="413" t="str">
        <x:v>9 Sep 2026</x:v>
      </x:c>
    </x:row>
    <x:row r="4378" ht="40" customHeight="1">
      <x:c r="A4378" s="413" t="str">
        <x:v>Data Schedule</x:v>
      </x:c>
      <x:c r="B4378" s="413" t="str">
        <x:v>S265</x:v>
      </x:c>
      <x:c r="C4378" s="413" t="str">
        <x:v>=IF(A265="","",MIN(L265,P265+Q265))</x:v>
      </x:c>
      <x:c r="D4378" s="413" t="str">
        <x:v>=IF(A265="","",MIN(L265,AC265))</x:v>
      </x:c>
      <x:c r="E4378" s="413" t="str">
        <x:v>Integrasi rumus</x:v>
      </x:c>
      <x:c r="F4378" s="413" t="str">
        <x:v>9 Sep 2026</x:v>
      </x:c>
    </x:row>
    <x:row r="4379" ht="40" customHeight="1">
      <x:c r="A4379" s="413" t="str">
        <x:v>Data Schedule</x:v>
      </x:c>
      <x:c r="B4379" s="413" t="str">
        <x:v>T265</x:v>
      </x:c>
      <x:c r="C4379" s="413" t="str">
        <x:v>=IF(A265="","",IF(OR(O265="Lunas",R265&gt;0),0,MAX(0,L265-MAX(N265,P265)-Q265)))</x:v>
      </x:c>
      <x:c r="D4379" s="413" t="str">
        <x:v>=IF(A265="","",MAX(0,L265-AC265))</x:v>
      </x:c>
      <x:c r="E4379" s="413" t="str">
        <x:v>Integrasi rumus</x:v>
      </x:c>
      <x:c r="F4379" s="413" t="str">
        <x:v>9 Sep 2026</x:v>
      </x:c>
    </x:row>
    <x:row r="4380" ht="40" customHeight="1">
      <x:c r="A4380" s="413" t="str">
        <x:v>Data Schedule</x:v>
      </x:c>
      <x:c r="B4380" s="413" t="str">
        <x:v>AI265</x:v>
      </x:c>
      <x:c r="C4380" s="413" t="str">
        <x:v>=IF(A265="","",MAX(0,N265-P265))</x:v>
      </x:c>
      <x:c r="D4380" s="413" t="str">
        <x:v>=IF(A265="","",MAX(0,N265-AC265))</x:v>
      </x:c>
      <x:c r="E4380" s="413" t="str">
        <x:v>Integrasi rumus</x:v>
      </x:c>
      <x:c r="F4380" s="413" t="str">
        <x:v>9 Sep 2026</x:v>
      </x:c>
    </x:row>
    <x:row r="4381" ht="40" customHeight="1">
      <x:c r="A4381" s="413" t="str">
        <x:v>Data Schedule</x:v>
      </x:c>
      <x:c r="B4381" s="413" t="str">
        <x:v>V265</x:v>
      </x:c>
      <x:c r="C4381" s="413" t="str">
        <x:v>=IF(AND(A265&lt;&gt;"",U265=1,B265&gt;'Pengaturan'!$B$6,B265&lt;='Pengaturan'!$B$5),T265,0)</x:v>
      </x:c>
      <x:c r="D4381" s="413" t="str">
        <x:v>=IF(AND(AND(A265&lt;&gt;"",U265=1,AI265=0,AH265=0,LEFT(AG265,5)&lt;&gt;"CHECK",G265&lt;&gt;"CHECK PACKAGE"),B265&gt;'Pengaturan'!$B$6,B265&lt;='Pengaturan'!$B$5),T265,0)</x:v>
      </x:c>
      <x:c r="E4381" s="413" t="str">
        <x:v>Integrasi rumus</x:v>
      </x:c>
      <x:c r="F4381" s="413" t="str">
        <x:v>9 Sep 2026</x:v>
      </x:c>
    </x:row>
    <x:row r="4382" ht="40" customHeight="1">
      <x:c r="A4382" s="413" t="str">
        <x:v>Data Schedule</x:v>
      </x:c>
      <x:c r="B4382" s="413" t="str">
        <x:v>W265</x:v>
      </x:c>
      <x:c r="C4382" s="413" t="str">
        <x:v>=IF(AND(A265&lt;&gt;"",U265=1,B265='Pengaturan'!$B$6,'Pengaturan'!$B$28&lt;&gt;"Tutup"),T265,0)</x:v>
      </x:c>
      <x:c r="D4382" s="413" t="str">
        <x:v>=IF(AND(AND(A265&lt;&gt;"",U265=1,AI265=0,AH265=0,LEFT(AG265,5)&lt;&gt;"CHECK",G265&lt;&gt;"CHECK PACKAGE"),B265='Pengaturan'!$B$6,'Pengaturan'!$B$28&lt;&gt;"Tutup"),T265,0)</x:v>
      </x:c>
      <x:c r="E4382" s="413" t="str">
        <x:v>Integrasi rumus</x:v>
      </x:c>
      <x:c r="F4382" s="413" t="str">
        <x:v>9 Sep 2026</x:v>
      </x:c>
    </x:row>
    <x:row r="4383" ht="40" customHeight="1">
      <x:c r="A4383" s="413" t="str">
        <x:v>Data Schedule</x:v>
      </x:c>
      <x:c r="B4383" s="413" t="str">
        <x:v>AM265</x:v>
      </x:c>
      <x:c r="C4383" s="413"/>
      <x:c r="D4383" s="413" t="str">
        <x:v>=IF(AND(A265&lt;&gt;"",B265&gt;'Pengaturan'!$B$29,B265&lt;='Pengaturan'!$B$5),MAX(0,T265-V265-W265),0)</x:v>
      </x:c>
      <x:c r="E4383" s="413" t="str">
        <x:v>Integrasi rumus</x:v>
      </x:c>
      <x:c r="F4383" s="413" t="str">
        <x:v>9 Sep 2026</x:v>
      </x:c>
    </x:row>
    <x:row r="4384" ht="40" customHeight="1">
      <x:c r="A4384" s="413" t="str">
        <x:v>Data Schedule</x:v>
      </x:c>
      <x:c r="B4384" s="413" t="str">
        <x:v>AE265</x:v>
      </x:c>
      <x:c r="C4384" s="413" t="str">
        <x:v>=IF(A265="","",IF(AD265&lt;&gt;0,"CHECK harga/bayar",IF(AI265&gt;0,"CHECK DP belum cocok","OK")))</x:v>
      </x:c>
      <x:c r="D4384" s="413" t="str">
        <x:v>=IF(A265="","",IF(LEFT(AG265,5)="CHECK",AG265,IF(AD265&lt;&gt;0,"CHECK harga/bayar",IF(AI265&gt;0,"CHECK DP belum cocok",IF(U265=0,"Ditahan","OK")))))</x:v>
      </x:c>
      <x:c r="E4384" s="413" t="str">
        <x:v>Integrasi rumus</x:v>
      </x:c>
      <x:c r="F4384" s="413" t="str">
        <x:v>9 Sep 2026</x:v>
      </x:c>
    </x:row>
    <x:row r="4385" ht="40" customHeight="1">
      <x:c r="A4385" s="413" t="str">
        <x:v>Data Schedule</x:v>
      </x:c>
      <x:c r="B4385" s="413" t="str">
        <x:v>AC266</x:v>
      </x:c>
      <x:c r="C4385" s="413" t="str">
        <x:v>=IF(A266="","",P266+Q266)</x:v>
      </x:c>
      <x:c r="D4385" s="413" t="str">
        <x:v>=IF(A266="","",P266+Q266+IF(AL266&lt;&gt;"",N(AK266),0))</x:v>
      </x:c>
      <x:c r="E4385" s="413" t="str">
        <x:v>Integrasi rumus</x:v>
      </x:c>
      <x:c r="F4385" s="413" t="str">
        <x:v>9 Sep 2026</x:v>
      </x:c>
    </x:row>
    <x:row r="4386" ht="40" customHeight="1">
      <x:c r="A4386" s="413" t="str">
        <x:v>Data Schedule</x:v>
      </x:c>
      <x:c r="B4386" s="413" t="str">
        <x:v>S266</x:v>
      </x:c>
      <x:c r="C4386" s="413" t="str">
        <x:v>=IF(A266="","",MIN(L266,P266+Q266))</x:v>
      </x:c>
      <x:c r="D4386" s="413" t="str">
        <x:v>=IF(A266="","",MIN(L266,AC266))</x:v>
      </x:c>
      <x:c r="E4386" s="413" t="str">
        <x:v>Integrasi rumus</x:v>
      </x:c>
      <x:c r="F4386" s="413" t="str">
        <x:v>9 Sep 2026</x:v>
      </x:c>
    </x:row>
    <x:row r="4387" ht="40" customHeight="1">
      <x:c r="A4387" s="413" t="str">
        <x:v>Data Schedule</x:v>
      </x:c>
      <x:c r="B4387" s="413" t="str">
        <x:v>T266</x:v>
      </x:c>
      <x:c r="C4387" s="413" t="str">
        <x:v>=IF(A266="","",IF(OR(O266="Lunas",R266&gt;0),0,MAX(0,L266-MAX(N266,P266)-Q266)))</x:v>
      </x:c>
      <x:c r="D4387" s="413" t="str">
        <x:v>=IF(A266="","",MAX(0,L266-AC266))</x:v>
      </x:c>
      <x:c r="E4387" s="413" t="str">
        <x:v>Integrasi rumus</x:v>
      </x:c>
      <x:c r="F4387" s="413" t="str">
        <x:v>9 Sep 2026</x:v>
      </x:c>
    </x:row>
    <x:row r="4388" ht="40" customHeight="1">
      <x:c r="A4388" s="413" t="str">
        <x:v>Data Schedule</x:v>
      </x:c>
      <x:c r="B4388" s="413" t="str">
        <x:v>AI266</x:v>
      </x:c>
      <x:c r="C4388" s="413" t="str">
        <x:v>=IF(A266="","",MAX(0,N266-P266))</x:v>
      </x:c>
      <x:c r="D4388" s="413" t="str">
        <x:v>=IF(A266="","",MAX(0,N266-AC266))</x:v>
      </x:c>
      <x:c r="E4388" s="413" t="str">
        <x:v>Integrasi rumus</x:v>
      </x:c>
      <x:c r="F4388" s="413" t="str">
        <x:v>9 Sep 2026</x:v>
      </x:c>
    </x:row>
    <x:row r="4389" ht="40" customHeight="1">
      <x:c r="A4389" s="413" t="str">
        <x:v>Data Schedule</x:v>
      </x:c>
      <x:c r="B4389" s="413" t="str">
        <x:v>V266</x:v>
      </x:c>
      <x:c r="C4389" s="413" t="str">
        <x:v>=IF(AND(A266&lt;&gt;"",U266=1,B266&gt;'Pengaturan'!$B$6,B266&lt;='Pengaturan'!$B$5),T266,0)</x:v>
      </x:c>
      <x:c r="D4389" s="413" t="str">
        <x:v>=IF(AND(AND(A266&lt;&gt;"",U266=1,AI266=0,AH266=0,LEFT(AG266,5)&lt;&gt;"CHECK",G266&lt;&gt;"CHECK PACKAGE"),B266&gt;'Pengaturan'!$B$6,B266&lt;='Pengaturan'!$B$5),T266,0)</x:v>
      </x:c>
      <x:c r="E4389" s="413" t="str">
        <x:v>Integrasi rumus</x:v>
      </x:c>
      <x:c r="F4389" s="413" t="str">
        <x:v>9 Sep 2026</x:v>
      </x:c>
    </x:row>
    <x:row r="4390" ht="40" customHeight="1">
      <x:c r="A4390" s="413" t="str">
        <x:v>Data Schedule</x:v>
      </x:c>
      <x:c r="B4390" s="413" t="str">
        <x:v>W266</x:v>
      </x:c>
      <x:c r="C4390" s="413" t="str">
        <x:v>=IF(AND(A266&lt;&gt;"",U266=1,B266='Pengaturan'!$B$6,'Pengaturan'!$B$28&lt;&gt;"Tutup"),T266,0)</x:v>
      </x:c>
      <x:c r="D4390" s="413" t="str">
        <x:v>=IF(AND(AND(A266&lt;&gt;"",U266=1,AI266=0,AH266=0,LEFT(AG266,5)&lt;&gt;"CHECK",G266&lt;&gt;"CHECK PACKAGE"),B266='Pengaturan'!$B$6,'Pengaturan'!$B$28&lt;&gt;"Tutup"),T266,0)</x:v>
      </x:c>
      <x:c r="E4390" s="413" t="str">
        <x:v>Integrasi rumus</x:v>
      </x:c>
      <x:c r="F4390" s="413" t="str">
        <x:v>9 Sep 2026</x:v>
      </x:c>
    </x:row>
    <x:row r="4391" ht="40" customHeight="1">
      <x:c r="A4391" s="413" t="str">
        <x:v>Data Schedule</x:v>
      </x:c>
      <x:c r="B4391" s="413" t="str">
        <x:v>AM266</x:v>
      </x:c>
      <x:c r="C4391" s="413"/>
      <x:c r="D4391" s="413" t="str">
        <x:v>=IF(AND(A266&lt;&gt;"",B266&gt;'Pengaturan'!$B$29,B266&lt;='Pengaturan'!$B$5),MAX(0,T266-V266-W266),0)</x:v>
      </x:c>
      <x:c r="E4391" s="413" t="str">
        <x:v>Integrasi rumus</x:v>
      </x:c>
      <x:c r="F4391" s="413" t="str">
        <x:v>9 Sep 2026</x:v>
      </x:c>
    </x:row>
    <x:row r="4392" ht="40" customHeight="1">
      <x:c r="A4392" s="413" t="str">
        <x:v>Data Schedule</x:v>
      </x:c>
      <x:c r="B4392" s="413" t="str">
        <x:v>AE266</x:v>
      </x:c>
      <x:c r="C4392" s="413" t="str">
        <x:v>=IF(A266="","",IF(AD266&lt;&gt;0,"CHECK harga/bayar",IF(AI266&gt;0,"CHECK DP belum cocok","OK")))</x:v>
      </x:c>
      <x:c r="D4392" s="413" t="str">
        <x:v>=IF(A266="","",IF(LEFT(AG266,5)="CHECK",AG266,IF(AD266&lt;&gt;0,"CHECK harga/bayar",IF(AI266&gt;0,"CHECK DP belum cocok",IF(U266=0,"Ditahan","OK")))))</x:v>
      </x:c>
      <x:c r="E4392" s="413" t="str">
        <x:v>Integrasi rumus</x:v>
      </x:c>
      <x:c r="F4392" s="413" t="str">
        <x:v>9 Sep 2026</x:v>
      </x:c>
    </x:row>
    <x:row r="4393" ht="40" customHeight="1">
      <x:c r="A4393" s="413" t="str">
        <x:v>Data Schedule</x:v>
      </x:c>
      <x:c r="B4393" s="413" t="str">
        <x:v>AC267</x:v>
      </x:c>
      <x:c r="C4393" s="413" t="str">
        <x:v>=IF(A267="","",P267+Q267)</x:v>
      </x:c>
      <x:c r="D4393" s="413" t="str">
        <x:v>=IF(A267="","",P267+Q267+IF(AL267&lt;&gt;"",N(AK267),0))</x:v>
      </x:c>
      <x:c r="E4393" s="413" t="str">
        <x:v>Integrasi rumus</x:v>
      </x:c>
      <x:c r="F4393" s="413" t="str">
        <x:v>9 Sep 2026</x:v>
      </x:c>
    </x:row>
    <x:row r="4394" ht="40" customHeight="1">
      <x:c r="A4394" s="413" t="str">
        <x:v>Data Schedule</x:v>
      </x:c>
      <x:c r="B4394" s="413" t="str">
        <x:v>S267</x:v>
      </x:c>
      <x:c r="C4394" s="413" t="str">
        <x:v>=IF(A267="","",MIN(L267,P267+Q267))</x:v>
      </x:c>
      <x:c r="D4394" s="413" t="str">
        <x:v>=IF(A267="","",MIN(L267,AC267))</x:v>
      </x:c>
      <x:c r="E4394" s="413" t="str">
        <x:v>Integrasi rumus</x:v>
      </x:c>
      <x:c r="F4394" s="413" t="str">
        <x:v>9 Sep 2026</x:v>
      </x:c>
    </x:row>
    <x:row r="4395" ht="40" customHeight="1">
      <x:c r="A4395" s="413" t="str">
        <x:v>Data Schedule</x:v>
      </x:c>
      <x:c r="B4395" s="413" t="str">
        <x:v>T267</x:v>
      </x:c>
      <x:c r="C4395" s="413" t="str">
        <x:v>=IF(A267="","",IF(OR(O267="Lunas",R267&gt;0),0,MAX(0,L267-MAX(N267,P267)-Q267)))</x:v>
      </x:c>
      <x:c r="D4395" s="413" t="str">
        <x:v>=IF(A267="","",MAX(0,L267-AC267))</x:v>
      </x:c>
      <x:c r="E4395" s="413" t="str">
        <x:v>Integrasi rumus</x:v>
      </x:c>
      <x:c r="F4395" s="413" t="str">
        <x:v>9 Sep 2026</x:v>
      </x:c>
    </x:row>
    <x:row r="4396" ht="40" customHeight="1">
      <x:c r="A4396" s="413" t="str">
        <x:v>Data Schedule</x:v>
      </x:c>
      <x:c r="B4396" s="413" t="str">
        <x:v>AI267</x:v>
      </x:c>
      <x:c r="C4396" s="413" t="str">
        <x:v>=IF(A267="","",MAX(0,N267-P267))</x:v>
      </x:c>
      <x:c r="D4396" s="413" t="str">
        <x:v>=IF(A267="","",MAX(0,N267-AC267))</x:v>
      </x:c>
      <x:c r="E4396" s="413" t="str">
        <x:v>Integrasi rumus</x:v>
      </x:c>
      <x:c r="F4396" s="413" t="str">
        <x:v>9 Sep 2026</x:v>
      </x:c>
    </x:row>
    <x:row r="4397" ht="40" customHeight="1">
      <x:c r="A4397" s="413" t="str">
        <x:v>Data Schedule</x:v>
      </x:c>
      <x:c r="B4397" s="413" t="str">
        <x:v>V267</x:v>
      </x:c>
      <x:c r="C4397" s="413" t="str">
        <x:v>=IF(AND(A267&lt;&gt;"",U267=1,B267&gt;'Pengaturan'!$B$6,B267&lt;='Pengaturan'!$B$5),T267,0)</x:v>
      </x:c>
      <x:c r="D4397" s="413" t="str">
        <x:v>=IF(AND(AND(A267&lt;&gt;"",U267=1,AI267=0,AH267=0,LEFT(AG267,5)&lt;&gt;"CHECK",G267&lt;&gt;"CHECK PACKAGE"),B267&gt;'Pengaturan'!$B$6,B267&lt;='Pengaturan'!$B$5),T267,0)</x:v>
      </x:c>
      <x:c r="E4397" s="413" t="str">
        <x:v>Integrasi rumus</x:v>
      </x:c>
      <x:c r="F4397" s="413" t="str">
        <x:v>9 Sep 2026</x:v>
      </x:c>
    </x:row>
    <x:row r="4398" ht="40" customHeight="1">
      <x:c r="A4398" s="413" t="str">
        <x:v>Data Schedule</x:v>
      </x:c>
      <x:c r="B4398" s="413" t="str">
        <x:v>W267</x:v>
      </x:c>
      <x:c r="C4398" s="413" t="str">
        <x:v>=IF(AND(A267&lt;&gt;"",U267=1,B267='Pengaturan'!$B$6,'Pengaturan'!$B$28&lt;&gt;"Tutup"),T267,0)</x:v>
      </x:c>
      <x:c r="D4398" s="413" t="str">
        <x:v>=IF(AND(AND(A267&lt;&gt;"",U267=1,AI267=0,AH267=0,LEFT(AG267,5)&lt;&gt;"CHECK",G267&lt;&gt;"CHECK PACKAGE"),B267='Pengaturan'!$B$6,'Pengaturan'!$B$28&lt;&gt;"Tutup"),T267,0)</x:v>
      </x:c>
      <x:c r="E4398" s="413" t="str">
        <x:v>Integrasi rumus</x:v>
      </x:c>
      <x:c r="F4398" s="413" t="str">
        <x:v>9 Sep 2026</x:v>
      </x:c>
    </x:row>
    <x:row r="4399" ht="40" customHeight="1">
      <x:c r="A4399" s="413" t="str">
        <x:v>Data Schedule</x:v>
      </x:c>
      <x:c r="B4399" s="413" t="str">
        <x:v>AM267</x:v>
      </x:c>
      <x:c r="C4399" s="413"/>
      <x:c r="D4399" s="413" t="str">
        <x:v>=IF(AND(A267&lt;&gt;"",B267&gt;'Pengaturan'!$B$29,B267&lt;='Pengaturan'!$B$5),MAX(0,T267-V267-W267),0)</x:v>
      </x:c>
      <x:c r="E4399" s="413" t="str">
        <x:v>Integrasi rumus</x:v>
      </x:c>
      <x:c r="F4399" s="413" t="str">
        <x:v>9 Sep 2026</x:v>
      </x:c>
    </x:row>
    <x:row r="4400" ht="40" customHeight="1">
      <x:c r="A4400" s="413" t="str">
        <x:v>Data Schedule</x:v>
      </x:c>
      <x:c r="B4400" s="413" t="str">
        <x:v>AE267</x:v>
      </x:c>
      <x:c r="C4400" s="413" t="str">
        <x:v>=IF(A267="","",IF(AD267&lt;&gt;0,"CHECK harga/bayar",IF(AI267&gt;0,"CHECK DP belum cocok","OK")))</x:v>
      </x:c>
      <x:c r="D4400" s="413" t="str">
        <x:v>=IF(A267="","",IF(LEFT(AG267,5)="CHECK",AG267,IF(AD267&lt;&gt;0,"CHECK harga/bayar",IF(AI267&gt;0,"CHECK DP belum cocok",IF(U267=0,"Ditahan","OK")))))</x:v>
      </x:c>
      <x:c r="E4400" s="413" t="str">
        <x:v>Integrasi rumus</x:v>
      </x:c>
      <x:c r="F4400" s="413" t="str">
        <x:v>9 Sep 2026</x:v>
      </x:c>
    </x:row>
    <x:row r="4401" ht="40" customHeight="1">
      <x:c r="A4401" s="413" t="str">
        <x:v>Data Schedule</x:v>
      </x:c>
      <x:c r="B4401" s="413" t="str">
        <x:v>AC268</x:v>
      </x:c>
      <x:c r="C4401" s="413" t="str">
        <x:v>=IF(A268="","",P268+Q268)</x:v>
      </x:c>
      <x:c r="D4401" s="413" t="str">
        <x:v>=IF(A268="","",P268+Q268+IF(AL268&lt;&gt;"",N(AK268),0))</x:v>
      </x:c>
      <x:c r="E4401" s="413" t="str">
        <x:v>Integrasi rumus</x:v>
      </x:c>
      <x:c r="F4401" s="413" t="str">
        <x:v>9 Sep 2026</x:v>
      </x:c>
    </x:row>
    <x:row r="4402" ht="40" customHeight="1">
      <x:c r="A4402" s="413" t="str">
        <x:v>Data Schedule</x:v>
      </x:c>
      <x:c r="B4402" s="413" t="str">
        <x:v>S268</x:v>
      </x:c>
      <x:c r="C4402" s="413" t="str">
        <x:v>=IF(A268="","",MIN(L268,P268+Q268))</x:v>
      </x:c>
      <x:c r="D4402" s="413" t="str">
        <x:v>=IF(A268="","",MIN(L268,AC268))</x:v>
      </x:c>
      <x:c r="E4402" s="413" t="str">
        <x:v>Integrasi rumus</x:v>
      </x:c>
      <x:c r="F4402" s="413" t="str">
        <x:v>9 Sep 2026</x:v>
      </x:c>
    </x:row>
    <x:row r="4403" ht="40" customHeight="1">
      <x:c r="A4403" s="413" t="str">
        <x:v>Data Schedule</x:v>
      </x:c>
      <x:c r="B4403" s="413" t="str">
        <x:v>T268</x:v>
      </x:c>
      <x:c r="C4403" s="413" t="str">
        <x:v>=IF(A268="","",IF(OR(O268="Lunas",R268&gt;0),0,MAX(0,L268-MAX(N268,P268)-Q268)))</x:v>
      </x:c>
      <x:c r="D4403" s="413" t="str">
        <x:v>=IF(A268="","",MAX(0,L268-AC268))</x:v>
      </x:c>
      <x:c r="E4403" s="413" t="str">
        <x:v>Integrasi rumus</x:v>
      </x:c>
      <x:c r="F4403" s="413" t="str">
        <x:v>9 Sep 2026</x:v>
      </x:c>
    </x:row>
    <x:row r="4404" ht="40" customHeight="1">
      <x:c r="A4404" s="413" t="str">
        <x:v>Data Schedule</x:v>
      </x:c>
      <x:c r="B4404" s="413" t="str">
        <x:v>AI268</x:v>
      </x:c>
      <x:c r="C4404" s="413" t="str">
        <x:v>=IF(A268="","",MAX(0,N268-P268))</x:v>
      </x:c>
      <x:c r="D4404" s="413" t="str">
        <x:v>=IF(A268="","",MAX(0,N268-AC268))</x:v>
      </x:c>
      <x:c r="E4404" s="413" t="str">
        <x:v>Integrasi rumus</x:v>
      </x:c>
      <x:c r="F4404" s="413" t="str">
        <x:v>9 Sep 2026</x:v>
      </x:c>
    </x:row>
    <x:row r="4405" ht="40" customHeight="1">
      <x:c r="A4405" s="413" t="str">
        <x:v>Data Schedule</x:v>
      </x:c>
      <x:c r="B4405" s="413" t="str">
        <x:v>V268</x:v>
      </x:c>
      <x:c r="C4405" s="413" t="str">
        <x:v>=IF(AND(A268&lt;&gt;"",U268=1,B268&gt;'Pengaturan'!$B$6,B268&lt;='Pengaturan'!$B$5),T268,0)</x:v>
      </x:c>
      <x:c r="D4405" s="413" t="str">
        <x:v>=IF(AND(AND(A268&lt;&gt;"",U268=1,AI268=0,AH268=0,LEFT(AG268,5)&lt;&gt;"CHECK",G268&lt;&gt;"CHECK PACKAGE"),B268&gt;'Pengaturan'!$B$6,B268&lt;='Pengaturan'!$B$5),T268,0)</x:v>
      </x:c>
      <x:c r="E4405" s="413" t="str">
        <x:v>Integrasi rumus</x:v>
      </x:c>
      <x:c r="F4405" s="413" t="str">
        <x:v>9 Sep 2026</x:v>
      </x:c>
    </x:row>
    <x:row r="4406" ht="40" customHeight="1">
      <x:c r="A4406" s="413" t="str">
        <x:v>Data Schedule</x:v>
      </x:c>
      <x:c r="B4406" s="413" t="str">
        <x:v>W268</x:v>
      </x:c>
      <x:c r="C4406" s="413" t="str">
        <x:v>=IF(AND(A268&lt;&gt;"",U268=1,B268='Pengaturan'!$B$6,'Pengaturan'!$B$28&lt;&gt;"Tutup"),T268,0)</x:v>
      </x:c>
      <x:c r="D4406" s="413" t="str">
        <x:v>=IF(AND(AND(A268&lt;&gt;"",U268=1,AI268=0,AH268=0,LEFT(AG268,5)&lt;&gt;"CHECK",G268&lt;&gt;"CHECK PACKAGE"),B268='Pengaturan'!$B$6,'Pengaturan'!$B$28&lt;&gt;"Tutup"),T268,0)</x:v>
      </x:c>
      <x:c r="E4406" s="413" t="str">
        <x:v>Integrasi rumus</x:v>
      </x:c>
      <x:c r="F4406" s="413" t="str">
        <x:v>9 Sep 2026</x:v>
      </x:c>
    </x:row>
    <x:row r="4407" ht="40" customHeight="1">
      <x:c r="A4407" s="413" t="str">
        <x:v>Data Schedule</x:v>
      </x:c>
      <x:c r="B4407" s="413" t="str">
        <x:v>AM268</x:v>
      </x:c>
      <x:c r="C4407" s="413"/>
      <x:c r="D4407" s="413" t="str">
        <x:v>=IF(AND(A268&lt;&gt;"",B268&gt;'Pengaturan'!$B$29,B268&lt;='Pengaturan'!$B$5),MAX(0,T268-V268-W268),0)</x:v>
      </x:c>
      <x:c r="E4407" s="413" t="str">
        <x:v>Integrasi rumus</x:v>
      </x:c>
      <x:c r="F4407" s="413" t="str">
        <x:v>9 Sep 2026</x:v>
      </x:c>
    </x:row>
    <x:row r="4408" ht="40" customHeight="1">
      <x:c r="A4408" s="413" t="str">
        <x:v>Data Schedule</x:v>
      </x:c>
      <x:c r="B4408" s="413" t="str">
        <x:v>AE268</x:v>
      </x:c>
      <x:c r="C4408" s="413" t="str">
        <x:v>=IF(A268="","",IF(AD268&lt;&gt;0,"CHECK harga/bayar",IF(AI268&gt;0,"CHECK DP belum cocok","OK")))</x:v>
      </x:c>
      <x:c r="D4408" s="413" t="str">
        <x:v>=IF(A268="","",IF(LEFT(AG268,5)="CHECK",AG268,IF(AD268&lt;&gt;0,"CHECK harga/bayar",IF(AI268&gt;0,"CHECK DP belum cocok",IF(U268=0,"Ditahan","OK")))))</x:v>
      </x:c>
      <x:c r="E4408" s="413" t="str">
        <x:v>Integrasi rumus</x:v>
      </x:c>
      <x:c r="F4408" s="413" t="str">
        <x:v>9 Sep 2026</x:v>
      </x:c>
    </x:row>
    <x:row r="4409" ht="40" customHeight="1">
      <x:c r="A4409" s="413" t="str">
        <x:v>Data Schedule</x:v>
      </x:c>
      <x:c r="B4409" s="413" t="str">
        <x:v>AC269</x:v>
      </x:c>
      <x:c r="C4409" s="413" t="str">
        <x:v>=IF(A269="","",P269+Q269)</x:v>
      </x:c>
      <x:c r="D4409" s="413" t="str">
        <x:v>=IF(A269="","",P269+Q269+IF(AL269&lt;&gt;"",N(AK269),0))</x:v>
      </x:c>
      <x:c r="E4409" s="413" t="str">
        <x:v>Integrasi rumus</x:v>
      </x:c>
      <x:c r="F4409" s="413" t="str">
        <x:v>9 Sep 2026</x:v>
      </x:c>
    </x:row>
    <x:row r="4410" ht="40" customHeight="1">
      <x:c r="A4410" s="413" t="str">
        <x:v>Data Schedule</x:v>
      </x:c>
      <x:c r="B4410" s="413" t="str">
        <x:v>S269</x:v>
      </x:c>
      <x:c r="C4410" s="413" t="str">
        <x:v>=IF(A269="","",MIN(L269,P269+Q269))</x:v>
      </x:c>
      <x:c r="D4410" s="413" t="str">
        <x:v>=IF(A269="","",MIN(L269,AC269))</x:v>
      </x:c>
      <x:c r="E4410" s="413" t="str">
        <x:v>Integrasi rumus</x:v>
      </x:c>
      <x:c r="F4410" s="413" t="str">
        <x:v>9 Sep 2026</x:v>
      </x:c>
    </x:row>
    <x:row r="4411" ht="40" customHeight="1">
      <x:c r="A4411" s="413" t="str">
        <x:v>Data Schedule</x:v>
      </x:c>
      <x:c r="B4411" s="413" t="str">
        <x:v>T269</x:v>
      </x:c>
      <x:c r="C4411" s="413" t="str">
        <x:v>=IF(A269="","",IF(OR(O269="Lunas",R269&gt;0),0,MAX(0,L269-MAX(N269,P269)-Q269)))</x:v>
      </x:c>
      <x:c r="D4411" s="413" t="str">
        <x:v>=IF(A269="","",MAX(0,L269-AC269))</x:v>
      </x:c>
      <x:c r="E4411" s="413" t="str">
        <x:v>Integrasi rumus</x:v>
      </x:c>
      <x:c r="F4411" s="413" t="str">
        <x:v>9 Sep 2026</x:v>
      </x:c>
    </x:row>
    <x:row r="4412" ht="40" customHeight="1">
      <x:c r="A4412" s="413" t="str">
        <x:v>Data Schedule</x:v>
      </x:c>
      <x:c r="B4412" s="413" t="str">
        <x:v>AI269</x:v>
      </x:c>
      <x:c r="C4412" s="413" t="str">
        <x:v>=IF(A269="","",MAX(0,N269-P269))</x:v>
      </x:c>
      <x:c r="D4412" s="413" t="str">
        <x:v>=IF(A269="","",MAX(0,N269-AC269))</x:v>
      </x:c>
      <x:c r="E4412" s="413" t="str">
        <x:v>Integrasi rumus</x:v>
      </x:c>
      <x:c r="F4412" s="413" t="str">
        <x:v>9 Sep 2026</x:v>
      </x:c>
    </x:row>
    <x:row r="4413" ht="40" customHeight="1">
      <x:c r="A4413" s="413" t="str">
        <x:v>Data Schedule</x:v>
      </x:c>
      <x:c r="B4413" s="413" t="str">
        <x:v>V269</x:v>
      </x:c>
      <x:c r="C4413" s="413" t="str">
        <x:v>=IF(AND(A269&lt;&gt;"",U269=1,B269&gt;'Pengaturan'!$B$6,B269&lt;='Pengaturan'!$B$5),T269,0)</x:v>
      </x:c>
      <x:c r="D4413" s="413" t="str">
        <x:v>=IF(AND(AND(A269&lt;&gt;"",U269=1,AI269=0,AH269=0,LEFT(AG269,5)&lt;&gt;"CHECK",G269&lt;&gt;"CHECK PACKAGE"),B269&gt;'Pengaturan'!$B$6,B269&lt;='Pengaturan'!$B$5),T269,0)</x:v>
      </x:c>
      <x:c r="E4413" s="413" t="str">
        <x:v>Integrasi rumus</x:v>
      </x:c>
      <x:c r="F4413" s="413" t="str">
        <x:v>9 Sep 2026</x:v>
      </x:c>
    </x:row>
    <x:row r="4414" ht="40" customHeight="1">
      <x:c r="A4414" s="413" t="str">
        <x:v>Data Schedule</x:v>
      </x:c>
      <x:c r="B4414" s="413" t="str">
        <x:v>W269</x:v>
      </x:c>
      <x:c r="C4414" s="413" t="str">
        <x:v>=IF(AND(A269&lt;&gt;"",U269=1,B269='Pengaturan'!$B$6,'Pengaturan'!$B$28&lt;&gt;"Tutup"),T269,0)</x:v>
      </x:c>
      <x:c r="D4414" s="413" t="str">
        <x:v>=IF(AND(AND(A269&lt;&gt;"",U269=1,AI269=0,AH269=0,LEFT(AG269,5)&lt;&gt;"CHECK",G269&lt;&gt;"CHECK PACKAGE"),B269='Pengaturan'!$B$6,'Pengaturan'!$B$28&lt;&gt;"Tutup"),T269,0)</x:v>
      </x:c>
      <x:c r="E4414" s="413" t="str">
        <x:v>Integrasi rumus</x:v>
      </x:c>
      <x:c r="F4414" s="413" t="str">
        <x:v>9 Sep 2026</x:v>
      </x:c>
    </x:row>
    <x:row r="4415" ht="40" customHeight="1">
      <x:c r="A4415" s="413" t="str">
        <x:v>Data Schedule</x:v>
      </x:c>
      <x:c r="B4415" s="413" t="str">
        <x:v>AM269</x:v>
      </x:c>
      <x:c r="C4415" s="413"/>
      <x:c r="D4415" s="413" t="str">
        <x:v>=IF(AND(A269&lt;&gt;"",B269&gt;'Pengaturan'!$B$29,B269&lt;='Pengaturan'!$B$5),MAX(0,T269-V269-W269),0)</x:v>
      </x:c>
      <x:c r="E4415" s="413" t="str">
        <x:v>Integrasi rumus</x:v>
      </x:c>
      <x:c r="F4415" s="413" t="str">
        <x:v>9 Sep 2026</x:v>
      </x:c>
    </x:row>
    <x:row r="4416" ht="40" customHeight="1">
      <x:c r="A4416" s="413" t="str">
        <x:v>Data Schedule</x:v>
      </x:c>
      <x:c r="B4416" s="413" t="str">
        <x:v>AE269</x:v>
      </x:c>
      <x:c r="C4416" s="413" t="str">
        <x:v>=IF(A269="","",IF(AD269&lt;&gt;0,"CHECK harga/bayar",IF(AI269&gt;0,"CHECK DP belum cocok","OK")))</x:v>
      </x:c>
      <x:c r="D4416" s="413" t="str">
        <x:v>=IF(A269="","",IF(LEFT(AG269,5)="CHECK",AG269,IF(AD269&lt;&gt;0,"CHECK harga/bayar",IF(AI269&gt;0,"CHECK DP belum cocok",IF(U269=0,"Ditahan","OK")))))</x:v>
      </x:c>
      <x:c r="E4416" s="413" t="str">
        <x:v>Integrasi rumus</x:v>
      </x:c>
      <x:c r="F4416" s="413" t="str">
        <x:v>9 Sep 2026</x:v>
      </x:c>
    </x:row>
    <x:row r="4417" ht="40" customHeight="1">
      <x:c r="A4417" s="413" t="str">
        <x:v>Data Schedule</x:v>
      </x:c>
      <x:c r="B4417" s="413" t="str">
        <x:v>AC270</x:v>
      </x:c>
      <x:c r="C4417" s="413" t="str">
        <x:v>=IF(A270="","",P270+Q270)</x:v>
      </x:c>
      <x:c r="D4417" s="413" t="str">
        <x:v>=IF(A270="","",P270+Q270+IF(AL270&lt;&gt;"",N(AK270),0))</x:v>
      </x:c>
      <x:c r="E4417" s="413" t="str">
        <x:v>Integrasi rumus</x:v>
      </x:c>
      <x:c r="F4417" s="413" t="str">
        <x:v>9 Sep 2026</x:v>
      </x:c>
    </x:row>
    <x:row r="4418" ht="40" customHeight="1">
      <x:c r="A4418" s="413" t="str">
        <x:v>Data Schedule</x:v>
      </x:c>
      <x:c r="B4418" s="413" t="str">
        <x:v>S270</x:v>
      </x:c>
      <x:c r="C4418" s="413" t="str">
        <x:v>=IF(A270="","",MIN(L270,P270+Q270))</x:v>
      </x:c>
      <x:c r="D4418" s="413" t="str">
        <x:v>=IF(A270="","",MIN(L270,AC270))</x:v>
      </x:c>
      <x:c r="E4418" s="413" t="str">
        <x:v>Integrasi rumus</x:v>
      </x:c>
      <x:c r="F4418" s="413" t="str">
        <x:v>9 Sep 2026</x:v>
      </x:c>
    </x:row>
    <x:row r="4419" ht="40" customHeight="1">
      <x:c r="A4419" s="413" t="str">
        <x:v>Data Schedule</x:v>
      </x:c>
      <x:c r="B4419" s="413" t="str">
        <x:v>T270</x:v>
      </x:c>
      <x:c r="C4419" s="413" t="str">
        <x:v>=IF(A270="","",IF(OR(O270="Lunas",R270&gt;0),0,MAX(0,L270-MAX(N270,P270)-Q270)))</x:v>
      </x:c>
      <x:c r="D4419" s="413" t="str">
        <x:v>=IF(A270="","",MAX(0,L270-AC270))</x:v>
      </x:c>
      <x:c r="E4419" s="413" t="str">
        <x:v>Integrasi rumus</x:v>
      </x:c>
      <x:c r="F4419" s="413" t="str">
        <x:v>9 Sep 2026</x:v>
      </x:c>
    </x:row>
    <x:row r="4420" ht="40" customHeight="1">
      <x:c r="A4420" s="413" t="str">
        <x:v>Data Schedule</x:v>
      </x:c>
      <x:c r="B4420" s="413" t="str">
        <x:v>AI270</x:v>
      </x:c>
      <x:c r="C4420" s="413" t="str">
        <x:v>=IF(A270="","",MAX(0,N270-P270))</x:v>
      </x:c>
      <x:c r="D4420" s="413" t="str">
        <x:v>=IF(A270="","",MAX(0,N270-AC270))</x:v>
      </x:c>
      <x:c r="E4420" s="413" t="str">
        <x:v>Integrasi rumus</x:v>
      </x:c>
      <x:c r="F4420" s="413" t="str">
        <x:v>9 Sep 2026</x:v>
      </x:c>
    </x:row>
    <x:row r="4421" ht="40" customHeight="1">
      <x:c r="A4421" s="413" t="str">
        <x:v>Data Schedule</x:v>
      </x:c>
      <x:c r="B4421" s="413" t="str">
        <x:v>V270</x:v>
      </x:c>
      <x:c r="C4421" s="413" t="str">
        <x:v>=IF(AND(A270&lt;&gt;"",U270=1,B270&gt;'Pengaturan'!$B$6,B270&lt;='Pengaturan'!$B$5),T270,0)</x:v>
      </x:c>
      <x:c r="D4421" s="413" t="str">
        <x:v>=IF(AND(AND(A270&lt;&gt;"",U270=1,AI270=0,AH270=0,LEFT(AG270,5)&lt;&gt;"CHECK",G270&lt;&gt;"CHECK PACKAGE"),B270&gt;'Pengaturan'!$B$6,B270&lt;='Pengaturan'!$B$5),T270,0)</x:v>
      </x:c>
      <x:c r="E4421" s="413" t="str">
        <x:v>Integrasi rumus</x:v>
      </x:c>
      <x:c r="F4421" s="413" t="str">
        <x:v>9 Sep 2026</x:v>
      </x:c>
    </x:row>
    <x:row r="4422" ht="40" customHeight="1">
      <x:c r="A4422" s="413" t="str">
        <x:v>Data Schedule</x:v>
      </x:c>
      <x:c r="B4422" s="413" t="str">
        <x:v>W270</x:v>
      </x:c>
      <x:c r="C4422" s="413" t="str">
        <x:v>=IF(AND(A270&lt;&gt;"",U270=1,B270='Pengaturan'!$B$6,'Pengaturan'!$B$28&lt;&gt;"Tutup"),T270,0)</x:v>
      </x:c>
      <x:c r="D4422" s="413" t="str">
        <x:v>=IF(AND(AND(A270&lt;&gt;"",U270=1,AI270=0,AH270=0,LEFT(AG270,5)&lt;&gt;"CHECK",G270&lt;&gt;"CHECK PACKAGE"),B270='Pengaturan'!$B$6,'Pengaturan'!$B$28&lt;&gt;"Tutup"),T270,0)</x:v>
      </x:c>
      <x:c r="E4422" s="413" t="str">
        <x:v>Integrasi rumus</x:v>
      </x:c>
      <x:c r="F4422" s="413" t="str">
        <x:v>9 Sep 2026</x:v>
      </x:c>
    </x:row>
    <x:row r="4423" ht="40" customHeight="1">
      <x:c r="A4423" s="413" t="str">
        <x:v>Data Schedule</x:v>
      </x:c>
      <x:c r="B4423" s="413" t="str">
        <x:v>AM270</x:v>
      </x:c>
      <x:c r="C4423" s="413"/>
      <x:c r="D4423" s="413" t="str">
        <x:v>=IF(AND(A270&lt;&gt;"",B270&gt;'Pengaturan'!$B$29,B270&lt;='Pengaturan'!$B$5),MAX(0,T270-V270-W270),0)</x:v>
      </x:c>
      <x:c r="E4423" s="413" t="str">
        <x:v>Integrasi rumus</x:v>
      </x:c>
      <x:c r="F4423" s="413" t="str">
        <x:v>9 Sep 2026</x:v>
      </x:c>
    </x:row>
    <x:row r="4424" ht="40" customHeight="1">
      <x:c r="A4424" s="413" t="str">
        <x:v>Data Schedule</x:v>
      </x:c>
      <x:c r="B4424" s="413" t="str">
        <x:v>AE270</x:v>
      </x:c>
      <x:c r="C4424" s="413" t="str">
        <x:v>=IF(A270="","",IF(AD270&lt;&gt;0,"CHECK harga/bayar",IF(AI270&gt;0,"CHECK DP belum cocok","OK")))</x:v>
      </x:c>
      <x:c r="D4424" s="413" t="str">
        <x:v>=IF(A270="","",IF(LEFT(AG270,5)="CHECK",AG270,IF(AD270&lt;&gt;0,"CHECK harga/bayar",IF(AI270&gt;0,"CHECK DP belum cocok",IF(U270=0,"Ditahan","OK")))))</x:v>
      </x:c>
      <x:c r="E4424" s="413" t="str">
        <x:v>Integrasi rumus</x:v>
      </x:c>
      <x:c r="F4424" s="413" t="str">
        <x:v>9 Sep 2026</x:v>
      </x:c>
    </x:row>
    <x:row r="4425" ht="40" customHeight="1">
      <x:c r="A4425" s="413" t="str">
        <x:v>Data Schedule</x:v>
      </x:c>
      <x:c r="B4425" s="413" t="str">
        <x:v>AC271</x:v>
      </x:c>
      <x:c r="C4425" s="413" t="str">
        <x:v>=IF(A271="","",P271+Q271)</x:v>
      </x:c>
      <x:c r="D4425" s="413" t="str">
        <x:v>=IF(A271="","",P271+Q271+IF(AL271&lt;&gt;"",N(AK271),0))</x:v>
      </x:c>
      <x:c r="E4425" s="413" t="str">
        <x:v>Integrasi rumus</x:v>
      </x:c>
      <x:c r="F4425" s="413" t="str">
        <x:v>9 Sep 2026</x:v>
      </x:c>
    </x:row>
    <x:row r="4426" ht="40" customHeight="1">
      <x:c r="A4426" s="413" t="str">
        <x:v>Data Schedule</x:v>
      </x:c>
      <x:c r="B4426" s="413" t="str">
        <x:v>S271</x:v>
      </x:c>
      <x:c r="C4426" s="413" t="str">
        <x:v>=IF(A271="","",MIN(L271,P271+Q271))</x:v>
      </x:c>
      <x:c r="D4426" s="413" t="str">
        <x:v>=IF(A271="","",MIN(L271,AC271))</x:v>
      </x:c>
      <x:c r="E4426" s="413" t="str">
        <x:v>Integrasi rumus</x:v>
      </x:c>
      <x:c r="F4426" s="413" t="str">
        <x:v>9 Sep 2026</x:v>
      </x:c>
    </x:row>
    <x:row r="4427" ht="40" customHeight="1">
      <x:c r="A4427" s="413" t="str">
        <x:v>Data Schedule</x:v>
      </x:c>
      <x:c r="B4427" s="413" t="str">
        <x:v>T271</x:v>
      </x:c>
      <x:c r="C4427" s="413" t="str">
        <x:v>=IF(A271="","",IF(OR(O271="Lunas",R271&gt;0),0,MAX(0,L271-MAX(N271,P271)-Q271)))</x:v>
      </x:c>
      <x:c r="D4427" s="413" t="str">
        <x:v>=IF(A271="","",MAX(0,L271-AC271))</x:v>
      </x:c>
      <x:c r="E4427" s="413" t="str">
        <x:v>Integrasi rumus</x:v>
      </x:c>
      <x:c r="F4427" s="413" t="str">
        <x:v>9 Sep 2026</x:v>
      </x:c>
    </x:row>
    <x:row r="4428" ht="40" customHeight="1">
      <x:c r="A4428" s="413" t="str">
        <x:v>Data Schedule</x:v>
      </x:c>
      <x:c r="B4428" s="413" t="str">
        <x:v>AI271</x:v>
      </x:c>
      <x:c r="C4428" s="413" t="str">
        <x:v>=IF(A271="","",MAX(0,N271-P271))</x:v>
      </x:c>
      <x:c r="D4428" s="413" t="str">
        <x:v>=IF(A271="","",MAX(0,N271-AC271))</x:v>
      </x:c>
      <x:c r="E4428" s="413" t="str">
        <x:v>Integrasi rumus</x:v>
      </x:c>
      <x:c r="F4428" s="413" t="str">
        <x:v>9 Sep 2026</x:v>
      </x:c>
    </x:row>
    <x:row r="4429" ht="40" customHeight="1">
      <x:c r="A4429" s="413" t="str">
        <x:v>Data Schedule</x:v>
      </x:c>
      <x:c r="B4429" s="413" t="str">
        <x:v>V271</x:v>
      </x:c>
      <x:c r="C4429" s="413" t="str">
        <x:v>=IF(AND(A271&lt;&gt;"",U271=1,B271&gt;'Pengaturan'!$B$6,B271&lt;='Pengaturan'!$B$5),T271,0)</x:v>
      </x:c>
      <x:c r="D4429" s="413" t="str">
        <x:v>=IF(AND(AND(A271&lt;&gt;"",U271=1,AI271=0,AH271=0,LEFT(AG271,5)&lt;&gt;"CHECK",G271&lt;&gt;"CHECK PACKAGE"),B271&gt;'Pengaturan'!$B$6,B271&lt;='Pengaturan'!$B$5),T271,0)</x:v>
      </x:c>
      <x:c r="E4429" s="413" t="str">
        <x:v>Integrasi rumus</x:v>
      </x:c>
      <x:c r="F4429" s="413" t="str">
        <x:v>9 Sep 2026</x:v>
      </x:c>
    </x:row>
    <x:row r="4430" ht="40" customHeight="1">
      <x:c r="A4430" s="413" t="str">
        <x:v>Data Schedule</x:v>
      </x:c>
      <x:c r="B4430" s="413" t="str">
        <x:v>W271</x:v>
      </x:c>
      <x:c r="C4430" s="413" t="str">
        <x:v>=IF(AND(A271&lt;&gt;"",U271=1,B271='Pengaturan'!$B$6,'Pengaturan'!$B$28&lt;&gt;"Tutup"),T271,0)</x:v>
      </x:c>
      <x:c r="D4430" s="413" t="str">
        <x:v>=IF(AND(AND(A271&lt;&gt;"",U271=1,AI271=0,AH271=0,LEFT(AG271,5)&lt;&gt;"CHECK",G271&lt;&gt;"CHECK PACKAGE"),B271='Pengaturan'!$B$6,'Pengaturan'!$B$28&lt;&gt;"Tutup"),T271,0)</x:v>
      </x:c>
      <x:c r="E4430" s="413" t="str">
        <x:v>Integrasi rumus</x:v>
      </x:c>
      <x:c r="F4430" s="413" t="str">
        <x:v>9 Sep 2026</x:v>
      </x:c>
    </x:row>
    <x:row r="4431" ht="40" customHeight="1">
      <x:c r="A4431" s="413" t="str">
        <x:v>Data Schedule</x:v>
      </x:c>
      <x:c r="B4431" s="413" t="str">
        <x:v>AM271</x:v>
      </x:c>
      <x:c r="C4431" s="413"/>
      <x:c r="D4431" s="413" t="str">
        <x:v>=IF(AND(A271&lt;&gt;"",B271&gt;'Pengaturan'!$B$29,B271&lt;='Pengaturan'!$B$5),MAX(0,T271-V271-W271),0)</x:v>
      </x:c>
      <x:c r="E4431" s="413" t="str">
        <x:v>Integrasi rumus</x:v>
      </x:c>
      <x:c r="F4431" s="413" t="str">
        <x:v>9 Sep 2026</x:v>
      </x:c>
    </x:row>
    <x:row r="4432" ht="40" customHeight="1">
      <x:c r="A4432" s="413" t="str">
        <x:v>Data Schedule</x:v>
      </x:c>
      <x:c r="B4432" s="413" t="str">
        <x:v>AE271</x:v>
      </x:c>
      <x:c r="C4432" s="413" t="str">
        <x:v>=IF(A271="","",IF(AD271&lt;&gt;0,"CHECK harga/bayar",IF(AI271&gt;0,"CHECK DP belum cocok","OK")))</x:v>
      </x:c>
      <x:c r="D4432" s="413" t="str">
        <x:v>=IF(A271="","",IF(LEFT(AG271,5)="CHECK",AG271,IF(AD271&lt;&gt;0,"CHECK harga/bayar",IF(AI271&gt;0,"CHECK DP belum cocok",IF(U271=0,"Ditahan","OK")))))</x:v>
      </x:c>
      <x:c r="E4432" s="413" t="str">
        <x:v>Integrasi rumus</x:v>
      </x:c>
      <x:c r="F4432" s="413" t="str">
        <x:v>9 Sep 2026</x:v>
      </x:c>
    </x:row>
    <x:row r="4433" ht="40" customHeight="1">
      <x:c r="A4433" s="413" t="str">
        <x:v>Data Schedule</x:v>
      </x:c>
      <x:c r="B4433" s="413" t="str">
        <x:v>AC272</x:v>
      </x:c>
      <x:c r="C4433" s="413" t="str">
        <x:v>=IF(A272="","",P272+Q272)</x:v>
      </x:c>
      <x:c r="D4433" s="413" t="str">
        <x:v>=IF(A272="","",P272+Q272+IF(AL272&lt;&gt;"",N(AK272),0))</x:v>
      </x:c>
      <x:c r="E4433" s="413" t="str">
        <x:v>Integrasi rumus</x:v>
      </x:c>
      <x:c r="F4433" s="413" t="str">
        <x:v>9 Sep 2026</x:v>
      </x:c>
    </x:row>
    <x:row r="4434" ht="40" customHeight="1">
      <x:c r="A4434" s="413" t="str">
        <x:v>Data Schedule</x:v>
      </x:c>
      <x:c r="B4434" s="413" t="str">
        <x:v>S272</x:v>
      </x:c>
      <x:c r="C4434" s="413" t="str">
        <x:v>=IF(A272="","",MIN(L272,P272+Q272))</x:v>
      </x:c>
      <x:c r="D4434" s="413" t="str">
        <x:v>=IF(A272="","",MIN(L272,AC272))</x:v>
      </x:c>
      <x:c r="E4434" s="413" t="str">
        <x:v>Integrasi rumus</x:v>
      </x:c>
      <x:c r="F4434" s="413" t="str">
        <x:v>9 Sep 2026</x:v>
      </x:c>
    </x:row>
    <x:row r="4435" ht="40" customHeight="1">
      <x:c r="A4435" s="413" t="str">
        <x:v>Data Schedule</x:v>
      </x:c>
      <x:c r="B4435" s="413" t="str">
        <x:v>T272</x:v>
      </x:c>
      <x:c r="C4435" s="413" t="str">
        <x:v>=IF(A272="","",IF(OR(O272="Lunas",R272&gt;0),0,MAX(0,L272-MAX(N272,P272)-Q272)))</x:v>
      </x:c>
      <x:c r="D4435" s="413" t="str">
        <x:v>=IF(A272="","",MAX(0,L272-AC272))</x:v>
      </x:c>
      <x:c r="E4435" s="413" t="str">
        <x:v>Integrasi rumus</x:v>
      </x:c>
      <x:c r="F4435" s="413" t="str">
        <x:v>9 Sep 2026</x:v>
      </x:c>
    </x:row>
    <x:row r="4436" ht="40" customHeight="1">
      <x:c r="A4436" s="413" t="str">
        <x:v>Data Schedule</x:v>
      </x:c>
      <x:c r="B4436" s="413" t="str">
        <x:v>AI272</x:v>
      </x:c>
      <x:c r="C4436" s="413" t="str">
        <x:v>=IF(A272="","",MAX(0,N272-P272))</x:v>
      </x:c>
      <x:c r="D4436" s="413" t="str">
        <x:v>=IF(A272="","",MAX(0,N272-AC272))</x:v>
      </x:c>
      <x:c r="E4436" s="413" t="str">
        <x:v>Integrasi rumus</x:v>
      </x:c>
      <x:c r="F4436" s="413" t="str">
        <x:v>9 Sep 2026</x:v>
      </x:c>
    </x:row>
    <x:row r="4437" ht="40" customHeight="1">
      <x:c r="A4437" s="413" t="str">
        <x:v>Data Schedule</x:v>
      </x:c>
      <x:c r="B4437" s="413" t="str">
        <x:v>V272</x:v>
      </x:c>
      <x:c r="C4437" s="413" t="str">
        <x:v>=IF(AND(A272&lt;&gt;"",U272=1,B272&gt;'Pengaturan'!$B$6,B272&lt;='Pengaturan'!$B$5),T272,0)</x:v>
      </x:c>
      <x:c r="D4437" s="413" t="str">
        <x:v>=IF(AND(AND(A272&lt;&gt;"",U272=1,AI272=0,AH272=0,LEFT(AG272,5)&lt;&gt;"CHECK",G272&lt;&gt;"CHECK PACKAGE"),B272&gt;'Pengaturan'!$B$6,B272&lt;='Pengaturan'!$B$5),T272,0)</x:v>
      </x:c>
      <x:c r="E4437" s="413" t="str">
        <x:v>Integrasi rumus</x:v>
      </x:c>
      <x:c r="F4437" s="413" t="str">
        <x:v>9 Sep 2026</x:v>
      </x:c>
    </x:row>
    <x:row r="4438" ht="40" customHeight="1">
      <x:c r="A4438" s="413" t="str">
        <x:v>Data Schedule</x:v>
      </x:c>
      <x:c r="B4438" s="413" t="str">
        <x:v>W272</x:v>
      </x:c>
      <x:c r="C4438" s="413" t="str">
        <x:v>=IF(AND(A272&lt;&gt;"",U272=1,B272='Pengaturan'!$B$6,'Pengaturan'!$B$28&lt;&gt;"Tutup"),T272,0)</x:v>
      </x:c>
      <x:c r="D4438" s="413" t="str">
        <x:v>=IF(AND(AND(A272&lt;&gt;"",U272=1,AI272=0,AH272=0,LEFT(AG272,5)&lt;&gt;"CHECK",G272&lt;&gt;"CHECK PACKAGE"),B272='Pengaturan'!$B$6,'Pengaturan'!$B$28&lt;&gt;"Tutup"),T272,0)</x:v>
      </x:c>
      <x:c r="E4438" s="413" t="str">
        <x:v>Integrasi rumus</x:v>
      </x:c>
      <x:c r="F4438" s="413" t="str">
        <x:v>9 Sep 2026</x:v>
      </x:c>
    </x:row>
    <x:row r="4439" ht="40" customHeight="1">
      <x:c r="A4439" s="413" t="str">
        <x:v>Data Schedule</x:v>
      </x:c>
      <x:c r="B4439" s="413" t="str">
        <x:v>AM272</x:v>
      </x:c>
      <x:c r="C4439" s="413"/>
      <x:c r="D4439" s="413" t="str">
        <x:v>=IF(AND(A272&lt;&gt;"",B272&gt;'Pengaturan'!$B$29,B272&lt;='Pengaturan'!$B$5),MAX(0,T272-V272-W272),0)</x:v>
      </x:c>
      <x:c r="E4439" s="413" t="str">
        <x:v>Integrasi rumus</x:v>
      </x:c>
      <x:c r="F4439" s="413" t="str">
        <x:v>9 Sep 2026</x:v>
      </x:c>
    </x:row>
    <x:row r="4440" ht="40" customHeight="1">
      <x:c r="A4440" s="413" t="str">
        <x:v>Data Schedule</x:v>
      </x:c>
      <x:c r="B4440" s="413" t="str">
        <x:v>AE272</x:v>
      </x:c>
      <x:c r="C4440" s="413" t="str">
        <x:v>=IF(A272="","",IF(AD272&lt;&gt;0,"CHECK harga/bayar",IF(AI272&gt;0,"CHECK DP belum cocok","OK")))</x:v>
      </x:c>
      <x:c r="D4440" s="413" t="str">
        <x:v>=IF(A272="","",IF(LEFT(AG272,5)="CHECK",AG272,IF(AD272&lt;&gt;0,"CHECK harga/bayar",IF(AI272&gt;0,"CHECK DP belum cocok",IF(U272=0,"Ditahan","OK")))))</x:v>
      </x:c>
      <x:c r="E4440" s="413" t="str">
        <x:v>Integrasi rumus</x:v>
      </x:c>
      <x:c r="F4440" s="413" t="str">
        <x:v>9 Sep 2026</x:v>
      </x:c>
    </x:row>
    <x:row r="4441" ht="40" customHeight="1">
      <x:c r="A4441" s="413" t="str">
        <x:v>Data Schedule</x:v>
      </x:c>
      <x:c r="B4441" s="413" t="str">
        <x:v>AC273</x:v>
      </x:c>
      <x:c r="C4441" s="413" t="str">
        <x:v>=IF(A273="","",P273+Q273)</x:v>
      </x:c>
      <x:c r="D4441" s="413" t="str">
        <x:v>=IF(A273="","",P273+Q273+IF(AL273&lt;&gt;"",N(AK273),0))</x:v>
      </x:c>
      <x:c r="E4441" s="413" t="str">
        <x:v>Integrasi rumus</x:v>
      </x:c>
      <x:c r="F4441" s="413" t="str">
        <x:v>9 Sep 2026</x:v>
      </x:c>
    </x:row>
    <x:row r="4442" ht="40" customHeight="1">
      <x:c r="A4442" s="413" t="str">
        <x:v>Data Schedule</x:v>
      </x:c>
      <x:c r="B4442" s="413" t="str">
        <x:v>S273</x:v>
      </x:c>
      <x:c r="C4442" s="413" t="str">
        <x:v>=IF(A273="","",MIN(L273,P273+Q273))</x:v>
      </x:c>
      <x:c r="D4442" s="413" t="str">
        <x:v>=IF(A273="","",MIN(L273,AC273))</x:v>
      </x:c>
      <x:c r="E4442" s="413" t="str">
        <x:v>Integrasi rumus</x:v>
      </x:c>
      <x:c r="F4442" s="413" t="str">
        <x:v>9 Sep 2026</x:v>
      </x:c>
    </x:row>
    <x:row r="4443" ht="40" customHeight="1">
      <x:c r="A4443" s="413" t="str">
        <x:v>Data Schedule</x:v>
      </x:c>
      <x:c r="B4443" s="413" t="str">
        <x:v>T273</x:v>
      </x:c>
      <x:c r="C4443" s="413" t="str">
        <x:v>=IF(A273="","",IF(OR(O273="Lunas",R273&gt;0),0,MAX(0,L273-MAX(N273,P273)-Q273)))</x:v>
      </x:c>
      <x:c r="D4443" s="413" t="str">
        <x:v>=IF(A273="","",MAX(0,L273-AC273))</x:v>
      </x:c>
      <x:c r="E4443" s="413" t="str">
        <x:v>Integrasi rumus</x:v>
      </x:c>
      <x:c r="F4443" s="413" t="str">
        <x:v>9 Sep 2026</x:v>
      </x:c>
    </x:row>
    <x:row r="4444" ht="40" customHeight="1">
      <x:c r="A4444" s="413" t="str">
        <x:v>Data Schedule</x:v>
      </x:c>
      <x:c r="B4444" s="413" t="str">
        <x:v>AI273</x:v>
      </x:c>
      <x:c r="C4444" s="413" t="str">
        <x:v>=IF(A273="","",MAX(0,N273-P273))</x:v>
      </x:c>
      <x:c r="D4444" s="413" t="str">
        <x:v>=IF(A273="","",MAX(0,N273-AC273))</x:v>
      </x:c>
      <x:c r="E4444" s="413" t="str">
        <x:v>Integrasi rumus</x:v>
      </x:c>
      <x:c r="F4444" s="413" t="str">
        <x:v>9 Sep 2026</x:v>
      </x:c>
    </x:row>
    <x:row r="4445" ht="40" customHeight="1">
      <x:c r="A4445" s="413" t="str">
        <x:v>Data Schedule</x:v>
      </x:c>
      <x:c r="B4445" s="413" t="str">
        <x:v>V273</x:v>
      </x:c>
      <x:c r="C4445" s="413" t="str">
        <x:v>=IF(AND(A273&lt;&gt;"",U273=1,B273&gt;'Pengaturan'!$B$6,B273&lt;='Pengaturan'!$B$5),T273,0)</x:v>
      </x:c>
      <x:c r="D4445" s="413" t="str">
        <x:v>=IF(AND(AND(A273&lt;&gt;"",U273=1,AI273=0,AH273=0,LEFT(AG273,5)&lt;&gt;"CHECK",G273&lt;&gt;"CHECK PACKAGE"),B273&gt;'Pengaturan'!$B$6,B273&lt;='Pengaturan'!$B$5),T273,0)</x:v>
      </x:c>
      <x:c r="E4445" s="413" t="str">
        <x:v>Integrasi rumus</x:v>
      </x:c>
      <x:c r="F4445" s="413" t="str">
        <x:v>9 Sep 2026</x:v>
      </x:c>
    </x:row>
    <x:row r="4446" ht="40" customHeight="1">
      <x:c r="A4446" s="413" t="str">
        <x:v>Data Schedule</x:v>
      </x:c>
      <x:c r="B4446" s="413" t="str">
        <x:v>W273</x:v>
      </x:c>
      <x:c r="C4446" s="413" t="str">
        <x:v>=IF(AND(A273&lt;&gt;"",U273=1,B273='Pengaturan'!$B$6,'Pengaturan'!$B$28&lt;&gt;"Tutup"),T273,0)</x:v>
      </x:c>
      <x:c r="D4446" s="413" t="str">
        <x:v>=IF(AND(AND(A273&lt;&gt;"",U273=1,AI273=0,AH273=0,LEFT(AG273,5)&lt;&gt;"CHECK",G273&lt;&gt;"CHECK PACKAGE"),B273='Pengaturan'!$B$6,'Pengaturan'!$B$28&lt;&gt;"Tutup"),T273,0)</x:v>
      </x:c>
      <x:c r="E4446" s="413" t="str">
        <x:v>Integrasi rumus</x:v>
      </x:c>
      <x:c r="F4446" s="413" t="str">
        <x:v>9 Sep 2026</x:v>
      </x:c>
    </x:row>
    <x:row r="4447" ht="40" customHeight="1">
      <x:c r="A4447" s="413" t="str">
        <x:v>Data Schedule</x:v>
      </x:c>
      <x:c r="B4447" s="413" t="str">
        <x:v>AM273</x:v>
      </x:c>
      <x:c r="C4447" s="413"/>
      <x:c r="D4447" s="413" t="str">
        <x:v>=IF(AND(A273&lt;&gt;"",B273&gt;'Pengaturan'!$B$29,B273&lt;='Pengaturan'!$B$5),MAX(0,T273-V273-W273),0)</x:v>
      </x:c>
      <x:c r="E4447" s="413" t="str">
        <x:v>Integrasi rumus</x:v>
      </x:c>
      <x:c r="F4447" s="413" t="str">
        <x:v>9 Sep 2026</x:v>
      </x:c>
    </x:row>
    <x:row r="4448" ht="40" customHeight="1">
      <x:c r="A4448" s="413" t="str">
        <x:v>Data Schedule</x:v>
      </x:c>
      <x:c r="B4448" s="413" t="str">
        <x:v>AE273</x:v>
      </x:c>
      <x:c r="C4448" s="413" t="str">
        <x:v>=IF(A273="","",IF(AD273&lt;&gt;0,"CHECK harga/bayar",IF(AI273&gt;0,"CHECK DP belum cocok","OK")))</x:v>
      </x:c>
      <x:c r="D4448" s="413" t="str">
        <x:v>=IF(A273="","",IF(LEFT(AG273,5)="CHECK",AG273,IF(AD273&lt;&gt;0,"CHECK harga/bayar",IF(AI273&gt;0,"CHECK DP belum cocok",IF(U273=0,"Ditahan","OK")))))</x:v>
      </x:c>
      <x:c r="E4448" s="413" t="str">
        <x:v>Integrasi rumus</x:v>
      </x:c>
      <x:c r="F4448" s="413" t="str">
        <x:v>9 Sep 2026</x:v>
      </x:c>
    </x:row>
    <x:row r="4449" ht="40" customHeight="1">
      <x:c r="A4449" s="413" t="str">
        <x:v>Data Schedule</x:v>
      </x:c>
      <x:c r="B4449" s="413" t="str">
        <x:v>AC274</x:v>
      </x:c>
      <x:c r="C4449" s="413" t="str">
        <x:v>=IF(A274="","",P274+Q274)</x:v>
      </x:c>
      <x:c r="D4449" s="413" t="str">
        <x:v>=IF(A274="","",P274+Q274+IF(AL274&lt;&gt;"",N(AK274),0))</x:v>
      </x:c>
      <x:c r="E4449" s="413" t="str">
        <x:v>Integrasi rumus</x:v>
      </x:c>
      <x:c r="F4449" s="413" t="str">
        <x:v>9 Sep 2026</x:v>
      </x:c>
    </x:row>
    <x:row r="4450" ht="40" customHeight="1">
      <x:c r="A4450" s="413" t="str">
        <x:v>Data Schedule</x:v>
      </x:c>
      <x:c r="B4450" s="413" t="str">
        <x:v>S274</x:v>
      </x:c>
      <x:c r="C4450" s="413" t="str">
        <x:v>=IF(A274="","",MIN(L274,P274+Q274))</x:v>
      </x:c>
      <x:c r="D4450" s="413" t="str">
        <x:v>=IF(A274="","",MIN(L274,AC274))</x:v>
      </x:c>
      <x:c r="E4450" s="413" t="str">
        <x:v>Integrasi rumus</x:v>
      </x:c>
      <x:c r="F4450" s="413" t="str">
        <x:v>9 Sep 2026</x:v>
      </x:c>
    </x:row>
    <x:row r="4451" ht="40" customHeight="1">
      <x:c r="A4451" s="413" t="str">
        <x:v>Data Schedule</x:v>
      </x:c>
      <x:c r="B4451" s="413" t="str">
        <x:v>T274</x:v>
      </x:c>
      <x:c r="C4451" s="413" t="str">
        <x:v>=IF(A274="","",IF(OR(O274="Lunas",R274&gt;0),0,MAX(0,L274-MAX(N274,P274)-Q274)))</x:v>
      </x:c>
      <x:c r="D4451" s="413" t="str">
        <x:v>=IF(A274="","",MAX(0,L274-AC274))</x:v>
      </x:c>
      <x:c r="E4451" s="413" t="str">
        <x:v>Integrasi rumus</x:v>
      </x:c>
      <x:c r="F4451" s="413" t="str">
        <x:v>9 Sep 2026</x:v>
      </x:c>
    </x:row>
    <x:row r="4452" ht="40" customHeight="1">
      <x:c r="A4452" s="413" t="str">
        <x:v>Data Schedule</x:v>
      </x:c>
      <x:c r="B4452" s="413" t="str">
        <x:v>AI274</x:v>
      </x:c>
      <x:c r="C4452" s="413" t="str">
        <x:v>=IF(A274="","",MAX(0,N274-P274))</x:v>
      </x:c>
      <x:c r="D4452" s="413" t="str">
        <x:v>=IF(A274="","",MAX(0,N274-AC274))</x:v>
      </x:c>
      <x:c r="E4452" s="413" t="str">
        <x:v>Integrasi rumus</x:v>
      </x:c>
      <x:c r="F4452" s="413" t="str">
        <x:v>9 Sep 2026</x:v>
      </x:c>
    </x:row>
    <x:row r="4453" ht="40" customHeight="1">
      <x:c r="A4453" s="413" t="str">
        <x:v>Data Schedule</x:v>
      </x:c>
      <x:c r="B4453" s="413" t="str">
        <x:v>V274</x:v>
      </x:c>
      <x:c r="C4453" s="413" t="str">
        <x:v>=IF(AND(A274&lt;&gt;"",U274=1,B274&gt;'Pengaturan'!$B$6,B274&lt;='Pengaturan'!$B$5),T274,0)</x:v>
      </x:c>
      <x:c r="D4453" s="413" t="str">
        <x:v>=IF(AND(AND(A274&lt;&gt;"",U274=1,AI274=0,AH274=0,LEFT(AG274,5)&lt;&gt;"CHECK",G274&lt;&gt;"CHECK PACKAGE"),B274&gt;'Pengaturan'!$B$6,B274&lt;='Pengaturan'!$B$5),T274,0)</x:v>
      </x:c>
      <x:c r="E4453" s="413" t="str">
        <x:v>Integrasi rumus</x:v>
      </x:c>
      <x:c r="F4453" s="413" t="str">
        <x:v>9 Sep 2026</x:v>
      </x:c>
    </x:row>
    <x:row r="4454" ht="40" customHeight="1">
      <x:c r="A4454" s="413" t="str">
        <x:v>Data Schedule</x:v>
      </x:c>
      <x:c r="B4454" s="413" t="str">
        <x:v>W274</x:v>
      </x:c>
      <x:c r="C4454" s="413" t="str">
        <x:v>=IF(AND(A274&lt;&gt;"",U274=1,B274='Pengaturan'!$B$6,'Pengaturan'!$B$28&lt;&gt;"Tutup"),T274,0)</x:v>
      </x:c>
      <x:c r="D4454" s="413" t="str">
        <x:v>=IF(AND(AND(A274&lt;&gt;"",U274=1,AI274=0,AH274=0,LEFT(AG274,5)&lt;&gt;"CHECK",G274&lt;&gt;"CHECK PACKAGE"),B274='Pengaturan'!$B$6,'Pengaturan'!$B$28&lt;&gt;"Tutup"),T274,0)</x:v>
      </x:c>
      <x:c r="E4454" s="413" t="str">
        <x:v>Integrasi rumus</x:v>
      </x:c>
      <x:c r="F4454" s="413" t="str">
        <x:v>9 Sep 2026</x:v>
      </x:c>
    </x:row>
    <x:row r="4455" ht="40" customHeight="1">
      <x:c r="A4455" s="413" t="str">
        <x:v>Data Schedule</x:v>
      </x:c>
      <x:c r="B4455" s="413" t="str">
        <x:v>AM274</x:v>
      </x:c>
      <x:c r="C4455" s="413"/>
      <x:c r="D4455" s="413" t="str">
        <x:v>=IF(AND(A274&lt;&gt;"",B274&gt;'Pengaturan'!$B$29,B274&lt;='Pengaturan'!$B$5),MAX(0,T274-V274-W274),0)</x:v>
      </x:c>
      <x:c r="E4455" s="413" t="str">
        <x:v>Integrasi rumus</x:v>
      </x:c>
      <x:c r="F4455" s="413" t="str">
        <x:v>9 Sep 2026</x:v>
      </x:c>
    </x:row>
    <x:row r="4456" ht="40" customHeight="1">
      <x:c r="A4456" s="413" t="str">
        <x:v>Data Schedule</x:v>
      </x:c>
      <x:c r="B4456" s="413" t="str">
        <x:v>AE274</x:v>
      </x:c>
      <x:c r="C4456" s="413" t="str">
        <x:v>=IF(A274="","",IF(AD274&lt;&gt;0,"CHECK harga/bayar",IF(AI274&gt;0,"CHECK DP belum cocok","OK")))</x:v>
      </x:c>
      <x:c r="D4456" s="413" t="str">
        <x:v>=IF(A274="","",IF(LEFT(AG274,5)="CHECK",AG274,IF(AD274&lt;&gt;0,"CHECK harga/bayar",IF(AI274&gt;0,"CHECK DP belum cocok",IF(U274=0,"Ditahan","OK")))))</x:v>
      </x:c>
      <x:c r="E4456" s="413" t="str">
        <x:v>Integrasi rumus</x:v>
      </x:c>
      <x:c r="F4456" s="413" t="str">
        <x:v>9 Sep 2026</x:v>
      </x:c>
    </x:row>
    <x:row r="4457" ht="40" customHeight="1">
      <x:c r="A4457" s="413" t="str">
        <x:v>Data Schedule</x:v>
      </x:c>
      <x:c r="B4457" s="413" t="str">
        <x:v>AC275</x:v>
      </x:c>
      <x:c r="C4457" s="413" t="str">
        <x:v>=IF(A275="","",P275+Q275)</x:v>
      </x:c>
      <x:c r="D4457" s="413" t="str">
        <x:v>=IF(A275="","",P275+Q275+IF(AL275&lt;&gt;"",N(AK275),0))</x:v>
      </x:c>
      <x:c r="E4457" s="413" t="str">
        <x:v>Integrasi rumus</x:v>
      </x:c>
      <x:c r="F4457" s="413" t="str">
        <x:v>9 Sep 2026</x:v>
      </x:c>
    </x:row>
    <x:row r="4458" ht="40" customHeight="1">
      <x:c r="A4458" s="413" t="str">
        <x:v>Data Schedule</x:v>
      </x:c>
      <x:c r="B4458" s="413" t="str">
        <x:v>S275</x:v>
      </x:c>
      <x:c r="C4458" s="413" t="str">
        <x:v>=IF(A275="","",MIN(L275,P275+Q275))</x:v>
      </x:c>
      <x:c r="D4458" s="413" t="str">
        <x:v>=IF(A275="","",MIN(L275,AC275))</x:v>
      </x:c>
      <x:c r="E4458" s="413" t="str">
        <x:v>Integrasi rumus</x:v>
      </x:c>
      <x:c r="F4458" s="413" t="str">
        <x:v>9 Sep 2026</x:v>
      </x:c>
    </x:row>
    <x:row r="4459" ht="40" customHeight="1">
      <x:c r="A4459" s="413" t="str">
        <x:v>Data Schedule</x:v>
      </x:c>
      <x:c r="B4459" s="413" t="str">
        <x:v>T275</x:v>
      </x:c>
      <x:c r="C4459" s="413" t="str">
        <x:v>=IF(A275="","",IF(OR(O275="Lunas",R275&gt;0),0,MAX(0,L275-MAX(N275,P275)-Q275)))</x:v>
      </x:c>
      <x:c r="D4459" s="413" t="str">
        <x:v>=IF(A275="","",MAX(0,L275-AC275))</x:v>
      </x:c>
      <x:c r="E4459" s="413" t="str">
        <x:v>Integrasi rumus</x:v>
      </x:c>
      <x:c r="F4459" s="413" t="str">
        <x:v>9 Sep 2026</x:v>
      </x:c>
    </x:row>
    <x:row r="4460" ht="40" customHeight="1">
      <x:c r="A4460" s="413" t="str">
        <x:v>Data Schedule</x:v>
      </x:c>
      <x:c r="B4460" s="413" t="str">
        <x:v>AI275</x:v>
      </x:c>
      <x:c r="C4460" s="413" t="str">
        <x:v>=IF(A275="","",MAX(0,N275-P275))</x:v>
      </x:c>
      <x:c r="D4460" s="413" t="str">
        <x:v>=IF(A275="","",MAX(0,N275-AC275))</x:v>
      </x:c>
      <x:c r="E4460" s="413" t="str">
        <x:v>Integrasi rumus</x:v>
      </x:c>
      <x:c r="F4460" s="413" t="str">
        <x:v>9 Sep 2026</x:v>
      </x:c>
    </x:row>
    <x:row r="4461" ht="40" customHeight="1">
      <x:c r="A4461" s="413" t="str">
        <x:v>Data Schedule</x:v>
      </x:c>
      <x:c r="B4461" s="413" t="str">
        <x:v>V275</x:v>
      </x:c>
      <x:c r="C4461" s="413" t="str">
        <x:v>=IF(AND(A275&lt;&gt;"",U275=1,B275&gt;'Pengaturan'!$B$6,B275&lt;='Pengaturan'!$B$5),T275,0)</x:v>
      </x:c>
      <x:c r="D4461" s="413" t="str">
        <x:v>=IF(AND(AND(A275&lt;&gt;"",U275=1,AI275=0,AH275=0,LEFT(AG275,5)&lt;&gt;"CHECK",G275&lt;&gt;"CHECK PACKAGE"),B275&gt;'Pengaturan'!$B$6,B275&lt;='Pengaturan'!$B$5),T275,0)</x:v>
      </x:c>
      <x:c r="E4461" s="413" t="str">
        <x:v>Integrasi rumus</x:v>
      </x:c>
      <x:c r="F4461" s="413" t="str">
        <x:v>9 Sep 2026</x:v>
      </x:c>
    </x:row>
    <x:row r="4462" ht="40" customHeight="1">
      <x:c r="A4462" s="413" t="str">
        <x:v>Data Schedule</x:v>
      </x:c>
      <x:c r="B4462" s="413" t="str">
        <x:v>W275</x:v>
      </x:c>
      <x:c r="C4462" s="413" t="str">
        <x:v>=IF(AND(A275&lt;&gt;"",U275=1,B275='Pengaturan'!$B$6,'Pengaturan'!$B$28&lt;&gt;"Tutup"),T275,0)</x:v>
      </x:c>
      <x:c r="D4462" s="413" t="str">
        <x:v>=IF(AND(AND(A275&lt;&gt;"",U275=1,AI275=0,AH275=0,LEFT(AG275,5)&lt;&gt;"CHECK",G275&lt;&gt;"CHECK PACKAGE"),B275='Pengaturan'!$B$6,'Pengaturan'!$B$28&lt;&gt;"Tutup"),T275,0)</x:v>
      </x:c>
      <x:c r="E4462" s="413" t="str">
        <x:v>Integrasi rumus</x:v>
      </x:c>
      <x:c r="F4462" s="413" t="str">
        <x:v>9 Sep 2026</x:v>
      </x:c>
    </x:row>
    <x:row r="4463" ht="40" customHeight="1">
      <x:c r="A4463" s="413" t="str">
        <x:v>Data Schedule</x:v>
      </x:c>
      <x:c r="B4463" s="413" t="str">
        <x:v>AM275</x:v>
      </x:c>
      <x:c r="C4463" s="413"/>
      <x:c r="D4463" s="413" t="str">
        <x:v>=IF(AND(A275&lt;&gt;"",B275&gt;'Pengaturan'!$B$29,B275&lt;='Pengaturan'!$B$5),MAX(0,T275-V275-W275),0)</x:v>
      </x:c>
      <x:c r="E4463" s="413" t="str">
        <x:v>Integrasi rumus</x:v>
      </x:c>
      <x:c r="F4463" s="413" t="str">
        <x:v>9 Sep 2026</x:v>
      </x:c>
    </x:row>
    <x:row r="4464" ht="40" customHeight="1">
      <x:c r="A4464" s="413" t="str">
        <x:v>Data Schedule</x:v>
      </x:c>
      <x:c r="B4464" s="413" t="str">
        <x:v>AE275</x:v>
      </x:c>
      <x:c r="C4464" s="413" t="str">
        <x:v>=IF(A275="","",IF(AD275&lt;&gt;0,"CHECK harga/bayar",IF(AI275&gt;0,"CHECK DP belum cocok","OK")))</x:v>
      </x:c>
      <x:c r="D4464" s="413" t="str">
        <x:v>=IF(A275="","",IF(LEFT(AG275,5)="CHECK",AG275,IF(AD275&lt;&gt;0,"CHECK harga/bayar",IF(AI275&gt;0,"CHECK DP belum cocok",IF(U275=0,"Ditahan","OK")))))</x:v>
      </x:c>
      <x:c r="E4464" s="413" t="str">
        <x:v>Integrasi rumus</x:v>
      </x:c>
      <x:c r="F4464" s="413" t="str">
        <x:v>9 Sep 2026</x:v>
      </x:c>
    </x:row>
    <x:row r="4465" ht="40" customHeight="1">
      <x:c r="A4465" s="413" t="str">
        <x:v>Data Schedule</x:v>
      </x:c>
      <x:c r="B4465" s="413" t="str">
        <x:v>AC276</x:v>
      </x:c>
      <x:c r="C4465" s="413" t="str">
        <x:v>=IF(A276="","",P276+Q276)</x:v>
      </x:c>
      <x:c r="D4465" s="413" t="str">
        <x:v>=IF(A276="","",P276+Q276+IF(AL276&lt;&gt;"",N(AK276),0))</x:v>
      </x:c>
      <x:c r="E4465" s="413" t="str">
        <x:v>Integrasi rumus</x:v>
      </x:c>
      <x:c r="F4465" s="413" t="str">
        <x:v>9 Sep 2026</x:v>
      </x:c>
    </x:row>
    <x:row r="4466" ht="40" customHeight="1">
      <x:c r="A4466" s="413" t="str">
        <x:v>Data Schedule</x:v>
      </x:c>
      <x:c r="B4466" s="413" t="str">
        <x:v>S276</x:v>
      </x:c>
      <x:c r="C4466" s="413" t="str">
        <x:v>=IF(A276="","",MIN(L276,P276+Q276))</x:v>
      </x:c>
      <x:c r="D4466" s="413" t="str">
        <x:v>=IF(A276="","",MIN(L276,AC276))</x:v>
      </x:c>
      <x:c r="E4466" s="413" t="str">
        <x:v>Integrasi rumus</x:v>
      </x:c>
      <x:c r="F4466" s="413" t="str">
        <x:v>9 Sep 2026</x:v>
      </x:c>
    </x:row>
    <x:row r="4467" ht="40" customHeight="1">
      <x:c r="A4467" s="413" t="str">
        <x:v>Data Schedule</x:v>
      </x:c>
      <x:c r="B4467" s="413" t="str">
        <x:v>T276</x:v>
      </x:c>
      <x:c r="C4467" s="413" t="str">
        <x:v>=IF(A276="","",IF(OR(O276="Lunas",R276&gt;0),0,MAX(0,L276-MAX(N276,P276)-Q276)))</x:v>
      </x:c>
      <x:c r="D4467" s="413" t="str">
        <x:v>=IF(A276="","",MAX(0,L276-AC276))</x:v>
      </x:c>
      <x:c r="E4467" s="413" t="str">
        <x:v>Integrasi rumus</x:v>
      </x:c>
      <x:c r="F4467" s="413" t="str">
        <x:v>9 Sep 2026</x:v>
      </x:c>
    </x:row>
    <x:row r="4468" ht="40" customHeight="1">
      <x:c r="A4468" s="413" t="str">
        <x:v>Data Schedule</x:v>
      </x:c>
      <x:c r="B4468" s="413" t="str">
        <x:v>AI276</x:v>
      </x:c>
      <x:c r="C4468" s="413" t="str">
        <x:v>=IF(A276="","",MAX(0,N276-P276))</x:v>
      </x:c>
      <x:c r="D4468" s="413" t="str">
        <x:v>=IF(A276="","",MAX(0,N276-AC276))</x:v>
      </x:c>
      <x:c r="E4468" s="413" t="str">
        <x:v>Integrasi rumus</x:v>
      </x:c>
      <x:c r="F4468" s="413" t="str">
        <x:v>9 Sep 2026</x:v>
      </x:c>
    </x:row>
    <x:row r="4469" ht="40" customHeight="1">
      <x:c r="A4469" s="413" t="str">
        <x:v>Data Schedule</x:v>
      </x:c>
      <x:c r="B4469" s="413" t="str">
        <x:v>V276</x:v>
      </x:c>
      <x:c r="C4469" s="413" t="str">
        <x:v>=IF(AND(A276&lt;&gt;"",U276=1,B276&gt;'Pengaturan'!$B$6,B276&lt;='Pengaturan'!$B$5),T276,0)</x:v>
      </x:c>
      <x:c r="D4469" s="413" t="str">
        <x:v>=IF(AND(AND(A276&lt;&gt;"",U276=1,AI276=0,AH276=0,LEFT(AG276,5)&lt;&gt;"CHECK",G276&lt;&gt;"CHECK PACKAGE"),B276&gt;'Pengaturan'!$B$6,B276&lt;='Pengaturan'!$B$5),T276,0)</x:v>
      </x:c>
      <x:c r="E4469" s="413" t="str">
        <x:v>Integrasi rumus</x:v>
      </x:c>
      <x:c r="F4469" s="413" t="str">
        <x:v>9 Sep 2026</x:v>
      </x:c>
    </x:row>
    <x:row r="4470" ht="40" customHeight="1">
      <x:c r="A4470" s="413" t="str">
        <x:v>Data Schedule</x:v>
      </x:c>
      <x:c r="B4470" s="413" t="str">
        <x:v>W276</x:v>
      </x:c>
      <x:c r="C4470" s="413" t="str">
        <x:v>=IF(AND(A276&lt;&gt;"",U276=1,B276='Pengaturan'!$B$6,'Pengaturan'!$B$28&lt;&gt;"Tutup"),T276,0)</x:v>
      </x:c>
      <x:c r="D4470" s="413" t="str">
        <x:v>=IF(AND(AND(A276&lt;&gt;"",U276=1,AI276=0,AH276=0,LEFT(AG276,5)&lt;&gt;"CHECK",G276&lt;&gt;"CHECK PACKAGE"),B276='Pengaturan'!$B$6,'Pengaturan'!$B$28&lt;&gt;"Tutup"),T276,0)</x:v>
      </x:c>
      <x:c r="E4470" s="413" t="str">
        <x:v>Integrasi rumus</x:v>
      </x:c>
      <x:c r="F4470" s="413" t="str">
        <x:v>9 Sep 2026</x:v>
      </x:c>
    </x:row>
    <x:row r="4471" ht="40" customHeight="1">
      <x:c r="A4471" s="413" t="str">
        <x:v>Data Schedule</x:v>
      </x:c>
      <x:c r="B4471" s="413" t="str">
        <x:v>AM276</x:v>
      </x:c>
      <x:c r="C4471" s="413"/>
      <x:c r="D4471" s="413" t="str">
        <x:v>=IF(AND(A276&lt;&gt;"",B276&gt;'Pengaturan'!$B$29,B276&lt;='Pengaturan'!$B$5),MAX(0,T276-V276-W276),0)</x:v>
      </x:c>
      <x:c r="E4471" s="413" t="str">
        <x:v>Integrasi rumus</x:v>
      </x:c>
      <x:c r="F4471" s="413" t="str">
        <x:v>9 Sep 2026</x:v>
      </x:c>
    </x:row>
    <x:row r="4472" ht="40" customHeight="1">
      <x:c r="A4472" s="413" t="str">
        <x:v>Data Schedule</x:v>
      </x:c>
      <x:c r="B4472" s="413" t="str">
        <x:v>AE276</x:v>
      </x:c>
      <x:c r="C4472" s="413" t="str">
        <x:v>=IF(A276="","",IF(AD276&lt;&gt;0,"CHECK harga/bayar",IF(AI276&gt;0,"CHECK DP belum cocok","OK")))</x:v>
      </x:c>
      <x:c r="D4472" s="413" t="str">
        <x:v>=IF(A276="","",IF(LEFT(AG276,5)="CHECK",AG276,IF(AD276&lt;&gt;0,"CHECK harga/bayar",IF(AI276&gt;0,"CHECK DP belum cocok",IF(U276=0,"Ditahan","OK")))))</x:v>
      </x:c>
      <x:c r="E4472" s="413" t="str">
        <x:v>Integrasi rumus</x:v>
      </x:c>
      <x:c r="F4472" s="413" t="str">
        <x:v>9 Sep 2026</x:v>
      </x:c>
    </x:row>
    <x:row r="4473" ht="40" customHeight="1">
      <x:c r="A4473" s="413" t="str">
        <x:v>Data Schedule</x:v>
      </x:c>
      <x:c r="B4473" s="413" t="str">
        <x:v>AC277</x:v>
      </x:c>
      <x:c r="C4473" s="413" t="str">
        <x:v>=IF(A277="","",P277+Q277)</x:v>
      </x:c>
      <x:c r="D4473" s="413" t="str">
        <x:v>=IF(A277="","",P277+Q277+IF(AL277&lt;&gt;"",N(AK277),0))</x:v>
      </x:c>
      <x:c r="E4473" s="413" t="str">
        <x:v>Integrasi rumus</x:v>
      </x:c>
      <x:c r="F4473" s="413" t="str">
        <x:v>9 Sep 2026</x:v>
      </x:c>
    </x:row>
    <x:row r="4474" ht="40" customHeight="1">
      <x:c r="A4474" s="413" t="str">
        <x:v>Data Schedule</x:v>
      </x:c>
      <x:c r="B4474" s="413" t="str">
        <x:v>S277</x:v>
      </x:c>
      <x:c r="C4474" s="413" t="str">
        <x:v>=IF(A277="","",MIN(L277,P277+Q277))</x:v>
      </x:c>
      <x:c r="D4474" s="413" t="str">
        <x:v>=IF(A277="","",MIN(L277,AC277))</x:v>
      </x:c>
      <x:c r="E4474" s="413" t="str">
        <x:v>Integrasi rumus</x:v>
      </x:c>
      <x:c r="F4474" s="413" t="str">
        <x:v>9 Sep 2026</x:v>
      </x:c>
    </x:row>
    <x:row r="4475" ht="40" customHeight="1">
      <x:c r="A4475" s="413" t="str">
        <x:v>Data Schedule</x:v>
      </x:c>
      <x:c r="B4475" s="413" t="str">
        <x:v>T277</x:v>
      </x:c>
      <x:c r="C4475" s="413" t="str">
        <x:v>=IF(A277="","",IF(OR(O277="Lunas",R277&gt;0),0,MAX(0,L277-MAX(N277,P277)-Q277)))</x:v>
      </x:c>
      <x:c r="D4475" s="413" t="str">
        <x:v>=IF(A277="","",MAX(0,L277-AC277))</x:v>
      </x:c>
      <x:c r="E4475" s="413" t="str">
        <x:v>Integrasi rumus</x:v>
      </x:c>
      <x:c r="F4475" s="413" t="str">
        <x:v>9 Sep 2026</x:v>
      </x:c>
    </x:row>
    <x:row r="4476" ht="40" customHeight="1">
      <x:c r="A4476" s="413" t="str">
        <x:v>Data Schedule</x:v>
      </x:c>
      <x:c r="B4476" s="413" t="str">
        <x:v>AI277</x:v>
      </x:c>
      <x:c r="C4476" s="413" t="str">
        <x:v>=IF(A277="","",MAX(0,N277-P277))</x:v>
      </x:c>
      <x:c r="D4476" s="413" t="str">
        <x:v>=IF(A277="","",MAX(0,N277-AC277))</x:v>
      </x:c>
      <x:c r="E4476" s="413" t="str">
        <x:v>Integrasi rumus</x:v>
      </x:c>
      <x:c r="F4476" s="413" t="str">
        <x:v>9 Sep 2026</x:v>
      </x:c>
    </x:row>
    <x:row r="4477" ht="40" customHeight="1">
      <x:c r="A4477" s="413" t="str">
        <x:v>Data Schedule</x:v>
      </x:c>
      <x:c r="B4477" s="413" t="str">
        <x:v>V277</x:v>
      </x:c>
      <x:c r="C4477" s="413" t="str">
        <x:v>=IF(AND(A277&lt;&gt;"",U277=1,B277&gt;'Pengaturan'!$B$6,B277&lt;='Pengaturan'!$B$5),T277,0)</x:v>
      </x:c>
      <x:c r="D4477" s="413" t="str">
        <x:v>=IF(AND(AND(A277&lt;&gt;"",U277=1,AI277=0,AH277=0,LEFT(AG277,5)&lt;&gt;"CHECK",G277&lt;&gt;"CHECK PACKAGE"),B277&gt;'Pengaturan'!$B$6,B277&lt;='Pengaturan'!$B$5),T277,0)</x:v>
      </x:c>
      <x:c r="E4477" s="413" t="str">
        <x:v>Integrasi rumus</x:v>
      </x:c>
      <x:c r="F4477" s="413" t="str">
        <x:v>9 Sep 2026</x:v>
      </x:c>
    </x:row>
    <x:row r="4478" ht="40" customHeight="1">
      <x:c r="A4478" s="413" t="str">
        <x:v>Data Schedule</x:v>
      </x:c>
      <x:c r="B4478" s="413" t="str">
        <x:v>W277</x:v>
      </x:c>
      <x:c r="C4478" s="413" t="str">
        <x:v>=IF(AND(A277&lt;&gt;"",U277=1,B277='Pengaturan'!$B$6,'Pengaturan'!$B$28&lt;&gt;"Tutup"),T277,0)</x:v>
      </x:c>
      <x:c r="D4478" s="413" t="str">
        <x:v>=IF(AND(AND(A277&lt;&gt;"",U277=1,AI277=0,AH277=0,LEFT(AG277,5)&lt;&gt;"CHECK",G277&lt;&gt;"CHECK PACKAGE"),B277='Pengaturan'!$B$6,'Pengaturan'!$B$28&lt;&gt;"Tutup"),T277,0)</x:v>
      </x:c>
      <x:c r="E4478" s="413" t="str">
        <x:v>Integrasi rumus</x:v>
      </x:c>
      <x:c r="F4478" s="413" t="str">
        <x:v>9 Sep 2026</x:v>
      </x:c>
    </x:row>
    <x:row r="4479" ht="40" customHeight="1">
      <x:c r="A4479" s="413" t="str">
        <x:v>Data Schedule</x:v>
      </x:c>
      <x:c r="B4479" s="413" t="str">
        <x:v>AM277</x:v>
      </x:c>
      <x:c r="C4479" s="413"/>
      <x:c r="D4479" s="413" t="str">
        <x:v>=IF(AND(A277&lt;&gt;"",B277&gt;'Pengaturan'!$B$29,B277&lt;='Pengaturan'!$B$5),MAX(0,T277-V277-W277),0)</x:v>
      </x:c>
      <x:c r="E4479" s="413" t="str">
        <x:v>Integrasi rumus</x:v>
      </x:c>
      <x:c r="F4479" s="413" t="str">
        <x:v>9 Sep 2026</x:v>
      </x:c>
    </x:row>
    <x:row r="4480" ht="40" customHeight="1">
      <x:c r="A4480" s="413" t="str">
        <x:v>Data Schedule</x:v>
      </x:c>
      <x:c r="B4480" s="413" t="str">
        <x:v>AE277</x:v>
      </x:c>
      <x:c r="C4480" s="413" t="str">
        <x:v>=IF(A277="","",IF(AD277&lt;&gt;0,"CHECK harga/bayar",IF(AI277&gt;0,"CHECK DP belum cocok","OK")))</x:v>
      </x:c>
      <x:c r="D4480" s="413" t="str">
        <x:v>=IF(A277="","",IF(LEFT(AG277,5)="CHECK",AG277,IF(AD277&lt;&gt;0,"CHECK harga/bayar",IF(AI277&gt;0,"CHECK DP belum cocok",IF(U277=0,"Ditahan","OK")))))</x:v>
      </x:c>
      <x:c r="E4480" s="413" t="str">
        <x:v>Integrasi rumus</x:v>
      </x:c>
      <x:c r="F4480" s="413" t="str">
        <x:v>9 Sep 2026</x:v>
      </x:c>
    </x:row>
    <x:row r="4481" ht="40" customHeight="1">
      <x:c r="A4481" s="413" t="str">
        <x:v>Data Schedule</x:v>
      </x:c>
      <x:c r="B4481" s="413" t="str">
        <x:v>AC278</x:v>
      </x:c>
      <x:c r="C4481" s="413" t="str">
        <x:v>=IF(A278="","",P278+Q278)</x:v>
      </x:c>
      <x:c r="D4481" s="413" t="str">
        <x:v>=IF(A278="","",P278+Q278+IF(AL278&lt;&gt;"",N(AK278),0))</x:v>
      </x:c>
      <x:c r="E4481" s="413" t="str">
        <x:v>Integrasi rumus</x:v>
      </x:c>
      <x:c r="F4481" s="413" t="str">
        <x:v>9 Sep 2026</x:v>
      </x:c>
    </x:row>
    <x:row r="4482" ht="40" customHeight="1">
      <x:c r="A4482" s="413" t="str">
        <x:v>Data Schedule</x:v>
      </x:c>
      <x:c r="B4482" s="413" t="str">
        <x:v>S278</x:v>
      </x:c>
      <x:c r="C4482" s="413" t="str">
        <x:v>=IF(A278="","",MIN(L278,P278+Q278))</x:v>
      </x:c>
      <x:c r="D4482" s="413" t="str">
        <x:v>=IF(A278="","",MIN(L278,AC278))</x:v>
      </x:c>
      <x:c r="E4482" s="413" t="str">
        <x:v>Integrasi rumus</x:v>
      </x:c>
      <x:c r="F4482" s="413" t="str">
        <x:v>9 Sep 2026</x:v>
      </x:c>
    </x:row>
    <x:row r="4483" ht="40" customHeight="1">
      <x:c r="A4483" s="413" t="str">
        <x:v>Data Schedule</x:v>
      </x:c>
      <x:c r="B4483" s="413" t="str">
        <x:v>T278</x:v>
      </x:c>
      <x:c r="C4483" s="413" t="str">
        <x:v>=IF(A278="","",IF(OR(O278="Lunas",R278&gt;0),0,MAX(0,L278-MAX(N278,P278)-Q278)))</x:v>
      </x:c>
      <x:c r="D4483" s="413" t="str">
        <x:v>=IF(A278="","",MAX(0,L278-AC278))</x:v>
      </x:c>
      <x:c r="E4483" s="413" t="str">
        <x:v>Integrasi rumus</x:v>
      </x:c>
      <x:c r="F4483" s="413" t="str">
        <x:v>9 Sep 2026</x:v>
      </x:c>
    </x:row>
    <x:row r="4484" ht="40" customHeight="1">
      <x:c r="A4484" s="413" t="str">
        <x:v>Data Schedule</x:v>
      </x:c>
      <x:c r="B4484" s="413" t="str">
        <x:v>AI278</x:v>
      </x:c>
      <x:c r="C4484" s="413" t="str">
        <x:v>=IF(A278="","",MAX(0,N278-P278))</x:v>
      </x:c>
      <x:c r="D4484" s="413" t="str">
        <x:v>=IF(A278="","",MAX(0,N278-AC278))</x:v>
      </x:c>
      <x:c r="E4484" s="413" t="str">
        <x:v>Integrasi rumus</x:v>
      </x:c>
      <x:c r="F4484" s="413" t="str">
        <x:v>9 Sep 2026</x:v>
      </x:c>
    </x:row>
    <x:row r="4485" ht="40" customHeight="1">
      <x:c r="A4485" s="413" t="str">
        <x:v>Data Schedule</x:v>
      </x:c>
      <x:c r="B4485" s="413" t="str">
        <x:v>V278</x:v>
      </x:c>
      <x:c r="C4485" s="413" t="str">
        <x:v>=IF(AND(A278&lt;&gt;"",U278=1,B278&gt;'Pengaturan'!$B$6,B278&lt;='Pengaturan'!$B$5),T278,0)</x:v>
      </x:c>
      <x:c r="D4485" s="413" t="str">
        <x:v>=IF(AND(AND(A278&lt;&gt;"",U278=1,AI278=0,AH278=0,LEFT(AG278,5)&lt;&gt;"CHECK",G278&lt;&gt;"CHECK PACKAGE"),B278&gt;'Pengaturan'!$B$6,B278&lt;='Pengaturan'!$B$5),T278,0)</x:v>
      </x:c>
      <x:c r="E4485" s="413" t="str">
        <x:v>Integrasi rumus</x:v>
      </x:c>
      <x:c r="F4485" s="413" t="str">
        <x:v>9 Sep 2026</x:v>
      </x:c>
    </x:row>
    <x:row r="4486" ht="40" customHeight="1">
      <x:c r="A4486" s="413" t="str">
        <x:v>Data Schedule</x:v>
      </x:c>
      <x:c r="B4486" s="413" t="str">
        <x:v>W278</x:v>
      </x:c>
      <x:c r="C4486" s="413" t="str">
        <x:v>=IF(AND(A278&lt;&gt;"",U278=1,B278='Pengaturan'!$B$6,'Pengaturan'!$B$28&lt;&gt;"Tutup"),T278,0)</x:v>
      </x:c>
      <x:c r="D4486" s="413" t="str">
        <x:v>=IF(AND(AND(A278&lt;&gt;"",U278=1,AI278=0,AH278=0,LEFT(AG278,5)&lt;&gt;"CHECK",G278&lt;&gt;"CHECK PACKAGE"),B278='Pengaturan'!$B$6,'Pengaturan'!$B$28&lt;&gt;"Tutup"),T278,0)</x:v>
      </x:c>
      <x:c r="E4486" s="413" t="str">
        <x:v>Integrasi rumus</x:v>
      </x:c>
      <x:c r="F4486" s="413" t="str">
        <x:v>9 Sep 2026</x:v>
      </x:c>
    </x:row>
    <x:row r="4487" ht="40" customHeight="1">
      <x:c r="A4487" s="413" t="str">
        <x:v>Data Schedule</x:v>
      </x:c>
      <x:c r="B4487" s="413" t="str">
        <x:v>AM278</x:v>
      </x:c>
      <x:c r="C4487" s="413"/>
      <x:c r="D4487" s="413" t="str">
        <x:v>=IF(AND(A278&lt;&gt;"",B278&gt;'Pengaturan'!$B$29,B278&lt;='Pengaturan'!$B$5),MAX(0,T278-V278-W278),0)</x:v>
      </x:c>
      <x:c r="E4487" s="413" t="str">
        <x:v>Integrasi rumus</x:v>
      </x:c>
      <x:c r="F4487" s="413" t="str">
        <x:v>9 Sep 2026</x:v>
      </x:c>
    </x:row>
    <x:row r="4488" ht="40" customHeight="1">
      <x:c r="A4488" s="413" t="str">
        <x:v>Data Schedule</x:v>
      </x:c>
      <x:c r="B4488" s="413" t="str">
        <x:v>AE278</x:v>
      </x:c>
      <x:c r="C4488" s="413" t="str">
        <x:v>=IF(A278="","",IF(AD278&lt;&gt;0,"CHECK harga/bayar",IF(AI278&gt;0,"CHECK DP belum cocok","OK")))</x:v>
      </x:c>
      <x:c r="D4488" s="413" t="str">
        <x:v>=IF(A278="","",IF(LEFT(AG278,5)="CHECK",AG278,IF(AD278&lt;&gt;0,"CHECK harga/bayar",IF(AI278&gt;0,"CHECK DP belum cocok",IF(U278=0,"Ditahan","OK")))))</x:v>
      </x:c>
      <x:c r="E4488" s="413" t="str">
        <x:v>Integrasi rumus</x:v>
      </x:c>
      <x:c r="F4488" s="413" t="str">
        <x:v>9 Sep 2026</x:v>
      </x:c>
    </x:row>
    <x:row r="4489" ht="40" customHeight="1">
      <x:c r="A4489" s="413" t="str">
        <x:v>Data Schedule</x:v>
      </x:c>
      <x:c r="B4489" s="413" t="str">
        <x:v>AC279</x:v>
      </x:c>
      <x:c r="C4489" s="413" t="str">
        <x:v>=IF(A279="","",P279+Q279)</x:v>
      </x:c>
      <x:c r="D4489" s="413" t="str">
        <x:v>=IF(A279="","",P279+Q279+IF(AL279&lt;&gt;"",N(AK279),0))</x:v>
      </x:c>
      <x:c r="E4489" s="413" t="str">
        <x:v>Integrasi rumus</x:v>
      </x:c>
      <x:c r="F4489" s="413" t="str">
        <x:v>9 Sep 2026</x:v>
      </x:c>
    </x:row>
    <x:row r="4490" ht="40" customHeight="1">
      <x:c r="A4490" s="413" t="str">
        <x:v>Data Schedule</x:v>
      </x:c>
      <x:c r="B4490" s="413" t="str">
        <x:v>S279</x:v>
      </x:c>
      <x:c r="C4490" s="413" t="str">
        <x:v>=IF(A279="","",MIN(L279,P279+Q279))</x:v>
      </x:c>
      <x:c r="D4490" s="413" t="str">
        <x:v>=IF(A279="","",MIN(L279,AC279))</x:v>
      </x:c>
      <x:c r="E4490" s="413" t="str">
        <x:v>Integrasi rumus</x:v>
      </x:c>
      <x:c r="F4490" s="413" t="str">
        <x:v>9 Sep 2026</x:v>
      </x:c>
    </x:row>
    <x:row r="4491" ht="40" customHeight="1">
      <x:c r="A4491" s="413" t="str">
        <x:v>Data Schedule</x:v>
      </x:c>
      <x:c r="B4491" s="413" t="str">
        <x:v>T279</x:v>
      </x:c>
      <x:c r="C4491" s="413" t="str">
        <x:v>=IF(A279="","",IF(OR(O279="Lunas",R279&gt;0),0,MAX(0,L279-MAX(N279,P279)-Q279)))</x:v>
      </x:c>
      <x:c r="D4491" s="413" t="str">
        <x:v>=IF(A279="","",MAX(0,L279-AC279))</x:v>
      </x:c>
      <x:c r="E4491" s="413" t="str">
        <x:v>Integrasi rumus</x:v>
      </x:c>
      <x:c r="F4491" s="413" t="str">
        <x:v>9 Sep 2026</x:v>
      </x:c>
    </x:row>
    <x:row r="4492" ht="40" customHeight="1">
      <x:c r="A4492" s="413" t="str">
        <x:v>Data Schedule</x:v>
      </x:c>
      <x:c r="B4492" s="413" t="str">
        <x:v>AI279</x:v>
      </x:c>
      <x:c r="C4492" s="413" t="str">
        <x:v>=IF(A279="","",MAX(0,N279-P279))</x:v>
      </x:c>
      <x:c r="D4492" s="413" t="str">
        <x:v>=IF(A279="","",MAX(0,N279-AC279))</x:v>
      </x:c>
      <x:c r="E4492" s="413" t="str">
        <x:v>Integrasi rumus</x:v>
      </x:c>
      <x:c r="F4492" s="413" t="str">
        <x:v>9 Sep 2026</x:v>
      </x:c>
    </x:row>
    <x:row r="4493" ht="40" customHeight="1">
      <x:c r="A4493" s="413" t="str">
        <x:v>Data Schedule</x:v>
      </x:c>
      <x:c r="B4493" s="413" t="str">
        <x:v>V279</x:v>
      </x:c>
      <x:c r="C4493" s="413" t="str">
        <x:v>=IF(AND(A279&lt;&gt;"",U279=1,B279&gt;'Pengaturan'!$B$6,B279&lt;='Pengaturan'!$B$5),T279,0)</x:v>
      </x:c>
      <x:c r="D4493" s="413" t="str">
        <x:v>=IF(AND(AND(A279&lt;&gt;"",U279=1,AI279=0,AH279=0,LEFT(AG279,5)&lt;&gt;"CHECK",G279&lt;&gt;"CHECK PACKAGE"),B279&gt;'Pengaturan'!$B$6,B279&lt;='Pengaturan'!$B$5),T279,0)</x:v>
      </x:c>
      <x:c r="E4493" s="413" t="str">
        <x:v>Integrasi rumus</x:v>
      </x:c>
      <x:c r="F4493" s="413" t="str">
        <x:v>9 Sep 2026</x:v>
      </x:c>
    </x:row>
    <x:row r="4494" ht="40" customHeight="1">
      <x:c r="A4494" s="413" t="str">
        <x:v>Data Schedule</x:v>
      </x:c>
      <x:c r="B4494" s="413" t="str">
        <x:v>W279</x:v>
      </x:c>
      <x:c r="C4494" s="413" t="str">
        <x:v>=IF(AND(A279&lt;&gt;"",U279=1,B279='Pengaturan'!$B$6,'Pengaturan'!$B$28&lt;&gt;"Tutup"),T279,0)</x:v>
      </x:c>
      <x:c r="D4494" s="413" t="str">
        <x:v>=IF(AND(AND(A279&lt;&gt;"",U279=1,AI279=0,AH279=0,LEFT(AG279,5)&lt;&gt;"CHECK",G279&lt;&gt;"CHECK PACKAGE"),B279='Pengaturan'!$B$6,'Pengaturan'!$B$28&lt;&gt;"Tutup"),T279,0)</x:v>
      </x:c>
      <x:c r="E4494" s="413" t="str">
        <x:v>Integrasi rumus</x:v>
      </x:c>
      <x:c r="F4494" s="413" t="str">
        <x:v>9 Sep 2026</x:v>
      </x:c>
    </x:row>
    <x:row r="4495" ht="40" customHeight="1">
      <x:c r="A4495" s="413" t="str">
        <x:v>Data Schedule</x:v>
      </x:c>
      <x:c r="B4495" s="413" t="str">
        <x:v>AM279</x:v>
      </x:c>
      <x:c r="C4495" s="413"/>
      <x:c r="D4495" s="413" t="str">
        <x:v>=IF(AND(A279&lt;&gt;"",B279&gt;'Pengaturan'!$B$29,B279&lt;='Pengaturan'!$B$5),MAX(0,T279-V279-W279),0)</x:v>
      </x:c>
      <x:c r="E4495" s="413" t="str">
        <x:v>Integrasi rumus</x:v>
      </x:c>
      <x:c r="F4495" s="413" t="str">
        <x:v>9 Sep 2026</x:v>
      </x:c>
    </x:row>
    <x:row r="4496" ht="40" customHeight="1">
      <x:c r="A4496" s="413" t="str">
        <x:v>Data Schedule</x:v>
      </x:c>
      <x:c r="B4496" s="413" t="str">
        <x:v>AE279</x:v>
      </x:c>
      <x:c r="C4496" s="413" t="str">
        <x:v>=IF(A279="","",IF(AD279&lt;&gt;0,"CHECK harga/bayar",IF(AI279&gt;0,"CHECK DP belum cocok","OK")))</x:v>
      </x:c>
      <x:c r="D4496" s="413" t="str">
        <x:v>=IF(A279="","",IF(LEFT(AG279,5)="CHECK",AG279,IF(AD279&lt;&gt;0,"CHECK harga/bayar",IF(AI279&gt;0,"CHECK DP belum cocok",IF(U279=0,"Ditahan","OK")))))</x:v>
      </x:c>
      <x:c r="E4496" s="413" t="str">
        <x:v>Integrasi rumus</x:v>
      </x:c>
      <x:c r="F4496" s="413" t="str">
        <x:v>9 Sep 2026</x:v>
      </x:c>
    </x:row>
    <x:row r="4497" ht="40" customHeight="1">
      <x:c r="A4497" s="413" t="str">
        <x:v>Data Schedule</x:v>
      </x:c>
      <x:c r="B4497" s="413" t="str">
        <x:v>AC280</x:v>
      </x:c>
      <x:c r="C4497" s="413" t="str">
        <x:v>=IF(A280="","",P280+Q280)</x:v>
      </x:c>
      <x:c r="D4497" s="413" t="str">
        <x:v>=IF(A280="","",P280+Q280+IF(AL280&lt;&gt;"",N(AK280),0))</x:v>
      </x:c>
      <x:c r="E4497" s="413" t="str">
        <x:v>Integrasi rumus</x:v>
      </x:c>
      <x:c r="F4497" s="413" t="str">
        <x:v>9 Sep 2026</x:v>
      </x:c>
    </x:row>
    <x:row r="4498" ht="40" customHeight="1">
      <x:c r="A4498" s="413" t="str">
        <x:v>Data Schedule</x:v>
      </x:c>
      <x:c r="B4498" s="413" t="str">
        <x:v>S280</x:v>
      </x:c>
      <x:c r="C4498" s="413" t="str">
        <x:v>=IF(A280="","",MIN(L280,P280+Q280))</x:v>
      </x:c>
      <x:c r="D4498" s="413" t="str">
        <x:v>=IF(A280="","",MIN(L280,AC280))</x:v>
      </x:c>
      <x:c r="E4498" s="413" t="str">
        <x:v>Integrasi rumus</x:v>
      </x:c>
      <x:c r="F4498" s="413" t="str">
        <x:v>9 Sep 2026</x:v>
      </x:c>
    </x:row>
    <x:row r="4499" ht="40" customHeight="1">
      <x:c r="A4499" s="413" t="str">
        <x:v>Data Schedule</x:v>
      </x:c>
      <x:c r="B4499" s="413" t="str">
        <x:v>T280</x:v>
      </x:c>
      <x:c r="C4499" s="413" t="str">
        <x:v>=IF(A280="","",IF(OR(O280="Lunas",R280&gt;0),0,MAX(0,L280-MAX(N280,P280)-Q280)))</x:v>
      </x:c>
      <x:c r="D4499" s="413" t="str">
        <x:v>=IF(A280="","",MAX(0,L280-AC280))</x:v>
      </x:c>
      <x:c r="E4499" s="413" t="str">
        <x:v>Integrasi rumus</x:v>
      </x:c>
      <x:c r="F4499" s="413" t="str">
        <x:v>9 Sep 2026</x:v>
      </x:c>
    </x:row>
    <x:row r="4500" ht="40" customHeight="1">
      <x:c r="A4500" s="413" t="str">
        <x:v>Data Schedule</x:v>
      </x:c>
      <x:c r="B4500" s="413" t="str">
        <x:v>AI280</x:v>
      </x:c>
      <x:c r="C4500" s="413" t="str">
        <x:v>=IF(A280="","",MAX(0,N280-P280))</x:v>
      </x:c>
      <x:c r="D4500" s="413" t="str">
        <x:v>=IF(A280="","",MAX(0,N280-AC280))</x:v>
      </x:c>
      <x:c r="E4500" s="413" t="str">
        <x:v>Integrasi rumus</x:v>
      </x:c>
      <x:c r="F4500" s="413" t="str">
        <x:v>9 Sep 2026</x:v>
      </x:c>
    </x:row>
    <x:row r="4501" ht="40" customHeight="1">
      <x:c r="A4501" s="413" t="str">
        <x:v>Data Schedule</x:v>
      </x:c>
      <x:c r="B4501" s="413" t="str">
        <x:v>V280</x:v>
      </x:c>
      <x:c r="C4501" s="413" t="str">
        <x:v>=IF(AND(A280&lt;&gt;"",U280=1,B280&gt;'Pengaturan'!$B$6,B280&lt;='Pengaturan'!$B$5),T280,0)</x:v>
      </x:c>
      <x:c r="D4501" s="413" t="str">
        <x:v>=IF(AND(AND(A280&lt;&gt;"",U280=1,AI280=0,AH280=0,LEFT(AG280,5)&lt;&gt;"CHECK",G280&lt;&gt;"CHECK PACKAGE"),B280&gt;'Pengaturan'!$B$6,B280&lt;='Pengaturan'!$B$5),T280,0)</x:v>
      </x:c>
      <x:c r="E4501" s="413" t="str">
        <x:v>Integrasi rumus</x:v>
      </x:c>
      <x:c r="F4501" s="413" t="str">
        <x:v>9 Sep 2026</x:v>
      </x:c>
    </x:row>
    <x:row r="4502" ht="40" customHeight="1">
      <x:c r="A4502" s="413" t="str">
        <x:v>Data Schedule</x:v>
      </x:c>
      <x:c r="B4502" s="413" t="str">
        <x:v>W280</x:v>
      </x:c>
      <x:c r="C4502" s="413" t="str">
        <x:v>=IF(AND(A280&lt;&gt;"",U280=1,B280='Pengaturan'!$B$6,'Pengaturan'!$B$28&lt;&gt;"Tutup"),T280,0)</x:v>
      </x:c>
      <x:c r="D4502" s="413" t="str">
        <x:v>=IF(AND(AND(A280&lt;&gt;"",U280=1,AI280=0,AH280=0,LEFT(AG280,5)&lt;&gt;"CHECK",G280&lt;&gt;"CHECK PACKAGE"),B280='Pengaturan'!$B$6,'Pengaturan'!$B$28&lt;&gt;"Tutup"),T280,0)</x:v>
      </x:c>
      <x:c r="E4502" s="413" t="str">
        <x:v>Integrasi rumus</x:v>
      </x:c>
      <x:c r="F4502" s="413" t="str">
        <x:v>9 Sep 2026</x:v>
      </x:c>
    </x:row>
    <x:row r="4503" ht="40" customHeight="1">
      <x:c r="A4503" s="413" t="str">
        <x:v>Data Schedule</x:v>
      </x:c>
      <x:c r="B4503" s="413" t="str">
        <x:v>AM280</x:v>
      </x:c>
      <x:c r="C4503" s="413"/>
      <x:c r="D4503" s="413" t="str">
        <x:v>=IF(AND(A280&lt;&gt;"",B280&gt;'Pengaturan'!$B$29,B280&lt;='Pengaturan'!$B$5),MAX(0,T280-V280-W280),0)</x:v>
      </x:c>
      <x:c r="E4503" s="413" t="str">
        <x:v>Integrasi rumus</x:v>
      </x:c>
      <x:c r="F4503" s="413" t="str">
        <x:v>9 Sep 2026</x:v>
      </x:c>
    </x:row>
    <x:row r="4504" ht="40" customHeight="1">
      <x:c r="A4504" s="413" t="str">
        <x:v>Data Schedule</x:v>
      </x:c>
      <x:c r="B4504" s="413" t="str">
        <x:v>AE280</x:v>
      </x:c>
      <x:c r="C4504" s="413" t="str">
        <x:v>=IF(A280="","",IF(AD280&lt;&gt;0,"CHECK harga/bayar",IF(AI280&gt;0,"CHECK DP belum cocok","OK")))</x:v>
      </x:c>
      <x:c r="D4504" s="413" t="str">
        <x:v>=IF(A280="","",IF(LEFT(AG280,5)="CHECK",AG280,IF(AD280&lt;&gt;0,"CHECK harga/bayar",IF(AI280&gt;0,"CHECK DP belum cocok",IF(U280=0,"Ditahan","OK")))))</x:v>
      </x:c>
      <x:c r="E4504" s="413" t="str">
        <x:v>Integrasi rumus</x:v>
      </x:c>
      <x:c r="F4504" s="413" t="str">
        <x:v>9 Sep 2026</x:v>
      </x:c>
    </x:row>
    <x:row r="4505" ht="40" customHeight="1">
      <x:c r="A4505" s="413" t="str">
        <x:v>Data Schedule</x:v>
      </x:c>
      <x:c r="B4505" s="413" t="str">
        <x:v>AC281</x:v>
      </x:c>
      <x:c r="C4505" s="413" t="str">
        <x:v>=IF(A281="","",P281+Q281)</x:v>
      </x:c>
      <x:c r="D4505" s="413" t="str">
        <x:v>=IF(A281="","",P281+Q281+IF(AL281&lt;&gt;"",N(AK281),0))</x:v>
      </x:c>
      <x:c r="E4505" s="413" t="str">
        <x:v>Integrasi rumus</x:v>
      </x:c>
      <x:c r="F4505" s="413" t="str">
        <x:v>9 Sep 2026</x:v>
      </x:c>
    </x:row>
    <x:row r="4506" ht="40" customHeight="1">
      <x:c r="A4506" s="413" t="str">
        <x:v>Data Schedule</x:v>
      </x:c>
      <x:c r="B4506" s="413" t="str">
        <x:v>S281</x:v>
      </x:c>
      <x:c r="C4506" s="413" t="str">
        <x:v>=IF(A281="","",MIN(L281,P281+Q281))</x:v>
      </x:c>
      <x:c r="D4506" s="413" t="str">
        <x:v>=IF(A281="","",MIN(L281,AC281))</x:v>
      </x:c>
      <x:c r="E4506" s="413" t="str">
        <x:v>Integrasi rumus</x:v>
      </x:c>
      <x:c r="F4506" s="413" t="str">
        <x:v>9 Sep 2026</x:v>
      </x:c>
    </x:row>
    <x:row r="4507" ht="40" customHeight="1">
      <x:c r="A4507" s="413" t="str">
        <x:v>Data Schedule</x:v>
      </x:c>
      <x:c r="B4507" s="413" t="str">
        <x:v>T281</x:v>
      </x:c>
      <x:c r="C4507" s="413" t="str">
        <x:v>=IF(A281="","",IF(OR(O281="Lunas",R281&gt;0),0,MAX(0,L281-MAX(N281,P281)-Q281)))</x:v>
      </x:c>
      <x:c r="D4507" s="413" t="str">
        <x:v>=IF(A281="","",MAX(0,L281-AC281))</x:v>
      </x:c>
      <x:c r="E4507" s="413" t="str">
        <x:v>Integrasi rumus</x:v>
      </x:c>
      <x:c r="F4507" s="413" t="str">
        <x:v>9 Sep 2026</x:v>
      </x:c>
    </x:row>
    <x:row r="4508" ht="40" customHeight="1">
      <x:c r="A4508" s="413" t="str">
        <x:v>Data Schedule</x:v>
      </x:c>
      <x:c r="B4508" s="413" t="str">
        <x:v>AI281</x:v>
      </x:c>
      <x:c r="C4508" s="413" t="str">
        <x:v>=IF(A281="","",MAX(0,N281-P281))</x:v>
      </x:c>
      <x:c r="D4508" s="413" t="str">
        <x:v>=IF(A281="","",MAX(0,N281-AC281))</x:v>
      </x:c>
      <x:c r="E4508" s="413" t="str">
        <x:v>Integrasi rumus</x:v>
      </x:c>
      <x:c r="F4508" s="413" t="str">
        <x:v>9 Sep 2026</x:v>
      </x:c>
    </x:row>
    <x:row r="4509" ht="40" customHeight="1">
      <x:c r="A4509" s="413" t="str">
        <x:v>Data Schedule</x:v>
      </x:c>
      <x:c r="B4509" s="413" t="str">
        <x:v>V281</x:v>
      </x:c>
      <x:c r="C4509" s="413" t="str">
        <x:v>=IF(AND(A281&lt;&gt;"",U281=1,B281&gt;'Pengaturan'!$B$6,B281&lt;='Pengaturan'!$B$5),T281,0)</x:v>
      </x:c>
      <x:c r="D4509" s="413" t="str">
        <x:v>=IF(AND(AND(A281&lt;&gt;"",U281=1,AI281=0,AH281=0,LEFT(AG281,5)&lt;&gt;"CHECK",G281&lt;&gt;"CHECK PACKAGE"),B281&gt;'Pengaturan'!$B$6,B281&lt;='Pengaturan'!$B$5),T281,0)</x:v>
      </x:c>
      <x:c r="E4509" s="413" t="str">
        <x:v>Integrasi rumus</x:v>
      </x:c>
      <x:c r="F4509" s="413" t="str">
        <x:v>9 Sep 2026</x:v>
      </x:c>
    </x:row>
    <x:row r="4510" ht="40" customHeight="1">
      <x:c r="A4510" s="413" t="str">
        <x:v>Data Schedule</x:v>
      </x:c>
      <x:c r="B4510" s="413" t="str">
        <x:v>W281</x:v>
      </x:c>
      <x:c r="C4510" s="413" t="str">
        <x:v>=IF(AND(A281&lt;&gt;"",U281=1,B281='Pengaturan'!$B$6,'Pengaturan'!$B$28&lt;&gt;"Tutup"),T281,0)</x:v>
      </x:c>
      <x:c r="D4510" s="413" t="str">
        <x:v>=IF(AND(AND(A281&lt;&gt;"",U281=1,AI281=0,AH281=0,LEFT(AG281,5)&lt;&gt;"CHECK",G281&lt;&gt;"CHECK PACKAGE"),B281='Pengaturan'!$B$6,'Pengaturan'!$B$28&lt;&gt;"Tutup"),T281,0)</x:v>
      </x:c>
      <x:c r="E4510" s="413" t="str">
        <x:v>Integrasi rumus</x:v>
      </x:c>
      <x:c r="F4510" s="413" t="str">
        <x:v>9 Sep 2026</x:v>
      </x:c>
    </x:row>
    <x:row r="4511" ht="40" customHeight="1">
      <x:c r="A4511" s="413" t="str">
        <x:v>Data Schedule</x:v>
      </x:c>
      <x:c r="B4511" s="413" t="str">
        <x:v>AM281</x:v>
      </x:c>
      <x:c r="C4511" s="413"/>
      <x:c r="D4511" s="413" t="str">
        <x:v>=IF(AND(A281&lt;&gt;"",B281&gt;'Pengaturan'!$B$29,B281&lt;='Pengaturan'!$B$5),MAX(0,T281-V281-W281),0)</x:v>
      </x:c>
      <x:c r="E4511" s="413" t="str">
        <x:v>Integrasi rumus</x:v>
      </x:c>
      <x:c r="F4511" s="413" t="str">
        <x:v>9 Sep 2026</x:v>
      </x:c>
    </x:row>
    <x:row r="4512" ht="40" customHeight="1">
      <x:c r="A4512" s="413" t="str">
        <x:v>Data Schedule</x:v>
      </x:c>
      <x:c r="B4512" s="413" t="str">
        <x:v>AE281</x:v>
      </x:c>
      <x:c r="C4512" s="413" t="str">
        <x:v>=IF(A281="","",IF(AD281&lt;&gt;0,"CHECK harga/bayar",IF(AI281&gt;0,"CHECK DP belum cocok","OK")))</x:v>
      </x:c>
      <x:c r="D4512" s="413" t="str">
        <x:v>=IF(A281="","",IF(LEFT(AG281,5)="CHECK",AG281,IF(AD281&lt;&gt;0,"CHECK harga/bayar",IF(AI281&gt;0,"CHECK DP belum cocok",IF(U281=0,"Ditahan","OK")))))</x:v>
      </x:c>
      <x:c r="E4512" s="413" t="str">
        <x:v>Integrasi rumus</x:v>
      </x:c>
      <x:c r="F4512" s="413" t="str">
        <x:v>9 Sep 2026</x:v>
      </x:c>
    </x:row>
    <x:row r="4513" ht="40" customHeight="1">
      <x:c r="A4513" s="413" t="str">
        <x:v>Data Schedule</x:v>
      </x:c>
      <x:c r="B4513" s="413" t="str">
        <x:v>AC282</x:v>
      </x:c>
      <x:c r="C4513" s="413" t="str">
        <x:v>=IF(A282="","",P282+Q282)</x:v>
      </x:c>
      <x:c r="D4513" s="413" t="str">
        <x:v>=IF(A282="","",P282+Q282+IF(AL282&lt;&gt;"",N(AK282),0))</x:v>
      </x:c>
      <x:c r="E4513" s="413" t="str">
        <x:v>Integrasi rumus</x:v>
      </x:c>
      <x:c r="F4513" s="413" t="str">
        <x:v>9 Sep 2026</x:v>
      </x:c>
    </x:row>
    <x:row r="4514" ht="40" customHeight="1">
      <x:c r="A4514" s="413" t="str">
        <x:v>Data Schedule</x:v>
      </x:c>
      <x:c r="B4514" s="413" t="str">
        <x:v>S282</x:v>
      </x:c>
      <x:c r="C4514" s="413" t="str">
        <x:v>=IF(A282="","",MIN(L282,P282+Q282))</x:v>
      </x:c>
      <x:c r="D4514" s="413" t="str">
        <x:v>=IF(A282="","",MIN(L282,AC282))</x:v>
      </x:c>
      <x:c r="E4514" s="413" t="str">
        <x:v>Integrasi rumus</x:v>
      </x:c>
      <x:c r="F4514" s="413" t="str">
        <x:v>9 Sep 2026</x:v>
      </x:c>
    </x:row>
    <x:row r="4515" ht="40" customHeight="1">
      <x:c r="A4515" s="413" t="str">
        <x:v>Data Schedule</x:v>
      </x:c>
      <x:c r="B4515" s="413" t="str">
        <x:v>T282</x:v>
      </x:c>
      <x:c r="C4515" s="413" t="str">
        <x:v>=IF(A282="","",IF(OR(O282="Lunas",R282&gt;0),0,MAX(0,L282-MAX(N282,P282)-Q282)))</x:v>
      </x:c>
      <x:c r="D4515" s="413" t="str">
        <x:v>=IF(A282="","",MAX(0,L282-AC282))</x:v>
      </x:c>
      <x:c r="E4515" s="413" t="str">
        <x:v>Integrasi rumus</x:v>
      </x:c>
      <x:c r="F4515" s="413" t="str">
        <x:v>9 Sep 2026</x:v>
      </x:c>
    </x:row>
    <x:row r="4516" ht="40" customHeight="1">
      <x:c r="A4516" s="413" t="str">
        <x:v>Data Schedule</x:v>
      </x:c>
      <x:c r="B4516" s="413" t="str">
        <x:v>AI282</x:v>
      </x:c>
      <x:c r="C4516" s="413" t="str">
        <x:v>=IF(A282="","",MAX(0,N282-P282))</x:v>
      </x:c>
      <x:c r="D4516" s="413" t="str">
        <x:v>=IF(A282="","",MAX(0,N282-AC282))</x:v>
      </x:c>
      <x:c r="E4516" s="413" t="str">
        <x:v>Integrasi rumus</x:v>
      </x:c>
      <x:c r="F4516" s="413" t="str">
        <x:v>9 Sep 2026</x:v>
      </x:c>
    </x:row>
    <x:row r="4517" ht="40" customHeight="1">
      <x:c r="A4517" s="413" t="str">
        <x:v>Data Schedule</x:v>
      </x:c>
      <x:c r="B4517" s="413" t="str">
        <x:v>V282</x:v>
      </x:c>
      <x:c r="C4517" s="413" t="str">
        <x:v>=IF(AND(A282&lt;&gt;"",U282=1,B282&gt;'Pengaturan'!$B$6,B282&lt;='Pengaturan'!$B$5),T282,0)</x:v>
      </x:c>
      <x:c r="D4517" s="413" t="str">
        <x:v>=IF(AND(AND(A282&lt;&gt;"",U282=1,AI282=0,AH282=0,LEFT(AG282,5)&lt;&gt;"CHECK",G282&lt;&gt;"CHECK PACKAGE"),B282&gt;'Pengaturan'!$B$6,B282&lt;='Pengaturan'!$B$5),T282,0)</x:v>
      </x:c>
      <x:c r="E4517" s="413" t="str">
        <x:v>Integrasi rumus</x:v>
      </x:c>
      <x:c r="F4517" s="413" t="str">
        <x:v>9 Sep 2026</x:v>
      </x:c>
    </x:row>
    <x:row r="4518" ht="40" customHeight="1">
      <x:c r="A4518" s="413" t="str">
        <x:v>Data Schedule</x:v>
      </x:c>
      <x:c r="B4518" s="413" t="str">
        <x:v>W282</x:v>
      </x:c>
      <x:c r="C4518" s="413" t="str">
        <x:v>=IF(AND(A282&lt;&gt;"",U282=1,B282='Pengaturan'!$B$6,'Pengaturan'!$B$28&lt;&gt;"Tutup"),T282,0)</x:v>
      </x:c>
      <x:c r="D4518" s="413" t="str">
        <x:v>=IF(AND(AND(A282&lt;&gt;"",U282=1,AI282=0,AH282=0,LEFT(AG282,5)&lt;&gt;"CHECK",G282&lt;&gt;"CHECK PACKAGE"),B282='Pengaturan'!$B$6,'Pengaturan'!$B$28&lt;&gt;"Tutup"),T282,0)</x:v>
      </x:c>
      <x:c r="E4518" s="413" t="str">
        <x:v>Integrasi rumus</x:v>
      </x:c>
      <x:c r="F4518" s="413" t="str">
        <x:v>9 Sep 2026</x:v>
      </x:c>
    </x:row>
    <x:row r="4519" ht="40" customHeight="1">
      <x:c r="A4519" s="413" t="str">
        <x:v>Data Schedule</x:v>
      </x:c>
      <x:c r="B4519" s="413" t="str">
        <x:v>AM282</x:v>
      </x:c>
      <x:c r="C4519" s="413"/>
      <x:c r="D4519" s="413" t="str">
        <x:v>=IF(AND(A282&lt;&gt;"",B282&gt;'Pengaturan'!$B$29,B282&lt;='Pengaturan'!$B$5),MAX(0,T282-V282-W282),0)</x:v>
      </x:c>
      <x:c r="E4519" s="413" t="str">
        <x:v>Integrasi rumus</x:v>
      </x:c>
      <x:c r="F4519" s="413" t="str">
        <x:v>9 Sep 2026</x:v>
      </x:c>
    </x:row>
    <x:row r="4520" ht="40" customHeight="1">
      <x:c r="A4520" s="413" t="str">
        <x:v>Data Schedule</x:v>
      </x:c>
      <x:c r="B4520" s="413" t="str">
        <x:v>AE282</x:v>
      </x:c>
      <x:c r="C4520" s="413" t="str">
        <x:v>=IF(A282="","",IF(AD282&lt;&gt;0,"CHECK harga/bayar",IF(AI282&gt;0,"CHECK DP belum cocok","OK")))</x:v>
      </x:c>
      <x:c r="D4520" s="413" t="str">
        <x:v>=IF(A282="","",IF(LEFT(AG282,5)="CHECK",AG282,IF(AD282&lt;&gt;0,"CHECK harga/bayar",IF(AI282&gt;0,"CHECK DP belum cocok",IF(U282=0,"Ditahan","OK")))))</x:v>
      </x:c>
      <x:c r="E4520" s="413" t="str">
        <x:v>Integrasi rumus</x:v>
      </x:c>
      <x:c r="F4520" s="413" t="str">
        <x:v>9 Sep 2026</x:v>
      </x:c>
    </x:row>
    <x:row r="4521" ht="40" customHeight="1">
      <x:c r="A4521" s="413" t="str">
        <x:v>Data Schedule</x:v>
      </x:c>
      <x:c r="B4521" s="413" t="str">
        <x:v>AC283</x:v>
      </x:c>
      <x:c r="C4521" s="413" t="str">
        <x:v>=IF(A283="","",P283+Q283)</x:v>
      </x:c>
      <x:c r="D4521" s="413" t="str">
        <x:v>=IF(A283="","",P283+Q283+IF(AL283&lt;&gt;"",N(AK283),0))</x:v>
      </x:c>
      <x:c r="E4521" s="413" t="str">
        <x:v>Integrasi rumus</x:v>
      </x:c>
      <x:c r="F4521" s="413" t="str">
        <x:v>9 Sep 2026</x:v>
      </x:c>
    </x:row>
    <x:row r="4522" ht="40" customHeight="1">
      <x:c r="A4522" s="413" t="str">
        <x:v>Data Schedule</x:v>
      </x:c>
      <x:c r="B4522" s="413" t="str">
        <x:v>S283</x:v>
      </x:c>
      <x:c r="C4522" s="413" t="str">
        <x:v>=IF(A283="","",MIN(L283,P283+Q283))</x:v>
      </x:c>
      <x:c r="D4522" s="413" t="str">
        <x:v>=IF(A283="","",MIN(L283,AC283))</x:v>
      </x:c>
      <x:c r="E4522" s="413" t="str">
        <x:v>Integrasi rumus</x:v>
      </x:c>
      <x:c r="F4522" s="413" t="str">
        <x:v>9 Sep 2026</x:v>
      </x:c>
    </x:row>
    <x:row r="4523" ht="40" customHeight="1">
      <x:c r="A4523" s="413" t="str">
        <x:v>Data Schedule</x:v>
      </x:c>
      <x:c r="B4523" s="413" t="str">
        <x:v>T283</x:v>
      </x:c>
      <x:c r="C4523" s="413" t="str">
        <x:v>=IF(A283="","",IF(OR(O283="Lunas",R283&gt;0),0,MAX(0,L283-MAX(N283,P283)-Q283)))</x:v>
      </x:c>
      <x:c r="D4523" s="413" t="str">
        <x:v>=IF(A283="","",MAX(0,L283-AC283))</x:v>
      </x:c>
      <x:c r="E4523" s="413" t="str">
        <x:v>Integrasi rumus</x:v>
      </x:c>
      <x:c r="F4523" s="413" t="str">
        <x:v>9 Sep 2026</x:v>
      </x:c>
    </x:row>
    <x:row r="4524" ht="40" customHeight="1">
      <x:c r="A4524" s="413" t="str">
        <x:v>Data Schedule</x:v>
      </x:c>
      <x:c r="B4524" s="413" t="str">
        <x:v>AI283</x:v>
      </x:c>
      <x:c r="C4524" s="413" t="str">
        <x:v>=IF(A283="","",MAX(0,N283-P283))</x:v>
      </x:c>
      <x:c r="D4524" s="413" t="str">
        <x:v>=IF(A283="","",MAX(0,N283-AC283))</x:v>
      </x:c>
      <x:c r="E4524" s="413" t="str">
        <x:v>Integrasi rumus</x:v>
      </x:c>
      <x:c r="F4524" s="413" t="str">
        <x:v>9 Sep 2026</x:v>
      </x:c>
    </x:row>
    <x:row r="4525" ht="40" customHeight="1">
      <x:c r="A4525" s="413" t="str">
        <x:v>Data Schedule</x:v>
      </x:c>
      <x:c r="B4525" s="413" t="str">
        <x:v>V283</x:v>
      </x:c>
      <x:c r="C4525" s="413" t="str">
        <x:v>=IF(AND(A283&lt;&gt;"",U283=1,B283&gt;'Pengaturan'!$B$6,B283&lt;='Pengaturan'!$B$5),T283,0)</x:v>
      </x:c>
      <x:c r="D4525" s="413" t="str">
        <x:v>=IF(AND(AND(A283&lt;&gt;"",U283=1,AI283=0,AH283=0,LEFT(AG283,5)&lt;&gt;"CHECK",G283&lt;&gt;"CHECK PACKAGE"),B283&gt;'Pengaturan'!$B$6,B283&lt;='Pengaturan'!$B$5),T283,0)</x:v>
      </x:c>
      <x:c r="E4525" s="413" t="str">
        <x:v>Integrasi rumus</x:v>
      </x:c>
      <x:c r="F4525" s="413" t="str">
        <x:v>9 Sep 2026</x:v>
      </x:c>
    </x:row>
    <x:row r="4526" ht="40" customHeight="1">
      <x:c r="A4526" s="413" t="str">
        <x:v>Data Schedule</x:v>
      </x:c>
      <x:c r="B4526" s="413" t="str">
        <x:v>W283</x:v>
      </x:c>
      <x:c r="C4526" s="413" t="str">
        <x:v>=IF(AND(A283&lt;&gt;"",U283=1,B283='Pengaturan'!$B$6,'Pengaturan'!$B$28&lt;&gt;"Tutup"),T283,0)</x:v>
      </x:c>
      <x:c r="D4526" s="413" t="str">
        <x:v>=IF(AND(AND(A283&lt;&gt;"",U283=1,AI283=0,AH283=0,LEFT(AG283,5)&lt;&gt;"CHECK",G283&lt;&gt;"CHECK PACKAGE"),B283='Pengaturan'!$B$6,'Pengaturan'!$B$28&lt;&gt;"Tutup"),T283,0)</x:v>
      </x:c>
      <x:c r="E4526" s="413" t="str">
        <x:v>Integrasi rumus</x:v>
      </x:c>
      <x:c r="F4526" s="413" t="str">
        <x:v>9 Sep 2026</x:v>
      </x:c>
    </x:row>
    <x:row r="4527" ht="40" customHeight="1">
      <x:c r="A4527" s="413" t="str">
        <x:v>Data Schedule</x:v>
      </x:c>
      <x:c r="B4527" s="413" t="str">
        <x:v>AM283</x:v>
      </x:c>
      <x:c r="C4527" s="413"/>
      <x:c r="D4527" s="413" t="str">
        <x:v>=IF(AND(A283&lt;&gt;"",B283&gt;'Pengaturan'!$B$29,B283&lt;='Pengaturan'!$B$5),MAX(0,T283-V283-W283),0)</x:v>
      </x:c>
      <x:c r="E4527" s="413" t="str">
        <x:v>Integrasi rumus</x:v>
      </x:c>
      <x:c r="F4527" s="413" t="str">
        <x:v>9 Sep 2026</x:v>
      </x:c>
    </x:row>
    <x:row r="4528" ht="40" customHeight="1">
      <x:c r="A4528" s="413" t="str">
        <x:v>Data Schedule</x:v>
      </x:c>
      <x:c r="B4528" s="413" t="str">
        <x:v>AE283</x:v>
      </x:c>
      <x:c r="C4528" s="413" t="str">
        <x:v>=IF(A283="","",IF(AD283&lt;&gt;0,"CHECK harga/bayar",IF(AI283&gt;0,"CHECK DP belum cocok","OK")))</x:v>
      </x:c>
      <x:c r="D4528" s="413" t="str">
        <x:v>=IF(A283="","",IF(LEFT(AG283,5)="CHECK",AG283,IF(AD283&lt;&gt;0,"CHECK harga/bayar",IF(AI283&gt;0,"CHECK DP belum cocok",IF(U283=0,"Ditahan","OK")))))</x:v>
      </x:c>
      <x:c r="E4528" s="413" t="str">
        <x:v>Integrasi rumus</x:v>
      </x:c>
      <x:c r="F4528" s="413" t="str">
        <x:v>9 Sep 2026</x:v>
      </x:c>
    </x:row>
    <x:row r="4529" ht="40" customHeight="1">
      <x:c r="A4529" s="413" t="str">
        <x:v>Data Schedule</x:v>
      </x:c>
      <x:c r="B4529" s="413" t="str">
        <x:v>AC284</x:v>
      </x:c>
      <x:c r="C4529" s="413" t="str">
        <x:v>=IF(A284="","",P284+Q284)</x:v>
      </x:c>
      <x:c r="D4529" s="413" t="str">
        <x:v>=IF(A284="","",P284+Q284+IF(AL284&lt;&gt;"",N(AK284),0))</x:v>
      </x:c>
      <x:c r="E4529" s="413" t="str">
        <x:v>Integrasi rumus</x:v>
      </x:c>
      <x:c r="F4529" s="413" t="str">
        <x:v>9 Sep 2026</x:v>
      </x:c>
    </x:row>
    <x:row r="4530" ht="40" customHeight="1">
      <x:c r="A4530" s="413" t="str">
        <x:v>Data Schedule</x:v>
      </x:c>
      <x:c r="B4530" s="413" t="str">
        <x:v>S284</x:v>
      </x:c>
      <x:c r="C4530" s="413" t="str">
        <x:v>=IF(A284="","",MIN(L284,P284+Q284))</x:v>
      </x:c>
      <x:c r="D4530" s="413" t="str">
        <x:v>=IF(A284="","",MIN(L284,AC284))</x:v>
      </x:c>
      <x:c r="E4530" s="413" t="str">
        <x:v>Integrasi rumus</x:v>
      </x:c>
      <x:c r="F4530" s="413" t="str">
        <x:v>9 Sep 2026</x:v>
      </x:c>
    </x:row>
    <x:row r="4531" ht="40" customHeight="1">
      <x:c r="A4531" s="413" t="str">
        <x:v>Data Schedule</x:v>
      </x:c>
      <x:c r="B4531" s="413" t="str">
        <x:v>T284</x:v>
      </x:c>
      <x:c r="C4531" s="413" t="str">
        <x:v>=IF(A284="","",IF(OR(O284="Lunas",R284&gt;0),0,MAX(0,L284-MAX(N284,P284)-Q284)))</x:v>
      </x:c>
      <x:c r="D4531" s="413" t="str">
        <x:v>=IF(A284="","",MAX(0,L284-AC284))</x:v>
      </x:c>
      <x:c r="E4531" s="413" t="str">
        <x:v>Integrasi rumus</x:v>
      </x:c>
      <x:c r="F4531" s="413" t="str">
        <x:v>9 Sep 2026</x:v>
      </x:c>
    </x:row>
    <x:row r="4532" ht="40" customHeight="1">
      <x:c r="A4532" s="413" t="str">
        <x:v>Data Schedule</x:v>
      </x:c>
      <x:c r="B4532" s="413" t="str">
        <x:v>AI284</x:v>
      </x:c>
      <x:c r="C4532" s="413" t="str">
        <x:v>=IF(A284="","",MAX(0,N284-P284))</x:v>
      </x:c>
      <x:c r="D4532" s="413" t="str">
        <x:v>=IF(A284="","",MAX(0,N284-AC284))</x:v>
      </x:c>
      <x:c r="E4532" s="413" t="str">
        <x:v>Integrasi rumus</x:v>
      </x:c>
      <x:c r="F4532" s="413" t="str">
        <x:v>9 Sep 2026</x:v>
      </x:c>
    </x:row>
    <x:row r="4533" ht="40" customHeight="1">
      <x:c r="A4533" s="413" t="str">
        <x:v>Data Schedule</x:v>
      </x:c>
      <x:c r="B4533" s="413" t="str">
        <x:v>V284</x:v>
      </x:c>
      <x:c r="C4533" s="413" t="str">
        <x:v>=IF(AND(A284&lt;&gt;"",U284=1,B284&gt;'Pengaturan'!$B$6,B284&lt;='Pengaturan'!$B$5),T284,0)</x:v>
      </x:c>
      <x:c r="D4533" s="413" t="str">
        <x:v>=IF(AND(AND(A284&lt;&gt;"",U284=1,AI284=0,AH284=0,LEFT(AG284,5)&lt;&gt;"CHECK",G284&lt;&gt;"CHECK PACKAGE"),B284&gt;'Pengaturan'!$B$6,B284&lt;='Pengaturan'!$B$5),T284,0)</x:v>
      </x:c>
      <x:c r="E4533" s="413" t="str">
        <x:v>Integrasi rumus</x:v>
      </x:c>
      <x:c r="F4533" s="413" t="str">
        <x:v>9 Sep 2026</x:v>
      </x:c>
    </x:row>
    <x:row r="4534" ht="40" customHeight="1">
      <x:c r="A4534" s="413" t="str">
        <x:v>Data Schedule</x:v>
      </x:c>
      <x:c r="B4534" s="413" t="str">
        <x:v>W284</x:v>
      </x:c>
      <x:c r="C4534" s="413" t="str">
        <x:v>=IF(AND(A284&lt;&gt;"",U284=1,B284='Pengaturan'!$B$6,'Pengaturan'!$B$28&lt;&gt;"Tutup"),T284,0)</x:v>
      </x:c>
      <x:c r="D4534" s="413" t="str">
        <x:v>=IF(AND(AND(A284&lt;&gt;"",U284=1,AI284=0,AH284=0,LEFT(AG284,5)&lt;&gt;"CHECK",G284&lt;&gt;"CHECK PACKAGE"),B284='Pengaturan'!$B$6,'Pengaturan'!$B$28&lt;&gt;"Tutup"),T284,0)</x:v>
      </x:c>
      <x:c r="E4534" s="413" t="str">
        <x:v>Integrasi rumus</x:v>
      </x:c>
      <x:c r="F4534" s="413" t="str">
        <x:v>9 Sep 2026</x:v>
      </x:c>
    </x:row>
    <x:row r="4535" ht="40" customHeight="1">
      <x:c r="A4535" s="413" t="str">
        <x:v>Data Schedule</x:v>
      </x:c>
      <x:c r="B4535" s="413" t="str">
        <x:v>AM284</x:v>
      </x:c>
      <x:c r="C4535" s="413"/>
      <x:c r="D4535" s="413" t="str">
        <x:v>=IF(AND(A284&lt;&gt;"",B284&gt;'Pengaturan'!$B$29,B284&lt;='Pengaturan'!$B$5),MAX(0,T284-V284-W284),0)</x:v>
      </x:c>
      <x:c r="E4535" s="413" t="str">
        <x:v>Integrasi rumus</x:v>
      </x:c>
      <x:c r="F4535" s="413" t="str">
        <x:v>9 Sep 2026</x:v>
      </x:c>
    </x:row>
    <x:row r="4536" ht="40" customHeight="1">
      <x:c r="A4536" s="413" t="str">
        <x:v>Data Schedule</x:v>
      </x:c>
      <x:c r="B4536" s="413" t="str">
        <x:v>AE284</x:v>
      </x:c>
      <x:c r="C4536" s="413" t="str">
        <x:v>=IF(A284="","",IF(AD284&lt;&gt;0,"CHECK harga/bayar",IF(AI284&gt;0,"CHECK DP belum cocok","OK")))</x:v>
      </x:c>
      <x:c r="D4536" s="413" t="str">
        <x:v>=IF(A284="","",IF(LEFT(AG284,5)="CHECK",AG284,IF(AD284&lt;&gt;0,"CHECK harga/bayar",IF(AI284&gt;0,"CHECK DP belum cocok",IF(U284=0,"Ditahan","OK")))))</x:v>
      </x:c>
      <x:c r="E4536" s="413" t="str">
        <x:v>Integrasi rumus</x:v>
      </x:c>
      <x:c r="F4536" s="413" t="str">
        <x:v>9 Sep 2026</x:v>
      </x:c>
    </x:row>
    <x:row r="4537" ht="40" customHeight="1">
      <x:c r="A4537" s="413" t="str">
        <x:v>Data Schedule</x:v>
      </x:c>
      <x:c r="B4537" s="413" t="str">
        <x:v>AC285</x:v>
      </x:c>
      <x:c r="C4537" s="413" t="str">
        <x:v>=IF(A285="","",P285+Q285)</x:v>
      </x:c>
      <x:c r="D4537" s="413" t="str">
        <x:v>=IF(A285="","",P285+Q285+IF(AL285&lt;&gt;"",N(AK285),0))</x:v>
      </x:c>
      <x:c r="E4537" s="413" t="str">
        <x:v>Integrasi rumus</x:v>
      </x:c>
      <x:c r="F4537" s="413" t="str">
        <x:v>9 Sep 2026</x:v>
      </x:c>
    </x:row>
    <x:row r="4538" ht="40" customHeight="1">
      <x:c r="A4538" s="413" t="str">
        <x:v>Data Schedule</x:v>
      </x:c>
      <x:c r="B4538" s="413" t="str">
        <x:v>S285</x:v>
      </x:c>
      <x:c r="C4538" s="413" t="str">
        <x:v>=IF(A285="","",MIN(L285,P285+Q285))</x:v>
      </x:c>
      <x:c r="D4538" s="413" t="str">
        <x:v>=IF(A285="","",MIN(L285,AC285))</x:v>
      </x:c>
      <x:c r="E4538" s="413" t="str">
        <x:v>Integrasi rumus</x:v>
      </x:c>
      <x:c r="F4538" s="413" t="str">
        <x:v>9 Sep 2026</x:v>
      </x:c>
    </x:row>
    <x:row r="4539" ht="40" customHeight="1">
      <x:c r="A4539" s="413" t="str">
        <x:v>Data Schedule</x:v>
      </x:c>
      <x:c r="B4539" s="413" t="str">
        <x:v>T285</x:v>
      </x:c>
      <x:c r="C4539" s="413" t="str">
        <x:v>=IF(A285="","",IF(OR(O285="Lunas",R285&gt;0),0,MAX(0,L285-MAX(N285,P285)-Q285)))</x:v>
      </x:c>
      <x:c r="D4539" s="413" t="str">
        <x:v>=IF(A285="","",MAX(0,L285-AC285))</x:v>
      </x:c>
      <x:c r="E4539" s="413" t="str">
        <x:v>Integrasi rumus</x:v>
      </x:c>
      <x:c r="F4539" s="413" t="str">
        <x:v>9 Sep 2026</x:v>
      </x:c>
    </x:row>
    <x:row r="4540" ht="40" customHeight="1">
      <x:c r="A4540" s="413" t="str">
        <x:v>Data Schedule</x:v>
      </x:c>
      <x:c r="B4540" s="413" t="str">
        <x:v>AI285</x:v>
      </x:c>
      <x:c r="C4540" s="413" t="str">
        <x:v>=IF(A285="","",MAX(0,N285-P285))</x:v>
      </x:c>
      <x:c r="D4540" s="413" t="str">
        <x:v>=IF(A285="","",MAX(0,N285-AC285))</x:v>
      </x:c>
      <x:c r="E4540" s="413" t="str">
        <x:v>Integrasi rumus</x:v>
      </x:c>
      <x:c r="F4540" s="413" t="str">
        <x:v>9 Sep 2026</x:v>
      </x:c>
    </x:row>
    <x:row r="4541" ht="40" customHeight="1">
      <x:c r="A4541" s="413" t="str">
        <x:v>Data Schedule</x:v>
      </x:c>
      <x:c r="B4541" s="413" t="str">
        <x:v>V285</x:v>
      </x:c>
      <x:c r="C4541" s="413" t="str">
        <x:v>=IF(AND(A285&lt;&gt;"",U285=1,B285&gt;'Pengaturan'!$B$6,B285&lt;='Pengaturan'!$B$5),T285,0)</x:v>
      </x:c>
      <x:c r="D4541" s="413" t="str">
        <x:v>=IF(AND(AND(A285&lt;&gt;"",U285=1,AI285=0,AH285=0,LEFT(AG285,5)&lt;&gt;"CHECK",G285&lt;&gt;"CHECK PACKAGE"),B285&gt;'Pengaturan'!$B$6,B285&lt;='Pengaturan'!$B$5),T285,0)</x:v>
      </x:c>
      <x:c r="E4541" s="413" t="str">
        <x:v>Integrasi rumus</x:v>
      </x:c>
      <x:c r="F4541" s="413" t="str">
        <x:v>9 Sep 2026</x:v>
      </x:c>
    </x:row>
    <x:row r="4542" ht="40" customHeight="1">
      <x:c r="A4542" s="413" t="str">
        <x:v>Data Schedule</x:v>
      </x:c>
      <x:c r="B4542" s="413" t="str">
        <x:v>W285</x:v>
      </x:c>
      <x:c r="C4542" s="413" t="str">
        <x:v>=IF(AND(A285&lt;&gt;"",U285=1,B285='Pengaturan'!$B$6,'Pengaturan'!$B$28&lt;&gt;"Tutup"),T285,0)</x:v>
      </x:c>
      <x:c r="D4542" s="413" t="str">
        <x:v>=IF(AND(AND(A285&lt;&gt;"",U285=1,AI285=0,AH285=0,LEFT(AG285,5)&lt;&gt;"CHECK",G285&lt;&gt;"CHECK PACKAGE"),B285='Pengaturan'!$B$6,'Pengaturan'!$B$28&lt;&gt;"Tutup"),T285,0)</x:v>
      </x:c>
      <x:c r="E4542" s="413" t="str">
        <x:v>Integrasi rumus</x:v>
      </x:c>
      <x:c r="F4542" s="413" t="str">
        <x:v>9 Sep 2026</x:v>
      </x:c>
    </x:row>
    <x:row r="4543" ht="40" customHeight="1">
      <x:c r="A4543" s="413" t="str">
        <x:v>Data Schedule</x:v>
      </x:c>
      <x:c r="B4543" s="413" t="str">
        <x:v>AM285</x:v>
      </x:c>
      <x:c r="C4543" s="413"/>
      <x:c r="D4543" s="413" t="str">
        <x:v>=IF(AND(A285&lt;&gt;"",B285&gt;'Pengaturan'!$B$29,B285&lt;='Pengaturan'!$B$5),MAX(0,T285-V285-W285),0)</x:v>
      </x:c>
      <x:c r="E4543" s="413" t="str">
        <x:v>Integrasi rumus</x:v>
      </x:c>
      <x:c r="F4543" s="413" t="str">
        <x:v>9 Sep 2026</x:v>
      </x:c>
    </x:row>
    <x:row r="4544" ht="40" customHeight="1">
      <x:c r="A4544" s="413" t="str">
        <x:v>Data Schedule</x:v>
      </x:c>
      <x:c r="B4544" s="413" t="str">
        <x:v>AE285</x:v>
      </x:c>
      <x:c r="C4544" s="413" t="str">
        <x:v>=IF(A285="","",IF(AD285&lt;&gt;0,"CHECK harga/bayar",IF(AI285&gt;0,"CHECK DP belum cocok","OK")))</x:v>
      </x:c>
      <x:c r="D4544" s="413" t="str">
        <x:v>=IF(A285="","",IF(LEFT(AG285,5)="CHECK",AG285,IF(AD285&lt;&gt;0,"CHECK harga/bayar",IF(AI285&gt;0,"CHECK DP belum cocok",IF(U285=0,"Ditahan","OK")))))</x:v>
      </x:c>
      <x:c r="E4544" s="413" t="str">
        <x:v>Integrasi rumus</x:v>
      </x:c>
      <x:c r="F4544" s="413" t="str">
        <x:v>9 Sep 2026</x:v>
      </x:c>
    </x:row>
    <x:row r="4545" ht="40" customHeight="1">
      <x:c r="A4545" s="413" t="str">
        <x:v>Data Schedule</x:v>
      </x:c>
      <x:c r="B4545" s="413" t="str">
        <x:v>AC286</x:v>
      </x:c>
      <x:c r="C4545" s="413" t="str">
        <x:v>=IF(A286="","",P286+Q286)</x:v>
      </x:c>
      <x:c r="D4545" s="413" t="str">
        <x:v>=IF(A286="","",P286+Q286+IF(AL286&lt;&gt;"",N(AK286),0))</x:v>
      </x:c>
      <x:c r="E4545" s="413" t="str">
        <x:v>Integrasi rumus</x:v>
      </x:c>
      <x:c r="F4545" s="413" t="str">
        <x:v>9 Sep 2026</x:v>
      </x:c>
    </x:row>
    <x:row r="4546" ht="40" customHeight="1">
      <x:c r="A4546" s="413" t="str">
        <x:v>Data Schedule</x:v>
      </x:c>
      <x:c r="B4546" s="413" t="str">
        <x:v>S286</x:v>
      </x:c>
      <x:c r="C4546" s="413" t="str">
        <x:v>=IF(A286="","",MIN(L286,P286+Q286))</x:v>
      </x:c>
      <x:c r="D4546" s="413" t="str">
        <x:v>=IF(A286="","",MIN(L286,AC286))</x:v>
      </x:c>
      <x:c r="E4546" s="413" t="str">
        <x:v>Integrasi rumus</x:v>
      </x:c>
      <x:c r="F4546" s="413" t="str">
        <x:v>9 Sep 2026</x:v>
      </x:c>
    </x:row>
    <x:row r="4547" ht="40" customHeight="1">
      <x:c r="A4547" s="413" t="str">
        <x:v>Data Schedule</x:v>
      </x:c>
      <x:c r="B4547" s="413" t="str">
        <x:v>T286</x:v>
      </x:c>
      <x:c r="C4547" s="413" t="str">
        <x:v>=IF(A286="","",IF(OR(O286="Lunas",R286&gt;0),0,MAX(0,L286-MAX(N286,P286)-Q286)))</x:v>
      </x:c>
      <x:c r="D4547" s="413" t="str">
        <x:v>=IF(A286="","",MAX(0,L286-AC286))</x:v>
      </x:c>
      <x:c r="E4547" s="413" t="str">
        <x:v>Integrasi rumus</x:v>
      </x:c>
      <x:c r="F4547" s="413" t="str">
        <x:v>9 Sep 2026</x:v>
      </x:c>
    </x:row>
    <x:row r="4548" ht="40" customHeight="1">
      <x:c r="A4548" s="413" t="str">
        <x:v>Data Schedule</x:v>
      </x:c>
      <x:c r="B4548" s="413" t="str">
        <x:v>AI286</x:v>
      </x:c>
      <x:c r="C4548" s="413" t="str">
        <x:v>=IF(A286="","",MAX(0,N286-P286))</x:v>
      </x:c>
      <x:c r="D4548" s="413" t="str">
        <x:v>=IF(A286="","",MAX(0,N286-AC286))</x:v>
      </x:c>
      <x:c r="E4548" s="413" t="str">
        <x:v>Integrasi rumus</x:v>
      </x:c>
      <x:c r="F4548" s="413" t="str">
        <x:v>9 Sep 2026</x:v>
      </x:c>
    </x:row>
    <x:row r="4549" ht="40" customHeight="1">
      <x:c r="A4549" s="413" t="str">
        <x:v>Data Schedule</x:v>
      </x:c>
      <x:c r="B4549" s="413" t="str">
        <x:v>V286</x:v>
      </x:c>
      <x:c r="C4549" s="413" t="str">
        <x:v>=IF(AND(A286&lt;&gt;"",U286=1,B286&gt;'Pengaturan'!$B$6,B286&lt;='Pengaturan'!$B$5),T286,0)</x:v>
      </x:c>
      <x:c r="D4549" s="413" t="str">
        <x:v>=IF(AND(AND(A286&lt;&gt;"",U286=1,AI286=0,AH286=0,LEFT(AG286,5)&lt;&gt;"CHECK",G286&lt;&gt;"CHECK PACKAGE"),B286&gt;'Pengaturan'!$B$6,B286&lt;='Pengaturan'!$B$5),T286,0)</x:v>
      </x:c>
      <x:c r="E4549" s="413" t="str">
        <x:v>Integrasi rumus</x:v>
      </x:c>
      <x:c r="F4549" s="413" t="str">
        <x:v>9 Sep 2026</x:v>
      </x:c>
    </x:row>
    <x:row r="4550" ht="40" customHeight="1">
      <x:c r="A4550" s="413" t="str">
        <x:v>Data Schedule</x:v>
      </x:c>
      <x:c r="B4550" s="413" t="str">
        <x:v>W286</x:v>
      </x:c>
      <x:c r="C4550" s="413" t="str">
        <x:v>=IF(AND(A286&lt;&gt;"",U286=1,B286='Pengaturan'!$B$6,'Pengaturan'!$B$28&lt;&gt;"Tutup"),T286,0)</x:v>
      </x:c>
      <x:c r="D4550" s="413" t="str">
        <x:v>=IF(AND(AND(A286&lt;&gt;"",U286=1,AI286=0,AH286=0,LEFT(AG286,5)&lt;&gt;"CHECK",G286&lt;&gt;"CHECK PACKAGE"),B286='Pengaturan'!$B$6,'Pengaturan'!$B$28&lt;&gt;"Tutup"),T286,0)</x:v>
      </x:c>
      <x:c r="E4550" s="413" t="str">
        <x:v>Integrasi rumus</x:v>
      </x:c>
      <x:c r="F4550" s="413" t="str">
        <x:v>9 Sep 2026</x:v>
      </x:c>
    </x:row>
    <x:row r="4551" ht="40" customHeight="1">
      <x:c r="A4551" s="413" t="str">
        <x:v>Data Schedule</x:v>
      </x:c>
      <x:c r="B4551" s="413" t="str">
        <x:v>AM286</x:v>
      </x:c>
      <x:c r="C4551" s="413"/>
      <x:c r="D4551" s="413" t="str">
        <x:v>=IF(AND(A286&lt;&gt;"",B286&gt;'Pengaturan'!$B$29,B286&lt;='Pengaturan'!$B$5),MAX(0,T286-V286-W286),0)</x:v>
      </x:c>
      <x:c r="E4551" s="413" t="str">
        <x:v>Integrasi rumus</x:v>
      </x:c>
      <x:c r="F4551" s="413" t="str">
        <x:v>9 Sep 2026</x:v>
      </x:c>
    </x:row>
    <x:row r="4552" ht="40" customHeight="1">
      <x:c r="A4552" s="413" t="str">
        <x:v>Data Schedule</x:v>
      </x:c>
      <x:c r="B4552" s="413" t="str">
        <x:v>AE286</x:v>
      </x:c>
      <x:c r="C4552" s="413" t="str">
        <x:v>=IF(A286="","",IF(AD286&lt;&gt;0,"CHECK harga/bayar",IF(AI286&gt;0,"CHECK DP belum cocok","OK")))</x:v>
      </x:c>
      <x:c r="D4552" s="413" t="str">
        <x:v>=IF(A286="","",IF(LEFT(AG286,5)="CHECK",AG286,IF(AD286&lt;&gt;0,"CHECK harga/bayar",IF(AI286&gt;0,"CHECK DP belum cocok",IF(U286=0,"Ditahan","OK")))))</x:v>
      </x:c>
      <x:c r="E4552" s="413" t="str">
        <x:v>Integrasi rumus</x:v>
      </x:c>
      <x:c r="F4552" s="413" t="str">
        <x:v>9 Sep 2026</x:v>
      </x:c>
    </x:row>
    <x:row r="4553" ht="40" customHeight="1">
      <x:c r="A4553" s="413" t="str">
        <x:v>Data Schedule</x:v>
      </x:c>
      <x:c r="B4553" s="413" t="str">
        <x:v>AC287</x:v>
      </x:c>
      <x:c r="C4553" s="413" t="str">
        <x:v>=IF(A287="","",P287+Q287)</x:v>
      </x:c>
      <x:c r="D4553" s="413" t="str">
        <x:v>=IF(A287="","",P287+Q287+IF(AL287&lt;&gt;"",N(AK287),0))</x:v>
      </x:c>
      <x:c r="E4553" s="413" t="str">
        <x:v>Integrasi rumus</x:v>
      </x:c>
      <x:c r="F4553" s="413" t="str">
        <x:v>9 Sep 2026</x:v>
      </x:c>
    </x:row>
    <x:row r="4554" ht="40" customHeight="1">
      <x:c r="A4554" s="413" t="str">
        <x:v>Data Schedule</x:v>
      </x:c>
      <x:c r="B4554" s="413" t="str">
        <x:v>S287</x:v>
      </x:c>
      <x:c r="C4554" s="413" t="str">
        <x:v>=IF(A287="","",MIN(L287,P287+Q287))</x:v>
      </x:c>
      <x:c r="D4554" s="413" t="str">
        <x:v>=IF(A287="","",MIN(L287,AC287))</x:v>
      </x:c>
      <x:c r="E4554" s="413" t="str">
        <x:v>Integrasi rumus</x:v>
      </x:c>
      <x:c r="F4554" s="413" t="str">
        <x:v>9 Sep 2026</x:v>
      </x:c>
    </x:row>
    <x:row r="4555" ht="40" customHeight="1">
      <x:c r="A4555" s="413" t="str">
        <x:v>Data Schedule</x:v>
      </x:c>
      <x:c r="B4555" s="413" t="str">
        <x:v>T287</x:v>
      </x:c>
      <x:c r="C4555" s="413" t="str">
        <x:v>=IF(A287="","",IF(OR(O287="Lunas",R287&gt;0),0,MAX(0,L287-MAX(N287,P287)-Q287)))</x:v>
      </x:c>
      <x:c r="D4555" s="413" t="str">
        <x:v>=IF(A287="","",MAX(0,L287-AC287))</x:v>
      </x:c>
      <x:c r="E4555" s="413" t="str">
        <x:v>Integrasi rumus</x:v>
      </x:c>
      <x:c r="F4555" s="413" t="str">
        <x:v>9 Sep 2026</x:v>
      </x:c>
    </x:row>
    <x:row r="4556" ht="40" customHeight="1">
      <x:c r="A4556" s="413" t="str">
        <x:v>Data Schedule</x:v>
      </x:c>
      <x:c r="B4556" s="413" t="str">
        <x:v>AI287</x:v>
      </x:c>
      <x:c r="C4556" s="413" t="str">
        <x:v>=IF(A287="","",MAX(0,N287-P287))</x:v>
      </x:c>
      <x:c r="D4556" s="413" t="str">
        <x:v>=IF(A287="","",MAX(0,N287-AC287))</x:v>
      </x:c>
      <x:c r="E4556" s="413" t="str">
        <x:v>Integrasi rumus</x:v>
      </x:c>
      <x:c r="F4556" s="413" t="str">
        <x:v>9 Sep 2026</x:v>
      </x:c>
    </x:row>
    <x:row r="4557" ht="40" customHeight="1">
      <x:c r="A4557" s="413" t="str">
        <x:v>Data Schedule</x:v>
      </x:c>
      <x:c r="B4557" s="413" t="str">
        <x:v>V287</x:v>
      </x:c>
      <x:c r="C4557" s="413" t="str">
        <x:v>=IF(AND(A287&lt;&gt;"",U287=1,B287&gt;'Pengaturan'!$B$6,B287&lt;='Pengaturan'!$B$5),T287,0)</x:v>
      </x:c>
      <x:c r="D4557" s="413" t="str">
        <x:v>=IF(AND(AND(A287&lt;&gt;"",U287=1,AI287=0,AH287=0,LEFT(AG287,5)&lt;&gt;"CHECK",G287&lt;&gt;"CHECK PACKAGE"),B287&gt;'Pengaturan'!$B$6,B287&lt;='Pengaturan'!$B$5),T287,0)</x:v>
      </x:c>
      <x:c r="E4557" s="413" t="str">
        <x:v>Integrasi rumus</x:v>
      </x:c>
      <x:c r="F4557" s="413" t="str">
        <x:v>9 Sep 2026</x:v>
      </x:c>
    </x:row>
    <x:row r="4558" ht="40" customHeight="1">
      <x:c r="A4558" s="413" t="str">
        <x:v>Data Schedule</x:v>
      </x:c>
      <x:c r="B4558" s="413" t="str">
        <x:v>W287</x:v>
      </x:c>
      <x:c r="C4558" s="413" t="str">
        <x:v>=IF(AND(A287&lt;&gt;"",U287=1,B287='Pengaturan'!$B$6,'Pengaturan'!$B$28&lt;&gt;"Tutup"),T287,0)</x:v>
      </x:c>
      <x:c r="D4558" s="413" t="str">
        <x:v>=IF(AND(AND(A287&lt;&gt;"",U287=1,AI287=0,AH287=0,LEFT(AG287,5)&lt;&gt;"CHECK",G287&lt;&gt;"CHECK PACKAGE"),B287='Pengaturan'!$B$6,'Pengaturan'!$B$28&lt;&gt;"Tutup"),T287,0)</x:v>
      </x:c>
      <x:c r="E4558" s="413" t="str">
        <x:v>Integrasi rumus</x:v>
      </x:c>
      <x:c r="F4558" s="413" t="str">
        <x:v>9 Sep 2026</x:v>
      </x:c>
    </x:row>
    <x:row r="4559" ht="40" customHeight="1">
      <x:c r="A4559" s="413" t="str">
        <x:v>Data Schedule</x:v>
      </x:c>
      <x:c r="B4559" s="413" t="str">
        <x:v>AM287</x:v>
      </x:c>
      <x:c r="C4559" s="413"/>
      <x:c r="D4559" s="413" t="str">
        <x:v>=IF(AND(A287&lt;&gt;"",B287&gt;'Pengaturan'!$B$29,B287&lt;='Pengaturan'!$B$5),MAX(0,T287-V287-W287),0)</x:v>
      </x:c>
      <x:c r="E4559" s="413" t="str">
        <x:v>Integrasi rumus</x:v>
      </x:c>
      <x:c r="F4559" s="413" t="str">
        <x:v>9 Sep 2026</x:v>
      </x:c>
    </x:row>
    <x:row r="4560" ht="40" customHeight="1">
      <x:c r="A4560" s="413" t="str">
        <x:v>Data Schedule</x:v>
      </x:c>
      <x:c r="B4560" s="413" t="str">
        <x:v>AE287</x:v>
      </x:c>
      <x:c r="C4560" s="413" t="str">
        <x:v>=IF(A287="","",IF(AD287&lt;&gt;0,"CHECK harga/bayar",IF(AI287&gt;0,"CHECK DP belum cocok","OK")))</x:v>
      </x:c>
      <x:c r="D4560" s="413" t="str">
        <x:v>=IF(A287="","",IF(LEFT(AG287,5)="CHECK",AG287,IF(AD287&lt;&gt;0,"CHECK harga/bayar",IF(AI287&gt;0,"CHECK DP belum cocok",IF(U287=0,"Ditahan","OK")))))</x:v>
      </x:c>
      <x:c r="E4560" s="413" t="str">
        <x:v>Integrasi rumus</x:v>
      </x:c>
      <x:c r="F4560" s="413" t="str">
        <x:v>9 Sep 2026</x:v>
      </x:c>
    </x:row>
    <x:row r="4561" ht="40" customHeight="1">
      <x:c r="A4561" s="413" t="str">
        <x:v>Data Schedule</x:v>
      </x:c>
      <x:c r="B4561" s="413" t="str">
        <x:v>AC288</x:v>
      </x:c>
      <x:c r="C4561" s="413" t="str">
        <x:v>=IF(A288="","",P288+Q288)</x:v>
      </x:c>
      <x:c r="D4561" s="413" t="str">
        <x:v>=IF(A288="","",P288+Q288+IF(AL288&lt;&gt;"",N(AK288),0))</x:v>
      </x:c>
      <x:c r="E4561" s="413" t="str">
        <x:v>Integrasi rumus</x:v>
      </x:c>
      <x:c r="F4561" s="413" t="str">
        <x:v>9 Sep 2026</x:v>
      </x:c>
    </x:row>
    <x:row r="4562" ht="40" customHeight="1">
      <x:c r="A4562" s="413" t="str">
        <x:v>Data Schedule</x:v>
      </x:c>
      <x:c r="B4562" s="413" t="str">
        <x:v>S288</x:v>
      </x:c>
      <x:c r="C4562" s="413" t="str">
        <x:v>=IF(A288="","",MIN(L288,P288+Q288))</x:v>
      </x:c>
      <x:c r="D4562" s="413" t="str">
        <x:v>=IF(A288="","",MIN(L288,AC288))</x:v>
      </x:c>
      <x:c r="E4562" s="413" t="str">
        <x:v>Integrasi rumus</x:v>
      </x:c>
      <x:c r="F4562" s="413" t="str">
        <x:v>9 Sep 2026</x:v>
      </x:c>
    </x:row>
    <x:row r="4563" ht="40" customHeight="1">
      <x:c r="A4563" s="413" t="str">
        <x:v>Data Schedule</x:v>
      </x:c>
      <x:c r="B4563" s="413" t="str">
        <x:v>T288</x:v>
      </x:c>
      <x:c r="C4563" s="413" t="str">
        <x:v>=IF(A288="","",IF(OR(O288="Lunas",R288&gt;0),0,MAX(0,L288-MAX(N288,P288)-Q288)))</x:v>
      </x:c>
      <x:c r="D4563" s="413" t="str">
        <x:v>=IF(A288="","",MAX(0,L288-AC288))</x:v>
      </x:c>
      <x:c r="E4563" s="413" t="str">
        <x:v>Integrasi rumus</x:v>
      </x:c>
      <x:c r="F4563" s="413" t="str">
        <x:v>9 Sep 2026</x:v>
      </x:c>
    </x:row>
    <x:row r="4564" ht="40" customHeight="1">
      <x:c r="A4564" s="413" t="str">
        <x:v>Data Schedule</x:v>
      </x:c>
      <x:c r="B4564" s="413" t="str">
        <x:v>AI288</x:v>
      </x:c>
      <x:c r="C4564" s="413" t="str">
        <x:v>=IF(A288="","",MAX(0,N288-P288))</x:v>
      </x:c>
      <x:c r="D4564" s="413" t="str">
        <x:v>=IF(A288="","",MAX(0,N288-AC288))</x:v>
      </x:c>
      <x:c r="E4564" s="413" t="str">
        <x:v>Integrasi rumus</x:v>
      </x:c>
      <x:c r="F4564" s="413" t="str">
        <x:v>9 Sep 2026</x:v>
      </x:c>
    </x:row>
    <x:row r="4565" ht="40" customHeight="1">
      <x:c r="A4565" s="413" t="str">
        <x:v>Data Schedule</x:v>
      </x:c>
      <x:c r="B4565" s="413" t="str">
        <x:v>V288</x:v>
      </x:c>
      <x:c r="C4565" s="413" t="str">
        <x:v>=IF(AND(A288&lt;&gt;"",U288=1,B288&gt;'Pengaturan'!$B$6,B288&lt;='Pengaturan'!$B$5),T288,0)</x:v>
      </x:c>
      <x:c r="D4565" s="413" t="str">
        <x:v>=IF(AND(AND(A288&lt;&gt;"",U288=1,AI288=0,AH288=0,LEFT(AG288,5)&lt;&gt;"CHECK",G288&lt;&gt;"CHECK PACKAGE"),B288&gt;'Pengaturan'!$B$6,B288&lt;='Pengaturan'!$B$5),T288,0)</x:v>
      </x:c>
      <x:c r="E4565" s="413" t="str">
        <x:v>Integrasi rumus</x:v>
      </x:c>
      <x:c r="F4565" s="413" t="str">
        <x:v>9 Sep 2026</x:v>
      </x:c>
    </x:row>
    <x:row r="4566" ht="40" customHeight="1">
      <x:c r="A4566" s="413" t="str">
        <x:v>Data Schedule</x:v>
      </x:c>
      <x:c r="B4566" s="413" t="str">
        <x:v>W288</x:v>
      </x:c>
      <x:c r="C4566" s="413" t="str">
        <x:v>=IF(AND(A288&lt;&gt;"",U288=1,B288='Pengaturan'!$B$6,'Pengaturan'!$B$28&lt;&gt;"Tutup"),T288,0)</x:v>
      </x:c>
      <x:c r="D4566" s="413" t="str">
        <x:v>=IF(AND(AND(A288&lt;&gt;"",U288=1,AI288=0,AH288=0,LEFT(AG288,5)&lt;&gt;"CHECK",G288&lt;&gt;"CHECK PACKAGE"),B288='Pengaturan'!$B$6,'Pengaturan'!$B$28&lt;&gt;"Tutup"),T288,0)</x:v>
      </x:c>
      <x:c r="E4566" s="413" t="str">
        <x:v>Integrasi rumus</x:v>
      </x:c>
      <x:c r="F4566" s="413" t="str">
        <x:v>9 Sep 2026</x:v>
      </x:c>
    </x:row>
    <x:row r="4567" ht="40" customHeight="1">
      <x:c r="A4567" s="413" t="str">
        <x:v>Data Schedule</x:v>
      </x:c>
      <x:c r="B4567" s="413" t="str">
        <x:v>AM288</x:v>
      </x:c>
      <x:c r="C4567" s="413"/>
      <x:c r="D4567" s="413" t="str">
        <x:v>=IF(AND(A288&lt;&gt;"",B288&gt;'Pengaturan'!$B$29,B288&lt;='Pengaturan'!$B$5),MAX(0,T288-V288-W288),0)</x:v>
      </x:c>
      <x:c r="E4567" s="413" t="str">
        <x:v>Integrasi rumus</x:v>
      </x:c>
      <x:c r="F4567" s="413" t="str">
        <x:v>9 Sep 2026</x:v>
      </x:c>
    </x:row>
    <x:row r="4568" ht="40" customHeight="1">
      <x:c r="A4568" s="413" t="str">
        <x:v>Data Schedule</x:v>
      </x:c>
      <x:c r="B4568" s="413" t="str">
        <x:v>AE288</x:v>
      </x:c>
      <x:c r="C4568" s="413" t="str">
        <x:v>=IF(A288="","",IF(AD288&lt;&gt;0,"CHECK harga/bayar",IF(AI288&gt;0,"CHECK DP belum cocok","OK")))</x:v>
      </x:c>
      <x:c r="D4568" s="413" t="str">
        <x:v>=IF(A288="","",IF(LEFT(AG288,5)="CHECK",AG288,IF(AD288&lt;&gt;0,"CHECK harga/bayar",IF(AI288&gt;0,"CHECK DP belum cocok",IF(U288=0,"Ditahan","OK")))))</x:v>
      </x:c>
      <x:c r="E4568" s="413" t="str">
        <x:v>Integrasi rumus</x:v>
      </x:c>
      <x:c r="F4568" s="413" t="str">
        <x:v>9 Sep 2026</x:v>
      </x:c>
    </x:row>
    <x:row r="4569" ht="40" customHeight="1">
      <x:c r="A4569" s="413" t="str">
        <x:v>Data Schedule</x:v>
      </x:c>
      <x:c r="B4569" s="413" t="str">
        <x:v>AC289</x:v>
      </x:c>
      <x:c r="C4569" s="413" t="str">
        <x:v>=IF(A289="","",P289+Q289)</x:v>
      </x:c>
      <x:c r="D4569" s="413" t="str">
        <x:v>=IF(A289="","",P289+Q289+IF(AL289&lt;&gt;"",N(AK289),0))</x:v>
      </x:c>
      <x:c r="E4569" s="413" t="str">
        <x:v>Integrasi rumus</x:v>
      </x:c>
      <x:c r="F4569" s="413" t="str">
        <x:v>9 Sep 2026</x:v>
      </x:c>
    </x:row>
    <x:row r="4570" ht="40" customHeight="1">
      <x:c r="A4570" s="413" t="str">
        <x:v>Data Schedule</x:v>
      </x:c>
      <x:c r="B4570" s="413" t="str">
        <x:v>S289</x:v>
      </x:c>
      <x:c r="C4570" s="413" t="str">
        <x:v>=IF(A289="","",MIN(L289,P289+Q289))</x:v>
      </x:c>
      <x:c r="D4570" s="413" t="str">
        <x:v>=IF(A289="","",MIN(L289,AC289))</x:v>
      </x:c>
      <x:c r="E4570" s="413" t="str">
        <x:v>Integrasi rumus</x:v>
      </x:c>
      <x:c r="F4570" s="413" t="str">
        <x:v>9 Sep 2026</x:v>
      </x:c>
    </x:row>
    <x:row r="4571" ht="40" customHeight="1">
      <x:c r="A4571" s="413" t="str">
        <x:v>Data Schedule</x:v>
      </x:c>
      <x:c r="B4571" s="413" t="str">
        <x:v>T289</x:v>
      </x:c>
      <x:c r="C4571" s="413" t="str">
        <x:v>=IF(A289="","",IF(OR(O289="Lunas",R289&gt;0),0,MAX(0,L289-MAX(N289,P289)-Q289)))</x:v>
      </x:c>
      <x:c r="D4571" s="413" t="str">
        <x:v>=IF(A289="","",MAX(0,L289-AC289))</x:v>
      </x:c>
      <x:c r="E4571" s="413" t="str">
        <x:v>Integrasi rumus</x:v>
      </x:c>
      <x:c r="F4571" s="413" t="str">
        <x:v>9 Sep 2026</x:v>
      </x:c>
    </x:row>
    <x:row r="4572" ht="40" customHeight="1">
      <x:c r="A4572" s="413" t="str">
        <x:v>Data Schedule</x:v>
      </x:c>
      <x:c r="B4572" s="413" t="str">
        <x:v>AI289</x:v>
      </x:c>
      <x:c r="C4572" s="413" t="str">
        <x:v>=IF(A289="","",MAX(0,N289-P289))</x:v>
      </x:c>
      <x:c r="D4572" s="413" t="str">
        <x:v>=IF(A289="","",MAX(0,N289-AC289))</x:v>
      </x:c>
      <x:c r="E4572" s="413" t="str">
        <x:v>Integrasi rumus</x:v>
      </x:c>
      <x:c r="F4572" s="413" t="str">
        <x:v>9 Sep 2026</x:v>
      </x:c>
    </x:row>
    <x:row r="4573" ht="40" customHeight="1">
      <x:c r="A4573" s="413" t="str">
        <x:v>Data Schedule</x:v>
      </x:c>
      <x:c r="B4573" s="413" t="str">
        <x:v>V289</x:v>
      </x:c>
      <x:c r="C4573" s="413" t="str">
        <x:v>=IF(AND(A289&lt;&gt;"",U289=1,B289&gt;'Pengaturan'!$B$6,B289&lt;='Pengaturan'!$B$5),T289,0)</x:v>
      </x:c>
      <x:c r="D4573" s="413" t="str">
        <x:v>=IF(AND(AND(A289&lt;&gt;"",U289=1,AI289=0,AH289=0,LEFT(AG289,5)&lt;&gt;"CHECK",G289&lt;&gt;"CHECK PACKAGE"),B289&gt;'Pengaturan'!$B$6,B289&lt;='Pengaturan'!$B$5),T289,0)</x:v>
      </x:c>
      <x:c r="E4573" s="413" t="str">
        <x:v>Integrasi rumus</x:v>
      </x:c>
      <x:c r="F4573" s="413" t="str">
        <x:v>9 Sep 2026</x:v>
      </x:c>
    </x:row>
    <x:row r="4574" ht="40" customHeight="1">
      <x:c r="A4574" s="413" t="str">
        <x:v>Data Schedule</x:v>
      </x:c>
      <x:c r="B4574" s="413" t="str">
        <x:v>W289</x:v>
      </x:c>
      <x:c r="C4574" s="413" t="str">
        <x:v>=IF(AND(A289&lt;&gt;"",U289=1,B289='Pengaturan'!$B$6,'Pengaturan'!$B$28&lt;&gt;"Tutup"),T289,0)</x:v>
      </x:c>
      <x:c r="D4574" s="413" t="str">
        <x:v>=IF(AND(AND(A289&lt;&gt;"",U289=1,AI289=0,AH289=0,LEFT(AG289,5)&lt;&gt;"CHECK",G289&lt;&gt;"CHECK PACKAGE"),B289='Pengaturan'!$B$6,'Pengaturan'!$B$28&lt;&gt;"Tutup"),T289,0)</x:v>
      </x:c>
      <x:c r="E4574" s="413" t="str">
        <x:v>Integrasi rumus</x:v>
      </x:c>
      <x:c r="F4574" s="413" t="str">
        <x:v>9 Sep 2026</x:v>
      </x:c>
    </x:row>
    <x:row r="4575" ht="40" customHeight="1">
      <x:c r="A4575" s="413" t="str">
        <x:v>Data Schedule</x:v>
      </x:c>
      <x:c r="B4575" s="413" t="str">
        <x:v>AM289</x:v>
      </x:c>
      <x:c r="C4575" s="413"/>
      <x:c r="D4575" s="413" t="str">
        <x:v>=IF(AND(A289&lt;&gt;"",B289&gt;'Pengaturan'!$B$29,B289&lt;='Pengaturan'!$B$5),MAX(0,T289-V289-W289),0)</x:v>
      </x:c>
      <x:c r="E4575" s="413" t="str">
        <x:v>Integrasi rumus</x:v>
      </x:c>
      <x:c r="F4575" s="413" t="str">
        <x:v>9 Sep 2026</x:v>
      </x:c>
    </x:row>
    <x:row r="4576" ht="40" customHeight="1">
      <x:c r="A4576" s="413" t="str">
        <x:v>Data Schedule</x:v>
      </x:c>
      <x:c r="B4576" s="413" t="str">
        <x:v>AE289</x:v>
      </x:c>
      <x:c r="C4576" s="413" t="str">
        <x:v>=IF(A289="","",IF(AD289&lt;&gt;0,"CHECK harga/bayar",IF(AI289&gt;0,"CHECK DP belum cocok","OK")))</x:v>
      </x:c>
      <x:c r="D4576" s="413" t="str">
        <x:v>=IF(A289="","",IF(LEFT(AG289,5)="CHECK",AG289,IF(AD289&lt;&gt;0,"CHECK harga/bayar",IF(AI289&gt;0,"CHECK DP belum cocok",IF(U289=0,"Ditahan","OK")))))</x:v>
      </x:c>
      <x:c r="E4576" s="413" t="str">
        <x:v>Integrasi rumus</x:v>
      </x:c>
      <x:c r="F4576" s="413" t="str">
        <x:v>9 Sep 2026</x:v>
      </x:c>
    </x:row>
    <x:row r="4577" ht="40" customHeight="1">
      <x:c r="A4577" s="413" t="str">
        <x:v>Data Schedule</x:v>
      </x:c>
      <x:c r="B4577" s="413" t="str">
        <x:v>AC290</x:v>
      </x:c>
      <x:c r="C4577" s="413" t="str">
        <x:v>=IF(A290="","",P290+Q290)</x:v>
      </x:c>
      <x:c r="D4577" s="413" t="str">
        <x:v>=IF(A290="","",P290+Q290+IF(AL290&lt;&gt;"",N(AK290),0))</x:v>
      </x:c>
      <x:c r="E4577" s="413" t="str">
        <x:v>Integrasi rumus</x:v>
      </x:c>
      <x:c r="F4577" s="413" t="str">
        <x:v>9 Sep 2026</x:v>
      </x:c>
    </x:row>
    <x:row r="4578" ht="40" customHeight="1">
      <x:c r="A4578" s="413" t="str">
        <x:v>Data Schedule</x:v>
      </x:c>
      <x:c r="B4578" s="413" t="str">
        <x:v>S290</x:v>
      </x:c>
      <x:c r="C4578" s="413" t="str">
        <x:v>=IF(A290="","",MIN(L290,P290+Q290))</x:v>
      </x:c>
      <x:c r="D4578" s="413" t="str">
        <x:v>=IF(A290="","",MIN(L290,AC290))</x:v>
      </x:c>
      <x:c r="E4578" s="413" t="str">
        <x:v>Integrasi rumus</x:v>
      </x:c>
      <x:c r="F4578" s="413" t="str">
        <x:v>9 Sep 2026</x:v>
      </x:c>
    </x:row>
    <x:row r="4579" ht="40" customHeight="1">
      <x:c r="A4579" s="413" t="str">
        <x:v>Data Schedule</x:v>
      </x:c>
      <x:c r="B4579" s="413" t="str">
        <x:v>T290</x:v>
      </x:c>
      <x:c r="C4579" s="413" t="str">
        <x:v>=IF(A290="","",IF(OR(O290="Lunas",R290&gt;0),0,MAX(0,L290-MAX(N290,P290)-Q290)))</x:v>
      </x:c>
      <x:c r="D4579" s="413" t="str">
        <x:v>=IF(A290="","",MAX(0,L290-AC290))</x:v>
      </x:c>
      <x:c r="E4579" s="413" t="str">
        <x:v>Integrasi rumus</x:v>
      </x:c>
      <x:c r="F4579" s="413" t="str">
        <x:v>9 Sep 2026</x:v>
      </x:c>
    </x:row>
    <x:row r="4580" ht="40" customHeight="1">
      <x:c r="A4580" s="413" t="str">
        <x:v>Data Schedule</x:v>
      </x:c>
      <x:c r="B4580" s="413" t="str">
        <x:v>AI290</x:v>
      </x:c>
      <x:c r="C4580" s="413" t="str">
        <x:v>=IF(A290="","",MAX(0,N290-P290))</x:v>
      </x:c>
      <x:c r="D4580" s="413" t="str">
        <x:v>=IF(A290="","",MAX(0,N290-AC290))</x:v>
      </x:c>
      <x:c r="E4580" s="413" t="str">
        <x:v>Integrasi rumus</x:v>
      </x:c>
      <x:c r="F4580" s="413" t="str">
        <x:v>9 Sep 2026</x:v>
      </x:c>
    </x:row>
    <x:row r="4581" ht="40" customHeight="1">
      <x:c r="A4581" s="413" t="str">
        <x:v>Data Schedule</x:v>
      </x:c>
      <x:c r="B4581" s="413" t="str">
        <x:v>V290</x:v>
      </x:c>
      <x:c r="C4581" s="413" t="str">
        <x:v>=IF(AND(A290&lt;&gt;"",U290=1,B290&gt;'Pengaturan'!$B$6,B290&lt;='Pengaturan'!$B$5),T290,0)</x:v>
      </x:c>
      <x:c r="D4581" s="413" t="str">
        <x:v>=IF(AND(AND(A290&lt;&gt;"",U290=1,AI290=0,AH290=0,LEFT(AG290,5)&lt;&gt;"CHECK",G290&lt;&gt;"CHECK PACKAGE"),B290&gt;'Pengaturan'!$B$6,B290&lt;='Pengaturan'!$B$5),T290,0)</x:v>
      </x:c>
      <x:c r="E4581" s="413" t="str">
        <x:v>Integrasi rumus</x:v>
      </x:c>
      <x:c r="F4581" s="413" t="str">
        <x:v>9 Sep 2026</x:v>
      </x:c>
    </x:row>
    <x:row r="4582" ht="40" customHeight="1">
      <x:c r="A4582" s="413" t="str">
        <x:v>Data Schedule</x:v>
      </x:c>
      <x:c r="B4582" s="413" t="str">
        <x:v>W290</x:v>
      </x:c>
      <x:c r="C4582" s="413" t="str">
        <x:v>=IF(AND(A290&lt;&gt;"",U290=1,B290='Pengaturan'!$B$6,'Pengaturan'!$B$28&lt;&gt;"Tutup"),T290,0)</x:v>
      </x:c>
      <x:c r="D4582" s="413" t="str">
        <x:v>=IF(AND(AND(A290&lt;&gt;"",U290=1,AI290=0,AH290=0,LEFT(AG290,5)&lt;&gt;"CHECK",G290&lt;&gt;"CHECK PACKAGE"),B290='Pengaturan'!$B$6,'Pengaturan'!$B$28&lt;&gt;"Tutup"),T290,0)</x:v>
      </x:c>
      <x:c r="E4582" s="413" t="str">
        <x:v>Integrasi rumus</x:v>
      </x:c>
      <x:c r="F4582" s="413" t="str">
        <x:v>9 Sep 2026</x:v>
      </x:c>
    </x:row>
    <x:row r="4583" ht="40" customHeight="1">
      <x:c r="A4583" s="413" t="str">
        <x:v>Data Schedule</x:v>
      </x:c>
      <x:c r="B4583" s="413" t="str">
        <x:v>AM290</x:v>
      </x:c>
      <x:c r="C4583" s="413"/>
      <x:c r="D4583" s="413" t="str">
        <x:v>=IF(AND(A290&lt;&gt;"",B290&gt;'Pengaturan'!$B$29,B290&lt;='Pengaturan'!$B$5),MAX(0,T290-V290-W290),0)</x:v>
      </x:c>
      <x:c r="E4583" s="413" t="str">
        <x:v>Integrasi rumus</x:v>
      </x:c>
      <x:c r="F4583" s="413" t="str">
        <x:v>9 Sep 2026</x:v>
      </x:c>
    </x:row>
    <x:row r="4584" ht="40" customHeight="1">
      <x:c r="A4584" s="413" t="str">
        <x:v>Data Schedule</x:v>
      </x:c>
      <x:c r="B4584" s="413" t="str">
        <x:v>AE290</x:v>
      </x:c>
      <x:c r="C4584" s="413" t="str">
        <x:v>=IF(A290="","",IF(AD290&lt;&gt;0,"CHECK harga/bayar",IF(AI290&gt;0,"CHECK DP belum cocok","OK")))</x:v>
      </x:c>
      <x:c r="D4584" s="413" t="str">
        <x:v>=IF(A290="","",IF(LEFT(AG290,5)="CHECK",AG290,IF(AD290&lt;&gt;0,"CHECK harga/bayar",IF(AI290&gt;0,"CHECK DP belum cocok",IF(U290=0,"Ditahan","OK")))))</x:v>
      </x:c>
      <x:c r="E4584" s="413" t="str">
        <x:v>Integrasi rumus</x:v>
      </x:c>
      <x:c r="F4584" s="413" t="str">
        <x:v>9 Sep 2026</x:v>
      </x:c>
    </x:row>
    <x:row r="4585" ht="40" customHeight="1">
      <x:c r="A4585" s="413" t="str">
        <x:v>Data Schedule</x:v>
      </x:c>
      <x:c r="B4585" s="413" t="str">
        <x:v>AC291</x:v>
      </x:c>
      <x:c r="C4585" s="413" t="str">
        <x:v>=IF(A291="","",P291+Q291)</x:v>
      </x:c>
      <x:c r="D4585" s="413" t="str">
        <x:v>=IF(A291="","",P291+Q291+IF(AL291&lt;&gt;"",N(AK291),0))</x:v>
      </x:c>
      <x:c r="E4585" s="413" t="str">
        <x:v>Integrasi rumus</x:v>
      </x:c>
      <x:c r="F4585" s="413" t="str">
        <x:v>9 Sep 2026</x:v>
      </x:c>
    </x:row>
    <x:row r="4586" ht="40" customHeight="1">
      <x:c r="A4586" s="413" t="str">
        <x:v>Data Schedule</x:v>
      </x:c>
      <x:c r="B4586" s="413" t="str">
        <x:v>S291</x:v>
      </x:c>
      <x:c r="C4586" s="413" t="str">
        <x:v>=IF(A291="","",MIN(L291,P291+Q291))</x:v>
      </x:c>
      <x:c r="D4586" s="413" t="str">
        <x:v>=IF(A291="","",MIN(L291,AC291))</x:v>
      </x:c>
      <x:c r="E4586" s="413" t="str">
        <x:v>Integrasi rumus</x:v>
      </x:c>
      <x:c r="F4586" s="413" t="str">
        <x:v>9 Sep 2026</x:v>
      </x:c>
    </x:row>
    <x:row r="4587" ht="40" customHeight="1">
      <x:c r="A4587" s="413" t="str">
        <x:v>Data Schedule</x:v>
      </x:c>
      <x:c r="B4587" s="413" t="str">
        <x:v>T291</x:v>
      </x:c>
      <x:c r="C4587" s="413" t="str">
        <x:v>=IF(A291="","",IF(OR(O291="Lunas",R291&gt;0),0,MAX(0,L291-MAX(N291,P291)-Q291)))</x:v>
      </x:c>
      <x:c r="D4587" s="413" t="str">
        <x:v>=IF(A291="","",MAX(0,L291-AC291))</x:v>
      </x:c>
      <x:c r="E4587" s="413" t="str">
        <x:v>Integrasi rumus</x:v>
      </x:c>
      <x:c r="F4587" s="413" t="str">
        <x:v>9 Sep 2026</x:v>
      </x:c>
    </x:row>
    <x:row r="4588" ht="40" customHeight="1">
      <x:c r="A4588" s="413" t="str">
        <x:v>Data Schedule</x:v>
      </x:c>
      <x:c r="B4588" s="413" t="str">
        <x:v>AI291</x:v>
      </x:c>
      <x:c r="C4588" s="413" t="str">
        <x:v>=IF(A291="","",MAX(0,N291-P291))</x:v>
      </x:c>
      <x:c r="D4588" s="413" t="str">
        <x:v>=IF(A291="","",MAX(0,N291-AC291))</x:v>
      </x:c>
      <x:c r="E4588" s="413" t="str">
        <x:v>Integrasi rumus</x:v>
      </x:c>
      <x:c r="F4588" s="413" t="str">
        <x:v>9 Sep 2026</x:v>
      </x:c>
    </x:row>
    <x:row r="4589" ht="40" customHeight="1">
      <x:c r="A4589" s="413" t="str">
        <x:v>Data Schedule</x:v>
      </x:c>
      <x:c r="B4589" s="413" t="str">
        <x:v>V291</x:v>
      </x:c>
      <x:c r="C4589" s="413" t="str">
        <x:v>=IF(AND(A291&lt;&gt;"",U291=1,B291&gt;'Pengaturan'!$B$6,B291&lt;='Pengaturan'!$B$5),T291,0)</x:v>
      </x:c>
      <x:c r="D4589" s="413" t="str">
        <x:v>=IF(AND(AND(A291&lt;&gt;"",U291=1,AI291=0,AH291=0,LEFT(AG291,5)&lt;&gt;"CHECK",G291&lt;&gt;"CHECK PACKAGE"),B291&gt;'Pengaturan'!$B$6,B291&lt;='Pengaturan'!$B$5),T291,0)</x:v>
      </x:c>
      <x:c r="E4589" s="413" t="str">
        <x:v>Integrasi rumus</x:v>
      </x:c>
      <x:c r="F4589" s="413" t="str">
        <x:v>9 Sep 2026</x:v>
      </x:c>
    </x:row>
    <x:row r="4590" ht="40" customHeight="1">
      <x:c r="A4590" s="413" t="str">
        <x:v>Data Schedule</x:v>
      </x:c>
      <x:c r="B4590" s="413" t="str">
        <x:v>W291</x:v>
      </x:c>
      <x:c r="C4590" s="413" t="str">
        <x:v>=IF(AND(A291&lt;&gt;"",U291=1,B291='Pengaturan'!$B$6,'Pengaturan'!$B$28&lt;&gt;"Tutup"),T291,0)</x:v>
      </x:c>
      <x:c r="D4590" s="413" t="str">
        <x:v>=IF(AND(AND(A291&lt;&gt;"",U291=1,AI291=0,AH291=0,LEFT(AG291,5)&lt;&gt;"CHECK",G291&lt;&gt;"CHECK PACKAGE"),B291='Pengaturan'!$B$6,'Pengaturan'!$B$28&lt;&gt;"Tutup"),T291,0)</x:v>
      </x:c>
      <x:c r="E4590" s="413" t="str">
        <x:v>Integrasi rumus</x:v>
      </x:c>
      <x:c r="F4590" s="413" t="str">
        <x:v>9 Sep 2026</x:v>
      </x:c>
    </x:row>
    <x:row r="4591" ht="40" customHeight="1">
      <x:c r="A4591" s="413" t="str">
        <x:v>Data Schedule</x:v>
      </x:c>
      <x:c r="B4591" s="413" t="str">
        <x:v>AM291</x:v>
      </x:c>
      <x:c r="C4591" s="413"/>
      <x:c r="D4591" s="413" t="str">
        <x:v>=IF(AND(A291&lt;&gt;"",B291&gt;'Pengaturan'!$B$29,B291&lt;='Pengaturan'!$B$5),MAX(0,T291-V291-W291),0)</x:v>
      </x:c>
      <x:c r="E4591" s="413" t="str">
        <x:v>Integrasi rumus</x:v>
      </x:c>
      <x:c r="F4591" s="413" t="str">
        <x:v>9 Sep 2026</x:v>
      </x:c>
    </x:row>
    <x:row r="4592" ht="40" customHeight="1">
      <x:c r="A4592" s="413" t="str">
        <x:v>Data Schedule</x:v>
      </x:c>
      <x:c r="B4592" s="413" t="str">
        <x:v>AE291</x:v>
      </x:c>
      <x:c r="C4592" s="413" t="str">
        <x:v>=IF(A291="","",IF(AD291&lt;&gt;0,"CHECK harga/bayar",IF(AI291&gt;0,"CHECK DP belum cocok","OK")))</x:v>
      </x:c>
      <x:c r="D4592" s="413" t="str">
        <x:v>=IF(A291="","",IF(LEFT(AG291,5)="CHECK",AG291,IF(AD291&lt;&gt;0,"CHECK harga/bayar",IF(AI291&gt;0,"CHECK DP belum cocok",IF(U291=0,"Ditahan","OK")))))</x:v>
      </x:c>
      <x:c r="E4592" s="413" t="str">
        <x:v>Integrasi rumus</x:v>
      </x:c>
      <x:c r="F4592" s="413" t="str">
        <x:v>9 Sep 2026</x:v>
      </x:c>
    </x:row>
    <x:row r="4593" ht="40" customHeight="1">
      <x:c r="A4593" s="413" t="str">
        <x:v>Data Schedule</x:v>
      </x:c>
      <x:c r="B4593" s="413" t="str">
        <x:v>AC292</x:v>
      </x:c>
      <x:c r="C4593" s="413" t="str">
        <x:v>=IF(A292="","",P292+Q292)</x:v>
      </x:c>
      <x:c r="D4593" s="413" t="str">
        <x:v>=IF(A292="","",P292+Q292+IF(AL292&lt;&gt;"",N(AK292),0))</x:v>
      </x:c>
      <x:c r="E4593" s="413" t="str">
        <x:v>Integrasi rumus</x:v>
      </x:c>
      <x:c r="F4593" s="413" t="str">
        <x:v>9 Sep 2026</x:v>
      </x:c>
    </x:row>
    <x:row r="4594" ht="40" customHeight="1">
      <x:c r="A4594" s="413" t="str">
        <x:v>Data Schedule</x:v>
      </x:c>
      <x:c r="B4594" s="413" t="str">
        <x:v>S292</x:v>
      </x:c>
      <x:c r="C4594" s="413" t="str">
        <x:v>=IF(A292="","",MIN(L292,P292+Q292))</x:v>
      </x:c>
      <x:c r="D4594" s="413" t="str">
        <x:v>=IF(A292="","",MIN(L292,AC292))</x:v>
      </x:c>
      <x:c r="E4594" s="413" t="str">
        <x:v>Integrasi rumus</x:v>
      </x:c>
      <x:c r="F4594" s="413" t="str">
        <x:v>9 Sep 2026</x:v>
      </x:c>
    </x:row>
    <x:row r="4595" ht="40" customHeight="1">
      <x:c r="A4595" s="413" t="str">
        <x:v>Data Schedule</x:v>
      </x:c>
      <x:c r="B4595" s="413" t="str">
        <x:v>T292</x:v>
      </x:c>
      <x:c r="C4595" s="413" t="str">
        <x:v>=IF(A292="","",IF(OR(O292="Lunas",R292&gt;0),0,MAX(0,L292-MAX(N292,P292)-Q292)))</x:v>
      </x:c>
      <x:c r="D4595" s="413" t="str">
        <x:v>=IF(A292="","",MAX(0,L292-AC292))</x:v>
      </x:c>
      <x:c r="E4595" s="413" t="str">
        <x:v>Integrasi rumus</x:v>
      </x:c>
      <x:c r="F4595" s="413" t="str">
        <x:v>9 Sep 2026</x:v>
      </x:c>
    </x:row>
    <x:row r="4596" ht="40" customHeight="1">
      <x:c r="A4596" s="413" t="str">
        <x:v>Data Schedule</x:v>
      </x:c>
      <x:c r="B4596" s="413" t="str">
        <x:v>AI292</x:v>
      </x:c>
      <x:c r="C4596" s="413" t="str">
        <x:v>=IF(A292="","",MAX(0,N292-P292))</x:v>
      </x:c>
      <x:c r="D4596" s="413" t="str">
        <x:v>=IF(A292="","",MAX(0,N292-AC292))</x:v>
      </x:c>
      <x:c r="E4596" s="413" t="str">
        <x:v>Integrasi rumus</x:v>
      </x:c>
      <x:c r="F4596" s="413" t="str">
        <x:v>9 Sep 2026</x:v>
      </x:c>
    </x:row>
    <x:row r="4597" ht="40" customHeight="1">
      <x:c r="A4597" s="413" t="str">
        <x:v>Data Schedule</x:v>
      </x:c>
      <x:c r="B4597" s="413" t="str">
        <x:v>V292</x:v>
      </x:c>
      <x:c r="C4597" s="413" t="str">
        <x:v>=IF(AND(A292&lt;&gt;"",U292=1,B292&gt;'Pengaturan'!$B$6,B292&lt;='Pengaturan'!$B$5),T292,0)</x:v>
      </x:c>
      <x:c r="D4597" s="413" t="str">
        <x:v>=IF(AND(AND(A292&lt;&gt;"",U292=1,AI292=0,AH292=0,LEFT(AG292,5)&lt;&gt;"CHECK",G292&lt;&gt;"CHECK PACKAGE"),B292&gt;'Pengaturan'!$B$6,B292&lt;='Pengaturan'!$B$5),T292,0)</x:v>
      </x:c>
      <x:c r="E4597" s="413" t="str">
        <x:v>Integrasi rumus</x:v>
      </x:c>
      <x:c r="F4597" s="413" t="str">
        <x:v>9 Sep 2026</x:v>
      </x:c>
    </x:row>
    <x:row r="4598" ht="40" customHeight="1">
      <x:c r="A4598" s="413" t="str">
        <x:v>Data Schedule</x:v>
      </x:c>
      <x:c r="B4598" s="413" t="str">
        <x:v>W292</x:v>
      </x:c>
      <x:c r="C4598" s="413" t="str">
        <x:v>=IF(AND(A292&lt;&gt;"",U292=1,B292='Pengaturan'!$B$6,'Pengaturan'!$B$28&lt;&gt;"Tutup"),T292,0)</x:v>
      </x:c>
      <x:c r="D4598" s="413" t="str">
        <x:v>=IF(AND(AND(A292&lt;&gt;"",U292=1,AI292=0,AH292=0,LEFT(AG292,5)&lt;&gt;"CHECK",G292&lt;&gt;"CHECK PACKAGE"),B292='Pengaturan'!$B$6,'Pengaturan'!$B$28&lt;&gt;"Tutup"),T292,0)</x:v>
      </x:c>
      <x:c r="E4598" s="413" t="str">
        <x:v>Integrasi rumus</x:v>
      </x:c>
      <x:c r="F4598" s="413" t="str">
        <x:v>9 Sep 2026</x:v>
      </x:c>
    </x:row>
    <x:row r="4599" ht="40" customHeight="1">
      <x:c r="A4599" s="413" t="str">
        <x:v>Data Schedule</x:v>
      </x:c>
      <x:c r="B4599" s="413" t="str">
        <x:v>AM292</x:v>
      </x:c>
      <x:c r="C4599" s="413"/>
      <x:c r="D4599" s="413" t="str">
        <x:v>=IF(AND(A292&lt;&gt;"",B292&gt;'Pengaturan'!$B$29,B292&lt;='Pengaturan'!$B$5),MAX(0,T292-V292-W292),0)</x:v>
      </x:c>
      <x:c r="E4599" s="413" t="str">
        <x:v>Integrasi rumus</x:v>
      </x:c>
      <x:c r="F4599" s="413" t="str">
        <x:v>9 Sep 2026</x:v>
      </x:c>
    </x:row>
    <x:row r="4600" ht="40" customHeight="1">
      <x:c r="A4600" s="413" t="str">
        <x:v>Data Schedule</x:v>
      </x:c>
      <x:c r="B4600" s="413" t="str">
        <x:v>AE292</x:v>
      </x:c>
      <x:c r="C4600" s="413" t="str">
        <x:v>=IF(A292="","",IF(AD292&lt;&gt;0,"CHECK harga/bayar",IF(AI292&gt;0,"CHECK DP belum cocok","OK")))</x:v>
      </x:c>
      <x:c r="D4600" s="413" t="str">
        <x:v>=IF(A292="","",IF(LEFT(AG292,5)="CHECK",AG292,IF(AD292&lt;&gt;0,"CHECK harga/bayar",IF(AI292&gt;0,"CHECK DP belum cocok",IF(U292=0,"Ditahan","OK")))))</x:v>
      </x:c>
      <x:c r="E4600" s="413" t="str">
        <x:v>Integrasi rumus</x:v>
      </x:c>
      <x:c r="F4600" s="413" t="str">
        <x:v>9 Sep 2026</x:v>
      </x:c>
    </x:row>
    <x:row r="4601" ht="40" customHeight="1">
      <x:c r="A4601" s="413" t="str">
        <x:v>Data Schedule</x:v>
      </x:c>
      <x:c r="B4601" s="413" t="str">
        <x:v>AC293</x:v>
      </x:c>
      <x:c r="C4601" s="413" t="str">
        <x:v>=IF(A293="","",P293+Q293)</x:v>
      </x:c>
      <x:c r="D4601" s="413" t="str">
        <x:v>=IF(A293="","",P293+Q293+IF(AL293&lt;&gt;"",N(AK293),0))</x:v>
      </x:c>
      <x:c r="E4601" s="413" t="str">
        <x:v>Integrasi rumus</x:v>
      </x:c>
      <x:c r="F4601" s="413" t="str">
        <x:v>9 Sep 2026</x:v>
      </x:c>
    </x:row>
    <x:row r="4602" ht="40" customHeight="1">
      <x:c r="A4602" s="413" t="str">
        <x:v>Data Schedule</x:v>
      </x:c>
      <x:c r="B4602" s="413" t="str">
        <x:v>S293</x:v>
      </x:c>
      <x:c r="C4602" s="413" t="str">
        <x:v>=IF(A293="","",MIN(L293,P293+Q293))</x:v>
      </x:c>
      <x:c r="D4602" s="413" t="str">
        <x:v>=IF(A293="","",MIN(L293,AC293))</x:v>
      </x:c>
      <x:c r="E4602" s="413" t="str">
        <x:v>Integrasi rumus</x:v>
      </x:c>
      <x:c r="F4602" s="413" t="str">
        <x:v>9 Sep 2026</x:v>
      </x:c>
    </x:row>
    <x:row r="4603" ht="40" customHeight="1">
      <x:c r="A4603" s="413" t="str">
        <x:v>Data Schedule</x:v>
      </x:c>
      <x:c r="B4603" s="413" t="str">
        <x:v>T293</x:v>
      </x:c>
      <x:c r="C4603" s="413" t="str">
        <x:v>=IF(A293="","",IF(OR(O293="Lunas",R293&gt;0),0,MAX(0,L293-MAX(N293,P293)-Q293)))</x:v>
      </x:c>
      <x:c r="D4603" s="413" t="str">
        <x:v>=IF(A293="","",MAX(0,L293-AC293))</x:v>
      </x:c>
      <x:c r="E4603" s="413" t="str">
        <x:v>Integrasi rumus</x:v>
      </x:c>
      <x:c r="F4603" s="413" t="str">
        <x:v>9 Sep 2026</x:v>
      </x:c>
    </x:row>
    <x:row r="4604" ht="40" customHeight="1">
      <x:c r="A4604" s="413" t="str">
        <x:v>Data Schedule</x:v>
      </x:c>
      <x:c r="B4604" s="413" t="str">
        <x:v>AI293</x:v>
      </x:c>
      <x:c r="C4604" s="413" t="str">
        <x:v>=IF(A293="","",MAX(0,N293-P293))</x:v>
      </x:c>
      <x:c r="D4604" s="413" t="str">
        <x:v>=IF(A293="","",MAX(0,N293-AC293))</x:v>
      </x:c>
      <x:c r="E4604" s="413" t="str">
        <x:v>Integrasi rumus</x:v>
      </x:c>
      <x:c r="F4604" s="413" t="str">
        <x:v>9 Sep 2026</x:v>
      </x:c>
    </x:row>
    <x:row r="4605" ht="40" customHeight="1">
      <x:c r="A4605" s="413" t="str">
        <x:v>Data Schedule</x:v>
      </x:c>
      <x:c r="B4605" s="413" t="str">
        <x:v>V293</x:v>
      </x:c>
      <x:c r="C4605" s="413" t="str">
        <x:v>=IF(AND(A293&lt;&gt;"",U293=1,B293&gt;'Pengaturan'!$B$6,B293&lt;='Pengaturan'!$B$5),T293,0)</x:v>
      </x:c>
      <x:c r="D4605" s="413" t="str">
        <x:v>=IF(AND(AND(A293&lt;&gt;"",U293=1,AI293=0,AH293=0,LEFT(AG293,5)&lt;&gt;"CHECK",G293&lt;&gt;"CHECK PACKAGE"),B293&gt;'Pengaturan'!$B$6,B293&lt;='Pengaturan'!$B$5),T293,0)</x:v>
      </x:c>
      <x:c r="E4605" s="413" t="str">
        <x:v>Integrasi rumus</x:v>
      </x:c>
      <x:c r="F4605" s="413" t="str">
        <x:v>9 Sep 2026</x:v>
      </x:c>
    </x:row>
    <x:row r="4606" ht="40" customHeight="1">
      <x:c r="A4606" s="413" t="str">
        <x:v>Data Schedule</x:v>
      </x:c>
      <x:c r="B4606" s="413" t="str">
        <x:v>W293</x:v>
      </x:c>
      <x:c r="C4606" s="413" t="str">
        <x:v>=IF(AND(A293&lt;&gt;"",U293=1,B293='Pengaturan'!$B$6,'Pengaturan'!$B$28&lt;&gt;"Tutup"),T293,0)</x:v>
      </x:c>
      <x:c r="D4606" s="413" t="str">
        <x:v>=IF(AND(AND(A293&lt;&gt;"",U293=1,AI293=0,AH293=0,LEFT(AG293,5)&lt;&gt;"CHECK",G293&lt;&gt;"CHECK PACKAGE"),B293='Pengaturan'!$B$6,'Pengaturan'!$B$28&lt;&gt;"Tutup"),T293,0)</x:v>
      </x:c>
      <x:c r="E4606" s="413" t="str">
        <x:v>Integrasi rumus</x:v>
      </x:c>
      <x:c r="F4606" s="413" t="str">
        <x:v>9 Sep 2026</x:v>
      </x:c>
    </x:row>
    <x:row r="4607" ht="40" customHeight="1">
      <x:c r="A4607" s="413" t="str">
        <x:v>Data Schedule</x:v>
      </x:c>
      <x:c r="B4607" s="413" t="str">
        <x:v>AM293</x:v>
      </x:c>
      <x:c r="C4607" s="413"/>
      <x:c r="D4607" s="413" t="str">
        <x:v>=IF(AND(A293&lt;&gt;"",B293&gt;'Pengaturan'!$B$29,B293&lt;='Pengaturan'!$B$5),MAX(0,T293-V293-W293),0)</x:v>
      </x:c>
      <x:c r="E4607" s="413" t="str">
        <x:v>Integrasi rumus</x:v>
      </x:c>
      <x:c r="F4607" s="413" t="str">
        <x:v>9 Sep 2026</x:v>
      </x:c>
    </x:row>
    <x:row r="4608" ht="40" customHeight="1">
      <x:c r="A4608" s="413" t="str">
        <x:v>Data Schedule</x:v>
      </x:c>
      <x:c r="B4608" s="413" t="str">
        <x:v>AE293</x:v>
      </x:c>
      <x:c r="C4608" s="413" t="str">
        <x:v>=IF(A293="","",IF(AD293&lt;&gt;0,"CHECK harga/bayar",IF(AI293&gt;0,"CHECK DP belum cocok","OK")))</x:v>
      </x:c>
      <x:c r="D4608" s="413" t="str">
        <x:v>=IF(A293="","",IF(LEFT(AG293,5)="CHECK",AG293,IF(AD293&lt;&gt;0,"CHECK harga/bayar",IF(AI293&gt;0,"CHECK DP belum cocok",IF(U293=0,"Ditahan","OK")))))</x:v>
      </x:c>
      <x:c r="E4608" s="413" t="str">
        <x:v>Integrasi rumus</x:v>
      </x:c>
      <x:c r="F4608" s="413" t="str">
        <x:v>9 Sep 2026</x:v>
      </x:c>
    </x:row>
    <x:row r="4609" ht="40" customHeight="1">
      <x:c r="A4609" s="413" t="str">
        <x:v>Data Schedule</x:v>
      </x:c>
      <x:c r="B4609" s="413" t="str">
        <x:v>AC294</x:v>
      </x:c>
      <x:c r="C4609" s="413" t="str">
        <x:v>=IF(A294="","",P294+Q294)</x:v>
      </x:c>
      <x:c r="D4609" s="413" t="str">
        <x:v>=IF(A294="","",P294+Q294+IF(AL294&lt;&gt;"",N(AK294),0))</x:v>
      </x:c>
      <x:c r="E4609" s="413" t="str">
        <x:v>Integrasi rumus</x:v>
      </x:c>
      <x:c r="F4609" s="413" t="str">
        <x:v>9 Sep 2026</x:v>
      </x:c>
    </x:row>
    <x:row r="4610" ht="40" customHeight="1">
      <x:c r="A4610" s="413" t="str">
        <x:v>Data Schedule</x:v>
      </x:c>
      <x:c r="B4610" s="413" t="str">
        <x:v>S294</x:v>
      </x:c>
      <x:c r="C4610" s="413" t="str">
        <x:v>=IF(A294="","",MIN(L294,P294+Q294))</x:v>
      </x:c>
      <x:c r="D4610" s="413" t="str">
        <x:v>=IF(A294="","",MIN(L294,AC294))</x:v>
      </x:c>
      <x:c r="E4610" s="413" t="str">
        <x:v>Integrasi rumus</x:v>
      </x:c>
      <x:c r="F4610" s="413" t="str">
        <x:v>9 Sep 2026</x:v>
      </x:c>
    </x:row>
    <x:row r="4611" ht="40" customHeight="1">
      <x:c r="A4611" s="413" t="str">
        <x:v>Data Schedule</x:v>
      </x:c>
      <x:c r="B4611" s="413" t="str">
        <x:v>T294</x:v>
      </x:c>
      <x:c r="C4611" s="413" t="str">
        <x:v>=IF(A294="","",IF(OR(O294="Lunas",R294&gt;0),0,MAX(0,L294-MAX(N294,P294)-Q294)))</x:v>
      </x:c>
      <x:c r="D4611" s="413" t="str">
        <x:v>=IF(A294="","",MAX(0,L294-AC294))</x:v>
      </x:c>
      <x:c r="E4611" s="413" t="str">
        <x:v>Integrasi rumus</x:v>
      </x:c>
      <x:c r="F4611" s="413" t="str">
        <x:v>9 Sep 2026</x:v>
      </x:c>
    </x:row>
    <x:row r="4612" ht="40" customHeight="1">
      <x:c r="A4612" s="413" t="str">
        <x:v>Data Schedule</x:v>
      </x:c>
      <x:c r="B4612" s="413" t="str">
        <x:v>AI294</x:v>
      </x:c>
      <x:c r="C4612" s="413" t="str">
        <x:v>=IF(A294="","",MAX(0,N294-P294))</x:v>
      </x:c>
      <x:c r="D4612" s="413" t="str">
        <x:v>=IF(A294="","",MAX(0,N294-AC294))</x:v>
      </x:c>
      <x:c r="E4612" s="413" t="str">
        <x:v>Integrasi rumus</x:v>
      </x:c>
      <x:c r="F4612" s="413" t="str">
        <x:v>9 Sep 2026</x:v>
      </x:c>
    </x:row>
    <x:row r="4613" ht="40" customHeight="1">
      <x:c r="A4613" s="413" t="str">
        <x:v>Data Schedule</x:v>
      </x:c>
      <x:c r="B4613" s="413" t="str">
        <x:v>V294</x:v>
      </x:c>
      <x:c r="C4613" s="413" t="str">
        <x:v>=IF(AND(A294&lt;&gt;"",U294=1,B294&gt;'Pengaturan'!$B$6,B294&lt;='Pengaturan'!$B$5),T294,0)</x:v>
      </x:c>
      <x:c r="D4613" s="413" t="str">
        <x:v>=IF(AND(AND(A294&lt;&gt;"",U294=1,AI294=0,AH294=0,LEFT(AG294,5)&lt;&gt;"CHECK",G294&lt;&gt;"CHECK PACKAGE"),B294&gt;'Pengaturan'!$B$6,B294&lt;='Pengaturan'!$B$5),T294,0)</x:v>
      </x:c>
      <x:c r="E4613" s="413" t="str">
        <x:v>Integrasi rumus</x:v>
      </x:c>
      <x:c r="F4613" s="413" t="str">
        <x:v>9 Sep 2026</x:v>
      </x:c>
    </x:row>
    <x:row r="4614" ht="40" customHeight="1">
      <x:c r="A4614" s="413" t="str">
        <x:v>Data Schedule</x:v>
      </x:c>
      <x:c r="B4614" s="413" t="str">
        <x:v>W294</x:v>
      </x:c>
      <x:c r="C4614" s="413" t="str">
        <x:v>=IF(AND(A294&lt;&gt;"",U294=1,B294='Pengaturan'!$B$6,'Pengaturan'!$B$28&lt;&gt;"Tutup"),T294,0)</x:v>
      </x:c>
      <x:c r="D4614" s="413" t="str">
        <x:v>=IF(AND(AND(A294&lt;&gt;"",U294=1,AI294=0,AH294=0,LEFT(AG294,5)&lt;&gt;"CHECK",G294&lt;&gt;"CHECK PACKAGE"),B294='Pengaturan'!$B$6,'Pengaturan'!$B$28&lt;&gt;"Tutup"),T294,0)</x:v>
      </x:c>
      <x:c r="E4614" s="413" t="str">
        <x:v>Integrasi rumus</x:v>
      </x:c>
      <x:c r="F4614" s="413" t="str">
        <x:v>9 Sep 2026</x:v>
      </x:c>
    </x:row>
    <x:row r="4615" ht="40" customHeight="1">
      <x:c r="A4615" s="413" t="str">
        <x:v>Data Schedule</x:v>
      </x:c>
      <x:c r="B4615" s="413" t="str">
        <x:v>AM294</x:v>
      </x:c>
      <x:c r="C4615" s="413"/>
      <x:c r="D4615" s="413" t="str">
        <x:v>=IF(AND(A294&lt;&gt;"",B294&gt;'Pengaturan'!$B$29,B294&lt;='Pengaturan'!$B$5),MAX(0,T294-V294-W294),0)</x:v>
      </x:c>
      <x:c r="E4615" s="413" t="str">
        <x:v>Integrasi rumus</x:v>
      </x:c>
      <x:c r="F4615" s="413" t="str">
        <x:v>9 Sep 2026</x:v>
      </x:c>
    </x:row>
    <x:row r="4616" ht="40" customHeight="1">
      <x:c r="A4616" s="413" t="str">
        <x:v>Data Schedule</x:v>
      </x:c>
      <x:c r="B4616" s="413" t="str">
        <x:v>AE294</x:v>
      </x:c>
      <x:c r="C4616" s="413" t="str">
        <x:v>=IF(A294="","",IF(AD294&lt;&gt;0,"CHECK harga/bayar",IF(AI294&gt;0,"CHECK DP belum cocok","OK")))</x:v>
      </x:c>
      <x:c r="D4616" s="413" t="str">
        <x:v>=IF(A294="","",IF(LEFT(AG294,5)="CHECK",AG294,IF(AD294&lt;&gt;0,"CHECK harga/bayar",IF(AI294&gt;0,"CHECK DP belum cocok",IF(U294=0,"Ditahan","OK")))))</x:v>
      </x:c>
      <x:c r="E4616" s="413" t="str">
        <x:v>Integrasi rumus</x:v>
      </x:c>
      <x:c r="F4616" s="413" t="str">
        <x:v>9 Sep 2026</x:v>
      </x:c>
    </x:row>
    <x:row r="4617" ht="40" customHeight="1">
      <x:c r="A4617" s="413" t="str">
        <x:v>Data Schedule</x:v>
      </x:c>
      <x:c r="B4617" s="413" t="str">
        <x:v>AC295</x:v>
      </x:c>
      <x:c r="C4617" s="413" t="str">
        <x:v>=IF(A295="","",P295+Q295)</x:v>
      </x:c>
      <x:c r="D4617" s="413" t="str">
        <x:v>=IF(A295="","",P295+Q295+IF(AL295&lt;&gt;"",N(AK295),0))</x:v>
      </x:c>
      <x:c r="E4617" s="413" t="str">
        <x:v>Integrasi rumus</x:v>
      </x:c>
      <x:c r="F4617" s="413" t="str">
        <x:v>9 Sep 2026</x:v>
      </x:c>
    </x:row>
    <x:row r="4618" ht="40" customHeight="1">
      <x:c r="A4618" s="413" t="str">
        <x:v>Data Schedule</x:v>
      </x:c>
      <x:c r="B4618" s="413" t="str">
        <x:v>S295</x:v>
      </x:c>
      <x:c r="C4618" s="413" t="str">
        <x:v>=IF(A295="","",MIN(L295,P295+Q295))</x:v>
      </x:c>
      <x:c r="D4618" s="413" t="str">
        <x:v>=IF(A295="","",MIN(L295,AC295))</x:v>
      </x:c>
      <x:c r="E4618" s="413" t="str">
        <x:v>Integrasi rumus</x:v>
      </x:c>
      <x:c r="F4618" s="413" t="str">
        <x:v>9 Sep 2026</x:v>
      </x:c>
    </x:row>
    <x:row r="4619" ht="40" customHeight="1">
      <x:c r="A4619" s="413" t="str">
        <x:v>Data Schedule</x:v>
      </x:c>
      <x:c r="B4619" s="413" t="str">
        <x:v>T295</x:v>
      </x:c>
      <x:c r="C4619" s="413" t="str">
        <x:v>=IF(A295="","",IF(OR(O295="Lunas",R295&gt;0),0,MAX(0,L295-MAX(N295,P295)-Q295)))</x:v>
      </x:c>
      <x:c r="D4619" s="413" t="str">
        <x:v>=IF(A295="","",MAX(0,L295-AC295))</x:v>
      </x:c>
      <x:c r="E4619" s="413" t="str">
        <x:v>Integrasi rumus</x:v>
      </x:c>
      <x:c r="F4619" s="413" t="str">
        <x:v>9 Sep 2026</x:v>
      </x:c>
    </x:row>
    <x:row r="4620" ht="40" customHeight="1">
      <x:c r="A4620" s="413" t="str">
        <x:v>Data Schedule</x:v>
      </x:c>
      <x:c r="B4620" s="413" t="str">
        <x:v>AI295</x:v>
      </x:c>
      <x:c r="C4620" s="413" t="str">
        <x:v>=IF(A295="","",MAX(0,N295-P295))</x:v>
      </x:c>
      <x:c r="D4620" s="413" t="str">
        <x:v>=IF(A295="","",MAX(0,N295-AC295))</x:v>
      </x:c>
      <x:c r="E4620" s="413" t="str">
        <x:v>Integrasi rumus</x:v>
      </x:c>
      <x:c r="F4620" s="413" t="str">
        <x:v>9 Sep 2026</x:v>
      </x:c>
    </x:row>
    <x:row r="4621" ht="40" customHeight="1">
      <x:c r="A4621" s="413" t="str">
        <x:v>Data Schedule</x:v>
      </x:c>
      <x:c r="B4621" s="413" t="str">
        <x:v>V295</x:v>
      </x:c>
      <x:c r="C4621" s="413" t="str">
        <x:v>=IF(AND(A295&lt;&gt;"",U295=1,B295&gt;'Pengaturan'!$B$6,B295&lt;='Pengaturan'!$B$5),T295,0)</x:v>
      </x:c>
      <x:c r="D4621" s="413" t="str">
        <x:v>=IF(AND(AND(A295&lt;&gt;"",U295=1,AI295=0,AH295=0,LEFT(AG295,5)&lt;&gt;"CHECK",G295&lt;&gt;"CHECK PACKAGE"),B295&gt;'Pengaturan'!$B$6,B295&lt;='Pengaturan'!$B$5),T295,0)</x:v>
      </x:c>
      <x:c r="E4621" s="413" t="str">
        <x:v>Integrasi rumus</x:v>
      </x:c>
      <x:c r="F4621" s="413" t="str">
        <x:v>9 Sep 2026</x:v>
      </x:c>
    </x:row>
    <x:row r="4622" ht="40" customHeight="1">
      <x:c r="A4622" s="413" t="str">
        <x:v>Data Schedule</x:v>
      </x:c>
      <x:c r="B4622" s="413" t="str">
        <x:v>W295</x:v>
      </x:c>
      <x:c r="C4622" s="413" t="str">
        <x:v>=IF(AND(A295&lt;&gt;"",U295=1,B295='Pengaturan'!$B$6,'Pengaturan'!$B$28&lt;&gt;"Tutup"),T295,0)</x:v>
      </x:c>
      <x:c r="D4622" s="413" t="str">
        <x:v>=IF(AND(AND(A295&lt;&gt;"",U295=1,AI295=0,AH295=0,LEFT(AG295,5)&lt;&gt;"CHECK",G295&lt;&gt;"CHECK PACKAGE"),B295='Pengaturan'!$B$6,'Pengaturan'!$B$28&lt;&gt;"Tutup"),T295,0)</x:v>
      </x:c>
      <x:c r="E4622" s="413" t="str">
        <x:v>Integrasi rumus</x:v>
      </x:c>
      <x:c r="F4622" s="413" t="str">
        <x:v>9 Sep 2026</x:v>
      </x:c>
    </x:row>
    <x:row r="4623" ht="40" customHeight="1">
      <x:c r="A4623" s="413" t="str">
        <x:v>Data Schedule</x:v>
      </x:c>
      <x:c r="B4623" s="413" t="str">
        <x:v>AM295</x:v>
      </x:c>
      <x:c r="C4623" s="413"/>
      <x:c r="D4623" s="413" t="str">
        <x:v>=IF(AND(A295&lt;&gt;"",B295&gt;'Pengaturan'!$B$29,B295&lt;='Pengaturan'!$B$5),MAX(0,T295-V295-W295),0)</x:v>
      </x:c>
      <x:c r="E4623" s="413" t="str">
        <x:v>Integrasi rumus</x:v>
      </x:c>
      <x:c r="F4623" s="413" t="str">
        <x:v>9 Sep 2026</x:v>
      </x:c>
    </x:row>
    <x:row r="4624" ht="40" customHeight="1">
      <x:c r="A4624" s="413" t="str">
        <x:v>Data Schedule</x:v>
      </x:c>
      <x:c r="B4624" s="413" t="str">
        <x:v>AE295</x:v>
      </x:c>
      <x:c r="C4624" s="413" t="str">
        <x:v>=IF(A295="","",IF(AD295&lt;&gt;0,"CHECK harga/bayar",IF(AI295&gt;0,"CHECK DP belum cocok","OK")))</x:v>
      </x:c>
      <x:c r="D4624" s="413" t="str">
        <x:v>=IF(A295="","",IF(LEFT(AG295,5)="CHECK",AG295,IF(AD295&lt;&gt;0,"CHECK harga/bayar",IF(AI295&gt;0,"CHECK DP belum cocok",IF(U295=0,"Ditahan","OK")))))</x:v>
      </x:c>
      <x:c r="E4624" s="413" t="str">
        <x:v>Integrasi rumus</x:v>
      </x:c>
      <x:c r="F4624" s="413" t="str">
        <x:v>9 Sep 2026</x:v>
      </x:c>
    </x:row>
    <x:row r="4625" ht="40" customHeight="1">
      <x:c r="A4625" s="413" t="str">
        <x:v>Data Schedule</x:v>
      </x:c>
      <x:c r="B4625" s="413" t="str">
        <x:v>AC296</x:v>
      </x:c>
      <x:c r="C4625" s="413" t="str">
        <x:v>=IF(A296="","",P296+Q296)</x:v>
      </x:c>
      <x:c r="D4625" s="413" t="str">
        <x:v>=IF(A296="","",P296+Q296+IF(AL296&lt;&gt;"",N(AK296),0))</x:v>
      </x:c>
      <x:c r="E4625" s="413" t="str">
        <x:v>Integrasi rumus</x:v>
      </x:c>
      <x:c r="F4625" s="413" t="str">
        <x:v>9 Sep 2026</x:v>
      </x:c>
    </x:row>
    <x:row r="4626" ht="40" customHeight="1">
      <x:c r="A4626" s="413" t="str">
        <x:v>Data Schedule</x:v>
      </x:c>
      <x:c r="B4626" s="413" t="str">
        <x:v>S296</x:v>
      </x:c>
      <x:c r="C4626" s="413" t="str">
        <x:v>=IF(A296="","",MIN(L296,P296+Q296))</x:v>
      </x:c>
      <x:c r="D4626" s="413" t="str">
        <x:v>=IF(A296="","",MIN(L296,AC296))</x:v>
      </x:c>
      <x:c r="E4626" s="413" t="str">
        <x:v>Integrasi rumus</x:v>
      </x:c>
      <x:c r="F4626" s="413" t="str">
        <x:v>9 Sep 2026</x:v>
      </x:c>
    </x:row>
    <x:row r="4627" ht="40" customHeight="1">
      <x:c r="A4627" s="413" t="str">
        <x:v>Data Schedule</x:v>
      </x:c>
      <x:c r="B4627" s="413" t="str">
        <x:v>T296</x:v>
      </x:c>
      <x:c r="C4627" s="413" t="str">
        <x:v>=IF(A296="","",IF(OR(O296="Lunas",R296&gt;0),0,MAX(0,L296-MAX(N296,P296)-Q296)))</x:v>
      </x:c>
      <x:c r="D4627" s="413" t="str">
        <x:v>=IF(A296="","",MAX(0,L296-AC296))</x:v>
      </x:c>
      <x:c r="E4627" s="413" t="str">
        <x:v>Integrasi rumus</x:v>
      </x:c>
      <x:c r="F4627" s="413" t="str">
        <x:v>9 Sep 2026</x:v>
      </x:c>
    </x:row>
    <x:row r="4628" ht="40" customHeight="1">
      <x:c r="A4628" s="413" t="str">
        <x:v>Data Schedule</x:v>
      </x:c>
      <x:c r="B4628" s="413" t="str">
        <x:v>AI296</x:v>
      </x:c>
      <x:c r="C4628" s="413" t="str">
        <x:v>=IF(A296="","",MAX(0,N296-P296))</x:v>
      </x:c>
      <x:c r="D4628" s="413" t="str">
        <x:v>=IF(A296="","",MAX(0,N296-AC296))</x:v>
      </x:c>
      <x:c r="E4628" s="413" t="str">
        <x:v>Integrasi rumus</x:v>
      </x:c>
      <x:c r="F4628" s="413" t="str">
        <x:v>9 Sep 2026</x:v>
      </x:c>
    </x:row>
    <x:row r="4629" ht="40" customHeight="1">
      <x:c r="A4629" s="413" t="str">
        <x:v>Data Schedule</x:v>
      </x:c>
      <x:c r="B4629" s="413" t="str">
        <x:v>V296</x:v>
      </x:c>
      <x:c r="C4629" s="413" t="str">
        <x:v>=IF(AND(A296&lt;&gt;"",U296=1,B296&gt;'Pengaturan'!$B$6,B296&lt;='Pengaturan'!$B$5),T296,0)</x:v>
      </x:c>
      <x:c r="D4629" s="413" t="str">
        <x:v>=IF(AND(AND(A296&lt;&gt;"",U296=1,AI296=0,AH296=0,LEFT(AG296,5)&lt;&gt;"CHECK",G296&lt;&gt;"CHECK PACKAGE"),B296&gt;'Pengaturan'!$B$6,B296&lt;='Pengaturan'!$B$5),T296,0)</x:v>
      </x:c>
      <x:c r="E4629" s="413" t="str">
        <x:v>Integrasi rumus</x:v>
      </x:c>
      <x:c r="F4629" s="413" t="str">
        <x:v>9 Sep 2026</x:v>
      </x:c>
    </x:row>
    <x:row r="4630" ht="40" customHeight="1">
      <x:c r="A4630" s="413" t="str">
        <x:v>Data Schedule</x:v>
      </x:c>
      <x:c r="B4630" s="413" t="str">
        <x:v>W296</x:v>
      </x:c>
      <x:c r="C4630" s="413" t="str">
        <x:v>=IF(AND(A296&lt;&gt;"",U296=1,B296='Pengaturan'!$B$6,'Pengaturan'!$B$28&lt;&gt;"Tutup"),T296,0)</x:v>
      </x:c>
      <x:c r="D4630" s="413" t="str">
        <x:v>=IF(AND(AND(A296&lt;&gt;"",U296=1,AI296=0,AH296=0,LEFT(AG296,5)&lt;&gt;"CHECK",G296&lt;&gt;"CHECK PACKAGE"),B296='Pengaturan'!$B$6,'Pengaturan'!$B$28&lt;&gt;"Tutup"),T296,0)</x:v>
      </x:c>
      <x:c r="E4630" s="413" t="str">
        <x:v>Integrasi rumus</x:v>
      </x:c>
      <x:c r="F4630" s="413" t="str">
        <x:v>9 Sep 2026</x:v>
      </x:c>
    </x:row>
    <x:row r="4631" ht="40" customHeight="1">
      <x:c r="A4631" s="413" t="str">
        <x:v>Data Schedule</x:v>
      </x:c>
      <x:c r="B4631" s="413" t="str">
        <x:v>AM296</x:v>
      </x:c>
      <x:c r="C4631" s="413"/>
      <x:c r="D4631" s="413" t="str">
        <x:v>=IF(AND(A296&lt;&gt;"",B296&gt;'Pengaturan'!$B$29,B296&lt;='Pengaturan'!$B$5),MAX(0,T296-V296-W296),0)</x:v>
      </x:c>
      <x:c r="E4631" s="413" t="str">
        <x:v>Integrasi rumus</x:v>
      </x:c>
      <x:c r="F4631" s="413" t="str">
        <x:v>9 Sep 2026</x:v>
      </x:c>
    </x:row>
    <x:row r="4632" ht="40" customHeight="1">
      <x:c r="A4632" s="413" t="str">
        <x:v>Data Schedule</x:v>
      </x:c>
      <x:c r="B4632" s="413" t="str">
        <x:v>AE296</x:v>
      </x:c>
      <x:c r="C4632" s="413" t="str">
        <x:v>=IF(A296="","",IF(AD296&lt;&gt;0,"CHECK harga/bayar",IF(AI296&gt;0,"CHECK DP belum cocok","OK")))</x:v>
      </x:c>
      <x:c r="D4632" s="413" t="str">
        <x:v>=IF(A296="","",IF(LEFT(AG296,5)="CHECK",AG296,IF(AD296&lt;&gt;0,"CHECK harga/bayar",IF(AI296&gt;0,"CHECK DP belum cocok",IF(U296=0,"Ditahan","OK")))))</x:v>
      </x:c>
      <x:c r="E4632" s="413" t="str">
        <x:v>Integrasi rumus</x:v>
      </x:c>
      <x:c r="F4632" s="413" t="str">
        <x:v>9 Sep 2026</x:v>
      </x:c>
    </x:row>
    <x:row r="4633" ht="40" customHeight="1">
      <x:c r="A4633" s="413" t="str">
        <x:v>Data Schedule</x:v>
      </x:c>
      <x:c r="B4633" s="413" t="str">
        <x:v>AC297</x:v>
      </x:c>
      <x:c r="C4633" s="413" t="str">
        <x:v>=IF(A297="","",P297+Q297)</x:v>
      </x:c>
      <x:c r="D4633" s="413" t="str">
        <x:v>=IF(A297="","",P297+Q297+IF(AL297&lt;&gt;"",N(AK297),0))</x:v>
      </x:c>
      <x:c r="E4633" s="413" t="str">
        <x:v>Integrasi rumus</x:v>
      </x:c>
      <x:c r="F4633" s="413" t="str">
        <x:v>9 Sep 2026</x:v>
      </x:c>
    </x:row>
    <x:row r="4634" ht="40" customHeight="1">
      <x:c r="A4634" s="413" t="str">
        <x:v>Data Schedule</x:v>
      </x:c>
      <x:c r="B4634" s="413" t="str">
        <x:v>S297</x:v>
      </x:c>
      <x:c r="C4634" s="413" t="str">
        <x:v>=IF(A297="","",MIN(L297,P297+Q297))</x:v>
      </x:c>
      <x:c r="D4634" s="413" t="str">
        <x:v>=IF(A297="","",MIN(L297,AC297))</x:v>
      </x:c>
      <x:c r="E4634" s="413" t="str">
        <x:v>Integrasi rumus</x:v>
      </x:c>
      <x:c r="F4634" s="413" t="str">
        <x:v>9 Sep 2026</x:v>
      </x:c>
    </x:row>
    <x:row r="4635" ht="40" customHeight="1">
      <x:c r="A4635" s="413" t="str">
        <x:v>Data Schedule</x:v>
      </x:c>
      <x:c r="B4635" s="413" t="str">
        <x:v>T297</x:v>
      </x:c>
      <x:c r="C4635" s="413" t="str">
        <x:v>=IF(A297="","",IF(OR(O297="Lunas",R297&gt;0),0,MAX(0,L297-MAX(N297,P297)-Q297)))</x:v>
      </x:c>
      <x:c r="D4635" s="413" t="str">
        <x:v>=IF(A297="","",MAX(0,L297-AC297))</x:v>
      </x:c>
      <x:c r="E4635" s="413" t="str">
        <x:v>Integrasi rumus</x:v>
      </x:c>
      <x:c r="F4635" s="413" t="str">
        <x:v>9 Sep 2026</x:v>
      </x:c>
    </x:row>
    <x:row r="4636" ht="40" customHeight="1">
      <x:c r="A4636" s="413" t="str">
        <x:v>Data Schedule</x:v>
      </x:c>
      <x:c r="B4636" s="413" t="str">
        <x:v>AI297</x:v>
      </x:c>
      <x:c r="C4636" s="413" t="str">
        <x:v>=IF(A297="","",MAX(0,N297-P297))</x:v>
      </x:c>
      <x:c r="D4636" s="413" t="str">
        <x:v>=IF(A297="","",MAX(0,N297-AC297))</x:v>
      </x:c>
      <x:c r="E4636" s="413" t="str">
        <x:v>Integrasi rumus</x:v>
      </x:c>
      <x:c r="F4636" s="413" t="str">
        <x:v>9 Sep 2026</x:v>
      </x:c>
    </x:row>
    <x:row r="4637" ht="40" customHeight="1">
      <x:c r="A4637" s="413" t="str">
        <x:v>Data Schedule</x:v>
      </x:c>
      <x:c r="B4637" s="413" t="str">
        <x:v>V297</x:v>
      </x:c>
      <x:c r="C4637" s="413" t="str">
        <x:v>=IF(AND(A297&lt;&gt;"",U297=1,B297&gt;'Pengaturan'!$B$6,B297&lt;='Pengaturan'!$B$5),T297,0)</x:v>
      </x:c>
      <x:c r="D4637" s="413" t="str">
        <x:v>=IF(AND(AND(A297&lt;&gt;"",U297=1,AI297=0,AH297=0,LEFT(AG297,5)&lt;&gt;"CHECK",G297&lt;&gt;"CHECK PACKAGE"),B297&gt;'Pengaturan'!$B$6,B297&lt;='Pengaturan'!$B$5),T297,0)</x:v>
      </x:c>
      <x:c r="E4637" s="413" t="str">
        <x:v>Integrasi rumus</x:v>
      </x:c>
      <x:c r="F4637" s="413" t="str">
        <x:v>9 Sep 2026</x:v>
      </x:c>
    </x:row>
    <x:row r="4638" ht="40" customHeight="1">
      <x:c r="A4638" s="413" t="str">
        <x:v>Data Schedule</x:v>
      </x:c>
      <x:c r="B4638" s="413" t="str">
        <x:v>W297</x:v>
      </x:c>
      <x:c r="C4638" s="413" t="str">
        <x:v>=IF(AND(A297&lt;&gt;"",U297=1,B297='Pengaturan'!$B$6,'Pengaturan'!$B$28&lt;&gt;"Tutup"),T297,0)</x:v>
      </x:c>
      <x:c r="D4638" s="413" t="str">
        <x:v>=IF(AND(AND(A297&lt;&gt;"",U297=1,AI297=0,AH297=0,LEFT(AG297,5)&lt;&gt;"CHECK",G297&lt;&gt;"CHECK PACKAGE"),B297='Pengaturan'!$B$6,'Pengaturan'!$B$28&lt;&gt;"Tutup"),T297,0)</x:v>
      </x:c>
      <x:c r="E4638" s="413" t="str">
        <x:v>Integrasi rumus</x:v>
      </x:c>
      <x:c r="F4638" s="413" t="str">
        <x:v>9 Sep 2026</x:v>
      </x:c>
    </x:row>
    <x:row r="4639" ht="40" customHeight="1">
      <x:c r="A4639" s="413" t="str">
        <x:v>Data Schedule</x:v>
      </x:c>
      <x:c r="B4639" s="413" t="str">
        <x:v>AM297</x:v>
      </x:c>
      <x:c r="C4639" s="413"/>
      <x:c r="D4639" s="413" t="str">
        <x:v>=IF(AND(A297&lt;&gt;"",B297&gt;'Pengaturan'!$B$29,B297&lt;='Pengaturan'!$B$5),MAX(0,T297-V297-W297),0)</x:v>
      </x:c>
      <x:c r="E4639" s="413" t="str">
        <x:v>Integrasi rumus</x:v>
      </x:c>
      <x:c r="F4639" s="413" t="str">
        <x:v>9 Sep 2026</x:v>
      </x:c>
    </x:row>
    <x:row r="4640" ht="40" customHeight="1">
      <x:c r="A4640" s="413" t="str">
        <x:v>Data Schedule</x:v>
      </x:c>
      <x:c r="B4640" s="413" t="str">
        <x:v>AE297</x:v>
      </x:c>
      <x:c r="C4640" s="413" t="str">
        <x:v>=IF(A297="","",IF(AD297&lt;&gt;0,"CHECK harga/bayar",IF(AI297&gt;0,"CHECK DP belum cocok","OK")))</x:v>
      </x:c>
      <x:c r="D4640" s="413" t="str">
        <x:v>=IF(A297="","",IF(LEFT(AG297,5)="CHECK",AG297,IF(AD297&lt;&gt;0,"CHECK harga/bayar",IF(AI297&gt;0,"CHECK DP belum cocok",IF(U297=0,"Ditahan","OK")))))</x:v>
      </x:c>
      <x:c r="E4640" s="413" t="str">
        <x:v>Integrasi rumus</x:v>
      </x:c>
      <x:c r="F4640" s="413" t="str">
        <x:v>9 Sep 2026</x:v>
      </x:c>
    </x:row>
    <x:row r="4641" ht="40" customHeight="1">
      <x:c r="A4641" s="413" t="str">
        <x:v>Data Schedule</x:v>
      </x:c>
      <x:c r="B4641" s="413" t="str">
        <x:v>AC298</x:v>
      </x:c>
      <x:c r="C4641" s="413" t="str">
        <x:v>=IF(A298="","",P298+Q298)</x:v>
      </x:c>
      <x:c r="D4641" s="413" t="str">
        <x:v>=IF(A298="","",P298+Q298+IF(AL298&lt;&gt;"",N(AK298),0))</x:v>
      </x:c>
      <x:c r="E4641" s="413" t="str">
        <x:v>Integrasi rumus</x:v>
      </x:c>
      <x:c r="F4641" s="413" t="str">
        <x:v>9 Sep 2026</x:v>
      </x:c>
    </x:row>
    <x:row r="4642" ht="40" customHeight="1">
      <x:c r="A4642" s="413" t="str">
        <x:v>Data Schedule</x:v>
      </x:c>
      <x:c r="B4642" s="413" t="str">
        <x:v>S298</x:v>
      </x:c>
      <x:c r="C4642" s="413" t="str">
        <x:v>=IF(A298="","",MIN(L298,P298+Q298))</x:v>
      </x:c>
      <x:c r="D4642" s="413" t="str">
        <x:v>=IF(A298="","",MIN(L298,AC298))</x:v>
      </x:c>
      <x:c r="E4642" s="413" t="str">
        <x:v>Integrasi rumus</x:v>
      </x:c>
      <x:c r="F4642" s="413" t="str">
        <x:v>9 Sep 2026</x:v>
      </x:c>
    </x:row>
    <x:row r="4643" ht="40" customHeight="1">
      <x:c r="A4643" s="413" t="str">
        <x:v>Data Schedule</x:v>
      </x:c>
      <x:c r="B4643" s="413" t="str">
        <x:v>T298</x:v>
      </x:c>
      <x:c r="C4643" s="413" t="str">
        <x:v>=IF(A298="","",IF(OR(O298="Lunas",R298&gt;0),0,MAX(0,L298-MAX(N298,P298)-Q298)))</x:v>
      </x:c>
      <x:c r="D4643" s="413" t="str">
        <x:v>=IF(A298="","",MAX(0,L298-AC298))</x:v>
      </x:c>
      <x:c r="E4643" s="413" t="str">
        <x:v>Integrasi rumus</x:v>
      </x:c>
      <x:c r="F4643" s="413" t="str">
        <x:v>9 Sep 2026</x:v>
      </x:c>
    </x:row>
    <x:row r="4644" ht="40" customHeight="1">
      <x:c r="A4644" s="413" t="str">
        <x:v>Data Schedule</x:v>
      </x:c>
      <x:c r="B4644" s="413" t="str">
        <x:v>AI298</x:v>
      </x:c>
      <x:c r="C4644" s="413" t="str">
        <x:v>=IF(A298="","",MAX(0,N298-P298))</x:v>
      </x:c>
      <x:c r="D4644" s="413" t="str">
        <x:v>=IF(A298="","",MAX(0,N298-AC298))</x:v>
      </x:c>
      <x:c r="E4644" s="413" t="str">
        <x:v>Integrasi rumus</x:v>
      </x:c>
      <x:c r="F4644" s="413" t="str">
        <x:v>9 Sep 2026</x:v>
      </x:c>
    </x:row>
    <x:row r="4645" ht="40" customHeight="1">
      <x:c r="A4645" s="413" t="str">
        <x:v>Data Schedule</x:v>
      </x:c>
      <x:c r="B4645" s="413" t="str">
        <x:v>V298</x:v>
      </x:c>
      <x:c r="C4645" s="413" t="str">
        <x:v>=IF(AND(A298&lt;&gt;"",U298=1,B298&gt;'Pengaturan'!$B$6,B298&lt;='Pengaturan'!$B$5),T298,0)</x:v>
      </x:c>
      <x:c r="D4645" s="413" t="str">
        <x:v>=IF(AND(AND(A298&lt;&gt;"",U298=1,AI298=0,AH298=0,LEFT(AG298,5)&lt;&gt;"CHECK",G298&lt;&gt;"CHECK PACKAGE"),B298&gt;'Pengaturan'!$B$6,B298&lt;='Pengaturan'!$B$5),T298,0)</x:v>
      </x:c>
      <x:c r="E4645" s="413" t="str">
        <x:v>Integrasi rumus</x:v>
      </x:c>
      <x:c r="F4645" s="413" t="str">
        <x:v>9 Sep 2026</x:v>
      </x:c>
    </x:row>
    <x:row r="4646" ht="40" customHeight="1">
      <x:c r="A4646" s="413" t="str">
        <x:v>Data Schedule</x:v>
      </x:c>
      <x:c r="B4646" s="413" t="str">
        <x:v>W298</x:v>
      </x:c>
      <x:c r="C4646" s="413" t="str">
        <x:v>=IF(AND(A298&lt;&gt;"",U298=1,B298='Pengaturan'!$B$6,'Pengaturan'!$B$28&lt;&gt;"Tutup"),T298,0)</x:v>
      </x:c>
      <x:c r="D4646" s="413" t="str">
        <x:v>=IF(AND(AND(A298&lt;&gt;"",U298=1,AI298=0,AH298=0,LEFT(AG298,5)&lt;&gt;"CHECK",G298&lt;&gt;"CHECK PACKAGE"),B298='Pengaturan'!$B$6,'Pengaturan'!$B$28&lt;&gt;"Tutup"),T298,0)</x:v>
      </x:c>
      <x:c r="E4646" s="413" t="str">
        <x:v>Integrasi rumus</x:v>
      </x:c>
      <x:c r="F4646" s="413" t="str">
        <x:v>9 Sep 2026</x:v>
      </x:c>
    </x:row>
    <x:row r="4647" ht="40" customHeight="1">
      <x:c r="A4647" s="413" t="str">
        <x:v>Data Schedule</x:v>
      </x:c>
      <x:c r="B4647" s="413" t="str">
        <x:v>AM298</x:v>
      </x:c>
      <x:c r="C4647" s="413"/>
      <x:c r="D4647" s="413" t="str">
        <x:v>=IF(AND(A298&lt;&gt;"",B298&gt;'Pengaturan'!$B$29,B298&lt;='Pengaturan'!$B$5),MAX(0,T298-V298-W298),0)</x:v>
      </x:c>
      <x:c r="E4647" s="413" t="str">
        <x:v>Integrasi rumus</x:v>
      </x:c>
      <x:c r="F4647" s="413" t="str">
        <x:v>9 Sep 2026</x:v>
      </x:c>
    </x:row>
    <x:row r="4648" ht="40" customHeight="1">
      <x:c r="A4648" s="413" t="str">
        <x:v>Data Schedule</x:v>
      </x:c>
      <x:c r="B4648" s="413" t="str">
        <x:v>AE298</x:v>
      </x:c>
      <x:c r="C4648" s="413" t="str">
        <x:v>=IF(A298="","",IF(AD298&lt;&gt;0,"CHECK harga/bayar",IF(AI298&gt;0,"CHECK DP belum cocok","OK")))</x:v>
      </x:c>
      <x:c r="D4648" s="413" t="str">
        <x:v>=IF(A298="","",IF(LEFT(AG298,5)="CHECK",AG298,IF(AD298&lt;&gt;0,"CHECK harga/bayar",IF(AI298&gt;0,"CHECK DP belum cocok",IF(U298=0,"Ditahan","OK")))))</x:v>
      </x:c>
      <x:c r="E4648" s="413" t="str">
        <x:v>Integrasi rumus</x:v>
      </x:c>
      <x:c r="F4648" s="413" t="str">
        <x:v>9 Sep 2026</x:v>
      </x:c>
    </x:row>
    <x:row r="4649" ht="40" customHeight="1">
      <x:c r="A4649" s="413" t="str">
        <x:v>Data Schedule</x:v>
      </x:c>
      <x:c r="B4649" s="413" t="str">
        <x:v>AC299</x:v>
      </x:c>
      <x:c r="C4649" s="413" t="str">
        <x:v>=IF(A299="","",P299+Q299)</x:v>
      </x:c>
      <x:c r="D4649" s="413" t="str">
        <x:v>=IF(A299="","",P299+Q299+IF(AL299&lt;&gt;"",N(AK299),0))</x:v>
      </x:c>
      <x:c r="E4649" s="413" t="str">
        <x:v>Integrasi rumus</x:v>
      </x:c>
      <x:c r="F4649" s="413" t="str">
        <x:v>9 Sep 2026</x:v>
      </x:c>
    </x:row>
    <x:row r="4650" ht="40" customHeight="1">
      <x:c r="A4650" s="413" t="str">
        <x:v>Data Schedule</x:v>
      </x:c>
      <x:c r="B4650" s="413" t="str">
        <x:v>S299</x:v>
      </x:c>
      <x:c r="C4650" s="413" t="str">
        <x:v>=IF(A299="","",MIN(L299,P299+Q299))</x:v>
      </x:c>
      <x:c r="D4650" s="413" t="str">
        <x:v>=IF(A299="","",MIN(L299,AC299))</x:v>
      </x:c>
      <x:c r="E4650" s="413" t="str">
        <x:v>Integrasi rumus</x:v>
      </x:c>
      <x:c r="F4650" s="413" t="str">
        <x:v>9 Sep 2026</x:v>
      </x:c>
    </x:row>
    <x:row r="4651" ht="40" customHeight="1">
      <x:c r="A4651" s="413" t="str">
        <x:v>Data Schedule</x:v>
      </x:c>
      <x:c r="B4651" s="413" t="str">
        <x:v>T299</x:v>
      </x:c>
      <x:c r="C4651" s="413" t="str">
        <x:v>=IF(A299="","",IF(OR(O299="Lunas",R299&gt;0),0,MAX(0,L299-MAX(N299,P299)-Q299)))</x:v>
      </x:c>
      <x:c r="D4651" s="413" t="str">
        <x:v>=IF(A299="","",MAX(0,L299-AC299))</x:v>
      </x:c>
      <x:c r="E4651" s="413" t="str">
        <x:v>Integrasi rumus</x:v>
      </x:c>
      <x:c r="F4651" s="413" t="str">
        <x:v>9 Sep 2026</x:v>
      </x:c>
    </x:row>
    <x:row r="4652" ht="40" customHeight="1">
      <x:c r="A4652" s="413" t="str">
        <x:v>Data Schedule</x:v>
      </x:c>
      <x:c r="B4652" s="413" t="str">
        <x:v>AI299</x:v>
      </x:c>
      <x:c r="C4652" s="413" t="str">
        <x:v>=IF(A299="","",MAX(0,N299-P299))</x:v>
      </x:c>
      <x:c r="D4652" s="413" t="str">
        <x:v>=IF(A299="","",MAX(0,N299-AC299))</x:v>
      </x:c>
      <x:c r="E4652" s="413" t="str">
        <x:v>Integrasi rumus</x:v>
      </x:c>
      <x:c r="F4652" s="413" t="str">
        <x:v>9 Sep 2026</x:v>
      </x:c>
    </x:row>
    <x:row r="4653" ht="40" customHeight="1">
      <x:c r="A4653" s="413" t="str">
        <x:v>Data Schedule</x:v>
      </x:c>
      <x:c r="B4653" s="413" t="str">
        <x:v>V299</x:v>
      </x:c>
      <x:c r="C4653" s="413" t="str">
        <x:v>=IF(AND(A299&lt;&gt;"",U299=1,B299&gt;'Pengaturan'!$B$6,B299&lt;='Pengaturan'!$B$5),T299,0)</x:v>
      </x:c>
      <x:c r="D4653" s="413" t="str">
        <x:v>=IF(AND(AND(A299&lt;&gt;"",U299=1,AI299=0,AH299=0,LEFT(AG299,5)&lt;&gt;"CHECK",G299&lt;&gt;"CHECK PACKAGE"),B299&gt;'Pengaturan'!$B$6,B299&lt;='Pengaturan'!$B$5),T299,0)</x:v>
      </x:c>
      <x:c r="E4653" s="413" t="str">
        <x:v>Integrasi rumus</x:v>
      </x:c>
      <x:c r="F4653" s="413" t="str">
        <x:v>9 Sep 2026</x:v>
      </x:c>
    </x:row>
    <x:row r="4654" ht="40" customHeight="1">
      <x:c r="A4654" s="413" t="str">
        <x:v>Data Schedule</x:v>
      </x:c>
      <x:c r="B4654" s="413" t="str">
        <x:v>W299</x:v>
      </x:c>
      <x:c r="C4654" s="413" t="str">
        <x:v>=IF(AND(A299&lt;&gt;"",U299=1,B299='Pengaturan'!$B$6,'Pengaturan'!$B$28&lt;&gt;"Tutup"),T299,0)</x:v>
      </x:c>
      <x:c r="D4654" s="413" t="str">
        <x:v>=IF(AND(AND(A299&lt;&gt;"",U299=1,AI299=0,AH299=0,LEFT(AG299,5)&lt;&gt;"CHECK",G299&lt;&gt;"CHECK PACKAGE"),B299='Pengaturan'!$B$6,'Pengaturan'!$B$28&lt;&gt;"Tutup"),T299,0)</x:v>
      </x:c>
      <x:c r="E4654" s="413" t="str">
        <x:v>Integrasi rumus</x:v>
      </x:c>
      <x:c r="F4654" s="413" t="str">
        <x:v>9 Sep 2026</x:v>
      </x:c>
    </x:row>
    <x:row r="4655" ht="40" customHeight="1">
      <x:c r="A4655" s="413" t="str">
        <x:v>Data Schedule</x:v>
      </x:c>
      <x:c r="B4655" s="413" t="str">
        <x:v>AM299</x:v>
      </x:c>
      <x:c r="C4655" s="413"/>
      <x:c r="D4655" s="413" t="str">
        <x:v>=IF(AND(A299&lt;&gt;"",B299&gt;'Pengaturan'!$B$29,B299&lt;='Pengaturan'!$B$5),MAX(0,T299-V299-W299),0)</x:v>
      </x:c>
      <x:c r="E4655" s="413" t="str">
        <x:v>Integrasi rumus</x:v>
      </x:c>
      <x:c r="F4655" s="413" t="str">
        <x:v>9 Sep 2026</x:v>
      </x:c>
    </x:row>
    <x:row r="4656" ht="40" customHeight="1">
      <x:c r="A4656" s="413" t="str">
        <x:v>Data Schedule</x:v>
      </x:c>
      <x:c r="B4656" s="413" t="str">
        <x:v>AE299</x:v>
      </x:c>
      <x:c r="C4656" s="413" t="str">
        <x:v>=IF(A299="","",IF(AD299&lt;&gt;0,"CHECK harga/bayar",IF(AI299&gt;0,"CHECK DP belum cocok","OK")))</x:v>
      </x:c>
      <x:c r="D4656" s="413" t="str">
        <x:v>=IF(A299="","",IF(LEFT(AG299,5)="CHECK",AG299,IF(AD299&lt;&gt;0,"CHECK harga/bayar",IF(AI299&gt;0,"CHECK DP belum cocok",IF(U299=0,"Ditahan","OK")))))</x:v>
      </x:c>
      <x:c r="E4656" s="413" t="str">
        <x:v>Integrasi rumus</x:v>
      </x:c>
      <x:c r="F4656" s="413" t="str">
        <x:v>9 Sep 2026</x:v>
      </x:c>
    </x:row>
    <x:row r="4657" ht="40" customHeight="1">
      <x:c r="A4657" s="413" t="str">
        <x:v>Data Schedule</x:v>
      </x:c>
      <x:c r="B4657" s="413" t="str">
        <x:v>AC300</x:v>
      </x:c>
      <x:c r="C4657" s="413" t="str">
        <x:v>=IF(A300="","",P300+Q300)</x:v>
      </x:c>
      <x:c r="D4657" s="413" t="str">
        <x:v>=IF(A300="","",P300+Q300+IF(AL300&lt;&gt;"",N(AK300),0))</x:v>
      </x:c>
      <x:c r="E4657" s="413" t="str">
        <x:v>Integrasi rumus</x:v>
      </x:c>
      <x:c r="F4657" s="413" t="str">
        <x:v>9 Sep 2026</x:v>
      </x:c>
    </x:row>
    <x:row r="4658" ht="40" customHeight="1">
      <x:c r="A4658" s="413" t="str">
        <x:v>Data Schedule</x:v>
      </x:c>
      <x:c r="B4658" s="413" t="str">
        <x:v>S300</x:v>
      </x:c>
      <x:c r="C4658" s="413" t="str">
        <x:v>=IF(A300="","",MIN(L300,P300+Q300))</x:v>
      </x:c>
      <x:c r="D4658" s="413" t="str">
        <x:v>=IF(A300="","",MIN(L300,AC300))</x:v>
      </x:c>
      <x:c r="E4658" s="413" t="str">
        <x:v>Integrasi rumus</x:v>
      </x:c>
      <x:c r="F4658" s="413" t="str">
        <x:v>9 Sep 2026</x:v>
      </x:c>
    </x:row>
    <x:row r="4659" ht="40" customHeight="1">
      <x:c r="A4659" s="413" t="str">
        <x:v>Data Schedule</x:v>
      </x:c>
      <x:c r="B4659" s="413" t="str">
        <x:v>T300</x:v>
      </x:c>
      <x:c r="C4659" s="413" t="str">
        <x:v>=IF(A300="","",IF(OR(O300="Lunas",R300&gt;0),0,MAX(0,L300-MAX(N300,P300)-Q300)))</x:v>
      </x:c>
      <x:c r="D4659" s="413" t="str">
        <x:v>=IF(A300="","",MAX(0,L300-AC300))</x:v>
      </x:c>
      <x:c r="E4659" s="413" t="str">
        <x:v>Integrasi rumus</x:v>
      </x:c>
      <x:c r="F4659" s="413" t="str">
        <x:v>9 Sep 2026</x:v>
      </x:c>
    </x:row>
    <x:row r="4660" ht="40" customHeight="1">
      <x:c r="A4660" s="413" t="str">
        <x:v>Data Schedule</x:v>
      </x:c>
      <x:c r="B4660" s="413" t="str">
        <x:v>AI300</x:v>
      </x:c>
      <x:c r="C4660" s="413" t="str">
        <x:v>=IF(A300="","",MAX(0,N300-P300))</x:v>
      </x:c>
      <x:c r="D4660" s="413" t="str">
        <x:v>=IF(A300="","",MAX(0,N300-AC300))</x:v>
      </x:c>
      <x:c r="E4660" s="413" t="str">
        <x:v>Integrasi rumus</x:v>
      </x:c>
      <x:c r="F4660" s="413" t="str">
        <x:v>9 Sep 2026</x:v>
      </x:c>
    </x:row>
    <x:row r="4661" ht="40" customHeight="1">
      <x:c r="A4661" s="413" t="str">
        <x:v>Data Schedule</x:v>
      </x:c>
      <x:c r="B4661" s="413" t="str">
        <x:v>V300</x:v>
      </x:c>
      <x:c r="C4661" s="413" t="str">
        <x:v>=IF(AND(A300&lt;&gt;"",U300=1,B300&gt;'Pengaturan'!$B$6,B300&lt;='Pengaturan'!$B$5),T300,0)</x:v>
      </x:c>
      <x:c r="D4661" s="413" t="str">
        <x:v>=IF(AND(AND(A300&lt;&gt;"",U300=1,AI300=0,AH300=0,LEFT(AG300,5)&lt;&gt;"CHECK",G300&lt;&gt;"CHECK PACKAGE"),B300&gt;'Pengaturan'!$B$6,B300&lt;='Pengaturan'!$B$5),T300,0)</x:v>
      </x:c>
      <x:c r="E4661" s="413" t="str">
        <x:v>Integrasi rumus</x:v>
      </x:c>
      <x:c r="F4661" s="413" t="str">
        <x:v>9 Sep 2026</x:v>
      </x:c>
    </x:row>
    <x:row r="4662" ht="40" customHeight="1">
      <x:c r="A4662" s="413" t="str">
        <x:v>Data Schedule</x:v>
      </x:c>
      <x:c r="B4662" s="413" t="str">
        <x:v>W300</x:v>
      </x:c>
      <x:c r="C4662" s="413" t="str">
        <x:v>=IF(AND(A300&lt;&gt;"",U300=1,B300='Pengaturan'!$B$6,'Pengaturan'!$B$28&lt;&gt;"Tutup"),T300,0)</x:v>
      </x:c>
      <x:c r="D4662" s="413" t="str">
        <x:v>=IF(AND(AND(A300&lt;&gt;"",U300=1,AI300=0,AH300=0,LEFT(AG300,5)&lt;&gt;"CHECK",G300&lt;&gt;"CHECK PACKAGE"),B300='Pengaturan'!$B$6,'Pengaturan'!$B$28&lt;&gt;"Tutup"),T300,0)</x:v>
      </x:c>
      <x:c r="E4662" s="413" t="str">
        <x:v>Integrasi rumus</x:v>
      </x:c>
      <x:c r="F4662" s="413" t="str">
        <x:v>9 Sep 2026</x:v>
      </x:c>
    </x:row>
    <x:row r="4663" ht="40" customHeight="1">
      <x:c r="A4663" s="413" t="str">
        <x:v>Data Schedule</x:v>
      </x:c>
      <x:c r="B4663" s="413" t="str">
        <x:v>AM300</x:v>
      </x:c>
      <x:c r="C4663" s="413"/>
      <x:c r="D4663" s="413" t="str">
        <x:v>=IF(AND(A300&lt;&gt;"",B300&gt;'Pengaturan'!$B$29,B300&lt;='Pengaturan'!$B$5),MAX(0,T300-V300-W300),0)</x:v>
      </x:c>
      <x:c r="E4663" s="413" t="str">
        <x:v>Integrasi rumus</x:v>
      </x:c>
      <x:c r="F4663" s="413" t="str">
        <x:v>9 Sep 2026</x:v>
      </x:c>
    </x:row>
    <x:row r="4664" ht="40" customHeight="1">
      <x:c r="A4664" s="413" t="str">
        <x:v>Data Schedule</x:v>
      </x:c>
      <x:c r="B4664" s="413" t="str">
        <x:v>AE300</x:v>
      </x:c>
      <x:c r="C4664" s="413" t="str">
        <x:v>=IF(A300="","",IF(AD300&lt;&gt;0,"CHECK harga/bayar",IF(AI300&gt;0,"CHECK DP belum cocok","OK")))</x:v>
      </x:c>
      <x:c r="D4664" s="413" t="str">
        <x:v>=IF(A300="","",IF(LEFT(AG300,5)="CHECK",AG300,IF(AD300&lt;&gt;0,"CHECK harga/bayar",IF(AI300&gt;0,"CHECK DP belum cocok",IF(U300=0,"Ditahan","OK")))))</x:v>
      </x:c>
      <x:c r="E4664" s="413" t="str">
        <x:v>Integrasi rumus</x:v>
      </x:c>
      <x:c r="F4664" s="413" t="str">
        <x:v>9 Sep 2026</x:v>
      </x:c>
    </x:row>
    <x:row r="4665" ht="40" customHeight="1">
      <x:c r="A4665" s="413" t="str">
        <x:v>Data Schedule</x:v>
      </x:c>
      <x:c r="B4665" s="413" t="str">
        <x:v>AC301</x:v>
      </x:c>
      <x:c r="C4665" s="413" t="str">
        <x:v>=IF(A301="","",P301+Q301)</x:v>
      </x:c>
      <x:c r="D4665" s="413" t="str">
        <x:v>=IF(A301="","",P301+Q301+IF(AL301&lt;&gt;"",N(AK301),0))</x:v>
      </x:c>
      <x:c r="E4665" s="413" t="str">
        <x:v>Integrasi rumus</x:v>
      </x:c>
      <x:c r="F4665" s="413" t="str">
        <x:v>9 Sep 2026</x:v>
      </x:c>
    </x:row>
    <x:row r="4666" ht="40" customHeight="1">
      <x:c r="A4666" s="413" t="str">
        <x:v>Data Schedule</x:v>
      </x:c>
      <x:c r="B4666" s="413" t="str">
        <x:v>S301</x:v>
      </x:c>
      <x:c r="C4666" s="413" t="str">
        <x:v>=IF(A301="","",MIN(L301,P301+Q301))</x:v>
      </x:c>
      <x:c r="D4666" s="413" t="str">
        <x:v>=IF(A301="","",MIN(L301,AC301))</x:v>
      </x:c>
      <x:c r="E4666" s="413" t="str">
        <x:v>Integrasi rumus</x:v>
      </x:c>
      <x:c r="F4666" s="413" t="str">
        <x:v>9 Sep 2026</x:v>
      </x:c>
    </x:row>
    <x:row r="4667" ht="40" customHeight="1">
      <x:c r="A4667" s="413" t="str">
        <x:v>Data Schedule</x:v>
      </x:c>
      <x:c r="B4667" s="413" t="str">
        <x:v>T301</x:v>
      </x:c>
      <x:c r="C4667" s="413" t="str">
        <x:v>=IF(A301="","",IF(OR(O301="Lunas",R301&gt;0),0,MAX(0,L301-MAX(N301,P301)-Q301)))</x:v>
      </x:c>
      <x:c r="D4667" s="413" t="str">
        <x:v>=IF(A301="","",MAX(0,L301-AC301))</x:v>
      </x:c>
      <x:c r="E4667" s="413" t="str">
        <x:v>Integrasi rumus</x:v>
      </x:c>
      <x:c r="F4667" s="413" t="str">
        <x:v>9 Sep 2026</x:v>
      </x:c>
    </x:row>
    <x:row r="4668" ht="40" customHeight="1">
      <x:c r="A4668" s="413" t="str">
        <x:v>Data Schedule</x:v>
      </x:c>
      <x:c r="B4668" s="413" t="str">
        <x:v>AI301</x:v>
      </x:c>
      <x:c r="C4668" s="413" t="str">
        <x:v>=IF(A301="","",MAX(0,N301-P301))</x:v>
      </x:c>
      <x:c r="D4668" s="413" t="str">
        <x:v>=IF(A301="","",MAX(0,N301-AC301))</x:v>
      </x:c>
      <x:c r="E4668" s="413" t="str">
        <x:v>Integrasi rumus</x:v>
      </x:c>
      <x:c r="F4668" s="413" t="str">
        <x:v>9 Sep 2026</x:v>
      </x:c>
    </x:row>
    <x:row r="4669" ht="40" customHeight="1">
      <x:c r="A4669" s="413" t="str">
        <x:v>Data Schedule</x:v>
      </x:c>
      <x:c r="B4669" s="413" t="str">
        <x:v>V301</x:v>
      </x:c>
      <x:c r="C4669" s="413" t="str">
        <x:v>=IF(AND(A301&lt;&gt;"",U301=1,B301&gt;'Pengaturan'!$B$6,B301&lt;='Pengaturan'!$B$5),T301,0)</x:v>
      </x:c>
      <x:c r="D4669" s="413" t="str">
        <x:v>=IF(AND(AND(A301&lt;&gt;"",U301=1,AI301=0,AH301=0,LEFT(AG301,5)&lt;&gt;"CHECK",G301&lt;&gt;"CHECK PACKAGE"),B301&gt;'Pengaturan'!$B$6,B301&lt;='Pengaturan'!$B$5),T301,0)</x:v>
      </x:c>
      <x:c r="E4669" s="413" t="str">
        <x:v>Integrasi rumus</x:v>
      </x:c>
      <x:c r="F4669" s="413" t="str">
        <x:v>9 Sep 2026</x:v>
      </x:c>
    </x:row>
    <x:row r="4670" ht="40" customHeight="1">
      <x:c r="A4670" s="413" t="str">
        <x:v>Data Schedule</x:v>
      </x:c>
      <x:c r="B4670" s="413" t="str">
        <x:v>W301</x:v>
      </x:c>
      <x:c r="C4670" s="413" t="str">
        <x:v>=IF(AND(A301&lt;&gt;"",U301=1,B301='Pengaturan'!$B$6,'Pengaturan'!$B$28&lt;&gt;"Tutup"),T301,0)</x:v>
      </x:c>
      <x:c r="D4670" s="413" t="str">
        <x:v>=IF(AND(AND(A301&lt;&gt;"",U301=1,AI301=0,AH301=0,LEFT(AG301,5)&lt;&gt;"CHECK",G301&lt;&gt;"CHECK PACKAGE"),B301='Pengaturan'!$B$6,'Pengaturan'!$B$28&lt;&gt;"Tutup"),T301,0)</x:v>
      </x:c>
      <x:c r="E4670" s="413" t="str">
        <x:v>Integrasi rumus</x:v>
      </x:c>
      <x:c r="F4670" s="413" t="str">
        <x:v>9 Sep 2026</x:v>
      </x:c>
    </x:row>
    <x:row r="4671" ht="40" customHeight="1">
      <x:c r="A4671" s="413" t="str">
        <x:v>Data Schedule</x:v>
      </x:c>
      <x:c r="B4671" s="413" t="str">
        <x:v>AM301</x:v>
      </x:c>
      <x:c r="C4671" s="413"/>
      <x:c r="D4671" s="413" t="str">
        <x:v>=IF(AND(A301&lt;&gt;"",B301&gt;'Pengaturan'!$B$29,B301&lt;='Pengaturan'!$B$5),MAX(0,T301-V301-W301),0)</x:v>
      </x:c>
      <x:c r="E4671" s="413" t="str">
        <x:v>Integrasi rumus</x:v>
      </x:c>
      <x:c r="F4671" s="413" t="str">
        <x:v>9 Sep 2026</x:v>
      </x:c>
    </x:row>
    <x:row r="4672" ht="40" customHeight="1">
      <x:c r="A4672" s="413" t="str">
        <x:v>Data Schedule</x:v>
      </x:c>
      <x:c r="B4672" s="413" t="str">
        <x:v>AE301</x:v>
      </x:c>
      <x:c r="C4672" s="413" t="str">
        <x:v>=IF(A301="","",IF(AD301&lt;&gt;0,"CHECK harga/bayar",IF(AI301&gt;0,"CHECK DP belum cocok","OK")))</x:v>
      </x:c>
      <x:c r="D4672" s="413" t="str">
        <x:v>=IF(A301="","",IF(LEFT(AG301,5)="CHECK",AG301,IF(AD301&lt;&gt;0,"CHECK harga/bayar",IF(AI301&gt;0,"CHECK DP belum cocok",IF(U301=0,"Ditahan","OK")))))</x:v>
      </x:c>
      <x:c r="E4672" s="413" t="str">
        <x:v>Integrasi rumus</x:v>
      </x:c>
      <x:c r="F4672" s="413" t="str">
        <x:v>9 Sep 2026</x:v>
      </x:c>
    </x:row>
    <x:row r="4673" ht="40" customHeight="1">
      <x:c r="A4673" s="413" t="str">
        <x:v>Data Schedule</x:v>
      </x:c>
      <x:c r="B4673" s="413" t="str">
        <x:v>AC302</x:v>
      </x:c>
      <x:c r="C4673" s="413" t="str">
        <x:v>=IF(A302="","",P302+Q302)</x:v>
      </x:c>
      <x:c r="D4673" s="413" t="str">
        <x:v>=IF(A302="","",P302+Q302+IF(AL302&lt;&gt;"",N(AK302),0))</x:v>
      </x:c>
      <x:c r="E4673" s="413" t="str">
        <x:v>Integrasi rumus</x:v>
      </x:c>
      <x:c r="F4673" s="413" t="str">
        <x:v>9 Sep 2026</x:v>
      </x:c>
    </x:row>
    <x:row r="4674" ht="40" customHeight="1">
      <x:c r="A4674" s="413" t="str">
        <x:v>Data Schedule</x:v>
      </x:c>
      <x:c r="B4674" s="413" t="str">
        <x:v>S302</x:v>
      </x:c>
      <x:c r="C4674" s="413" t="str">
        <x:v>=IF(A302="","",MIN(L302,P302+Q302))</x:v>
      </x:c>
      <x:c r="D4674" s="413" t="str">
        <x:v>=IF(A302="","",MIN(L302,AC302))</x:v>
      </x:c>
      <x:c r="E4674" s="413" t="str">
        <x:v>Integrasi rumus</x:v>
      </x:c>
      <x:c r="F4674" s="413" t="str">
        <x:v>9 Sep 2026</x:v>
      </x:c>
    </x:row>
    <x:row r="4675" ht="40" customHeight="1">
      <x:c r="A4675" s="413" t="str">
        <x:v>Data Schedule</x:v>
      </x:c>
      <x:c r="B4675" s="413" t="str">
        <x:v>T302</x:v>
      </x:c>
      <x:c r="C4675" s="413" t="str">
        <x:v>=IF(A302="","",IF(OR(O302="Lunas",R302&gt;0),0,MAX(0,L302-MAX(N302,P302)-Q302)))</x:v>
      </x:c>
      <x:c r="D4675" s="413" t="str">
        <x:v>=IF(A302="","",MAX(0,L302-AC302))</x:v>
      </x:c>
      <x:c r="E4675" s="413" t="str">
        <x:v>Integrasi rumus</x:v>
      </x:c>
      <x:c r="F4675" s="413" t="str">
        <x:v>9 Sep 2026</x:v>
      </x:c>
    </x:row>
    <x:row r="4676" ht="40" customHeight="1">
      <x:c r="A4676" s="413" t="str">
        <x:v>Data Schedule</x:v>
      </x:c>
      <x:c r="B4676" s="413" t="str">
        <x:v>AI302</x:v>
      </x:c>
      <x:c r="C4676" s="413" t="str">
        <x:v>=IF(A302="","",MAX(0,N302-P302))</x:v>
      </x:c>
      <x:c r="D4676" s="413" t="str">
        <x:v>=IF(A302="","",MAX(0,N302-AC302))</x:v>
      </x:c>
      <x:c r="E4676" s="413" t="str">
        <x:v>Integrasi rumus</x:v>
      </x:c>
      <x:c r="F4676" s="413" t="str">
        <x:v>9 Sep 2026</x:v>
      </x:c>
    </x:row>
    <x:row r="4677" ht="40" customHeight="1">
      <x:c r="A4677" s="413" t="str">
        <x:v>Data Schedule</x:v>
      </x:c>
      <x:c r="B4677" s="413" t="str">
        <x:v>V302</x:v>
      </x:c>
      <x:c r="C4677" s="413" t="str">
        <x:v>=IF(AND(A302&lt;&gt;"",U302=1,B302&gt;'Pengaturan'!$B$6,B302&lt;='Pengaturan'!$B$5),T302,0)</x:v>
      </x:c>
      <x:c r="D4677" s="413" t="str">
        <x:v>=IF(AND(AND(A302&lt;&gt;"",U302=1,AI302=0,AH302=0,LEFT(AG302,5)&lt;&gt;"CHECK",G302&lt;&gt;"CHECK PACKAGE"),B302&gt;'Pengaturan'!$B$6,B302&lt;='Pengaturan'!$B$5),T302,0)</x:v>
      </x:c>
      <x:c r="E4677" s="413" t="str">
        <x:v>Integrasi rumus</x:v>
      </x:c>
      <x:c r="F4677" s="413" t="str">
        <x:v>9 Sep 2026</x:v>
      </x:c>
    </x:row>
    <x:row r="4678" ht="40" customHeight="1">
      <x:c r="A4678" s="413" t="str">
        <x:v>Data Schedule</x:v>
      </x:c>
      <x:c r="B4678" s="413" t="str">
        <x:v>W302</x:v>
      </x:c>
      <x:c r="C4678" s="413" t="str">
        <x:v>=IF(AND(A302&lt;&gt;"",U302=1,B302='Pengaturan'!$B$6,'Pengaturan'!$B$28&lt;&gt;"Tutup"),T302,0)</x:v>
      </x:c>
      <x:c r="D4678" s="413" t="str">
        <x:v>=IF(AND(AND(A302&lt;&gt;"",U302=1,AI302=0,AH302=0,LEFT(AG302,5)&lt;&gt;"CHECK",G302&lt;&gt;"CHECK PACKAGE"),B302='Pengaturan'!$B$6,'Pengaturan'!$B$28&lt;&gt;"Tutup"),T302,0)</x:v>
      </x:c>
      <x:c r="E4678" s="413" t="str">
        <x:v>Integrasi rumus</x:v>
      </x:c>
      <x:c r="F4678" s="413" t="str">
        <x:v>9 Sep 2026</x:v>
      </x:c>
    </x:row>
    <x:row r="4679" ht="40" customHeight="1">
      <x:c r="A4679" s="413" t="str">
        <x:v>Data Schedule</x:v>
      </x:c>
      <x:c r="B4679" s="413" t="str">
        <x:v>AM302</x:v>
      </x:c>
      <x:c r="C4679" s="413"/>
      <x:c r="D4679" s="413" t="str">
        <x:v>=IF(AND(A302&lt;&gt;"",B302&gt;'Pengaturan'!$B$29,B302&lt;='Pengaturan'!$B$5),MAX(0,T302-V302-W302),0)</x:v>
      </x:c>
      <x:c r="E4679" s="413" t="str">
        <x:v>Integrasi rumus</x:v>
      </x:c>
      <x:c r="F4679" s="413" t="str">
        <x:v>9 Sep 2026</x:v>
      </x:c>
    </x:row>
    <x:row r="4680" ht="40" customHeight="1">
      <x:c r="A4680" s="413" t="str">
        <x:v>Data Schedule</x:v>
      </x:c>
      <x:c r="B4680" s="413" t="str">
        <x:v>AE302</x:v>
      </x:c>
      <x:c r="C4680" s="413" t="str">
        <x:v>=IF(A302="","",IF(AD302&lt;&gt;0,"CHECK harga/bayar",IF(AI302&gt;0,"CHECK DP belum cocok","OK")))</x:v>
      </x:c>
      <x:c r="D4680" s="413" t="str">
        <x:v>=IF(A302="","",IF(LEFT(AG302,5)="CHECK",AG302,IF(AD302&lt;&gt;0,"CHECK harga/bayar",IF(AI302&gt;0,"CHECK DP belum cocok",IF(U302=0,"Ditahan","OK")))))</x:v>
      </x:c>
      <x:c r="E4680" s="413" t="str">
        <x:v>Integrasi rumus</x:v>
      </x:c>
      <x:c r="F4680" s="413" t="str">
        <x:v>9 Sep 2026</x:v>
      </x:c>
    </x:row>
    <x:row r="4681" ht="40" customHeight="1">
      <x:c r="A4681" s="413" t="str">
        <x:v>Data Schedule</x:v>
      </x:c>
      <x:c r="B4681" s="413" t="str">
        <x:v>AC303</x:v>
      </x:c>
      <x:c r="C4681" s="413" t="str">
        <x:v>=IF(A303="","",P303+Q303)</x:v>
      </x:c>
      <x:c r="D4681" s="413" t="str">
        <x:v>=IF(A303="","",P303+Q303+IF(AL303&lt;&gt;"",N(AK303),0))</x:v>
      </x:c>
      <x:c r="E4681" s="413" t="str">
        <x:v>Integrasi rumus</x:v>
      </x:c>
      <x:c r="F4681" s="413" t="str">
        <x:v>9 Sep 2026</x:v>
      </x:c>
    </x:row>
    <x:row r="4682" ht="40" customHeight="1">
      <x:c r="A4682" s="413" t="str">
        <x:v>Data Schedule</x:v>
      </x:c>
      <x:c r="B4682" s="413" t="str">
        <x:v>S303</x:v>
      </x:c>
      <x:c r="C4682" s="413" t="str">
        <x:v>=IF(A303="","",MIN(L303,P303+Q303))</x:v>
      </x:c>
      <x:c r="D4682" s="413" t="str">
        <x:v>=IF(A303="","",MIN(L303,AC303))</x:v>
      </x:c>
      <x:c r="E4682" s="413" t="str">
        <x:v>Integrasi rumus</x:v>
      </x:c>
      <x:c r="F4682" s="413" t="str">
        <x:v>9 Sep 2026</x:v>
      </x:c>
    </x:row>
    <x:row r="4683" ht="40" customHeight="1">
      <x:c r="A4683" s="413" t="str">
        <x:v>Data Schedule</x:v>
      </x:c>
      <x:c r="B4683" s="413" t="str">
        <x:v>T303</x:v>
      </x:c>
      <x:c r="C4683" s="413" t="str">
        <x:v>=IF(A303="","",IF(OR(O303="Lunas",R303&gt;0),0,MAX(0,L303-MAX(N303,P303)-Q303)))</x:v>
      </x:c>
      <x:c r="D4683" s="413" t="str">
        <x:v>=IF(A303="","",MAX(0,L303-AC303))</x:v>
      </x:c>
      <x:c r="E4683" s="413" t="str">
        <x:v>Integrasi rumus</x:v>
      </x:c>
      <x:c r="F4683" s="413" t="str">
        <x:v>9 Sep 2026</x:v>
      </x:c>
    </x:row>
    <x:row r="4684" ht="40" customHeight="1">
      <x:c r="A4684" s="413" t="str">
        <x:v>Data Schedule</x:v>
      </x:c>
      <x:c r="B4684" s="413" t="str">
        <x:v>AI303</x:v>
      </x:c>
      <x:c r="C4684" s="413" t="str">
        <x:v>=IF(A303="","",MAX(0,N303-P303))</x:v>
      </x:c>
      <x:c r="D4684" s="413" t="str">
        <x:v>=IF(A303="","",MAX(0,N303-AC303))</x:v>
      </x:c>
      <x:c r="E4684" s="413" t="str">
        <x:v>Integrasi rumus</x:v>
      </x:c>
      <x:c r="F4684" s="413" t="str">
        <x:v>9 Sep 2026</x:v>
      </x:c>
    </x:row>
    <x:row r="4685" ht="40" customHeight="1">
      <x:c r="A4685" s="413" t="str">
        <x:v>Data Schedule</x:v>
      </x:c>
      <x:c r="B4685" s="413" t="str">
        <x:v>V303</x:v>
      </x:c>
      <x:c r="C4685" s="413" t="str">
        <x:v>=IF(AND(A303&lt;&gt;"",U303=1,B303&gt;'Pengaturan'!$B$6,B303&lt;='Pengaturan'!$B$5),T303,0)</x:v>
      </x:c>
      <x:c r="D4685" s="413" t="str">
        <x:v>=IF(AND(AND(A303&lt;&gt;"",U303=1,AI303=0,AH303=0,LEFT(AG303,5)&lt;&gt;"CHECK",G303&lt;&gt;"CHECK PACKAGE"),B303&gt;'Pengaturan'!$B$6,B303&lt;='Pengaturan'!$B$5),T303,0)</x:v>
      </x:c>
      <x:c r="E4685" s="413" t="str">
        <x:v>Integrasi rumus</x:v>
      </x:c>
      <x:c r="F4685" s="413" t="str">
        <x:v>9 Sep 2026</x:v>
      </x:c>
    </x:row>
    <x:row r="4686" ht="40" customHeight="1">
      <x:c r="A4686" s="413" t="str">
        <x:v>Data Schedule</x:v>
      </x:c>
      <x:c r="B4686" s="413" t="str">
        <x:v>W303</x:v>
      </x:c>
      <x:c r="C4686" s="413" t="str">
        <x:v>=IF(AND(A303&lt;&gt;"",U303=1,B303='Pengaturan'!$B$6,'Pengaturan'!$B$28&lt;&gt;"Tutup"),T303,0)</x:v>
      </x:c>
      <x:c r="D4686" s="413" t="str">
        <x:v>=IF(AND(AND(A303&lt;&gt;"",U303=1,AI303=0,AH303=0,LEFT(AG303,5)&lt;&gt;"CHECK",G303&lt;&gt;"CHECK PACKAGE"),B303='Pengaturan'!$B$6,'Pengaturan'!$B$28&lt;&gt;"Tutup"),T303,0)</x:v>
      </x:c>
      <x:c r="E4686" s="413" t="str">
        <x:v>Integrasi rumus</x:v>
      </x:c>
      <x:c r="F4686" s="413" t="str">
        <x:v>9 Sep 2026</x:v>
      </x:c>
    </x:row>
    <x:row r="4687" ht="40" customHeight="1">
      <x:c r="A4687" s="413" t="str">
        <x:v>Data Schedule</x:v>
      </x:c>
      <x:c r="B4687" s="413" t="str">
        <x:v>AM303</x:v>
      </x:c>
      <x:c r="C4687" s="413"/>
      <x:c r="D4687" s="413" t="str">
        <x:v>=IF(AND(A303&lt;&gt;"",B303&gt;'Pengaturan'!$B$29,B303&lt;='Pengaturan'!$B$5),MAX(0,T303-V303-W303),0)</x:v>
      </x:c>
      <x:c r="E4687" s="413" t="str">
        <x:v>Integrasi rumus</x:v>
      </x:c>
      <x:c r="F4687" s="413" t="str">
        <x:v>9 Sep 2026</x:v>
      </x:c>
    </x:row>
    <x:row r="4688" ht="40" customHeight="1">
      <x:c r="A4688" s="413" t="str">
        <x:v>Data Schedule</x:v>
      </x:c>
      <x:c r="B4688" s="413" t="str">
        <x:v>AE303</x:v>
      </x:c>
      <x:c r="C4688" s="413" t="str">
        <x:v>=IF(A303="","",IF(AD303&lt;&gt;0,"CHECK harga/bayar",IF(AI303&gt;0,"CHECK DP belum cocok","OK")))</x:v>
      </x:c>
      <x:c r="D4688" s="413" t="str">
        <x:v>=IF(A303="","",IF(LEFT(AG303,5)="CHECK",AG303,IF(AD303&lt;&gt;0,"CHECK harga/bayar",IF(AI303&gt;0,"CHECK DP belum cocok",IF(U303=0,"Ditahan","OK")))))</x:v>
      </x:c>
      <x:c r="E4688" s="413" t="str">
        <x:v>Integrasi rumus</x:v>
      </x:c>
      <x:c r="F4688" s="413" t="str">
        <x:v>9 Sep 2026</x:v>
      </x:c>
    </x:row>
    <x:row r="4689" ht="40" customHeight="1">
      <x:c r="A4689" s="413" t="str">
        <x:v>Data Schedule</x:v>
      </x:c>
      <x:c r="B4689" s="413" t="str">
        <x:v>AC304</x:v>
      </x:c>
      <x:c r="C4689" s="413" t="str">
        <x:v>=IF(A304="","",P304+Q304)</x:v>
      </x:c>
      <x:c r="D4689" s="413" t="str">
        <x:v>=IF(A304="","",P304+Q304+IF(AL304&lt;&gt;"",N(AK304),0))</x:v>
      </x:c>
      <x:c r="E4689" s="413" t="str">
        <x:v>Integrasi rumus</x:v>
      </x:c>
      <x:c r="F4689" s="413" t="str">
        <x:v>9 Sep 2026</x:v>
      </x:c>
    </x:row>
    <x:row r="4690" ht="40" customHeight="1">
      <x:c r="A4690" s="413" t="str">
        <x:v>Data Schedule</x:v>
      </x:c>
      <x:c r="B4690" s="413" t="str">
        <x:v>S304</x:v>
      </x:c>
      <x:c r="C4690" s="413" t="str">
        <x:v>=IF(A304="","",MIN(L304,P304+Q304))</x:v>
      </x:c>
      <x:c r="D4690" s="413" t="str">
        <x:v>=IF(A304="","",MIN(L304,AC304))</x:v>
      </x:c>
      <x:c r="E4690" s="413" t="str">
        <x:v>Integrasi rumus</x:v>
      </x:c>
      <x:c r="F4690" s="413" t="str">
        <x:v>9 Sep 2026</x:v>
      </x:c>
    </x:row>
    <x:row r="4691" ht="40" customHeight="1">
      <x:c r="A4691" s="413" t="str">
        <x:v>Data Schedule</x:v>
      </x:c>
      <x:c r="B4691" s="413" t="str">
        <x:v>T304</x:v>
      </x:c>
      <x:c r="C4691" s="413" t="str">
        <x:v>=IF(A304="","",IF(OR(O304="Lunas",R304&gt;0),0,MAX(0,L304-MAX(N304,P304)-Q304)))</x:v>
      </x:c>
      <x:c r="D4691" s="413" t="str">
        <x:v>=IF(A304="","",MAX(0,L304-AC304))</x:v>
      </x:c>
      <x:c r="E4691" s="413" t="str">
        <x:v>Integrasi rumus</x:v>
      </x:c>
      <x:c r="F4691" s="413" t="str">
        <x:v>9 Sep 2026</x:v>
      </x:c>
    </x:row>
    <x:row r="4692" ht="40" customHeight="1">
      <x:c r="A4692" s="413" t="str">
        <x:v>Data Schedule</x:v>
      </x:c>
      <x:c r="B4692" s="413" t="str">
        <x:v>AI304</x:v>
      </x:c>
      <x:c r="C4692" s="413" t="str">
        <x:v>=IF(A304="","",MAX(0,N304-P304))</x:v>
      </x:c>
      <x:c r="D4692" s="413" t="str">
        <x:v>=IF(A304="","",MAX(0,N304-AC304))</x:v>
      </x:c>
      <x:c r="E4692" s="413" t="str">
        <x:v>Integrasi rumus</x:v>
      </x:c>
      <x:c r="F4692" s="413" t="str">
        <x:v>9 Sep 2026</x:v>
      </x:c>
    </x:row>
    <x:row r="4693" ht="40" customHeight="1">
      <x:c r="A4693" s="413" t="str">
        <x:v>Data Schedule</x:v>
      </x:c>
      <x:c r="B4693" s="413" t="str">
        <x:v>V304</x:v>
      </x:c>
      <x:c r="C4693" s="413" t="str">
        <x:v>=IF(AND(A304&lt;&gt;"",U304=1,B304&gt;'Pengaturan'!$B$6,B304&lt;='Pengaturan'!$B$5),T304,0)</x:v>
      </x:c>
      <x:c r="D4693" s="413" t="str">
        <x:v>=IF(AND(AND(A304&lt;&gt;"",U304=1,AI304=0,AH304=0,LEFT(AG304,5)&lt;&gt;"CHECK",G304&lt;&gt;"CHECK PACKAGE"),B304&gt;'Pengaturan'!$B$6,B304&lt;='Pengaturan'!$B$5),T304,0)</x:v>
      </x:c>
      <x:c r="E4693" s="413" t="str">
        <x:v>Integrasi rumus</x:v>
      </x:c>
      <x:c r="F4693" s="413" t="str">
        <x:v>9 Sep 2026</x:v>
      </x:c>
    </x:row>
    <x:row r="4694" ht="40" customHeight="1">
      <x:c r="A4694" s="413" t="str">
        <x:v>Data Schedule</x:v>
      </x:c>
      <x:c r="B4694" s="413" t="str">
        <x:v>W304</x:v>
      </x:c>
      <x:c r="C4694" s="413" t="str">
        <x:v>=IF(AND(A304&lt;&gt;"",U304=1,B304='Pengaturan'!$B$6,'Pengaturan'!$B$28&lt;&gt;"Tutup"),T304,0)</x:v>
      </x:c>
      <x:c r="D4694" s="413" t="str">
        <x:v>=IF(AND(AND(A304&lt;&gt;"",U304=1,AI304=0,AH304=0,LEFT(AG304,5)&lt;&gt;"CHECK",G304&lt;&gt;"CHECK PACKAGE"),B304='Pengaturan'!$B$6,'Pengaturan'!$B$28&lt;&gt;"Tutup"),T304,0)</x:v>
      </x:c>
      <x:c r="E4694" s="413" t="str">
        <x:v>Integrasi rumus</x:v>
      </x:c>
      <x:c r="F4694" s="413" t="str">
        <x:v>9 Sep 2026</x:v>
      </x:c>
    </x:row>
    <x:row r="4695" ht="40" customHeight="1">
      <x:c r="A4695" s="413" t="str">
        <x:v>Data Schedule</x:v>
      </x:c>
      <x:c r="B4695" s="413" t="str">
        <x:v>AM304</x:v>
      </x:c>
      <x:c r="C4695" s="413"/>
      <x:c r="D4695" s="413" t="str">
        <x:v>=IF(AND(A304&lt;&gt;"",B304&gt;'Pengaturan'!$B$29,B304&lt;='Pengaturan'!$B$5),MAX(0,T304-V304-W304),0)</x:v>
      </x:c>
      <x:c r="E4695" s="413" t="str">
        <x:v>Integrasi rumus</x:v>
      </x:c>
      <x:c r="F4695" s="413" t="str">
        <x:v>9 Sep 2026</x:v>
      </x:c>
    </x:row>
    <x:row r="4696" ht="40" customHeight="1">
      <x:c r="A4696" s="413" t="str">
        <x:v>Data Schedule</x:v>
      </x:c>
      <x:c r="B4696" s="413" t="str">
        <x:v>AE304</x:v>
      </x:c>
      <x:c r="C4696" s="413" t="str">
        <x:v>=IF(A304="","",IF(AD304&lt;&gt;0,"CHECK harga/bayar",IF(AI304&gt;0,"CHECK DP belum cocok","OK")))</x:v>
      </x:c>
      <x:c r="D4696" s="413" t="str">
        <x:v>=IF(A304="","",IF(LEFT(AG304,5)="CHECK",AG304,IF(AD304&lt;&gt;0,"CHECK harga/bayar",IF(AI304&gt;0,"CHECK DP belum cocok",IF(U304=0,"Ditahan","OK")))))</x:v>
      </x:c>
      <x:c r="E4696" s="413" t="str">
        <x:v>Integrasi rumus</x:v>
      </x:c>
      <x:c r="F4696" s="413" t="str">
        <x:v>9 Sep 2026</x:v>
      </x:c>
    </x:row>
    <x:row r="4697" ht="40" customHeight="1">
      <x:c r="A4697" s="413" t="str">
        <x:v>Pengaturan</x:v>
      </x:c>
      <x:c r="B4697" s="413" t="str">
        <x:v>B21</x:v>
      </x:c>
      <x:c r="C4697" s="413"/>
      <x:c r="D4697" s="413" t="str">
        <x:v>='Perbandingan 2025'!C85</x:v>
      </x:c>
      <x:c r="E4697" s="413" t="str">
        <x:v>Integrasi rumus</x:v>
      </x:c>
      <x:c r="F4697" s="413" t="str">
        <x:v>9 Sep 2026</x:v>
      </x:c>
    </x:row>
    <x:row r="4698" ht="40" customHeight="1">
      <x:c r="A4698" s="413" t="str">
        <x:v>Pengaturan</x:v>
      </x:c>
      <x:c r="B4698" s="413" t="str">
        <x:v>B22</x:v>
      </x:c>
      <x:c r="C4698" s="413"/>
      <x:c r="D4698" s="413" t="str">
        <x:v>='Perbandingan 2025'!C86</x:v>
      </x:c>
      <x:c r="E4698" s="413" t="str">
        <x:v>Integrasi rumus</x:v>
      </x:c>
      <x:c r="F4698" s="413" t="str">
        <x:v>9 Sep 2026</x:v>
      </x:c>
    </x:row>
    <x:row r="4699" ht="40" customHeight="1">
      <x:c r="A4699" s="413" t="str">
        <x:v>Perbandingan 2025</x:v>
      </x:c>
      <x:c r="B4699" s="413" t="str">
        <x:v>D5</x:v>
      </x:c>
      <x:c r="C4699" s="413" t="str">
        <x:v>=IF(B5="","",C5-B5)</x:v>
      </x:c>
      <x:c r="D4699" s="413" t="str">
        <x:v>=MAX(0,B5-C5)</x:v>
      </x:c>
      <x:c r="E4699" s="413" t="str">
        <x:v>Integrasi rumus</x:v>
      </x:c>
      <x:c r="F4699" s="413" t="str">
        <x:v>9 Sep 2026</x:v>
      </x:c>
    </x:row>
    <x:row r="4700" ht="40" customHeight="1">
      <x:c r="A4700" s="413" t="str">
        <x:v>Perbandingan 2025</x:v>
      </x:c>
      <x:c r="B4700" s="413" t="str">
        <x:v>E5</x:v>
      </x:c>
      <x:c r="C4700" s="413" t="str">
        <x:v>=IF(OR(B5="",B5=0),"",C5/B5-1)</x:v>
      </x:c>
      <x:c r="D4700" s="413" t="str">
        <x:v>=IFERROR(C5/B5,0)</x:v>
      </x:c>
      <x:c r="E4700" s="413" t="str">
        <x:v>Integrasi rumus</x:v>
      </x:c>
      <x:c r="F4700" s="413" t="str">
        <x:v>9 Sep 2026</x:v>
      </x:c>
    </x:row>
    <x:row r="4701" ht="40" customHeight="1">
      <x:c r="A4701" s="413" t="str">
        <x:v>Perbandingan 2025</x:v>
      </x:c>
      <x:c r="B4701" s="413" t="str">
        <x:v>B6</x:v>
      </x:c>
      <x:c r="C4701" s="413"/>
      <x:c r="D4701" s="413" t="str">
        <x:v>='Pengaturan'!B22</x:v>
      </x:c>
      <x:c r="E4701" s="413" t="str">
        <x:v>Integrasi rumus</x:v>
      </x:c>
      <x:c r="F4701" s="413" t="str">
        <x:v>9 Sep 2026</x:v>
      </x:c>
    </x:row>
    <x:row r="4702" ht="40" customHeight="1">
      <x:c r="A4702" s="413" t="str">
        <x:v>Perbandingan 2025</x:v>
      </x:c>
      <x:c r="B4702" s="413" t="str">
        <x:v>C6</x:v>
      </x:c>
      <x:c r="C4702" s="413"/>
      <x:c r="D4702" s="413" t="str">
        <x:v>='Audit Data'!C5</x:v>
      </x:c>
      <x:c r="E4702" s="413" t="str">
        <x:v>Integrasi rumus</x:v>
      </x:c>
      <x:c r="F4702" s="413" t="str">
        <x:v>9 Sep 2026</x:v>
      </x:c>
    </x:row>
    <x:row r="4703" ht="40" customHeight="1">
      <x:c r="A4703" s="413" t="str">
        <x:v>Perbandingan 2025</x:v>
      </x:c>
      <x:c r="B4703" s="413" t="str">
        <x:v>D6</x:v>
      </x:c>
      <x:c r="C4703" s="413"/>
      <x:c r="D4703" s="413" t="str">
        <x:v>=MAX(0,B6-C6)</x:v>
      </x:c>
      <x:c r="E4703" s="413" t="str">
        <x:v>Integrasi rumus</x:v>
      </x:c>
      <x:c r="F4703" s="413" t="str">
        <x:v>9 Sep 2026</x:v>
      </x:c>
    </x:row>
    <x:row r="4704" ht="40" customHeight="1">
      <x:c r="A4704" s="413" t="str">
        <x:v>Perbandingan 2025</x:v>
      </x:c>
      <x:c r="B4704" s="413" t="str">
        <x:v>E6</x:v>
      </x:c>
      <x:c r="C4704" s="413"/>
      <x:c r="D4704" s="413" t="str">
        <x:v>=IFERROR(C6/B6,0)</x:v>
      </x:c>
      <x:c r="E4704" s="413" t="str">
        <x:v>Integrasi rumus</x:v>
      </x:c>
      <x:c r="F4704" s="413" t="str">
        <x:v>9 Sep 2026</x:v>
      </x:c>
    </x:row>
    <x:row r="4705" ht="40" customHeight="1">
      <x:c r="A4705" s="413" t="str">
        <x:v>Perbandingan 2025</x:v>
      </x:c>
      <x:c r="B4705" s="413" t="str">
        <x:v>B15</x:v>
      </x:c>
      <x:c r="C4705" s="413" t="str">
        <x:v>=SUM(F40:F70)</x:v>
      </x:c>
      <x:c r="D4705" s="413" t="str">
        <x:v>=C94</x:v>
      </x:c>
      <x:c r="E4705" s="413" t="str">
        <x:v>Integrasi rumus</x:v>
      </x:c>
      <x:c r="F4705" s="413" t="str">
        <x:v>9 Sep 2026</x:v>
      </x:c>
    </x:row>
    <x:row r="4706" ht="40" customHeight="1">
      <x:c r="A4706" s="413" t="str">
        <x:v>Perbandingan 2025</x:v>
      </x:c>
      <x:c r="B4706" s="413" t="str">
        <x:v>E15</x:v>
      </x:c>
      <x:c r="C4706" s="413"/>
      <x:c r="D4706" s="413" t="str">
        <x:v>=IFERROR(C15/B15,0)</x:v>
      </x:c>
      <x:c r="E4706" s="413" t="str">
        <x:v>Integrasi rumus</x:v>
      </x:c>
      <x:c r="F4706" s="413" t="str">
        <x:v>9 Sep 2026</x:v>
      </x:c>
    </x:row>
    <x:row r="4707" ht="40" customHeight="1">
      <x:c r="A4707" s="413" t="str">
        <x:v>Perbandingan 2025</x:v>
      </x:c>
      <x:c r="B4707" s="413" t="str">
        <x:v>F15</x:v>
      </x:c>
      <x:c r="C4707" s="413"/>
      <x:c r="D4707" s="413" t="str">
        <x:v>=C101</x:v>
      </x:c>
      <x:c r="E4707" s="413" t="str">
        <x:v>Integrasi rumus</x:v>
      </x:c>
      <x:c r="F4707" s="413" t="str">
        <x:v>9 Sep 2026</x:v>
      </x:c>
    </x:row>
    <x:row r="4708" ht="40" customHeight="1">
      <x:c r="A4708" s="413" t="str">
        <x:v>Perbandingan 2025</x:v>
      </x:c>
      <x:c r="B4708" s="413" t="str">
        <x:v>B24</x:v>
      </x:c>
      <x:c r="C4708" s="413"/>
      <x:c r="D4708" s="413" t="str">
        <x:v>=C89</x:v>
      </x:c>
      <x:c r="E4708" s="413" t="str">
        <x:v>Integrasi rumus</x:v>
      </x:c>
      <x:c r="F4708" s="413" t="str">
        <x:v>9 Sep 2026</x:v>
      </x:c>
    </x:row>
    <x:row r="4709" ht="40" customHeight="1">
      <x:c r="A4709" s="413" t="str">
        <x:v>Perbandingan 2025</x:v>
      </x:c>
      <x:c r="B4709" s="413" t="str">
        <x:v>C24</x:v>
      </x:c>
      <x:c r="C4709" s="413"/>
      <x:c r="D4709" s="413" t="str">
        <x:v>=C98</x:v>
      </x:c>
      <x:c r="E4709" s="413" t="str">
        <x:v>Integrasi rumus</x:v>
      </x:c>
      <x:c r="F4709" s="413" t="str">
        <x:v>9 Sep 2026</x:v>
      </x:c>
    </x:row>
    <x:row r="4710" ht="40" customHeight="1">
      <x:c r="A4710" s="413" t="str">
        <x:v>Perbandingan 2025</x:v>
      </x:c>
      <x:c r="B4710" s="413" t="str">
        <x:v>B25</x:v>
      </x:c>
      <x:c r="C4710" s="413"/>
      <x:c r="D4710" s="413" t="str">
        <x:v>=C90</x:v>
      </x:c>
      <x:c r="E4710" s="413" t="str">
        <x:v>Integrasi rumus</x:v>
      </x:c>
      <x:c r="F4710" s="413" t="str">
        <x:v>9 Sep 2026</x:v>
      </x:c>
    </x:row>
    <x:row r="4711" ht="40" customHeight="1">
      <x:c r="A4711" s="413" t="str">
        <x:v>Perbandingan 2025</x:v>
      </x:c>
      <x:c r="B4711" s="413" t="str">
        <x:v>C25</x:v>
      </x:c>
      <x:c r="C4711" s="413"/>
      <x:c r="D4711" s="413" t="str">
        <x:v>=C99</x:v>
      </x:c>
      <x:c r="E4711" s="413" t="str">
        <x:v>Integrasi rumus</x:v>
      </x:c>
      <x:c r="F4711" s="413" t="str">
        <x:v>9 Sep 2026</x:v>
      </x:c>
    </x:row>
    <x:row r="4712" ht="40" customHeight="1">
      <x:c r="A4712" s="413" t="str">
        <x:v>Perbandingan 2025</x:v>
      </x:c>
      <x:c r="B4712" s="413" t="str">
        <x:v>B26</x:v>
      </x:c>
      <x:c r="C4712" s="413"/>
      <x:c r="D4712" s="413" t="str">
        <x:v>=C91</x:v>
      </x:c>
      <x:c r="E4712" s="413" t="str">
        <x:v>Integrasi rumus</x:v>
      </x:c>
      <x:c r="F4712" s="413" t="str">
        <x:v>9 Sep 2026</x:v>
      </x:c>
    </x:row>
    <x:row r="4713" ht="40" customHeight="1">
      <x:c r="A4713" s="413" t="str">
        <x:v>Perbandingan 2025</x:v>
      </x:c>
      <x:c r="B4713" s="413" t="str">
        <x:v>C26</x:v>
      </x:c>
      <x:c r="C4713" s="413"/>
      <x:c r="D4713" s="413" t="str">
        <x:v>=C100</x:v>
      </x:c>
      <x:c r="E4713" s="413" t="str">
        <x:v>Integrasi rumus</x:v>
      </x:c>
      <x:c r="F4713" s="413" t="str">
        <x:v>9 Sep 2026</x:v>
      </x:c>
    </x:row>
    <x:row r="4714" ht="40" customHeight="1">
      <x:c r="A4714" s="413" t="str">
        <x:v>Perbandingan 2025</x:v>
      </x:c>
      <x:c r="B4714" s="413" t="str">
        <x:v>B27</x:v>
      </x:c>
      <x:c r="C4714" s="413"/>
      <x:c r="D4714" s="413" t="str">
        <x:v>=C93</x:v>
      </x:c>
      <x:c r="E4714" s="413" t="str">
        <x:v>Integrasi rumus</x:v>
      </x:c>
      <x:c r="F4714" s="413" t="str">
        <x:v>9 Sep 2026</x:v>
      </x:c>
    </x:row>
    <x:row r="4715" ht="40" customHeight="1">
      <x:c r="A4715" s="413" t="str">
        <x:v>Perbandingan 2025</x:v>
      </x:c>
      <x:c r="B4715" s="413" t="str">
        <x:v>C27</x:v>
      </x:c>
      <x:c r="C4715" s="413"/>
      <x:c r="D4715" s="413" t="str">
        <x:v>=C102</x:v>
      </x:c>
      <x:c r="E4715" s="413" t="str">
        <x:v>Integrasi rumus</x:v>
      </x:c>
      <x:c r="F4715" s="413" t="str">
        <x:v>9 Sep 2026</x:v>
      </x:c>
    </x:row>
    <x:row r="4716" ht="40" customHeight="1">
      <x:c r="A4716" s="413" t="str">
        <x:v>Estimate Omzet</x:v>
      </x:c>
      <x:c r="B4716" s="413" t="str">
        <x:v>H50</x:v>
      </x:c>
      <x:c r="C4716" s="413" t="str">
        <x:v>=SUMIFS('Data Schedule'!$T$5:$T$304,'Data Schedule'!$U$5:$U$304,0,'Data Schedule'!$B$5:$B$304,"&gt;="&amp;'Pengaturan'!$B$6)</x:v>
      </x:c>
      <x:c r="D4716" s="413" t="str">
        <x:v>=SUM('Data Schedule'!AM5:AM304)</x:v>
      </x:c>
      <x:c r="E4716" s="413" t="str">
        <x:v>Integrasi rumus</x:v>
      </x:c>
      <x:c r="F4716" s="413" t="str">
        <x:v>9 Sep 2026</x:v>
      </x:c>
    </x:row>
    <x:row r="4717" ht="40" customHeight="1">
      <x:c r="A4717" s="413" t="str">
        <x:v>Estimate Omzet</x:v>
      </x:c>
      <x:c r="B4717" s="413" t="str">
        <x:v>A60</x:v>
      </x:c>
      <x:c r="C4717" s="413" t="str">
        <x:v>="KONTROL: sisa hari yang sudah closing Rp"&amp;TEXT(SUM('Data Schedule'!$AF$5:$AF$304),"#,##0")&amp;". Selisih status Lunas tanpa nominal cocok Rp"&amp;TEXT(SUM('Data Schedule'!$AH$5:$AH$304),"#,##0")&amp;". Lihat Kontrol Closing."</x:v>
      </x:c>
      <x:c r="D4717" s="413" t="str">
        <x:v>="KONTROL: sisa hari closing Rp"&amp;TEXT(SUM('Data Schedule'!$AF$5:$AF$304),"#,##0")&amp;". Sisa hari berjalan/mendatang ditahan Rp"&amp;TEXT(SUM('Data Schedule'!$AM$5:$AM$304),"#,##0")&amp;". Lihat Kontrol Closing."</x:v>
      </x:c>
      <x:c r="E4717" s="413" t="str">
        <x:v>Integrasi rumus</x:v>
      </x:c>
      <x:c r="F4717" s="413" t="str">
        <x:v>9 Sep 2026</x:v>
      </x:c>
    </x:row>
    <x:row r="4718" ht="40" customHeight="1">
      <x:c r="A4718" s="413" t="str">
        <x:v>Estimate Omzet</x:v>
      </x:c>
      <x:c r="B4718" s="413" t="str">
        <x:v>D86</x:v>
      </x:c>
      <x:c r="C4718" s="413"/>
      <x:c r="D4718" s="413" t="str">
        <x:v>=SUM('Data Schedule'!AM5:AM304)</x:v>
      </x:c>
      <x:c r="E4718" s="413" t="str">
        <x:v>Integrasi rumus</x:v>
      </x:c>
      <x:c r="F4718" s="413" t="str">
        <x:v>9 Sep 2026</x:v>
      </x:c>
    </x:row>
    <x:row r="4719" ht="40" customHeight="1">
      <x:c r="A4719" s="413" t="str">
        <x:v>Kontrol Closing</x:v>
      </x:c>
      <x:c r="B4719" s="413" t="str">
        <x:v>D179</x:v>
      </x:c>
      <x:c r="C4719" s="413"/>
      <x:c r="D4719" s="413" t="str">
        <x:v>=SUM('Data Schedule'!AM5:AM304)</x:v>
      </x:c>
      <x:c r="E4719" s="413" t="str">
        <x:v>Integrasi rumus</x:v>
      </x:c>
      <x:c r="F4719" s="413" t="str">
        <x:v>9 Sep 2026</x:v>
      </x:c>
    </x:row>
    <x:row r="4720" ht="40" customHeight="1">
      <x:c r="A4720" s="413" t="str">
        <x:v>Dashboard P&amp;L</x:v>
      </x:c>
      <x:c r="B4720" s="413" t="str">
        <x:v>F57</x:v>
      </x:c>
      <x:c r="C4720" s="413"/>
      <x:c r="D4720" s="413" t="str">
        <x:v>='Perbandingan 2025'!E5</x:v>
      </x:c>
      <x:c r="E4720" s="413" t="str">
        <x:v>Integrasi rumus</x:v>
      </x:c>
      <x:c r="F4720" s="413" t="str">
        <x:v>9 Sep 2026</x:v>
      </x:c>
    </x:row>
    <x:row r="4721" ht="40" customHeight="1">
      <x:c r="A4721" s="413" t="str">
        <x:v>Dashboard P&amp;L</x:v>
      </x:c>
      <x:c r="B4721" s="413" t="str">
        <x:v>F58</x:v>
      </x:c>
      <x:c r="C4721" s="413"/>
      <x:c r="D4721" s="413" t="str">
        <x:v>='Perbandingan 2025'!E15</x:v>
      </x:c>
      <x:c r="E4721" s="413" t="str">
        <x:v>Integrasi rumus</x:v>
      </x:c>
      <x:c r="F4721" s="413" t="str">
        <x:v>9 Sep 2026</x:v>
      </x:c>
    </x:row>
    <x:row r="4722" ht="40" customHeight="1">
      <x:c r="A4722" s="413" t="str">
        <x:v>Historis September 2025</x:v>
      </x:c>
      <x:c r="B4722" s="413" t="str">
        <x:v>Rekap Gabungan!F11</x:v>
      </x:c>
      <x:c r="C4722" s="413"/>
      <x:c r="D4722" s="413" t="n">
        <x:v>151036150</x:v>
      </x:c>
      <x:c r="E4722" s="413" t="str">
        <x:v>Omzet</x:v>
      </x:c>
      <x:c r="F4722" s="413" t="str">
        <x:v>Revisi 9 Sep 13.05 WIB</x:v>
      </x:c>
    </x:row>
    <x:row r="4723" ht="40" customHeight="1">
      <x:c r="A4723" s="413" t="str">
        <x:v>Historis September 2025</x:v>
      </x:c>
      <x:c r="B4723" s="413" t="str">
        <x:v>Rekap Gabungan!G11</x:v>
      </x:c>
      <x:c r="C4723" s="413"/>
      <x:c r="D4723" s="413" t="n">
        <x:v>634</x:v>
      </x:c>
      <x:c r="E4723" s="413" t="str">
        <x:v>Transaksi</x:v>
      </x:c>
      <x:c r="F4723" s="413" t="str">
        <x:v>Revisi 9 Sep 13.05 WIB</x:v>
      </x:c>
    </x:row>
    <x:row r="4724" ht="40" customHeight="1">
      <x:c r="A4724" s="413" t="str">
        <x:v>Historis September 2025</x:v>
      </x:c>
      <x:c r="B4724" s="413" t="str">
        <x:v>Rekap Gabungan!I11</x:v>
      </x:c>
      <x:c r="C4724" s="413"/>
      <x:c r="D4724" s="413" t="n">
        <x:v>64061150</x:v>
      </x:c>
      <x:c r="E4724" s="413" t="str">
        <x:v>Cash</x:v>
      </x:c>
      <x:c r="F4724" s="413" t="str">
        <x:v>Revisi 9 Sep 13.05 WIB</x:v>
      </x:c>
    </x:row>
    <x:row r="4725" ht="40" customHeight="1">
      <x:c r="A4725" s="413" t="str">
        <x:v>Historis September 2025</x:v>
      </x:c>
      <x:c r="B4725" s="413" t="str">
        <x:v>Rekap Gabungan!J11</x:v>
      </x:c>
      <x:c r="C4725" s="413"/>
      <x:c r="D4725" s="413" t="n">
        <x:v>86975000</x:v>
      </x:c>
      <x:c r="E4725" s="413" t="str">
        <x:v>Transfer</x:v>
      </x:c>
      <x:c r="F4725" s="413" t="str">
        <x:v>Revisi 9 Sep 13.05 WIB</x:v>
      </x:c>
    </x:row>
    <x:row r="4726" ht="40" customHeight="1">
      <x:c r="A4726" s="413" t="str">
        <x:v>Historis September 2025</x:v>
      </x:c>
      <x:c r="B4726" s="413" t="str">
        <x:v>Rekap Gabungan!O11</x:v>
      </x:c>
      <x:c r="C4726" s="413"/>
      <x:c r="D4726" s="413" t="n">
        <x:v>104158649</x:v>
      </x:c>
      <x:c r="E4726" s="413" t="str">
        <x:v>Nett Profit P&amp;L</x:v>
      </x:c>
      <x:c r="F4726" s="413" t="str">
        <x:v>Revisi 9 Sep 13.05 WIB</x:v>
      </x:c>
    </x:row>
    <x:row r="4727" ht="40" customHeight="1">
      <x:c r="A4727" s="413" t="str">
        <x:v>Historis September 2025</x:v>
      </x:c>
      <x:c r="B4727" s="413" t="str">
        <x:v>Rekap Gabungan!Q11</x:v>
      </x:c>
      <x:c r="C4727" s="413"/>
      <x:c r="D4727" s="413" t="n">
        <x:v>51616501</x:v>
      </x:c>
      <x:c r="E4727" s="413" t="str">
        <x:v>Total Cash Out</x:v>
      </x:c>
      <x:c r="F4727" s="413" t="str">
        <x:v>Revisi 9 Sep 13.05 WIB</x:v>
      </x:c>
    </x:row>
    <x:row r="4728" ht="40" customHeight="1">
      <x:c r="A4728" s="413" t="str">
        <x:v>Historis September 2025</x:v>
      </x:c>
      <x:c r="B4728" s="413" t="str">
        <x:v>Rekap Gabungan!R11</x:v>
      </x:c>
      <x:c r="C4728" s="413"/>
      <x:c r="D4728" s="413" t="n">
        <x:v>99169649</x:v>
      </x:c>
      <x:c r="E4728" s="413" t="str">
        <x:v>Nett Profit Cash</x:v>
      </x:c>
      <x:c r="F4728" s="413" t="str">
        <x:v>Revisi 9 Sep 13.05 WIB</x:v>
      </x:c>
    </x:row>
    <x:row r="4729" ht="40" customHeight="1">
      <x:c r="A4729" s="413" t="str">
        <x:v>Historis September 2025</x:v>
      </x:c>
      <x:c r="B4729" s="413" t="str">
        <x:v>Rekap Gabungan!V11</x:v>
      </x:c>
      <x:c r="C4729" s="413"/>
      <x:c r="D4729" s="413" t="str">
        <x:v>MATCH</x:v>
      </x:c>
      <x:c r="E4729" s="413" t="str">
        <x:v>Status Rekonsiliasi</x:v>
      </x:c>
      <x:c r="F4729" s="413" t="str">
        <x:v>Revisi 9 Sep 13.05 WIB</x:v>
      </x:c>
    </x:row>
    <x:row r="4730" ht="40" customHeight="1">
      <x:c r="A4730" s="413" t="str">
        <x:v>Historis September 2025</x:v>
      </x:c>
      <x:c r="B4730" s="413" t="str">
        <x:v>Rekap Gabungan!W11</x:v>
      </x:c>
      <x:c r="C4730" s="413"/>
      <x:c r="D4730" s="413" t="n">
        <x:v>0</x:v>
      </x:c>
      <x:c r="E4730" s="413" t="str">
        <x:v>Selisih</x:v>
      </x:c>
      <x:c r="F4730" s="413" t="str">
        <x:v>Revisi 9 Sep 13.05 WIB</x:v>
      </x:c>
    </x:row>
    <x:row r="4731" ht="40" customHeight="1">
      <x:c r="A4731" s="413" t="str">
        <x:v>Historis Agustus 2026</x:v>
      </x:c>
      <x:c r="B4731" s="413" t="str">
        <x:v>Rekap Gabungan!F22</x:v>
      </x:c>
      <x:c r="C4731" s="413"/>
      <x:c r="D4731" s="413" t="n">
        <x:v>87880000</x:v>
      </x:c>
      <x:c r="E4731" s="413" t="str">
        <x:v>Omzet</x:v>
      </x:c>
      <x:c r="F4731" s="413" t="str">
        <x:v>Revisi 9 Sep 13.05 WIB</x:v>
      </x:c>
    </x:row>
    <x:row r="4732" ht="40" customHeight="1">
      <x:c r="A4732" s="413" t="str">
        <x:v>Historis Agustus 2026</x:v>
      </x:c>
      <x:c r="B4732" s="413" t="str">
        <x:v>Rekap Gabungan!G22</x:v>
      </x:c>
      <x:c r="C4732" s="413"/>
      <x:c r="D4732" s="413" t="n">
        <x:v>498</x:v>
      </x:c>
      <x:c r="E4732" s="413" t="str">
        <x:v>Transaksi</x:v>
      </x:c>
      <x:c r="F4732" s="413" t="str">
        <x:v>Revisi 9 Sep 13.05 WIB</x:v>
      </x:c>
    </x:row>
    <x:row r="4733" ht="40" customHeight="1">
      <x:c r="A4733" s="413" t="str">
        <x:v>Historis Agustus 2026</x:v>
      </x:c>
      <x:c r="B4733" s="413" t="str">
        <x:v>Rekap Gabungan!I22</x:v>
      </x:c>
      <x:c r="C4733" s="413"/>
      <x:c r="D4733" s="413" t="n">
        <x:v>18410000</x:v>
      </x:c>
      <x:c r="E4733" s="413" t="str">
        <x:v>Cash</x:v>
      </x:c>
      <x:c r="F4733" s="413" t="str">
        <x:v>Revisi 9 Sep 13.05 WIB</x:v>
      </x:c>
    </x:row>
    <x:row r="4734" ht="40" customHeight="1">
      <x:c r="A4734" s="413" t="str">
        <x:v>Historis Agustus 2026</x:v>
      </x:c>
      <x:c r="B4734" s="413" t="str">
        <x:v>Rekap Gabungan!J22</x:v>
      </x:c>
      <x:c r="C4734" s="413"/>
      <x:c r="D4734" s="413" t="n">
        <x:v>69470000</x:v>
      </x:c>
      <x:c r="E4734" s="413" t="str">
        <x:v>Transfer</x:v>
      </x:c>
      <x:c r="F4734" s="413" t="str">
        <x:v>Revisi 9 Sep 13.05 WIB</x:v>
      </x:c>
    </x:row>
    <x:row r="4735" ht="40" customHeight="1">
      <x:c r="A4735" s="413" t="str">
        <x:v>Historis Agustus 2026</x:v>
      </x:c>
      <x:c r="B4735" s="413" t="str">
        <x:v>Rekap Gabungan!O22</x:v>
      </x:c>
      <x:c r="C4735" s="413"/>
      <x:c r="D4735" s="413" t="n">
        <x:v>62663478</x:v>
      </x:c>
      <x:c r="E4735" s="413" t="str">
        <x:v>Nett Profit P&amp;L</x:v>
      </x:c>
      <x:c r="F4735" s="413" t="str">
        <x:v>Revisi 9 Sep 13.05 WIB</x:v>
      </x:c>
    </x:row>
    <x:row r="4736" ht="40" customHeight="1">
      <x:c r="A4736" s="413" t="str">
        <x:v>Historis Agustus 2026</x:v>
      </x:c>
      <x:c r="B4736" s="413" t="str">
        <x:v>Rekap Gabungan!Q22</x:v>
      </x:c>
      <x:c r="C4736" s="413"/>
      <x:c r="D4736" s="413" t="n">
        <x:v>28935022</x:v>
      </x:c>
      <x:c r="E4736" s="413" t="str">
        <x:v>Total Cash Out</x:v>
      </x:c>
      <x:c r="F4736" s="413" t="str">
        <x:v>Revisi 9 Sep 13.05 WIB</x:v>
      </x:c>
    </x:row>
    <x:row r="4737" ht="40" customHeight="1">
      <x:c r="A4737" s="413" t="str">
        <x:v>Historis Agustus 2026</x:v>
      </x:c>
      <x:c r="B4737" s="413" t="str">
        <x:v>Rekap Gabungan!R22</x:v>
      </x:c>
      <x:c r="C4737" s="413"/>
      <x:c r="D4737" s="413" t="n">
        <x:v>58944978</x:v>
      </x:c>
      <x:c r="E4737" s="413" t="str">
        <x:v>Nett Profit Cash</x:v>
      </x:c>
      <x:c r="F4737" s="413" t="str">
        <x:v>Revisi 9 Sep 13.05 WIB</x:v>
      </x:c>
    </x:row>
    <x:row r="4738" ht="40" customHeight="1">
      <x:c r="A4738" s="413" t="str">
        <x:v>Historis Agustus 2026</x:v>
      </x:c>
      <x:c r="B4738" s="413" t="str">
        <x:v>Rekap Gabungan!V22</x:v>
      </x:c>
      <x:c r="C4738" s="413"/>
      <x:c r="D4738" s="413" t="str">
        <x:v>CHECK</x:v>
      </x:c>
      <x:c r="E4738" s="413" t="str">
        <x:v>Status Rekonsiliasi</x:v>
      </x:c>
      <x:c r="F4738" s="413" t="str">
        <x:v>Revisi 9 Sep 13.05 WIB</x:v>
      </x:c>
    </x:row>
    <x:row r="4739" ht="40" customHeight="1">
      <x:c r="A4739" s="413" t="str">
        <x:v>Historis Agustus 2026</x:v>
      </x:c>
      <x:c r="B4739" s="413" t="str">
        <x:v>Rekap Gabungan!W22</x:v>
      </x:c>
      <x:c r="C4739" s="413"/>
      <x:c r="D4739" s="413" t="n">
        <x:v>8245000</x:v>
      </x:c>
      <x:c r="E4739" s="413" t="str">
        <x:v>Selisih</x:v>
      </x:c>
      <x:c r="F4739" s="413" t="str">
        <x:v>Revisi 9 Sep 13.05 WIB</x:v>
      </x:c>
    </x:row>
    <x:row r="4741">
      <x:c r="A4741" s="471" t="str">
        <x:v>Sheet sumber</x:v>
      </x:c>
      <x:c r="B4741" s="471" t="str">
        <x:v>Sel sumber</x:v>
      </x:c>
      <x:c r="C4741" s="471" t="str">
        <x:v>Nilai sebelumnya</x:v>
      </x:c>
      <x:c r="D4741" s="471" t="str">
        <x:v>Nilai terbaru</x:v>
      </x:c>
      <x:c r="E4741" s="471" t="str">
        <x:v>Jenis perubahan</x:v>
      </x:c>
      <x:c r="F4741" s="471" t="str">
        <x:v>9 Sep 2026 21.01 WIB</x:v>
      </x:c>
    </x:row>
    <x:row r="4742">
      <x:c r="A4742" s="472" t="str">
        <x:v>1</x:v>
      </x:c>
      <x:c r="B4742" s="472" t="str">
        <x:v>F4</x:v>
      </x:c>
      <x:c r="C4742" s="472" t="str">
        <x:v>2026-09-08 00:00:00</x:v>
      </x:c>
      <x:c r="D4742" s="472" t="n">
        <x:v>46273</x:v>
      </x:c>
      <x:c r="E4742" s="472" t="str">
        <x:v>Input sumber</x:v>
      </x:c>
      <x:c r="F4742" s="472" t="str">
        <x:v>9 Sep 2026 21.01 WIB</x:v>
      </x:c>
    </x:row>
    <x:row r="4743">
      <x:c r="A4743" s="472" t="str">
        <x:v>1</x:v>
      </x:c>
      <x:c r="B4743" s="472" t="str">
        <x:v>F5</x:v>
      </x:c>
      <x:c r="C4743" s="472" t="str">
        <x:v>2026-09-04 00:00:00</x:v>
      </x:c>
      <x:c r="D4743" s="472" t="n">
        <x:v>46269</x:v>
      </x:c>
      <x:c r="E4743" s="472" t="str">
        <x:v>Input sumber</x:v>
      </x:c>
      <x:c r="F4743" s="472" t="str">
        <x:v>9 Sep 2026 21.01 WIB</x:v>
      </x:c>
    </x:row>
    <x:row r="4744">
      <x:c r="A4744" s="472" t="str">
        <x:v>1</x:v>
      </x:c>
      <x:c r="B4744" s="472" t="str">
        <x:v>F6</x:v>
      </x:c>
      <x:c r="C4744" s="472" t="str">
        <x:v>2026-09-08 00:00:00</x:v>
      </x:c>
      <x:c r="D4744" s="472" t="n">
        <x:v>46273</x:v>
      </x:c>
      <x:c r="E4744" s="472" t="str">
        <x:v>Input sumber</x:v>
      </x:c>
      <x:c r="F4744" s="472" t="str">
        <x:v>9 Sep 2026 21.01 WIB</x:v>
      </x:c>
    </x:row>
    <x:row r="4745">
      <x:c r="A4745" s="472" t="str">
        <x:v>1</x:v>
      </x:c>
      <x:c r="B4745" s="472" t="str">
        <x:v>F7</x:v>
      </x:c>
      <x:c r="C4745" s="472" t="str">
        <x:v>2026-09-03 00:00:00</x:v>
      </x:c>
      <x:c r="D4745" s="472" t="n">
        <x:v>46268</x:v>
      </x:c>
      <x:c r="E4745" s="472" t="str">
        <x:v>Input sumber</x:v>
      </x:c>
      <x:c r="F4745" s="472" t="str">
        <x:v>9 Sep 2026 21.01 WIB</x:v>
      </x:c>
    </x:row>
    <x:row r="4746">
      <x:c r="A4746" s="472" t="str">
        <x:v>1</x:v>
      </x:c>
      <x:c r="B4746" s="472" t="str">
        <x:v>F8</x:v>
      </x:c>
      <x:c r="C4746" s="472" t="str">
        <x:v>2026-09-08 00:00:00</x:v>
      </x:c>
      <x:c r="D4746" s="472" t="n">
        <x:v>46273</x:v>
      </x:c>
      <x:c r="E4746" s="472" t="str">
        <x:v>Input sumber</x:v>
      </x:c>
      <x:c r="F4746" s="472" t="str">
        <x:v>9 Sep 2026 21.01 WIB</x:v>
      </x:c>
    </x:row>
    <x:row r="4747">
      <x:c r="A4747" s="472" t="str">
        <x:v>1</x:v>
      </x:c>
      <x:c r="B4747" s="472" t="str">
        <x:v>F9</x:v>
      </x:c>
      <x:c r="C4747" s="472" t="str">
        <x:v>2026-09-01 00:00:00</x:v>
      </x:c>
      <x:c r="D4747" s="472" t="n">
        <x:v>46266</x:v>
      </x:c>
      <x:c r="E4747" s="472" t="str">
        <x:v>Input sumber</x:v>
      </x:c>
      <x:c r="F4747" s="472" t="str">
        <x:v>9 Sep 2026 21.01 WIB</x:v>
      </x:c>
    </x:row>
    <x:row r="4748">
      <x:c r="A4748" s="472" t="str">
        <x:v>1</x:v>
      </x:c>
      <x:c r="B4748" s="472" t="str">
        <x:v>F10</x:v>
      </x:c>
      <x:c r="C4748" s="472" t="str">
        <x:v>2026-09-09 00:00:00</x:v>
      </x:c>
      <x:c r="D4748" s="472" t="n">
        <x:v>46274</x:v>
      </x:c>
      <x:c r="E4748" s="472" t="str">
        <x:v>Input sumber</x:v>
      </x:c>
      <x:c r="F4748" s="472" t="str">
        <x:v>9 Sep 2026 21.01 WIB</x:v>
      </x:c>
    </x:row>
    <x:row r="4749">
      <x:c r="A4749" s="472" t="str">
        <x:v>1</x:v>
      </x:c>
      <x:c r="B4749" s="472" t="str">
        <x:v>F11</x:v>
      </x:c>
      <x:c r="C4749" s="472" t="str">
        <x:v>2026-09-08 00:00:00</x:v>
      </x:c>
      <x:c r="D4749" s="472" t="n">
        <x:v>46273</x:v>
      </x:c>
      <x:c r="E4749" s="472" t="str">
        <x:v>Input sumber</x:v>
      </x:c>
      <x:c r="F4749" s="472" t="str">
        <x:v>9 Sep 2026 21.01 WIB</x:v>
      </x:c>
    </x:row>
    <x:row r="4750">
      <x:c r="A4750" s="472" t="str">
        <x:v>1</x:v>
      </x:c>
      <x:c r="B4750" s="472" t="str">
        <x:v>F12</x:v>
      </x:c>
      <x:c r="C4750" s="472" t="str">
        <x:v>2026-09-01 00:00:00</x:v>
      </x:c>
      <x:c r="D4750" s="472" t="n">
        <x:v>46266</x:v>
      </x:c>
      <x:c r="E4750" s="472" t="str">
        <x:v>Input sumber</x:v>
      </x:c>
      <x:c r="F4750" s="472" t="str">
        <x:v>9 Sep 2026 21.01 WIB</x:v>
      </x:c>
    </x:row>
    <x:row r="4751">
      <x:c r="A4751" s="472" t="str">
        <x:v>1</x:v>
      </x:c>
      <x:c r="B4751" s="472" t="str">
        <x:v>F13</x:v>
      </x:c>
      <x:c r="C4751" s="472" t="str">
        <x:v>2026-09-09 00:00:00</x:v>
      </x:c>
      <x:c r="D4751" s="472" t="n">
        <x:v>46274</x:v>
      </x:c>
      <x:c r="E4751" s="472" t="str">
        <x:v>Input sumber</x:v>
      </x:c>
      <x:c r="F4751" s="472" t="str">
        <x:v>9 Sep 2026 21.01 WIB</x:v>
      </x:c>
    </x:row>
    <x:row r="4752">
      <x:c r="A4752" s="472" t="str">
        <x:v>1</x:v>
      </x:c>
      <x:c r="B4752" s="472" t="str">
        <x:v>F14</x:v>
      </x:c>
      <x:c r="C4752" s="472" t="str">
        <x:v>2026-09-04 00:00:00</x:v>
      </x:c>
      <x:c r="D4752" s="472" t="n">
        <x:v>46269</x:v>
      </x:c>
      <x:c r="E4752" s="472" t="str">
        <x:v>Input sumber</x:v>
      </x:c>
      <x:c r="F4752" s="472" t="str">
        <x:v>9 Sep 2026 21.01 WIB</x:v>
      </x:c>
    </x:row>
    <x:row r="4753">
      <x:c r="A4753" s="472" t="str">
        <x:v>1</x:v>
      </x:c>
      <x:c r="B4753" s="472" t="str">
        <x:v>F15</x:v>
      </x:c>
      <x:c r="C4753" s="472" t="str">
        <x:v>2026-09-01 00:00:00</x:v>
      </x:c>
      <x:c r="D4753" s="472" t="n">
        <x:v>46266</x:v>
      </x:c>
      <x:c r="E4753" s="472" t="str">
        <x:v>Input sumber</x:v>
      </x:c>
      <x:c r="F4753" s="472" t="str">
        <x:v>9 Sep 2026 21.01 WIB</x:v>
      </x:c>
    </x:row>
    <x:row r="4754">
      <x:c r="A4754" s="472" t="str">
        <x:v>1</x:v>
      </x:c>
      <x:c r="B4754" s="472" t="str">
        <x:v>F16</x:v>
      </x:c>
      <x:c r="C4754" s="472" t="str">
        <x:v>2026-09-01 00:00:00</x:v>
      </x:c>
      <x:c r="D4754" s="472" t="n">
        <x:v>46266</x:v>
      </x:c>
      <x:c r="E4754" s="472" t="str">
        <x:v>Input sumber</x:v>
      </x:c>
      <x:c r="F4754" s="472" t="str">
        <x:v>9 Sep 2026 21.01 WIB</x:v>
      </x:c>
    </x:row>
    <x:row r="4755">
      <x:c r="A4755" s="472" t="str">
        <x:v>1</x:v>
      </x:c>
      <x:c r="B4755" s="472" t="str">
        <x:v>F17</x:v>
      </x:c>
      <x:c r="C4755" s="472" t="str">
        <x:v>2026-09-01 00:00:00</x:v>
      </x:c>
      <x:c r="D4755" s="472" t="n">
        <x:v>46266</x:v>
      </x:c>
      <x:c r="E4755" s="472" t="str">
        <x:v>Input sumber</x:v>
      </x:c>
      <x:c r="F4755" s="472" t="str">
        <x:v>9 Sep 2026 21.01 WIB</x:v>
      </x:c>
    </x:row>
    <x:row r="4756">
      <x:c r="A4756" s="472" t="str">
        <x:v>1</x:v>
      </x:c>
      <x:c r="B4756" s="472" t="str">
        <x:v>F18</x:v>
      </x:c>
      <x:c r="C4756" s="472" t="str">
        <x:v>2026-09-01 00:00:00</x:v>
      </x:c>
      <x:c r="D4756" s="472" t="n">
        <x:v>46266</x:v>
      </x:c>
      <x:c r="E4756" s="472" t="str">
        <x:v>Input sumber</x:v>
      </x:c>
      <x:c r="F4756" s="472" t="str">
        <x:v>9 Sep 2026 21.01 WIB</x:v>
      </x:c>
    </x:row>
    <x:row r="4757">
      <x:c r="A4757" s="472" t="str">
        <x:v>1</x:v>
      </x:c>
      <x:c r="B4757" s="472" t="str">
        <x:v>F19</x:v>
      </x:c>
      <x:c r="C4757" s="472" t="str">
        <x:v>2026-09-01 00:00:00</x:v>
      </x:c>
      <x:c r="D4757" s="472" t="n">
        <x:v>46266</x:v>
      </x:c>
      <x:c r="E4757" s="472" t="str">
        <x:v>Input sumber</x:v>
      </x:c>
      <x:c r="F4757" s="472" t="str">
        <x:v>9 Sep 2026 21.01 WIB</x:v>
      </x:c>
    </x:row>
    <x:row r="4758">
      <x:c r="A4758" s="472" t="str">
        <x:v>1</x:v>
      </x:c>
      <x:c r="B4758" s="472" t="str">
        <x:v>F20</x:v>
      </x:c>
      <x:c r="C4758" s="472" t="str">
        <x:v>2026-09-01 00:00:00</x:v>
      </x:c>
      <x:c r="D4758" s="472" t="n">
        <x:v>46266</x:v>
      </x:c>
      <x:c r="E4758" s="472" t="str">
        <x:v>Input sumber</x:v>
      </x:c>
      <x:c r="F4758" s="472" t="str">
        <x:v>9 Sep 2026 21.01 WIB</x:v>
      </x:c>
    </x:row>
    <x:row r="4759">
      <x:c r="A4759" s="472" t="str">
        <x:v>1</x:v>
      </x:c>
      <x:c r="B4759" s="472" t="str">
        <x:v>F21</x:v>
      </x:c>
      <x:c r="C4759" s="472" t="str">
        <x:v>2026-09-01 00:00:00</x:v>
      </x:c>
      <x:c r="D4759" s="472" t="n">
        <x:v>46266</x:v>
      </x:c>
      <x:c r="E4759" s="472" t="str">
        <x:v>Input sumber</x:v>
      </x:c>
      <x:c r="F4759" s="472" t="str">
        <x:v>9 Sep 2026 21.01 WIB</x:v>
      </x:c>
    </x:row>
    <x:row r="4760">
      <x:c r="A4760" s="472" t="str">
        <x:v>1</x:v>
      </x:c>
      <x:c r="B4760" s="472" t="str">
        <x:v>F22</x:v>
      </x:c>
      <x:c r="C4760" s="472" t="str">
        <x:v>2026-09-01 00:00:00</x:v>
      </x:c>
      <x:c r="D4760" s="472" t="n">
        <x:v>46266</x:v>
      </x:c>
      <x:c r="E4760" s="472" t="str">
        <x:v>Input sumber</x:v>
      </x:c>
      <x:c r="F4760" s="472" t="str">
        <x:v>9 Sep 2026 21.01 WIB</x:v>
      </x:c>
    </x:row>
    <x:row r="4761">
      <x:c r="A4761" s="472" t="str">
        <x:v>1</x:v>
      </x:c>
      <x:c r="B4761" s="472" t="str">
        <x:v>F23</x:v>
      </x:c>
      <x:c r="C4761" s="472" t="str">
        <x:v>2026-09-01 00:00:00</x:v>
      </x:c>
      <x:c r="D4761" s="472" t="n">
        <x:v>46266</x:v>
      </x:c>
      <x:c r="E4761" s="472" t="str">
        <x:v>Input sumber</x:v>
      </x:c>
      <x:c r="F4761" s="472" t="str">
        <x:v>9 Sep 2026 21.01 WIB</x:v>
      </x:c>
    </x:row>
    <x:row r="4762">
      <x:c r="A4762" s="472" t="str">
        <x:v>1</x:v>
      </x:c>
      <x:c r="B4762" s="472" t="str">
        <x:v>F24</x:v>
      </x:c>
      <x:c r="C4762" s="472" t="str">
        <x:v>2026-09-01 00:00:00</x:v>
      </x:c>
      <x:c r="D4762" s="472" t="n">
        <x:v>46266</x:v>
      </x:c>
      <x:c r="E4762" s="472" t="str">
        <x:v>Input sumber</x:v>
      </x:c>
      <x:c r="F4762" s="472" t="str">
        <x:v>9 Sep 2026 21.01 WIB</x:v>
      </x:c>
    </x:row>
    <x:row r="4763">
      <x:c r="A4763" s="472" t="str">
        <x:v>1</x:v>
      </x:c>
      <x:c r="B4763" s="472" t="str">
        <x:v>F25</x:v>
      </x:c>
      <x:c r="C4763" s="472" t="str">
        <x:v>2026-09-01 00:00:00</x:v>
      </x:c>
      <x:c r="D4763" s="472" t="n">
        <x:v>46266</x:v>
      </x:c>
      <x:c r="E4763" s="472" t="str">
        <x:v>Input sumber</x:v>
      </x:c>
      <x:c r="F4763" s="472" t="str">
        <x:v>9 Sep 2026 21.01 WIB</x:v>
      </x:c>
    </x:row>
    <x:row r="4764">
      <x:c r="A4764" s="472" t="str">
        <x:v>1</x:v>
      </x:c>
      <x:c r="B4764" s="472" t="str">
        <x:v>F26</x:v>
      </x:c>
      <x:c r="C4764" s="472" t="str">
        <x:v>2026-09-01 00:00:00</x:v>
      </x:c>
      <x:c r="D4764" s="472" t="n">
        <x:v>46266</x:v>
      </x:c>
      <x:c r="E4764" s="472" t="str">
        <x:v>Input sumber</x:v>
      </x:c>
      <x:c r="F4764" s="472" t="str">
        <x:v>9 Sep 2026 21.01 WIB</x:v>
      </x:c>
    </x:row>
    <x:row r="4765">
      <x:c r="A4765" s="472" t="str">
        <x:v>1</x:v>
      </x:c>
      <x:c r="B4765" s="472" t="str">
        <x:v>F27</x:v>
      </x:c>
      <x:c r="C4765" s="472" t="str">
        <x:v>2026-09-01 00:00:00</x:v>
      </x:c>
      <x:c r="D4765" s="472" t="n">
        <x:v>46266</x:v>
      </x:c>
      <x:c r="E4765" s="472" t="str">
        <x:v>Input sumber</x:v>
      </x:c>
      <x:c r="F4765" s="472" t="str">
        <x:v>9 Sep 2026 21.01 WIB</x:v>
      </x:c>
    </x:row>
    <x:row r="4766">
      <x:c r="A4766" s="472" t="str">
        <x:v>1</x:v>
      </x:c>
      <x:c r="B4766" s="472" t="str">
        <x:v>F28</x:v>
      </x:c>
      <x:c r="C4766" s="472" t="str">
        <x:v>2026-09-01 00:00:00</x:v>
      </x:c>
      <x:c r="D4766" s="472" t="n">
        <x:v>46266</x:v>
      </x:c>
      <x:c r="E4766" s="472" t="str">
        <x:v>Input sumber</x:v>
      </x:c>
      <x:c r="F4766" s="472" t="str">
        <x:v>9 Sep 2026 21.01 WIB</x:v>
      </x:c>
    </x:row>
    <x:row r="4767">
      <x:c r="A4767" s="472" t="str">
        <x:v>1</x:v>
      </x:c>
      <x:c r="B4767" s="472" t="str">
        <x:v>F29</x:v>
      </x:c>
      <x:c r="C4767" s="472" t="str">
        <x:v>2026-09-01 00:00:00</x:v>
      </x:c>
      <x:c r="D4767" s="472" t="n">
        <x:v>46266</x:v>
      </x:c>
      <x:c r="E4767" s="472" t="str">
        <x:v>Input sumber</x:v>
      </x:c>
      <x:c r="F4767" s="472" t="str">
        <x:v>9 Sep 2026 21.01 WIB</x:v>
      </x:c>
    </x:row>
    <x:row r="4768">
      <x:c r="A4768" s="472" t="str">
        <x:v>1</x:v>
      </x:c>
      <x:c r="B4768" s="472" t="str">
        <x:v>F30</x:v>
      </x:c>
      <x:c r="C4768" s="472" t="str">
        <x:v>2026-09-01 00:00:00</x:v>
      </x:c>
      <x:c r="D4768" s="472" t="n">
        <x:v>46266</x:v>
      </x:c>
      <x:c r="E4768" s="472" t="str">
        <x:v>Input sumber</x:v>
      </x:c>
      <x:c r="F4768" s="472" t="str">
        <x:v>9 Sep 2026 21.01 WIB</x:v>
      </x:c>
    </x:row>
    <x:row r="4769">
      <x:c r="A4769" s="472" t="str">
        <x:v>1</x:v>
      </x:c>
      <x:c r="B4769" s="472" t="str">
        <x:v>F31</x:v>
      </x:c>
      <x:c r="C4769" s="472" t="str">
        <x:v>2026-09-02 00:00:00</x:v>
      </x:c>
      <x:c r="D4769" s="472" t="n">
        <x:v>46267</x:v>
      </x:c>
      <x:c r="E4769" s="472" t="str">
        <x:v>Input sumber</x:v>
      </x:c>
      <x:c r="F4769" s="472" t="str">
        <x:v>9 Sep 2026 21.01 WIB</x:v>
      </x:c>
    </x:row>
    <x:row r="4770">
      <x:c r="A4770" s="472" t="str">
        <x:v>1</x:v>
      </x:c>
      <x:c r="B4770" s="472" t="str">
        <x:v>F41</x:v>
      </x:c>
      <x:c r="C4770" s="472" t="str">
        <x:v>2026-09-08 00:00:00</x:v>
      </x:c>
      <x:c r="D4770" s="472" t="n">
        <x:v>46273</x:v>
      </x:c>
      <x:c r="E4770" s="472" t="str">
        <x:v>Input sumber</x:v>
      </x:c>
      <x:c r="F4770" s="472" t="str">
        <x:v>9 Sep 2026 21.01 WIB</x:v>
      </x:c>
    </x:row>
    <x:row r="4771">
      <x:c r="A4771" s="472" t="str">
        <x:v>1</x:v>
      </x:c>
      <x:c r="B4771" s="472" t="str">
        <x:v>F42</x:v>
      </x:c>
      <x:c r="C4771" s="472" t="str">
        <x:v>2026-09-08 00:00:00</x:v>
      </x:c>
      <x:c r="D4771" s="472" t="n">
        <x:v>46273</x:v>
      </x:c>
      <x:c r="E4771" s="472" t="str">
        <x:v>Input sumber</x:v>
      </x:c>
      <x:c r="F4771" s="472" t="str">
        <x:v>9 Sep 2026 21.01 WIB</x:v>
      </x:c>
    </x:row>
    <x:row r="4772">
      <x:c r="A4772" s="472" t="str">
        <x:v>1</x:v>
      </x:c>
      <x:c r="B4772" s="472" t="str">
        <x:v>F43</x:v>
      </x:c>
      <x:c r="C4772" s="472" t="str">
        <x:v>2026-09-08 00:00:00</x:v>
      </x:c>
      <x:c r="D4772" s="472" t="n">
        <x:v>46273</x:v>
      </x:c>
      <x:c r="E4772" s="472" t="str">
        <x:v>Input sumber</x:v>
      </x:c>
      <x:c r="F4772" s="472" t="str">
        <x:v>9 Sep 2026 21.01 WIB</x:v>
      </x:c>
    </x:row>
    <x:row r="4773">
      <x:c r="A4773" s="472" t="str">
        <x:v>1</x:v>
      </x:c>
      <x:c r="B4773" s="472" t="str">
        <x:v>F44</x:v>
      </x:c>
      <x:c r="C4773" s="472" t="str">
        <x:v>2026-09-08 00:00:00</x:v>
      </x:c>
      <x:c r="D4773" s="472" t="n">
        <x:v>46273</x:v>
      </x:c>
      <x:c r="E4773" s="472" t="str">
        <x:v>Input sumber</x:v>
      </x:c>
      <x:c r="F4773" s="472" t="str">
        <x:v>9 Sep 2026 21.01 WIB</x:v>
      </x:c>
    </x:row>
    <x:row r="4774">
      <x:c r="A4774" s="472" t="str">
        <x:v>1</x:v>
      </x:c>
      <x:c r="B4774" s="472" t="str">
        <x:v>F45</x:v>
      </x:c>
      <x:c r="C4774" s="472" t="str">
        <x:v>2026-09-09 00:00:00</x:v>
      </x:c>
      <x:c r="D4774" s="472" t="n">
        <x:v>46274</x:v>
      </x:c>
      <x:c r="E4774" s="472" t="str">
        <x:v>Input sumber</x:v>
      </x:c>
      <x:c r="F4774" s="472" t="str">
        <x:v>9 Sep 2026 21.01 WIB</x:v>
      </x:c>
    </x:row>
    <x:row r="4775">
      <x:c r="A4775" s="472" t="str">
        <x:v>1</x:v>
      </x:c>
      <x:c r="B4775" s="472" t="str">
        <x:v>F46</x:v>
      </x:c>
      <x:c r="C4775" s="472" t="str">
        <x:v>2026-09-08 00:00:00</x:v>
      </x:c>
      <x:c r="D4775" s="472" t="n">
        <x:v>46273</x:v>
      </x:c>
      <x:c r="E4775" s="472" t="str">
        <x:v>Input sumber</x:v>
      </x:c>
      <x:c r="F4775" s="472" t="str">
        <x:v>9 Sep 2026 21.01 WIB</x:v>
      </x:c>
    </x:row>
    <x:row r="4776">
      <x:c r="A4776" s="472" t="str">
        <x:v>1</x:v>
      </x:c>
      <x:c r="B4776" s="472" t="str">
        <x:v>H53</x:v>
      </x:c>
      <x:c r="C4776" s="472" t="str">
        <x:v>=SUM(H4:H52)</x:v>
      </x:c>
      <x:c r="D4776" s="472"/>
      <x:c r="E4776" s="472" t="str">
        <x:v>Rumus sumber</x:v>
      </x:c>
      <x:c r="F4776" s="472" t="str">
        <x:v>9 Sep 2026 21.01 WIB</x:v>
      </x:c>
    </x:row>
    <x:row r="4777">
      <x:c r="A4777" s="472" t="str">
        <x:v>1</x:v>
      </x:c>
      <x:c r="B4777" s="472" t="str">
        <x:v>K65</x:v>
      </x:c>
      <x:c r="C4777" s="472" t="str">
        <x:v>=IF(O58="","",O58)</x:v>
      </x:c>
      <x:c r="D4777" s="472"/>
      <x:c r="E4777" s="472" t="str">
        <x:v>Rumus sumber</x:v>
      </x:c>
      <x:c r="F4777" s="472" t="str">
        <x:v>9 Sep 2026 21.01 WIB</x:v>
      </x:c>
    </x:row>
    <x:row r="4778">
      <x:c r="A4778" s="472" t="str">
        <x:v>1</x:v>
      </x:c>
      <x:c r="B4778" s="472" t="str">
        <x:v>AC65</x:v>
      </x:c>
      <x:c r="C4778" s="472" t="str">
        <x:v>=IF(AG65="","",IF(COUNT(L65:P65)&lt;5,"",L65/5*20+M65/5*25+N65/5*25+O65/5*15+P65/5*15))</x:v>
      </x:c>
      <x:c r="D4778" s="472"/>
      <x:c r="E4778" s="472" t="str">
        <x:v>Rumus sumber</x:v>
      </x:c>
      <x:c r="F4778" s="472" t="str">
        <x:v>9 Sep 2026 21.01 WIB</x:v>
      </x:c>
    </x:row>
    <x:row r="4779">
      <x:c r="A4779" s="472" t="str">
        <x:v>1</x:v>
      </x:c>
      <x:c r="B4779" s="472" t="str">
        <x:v>AD65</x:v>
      </x:c>
      <x:c r="C4779" s="472" t="str">
        <x:v>=IF(AC65="","",IF(AC65&gt;=90,"Sangat Baik",IF(AC65&gt;=80,"Baik",IF(AC65&gt;=70,"Coaching","Underperform"))))</x:v>
      </x:c>
      <x:c r="D4779" s="472"/>
      <x:c r="E4779" s="472" t="str">
        <x:v>Rumus sumber</x:v>
      </x:c>
      <x:c r="F4779" s="472" t="str">
        <x:v>9 Sep 2026 21.01 WIB</x:v>
      </x:c>
    </x:row>
    <x:row r="4780">
      <x:c r="A4780" s="472" t="str">
        <x:v>1</x:v>
      </x:c>
      <x:c r="B4780" s="472" t="str">
        <x:v>AE65</x:v>
      </x:c>
      <x:c r="C4780" s="472" t="str">
        <x:v>=IF(AG65="","",IF(OR(AG65="INDAH",AG65="ADDEL",AG65="AMEL",AG65="PENTIL",AG65="JIJANG"),"Admin/CS","Fotografer"))</x:v>
      </x:c>
      <x:c r="D4780" s="472"/>
      <x:c r="E4780" s="472" t="str">
        <x:v>Rumus sumber</x:v>
      </x:c>
      <x:c r="F4780" s="472" t="str">
        <x:v>9 Sep 2026 21.01 WIB</x:v>
      </x:c>
    </x:row>
    <x:row r="4781">
      <x:c r="A4781" s="472" t="str">
        <x:v>1</x:v>
      </x:c>
      <x:c r="B4781" s="472" t="str">
        <x:v>AF65</x:v>
      </x:c>
      <x:c r="C4781" s="472" t="str">
        <x:v>=IF(OR(AG65="",COUNT(L65:P65)&lt;5),"",1)</x:v>
      </x:c>
      <x:c r="D4781" s="472"/>
      <x:c r="E4781" s="472" t="str">
        <x:v>Rumus sumber</x:v>
      </x:c>
      <x:c r="F4781" s="472" t="str">
        <x:v>9 Sep 2026 21.01 WIB</x:v>
      </x:c>
    </x:row>
    <x:row r="4782">
      <x:c r="A4782" s="472" t="str">
        <x:v>1</x:v>
      </x:c>
      <x:c r="B4782" s="472" t="str">
        <x:v>AG65</x:v>
      </x:c>
      <x:c r="C4782" s="472" t="str">
        <x:v>=IFERROR(K65,"")</x:v>
      </x:c>
      <x:c r="D4782" s="472"/>
      <x:c r="E4782" s="472" t="str">
        <x:v>Rumus sumber</x:v>
      </x:c>
      <x:c r="F4782" s="472" t="str">
        <x:v>9 Sep 2026 21.01 WIB</x:v>
      </x:c>
    </x:row>
    <x:row r="4783">
      <x:c r="A4783" s="472" t="str">
        <x:v>1</x:v>
      </x:c>
      <x:c r="B4783" s="472" t="str">
        <x:v>K66</x:v>
      </x:c>
      <x:c r="C4783" s="472" t="str">
        <x:v>=IF(O59="","",O59)</x:v>
      </x:c>
      <x:c r="D4783" s="472"/>
      <x:c r="E4783" s="472" t="str">
        <x:v>Rumus sumber</x:v>
      </x:c>
      <x:c r="F4783" s="472" t="str">
        <x:v>9 Sep 2026 21.01 WIB</x:v>
      </x:c>
    </x:row>
    <x:row r="4784">
      <x:c r="A4784" s="472" t="str">
        <x:v>1</x:v>
      </x:c>
      <x:c r="B4784" s="472" t="str">
        <x:v>AC66</x:v>
      </x:c>
      <x:c r="C4784" s="472" t="str">
        <x:v>=IF(AG66="","",IF(COUNT(L66:P66)&lt;5,"",L66/5*20+M66/5*25+N66/5*25+O66/5*15+P66/5*15))</x:v>
      </x:c>
      <x:c r="D4784" s="472"/>
      <x:c r="E4784" s="472" t="str">
        <x:v>Rumus sumber</x:v>
      </x:c>
      <x:c r="F4784" s="472" t="str">
        <x:v>9 Sep 2026 21.01 WIB</x:v>
      </x:c>
    </x:row>
    <x:row r="4785">
      <x:c r="A4785" s="472" t="str">
        <x:v>1</x:v>
      </x:c>
      <x:c r="B4785" s="472" t="str">
        <x:v>AD66</x:v>
      </x:c>
      <x:c r="C4785" s="472" t="str">
        <x:v>=IF(AC66="","",IF(AC66&gt;=90,"Sangat Baik",IF(AC66&gt;=80,"Baik",IF(AC66&gt;=70,"Coaching","Underperform"))))</x:v>
      </x:c>
      <x:c r="D4785" s="472"/>
      <x:c r="E4785" s="472" t="str">
        <x:v>Rumus sumber</x:v>
      </x:c>
      <x:c r="F4785" s="472" t="str">
        <x:v>9 Sep 2026 21.01 WIB</x:v>
      </x:c>
    </x:row>
    <x:row r="4786">
      <x:c r="A4786" s="472" t="str">
        <x:v>1</x:v>
      </x:c>
      <x:c r="B4786" s="472" t="str">
        <x:v>AE66</x:v>
      </x:c>
      <x:c r="C4786" s="472" t="str">
        <x:v>=IF(AG66="","",IF(OR(AG66="INDAH",AG66="ADDEL",AG66="AMEL",AG66="PENTIL",AG66="JIJANG"),"Admin/CS","Fotografer"))</x:v>
      </x:c>
      <x:c r="D4786" s="472"/>
      <x:c r="E4786" s="472" t="str">
        <x:v>Rumus sumber</x:v>
      </x:c>
      <x:c r="F4786" s="472" t="str">
        <x:v>9 Sep 2026 21.01 WIB</x:v>
      </x:c>
    </x:row>
    <x:row r="4787">
      <x:c r="A4787" s="472" t="str">
        <x:v>1</x:v>
      </x:c>
      <x:c r="B4787" s="472" t="str">
        <x:v>AF66</x:v>
      </x:c>
      <x:c r="C4787" s="472" t="str">
        <x:v>=IF(OR(AG66="",COUNT(L66:P66)&lt;5),"",1)</x:v>
      </x:c>
      <x:c r="D4787" s="472"/>
      <x:c r="E4787" s="472" t="str">
        <x:v>Rumus sumber</x:v>
      </x:c>
      <x:c r="F4787" s="472" t="str">
        <x:v>9 Sep 2026 21.01 WIB</x:v>
      </x:c>
    </x:row>
    <x:row r="4788">
      <x:c r="A4788" s="472" t="str">
        <x:v>1</x:v>
      </x:c>
      <x:c r="B4788" s="472" t="str">
        <x:v>AG66</x:v>
      </x:c>
      <x:c r="C4788" s="472" t="str">
        <x:v>=IFERROR(K66,"")</x:v>
      </x:c>
      <x:c r="D4788" s="472"/>
      <x:c r="E4788" s="472" t="str">
        <x:v>Rumus sumber</x:v>
      </x:c>
      <x:c r="F4788" s="472" t="str">
        <x:v>9 Sep 2026 21.01 WIB</x:v>
      </x:c>
    </x:row>
    <x:row r="4789">
      <x:c r="A4789" s="472" t="str">
        <x:v>1</x:v>
      </x:c>
      <x:c r="B4789" s="472" t="str">
        <x:v>K67</x:v>
      </x:c>
      <x:c r="C4789" s="472" t="str">
        <x:v>=IF(O60="","",O60)</x:v>
      </x:c>
      <x:c r="D4789" s="472"/>
      <x:c r="E4789" s="472" t="str">
        <x:v>Rumus sumber</x:v>
      </x:c>
      <x:c r="F4789" s="472" t="str">
        <x:v>9 Sep 2026 21.01 WIB</x:v>
      </x:c>
    </x:row>
    <x:row r="4790">
      <x:c r="A4790" s="472" t="str">
        <x:v>1</x:v>
      </x:c>
      <x:c r="B4790" s="472" t="str">
        <x:v>AC67</x:v>
      </x:c>
      <x:c r="C4790" s="472" t="str">
        <x:v>=IF(AG67="","",IF(COUNT(L67:P67)&lt;5,"",L67/5*20+M67/5*25+N67/5*25+O67/5*15+P67/5*15))</x:v>
      </x:c>
      <x:c r="D4790" s="472"/>
      <x:c r="E4790" s="472" t="str">
        <x:v>Rumus sumber</x:v>
      </x:c>
      <x:c r="F4790" s="472" t="str">
        <x:v>9 Sep 2026 21.01 WIB</x:v>
      </x:c>
    </x:row>
    <x:row r="4791">
      <x:c r="A4791" s="472" t="str">
        <x:v>1</x:v>
      </x:c>
      <x:c r="B4791" s="472" t="str">
        <x:v>AD67</x:v>
      </x:c>
      <x:c r="C4791" s="472" t="str">
        <x:v>=IF(AC67="","",IF(AC67&gt;=90,"Sangat Baik",IF(AC67&gt;=80,"Baik",IF(AC67&gt;=70,"Coaching","Underperform"))))</x:v>
      </x:c>
      <x:c r="D4791" s="472"/>
      <x:c r="E4791" s="472" t="str">
        <x:v>Rumus sumber</x:v>
      </x:c>
      <x:c r="F4791" s="472" t="str">
        <x:v>9 Sep 2026 21.01 WIB</x:v>
      </x:c>
    </x:row>
    <x:row r="4792">
      <x:c r="A4792" s="472" t="str">
        <x:v>1</x:v>
      </x:c>
      <x:c r="B4792" s="472" t="str">
        <x:v>AE67</x:v>
      </x:c>
      <x:c r="C4792" s="472" t="str">
        <x:v>=IF(AG67="","",IF(OR(AG67="INDAH",AG67="ADDEL",AG67="AMEL",AG67="PENTIL",AG67="JIJANG"),"Admin/CS","Fotografer"))</x:v>
      </x:c>
      <x:c r="D4792" s="472"/>
      <x:c r="E4792" s="472" t="str">
        <x:v>Rumus sumber</x:v>
      </x:c>
      <x:c r="F4792" s="472" t="str">
        <x:v>9 Sep 2026 21.01 WIB</x:v>
      </x:c>
    </x:row>
    <x:row r="4793">
      <x:c r="A4793" s="472" t="str">
        <x:v>1</x:v>
      </x:c>
      <x:c r="B4793" s="472" t="str">
        <x:v>AF67</x:v>
      </x:c>
      <x:c r="C4793" s="472" t="str">
        <x:v>=IF(OR(AG67="",COUNT(L67:P67)&lt;5),"",1)</x:v>
      </x:c>
      <x:c r="D4793" s="472"/>
      <x:c r="E4793" s="472" t="str">
        <x:v>Rumus sumber</x:v>
      </x:c>
      <x:c r="F4793" s="472" t="str">
        <x:v>9 Sep 2026 21.01 WIB</x:v>
      </x:c>
    </x:row>
    <x:row r="4794">
      <x:c r="A4794" s="472" t="str">
        <x:v>1</x:v>
      </x:c>
      <x:c r="B4794" s="472" t="str">
        <x:v>AG67</x:v>
      </x:c>
      <x:c r="C4794" s="472" t="str">
        <x:v>=IFERROR(K67,"")</x:v>
      </x:c>
      <x:c r="D4794" s="472"/>
      <x:c r="E4794" s="472" t="str">
        <x:v>Rumus sumber</x:v>
      </x:c>
      <x:c r="F4794" s="472" t="str">
        <x:v>9 Sep 2026 21.01 WIB</x:v>
      </x:c>
    </x:row>
    <x:row r="4795">
      <x:c r="A4795" s="472" t="str">
        <x:v>1</x:v>
      </x:c>
      <x:c r="B4795" s="472" t="str">
        <x:v>AC68</x:v>
      </x:c>
      <x:c r="C4795" s="472" t="str">
        <x:v>=IF(AG68="","",IF(COUNT(L68:P68)&lt;5,"",L68/5*20+M68/5*25+N68/5*25+O68/5*15+P68/5*15))</x:v>
      </x:c>
      <x:c r="D4795" s="472"/>
      <x:c r="E4795" s="472" t="str">
        <x:v>Rumus sumber</x:v>
      </x:c>
      <x:c r="F4795" s="472" t="str">
        <x:v>9 Sep 2026 21.01 WIB</x:v>
      </x:c>
    </x:row>
    <x:row r="4796">
      <x:c r="A4796" s="472" t="str">
        <x:v>1</x:v>
      </x:c>
      <x:c r="B4796" s="472" t="str">
        <x:v>AD68</x:v>
      </x:c>
      <x:c r="C4796" s="472" t="str">
        <x:v>=IF(AC68="","",IF(AC68&gt;=90,"Sangat Baik",IF(AC68&gt;=80,"Baik",IF(AC68&gt;=70,"Coaching","Underperform"))))</x:v>
      </x:c>
      <x:c r="D4796" s="472"/>
      <x:c r="E4796" s="472" t="str">
        <x:v>Rumus sumber</x:v>
      </x:c>
      <x:c r="F4796" s="472" t="str">
        <x:v>9 Sep 2026 21.01 WIB</x:v>
      </x:c>
    </x:row>
    <x:row r="4797">
      <x:c r="A4797" s="472" t="str">
        <x:v>1</x:v>
      </x:c>
      <x:c r="B4797" s="472" t="str">
        <x:v>AE68</x:v>
      </x:c>
      <x:c r="C4797" s="472" t="str">
        <x:v>=IF(AG68="","",IF(OR(AG68="INDAH",AG68="ADDEL",AG68="AMEL",AG68="PENTIL",AG68="JIJANG"),"Admin/CS","Fotografer"))</x:v>
      </x:c>
      <x:c r="D4797" s="472"/>
      <x:c r="E4797" s="472" t="str">
        <x:v>Rumus sumber</x:v>
      </x:c>
      <x:c r="F4797" s="472" t="str">
        <x:v>9 Sep 2026 21.01 WIB</x:v>
      </x:c>
    </x:row>
    <x:row r="4798">
      <x:c r="A4798" s="472" t="str">
        <x:v>1</x:v>
      </x:c>
      <x:c r="B4798" s="472" t="str">
        <x:v>AF68</x:v>
      </x:c>
      <x:c r="C4798" s="472" t="str">
        <x:v>=IF(OR(AG68="",COUNT(L68:P68)&lt;5),"",1)</x:v>
      </x:c>
      <x:c r="D4798" s="472"/>
      <x:c r="E4798" s="472" t="str">
        <x:v>Rumus sumber</x:v>
      </x:c>
      <x:c r="F4798" s="472" t="str">
        <x:v>9 Sep 2026 21.01 WIB</x:v>
      </x:c>
    </x:row>
    <x:row r="4799">
      <x:c r="A4799" s="472" t="str">
        <x:v>1</x:v>
      </x:c>
      <x:c r="B4799" s="472" t="str">
        <x:v>AG68</x:v>
      </x:c>
      <x:c r="C4799" s="472" t="str">
        <x:v>=IFERROR(K68,"")</x:v>
      </x:c>
      <x:c r="D4799" s="472"/>
      <x:c r="E4799" s="472" t="str">
        <x:v>Rumus sumber</x:v>
      </x:c>
      <x:c r="F4799" s="472" t="str">
        <x:v>9 Sep 2026 21.01 WIB</x:v>
      </x:c>
    </x:row>
    <x:row r="4800">
      <x:c r="A4800" s="472" t="str">
        <x:v>1</x:v>
      </x:c>
      <x:c r="B4800" s="472" t="str">
        <x:v>AC69</x:v>
      </x:c>
      <x:c r="C4800" s="472" t="str">
        <x:v>=IF(AG69="","",IF(COUNT(L69:P69)&lt;5,"",L69/5*20+M69/5*25+N69/5*25+O69/5*15+P69/5*15))</x:v>
      </x:c>
      <x:c r="D4800" s="472"/>
      <x:c r="E4800" s="472" t="str">
        <x:v>Rumus sumber</x:v>
      </x:c>
      <x:c r="F4800" s="472" t="str">
        <x:v>9 Sep 2026 21.01 WIB</x:v>
      </x:c>
    </x:row>
    <x:row r="4801">
      <x:c r="A4801" s="472" t="str">
        <x:v>1</x:v>
      </x:c>
      <x:c r="B4801" s="472" t="str">
        <x:v>AD69</x:v>
      </x:c>
      <x:c r="C4801" s="472" t="str">
        <x:v>=IF(AC69="","",IF(AC69&gt;=90,"Sangat Baik",IF(AC69&gt;=80,"Baik",IF(AC69&gt;=70,"Coaching","Underperform"))))</x:v>
      </x:c>
      <x:c r="D4801" s="472"/>
      <x:c r="E4801" s="472" t="str">
        <x:v>Rumus sumber</x:v>
      </x:c>
      <x:c r="F4801" s="472" t="str">
        <x:v>9 Sep 2026 21.01 WIB</x:v>
      </x:c>
    </x:row>
    <x:row r="4802">
      <x:c r="A4802" s="472" t="str">
        <x:v>1</x:v>
      </x:c>
      <x:c r="B4802" s="472" t="str">
        <x:v>AE69</x:v>
      </x:c>
      <x:c r="C4802" s="472" t="str">
        <x:v>=IF(AG69="","",IF(OR(AG69="INDAH",AG69="ADDEL",AG69="AMEL",AG69="PENTIL",AG69="JIJANG"),"Admin/CS","Fotografer"))</x:v>
      </x:c>
      <x:c r="D4802" s="472"/>
      <x:c r="E4802" s="472" t="str">
        <x:v>Rumus sumber</x:v>
      </x:c>
      <x:c r="F4802" s="472" t="str">
        <x:v>9 Sep 2026 21.01 WIB</x:v>
      </x:c>
    </x:row>
    <x:row r="4803">
      <x:c r="A4803" s="472" t="str">
        <x:v>1</x:v>
      </x:c>
      <x:c r="B4803" s="472" t="str">
        <x:v>AF69</x:v>
      </x:c>
      <x:c r="C4803" s="472" t="str">
        <x:v>=IF(OR(AG69="",COUNT(L69:P69)&lt;5),"",1)</x:v>
      </x:c>
      <x:c r="D4803" s="472"/>
      <x:c r="E4803" s="472" t="str">
        <x:v>Rumus sumber</x:v>
      </x:c>
      <x:c r="F4803" s="472" t="str">
        <x:v>9 Sep 2026 21.01 WIB</x:v>
      </x:c>
    </x:row>
    <x:row r="4804">
      <x:c r="A4804" s="472" t="str">
        <x:v>1</x:v>
      </x:c>
      <x:c r="B4804" s="472" t="str">
        <x:v>AG69</x:v>
      </x:c>
      <x:c r="C4804" s="472" t="str">
        <x:v>=IFERROR(K69,"")</x:v>
      </x:c>
      <x:c r="D4804" s="472"/>
      <x:c r="E4804" s="472" t="str">
        <x:v>Rumus sumber</x:v>
      </x:c>
      <x:c r="F4804" s="472" t="str">
        <x:v>9 Sep 2026 21.01 WIB</x:v>
      </x:c>
    </x:row>
    <x:row r="4805">
      <x:c r="A4805" s="472" t="str">
        <x:v>1</x:v>
      </x:c>
      <x:c r="B4805" s="472" t="str">
        <x:v>K75</x:v>
      </x:c>
      <x:c r="C4805" s="472" t="str">
        <x:v>=IF(O58="","",O58)</x:v>
      </x:c>
      <x:c r="D4805" s="472"/>
      <x:c r="E4805" s="472" t="str">
        <x:v>Rumus sumber</x:v>
      </x:c>
      <x:c r="F4805" s="472" t="str">
        <x:v>9 Sep 2026 21.01 WIB</x:v>
      </x:c>
    </x:row>
    <x:row r="4806">
      <x:c r="A4806" s="472" t="str">
        <x:v>2</x:v>
      </x:c>
      <x:c r="B4806" s="472" t="str">
        <x:v>F4</x:v>
      </x:c>
      <x:c r="C4806" s="472" t="str">
        <x:v>2026-09-09 00:00:00</x:v>
      </x:c>
      <x:c r="D4806" s="472" t="n">
        <x:v>46274</x:v>
      </x:c>
      <x:c r="E4806" s="472" t="str">
        <x:v>Input sumber</x:v>
      </x:c>
      <x:c r="F4806" s="472" t="str">
        <x:v>9 Sep 2026 21.01 WIB</x:v>
      </x:c>
    </x:row>
    <x:row r="4807">
      <x:c r="A4807" s="472" t="str">
        <x:v>2</x:v>
      </x:c>
      <x:c r="B4807" s="472" t="str">
        <x:v>F6</x:v>
      </x:c>
      <x:c r="C4807" s="472" t="str">
        <x:v>2026-09-08 00:00:00</x:v>
      </x:c>
      <x:c r="D4807" s="472" t="n">
        <x:v>46273</x:v>
      </x:c>
      <x:c r="E4807" s="472" t="str">
        <x:v>Input sumber</x:v>
      </x:c>
      <x:c r="F4807" s="472" t="str">
        <x:v>9 Sep 2026 21.01 WIB</x:v>
      </x:c>
    </x:row>
    <x:row r="4808">
      <x:c r="A4808" s="472" t="str">
        <x:v>2</x:v>
      </x:c>
      <x:c r="B4808" s="472" t="str">
        <x:v>F7</x:v>
      </x:c>
      <x:c r="C4808" s="472" t="str">
        <x:v>2026-09-04 00:00:00</x:v>
      </x:c>
      <x:c r="D4808" s="472" t="n">
        <x:v>46269</x:v>
      </x:c>
      <x:c r="E4808" s="472" t="str">
        <x:v>Input sumber</x:v>
      </x:c>
      <x:c r="F4808" s="472" t="str">
        <x:v>9 Sep 2026 21.01 WIB</x:v>
      </x:c>
    </x:row>
    <x:row r="4809">
      <x:c r="A4809" s="472" t="str">
        <x:v>2</x:v>
      </x:c>
      <x:c r="B4809" s="472" t="str">
        <x:v>F42</x:v>
      </x:c>
      <x:c r="C4809" s="472" t="str">
        <x:v>2026-09-08 00:00:00</x:v>
      </x:c>
      <x:c r="D4809" s="472" t="n">
        <x:v>46273</x:v>
      </x:c>
      <x:c r="E4809" s="472" t="str">
        <x:v>Input sumber</x:v>
      </x:c>
      <x:c r="F4809" s="472" t="str">
        <x:v>9 Sep 2026 21.01 WIB</x:v>
      </x:c>
    </x:row>
    <x:row r="4810">
      <x:c r="A4810" s="472" t="str">
        <x:v>2</x:v>
      </x:c>
      <x:c r="B4810" s="472" t="str">
        <x:v>F43</x:v>
      </x:c>
      <x:c r="C4810" s="472" t="str">
        <x:v>2026-09-09 00:00:00</x:v>
      </x:c>
      <x:c r="D4810" s="472" t="n">
        <x:v>46274</x:v>
      </x:c>
      <x:c r="E4810" s="472" t="str">
        <x:v>Input sumber</x:v>
      </x:c>
      <x:c r="F4810" s="472" t="str">
        <x:v>9 Sep 2026 21.01 WIB</x:v>
      </x:c>
    </x:row>
    <x:row r="4811">
      <x:c r="A4811" s="472" t="str">
        <x:v>2</x:v>
      </x:c>
      <x:c r="B4811" s="472" t="str">
        <x:v>F44</x:v>
      </x:c>
      <x:c r="C4811" s="472" t="str">
        <x:v>2026-10-03 00:00:00</x:v>
      </x:c>
      <x:c r="D4811" s="472" t="n">
        <x:v>46298</x:v>
      </x:c>
      <x:c r="E4811" s="472" t="str">
        <x:v>Input sumber</x:v>
      </x:c>
      <x:c r="F4811" s="472" t="str">
        <x:v>9 Sep 2026 21.01 WIB</x:v>
      </x:c>
    </x:row>
    <x:row r="4812">
      <x:c r="A4812" s="472" t="str">
        <x:v>2</x:v>
      </x:c>
      <x:c r="B4812" s="472" t="str">
        <x:v>F48</x:v>
      </x:c>
      <x:c r="C4812" s="472" t="str">
        <x:v>2026-09-08 00:00:00</x:v>
      </x:c>
      <x:c r="D4812" s="472" t="n">
        <x:v>46273</x:v>
      </x:c>
      <x:c r="E4812" s="472" t="str">
        <x:v>Input sumber</x:v>
      </x:c>
      <x:c r="F4812" s="472" t="str">
        <x:v>9 Sep 2026 21.01 WIB</x:v>
      </x:c>
    </x:row>
    <x:row r="4813">
      <x:c r="A4813" s="472" t="str">
        <x:v>2</x:v>
      </x:c>
      <x:c r="B4813" s="472" t="str">
        <x:v>F49</x:v>
      </x:c>
      <x:c r="C4813" s="472" t="str">
        <x:v>2026-09-02 00:00:00</x:v>
      </x:c>
      <x:c r="D4813" s="472" t="n">
        <x:v>46267</x:v>
      </x:c>
      <x:c r="E4813" s="472" t="str">
        <x:v>Input sumber</x:v>
      </x:c>
      <x:c r="F4813" s="472" t="str">
        <x:v>9 Sep 2026 21.01 WIB</x:v>
      </x:c>
    </x:row>
    <x:row r="4814">
      <x:c r="A4814" s="472" t="str">
        <x:v>2</x:v>
      </x:c>
      <x:c r="B4814" s="472" t="str">
        <x:v>H53</x:v>
      </x:c>
      <x:c r="C4814" s="472" t="str">
        <x:v>=SUM(H4:H52)</x:v>
      </x:c>
      <x:c r="D4814" s="472"/>
      <x:c r="E4814" s="472" t="str">
        <x:v>Rumus sumber</x:v>
      </x:c>
      <x:c r="F4814" s="472" t="str">
        <x:v>9 Sep 2026 21.01 WIB</x:v>
      </x:c>
    </x:row>
    <x:row r="4815">
      <x:c r="A4815" s="472" t="str">
        <x:v>2</x:v>
      </x:c>
      <x:c r="B4815" s="472" t="str">
        <x:v>K65</x:v>
      </x:c>
      <x:c r="C4815" s="472" t="str">
        <x:v>=IF(O58="","",O58)</x:v>
      </x:c>
      <x:c r="D4815" s="472"/>
      <x:c r="E4815" s="472" t="str">
        <x:v>Rumus sumber</x:v>
      </x:c>
      <x:c r="F4815" s="472" t="str">
        <x:v>9 Sep 2026 21.01 WIB</x:v>
      </x:c>
    </x:row>
    <x:row r="4816">
      <x:c r="A4816" s="472" t="str">
        <x:v>2</x:v>
      </x:c>
      <x:c r="B4816" s="472" t="str">
        <x:v>AC65</x:v>
      </x:c>
      <x:c r="C4816" s="472" t="str">
        <x:v>=IF(AG65="","",IF(COUNT(L65:P65)&lt;5,"",L65/5*20+M65/5*25+N65/5*25+O65/5*15+P65/5*15))</x:v>
      </x:c>
      <x:c r="D4816" s="472"/>
      <x:c r="E4816" s="472" t="str">
        <x:v>Rumus sumber</x:v>
      </x:c>
      <x:c r="F4816" s="472" t="str">
        <x:v>9 Sep 2026 21.01 WIB</x:v>
      </x:c>
    </x:row>
    <x:row r="4817">
      <x:c r="A4817" s="472" t="str">
        <x:v>2</x:v>
      </x:c>
      <x:c r="B4817" s="472" t="str">
        <x:v>AD65</x:v>
      </x:c>
      <x:c r="C4817" s="472" t="str">
        <x:v>=IF(AC65="","",IF(AC65&gt;=90,"Sangat Baik",IF(AC65&gt;=80,"Baik",IF(AC65&gt;=70,"Coaching","Underperform"))))</x:v>
      </x:c>
      <x:c r="D4817" s="472"/>
      <x:c r="E4817" s="472" t="str">
        <x:v>Rumus sumber</x:v>
      </x:c>
      <x:c r="F4817" s="472" t="str">
        <x:v>9 Sep 2026 21.01 WIB</x:v>
      </x:c>
    </x:row>
    <x:row r="4818">
      <x:c r="A4818" s="472" t="str">
        <x:v>2</x:v>
      </x:c>
      <x:c r="B4818" s="472" t="str">
        <x:v>AE65</x:v>
      </x:c>
      <x:c r="C4818" s="472" t="str">
        <x:v>=IF(AG65="","",IF(OR(AG65="INDAH",AG65="ADDEL",AG65="AMEL",AG65="PENTIL",AG65="JIJANG"),"Admin/CS","Fotografer"))</x:v>
      </x:c>
      <x:c r="D4818" s="472"/>
      <x:c r="E4818" s="472" t="str">
        <x:v>Rumus sumber</x:v>
      </x:c>
      <x:c r="F4818" s="472" t="str">
        <x:v>9 Sep 2026 21.01 WIB</x:v>
      </x:c>
    </x:row>
    <x:row r="4819">
      <x:c r="A4819" s="472" t="str">
        <x:v>2</x:v>
      </x:c>
      <x:c r="B4819" s="472" t="str">
        <x:v>AF65</x:v>
      </x:c>
      <x:c r="C4819" s="472" t="str">
        <x:v>=IF(OR(AG65="",COUNT(L65:P65)&lt;5),"",1)</x:v>
      </x:c>
      <x:c r="D4819" s="472"/>
      <x:c r="E4819" s="472" t="str">
        <x:v>Rumus sumber</x:v>
      </x:c>
      <x:c r="F4819" s="472" t="str">
        <x:v>9 Sep 2026 21.01 WIB</x:v>
      </x:c>
    </x:row>
    <x:row r="4820">
      <x:c r="A4820" s="472" t="str">
        <x:v>2</x:v>
      </x:c>
      <x:c r="B4820" s="472" t="str">
        <x:v>AG65</x:v>
      </x:c>
      <x:c r="C4820" s="472" t="str">
        <x:v>=IFERROR(K65,"")</x:v>
      </x:c>
      <x:c r="D4820" s="472"/>
      <x:c r="E4820" s="472" t="str">
        <x:v>Rumus sumber</x:v>
      </x:c>
      <x:c r="F4820" s="472" t="str">
        <x:v>9 Sep 2026 21.01 WIB</x:v>
      </x:c>
    </x:row>
    <x:row r="4821">
      <x:c r="A4821" s="472" t="str">
        <x:v>2</x:v>
      </x:c>
      <x:c r="B4821" s="472" t="str">
        <x:v>K66</x:v>
      </x:c>
      <x:c r="C4821" s="472" t="str">
        <x:v>=IF(O59="","",O59)</x:v>
      </x:c>
      <x:c r="D4821" s="472"/>
      <x:c r="E4821" s="472" t="str">
        <x:v>Rumus sumber</x:v>
      </x:c>
      <x:c r="F4821" s="472" t="str">
        <x:v>9 Sep 2026 21.01 WIB</x:v>
      </x:c>
    </x:row>
    <x:row r="4822">
      <x:c r="A4822" s="472" t="str">
        <x:v>2</x:v>
      </x:c>
      <x:c r="B4822" s="472" t="str">
        <x:v>AC66</x:v>
      </x:c>
      <x:c r="C4822" s="472" t="str">
        <x:v>=IF(AG66="","",IF(COUNT(L66:P66)&lt;5,"",L66/5*20+M66/5*25+N66/5*25+O66/5*15+P66/5*15))</x:v>
      </x:c>
      <x:c r="D4822" s="472"/>
      <x:c r="E4822" s="472" t="str">
        <x:v>Rumus sumber</x:v>
      </x:c>
      <x:c r="F4822" s="472" t="str">
        <x:v>9 Sep 2026 21.01 WIB</x:v>
      </x:c>
    </x:row>
    <x:row r="4823">
      <x:c r="A4823" s="472" t="str">
        <x:v>2</x:v>
      </x:c>
      <x:c r="B4823" s="472" t="str">
        <x:v>AD66</x:v>
      </x:c>
      <x:c r="C4823" s="472" t="str">
        <x:v>=IF(AC66="","",IF(AC66&gt;=90,"Sangat Baik",IF(AC66&gt;=80,"Baik",IF(AC66&gt;=70,"Coaching","Underperform"))))</x:v>
      </x:c>
      <x:c r="D4823" s="472"/>
      <x:c r="E4823" s="472" t="str">
        <x:v>Rumus sumber</x:v>
      </x:c>
      <x:c r="F4823" s="472" t="str">
        <x:v>9 Sep 2026 21.01 WIB</x:v>
      </x:c>
    </x:row>
    <x:row r="4824">
      <x:c r="A4824" s="472" t="str">
        <x:v>2</x:v>
      </x:c>
      <x:c r="B4824" s="472" t="str">
        <x:v>AE66</x:v>
      </x:c>
      <x:c r="C4824" s="472" t="str">
        <x:v>=IF(AG66="","",IF(OR(AG66="INDAH",AG66="ADDEL",AG66="AMEL",AG66="PENTIL",AG66="JIJANG"),"Admin/CS","Fotografer"))</x:v>
      </x:c>
      <x:c r="D4824" s="472"/>
      <x:c r="E4824" s="472" t="str">
        <x:v>Rumus sumber</x:v>
      </x:c>
      <x:c r="F4824" s="472" t="str">
        <x:v>9 Sep 2026 21.01 WIB</x:v>
      </x:c>
    </x:row>
    <x:row r="4825">
      <x:c r="A4825" s="472" t="str">
        <x:v>2</x:v>
      </x:c>
      <x:c r="B4825" s="472" t="str">
        <x:v>AF66</x:v>
      </x:c>
      <x:c r="C4825" s="472" t="str">
        <x:v>=IF(OR(AG66="",COUNT(L66:P66)&lt;5),"",1)</x:v>
      </x:c>
      <x:c r="D4825" s="472"/>
      <x:c r="E4825" s="472" t="str">
        <x:v>Rumus sumber</x:v>
      </x:c>
      <x:c r="F4825" s="472" t="str">
        <x:v>9 Sep 2026 21.01 WIB</x:v>
      </x:c>
    </x:row>
    <x:row r="4826">
      <x:c r="A4826" s="472" t="str">
        <x:v>2</x:v>
      </x:c>
      <x:c r="B4826" s="472" t="str">
        <x:v>AG66</x:v>
      </x:c>
      <x:c r="C4826" s="472" t="str">
        <x:v>=IFERROR(K66,"")</x:v>
      </x:c>
      <x:c r="D4826" s="472"/>
      <x:c r="E4826" s="472" t="str">
        <x:v>Rumus sumber</x:v>
      </x:c>
      <x:c r="F4826" s="472" t="str">
        <x:v>9 Sep 2026 21.01 WIB</x:v>
      </x:c>
    </x:row>
    <x:row r="4827">
      <x:c r="A4827" s="472" t="str">
        <x:v>2</x:v>
      </x:c>
      <x:c r="B4827" s="472" t="str">
        <x:v>K67</x:v>
      </x:c>
      <x:c r="C4827" s="472" t="str">
        <x:v>=IF(O60="","",O60)</x:v>
      </x:c>
      <x:c r="D4827" s="472"/>
      <x:c r="E4827" s="472" t="str">
        <x:v>Rumus sumber</x:v>
      </x:c>
      <x:c r="F4827" s="472" t="str">
        <x:v>9 Sep 2026 21.01 WIB</x:v>
      </x:c>
    </x:row>
    <x:row r="4828">
      <x:c r="A4828" s="472" t="str">
        <x:v>2</x:v>
      </x:c>
      <x:c r="B4828" s="472" t="str">
        <x:v>AC67</x:v>
      </x:c>
      <x:c r="C4828" s="472" t="str">
        <x:v>=IF(AG67="","",IF(COUNT(L67:P67)&lt;5,"",L67/5*20+M67/5*25+N67/5*25+O67/5*15+P67/5*15))</x:v>
      </x:c>
      <x:c r="D4828" s="472"/>
      <x:c r="E4828" s="472" t="str">
        <x:v>Rumus sumber</x:v>
      </x:c>
      <x:c r="F4828" s="472" t="str">
        <x:v>9 Sep 2026 21.01 WIB</x:v>
      </x:c>
    </x:row>
    <x:row r="4829">
      <x:c r="A4829" s="472" t="str">
        <x:v>2</x:v>
      </x:c>
      <x:c r="B4829" s="472" t="str">
        <x:v>AD67</x:v>
      </x:c>
      <x:c r="C4829" s="472" t="str">
        <x:v>=IF(AC67="","",IF(AC67&gt;=90,"Sangat Baik",IF(AC67&gt;=80,"Baik",IF(AC67&gt;=70,"Coaching","Underperform"))))</x:v>
      </x:c>
      <x:c r="D4829" s="472"/>
      <x:c r="E4829" s="472" t="str">
        <x:v>Rumus sumber</x:v>
      </x:c>
      <x:c r="F4829" s="472" t="str">
        <x:v>9 Sep 2026 21.01 WIB</x:v>
      </x:c>
    </x:row>
    <x:row r="4830">
      <x:c r="A4830" s="472" t="str">
        <x:v>2</x:v>
      </x:c>
      <x:c r="B4830" s="472" t="str">
        <x:v>AE67</x:v>
      </x:c>
      <x:c r="C4830" s="472" t="str">
        <x:v>=IF(AG67="","",IF(OR(AG67="INDAH",AG67="ADDEL",AG67="AMEL",AG67="PENTIL",AG67="JIJANG"),"Admin/CS","Fotografer"))</x:v>
      </x:c>
      <x:c r="D4830" s="472"/>
      <x:c r="E4830" s="472" t="str">
        <x:v>Rumus sumber</x:v>
      </x:c>
      <x:c r="F4830" s="472" t="str">
        <x:v>9 Sep 2026 21.01 WIB</x:v>
      </x:c>
    </x:row>
    <x:row r="4831">
      <x:c r="A4831" s="472" t="str">
        <x:v>2</x:v>
      </x:c>
      <x:c r="B4831" s="472" t="str">
        <x:v>AF67</x:v>
      </x:c>
      <x:c r="C4831" s="472" t="str">
        <x:v>=IF(OR(AG67="",COUNT(L67:P67)&lt;5),"",1)</x:v>
      </x:c>
      <x:c r="D4831" s="472"/>
      <x:c r="E4831" s="472" t="str">
        <x:v>Rumus sumber</x:v>
      </x:c>
      <x:c r="F4831" s="472" t="str">
        <x:v>9 Sep 2026 21.01 WIB</x:v>
      </x:c>
    </x:row>
    <x:row r="4832">
      <x:c r="A4832" s="472" t="str">
        <x:v>2</x:v>
      </x:c>
      <x:c r="B4832" s="472" t="str">
        <x:v>AG67</x:v>
      </x:c>
      <x:c r="C4832" s="472" t="str">
        <x:v>=IFERROR(K67,"")</x:v>
      </x:c>
      <x:c r="D4832" s="472"/>
      <x:c r="E4832" s="472" t="str">
        <x:v>Rumus sumber</x:v>
      </x:c>
      <x:c r="F4832" s="472" t="str">
        <x:v>9 Sep 2026 21.01 WIB</x:v>
      </x:c>
    </x:row>
    <x:row r="4833">
      <x:c r="A4833" s="472" t="str">
        <x:v>2</x:v>
      </x:c>
      <x:c r="B4833" s="472" t="str">
        <x:v>AC68</x:v>
      </x:c>
      <x:c r="C4833" s="472" t="str">
        <x:v>=IF(AG68="","",IF(COUNT(L68:P68)&lt;5,"",L68/5*20+M68/5*25+N68/5*25+O68/5*15+P68/5*15))</x:v>
      </x:c>
      <x:c r="D4833" s="472"/>
      <x:c r="E4833" s="472" t="str">
        <x:v>Rumus sumber</x:v>
      </x:c>
      <x:c r="F4833" s="472" t="str">
        <x:v>9 Sep 2026 21.01 WIB</x:v>
      </x:c>
    </x:row>
    <x:row r="4834">
      <x:c r="A4834" s="472" t="str">
        <x:v>2</x:v>
      </x:c>
      <x:c r="B4834" s="472" t="str">
        <x:v>AD68</x:v>
      </x:c>
      <x:c r="C4834" s="472" t="str">
        <x:v>=IF(AC68="","",IF(AC68&gt;=90,"Sangat Baik",IF(AC68&gt;=80,"Baik",IF(AC68&gt;=70,"Coaching","Underperform"))))</x:v>
      </x:c>
      <x:c r="D4834" s="472"/>
      <x:c r="E4834" s="472" t="str">
        <x:v>Rumus sumber</x:v>
      </x:c>
      <x:c r="F4834" s="472" t="str">
        <x:v>9 Sep 2026 21.01 WIB</x:v>
      </x:c>
    </x:row>
    <x:row r="4835">
      <x:c r="A4835" s="472" t="str">
        <x:v>2</x:v>
      </x:c>
      <x:c r="B4835" s="472" t="str">
        <x:v>AE68</x:v>
      </x:c>
      <x:c r="C4835" s="472" t="str">
        <x:v>=IF(AG68="","",IF(OR(AG68="INDAH",AG68="ADDEL",AG68="AMEL",AG68="PENTIL",AG68="JIJANG"),"Admin/CS","Fotografer"))</x:v>
      </x:c>
      <x:c r="D4835" s="472"/>
      <x:c r="E4835" s="472" t="str">
        <x:v>Rumus sumber</x:v>
      </x:c>
      <x:c r="F4835" s="472" t="str">
        <x:v>9 Sep 2026 21.01 WIB</x:v>
      </x:c>
    </x:row>
    <x:row r="4836">
      <x:c r="A4836" s="472" t="str">
        <x:v>2</x:v>
      </x:c>
      <x:c r="B4836" s="472" t="str">
        <x:v>AF68</x:v>
      </x:c>
      <x:c r="C4836" s="472" t="str">
        <x:v>=IF(OR(AG68="",COUNT(L68:P68)&lt;5),"",1)</x:v>
      </x:c>
      <x:c r="D4836" s="472"/>
      <x:c r="E4836" s="472" t="str">
        <x:v>Rumus sumber</x:v>
      </x:c>
      <x:c r="F4836" s="472" t="str">
        <x:v>9 Sep 2026 21.01 WIB</x:v>
      </x:c>
    </x:row>
    <x:row r="4837">
      <x:c r="A4837" s="472" t="str">
        <x:v>2</x:v>
      </x:c>
      <x:c r="B4837" s="472" t="str">
        <x:v>AG68</x:v>
      </x:c>
      <x:c r="C4837" s="472" t="str">
        <x:v>=IFERROR(K68,"")</x:v>
      </x:c>
      <x:c r="D4837" s="472"/>
      <x:c r="E4837" s="472" t="str">
        <x:v>Rumus sumber</x:v>
      </x:c>
      <x:c r="F4837" s="472" t="str">
        <x:v>9 Sep 2026 21.01 WIB</x:v>
      </x:c>
    </x:row>
    <x:row r="4838">
      <x:c r="A4838" s="472" t="str">
        <x:v>2</x:v>
      </x:c>
      <x:c r="B4838" s="472" t="str">
        <x:v>AC69</x:v>
      </x:c>
      <x:c r="C4838" s="472" t="str">
        <x:v>=IF(AG69="","",IF(COUNT(L69:P69)&lt;5,"",L69/5*20+M69/5*25+N69/5*25+O69/5*15+P69/5*15))</x:v>
      </x:c>
      <x:c r="D4838" s="472"/>
      <x:c r="E4838" s="472" t="str">
        <x:v>Rumus sumber</x:v>
      </x:c>
      <x:c r="F4838" s="472" t="str">
        <x:v>9 Sep 2026 21.01 WIB</x:v>
      </x:c>
    </x:row>
    <x:row r="4839">
      <x:c r="A4839" s="472" t="str">
        <x:v>2</x:v>
      </x:c>
      <x:c r="B4839" s="472" t="str">
        <x:v>AD69</x:v>
      </x:c>
      <x:c r="C4839" s="472" t="str">
        <x:v>=IF(AC69="","",IF(AC69&gt;=90,"Sangat Baik",IF(AC69&gt;=80,"Baik",IF(AC69&gt;=70,"Coaching","Underperform"))))</x:v>
      </x:c>
      <x:c r="D4839" s="472"/>
      <x:c r="E4839" s="472" t="str">
        <x:v>Rumus sumber</x:v>
      </x:c>
      <x:c r="F4839" s="472" t="str">
        <x:v>9 Sep 2026 21.01 WIB</x:v>
      </x:c>
    </x:row>
    <x:row r="4840">
      <x:c r="A4840" s="472" t="str">
        <x:v>2</x:v>
      </x:c>
      <x:c r="B4840" s="472" t="str">
        <x:v>AE69</x:v>
      </x:c>
      <x:c r="C4840" s="472" t="str">
        <x:v>=IF(AG69="","",IF(OR(AG69="INDAH",AG69="ADDEL",AG69="AMEL",AG69="PENTIL",AG69="JIJANG"),"Admin/CS","Fotografer"))</x:v>
      </x:c>
      <x:c r="D4840" s="472"/>
      <x:c r="E4840" s="472" t="str">
        <x:v>Rumus sumber</x:v>
      </x:c>
      <x:c r="F4840" s="472" t="str">
        <x:v>9 Sep 2026 21.01 WIB</x:v>
      </x:c>
    </x:row>
    <x:row r="4841">
      <x:c r="A4841" s="472" t="str">
        <x:v>2</x:v>
      </x:c>
      <x:c r="B4841" s="472" t="str">
        <x:v>AF69</x:v>
      </x:c>
      <x:c r="C4841" s="472" t="str">
        <x:v>=IF(OR(AG69="",COUNT(L69:P69)&lt;5),"",1)</x:v>
      </x:c>
      <x:c r="D4841" s="472"/>
      <x:c r="E4841" s="472" t="str">
        <x:v>Rumus sumber</x:v>
      </x:c>
      <x:c r="F4841" s="472" t="str">
        <x:v>9 Sep 2026 21.01 WIB</x:v>
      </x:c>
    </x:row>
    <x:row r="4842">
      <x:c r="A4842" s="472" t="str">
        <x:v>2</x:v>
      </x:c>
      <x:c r="B4842" s="472" t="str">
        <x:v>AG69</x:v>
      </x:c>
      <x:c r="C4842" s="472" t="str">
        <x:v>=IFERROR(K69,"")</x:v>
      </x:c>
      <x:c r="D4842" s="472"/>
      <x:c r="E4842" s="472" t="str">
        <x:v>Rumus sumber</x:v>
      </x:c>
      <x:c r="F4842" s="472" t="str">
        <x:v>9 Sep 2026 21.01 WIB</x:v>
      </x:c>
    </x:row>
    <x:row r="4843">
      <x:c r="A4843" s="472" t="str">
        <x:v>2</x:v>
      </x:c>
      <x:c r="B4843" s="472" t="str">
        <x:v>K75</x:v>
      </x:c>
      <x:c r="C4843" s="472" t="str">
        <x:v>=IF(O58="","",O58)</x:v>
      </x:c>
      <x:c r="D4843" s="472"/>
      <x:c r="E4843" s="472" t="str">
        <x:v>Rumus sumber</x:v>
      </x:c>
      <x:c r="F4843" s="472" t="str">
        <x:v>9 Sep 2026 21.01 WIB</x:v>
      </x:c>
    </x:row>
    <x:row r="4844">
      <x:c r="A4844" s="472" t="str">
        <x:v>3</x:v>
      </x:c>
      <x:c r="B4844" s="472" t="str">
        <x:v>F17</x:v>
      </x:c>
      <x:c r="C4844" s="472" t="str">
        <x:v>2026-09-05 00:00:00</x:v>
      </x:c>
      <x:c r="D4844" s="472" t="n">
        <x:v>46270</x:v>
      </x:c>
      <x:c r="E4844" s="472" t="str">
        <x:v>Input sumber</x:v>
      </x:c>
      <x:c r="F4844" s="472" t="str">
        <x:v>9 Sep 2026 21.01 WIB</x:v>
      </x:c>
    </x:row>
    <x:row r="4845">
      <x:c r="A4845" s="472" t="str">
        <x:v>3</x:v>
      </x:c>
      <x:c r="B4845" s="472" t="str">
        <x:v>F18</x:v>
      </x:c>
      <x:c r="C4845" s="472" t="str">
        <x:v>2026-09-03 00:00:00</x:v>
      </x:c>
      <x:c r="D4845" s="472" t="n">
        <x:v>46268</x:v>
      </x:c>
      <x:c r="E4845" s="472" t="str">
        <x:v>Input sumber</x:v>
      </x:c>
      <x:c r="F4845" s="472" t="str">
        <x:v>9 Sep 2026 21.01 WIB</x:v>
      </x:c>
    </x:row>
    <x:row r="4846">
      <x:c r="A4846" s="472" t="str">
        <x:v>3</x:v>
      </x:c>
      <x:c r="B4846" s="472" t="str">
        <x:v>F19</x:v>
      </x:c>
      <x:c r="C4846" s="472" t="str">
        <x:v>2026-09-08 00:00:00</x:v>
      </x:c>
      <x:c r="D4846" s="472" t="n">
        <x:v>46273</x:v>
      </x:c>
      <x:c r="E4846" s="472" t="str">
        <x:v>Input sumber</x:v>
      </x:c>
      <x:c r="F4846" s="472" t="str">
        <x:v>9 Sep 2026 21.01 WIB</x:v>
      </x:c>
    </x:row>
    <x:row r="4847">
      <x:c r="A4847" s="472" t="str">
        <x:v>3</x:v>
      </x:c>
      <x:c r="B4847" s="472" t="str">
        <x:v>F20</x:v>
      </x:c>
      <x:c r="C4847" s="472" t="str">
        <x:v>2026-09-06 00:00:00</x:v>
      </x:c>
      <x:c r="D4847" s="472" t="n">
        <x:v>46271</x:v>
      </x:c>
      <x:c r="E4847" s="472" t="str">
        <x:v>Input sumber</x:v>
      </x:c>
      <x:c r="F4847" s="472" t="str">
        <x:v>9 Sep 2026 21.01 WIB</x:v>
      </x:c>
    </x:row>
    <x:row r="4848">
      <x:c r="A4848" s="472" t="str">
        <x:v>3</x:v>
      </x:c>
      <x:c r="B4848" s="472" t="str">
        <x:v>F21</x:v>
      </x:c>
      <x:c r="C4848" s="472" t="str">
        <x:v>2026-09-04 00:00:00</x:v>
      </x:c>
      <x:c r="D4848" s="472" t="n">
        <x:v>46269</x:v>
      </x:c>
      <x:c r="E4848" s="472" t="str">
        <x:v>Input sumber</x:v>
      </x:c>
      <x:c r="F4848" s="472" t="str">
        <x:v>9 Sep 2026 21.01 WIB</x:v>
      </x:c>
    </x:row>
    <x:row r="4849">
      <x:c r="A4849" s="472" t="str">
        <x:v>3</x:v>
      </x:c>
      <x:c r="B4849" s="472" t="str">
        <x:v>F22</x:v>
      </x:c>
      <x:c r="C4849" s="472" t="str">
        <x:v>2026-09-04 00:00:00</x:v>
      </x:c>
      <x:c r="D4849" s="472" t="n">
        <x:v>46269</x:v>
      </x:c>
      <x:c r="E4849" s="472" t="str">
        <x:v>Input sumber</x:v>
      </x:c>
      <x:c r="F4849" s="472" t="str">
        <x:v>9 Sep 2026 21.01 WIB</x:v>
      </x:c>
    </x:row>
    <x:row r="4850">
      <x:c r="A4850" s="472" t="str">
        <x:v>3</x:v>
      </x:c>
      <x:c r="B4850" s="472" t="str">
        <x:v>F23</x:v>
      </x:c>
      <x:c r="C4850" s="472" t="str">
        <x:v>2026-09-09 00:00:00</x:v>
      </x:c>
      <x:c r="D4850" s="472" t="n">
        <x:v>46274</x:v>
      </x:c>
      <x:c r="E4850" s="472" t="str">
        <x:v>Input sumber</x:v>
      </x:c>
      <x:c r="F4850" s="472" t="str">
        <x:v>9 Sep 2026 21.01 WIB</x:v>
      </x:c>
    </x:row>
    <x:row r="4851">
      <x:c r="A4851" s="472" t="str">
        <x:v>3</x:v>
      </x:c>
      <x:c r="B4851" s="472" t="str">
        <x:v>F24</x:v>
      </x:c>
      <x:c r="C4851" s="472" t="str">
        <x:v>2026-09-03 00:00:00</x:v>
      </x:c>
      <x:c r="D4851" s="472" t="n">
        <x:v>46268</x:v>
      </x:c>
      <x:c r="E4851" s="472" t="str">
        <x:v>Input sumber</x:v>
      </x:c>
      <x:c r="F4851" s="472" t="str">
        <x:v>9 Sep 2026 21.01 WIB</x:v>
      </x:c>
    </x:row>
    <x:row r="4852">
      <x:c r="A4852" s="472" t="str">
        <x:v>3</x:v>
      </x:c>
      <x:c r="B4852" s="472" t="str">
        <x:v>F25</x:v>
      </x:c>
      <x:c r="C4852" s="472" t="str">
        <x:v>2026-09-08 00:00:00</x:v>
      </x:c>
      <x:c r="D4852" s="472" t="n">
        <x:v>46273</x:v>
      </x:c>
      <x:c r="E4852" s="472" t="str">
        <x:v>Input sumber</x:v>
      </x:c>
      <x:c r="F4852" s="472" t="str">
        <x:v>9 Sep 2026 21.01 WIB</x:v>
      </x:c>
    </x:row>
    <x:row r="4853">
      <x:c r="A4853" s="472" t="str">
        <x:v>3</x:v>
      </x:c>
      <x:c r="B4853" s="472" t="str">
        <x:v>F26</x:v>
      </x:c>
      <x:c r="C4853" s="472" t="str">
        <x:v>2026-09-09 00:00:00</x:v>
      </x:c>
      <x:c r="D4853" s="472" t="n">
        <x:v>46274</x:v>
      </x:c>
      <x:c r="E4853" s="472" t="str">
        <x:v>Input sumber</x:v>
      </x:c>
      <x:c r="F4853" s="472" t="str">
        <x:v>9 Sep 2026 21.01 WIB</x:v>
      </x:c>
    </x:row>
    <x:row r="4854">
      <x:c r="A4854" s="472" t="str">
        <x:v>3</x:v>
      </x:c>
      <x:c r="B4854" s="472" t="str">
        <x:v>F27</x:v>
      </x:c>
      <x:c r="C4854" s="472" t="str">
        <x:v>2026-09-03 00:00:00</x:v>
      </x:c>
      <x:c r="D4854" s="472" t="n">
        <x:v>46268</x:v>
      </x:c>
      <x:c r="E4854" s="472" t="str">
        <x:v>Input sumber</x:v>
      </x:c>
      <x:c r="F4854" s="472" t="str">
        <x:v>9 Sep 2026 21.01 WIB</x:v>
      </x:c>
    </x:row>
    <x:row r="4855">
      <x:c r="A4855" s="472" t="str">
        <x:v>3</x:v>
      </x:c>
      <x:c r="B4855" s="472" t="str">
        <x:v>F28</x:v>
      </x:c>
      <x:c r="C4855" s="472" t="str">
        <x:v>2026-09-03 00:00:00</x:v>
      </x:c>
      <x:c r="D4855" s="472" t="n">
        <x:v>46268</x:v>
      </x:c>
      <x:c r="E4855" s="472" t="str">
        <x:v>Input sumber</x:v>
      </x:c>
      <x:c r="F4855" s="472" t="str">
        <x:v>9 Sep 2026 21.01 WIB</x:v>
      </x:c>
    </x:row>
    <x:row r="4856">
      <x:c r="A4856" s="472" t="str">
        <x:v>3</x:v>
      </x:c>
      <x:c r="B4856" s="472" t="str">
        <x:v>F29</x:v>
      </x:c>
      <x:c r="C4856" s="472" t="str">
        <x:v>2026-09-08 00:00:00</x:v>
      </x:c>
      <x:c r="D4856" s="472" t="n">
        <x:v>46273</x:v>
      </x:c>
      <x:c r="E4856" s="472" t="str">
        <x:v>Input sumber</x:v>
      </x:c>
      <x:c r="F4856" s="472" t="str">
        <x:v>9 Sep 2026 21.01 WIB</x:v>
      </x:c>
    </x:row>
    <x:row r="4857">
      <x:c r="A4857" s="472" t="str">
        <x:v>3</x:v>
      </x:c>
      <x:c r="B4857" s="472" t="str">
        <x:v>F30</x:v>
      </x:c>
      <x:c r="C4857" s="472" t="str">
        <x:v>2026-09-03 00:00:00</x:v>
      </x:c>
      <x:c r="D4857" s="472" t="n">
        <x:v>46268</x:v>
      </x:c>
      <x:c r="E4857" s="472" t="str">
        <x:v>Input sumber</x:v>
      </x:c>
      <x:c r="F4857" s="472" t="str">
        <x:v>9 Sep 2026 21.01 WIB</x:v>
      </x:c>
    </x:row>
    <x:row r="4858">
      <x:c r="A4858" s="472" t="str">
        <x:v>3</x:v>
      </x:c>
      <x:c r="B4858" s="472" t="str">
        <x:v>H31</x:v>
      </x:c>
      <x:c r="C4858" s="472" t="str">
        <x:v>=SUM(H4:H30)</x:v>
      </x:c>
      <x:c r="D4858" s="472"/>
      <x:c r="E4858" s="472" t="str">
        <x:v>Rumus sumber</x:v>
      </x:c>
      <x:c r="F4858" s="472" t="str">
        <x:v>9 Sep 2026 21.01 WIB</x:v>
      </x:c>
    </x:row>
    <x:row r="4859">
      <x:c r="A4859" s="472" t="str">
        <x:v>3</x:v>
      </x:c>
      <x:c r="B4859" s="472" t="str">
        <x:v>K43</x:v>
      </x:c>
      <x:c r="C4859" s="472" t="str">
        <x:v>=IF(O36="","",O36)</x:v>
      </x:c>
      <x:c r="D4859" s="472"/>
      <x:c r="E4859" s="472" t="str">
        <x:v>Rumus sumber</x:v>
      </x:c>
      <x:c r="F4859" s="472" t="str">
        <x:v>9 Sep 2026 21.01 WIB</x:v>
      </x:c>
    </x:row>
    <x:row r="4860">
      <x:c r="A4860" s="472" t="str">
        <x:v>3</x:v>
      </x:c>
      <x:c r="B4860" s="472" t="str">
        <x:v>AC43</x:v>
      </x:c>
      <x:c r="C4860" s="472" t="str">
        <x:v>=IF(AG43="","",IF(COUNT(L43:P43)&lt;5,"",L43/5*20+M43/5*25+N43/5*25+O43/5*15+P43/5*15))</x:v>
      </x:c>
      <x:c r="D4860" s="472"/>
      <x:c r="E4860" s="472" t="str">
        <x:v>Rumus sumber</x:v>
      </x:c>
      <x:c r="F4860" s="472" t="str">
        <x:v>9 Sep 2026 21.01 WIB</x:v>
      </x:c>
    </x:row>
    <x:row r="4861">
      <x:c r="A4861" s="472" t="str">
        <x:v>3</x:v>
      </x:c>
      <x:c r="B4861" s="472" t="str">
        <x:v>AD43</x:v>
      </x:c>
      <x:c r="C4861" s="472" t="str">
        <x:v>=IF(AC43="","",IF(AC43&gt;=90,"Sangat Baik",IF(AC43&gt;=80,"Baik",IF(AC43&gt;=70,"Coaching","Underperform"))))</x:v>
      </x:c>
      <x:c r="D4861" s="472"/>
      <x:c r="E4861" s="472" t="str">
        <x:v>Rumus sumber</x:v>
      </x:c>
      <x:c r="F4861" s="472" t="str">
        <x:v>9 Sep 2026 21.01 WIB</x:v>
      </x:c>
    </x:row>
    <x:row r="4862">
      <x:c r="A4862" s="472" t="str">
        <x:v>3</x:v>
      </x:c>
      <x:c r="B4862" s="472" t="str">
        <x:v>AE43</x:v>
      </x:c>
      <x:c r="C4862" s="472" t="str">
        <x:v>=IF(AG43="","",IF(OR(AG43="INDAH",AG43="ADDEL",AG43="AMEL",AG43="PENTIL",AG43="JIJANG"),"Admin/CS","Fotografer"))</x:v>
      </x:c>
      <x:c r="D4862" s="472"/>
      <x:c r="E4862" s="472" t="str">
        <x:v>Rumus sumber</x:v>
      </x:c>
      <x:c r="F4862" s="472" t="str">
        <x:v>9 Sep 2026 21.01 WIB</x:v>
      </x:c>
    </x:row>
    <x:row r="4863">
      <x:c r="A4863" s="472" t="str">
        <x:v>3</x:v>
      </x:c>
      <x:c r="B4863" s="472" t="str">
        <x:v>AF43</x:v>
      </x:c>
      <x:c r="C4863" s="472" t="str">
        <x:v>=IF(OR(AG43="",COUNT(L43:P43)&lt;5),"",1)</x:v>
      </x:c>
      <x:c r="D4863" s="472"/>
      <x:c r="E4863" s="472" t="str">
        <x:v>Rumus sumber</x:v>
      </x:c>
      <x:c r="F4863" s="472" t="str">
        <x:v>9 Sep 2026 21.01 WIB</x:v>
      </x:c>
    </x:row>
    <x:row r="4864">
      <x:c r="A4864" s="472" t="str">
        <x:v>3</x:v>
      </x:c>
      <x:c r="B4864" s="472" t="str">
        <x:v>AG43</x:v>
      </x:c>
      <x:c r="C4864" s="472" t="str">
        <x:v>=IFERROR(K43,"")</x:v>
      </x:c>
      <x:c r="D4864" s="472"/>
      <x:c r="E4864" s="472" t="str">
        <x:v>Rumus sumber</x:v>
      </x:c>
      <x:c r="F4864" s="472" t="str">
        <x:v>9 Sep 2026 21.01 WIB</x:v>
      </x:c>
    </x:row>
    <x:row r="4865">
      <x:c r="A4865" s="472" t="str">
        <x:v>3</x:v>
      </x:c>
      <x:c r="B4865" s="472" t="str">
        <x:v>K44</x:v>
      </x:c>
      <x:c r="C4865" s="472" t="str">
        <x:v>=IF(O37="","",O37)</x:v>
      </x:c>
      <x:c r="D4865" s="472"/>
      <x:c r="E4865" s="472" t="str">
        <x:v>Rumus sumber</x:v>
      </x:c>
      <x:c r="F4865" s="472" t="str">
        <x:v>9 Sep 2026 21.01 WIB</x:v>
      </x:c>
    </x:row>
    <x:row r="4866">
      <x:c r="A4866" s="472" t="str">
        <x:v>3</x:v>
      </x:c>
      <x:c r="B4866" s="472" t="str">
        <x:v>AC44</x:v>
      </x:c>
      <x:c r="C4866" s="472" t="str">
        <x:v>=IF(AG44="","",IF(COUNT(L44:P44)&lt;5,"",L44/5*20+M44/5*25+N44/5*25+O44/5*15+P44/5*15))</x:v>
      </x:c>
      <x:c r="D4866" s="472"/>
      <x:c r="E4866" s="472" t="str">
        <x:v>Rumus sumber</x:v>
      </x:c>
      <x:c r="F4866" s="472" t="str">
        <x:v>9 Sep 2026 21.01 WIB</x:v>
      </x:c>
    </x:row>
    <x:row r="4867">
      <x:c r="A4867" s="472" t="str">
        <x:v>3</x:v>
      </x:c>
      <x:c r="B4867" s="472" t="str">
        <x:v>AD44</x:v>
      </x:c>
      <x:c r="C4867" s="472" t="str">
        <x:v>=IF(AC44="","",IF(AC44&gt;=90,"Sangat Baik",IF(AC44&gt;=80,"Baik",IF(AC44&gt;=70,"Coaching","Underperform"))))</x:v>
      </x:c>
      <x:c r="D4867" s="472"/>
      <x:c r="E4867" s="472" t="str">
        <x:v>Rumus sumber</x:v>
      </x:c>
      <x:c r="F4867" s="472" t="str">
        <x:v>9 Sep 2026 21.01 WIB</x:v>
      </x:c>
    </x:row>
    <x:row r="4868">
      <x:c r="A4868" s="472" t="str">
        <x:v>3</x:v>
      </x:c>
      <x:c r="B4868" s="472" t="str">
        <x:v>AE44</x:v>
      </x:c>
      <x:c r="C4868" s="472" t="str">
        <x:v>=IF(AG44="","",IF(OR(AG44="INDAH",AG44="ADDEL",AG44="AMEL",AG44="PENTIL",AG44="JIJANG"),"Admin/CS","Fotografer"))</x:v>
      </x:c>
      <x:c r="D4868" s="472"/>
      <x:c r="E4868" s="472" t="str">
        <x:v>Rumus sumber</x:v>
      </x:c>
      <x:c r="F4868" s="472" t="str">
        <x:v>9 Sep 2026 21.01 WIB</x:v>
      </x:c>
    </x:row>
    <x:row r="4869">
      <x:c r="A4869" s="472" t="str">
        <x:v>3</x:v>
      </x:c>
      <x:c r="B4869" s="472" t="str">
        <x:v>AF44</x:v>
      </x:c>
      <x:c r="C4869" s="472" t="str">
        <x:v>=IF(OR(AG44="",COUNT(L44:P44)&lt;5),"",1)</x:v>
      </x:c>
      <x:c r="D4869" s="472"/>
      <x:c r="E4869" s="472" t="str">
        <x:v>Rumus sumber</x:v>
      </x:c>
      <x:c r="F4869" s="472" t="str">
        <x:v>9 Sep 2026 21.01 WIB</x:v>
      </x:c>
    </x:row>
    <x:row r="4870">
      <x:c r="A4870" s="472" t="str">
        <x:v>3</x:v>
      </x:c>
      <x:c r="B4870" s="472" t="str">
        <x:v>AG44</x:v>
      </x:c>
      <x:c r="C4870" s="472" t="str">
        <x:v>=IFERROR(K44,"")</x:v>
      </x:c>
      <x:c r="D4870" s="472"/>
      <x:c r="E4870" s="472" t="str">
        <x:v>Rumus sumber</x:v>
      </x:c>
      <x:c r="F4870" s="472" t="str">
        <x:v>9 Sep 2026 21.01 WIB</x:v>
      </x:c>
    </x:row>
    <x:row r="4871">
      <x:c r="A4871" s="472" t="str">
        <x:v>3</x:v>
      </x:c>
      <x:c r="B4871" s="472" t="str">
        <x:v>K45</x:v>
      </x:c>
      <x:c r="C4871" s="472" t="str">
        <x:v>=IF(O38="","",O38)</x:v>
      </x:c>
      <x:c r="D4871" s="472"/>
      <x:c r="E4871" s="472" t="str">
        <x:v>Rumus sumber</x:v>
      </x:c>
      <x:c r="F4871" s="472" t="str">
        <x:v>9 Sep 2026 21.01 WIB</x:v>
      </x:c>
    </x:row>
    <x:row r="4872">
      <x:c r="A4872" s="472" t="str">
        <x:v>3</x:v>
      </x:c>
      <x:c r="B4872" s="472" t="str">
        <x:v>AC45</x:v>
      </x:c>
      <x:c r="C4872" s="472" t="str">
        <x:v>=IF(AG45="","",IF(COUNT(L45:P45)&lt;5,"",L45/5*20+M45/5*25+N45/5*25+O45/5*15+P45/5*15))</x:v>
      </x:c>
      <x:c r="D4872" s="472"/>
      <x:c r="E4872" s="472" t="str">
        <x:v>Rumus sumber</x:v>
      </x:c>
      <x:c r="F4872" s="472" t="str">
        <x:v>9 Sep 2026 21.01 WIB</x:v>
      </x:c>
    </x:row>
    <x:row r="4873">
      <x:c r="A4873" s="472" t="str">
        <x:v>3</x:v>
      </x:c>
      <x:c r="B4873" s="472" t="str">
        <x:v>AD45</x:v>
      </x:c>
      <x:c r="C4873" s="472" t="str">
        <x:v>=IF(AC45="","",IF(AC45&gt;=90,"Sangat Baik",IF(AC45&gt;=80,"Baik",IF(AC45&gt;=70,"Coaching","Underperform"))))</x:v>
      </x:c>
      <x:c r="D4873" s="472"/>
      <x:c r="E4873" s="472" t="str">
        <x:v>Rumus sumber</x:v>
      </x:c>
      <x:c r="F4873" s="472" t="str">
        <x:v>9 Sep 2026 21.01 WIB</x:v>
      </x:c>
    </x:row>
    <x:row r="4874">
      <x:c r="A4874" s="472" t="str">
        <x:v>3</x:v>
      </x:c>
      <x:c r="B4874" s="472" t="str">
        <x:v>AE45</x:v>
      </x:c>
      <x:c r="C4874" s="472" t="str">
        <x:v>=IF(AG45="","",IF(OR(AG45="INDAH",AG45="ADDEL",AG45="AMEL",AG45="PENTIL",AG45="JIJANG"),"Admin/CS","Fotografer"))</x:v>
      </x:c>
      <x:c r="D4874" s="472"/>
      <x:c r="E4874" s="472" t="str">
        <x:v>Rumus sumber</x:v>
      </x:c>
      <x:c r="F4874" s="472" t="str">
        <x:v>9 Sep 2026 21.01 WIB</x:v>
      </x:c>
    </x:row>
    <x:row r="4875">
      <x:c r="A4875" s="472" t="str">
        <x:v>3</x:v>
      </x:c>
      <x:c r="B4875" s="472" t="str">
        <x:v>AF45</x:v>
      </x:c>
      <x:c r="C4875" s="472" t="str">
        <x:v>=IF(OR(AG45="",COUNT(L45:P45)&lt;5),"",1)</x:v>
      </x:c>
      <x:c r="D4875" s="472"/>
      <x:c r="E4875" s="472" t="str">
        <x:v>Rumus sumber</x:v>
      </x:c>
      <x:c r="F4875" s="472" t="str">
        <x:v>9 Sep 2026 21.01 WIB</x:v>
      </x:c>
    </x:row>
    <x:row r="4876">
      <x:c r="A4876" s="472" t="str">
        <x:v>3</x:v>
      </x:c>
      <x:c r="B4876" s="472" t="str">
        <x:v>AG45</x:v>
      </x:c>
      <x:c r="C4876" s="472" t="str">
        <x:v>=IFERROR(K45,"")</x:v>
      </x:c>
      <x:c r="D4876" s="472"/>
      <x:c r="E4876" s="472" t="str">
        <x:v>Rumus sumber</x:v>
      </x:c>
      <x:c r="F4876" s="472" t="str">
        <x:v>9 Sep 2026 21.01 WIB</x:v>
      </x:c>
    </x:row>
    <x:row r="4877">
      <x:c r="A4877" s="472" t="str">
        <x:v>3</x:v>
      </x:c>
      <x:c r="B4877" s="472" t="str">
        <x:v>AC46</x:v>
      </x:c>
      <x:c r="C4877" s="472" t="str">
        <x:v>=IF(AG46="","",IF(COUNT(L46:P46)&lt;5,"",L46/5*20+M46/5*25+N46/5*25+O46/5*15+P46/5*15))</x:v>
      </x:c>
      <x:c r="D4877" s="472"/>
      <x:c r="E4877" s="472" t="str">
        <x:v>Rumus sumber</x:v>
      </x:c>
      <x:c r="F4877" s="472" t="str">
        <x:v>9 Sep 2026 21.01 WIB</x:v>
      </x:c>
    </x:row>
    <x:row r="4878">
      <x:c r="A4878" s="472" t="str">
        <x:v>3</x:v>
      </x:c>
      <x:c r="B4878" s="472" t="str">
        <x:v>AD46</x:v>
      </x:c>
      <x:c r="C4878" s="472" t="str">
        <x:v>=IF(AC46="","",IF(AC46&gt;=90,"Sangat Baik",IF(AC46&gt;=80,"Baik",IF(AC46&gt;=70,"Coaching","Underperform"))))</x:v>
      </x:c>
      <x:c r="D4878" s="472"/>
      <x:c r="E4878" s="472" t="str">
        <x:v>Rumus sumber</x:v>
      </x:c>
      <x:c r="F4878" s="472" t="str">
        <x:v>9 Sep 2026 21.01 WIB</x:v>
      </x:c>
    </x:row>
    <x:row r="4879">
      <x:c r="A4879" s="472" t="str">
        <x:v>3</x:v>
      </x:c>
      <x:c r="B4879" s="472" t="str">
        <x:v>AE46</x:v>
      </x:c>
      <x:c r="C4879" s="472" t="str">
        <x:v>=IF(AG46="","",IF(OR(AG46="INDAH",AG46="ADDEL",AG46="AMEL",AG46="PENTIL",AG46="JIJANG"),"Admin/CS","Fotografer"))</x:v>
      </x:c>
      <x:c r="D4879" s="472"/>
      <x:c r="E4879" s="472" t="str">
        <x:v>Rumus sumber</x:v>
      </x:c>
      <x:c r="F4879" s="472" t="str">
        <x:v>9 Sep 2026 21.01 WIB</x:v>
      </x:c>
    </x:row>
    <x:row r="4880">
      <x:c r="A4880" s="472" t="str">
        <x:v>3</x:v>
      </x:c>
      <x:c r="B4880" s="472" t="str">
        <x:v>AF46</x:v>
      </x:c>
      <x:c r="C4880" s="472" t="str">
        <x:v>=IF(OR(AG46="",COUNT(L46:P46)&lt;5),"",1)</x:v>
      </x:c>
      <x:c r="D4880" s="472"/>
      <x:c r="E4880" s="472" t="str">
        <x:v>Rumus sumber</x:v>
      </x:c>
      <x:c r="F4880" s="472" t="str">
        <x:v>9 Sep 2026 21.01 WIB</x:v>
      </x:c>
    </x:row>
    <x:row r="4881">
      <x:c r="A4881" s="472" t="str">
        <x:v>3</x:v>
      </x:c>
      <x:c r="B4881" s="472" t="str">
        <x:v>AG46</x:v>
      </x:c>
      <x:c r="C4881" s="472" t="str">
        <x:v>=IFERROR(K46,"")</x:v>
      </x:c>
      <x:c r="D4881" s="472"/>
      <x:c r="E4881" s="472" t="str">
        <x:v>Rumus sumber</x:v>
      </x:c>
      <x:c r="F4881" s="472" t="str">
        <x:v>9 Sep 2026 21.01 WIB</x:v>
      </x:c>
    </x:row>
    <x:row r="4882">
      <x:c r="A4882" s="472" t="str">
        <x:v>3</x:v>
      </x:c>
      <x:c r="B4882" s="472" t="str">
        <x:v>AC47</x:v>
      </x:c>
      <x:c r="C4882" s="472" t="str">
        <x:v>=IF(AG47="","",IF(COUNT(L47:P47)&lt;5,"",L47/5*20+M47/5*25+N47/5*25+O47/5*15+P47/5*15))</x:v>
      </x:c>
      <x:c r="D4882" s="472"/>
      <x:c r="E4882" s="472" t="str">
        <x:v>Rumus sumber</x:v>
      </x:c>
      <x:c r="F4882" s="472" t="str">
        <x:v>9 Sep 2026 21.01 WIB</x:v>
      </x:c>
    </x:row>
    <x:row r="4883">
      <x:c r="A4883" s="472" t="str">
        <x:v>3</x:v>
      </x:c>
      <x:c r="B4883" s="472" t="str">
        <x:v>AD47</x:v>
      </x:c>
      <x:c r="C4883" s="472" t="str">
        <x:v>=IF(AC47="","",IF(AC47&gt;=90,"Sangat Baik",IF(AC47&gt;=80,"Baik",IF(AC47&gt;=70,"Coaching","Underperform"))))</x:v>
      </x:c>
      <x:c r="D4883" s="472"/>
      <x:c r="E4883" s="472" t="str">
        <x:v>Rumus sumber</x:v>
      </x:c>
      <x:c r="F4883" s="472" t="str">
        <x:v>9 Sep 2026 21.01 WIB</x:v>
      </x:c>
    </x:row>
    <x:row r="4884">
      <x:c r="A4884" s="472" t="str">
        <x:v>3</x:v>
      </x:c>
      <x:c r="B4884" s="472" t="str">
        <x:v>AE47</x:v>
      </x:c>
      <x:c r="C4884" s="472" t="str">
        <x:v>=IF(AG47="","",IF(OR(AG47="INDAH",AG47="ADDEL",AG47="AMEL",AG47="PENTIL",AG47="JIJANG"),"Admin/CS","Fotografer"))</x:v>
      </x:c>
      <x:c r="D4884" s="472"/>
      <x:c r="E4884" s="472" t="str">
        <x:v>Rumus sumber</x:v>
      </x:c>
      <x:c r="F4884" s="472" t="str">
        <x:v>9 Sep 2026 21.01 WIB</x:v>
      </x:c>
    </x:row>
    <x:row r="4885">
      <x:c r="A4885" s="472" t="str">
        <x:v>3</x:v>
      </x:c>
      <x:c r="B4885" s="472" t="str">
        <x:v>AF47</x:v>
      </x:c>
      <x:c r="C4885" s="472" t="str">
        <x:v>=IF(OR(AG47="",COUNT(L47:P47)&lt;5),"",1)</x:v>
      </x:c>
      <x:c r="D4885" s="472"/>
      <x:c r="E4885" s="472" t="str">
        <x:v>Rumus sumber</x:v>
      </x:c>
      <x:c r="F4885" s="472" t="str">
        <x:v>9 Sep 2026 21.01 WIB</x:v>
      </x:c>
    </x:row>
    <x:row r="4886">
      <x:c r="A4886" s="472" t="str">
        <x:v>3</x:v>
      </x:c>
      <x:c r="B4886" s="472" t="str">
        <x:v>AG47</x:v>
      </x:c>
      <x:c r="C4886" s="472" t="str">
        <x:v>=IFERROR(K47,"")</x:v>
      </x:c>
      <x:c r="D4886" s="472"/>
      <x:c r="E4886" s="472" t="str">
        <x:v>Rumus sumber</x:v>
      </x:c>
      <x:c r="F4886" s="472" t="str">
        <x:v>9 Sep 2026 21.01 WIB</x:v>
      </x:c>
    </x:row>
    <x:row r="4887">
      <x:c r="A4887" s="472" t="str">
        <x:v>3</x:v>
      </x:c>
      <x:c r="B4887" s="472" t="str">
        <x:v>K53</x:v>
      </x:c>
      <x:c r="C4887" s="472" t="str">
        <x:v>=IF(O36="","",O36)</x:v>
      </x:c>
      <x:c r="D4887" s="472"/>
      <x:c r="E4887" s="472" t="str">
        <x:v>Rumus sumber</x:v>
      </x:c>
      <x:c r="F4887" s="472" t="str">
        <x:v>9 Sep 2026 21.01 WIB</x:v>
      </x:c>
    </x:row>
    <x:row r="4888">
      <x:c r="A4888" s="472" t="str">
        <x:v>4</x:v>
      </x:c>
      <x:c r="B4888" s="472" t="str">
        <x:v>F4</x:v>
      </x:c>
      <x:c r="C4888" s="472" t="str">
        <x:v>2026-10-17 00:00:00</x:v>
      </x:c>
      <x:c r="D4888" s="472" t="n">
        <x:v>46312</x:v>
      </x:c>
      <x:c r="E4888" s="472" t="str">
        <x:v>Input sumber</x:v>
      </x:c>
      <x:c r="F4888" s="472" t="str">
        <x:v>9 Sep 2026 21.01 WIB</x:v>
      </x:c>
    </x:row>
    <x:row r="4889">
      <x:c r="A4889" s="472" t="str">
        <x:v>4</x:v>
      </x:c>
      <x:c r="B4889" s="472" t="str">
        <x:v>F5</x:v>
      </x:c>
      <x:c r="C4889" s="472" t="str">
        <x:v>2026-09-12 00:00:00</x:v>
      </x:c>
      <x:c r="D4889" s="472" t="n">
        <x:v>46277</x:v>
      </x:c>
      <x:c r="E4889" s="472" t="str">
        <x:v>Input sumber</x:v>
      </x:c>
      <x:c r="F4889" s="472" t="str">
        <x:v>9 Sep 2026 21.01 WIB</x:v>
      </x:c>
    </x:row>
    <x:row r="4890">
      <x:c r="A4890" s="472" t="str">
        <x:v>4</x:v>
      </x:c>
      <x:c r="B4890" s="472" t="str">
        <x:v>F6</x:v>
      </x:c>
      <x:c r="C4890" s="472" t="str">
        <x:v>2026-09-09 00:00:00</x:v>
      </x:c>
      <x:c r="D4890" s="472" t="n">
        <x:v>46274</x:v>
      </x:c>
      <x:c r="E4890" s="472" t="str">
        <x:v>Input sumber</x:v>
      </x:c>
      <x:c r="F4890" s="472" t="str">
        <x:v>9 Sep 2026 21.01 WIB</x:v>
      </x:c>
    </x:row>
    <x:row r="4891">
      <x:c r="A4891" s="472" t="str">
        <x:v>4</x:v>
      </x:c>
      <x:c r="B4891" s="472" t="str">
        <x:v>F7</x:v>
      </x:c>
      <x:c r="C4891" s="472" t="str">
        <x:v>2026-09-09 00:00:00</x:v>
      </x:c>
      <x:c r="D4891" s="472" t="n">
        <x:v>46274</x:v>
      </x:c>
      <x:c r="E4891" s="472" t="str">
        <x:v>Input sumber</x:v>
      </x:c>
      <x:c r="F4891" s="472" t="str">
        <x:v>9 Sep 2026 21.01 WIB</x:v>
      </x:c>
    </x:row>
    <x:row r="4892">
      <x:c r="A4892" s="472" t="str">
        <x:v>4</x:v>
      </x:c>
      <x:c r="B4892" s="472" t="str">
        <x:v>F8</x:v>
      </x:c>
      <x:c r="C4892" s="472" t="str">
        <x:v>2026-09-09 00:00:00</x:v>
      </x:c>
      <x:c r="D4892" s="472" t="n">
        <x:v>46274</x:v>
      </x:c>
      <x:c r="E4892" s="472" t="str">
        <x:v>Input sumber</x:v>
      </x:c>
      <x:c r="F4892" s="472" t="str">
        <x:v>9 Sep 2026 21.01 WIB</x:v>
      </x:c>
    </x:row>
    <x:row r="4893">
      <x:c r="A4893" s="472" t="str">
        <x:v>4</x:v>
      </x:c>
      <x:c r="B4893" s="472" t="str">
        <x:v>F9</x:v>
      </x:c>
      <x:c r="C4893" s="472" t="str">
        <x:v>2026-09-05 00:00:00</x:v>
      </x:c>
      <x:c r="D4893" s="472" t="n">
        <x:v>46270</x:v>
      </x:c>
      <x:c r="E4893" s="472" t="str">
        <x:v>Input sumber</x:v>
      </x:c>
      <x:c r="F4893" s="472" t="str">
        <x:v>9 Sep 2026 21.01 WIB</x:v>
      </x:c>
    </x:row>
    <x:row r="4894">
      <x:c r="A4894" s="472" t="str">
        <x:v>4</x:v>
      </x:c>
      <x:c r="B4894" s="472" t="str">
        <x:v>F10</x:v>
      </x:c>
      <x:c r="C4894" s="472" t="str">
        <x:v>2026-09-04 00:00:00</x:v>
      </x:c>
      <x:c r="D4894" s="472" t="n">
        <x:v>46269</x:v>
      </x:c>
      <x:c r="E4894" s="472" t="str">
        <x:v>Input sumber</x:v>
      </x:c>
      <x:c r="F4894" s="472" t="str">
        <x:v>9 Sep 2026 21.01 WIB</x:v>
      </x:c>
    </x:row>
    <x:row r="4895">
      <x:c r="A4895" s="472" t="str">
        <x:v>4</x:v>
      </x:c>
      <x:c r="B4895" s="472" t="str">
        <x:v>F11</x:v>
      </x:c>
      <x:c r="C4895" s="472" t="str">
        <x:v>2026-09-05 00:00:00</x:v>
      </x:c>
      <x:c r="D4895" s="472" t="n">
        <x:v>46270</x:v>
      </x:c>
      <x:c r="E4895" s="472" t="str">
        <x:v>Input sumber</x:v>
      </x:c>
      <x:c r="F4895" s="472" t="str">
        <x:v>9 Sep 2026 21.01 WIB</x:v>
      </x:c>
    </x:row>
    <x:row r="4896">
      <x:c r="A4896" s="472" t="str">
        <x:v>4</x:v>
      </x:c>
      <x:c r="B4896" s="472" t="str">
        <x:v>F12</x:v>
      </x:c>
      <x:c r="C4896" s="472" t="str">
        <x:v>2026-09-08 00:00:00</x:v>
      </x:c>
      <x:c r="D4896" s="472" t="n">
        <x:v>46273</x:v>
      </x:c>
      <x:c r="E4896" s="472" t="str">
        <x:v>Input sumber</x:v>
      </x:c>
      <x:c r="F4896" s="472" t="str">
        <x:v>9 Sep 2026 21.01 WIB</x:v>
      </x:c>
    </x:row>
    <x:row r="4897">
      <x:c r="A4897" s="472" t="str">
        <x:v>4</x:v>
      </x:c>
      <x:c r="B4897" s="472" t="str">
        <x:v>F13</x:v>
      </x:c>
      <x:c r="C4897" s="472" t="str">
        <x:v>2026-09-08 00:00:00</x:v>
      </x:c>
      <x:c r="D4897" s="472" t="n">
        <x:v>46273</x:v>
      </x:c>
      <x:c r="E4897" s="472" t="str">
        <x:v>Input sumber</x:v>
      </x:c>
      <x:c r="F4897" s="472" t="str">
        <x:v>9 Sep 2026 21.01 WIB</x:v>
      </x:c>
    </x:row>
    <x:row r="4898">
      <x:c r="A4898" s="472" t="str">
        <x:v>4</x:v>
      </x:c>
      <x:c r="B4898" s="472" t="str">
        <x:v>F14</x:v>
      </x:c>
      <x:c r="C4898" s="472" t="str">
        <x:v>2026-09-04 00:00:00</x:v>
      </x:c>
      <x:c r="D4898" s="472" t="n">
        <x:v>46269</x:v>
      </x:c>
      <x:c r="E4898" s="472" t="str">
        <x:v>Input sumber</x:v>
      </x:c>
      <x:c r="F4898" s="472" t="str">
        <x:v>9 Sep 2026 21.01 WIB</x:v>
      </x:c>
    </x:row>
    <x:row r="4899">
      <x:c r="A4899" s="472" t="str">
        <x:v>4</x:v>
      </x:c>
      <x:c r="B4899" s="472" t="str">
        <x:v>F15</x:v>
      </x:c>
      <x:c r="C4899" s="472" t="str">
        <x:v>2026-09-07 00:00:00</x:v>
      </x:c>
      <x:c r="D4899" s="472" t="n">
        <x:v>46272</x:v>
      </x:c>
      <x:c r="E4899" s="472" t="str">
        <x:v>Input sumber</x:v>
      </x:c>
      <x:c r="F4899" s="472" t="str">
        <x:v>9 Sep 2026 21.01 WIB</x:v>
      </x:c>
    </x:row>
    <x:row r="4900">
      <x:c r="A4900" s="472" t="str">
        <x:v>4</x:v>
      </x:c>
      <x:c r="B4900" s="472" t="str">
        <x:v>F16</x:v>
      </x:c>
      <x:c r="C4900" s="472" t="str">
        <x:v>2026-09-04 00:00:00</x:v>
      </x:c>
      <x:c r="D4900" s="472" t="n">
        <x:v>46269</x:v>
      </x:c>
      <x:c r="E4900" s="472" t="str">
        <x:v>Input sumber</x:v>
      </x:c>
      <x:c r="F4900" s="472" t="str">
        <x:v>9 Sep 2026 21.01 WIB</x:v>
      </x:c>
    </x:row>
    <x:row r="4901">
      <x:c r="A4901" s="472" t="str">
        <x:v>4</x:v>
      </x:c>
      <x:c r="B4901" s="472" t="str">
        <x:v>F17</x:v>
      </x:c>
      <x:c r="C4901" s="472" t="str">
        <x:v>2026-09-06 00:00:00</x:v>
      </x:c>
      <x:c r="D4901" s="472" t="n">
        <x:v>46271</x:v>
      </x:c>
      <x:c r="E4901" s="472" t="str">
        <x:v>Input sumber</x:v>
      </x:c>
      <x:c r="F4901" s="472" t="str">
        <x:v>9 Sep 2026 21.01 WIB</x:v>
      </x:c>
    </x:row>
    <x:row r="4902">
      <x:c r="A4902" s="472" t="str">
        <x:v>4</x:v>
      </x:c>
      <x:c r="B4902" s="472" t="str">
        <x:v>F18</x:v>
      </x:c>
      <x:c r="C4902" s="472" t="str">
        <x:v>2026-09-04 00:00:00</x:v>
      </x:c>
      <x:c r="D4902" s="472" t="n">
        <x:v>46269</x:v>
      </x:c>
      <x:c r="E4902" s="472" t="str">
        <x:v>Input sumber</x:v>
      </x:c>
      <x:c r="F4902" s="472" t="str">
        <x:v>9 Sep 2026 21.01 WIB</x:v>
      </x:c>
    </x:row>
    <x:row r="4903">
      <x:c r="A4903" s="472" t="str">
        <x:v>4</x:v>
      </x:c>
      <x:c r="B4903" s="472" t="str">
        <x:v>F19</x:v>
      </x:c>
      <x:c r="C4903" s="472" t="str">
        <x:v>2026-09-04 00:00:00</x:v>
      </x:c>
      <x:c r="D4903" s="472" t="n">
        <x:v>46269</x:v>
      </x:c>
      <x:c r="E4903" s="472" t="str">
        <x:v>Input sumber</x:v>
      </x:c>
      <x:c r="F4903" s="472" t="str">
        <x:v>9 Sep 2026 21.01 WIB</x:v>
      </x:c>
    </x:row>
    <x:row r="4904">
      <x:c r="A4904" s="472" t="str">
        <x:v>4</x:v>
      </x:c>
      <x:c r="B4904" s="472" t="str">
        <x:v>F20</x:v>
      </x:c>
      <x:c r="C4904" s="472" t="str">
        <x:v>2026-09-04 00:00:00</x:v>
      </x:c>
      <x:c r="D4904" s="472" t="n">
        <x:v>46269</x:v>
      </x:c>
      <x:c r="E4904" s="472" t="str">
        <x:v>Input sumber</x:v>
      </x:c>
      <x:c r="F4904" s="472" t="str">
        <x:v>9 Sep 2026 21.01 WIB</x:v>
      </x:c>
    </x:row>
    <x:row r="4905">
      <x:c r="A4905" s="472" t="str">
        <x:v>4</x:v>
      </x:c>
      <x:c r="B4905" s="472" t="str">
        <x:v>F21</x:v>
      </x:c>
      <x:c r="C4905" s="472" t="str">
        <x:v>2026-09-05 00:00:00</x:v>
      </x:c>
      <x:c r="D4905" s="472" t="n">
        <x:v>46270</x:v>
      </x:c>
      <x:c r="E4905" s="472" t="str">
        <x:v>Input sumber</x:v>
      </x:c>
      <x:c r="F4905" s="472" t="str">
        <x:v>9 Sep 2026 21.01 WIB</x:v>
      </x:c>
    </x:row>
    <x:row r="4906">
      <x:c r="A4906" s="472" t="str">
        <x:v>4</x:v>
      </x:c>
      <x:c r="B4906" s="472" t="str">
        <x:v>F22</x:v>
      </x:c>
      <x:c r="C4906" s="472" t="str">
        <x:v>2026-09-08 00:00:00</x:v>
      </x:c>
      <x:c r="D4906" s="472" t="n">
        <x:v>46273</x:v>
      </x:c>
      <x:c r="E4906" s="472" t="str">
        <x:v>Input sumber</x:v>
      </x:c>
      <x:c r="F4906" s="472" t="str">
        <x:v>9 Sep 2026 21.01 WIB</x:v>
      </x:c>
    </x:row>
    <x:row r="4907">
      <x:c r="A4907" s="472" t="str">
        <x:v>4</x:v>
      </x:c>
      <x:c r="B4907" s="472" t="str">
        <x:v>F23</x:v>
      </x:c>
      <x:c r="C4907" s="472" t="str">
        <x:v>2026-09-09 00:00:00</x:v>
      </x:c>
      <x:c r="D4907" s="472" t="n">
        <x:v>46274</x:v>
      </x:c>
      <x:c r="E4907" s="472" t="str">
        <x:v>Input sumber</x:v>
      </x:c>
      <x:c r="F4907" s="472" t="str">
        <x:v>9 Sep 2026 21.01 WIB</x:v>
      </x:c>
    </x:row>
    <x:row r="4908">
      <x:c r="A4908" s="472" t="str">
        <x:v>4</x:v>
      </x:c>
      <x:c r="B4908" s="472" t="str">
        <x:v>F24</x:v>
      </x:c>
      <x:c r="C4908" s="472" t="str">
        <x:v>2026-09-09 00:00:00</x:v>
      </x:c>
      <x:c r="D4908" s="472" t="n">
        <x:v>46274</x:v>
      </x:c>
      <x:c r="E4908" s="472" t="str">
        <x:v>Input sumber</x:v>
      </x:c>
      <x:c r="F4908" s="472" t="str">
        <x:v>9 Sep 2026 21.01 WIB</x:v>
      </x:c>
    </x:row>
    <x:row r="4909">
      <x:c r="A4909" s="472" t="str">
        <x:v>4</x:v>
      </x:c>
      <x:c r="B4909" s="472" t="str">
        <x:v>F25</x:v>
      </x:c>
      <x:c r="C4909" s="472" t="str">
        <x:v>2026-09-04 00:00:00</x:v>
      </x:c>
      <x:c r="D4909" s="472" t="n">
        <x:v>46269</x:v>
      </x:c>
      <x:c r="E4909" s="472" t="str">
        <x:v>Input sumber</x:v>
      </x:c>
      <x:c r="F4909" s="472" t="str">
        <x:v>9 Sep 2026 21.01 WIB</x:v>
      </x:c>
    </x:row>
    <x:row r="4910">
      <x:c r="A4910" s="472" t="str">
        <x:v>4</x:v>
      </x:c>
      <x:c r="B4910" s="472" t="str">
        <x:v>F26</x:v>
      </x:c>
      <x:c r="C4910" s="472" t="str">
        <x:v>2026-09-09 00:00:00</x:v>
      </x:c>
      <x:c r="D4910" s="472" t="n">
        <x:v>46274</x:v>
      </x:c>
      <x:c r="E4910" s="472" t="str">
        <x:v>Input sumber</x:v>
      </x:c>
      <x:c r="F4910" s="472" t="str">
        <x:v>9 Sep 2026 21.01 WIB</x:v>
      </x:c>
    </x:row>
    <x:row r="4911">
      <x:c r="A4911" s="472" t="str">
        <x:v>4</x:v>
      </x:c>
      <x:c r="B4911" s="472" t="str">
        <x:v>F27</x:v>
      </x:c>
      <x:c r="C4911" s="472" t="str">
        <x:v>2026-09-04 00:00:00</x:v>
      </x:c>
      <x:c r="D4911" s="472" t="n">
        <x:v>46269</x:v>
      </x:c>
      <x:c r="E4911" s="472" t="str">
        <x:v>Input sumber</x:v>
      </x:c>
      <x:c r="F4911" s="472" t="str">
        <x:v>9 Sep 2026 21.01 WIB</x:v>
      </x:c>
    </x:row>
    <x:row r="4912">
      <x:c r="A4912" s="472" t="str">
        <x:v>4</x:v>
      </x:c>
      <x:c r="B4912" s="472" t="str">
        <x:v>H29</x:v>
      </x:c>
      <x:c r="C4912" s="472" t="str">
        <x:v>=SUM(H4:H28)</x:v>
      </x:c>
      <x:c r="D4912" s="472"/>
      <x:c r="E4912" s="472" t="str">
        <x:v>Rumus sumber</x:v>
      </x:c>
      <x:c r="F4912" s="472" t="str">
        <x:v>9 Sep 2026 21.01 WIB</x:v>
      </x:c>
    </x:row>
    <x:row r="4913">
      <x:c r="A4913" s="472" t="str">
        <x:v>4</x:v>
      </x:c>
      <x:c r="B4913" s="472" t="str">
        <x:v>K41</x:v>
      </x:c>
      <x:c r="C4913" s="472" t="str">
        <x:v>=IF(O34="","",O34)</x:v>
      </x:c>
      <x:c r="D4913" s="472"/>
      <x:c r="E4913" s="472" t="str">
        <x:v>Rumus sumber</x:v>
      </x:c>
      <x:c r="F4913" s="472" t="str">
        <x:v>9 Sep 2026 21.01 WIB</x:v>
      </x:c>
    </x:row>
    <x:row r="4914">
      <x:c r="A4914" s="472" t="str">
        <x:v>4</x:v>
      </x:c>
      <x:c r="B4914" s="472" t="str">
        <x:v>AC41</x:v>
      </x:c>
      <x:c r="C4914" s="472" t="str">
        <x:v>=IF(AG41="","",IF(COUNT(L41:P41)&lt;5,"",L41/5*20+M41/5*25+N41/5*25+O41/5*15+P41/5*15))</x:v>
      </x:c>
      <x:c r="D4914" s="472"/>
      <x:c r="E4914" s="472" t="str">
        <x:v>Rumus sumber</x:v>
      </x:c>
      <x:c r="F4914" s="472" t="str">
        <x:v>9 Sep 2026 21.01 WIB</x:v>
      </x:c>
    </x:row>
    <x:row r="4915">
      <x:c r="A4915" s="472" t="str">
        <x:v>4</x:v>
      </x:c>
      <x:c r="B4915" s="472" t="str">
        <x:v>AD41</x:v>
      </x:c>
      <x:c r="C4915" s="472" t="str">
        <x:v>=IF(AC41="","",IF(AC41&gt;=90,"Sangat Baik",IF(AC41&gt;=80,"Baik",IF(AC41&gt;=70,"Coaching","Underperform"))))</x:v>
      </x:c>
      <x:c r="D4915" s="472"/>
      <x:c r="E4915" s="472" t="str">
        <x:v>Rumus sumber</x:v>
      </x:c>
      <x:c r="F4915" s="472" t="str">
        <x:v>9 Sep 2026 21.01 WIB</x:v>
      </x:c>
    </x:row>
    <x:row r="4916">
      <x:c r="A4916" s="472" t="str">
        <x:v>4</x:v>
      </x:c>
      <x:c r="B4916" s="472" t="str">
        <x:v>AE41</x:v>
      </x:c>
      <x:c r="C4916" s="472" t="str">
        <x:v>=IF(AG41="","",IF(OR(AG41="INDAH",AG41="ADDEL",AG41="AMEL",AG41="PENTIL",AG41="JIJANG"),"Admin/CS","Fotografer"))</x:v>
      </x:c>
      <x:c r="D4916" s="472"/>
      <x:c r="E4916" s="472" t="str">
        <x:v>Rumus sumber</x:v>
      </x:c>
      <x:c r="F4916" s="472" t="str">
        <x:v>9 Sep 2026 21.01 WIB</x:v>
      </x:c>
    </x:row>
    <x:row r="4917">
      <x:c r="A4917" s="472" t="str">
        <x:v>4</x:v>
      </x:c>
      <x:c r="B4917" s="472" t="str">
        <x:v>AF41</x:v>
      </x:c>
      <x:c r="C4917" s="472" t="str">
        <x:v>=IF(OR(AG41="",COUNT(L41:P41)&lt;5),"",1)</x:v>
      </x:c>
      <x:c r="D4917" s="472"/>
      <x:c r="E4917" s="472" t="str">
        <x:v>Rumus sumber</x:v>
      </x:c>
      <x:c r="F4917" s="472" t="str">
        <x:v>9 Sep 2026 21.01 WIB</x:v>
      </x:c>
    </x:row>
    <x:row r="4918">
      <x:c r="A4918" s="472" t="str">
        <x:v>4</x:v>
      </x:c>
      <x:c r="B4918" s="472" t="str">
        <x:v>AG41</x:v>
      </x:c>
      <x:c r="C4918" s="472" t="str">
        <x:v>=IFERROR(K41,"")</x:v>
      </x:c>
      <x:c r="D4918" s="472"/>
      <x:c r="E4918" s="472" t="str">
        <x:v>Rumus sumber</x:v>
      </x:c>
      <x:c r="F4918" s="472" t="str">
        <x:v>9 Sep 2026 21.01 WIB</x:v>
      </x:c>
    </x:row>
    <x:row r="4919">
      <x:c r="A4919" s="472" t="str">
        <x:v>4</x:v>
      </x:c>
      <x:c r="B4919" s="472" t="str">
        <x:v>K42</x:v>
      </x:c>
      <x:c r="C4919" s="472" t="str">
        <x:v>=IF(O35="","",O35)</x:v>
      </x:c>
      <x:c r="D4919" s="472"/>
      <x:c r="E4919" s="472" t="str">
        <x:v>Rumus sumber</x:v>
      </x:c>
      <x:c r="F4919" s="472" t="str">
        <x:v>9 Sep 2026 21.01 WIB</x:v>
      </x:c>
    </x:row>
    <x:row r="4920">
      <x:c r="A4920" s="472" t="str">
        <x:v>4</x:v>
      </x:c>
      <x:c r="B4920" s="472" t="str">
        <x:v>AC42</x:v>
      </x:c>
      <x:c r="C4920" s="472" t="str">
        <x:v>=IF(AG42="","",IF(COUNT(L42:P42)&lt;5,"",L42/5*20+M42/5*25+N42/5*25+O42/5*15+P42/5*15))</x:v>
      </x:c>
      <x:c r="D4920" s="472"/>
      <x:c r="E4920" s="472" t="str">
        <x:v>Rumus sumber</x:v>
      </x:c>
      <x:c r="F4920" s="472" t="str">
        <x:v>9 Sep 2026 21.01 WIB</x:v>
      </x:c>
    </x:row>
    <x:row r="4921">
      <x:c r="A4921" s="472" t="str">
        <x:v>4</x:v>
      </x:c>
      <x:c r="B4921" s="472" t="str">
        <x:v>AD42</x:v>
      </x:c>
      <x:c r="C4921" s="472" t="str">
        <x:v>=IF(AC42="","",IF(AC42&gt;=90,"Sangat Baik",IF(AC42&gt;=80,"Baik",IF(AC42&gt;=70,"Coaching","Underperform"))))</x:v>
      </x:c>
      <x:c r="D4921" s="472"/>
      <x:c r="E4921" s="472" t="str">
        <x:v>Rumus sumber</x:v>
      </x:c>
      <x:c r="F4921" s="472" t="str">
        <x:v>9 Sep 2026 21.01 WIB</x:v>
      </x:c>
    </x:row>
    <x:row r="4922">
      <x:c r="A4922" s="472" t="str">
        <x:v>4</x:v>
      </x:c>
      <x:c r="B4922" s="472" t="str">
        <x:v>AE42</x:v>
      </x:c>
      <x:c r="C4922" s="472" t="str">
        <x:v>=IF(AG42="","",IF(OR(AG42="INDAH",AG42="ADDEL",AG42="AMEL",AG42="PENTIL",AG42="JIJANG"),"Admin/CS","Fotografer"))</x:v>
      </x:c>
      <x:c r="D4922" s="472"/>
      <x:c r="E4922" s="472" t="str">
        <x:v>Rumus sumber</x:v>
      </x:c>
      <x:c r="F4922" s="472" t="str">
        <x:v>9 Sep 2026 21.01 WIB</x:v>
      </x:c>
    </x:row>
    <x:row r="4923">
      <x:c r="A4923" s="472" t="str">
        <x:v>4</x:v>
      </x:c>
      <x:c r="B4923" s="472" t="str">
        <x:v>AF42</x:v>
      </x:c>
      <x:c r="C4923" s="472" t="str">
        <x:v>=IF(OR(AG42="",COUNT(L42:P42)&lt;5),"",1)</x:v>
      </x:c>
      <x:c r="D4923" s="472"/>
      <x:c r="E4923" s="472" t="str">
        <x:v>Rumus sumber</x:v>
      </x:c>
      <x:c r="F4923" s="472" t="str">
        <x:v>9 Sep 2026 21.01 WIB</x:v>
      </x:c>
    </x:row>
    <x:row r="4924">
      <x:c r="A4924" s="472" t="str">
        <x:v>4</x:v>
      </x:c>
      <x:c r="B4924" s="472" t="str">
        <x:v>AG42</x:v>
      </x:c>
      <x:c r="C4924" s="472" t="str">
        <x:v>=IFERROR(K42,"")</x:v>
      </x:c>
      <x:c r="D4924" s="472"/>
      <x:c r="E4924" s="472" t="str">
        <x:v>Rumus sumber</x:v>
      </x:c>
      <x:c r="F4924" s="472" t="str">
        <x:v>9 Sep 2026 21.01 WIB</x:v>
      </x:c>
    </x:row>
    <x:row r="4925">
      <x:c r="A4925" s="472" t="str">
        <x:v>4</x:v>
      </x:c>
      <x:c r="B4925" s="472" t="str">
        <x:v>K43</x:v>
      </x:c>
      <x:c r="C4925" s="472" t="str">
        <x:v>=IF(O36="","",O36)</x:v>
      </x:c>
      <x:c r="D4925" s="472"/>
      <x:c r="E4925" s="472" t="str">
        <x:v>Rumus sumber</x:v>
      </x:c>
      <x:c r="F4925" s="472" t="str">
        <x:v>9 Sep 2026 21.01 WIB</x:v>
      </x:c>
    </x:row>
    <x:row r="4926">
      <x:c r="A4926" s="472" t="str">
        <x:v>4</x:v>
      </x:c>
      <x:c r="B4926" s="472" t="str">
        <x:v>AC43</x:v>
      </x:c>
      <x:c r="C4926" s="472" t="str">
        <x:v>=IF(AG43="","",IF(COUNT(L43:P43)&lt;5,"",L43/5*20+M43/5*25+N43/5*25+O43/5*15+P43/5*15))</x:v>
      </x:c>
      <x:c r="D4926" s="472"/>
      <x:c r="E4926" s="472" t="str">
        <x:v>Rumus sumber</x:v>
      </x:c>
      <x:c r="F4926" s="472" t="str">
        <x:v>9 Sep 2026 21.01 WIB</x:v>
      </x:c>
    </x:row>
    <x:row r="4927">
      <x:c r="A4927" s="472" t="str">
        <x:v>4</x:v>
      </x:c>
      <x:c r="B4927" s="472" t="str">
        <x:v>AD43</x:v>
      </x:c>
      <x:c r="C4927" s="472" t="str">
        <x:v>=IF(AC43="","",IF(AC43&gt;=90,"Sangat Baik",IF(AC43&gt;=80,"Baik",IF(AC43&gt;=70,"Coaching","Underperform"))))</x:v>
      </x:c>
      <x:c r="D4927" s="472"/>
      <x:c r="E4927" s="472" t="str">
        <x:v>Rumus sumber</x:v>
      </x:c>
      <x:c r="F4927" s="472" t="str">
        <x:v>9 Sep 2026 21.01 WIB</x:v>
      </x:c>
    </x:row>
    <x:row r="4928">
      <x:c r="A4928" s="472" t="str">
        <x:v>4</x:v>
      </x:c>
      <x:c r="B4928" s="472" t="str">
        <x:v>AE43</x:v>
      </x:c>
      <x:c r="C4928" s="472" t="str">
        <x:v>=IF(AG43="","",IF(OR(AG43="INDAH",AG43="ADDEL",AG43="AMEL",AG43="PENTIL",AG43="JIJANG"),"Admin/CS","Fotografer"))</x:v>
      </x:c>
      <x:c r="D4928" s="472"/>
      <x:c r="E4928" s="472" t="str">
        <x:v>Rumus sumber</x:v>
      </x:c>
      <x:c r="F4928" s="472" t="str">
        <x:v>9 Sep 2026 21.01 WIB</x:v>
      </x:c>
    </x:row>
    <x:row r="4929">
      <x:c r="A4929" s="472" t="str">
        <x:v>4</x:v>
      </x:c>
      <x:c r="B4929" s="472" t="str">
        <x:v>AF43</x:v>
      </x:c>
      <x:c r="C4929" s="472" t="str">
        <x:v>=IF(OR(AG43="",COUNT(L43:P43)&lt;5),"",1)</x:v>
      </x:c>
      <x:c r="D4929" s="472"/>
      <x:c r="E4929" s="472" t="str">
        <x:v>Rumus sumber</x:v>
      </x:c>
      <x:c r="F4929" s="472" t="str">
        <x:v>9 Sep 2026 21.01 WIB</x:v>
      </x:c>
    </x:row>
    <x:row r="4930">
      <x:c r="A4930" s="472" t="str">
        <x:v>4</x:v>
      </x:c>
      <x:c r="B4930" s="472" t="str">
        <x:v>AG43</x:v>
      </x:c>
      <x:c r="C4930" s="472" t="str">
        <x:v>=IFERROR(K43,"")</x:v>
      </x:c>
      <x:c r="D4930" s="472"/>
      <x:c r="E4930" s="472" t="str">
        <x:v>Rumus sumber</x:v>
      </x:c>
      <x:c r="F4930" s="472" t="str">
        <x:v>9 Sep 2026 21.01 WIB</x:v>
      </x:c>
    </x:row>
    <x:row r="4931">
      <x:c r="A4931" s="472" t="str">
        <x:v>4</x:v>
      </x:c>
      <x:c r="B4931" s="472" t="str">
        <x:v>AC44</x:v>
      </x:c>
      <x:c r="C4931" s="472" t="str">
        <x:v>=IF(AG44="","",IF(COUNT(L44:P44)&lt;5,"",L44/5*20+M44/5*25+N44/5*25+O44/5*15+P44/5*15))</x:v>
      </x:c>
      <x:c r="D4931" s="472"/>
      <x:c r="E4931" s="472" t="str">
        <x:v>Rumus sumber</x:v>
      </x:c>
      <x:c r="F4931" s="472" t="str">
        <x:v>9 Sep 2026 21.01 WIB</x:v>
      </x:c>
    </x:row>
    <x:row r="4932">
      <x:c r="A4932" s="472" t="str">
        <x:v>4</x:v>
      </x:c>
      <x:c r="B4932" s="472" t="str">
        <x:v>AD44</x:v>
      </x:c>
      <x:c r="C4932" s="472" t="str">
        <x:v>=IF(AC44="","",IF(AC44&gt;=90,"Sangat Baik",IF(AC44&gt;=80,"Baik",IF(AC44&gt;=70,"Coaching","Underperform"))))</x:v>
      </x:c>
      <x:c r="D4932" s="472"/>
      <x:c r="E4932" s="472" t="str">
        <x:v>Rumus sumber</x:v>
      </x:c>
      <x:c r="F4932" s="472" t="str">
        <x:v>9 Sep 2026 21.01 WIB</x:v>
      </x:c>
    </x:row>
    <x:row r="4933">
      <x:c r="A4933" s="472" t="str">
        <x:v>4</x:v>
      </x:c>
      <x:c r="B4933" s="472" t="str">
        <x:v>AE44</x:v>
      </x:c>
      <x:c r="C4933" s="472" t="str">
        <x:v>=IF(AG44="","",IF(OR(AG44="INDAH",AG44="ADDEL",AG44="AMEL",AG44="PENTIL",AG44="JIJANG"),"Admin/CS","Fotografer"))</x:v>
      </x:c>
      <x:c r="D4933" s="472"/>
      <x:c r="E4933" s="472" t="str">
        <x:v>Rumus sumber</x:v>
      </x:c>
      <x:c r="F4933" s="472" t="str">
        <x:v>9 Sep 2026 21.01 WIB</x:v>
      </x:c>
    </x:row>
    <x:row r="4934">
      <x:c r="A4934" s="472" t="str">
        <x:v>4</x:v>
      </x:c>
      <x:c r="B4934" s="472" t="str">
        <x:v>AF44</x:v>
      </x:c>
      <x:c r="C4934" s="472" t="str">
        <x:v>=IF(OR(AG44="",COUNT(L44:P44)&lt;5),"",1)</x:v>
      </x:c>
      <x:c r="D4934" s="472"/>
      <x:c r="E4934" s="472" t="str">
        <x:v>Rumus sumber</x:v>
      </x:c>
      <x:c r="F4934" s="472" t="str">
        <x:v>9 Sep 2026 21.01 WIB</x:v>
      </x:c>
    </x:row>
    <x:row r="4935">
      <x:c r="A4935" s="472" t="str">
        <x:v>4</x:v>
      </x:c>
      <x:c r="B4935" s="472" t="str">
        <x:v>AG44</x:v>
      </x:c>
      <x:c r="C4935" s="472" t="str">
        <x:v>=IFERROR(K44,"")</x:v>
      </x:c>
      <x:c r="D4935" s="472"/>
      <x:c r="E4935" s="472" t="str">
        <x:v>Rumus sumber</x:v>
      </x:c>
      <x:c r="F4935" s="472" t="str">
        <x:v>9 Sep 2026 21.01 WIB</x:v>
      </x:c>
    </x:row>
    <x:row r="4936">
      <x:c r="A4936" s="472" t="str">
        <x:v>4</x:v>
      </x:c>
      <x:c r="B4936" s="472" t="str">
        <x:v>AC45</x:v>
      </x:c>
      <x:c r="C4936" s="472" t="str">
        <x:v>=IF(AG45="","",IF(COUNT(L45:P45)&lt;5,"",L45/5*20+M45/5*25+N45/5*25+O45/5*15+P45/5*15))</x:v>
      </x:c>
      <x:c r="D4936" s="472"/>
      <x:c r="E4936" s="472" t="str">
        <x:v>Rumus sumber</x:v>
      </x:c>
      <x:c r="F4936" s="472" t="str">
        <x:v>9 Sep 2026 21.01 WIB</x:v>
      </x:c>
    </x:row>
    <x:row r="4937">
      <x:c r="A4937" s="472" t="str">
        <x:v>4</x:v>
      </x:c>
      <x:c r="B4937" s="472" t="str">
        <x:v>AD45</x:v>
      </x:c>
      <x:c r="C4937" s="472" t="str">
        <x:v>=IF(AC45="","",IF(AC45&gt;=90,"Sangat Baik",IF(AC45&gt;=80,"Baik",IF(AC45&gt;=70,"Coaching","Underperform"))))</x:v>
      </x:c>
      <x:c r="D4937" s="472"/>
      <x:c r="E4937" s="472" t="str">
        <x:v>Rumus sumber</x:v>
      </x:c>
      <x:c r="F4937" s="472" t="str">
        <x:v>9 Sep 2026 21.01 WIB</x:v>
      </x:c>
    </x:row>
    <x:row r="4938">
      <x:c r="A4938" s="472" t="str">
        <x:v>4</x:v>
      </x:c>
      <x:c r="B4938" s="472" t="str">
        <x:v>AE45</x:v>
      </x:c>
      <x:c r="C4938" s="472" t="str">
        <x:v>=IF(AG45="","",IF(OR(AG45="INDAH",AG45="ADDEL",AG45="AMEL",AG45="PENTIL",AG45="JIJANG"),"Admin/CS","Fotografer"))</x:v>
      </x:c>
      <x:c r="D4938" s="472"/>
      <x:c r="E4938" s="472" t="str">
        <x:v>Rumus sumber</x:v>
      </x:c>
      <x:c r="F4938" s="472" t="str">
        <x:v>9 Sep 2026 21.01 WIB</x:v>
      </x:c>
    </x:row>
    <x:row r="4939">
      <x:c r="A4939" s="472" t="str">
        <x:v>4</x:v>
      </x:c>
      <x:c r="B4939" s="472" t="str">
        <x:v>AF45</x:v>
      </x:c>
      <x:c r="C4939" s="472" t="str">
        <x:v>=IF(OR(AG45="",COUNT(L45:P45)&lt;5),"",1)</x:v>
      </x:c>
      <x:c r="D4939" s="472"/>
      <x:c r="E4939" s="472" t="str">
        <x:v>Rumus sumber</x:v>
      </x:c>
      <x:c r="F4939" s="472" t="str">
        <x:v>9 Sep 2026 21.01 WIB</x:v>
      </x:c>
    </x:row>
    <x:row r="4940">
      <x:c r="A4940" s="472" t="str">
        <x:v>4</x:v>
      </x:c>
      <x:c r="B4940" s="472" t="str">
        <x:v>AG45</x:v>
      </x:c>
      <x:c r="C4940" s="472" t="str">
        <x:v>=IFERROR(K45,"")</x:v>
      </x:c>
      <x:c r="D4940" s="472"/>
      <x:c r="E4940" s="472" t="str">
        <x:v>Rumus sumber</x:v>
      </x:c>
      <x:c r="F4940" s="472" t="str">
        <x:v>9 Sep 2026 21.01 WIB</x:v>
      </x:c>
    </x:row>
    <x:row r="4941">
      <x:c r="A4941" s="472" t="str">
        <x:v>4</x:v>
      </x:c>
      <x:c r="B4941" s="472" t="str">
        <x:v>K51</x:v>
      </x:c>
      <x:c r="C4941" s="472" t="str">
        <x:v>=IF(O34="","",O34)</x:v>
      </x:c>
      <x:c r="D4941" s="472"/>
      <x:c r="E4941" s="472" t="str">
        <x:v>Rumus sumber</x:v>
      </x:c>
      <x:c r="F4941" s="472" t="str">
        <x:v>9 Sep 2026 21.01 WIB</x:v>
      </x:c>
    </x:row>
    <x:row r="4942">
      <x:c r="A4942" s="472" t="str">
        <x:v>5</x:v>
      </x:c>
      <x:c r="B4942" s="472" t="str">
        <x:v>F4</x:v>
      </x:c>
      <x:c r="C4942" s="472" t="str">
        <x:v>2026-10-04 00:00:00</x:v>
      </x:c>
      <x:c r="D4942" s="472" t="n">
        <x:v>46299</x:v>
      </x:c>
      <x:c r="E4942" s="472" t="str">
        <x:v>Input sumber</x:v>
      </x:c>
      <x:c r="F4942" s="472" t="str">
        <x:v>9 Sep 2026 21.01 WIB</x:v>
      </x:c>
    </x:row>
    <x:row r="4943">
      <x:c r="A4943" s="472" t="str">
        <x:v>5</x:v>
      </x:c>
      <x:c r="B4943" s="472" t="str">
        <x:v>F5</x:v>
      </x:c>
      <x:c r="C4943" s="472" t="str">
        <x:v>2026-09-05 00:00:00</x:v>
      </x:c>
      <x:c r="D4943" s="472" t="n">
        <x:v>46270</x:v>
      </x:c>
      <x:c r="E4943" s="472" t="str">
        <x:v>Input sumber</x:v>
      </x:c>
      <x:c r="F4943" s="472" t="str">
        <x:v>9 Sep 2026 21.01 WIB</x:v>
      </x:c>
    </x:row>
    <x:row r="4944">
      <x:c r="A4944" s="472" t="str">
        <x:v>5</x:v>
      </x:c>
      <x:c r="B4944" s="472" t="str">
        <x:v>F6</x:v>
      </x:c>
      <x:c r="C4944" s="472" t="str">
        <x:v>2026-09-05 00:00:00</x:v>
      </x:c>
      <x:c r="D4944" s="472" t="n">
        <x:v>46270</x:v>
      </x:c>
      <x:c r="E4944" s="472" t="str">
        <x:v>Input sumber</x:v>
      </x:c>
      <x:c r="F4944" s="472" t="str">
        <x:v>9 Sep 2026 21.01 WIB</x:v>
      </x:c>
    </x:row>
    <x:row r="4945">
      <x:c r="A4945" s="472" t="str">
        <x:v>5</x:v>
      </x:c>
      <x:c r="B4945" s="472" t="str">
        <x:v>F7</x:v>
      </x:c>
      <x:c r="C4945" s="472" t="str">
        <x:v>2026-09-08 00:00:00</x:v>
      </x:c>
      <x:c r="D4945" s="472" t="n">
        <x:v>46273</x:v>
      </x:c>
      <x:c r="E4945" s="472" t="str">
        <x:v>Input sumber</x:v>
      </x:c>
      <x:c r="F4945" s="472" t="str">
        <x:v>9 Sep 2026 21.01 WIB</x:v>
      </x:c>
    </x:row>
    <x:row r="4946">
      <x:c r="A4946" s="472" t="str">
        <x:v>5</x:v>
      </x:c>
      <x:c r="B4946" s="472" t="str">
        <x:v>F8</x:v>
      </x:c>
      <x:c r="C4946" s="472" t="str">
        <x:v>2026-10-03 00:00:00</x:v>
      </x:c>
      <x:c r="D4946" s="472" t="n">
        <x:v>46298</x:v>
      </x:c>
      <x:c r="E4946" s="472" t="str">
        <x:v>Input sumber</x:v>
      </x:c>
      <x:c r="F4946" s="472" t="str">
        <x:v>9 Sep 2026 21.01 WIB</x:v>
      </x:c>
    </x:row>
    <x:row r="4947">
      <x:c r="A4947" s="472" t="str">
        <x:v>5</x:v>
      </x:c>
      <x:c r="B4947" s="472" t="str">
        <x:v>F9</x:v>
      </x:c>
      <x:c r="C4947" s="472" t="str">
        <x:v>2026-09-05 00:00:00</x:v>
      </x:c>
      <x:c r="D4947" s="472" t="n">
        <x:v>46270</x:v>
      </x:c>
      <x:c r="E4947" s="472" t="str">
        <x:v>Input sumber</x:v>
      </x:c>
      <x:c r="F4947" s="472" t="str">
        <x:v>9 Sep 2026 21.01 WIB</x:v>
      </x:c>
    </x:row>
    <x:row r="4948">
      <x:c r="A4948" s="472" t="str">
        <x:v>5</x:v>
      </x:c>
      <x:c r="B4948" s="472" t="str">
        <x:v>F10</x:v>
      </x:c>
      <x:c r="C4948" s="472" t="str">
        <x:v>2026-09-05 00:00:00</x:v>
      </x:c>
      <x:c r="D4948" s="472" t="n">
        <x:v>46270</x:v>
      </x:c>
      <x:c r="E4948" s="472" t="str">
        <x:v>Input sumber</x:v>
      </x:c>
      <x:c r="F4948" s="472" t="str">
        <x:v>9 Sep 2026 21.01 WIB</x:v>
      </x:c>
    </x:row>
    <x:row r="4949">
      <x:c r="A4949" s="472" t="str">
        <x:v>5</x:v>
      </x:c>
      <x:c r="B4949" s="472" t="str">
        <x:v>F11</x:v>
      </x:c>
      <x:c r="C4949" s="472" t="str">
        <x:v>2026-09-05 00:00:00</x:v>
      </x:c>
      <x:c r="D4949" s="472" t="n">
        <x:v>46270</x:v>
      </x:c>
      <x:c r="E4949" s="472" t="str">
        <x:v>Input sumber</x:v>
      </x:c>
      <x:c r="F4949" s="472" t="str">
        <x:v>9 Sep 2026 21.01 WIB</x:v>
      </x:c>
    </x:row>
    <x:row r="4950">
      <x:c r="A4950" s="472" t="str">
        <x:v>5</x:v>
      </x:c>
      <x:c r="B4950" s="472" t="str">
        <x:v>F12</x:v>
      </x:c>
      <x:c r="C4950" s="472" t="str">
        <x:v>2026-09-05 00:00:00</x:v>
      </x:c>
      <x:c r="D4950" s="472" t="n">
        <x:v>46270</x:v>
      </x:c>
      <x:c r="E4950" s="472" t="str">
        <x:v>Input sumber</x:v>
      </x:c>
      <x:c r="F4950" s="472" t="str">
        <x:v>9 Sep 2026 21.01 WIB</x:v>
      </x:c>
    </x:row>
    <x:row r="4951">
      <x:c r="A4951" s="472" t="str">
        <x:v>5</x:v>
      </x:c>
      <x:c r="B4951" s="472" t="str">
        <x:v>F14</x:v>
      </x:c>
      <x:c r="C4951" s="472" t="str">
        <x:v>2026-09-05 00:00:00</x:v>
      </x:c>
      <x:c r="D4951" s="472" t="n">
        <x:v>46270</x:v>
      </x:c>
      <x:c r="E4951" s="472" t="str">
        <x:v>Input sumber</x:v>
      </x:c>
      <x:c r="F4951" s="472" t="str">
        <x:v>9 Sep 2026 21.01 WIB</x:v>
      </x:c>
    </x:row>
    <x:row r="4952">
      <x:c r="A4952" s="472" t="str">
        <x:v>5</x:v>
      </x:c>
      <x:c r="B4952" s="472" t="str">
        <x:v>H24</x:v>
      </x:c>
      <x:c r="C4952" s="472" t="str">
        <x:v>=SUM(H4:H23)</x:v>
      </x:c>
      <x:c r="D4952" s="472"/>
      <x:c r="E4952" s="472" t="str">
        <x:v>Rumus sumber</x:v>
      </x:c>
      <x:c r="F4952" s="472" t="str">
        <x:v>9 Sep 2026 21.01 WIB</x:v>
      </x:c>
    </x:row>
    <x:row r="4953">
      <x:c r="A4953" s="472" t="str">
        <x:v>5</x:v>
      </x:c>
      <x:c r="B4953" s="472" t="str">
        <x:v>K36</x:v>
      </x:c>
      <x:c r="C4953" s="472" t="str">
        <x:v>=IF(O29="","",O29)</x:v>
      </x:c>
      <x:c r="D4953" s="472"/>
      <x:c r="E4953" s="472" t="str">
        <x:v>Rumus sumber</x:v>
      </x:c>
      <x:c r="F4953" s="472" t="str">
        <x:v>9 Sep 2026 21.01 WIB</x:v>
      </x:c>
    </x:row>
    <x:row r="4954">
      <x:c r="A4954" s="472" t="str">
        <x:v>5</x:v>
      </x:c>
      <x:c r="B4954" s="472" t="str">
        <x:v>AC36</x:v>
      </x:c>
      <x:c r="C4954" s="472" t="str">
        <x:v>=IF(AG36="","",IF(COUNT(L36:P36)&lt;5,"",L36/5*20+M36/5*25+N36/5*25+O36/5*15+P36/5*15))</x:v>
      </x:c>
      <x:c r="D4954" s="472"/>
      <x:c r="E4954" s="472" t="str">
        <x:v>Rumus sumber</x:v>
      </x:c>
      <x:c r="F4954" s="472" t="str">
        <x:v>9 Sep 2026 21.01 WIB</x:v>
      </x:c>
    </x:row>
    <x:row r="4955">
      <x:c r="A4955" s="472" t="str">
        <x:v>5</x:v>
      </x:c>
      <x:c r="B4955" s="472" t="str">
        <x:v>AD36</x:v>
      </x:c>
      <x:c r="C4955" s="472" t="str">
        <x:v>=IF(AC36="","",IF(AC36&gt;=90,"Sangat Baik",IF(AC36&gt;=80,"Baik",IF(AC36&gt;=70,"Coaching","Underperform"))))</x:v>
      </x:c>
      <x:c r="D4955" s="472"/>
      <x:c r="E4955" s="472" t="str">
        <x:v>Rumus sumber</x:v>
      </x:c>
      <x:c r="F4955" s="472" t="str">
        <x:v>9 Sep 2026 21.01 WIB</x:v>
      </x:c>
    </x:row>
    <x:row r="4956">
      <x:c r="A4956" s="472" t="str">
        <x:v>5</x:v>
      </x:c>
      <x:c r="B4956" s="472" t="str">
        <x:v>AE36</x:v>
      </x:c>
      <x:c r="C4956" s="472" t="str">
        <x:v>=IF(AG36="","",IF(OR(AG36="INDAH",AG36="ADDEL",AG36="AMEL",AG36="PENTIL",AG36="JIJANG"),"Admin/CS","Fotografer"))</x:v>
      </x:c>
      <x:c r="D4956" s="472"/>
      <x:c r="E4956" s="472" t="str">
        <x:v>Rumus sumber</x:v>
      </x:c>
      <x:c r="F4956" s="472" t="str">
        <x:v>9 Sep 2026 21.01 WIB</x:v>
      </x:c>
    </x:row>
    <x:row r="4957">
      <x:c r="A4957" s="472" t="str">
        <x:v>5</x:v>
      </x:c>
      <x:c r="B4957" s="472" t="str">
        <x:v>AF36</x:v>
      </x:c>
      <x:c r="C4957" s="472" t="str">
        <x:v>=IF(OR(AG36="",COUNT(L36:P36)&lt;5),"",1)</x:v>
      </x:c>
      <x:c r="D4957" s="472"/>
      <x:c r="E4957" s="472" t="str">
        <x:v>Rumus sumber</x:v>
      </x:c>
      <x:c r="F4957" s="472" t="str">
        <x:v>9 Sep 2026 21.01 WIB</x:v>
      </x:c>
    </x:row>
    <x:row r="4958">
      <x:c r="A4958" s="472" t="str">
        <x:v>5</x:v>
      </x:c>
      <x:c r="B4958" s="472" t="str">
        <x:v>AG36</x:v>
      </x:c>
      <x:c r="C4958" s="472" t="str">
        <x:v>=IFERROR(K36,"")</x:v>
      </x:c>
      <x:c r="D4958" s="472"/>
      <x:c r="E4958" s="472" t="str">
        <x:v>Rumus sumber</x:v>
      </x:c>
      <x:c r="F4958" s="472" t="str">
        <x:v>9 Sep 2026 21.01 WIB</x:v>
      </x:c>
    </x:row>
    <x:row r="4959">
      <x:c r="A4959" s="472" t="str">
        <x:v>5</x:v>
      </x:c>
      <x:c r="B4959" s="472" t="str">
        <x:v>K37</x:v>
      </x:c>
      <x:c r="C4959" s="472" t="str">
        <x:v>=IF(O30="","",O30)</x:v>
      </x:c>
      <x:c r="D4959" s="472"/>
      <x:c r="E4959" s="472" t="str">
        <x:v>Rumus sumber</x:v>
      </x:c>
      <x:c r="F4959" s="472" t="str">
        <x:v>9 Sep 2026 21.01 WIB</x:v>
      </x:c>
    </x:row>
    <x:row r="4960">
      <x:c r="A4960" s="472" t="str">
        <x:v>5</x:v>
      </x:c>
      <x:c r="B4960" s="472" t="str">
        <x:v>AC37</x:v>
      </x:c>
      <x:c r="C4960" s="472" t="str">
        <x:v>=IF(AG37="","",IF(COUNT(L37:P37)&lt;5,"",L37/5*20+M37/5*25+N37/5*25+O37/5*15+P37/5*15))</x:v>
      </x:c>
      <x:c r="D4960" s="472"/>
      <x:c r="E4960" s="472" t="str">
        <x:v>Rumus sumber</x:v>
      </x:c>
      <x:c r="F4960" s="472" t="str">
        <x:v>9 Sep 2026 21.01 WIB</x:v>
      </x:c>
    </x:row>
    <x:row r="4961">
      <x:c r="A4961" s="472" t="str">
        <x:v>5</x:v>
      </x:c>
      <x:c r="B4961" s="472" t="str">
        <x:v>AD37</x:v>
      </x:c>
      <x:c r="C4961" s="472" t="str">
        <x:v>=IF(AC37="","",IF(AC37&gt;=90,"Sangat Baik",IF(AC37&gt;=80,"Baik",IF(AC37&gt;=70,"Coaching","Underperform"))))</x:v>
      </x:c>
      <x:c r="D4961" s="472"/>
      <x:c r="E4961" s="472" t="str">
        <x:v>Rumus sumber</x:v>
      </x:c>
      <x:c r="F4961" s="472" t="str">
        <x:v>9 Sep 2026 21.01 WIB</x:v>
      </x:c>
    </x:row>
    <x:row r="4962">
      <x:c r="A4962" s="472" t="str">
        <x:v>5</x:v>
      </x:c>
      <x:c r="B4962" s="472" t="str">
        <x:v>AE37</x:v>
      </x:c>
      <x:c r="C4962" s="472" t="str">
        <x:v>=IF(AG37="","",IF(OR(AG37="INDAH",AG37="ADDEL",AG37="AMEL",AG37="PENTIL",AG37="JIJANG"),"Admin/CS","Fotografer"))</x:v>
      </x:c>
      <x:c r="D4962" s="472"/>
      <x:c r="E4962" s="472" t="str">
        <x:v>Rumus sumber</x:v>
      </x:c>
      <x:c r="F4962" s="472" t="str">
        <x:v>9 Sep 2026 21.01 WIB</x:v>
      </x:c>
    </x:row>
    <x:row r="4963">
      <x:c r="A4963" s="472" t="str">
        <x:v>5</x:v>
      </x:c>
      <x:c r="B4963" s="472" t="str">
        <x:v>AF37</x:v>
      </x:c>
      <x:c r="C4963" s="472" t="str">
        <x:v>=IF(OR(AG37="",COUNT(L37:P37)&lt;5),"",1)</x:v>
      </x:c>
      <x:c r="D4963" s="472"/>
      <x:c r="E4963" s="472" t="str">
        <x:v>Rumus sumber</x:v>
      </x:c>
      <x:c r="F4963" s="472" t="str">
        <x:v>9 Sep 2026 21.01 WIB</x:v>
      </x:c>
    </x:row>
    <x:row r="4964">
      <x:c r="A4964" s="472" t="str">
        <x:v>5</x:v>
      </x:c>
      <x:c r="B4964" s="472" t="str">
        <x:v>AG37</x:v>
      </x:c>
      <x:c r="C4964" s="472" t="str">
        <x:v>=IFERROR(K37,"")</x:v>
      </x:c>
      <x:c r="D4964" s="472"/>
      <x:c r="E4964" s="472" t="str">
        <x:v>Rumus sumber</x:v>
      </x:c>
      <x:c r="F4964" s="472" t="str">
        <x:v>9 Sep 2026 21.01 WIB</x:v>
      </x:c>
    </x:row>
    <x:row r="4965">
      <x:c r="A4965" s="472" t="str">
        <x:v>5</x:v>
      </x:c>
      <x:c r="B4965" s="472" t="str">
        <x:v>K38</x:v>
      </x:c>
      <x:c r="C4965" s="472" t="str">
        <x:v>=IF(O31="","",O31)</x:v>
      </x:c>
      <x:c r="D4965" s="472"/>
      <x:c r="E4965" s="472" t="str">
        <x:v>Rumus sumber</x:v>
      </x:c>
      <x:c r="F4965" s="472" t="str">
        <x:v>9 Sep 2026 21.01 WIB</x:v>
      </x:c>
    </x:row>
    <x:row r="4966">
      <x:c r="A4966" s="472" t="str">
        <x:v>5</x:v>
      </x:c>
      <x:c r="B4966" s="472" t="str">
        <x:v>AC38</x:v>
      </x:c>
      <x:c r="C4966" s="472" t="str">
        <x:v>=IF(AG38="","",IF(COUNT(L38:P38)&lt;5,"",L38/5*20+M38/5*25+N38/5*25+O38/5*15+P38/5*15))</x:v>
      </x:c>
      <x:c r="D4966" s="472"/>
      <x:c r="E4966" s="472" t="str">
        <x:v>Rumus sumber</x:v>
      </x:c>
      <x:c r="F4966" s="472" t="str">
        <x:v>9 Sep 2026 21.01 WIB</x:v>
      </x:c>
    </x:row>
    <x:row r="4967">
      <x:c r="A4967" s="472" t="str">
        <x:v>5</x:v>
      </x:c>
      <x:c r="B4967" s="472" t="str">
        <x:v>AD38</x:v>
      </x:c>
      <x:c r="C4967" s="472" t="str">
        <x:v>=IF(AC38="","",IF(AC38&gt;=90,"Sangat Baik",IF(AC38&gt;=80,"Baik",IF(AC38&gt;=70,"Coaching","Underperform"))))</x:v>
      </x:c>
      <x:c r="D4967" s="472"/>
      <x:c r="E4967" s="472" t="str">
        <x:v>Rumus sumber</x:v>
      </x:c>
      <x:c r="F4967" s="472" t="str">
        <x:v>9 Sep 2026 21.01 WIB</x:v>
      </x:c>
    </x:row>
    <x:row r="4968">
      <x:c r="A4968" s="472" t="str">
        <x:v>5</x:v>
      </x:c>
      <x:c r="B4968" s="472" t="str">
        <x:v>AE38</x:v>
      </x:c>
      <x:c r="C4968" s="472" t="str">
        <x:v>=IF(AG38="","",IF(OR(AG38="INDAH",AG38="ADDEL",AG38="AMEL",AG38="PENTIL",AG38="JIJANG"),"Admin/CS","Fotografer"))</x:v>
      </x:c>
      <x:c r="D4968" s="472"/>
      <x:c r="E4968" s="472" t="str">
        <x:v>Rumus sumber</x:v>
      </x:c>
      <x:c r="F4968" s="472" t="str">
        <x:v>9 Sep 2026 21.01 WIB</x:v>
      </x:c>
    </x:row>
    <x:row r="4969">
      <x:c r="A4969" s="472" t="str">
        <x:v>5</x:v>
      </x:c>
      <x:c r="B4969" s="472" t="str">
        <x:v>AF38</x:v>
      </x:c>
      <x:c r="C4969" s="472" t="str">
        <x:v>=IF(OR(AG38="",COUNT(L38:P38)&lt;5),"",1)</x:v>
      </x:c>
      <x:c r="D4969" s="472"/>
      <x:c r="E4969" s="472" t="str">
        <x:v>Rumus sumber</x:v>
      </x:c>
      <x:c r="F4969" s="472" t="str">
        <x:v>9 Sep 2026 21.01 WIB</x:v>
      </x:c>
    </x:row>
    <x:row r="4970">
      <x:c r="A4970" s="472" t="str">
        <x:v>5</x:v>
      </x:c>
      <x:c r="B4970" s="472" t="str">
        <x:v>AG38</x:v>
      </x:c>
      <x:c r="C4970" s="472" t="str">
        <x:v>=IFERROR(K38,"")</x:v>
      </x:c>
      <x:c r="D4970" s="472"/>
      <x:c r="E4970" s="472" t="str">
        <x:v>Rumus sumber</x:v>
      </x:c>
      <x:c r="F4970" s="472" t="str">
        <x:v>9 Sep 2026 21.01 WIB</x:v>
      </x:c>
    </x:row>
    <x:row r="4971">
      <x:c r="A4971" s="472" t="str">
        <x:v>5</x:v>
      </x:c>
      <x:c r="B4971" s="472" t="str">
        <x:v>AC39</x:v>
      </x:c>
      <x:c r="C4971" s="472" t="str">
        <x:v>=IF(AG39="","",IF(COUNT(L39:P39)&lt;5,"",L39/5*20+M39/5*25+N39/5*25+O39/5*15+P39/5*15))</x:v>
      </x:c>
      <x:c r="D4971" s="472"/>
      <x:c r="E4971" s="472" t="str">
        <x:v>Rumus sumber</x:v>
      </x:c>
      <x:c r="F4971" s="472" t="str">
        <x:v>9 Sep 2026 21.01 WIB</x:v>
      </x:c>
    </x:row>
    <x:row r="4972">
      <x:c r="A4972" s="472" t="str">
        <x:v>5</x:v>
      </x:c>
      <x:c r="B4972" s="472" t="str">
        <x:v>AD39</x:v>
      </x:c>
      <x:c r="C4972" s="472" t="str">
        <x:v>=IF(AC39="","",IF(AC39&gt;=90,"Sangat Baik",IF(AC39&gt;=80,"Baik",IF(AC39&gt;=70,"Coaching","Underperform"))))</x:v>
      </x:c>
      <x:c r="D4972" s="472"/>
      <x:c r="E4972" s="472" t="str">
        <x:v>Rumus sumber</x:v>
      </x:c>
      <x:c r="F4972" s="472" t="str">
        <x:v>9 Sep 2026 21.01 WIB</x:v>
      </x:c>
    </x:row>
    <x:row r="4973">
      <x:c r="A4973" s="472" t="str">
        <x:v>5</x:v>
      </x:c>
      <x:c r="B4973" s="472" t="str">
        <x:v>AE39</x:v>
      </x:c>
      <x:c r="C4973" s="472" t="str">
        <x:v>=IF(AG39="","",IF(OR(AG39="INDAH",AG39="ADDEL",AG39="AMEL",AG39="PENTIL",AG39="JIJANG"),"Admin/CS","Fotografer"))</x:v>
      </x:c>
      <x:c r="D4973" s="472"/>
      <x:c r="E4973" s="472" t="str">
        <x:v>Rumus sumber</x:v>
      </x:c>
      <x:c r="F4973" s="472" t="str">
        <x:v>9 Sep 2026 21.01 WIB</x:v>
      </x:c>
    </x:row>
    <x:row r="4974">
      <x:c r="A4974" s="472" t="str">
        <x:v>5</x:v>
      </x:c>
      <x:c r="B4974" s="472" t="str">
        <x:v>AF39</x:v>
      </x:c>
      <x:c r="C4974" s="472" t="str">
        <x:v>=IF(OR(AG39="",COUNT(L39:P39)&lt;5),"",1)</x:v>
      </x:c>
      <x:c r="D4974" s="472"/>
      <x:c r="E4974" s="472" t="str">
        <x:v>Rumus sumber</x:v>
      </x:c>
      <x:c r="F4974" s="472" t="str">
        <x:v>9 Sep 2026 21.01 WIB</x:v>
      </x:c>
    </x:row>
    <x:row r="4975">
      <x:c r="A4975" s="472" t="str">
        <x:v>5</x:v>
      </x:c>
      <x:c r="B4975" s="472" t="str">
        <x:v>AG39</x:v>
      </x:c>
      <x:c r="C4975" s="472" t="str">
        <x:v>=IFERROR(K39,"")</x:v>
      </x:c>
      <x:c r="D4975" s="472"/>
      <x:c r="E4975" s="472" t="str">
        <x:v>Rumus sumber</x:v>
      </x:c>
      <x:c r="F4975" s="472" t="str">
        <x:v>9 Sep 2026 21.01 WIB</x:v>
      </x:c>
    </x:row>
    <x:row r="4976">
      <x:c r="A4976" s="472" t="str">
        <x:v>5</x:v>
      </x:c>
      <x:c r="B4976" s="472" t="str">
        <x:v>AC40</x:v>
      </x:c>
      <x:c r="C4976" s="472" t="str">
        <x:v>=IF(AG40="","",IF(COUNT(L40:P40)&lt;5,"",L40/5*20+M40/5*25+N40/5*25+O40/5*15+P40/5*15))</x:v>
      </x:c>
      <x:c r="D4976" s="472"/>
      <x:c r="E4976" s="472" t="str">
        <x:v>Rumus sumber</x:v>
      </x:c>
      <x:c r="F4976" s="472" t="str">
        <x:v>9 Sep 2026 21.01 WIB</x:v>
      </x:c>
    </x:row>
    <x:row r="4977">
      <x:c r="A4977" s="472" t="str">
        <x:v>5</x:v>
      </x:c>
      <x:c r="B4977" s="472" t="str">
        <x:v>AD40</x:v>
      </x:c>
      <x:c r="C4977" s="472" t="str">
        <x:v>=IF(AC40="","",IF(AC40&gt;=90,"Sangat Baik",IF(AC40&gt;=80,"Baik",IF(AC40&gt;=70,"Coaching","Underperform"))))</x:v>
      </x:c>
      <x:c r="D4977" s="472"/>
      <x:c r="E4977" s="472" t="str">
        <x:v>Rumus sumber</x:v>
      </x:c>
      <x:c r="F4977" s="472" t="str">
        <x:v>9 Sep 2026 21.01 WIB</x:v>
      </x:c>
    </x:row>
    <x:row r="4978">
      <x:c r="A4978" s="472" t="str">
        <x:v>5</x:v>
      </x:c>
      <x:c r="B4978" s="472" t="str">
        <x:v>AE40</x:v>
      </x:c>
      <x:c r="C4978" s="472" t="str">
        <x:v>=IF(AG40="","",IF(OR(AG40="INDAH",AG40="ADDEL",AG40="AMEL",AG40="PENTIL",AG40="JIJANG"),"Admin/CS","Fotografer"))</x:v>
      </x:c>
      <x:c r="D4978" s="472"/>
      <x:c r="E4978" s="472" t="str">
        <x:v>Rumus sumber</x:v>
      </x:c>
      <x:c r="F4978" s="472" t="str">
        <x:v>9 Sep 2026 21.01 WIB</x:v>
      </x:c>
    </x:row>
    <x:row r="4979">
      <x:c r="A4979" s="472" t="str">
        <x:v>5</x:v>
      </x:c>
      <x:c r="B4979" s="472" t="str">
        <x:v>AF40</x:v>
      </x:c>
      <x:c r="C4979" s="472" t="str">
        <x:v>=IF(OR(AG40="",COUNT(L40:P40)&lt;5),"",1)</x:v>
      </x:c>
      <x:c r="D4979" s="472"/>
      <x:c r="E4979" s="472" t="str">
        <x:v>Rumus sumber</x:v>
      </x:c>
      <x:c r="F4979" s="472" t="str">
        <x:v>9 Sep 2026 21.01 WIB</x:v>
      </x:c>
    </x:row>
    <x:row r="4980">
      <x:c r="A4980" s="472" t="str">
        <x:v>5</x:v>
      </x:c>
      <x:c r="B4980" s="472" t="str">
        <x:v>AG40</x:v>
      </x:c>
      <x:c r="C4980" s="472" t="str">
        <x:v>=IFERROR(K40,"")</x:v>
      </x:c>
      <x:c r="D4980" s="472"/>
      <x:c r="E4980" s="472" t="str">
        <x:v>Rumus sumber</x:v>
      </x:c>
      <x:c r="F4980" s="472" t="str">
        <x:v>9 Sep 2026 21.01 WIB</x:v>
      </x:c>
    </x:row>
    <x:row r="4981">
      <x:c r="A4981" s="472" t="str">
        <x:v>5</x:v>
      </x:c>
      <x:c r="B4981" s="472" t="str">
        <x:v>K46</x:v>
      </x:c>
      <x:c r="C4981" s="472" t="str">
        <x:v>=IF(O29="","",O29)</x:v>
      </x:c>
      <x:c r="D4981" s="472"/>
      <x:c r="E4981" s="472" t="str">
        <x:v>Rumus sumber</x:v>
      </x:c>
      <x:c r="F4981" s="472" t="str">
        <x:v>9 Sep 2026 21.01 WIB</x:v>
      </x:c>
    </x:row>
    <x:row r="4982">
      <x:c r="A4982" s="472" t="str">
        <x:v>6</x:v>
      </x:c>
      <x:c r="B4982" s="472" t="str">
        <x:v>F8</x:v>
      </x:c>
      <x:c r="C4982" s="472" t="str">
        <x:v>2026-09-06 00:00:00</x:v>
      </x:c>
      <x:c r="D4982" s="472" t="n">
        <x:v>46271</x:v>
      </x:c>
      <x:c r="E4982" s="472" t="str">
        <x:v>Input sumber</x:v>
      </x:c>
      <x:c r="F4982" s="472" t="str">
        <x:v>9 Sep 2026 21.01 WIB</x:v>
      </x:c>
    </x:row>
    <x:row r="4983">
      <x:c r="A4983" s="472" t="str">
        <x:v>6</x:v>
      </x:c>
      <x:c r="B4983" s="472" t="str">
        <x:v>H26</x:v>
      </x:c>
      <x:c r="C4983" s="472" t="str">
        <x:v>=SUM(H4:H25)</x:v>
      </x:c>
      <x:c r="D4983" s="472"/>
      <x:c r="E4983" s="472" t="str">
        <x:v>Rumus sumber</x:v>
      </x:c>
      <x:c r="F4983" s="472" t="str">
        <x:v>9 Sep 2026 21.01 WIB</x:v>
      </x:c>
    </x:row>
    <x:row r="4984">
      <x:c r="A4984" s="472" t="str">
        <x:v>6</x:v>
      </x:c>
      <x:c r="B4984" s="472" t="str">
        <x:v>K38</x:v>
      </x:c>
      <x:c r="C4984" s="472" t="str">
        <x:v>=IF(O31="","",O31)</x:v>
      </x:c>
      <x:c r="D4984" s="472"/>
      <x:c r="E4984" s="472" t="str">
        <x:v>Rumus sumber</x:v>
      </x:c>
      <x:c r="F4984" s="472" t="str">
        <x:v>9 Sep 2026 21.01 WIB</x:v>
      </x:c>
    </x:row>
    <x:row r="4985">
      <x:c r="A4985" s="472" t="str">
        <x:v>6</x:v>
      </x:c>
      <x:c r="B4985" s="472" t="str">
        <x:v>AC38</x:v>
      </x:c>
      <x:c r="C4985" s="472" t="str">
        <x:v>=IF(AG38="","",IF(COUNT(L38:P38)&lt;5,"",L38/5*20+M38/5*25+N38/5*25+O38/5*15+P38/5*15))</x:v>
      </x:c>
      <x:c r="D4985" s="472"/>
      <x:c r="E4985" s="472" t="str">
        <x:v>Rumus sumber</x:v>
      </x:c>
      <x:c r="F4985" s="472" t="str">
        <x:v>9 Sep 2026 21.01 WIB</x:v>
      </x:c>
    </x:row>
    <x:row r="4986">
      <x:c r="A4986" s="472" t="str">
        <x:v>6</x:v>
      </x:c>
      <x:c r="B4986" s="472" t="str">
        <x:v>AD38</x:v>
      </x:c>
      <x:c r="C4986" s="472" t="str">
        <x:v>=IF(AC38="","",IF(AC38&gt;=90,"Sangat Baik",IF(AC38&gt;=80,"Baik",IF(AC38&gt;=70,"Coaching","Underperform"))))</x:v>
      </x:c>
      <x:c r="D4986" s="472"/>
      <x:c r="E4986" s="472" t="str">
        <x:v>Rumus sumber</x:v>
      </x:c>
      <x:c r="F4986" s="472" t="str">
        <x:v>9 Sep 2026 21.01 WIB</x:v>
      </x:c>
    </x:row>
    <x:row r="4987">
      <x:c r="A4987" s="472" t="str">
        <x:v>6</x:v>
      </x:c>
      <x:c r="B4987" s="472" t="str">
        <x:v>AE38</x:v>
      </x:c>
      <x:c r="C4987" s="472" t="str">
        <x:v>=IF(AG38="","",IF(OR(AG38="INDAH",AG38="ADDEL",AG38="AMEL",AG38="PENTIL",AG38="JIJANG"),"Admin/CS","Fotografer"))</x:v>
      </x:c>
      <x:c r="D4987" s="472"/>
      <x:c r="E4987" s="472" t="str">
        <x:v>Rumus sumber</x:v>
      </x:c>
      <x:c r="F4987" s="472" t="str">
        <x:v>9 Sep 2026 21.01 WIB</x:v>
      </x:c>
    </x:row>
    <x:row r="4988">
      <x:c r="A4988" s="472" t="str">
        <x:v>6</x:v>
      </x:c>
      <x:c r="B4988" s="472" t="str">
        <x:v>AF38</x:v>
      </x:c>
      <x:c r="C4988" s="472" t="str">
        <x:v>=IF(OR(AG38="",COUNT(L38:P38)&lt;5),"",1)</x:v>
      </x:c>
      <x:c r="D4988" s="472"/>
      <x:c r="E4988" s="472" t="str">
        <x:v>Rumus sumber</x:v>
      </x:c>
      <x:c r="F4988" s="472" t="str">
        <x:v>9 Sep 2026 21.01 WIB</x:v>
      </x:c>
    </x:row>
    <x:row r="4989">
      <x:c r="A4989" s="472" t="str">
        <x:v>6</x:v>
      </x:c>
      <x:c r="B4989" s="472" t="str">
        <x:v>AG38</x:v>
      </x:c>
      <x:c r="C4989" s="472" t="str">
        <x:v>=IFERROR(K38,"")</x:v>
      </x:c>
      <x:c r="D4989" s="472"/>
      <x:c r="E4989" s="472" t="str">
        <x:v>Rumus sumber</x:v>
      </x:c>
      <x:c r="F4989" s="472" t="str">
        <x:v>9 Sep 2026 21.01 WIB</x:v>
      </x:c>
    </x:row>
    <x:row r="4990">
      <x:c r="A4990" s="472" t="str">
        <x:v>6</x:v>
      </x:c>
      <x:c r="B4990" s="472" t="str">
        <x:v>K39</x:v>
      </x:c>
      <x:c r="C4990" s="472" t="str">
        <x:v>=IF(O32="","",O32)</x:v>
      </x:c>
      <x:c r="D4990" s="472"/>
      <x:c r="E4990" s="472" t="str">
        <x:v>Rumus sumber</x:v>
      </x:c>
      <x:c r="F4990" s="472" t="str">
        <x:v>9 Sep 2026 21.01 WIB</x:v>
      </x:c>
    </x:row>
    <x:row r="4991">
      <x:c r="A4991" s="472" t="str">
        <x:v>6</x:v>
      </x:c>
      <x:c r="B4991" s="472" t="str">
        <x:v>AC39</x:v>
      </x:c>
      <x:c r="C4991" s="472" t="str">
        <x:v>=IF(AG39="","",IF(COUNT(L39:P39)&lt;5,"",L39/5*20+M39/5*25+N39/5*25+O39/5*15+P39/5*15))</x:v>
      </x:c>
      <x:c r="D4991" s="472"/>
      <x:c r="E4991" s="472" t="str">
        <x:v>Rumus sumber</x:v>
      </x:c>
      <x:c r="F4991" s="472" t="str">
        <x:v>9 Sep 2026 21.01 WIB</x:v>
      </x:c>
    </x:row>
    <x:row r="4992">
      <x:c r="A4992" s="472" t="str">
        <x:v>6</x:v>
      </x:c>
      <x:c r="B4992" s="472" t="str">
        <x:v>AD39</x:v>
      </x:c>
      <x:c r="C4992" s="472" t="str">
        <x:v>=IF(AC39="","",IF(AC39&gt;=90,"Sangat Baik",IF(AC39&gt;=80,"Baik",IF(AC39&gt;=70,"Coaching","Underperform"))))</x:v>
      </x:c>
      <x:c r="D4992" s="472"/>
      <x:c r="E4992" s="472" t="str">
        <x:v>Rumus sumber</x:v>
      </x:c>
      <x:c r="F4992" s="472" t="str">
        <x:v>9 Sep 2026 21.01 WIB</x:v>
      </x:c>
    </x:row>
    <x:row r="4993">
      <x:c r="A4993" s="472" t="str">
        <x:v>6</x:v>
      </x:c>
      <x:c r="B4993" s="472" t="str">
        <x:v>AE39</x:v>
      </x:c>
      <x:c r="C4993" s="472" t="str">
        <x:v>=IF(AG39="","",IF(OR(AG39="INDAH",AG39="ADDEL",AG39="AMEL",AG39="PENTIL",AG39="JIJANG"),"Admin/CS","Fotografer"))</x:v>
      </x:c>
      <x:c r="D4993" s="472"/>
      <x:c r="E4993" s="472" t="str">
        <x:v>Rumus sumber</x:v>
      </x:c>
      <x:c r="F4993" s="472" t="str">
        <x:v>9 Sep 2026 21.01 WIB</x:v>
      </x:c>
    </x:row>
    <x:row r="4994">
      <x:c r="A4994" s="472" t="str">
        <x:v>6</x:v>
      </x:c>
      <x:c r="B4994" s="472" t="str">
        <x:v>AF39</x:v>
      </x:c>
      <x:c r="C4994" s="472" t="str">
        <x:v>=IF(OR(AG39="",COUNT(L39:P39)&lt;5),"",1)</x:v>
      </x:c>
      <x:c r="D4994" s="472"/>
      <x:c r="E4994" s="472" t="str">
        <x:v>Rumus sumber</x:v>
      </x:c>
      <x:c r="F4994" s="472" t="str">
        <x:v>9 Sep 2026 21.01 WIB</x:v>
      </x:c>
    </x:row>
    <x:row r="4995">
      <x:c r="A4995" s="472" t="str">
        <x:v>6</x:v>
      </x:c>
      <x:c r="B4995" s="472" t="str">
        <x:v>AG39</x:v>
      </x:c>
      <x:c r="C4995" s="472" t="str">
        <x:v>=IFERROR(K39,"")</x:v>
      </x:c>
      <x:c r="D4995" s="472"/>
      <x:c r="E4995" s="472" t="str">
        <x:v>Rumus sumber</x:v>
      </x:c>
      <x:c r="F4995" s="472" t="str">
        <x:v>9 Sep 2026 21.01 WIB</x:v>
      </x:c>
    </x:row>
    <x:row r="4996">
      <x:c r="A4996" s="472" t="str">
        <x:v>6</x:v>
      </x:c>
      <x:c r="B4996" s="472" t="str">
        <x:v>K40</x:v>
      </x:c>
      <x:c r="C4996" s="472" t="str">
        <x:v>=IF(O33="","",O33)</x:v>
      </x:c>
      <x:c r="D4996" s="472"/>
      <x:c r="E4996" s="472" t="str">
        <x:v>Rumus sumber</x:v>
      </x:c>
      <x:c r="F4996" s="472" t="str">
        <x:v>9 Sep 2026 21.01 WIB</x:v>
      </x:c>
    </x:row>
    <x:row r="4997">
      <x:c r="A4997" s="472" t="str">
        <x:v>6</x:v>
      </x:c>
      <x:c r="B4997" s="472" t="str">
        <x:v>AC40</x:v>
      </x:c>
      <x:c r="C4997" s="472" t="str">
        <x:v>=IF(AG40="","",IF(COUNT(L40:P40)&lt;5,"",L40/5*20+M40/5*25+N40/5*25+O40/5*15+P40/5*15))</x:v>
      </x:c>
      <x:c r="D4997" s="472"/>
      <x:c r="E4997" s="472" t="str">
        <x:v>Rumus sumber</x:v>
      </x:c>
      <x:c r="F4997" s="472" t="str">
        <x:v>9 Sep 2026 21.01 WIB</x:v>
      </x:c>
    </x:row>
    <x:row r="4998">
      <x:c r="A4998" s="472" t="str">
        <x:v>6</x:v>
      </x:c>
      <x:c r="B4998" s="472" t="str">
        <x:v>AD40</x:v>
      </x:c>
      <x:c r="C4998" s="472" t="str">
        <x:v>=IF(AC40="","",IF(AC40&gt;=90,"Sangat Baik",IF(AC40&gt;=80,"Baik",IF(AC40&gt;=70,"Coaching","Underperform"))))</x:v>
      </x:c>
      <x:c r="D4998" s="472"/>
      <x:c r="E4998" s="472" t="str">
        <x:v>Rumus sumber</x:v>
      </x:c>
      <x:c r="F4998" s="472" t="str">
        <x:v>9 Sep 2026 21.01 WIB</x:v>
      </x:c>
    </x:row>
    <x:row r="4999">
      <x:c r="A4999" s="472" t="str">
        <x:v>6</x:v>
      </x:c>
      <x:c r="B4999" s="472" t="str">
        <x:v>AE40</x:v>
      </x:c>
      <x:c r="C4999" s="472" t="str">
        <x:v>=IF(AG40="","",IF(OR(AG40="INDAH",AG40="ADDEL",AG40="AMEL",AG40="PENTIL",AG40="JIJANG"),"Admin/CS","Fotografer"))</x:v>
      </x:c>
      <x:c r="D4999" s="472"/>
      <x:c r="E4999" s="472" t="str">
        <x:v>Rumus sumber</x:v>
      </x:c>
      <x:c r="F4999" s="472" t="str">
        <x:v>9 Sep 2026 21.01 WIB</x:v>
      </x:c>
    </x:row>
    <x:row r="5000">
      <x:c r="A5000" s="472" t="str">
        <x:v>6</x:v>
      </x:c>
      <x:c r="B5000" s="472" t="str">
        <x:v>AF40</x:v>
      </x:c>
      <x:c r="C5000" s="472" t="str">
        <x:v>=IF(OR(AG40="",COUNT(L40:P40)&lt;5),"",1)</x:v>
      </x:c>
      <x:c r="D5000" s="472"/>
      <x:c r="E5000" s="472" t="str">
        <x:v>Rumus sumber</x:v>
      </x:c>
      <x:c r="F5000" s="472" t="str">
        <x:v>9 Sep 2026 21.01 WIB</x:v>
      </x:c>
    </x:row>
    <x:row r="5001">
      <x:c r="A5001" s="472" t="str">
        <x:v>6</x:v>
      </x:c>
      <x:c r="B5001" s="472" t="str">
        <x:v>AG40</x:v>
      </x:c>
      <x:c r="C5001" s="472" t="str">
        <x:v>=IFERROR(K40,"")</x:v>
      </x:c>
      <x:c r="D5001" s="472"/>
      <x:c r="E5001" s="472" t="str">
        <x:v>Rumus sumber</x:v>
      </x:c>
      <x:c r="F5001" s="472" t="str">
        <x:v>9 Sep 2026 21.01 WIB</x:v>
      </x:c>
    </x:row>
    <x:row r="5002">
      <x:c r="A5002" s="472" t="str">
        <x:v>6</x:v>
      </x:c>
      <x:c r="B5002" s="472" t="str">
        <x:v>AC41</x:v>
      </x:c>
      <x:c r="C5002" s="472" t="str">
        <x:v>=IF(AG41="","",IF(COUNT(L41:P41)&lt;5,"",L41/5*20+M41/5*25+N41/5*25+O41/5*15+P41/5*15))</x:v>
      </x:c>
      <x:c r="D5002" s="472"/>
      <x:c r="E5002" s="472" t="str">
        <x:v>Rumus sumber</x:v>
      </x:c>
      <x:c r="F5002" s="472" t="str">
        <x:v>9 Sep 2026 21.01 WIB</x:v>
      </x:c>
    </x:row>
    <x:row r="5003">
      <x:c r="A5003" s="472" t="str">
        <x:v>6</x:v>
      </x:c>
      <x:c r="B5003" s="472" t="str">
        <x:v>AD41</x:v>
      </x:c>
      <x:c r="C5003" s="472" t="str">
        <x:v>=IF(AC41="","",IF(AC41&gt;=90,"Sangat Baik",IF(AC41&gt;=80,"Baik",IF(AC41&gt;=70,"Coaching","Underperform"))))</x:v>
      </x:c>
      <x:c r="D5003" s="472"/>
      <x:c r="E5003" s="472" t="str">
        <x:v>Rumus sumber</x:v>
      </x:c>
      <x:c r="F5003" s="472" t="str">
        <x:v>9 Sep 2026 21.01 WIB</x:v>
      </x:c>
    </x:row>
    <x:row r="5004">
      <x:c r="A5004" s="472" t="str">
        <x:v>6</x:v>
      </x:c>
      <x:c r="B5004" s="472" t="str">
        <x:v>AE41</x:v>
      </x:c>
      <x:c r="C5004" s="472" t="str">
        <x:v>=IF(AG41="","",IF(OR(AG41="INDAH",AG41="ADDEL",AG41="AMEL",AG41="PENTIL",AG41="JIJANG"),"Admin/CS","Fotografer"))</x:v>
      </x:c>
      <x:c r="D5004" s="472"/>
      <x:c r="E5004" s="472" t="str">
        <x:v>Rumus sumber</x:v>
      </x:c>
      <x:c r="F5004" s="472" t="str">
        <x:v>9 Sep 2026 21.01 WIB</x:v>
      </x:c>
    </x:row>
    <x:row r="5005">
      <x:c r="A5005" s="472" t="str">
        <x:v>6</x:v>
      </x:c>
      <x:c r="B5005" s="472" t="str">
        <x:v>AF41</x:v>
      </x:c>
      <x:c r="C5005" s="472" t="str">
        <x:v>=IF(OR(AG41="",COUNT(L41:P41)&lt;5),"",1)</x:v>
      </x:c>
      <x:c r="D5005" s="472"/>
      <x:c r="E5005" s="472" t="str">
        <x:v>Rumus sumber</x:v>
      </x:c>
      <x:c r="F5005" s="472" t="str">
        <x:v>9 Sep 2026 21.01 WIB</x:v>
      </x:c>
    </x:row>
    <x:row r="5006">
      <x:c r="A5006" s="472" t="str">
        <x:v>6</x:v>
      </x:c>
      <x:c r="B5006" s="472" t="str">
        <x:v>AG41</x:v>
      </x:c>
      <x:c r="C5006" s="472" t="str">
        <x:v>=IFERROR(K41,"")</x:v>
      </x:c>
      <x:c r="D5006" s="472"/>
      <x:c r="E5006" s="472" t="str">
        <x:v>Rumus sumber</x:v>
      </x:c>
      <x:c r="F5006" s="472" t="str">
        <x:v>9 Sep 2026 21.01 WIB</x:v>
      </x:c>
    </x:row>
    <x:row r="5007">
      <x:c r="A5007" s="472" t="str">
        <x:v>6</x:v>
      </x:c>
      <x:c r="B5007" s="472" t="str">
        <x:v>AC42</x:v>
      </x:c>
      <x:c r="C5007" s="472" t="str">
        <x:v>=IF(AG42="","",IF(COUNT(L42:P42)&lt;5,"",L42/5*20+M42/5*25+N42/5*25+O42/5*15+P42/5*15))</x:v>
      </x:c>
      <x:c r="D5007" s="472"/>
      <x:c r="E5007" s="472" t="str">
        <x:v>Rumus sumber</x:v>
      </x:c>
      <x:c r="F5007" s="472" t="str">
        <x:v>9 Sep 2026 21.01 WIB</x:v>
      </x:c>
    </x:row>
    <x:row r="5008">
      <x:c r="A5008" s="472" t="str">
        <x:v>6</x:v>
      </x:c>
      <x:c r="B5008" s="472" t="str">
        <x:v>AD42</x:v>
      </x:c>
      <x:c r="C5008" s="472" t="str">
        <x:v>=IF(AC42="","",IF(AC42&gt;=90,"Sangat Baik",IF(AC42&gt;=80,"Baik",IF(AC42&gt;=70,"Coaching","Underperform"))))</x:v>
      </x:c>
      <x:c r="D5008" s="472"/>
      <x:c r="E5008" s="472" t="str">
        <x:v>Rumus sumber</x:v>
      </x:c>
      <x:c r="F5008" s="472" t="str">
        <x:v>9 Sep 2026 21.01 WIB</x:v>
      </x:c>
    </x:row>
    <x:row r="5009">
      <x:c r="A5009" s="472" t="str">
        <x:v>6</x:v>
      </x:c>
      <x:c r="B5009" s="472" t="str">
        <x:v>AE42</x:v>
      </x:c>
      <x:c r="C5009" s="472" t="str">
        <x:v>=IF(AG42="","",IF(OR(AG42="INDAH",AG42="ADDEL",AG42="AMEL",AG42="PENTIL",AG42="JIJANG"),"Admin/CS","Fotografer"))</x:v>
      </x:c>
      <x:c r="D5009" s="472"/>
      <x:c r="E5009" s="472" t="str">
        <x:v>Rumus sumber</x:v>
      </x:c>
      <x:c r="F5009" s="472" t="str">
        <x:v>9 Sep 2026 21.01 WIB</x:v>
      </x:c>
    </x:row>
    <x:row r="5010">
      <x:c r="A5010" s="472" t="str">
        <x:v>6</x:v>
      </x:c>
      <x:c r="B5010" s="472" t="str">
        <x:v>AF42</x:v>
      </x:c>
      <x:c r="C5010" s="472" t="str">
        <x:v>=IF(OR(AG42="",COUNT(L42:P42)&lt;5),"",1)</x:v>
      </x:c>
      <x:c r="D5010" s="472"/>
      <x:c r="E5010" s="472" t="str">
        <x:v>Rumus sumber</x:v>
      </x:c>
      <x:c r="F5010" s="472" t="str">
        <x:v>9 Sep 2026 21.01 WIB</x:v>
      </x:c>
    </x:row>
    <x:row r="5011">
      <x:c r="A5011" s="472" t="str">
        <x:v>6</x:v>
      </x:c>
      <x:c r="B5011" s="472" t="str">
        <x:v>AG42</x:v>
      </x:c>
      <x:c r="C5011" s="472" t="str">
        <x:v>=IFERROR(K42,"")</x:v>
      </x:c>
      <x:c r="D5011" s="472"/>
      <x:c r="E5011" s="472" t="str">
        <x:v>Rumus sumber</x:v>
      </x:c>
      <x:c r="F5011" s="472" t="str">
        <x:v>9 Sep 2026 21.01 WIB</x:v>
      </x:c>
    </x:row>
    <x:row r="5012">
      <x:c r="A5012" s="472" t="str">
        <x:v>6</x:v>
      </x:c>
      <x:c r="B5012" s="472" t="str">
        <x:v>K48</x:v>
      </x:c>
      <x:c r="C5012" s="472" t="str">
        <x:v>=IF(O31="","",O31)</x:v>
      </x:c>
      <x:c r="D5012" s="472"/>
      <x:c r="E5012" s="472" t="str">
        <x:v>Rumus sumber</x:v>
      </x:c>
      <x:c r="F5012" s="472" t="str">
        <x:v>9 Sep 2026 21.01 WIB</x:v>
      </x:c>
    </x:row>
    <x:row r="5013">
      <x:c r="A5013" s="472" t="str">
        <x:v>7</x:v>
      </x:c>
      <x:c r="B5013" s="472" t="str">
        <x:v>F8</x:v>
      </x:c>
      <x:c r="C5013" s="472" t="str">
        <x:v>2026-10-03 00:00:00</x:v>
      </x:c>
      <x:c r="D5013" s="472" t="n">
        <x:v>46298</x:v>
      </x:c>
      <x:c r="E5013" s="472" t="str">
        <x:v>Input sumber</x:v>
      </x:c>
      <x:c r="F5013" s="472" t="str">
        <x:v>9 Sep 2026 21.01 WIB</x:v>
      </x:c>
    </x:row>
    <x:row r="5014">
      <x:c r="A5014" s="472" t="str">
        <x:v>7</x:v>
      </x:c>
      <x:c r="B5014" s="472" t="str">
        <x:v>F9</x:v>
      </x:c>
      <x:c r="C5014" s="472" t="str">
        <x:v>2026-09-07 00:00:00</x:v>
      </x:c>
      <x:c r="D5014" s="472" t="n">
        <x:v>46272</x:v>
      </x:c>
      <x:c r="E5014" s="472" t="str">
        <x:v>Input sumber</x:v>
      </x:c>
      <x:c r="F5014" s="472" t="str">
        <x:v>9 Sep 2026 21.01 WIB</x:v>
      </x:c>
    </x:row>
    <x:row r="5015">
      <x:c r="A5015" s="472" t="str">
        <x:v>7</x:v>
      </x:c>
      <x:c r="B5015" s="472" t="str">
        <x:v>F10</x:v>
      </x:c>
      <x:c r="C5015" s="472" t="str">
        <x:v>2026-09-11 00:00:00</x:v>
      </x:c>
      <x:c r="D5015" s="472" t="n">
        <x:v>46276</x:v>
      </x:c>
      <x:c r="E5015" s="472" t="str">
        <x:v>Input sumber</x:v>
      </x:c>
      <x:c r="F5015" s="472" t="str">
        <x:v>9 Sep 2026 21.01 WIB</x:v>
      </x:c>
    </x:row>
    <x:row r="5016">
      <x:c r="A5016" s="472" t="str">
        <x:v>7</x:v>
      </x:c>
      <x:c r="B5016" s="472" t="str">
        <x:v>F11</x:v>
      </x:c>
      <x:c r="C5016" s="472" t="str">
        <x:v>2026-09-02 00:00:00</x:v>
      </x:c>
      <x:c r="D5016" s="472" t="n">
        <x:v>46267</x:v>
      </x:c>
      <x:c r="E5016" s="472" t="str">
        <x:v>Input sumber</x:v>
      </x:c>
      <x:c r="F5016" s="472" t="str">
        <x:v>9 Sep 2026 21.01 WIB</x:v>
      </x:c>
    </x:row>
    <x:row r="5017">
      <x:c r="A5017" s="472" t="str">
        <x:v>7</x:v>
      </x:c>
      <x:c r="B5017" s="472" t="str">
        <x:v>F12</x:v>
      </x:c>
      <x:c r="C5017" s="472" t="str">
        <x:v>2026-09-07 00:00:00</x:v>
      </x:c>
      <x:c r="D5017" s="472" t="n">
        <x:v>46272</x:v>
      </x:c>
      <x:c r="E5017" s="472" t="str">
        <x:v>Input sumber</x:v>
      </x:c>
      <x:c r="F5017" s="472" t="str">
        <x:v>9 Sep 2026 21.01 WIB</x:v>
      </x:c>
    </x:row>
    <x:row r="5018">
      <x:c r="A5018" s="472" t="str">
        <x:v>7</x:v>
      </x:c>
      <x:c r="B5018" s="472" t="str">
        <x:v>F13</x:v>
      </x:c>
      <x:c r="C5018" s="472" t="str">
        <x:v>2026-09-07 00:00:00</x:v>
      </x:c>
      <x:c r="D5018" s="472" t="n">
        <x:v>46272</x:v>
      </x:c>
      <x:c r="E5018" s="472" t="str">
        <x:v>Input sumber</x:v>
      </x:c>
      <x:c r="F5018" s="472" t="str">
        <x:v>9 Sep 2026 21.01 WIB</x:v>
      </x:c>
    </x:row>
    <x:row r="5019">
      <x:c r="A5019" s="472" t="str">
        <x:v>7</x:v>
      </x:c>
      <x:c r="B5019" s="472" t="str">
        <x:v>F14</x:v>
      </x:c>
      <x:c r="C5019" s="472" t="str">
        <x:v>2026-09-08 00:00:00</x:v>
      </x:c>
      <x:c r="D5019" s="472" t="n">
        <x:v>46273</x:v>
      </x:c>
      <x:c r="E5019" s="472" t="str">
        <x:v>Input sumber</x:v>
      </x:c>
      <x:c r="F5019" s="472" t="str">
        <x:v>9 Sep 2026 21.01 WIB</x:v>
      </x:c>
    </x:row>
    <x:row r="5020">
      <x:c r="A5020" s="472" t="str">
        <x:v>7</x:v>
      </x:c>
      <x:c r="B5020" s="472" t="str">
        <x:v>F15</x:v>
      </x:c>
      <x:c r="C5020" s="472" t="str">
        <x:v>2026-09-11 00:00:00</x:v>
      </x:c>
      <x:c r="D5020" s="472" t="n">
        <x:v>46276</x:v>
      </x:c>
      <x:c r="E5020" s="472" t="str">
        <x:v>Input sumber</x:v>
      </x:c>
      <x:c r="F5020" s="472" t="str">
        <x:v>9 Sep 2026 21.01 WIB</x:v>
      </x:c>
    </x:row>
    <x:row r="5021">
      <x:c r="A5021" s="472" t="str">
        <x:v>7</x:v>
      </x:c>
      <x:c r="B5021" s="472" t="str">
        <x:v>F16</x:v>
      </x:c>
      <x:c r="C5021" s="472" t="str">
        <x:v>2026-09-07 00:00:00</x:v>
      </x:c>
      <x:c r="D5021" s="472" t="n">
        <x:v>46272</x:v>
      </x:c>
      <x:c r="E5021" s="472" t="str">
        <x:v>Input sumber</x:v>
      </x:c>
      <x:c r="F5021" s="472" t="str">
        <x:v>9 Sep 2026 21.01 WIB</x:v>
      </x:c>
    </x:row>
    <x:row r="5022">
      <x:c r="A5022" s="472" t="str">
        <x:v>7</x:v>
      </x:c>
      <x:c r="B5022" s="472" t="str">
        <x:v>H19</x:v>
      </x:c>
      <x:c r="C5022" s="472" t="str">
        <x:v>=SUM(H4:H18)</x:v>
      </x:c>
      <x:c r="D5022" s="472"/>
      <x:c r="E5022" s="472" t="str">
        <x:v>Rumus sumber</x:v>
      </x:c>
      <x:c r="F5022" s="472" t="str">
        <x:v>9 Sep 2026 21.01 WIB</x:v>
      </x:c>
    </x:row>
    <x:row r="5023">
      <x:c r="A5023" s="472" t="str">
        <x:v>7</x:v>
      </x:c>
      <x:c r="B5023" s="472" t="str">
        <x:v>K31</x:v>
      </x:c>
      <x:c r="C5023" s="472" t="str">
        <x:v>=IF(O24="","",O24)</x:v>
      </x:c>
      <x:c r="D5023" s="472"/>
      <x:c r="E5023" s="472" t="str">
        <x:v>Rumus sumber</x:v>
      </x:c>
      <x:c r="F5023" s="472" t="str">
        <x:v>9 Sep 2026 21.01 WIB</x:v>
      </x:c>
    </x:row>
    <x:row r="5024">
      <x:c r="A5024" s="472" t="str">
        <x:v>7</x:v>
      </x:c>
      <x:c r="B5024" s="472" t="str">
        <x:v>AC31</x:v>
      </x:c>
      <x:c r="C5024" s="472" t="str">
        <x:v>=IF(AG31="","",IF(COUNT(L31:P31)&lt;5,"",L31/5*20+M31/5*25+N31/5*25+O31/5*15+P31/5*15))</x:v>
      </x:c>
      <x:c r="D5024" s="472"/>
      <x:c r="E5024" s="472" t="str">
        <x:v>Rumus sumber</x:v>
      </x:c>
      <x:c r="F5024" s="472" t="str">
        <x:v>9 Sep 2026 21.01 WIB</x:v>
      </x:c>
    </x:row>
    <x:row r="5025">
      <x:c r="A5025" s="472" t="str">
        <x:v>7</x:v>
      </x:c>
      <x:c r="B5025" s="472" t="str">
        <x:v>AD31</x:v>
      </x:c>
      <x:c r="C5025" s="472" t="str">
        <x:v>=IF(AC31="","",IF(AC31&gt;=90,"Sangat Baik",IF(AC31&gt;=80,"Baik",IF(AC31&gt;=70,"Coaching","Underperform"))))</x:v>
      </x:c>
      <x:c r="D5025" s="472"/>
      <x:c r="E5025" s="472" t="str">
        <x:v>Rumus sumber</x:v>
      </x:c>
      <x:c r="F5025" s="472" t="str">
        <x:v>9 Sep 2026 21.01 WIB</x:v>
      </x:c>
    </x:row>
    <x:row r="5026">
      <x:c r="A5026" s="472" t="str">
        <x:v>7</x:v>
      </x:c>
      <x:c r="B5026" s="472" t="str">
        <x:v>AE31</x:v>
      </x:c>
      <x:c r="C5026" s="472" t="str">
        <x:v>=IF(AG31="","",IF(OR(AG31="INDAH",AG31="ADDEL",AG31="AMEL",AG31="PENTIL",AG31="JIJANG"),"Admin/CS","Fotografer"))</x:v>
      </x:c>
      <x:c r="D5026" s="472"/>
      <x:c r="E5026" s="472" t="str">
        <x:v>Rumus sumber</x:v>
      </x:c>
      <x:c r="F5026" s="472" t="str">
        <x:v>9 Sep 2026 21.01 WIB</x:v>
      </x:c>
    </x:row>
    <x:row r="5027">
      <x:c r="A5027" s="472" t="str">
        <x:v>7</x:v>
      </x:c>
      <x:c r="B5027" s="472" t="str">
        <x:v>AF31</x:v>
      </x:c>
      <x:c r="C5027" s="472" t="str">
        <x:v>=IF(OR(AG31="",COUNT(L31:P31)&lt;5),"",1)</x:v>
      </x:c>
      <x:c r="D5027" s="472"/>
      <x:c r="E5027" s="472" t="str">
        <x:v>Rumus sumber</x:v>
      </x:c>
      <x:c r="F5027" s="472" t="str">
        <x:v>9 Sep 2026 21.01 WIB</x:v>
      </x:c>
    </x:row>
    <x:row r="5028">
      <x:c r="A5028" s="472" t="str">
        <x:v>7</x:v>
      </x:c>
      <x:c r="B5028" s="472" t="str">
        <x:v>AG31</x:v>
      </x:c>
      <x:c r="C5028" s="472" t="str">
        <x:v>=IFERROR(K31,"")</x:v>
      </x:c>
      <x:c r="D5028" s="472"/>
      <x:c r="E5028" s="472" t="str">
        <x:v>Rumus sumber</x:v>
      </x:c>
      <x:c r="F5028" s="472" t="str">
        <x:v>9 Sep 2026 21.01 WIB</x:v>
      </x:c>
    </x:row>
    <x:row r="5029">
      <x:c r="A5029" s="472" t="str">
        <x:v>7</x:v>
      </x:c>
      <x:c r="B5029" s="472" t="str">
        <x:v>K32</x:v>
      </x:c>
      <x:c r="C5029" s="472" t="str">
        <x:v>=IF(O25="","",O25)</x:v>
      </x:c>
      <x:c r="D5029" s="472"/>
      <x:c r="E5029" s="472" t="str">
        <x:v>Rumus sumber</x:v>
      </x:c>
      <x:c r="F5029" s="472" t="str">
        <x:v>9 Sep 2026 21.01 WIB</x:v>
      </x:c>
    </x:row>
    <x:row r="5030">
      <x:c r="A5030" s="472" t="str">
        <x:v>7</x:v>
      </x:c>
      <x:c r="B5030" s="472" t="str">
        <x:v>AC32</x:v>
      </x:c>
      <x:c r="C5030" s="472" t="str">
        <x:v>=IF(AG32="","",IF(COUNT(L32:P32)&lt;5,"",L32/5*20+M32/5*25+N32/5*25+O32/5*15+P32/5*15))</x:v>
      </x:c>
      <x:c r="D5030" s="472"/>
      <x:c r="E5030" s="472" t="str">
        <x:v>Rumus sumber</x:v>
      </x:c>
      <x:c r="F5030" s="472" t="str">
        <x:v>9 Sep 2026 21.01 WIB</x:v>
      </x:c>
    </x:row>
    <x:row r="5031">
      <x:c r="A5031" s="472" t="str">
        <x:v>7</x:v>
      </x:c>
      <x:c r="B5031" s="472" t="str">
        <x:v>AD32</x:v>
      </x:c>
      <x:c r="C5031" s="472" t="str">
        <x:v>=IF(AC32="","",IF(AC32&gt;=90,"Sangat Baik",IF(AC32&gt;=80,"Baik",IF(AC32&gt;=70,"Coaching","Underperform"))))</x:v>
      </x:c>
      <x:c r="D5031" s="472"/>
      <x:c r="E5031" s="472" t="str">
        <x:v>Rumus sumber</x:v>
      </x:c>
      <x:c r="F5031" s="472" t="str">
        <x:v>9 Sep 2026 21.01 WIB</x:v>
      </x:c>
    </x:row>
    <x:row r="5032">
      <x:c r="A5032" s="472" t="str">
        <x:v>7</x:v>
      </x:c>
      <x:c r="B5032" s="472" t="str">
        <x:v>AE32</x:v>
      </x:c>
      <x:c r="C5032" s="472" t="str">
        <x:v>=IF(AG32="","",IF(OR(AG32="INDAH",AG32="ADDEL",AG32="AMEL",AG32="PENTIL",AG32="JIJANG"),"Admin/CS","Fotografer"))</x:v>
      </x:c>
      <x:c r="D5032" s="472"/>
      <x:c r="E5032" s="472" t="str">
        <x:v>Rumus sumber</x:v>
      </x:c>
      <x:c r="F5032" s="472" t="str">
        <x:v>9 Sep 2026 21.01 WIB</x:v>
      </x:c>
    </x:row>
    <x:row r="5033">
      <x:c r="A5033" s="472" t="str">
        <x:v>7</x:v>
      </x:c>
      <x:c r="B5033" s="472" t="str">
        <x:v>AF32</x:v>
      </x:c>
      <x:c r="C5033" s="472" t="str">
        <x:v>=IF(OR(AG32="",COUNT(L32:P32)&lt;5),"",1)</x:v>
      </x:c>
      <x:c r="D5033" s="472"/>
      <x:c r="E5033" s="472" t="str">
        <x:v>Rumus sumber</x:v>
      </x:c>
      <x:c r="F5033" s="472" t="str">
        <x:v>9 Sep 2026 21.01 WIB</x:v>
      </x:c>
    </x:row>
    <x:row r="5034">
      <x:c r="A5034" s="472" t="str">
        <x:v>7</x:v>
      </x:c>
      <x:c r="B5034" s="472" t="str">
        <x:v>AG32</x:v>
      </x:c>
      <x:c r="C5034" s="472" t="str">
        <x:v>=IFERROR(K32,"")</x:v>
      </x:c>
      <x:c r="D5034" s="472"/>
      <x:c r="E5034" s="472" t="str">
        <x:v>Rumus sumber</x:v>
      </x:c>
      <x:c r="F5034" s="472" t="str">
        <x:v>9 Sep 2026 21.01 WIB</x:v>
      </x:c>
    </x:row>
    <x:row r="5035">
      <x:c r="A5035" s="472" t="str">
        <x:v>7</x:v>
      </x:c>
      <x:c r="B5035" s="472" t="str">
        <x:v>K33</x:v>
      </x:c>
      <x:c r="C5035" s="472" t="str">
        <x:v>=IF(O26="","",O26)</x:v>
      </x:c>
      <x:c r="D5035" s="472"/>
      <x:c r="E5035" s="472" t="str">
        <x:v>Rumus sumber</x:v>
      </x:c>
      <x:c r="F5035" s="472" t="str">
        <x:v>9 Sep 2026 21.01 WIB</x:v>
      </x:c>
    </x:row>
    <x:row r="5036">
      <x:c r="A5036" s="472" t="str">
        <x:v>7</x:v>
      </x:c>
      <x:c r="B5036" s="472" t="str">
        <x:v>AC33</x:v>
      </x:c>
      <x:c r="C5036" s="472" t="str">
        <x:v>=IF(AG33="","",IF(COUNT(L33:P33)&lt;5,"",L33/5*20+M33/5*25+N33/5*25+O33/5*15+P33/5*15))</x:v>
      </x:c>
      <x:c r="D5036" s="472"/>
      <x:c r="E5036" s="472" t="str">
        <x:v>Rumus sumber</x:v>
      </x:c>
      <x:c r="F5036" s="472" t="str">
        <x:v>9 Sep 2026 21.01 WIB</x:v>
      </x:c>
    </x:row>
    <x:row r="5037">
      <x:c r="A5037" s="472" t="str">
        <x:v>7</x:v>
      </x:c>
      <x:c r="B5037" s="472" t="str">
        <x:v>AD33</x:v>
      </x:c>
      <x:c r="C5037" s="472" t="str">
        <x:v>=IF(AC33="","",IF(AC33&gt;=90,"Sangat Baik",IF(AC33&gt;=80,"Baik",IF(AC33&gt;=70,"Coaching","Underperform"))))</x:v>
      </x:c>
      <x:c r="D5037" s="472"/>
      <x:c r="E5037" s="472" t="str">
        <x:v>Rumus sumber</x:v>
      </x:c>
      <x:c r="F5037" s="472" t="str">
        <x:v>9 Sep 2026 21.01 WIB</x:v>
      </x:c>
    </x:row>
    <x:row r="5038">
      <x:c r="A5038" s="472" t="str">
        <x:v>7</x:v>
      </x:c>
      <x:c r="B5038" s="472" t="str">
        <x:v>AE33</x:v>
      </x:c>
      <x:c r="C5038" s="472" t="str">
        <x:v>=IF(AG33="","",IF(OR(AG33="INDAH",AG33="ADDEL",AG33="AMEL",AG33="PENTIL",AG33="JIJANG"),"Admin/CS","Fotografer"))</x:v>
      </x:c>
      <x:c r="D5038" s="472"/>
      <x:c r="E5038" s="472" t="str">
        <x:v>Rumus sumber</x:v>
      </x:c>
      <x:c r="F5038" s="472" t="str">
        <x:v>9 Sep 2026 21.01 WIB</x:v>
      </x:c>
    </x:row>
    <x:row r="5039">
      <x:c r="A5039" s="472" t="str">
        <x:v>7</x:v>
      </x:c>
      <x:c r="B5039" s="472" t="str">
        <x:v>AF33</x:v>
      </x:c>
      <x:c r="C5039" s="472" t="str">
        <x:v>=IF(OR(AG33="",COUNT(L33:P33)&lt;5),"",1)</x:v>
      </x:c>
      <x:c r="D5039" s="472"/>
      <x:c r="E5039" s="472" t="str">
        <x:v>Rumus sumber</x:v>
      </x:c>
      <x:c r="F5039" s="472" t="str">
        <x:v>9 Sep 2026 21.01 WIB</x:v>
      </x:c>
    </x:row>
    <x:row r="5040">
      <x:c r="A5040" s="472" t="str">
        <x:v>7</x:v>
      </x:c>
      <x:c r="B5040" s="472" t="str">
        <x:v>AG33</x:v>
      </x:c>
      <x:c r="C5040" s="472" t="str">
        <x:v>=IFERROR(K33,"")</x:v>
      </x:c>
      <x:c r="D5040" s="472"/>
      <x:c r="E5040" s="472" t="str">
        <x:v>Rumus sumber</x:v>
      </x:c>
      <x:c r="F5040" s="472" t="str">
        <x:v>9 Sep 2026 21.01 WIB</x:v>
      </x:c>
    </x:row>
    <x:row r="5041">
      <x:c r="A5041" s="472" t="str">
        <x:v>7</x:v>
      </x:c>
      <x:c r="B5041" s="472" t="str">
        <x:v>AC34</x:v>
      </x:c>
      <x:c r="C5041" s="472" t="str">
        <x:v>=IF(AG34="","",IF(COUNT(L34:P34)&lt;5,"",L34/5*20+M34/5*25+N34/5*25+O34/5*15+P34/5*15))</x:v>
      </x:c>
      <x:c r="D5041" s="472"/>
      <x:c r="E5041" s="472" t="str">
        <x:v>Rumus sumber</x:v>
      </x:c>
      <x:c r="F5041" s="472" t="str">
        <x:v>9 Sep 2026 21.01 WIB</x:v>
      </x:c>
    </x:row>
    <x:row r="5042">
      <x:c r="A5042" s="472" t="str">
        <x:v>7</x:v>
      </x:c>
      <x:c r="B5042" s="472" t="str">
        <x:v>AD34</x:v>
      </x:c>
      <x:c r="C5042" s="472" t="str">
        <x:v>=IF(AC34="","",IF(AC34&gt;=90,"Sangat Baik",IF(AC34&gt;=80,"Baik",IF(AC34&gt;=70,"Coaching","Underperform"))))</x:v>
      </x:c>
      <x:c r="D5042" s="472"/>
      <x:c r="E5042" s="472" t="str">
        <x:v>Rumus sumber</x:v>
      </x:c>
      <x:c r="F5042" s="472" t="str">
        <x:v>9 Sep 2026 21.01 WIB</x:v>
      </x:c>
    </x:row>
    <x:row r="5043">
      <x:c r="A5043" s="472" t="str">
        <x:v>7</x:v>
      </x:c>
      <x:c r="B5043" s="472" t="str">
        <x:v>AE34</x:v>
      </x:c>
      <x:c r="C5043" s="472" t="str">
        <x:v>=IF(AG34="","",IF(OR(AG34="INDAH",AG34="ADDEL",AG34="AMEL",AG34="PENTIL",AG34="JIJANG"),"Admin/CS","Fotografer"))</x:v>
      </x:c>
      <x:c r="D5043" s="472"/>
      <x:c r="E5043" s="472" t="str">
        <x:v>Rumus sumber</x:v>
      </x:c>
      <x:c r="F5043" s="472" t="str">
        <x:v>9 Sep 2026 21.01 WIB</x:v>
      </x:c>
    </x:row>
    <x:row r="5044">
      <x:c r="A5044" s="472" t="str">
        <x:v>7</x:v>
      </x:c>
      <x:c r="B5044" s="472" t="str">
        <x:v>AF34</x:v>
      </x:c>
      <x:c r="C5044" s="472" t="str">
        <x:v>=IF(OR(AG34="",COUNT(L34:P34)&lt;5),"",1)</x:v>
      </x:c>
      <x:c r="D5044" s="472"/>
      <x:c r="E5044" s="472" t="str">
        <x:v>Rumus sumber</x:v>
      </x:c>
      <x:c r="F5044" s="472" t="str">
        <x:v>9 Sep 2026 21.01 WIB</x:v>
      </x:c>
    </x:row>
    <x:row r="5045">
      <x:c r="A5045" s="472" t="str">
        <x:v>7</x:v>
      </x:c>
      <x:c r="B5045" s="472" t="str">
        <x:v>AG34</x:v>
      </x:c>
      <x:c r="C5045" s="472" t="str">
        <x:v>=IFERROR(K34,"")</x:v>
      </x:c>
      <x:c r="D5045" s="472"/>
      <x:c r="E5045" s="472" t="str">
        <x:v>Rumus sumber</x:v>
      </x:c>
      <x:c r="F5045" s="472" t="str">
        <x:v>9 Sep 2026 21.01 WIB</x:v>
      </x:c>
    </x:row>
    <x:row r="5046">
      <x:c r="A5046" s="472" t="str">
        <x:v>7</x:v>
      </x:c>
      <x:c r="B5046" s="472" t="str">
        <x:v>AC35</x:v>
      </x:c>
      <x:c r="C5046" s="472" t="str">
        <x:v>=IF(AG35="","",IF(COUNT(L35:P35)&lt;5,"",L35/5*20+M35/5*25+N35/5*25+O35/5*15+P35/5*15))</x:v>
      </x:c>
      <x:c r="D5046" s="472"/>
      <x:c r="E5046" s="472" t="str">
        <x:v>Rumus sumber</x:v>
      </x:c>
      <x:c r="F5046" s="472" t="str">
        <x:v>9 Sep 2026 21.01 WIB</x:v>
      </x:c>
    </x:row>
    <x:row r="5047">
      <x:c r="A5047" s="472" t="str">
        <x:v>7</x:v>
      </x:c>
      <x:c r="B5047" s="472" t="str">
        <x:v>AD35</x:v>
      </x:c>
      <x:c r="C5047" s="472" t="str">
        <x:v>=IF(AC35="","",IF(AC35&gt;=90,"Sangat Baik",IF(AC35&gt;=80,"Baik",IF(AC35&gt;=70,"Coaching","Underperform"))))</x:v>
      </x:c>
      <x:c r="D5047" s="472"/>
      <x:c r="E5047" s="472" t="str">
        <x:v>Rumus sumber</x:v>
      </x:c>
      <x:c r="F5047" s="472" t="str">
        <x:v>9 Sep 2026 21.01 WIB</x:v>
      </x:c>
    </x:row>
    <x:row r="5048">
      <x:c r="A5048" s="472" t="str">
        <x:v>7</x:v>
      </x:c>
      <x:c r="B5048" s="472" t="str">
        <x:v>AE35</x:v>
      </x:c>
      <x:c r="C5048" s="472" t="str">
        <x:v>=IF(AG35="","",IF(OR(AG35="INDAH",AG35="ADDEL",AG35="AMEL",AG35="PENTIL",AG35="JIJANG"),"Admin/CS","Fotografer"))</x:v>
      </x:c>
      <x:c r="D5048" s="472"/>
      <x:c r="E5048" s="472" t="str">
        <x:v>Rumus sumber</x:v>
      </x:c>
      <x:c r="F5048" s="472" t="str">
        <x:v>9 Sep 2026 21.01 WIB</x:v>
      </x:c>
    </x:row>
    <x:row r="5049">
      <x:c r="A5049" s="472" t="str">
        <x:v>7</x:v>
      </x:c>
      <x:c r="B5049" s="472" t="str">
        <x:v>AF35</x:v>
      </x:c>
      <x:c r="C5049" s="472" t="str">
        <x:v>=IF(OR(AG35="",COUNT(L35:P35)&lt;5),"",1)</x:v>
      </x:c>
      <x:c r="D5049" s="472"/>
      <x:c r="E5049" s="472" t="str">
        <x:v>Rumus sumber</x:v>
      </x:c>
      <x:c r="F5049" s="472" t="str">
        <x:v>9 Sep 2026 21.01 WIB</x:v>
      </x:c>
    </x:row>
    <x:row r="5050">
      <x:c r="A5050" s="472" t="str">
        <x:v>7</x:v>
      </x:c>
      <x:c r="B5050" s="472" t="str">
        <x:v>AG35</x:v>
      </x:c>
      <x:c r="C5050" s="472" t="str">
        <x:v>=IFERROR(K35,"")</x:v>
      </x:c>
      <x:c r="D5050" s="472"/>
      <x:c r="E5050" s="472" t="str">
        <x:v>Rumus sumber</x:v>
      </x:c>
      <x:c r="F5050" s="472" t="str">
        <x:v>9 Sep 2026 21.01 WIB</x:v>
      </x:c>
    </x:row>
    <x:row r="5051">
      <x:c r="A5051" s="472" t="str">
        <x:v>7</x:v>
      </x:c>
      <x:c r="B5051" s="472" t="str">
        <x:v>K41</x:v>
      </x:c>
      <x:c r="C5051" s="472" t="str">
        <x:v>=IF(O24="","",O24)</x:v>
      </x:c>
      <x:c r="D5051" s="472"/>
      <x:c r="E5051" s="472" t="str">
        <x:v>Rumus sumber</x:v>
      </x:c>
      <x:c r="F5051" s="472" t="str">
        <x:v>9 Sep 2026 21.01 WIB</x:v>
      </x:c>
    </x:row>
    <x:row r="5052">
      <x:c r="A5052" s="472" t="str">
        <x:v>8</x:v>
      </x:c>
      <x:c r="B5052" s="472" t="str">
        <x:v>F4</x:v>
      </x:c>
      <x:c r="C5052" s="472" t="str">
        <x:v>2026-09-22 00:00:00</x:v>
      </x:c>
      <x:c r="D5052" s="472" t="n">
        <x:v>46287</x:v>
      </x:c>
      <x:c r="E5052" s="472" t="str">
        <x:v>Input sumber</x:v>
      </x:c>
      <x:c r="F5052" s="472" t="str">
        <x:v>9 Sep 2026 21.01 WIB</x:v>
      </x:c>
    </x:row>
    <x:row r="5053">
      <x:c r="A5053" s="472" t="str">
        <x:v>8</x:v>
      </x:c>
      <x:c r="B5053" s="472" t="str">
        <x:v>F5</x:v>
      </x:c>
      <x:c r="C5053" s="472" t="str">
        <x:v>2026-09-09 00:00:00</x:v>
      </x:c>
      <x:c r="D5053" s="472" t="n">
        <x:v>46274</x:v>
      </x:c>
      <x:c r="E5053" s="472" t="str">
        <x:v>Input sumber</x:v>
      </x:c>
      <x:c r="F5053" s="472" t="str">
        <x:v>9 Sep 2026 21.01 WIB</x:v>
      </x:c>
    </x:row>
    <x:row r="5054">
      <x:c r="A5054" s="472" t="str">
        <x:v>8</x:v>
      </x:c>
      <x:c r="B5054" s="472" t="str">
        <x:v>F6</x:v>
      </x:c>
      <x:c r="C5054" s="472" t="str">
        <x:v>2026-09-09 00:00:00</x:v>
      </x:c>
      <x:c r="D5054" s="472" t="n">
        <x:v>46274</x:v>
      </x:c>
      <x:c r="E5054" s="472" t="str">
        <x:v>Input sumber</x:v>
      </x:c>
      <x:c r="F5054" s="472" t="str">
        <x:v>9 Sep 2026 21.01 WIB</x:v>
      </x:c>
    </x:row>
    <x:row r="5055">
      <x:c r="A5055" s="472" t="str">
        <x:v>8</x:v>
      </x:c>
      <x:c r="B5055" s="472" t="str">
        <x:v>F7</x:v>
      </x:c>
      <x:c r="C5055" s="472" t="str">
        <x:v>2026-09-19 00:00:00</x:v>
      </x:c>
      <x:c r="D5055" s="472" t="n">
        <x:v>46284</x:v>
      </x:c>
      <x:c r="E5055" s="472" t="str">
        <x:v>Input sumber</x:v>
      </x:c>
      <x:c r="F5055" s="472" t="str">
        <x:v>9 Sep 2026 21.01 WIB</x:v>
      </x:c>
    </x:row>
    <x:row r="5056">
      <x:c r="A5056" s="472" t="str">
        <x:v>8</x:v>
      </x:c>
      <x:c r="B5056" s="472" t="str">
        <x:v>F39</x:v>
      </x:c>
      <x:c r="C5056" s="472" t="str">
        <x:v>2026-09-08 00:00:00</x:v>
      </x:c>
      <x:c r="D5056" s="472" t="n">
        <x:v>46273</x:v>
      </x:c>
      <x:c r="E5056" s="472" t="str">
        <x:v>Input sumber</x:v>
      </x:c>
      <x:c r="F5056" s="472" t="str">
        <x:v>9 Sep 2026 21.01 WIB</x:v>
      </x:c>
    </x:row>
    <x:row r="5057">
      <x:c r="A5057" s="472" t="str">
        <x:v>8</x:v>
      </x:c>
      <x:c r="B5057" s="472" t="str">
        <x:v>F42</x:v>
      </x:c>
      <x:c r="C5057" s="472" t="str">
        <x:v>2026-09-08 00:00:00</x:v>
      </x:c>
      <x:c r="D5057" s="472" t="n">
        <x:v>46273</x:v>
      </x:c>
      <x:c r="E5057" s="472" t="str">
        <x:v>Input sumber</x:v>
      </x:c>
      <x:c r="F5057" s="472" t="str">
        <x:v>9 Sep 2026 21.01 WIB</x:v>
      </x:c>
    </x:row>
    <x:row r="5058">
      <x:c r="A5058" s="472" t="str">
        <x:v>8</x:v>
      </x:c>
      <x:c r="B5058" s="472" t="str">
        <x:v>F46</x:v>
      </x:c>
      <x:c r="C5058" s="472" t="str">
        <x:v>2026-09-19 00:00:00</x:v>
      </x:c>
      <x:c r="D5058" s="472" t="n">
        <x:v>46284</x:v>
      </x:c>
      <x:c r="E5058" s="472" t="str">
        <x:v>Input sumber</x:v>
      </x:c>
      <x:c r="F5058" s="472" t="str">
        <x:v>9 Sep 2026 21.01 WIB</x:v>
      </x:c>
    </x:row>
    <x:row r="5059">
      <x:c r="A5059" s="472" t="str">
        <x:v>8</x:v>
      </x:c>
      <x:c r="B5059" s="472" t="str">
        <x:v>H65</x:v>
      </x:c>
      <x:c r="C5059" s="472" t="str">
        <x:v>=SUM(H4:H64)</x:v>
      </x:c>
      <x:c r="D5059" s="472"/>
      <x:c r="E5059" s="472" t="str">
        <x:v>Rumus sumber</x:v>
      </x:c>
      <x:c r="F5059" s="472" t="str">
        <x:v>9 Sep 2026 21.01 WIB</x:v>
      </x:c>
    </x:row>
    <x:row r="5060">
      <x:c r="A5060" s="472" t="str">
        <x:v>8</x:v>
      </x:c>
      <x:c r="B5060" s="472" t="str">
        <x:v>K77</x:v>
      </x:c>
      <x:c r="C5060" s="472" t="str">
        <x:v>=IF(O70="","",O70)</x:v>
      </x:c>
      <x:c r="D5060" s="472"/>
      <x:c r="E5060" s="472" t="str">
        <x:v>Rumus sumber</x:v>
      </x:c>
      <x:c r="F5060" s="472" t="str">
        <x:v>9 Sep 2026 21.01 WIB</x:v>
      </x:c>
    </x:row>
    <x:row r="5061">
      <x:c r="A5061" s="472" t="str">
        <x:v>8</x:v>
      </x:c>
      <x:c r="B5061" s="472" t="str">
        <x:v>AC77</x:v>
      </x:c>
      <x:c r="C5061" s="472" t="str">
        <x:v>=IF(AG77="","",IF(COUNT(L77:P77)&lt;5,"",L77/5*20+M77/5*25+N77/5*25+O77/5*15+P77/5*15))</x:v>
      </x:c>
      <x:c r="D5061" s="472"/>
      <x:c r="E5061" s="472" t="str">
        <x:v>Rumus sumber</x:v>
      </x:c>
      <x:c r="F5061" s="472" t="str">
        <x:v>9 Sep 2026 21.01 WIB</x:v>
      </x:c>
    </x:row>
    <x:row r="5062">
      <x:c r="A5062" s="472" t="str">
        <x:v>8</x:v>
      </x:c>
      <x:c r="B5062" s="472" t="str">
        <x:v>AD77</x:v>
      </x:c>
      <x:c r="C5062" s="472" t="str">
        <x:v>=IF(AC77="","",IF(AC77&gt;=90,"Sangat Baik",IF(AC77&gt;=80,"Baik",IF(AC77&gt;=70,"Coaching","Underperform"))))</x:v>
      </x:c>
      <x:c r="D5062" s="472"/>
      <x:c r="E5062" s="472" t="str">
        <x:v>Rumus sumber</x:v>
      </x:c>
      <x:c r="F5062" s="472" t="str">
        <x:v>9 Sep 2026 21.01 WIB</x:v>
      </x:c>
    </x:row>
    <x:row r="5063">
      <x:c r="A5063" s="472" t="str">
        <x:v>8</x:v>
      </x:c>
      <x:c r="B5063" s="472" t="str">
        <x:v>AE77</x:v>
      </x:c>
      <x:c r="C5063" s="472" t="str">
        <x:v>=IF(AG77="","",IF(OR(AG77="INDAH",AG77="ADDEL",AG77="AMEL",AG77="PENTIL",AG77="JIJANG"),"Admin/CS","Fotografer"))</x:v>
      </x:c>
      <x:c r="D5063" s="472"/>
      <x:c r="E5063" s="472" t="str">
        <x:v>Rumus sumber</x:v>
      </x:c>
      <x:c r="F5063" s="472" t="str">
        <x:v>9 Sep 2026 21.01 WIB</x:v>
      </x:c>
    </x:row>
    <x:row r="5064">
      <x:c r="A5064" s="472" t="str">
        <x:v>8</x:v>
      </x:c>
      <x:c r="B5064" s="472" t="str">
        <x:v>AF77</x:v>
      </x:c>
      <x:c r="C5064" s="472" t="str">
        <x:v>=IF(OR(AG77="",COUNT(L77:P77)&lt;5),"",1)</x:v>
      </x:c>
      <x:c r="D5064" s="472"/>
      <x:c r="E5064" s="472" t="str">
        <x:v>Rumus sumber</x:v>
      </x:c>
      <x:c r="F5064" s="472" t="str">
        <x:v>9 Sep 2026 21.01 WIB</x:v>
      </x:c>
    </x:row>
    <x:row r="5065">
      <x:c r="A5065" s="472" t="str">
        <x:v>8</x:v>
      </x:c>
      <x:c r="B5065" s="472" t="str">
        <x:v>AG77</x:v>
      </x:c>
      <x:c r="C5065" s="472" t="str">
        <x:v>=IFERROR(K77,"")</x:v>
      </x:c>
      <x:c r="D5065" s="472"/>
      <x:c r="E5065" s="472" t="str">
        <x:v>Rumus sumber</x:v>
      </x:c>
      <x:c r="F5065" s="472" t="str">
        <x:v>9 Sep 2026 21.01 WIB</x:v>
      </x:c>
    </x:row>
    <x:row r="5066">
      <x:c r="A5066" s="472" t="str">
        <x:v>8</x:v>
      </x:c>
      <x:c r="B5066" s="472" t="str">
        <x:v>K78</x:v>
      </x:c>
      <x:c r="C5066" s="472" t="str">
        <x:v>=IF(O71="","",O71)</x:v>
      </x:c>
      <x:c r="D5066" s="472"/>
      <x:c r="E5066" s="472" t="str">
        <x:v>Rumus sumber</x:v>
      </x:c>
      <x:c r="F5066" s="472" t="str">
        <x:v>9 Sep 2026 21.01 WIB</x:v>
      </x:c>
    </x:row>
    <x:row r="5067">
      <x:c r="A5067" s="472" t="str">
        <x:v>8</x:v>
      </x:c>
      <x:c r="B5067" s="472" t="str">
        <x:v>AC78</x:v>
      </x:c>
      <x:c r="C5067" s="472" t="str">
        <x:v>=IF(AG78="","",IF(COUNT(L78:P78)&lt;5,"",L78/5*20+M78/5*25+N78/5*25+O78/5*15+P78/5*15))</x:v>
      </x:c>
      <x:c r="D5067" s="472"/>
      <x:c r="E5067" s="472" t="str">
        <x:v>Rumus sumber</x:v>
      </x:c>
      <x:c r="F5067" s="472" t="str">
        <x:v>9 Sep 2026 21.01 WIB</x:v>
      </x:c>
    </x:row>
    <x:row r="5068">
      <x:c r="A5068" s="472" t="str">
        <x:v>8</x:v>
      </x:c>
      <x:c r="B5068" s="472" t="str">
        <x:v>AD78</x:v>
      </x:c>
      <x:c r="C5068" s="472" t="str">
        <x:v>=IF(AC78="","",IF(AC78&gt;=90,"Sangat Baik",IF(AC78&gt;=80,"Baik",IF(AC78&gt;=70,"Coaching","Underperform"))))</x:v>
      </x:c>
      <x:c r="D5068" s="472"/>
      <x:c r="E5068" s="472" t="str">
        <x:v>Rumus sumber</x:v>
      </x:c>
      <x:c r="F5068" s="472" t="str">
        <x:v>9 Sep 2026 21.01 WIB</x:v>
      </x:c>
    </x:row>
    <x:row r="5069">
      <x:c r="A5069" s="472" t="str">
        <x:v>8</x:v>
      </x:c>
      <x:c r="B5069" s="472" t="str">
        <x:v>AE78</x:v>
      </x:c>
      <x:c r="C5069" s="472" t="str">
        <x:v>=IF(AG78="","",IF(OR(AG78="INDAH",AG78="ADDEL",AG78="AMEL",AG78="PENTIL",AG78="JIJANG"),"Admin/CS","Fotografer"))</x:v>
      </x:c>
      <x:c r="D5069" s="472"/>
      <x:c r="E5069" s="472" t="str">
        <x:v>Rumus sumber</x:v>
      </x:c>
      <x:c r="F5069" s="472" t="str">
        <x:v>9 Sep 2026 21.01 WIB</x:v>
      </x:c>
    </x:row>
    <x:row r="5070">
      <x:c r="A5070" s="472" t="str">
        <x:v>8</x:v>
      </x:c>
      <x:c r="B5070" s="472" t="str">
        <x:v>AF78</x:v>
      </x:c>
      <x:c r="C5070" s="472" t="str">
        <x:v>=IF(OR(AG78="",COUNT(L78:P78)&lt;5),"",1)</x:v>
      </x:c>
      <x:c r="D5070" s="472"/>
      <x:c r="E5070" s="472" t="str">
        <x:v>Rumus sumber</x:v>
      </x:c>
      <x:c r="F5070" s="472" t="str">
        <x:v>9 Sep 2026 21.01 WIB</x:v>
      </x:c>
    </x:row>
    <x:row r="5071">
      <x:c r="A5071" s="472" t="str">
        <x:v>8</x:v>
      </x:c>
      <x:c r="B5071" s="472" t="str">
        <x:v>AG78</x:v>
      </x:c>
      <x:c r="C5071" s="472" t="str">
        <x:v>=IFERROR(K78,"")</x:v>
      </x:c>
      <x:c r="D5071" s="472"/>
      <x:c r="E5071" s="472" t="str">
        <x:v>Rumus sumber</x:v>
      </x:c>
      <x:c r="F5071" s="472" t="str">
        <x:v>9 Sep 2026 21.01 WIB</x:v>
      </x:c>
    </x:row>
    <x:row r="5072">
      <x:c r="A5072" s="472" t="str">
        <x:v>8</x:v>
      </x:c>
      <x:c r="B5072" s="472" t="str">
        <x:v>K79</x:v>
      </x:c>
      <x:c r="C5072" s="472" t="str">
        <x:v>=IF(O72="","",O72)</x:v>
      </x:c>
      <x:c r="D5072" s="472"/>
      <x:c r="E5072" s="472" t="str">
        <x:v>Rumus sumber</x:v>
      </x:c>
      <x:c r="F5072" s="472" t="str">
        <x:v>9 Sep 2026 21.01 WIB</x:v>
      </x:c>
    </x:row>
    <x:row r="5073">
      <x:c r="A5073" s="472" t="str">
        <x:v>8</x:v>
      </x:c>
      <x:c r="B5073" s="472" t="str">
        <x:v>AC79</x:v>
      </x:c>
      <x:c r="C5073" s="472" t="str">
        <x:v>=IF(AG79="","",IF(COUNT(L79:P79)&lt;5,"",L79/5*20+M79/5*25+N79/5*25+O79/5*15+P79/5*15))</x:v>
      </x:c>
      <x:c r="D5073" s="472"/>
      <x:c r="E5073" s="472" t="str">
        <x:v>Rumus sumber</x:v>
      </x:c>
      <x:c r="F5073" s="472" t="str">
        <x:v>9 Sep 2026 21.01 WIB</x:v>
      </x:c>
    </x:row>
    <x:row r="5074">
      <x:c r="A5074" s="472" t="str">
        <x:v>8</x:v>
      </x:c>
      <x:c r="B5074" s="472" t="str">
        <x:v>AD79</x:v>
      </x:c>
      <x:c r="C5074" s="472" t="str">
        <x:v>=IF(AC79="","",IF(AC79&gt;=90,"Sangat Baik",IF(AC79&gt;=80,"Baik",IF(AC79&gt;=70,"Coaching","Underperform"))))</x:v>
      </x:c>
      <x:c r="D5074" s="472"/>
      <x:c r="E5074" s="472" t="str">
        <x:v>Rumus sumber</x:v>
      </x:c>
      <x:c r="F5074" s="472" t="str">
        <x:v>9 Sep 2026 21.01 WIB</x:v>
      </x:c>
    </x:row>
    <x:row r="5075">
      <x:c r="A5075" s="472" t="str">
        <x:v>8</x:v>
      </x:c>
      <x:c r="B5075" s="472" t="str">
        <x:v>AE79</x:v>
      </x:c>
      <x:c r="C5075" s="472" t="str">
        <x:v>=IF(AG79="","",IF(OR(AG79="INDAH",AG79="ADDEL",AG79="AMEL",AG79="PENTIL",AG79="JIJANG"),"Admin/CS","Fotografer"))</x:v>
      </x:c>
      <x:c r="D5075" s="472"/>
      <x:c r="E5075" s="472" t="str">
        <x:v>Rumus sumber</x:v>
      </x:c>
      <x:c r="F5075" s="472" t="str">
        <x:v>9 Sep 2026 21.01 WIB</x:v>
      </x:c>
    </x:row>
    <x:row r="5076">
      <x:c r="A5076" s="472" t="str">
        <x:v>8</x:v>
      </x:c>
      <x:c r="B5076" s="472" t="str">
        <x:v>AF79</x:v>
      </x:c>
      <x:c r="C5076" s="472" t="str">
        <x:v>=IF(OR(AG79="",COUNT(L79:P79)&lt;5),"",1)</x:v>
      </x:c>
      <x:c r="D5076" s="472"/>
      <x:c r="E5076" s="472" t="str">
        <x:v>Rumus sumber</x:v>
      </x:c>
      <x:c r="F5076" s="472" t="str">
        <x:v>9 Sep 2026 21.01 WIB</x:v>
      </x:c>
    </x:row>
    <x:row r="5077">
      <x:c r="A5077" s="472" t="str">
        <x:v>8</x:v>
      </x:c>
      <x:c r="B5077" s="472" t="str">
        <x:v>AG79</x:v>
      </x:c>
      <x:c r="C5077" s="472" t="str">
        <x:v>=IFERROR(K79,"")</x:v>
      </x:c>
      <x:c r="D5077" s="472"/>
      <x:c r="E5077" s="472" t="str">
        <x:v>Rumus sumber</x:v>
      </x:c>
      <x:c r="F5077" s="472" t="str">
        <x:v>9 Sep 2026 21.01 WIB</x:v>
      </x:c>
    </x:row>
    <x:row r="5078">
      <x:c r="A5078" s="472" t="str">
        <x:v>8</x:v>
      </x:c>
      <x:c r="B5078" s="472" t="str">
        <x:v>AC80</x:v>
      </x:c>
      <x:c r="C5078" s="472" t="str">
        <x:v>=IF(AG80="","",IF(COUNT(L80:P80)&lt;5,"",L80/5*20+M80/5*25+N80/5*25+O80/5*15+P80/5*15))</x:v>
      </x:c>
      <x:c r="D5078" s="472"/>
      <x:c r="E5078" s="472" t="str">
        <x:v>Rumus sumber</x:v>
      </x:c>
      <x:c r="F5078" s="472" t="str">
        <x:v>9 Sep 2026 21.01 WIB</x:v>
      </x:c>
    </x:row>
    <x:row r="5079">
      <x:c r="A5079" s="472" t="str">
        <x:v>8</x:v>
      </x:c>
      <x:c r="B5079" s="472" t="str">
        <x:v>AD80</x:v>
      </x:c>
      <x:c r="C5079" s="472" t="str">
        <x:v>=IF(AC80="","",IF(AC80&gt;=90,"Sangat Baik",IF(AC80&gt;=80,"Baik",IF(AC80&gt;=70,"Coaching","Underperform"))))</x:v>
      </x:c>
      <x:c r="D5079" s="472"/>
      <x:c r="E5079" s="472" t="str">
        <x:v>Rumus sumber</x:v>
      </x:c>
      <x:c r="F5079" s="472" t="str">
        <x:v>9 Sep 2026 21.01 WIB</x:v>
      </x:c>
    </x:row>
    <x:row r="5080">
      <x:c r="A5080" s="472" t="str">
        <x:v>8</x:v>
      </x:c>
      <x:c r="B5080" s="472" t="str">
        <x:v>AE80</x:v>
      </x:c>
      <x:c r="C5080" s="472" t="str">
        <x:v>=IF(AG80="","",IF(OR(AG80="INDAH",AG80="ADDEL",AG80="AMEL",AG80="PENTIL",AG80="JIJANG"),"Admin/CS","Fotografer"))</x:v>
      </x:c>
      <x:c r="D5080" s="472"/>
      <x:c r="E5080" s="472" t="str">
        <x:v>Rumus sumber</x:v>
      </x:c>
      <x:c r="F5080" s="472" t="str">
        <x:v>9 Sep 2026 21.01 WIB</x:v>
      </x:c>
    </x:row>
    <x:row r="5081">
      <x:c r="A5081" s="472" t="str">
        <x:v>8</x:v>
      </x:c>
      <x:c r="B5081" s="472" t="str">
        <x:v>AF80</x:v>
      </x:c>
      <x:c r="C5081" s="472" t="str">
        <x:v>=IF(OR(AG80="",COUNT(L80:P80)&lt;5),"",1)</x:v>
      </x:c>
      <x:c r="D5081" s="472"/>
      <x:c r="E5081" s="472" t="str">
        <x:v>Rumus sumber</x:v>
      </x:c>
      <x:c r="F5081" s="472" t="str">
        <x:v>9 Sep 2026 21.01 WIB</x:v>
      </x:c>
    </x:row>
    <x:row r="5082">
      <x:c r="A5082" s="472" t="str">
        <x:v>8</x:v>
      </x:c>
      <x:c r="B5082" s="472" t="str">
        <x:v>AG80</x:v>
      </x:c>
      <x:c r="C5082" s="472" t="str">
        <x:v>=IFERROR(K80,"")</x:v>
      </x:c>
      <x:c r="D5082" s="472"/>
      <x:c r="E5082" s="472" t="str">
        <x:v>Rumus sumber</x:v>
      </x:c>
      <x:c r="F5082" s="472" t="str">
        <x:v>9 Sep 2026 21.01 WIB</x:v>
      </x:c>
    </x:row>
    <x:row r="5083">
      <x:c r="A5083" s="472" t="str">
        <x:v>8</x:v>
      </x:c>
      <x:c r="B5083" s="472" t="str">
        <x:v>AC81</x:v>
      </x:c>
      <x:c r="C5083" s="472" t="str">
        <x:v>=IF(AG81="","",IF(COUNT(L81:P81)&lt;5,"",L81/5*20+M81/5*25+N81/5*25+O81/5*15+P81/5*15))</x:v>
      </x:c>
      <x:c r="D5083" s="472"/>
      <x:c r="E5083" s="472" t="str">
        <x:v>Rumus sumber</x:v>
      </x:c>
      <x:c r="F5083" s="472" t="str">
        <x:v>9 Sep 2026 21.01 WIB</x:v>
      </x:c>
    </x:row>
    <x:row r="5084">
      <x:c r="A5084" s="472" t="str">
        <x:v>8</x:v>
      </x:c>
      <x:c r="B5084" s="472" t="str">
        <x:v>AD81</x:v>
      </x:c>
      <x:c r="C5084" s="472" t="str">
        <x:v>=IF(AC81="","",IF(AC81&gt;=90,"Sangat Baik",IF(AC81&gt;=80,"Baik",IF(AC81&gt;=70,"Coaching","Underperform"))))</x:v>
      </x:c>
      <x:c r="D5084" s="472"/>
      <x:c r="E5084" s="472" t="str">
        <x:v>Rumus sumber</x:v>
      </x:c>
      <x:c r="F5084" s="472" t="str">
        <x:v>9 Sep 2026 21.01 WIB</x:v>
      </x:c>
    </x:row>
    <x:row r="5085">
      <x:c r="A5085" s="472" t="str">
        <x:v>8</x:v>
      </x:c>
      <x:c r="B5085" s="472" t="str">
        <x:v>AE81</x:v>
      </x:c>
      <x:c r="C5085" s="472" t="str">
        <x:v>=IF(AG81="","",IF(OR(AG81="INDAH",AG81="ADDEL",AG81="AMEL",AG81="PENTIL",AG81="JIJANG"),"Admin/CS","Fotografer"))</x:v>
      </x:c>
      <x:c r="D5085" s="472"/>
      <x:c r="E5085" s="472" t="str">
        <x:v>Rumus sumber</x:v>
      </x:c>
      <x:c r="F5085" s="472" t="str">
        <x:v>9 Sep 2026 21.01 WIB</x:v>
      </x:c>
    </x:row>
    <x:row r="5086">
      <x:c r="A5086" s="472" t="str">
        <x:v>8</x:v>
      </x:c>
      <x:c r="B5086" s="472" t="str">
        <x:v>AF81</x:v>
      </x:c>
      <x:c r="C5086" s="472" t="str">
        <x:v>=IF(OR(AG81="",COUNT(L81:P81)&lt;5),"",1)</x:v>
      </x:c>
      <x:c r="D5086" s="472"/>
      <x:c r="E5086" s="472" t="str">
        <x:v>Rumus sumber</x:v>
      </x:c>
      <x:c r="F5086" s="472" t="str">
        <x:v>9 Sep 2026 21.01 WIB</x:v>
      </x:c>
    </x:row>
    <x:row r="5087">
      <x:c r="A5087" s="472" t="str">
        <x:v>8</x:v>
      </x:c>
      <x:c r="B5087" s="472" t="str">
        <x:v>AG81</x:v>
      </x:c>
      <x:c r="C5087" s="472" t="str">
        <x:v>=IFERROR(K81,"")</x:v>
      </x:c>
      <x:c r="D5087" s="472"/>
      <x:c r="E5087" s="472" t="str">
        <x:v>Rumus sumber</x:v>
      </x:c>
      <x:c r="F5087" s="472" t="str">
        <x:v>9 Sep 2026 21.01 WIB</x:v>
      </x:c>
    </x:row>
    <x:row r="5088">
      <x:c r="A5088" s="472" t="str">
        <x:v>8</x:v>
      </x:c>
      <x:c r="B5088" s="472" t="str">
        <x:v>K87</x:v>
      </x:c>
      <x:c r="C5088" s="472" t="str">
        <x:v>=IF(O70="","",O70)</x:v>
      </x:c>
      <x:c r="D5088" s="472"/>
      <x:c r="E5088" s="472" t="str">
        <x:v>Rumus sumber</x:v>
      </x:c>
      <x:c r="F5088" s="472" t="str">
        <x:v>9 Sep 2026 21.01 WIB</x:v>
      </x:c>
    </x:row>
    <x:row r="5089">
      <x:c r="A5089" s="472" t="str">
        <x:v>9</x:v>
      </x:c>
      <x:c r="B5089" s="472" t="str">
        <x:v>B27</x:v>
      </x:c>
      <x:c r="C5089" s="472" t="n">
        <x:v>18</x:v>
      </x:c>
      <x:c r="D5089" s="472" t="n">
        <x:v>24</x:v>
      </x:c>
      <x:c r="E5089" s="472" t="str">
        <x:v>Input sumber</x:v>
      </x:c>
      <x:c r="F5089" s="472" t="str">
        <x:v>9 Sep 2026 21.01 WIB</x:v>
      </x:c>
    </x:row>
    <x:row r="5090">
      <x:c r="A5090" s="472" t="str">
        <x:v>9</x:v>
      </x:c>
      <x:c r="B5090" s="472" t="str">
        <x:v>B28</x:v>
      </x:c>
      <x:c r="C5090" s="472" t="n">
        <x:v>19</x:v>
      </x:c>
      <x:c r="D5090" s="472" t="n">
        <x:v>25</x:v>
      </x:c>
      <x:c r="E5090" s="472" t="str">
        <x:v>Input sumber</x:v>
      </x:c>
      <x:c r="F5090" s="472" t="str">
        <x:v>9 Sep 2026 21.01 WIB</x:v>
      </x:c>
    </x:row>
    <x:row r="5091">
      <x:c r="A5091" s="472" t="str">
        <x:v>9</x:v>
      </x:c>
      <x:c r="B5091" s="472" t="str">
        <x:v>B29</x:v>
      </x:c>
      <x:c r="C5091" s="472" t="n">
        <x:v>20</x:v>
      </x:c>
      <x:c r="D5091" s="472" t="n">
        <x:v>26</x:v>
      </x:c>
      <x:c r="E5091" s="472" t="str">
        <x:v>Input sumber</x:v>
      </x:c>
      <x:c r="F5091" s="472" t="str">
        <x:v>9 Sep 2026 21.01 WIB</x:v>
      </x:c>
    </x:row>
    <x:row r="5092">
      <x:c r="A5092" s="472" t="str">
        <x:v>9</x:v>
      </x:c>
      <x:c r="B5092" s="472" t="str">
        <x:v>B30</x:v>
      </x:c>
      <x:c r="C5092" s="472" t="n">
        <x:v>21</x:v>
      </x:c>
      <x:c r="D5092" s="472" t="n">
        <x:v>27</x:v>
      </x:c>
      <x:c r="E5092" s="472" t="str">
        <x:v>Input sumber</x:v>
      </x:c>
      <x:c r="F5092" s="472" t="str">
        <x:v>9 Sep 2026 21.01 WIB</x:v>
      </x:c>
    </x:row>
    <x:row r="5093">
      <x:c r="A5093" s="472" t="str">
        <x:v>9</x:v>
      </x:c>
      <x:c r="B5093" s="472" t="str">
        <x:v>B31</x:v>
      </x:c>
      <x:c r="C5093" s="472" t="n">
        <x:v>22</x:v>
      </x:c>
      <x:c r="D5093" s="472" t="n">
        <x:v>28</x:v>
      </x:c>
      <x:c r="E5093" s="472" t="str">
        <x:v>Input sumber</x:v>
      </x:c>
      <x:c r="F5093" s="472" t="str">
        <x:v>9 Sep 2026 21.01 WIB</x:v>
      </x:c>
    </x:row>
    <x:row r="5094">
      <x:c r="A5094" s="472" t="str">
        <x:v>9</x:v>
      </x:c>
      <x:c r="B5094" s="472" t="str">
        <x:v>B32</x:v>
      </x:c>
      <x:c r="C5094" s="472" t="n">
        <x:v>23</x:v>
      </x:c>
      <x:c r="D5094" s="472" t="n">
        <x:v>29</x:v>
      </x:c>
      <x:c r="E5094" s="472" t="str">
        <x:v>Input sumber</x:v>
      </x:c>
      <x:c r="F5094" s="472" t="str">
        <x:v>9 Sep 2026 21.01 WIB</x:v>
      </x:c>
    </x:row>
    <x:row r="5095">
      <x:c r="A5095" s="472" t="str">
        <x:v>9</x:v>
      </x:c>
      <x:c r="B5095" s="472" t="str">
        <x:v>B33</x:v>
      </x:c>
      <x:c r="C5095" s="472" t="n">
        <x:v>24</x:v>
      </x:c>
      <x:c r="D5095" s="472" t="n">
        <x:v>30</x:v>
      </x:c>
      <x:c r="E5095" s="472" t="str">
        <x:v>Input sumber</x:v>
      </x:c>
      <x:c r="F5095" s="472" t="str">
        <x:v>9 Sep 2026 21.01 WIB</x:v>
      </x:c>
    </x:row>
    <x:row r="5096">
      <x:c r="A5096" s="472" t="str">
        <x:v>9</x:v>
      </x:c>
      <x:c r="B5096" s="472" t="str">
        <x:v>B34</x:v>
      </x:c>
      <x:c r="C5096" s="472" t="n">
        <x:v>25</x:v>
      </x:c>
      <x:c r="D5096" s="472" t="n">
        <x:v>31</x:v>
      </x:c>
      <x:c r="E5096" s="472" t="str">
        <x:v>Input sumber</x:v>
      </x:c>
      <x:c r="F5096" s="472" t="str">
        <x:v>9 Sep 2026 21.01 WIB</x:v>
      </x:c>
    </x:row>
    <x:row r="5097">
      <x:c r="A5097" s="472" t="str">
        <x:v>9</x:v>
      </x:c>
      <x:c r="B5097" s="472" t="str">
        <x:v>C34</x:v>
      </x:c>
      <x:c r="C5097" s="472" t="str">
        <x:v>1. kelasmodelling.id</x:v>
      </x:c>
      <x:c r="D5097" s="472"/>
      <x:c r="E5097" s="472" t="str">
        <x:v>Input sumber</x:v>
      </x:c>
      <x:c r="F5097" s="472" t="str">
        <x:v>9 Sep 2026 21.01 WIB</x:v>
      </x:c>
    </x:row>
    <x:row r="5098">
      <x:c r="A5098" s="472" t="str">
        <x:v>9</x:v>
      </x:c>
      <x:c r="B5098" s="472" t="str">
        <x:v>D34</x:v>
      </x:c>
      <x:c r="C5098" s="472" t="str">
        <x:v>Single</x:v>
      </x:c>
      <x:c r="D5098" s="472"/>
      <x:c r="E5098" s="472" t="str">
        <x:v>Input sumber</x:v>
      </x:c>
      <x:c r="F5098" s="472" t="str">
        <x:v>9 Sep 2026 21.01 WIB</x:v>
      </x:c>
    </x:row>
    <x:row r="5099">
      <x:c r="A5099" s="472" t="str">
        <x:v>9</x:v>
      </x:c>
      <x:c r="B5099" s="472" t="str">
        <x:v>E34</x:v>
      </x:c>
      <x:c r="C5099" s="472" t="n">
        <x:v>5</x:v>
      </x:c>
      <x:c r="D5099" s="472"/>
      <x:c r="E5099" s="472" t="str">
        <x:v>Input sumber</x:v>
      </x:c>
      <x:c r="F5099" s="472" t="str">
        <x:v>9 Sep 2026 21.01 WIB</x:v>
      </x:c>
    </x:row>
    <x:row r="5100">
      <x:c r="A5100" s="472" t="str">
        <x:v>9</x:v>
      </x:c>
      <x:c r="B5100" s="472" t="str">
        <x:v>F34</x:v>
      </x:c>
      <x:c r="C5100" s="472" t="str">
        <x:v>2026-09-13 00:00:00</x:v>
      </x:c>
      <x:c r="D5100" s="472" t="str">
        <x:v>9 sept</x:v>
      </x:c>
      <x:c r="E5100" s="472" t="str">
        <x:v>Input sumber</x:v>
      </x:c>
      <x:c r="F5100" s="472" t="str">
        <x:v>9 Sep 2026 21.01 WIB</x:v>
      </x:c>
    </x:row>
    <x:row r="5101">
      <x:c r="A5101" s="472" t="str">
        <x:v>9</x:v>
      </x:c>
      <x:c r="B5101" s="472" t="str">
        <x:v>H34</x:v>
      </x:c>
      <x:c r="C5101" s="472" t="n">
        <x:v>500000</x:v>
      </x:c>
      <x:c r="D5101" s="472"/>
      <x:c r="E5101" s="472" t="str">
        <x:v>Input sumber</x:v>
      </x:c>
      <x:c r="F5101" s="472" t="str">
        <x:v>9 Sep 2026 21.01 WIB</x:v>
      </x:c>
    </x:row>
    <x:row r="5102">
      <x:c r="A5102" s="472" t="str">
        <x:v>9</x:v>
      </x:c>
      <x:c r="B5102" s="472" t="str">
        <x:v>I34</x:v>
      </x:c>
      <x:c r="C5102" s="472" t="str">
        <x:v>Lunas</x:v>
      </x:c>
      <x:c r="D5102" s="472"/>
      <x:c r="E5102" s="472" t="str">
        <x:v>Input sumber</x:v>
      </x:c>
      <x:c r="F5102" s="472" t="str">
        <x:v>9 Sep 2026 21.01 WIB</x:v>
      </x:c>
    </x:row>
    <x:row r="5103">
      <x:c r="A5103" s="472" t="str">
        <x:v>9</x:v>
      </x:c>
      <x:c r="B5103" s="472" t="str">
        <x:v>L34</x:v>
      </x:c>
      <x:c r="C5103" s="472" t="str">
        <x:v>AMEL</x:v>
      </x:c>
      <x:c r="D5103" s="472"/>
      <x:c r="E5103" s="472" t="str">
        <x:v>Input sumber</x:v>
      </x:c>
      <x:c r="F5103" s="472" t="str">
        <x:v>9 Sep 2026 21.01 WIB</x:v>
      </x:c>
    </x:row>
    <x:row r="5104">
      <x:c r="A5104" s="472" t="str">
        <x:v>9</x:v>
      </x:c>
      <x:c r="B5104" s="472" t="str">
        <x:v>B35</x:v>
      </x:c>
      <x:c r="C5104" s="472" t="n">
        <x:v>26</x:v>
      </x:c>
      <x:c r="D5104" s="472" t="n">
        <x:v>32</x:v>
      </x:c>
      <x:c r="E5104" s="472" t="str">
        <x:v>Input sumber</x:v>
      </x:c>
      <x:c r="F5104" s="472" t="str">
        <x:v>9 Sep 2026 21.01 WIB</x:v>
      </x:c>
    </x:row>
    <x:row r="5105">
      <x:c r="A5105" s="472" t="str">
        <x:v>9</x:v>
      </x:c>
      <x:c r="B5105" s="472" t="str">
        <x:v>C35</x:v>
      </x:c>
      <x:c r="C5105" s="472" t="str">
        <x:v>2.sasy aml</x:v>
      </x:c>
      <x:c r="D5105" s="472"/>
      <x:c r="E5105" s="472" t="str">
        <x:v>Input sumber</x:v>
      </x:c>
      <x:c r="F5105" s="472" t="str">
        <x:v>9 Sep 2026 21.01 WIB</x:v>
      </x:c>
    </x:row>
    <x:row r="5106">
      <x:c r="A5106" s="472" t="str">
        <x:v>9</x:v>
      </x:c>
      <x:c r="B5106" s="472" t="str">
        <x:v>D35</x:v>
      </x:c>
      <x:c r="C5106" s="472" t="str">
        <x:v>Graduation</x:v>
      </x:c>
      <x:c r="D5106" s="472"/>
      <x:c r="E5106" s="472" t="str">
        <x:v>Input sumber</x:v>
      </x:c>
      <x:c r="F5106" s="472" t="str">
        <x:v>9 Sep 2026 21.01 WIB</x:v>
      </x:c>
    </x:row>
    <x:row r="5107">
      <x:c r="A5107" s="472" t="str">
        <x:v>9</x:v>
      </x:c>
      <x:c r="B5107" s="472" t="str">
        <x:v>F35</x:v>
      </x:c>
      <x:c r="C5107" s="472" t="str">
        <x:v>9 sept</x:v>
      </x:c>
      <x:c r="D5107" s="472"/>
      <x:c r="E5107" s="472" t="str">
        <x:v>Input sumber</x:v>
      </x:c>
      <x:c r="F5107" s="472" t="str">
        <x:v>9 Sep 2026 21.01 WIB</x:v>
      </x:c>
    </x:row>
    <x:row r="5108">
      <x:c r="A5108" s="472" t="str">
        <x:v>9</x:v>
      </x:c>
      <x:c r="B5108" s="472" t="str">
        <x:v>G35</x:v>
      </x:c>
      <x:c r="C5108" s="472" t="n">
        <x:v>350000</x:v>
      </x:c>
      <x:c r="D5108" s="472"/>
      <x:c r="E5108" s="472" t="str">
        <x:v>Input sumber</x:v>
      </x:c>
      <x:c r="F5108" s="472" t="str">
        <x:v>9 Sep 2026 21.01 WIB</x:v>
      </x:c>
    </x:row>
    <x:row r="5109">
      <x:c r="A5109" s="472" t="str">
        <x:v>9</x:v>
      </x:c>
      <x:c r="B5109" s="472" t="str">
        <x:v>I35</x:v>
      </x:c>
      <x:c r="C5109" s="472" t="str">
        <x:v>Lunas</x:v>
      </x:c>
      <x:c r="D5109" s="472"/>
      <x:c r="E5109" s="472" t="str">
        <x:v>Input sumber</x:v>
      </x:c>
      <x:c r="F5109" s="472" t="str">
        <x:v>9 Sep 2026 21.01 WIB</x:v>
      </x:c>
    </x:row>
    <x:row r="5110">
      <x:c r="A5110" s="472" t="str">
        <x:v>9</x:v>
      </x:c>
      <x:c r="B5110" s="472" t="str">
        <x:v>J35</x:v>
      </x:c>
      <x:c r="C5110" s="472" t="str">
        <x:v>Uploaded</x:v>
      </x:c>
      <x:c r="D5110" s="472"/>
      <x:c r="E5110" s="472" t="str">
        <x:v>Input sumber</x:v>
      </x:c>
      <x:c r="F5110" s="472" t="str">
        <x:v>9 Sep 2026 21.01 WIB</x:v>
      </x:c>
    </x:row>
    <x:row r="5111">
      <x:c r="A5111" s="472" t="str">
        <x:v>9</x:v>
      </x:c>
      <x:c r="B5111" s="472" t="str">
        <x:v>K35</x:v>
      </x:c>
      <x:c r="C5111" s="472" t="str">
        <x:v>Pending</x:v>
      </x:c>
      <x:c r="D5111" s="472"/>
      <x:c r="E5111" s="472" t="str">
        <x:v>Input sumber</x:v>
      </x:c>
      <x:c r="F5111" s="472" t="str">
        <x:v>9 Sep 2026 21.01 WIB</x:v>
      </x:c>
    </x:row>
    <x:row r="5112">
      <x:c r="A5112" s="472" t="str">
        <x:v>9</x:v>
      </x:c>
      <x:c r="B5112" s="472" t="str">
        <x:v>L35</x:v>
      </x:c>
      <x:c r="C5112" s="472" t="str">
        <x:v>AMEL</x:v>
      </x:c>
      <x:c r="D5112" s="472"/>
      <x:c r="E5112" s="472" t="str">
        <x:v>Input sumber</x:v>
      </x:c>
      <x:c r="F5112" s="472" t="str">
        <x:v>9 Sep 2026 21.01 WIB</x:v>
      </x:c>
    </x:row>
    <x:row r="5113">
      <x:c r="A5113" s="472" t="str">
        <x:v>9</x:v>
      </x:c>
      <x:c r="B5113" s="472" t="str">
        <x:v>M35</x:v>
      </x:c>
      <x:c r="C5113" s="472" t="str">
        <x:v>SAKA</x:v>
      </x:c>
      <x:c r="D5113" s="472"/>
      <x:c r="E5113" s="472" t="str">
        <x:v>Input sumber</x:v>
      </x:c>
      <x:c r="F5113" s="472" t="str">
        <x:v>9 Sep 2026 21.01 WIB</x:v>
      </x:c>
    </x:row>
    <x:row r="5114">
      <x:c r="A5114" s="472" t="str">
        <x:v>9</x:v>
      </x:c>
      <x:c r="B5114" s="472" t="str">
        <x:v>B36</x:v>
      </x:c>
      <x:c r="C5114" s="472" t="n">
        <x:v>27</x:v>
      </x:c>
      <x:c r="D5114" s="472" t="n">
        <x:v>33</x:v>
      </x:c>
      <x:c r="E5114" s="472" t="str">
        <x:v>Input sumber</x:v>
      </x:c>
      <x:c r="F5114" s="472" t="str">
        <x:v>9 Sep 2026 21.01 WIB</x:v>
      </x:c>
    </x:row>
    <x:row r="5115">
      <x:c r="A5115" s="472" t="str">
        <x:v>9</x:v>
      </x:c>
      <x:c r="B5115" s="472" t="str">
        <x:v>C36</x:v>
      </x:c>
      <x:c r="C5115" s="472" t="str">
        <x:v>3. Naufal</x:v>
      </x:c>
      <x:c r="D5115" s="472"/>
      <x:c r="E5115" s="472" t="str">
        <x:v>Input sumber</x:v>
      </x:c>
      <x:c r="F5115" s="472" t="str">
        <x:v>9 Sep 2026 21.01 WIB</x:v>
      </x:c>
    </x:row>
    <x:row r="5116">
      <x:c r="A5116" s="472" t="str">
        <x:v>9</x:v>
      </x:c>
      <x:c r="B5116" s="472" t="str">
        <x:v>D36</x:v>
      </x:c>
      <x:c r="C5116" s="472" t="str">
        <x:v>Graduation</x:v>
      </x:c>
      <x:c r="D5116" s="472"/>
      <x:c r="E5116" s="472" t="str">
        <x:v>Input sumber</x:v>
      </x:c>
      <x:c r="F5116" s="472" t="str">
        <x:v>9 Sep 2026 21.01 WIB</x:v>
      </x:c>
    </x:row>
    <x:row r="5117">
      <x:c r="A5117" s="472" t="str">
        <x:v>9</x:v>
      </x:c>
      <x:c r="B5117" s="472" t="str">
        <x:v>F36</x:v>
      </x:c>
      <x:c r="C5117" s="472" t="str">
        <x:v>9 sept</x:v>
      </x:c>
      <x:c r="D5117" s="472"/>
      <x:c r="E5117" s="472" t="str">
        <x:v>Input sumber</x:v>
      </x:c>
      <x:c r="F5117" s="472" t="str">
        <x:v>9 Sep 2026 21.01 WIB</x:v>
      </x:c>
    </x:row>
    <x:row r="5118">
      <x:c r="A5118" s="472" t="str">
        <x:v>9</x:v>
      </x:c>
      <x:c r="B5118" s="472" t="str">
        <x:v>H36</x:v>
      </x:c>
      <x:c r="C5118" s="472" t="n">
        <x:v>100000</x:v>
      </x:c>
      <x:c r="D5118" s="472"/>
      <x:c r="E5118" s="472" t="str">
        <x:v>Input sumber</x:v>
      </x:c>
      <x:c r="F5118" s="472" t="str">
        <x:v>9 Sep 2026 21.01 WIB</x:v>
      </x:c>
    </x:row>
    <x:row r="5119">
      <x:c r="A5119" s="472" t="str">
        <x:v>9</x:v>
      </x:c>
      <x:c r="B5119" s="472" t="str">
        <x:v>I36</x:v>
      </x:c>
      <x:c r="C5119" s="472" t="str">
        <x:v>DP</x:v>
      </x:c>
      <x:c r="D5119" s="472"/>
      <x:c r="E5119" s="472" t="str">
        <x:v>Input sumber</x:v>
      </x:c>
      <x:c r="F5119" s="472" t="str">
        <x:v>9 Sep 2026 21.01 WIB</x:v>
      </x:c>
    </x:row>
    <x:row r="5120">
      <x:c r="A5120" s="472" t="str">
        <x:v>9</x:v>
      </x:c>
      <x:c r="B5120" s="472" t="str">
        <x:v>L36</x:v>
      </x:c>
      <x:c r="C5120" s="472" t="str">
        <x:v>AMEL</x:v>
      </x:c>
      <x:c r="D5120" s="472"/>
      <x:c r="E5120" s="472" t="str">
        <x:v>Input sumber</x:v>
      </x:c>
      <x:c r="F5120" s="472" t="str">
        <x:v>9 Sep 2026 21.01 WIB</x:v>
      </x:c>
    </x:row>
    <x:row r="5121">
      <x:c r="A5121" s="472" t="str">
        <x:v>9</x:v>
      </x:c>
      <x:c r="B5121" s="472" t="str">
        <x:v>B37</x:v>
      </x:c>
      <x:c r="C5121" s="472" t="n">
        <x:v>28</x:v>
      </x:c>
      <x:c r="D5121" s="472" t="n">
        <x:v>34</x:v>
      </x:c>
      <x:c r="E5121" s="472" t="str">
        <x:v>Input sumber</x:v>
      </x:c>
      <x:c r="F5121" s="472" t="str">
        <x:v>9 Sep 2026 21.01 WIB</x:v>
      </x:c>
    </x:row>
    <x:row r="5122">
      <x:c r="A5122" s="472" t="str">
        <x:v>9</x:v>
      </x:c>
      <x:c r="B5122" s="472" t="str">
        <x:v>C37</x:v>
      </x:c>
      <x:c r="C5122" s="472" t="str">
        <x:v>4. Ama</x:v>
      </x:c>
      <x:c r="D5122" s="472"/>
      <x:c r="E5122" s="472" t="str">
        <x:v>Input sumber</x:v>
      </x:c>
      <x:c r="F5122" s="472" t="str">
        <x:v>9 Sep 2026 21.01 WIB</x:v>
      </x:c>
    </x:row>
    <x:row r="5123">
      <x:c r="A5123" s="472" t="str">
        <x:v>9</x:v>
      </x:c>
      <x:c r="B5123" s="472" t="str">
        <x:v>D37</x:v>
      </x:c>
      <x:c r="C5123" s="472" t="str">
        <x:v>Graduation</x:v>
      </x:c>
      <x:c r="D5123" s="472"/>
      <x:c r="E5123" s="472" t="str">
        <x:v>Input sumber</x:v>
      </x:c>
      <x:c r="F5123" s="472" t="str">
        <x:v>9 Sep 2026 21.01 WIB</x:v>
      </x:c>
    </x:row>
    <x:row r="5124">
      <x:c r="A5124" s="472" t="str">
        <x:v>9</x:v>
      </x:c>
      <x:c r="B5124" s="472" t="str">
        <x:v>F37</x:v>
      </x:c>
      <x:c r="C5124" s="472" t="str">
        <x:v>9 sept</x:v>
      </x:c>
      <x:c r="D5124" s="472"/>
      <x:c r="E5124" s="472" t="str">
        <x:v>Input sumber</x:v>
      </x:c>
      <x:c r="F5124" s="472" t="str">
        <x:v>9 Sep 2026 21.01 WIB</x:v>
      </x:c>
    </x:row>
    <x:row r="5125">
      <x:c r="A5125" s="472" t="str">
        <x:v>9</x:v>
      </x:c>
      <x:c r="B5125" s="472" t="str">
        <x:v>H37</x:v>
      </x:c>
      <x:c r="C5125" s="472" t="n">
        <x:v>250000</x:v>
      </x:c>
      <x:c r="D5125" s="472"/>
      <x:c r="E5125" s="472" t="str">
        <x:v>Input sumber</x:v>
      </x:c>
      <x:c r="F5125" s="472" t="str">
        <x:v>9 Sep 2026 21.01 WIB</x:v>
      </x:c>
    </x:row>
    <x:row r="5126">
      <x:c r="A5126" s="472" t="str">
        <x:v>9</x:v>
      </x:c>
      <x:c r="B5126" s="472" t="str">
        <x:v>I37</x:v>
      </x:c>
      <x:c r="C5126" s="472" t="str">
        <x:v>Lunas</x:v>
      </x:c>
      <x:c r="D5126" s="472"/>
      <x:c r="E5126" s="472" t="str">
        <x:v>Input sumber</x:v>
      </x:c>
      <x:c r="F5126" s="472" t="str">
        <x:v>9 Sep 2026 21.01 WIB</x:v>
      </x:c>
    </x:row>
    <x:row r="5127">
      <x:c r="A5127" s="472" t="str">
        <x:v>9</x:v>
      </x:c>
      <x:c r="B5127" s="472" t="str">
        <x:v>L37</x:v>
      </x:c>
      <x:c r="C5127" s="472" t="str">
        <x:v>AMEL</x:v>
      </x:c>
      <x:c r="D5127" s="472"/>
      <x:c r="E5127" s="472" t="str">
        <x:v>Input sumber</x:v>
      </x:c>
      <x:c r="F5127" s="472" t="str">
        <x:v>9 Sep 2026 21.01 WIB</x:v>
      </x:c>
    </x:row>
    <x:row r="5128">
      <x:c r="A5128" s="472" t="str">
        <x:v>9</x:v>
      </x:c>
      <x:c r="B5128" s="472" t="str">
        <x:v>B38</x:v>
      </x:c>
      <x:c r="C5128" s="472" t="n">
        <x:v>29</x:v>
      </x:c>
      <x:c r="D5128" s="472" t="n">
        <x:v>35</x:v>
      </x:c>
      <x:c r="E5128" s="472" t="str">
        <x:v>Input sumber</x:v>
      </x:c>
      <x:c r="F5128" s="472" t="str">
        <x:v>9 Sep 2026 21.01 WIB</x:v>
      </x:c>
    </x:row>
    <x:row r="5129">
      <x:c r="A5129" s="472" t="str">
        <x:v>9</x:v>
      </x:c>
      <x:c r="B5129" s="472" t="str">
        <x:v>B39</x:v>
      </x:c>
      <x:c r="C5129" s="472" t="n">
        <x:v>30</x:v>
      </x:c>
      <x:c r="D5129" s="472" t="n">
        <x:v>36</x:v>
      </x:c>
      <x:c r="E5129" s="472" t="str">
        <x:v>Input sumber</x:v>
      </x:c>
      <x:c r="F5129" s="472" t="str">
        <x:v>9 Sep 2026 21.01 WIB</x:v>
      </x:c>
    </x:row>
    <x:row r="5130">
      <x:c r="A5130" s="472" t="str">
        <x:v>9</x:v>
      </x:c>
      <x:c r="B5130" s="472" t="str">
        <x:v>B40</x:v>
      </x:c>
      <x:c r="C5130" s="472" t="n">
        <x:v>31</x:v>
      </x:c>
      <x:c r="D5130" s="472" t="n">
        <x:v>37</x:v>
      </x:c>
      <x:c r="E5130" s="472" t="str">
        <x:v>Input sumber</x:v>
      </x:c>
      <x:c r="F5130" s="472" t="str">
        <x:v>9 Sep 2026 21.01 WIB</x:v>
      </x:c>
    </x:row>
    <x:row r="5131">
      <x:c r="A5131" s="472" t="str">
        <x:v>9</x:v>
      </x:c>
      <x:c r="B5131" s="472" t="str">
        <x:v>B41</x:v>
      </x:c>
      <x:c r="C5131" s="472" t="n">
        <x:v>24</x:v>
      </x:c>
      <x:c r="D5131" s="472" t="n">
        <x:v>38</x:v>
      </x:c>
      <x:c r="E5131" s="472" t="str">
        <x:v>Input sumber</x:v>
      </x:c>
      <x:c r="F5131" s="472" t="str">
        <x:v>9 Sep 2026 21.01 WIB</x:v>
      </x:c>
    </x:row>
    <x:row r="5132">
      <x:c r="A5132" s="472" t="str">
        <x:v>9</x:v>
      </x:c>
      <x:c r="B5132" s="472" t="str">
        <x:v>B42</x:v>
      </x:c>
      <x:c r="C5132" s="472" t="n">
        <x:v>25</x:v>
      </x:c>
      <x:c r="D5132" s="472" t="n">
        <x:v>39</x:v>
      </x:c>
      <x:c r="E5132" s="472" t="str">
        <x:v>Input sumber</x:v>
      </x:c>
      <x:c r="F5132" s="472" t="str">
        <x:v>9 Sep 2026 21.01 WIB</x:v>
      </x:c>
    </x:row>
    <x:row r="5133">
      <x:c r="A5133" s="472" t="str">
        <x:v>9</x:v>
      </x:c>
      <x:c r="B5133" s="472" t="str">
        <x:v>B43</x:v>
      </x:c>
      <x:c r="C5133" s="472" t="n">
        <x:v>26</x:v>
      </x:c>
      <x:c r="D5133" s="472" t="n">
        <x:v>40</x:v>
      </x:c>
      <x:c r="E5133" s="472" t="str">
        <x:v>Input sumber</x:v>
      </x:c>
      <x:c r="F5133" s="472" t="str">
        <x:v>9 Sep 2026 21.01 WIB</x:v>
      </x:c>
    </x:row>
    <x:row r="5134">
      <x:c r="A5134" s="472" t="str">
        <x:v>9</x:v>
      </x:c>
      <x:c r="B5134" s="472" t="str">
        <x:v>B44</x:v>
      </x:c>
      <x:c r="C5134" s="472" t="n">
        <x:v>27</x:v>
      </x:c>
      <x:c r="D5134" s="472" t="n">
        <x:v>41</x:v>
      </x:c>
      <x:c r="E5134" s="472" t="str">
        <x:v>Input sumber</x:v>
      </x:c>
      <x:c r="F5134" s="472" t="str">
        <x:v>9 Sep 2026 21.01 WIB</x:v>
      </x:c>
    </x:row>
    <x:row r="5135">
      <x:c r="A5135" s="472" t="str">
        <x:v>9</x:v>
      </x:c>
      <x:c r="B5135" s="472" t="str">
        <x:v>B45</x:v>
      </x:c>
      <x:c r="C5135" s="472" t="n">
        <x:v>28</x:v>
      </x:c>
      <x:c r="D5135" s="472" t="n">
        <x:v>42</x:v>
      </x:c>
      <x:c r="E5135" s="472" t="str">
        <x:v>Input sumber</x:v>
      </x:c>
      <x:c r="F5135" s="472" t="str">
        <x:v>9 Sep 2026 21.01 WIB</x:v>
      </x:c>
    </x:row>
    <x:row r="5136">
      <x:c r="A5136" s="472" t="str">
        <x:v>9</x:v>
      </x:c>
      <x:c r="B5136" s="472" t="str">
        <x:v>B46</x:v>
      </x:c>
      <x:c r="C5136" s="472" t="n">
        <x:v>29</x:v>
      </x:c>
      <x:c r="D5136" s="472" t="n">
        <x:v>43</x:v>
      </x:c>
      <x:c r="E5136" s="472" t="str">
        <x:v>Input sumber</x:v>
      </x:c>
      <x:c r="F5136" s="472" t="str">
        <x:v>9 Sep 2026 21.01 WIB</x:v>
      </x:c>
    </x:row>
    <x:row r="5137">
      <x:c r="A5137" s="472" t="str">
        <x:v>9</x:v>
      </x:c>
      <x:c r="B5137" s="472" t="str">
        <x:v>B47</x:v>
      </x:c>
      <x:c r="C5137" s="472" t="n">
        <x:v>30</x:v>
      </x:c>
      <x:c r="D5137" s="472" t="n">
        <x:v>44</x:v>
      </x:c>
      <x:c r="E5137" s="472" t="str">
        <x:v>Input sumber</x:v>
      </x:c>
      <x:c r="F5137" s="472" t="str">
        <x:v>9 Sep 2026 21.01 WIB</x:v>
      </x:c>
    </x:row>
    <x:row r="5138">
      <x:c r="A5138" s="472" t="str">
        <x:v>9</x:v>
      </x:c>
      <x:c r="B5138" s="472" t="str">
        <x:v>B48</x:v>
      </x:c>
      <x:c r="C5138" s="472" t="n">
        <x:v>31</x:v>
      </x:c>
      <x:c r="D5138" s="472" t="n">
        <x:v>45</x:v>
      </x:c>
      <x:c r="E5138" s="472" t="str">
        <x:v>Input sumber</x:v>
      </x:c>
      <x:c r="F5138" s="472" t="str">
        <x:v>9 Sep 2026 21.01 WIB</x:v>
      </x:c>
    </x:row>
    <x:row r="5139">
      <x:c r="A5139" s="472" t="str">
        <x:v>9</x:v>
      </x:c>
      <x:c r="B5139" s="472" t="str">
        <x:v>B49</x:v>
      </x:c>
      <x:c r="C5139" s="472" t="n">
        <x:v>32</x:v>
      </x:c>
      <x:c r="D5139" s="472" t="n">
        <x:v>46</x:v>
      </x:c>
      <x:c r="E5139" s="472" t="str">
        <x:v>Input sumber</x:v>
      </x:c>
      <x:c r="F5139" s="472" t="str">
        <x:v>9 Sep 2026 21.01 WIB</x:v>
      </x:c>
    </x:row>
    <x:row r="5140">
      <x:c r="A5140" s="472" t="str">
        <x:v>9</x:v>
      </x:c>
      <x:c r="B5140" s="472" t="str">
        <x:v>B50</x:v>
      </x:c>
      <x:c r="C5140" s="472" t="n">
        <x:v>33</x:v>
      </x:c>
      <x:c r="D5140" s="472" t="n">
        <x:v>47</x:v>
      </x:c>
      <x:c r="E5140" s="472" t="str">
        <x:v>Input sumber</x:v>
      </x:c>
      <x:c r="F5140" s="472" t="str">
        <x:v>9 Sep 2026 21.01 WIB</x:v>
      </x:c>
    </x:row>
    <x:row r="5141">
      <x:c r="A5141" s="472" t="str">
        <x:v>9</x:v>
      </x:c>
      <x:c r="B5141" s="472" t="str">
        <x:v>G52</x:v>
      </x:c>
      <x:c r="C5141" s="472" t="n">
        <x:v>2730000</x:v>
      </x:c>
      <x:c r="D5141" s="472"/>
      <x:c r="E5141" s="472" t="str">
        <x:v>Input sumber</x:v>
      </x:c>
      <x:c r="F5141" s="472" t="str">
        <x:v>9 Sep 2026 21.01 WIB</x:v>
      </x:c>
    </x:row>
    <x:row r="5142">
      <x:c r="A5142" s="472" t="str">
        <x:v>9</x:v>
      </x:c>
      <x:c r="B5142" s="472" t="str">
        <x:v>G52</x:v>
      </x:c>
      <x:c r="C5142" s="472" t="str">
        <x:v>=SUM(G4:G51)</x:v>
      </x:c>
      <x:c r="D5142" s="472"/>
      <x:c r="E5142" s="472" t="str">
        <x:v>Rumus sumber</x:v>
      </x:c>
      <x:c r="F5142" s="472" t="str">
        <x:v>9 Sep 2026 21.01 WIB</x:v>
      </x:c>
    </x:row>
    <x:row r="5143">
      <x:c r="A5143" s="472" t="str">
        <x:v>9</x:v>
      </x:c>
      <x:c r="B5143" s="472" t="str">
        <x:v>H52</x:v>
      </x:c>
      <x:c r="C5143" s="472" t="n">
        <x:v>3440000</x:v>
      </x:c>
      <x:c r="D5143" s="472" t="n">
        <x:v>250000</x:v>
      </x:c>
      <x:c r="E5143" s="472" t="str">
        <x:v>Input sumber</x:v>
      </x:c>
      <x:c r="F5143" s="472" t="str">
        <x:v>9 Sep 2026 21.01 WIB</x:v>
      </x:c>
    </x:row>
    <x:row r="5144">
      <x:c r="A5144" s="472" t="str">
        <x:v>9</x:v>
      </x:c>
      <x:c r="B5144" s="472" t="str">
        <x:v>H52</x:v>
      </x:c>
      <x:c r="C5144" s="472" t="str">
        <x:v>=SUM(H4:H51)</x:v>
      </x:c>
      <x:c r="D5144" s="472"/>
      <x:c r="E5144" s="472" t="str">
        <x:v>Rumus sumber</x:v>
      </x:c>
      <x:c r="F5144" s="472" t="str">
        <x:v>9 Sep 2026 21.01 WIB</x:v>
      </x:c>
    </x:row>
    <x:row r="5145">
      <x:c r="A5145" s="472" t="str">
        <x:v>9</x:v>
      </x:c>
      <x:c r="B5145" s="472" t="str">
        <x:v>B55</x:v>
      </x:c>
      <x:c r="C5145" s="472" t="str">
        <x:v>No</x:v>
      </x:c>
      <x:c r="D5145" s="472" t="n">
        <x:v>52</x:v>
      </x:c>
      <x:c r="E5145" s="472" t="str">
        <x:v>Input sumber</x:v>
      </x:c>
      <x:c r="F5145" s="472" t="str">
        <x:v>9 Sep 2026 21.01 WIB</x:v>
      </x:c>
    </x:row>
    <x:row r="5146">
      <x:c r="A5146" s="472" t="str">
        <x:v>9</x:v>
      </x:c>
      <x:c r="B5146" s="472" t="str">
        <x:v>C55</x:v>
      </x:c>
      <x:c r="C5146" s="472" t="str">
        <x:v>Keterangan</x:v>
      </x:c>
      <x:c r="D5146" s="472" t="str">
        <x:v>Jijang</x:v>
      </x:c>
      <x:c r="E5146" s="472" t="str">
        <x:v>Input sumber</x:v>
      </x:c>
      <x:c r="F5146" s="472" t="str">
        <x:v>9 Sep 2026 21.01 WIB</x:v>
      </x:c>
    </x:row>
    <x:row r="5147">
      <x:c r="A5147" s="472" t="str">
        <x:v>9</x:v>
      </x:c>
      <x:c r="B5147" s="472" t="str">
        <x:v>D55</x:v>
      </x:c>
      <x:c r="C5147" s="472" t="str">
        <x:v>Nominal</x:v>
      </x:c>
      <x:c r="D5147" s="472" t="str">
        <x:v>Graduation</x:v>
      </x:c>
      <x:c r="E5147" s="472" t="str">
        <x:v>Input sumber</x:v>
      </x:c>
      <x:c r="F5147" s="472" t="str">
        <x:v>9 Sep 2026 21.01 WIB</x:v>
      </x:c>
    </x:row>
    <x:row r="5148">
      <x:c r="A5148" s="472" t="str">
        <x:v>9</x:v>
      </x:c>
      <x:c r="B5148" s="472" t="str">
        <x:v>N55</x:v>
      </x:c>
      <x:c r="C5148" s="472" t="str">
        <x:v>Shift</x:v>
      </x:c>
      <x:c r="D5148" s="472"/>
      <x:c r="E5148" s="472" t="str">
        <x:v>Input sumber</x:v>
      </x:c>
      <x:c r="F5148" s="472" t="str">
        <x:v>9 Sep 2026 21.01 WIB</x:v>
      </x:c>
    </x:row>
    <x:row r="5149">
      <x:c r="A5149" s="472" t="str">
        <x:v>9</x:v>
      </x:c>
      <x:c r="B5149" s="472" t="str">
        <x:v>O55</x:v>
      </x:c>
      <x:c r="C5149" s="472" t="str">
        <x:v>Nama</x:v>
      </x:c>
      <x:c r="D5149" s="472"/>
      <x:c r="E5149" s="472" t="str">
        <x:v>Input sumber</x:v>
      </x:c>
      <x:c r="F5149" s="472" t="str">
        <x:v>9 Sep 2026 21.01 WIB</x:v>
      </x:c>
    </x:row>
    <x:row r="5150">
      <x:c r="A5150" s="472" t="str">
        <x:v>9</x:v>
      </x:c>
      <x:c r="B5150" s="472" t="str">
        <x:v>B56</x:v>
      </x:c>
      <x:c r="C5150" s="472" t="n">
        <x:v>1</x:v>
      </x:c>
      <x:c r="D5150" s="472" t="n">
        <x:v>53</x:v>
      </x:c>
      <x:c r="E5150" s="472" t="str">
        <x:v>Input sumber</x:v>
      </x:c>
      <x:c r="F5150" s="472" t="str">
        <x:v>9 Sep 2026 21.01 WIB</x:v>
      </x:c>
    </x:row>
    <x:row r="5151">
      <x:c r="A5151" s="472" t="str">
        <x:v>9</x:v>
      </x:c>
      <x:c r="B5151" s="472" t="str">
        <x:v>C56</x:v>
      </x:c>
      <x:c r="C5151" s="472" t="str">
        <x:v>Pendapatan Tunai</x:v>
      </x:c>
      <x:c r="D5151" s="472" t="str">
        <x:v>Novi</x:v>
      </x:c>
      <x:c r="E5151" s="472" t="str">
        <x:v>Input sumber</x:v>
      </x:c>
      <x:c r="F5151" s="472" t="str">
        <x:v>9 Sep 2026 21.01 WIB</x:v>
      </x:c>
    </x:row>
    <x:row r="5152">
      <x:c r="A5152" s="472" t="str">
        <x:v>9</x:v>
      </x:c>
      <x:c r="B5152" s="472" t="str">
        <x:v>D56</x:v>
      </x:c>
      <x:c r="C5152" s="472" t="n">
        <x:v>2730000</x:v>
      </x:c>
      <x:c r="D5152" s="472" t="str">
        <x:v>Single</x:v>
      </x:c>
      <x:c r="E5152" s="472" t="str">
        <x:v>Input sumber</x:v>
      </x:c>
      <x:c r="F5152" s="472" t="str">
        <x:v>9 Sep 2026 21.01 WIB</x:v>
      </x:c>
    </x:row>
    <x:row r="5153">
      <x:c r="A5153" s="472" t="str">
        <x:v>9</x:v>
      </x:c>
      <x:c r="B5153" s="472" t="str">
        <x:v>D56</x:v>
      </x:c>
      <x:c r="C5153" s="472" t="str">
        <x:v>=SUM(G52)</x:v>
      </x:c>
      <x:c r="D5153" s="472"/>
      <x:c r="E5153" s="472" t="str">
        <x:v>Rumus sumber</x:v>
      </x:c>
      <x:c r="F5153" s="472" t="str">
        <x:v>9 Sep 2026 21.01 WIB</x:v>
      </x:c>
    </x:row>
    <x:row r="5154">
      <x:c r="A5154" s="472" t="str">
        <x:v>9</x:v>
      </x:c>
      <x:c r="B5154" s="472" t="str">
        <x:v>N56</x:v>
      </x:c>
      <x:c r="C5154" s="472" t="str">
        <x:v>Admin 1</x:v>
      </x:c>
      <x:c r="D5154" s="472"/>
      <x:c r="E5154" s="472" t="str">
        <x:v>Input sumber</x:v>
      </x:c>
      <x:c r="F5154" s="472" t="str">
        <x:v>9 Sep 2026 21.01 WIB</x:v>
      </x:c>
    </x:row>
    <x:row r="5155">
      <x:c r="A5155" s="472" t="str">
        <x:v>9</x:v>
      </x:c>
      <x:c r="B5155" s="472" t="str">
        <x:v>B57</x:v>
      </x:c>
      <x:c r="C5155" s="472" t="n">
        <x:v>2</x:v>
      </x:c>
      <x:c r="D5155" s="472" t="n">
        <x:v>54</x:v>
      </x:c>
      <x:c r="E5155" s="472" t="str">
        <x:v>Input sumber</x:v>
      </x:c>
      <x:c r="F5155" s="472" t="str">
        <x:v>9 Sep 2026 21.01 WIB</x:v>
      </x:c>
    </x:row>
    <x:row r="5156">
      <x:c r="A5156" s="472" t="str">
        <x:v>9</x:v>
      </x:c>
      <x:c r="B5156" s="472" t="str">
        <x:v>L57</x:v>
      </x:c>
      <x:c r="C5156" s="472" t="str">
        <x:v>indah, amel, addel</x:v>
      </x:c>
      <x:c r="D5156" s="472"/>
      <x:c r="E5156" s="472" t="str">
        <x:v>Input sumber</x:v>
      </x:c>
      <x:c r="F5156" s="472" t="str">
        <x:v>9 Sep 2026 21.01 WIB</x:v>
      </x:c>
    </x:row>
    <x:row r="5157">
      <x:c r="A5157" s="472" t="str">
        <x:v>9</x:v>
      </x:c>
      <x:c r="B5157" s="472" t="str">
        <x:v>N57</x:v>
      </x:c>
      <x:c r="C5157" s="472" t="str">
        <x:v>Admin 2</x:v>
      </x:c>
      <x:c r="D5157" s="472"/>
      <x:c r="E5157" s="472" t="str">
        <x:v>Input sumber</x:v>
      </x:c>
      <x:c r="F5157" s="472" t="str">
        <x:v>9 Sep 2026 21.01 WIB</x:v>
      </x:c>
    </x:row>
    <x:row r="5158">
      <x:c r="A5158" s="472" t="str">
        <x:v>9</x:v>
      </x:c>
      <x:c r="B5158" s="472" t="str">
        <x:v>B58</x:v>
      </x:c>
      <x:c r="C5158" s="472" t="n">
        <x:v>3</x:v>
      </x:c>
      <x:c r="D5158" s="472" t="n">
        <x:v>55</x:v>
      </x:c>
      <x:c r="E5158" s="472" t="str">
        <x:v>Input sumber</x:v>
      </x:c>
      <x:c r="F5158" s="472" t="str">
        <x:v>9 Sep 2026 21.01 WIB</x:v>
      </x:c>
    </x:row>
    <x:row r="5159">
      <x:c r="A5159" s="472" t="str">
        <x:v>9</x:v>
      </x:c>
      <x:c r="B5159" s="472" t="str">
        <x:v>L58</x:v>
      </x:c>
      <x:c r="C5159" s="472" t="str">
        <x:v>adif, saka, fahme, vero</x:v>
      </x:c>
      <x:c r="D5159" s="472"/>
      <x:c r="E5159" s="472" t="str">
        <x:v>Input sumber</x:v>
      </x:c>
      <x:c r="F5159" s="472" t="str">
        <x:v>9 Sep 2026 21.01 WIB</x:v>
      </x:c>
    </x:row>
    <x:row r="5160">
      <x:c r="A5160" s="472" t="str">
        <x:v>9</x:v>
      </x:c>
      <x:c r="B5160" s="472" t="str">
        <x:v>N58</x:v>
      </x:c>
      <x:c r="C5160" s="472" t="str">
        <x:v>Fotografer 1</x:v>
      </x:c>
      <x:c r="D5160" s="472"/>
      <x:c r="E5160" s="472" t="str">
        <x:v>Input sumber</x:v>
      </x:c>
      <x:c r="F5160" s="472" t="str">
        <x:v>9 Sep 2026 21.01 WIB</x:v>
      </x:c>
    </x:row>
    <x:row r="5161">
      <x:c r="A5161" s="472" t="str">
        <x:v>9</x:v>
      </x:c>
      <x:c r="B5161" s="472" t="str">
        <x:v>B59</x:v>
      </x:c>
      <x:c r="C5161" s="472" t="n">
        <x:v>4</x:v>
      </x:c>
      <x:c r="D5161" s="472" t="n">
        <x:v>56</x:v>
      </x:c>
      <x:c r="E5161" s="472" t="str">
        <x:v>Input sumber</x:v>
      </x:c>
      <x:c r="F5161" s="472" t="str">
        <x:v>9 Sep 2026 21.01 WIB</x:v>
      </x:c>
    </x:row>
    <x:row r="5162">
      <x:c r="A5162" s="472" t="str">
        <x:v>9</x:v>
      </x:c>
      <x:c r="B5162" s="472" t="str">
        <x:v>N59</x:v>
      </x:c>
      <x:c r="C5162" s="472" t="str">
        <x:v>Fotografer 2</x:v>
      </x:c>
      <x:c r="D5162" s="472"/>
      <x:c r="E5162" s="472" t="str">
        <x:v>Input sumber</x:v>
      </x:c>
      <x:c r="F5162" s="472" t="str">
        <x:v>9 Sep 2026 21.01 WIB</x:v>
      </x:c>
    </x:row>
    <x:row r="5163">
      <x:c r="A5163" s="472" t="str">
        <x:v>9</x:v>
      </x:c>
      <x:c r="B5163" s="472" t="str">
        <x:v>B60</x:v>
      </x:c>
      <x:c r="C5163" s="472" t="n">
        <x:v>5</x:v>
      </x:c>
      <x:c r="D5163" s="472" t="n">
        <x:v>57</x:v>
      </x:c>
      <x:c r="E5163" s="472" t="str">
        <x:v>Input sumber</x:v>
      </x:c>
      <x:c r="F5163" s="472" t="str">
        <x:v>9 Sep 2026 21.01 WIB</x:v>
      </x:c>
    </x:row>
    <x:row r="5164">
      <x:c r="A5164" s="472" t="str">
        <x:v>9</x:v>
      </x:c>
      <x:c r="B5164" s="472" t="str">
        <x:v>B61</x:v>
      </x:c>
      <x:c r="C5164" s="472" t="n">
        <x:v>6</x:v>
      </x:c>
      <x:c r="D5164" s="472"/>
      <x:c r="E5164" s="472" t="str">
        <x:v>Input sumber</x:v>
      </x:c>
      <x:c r="F5164" s="472" t="str">
        <x:v>9 Sep 2026 21.01 WIB</x:v>
      </x:c>
    </x:row>
    <x:row r="5165">
      <x:c r="A5165" s="472" t="str">
        <x:v>9</x:v>
      </x:c>
      <x:c r="B5165" s="472" t="str">
        <x:v>K61</x:v>
      </x:c>
      <x:c r="C5165" s="472" t="str">
        <x:v>KPI HARIAN | SKALA 1-5</x:v>
      </x:c>
      <x:c r="D5165" s="472"/>
      <x:c r="E5165" s="472" t="str">
        <x:v>Input sumber</x:v>
      </x:c>
      <x:c r="F5165" s="472" t="str">
        <x:v>9 Sep 2026 21.01 WIB</x:v>
      </x:c>
    </x:row>
    <x:row r="5166">
      <x:c r="A5166" s="472" t="str">
        <x:v>9</x:v>
      </x:c>
      <x:c r="B5166" s="472" t="str">
        <x:v>B62</x:v>
      </x:c>
      <x:c r="C5166" s="472" t="n">
        <x:v>7</x:v>
      </x:c>
      <x:c r="D5166" s="472"/>
      <x:c r="E5166" s="472" t="str">
        <x:v>Input sumber</x:v>
      </x:c>
      <x:c r="F5166" s="472" t="str">
        <x:v>9 Sep 2026 21.01 WIB</x:v>
      </x:c>
    </x:row>
    <x:row r="5167">
      <x:c r="A5167" s="472" t="str">
        <x:v>9</x:v>
      </x:c>
      <x:c r="B5167" s="472" t="str">
        <x:v>K62</x:v>
      </x:c>
      <x:c r="C5167" s="472" t="str">
        <x:v>Nama</x:v>
      </x:c>
      <x:c r="D5167" s="472"/>
      <x:c r="E5167" s="472" t="str">
        <x:v>Input sumber</x:v>
      </x:c>
      <x:c r="F5167" s="472" t="str">
        <x:v>9 Sep 2026 21.01 WIB</x:v>
      </x:c>
    </x:row>
    <x:row r="5168">
      <x:c r="A5168" s="472" t="str">
        <x:v>9</x:v>
      </x:c>
      <x:c r="B5168" s="472" t="str">
        <x:v>L62</x:v>
      </x:c>
      <x:c r="C5168" s="472" t="str">
        <x:v>Disiplin</x:v>
      </x:c>
      <x:c r="D5168" s="472"/>
      <x:c r="E5168" s="472" t="str">
        <x:v>Input sumber</x:v>
      </x:c>
      <x:c r="F5168" s="472" t="str">
        <x:v>9 Sep 2026 21.01 WIB</x:v>
      </x:c>
    </x:row>
    <x:row r="5169">
      <x:c r="A5169" s="472" t="str">
        <x:v>9</x:v>
      </x:c>
      <x:c r="B5169" s="472" t="str">
        <x:v>M62</x:v>
      </x:c>
      <x:c r="C5169" s="472" t="str">
        <x:v>Akurasi</x:v>
      </x:c>
      <x:c r="D5169" s="472"/>
      <x:c r="E5169" s="472" t="str">
        <x:v>Input sumber</x:v>
      </x:c>
      <x:c r="F5169" s="472" t="str">
        <x:v>9 Sep 2026 21.01 WIB</x:v>
      </x:c>
    </x:row>
    <x:row r="5170">
      <x:c r="A5170" s="472" t="str">
        <x:v>9</x:v>
      </x:c>
      <x:c r="B5170" s="472" t="str">
        <x:v>N62</x:v>
      </x:c>
      <x:c r="C5170" s="472" t="str">
        <x:v>SOP</x:v>
      </x:c>
      <x:c r="D5170" s="472"/>
      <x:c r="E5170" s="472" t="str">
        <x:v>Input sumber</x:v>
      </x:c>
      <x:c r="F5170" s="472" t="str">
        <x:v>9 Sep 2026 21.01 WIB</x:v>
      </x:c>
    </x:row>
    <x:row r="5171">
      <x:c r="A5171" s="472" t="str">
        <x:v>9</x:v>
      </x:c>
      <x:c r="B5171" s="472" t="str">
        <x:v>O62</x:v>
      </x:c>
      <x:c r="C5171" s="472" t="str">
        <x:v>Client</x:v>
      </x:c>
      <x:c r="D5171" s="472"/>
      <x:c r="E5171" s="472" t="str">
        <x:v>Input sumber</x:v>
      </x:c>
      <x:c r="F5171" s="472" t="str">
        <x:v>9 Sep 2026 21.01 WIB</x:v>
      </x:c>
    </x:row>
    <x:row r="5172">
      <x:c r="A5172" s="472" t="str">
        <x:v>9</x:v>
      </x:c>
      <x:c r="B5172" s="472" t="str">
        <x:v>P62</x:v>
      </x:c>
      <x:c r="C5172" s="472" t="str">
        <x:v>Produktivitas</x:v>
      </x:c>
      <x:c r="D5172" s="472"/>
      <x:c r="E5172" s="472" t="str">
        <x:v>Input sumber</x:v>
      </x:c>
      <x:c r="F5172" s="472" t="str">
        <x:v>9 Sep 2026 21.01 WIB</x:v>
      </x:c>
    </x:row>
    <x:row r="5173">
      <x:c r="A5173" s="472" t="str">
        <x:v>9</x:v>
      </x:c>
      <x:c r="B5173" s="472" t="str">
        <x:v>AC62</x:v>
      </x:c>
      <x:c r="C5173" s="472" t="str">
        <x:v>KPI Score Helper</x:v>
      </x:c>
      <x:c r="D5173" s="472"/>
      <x:c r="E5173" s="472" t="str">
        <x:v>Input sumber</x:v>
      </x:c>
      <x:c r="F5173" s="472" t="str">
        <x:v>9 Sep 2026 21.01 WIB</x:v>
      </x:c>
    </x:row>
    <x:row r="5174">
      <x:c r="A5174" s="472" t="str">
        <x:v>9</x:v>
      </x:c>
      <x:c r="B5174" s="472" t="str">
        <x:v>AD62</x:v>
      </x:c>
      <x:c r="C5174" s="472" t="str">
        <x:v>Status Helper</x:v>
      </x:c>
      <x:c r="D5174" s="472"/>
      <x:c r="E5174" s="472" t="str">
        <x:v>Input sumber</x:v>
      </x:c>
      <x:c r="F5174" s="472" t="str">
        <x:v>9 Sep 2026 21.01 WIB</x:v>
      </x:c>
    </x:row>
    <x:row r="5175">
      <x:c r="A5175" s="472" t="str">
        <x:v>9</x:v>
      </x:c>
      <x:c r="B5175" s="472" t="str">
        <x:v>AE62</x:v>
      </x:c>
      <x:c r="C5175" s="472" t="str">
        <x:v>Role Helper</x:v>
      </x:c>
      <x:c r="D5175" s="472"/>
      <x:c r="E5175" s="472" t="str">
        <x:v>Input sumber</x:v>
      </x:c>
      <x:c r="F5175" s="472" t="str">
        <x:v>9 Sep 2026 21.01 WIB</x:v>
      </x:c>
    </x:row>
    <x:row r="5176">
      <x:c r="A5176" s="472" t="str">
        <x:v>9</x:v>
      </x:c>
      <x:c r="B5176" s="472" t="str">
        <x:v>AF62</x:v>
      </x:c>
      <x:c r="C5176" s="472" t="str">
        <x:v>Evaluated Flag</x:v>
      </x:c>
      <x:c r="D5176" s="472"/>
      <x:c r="E5176" s="472" t="str">
        <x:v>Input sumber</x:v>
      </x:c>
      <x:c r="F5176" s="472" t="str">
        <x:v>9 Sep 2026 21.01 WIB</x:v>
      </x:c>
    </x:row>
    <x:row r="5177">
      <x:c r="A5177" s="472" t="str">
        <x:v>9</x:v>
      </x:c>
      <x:c r="B5177" s="472" t="str">
        <x:v>AG62</x:v>
      </x:c>
      <x:c r="C5177" s="472" t="str">
        <x:v>Effective Name</x:v>
      </x:c>
      <x:c r="D5177" s="472"/>
      <x:c r="E5177" s="472" t="str">
        <x:v>Input sumber</x:v>
      </x:c>
      <x:c r="F5177" s="472" t="str">
        <x:v>9 Sep 2026 21.01 WIB</x:v>
      </x:c>
    </x:row>
    <x:row r="5178">
      <x:c r="A5178" s="472" t="str">
        <x:v>9</x:v>
      </x:c>
      <x:c r="B5178" s="472" t="str">
        <x:v>B63</x:v>
      </x:c>
      <x:c r="C5178" s="472" t="n">
        <x:v>8</x:v>
      </x:c>
      <x:c r="D5178" s="472"/>
      <x:c r="E5178" s="472" t="str">
        <x:v>Input sumber</x:v>
      </x:c>
      <x:c r="F5178" s="472" t="str">
        <x:v>9 Sep 2026 21.01 WIB</x:v>
      </x:c>
    </x:row>
    <x:row r="5179">
      <x:c r="A5179" s="472" t="str">
        <x:v>9</x:v>
      </x:c>
      <x:c r="B5179" s="472" t="str">
        <x:v>K63</x:v>
      </x:c>
      <x:c r="C5179" s="472" t="str">
        <x:v>=IF(O56="","",O56)</x:v>
      </x:c>
      <x:c r="D5179" s="472"/>
      <x:c r="E5179" s="472" t="str">
        <x:v>Rumus sumber</x:v>
      </x:c>
      <x:c r="F5179" s="472" t="str">
        <x:v>9 Sep 2026 21.01 WIB</x:v>
      </x:c>
    </x:row>
    <x:row r="5180">
      <x:c r="A5180" s="472" t="str">
        <x:v>9</x:v>
      </x:c>
      <x:c r="B5180" s="472" t="str">
        <x:v>AC63</x:v>
      </x:c>
      <x:c r="C5180" s="472" t="str">
        <x:v>=IF(AG63="","",IF(COUNT(L63:P63)&lt;5,"",L63/5*20+M63/5*25+N63/5*25+O63/5*15+P63/5*15))</x:v>
      </x:c>
      <x:c r="D5180" s="472"/>
      <x:c r="E5180" s="472" t="str">
        <x:v>Rumus sumber</x:v>
      </x:c>
      <x:c r="F5180" s="472" t="str">
        <x:v>9 Sep 2026 21.01 WIB</x:v>
      </x:c>
    </x:row>
    <x:row r="5181">
      <x:c r="A5181" s="472" t="str">
        <x:v>9</x:v>
      </x:c>
      <x:c r="B5181" s="472" t="str">
        <x:v>AD63</x:v>
      </x:c>
      <x:c r="C5181" s="472" t="str">
        <x:v>=IF(AC63="","",IF(AC63&gt;=90,"Sangat Baik",IF(AC63&gt;=80,"Baik",IF(AC63&gt;=70,"Coaching","Underperform"))))</x:v>
      </x:c>
      <x:c r="D5181" s="472"/>
      <x:c r="E5181" s="472" t="str">
        <x:v>Rumus sumber</x:v>
      </x:c>
      <x:c r="F5181" s="472" t="str">
        <x:v>9 Sep 2026 21.01 WIB</x:v>
      </x:c>
    </x:row>
    <x:row r="5182">
      <x:c r="A5182" s="472" t="str">
        <x:v>9</x:v>
      </x:c>
      <x:c r="B5182" s="472" t="str">
        <x:v>AE63</x:v>
      </x:c>
      <x:c r="C5182" s="472" t="str">
        <x:v>=IF(AG63="","",IF(OR(AG63="INDAH",AG63="ADDEL",AG63="AMEL",AG63="PENTIL",AG63="JIJANG"),"Admin/CS","Fotografer"))</x:v>
      </x:c>
      <x:c r="D5182" s="472"/>
      <x:c r="E5182" s="472" t="str">
        <x:v>Rumus sumber</x:v>
      </x:c>
      <x:c r="F5182" s="472" t="str">
        <x:v>9 Sep 2026 21.01 WIB</x:v>
      </x:c>
    </x:row>
    <x:row r="5183">
      <x:c r="A5183" s="472" t="str">
        <x:v>9</x:v>
      </x:c>
      <x:c r="B5183" s="472" t="str">
        <x:v>AF63</x:v>
      </x:c>
      <x:c r="C5183" s="472" t="str">
        <x:v>=IF(OR(AG63="",COUNT(L63:P63)&lt;5),"",1)</x:v>
      </x:c>
      <x:c r="D5183" s="472"/>
      <x:c r="E5183" s="472" t="str">
        <x:v>Rumus sumber</x:v>
      </x:c>
      <x:c r="F5183" s="472" t="str">
        <x:v>9 Sep 2026 21.01 WIB</x:v>
      </x:c>
    </x:row>
    <x:row r="5184">
      <x:c r="A5184" s="472" t="str">
        <x:v>9</x:v>
      </x:c>
      <x:c r="B5184" s="472" t="str">
        <x:v>AG63</x:v>
      </x:c>
      <x:c r="C5184" s="472" t="str">
        <x:v>=IFERROR(K63,"")</x:v>
      </x:c>
      <x:c r="D5184" s="472"/>
      <x:c r="E5184" s="472" t="str">
        <x:v>Rumus sumber</x:v>
      </x:c>
      <x:c r="F5184" s="472" t="str">
        <x:v>9 Sep 2026 21.01 WIB</x:v>
      </x:c>
    </x:row>
    <x:row r="5185">
      <x:c r="A5185" s="472" t="str">
        <x:v>9</x:v>
      </x:c>
      <x:c r="B5185" s="472" t="str">
        <x:v>B64</x:v>
      </x:c>
      <x:c r="C5185" s="472" t="n">
        <x:v>9</x:v>
      </x:c>
      <x:c r="D5185" s="472" t="str">
        <x:v>No</x:v>
      </x:c>
      <x:c r="E5185" s="472" t="str">
        <x:v>Input sumber</x:v>
      </x:c>
      <x:c r="F5185" s="472" t="str">
        <x:v>9 Sep 2026 21.01 WIB</x:v>
      </x:c>
    </x:row>
    <x:row r="5186">
      <x:c r="A5186" s="472" t="str">
        <x:v>9</x:v>
      </x:c>
      <x:c r="B5186" s="472" t="str">
        <x:v>K64</x:v>
      </x:c>
      <x:c r="C5186" s="472" t="str">
        <x:v>=IF(O57="","",O57)</x:v>
      </x:c>
      <x:c r="D5186" s="472"/>
      <x:c r="E5186" s="472" t="str">
        <x:v>Rumus sumber</x:v>
      </x:c>
      <x:c r="F5186" s="472" t="str">
        <x:v>9 Sep 2026 21.01 WIB</x:v>
      </x:c>
    </x:row>
    <x:row r="5187">
      <x:c r="A5187" s="472" t="str">
        <x:v>9</x:v>
      </x:c>
      <x:c r="B5187" s="472" t="str">
        <x:v>AC64</x:v>
      </x:c>
      <x:c r="C5187" s="472" t="str">
        <x:v>=IF(AG64="","",IF(COUNT(L64:P64)&lt;5,"",L64/5*20+M64/5*25+N64/5*25+O64/5*15+P64/5*15))</x:v>
      </x:c>
      <x:c r="D5187" s="472"/>
      <x:c r="E5187" s="472" t="str">
        <x:v>Rumus sumber</x:v>
      </x:c>
      <x:c r="F5187" s="472" t="str">
        <x:v>9 Sep 2026 21.01 WIB</x:v>
      </x:c>
    </x:row>
    <x:row r="5188">
      <x:c r="A5188" s="472" t="str">
        <x:v>9</x:v>
      </x:c>
      <x:c r="B5188" s="472" t="str">
        <x:v>AD64</x:v>
      </x:c>
      <x:c r="C5188" s="472" t="str">
        <x:v>=IF(AC64="","",IF(AC64&gt;=90,"Sangat Baik",IF(AC64&gt;=80,"Baik",IF(AC64&gt;=70,"Coaching","Underperform"))))</x:v>
      </x:c>
      <x:c r="D5188" s="472"/>
      <x:c r="E5188" s="472" t="str">
        <x:v>Rumus sumber</x:v>
      </x:c>
      <x:c r="F5188" s="472" t="str">
        <x:v>9 Sep 2026 21.01 WIB</x:v>
      </x:c>
    </x:row>
    <x:row r="5189">
      <x:c r="A5189" s="472" t="str">
        <x:v>9</x:v>
      </x:c>
      <x:c r="B5189" s="472" t="str">
        <x:v>AE64</x:v>
      </x:c>
      <x:c r="C5189" s="472" t="str">
        <x:v>=IF(AG64="","",IF(OR(AG64="INDAH",AG64="ADDEL",AG64="AMEL",AG64="PENTIL",AG64="JIJANG"),"Admin/CS","Fotografer"))</x:v>
      </x:c>
      <x:c r="D5189" s="472"/>
      <x:c r="E5189" s="472" t="str">
        <x:v>Rumus sumber</x:v>
      </x:c>
      <x:c r="F5189" s="472" t="str">
        <x:v>9 Sep 2026 21.01 WIB</x:v>
      </x:c>
    </x:row>
    <x:row r="5190">
      <x:c r="A5190" s="472" t="str">
        <x:v>9</x:v>
      </x:c>
      <x:c r="B5190" s="472" t="str">
        <x:v>AF64</x:v>
      </x:c>
      <x:c r="C5190" s="472" t="str">
        <x:v>=IF(OR(AG64="",COUNT(L64:P64)&lt;5),"",1)</x:v>
      </x:c>
      <x:c r="D5190" s="472"/>
      <x:c r="E5190" s="472" t="str">
        <x:v>Rumus sumber</x:v>
      </x:c>
      <x:c r="F5190" s="472" t="str">
        <x:v>9 Sep 2026 21.01 WIB</x:v>
      </x:c>
    </x:row>
    <x:row r="5191">
      <x:c r="A5191" s="472" t="str">
        <x:v>9</x:v>
      </x:c>
      <x:c r="B5191" s="472" t="str">
        <x:v>AG64</x:v>
      </x:c>
      <x:c r="C5191" s="472" t="str">
        <x:v>=IFERROR(K64,"")</x:v>
      </x:c>
      <x:c r="D5191" s="472"/>
      <x:c r="E5191" s="472" t="str">
        <x:v>Rumus sumber</x:v>
      </x:c>
      <x:c r="F5191" s="472" t="str">
        <x:v>9 Sep 2026 21.01 WIB</x:v>
      </x:c>
    </x:row>
    <x:row r="5192">
      <x:c r="A5192" s="472" t="str">
        <x:v>9</x:v>
      </x:c>
      <x:c r="B5192" s="472" t="str">
        <x:v>B65</x:v>
      </x:c>
      <x:c r="C5192" s="472" t="n">
        <x:v>10</x:v>
      </x:c>
      <x:c r="D5192" s="472" t="n">
        <x:v>1</x:v>
      </x:c>
      <x:c r="E5192" s="472" t="str">
        <x:v>Input sumber</x:v>
      </x:c>
      <x:c r="F5192" s="472" t="str">
        <x:v>9 Sep 2026 21.01 WIB</x:v>
      </x:c>
    </x:row>
    <x:row r="5193">
      <x:c r="A5193" s="472" t="str">
        <x:v>9</x:v>
      </x:c>
      <x:c r="B5193" s="472" t="str">
        <x:v>K65</x:v>
      </x:c>
      <x:c r="C5193" s="472" t="str">
        <x:v>=IF(O58="","",O58)</x:v>
      </x:c>
      <x:c r="D5193" s="472"/>
      <x:c r="E5193" s="472" t="str">
        <x:v>Rumus sumber</x:v>
      </x:c>
      <x:c r="F5193" s="472" t="str">
        <x:v>9 Sep 2026 21.01 WIB</x:v>
      </x:c>
    </x:row>
    <x:row r="5194">
      <x:c r="A5194" s="472" t="str">
        <x:v>9</x:v>
      </x:c>
      <x:c r="B5194" s="472" t="str">
        <x:v>AC65</x:v>
      </x:c>
      <x:c r="C5194" s="472" t="str">
        <x:v>=IF(AG65="","",IF(COUNT(L65:P65)&lt;5,"",L65/5*20+M65/5*25+N65/5*25+O65/5*15+P65/5*15))</x:v>
      </x:c>
      <x:c r="D5194" s="472"/>
      <x:c r="E5194" s="472" t="str">
        <x:v>Rumus sumber</x:v>
      </x:c>
      <x:c r="F5194" s="472" t="str">
        <x:v>9 Sep 2026 21.01 WIB</x:v>
      </x:c>
    </x:row>
    <x:row r="5195">
      <x:c r="A5195" s="472" t="str">
        <x:v>9</x:v>
      </x:c>
      <x:c r="B5195" s="472" t="str">
        <x:v>AD65</x:v>
      </x:c>
      <x:c r="C5195" s="472" t="str">
        <x:v>=IF(AC65="","",IF(AC65&gt;=90,"Sangat Baik",IF(AC65&gt;=80,"Baik",IF(AC65&gt;=70,"Coaching","Underperform"))))</x:v>
      </x:c>
      <x:c r="D5195" s="472"/>
      <x:c r="E5195" s="472" t="str">
        <x:v>Rumus sumber</x:v>
      </x:c>
      <x:c r="F5195" s="472" t="str">
        <x:v>9 Sep 2026 21.01 WIB</x:v>
      </x:c>
    </x:row>
    <x:row r="5196">
      <x:c r="A5196" s="472" t="str">
        <x:v>9</x:v>
      </x:c>
      <x:c r="B5196" s="472" t="str">
        <x:v>AE65</x:v>
      </x:c>
      <x:c r="C5196" s="472" t="str">
        <x:v>=IF(AG65="","",IF(OR(AG65="INDAH",AG65="ADDEL",AG65="AMEL",AG65="PENTIL",AG65="JIJANG"),"Admin/CS","Fotografer"))</x:v>
      </x:c>
      <x:c r="D5196" s="472"/>
      <x:c r="E5196" s="472" t="str">
        <x:v>Rumus sumber</x:v>
      </x:c>
      <x:c r="F5196" s="472" t="str">
        <x:v>9 Sep 2026 21.01 WIB</x:v>
      </x:c>
    </x:row>
    <x:row r="5197">
      <x:c r="A5197" s="472" t="str">
        <x:v>9</x:v>
      </x:c>
      <x:c r="B5197" s="472" t="str">
        <x:v>AF65</x:v>
      </x:c>
      <x:c r="C5197" s="472" t="str">
        <x:v>=IF(OR(AG65="",COUNT(L65:P65)&lt;5),"",1)</x:v>
      </x:c>
      <x:c r="D5197" s="472"/>
      <x:c r="E5197" s="472" t="str">
        <x:v>Rumus sumber</x:v>
      </x:c>
      <x:c r="F5197" s="472" t="str">
        <x:v>9 Sep 2026 21.01 WIB</x:v>
      </x:c>
    </x:row>
    <x:row r="5198">
      <x:c r="A5198" s="472" t="str">
        <x:v>9</x:v>
      </x:c>
      <x:c r="B5198" s="472" t="str">
        <x:v>AG65</x:v>
      </x:c>
      <x:c r="C5198" s="472" t="str">
        <x:v>=IFERROR(K65,"")</x:v>
      </x:c>
      <x:c r="D5198" s="472"/>
      <x:c r="E5198" s="472" t="str">
        <x:v>Rumus sumber</x:v>
      </x:c>
      <x:c r="F5198" s="472" t="str">
        <x:v>9 Sep 2026 21.01 WIB</x:v>
      </x:c>
    </x:row>
    <x:row r="5199">
      <x:c r="A5199" s="472" t="str">
        <x:v>9</x:v>
      </x:c>
      <x:c r="B5199" s="472" t="str">
        <x:v>B66</x:v>
      </x:c>
      <x:c r="C5199" s="472" t="n">
        <x:v>11</x:v>
      </x:c>
      <x:c r="D5199" s="472" t="n">
        <x:v>2</x:v>
      </x:c>
      <x:c r="E5199" s="472" t="str">
        <x:v>Input sumber</x:v>
      </x:c>
      <x:c r="F5199" s="472" t="str">
        <x:v>9 Sep 2026 21.01 WIB</x:v>
      </x:c>
    </x:row>
    <x:row r="5200">
      <x:c r="A5200" s="472" t="str">
        <x:v>9</x:v>
      </x:c>
      <x:c r="B5200" s="472" t="str">
        <x:v>K66</x:v>
      </x:c>
      <x:c r="C5200" s="472" t="str">
        <x:v>=IF(O59="","",O59)</x:v>
      </x:c>
      <x:c r="D5200" s="472"/>
      <x:c r="E5200" s="472" t="str">
        <x:v>Rumus sumber</x:v>
      </x:c>
      <x:c r="F5200" s="472" t="str">
        <x:v>9 Sep 2026 21.01 WIB</x:v>
      </x:c>
    </x:row>
    <x:row r="5201">
      <x:c r="A5201" s="472" t="str">
        <x:v>9</x:v>
      </x:c>
      <x:c r="B5201" s="472" t="str">
        <x:v>AC66</x:v>
      </x:c>
      <x:c r="C5201" s="472" t="str">
        <x:v>=IF(AG66="","",IF(COUNT(L66:P66)&lt;5,"",L66/5*20+M66/5*25+N66/5*25+O66/5*15+P66/5*15))</x:v>
      </x:c>
      <x:c r="D5201" s="472"/>
      <x:c r="E5201" s="472" t="str">
        <x:v>Rumus sumber</x:v>
      </x:c>
      <x:c r="F5201" s="472" t="str">
        <x:v>9 Sep 2026 21.01 WIB</x:v>
      </x:c>
    </x:row>
    <x:row r="5202">
      <x:c r="A5202" s="472" t="str">
        <x:v>9</x:v>
      </x:c>
      <x:c r="B5202" s="472" t="str">
        <x:v>AD66</x:v>
      </x:c>
      <x:c r="C5202" s="472" t="str">
        <x:v>=IF(AC66="","",IF(AC66&gt;=90,"Sangat Baik",IF(AC66&gt;=80,"Baik",IF(AC66&gt;=70,"Coaching","Underperform"))))</x:v>
      </x:c>
      <x:c r="D5202" s="472"/>
      <x:c r="E5202" s="472" t="str">
        <x:v>Rumus sumber</x:v>
      </x:c>
      <x:c r="F5202" s="472" t="str">
        <x:v>9 Sep 2026 21.01 WIB</x:v>
      </x:c>
    </x:row>
    <x:row r="5203">
      <x:c r="A5203" s="472" t="str">
        <x:v>9</x:v>
      </x:c>
      <x:c r="B5203" s="472" t="str">
        <x:v>AE66</x:v>
      </x:c>
      <x:c r="C5203" s="472" t="str">
        <x:v>=IF(AG66="","",IF(OR(AG66="INDAH",AG66="ADDEL",AG66="AMEL",AG66="PENTIL",AG66="JIJANG"),"Admin/CS","Fotografer"))</x:v>
      </x:c>
      <x:c r="D5203" s="472"/>
      <x:c r="E5203" s="472" t="str">
        <x:v>Rumus sumber</x:v>
      </x:c>
      <x:c r="F5203" s="472" t="str">
        <x:v>9 Sep 2026 21.01 WIB</x:v>
      </x:c>
    </x:row>
    <x:row r="5204">
      <x:c r="A5204" s="472" t="str">
        <x:v>9</x:v>
      </x:c>
      <x:c r="B5204" s="472" t="str">
        <x:v>AF66</x:v>
      </x:c>
      <x:c r="C5204" s="472" t="str">
        <x:v>=IF(OR(AG66="",COUNT(L66:P66)&lt;5),"",1)</x:v>
      </x:c>
      <x:c r="D5204" s="472"/>
      <x:c r="E5204" s="472" t="str">
        <x:v>Rumus sumber</x:v>
      </x:c>
      <x:c r="F5204" s="472" t="str">
        <x:v>9 Sep 2026 21.01 WIB</x:v>
      </x:c>
    </x:row>
    <x:row r="5205">
      <x:c r="A5205" s="472" t="str">
        <x:v>9</x:v>
      </x:c>
      <x:c r="B5205" s="472" t="str">
        <x:v>AG66</x:v>
      </x:c>
      <x:c r="C5205" s="472" t="str">
        <x:v>=IFERROR(K66,"")</x:v>
      </x:c>
      <x:c r="D5205" s="472"/>
      <x:c r="E5205" s="472" t="str">
        <x:v>Rumus sumber</x:v>
      </x:c>
      <x:c r="F5205" s="472" t="str">
        <x:v>9 Sep 2026 21.01 WIB</x:v>
      </x:c>
    </x:row>
    <x:row r="5206">
      <x:c r="A5206" s="472" t="str">
        <x:v>9</x:v>
      </x:c>
      <x:c r="B5206" s="472" t="str">
        <x:v>D67</x:v>
      </x:c>
      <x:c r="C5206" s="472" t="n">
        <x:v>2730000</x:v>
      </x:c>
      <x:c r="D5206" s="472" t="n">
        <x:v>-130000</x:v>
      </x:c>
      <x:c r="E5206" s="472" t="str">
        <x:v>Input sumber</x:v>
      </x:c>
      <x:c r="F5206" s="472" t="str">
        <x:v>9 Sep 2026 21.01 WIB</x:v>
      </x:c>
    </x:row>
    <x:row r="5207">
      <x:c r="A5207" s="472" t="str">
        <x:v>9</x:v>
      </x:c>
      <x:c r="B5207" s="472" t="str">
        <x:v>D67</x:v>
      </x:c>
      <x:c r="C5207" s="472" t="str">
        <x:v>=SUM(D56:D66)</x:v>
      </x:c>
      <x:c r="D5207" s="472"/>
      <x:c r="E5207" s="472" t="str">
        <x:v>Rumus sumber</x:v>
      </x:c>
      <x:c r="F5207" s="472" t="str">
        <x:v>9 Sep 2026 21.01 WIB</x:v>
      </x:c>
    </x:row>
    <x:row r="5208">
      <x:c r="A5208" s="472" t="str">
        <x:v>9</x:v>
      </x:c>
      <x:c r="B5208" s="472" t="str">
        <x:v>AC67</x:v>
      </x:c>
      <x:c r="C5208" s="472" t="str">
        <x:v>=IF(AG67="","",IF(COUNT(L67:P67)&lt;5,"",L67/5*20+M67/5*25+N67/5*25+O67/5*15+P67/5*15))</x:v>
      </x:c>
      <x:c r="D5208" s="472"/>
      <x:c r="E5208" s="472" t="str">
        <x:v>Rumus sumber</x:v>
      </x:c>
      <x:c r="F5208" s="472" t="str">
        <x:v>9 Sep 2026 21.01 WIB</x:v>
      </x:c>
    </x:row>
    <x:row r="5209">
      <x:c r="A5209" s="472" t="str">
        <x:v>9</x:v>
      </x:c>
      <x:c r="B5209" s="472" t="str">
        <x:v>AD67</x:v>
      </x:c>
      <x:c r="C5209" s="472" t="str">
        <x:v>=IF(AC67="","",IF(AC67&gt;=90,"Sangat Baik",IF(AC67&gt;=80,"Baik",IF(AC67&gt;=70,"Coaching","Underperform"))))</x:v>
      </x:c>
      <x:c r="D5209" s="472"/>
      <x:c r="E5209" s="472" t="str">
        <x:v>Rumus sumber</x:v>
      </x:c>
      <x:c r="F5209" s="472" t="str">
        <x:v>9 Sep 2026 21.01 WIB</x:v>
      </x:c>
    </x:row>
    <x:row r="5210">
      <x:c r="A5210" s="472" t="str">
        <x:v>9</x:v>
      </x:c>
      <x:c r="B5210" s="472" t="str">
        <x:v>AE67</x:v>
      </x:c>
      <x:c r="C5210" s="472" t="str">
        <x:v>=IF(AG67="","",IF(OR(AG67="INDAH",AG67="ADDEL",AG67="AMEL",AG67="PENTIL",AG67="JIJANG"),"Admin/CS","Fotografer"))</x:v>
      </x:c>
      <x:c r="D5210" s="472"/>
      <x:c r="E5210" s="472" t="str">
        <x:v>Rumus sumber</x:v>
      </x:c>
      <x:c r="F5210" s="472" t="str">
        <x:v>9 Sep 2026 21.01 WIB</x:v>
      </x:c>
    </x:row>
    <x:row r="5211">
      <x:c r="A5211" s="472" t="str">
        <x:v>9</x:v>
      </x:c>
      <x:c r="B5211" s="472" t="str">
        <x:v>AF67</x:v>
      </x:c>
      <x:c r="C5211" s="472" t="str">
        <x:v>=IF(OR(AG67="",COUNT(L67:P67)&lt;5),"",1)</x:v>
      </x:c>
      <x:c r="D5211" s="472"/>
      <x:c r="E5211" s="472" t="str">
        <x:v>Rumus sumber</x:v>
      </x:c>
      <x:c r="F5211" s="472" t="str">
        <x:v>9 Sep 2026 21.01 WIB</x:v>
      </x:c>
    </x:row>
    <x:row r="5212">
      <x:c r="A5212" s="472" t="str">
        <x:v>9</x:v>
      </x:c>
      <x:c r="B5212" s="472" t="str">
        <x:v>AG67</x:v>
      </x:c>
      <x:c r="C5212" s="472" t="str">
        <x:v>=IFERROR(K67,"")</x:v>
      </x:c>
      <x:c r="D5212" s="472"/>
      <x:c r="E5212" s="472" t="str">
        <x:v>Rumus sumber</x:v>
      </x:c>
      <x:c r="F5212" s="472" t="str">
        <x:v>9 Sep 2026 21.01 WIB</x:v>
      </x:c>
    </x:row>
    <x:row r="5213">
      <x:c r="A5213" s="472" t="str">
        <x:v>9</x:v>
      </x:c>
      <x:c r="B5213" s="472" t="str">
        <x:v>AC68</x:v>
      </x:c>
      <x:c r="C5213" s="472" t="str">
        <x:v>=IF(AG68="","",IF(COUNT(L68:P68)&lt;5,"",L68/5*20+M68/5*25+N68/5*25+O68/5*15+P68/5*15))</x:v>
      </x:c>
      <x:c r="D5213" s="472"/>
      <x:c r="E5213" s="472" t="str">
        <x:v>Rumus sumber</x:v>
      </x:c>
      <x:c r="F5213" s="472" t="str">
        <x:v>9 Sep 2026 21.01 WIB</x:v>
      </x:c>
    </x:row>
    <x:row r="5214">
      <x:c r="A5214" s="472" t="str">
        <x:v>9</x:v>
      </x:c>
      <x:c r="B5214" s="472" t="str">
        <x:v>AD68</x:v>
      </x:c>
      <x:c r="C5214" s="472" t="str">
        <x:v>=IF(AC68="","",IF(AC68&gt;=90,"Sangat Baik",IF(AC68&gt;=80,"Baik",IF(AC68&gt;=70,"Coaching","Underperform"))))</x:v>
      </x:c>
      <x:c r="D5214" s="472"/>
      <x:c r="E5214" s="472" t="str">
        <x:v>Rumus sumber</x:v>
      </x:c>
      <x:c r="F5214" s="472" t="str">
        <x:v>9 Sep 2026 21.01 WIB</x:v>
      </x:c>
    </x:row>
    <x:row r="5215">
      <x:c r="A5215" s="472" t="str">
        <x:v>9</x:v>
      </x:c>
      <x:c r="B5215" s="472" t="str">
        <x:v>AE68</x:v>
      </x:c>
      <x:c r="C5215" s="472" t="str">
        <x:v>=IF(AG68="","",IF(OR(AG68="INDAH",AG68="ADDEL",AG68="AMEL",AG68="PENTIL",AG68="JIJANG"),"Admin/CS","Fotografer"))</x:v>
      </x:c>
      <x:c r="D5215" s="472"/>
      <x:c r="E5215" s="472" t="str">
        <x:v>Rumus sumber</x:v>
      </x:c>
      <x:c r="F5215" s="472" t="str">
        <x:v>9 Sep 2026 21.01 WIB</x:v>
      </x:c>
    </x:row>
    <x:row r="5216">
      <x:c r="A5216" s="472" t="str">
        <x:v>9</x:v>
      </x:c>
      <x:c r="B5216" s="472" t="str">
        <x:v>AF68</x:v>
      </x:c>
      <x:c r="C5216" s="472" t="str">
        <x:v>=IF(OR(AG68="",COUNT(L68:P68)&lt;5),"",1)</x:v>
      </x:c>
      <x:c r="D5216" s="472"/>
      <x:c r="E5216" s="472" t="str">
        <x:v>Rumus sumber</x:v>
      </x:c>
      <x:c r="F5216" s="472" t="str">
        <x:v>9 Sep 2026 21.01 WIB</x:v>
      </x:c>
    </x:row>
    <x:row r="5217">
      <x:c r="A5217" s="472" t="str">
        <x:v>9</x:v>
      </x:c>
      <x:c r="B5217" s="472" t="str">
        <x:v>AG68</x:v>
      </x:c>
      <x:c r="C5217" s="472" t="str">
        <x:v>=IFERROR(K68,"")</x:v>
      </x:c>
      <x:c r="D5217" s="472"/>
      <x:c r="E5217" s="472" t="str">
        <x:v>Rumus sumber</x:v>
      </x:c>
      <x:c r="F5217" s="472" t="str">
        <x:v>9 Sep 2026 21.01 WIB</x:v>
      </x:c>
    </x:row>
    <x:row r="5218">
      <x:c r="A5218" s="472" t="str">
        <x:v>9</x:v>
      </x:c>
      <x:c r="B5218" s="472" t="str">
        <x:v>K69</x:v>
      </x:c>
      <x:c r="C5218" s="472" t="str">
        <x:v>Skala: 1 Sangat Kurang | 2 Kurang | 3 Cukup | 4 Baik | 5 Sangat Baik | Jika Nama kosong, 4 baris pertama otomatis mengikuti urutan Shift</x:v>
      </x:c>
      <x:c r="D5218" s="472"/>
      <x:c r="E5218" s="472" t="str">
        <x:v>Input sumber</x:v>
      </x:c>
      <x:c r="F5218" s="472" t="str">
        <x:v>9 Sep 2026 21.01 WIB</x:v>
      </x:c>
    </x:row>
    <x:row r="5219">
      <x:c r="A5219" s="472" t="str">
        <x:v>9</x:v>
      </x:c>
      <x:c r="B5219" s="472" t="str">
        <x:v>K71</x:v>
      </x:c>
      <x:c r="C5219" s="472" t="str">
        <x:v>ADMIN FOLLOW-UP</x:v>
      </x:c>
      <x:c r="D5219" s="472" t="str">
        <x:v>Nama</x:v>
      </x:c>
      <x:c r="E5219" s="472" t="str">
        <x:v>Input sumber</x:v>
      </x:c>
      <x:c r="F5219" s="472" t="str">
        <x:v>9 Sep 2026 21.01 WIB</x:v>
      </x:c>
    </x:row>
    <x:row r="5220">
      <x:c r="A5220" s="472" t="str">
        <x:v>9</x:v>
      </x:c>
      <x:c r="B5220" s="472" t="str">
        <x:v>K72</x:v>
      </x:c>
      <x:c r="C5220" s="472" t="str">
        <x:v>Admin</x:v>
      </x:c>
      <x:c r="D5220" s="472"/>
      <x:c r="E5220" s="472" t="str">
        <x:v>Input sumber</x:v>
      </x:c>
      <x:c r="F5220" s="472" t="str">
        <x:v>9 Sep 2026 21.01 WIB</x:v>
      </x:c>
    </x:row>
    <x:row r="5221">
      <x:c r="A5221" s="472" t="str">
        <x:v>9</x:v>
      </x:c>
      <x:c r="B5221" s="472" t="str">
        <x:v>K72</x:v>
      </x:c>
      <x:c r="C5221" s="472"/>
      <x:c r="D5221" s="472" t="str">
        <x:v>=IF(O65="","",O65)</x:v>
      </x:c>
      <x:c r="E5221" s="472" t="str">
        <x:v>Rumus sumber</x:v>
      </x:c>
      <x:c r="F5221" s="472" t="str">
        <x:v>9 Sep 2026 21.01 WIB</x:v>
      </x:c>
    </x:row>
    <x:row r="5222">
      <x:c r="A5222" s="472" t="str">
        <x:v>9</x:v>
      </x:c>
      <x:c r="B5222" s="472" t="str">
        <x:v>L72</x:v>
      </x:c>
      <x:c r="C5222" s="472" t="str">
        <x:v>Saving Contact</x:v>
      </x:c>
      <x:c r="D5222" s="472"/>
      <x:c r="E5222" s="472" t="str">
        <x:v>Input sumber</x:v>
      </x:c>
      <x:c r="F5222" s="472" t="str">
        <x:v>9 Sep 2026 21.01 WIB</x:v>
      </x:c>
    </x:row>
    <x:row r="5223">
      <x:c r="A5223" s="472" t="str">
        <x:v>9</x:v>
      </x:c>
      <x:c r="B5223" s="472" t="str">
        <x:v>M72</x:v>
      </x:c>
      <x:c r="C5223" s="472" t="str">
        <x:v>Reminder</x:v>
      </x:c>
      <x:c r="D5223" s="472"/>
      <x:c r="E5223" s="472" t="str">
        <x:v>Input sumber</x:v>
      </x:c>
      <x:c r="F5223" s="472" t="str">
        <x:v>9 Sep 2026 21.01 WIB</x:v>
      </x:c>
    </x:row>
    <x:row r="5224">
      <x:c r="A5224" s="472" t="str">
        <x:v>9</x:v>
      </x:c>
      <x:c r="B5224" s="472" t="str">
        <x:v>K73</x:v>
      </x:c>
      <x:c r="C5224" s="472" t="str">
        <x:v>=IF(O56="","",O56)</x:v>
      </x:c>
      <x:c r="D5224" s="472"/>
      <x:c r="E5224" s="472" t="str">
        <x:v>Rumus sumber</x:v>
      </x:c>
      <x:c r="F5224" s="472" t="str">
        <x:v>9 Sep 2026 21.01 WIB</x:v>
      </x:c>
    </x:row>
    <x:row r="5225">
      <x:c r="A5225" s="472" t="str">
        <x:v>9</x:v>
      </x:c>
      <x:c r="B5225" s="472" t="str">
        <x:v>K74</x:v>
      </x:c>
      <x:c r="C5225" s="472" t="str">
        <x:v>=IF(O57="","",O57)</x:v>
      </x:c>
      <x:c r="D5225" s="472"/>
      <x:c r="E5225" s="472" t="str">
        <x:v>Rumus sumber</x:v>
      </x:c>
      <x:c r="F5225" s="472" t="str">
        <x:v>9 Sep 2026 21.01 WIB</x:v>
      </x:c>
    </x:row>
    <x:row r="5226">
      <x:c r="A5226" s="472" t="str">
        <x:v>9</x:v>
      </x:c>
      <x:c r="B5226" s="472" t="str">
        <x:v>K76</x:v>
      </x:c>
      <x:c r="C5226" s="472" t="str">
        <x:v>TODAY | LEADS &amp; TRANSAKSI</x:v>
      </x:c>
      <x:c r="D5226" s="472"/>
      <x:c r="E5226" s="472" t="str">
        <x:v>Input sumber</x:v>
      </x:c>
      <x:c r="F5226" s="472" t="str">
        <x:v>9 Sep 2026 21.01 WIB</x:v>
      </x:c>
    </x:row>
    <x:row r="5227">
      <x:c r="A5227" s="472" t="str">
        <x:v>9</x:v>
      </x:c>
      <x:c r="B5227" s="472" t="str">
        <x:v>K77</x:v>
      </x:c>
      <x:c r="C5227" s="472" t="str">
        <x:v>Leads</x:v>
      </x:c>
      <x:c r="D5227" s="472"/>
      <x:c r="E5227" s="472" t="str">
        <x:v>Input sumber</x:v>
      </x:c>
      <x:c r="F5227" s="472" t="str">
        <x:v>9 Sep 2026 21.01 WIB</x:v>
      </x:c>
    </x:row>
    <x:row r="5228">
      <x:c r="A5228" s="472" t="str">
        <x:v>9</x:v>
      </x:c>
      <x:c r="B5228" s="472" t="str">
        <x:v>K78</x:v>
      </x:c>
      <x:c r="C5228" s="472" t="str">
        <x:v>Total DP</x:v>
      </x:c>
      <x:c r="D5228" s="472" t="str">
        <x:v>Skala: 1 Sangat Kurang | 2 Kurang | 3 Cukup | 4 Baik | 5 Sangat Baik | Jika Nama kosong, 4 baris pertama otomatis mengikuti urutan Shift</x:v>
      </x:c>
      <x:c r="E5228" s="472" t="str">
        <x:v>Input sumber</x:v>
      </x:c>
      <x:c r="F5228" s="472" t="str">
        <x:v>9 Sep 2026 21.01 WIB</x:v>
      </x:c>
    </x:row>
    <x:row r="5229">
      <x:c r="A5229" s="472" t="str">
        <x:v>9</x:v>
      </x:c>
      <x:c r="B5229" s="472" t="str">
        <x:v>M78</x:v>
      </x:c>
      <x:c r="C5229" s="472" t="n">
        <x:v>2</x:v>
      </x:c>
      <x:c r="D5229" s="472"/>
      <x:c r="E5229" s="472" t="str">
        <x:v>Input sumber</x:v>
      </x:c>
      <x:c r="F5229" s="472" t="str">
        <x:v>9 Sep 2026 21.01 WIB</x:v>
      </x:c>
    </x:row>
    <x:row r="5230">
      <x:c r="A5230" s="472" t="str">
        <x:v>9</x:v>
      </x:c>
      <x:c r="B5230" s="472" t="str">
        <x:v>M78</x:v>
      </x:c>
      <x:c r="C5230" s="472" t="str">
        <x:v>=COUNTIF($I$4:$I$54,"DP")</x:v>
      </x:c>
      <x:c r="D5230" s="472"/>
      <x:c r="E5230" s="472" t="str">
        <x:v>Rumus sumber</x:v>
      </x:c>
      <x:c r="F5230" s="472" t="str">
        <x:v>9 Sep 2026 21.01 WIB</x:v>
      </x:c>
    </x:row>
    <x:row r="5231">
      <x:c r="A5231" s="472" t="str">
        <x:v>9</x:v>
      </x:c>
      <x:c r="B5231" s="472" t="str">
        <x:v>K79</x:v>
      </x:c>
      <x:c r="C5231" s="472" t="str">
        <x:v>Sesi Foto</x:v>
      </x:c>
      <x:c r="D5231" s="472"/>
      <x:c r="E5231" s="472" t="str">
        <x:v>Input sumber</x:v>
      </x:c>
      <x:c r="F5231" s="472" t="str">
        <x:v>9 Sep 2026 21.01 WIB</x:v>
      </x:c>
    </x:row>
    <x:row r="5232">
      <x:c r="A5232" s="472" t="str">
        <x:v>9</x:v>
      </x:c>
      <x:c r="B5232" s="472" t="str">
        <x:v>M79</x:v>
      </x:c>
      <x:c r="C5232" s="472" t="n">
        <x:v>4</x:v>
      </x:c>
      <x:c r="D5232" s="472"/>
      <x:c r="E5232" s="472" t="str">
        <x:v>Input sumber</x:v>
      </x:c>
      <x:c r="F5232" s="472" t="str">
        <x:v>9 Sep 2026 21.01 WIB</x:v>
      </x:c>
    </x:row>
    <x:row r="5233">
      <x:c r="A5233" s="472" t="str">
        <x:v>9</x:v>
      </x:c>
      <x:c r="B5233" s="472" t="str">
        <x:v>M79</x:v>
      </x:c>
      <x:c r="C5233" s="472" t="str">
        <x:v>=COUNTIFS($I$4:$I$54,"&lt;&gt;DP",$I$4:$I$54,"&lt;&gt;")</x:v>
      </x:c>
      <x:c r="D5233" s="472"/>
      <x:c r="E5233" s="472" t="str">
        <x:v>Rumus sumber</x:v>
      </x:c>
      <x:c r="F5233" s="472" t="str">
        <x:v>9 Sep 2026 21.01 WIB</x:v>
      </x:c>
    </x:row>
    <x:row r="5234">
      <x:c r="A5234" s="472" t="str">
        <x:v>9</x:v>
      </x:c>
      <x:c r="B5234" s="472" t="str">
        <x:v>K80</x:v>
      </x:c>
      <x:c r="C5234" s="472" t="str">
        <x:v>Jumlah Transaksi Harian</x:v>
      </x:c>
      <x:c r="D5234" s="472" t="str">
        <x:v>ADMIN FOLLOW-UP</x:v>
      </x:c>
      <x:c r="E5234" s="472" t="str">
        <x:v>Input sumber</x:v>
      </x:c>
      <x:c r="F5234" s="472" t="str">
        <x:v>9 Sep 2026 21.01 WIB</x:v>
      </x:c>
    </x:row>
    <x:row r="5235">
      <x:c r="A5235" s="472" t="str">
        <x:v>9</x:v>
      </x:c>
      <x:c r="B5235" s="472" t="str">
        <x:v>M80</x:v>
      </x:c>
      <x:c r="C5235" s="472" t="n">
        <x:v>6</x:v>
      </x:c>
      <x:c r="D5235" s="472"/>
      <x:c r="E5235" s="472" t="str">
        <x:v>Input sumber</x:v>
      </x:c>
      <x:c r="F5235" s="472" t="str">
        <x:v>9 Sep 2026 21.01 WIB</x:v>
      </x:c>
    </x:row>
    <x:row r="5236">
      <x:c r="A5236" s="472" t="str">
        <x:v>9</x:v>
      </x:c>
      <x:c r="B5236" s="472" t="str">
        <x:v>M80</x:v>
      </x:c>
      <x:c r="C5236" s="472" t="str">
        <x:v>=M78+M79</x:v>
      </x:c>
      <x:c r="D5236" s="472"/>
      <x:c r="E5236" s="472" t="str">
        <x:v>Rumus sumber</x:v>
      </x:c>
      <x:c r="F5236" s="472" t="str">
        <x:v>9 Sep 2026 21.01 WIB</x:v>
      </x:c>
    </x:row>
    <x:row r="5237">
      <x:c r="A5237" s="472" t="str">
        <x:v>9</x:v>
      </x:c>
      <x:c r="B5237" s="472" t="str">
        <x:v>K81</x:v>
      </x:c>
      <x:c r="C5237" s="472" t="str">
        <x:v>Conversion Rate</x:v>
      </x:c>
      <x:c r="D5237" s="472" t="str">
        <x:v>Admin</x:v>
      </x:c>
      <x:c r="E5237" s="472" t="str">
        <x:v>Input sumber</x:v>
      </x:c>
      <x:c r="F5237" s="472" t="str">
        <x:v>9 Sep 2026 21.01 WIB</x:v>
      </x:c>
    </x:row>
    <x:row r="5238">
      <x:c r="A5238" s="472" t="str">
        <x:v>9</x:v>
      </x:c>
      <x:c r="B5238" s="472" t="str">
        <x:v>M81</x:v>
      </x:c>
      <x:c r="C5238" s="472"/>
      <x:c r="D5238" s="472" t="str">
        <x:v>Reminder</x:v>
      </x:c>
      <x:c r="E5238" s="472" t="str">
        <x:v>Input sumber</x:v>
      </x:c>
      <x:c r="F5238" s="472" t="str">
        <x:v>9 Sep 2026 21.01 WIB</x:v>
      </x:c>
    </x:row>
    <x:row r="5239">
      <x:c r="A5239" s="472" t="str">
        <x:v>9</x:v>
      </x:c>
      <x:c r="B5239" s="472" t="str">
        <x:v>M81</x:v>
      </x:c>
      <x:c r="C5239" s="472" t="str">
        <x:v>=IF(OR(M77="",M77=0),"",M78/M77)</x:v>
      </x:c>
      <x:c r="D5239" s="472"/>
      <x:c r="E5239" s="472" t="str">
        <x:v>Rumus sumber</x:v>
      </x:c>
      <x:c r="F5239" s="472" t="str">
        <x:v>9 Sep 2026 21.01 WIB</x:v>
      </x:c>
    </x:row>
    <x:row r="5240">
      <x:c r="A5240" s="472" t="str">
        <x:v>10</x:v>
      </x:c>
      <x:c r="B5240" s="472" t="str">
        <x:v>H19</x:v>
      </x:c>
      <x:c r="C5240" s="472" t="str">
        <x:v>=SUM(H4:H18)</x:v>
      </x:c>
      <x:c r="D5240" s="472"/>
      <x:c r="E5240" s="472" t="str">
        <x:v>Rumus sumber</x:v>
      </x:c>
      <x:c r="F5240" s="472" t="str">
        <x:v>9 Sep 2026 21.01 WIB</x:v>
      </x:c>
    </x:row>
    <x:row r="5241">
      <x:c r="A5241" s="472" t="str">
        <x:v>10</x:v>
      </x:c>
      <x:c r="B5241" s="472" t="str">
        <x:v>K31</x:v>
      </x:c>
      <x:c r="C5241" s="472" t="str">
        <x:v>=IF(O24="","",O24)</x:v>
      </x:c>
      <x:c r="D5241" s="472"/>
      <x:c r="E5241" s="472" t="str">
        <x:v>Rumus sumber</x:v>
      </x:c>
      <x:c r="F5241" s="472" t="str">
        <x:v>9 Sep 2026 21.01 WIB</x:v>
      </x:c>
    </x:row>
    <x:row r="5242">
      <x:c r="A5242" s="472" t="str">
        <x:v>10</x:v>
      </x:c>
      <x:c r="B5242" s="472" t="str">
        <x:v>AC31</x:v>
      </x:c>
      <x:c r="C5242" s="472" t="str">
        <x:v>=IF(AG31="","",IF(COUNT(L31:P31)&lt;5,"",L31/5*20+M31/5*25+N31/5*25+O31/5*15+P31/5*15))</x:v>
      </x:c>
      <x:c r="D5242" s="472"/>
      <x:c r="E5242" s="472" t="str">
        <x:v>Rumus sumber</x:v>
      </x:c>
      <x:c r="F5242" s="472" t="str">
        <x:v>9 Sep 2026 21.01 WIB</x:v>
      </x:c>
    </x:row>
    <x:row r="5243">
      <x:c r="A5243" s="472" t="str">
        <x:v>10</x:v>
      </x:c>
      <x:c r="B5243" s="472" t="str">
        <x:v>AD31</x:v>
      </x:c>
      <x:c r="C5243" s="472" t="str">
        <x:v>=IF(AC31="","",IF(AC31&gt;=90,"Sangat Baik",IF(AC31&gt;=80,"Baik",IF(AC31&gt;=70,"Coaching","Underperform"))))</x:v>
      </x:c>
      <x:c r="D5243" s="472"/>
      <x:c r="E5243" s="472" t="str">
        <x:v>Rumus sumber</x:v>
      </x:c>
      <x:c r="F5243" s="472" t="str">
        <x:v>9 Sep 2026 21.01 WIB</x:v>
      </x:c>
    </x:row>
    <x:row r="5244">
      <x:c r="A5244" s="472" t="str">
        <x:v>10</x:v>
      </x:c>
      <x:c r="B5244" s="472" t="str">
        <x:v>AE31</x:v>
      </x:c>
      <x:c r="C5244" s="472" t="str">
        <x:v>=IF(AG31="","",IF(OR(AG31="INDAH",AG31="ADDEL",AG31="AMEL",AG31="PENTIL",AG31="JIJANG"),"Admin/CS","Fotografer"))</x:v>
      </x:c>
      <x:c r="D5244" s="472"/>
      <x:c r="E5244" s="472" t="str">
        <x:v>Rumus sumber</x:v>
      </x:c>
      <x:c r="F5244" s="472" t="str">
        <x:v>9 Sep 2026 21.01 WIB</x:v>
      </x:c>
    </x:row>
    <x:row r="5245">
      <x:c r="A5245" s="472" t="str">
        <x:v>10</x:v>
      </x:c>
      <x:c r="B5245" s="472" t="str">
        <x:v>AF31</x:v>
      </x:c>
      <x:c r="C5245" s="472" t="str">
        <x:v>=IF(OR(AG31="",COUNT(L31:P31)&lt;5),"",1)</x:v>
      </x:c>
      <x:c r="D5245" s="472"/>
      <x:c r="E5245" s="472" t="str">
        <x:v>Rumus sumber</x:v>
      </x:c>
      <x:c r="F5245" s="472" t="str">
        <x:v>9 Sep 2026 21.01 WIB</x:v>
      </x:c>
    </x:row>
    <x:row r="5246">
      <x:c r="A5246" s="472" t="str">
        <x:v>10</x:v>
      </x:c>
      <x:c r="B5246" s="472" t="str">
        <x:v>AG31</x:v>
      </x:c>
      <x:c r="C5246" s="472" t="str">
        <x:v>=IFERROR(K31,"")</x:v>
      </x:c>
      <x:c r="D5246" s="472"/>
      <x:c r="E5246" s="472" t="str">
        <x:v>Rumus sumber</x:v>
      </x:c>
      <x:c r="F5246" s="472" t="str">
        <x:v>9 Sep 2026 21.01 WIB</x:v>
      </x:c>
    </x:row>
    <x:row r="5247">
      <x:c r="A5247" s="472" t="str">
        <x:v>10</x:v>
      </x:c>
      <x:c r="B5247" s="472" t="str">
        <x:v>K32</x:v>
      </x:c>
      <x:c r="C5247" s="472" t="str">
        <x:v>=IF(O25="","",O25)</x:v>
      </x:c>
      <x:c r="D5247" s="472"/>
      <x:c r="E5247" s="472" t="str">
        <x:v>Rumus sumber</x:v>
      </x:c>
      <x:c r="F5247" s="472" t="str">
        <x:v>9 Sep 2026 21.01 WIB</x:v>
      </x:c>
    </x:row>
    <x:row r="5248">
      <x:c r="A5248" s="472" t="str">
        <x:v>10</x:v>
      </x:c>
      <x:c r="B5248" s="472" t="str">
        <x:v>AC32</x:v>
      </x:c>
      <x:c r="C5248" s="472" t="str">
        <x:v>=IF(AG32="","",IF(COUNT(L32:P32)&lt;5,"",L32/5*20+M32/5*25+N32/5*25+O32/5*15+P32/5*15))</x:v>
      </x:c>
      <x:c r="D5248" s="472"/>
      <x:c r="E5248" s="472" t="str">
        <x:v>Rumus sumber</x:v>
      </x:c>
      <x:c r="F5248" s="472" t="str">
        <x:v>9 Sep 2026 21.01 WIB</x:v>
      </x:c>
    </x:row>
    <x:row r="5249">
      <x:c r="A5249" s="472" t="str">
        <x:v>10</x:v>
      </x:c>
      <x:c r="B5249" s="472" t="str">
        <x:v>AD32</x:v>
      </x:c>
      <x:c r="C5249" s="472" t="str">
        <x:v>=IF(AC32="","",IF(AC32&gt;=90,"Sangat Baik",IF(AC32&gt;=80,"Baik",IF(AC32&gt;=70,"Coaching","Underperform"))))</x:v>
      </x:c>
      <x:c r="D5249" s="472"/>
      <x:c r="E5249" s="472" t="str">
        <x:v>Rumus sumber</x:v>
      </x:c>
      <x:c r="F5249" s="472" t="str">
        <x:v>9 Sep 2026 21.01 WIB</x:v>
      </x:c>
    </x:row>
    <x:row r="5250">
      <x:c r="A5250" s="472" t="str">
        <x:v>10</x:v>
      </x:c>
      <x:c r="B5250" s="472" t="str">
        <x:v>AE32</x:v>
      </x:c>
      <x:c r="C5250" s="472" t="str">
        <x:v>=IF(AG32="","",IF(OR(AG32="INDAH",AG32="ADDEL",AG32="AMEL",AG32="PENTIL",AG32="JIJANG"),"Admin/CS","Fotografer"))</x:v>
      </x:c>
      <x:c r="D5250" s="472"/>
      <x:c r="E5250" s="472" t="str">
        <x:v>Rumus sumber</x:v>
      </x:c>
      <x:c r="F5250" s="472" t="str">
        <x:v>9 Sep 2026 21.01 WIB</x:v>
      </x:c>
    </x:row>
    <x:row r="5251">
      <x:c r="A5251" s="472" t="str">
        <x:v>10</x:v>
      </x:c>
      <x:c r="B5251" s="472" t="str">
        <x:v>AF32</x:v>
      </x:c>
      <x:c r="C5251" s="472" t="str">
        <x:v>=IF(OR(AG32="",COUNT(L32:P32)&lt;5),"",1)</x:v>
      </x:c>
      <x:c r="D5251" s="472"/>
      <x:c r="E5251" s="472" t="str">
        <x:v>Rumus sumber</x:v>
      </x:c>
      <x:c r="F5251" s="472" t="str">
        <x:v>9 Sep 2026 21.01 WIB</x:v>
      </x:c>
    </x:row>
    <x:row r="5252">
      <x:c r="A5252" s="472" t="str">
        <x:v>10</x:v>
      </x:c>
      <x:c r="B5252" s="472" t="str">
        <x:v>AG32</x:v>
      </x:c>
      <x:c r="C5252" s="472" t="str">
        <x:v>=IFERROR(K32,"")</x:v>
      </x:c>
      <x:c r="D5252" s="472"/>
      <x:c r="E5252" s="472" t="str">
        <x:v>Rumus sumber</x:v>
      </x:c>
      <x:c r="F5252" s="472" t="str">
        <x:v>9 Sep 2026 21.01 WIB</x:v>
      </x:c>
    </x:row>
    <x:row r="5253">
      <x:c r="A5253" s="472" t="str">
        <x:v>10</x:v>
      </x:c>
      <x:c r="B5253" s="472" t="str">
        <x:v>K33</x:v>
      </x:c>
      <x:c r="C5253" s="472" t="str">
        <x:v>=IF(O26="","",O26)</x:v>
      </x:c>
      <x:c r="D5253" s="472"/>
      <x:c r="E5253" s="472" t="str">
        <x:v>Rumus sumber</x:v>
      </x:c>
      <x:c r="F5253" s="472" t="str">
        <x:v>9 Sep 2026 21.01 WIB</x:v>
      </x:c>
    </x:row>
    <x:row r="5254">
      <x:c r="A5254" s="472" t="str">
        <x:v>10</x:v>
      </x:c>
      <x:c r="B5254" s="472" t="str">
        <x:v>AC33</x:v>
      </x:c>
      <x:c r="C5254" s="472" t="str">
        <x:v>=IF(AG33="","",IF(COUNT(L33:P33)&lt;5,"",L33/5*20+M33/5*25+N33/5*25+O33/5*15+P33/5*15))</x:v>
      </x:c>
      <x:c r="D5254" s="472"/>
      <x:c r="E5254" s="472" t="str">
        <x:v>Rumus sumber</x:v>
      </x:c>
      <x:c r="F5254" s="472" t="str">
        <x:v>9 Sep 2026 21.01 WIB</x:v>
      </x:c>
    </x:row>
    <x:row r="5255">
      <x:c r="A5255" s="472" t="str">
        <x:v>10</x:v>
      </x:c>
      <x:c r="B5255" s="472" t="str">
        <x:v>AD33</x:v>
      </x:c>
      <x:c r="C5255" s="472" t="str">
        <x:v>=IF(AC33="","",IF(AC33&gt;=90,"Sangat Baik",IF(AC33&gt;=80,"Baik",IF(AC33&gt;=70,"Coaching","Underperform"))))</x:v>
      </x:c>
      <x:c r="D5255" s="472"/>
      <x:c r="E5255" s="472" t="str">
        <x:v>Rumus sumber</x:v>
      </x:c>
      <x:c r="F5255" s="472" t="str">
        <x:v>9 Sep 2026 21.01 WIB</x:v>
      </x:c>
    </x:row>
    <x:row r="5256">
      <x:c r="A5256" s="472" t="str">
        <x:v>10</x:v>
      </x:c>
      <x:c r="B5256" s="472" t="str">
        <x:v>AE33</x:v>
      </x:c>
      <x:c r="C5256" s="472" t="str">
        <x:v>=IF(AG33="","",IF(OR(AG33="INDAH",AG33="ADDEL",AG33="AMEL",AG33="PENTIL",AG33="JIJANG"),"Admin/CS","Fotografer"))</x:v>
      </x:c>
      <x:c r="D5256" s="472"/>
      <x:c r="E5256" s="472" t="str">
        <x:v>Rumus sumber</x:v>
      </x:c>
      <x:c r="F5256" s="472" t="str">
        <x:v>9 Sep 2026 21.01 WIB</x:v>
      </x:c>
    </x:row>
    <x:row r="5257">
      <x:c r="A5257" s="472" t="str">
        <x:v>10</x:v>
      </x:c>
      <x:c r="B5257" s="472" t="str">
        <x:v>AF33</x:v>
      </x:c>
      <x:c r="C5257" s="472" t="str">
        <x:v>=IF(OR(AG33="",COUNT(L33:P33)&lt;5),"",1)</x:v>
      </x:c>
      <x:c r="D5257" s="472"/>
      <x:c r="E5257" s="472" t="str">
        <x:v>Rumus sumber</x:v>
      </x:c>
      <x:c r="F5257" s="472" t="str">
        <x:v>9 Sep 2026 21.01 WIB</x:v>
      </x:c>
    </x:row>
    <x:row r="5258">
      <x:c r="A5258" s="472" t="str">
        <x:v>10</x:v>
      </x:c>
      <x:c r="B5258" s="472" t="str">
        <x:v>AG33</x:v>
      </x:c>
      <x:c r="C5258" s="472" t="str">
        <x:v>=IFERROR(K33,"")</x:v>
      </x:c>
      <x:c r="D5258" s="472"/>
      <x:c r="E5258" s="472" t="str">
        <x:v>Rumus sumber</x:v>
      </x:c>
      <x:c r="F5258" s="472" t="str">
        <x:v>9 Sep 2026 21.01 WIB</x:v>
      </x:c>
    </x:row>
    <x:row r="5259">
      <x:c r="A5259" s="472" t="str">
        <x:v>10</x:v>
      </x:c>
      <x:c r="B5259" s="472" t="str">
        <x:v>AC34</x:v>
      </x:c>
      <x:c r="C5259" s="472" t="str">
        <x:v>=IF(AG34="","",IF(COUNT(L34:P34)&lt;5,"",L34/5*20+M34/5*25+N34/5*25+O34/5*15+P34/5*15))</x:v>
      </x:c>
      <x:c r="D5259" s="472"/>
      <x:c r="E5259" s="472" t="str">
        <x:v>Rumus sumber</x:v>
      </x:c>
      <x:c r="F5259" s="472" t="str">
        <x:v>9 Sep 2026 21.01 WIB</x:v>
      </x:c>
    </x:row>
    <x:row r="5260">
      <x:c r="A5260" s="472" t="str">
        <x:v>10</x:v>
      </x:c>
      <x:c r="B5260" s="472" t="str">
        <x:v>AD34</x:v>
      </x:c>
      <x:c r="C5260" s="472" t="str">
        <x:v>=IF(AC34="","",IF(AC34&gt;=90,"Sangat Baik",IF(AC34&gt;=80,"Baik",IF(AC34&gt;=70,"Coaching","Underperform"))))</x:v>
      </x:c>
      <x:c r="D5260" s="472"/>
      <x:c r="E5260" s="472" t="str">
        <x:v>Rumus sumber</x:v>
      </x:c>
      <x:c r="F5260" s="472" t="str">
        <x:v>9 Sep 2026 21.01 WIB</x:v>
      </x:c>
    </x:row>
    <x:row r="5261">
      <x:c r="A5261" s="472" t="str">
        <x:v>10</x:v>
      </x:c>
      <x:c r="B5261" s="472" t="str">
        <x:v>AE34</x:v>
      </x:c>
      <x:c r="C5261" s="472" t="str">
        <x:v>=IF(AG34="","",IF(OR(AG34="INDAH",AG34="ADDEL",AG34="AMEL",AG34="PENTIL",AG34="JIJANG"),"Admin/CS","Fotografer"))</x:v>
      </x:c>
      <x:c r="D5261" s="472"/>
      <x:c r="E5261" s="472" t="str">
        <x:v>Rumus sumber</x:v>
      </x:c>
      <x:c r="F5261" s="472" t="str">
        <x:v>9 Sep 2026 21.01 WIB</x:v>
      </x:c>
    </x:row>
    <x:row r="5262">
      <x:c r="A5262" s="472" t="str">
        <x:v>10</x:v>
      </x:c>
      <x:c r="B5262" s="472" t="str">
        <x:v>AF34</x:v>
      </x:c>
      <x:c r="C5262" s="472" t="str">
        <x:v>=IF(OR(AG34="",COUNT(L34:P34)&lt;5),"",1)</x:v>
      </x:c>
      <x:c r="D5262" s="472"/>
      <x:c r="E5262" s="472" t="str">
        <x:v>Rumus sumber</x:v>
      </x:c>
      <x:c r="F5262" s="472" t="str">
        <x:v>9 Sep 2026 21.01 WIB</x:v>
      </x:c>
    </x:row>
    <x:row r="5263">
      <x:c r="A5263" s="472" t="str">
        <x:v>10</x:v>
      </x:c>
      <x:c r="B5263" s="472" t="str">
        <x:v>AG34</x:v>
      </x:c>
      <x:c r="C5263" s="472" t="str">
        <x:v>=IFERROR(K34,"")</x:v>
      </x:c>
      <x:c r="D5263" s="472"/>
      <x:c r="E5263" s="472" t="str">
        <x:v>Rumus sumber</x:v>
      </x:c>
      <x:c r="F5263" s="472" t="str">
        <x:v>9 Sep 2026 21.01 WIB</x:v>
      </x:c>
    </x:row>
    <x:row r="5264">
      <x:c r="A5264" s="472" t="str">
        <x:v>10</x:v>
      </x:c>
      <x:c r="B5264" s="472" t="str">
        <x:v>AC35</x:v>
      </x:c>
      <x:c r="C5264" s="472" t="str">
        <x:v>=IF(AG35="","",IF(COUNT(L35:P35)&lt;5,"",L35/5*20+M35/5*25+N35/5*25+O35/5*15+P35/5*15))</x:v>
      </x:c>
      <x:c r="D5264" s="472"/>
      <x:c r="E5264" s="472" t="str">
        <x:v>Rumus sumber</x:v>
      </x:c>
      <x:c r="F5264" s="472" t="str">
        <x:v>9 Sep 2026 21.01 WIB</x:v>
      </x:c>
    </x:row>
    <x:row r="5265">
      <x:c r="A5265" s="472" t="str">
        <x:v>10</x:v>
      </x:c>
      <x:c r="B5265" s="472" t="str">
        <x:v>AD35</x:v>
      </x:c>
      <x:c r="C5265" s="472" t="str">
        <x:v>=IF(AC35="","",IF(AC35&gt;=90,"Sangat Baik",IF(AC35&gt;=80,"Baik",IF(AC35&gt;=70,"Coaching","Underperform"))))</x:v>
      </x:c>
      <x:c r="D5265" s="472"/>
      <x:c r="E5265" s="472" t="str">
        <x:v>Rumus sumber</x:v>
      </x:c>
      <x:c r="F5265" s="472" t="str">
        <x:v>9 Sep 2026 21.01 WIB</x:v>
      </x:c>
    </x:row>
    <x:row r="5266">
      <x:c r="A5266" s="472" t="str">
        <x:v>10</x:v>
      </x:c>
      <x:c r="B5266" s="472" t="str">
        <x:v>AE35</x:v>
      </x:c>
      <x:c r="C5266" s="472" t="str">
        <x:v>=IF(AG35="","",IF(OR(AG35="INDAH",AG35="ADDEL",AG35="AMEL",AG35="PENTIL",AG35="JIJANG"),"Admin/CS","Fotografer"))</x:v>
      </x:c>
      <x:c r="D5266" s="472"/>
      <x:c r="E5266" s="472" t="str">
        <x:v>Rumus sumber</x:v>
      </x:c>
      <x:c r="F5266" s="472" t="str">
        <x:v>9 Sep 2026 21.01 WIB</x:v>
      </x:c>
    </x:row>
    <x:row r="5267">
      <x:c r="A5267" s="472" t="str">
        <x:v>10</x:v>
      </x:c>
      <x:c r="B5267" s="472" t="str">
        <x:v>AF35</x:v>
      </x:c>
      <x:c r="C5267" s="472" t="str">
        <x:v>=IF(OR(AG35="",COUNT(L35:P35)&lt;5),"",1)</x:v>
      </x:c>
      <x:c r="D5267" s="472"/>
      <x:c r="E5267" s="472" t="str">
        <x:v>Rumus sumber</x:v>
      </x:c>
      <x:c r="F5267" s="472" t="str">
        <x:v>9 Sep 2026 21.01 WIB</x:v>
      </x:c>
    </x:row>
    <x:row r="5268">
      <x:c r="A5268" s="472" t="str">
        <x:v>10</x:v>
      </x:c>
      <x:c r="B5268" s="472" t="str">
        <x:v>AG35</x:v>
      </x:c>
      <x:c r="C5268" s="472" t="str">
        <x:v>=IFERROR(K35,"")</x:v>
      </x:c>
      <x:c r="D5268" s="472"/>
      <x:c r="E5268" s="472" t="str">
        <x:v>Rumus sumber</x:v>
      </x:c>
      <x:c r="F5268" s="472" t="str">
        <x:v>9 Sep 2026 21.01 WIB</x:v>
      </x:c>
    </x:row>
    <x:row r="5269">
      <x:c r="A5269" s="472" t="str">
        <x:v>10</x:v>
      </x:c>
      <x:c r="B5269" s="472" t="str">
        <x:v>K41</x:v>
      </x:c>
      <x:c r="C5269" s="472" t="str">
        <x:v>=IF(O24="","",O24)</x:v>
      </x:c>
      <x:c r="D5269" s="472"/>
      <x:c r="E5269" s="472" t="str">
        <x:v>Rumus sumber</x:v>
      </x:c>
      <x:c r="F5269" s="472" t="str">
        <x:v>9 Sep 2026 21.01 WIB</x:v>
      </x:c>
    </x:row>
    <x:row r="5270">
      <x:c r="A5270" s="472" t="str">
        <x:v>11</x:v>
      </x:c>
      <x:c r="B5270" s="472" t="str">
        <x:v>H23</x:v>
      </x:c>
      <x:c r="C5270" s="472" t="str">
        <x:v>=SUM(H4:H22)</x:v>
      </x:c>
      <x:c r="D5270" s="472"/>
      <x:c r="E5270" s="472" t="str">
        <x:v>Rumus sumber</x:v>
      </x:c>
      <x:c r="F5270" s="472" t="str">
        <x:v>9 Sep 2026 21.01 WIB</x:v>
      </x:c>
    </x:row>
    <x:row r="5271">
      <x:c r="A5271" s="472" t="str">
        <x:v>11</x:v>
      </x:c>
      <x:c r="B5271" s="472" t="str">
        <x:v>K35</x:v>
      </x:c>
      <x:c r="C5271" s="472" t="str">
        <x:v>=IF(O28="","",O28)</x:v>
      </x:c>
      <x:c r="D5271" s="472"/>
      <x:c r="E5271" s="472" t="str">
        <x:v>Rumus sumber</x:v>
      </x:c>
      <x:c r="F5271" s="472" t="str">
        <x:v>9 Sep 2026 21.01 WIB</x:v>
      </x:c>
    </x:row>
    <x:row r="5272">
      <x:c r="A5272" s="472" t="str">
        <x:v>11</x:v>
      </x:c>
      <x:c r="B5272" s="472" t="str">
        <x:v>AC35</x:v>
      </x:c>
      <x:c r="C5272" s="472" t="str">
        <x:v>=IF(AG35="","",IF(COUNT(L35:P35)&lt;5,"",L35/5*20+M35/5*25+N35/5*25+O35/5*15+P35/5*15))</x:v>
      </x:c>
      <x:c r="D5272" s="472"/>
      <x:c r="E5272" s="472" t="str">
        <x:v>Rumus sumber</x:v>
      </x:c>
      <x:c r="F5272" s="472" t="str">
        <x:v>9 Sep 2026 21.01 WIB</x:v>
      </x:c>
    </x:row>
    <x:row r="5273">
      <x:c r="A5273" s="472" t="str">
        <x:v>11</x:v>
      </x:c>
      <x:c r="B5273" s="472" t="str">
        <x:v>AD35</x:v>
      </x:c>
      <x:c r="C5273" s="472" t="str">
        <x:v>=IF(AC35="","",IF(AC35&gt;=90,"Sangat Baik",IF(AC35&gt;=80,"Baik",IF(AC35&gt;=70,"Coaching","Underperform"))))</x:v>
      </x:c>
      <x:c r="D5273" s="472"/>
      <x:c r="E5273" s="472" t="str">
        <x:v>Rumus sumber</x:v>
      </x:c>
      <x:c r="F5273" s="472" t="str">
        <x:v>9 Sep 2026 21.01 WIB</x:v>
      </x:c>
    </x:row>
    <x:row r="5274">
      <x:c r="A5274" s="472" t="str">
        <x:v>11</x:v>
      </x:c>
      <x:c r="B5274" s="472" t="str">
        <x:v>AE35</x:v>
      </x:c>
      <x:c r="C5274" s="472" t="str">
        <x:v>=IF(AG35="","",IF(OR(AG35="INDAH",AG35="ADDEL",AG35="AMEL",AG35="PENTIL",AG35="JIJANG"),"Admin/CS","Fotografer"))</x:v>
      </x:c>
      <x:c r="D5274" s="472"/>
      <x:c r="E5274" s="472" t="str">
        <x:v>Rumus sumber</x:v>
      </x:c>
      <x:c r="F5274" s="472" t="str">
        <x:v>9 Sep 2026 21.01 WIB</x:v>
      </x:c>
    </x:row>
    <x:row r="5275">
      <x:c r="A5275" s="472" t="str">
        <x:v>11</x:v>
      </x:c>
      <x:c r="B5275" s="472" t="str">
        <x:v>AF35</x:v>
      </x:c>
      <x:c r="C5275" s="472" t="str">
        <x:v>=IF(OR(AG35="",COUNT(L35:P35)&lt;5),"",1)</x:v>
      </x:c>
      <x:c r="D5275" s="472"/>
      <x:c r="E5275" s="472" t="str">
        <x:v>Rumus sumber</x:v>
      </x:c>
      <x:c r="F5275" s="472" t="str">
        <x:v>9 Sep 2026 21.01 WIB</x:v>
      </x:c>
    </x:row>
    <x:row r="5276">
      <x:c r="A5276" s="472" t="str">
        <x:v>11</x:v>
      </x:c>
      <x:c r="B5276" s="472" t="str">
        <x:v>AG35</x:v>
      </x:c>
      <x:c r="C5276" s="472" t="str">
        <x:v>=IFERROR(K35,"")</x:v>
      </x:c>
      <x:c r="D5276" s="472"/>
      <x:c r="E5276" s="472" t="str">
        <x:v>Rumus sumber</x:v>
      </x:c>
      <x:c r="F5276" s="472" t="str">
        <x:v>9 Sep 2026 21.01 WIB</x:v>
      </x:c>
    </x:row>
    <x:row r="5277">
      <x:c r="A5277" s="472" t="str">
        <x:v>11</x:v>
      </x:c>
      <x:c r="B5277" s="472" t="str">
        <x:v>K36</x:v>
      </x:c>
      <x:c r="C5277" s="472" t="str">
        <x:v>=IF(O29="","",O29)</x:v>
      </x:c>
      <x:c r="D5277" s="472"/>
      <x:c r="E5277" s="472" t="str">
        <x:v>Rumus sumber</x:v>
      </x:c>
      <x:c r="F5277" s="472" t="str">
        <x:v>9 Sep 2026 21.01 WIB</x:v>
      </x:c>
    </x:row>
    <x:row r="5278">
      <x:c r="A5278" s="472" t="str">
        <x:v>11</x:v>
      </x:c>
      <x:c r="B5278" s="472" t="str">
        <x:v>AC36</x:v>
      </x:c>
      <x:c r="C5278" s="472" t="str">
        <x:v>=IF(AG36="","",IF(COUNT(L36:P36)&lt;5,"",L36/5*20+M36/5*25+N36/5*25+O36/5*15+P36/5*15))</x:v>
      </x:c>
      <x:c r="D5278" s="472"/>
      <x:c r="E5278" s="472" t="str">
        <x:v>Rumus sumber</x:v>
      </x:c>
      <x:c r="F5278" s="472" t="str">
        <x:v>9 Sep 2026 21.01 WIB</x:v>
      </x:c>
    </x:row>
    <x:row r="5279">
      <x:c r="A5279" s="472" t="str">
        <x:v>11</x:v>
      </x:c>
      <x:c r="B5279" s="472" t="str">
        <x:v>AD36</x:v>
      </x:c>
      <x:c r="C5279" s="472" t="str">
        <x:v>=IF(AC36="","",IF(AC36&gt;=90,"Sangat Baik",IF(AC36&gt;=80,"Baik",IF(AC36&gt;=70,"Coaching","Underperform"))))</x:v>
      </x:c>
      <x:c r="D5279" s="472"/>
      <x:c r="E5279" s="472" t="str">
        <x:v>Rumus sumber</x:v>
      </x:c>
      <x:c r="F5279" s="472" t="str">
        <x:v>9 Sep 2026 21.01 WIB</x:v>
      </x:c>
    </x:row>
    <x:row r="5280">
      <x:c r="A5280" s="472" t="str">
        <x:v>11</x:v>
      </x:c>
      <x:c r="B5280" s="472" t="str">
        <x:v>AE36</x:v>
      </x:c>
      <x:c r="C5280" s="472" t="str">
        <x:v>=IF(AG36="","",IF(OR(AG36="INDAH",AG36="ADDEL",AG36="AMEL",AG36="PENTIL",AG36="JIJANG"),"Admin/CS","Fotografer"))</x:v>
      </x:c>
      <x:c r="D5280" s="472"/>
      <x:c r="E5280" s="472" t="str">
        <x:v>Rumus sumber</x:v>
      </x:c>
      <x:c r="F5280" s="472" t="str">
        <x:v>9 Sep 2026 21.01 WIB</x:v>
      </x:c>
    </x:row>
    <x:row r="5281">
      <x:c r="A5281" s="472" t="str">
        <x:v>11</x:v>
      </x:c>
      <x:c r="B5281" s="472" t="str">
        <x:v>AF36</x:v>
      </x:c>
      <x:c r="C5281" s="472" t="str">
        <x:v>=IF(OR(AG36="",COUNT(L36:P36)&lt;5),"",1)</x:v>
      </x:c>
      <x:c r="D5281" s="472"/>
      <x:c r="E5281" s="472" t="str">
        <x:v>Rumus sumber</x:v>
      </x:c>
      <x:c r="F5281" s="472" t="str">
        <x:v>9 Sep 2026 21.01 WIB</x:v>
      </x:c>
    </x:row>
    <x:row r="5282">
      <x:c r="A5282" s="472" t="str">
        <x:v>11</x:v>
      </x:c>
      <x:c r="B5282" s="472" t="str">
        <x:v>AG36</x:v>
      </x:c>
      <x:c r="C5282" s="472" t="str">
        <x:v>=IFERROR(K36,"")</x:v>
      </x:c>
      <x:c r="D5282" s="472"/>
      <x:c r="E5282" s="472" t="str">
        <x:v>Rumus sumber</x:v>
      </x:c>
      <x:c r="F5282" s="472" t="str">
        <x:v>9 Sep 2026 21.01 WIB</x:v>
      </x:c>
    </x:row>
    <x:row r="5283">
      <x:c r="A5283" s="472" t="str">
        <x:v>11</x:v>
      </x:c>
      <x:c r="B5283" s="472" t="str">
        <x:v>K37</x:v>
      </x:c>
      <x:c r="C5283" s="472" t="str">
        <x:v>=IF(O30="","",O30)</x:v>
      </x:c>
      <x:c r="D5283" s="472"/>
      <x:c r="E5283" s="472" t="str">
        <x:v>Rumus sumber</x:v>
      </x:c>
      <x:c r="F5283" s="472" t="str">
        <x:v>9 Sep 2026 21.01 WIB</x:v>
      </x:c>
    </x:row>
    <x:row r="5284">
      <x:c r="A5284" s="472" t="str">
        <x:v>11</x:v>
      </x:c>
      <x:c r="B5284" s="472" t="str">
        <x:v>AC37</x:v>
      </x:c>
      <x:c r="C5284" s="472" t="str">
        <x:v>=IF(AG37="","",IF(COUNT(L37:P37)&lt;5,"",L37/5*20+M37/5*25+N37/5*25+O37/5*15+P37/5*15))</x:v>
      </x:c>
      <x:c r="D5284" s="472"/>
      <x:c r="E5284" s="472" t="str">
        <x:v>Rumus sumber</x:v>
      </x:c>
      <x:c r="F5284" s="472" t="str">
        <x:v>9 Sep 2026 21.01 WIB</x:v>
      </x:c>
    </x:row>
    <x:row r="5285">
      <x:c r="A5285" s="472" t="str">
        <x:v>11</x:v>
      </x:c>
      <x:c r="B5285" s="472" t="str">
        <x:v>AD37</x:v>
      </x:c>
      <x:c r="C5285" s="472" t="str">
        <x:v>=IF(AC37="","",IF(AC37&gt;=90,"Sangat Baik",IF(AC37&gt;=80,"Baik",IF(AC37&gt;=70,"Coaching","Underperform"))))</x:v>
      </x:c>
      <x:c r="D5285" s="472"/>
      <x:c r="E5285" s="472" t="str">
        <x:v>Rumus sumber</x:v>
      </x:c>
      <x:c r="F5285" s="472" t="str">
        <x:v>9 Sep 2026 21.01 WIB</x:v>
      </x:c>
    </x:row>
    <x:row r="5286">
      <x:c r="A5286" s="472" t="str">
        <x:v>11</x:v>
      </x:c>
      <x:c r="B5286" s="472" t="str">
        <x:v>AE37</x:v>
      </x:c>
      <x:c r="C5286" s="472" t="str">
        <x:v>=IF(AG37="","",IF(OR(AG37="INDAH",AG37="ADDEL",AG37="AMEL",AG37="PENTIL",AG37="JIJANG"),"Admin/CS","Fotografer"))</x:v>
      </x:c>
      <x:c r="D5286" s="472"/>
      <x:c r="E5286" s="472" t="str">
        <x:v>Rumus sumber</x:v>
      </x:c>
      <x:c r="F5286" s="472" t="str">
        <x:v>9 Sep 2026 21.01 WIB</x:v>
      </x:c>
    </x:row>
    <x:row r="5287">
      <x:c r="A5287" s="472" t="str">
        <x:v>11</x:v>
      </x:c>
      <x:c r="B5287" s="472" t="str">
        <x:v>AF37</x:v>
      </x:c>
      <x:c r="C5287" s="472" t="str">
        <x:v>=IF(OR(AG37="",COUNT(L37:P37)&lt;5),"",1)</x:v>
      </x:c>
      <x:c r="D5287" s="472"/>
      <x:c r="E5287" s="472" t="str">
        <x:v>Rumus sumber</x:v>
      </x:c>
      <x:c r="F5287" s="472" t="str">
        <x:v>9 Sep 2026 21.01 WIB</x:v>
      </x:c>
    </x:row>
    <x:row r="5288">
      <x:c r="A5288" s="472" t="str">
        <x:v>11</x:v>
      </x:c>
      <x:c r="B5288" s="472" t="str">
        <x:v>AG37</x:v>
      </x:c>
      <x:c r="C5288" s="472" t="str">
        <x:v>=IFERROR(K37,"")</x:v>
      </x:c>
      <x:c r="D5288" s="472"/>
      <x:c r="E5288" s="472" t="str">
        <x:v>Rumus sumber</x:v>
      </x:c>
      <x:c r="F5288" s="472" t="str">
        <x:v>9 Sep 2026 21.01 WIB</x:v>
      </x:c>
    </x:row>
    <x:row r="5289">
      <x:c r="A5289" s="472" t="str">
        <x:v>11</x:v>
      </x:c>
      <x:c r="B5289" s="472" t="str">
        <x:v>AC38</x:v>
      </x:c>
      <x:c r="C5289" s="472" t="str">
        <x:v>=IF(AG38="","",IF(COUNT(L38:P38)&lt;5,"",L38/5*20+M38/5*25+N38/5*25+O38/5*15+P38/5*15))</x:v>
      </x:c>
      <x:c r="D5289" s="472"/>
      <x:c r="E5289" s="472" t="str">
        <x:v>Rumus sumber</x:v>
      </x:c>
      <x:c r="F5289" s="472" t="str">
        <x:v>9 Sep 2026 21.01 WIB</x:v>
      </x:c>
    </x:row>
    <x:row r="5290">
      <x:c r="A5290" s="472" t="str">
        <x:v>11</x:v>
      </x:c>
      <x:c r="B5290" s="472" t="str">
        <x:v>AD38</x:v>
      </x:c>
      <x:c r="C5290" s="472" t="str">
        <x:v>=IF(AC38="","",IF(AC38&gt;=90,"Sangat Baik",IF(AC38&gt;=80,"Baik",IF(AC38&gt;=70,"Coaching","Underperform"))))</x:v>
      </x:c>
      <x:c r="D5290" s="472"/>
      <x:c r="E5290" s="472" t="str">
        <x:v>Rumus sumber</x:v>
      </x:c>
      <x:c r="F5290" s="472" t="str">
        <x:v>9 Sep 2026 21.01 WIB</x:v>
      </x:c>
    </x:row>
    <x:row r="5291">
      <x:c r="A5291" s="472" t="str">
        <x:v>11</x:v>
      </x:c>
      <x:c r="B5291" s="472" t="str">
        <x:v>AE38</x:v>
      </x:c>
      <x:c r="C5291" s="472" t="str">
        <x:v>=IF(AG38="","",IF(OR(AG38="INDAH",AG38="ADDEL",AG38="AMEL",AG38="PENTIL",AG38="JIJANG"),"Admin/CS","Fotografer"))</x:v>
      </x:c>
      <x:c r="D5291" s="472"/>
      <x:c r="E5291" s="472" t="str">
        <x:v>Rumus sumber</x:v>
      </x:c>
      <x:c r="F5291" s="472" t="str">
        <x:v>9 Sep 2026 21.01 WIB</x:v>
      </x:c>
    </x:row>
    <x:row r="5292">
      <x:c r="A5292" s="472" t="str">
        <x:v>11</x:v>
      </x:c>
      <x:c r="B5292" s="472" t="str">
        <x:v>AF38</x:v>
      </x:c>
      <x:c r="C5292" s="472" t="str">
        <x:v>=IF(OR(AG38="",COUNT(L38:P38)&lt;5),"",1)</x:v>
      </x:c>
      <x:c r="D5292" s="472"/>
      <x:c r="E5292" s="472" t="str">
        <x:v>Rumus sumber</x:v>
      </x:c>
      <x:c r="F5292" s="472" t="str">
        <x:v>9 Sep 2026 21.01 WIB</x:v>
      </x:c>
    </x:row>
    <x:row r="5293">
      <x:c r="A5293" s="472" t="str">
        <x:v>11</x:v>
      </x:c>
      <x:c r="B5293" s="472" t="str">
        <x:v>AG38</x:v>
      </x:c>
      <x:c r="C5293" s="472" t="str">
        <x:v>=IFERROR(K38,"")</x:v>
      </x:c>
      <x:c r="D5293" s="472"/>
      <x:c r="E5293" s="472" t="str">
        <x:v>Rumus sumber</x:v>
      </x:c>
      <x:c r="F5293" s="472" t="str">
        <x:v>9 Sep 2026 21.01 WIB</x:v>
      </x:c>
    </x:row>
    <x:row r="5294">
      <x:c r="A5294" s="472" t="str">
        <x:v>11</x:v>
      </x:c>
      <x:c r="B5294" s="472" t="str">
        <x:v>AC39</x:v>
      </x:c>
      <x:c r="C5294" s="472" t="str">
        <x:v>=IF(AG39="","",IF(COUNT(L39:P39)&lt;5,"",L39/5*20+M39/5*25+N39/5*25+O39/5*15+P39/5*15))</x:v>
      </x:c>
      <x:c r="D5294" s="472"/>
      <x:c r="E5294" s="472" t="str">
        <x:v>Rumus sumber</x:v>
      </x:c>
      <x:c r="F5294" s="472" t="str">
        <x:v>9 Sep 2026 21.01 WIB</x:v>
      </x:c>
    </x:row>
    <x:row r="5295">
      <x:c r="A5295" s="472" t="str">
        <x:v>11</x:v>
      </x:c>
      <x:c r="B5295" s="472" t="str">
        <x:v>AD39</x:v>
      </x:c>
      <x:c r="C5295" s="472" t="str">
        <x:v>=IF(AC39="","",IF(AC39&gt;=90,"Sangat Baik",IF(AC39&gt;=80,"Baik",IF(AC39&gt;=70,"Coaching","Underperform"))))</x:v>
      </x:c>
      <x:c r="D5295" s="472"/>
      <x:c r="E5295" s="472" t="str">
        <x:v>Rumus sumber</x:v>
      </x:c>
      <x:c r="F5295" s="472" t="str">
        <x:v>9 Sep 2026 21.01 WIB</x:v>
      </x:c>
    </x:row>
    <x:row r="5296">
      <x:c r="A5296" s="472" t="str">
        <x:v>11</x:v>
      </x:c>
      <x:c r="B5296" s="472" t="str">
        <x:v>AE39</x:v>
      </x:c>
      <x:c r="C5296" s="472" t="str">
        <x:v>=IF(AG39="","",IF(OR(AG39="INDAH",AG39="ADDEL",AG39="AMEL",AG39="PENTIL",AG39="JIJANG"),"Admin/CS","Fotografer"))</x:v>
      </x:c>
      <x:c r="D5296" s="472"/>
      <x:c r="E5296" s="472" t="str">
        <x:v>Rumus sumber</x:v>
      </x:c>
      <x:c r="F5296" s="472" t="str">
        <x:v>9 Sep 2026 21.01 WIB</x:v>
      </x:c>
    </x:row>
    <x:row r="5297">
      <x:c r="A5297" s="472" t="str">
        <x:v>11</x:v>
      </x:c>
      <x:c r="B5297" s="472" t="str">
        <x:v>AF39</x:v>
      </x:c>
      <x:c r="C5297" s="472" t="str">
        <x:v>=IF(OR(AG39="",COUNT(L39:P39)&lt;5),"",1)</x:v>
      </x:c>
      <x:c r="D5297" s="472"/>
      <x:c r="E5297" s="472" t="str">
        <x:v>Rumus sumber</x:v>
      </x:c>
      <x:c r="F5297" s="472" t="str">
        <x:v>9 Sep 2026 21.01 WIB</x:v>
      </x:c>
    </x:row>
    <x:row r="5298">
      <x:c r="A5298" s="472" t="str">
        <x:v>11</x:v>
      </x:c>
      <x:c r="B5298" s="472" t="str">
        <x:v>AG39</x:v>
      </x:c>
      <x:c r="C5298" s="472" t="str">
        <x:v>=IFERROR(K39,"")</x:v>
      </x:c>
      <x:c r="D5298" s="472"/>
      <x:c r="E5298" s="472" t="str">
        <x:v>Rumus sumber</x:v>
      </x:c>
      <x:c r="F5298" s="472" t="str">
        <x:v>9 Sep 2026 21.01 WIB</x:v>
      </x:c>
    </x:row>
    <x:row r="5299">
      <x:c r="A5299" s="472" t="str">
        <x:v>11</x:v>
      </x:c>
      <x:c r="B5299" s="472" t="str">
        <x:v>K45</x:v>
      </x:c>
      <x:c r="C5299" s="472" t="str">
        <x:v>=IF(O28="","",O28)</x:v>
      </x:c>
      <x:c r="D5299" s="472"/>
      <x:c r="E5299" s="472" t="str">
        <x:v>Rumus sumber</x:v>
      </x:c>
      <x:c r="F5299" s="472" t="str">
        <x:v>9 Sep 2026 21.01 WIB</x:v>
      </x:c>
    </x:row>
    <x:row r="5300">
      <x:c r="A5300" s="472" t="str">
        <x:v>12</x:v>
      </x:c>
      <x:c r="B5300" s="472" t="str">
        <x:v>H23</x:v>
      </x:c>
      <x:c r="C5300" s="472" t="str">
        <x:v>=SUM(H4:H22)</x:v>
      </x:c>
      <x:c r="D5300" s="472"/>
      <x:c r="E5300" s="472" t="str">
        <x:v>Rumus sumber</x:v>
      </x:c>
      <x:c r="F5300" s="472" t="str">
        <x:v>9 Sep 2026 21.01 WIB</x:v>
      </x:c>
    </x:row>
    <x:row r="5301">
      <x:c r="A5301" s="472" t="str">
        <x:v>12</x:v>
      </x:c>
      <x:c r="B5301" s="472" t="str">
        <x:v>K35</x:v>
      </x:c>
      <x:c r="C5301" s="472" t="str">
        <x:v>=IF(O28="","",O28)</x:v>
      </x:c>
      <x:c r="D5301" s="472"/>
      <x:c r="E5301" s="472" t="str">
        <x:v>Rumus sumber</x:v>
      </x:c>
      <x:c r="F5301" s="472" t="str">
        <x:v>9 Sep 2026 21.01 WIB</x:v>
      </x:c>
    </x:row>
    <x:row r="5302">
      <x:c r="A5302" s="472" t="str">
        <x:v>12</x:v>
      </x:c>
      <x:c r="B5302" s="472" t="str">
        <x:v>AC35</x:v>
      </x:c>
      <x:c r="C5302" s="472" t="str">
        <x:v>=IF(AG35="","",IF(COUNT(L35:P35)&lt;5,"",L35/5*20+M35/5*25+N35/5*25+O35/5*15+P35/5*15))</x:v>
      </x:c>
      <x:c r="D5302" s="472"/>
      <x:c r="E5302" s="472" t="str">
        <x:v>Rumus sumber</x:v>
      </x:c>
      <x:c r="F5302" s="472" t="str">
        <x:v>9 Sep 2026 21.01 WIB</x:v>
      </x:c>
    </x:row>
    <x:row r="5303">
      <x:c r="A5303" s="472" t="str">
        <x:v>12</x:v>
      </x:c>
      <x:c r="B5303" s="472" t="str">
        <x:v>AD35</x:v>
      </x:c>
      <x:c r="C5303" s="472" t="str">
        <x:v>=IF(AC35="","",IF(AC35&gt;=90,"Sangat Baik",IF(AC35&gt;=80,"Baik",IF(AC35&gt;=70,"Coaching","Underperform"))))</x:v>
      </x:c>
      <x:c r="D5303" s="472"/>
      <x:c r="E5303" s="472" t="str">
        <x:v>Rumus sumber</x:v>
      </x:c>
      <x:c r="F5303" s="472" t="str">
        <x:v>9 Sep 2026 21.01 WIB</x:v>
      </x:c>
    </x:row>
    <x:row r="5304">
      <x:c r="A5304" s="472" t="str">
        <x:v>12</x:v>
      </x:c>
      <x:c r="B5304" s="472" t="str">
        <x:v>AE35</x:v>
      </x:c>
      <x:c r="C5304" s="472" t="str">
        <x:v>=IF(AG35="","",IF(OR(AG35="INDAH",AG35="ADDEL",AG35="AMEL",AG35="PENTIL",AG35="JIJANG"),"Admin/CS","Fotografer"))</x:v>
      </x:c>
      <x:c r="D5304" s="472"/>
      <x:c r="E5304" s="472" t="str">
        <x:v>Rumus sumber</x:v>
      </x:c>
      <x:c r="F5304" s="472" t="str">
        <x:v>9 Sep 2026 21.01 WIB</x:v>
      </x:c>
    </x:row>
    <x:row r="5305">
      <x:c r="A5305" s="472" t="str">
        <x:v>12</x:v>
      </x:c>
      <x:c r="B5305" s="472" t="str">
        <x:v>AF35</x:v>
      </x:c>
      <x:c r="C5305" s="472" t="str">
        <x:v>=IF(OR(AG35="",COUNT(L35:P35)&lt;5),"",1)</x:v>
      </x:c>
      <x:c r="D5305" s="472"/>
      <x:c r="E5305" s="472" t="str">
        <x:v>Rumus sumber</x:v>
      </x:c>
      <x:c r="F5305" s="472" t="str">
        <x:v>9 Sep 2026 21.01 WIB</x:v>
      </x:c>
    </x:row>
    <x:row r="5306">
      <x:c r="A5306" s="472" t="str">
        <x:v>12</x:v>
      </x:c>
      <x:c r="B5306" s="472" t="str">
        <x:v>AG35</x:v>
      </x:c>
      <x:c r="C5306" s="472" t="str">
        <x:v>=IFERROR(K35,"")</x:v>
      </x:c>
      <x:c r="D5306" s="472"/>
      <x:c r="E5306" s="472" t="str">
        <x:v>Rumus sumber</x:v>
      </x:c>
      <x:c r="F5306" s="472" t="str">
        <x:v>9 Sep 2026 21.01 WIB</x:v>
      </x:c>
    </x:row>
    <x:row r="5307">
      <x:c r="A5307" s="472" t="str">
        <x:v>12</x:v>
      </x:c>
      <x:c r="B5307" s="472" t="str">
        <x:v>K36</x:v>
      </x:c>
      <x:c r="C5307" s="472" t="str">
        <x:v>=IF(O29="","",O29)</x:v>
      </x:c>
      <x:c r="D5307" s="472"/>
      <x:c r="E5307" s="472" t="str">
        <x:v>Rumus sumber</x:v>
      </x:c>
      <x:c r="F5307" s="472" t="str">
        <x:v>9 Sep 2026 21.01 WIB</x:v>
      </x:c>
    </x:row>
    <x:row r="5308">
      <x:c r="A5308" s="472" t="str">
        <x:v>12</x:v>
      </x:c>
      <x:c r="B5308" s="472" t="str">
        <x:v>AC36</x:v>
      </x:c>
      <x:c r="C5308" s="472" t="str">
        <x:v>=IF(AG36="","",IF(COUNT(L36:P36)&lt;5,"",L36/5*20+M36/5*25+N36/5*25+O36/5*15+P36/5*15))</x:v>
      </x:c>
      <x:c r="D5308" s="472"/>
      <x:c r="E5308" s="472" t="str">
        <x:v>Rumus sumber</x:v>
      </x:c>
      <x:c r="F5308" s="472" t="str">
        <x:v>9 Sep 2026 21.01 WIB</x:v>
      </x:c>
    </x:row>
    <x:row r="5309">
      <x:c r="A5309" s="472" t="str">
        <x:v>12</x:v>
      </x:c>
      <x:c r="B5309" s="472" t="str">
        <x:v>AD36</x:v>
      </x:c>
      <x:c r="C5309" s="472" t="str">
        <x:v>=IF(AC36="","",IF(AC36&gt;=90,"Sangat Baik",IF(AC36&gt;=80,"Baik",IF(AC36&gt;=70,"Coaching","Underperform"))))</x:v>
      </x:c>
      <x:c r="D5309" s="472"/>
      <x:c r="E5309" s="472" t="str">
        <x:v>Rumus sumber</x:v>
      </x:c>
      <x:c r="F5309" s="472" t="str">
        <x:v>9 Sep 2026 21.01 WIB</x:v>
      </x:c>
    </x:row>
    <x:row r="5310">
      <x:c r="A5310" s="472" t="str">
        <x:v>12</x:v>
      </x:c>
      <x:c r="B5310" s="472" t="str">
        <x:v>AE36</x:v>
      </x:c>
      <x:c r="C5310" s="472" t="str">
        <x:v>=IF(AG36="","",IF(OR(AG36="INDAH",AG36="ADDEL",AG36="AMEL",AG36="PENTIL",AG36="JIJANG"),"Admin/CS","Fotografer"))</x:v>
      </x:c>
      <x:c r="D5310" s="472"/>
      <x:c r="E5310" s="472" t="str">
        <x:v>Rumus sumber</x:v>
      </x:c>
      <x:c r="F5310" s="472" t="str">
        <x:v>9 Sep 2026 21.01 WIB</x:v>
      </x:c>
    </x:row>
    <x:row r="5311">
      <x:c r="A5311" s="472" t="str">
        <x:v>12</x:v>
      </x:c>
      <x:c r="B5311" s="472" t="str">
        <x:v>AF36</x:v>
      </x:c>
      <x:c r="C5311" s="472" t="str">
        <x:v>=IF(OR(AG36="",COUNT(L36:P36)&lt;5),"",1)</x:v>
      </x:c>
      <x:c r="D5311" s="472"/>
      <x:c r="E5311" s="472" t="str">
        <x:v>Rumus sumber</x:v>
      </x:c>
      <x:c r="F5311" s="472" t="str">
        <x:v>9 Sep 2026 21.01 WIB</x:v>
      </x:c>
    </x:row>
    <x:row r="5312">
      <x:c r="A5312" s="472" t="str">
        <x:v>12</x:v>
      </x:c>
      <x:c r="B5312" s="472" t="str">
        <x:v>AG36</x:v>
      </x:c>
      <x:c r="C5312" s="472" t="str">
        <x:v>=IFERROR(K36,"")</x:v>
      </x:c>
      <x:c r="D5312" s="472"/>
      <x:c r="E5312" s="472" t="str">
        <x:v>Rumus sumber</x:v>
      </x:c>
      <x:c r="F5312" s="472" t="str">
        <x:v>9 Sep 2026 21.01 WIB</x:v>
      </x:c>
    </x:row>
    <x:row r="5313">
      <x:c r="A5313" s="472" t="str">
        <x:v>12</x:v>
      </x:c>
      <x:c r="B5313" s="472" t="str">
        <x:v>K37</x:v>
      </x:c>
      <x:c r="C5313" s="472" t="str">
        <x:v>=IF(O30="","",O30)</x:v>
      </x:c>
      <x:c r="D5313" s="472"/>
      <x:c r="E5313" s="472" t="str">
        <x:v>Rumus sumber</x:v>
      </x:c>
      <x:c r="F5313" s="472" t="str">
        <x:v>9 Sep 2026 21.01 WIB</x:v>
      </x:c>
    </x:row>
    <x:row r="5314">
      <x:c r="A5314" s="472" t="str">
        <x:v>12</x:v>
      </x:c>
      <x:c r="B5314" s="472" t="str">
        <x:v>AC37</x:v>
      </x:c>
      <x:c r="C5314" s="472" t="str">
        <x:v>=IF(AG37="","",IF(COUNT(L37:P37)&lt;5,"",L37/5*20+M37/5*25+N37/5*25+O37/5*15+P37/5*15))</x:v>
      </x:c>
      <x:c r="D5314" s="472"/>
      <x:c r="E5314" s="472" t="str">
        <x:v>Rumus sumber</x:v>
      </x:c>
      <x:c r="F5314" s="472" t="str">
        <x:v>9 Sep 2026 21.01 WIB</x:v>
      </x:c>
    </x:row>
    <x:row r="5315">
      <x:c r="A5315" s="472" t="str">
        <x:v>12</x:v>
      </x:c>
      <x:c r="B5315" s="472" t="str">
        <x:v>AD37</x:v>
      </x:c>
      <x:c r="C5315" s="472" t="str">
        <x:v>=IF(AC37="","",IF(AC37&gt;=90,"Sangat Baik",IF(AC37&gt;=80,"Baik",IF(AC37&gt;=70,"Coaching","Underperform"))))</x:v>
      </x:c>
      <x:c r="D5315" s="472"/>
      <x:c r="E5315" s="472" t="str">
        <x:v>Rumus sumber</x:v>
      </x:c>
      <x:c r="F5315" s="472" t="str">
        <x:v>9 Sep 2026 21.01 WIB</x:v>
      </x:c>
    </x:row>
    <x:row r="5316">
      <x:c r="A5316" s="472" t="str">
        <x:v>12</x:v>
      </x:c>
      <x:c r="B5316" s="472" t="str">
        <x:v>AE37</x:v>
      </x:c>
      <x:c r="C5316" s="472" t="str">
        <x:v>=IF(AG37="","",IF(OR(AG37="INDAH",AG37="ADDEL",AG37="AMEL",AG37="PENTIL",AG37="JIJANG"),"Admin/CS","Fotografer"))</x:v>
      </x:c>
      <x:c r="D5316" s="472"/>
      <x:c r="E5316" s="472" t="str">
        <x:v>Rumus sumber</x:v>
      </x:c>
      <x:c r="F5316" s="472" t="str">
        <x:v>9 Sep 2026 21.01 WIB</x:v>
      </x:c>
    </x:row>
    <x:row r="5317">
      <x:c r="A5317" s="472" t="str">
        <x:v>12</x:v>
      </x:c>
      <x:c r="B5317" s="472" t="str">
        <x:v>AF37</x:v>
      </x:c>
      <x:c r="C5317" s="472" t="str">
        <x:v>=IF(OR(AG37="",COUNT(L37:P37)&lt;5),"",1)</x:v>
      </x:c>
      <x:c r="D5317" s="472"/>
      <x:c r="E5317" s="472" t="str">
        <x:v>Rumus sumber</x:v>
      </x:c>
      <x:c r="F5317" s="472" t="str">
        <x:v>9 Sep 2026 21.01 WIB</x:v>
      </x:c>
    </x:row>
    <x:row r="5318">
      <x:c r="A5318" s="472" t="str">
        <x:v>12</x:v>
      </x:c>
      <x:c r="B5318" s="472" t="str">
        <x:v>AG37</x:v>
      </x:c>
      <x:c r="C5318" s="472" t="str">
        <x:v>=IFERROR(K37,"")</x:v>
      </x:c>
      <x:c r="D5318" s="472"/>
      <x:c r="E5318" s="472" t="str">
        <x:v>Rumus sumber</x:v>
      </x:c>
      <x:c r="F5318" s="472" t="str">
        <x:v>9 Sep 2026 21.01 WIB</x:v>
      </x:c>
    </x:row>
    <x:row r="5319">
      <x:c r="A5319" s="472" t="str">
        <x:v>12</x:v>
      </x:c>
      <x:c r="B5319" s="472" t="str">
        <x:v>AC38</x:v>
      </x:c>
      <x:c r="C5319" s="472" t="str">
        <x:v>=IF(AG38="","",IF(COUNT(L38:P38)&lt;5,"",L38/5*20+M38/5*25+N38/5*25+O38/5*15+P38/5*15))</x:v>
      </x:c>
      <x:c r="D5319" s="472"/>
      <x:c r="E5319" s="472" t="str">
        <x:v>Rumus sumber</x:v>
      </x:c>
      <x:c r="F5319" s="472" t="str">
        <x:v>9 Sep 2026 21.01 WIB</x:v>
      </x:c>
    </x:row>
    <x:row r="5320">
      <x:c r="A5320" s="472" t="str">
        <x:v>12</x:v>
      </x:c>
      <x:c r="B5320" s="472" t="str">
        <x:v>AD38</x:v>
      </x:c>
      <x:c r="C5320" s="472" t="str">
        <x:v>=IF(AC38="","",IF(AC38&gt;=90,"Sangat Baik",IF(AC38&gt;=80,"Baik",IF(AC38&gt;=70,"Coaching","Underperform"))))</x:v>
      </x:c>
      <x:c r="D5320" s="472"/>
      <x:c r="E5320" s="472" t="str">
        <x:v>Rumus sumber</x:v>
      </x:c>
      <x:c r="F5320" s="472" t="str">
        <x:v>9 Sep 2026 21.01 WIB</x:v>
      </x:c>
    </x:row>
    <x:row r="5321">
      <x:c r="A5321" s="472" t="str">
        <x:v>12</x:v>
      </x:c>
      <x:c r="B5321" s="472" t="str">
        <x:v>AE38</x:v>
      </x:c>
      <x:c r="C5321" s="472" t="str">
        <x:v>=IF(AG38="","",IF(OR(AG38="INDAH",AG38="ADDEL",AG38="AMEL",AG38="PENTIL",AG38="JIJANG"),"Admin/CS","Fotografer"))</x:v>
      </x:c>
      <x:c r="D5321" s="472"/>
      <x:c r="E5321" s="472" t="str">
        <x:v>Rumus sumber</x:v>
      </x:c>
      <x:c r="F5321" s="472" t="str">
        <x:v>9 Sep 2026 21.01 WIB</x:v>
      </x:c>
    </x:row>
    <x:row r="5322">
      <x:c r="A5322" s="472" t="str">
        <x:v>12</x:v>
      </x:c>
      <x:c r="B5322" s="472" t="str">
        <x:v>AF38</x:v>
      </x:c>
      <x:c r="C5322" s="472" t="str">
        <x:v>=IF(OR(AG38="",COUNT(L38:P38)&lt;5),"",1)</x:v>
      </x:c>
      <x:c r="D5322" s="472"/>
      <x:c r="E5322" s="472" t="str">
        <x:v>Rumus sumber</x:v>
      </x:c>
      <x:c r="F5322" s="472" t="str">
        <x:v>9 Sep 2026 21.01 WIB</x:v>
      </x:c>
    </x:row>
    <x:row r="5323">
      <x:c r="A5323" s="472" t="str">
        <x:v>12</x:v>
      </x:c>
      <x:c r="B5323" s="472" t="str">
        <x:v>AG38</x:v>
      </x:c>
      <x:c r="C5323" s="472" t="str">
        <x:v>=IFERROR(K38,"")</x:v>
      </x:c>
      <x:c r="D5323" s="472"/>
      <x:c r="E5323" s="472" t="str">
        <x:v>Rumus sumber</x:v>
      </x:c>
      <x:c r="F5323" s="472" t="str">
        <x:v>9 Sep 2026 21.01 WIB</x:v>
      </x:c>
    </x:row>
    <x:row r="5324">
      <x:c r="A5324" s="472" t="str">
        <x:v>12</x:v>
      </x:c>
      <x:c r="B5324" s="472" t="str">
        <x:v>AC39</x:v>
      </x:c>
      <x:c r="C5324" s="472" t="str">
        <x:v>=IF(AG39="","",IF(COUNT(L39:P39)&lt;5,"",L39/5*20+M39/5*25+N39/5*25+O39/5*15+P39/5*15))</x:v>
      </x:c>
      <x:c r="D5324" s="472"/>
      <x:c r="E5324" s="472" t="str">
        <x:v>Rumus sumber</x:v>
      </x:c>
      <x:c r="F5324" s="472" t="str">
        <x:v>9 Sep 2026 21.01 WIB</x:v>
      </x:c>
    </x:row>
    <x:row r="5325">
      <x:c r="A5325" s="472" t="str">
        <x:v>12</x:v>
      </x:c>
      <x:c r="B5325" s="472" t="str">
        <x:v>AD39</x:v>
      </x:c>
      <x:c r="C5325" s="472" t="str">
        <x:v>=IF(AC39="","",IF(AC39&gt;=90,"Sangat Baik",IF(AC39&gt;=80,"Baik",IF(AC39&gt;=70,"Coaching","Underperform"))))</x:v>
      </x:c>
      <x:c r="D5325" s="472"/>
      <x:c r="E5325" s="472" t="str">
        <x:v>Rumus sumber</x:v>
      </x:c>
      <x:c r="F5325" s="472" t="str">
        <x:v>9 Sep 2026 21.01 WIB</x:v>
      </x:c>
    </x:row>
    <x:row r="5326">
      <x:c r="A5326" s="472" t="str">
        <x:v>12</x:v>
      </x:c>
      <x:c r="B5326" s="472" t="str">
        <x:v>AE39</x:v>
      </x:c>
      <x:c r="C5326" s="472" t="str">
        <x:v>=IF(AG39="","",IF(OR(AG39="INDAH",AG39="ADDEL",AG39="AMEL",AG39="PENTIL",AG39="JIJANG"),"Admin/CS","Fotografer"))</x:v>
      </x:c>
      <x:c r="D5326" s="472"/>
      <x:c r="E5326" s="472" t="str">
        <x:v>Rumus sumber</x:v>
      </x:c>
      <x:c r="F5326" s="472" t="str">
        <x:v>9 Sep 2026 21.01 WIB</x:v>
      </x:c>
    </x:row>
    <x:row r="5327">
      <x:c r="A5327" s="472" t="str">
        <x:v>12</x:v>
      </x:c>
      <x:c r="B5327" s="472" t="str">
        <x:v>AF39</x:v>
      </x:c>
      <x:c r="C5327" s="472" t="str">
        <x:v>=IF(OR(AG39="",COUNT(L39:P39)&lt;5),"",1)</x:v>
      </x:c>
      <x:c r="D5327" s="472"/>
      <x:c r="E5327" s="472" t="str">
        <x:v>Rumus sumber</x:v>
      </x:c>
      <x:c r="F5327" s="472" t="str">
        <x:v>9 Sep 2026 21.01 WIB</x:v>
      </x:c>
    </x:row>
    <x:row r="5328">
      <x:c r="A5328" s="472" t="str">
        <x:v>12</x:v>
      </x:c>
      <x:c r="B5328" s="472" t="str">
        <x:v>AG39</x:v>
      </x:c>
      <x:c r="C5328" s="472" t="str">
        <x:v>=IFERROR(K39,"")</x:v>
      </x:c>
      <x:c r="D5328" s="472"/>
      <x:c r="E5328" s="472" t="str">
        <x:v>Rumus sumber</x:v>
      </x:c>
      <x:c r="F5328" s="472" t="str">
        <x:v>9 Sep 2026 21.01 WIB</x:v>
      </x:c>
    </x:row>
    <x:row r="5329">
      <x:c r="A5329" s="472" t="str">
        <x:v>12</x:v>
      </x:c>
      <x:c r="B5329" s="472" t="str">
        <x:v>K45</x:v>
      </x:c>
      <x:c r="C5329" s="472" t="str">
        <x:v>=IF(O28="","",O28)</x:v>
      </x:c>
      <x:c r="D5329" s="472"/>
      <x:c r="E5329" s="472" t="str">
        <x:v>Rumus sumber</x:v>
      </x:c>
      <x:c r="F5329" s="472" t="str">
        <x:v>9 Sep 2026 21.01 WIB</x:v>
      </x:c>
    </x:row>
    <x:row r="5330">
      <x:c r="A5330" s="472" t="str">
        <x:v>13</x:v>
      </x:c>
      <x:c r="B5330" s="472" t="str">
        <x:v>H20</x:v>
      </x:c>
      <x:c r="C5330" s="472" t="str">
        <x:v>=SUM(H4:H19)</x:v>
      </x:c>
      <x:c r="D5330" s="472"/>
      <x:c r="E5330" s="472" t="str">
        <x:v>Rumus sumber</x:v>
      </x:c>
      <x:c r="F5330" s="472" t="str">
        <x:v>9 Sep 2026 21.01 WIB</x:v>
      </x:c>
    </x:row>
    <x:row r="5331">
      <x:c r="A5331" s="472" t="str">
        <x:v>13</x:v>
      </x:c>
      <x:c r="B5331" s="472" t="str">
        <x:v>K32</x:v>
      </x:c>
      <x:c r="C5331" s="472" t="str">
        <x:v>=IF(O25="","",O25)</x:v>
      </x:c>
      <x:c r="D5331" s="472"/>
      <x:c r="E5331" s="472" t="str">
        <x:v>Rumus sumber</x:v>
      </x:c>
      <x:c r="F5331" s="472" t="str">
        <x:v>9 Sep 2026 21.01 WIB</x:v>
      </x:c>
    </x:row>
    <x:row r="5332">
      <x:c r="A5332" s="472" t="str">
        <x:v>13</x:v>
      </x:c>
      <x:c r="B5332" s="472" t="str">
        <x:v>AC32</x:v>
      </x:c>
      <x:c r="C5332" s="472" t="str">
        <x:v>=IF(AG32="","",IF(COUNT(L32:P32)&lt;5,"",L32/5*20+M32/5*25+N32/5*25+O32/5*15+P32/5*15))</x:v>
      </x:c>
      <x:c r="D5332" s="472"/>
      <x:c r="E5332" s="472" t="str">
        <x:v>Rumus sumber</x:v>
      </x:c>
      <x:c r="F5332" s="472" t="str">
        <x:v>9 Sep 2026 21.01 WIB</x:v>
      </x:c>
    </x:row>
    <x:row r="5333">
      <x:c r="A5333" s="472" t="str">
        <x:v>13</x:v>
      </x:c>
      <x:c r="B5333" s="472" t="str">
        <x:v>AD32</x:v>
      </x:c>
      <x:c r="C5333" s="472" t="str">
        <x:v>=IF(AC32="","",IF(AC32&gt;=90,"Sangat Baik",IF(AC32&gt;=80,"Baik",IF(AC32&gt;=70,"Coaching","Underperform"))))</x:v>
      </x:c>
      <x:c r="D5333" s="472"/>
      <x:c r="E5333" s="472" t="str">
        <x:v>Rumus sumber</x:v>
      </x:c>
      <x:c r="F5333" s="472" t="str">
        <x:v>9 Sep 2026 21.01 WIB</x:v>
      </x:c>
    </x:row>
    <x:row r="5334">
      <x:c r="A5334" s="472" t="str">
        <x:v>13</x:v>
      </x:c>
      <x:c r="B5334" s="472" t="str">
        <x:v>AE32</x:v>
      </x:c>
      <x:c r="C5334" s="472" t="str">
        <x:v>=IF(AG32="","",IF(OR(AG32="INDAH",AG32="ADDEL",AG32="AMEL",AG32="PENTIL",AG32="JIJANG"),"Admin/CS","Fotografer"))</x:v>
      </x:c>
      <x:c r="D5334" s="472"/>
      <x:c r="E5334" s="472" t="str">
        <x:v>Rumus sumber</x:v>
      </x:c>
      <x:c r="F5334" s="472" t="str">
        <x:v>9 Sep 2026 21.01 WIB</x:v>
      </x:c>
    </x:row>
    <x:row r="5335">
      <x:c r="A5335" s="472" t="str">
        <x:v>13</x:v>
      </x:c>
      <x:c r="B5335" s="472" t="str">
        <x:v>AF32</x:v>
      </x:c>
      <x:c r="C5335" s="472" t="str">
        <x:v>=IF(OR(AG32="",COUNT(L32:P32)&lt;5),"",1)</x:v>
      </x:c>
      <x:c r="D5335" s="472"/>
      <x:c r="E5335" s="472" t="str">
        <x:v>Rumus sumber</x:v>
      </x:c>
      <x:c r="F5335" s="472" t="str">
        <x:v>9 Sep 2026 21.01 WIB</x:v>
      </x:c>
    </x:row>
    <x:row r="5336">
      <x:c r="A5336" s="472" t="str">
        <x:v>13</x:v>
      </x:c>
      <x:c r="B5336" s="472" t="str">
        <x:v>AG32</x:v>
      </x:c>
      <x:c r="C5336" s="472" t="str">
        <x:v>=IFERROR(K32,"")</x:v>
      </x:c>
      <x:c r="D5336" s="472"/>
      <x:c r="E5336" s="472" t="str">
        <x:v>Rumus sumber</x:v>
      </x:c>
      <x:c r="F5336" s="472" t="str">
        <x:v>9 Sep 2026 21.01 WIB</x:v>
      </x:c>
    </x:row>
    <x:row r="5337">
      <x:c r="A5337" s="472" t="str">
        <x:v>13</x:v>
      </x:c>
      <x:c r="B5337" s="472" t="str">
        <x:v>K33</x:v>
      </x:c>
      <x:c r="C5337" s="472" t="str">
        <x:v>=IF(O26="","",O26)</x:v>
      </x:c>
      <x:c r="D5337" s="472"/>
      <x:c r="E5337" s="472" t="str">
        <x:v>Rumus sumber</x:v>
      </x:c>
      <x:c r="F5337" s="472" t="str">
        <x:v>9 Sep 2026 21.01 WIB</x:v>
      </x:c>
    </x:row>
    <x:row r="5338">
      <x:c r="A5338" s="472" t="str">
        <x:v>13</x:v>
      </x:c>
      <x:c r="B5338" s="472" t="str">
        <x:v>AC33</x:v>
      </x:c>
      <x:c r="C5338" s="472" t="str">
        <x:v>=IF(AG33="","",IF(COUNT(L33:P33)&lt;5,"",L33/5*20+M33/5*25+N33/5*25+O33/5*15+P33/5*15))</x:v>
      </x:c>
      <x:c r="D5338" s="472"/>
      <x:c r="E5338" s="472" t="str">
        <x:v>Rumus sumber</x:v>
      </x:c>
      <x:c r="F5338" s="472" t="str">
        <x:v>9 Sep 2026 21.01 WIB</x:v>
      </x:c>
    </x:row>
    <x:row r="5339">
      <x:c r="A5339" s="472" t="str">
        <x:v>13</x:v>
      </x:c>
      <x:c r="B5339" s="472" t="str">
        <x:v>AD33</x:v>
      </x:c>
      <x:c r="C5339" s="472" t="str">
        <x:v>=IF(AC33="","",IF(AC33&gt;=90,"Sangat Baik",IF(AC33&gt;=80,"Baik",IF(AC33&gt;=70,"Coaching","Underperform"))))</x:v>
      </x:c>
      <x:c r="D5339" s="472"/>
      <x:c r="E5339" s="472" t="str">
        <x:v>Rumus sumber</x:v>
      </x:c>
      <x:c r="F5339" s="472" t="str">
        <x:v>9 Sep 2026 21.01 WIB</x:v>
      </x:c>
    </x:row>
    <x:row r="5340">
      <x:c r="A5340" s="472" t="str">
        <x:v>13</x:v>
      </x:c>
      <x:c r="B5340" s="472" t="str">
        <x:v>AE33</x:v>
      </x:c>
      <x:c r="C5340" s="472" t="str">
        <x:v>=IF(AG33="","",IF(OR(AG33="INDAH",AG33="ADDEL",AG33="AMEL",AG33="PENTIL",AG33="JIJANG"),"Admin/CS","Fotografer"))</x:v>
      </x:c>
      <x:c r="D5340" s="472"/>
      <x:c r="E5340" s="472" t="str">
        <x:v>Rumus sumber</x:v>
      </x:c>
      <x:c r="F5340" s="472" t="str">
        <x:v>9 Sep 2026 21.01 WIB</x:v>
      </x:c>
    </x:row>
    <x:row r="5341">
      <x:c r="A5341" s="472" t="str">
        <x:v>13</x:v>
      </x:c>
      <x:c r="B5341" s="472" t="str">
        <x:v>AF33</x:v>
      </x:c>
      <x:c r="C5341" s="472" t="str">
        <x:v>=IF(OR(AG33="",COUNT(L33:P33)&lt;5),"",1)</x:v>
      </x:c>
      <x:c r="D5341" s="472"/>
      <x:c r="E5341" s="472" t="str">
        <x:v>Rumus sumber</x:v>
      </x:c>
      <x:c r="F5341" s="472" t="str">
        <x:v>9 Sep 2026 21.01 WIB</x:v>
      </x:c>
    </x:row>
    <x:row r="5342">
      <x:c r="A5342" s="472" t="str">
        <x:v>13</x:v>
      </x:c>
      <x:c r="B5342" s="472" t="str">
        <x:v>AG33</x:v>
      </x:c>
      <x:c r="C5342" s="472" t="str">
        <x:v>=IFERROR(K33,"")</x:v>
      </x:c>
      <x:c r="D5342" s="472"/>
      <x:c r="E5342" s="472" t="str">
        <x:v>Rumus sumber</x:v>
      </x:c>
      <x:c r="F5342" s="472" t="str">
        <x:v>9 Sep 2026 21.01 WIB</x:v>
      </x:c>
    </x:row>
    <x:row r="5343">
      <x:c r="A5343" s="472" t="str">
        <x:v>13</x:v>
      </x:c>
      <x:c r="B5343" s="472" t="str">
        <x:v>K34</x:v>
      </x:c>
      <x:c r="C5343" s="472" t="str">
        <x:v>=IF(O27="","",O27)</x:v>
      </x:c>
      <x:c r="D5343" s="472"/>
      <x:c r="E5343" s="472" t="str">
        <x:v>Rumus sumber</x:v>
      </x:c>
      <x:c r="F5343" s="472" t="str">
        <x:v>9 Sep 2026 21.01 WIB</x:v>
      </x:c>
    </x:row>
    <x:row r="5344">
      <x:c r="A5344" s="472" t="str">
        <x:v>13</x:v>
      </x:c>
      <x:c r="B5344" s="472" t="str">
        <x:v>AC34</x:v>
      </x:c>
      <x:c r="C5344" s="472" t="str">
        <x:v>=IF(AG34="","",IF(COUNT(L34:P34)&lt;5,"",L34/5*20+M34/5*25+N34/5*25+O34/5*15+P34/5*15))</x:v>
      </x:c>
      <x:c r="D5344" s="472"/>
      <x:c r="E5344" s="472" t="str">
        <x:v>Rumus sumber</x:v>
      </x:c>
      <x:c r="F5344" s="472" t="str">
        <x:v>9 Sep 2026 21.01 WIB</x:v>
      </x:c>
    </x:row>
    <x:row r="5345">
      <x:c r="A5345" s="472" t="str">
        <x:v>13</x:v>
      </x:c>
      <x:c r="B5345" s="472" t="str">
        <x:v>AD34</x:v>
      </x:c>
      <x:c r="C5345" s="472" t="str">
        <x:v>=IF(AC34="","",IF(AC34&gt;=90,"Sangat Baik",IF(AC34&gt;=80,"Baik",IF(AC34&gt;=70,"Coaching","Underperform"))))</x:v>
      </x:c>
      <x:c r="D5345" s="472"/>
      <x:c r="E5345" s="472" t="str">
        <x:v>Rumus sumber</x:v>
      </x:c>
      <x:c r="F5345" s="472" t="str">
        <x:v>9 Sep 2026 21.01 WIB</x:v>
      </x:c>
    </x:row>
    <x:row r="5346">
      <x:c r="A5346" s="472" t="str">
        <x:v>13</x:v>
      </x:c>
      <x:c r="B5346" s="472" t="str">
        <x:v>AE34</x:v>
      </x:c>
      <x:c r="C5346" s="472" t="str">
        <x:v>=IF(AG34="","",IF(OR(AG34="INDAH",AG34="ADDEL",AG34="AMEL",AG34="PENTIL",AG34="JIJANG"),"Admin/CS","Fotografer"))</x:v>
      </x:c>
      <x:c r="D5346" s="472"/>
      <x:c r="E5346" s="472" t="str">
        <x:v>Rumus sumber</x:v>
      </x:c>
      <x:c r="F5346" s="472" t="str">
        <x:v>9 Sep 2026 21.01 WIB</x:v>
      </x:c>
    </x:row>
    <x:row r="5347">
      <x:c r="A5347" s="472" t="str">
        <x:v>13</x:v>
      </x:c>
      <x:c r="B5347" s="472" t="str">
        <x:v>AF34</x:v>
      </x:c>
      <x:c r="C5347" s="472" t="str">
        <x:v>=IF(OR(AG34="",COUNT(L34:P34)&lt;5),"",1)</x:v>
      </x:c>
      <x:c r="D5347" s="472"/>
      <x:c r="E5347" s="472" t="str">
        <x:v>Rumus sumber</x:v>
      </x:c>
      <x:c r="F5347" s="472" t="str">
        <x:v>9 Sep 2026 21.01 WIB</x:v>
      </x:c>
    </x:row>
    <x:row r="5348">
      <x:c r="A5348" s="472" t="str">
        <x:v>13</x:v>
      </x:c>
      <x:c r="B5348" s="472" t="str">
        <x:v>AG34</x:v>
      </x:c>
      <x:c r="C5348" s="472" t="str">
        <x:v>=IFERROR(K34,"")</x:v>
      </x:c>
      <x:c r="D5348" s="472"/>
      <x:c r="E5348" s="472" t="str">
        <x:v>Rumus sumber</x:v>
      </x:c>
      <x:c r="F5348" s="472" t="str">
        <x:v>9 Sep 2026 21.01 WIB</x:v>
      </x:c>
    </x:row>
    <x:row r="5349">
      <x:c r="A5349" s="472" t="str">
        <x:v>13</x:v>
      </x:c>
      <x:c r="B5349" s="472" t="str">
        <x:v>AC35</x:v>
      </x:c>
      <x:c r="C5349" s="472" t="str">
        <x:v>=IF(AG35="","",IF(COUNT(L35:P35)&lt;5,"",L35/5*20+M35/5*25+N35/5*25+O35/5*15+P35/5*15))</x:v>
      </x:c>
      <x:c r="D5349" s="472"/>
      <x:c r="E5349" s="472" t="str">
        <x:v>Rumus sumber</x:v>
      </x:c>
      <x:c r="F5349" s="472" t="str">
        <x:v>9 Sep 2026 21.01 WIB</x:v>
      </x:c>
    </x:row>
    <x:row r="5350">
      <x:c r="A5350" s="472" t="str">
        <x:v>13</x:v>
      </x:c>
      <x:c r="B5350" s="472" t="str">
        <x:v>AD35</x:v>
      </x:c>
      <x:c r="C5350" s="472" t="str">
        <x:v>=IF(AC35="","",IF(AC35&gt;=90,"Sangat Baik",IF(AC35&gt;=80,"Baik",IF(AC35&gt;=70,"Coaching","Underperform"))))</x:v>
      </x:c>
      <x:c r="D5350" s="472"/>
      <x:c r="E5350" s="472" t="str">
        <x:v>Rumus sumber</x:v>
      </x:c>
      <x:c r="F5350" s="472" t="str">
        <x:v>9 Sep 2026 21.01 WIB</x:v>
      </x:c>
    </x:row>
    <x:row r="5351">
      <x:c r="A5351" s="472" t="str">
        <x:v>13</x:v>
      </x:c>
      <x:c r="B5351" s="472" t="str">
        <x:v>AE35</x:v>
      </x:c>
      <x:c r="C5351" s="472" t="str">
        <x:v>=IF(AG35="","",IF(OR(AG35="INDAH",AG35="ADDEL",AG35="AMEL",AG35="PENTIL",AG35="JIJANG"),"Admin/CS","Fotografer"))</x:v>
      </x:c>
      <x:c r="D5351" s="472"/>
      <x:c r="E5351" s="472" t="str">
        <x:v>Rumus sumber</x:v>
      </x:c>
      <x:c r="F5351" s="472" t="str">
        <x:v>9 Sep 2026 21.01 WIB</x:v>
      </x:c>
    </x:row>
    <x:row r="5352">
      <x:c r="A5352" s="472" t="str">
        <x:v>13</x:v>
      </x:c>
      <x:c r="B5352" s="472" t="str">
        <x:v>AF35</x:v>
      </x:c>
      <x:c r="C5352" s="472" t="str">
        <x:v>=IF(OR(AG35="",COUNT(L35:P35)&lt;5),"",1)</x:v>
      </x:c>
      <x:c r="D5352" s="472"/>
      <x:c r="E5352" s="472" t="str">
        <x:v>Rumus sumber</x:v>
      </x:c>
      <x:c r="F5352" s="472" t="str">
        <x:v>9 Sep 2026 21.01 WIB</x:v>
      </x:c>
    </x:row>
    <x:row r="5353">
      <x:c r="A5353" s="472" t="str">
        <x:v>13</x:v>
      </x:c>
      <x:c r="B5353" s="472" t="str">
        <x:v>AG35</x:v>
      </x:c>
      <x:c r="C5353" s="472" t="str">
        <x:v>=IFERROR(K35,"")</x:v>
      </x:c>
      <x:c r="D5353" s="472"/>
      <x:c r="E5353" s="472" t="str">
        <x:v>Rumus sumber</x:v>
      </x:c>
      <x:c r="F5353" s="472" t="str">
        <x:v>9 Sep 2026 21.01 WIB</x:v>
      </x:c>
    </x:row>
    <x:row r="5354">
      <x:c r="A5354" s="472" t="str">
        <x:v>13</x:v>
      </x:c>
      <x:c r="B5354" s="472" t="str">
        <x:v>AC36</x:v>
      </x:c>
      <x:c r="C5354" s="472" t="str">
        <x:v>=IF(AG36="","",IF(COUNT(L36:P36)&lt;5,"",L36/5*20+M36/5*25+N36/5*25+O36/5*15+P36/5*15))</x:v>
      </x:c>
      <x:c r="D5354" s="472"/>
      <x:c r="E5354" s="472" t="str">
        <x:v>Rumus sumber</x:v>
      </x:c>
      <x:c r="F5354" s="472" t="str">
        <x:v>9 Sep 2026 21.01 WIB</x:v>
      </x:c>
    </x:row>
    <x:row r="5355">
      <x:c r="A5355" s="472" t="str">
        <x:v>13</x:v>
      </x:c>
      <x:c r="B5355" s="472" t="str">
        <x:v>AD36</x:v>
      </x:c>
      <x:c r="C5355" s="472" t="str">
        <x:v>=IF(AC36="","",IF(AC36&gt;=90,"Sangat Baik",IF(AC36&gt;=80,"Baik",IF(AC36&gt;=70,"Coaching","Underperform"))))</x:v>
      </x:c>
      <x:c r="D5355" s="472"/>
      <x:c r="E5355" s="472" t="str">
        <x:v>Rumus sumber</x:v>
      </x:c>
      <x:c r="F5355" s="472" t="str">
        <x:v>9 Sep 2026 21.01 WIB</x:v>
      </x:c>
    </x:row>
    <x:row r="5356">
      <x:c r="A5356" s="472" t="str">
        <x:v>13</x:v>
      </x:c>
      <x:c r="B5356" s="472" t="str">
        <x:v>AE36</x:v>
      </x:c>
      <x:c r="C5356" s="472" t="str">
        <x:v>=IF(AG36="","",IF(OR(AG36="INDAH",AG36="ADDEL",AG36="AMEL",AG36="PENTIL",AG36="JIJANG"),"Admin/CS","Fotografer"))</x:v>
      </x:c>
      <x:c r="D5356" s="472"/>
      <x:c r="E5356" s="472" t="str">
        <x:v>Rumus sumber</x:v>
      </x:c>
      <x:c r="F5356" s="472" t="str">
        <x:v>9 Sep 2026 21.01 WIB</x:v>
      </x:c>
    </x:row>
    <x:row r="5357">
      <x:c r="A5357" s="472" t="str">
        <x:v>13</x:v>
      </x:c>
      <x:c r="B5357" s="472" t="str">
        <x:v>AF36</x:v>
      </x:c>
      <x:c r="C5357" s="472" t="str">
        <x:v>=IF(OR(AG36="",COUNT(L36:P36)&lt;5),"",1)</x:v>
      </x:c>
      <x:c r="D5357" s="472"/>
      <x:c r="E5357" s="472" t="str">
        <x:v>Rumus sumber</x:v>
      </x:c>
      <x:c r="F5357" s="472" t="str">
        <x:v>9 Sep 2026 21.01 WIB</x:v>
      </x:c>
    </x:row>
    <x:row r="5358">
      <x:c r="A5358" s="472" t="str">
        <x:v>13</x:v>
      </x:c>
      <x:c r="B5358" s="472" t="str">
        <x:v>AG36</x:v>
      </x:c>
      <x:c r="C5358" s="472" t="str">
        <x:v>=IFERROR(K36,"")</x:v>
      </x:c>
      <x:c r="D5358" s="472"/>
      <x:c r="E5358" s="472" t="str">
        <x:v>Rumus sumber</x:v>
      </x:c>
      <x:c r="F5358" s="472" t="str">
        <x:v>9 Sep 2026 21.01 WIB</x:v>
      </x:c>
    </x:row>
    <x:row r="5359">
      <x:c r="A5359" s="472" t="str">
        <x:v>13</x:v>
      </x:c>
      <x:c r="B5359" s="472" t="str">
        <x:v>K42</x:v>
      </x:c>
      <x:c r="C5359" s="472" t="str">
        <x:v>=IF(O25="","",O25)</x:v>
      </x:c>
      <x:c r="D5359" s="472"/>
      <x:c r="E5359" s="472" t="str">
        <x:v>Rumus sumber</x:v>
      </x:c>
      <x:c r="F5359" s="472" t="str">
        <x:v>9 Sep 2026 21.01 WIB</x:v>
      </x:c>
    </x:row>
    <x:row r="5360">
      <x:c r="A5360" s="472" t="str">
        <x:v>14</x:v>
      </x:c>
      <x:c r="B5360" s="472" t="str">
        <x:v>H26</x:v>
      </x:c>
      <x:c r="C5360" s="472" t="str">
        <x:v>=SUM(H4:H25)</x:v>
      </x:c>
      <x:c r="D5360" s="472"/>
      <x:c r="E5360" s="472" t="str">
        <x:v>Rumus sumber</x:v>
      </x:c>
      <x:c r="F5360" s="472" t="str">
        <x:v>9 Sep 2026 21.01 WIB</x:v>
      </x:c>
    </x:row>
    <x:row r="5361">
      <x:c r="A5361" s="472" t="str">
        <x:v>14</x:v>
      </x:c>
      <x:c r="B5361" s="472" t="str">
        <x:v>K38</x:v>
      </x:c>
      <x:c r="C5361" s="472" t="str">
        <x:v>=IF(O31="","",O31)</x:v>
      </x:c>
      <x:c r="D5361" s="472"/>
      <x:c r="E5361" s="472" t="str">
        <x:v>Rumus sumber</x:v>
      </x:c>
      <x:c r="F5361" s="472" t="str">
        <x:v>9 Sep 2026 21.01 WIB</x:v>
      </x:c>
    </x:row>
    <x:row r="5362">
      <x:c r="A5362" s="472" t="str">
        <x:v>14</x:v>
      </x:c>
      <x:c r="B5362" s="472" t="str">
        <x:v>AC38</x:v>
      </x:c>
      <x:c r="C5362" s="472" t="str">
        <x:v>=IF(AG38="","",IF(COUNT(L38:P38)&lt;5,"",L38/5*20+M38/5*25+N38/5*25+O38/5*15+P38/5*15))</x:v>
      </x:c>
      <x:c r="D5362" s="472"/>
      <x:c r="E5362" s="472" t="str">
        <x:v>Rumus sumber</x:v>
      </x:c>
      <x:c r="F5362" s="472" t="str">
        <x:v>9 Sep 2026 21.01 WIB</x:v>
      </x:c>
    </x:row>
    <x:row r="5363">
      <x:c r="A5363" s="472" t="str">
        <x:v>14</x:v>
      </x:c>
      <x:c r="B5363" s="472" t="str">
        <x:v>AD38</x:v>
      </x:c>
      <x:c r="C5363" s="472" t="str">
        <x:v>=IF(AC38="","",IF(AC38&gt;=90,"Sangat Baik",IF(AC38&gt;=80,"Baik",IF(AC38&gt;=70,"Coaching","Underperform"))))</x:v>
      </x:c>
      <x:c r="D5363" s="472"/>
      <x:c r="E5363" s="472" t="str">
        <x:v>Rumus sumber</x:v>
      </x:c>
      <x:c r="F5363" s="472" t="str">
        <x:v>9 Sep 2026 21.01 WIB</x:v>
      </x:c>
    </x:row>
    <x:row r="5364">
      <x:c r="A5364" s="472" t="str">
        <x:v>14</x:v>
      </x:c>
      <x:c r="B5364" s="472" t="str">
        <x:v>AE38</x:v>
      </x:c>
      <x:c r="C5364" s="472" t="str">
        <x:v>=IF(AG38="","",IF(OR(AG38="INDAH",AG38="ADDEL",AG38="AMEL",AG38="PENTIL",AG38="JIJANG"),"Admin/CS","Fotografer"))</x:v>
      </x:c>
      <x:c r="D5364" s="472"/>
      <x:c r="E5364" s="472" t="str">
        <x:v>Rumus sumber</x:v>
      </x:c>
      <x:c r="F5364" s="472" t="str">
        <x:v>9 Sep 2026 21.01 WIB</x:v>
      </x:c>
    </x:row>
    <x:row r="5365">
      <x:c r="A5365" s="472" t="str">
        <x:v>14</x:v>
      </x:c>
      <x:c r="B5365" s="472" t="str">
        <x:v>AF38</x:v>
      </x:c>
      <x:c r="C5365" s="472" t="str">
        <x:v>=IF(OR(AG38="",COUNT(L38:P38)&lt;5),"",1)</x:v>
      </x:c>
      <x:c r="D5365" s="472"/>
      <x:c r="E5365" s="472" t="str">
        <x:v>Rumus sumber</x:v>
      </x:c>
      <x:c r="F5365" s="472" t="str">
        <x:v>9 Sep 2026 21.01 WIB</x:v>
      </x:c>
    </x:row>
    <x:row r="5366">
      <x:c r="A5366" s="472" t="str">
        <x:v>14</x:v>
      </x:c>
      <x:c r="B5366" s="472" t="str">
        <x:v>AG38</x:v>
      </x:c>
      <x:c r="C5366" s="472" t="str">
        <x:v>=IFERROR(K38,"")</x:v>
      </x:c>
      <x:c r="D5366" s="472"/>
      <x:c r="E5366" s="472" t="str">
        <x:v>Rumus sumber</x:v>
      </x:c>
      <x:c r="F5366" s="472" t="str">
        <x:v>9 Sep 2026 21.01 WIB</x:v>
      </x:c>
    </x:row>
    <x:row r="5367">
      <x:c r="A5367" s="472" t="str">
        <x:v>14</x:v>
      </x:c>
      <x:c r="B5367" s="472" t="str">
        <x:v>K39</x:v>
      </x:c>
      <x:c r="C5367" s="472" t="str">
        <x:v>=IF(O32="","",O32)</x:v>
      </x:c>
      <x:c r="D5367" s="472"/>
      <x:c r="E5367" s="472" t="str">
        <x:v>Rumus sumber</x:v>
      </x:c>
      <x:c r="F5367" s="472" t="str">
        <x:v>9 Sep 2026 21.01 WIB</x:v>
      </x:c>
    </x:row>
    <x:row r="5368">
      <x:c r="A5368" s="472" t="str">
        <x:v>14</x:v>
      </x:c>
      <x:c r="B5368" s="472" t="str">
        <x:v>AC39</x:v>
      </x:c>
      <x:c r="C5368" s="472" t="str">
        <x:v>=IF(AG39="","",IF(COUNT(L39:P39)&lt;5,"",L39/5*20+M39/5*25+N39/5*25+O39/5*15+P39/5*15))</x:v>
      </x:c>
      <x:c r="D5368" s="472"/>
      <x:c r="E5368" s="472" t="str">
        <x:v>Rumus sumber</x:v>
      </x:c>
      <x:c r="F5368" s="472" t="str">
        <x:v>9 Sep 2026 21.01 WIB</x:v>
      </x:c>
    </x:row>
    <x:row r="5369">
      <x:c r="A5369" s="472" t="str">
        <x:v>14</x:v>
      </x:c>
      <x:c r="B5369" s="472" t="str">
        <x:v>AD39</x:v>
      </x:c>
      <x:c r="C5369" s="472" t="str">
        <x:v>=IF(AC39="","",IF(AC39&gt;=90,"Sangat Baik",IF(AC39&gt;=80,"Baik",IF(AC39&gt;=70,"Coaching","Underperform"))))</x:v>
      </x:c>
      <x:c r="D5369" s="472"/>
      <x:c r="E5369" s="472" t="str">
        <x:v>Rumus sumber</x:v>
      </x:c>
      <x:c r="F5369" s="472" t="str">
        <x:v>9 Sep 2026 21.01 WIB</x:v>
      </x:c>
    </x:row>
    <x:row r="5370">
      <x:c r="A5370" s="472" t="str">
        <x:v>14</x:v>
      </x:c>
      <x:c r="B5370" s="472" t="str">
        <x:v>AE39</x:v>
      </x:c>
      <x:c r="C5370" s="472" t="str">
        <x:v>=IF(AG39="","",IF(OR(AG39="INDAH",AG39="ADDEL",AG39="AMEL",AG39="PENTIL",AG39="JIJANG"),"Admin/CS","Fotografer"))</x:v>
      </x:c>
      <x:c r="D5370" s="472"/>
      <x:c r="E5370" s="472" t="str">
        <x:v>Rumus sumber</x:v>
      </x:c>
      <x:c r="F5370" s="472" t="str">
        <x:v>9 Sep 2026 21.01 WIB</x:v>
      </x:c>
    </x:row>
    <x:row r="5371">
      <x:c r="A5371" s="472" t="str">
        <x:v>14</x:v>
      </x:c>
      <x:c r="B5371" s="472" t="str">
        <x:v>AF39</x:v>
      </x:c>
      <x:c r="C5371" s="472" t="str">
        <x:v>=IF(OR(AG39="",COUNT(L39:P39)&lt;5),"",1)</x:v>
      </x:c>
      <x:c r="D5371" s="472"/>
      <x:c r="E5371" s="472" t="str">
        <x:v>Rumus sumber</x:v>
      </x:c>
      <x:c r="F5371" s="472" t="str">
        <x:v>9 Sep 2026 21.01 WIB</x:v>
      </x:c>
    </x:row>
    <x:row r="5372">
      <x:c r="A5372" s="472" t="str">
        <x:v>14</x:v>
      </x:c>
      <x:c r="B5372" s="472" t="str">
        <x:v>AG39</x:v>
      </x:c>
      <x:c r="C5372" s="472" t="str">
        <x:v>=IFERROR(K39,"")</x:v>
      </x:c>
      <x:c r="D5372" s="472"/>
      <x:c r="E5372" s="472" t="str">
        <x:v>Rumus sumber</x:v>
      </x:c>
      <x:c r="F5372" s="472" t="str">
        <x:v>9 Sep 2026 21.01 WIB</x:v>
      </x:c>
    </x:row>
    <x:row r="5373">
      <x:c r="A5373" s="472" t="str">
        <x:v>14</x:v>
      </x:c>
      <x:c r="B5373" s="472" t="str">
        <x:v>K40</x:v>
      </x:c>
      <x:c r="C5373" s="472" t="str">
        <x:v>=IF(O33="","",O33)</x:v>
      </x:c>
      <x:c r="D5373" s="472"/>
      <x:c r="E5373" s="472" t="str">
        <x:v>Rumus sumber</x:v>
      </x:c>
      <x:c r="F5373" s="472" t="str">
        <x:v>9 Sep 2026 21.01 WIB</x:v>
      </x:c>
    </x:row>
    <x:row r="5374">
      <x:c r="A5374" s="472" t="str">
        <x:v>14</x:v>
      </x:c>
      <x:c r="B5374" s="472" t="str">
        <x:v>AC40</x:v>
      </x:c>
      <x:c r="C5374" s="472" t="str">
        <x:v>=IF(AG40="","",IF(COUNT(L40:P40)&lt;5,"",L40/5*20+M40/5*25+N40/5*25+O40/5*15+P40/5*15))</x:v>
      </x:c>
      <x:c r="D5374" s="472"/>
      <x:c r="E5374" s="472" t="str">
        <x:v>Rumus sumber</x:v>
      </x:c>
      <x:c r="F5374" s="472" t="str">
        <x:v>9 Sep 2026 21.01 WIB</x:v>
      </x:c>
    </x:row>
    <x:row r="5375">
      <x:c r="A5375" s="472" t="str">
        <x:v>14</x:v>
      </x:c>
      <x:c r="B5375" s="472" t="str">
        <x:v>AD40</x:v>
      </x:c>
      <x:c r="C5375" s="472" t="str">
        <x:v>=IF(AC40="","",IF(AC40&gt;=90,"Sangat Baik",IF(AC40&gt;=80,"Baik",IF(AC40&gt;=70,"Coaching","Underperform"))))</x:v>
      </x:c>
      <x:c r="D5375" s="472"/>
      <x:c r="E5375" s="472" t="str">
        <x:v>Rumus sumber</x:v>
      </x:c>
      <x:c r="F5375" s="472" t="str">
        <x:v>9 Sep 2026 21.01 WIB</x:v>
      </x:c>
    </x:row>
    <x:row r="5376">
      <x:c r="A5376" s="472" t="str">
        <x:v>14</x:v>
      </x:c>
      <x:c r="B5376" s="472" t="str">
        <x:v>AE40</x:v>
      </x:c>
      <x:c r="C5376" s="472" t="str">
        <x:v>=IF(AG40="","",IF(OR(AG40="INDAH",AG40="ADDEL",AG40="AMEL",AG40="PENTIL",AG40="JIJANG"),"Admin/CS","Fotografer"))</x:v>
      </x:c>
      <x:c r="D5376" s="472"/>
      <x:c r="E5376" s="472" t="str">
        <x:v>Rumus sumber</x:v>
      </x:c>
      <x:c r="F5376" s="472" t="str">
        <x:v>9 Sep 2026 21.01 WIB</x:v>
      </x:c>
    </x:row>
    <x:row r="5377">
      <x:c r="A5377" s="472" t="str">
        <x:v>14</x:v>
      </x:c>
      <x:c r="B5377" s="472" t="str">
        <x:v>AF40</x:v>
      </x:c>
      <x:c r="C5377" s="472" t="str">
        <x:v>=IF(OR(AG40="",COUNT(L40:P40)&lt;5),"",1)</x:v>
      </x:c>
      <x:c r="D5377" s="472"/>
      <x:c r="E5377" s="472" t="str">
        <x:v>Rumus sumber</x:v>
      </x:c>
      <x:c r="F5377" s="472" t="str">
        <x:v>9 Sep 2026 21.01 WIB</x:v>
      </x:c>
    </x:row>
    <x:row r="5378">
      <x:c r="A5378" s="472" t="str">
        <x:v>14</x:v>
      </x:c>
      <x:c r="B5378" s="472" t="str">
        <x:v>AG40</x:v>
      </x:c>
      <x:c r="C5378" s="472" t="str">
        <x:v>=IFERROR(K40,"")</x:v>
      </x:c>
      <x:c r="D5378" s="472"/>
      <x:c r="E5378" s="472" t="str">
        <x:v>Rumus sumber</x:v>
      </x:c>
      <x:c r="F5378" s="472" t="str">
        <x:v>9 Sep 2026 21.01 WIB</x:v>
      </x:c>
    </x:row>
    <x:row r="5379">
      <x:c r="A5379" s="472" t="str">
        <x:v>14</x:v>
      </x:c>
      <x:c r="B5379" s="472" t="str">
        <x:v>AC41</x:v>
      </x:c>
      <x:c r="C5379" s="472" t="str">
        <x:v>=IF(AG41="","",IF(COUNT(L41:P41)&lt;5,"",L41/5*20+M41/5*25+N41/5*25+O41/5*15+P41/5*15))</x:v>
      </x:c>
      <x:c r="D5379" s="472"/>
      <x:c r="E5379" s="472" t="str">
        <x:v>Rumus sumber</x:v>
      </x:c>
      <x:c r="F5379" s="472" t="str">
        <x:v>9 Sep 2026 21.01 WIB</x:v>
      </x:c>
    </x:row>
    <x:row r="5380">
      <x:c r="A5380" s="472" t="str">
        <x:v>14</x:v>
      </x:c>
      <x:c r="B5380" s="472" t="str">
        <x:v>AD41</x:v>
      </x:c>
      <x:c r="C5380" s="472" t="str">
        <x:v>=IF(AC41="","",IF(AC41&gt;=90,"Sangat Baik",IF(AC41&gt;=80,"Baik",IF(AC41&gt;=70,"Coaching","Underperform"))))</x:v>
      </x:c>
      <x:c r="D5380" s="472"/>
      <x:c r="E5380" s="472" t="str">
        <x:v>Rumus sumber</x:v>
      </x:c>
      <x:c r="F5380" s="472" t="str">
        <x:v>9 Sep 2026 21.01 WIB</x:v>
      </x:c>
    </x:row>
    <x:row r="5381">
      <x:c r="A5381" s="472" t="str">
        <x:v>14</x:v>
      </x:c>
      <x:c r="B5381" s="472" t="str">
        <x:v>AE41</x:v>
      </x:c>
      <x:c r="C5381" s="472" t="str">
        <x:v>=IF(AG41="","",IF(OR(AG41="INDAH",AG41="ADDEL",AG41="AMEL",AG41="PENTIL",AG41="JIJANG"),"Admin/CS","Fotografer"))</x:v>
      </x:c>
      <x:c r="D5381" s="472"/>
      <x:c r="E5381" s="472" t="str">
        <x:v>Rumus sumber</x:v>
      </x:c>
      <x:c r="F5381" s="472" t="str">
        <x:v>9 Sep 2026 21.01 WIB</x:v>
      </x:c>
    </x:row>
    <x:row r="5382">
      <x:c r="A5382" s="472" t="str">
        <x:v>14</x:v>
      </x:c>
      <x:c r="B5382" s="472" t="str">
        <x:v>AF41</x:v>
      </x:c>
      <x:c r="C5382" s="472" t="str">
        <x:v>=IF(OR(AG41="",COUNT(L41:P41)&lt;5),"",1)</x:v>
      </x:c>
      <x:c r="D5382" s="472"/>
      <x:c r="E5382" s="472" t="str">
        <x:v>Rumus sumber</x:v>
      </x:c>
      <x:c r="F5382" s="472" t="str">
        <x:v>9 Sep 2026 21.01 WIB</x:v>
      </x:c>
    </x:row>
    <x:row r="5383">
      <x:c r="A5383" s="472" t="str">
        <x:v>14</x:v>
      </x:c>
      <x:c r="B5383" s="472" t="str">
        <x:v>AG41</x:v>
      </x:c>
      <x:c r="C5383" s="472" t="str">
        <x:v>=IFERROR(K41,"")</x:v>
      </x:c>
      <x:c r="D5383" s="472"/>
      <x:c r="E5383" s="472" t="str">
        <x:v>Rumus sumber</x:v>
      </x:c>
      <x:c r="F5383" s="472" t="str">
        <x:v>9 Sep 2026 21.01 WIB</x:v>
      </x:c>
    </x:row>
    <x:row r="5384">
      <x:c r="A5384" s="472" t="str">
        <x:v>14</x:v>
      </x:c>
      <x:c r="B5384" s="472" t="str">
        <x:v>AC42</x:v>
      </x:c>
      <x:c r="C5384" s="472" t="str">
        <x:v>=IF(AG42="","",IF(COUNT(L42:P42)&lt;5,"",L42/5*20+M42/5*25+N42/5*25+O42/5*15+P42/5*15))</x:v>
      </x:c>
      <x:c r="D5384" s="472"/>
      <x:c r="E5384" s="472" t="str">
        <x:v>Rumus sumber</x:v>
      </x:c>
      <x:c r="F5384" s="472" t="str">
        <x:v>9 Sep 2026 21.01 WIB</x:v>
      </x:c>
    </x:row>
    <x:row r="5385">
      <x:c r="A5385" s="472" t="str">
        <x:v>14</x:v>
      </x:c>
      <x:c r="B5385" s="472" t="str">
        <x:v>AD42</x:v>
      </x:c>
      <x:c r="C5385" s="472" t="str">
        <x:v>=IF(AC42="","",IF(AC42&gt;=90,"Sangat Baik",IF(AC42&gt;=80,"Baik",IF(AC42&gt;=70,"Coaching","Underperform"))))</x:v>
      </x:c>
      <x:c r="D5385" s="472"/>
      <x:c r="E5385" s="472" t="str">
        <x:v>Rumus sumber</x:v>
      </x:c>
      <x:c r="F5385" s="472" t="str">
        <x:v>9 Sep 2026 21.01 WIB</x:v>
      </x:c>
    </x:row>
    <x:row r="5386">
      <x:c r="A5386" s="472" t="str">
        <x:v>14</x:v>
      </x:c>
      <x:c r="B5386" s="472" t="str">
        <x:v>AE42</x:v>
      </x:c>
      <x:c r="C5386" s="472" t="str">
        <x:v>=IF(AG42="","",IF(OR(AG42="INDAH",AG42="ADDEL",AG42="AMEL",AG42="PENTIL",AG42="JIJANG"),"Admin/CS","Fotografer"))</x:v>
      </x:c>
      <x:c r="D5386" s="472"/>
      <x:c r="E5386" s="472" t="str">
        <x:v>Rumus sumber</x:v>
      </x:c>
      <x:c r="F5386" s="472" t="str">
        <x:v>9 Sep 2026 21.01 WIB</x:v>
      </x:c>
    </x:row>
    <x:row r="5387">
      <x:c r="A5387" s="472" t="str">
        <x:v>14</x:v>
      </x:c>
      <x:c r="B5387" s="472" t="str">
        <x:v>AF42</x:v>
      </x:c>
      <x:c r="C5387" s="472" t="str">
        <x:v>=IF(OR(AG42="",COUNT(L42:P42)&lt;5),"",1)</x:v>
      </x:c>
      <x:c r="D5387" s="472"/>
      <x:c r="E5387" s="472" t="str">
        <x:v>Rumus sumber</x:v>
      </x:c>
      <x:c r="F5387" s="472" t="str">
        <x:v>9 Sep 2026 21.01 WIB</x:v>
      </x:c>
    </x:row>
    <x:row r="5388">
      <x:c r="A5388" s="472" t="str">
        <x:v>14</x:v>
      </x:c>
      <x:c r="B5388" s="472" t="str">
        <x:v>AG42</x:v>
      </x:c>
      <x:c r="C5388" s="472" t="str">
        <x:v>=IFERROR(K42,"")</x:v>
      </x:c>
      <x:c r="D5388" s="472"/>
      <x:c r="E5388" s="472" t="str">
        <x:v>Rumus sumber</x:v>
      </x:c>
      <x:c r="F5388" s="472" t="str">
        <x:v>9 Sep 2026 21.01 WIB</x:v>
      </x:c>
    </x:row>
    <x:row r="5389">
      <x:c r="A5389" s="472" t="str">
        <x:v>14</x:v>
      </x:c>
      <x:c r="B5389" s="472" t="str">
        <x:v>K48</x:v>
      </x:c>
      <x:c r="C5389" s="472" t="str">
        <x:v>=IF(O31="","",O31)</x:v>
      </x:c>
      <x:c r="D5389" s="472"/>
      <x:c r="E5389" s="472" t="str">
        <x:v>Rumus sumber</x:v>
      </x:c>
      <x:c r="F5389" s="472" t="str">
        <x:v>9 Sep 2026 21.01 WIB</x:v>
      </x:c>
    </x:row>
    <x:row r="5390">
      <x:c r="A5390" s="472" t="str">
        <x:v>15</x:v>
      </x:c>
      <x:c r="B5390" s="472" t="str">
        <x:v>H25</x:v>
      </x:c>
      <x:c r="C5390" s="472" t="str">
        <x:v>=SUM(H4:H24)</x:v>
      </x:c>
      <x:c r="D5390" s="472"/>
      <x:c r="E5390" s="472" t="str">
        <x:v>Rumus sumber</x:v>
      </x:c>
      <x:c r="F5390" s="472" t="str">
        <x:v>9 Sep 2026 21.01 WIB</x:v>
      </x:c>
    </x:row>
    <x:row r="5391">
      <x:c r="A5391" s="472" t="str">
        <x:v>15</x:v>
      </x:c>
      <x:c r="B5391" s="472" t="str">
        <x:v>K37</x:v>
      </x:c>
      <x:c r="C5391" s="472" t="str">
        <x:v>=IF(O30="","",O30)</x:v>
      </x:c>
      <x:c r="D5391" s="472"/>
      <x:c r="E5391" s="472" t="str">
        <x:v>Rumus sumber</x:v>
      </x:c>
      <x:c r="F5391" s="472" t="str">
        <x:v>9 Sep 2026 21.01 WIB</x:v>
      </x:c>
    </x:row>
    <x:row r="5392">
      <x:c r="A5392" s="472" t="str">
        <x:v>15</x:v>
      </x:c>
      <x:c r="B5392" s="472" t="str">
        <x:v>AC37</x:v>
      </x:c>
      <x:c r="C5392" s="472" t="str">
        <x:v>=IF(AG37="","",IF(COUNT(L37:P37)&lt;5,"",L37/5*20+M37/5*25+N37/5*25+O37/5*15+P37/5*15))</x:v>
      </x:c>
      <x:c r="D5392" s="472"/>
      <x:c r="E5392" s="472" t="str">
        <x:v>Rumus sumber</x:v>
      </x:c>
      <x:c r="F5392" s="472" t="str">
        <x:v>9 Sep 2026 21.01 WIB</x:v>
      </x:c>
    </x:row>
    <x:row r="5393">
      <x:c r="A5393" s="472" t="str">
        <x:v>15</x:v>
      </x:c>
      <x:c r="B5393" s="472" t="str">
        <x:v>AD37</x:v>
      </x:c>
      <x:c r="C5393" s="472" t="str">
        <x:v>=IF(AC37="","",IF(AC37&gt;=90,"Sangat Baik",IF(AC37&gt;=80,"Baik",IF(AC37&gt;=70,"Coaching","Underperform"))))</x:v>
      </x:c>
      <x:c r="D5393" s="472"/>
      <x:c r="E5393" s="472" t="str">
        <x:v>Rumus sumber</x:v>
      </x:c>
      <x:c r="F5393" s="472" t="str">
        <x:v>9 Sep 2026 21.01 WIB</x:v>
      </x:c>
    </x:row>
    <x:row r="5394">
      <x:c r="A5394" s="472" t="str">
        <x:v>15</x:v>
      </x:c>
      <x:c r="B5394" s="472" t="str">
        <x:v>AE37</x:v>
      </x:c>
      <x:c r="C5394" s="472" t="str">
        <x:v>=IF(AG37="","",IF(OR(AG37="INDAH",AG37="ADDEL",AG37="AMEL",AG37="PENTIL",AG37="JIJANG"),"Admin/CS","Fotografer"))</x:v>
      </x:c>
      <x:c r="D5394" s="472"/>
      <x:c r="E5394" s="472" t="str">
        <x:v>Rumus sumber</x:v>
      </x:c>
      <x:c r="F5394" s="472" t="str">
        <x:v>9 Sep 2026 21.01 WIB</x:v>
      </x:c>
    </x:row>
    <x:row r="5395">
      <x:c r="A5395" s="472" t="str">
        <x:v>15</x:v>
      </x:c>
      <x:c r="B5395" s="472" t="str">
        <x:v>AF37</x:v>
      </x:c>
      <x:c r="C5395" s="472" t="str">
        <x:v>=IF(OR(AG37="",COUNT(L37:P37)&lt;5),"",1)</x:v>
      </x:c>
      <x:c r="D5395" s="472"/>
      <x:c r="E5395" s="472" t="str">
        <x:v>Rumus sumber</x:v>
      </x:c>
      <x:c r="F5395" s="472" t="str">
        <x:v>9 Sep 2026 21.01 WIB</x:v>
      </x:c>
    </x:row>
    <x:row r="5396">
      <x:c r="A5396" s="472" t="str">
        <x:v>15</x:v>
      </x:c>
      <x:c r="B5396" s="472" t="str">
        <x:v>AG37</x:v>
      </x:c>
      <x:c r="C5396" s="472" t="str">
        <x:v>=IFERROR(K37,"")</x:v>
      </x:c>
      <x:c r="D5396" s="472"/>
      <x:c r="E5396" s="472" t="str">
        <x:v>Rumus sumber</x:v>
      </x:c>
      <x:c r="F5396" s="472" t="str">
        <x:v>9 Sep 2026 21.01 WIB</x:v>
      </x:c>
    </x:row>
    <x:row r="5397">
      <x:c r="A5397" s="472" t="str">
        <x:v>15</x:v>
      </x:c>
      <x:c r="B5397" s="472" t="str">
        <x:v>K38</x:v>
      </x:c>
      <x:c r="C5397" s="472" t="str">
        <x:v>=IF(O31="","",O31)</x:v>
      </x:c>
      <x:c r="D5397" s="472"/>
      <x:c r="E5397" s="472" t="str">
        <x:v>Rumus sumber</x:v>
      </x:c>
      <x:c r="F5397" s="472" t="str">
        <x:v>9 Sep 2026 21.01 WIB</x:v>
      </x:c>
    </x:row>
    <x:row r="5398">
      <x:c r="A5398" s="472" t="str">
        <x:v>15</x:v>
      </x:c>
      <x:c r="B5398" s="472" t="str">
        <x:v>AC38</x:v>
      </x:c>
      <x:c r="C5398" s="472" t="str">
        <x:v>=IF(AG38="","",IF(COUNT(L38:P38)&lt;5,"",L38/5*20+M38/5*25+N38/5*25+O38/5*15+P38/5*15))</x:v>
      </x:c>
      <x:c r="D5398" s="472"/>
      <x:c r="E5398" s="472" t="str">
        <x:v>Rumus sumber</x:v>
      </x:c>
      <x:c r="F5398" s="472" t="str">
        <x:v>9 Sep 2026 21.01 WIB</x:v>
      </x:c>
    </x:row>
    <x:row r="5399">
      <x:c r="A5399" s="472" t="str">
        <x:v>15</x:v>
      </x:c>
      <x:c r="B5399" s="472" t="str">
        <x:v>AD38</x:v>
      </x:c>
      <x:c r="C5399" s="472" t="str">
        <x:v>=IF(AC38="","",IF(AC38&gt;=90,"Sangat Baik",IF(AC38&gt;=80,"Baik",IF(AC38&gt;=70,"Coaching","Underperform"))))</x:v>
      </x:c>
      <x:c r="D5399" s="472"/>
      <x:c r="E5399" s="472" t="str">
        <x:v>Rumus sumber</x:v>
      </x:c>
      <x:c r="F5399" s="472" t="str">
        <x:v>9 Sep 2026 21.01 WIB</x:v>
      </x:c>
    </x:row>
    <x:row r="5400">
      <x:c r="A5400" s="472" t="str">
        <x:v>15</x:v>
      </x:c>
      <x:c r="B5400" s="472" t="str">
        <x:v>AE38</x:v>
      </x:c>
      <x:c r="C5400" s="472" t="str">
        <x:v>=IF(AG38="","",IF(OR(AG38="INDAH",AG38="ADDEL",AG38="AMEL",AG38="PENTIL",AG38="JIJANG"),"Admin/CS","Fotografer"))</x:v>
      </x:c>
      <x:c r="D5400" s="472"/>
      <x:c r="E5400" s="472" t="str">
        <x:v>Rumus sumber</x:v>
      </x:c>
      <x:c r="F5400" s="472" t="str">
        <x:v>9 Sep 2026 21.01 WIB</x:v>
      </x:c>
    </x:row>
    <x:row r="5401">
      <x:c r="A5401" s="472" t="str">
        <x:v>15</x:v>
      </x:c>
      <x:c r="B5401" s="472" t="str">
        <x:v>AF38</x:v>
      </x:c>
      <x:c r="C5401" s="472" t="str">
        <x:v>=IF(OR(AG38="",COUNT(L38:P38)&lt;5),"",1)</x:v>
      </x:c>
      <x:c r="D5401" s="472"/>
      <x:c r="E5401" s="472" t="str">
        <x:v>Rumus sumber</x:v>
      </x:c>
      <x:c r="F5401" s="472" t="str">
        <x:v>9 Sep 2026 21.01 WIB</x:v>
      </x:c>
    </x:row>
    <x:row r="5402">
      <x:c r="A5402" s="472" t="str">
        <x:v>15</x:v>
      </x:c>
      <x:c r="B5402" s="472" t="str">
        <x:v>AG38</x:v>
      </x:c>
      <x:c r="C5402" s="472" t="str">
        <x:v>=IFERROR(K38,"")</x:v>
      </x:c>
      <x:c r="D5402" s="472"/>
      <x:c r="E5402" s="472" t="str">
        <x:v>Rumus sumber</x:v>
      </x:c>
      <x:c r="F5402" s="472" t="str">
        <x:v>9 Sep 2026 21.01 WIB</x:v>
      </x:c>
    </x:row>
    <x:row r="5403">
      <x:c r="A5403" s="472" t="str">
        <x:v>15</x:v>
      </x:c>
      <x:c r="B5403" s="472" t="str">
        <x:v>K39</x:v>
      </x:c>
      <x:c r="C5403" s="472" t="str">
        <x:v>=IF(O32="","",O32)</x:v>
      </x:c>
      <x:c r="D5403" s="472"/>
      <x:c r="E5403" s="472" t="str">
        <x:v>Rumus sumber</x:v>
      </x:c>
      <x:c r="F5403" s="472" t="str">
        <x:v>9 Sep 2026 21.01 WIB</x:v>
      </x:c>
    </x:row>
    <x:row r="5404">
      <x:c r="A5404" s="472" t="str">
        <x:v>15</x:v>
      </x:c>
      <x:c r="B5404" s="472" t="str">
        <x:v>AC39</x:v>
      </x:c>
      <x:c r="C5404" s="472" t="str">
        <x:v>=IF(AG39="","",IF(COUNT(L39:P39)&lt;5,"",L39/5*20+M39/5*25+N39/5*25+O39/5*15+P39/5*15))</x:v>
      </x:c>
      <x:c r="D5404" s="472"/>
      <x:c r="E5404" s="472" t="str">
        <x:v>Rumus sumber</x:v>
      </x:c>
      <x:c r="F5404" s="472" t="str">
        <x:v>9 Sep 2026 21.01 WIB</x:v>
      </x:c>
    </x:row>
    <x:row r="5405">
      <x:c r="A5405" s="472" t="str">
        <x:v>15</x:v>
      </x:c>
      <x:c r="B5405" s="472" t="str">
        <x:v>AD39</x:v>
      </x:c>
      <x:c r="C5405" s="472" t="str">
        <x:v>=IF(AC39="","",IF(AC39&gt;=90,"Sangat Baik",IF(AC39&gt;=80,"Baik",IF(AC39&gt;=70,"Coaching","Underperform"))))</x:v>
      </x:c>
      <x:c r="D5405" s="472"/>
      <x:c r="E5405" s="472" t="str">
        <x:v>Rumus sumber</x:v>
      </x:c>
      <x:c r="F5405" s="472" t="str">
        <x:v>9 Sep 2026 21.01 WIB</x:v>
      </x:c>
    </x:row>
    <x:row r="5406">
      <x:c r="A5406" s="472" t="str">
        <x:v>15</x:v>
      </x:c>
      <x:c r="B5406" s="472" t="str">
        <x:v>AE39</x:v>
      </x:c>
      <x:c r="C5406" s="472" t="str">
        <x:v>=IF(AG39="","",IF(OR(AG39="INDAH",AG39="ADDEL",AG39="AMEL",AG39="PENTIL",AG39="JIJANG"),"Admin/CS","Fotografer"))</x:v>
      </x:c>
      <x:c r="D5406" s="472"/>
      <x:c r="E5406" s="472" t="str">
        <x:v>Rumus sumber</x:v>
      </x:c>
      <x:c r="F5406" s="472" t="str">
        <x:v>9 Sep 2026 21.01 WIB</x:v>
      </x:c>
    </x:row>
    <x:row r="5407">
      <x:c r="A5407" s="472" t="str">
        <x:v>15</x:v>
      </x:c>
      <x:c r="B5407" s="472" t="str">
        <x:v>AF39</x:v>
      </x:c>
      <x:c r="C5407" s="472" t="str">
        <x:v>=IF(OR(AG39="",COUNT(L39:P39)&lt;5),"",1)</x:v>
      </x:c>
      <x:c r="D5407" s="472"/>
      <x:c r="E5407" s="472" t="str">
        <x:v>Rumus sumber</x:v>
      </x:c>
      <x:c r="F5407" s="472" t="str">
        <x:v>9 Sep 2026 21.01 WIB</x:v>
      </x:c>
    </x:row>
    <x:row r="5408">
      <x:c r="A5408" s="472" t="str">
        <x:v>15</x:v>
      </x:c>
      <x:c r="B5408" s="472" t="str">
        <x:v>AG39</x:v>
      </x:c>
      <x:c r="C5408" s="472" t="str">
        <x:v>=IFERROR(K39,"")</x:v>
      </x:c>
      <x:c r="D5408" s="472"/>
      <x:c r="E5408" s="472" t="str">
        <x:v>Rumus sumber</x:v>
      </x:c>
      <x:c r="F5408" s="472" t="str">
        <x:v>9 Sep 2026 21.01 WIB</x:v>
      </x:c>
    </x:row>
    <x:row r="5409">
      <x:c r="A5409" s="472" t="str">
        <x:v>15</x:v>
      </x:c>
      <x:c r="B5409" s="472" t="str">
        <x:v>AC40</x:v>
      </x:c>
      <x:c r="C5409" s="472" t="str">
        <x:v>=IF(AG40="","",IF(COUNT(L40:P40)&lt;5,"",L40/5*20+M40/5*25+N40/5*25+O40/5*15+P40/5*15))</x:v>
      </x:c>
      <x:c r="D5409" s="472"/>
      <x:c r="E5409" s="472" t="str">
        <x:v>Rumus sumber</x:v>
      </x:c>
      <x:c r="F5409" s="472" t="str">
        <x:v>9 Sep 2026 21.01 WIB</x:v>
      </x:c>
    </x:row>
    <x:row r="5410">
      <x:c r="A5410" s="472" t="str">
        <x:v>15</x:v>
      </x:c>
      <x:c r="B5410" s="472" t="str">
        <x:v>AD40</x:v>
      </x:c>
      <x:c r="C5410" s="472" t="str">
        <x:v>=IF(AC40="","",IF(AC40&gt;=90,"Sangat Baik",IF(AC40&gt;=80,"Baik",IF(AC40&gt;=70,"Coaching","Underperform"))))</x:v>
      </x:c>
      <x:c r="D5410" s="472"/>
      <x:c r="E5410" s="472" t="str">
        <x:v>Rumus sumber</x:v>
      </x:c>
      <x:c r="F5410" s="472" t="str">
        <x:v>9 Sep 2026 21.01 WIB</x:v>
      </x:c>
    </x:row>
    <x:row r="5411">
      <x:c r="A5411" s="472" t="str">
        <x:v>15</x:v>
      </x:c>
      <x:c r="B5411" s="472" t="str">
        <x:v>AE40</x:v>
      </x:c>
      <x:c r="C5411" s="472" t="str">
        <x:v>=IF(AG40="","",IF(OR(AG40="INDAH",AG40="ADDEL",AG40="AMEL",AG40="PENTIL",AG40="JIJANG"),"Admin/CS","Fotografer"))</x:v>
      </x:c>
      <x:c r="D5411" s="472"/>
      <x:c r="E5411" s="472" t="str">
        <x:v>Rumus sumber</x:v>
      </x:c>
      <x:c r="F5411" s="472" t="str">
        <x:v>9 Sep 2026 21.01 WIB</x:v>
      </x:c>
    </x:row>
    <x:row r="5412">
      <x:c r="A5412" s="472" t="str">
        <x:v>15</x:v>
      </x:c>
      <x:c r="B5412" s="472" t="str">
        <x:v>AF40</x:v>
      </x:c>
      <x:c r="C5412" s="472" t="str">
        <x:v>=IF(OR(AG40="",COUNT(L40:P40)&lt;5),"",1)</x:v>
      </x:c>
      <x:c r="D5412" s="472"/>
      <x:c r="E5412" s="472" t="str">
        <x:v>Rumus sumber</x:v>
      </x:c>
      <x:c r="F5412" s="472" t="str">
        <x:v>9 Sep 2026 21.01 WIB</x:v>
      </x:c>
    </x:row>
    <x:row r="5413">
      <x:c r="A5413" s="472" t="str">
        <x:v>15</x:v>
      </x:c>
      <x:c r="B5413" s="472" t="str">
        <x:v>AG40</x:v>
      </x:c>
      <x:c r="C5413" s="472" t="str">
        <x:v>=IFERROR(K40,"")</x:v>
      </x:c>
      <x:c r="D5413" s="472"/>
      <x:c r="E5413" s="472" t="str">
        <x:v>Rumus sumber</x:v>
      </x:c>
      <x:c r="F5413" s="472" t="str">
        <x:v>9 Sep 2026 21.01 WIB</x:v>
      </x:c>
    </x:row>
    <x:row r="5414">
      <x:c r="A5414" s="472" t="str">
        <x:v>15</x:v>
      </x:c>
      <x:c r="B5414" s="472" t="str">
        <x:v>AC41</x:v>
      </x:c>
      <x:c r="C5414" s="472" t="str">
        <x:v>=IF(AG41="","",IF(COUNT(L41:P41)&lt;5,"",L41/5*20+M41/5*25+N41/5*25+O41/5*15+P41/5*15))</x:v>
      </x:c>
      <x:c r="D5414" s="472"/>
      <x:c r="E5414" s="472" t="str">
        <x:v>Rumus sumber</x:v>
      </x:c>
      <x:c r="F5414" s="472" t="str">
        <x:v>9 Sep 2026 21.01 WIB</x:v>
      </x:c>
    </x:row>
    <x:row r="5415">
      <x:c r="A5415" s="472" t="str">
        <x:v>15</x:v>
      </x:c>
      <x:c r="B5415" s="472" t="str">
        <x:v>AD41</x:v>
      </x:c>
      <x:c r="C5415" s="472" t="str">
        <x:v>=IF(AC41="","",IF(AC41&gt;=90,"Sangat Baik",IF(AC41&gt;=80,"Baik",IF(AC41&gt;=70,"Coaching","Underperform"))))</x:v>
      </x:c>
      <x:c r="D5415" s="472"/>
      <x:c r="E5415" s="472" t="str">
        <x:v>Rumus sumber</x:v>
      </x:c>
      <x:c r="F5415" s="472" t="str">
        <x:v>9 Sep 2026 21.01 WIB</x:v>
      </x:c>
    </x:row>
    <x:row r="5416">
      <x:c r="A5416" s="472" t="str">
        <x:v>15</x:v>
      </x:c>
      <x:c r="B5416" s="472" t="str">
        <x:v>AE41</x:v>
      </x:c>
      <x:c r="C5416" s="472" t="str">
        <x:v>=IF(AG41="","",IF(OR(AG41="INDAH",AG41="ADDEL",AG41="AMEL",AG41="PENTIL",AG41="JIJANG"),"Admin/CS","Fotografer"))</x:v>
      </x:c>
      <x:c r="D5416" s="472"/>
      <x:c r="E5416" s="472" t="str">
        <x:v>Rumus sumber</x:v>
      </x:c>
      <x:c r="F5416" s="472" t="str">
        <x:v>9 Sep 2026 21.01 WIB</x:v>
      </x:c>
    </x:row>
    <x:row r="5417">
      <x:c r="A5417" s="472" t="str">
        <x:v>15</x:v>
      </x:c>
      <x:c r="B5417" s="472" t="str">
        <x:v>AF41</x:v>
      </x:c>
      <x:c r="C5417" s="472" t="str">
        <x:v>=IF(OR(AG41="",COUNT(L41:P41)&lt;5),"",1)</x:v>
      </x:c>
      <x:c r="D5417" s="472"/>
      <x:c r="E5417" s="472" t="str">
        <x:v>Rumus sumber</x:v>
      </x:c>
      <x:c r="F5417" s="472" t="str">
        <x:v>9 Sep 2026 21.01 WIB</x:v>
      </x:c>
    </x:row>
    <x:row r="5418">
      <x:c r="A5418" s="472" t="str">
        <x:v>15</x:v>
      </x:c>
      <x:c r="B5418" s="472" t="str">
        <x:v>AG41</x:v>
      </x:c>
      <x:c r="C5418" s="472" t="str">
        <x:v>=IFERROR(K41,"")</x:v>
      </x:c>
      <x:c r="D5418" s="472"/>
      <x:c r="E5418" s="472" t="str">
        <x:v>Rumus sumber</x:v>
      </x:c>
      <x:c r="F5418" s="472" t="str">
        <x:v>9 Sep 2026 21.01 WIB</x:v>
      </x:c>
    </x:row>
    <x:row r="5419">
      <x:c r="A5419" s="472" t="str">
        <x:v>15</x:v>
      </x:c>
      <x:c r="B5419" s="472" t="str">
        <x:v>K47</x:v>
      </x:c>
      <x:c r="C5419" s="472" t="str">
        <x:v>=IF(O30="","",O30)</x:v>
      </x:c>
      <x:c r="D5419" s="472"/>
      <x:c r="E5419" s="472" t="str">
        <x:v>Rumus sumber</x:v>
      </x:c>
      <x:c r="F5419" s="472" t="str">
        <x:v>9 Sep 2026 21.01 WIB</x:v>
      </x:c>
    </x:row>
    <x:row r="5420">
      <x:c r="A5420" s="472" t="str">
        <x:v>16</x:v>
      </x:c>
      <x:c r="B5420" s="472" t="str">
        <x:v>H21</x:v>
      </x:c>
      <x:c r="C5420" s="472" t="str">
        <x:v>=SUM(H4:H20)</x:v>
      </x:c>
      <x:c r="D5420" s="472"/>
      <x:c r="E5420" s="472" t="str">
        <x:v>Rumus sumber</x:v>
      </x:c>
      <x:c r="F5420" s="472" t="str">
        <x:v>9 Sep 2026 21.01 WIB</x:v>
      </x:c>
    </x:row>
    <x:row r="5421">
      <x:c r="A5421" s="472" t="str">
        <x:v>16</x:v>
      </x:c>
      <x:c r="B5421" s="472" t="str">
        <x:v>K33</x:v>
      </x:c>
      <x:c r="C5421" s="472" t="str">
        <x:v>=IF(O26="","",O26)</x:v>
      </x:c>
      <x:c r="D5421" s="472"/>
      <x:c r="E5421" s="472" t="str">
        <x:v>Rumus sumber</x:v>
      </x:c>
      <x:c r="F5421" s="472" t="str">
        <x:v>9 Sep 2026 21.01 WIB</x:v>
      </x:c>
    </x:row>
    <x:row r="5422">
      <x:c r="A5422" s="472" t="str">
        <x:v>16</x:v>
      </x:c>
      <x:c r="B5422" s="472" t="str">
        <x:v>AC33</x:v>
      </x:c>
      <x:c r="C5422" s="472" t="str">
        <x:v>=IF(AG33="","",IF(COUNT(L33:P33)&lt;5,"",L33/5*20+M33/5*25+N33/5*25+O33/5*15+P33/5*15))</x:v>
      </x:c>
      <x:c r="D5422" s="472"/>
      <x:c r="E5422" s="472" t="str">
        <x:v>Rumus sumber</x:v>
      </x:c>
      <x:c r="F5422" s="472" t="str">
        <x:v>9 Sep 2026 21.01 WIB</x:v>
      </x:c>
    </x:row>
    <x:row r="5423">
      <x:c r="A5423" s="472" t="str">
        <x:v>16</x:v>
      </x:c>
      <x:c r="B5423" s="472" t="str">
        <x:v>AD33</x:v>
      </x:c>
      <x:c r="C5423" s="472" t="str">
        <x:v>=IF(AC33="","",IF(AC33&gt;=90,"Sangat Baik",IF(AC33&gt;=80,"Baik",IF(AC33&gt;=70,"Coaching","Underperform"))))</x:v>
      </x:c>
      <x:c r="D5423" s="472"/>
      <x:c r="E5423" s="472" t="str">
        <x:v>Rumus sumber</x:v>
      </x:c>
      <x:c r="F5423" s="472" t="str">
        <x:v>9 Sep 2026 21.01 WIB</x:v>
      </x:c>
    </x:row>
    <x:row r="5424">
      <x:c r="A5424" s="472" t="str">
        <x:v>16</x:v>
      </x:c>
      <x:c r="B5424" s="472" t="str">
        <x:v>AE33</x:v>
      </x:c>
      <x:c r="C5424" s="472" t="str">
        <x:v>=IF(AG33="","",IF(OR(AG33="INDAH",AG33="ADDEL",AG33="AMEL",AG33="PENTIL",AG33="JIJANG"),"Admin/CS","Fotografer"))</x:v>
      </x:c>
      <x:c r="D5424" s="472"/>
      <x:c r="E5424" s="472" t="str">
        <x:v>Rumus sumber</x:v>
      </x:c>
      <x:c r="F5424" s="472" t="str">
        <x:v>9 Sep 2026 21.01 WIB</x:v>
      </x:c>
    </x:row>
    <x:row r="5425">
      <x:c r="A5425" s="472" t="str">
        <x:v>16</x:v>
      </x:c>
      <x:c r="B5425" s="472" t="str">
        <x:v>AF33</x:v>
      </x:c>
      <x:c r="C5425" s="472" t="str">
        <x:v>=IF(OR(AG33="",COUNT(L33:P33)&lt;5),"",1)</x:v>
      </x:c>
      <x:c r="D5425" s="472"/>
      <x:c r="E5425" s="472" t="str">
        <x:v>Rumus sumber</x:v>
      </x:c>
      <x:c r="F5425" s="472" t="str">
        <x:v>9 Sep 2026 21.01 WIB</x:v>
      </x:c>
    </x:row>
    <x:row r="5426">
      <x:c r="A5426" s="472" t="str">
        <x:v>16</x:v>
      </x:c>
      <x:c r="B5426" s="472" t="str">
        <x:v>AG33</x:v>
      </x:c>
      <x:c r="C5426" s="472" t="str">
        <x:v>=IFERROR(K33,"")</x:v>
      </x:c>
      <x:c r="D5426" s="472"/>
      <x:c r="E5426" s="472" t="str">
        <x:v>Rumus sumber</x:v>
      </x:c>
      <x:c r="F5426" s="472" t="str">
        <x:v>9 Sep 2026 21.01 WIB</x:v>
      </x:c>
    </x:row>
    <x:row r="5427">
      <x:c r="A5427" s="472" t="str">
        <x:v>16</x:v>
      </x:c>
      <x:c r="B5427" s="472" t="str">
        <x:v>K34</x:v>
      </x:c>
      <x:c r="C5427" s="472" t="str">
        <x:v>=IF(O27="","",O27)</x:v>
      </x:c>
      <x:c r="D5427" s="472"/>
      <x:c r="E5427" s="472" t="str">
        <x:v>Rumus sumber</x:v>
      </x:c>
      <x:c r="F5427" s="472" t="str">
        <x:v>9 Sep 2026 21.01 WIB</x:v>
      </x:c>
    </x:row>
    <x:row r="5428">
      <x:c r="A5428" s="472" t="str">
        <x:v>16</x:v>
      </x:c>
      <x:c r="B5428" s="472" t="str">
        <x:v>AC34</x:v>
      </x:c>
      <x:c r="C5428" s="472" t="str">
        <x:v>=IF(AG34="","",IF(COUNT(L34:P34)&lt;5,"",L34/5*20+M34/5*25+N34/5*25+O34/5*15+P34/5*15))</x:v>
      </x:c>
      <x:c r="D5428" s="472"/>
      <x:c r="E5428" s="472" t="str">
        <x:v>Rumus sumber</x:v>
      </x:c>
      <x:c r="F5428" s="472" t="str">
        <x:v>9 Sep 2026 21.01 WIB</x:v>
      </x:c>
    </x:row>
    <x:row r="5429">
      <x:c r="A5429" s="472" t="str">
        <x:v>16</x:v>
      </x:c>
      <x:c r="B5429" s="472" t="str">
        <x:v>AD34</x:v>
      </x:c>
      <x:c r="C5429" s="472" t="str">
        <x:v>=IF(AC34="","",IF(AC34&gt;=90,"Sangat Baik",IF(AC34&gt;=80,"Baik",IF(AC34&gt;=70,"Coaching","Underperform"))))</x:v>
      </x:c>
      <x:c r="D5429" s="472"/>
      <x:c r="E5429" s="472" t="str">
        <x:v>Rumus sumber</x:v>
      </x:c>
      <x:c r="F5429" s="472" t="str">
        <x:v>9 Sep 2026 21.01 WIB</x:v>
      </x:c>
    </x:row>
    <x:row r="5430">
      <x:c r="A5430" s="472" t="str">
        <x:v>16</x:v>
      </x:c>
      <x:c r="B5430" s="472" t="str">
        <x:v>AE34</x:v>
      </x:c>
      <x:c r="C5430" s="472" t="str">
        <x:v>=IF(AG34="","",IF(OR(AG34="INDAH",AG34="ADDEL",AG34="AMEL",AG34="PENTIL",AG34="JIJANG"),"Admin/CS","Fotografer"))</x:v>
      </x:c>
      <x:c r="D5430" s="472"/>
      <x:c r="E5430" s="472" t="str">
        <x:v>Rumus sumber</x:v>
      </x:c>
      <x:c r="F5430" s="472" t="str">
        <x:v>9 Sep 2026 21.01 WIB</x:v>
      </x:c>
    </x:row>
    <x:row r="5431">
      <x:c r="A5431" s="472" t="str">
        <x:v>16</x:v>
      </x:c>
      <x:c r="B5431" s="472" t="str">
        <x:v>AF34</x:v>
      </x:c>
      <x:c r="C5431" s="472" t="str">
        <x:v>=IF(OR(AG34="",COUNT(L34:P34)&lt;5),"",1)</x:v>
      </x:c>
      <x:c r="D5431" s="472"/>
      <x:c r="E5431" s="472" t="str">
        <x:v>Rumus sumber</x:v>
      </x:c>
      <x:c r="F5431" s="472" t="str">
        <x:v>9 Sep 2026 21.01 WIB</x:v>
      </x:c>
    </x:row>
    <x:row r="5432">
      <x:c r="A5432" s="472" t="str">
        <x:v>16</x:v>
      </x:c>
      <x:c r="B5432" s="472" t="str">
        <x:v>AG34</x:v>
      </x:c>
      <x:c r="C5432" s="472" t="str">
        <x:v>=IFERROR(K34,"")</x:v>
      </x:c>
      <x:c r="D5432" s="472"/>
      <x:c r="E5432" s="472" t="str">
        <x:v>Rumus sumber</x:v>
      </x:c>
      <x:c r="F5432" s="472" t="str">
        <x:v>9 Sep 2026 21.01 WIB</x:v>
      </x:c>
    </x:row>
    <x:row r="5433">
      <x:c r="A5433" s="472" t="str">
        <x:v>16</x:v>
      </x:c>
      <x:c r="B5433" s="472" t="str">
        <x:v>K35</x:v>
      </x:c>
      <x:c r="C5433" s="472" t="str">
        <x:v>=IF(O28="","",O28)</x:v>
      </x:c>
      <x:c r="D5433" s="472"/>
      <x:c r="E5433" s="472" t="str">
        <x:v>Rumus sumber</x:v>
      </x:c>
      <x:c r="F5433" s="472" t="str">
        <x:v>9 Sep 2026 21.01 WIB</x:v>
      </x:c>
    </x:row>
    <x:row r="5434">
      <x:c r="A5434" s="472" t="str">
        <x:v>16</x:v>
      </x:c>
      <x:c r="B5434" s="472" t="str">
        <x:v>AC35</x:v>
      </x:c>
      <x:c r="C5434" s="472" t="str">
        <x:v>=IF(AG35="","",IF(COUNT(L35:P35)&lt;5,"",L35/5*20+M35/5*25+N35/5*25+O35/5*15+P35/5*15))</x:v>
      </x:c>
      <x:c r="D5434" s="472"/>
      <x:c r="E5434" s="472" t="str">
        <x:v>Rumus sumber</x:v>
      </x:c>
      <x:c r="F5434" s="472" t="str">
        <x:v>9 Sep 2026 21.01 WIB</x:v>
      </x:c>
    </x:row>
    <x:row r="5435">
      <x:c r="A5435" s="472" t="str">
        <x:v>16</x:v>
      </x:c>
      <x:c r="B5435" s="472" t="str">
        <x:v>AD35</x:v>
      </x:c>
      <x:c r="C5435" s="472" t="str">
        <x:v>=IF(AC35="","",IF(AC35&gt;=90,"Sangat Baik",IF(AC35&gt;=80,"Baik",IF(AC35&gt;=70,"Coaching","Underperform"))))</x:v>
      </x:c>
      <x:c r="D5435" s="472"/>
      <x:c r="E5435" s="472" t="str">
        <x:v>Rumus sumber</x:v>
      </x:c>
      <x:c r="F5435" s="472" t="str">
        <x:v>9 Sep 2026 21.01 WIB</x:v>
      </x:c>
    </x:row>
    <x:row r="5436">
      <x:c r="A5436" s="472" t="str">
        <x:v>16</x:v>
      </x:c>
      <x:c r="B5436" s="472" t="str">
        <x:v>AE35</x:v>
      </x:c>
      <x:c r="C5436" s="472" t="str">
        <x:v>=IF(AG35="","",IF(OR(AG35="INDAH",AG35="ADDEL",AG35="AMEL",AG35="PENTIL",AG35="JIJANG"),"Admin/CS","Fotografer"))</x:v>
      </x:c>
      <x:c r="D5436" s="472"/>
      <x:c r="E5436" s="472" t="str">
        <x:v>Rumus sumber</x:v>
      </x:c>
      <x:c r="F5436" s="472" t="str">
        <x:v>9 Sep 2026 21.01 WIB</x:v>
      </x:c>
    </x:row>
    <x:row r="5437">
      <x:c r="A5437" s="472" t="str">
        <x:v>16</x:v>
      </x:c>
      <x:c r="B5437" s="472" t="str">
        <x:v>AF35</x:v>
      </x:c>
      <x:c r="C5437" s="472" t="str">
        <x:v>=IF(OR(AG35="",COUNT(L35:P35)&lt;5),"",1)</x:v>
      </x:c>
      <x:c r="D5437" s="472"/>
      <x:c r="E5437" s="472" t="str">
        <x:v>Rumus sumber</x:v>
      </x:c>
      <x:c r="F5437" s="472" t="str">
        <x:v>9 Sep 2026 21.01 WIB</x:v>
      </x:c>
    </x:row>
    <x:row r="5438">
      <x:c r="A5438" s="472" t="str">
        <x:v>16</x:v>
      </x:c>
      <x:c r="B5438" s="472" t="str">
        <x:v>AG35</x:v>
      </x:c>
      <x:c r="C5438" s="472" t="str">
        <x:v>=IFERROR(K35,"")</x:v>
      </x:c>
      <x:c r="D5438" s="472"/>
      <x:c r="E5438" s="472" t="str">
        <x:v>Rumus sumber</x:v>
      </x:c>
      <x:c r="F5438" s="472" t="str">
        <x:v>9 Sep 2026 21.01 WIB</x:v>
      </x:c>
    </x:row>
    <x:row r="5439">
      <x:c r="A5439" s="472" t="str">
        <x:v>16</x:v>
      </x:c>
      <x:c r="B5439" s="472" t="str">
        <x:v>AC36</x:v>
      </x:c>
      <x:c r="C5439" s="472" t="str">
        <x:v>=IF(AG36="","",IF(COUNT(L36:P36)&lt;5,"",L36/5*20+M36/5*25+N36/5*25+O36/5*15+P36/5*15))</x:v>
      </x:c>
      <x:c r="D5439" s="472"/>
      <x:c r="E5439" s="472" t="str">
        <x:v>Rumus sumber</x:v>
      </x:c>
      <x:c r="F5439" s="472" t="str">
        <x:v>9 Sep 2026 21.01 WIB</x:v>
      </x:c>
    </x:row>
    <x:row r="5440">
      <x:c r="A5440" s="472" t="str">
        <x:v>16</x:v>
      </x:c>
      <x:c r="B5440" s="472" t="str">
        <x:v>AD36</x:v>
      </x:c>
      <x:c r="C5440" s="472" t="str">
        <x:v>=IF(AC36="","",IF(AC36&gt;=90,"Sangat Baik",IF(AC36&gt;=80,"Baik",IF(AC36&gt;=70,"Coaching","Underperform"))))</x:v>
      </x:c>
      <x:c r="D5440" s="472"/>
      <x:c r="E5440" s="472" t="str">
        <x:v>Rumus sumber</x:v>
      </x:c>
      <x:c r="F5440" s="472" t="str">
        <x:v>9 Sep 2026 21.01 WIB</x:v>
      </x:c>
    </x:row>
    <x:row r="5441">
      <x:c r="A5441" s="472" t="str">
        <x:v>16</x:v>
      </x:c>
      <x:c r="B5441" s="472" t="str">
        <x:v>AE36</x:v>
      </x:c>
      <x:c r="C5441" s="472" t="str">
        <x:v>=IF(AG36="","",IF(OR(AG36="INDAH",AG36="ADDEL",AG36="AMEL",AG36="PENTIL",AG36="JIJANG"),"Admin/CS","Fotografer"))</x:v>
      </x:c>
      <x:c r="D5441" s="472"/>
      <x:c r="E5441" s="472" t="str">
        <x:v>Rumus sumber</x:v>
      </x:c>
      <x:c r="F5441" s="472" t="str">
        <x:v>9 Sep 2026 21.01 WIB</x:v>
      </x:c>
    </x:row>
    <x:row r="5442">
      <x:c r="A5442" s="472" t="str">
        <x:v>16</x:v>
      </x:c>
      <x:c r="B5442" s="472" t="str">
        <x:v>AF36</x:v>
      </x:c>
      <x:c r="C5442" s="472" t="str">
        <x:v>=IF(OR(AG36="",COUNT(L36:P36)&lt;5),"",1)</x:v>
      </x:c>
      <x:c r="D5442" s="472"/>
      <x:c r="E5442" s="472" t="str">
        <x:v>Rumus sumber</x:v>
      </x:c>
      <x:c r="F5442" s="472" t="str">
        <x:v>9 Sep 2026 21.01 WIB</x:v>
      </x:c>
    </x:row>
    <x:row r="5443">
      <x:c r="A5443" s="472" t="str">
        <x:v>16</x:v>
      </x:c>
      <x:c r="B5443" s="472" t="str">
        <x:v>AG36</x:v>
      </x:c>
      <x:c r="C5443" s="472" t="str">
        <x:v>=IFERROR(K36,"")</x:v>
      </x:c>
      <x:c r="D5443" s="472"/>
      <x:c r="E5443" s="472" t="str">
        <x:v>Rumus sumber</x:v>
      </x:c>
      <x:c r="F5443" s="472" t="str">
        <x:v>9 Sep 2026 21.01 WIB</x:v>
      </x:c>
    </x:row>
    <x:row r="5444">
      <x:c r="A5444" s="472" t="str">
        <x:v>16</x:v>
      </x:c>
      <x:c r="B5444" s="472" t="str">
        <x:v>AC37</x:v>
      </x:c>
      <x:c r="C5444" s="472" t="str">
        <x:v>=IF(AG37="","",IF(COUNT(L37:P37)&lt;5,"",L37/5*20+M37/5*25+N37/5*25+O37/5*15+P37/5*15))</x:v>
      </x:c>
      <x:c r="D5444" s="472"/>
      <x:c r="E5444" s="472" t="str">
        <x:v>Rumus sumber</x:v>
      </x:c>
      <x:c r="F5444" s="472" t="str">
        <x:v>9 Sep 2026 21.01 WIB</x:v>
      </x:c>
    </x:row>
    <x:row r="5445">
      <x:c r="A5445" s="472" t="str">
        <x:v>16</x:v>
      </x:c>
      <x:c r="B5445" s="472" t="str">
        <x:v>AD37</x:v>
      </x:c>
      <x:c r="C5445" s="472" t="str">
        <x:v>=IF(AC37="","",IF(AC37&gt;=90,"Sangat Baik",IF(AC37&gt;=80,"Baik",IF(AC37&gt;=70,"Coaching","Underperform"))))</x:v>
      </x:c>
      <x:c r="D5445" s="472"/>
      <x:c r="E5445" s="472" t="str">
        <x:v>Rumus sumber</x:v>
      </x:c>
      <x:c r="F5445" s="472" t="str">
        <x:v>9 Sep 2026 21.01 WIB</x:v>
      </x:c>
    </x:row>
    <x:row r="5446">
      <x:c r="A5446" s="472" t="str">
        <x:v>16</x:v>
      </x:c>
      <x:c r="B5446" s="472" t="str">
        <x:v>AE37</x:v>
      </x:c>
      <x:c r="C5446" s="472" t="str">
        <x:v>=IF(AG37="","",IF(OR(AG37="INDAH",AG37="ADDEL",AG37="AMEL",AG37="PENTIL",AG37="JIJANG"),"Admin/CS","Fotografer"))</x:v>
      </x:c>
      <x:c r="D5446" s="472"/>
      <x:c r="E5446" s="472" t="str">
        <x:v>Rumus sumber</x:v>
      </x:c>
      <x:c r="F5446" s="472" t="str">
        <x:v>9 Sep 2026 21.01 WIB</x:v>
      </x:c>
    </x:row>
    <x:row r="5447">
      <x:c r="A5447" s="472" t="str">
        <x:v>16</x:v>
      </x:c>
      <x:c r="B5447" s="472" t="str">
        <x:v>AF37</x:v>
      </x:c>
      <x:c r="C5447" s="472" t="str">
        <x:v>=IF(OR(AG37="",COUNT(L37:P37)&lt;5),"",1)</x:v>
      </x:c>
      <x:c r="D5447" s="472"/>
      <x:c r="E5447" s="472" t="str">
        <x:v>Rumus sumber</x:v>
      </x:c>
      <x:c r="F5447" s="472" t="str">
        <x:v>9 Sep 2026 21.01 WIB</x:v>
      </x:c>
    </x:row>
    <x:row r="5448">
      <x:c r="A5448" s="472" t="str">
        <x:v>16</x:v>
      </x:c>
      <x:c r="B5448" s="472" t="str">
        <x:v>AG37</x:v>
      </x:c>
      <x:c r="C5448" s="472" t="str">
        <x:v>=IFERROR(K37,"")</x:v>
      </x:c>
      <x:c r="D5448" s="472"/>
      <x:c r="E5448" s="472" t="str">
        <x:v>Rumus sumber</x:v>
      </x:c>
      <x:c r="F5448" s="472" t="str">
        <x:v>9 Sep 2026 21.01 WIB</x:v>
      </x:c>
    </x:row>
    <x:row r="5449">
      <x:c r="A5449" s="472" t="str">
        <x:v>17</x:v>
      </x:c>
      <x:c r="B5449" s="472" t="str">
        <x:v>H26</x:v>
      </x:c>
      <x:c r="C5449" s="472" t="str">
        <x:v>=SUM(H4:H25)</x:v>
      </x:c>
      <x:c r="D5449" s="472"/>
      <x:c r="E5449" s="472" t="str">
        <x:v>Rumus sumber</x:v>
      </x:c>
      <x:c r="F5449" s="472" t="str">
        <x:v>9 Sep 2026 21.01 WIB</x:v>
      </x:c>
    </x:row>
    <x:row r="5450">
      <x:c r="A5450" s="472" t="str">
        <x:v>17</x:v>
      </x:c>
      <x:c r="B5450" s="472" t="str">
        <x:v>K38</x:v>
      </x:c>
      <x:c r="C5450" s="472" t="str">
        <x:v>=IF(O31="","",O31)</x:v>
      </x:c>
      <x:c r="D5450" s="472"/>
      <x:c r="E5450" s="472" t="str">
        <x:v>Rumus sumber</x:v>
      </x:c>
      <x:c r="F5450" s="472" t="str">
        <x:v>9 Sep 2026 21.01 WIB</x:v>
      </x:c>
    </x:row>
    <x:row r="5451">
      <x:c r="A5451" s="472" t="str">
        <x:v>17</x:v>
      </x:c>
      <x:c r="B5451" s="472" t="str">
        <x:v>AC38</x:v>
      </x:c>
      <x:c r="C5451" s="472" t="str">
        <x:v>=IF(AG38="","",IF(COUNT(L38:P38)&lt;5,"",L38/5*20+M38/5*25+N38/5*25+O38/5*15+P38/5*15))</x:v>
      </x:c>
      <x:c r="D5451" s="472"/>
      <x:c r="E5451" s="472" t="str">
        <x:v>Rumus sumber</x:v>
      </x:c>
      <x:c r="F5451" s="472" t="str">
        <x:v>9 Sep 2026 21.01 WIB</x:v>
      </x:c>
    </x:row>
    <x:row r="5452">
      <x:c r="A5452" s="472" t="str">
        <x:v>17</x:v>
      </x:c>
      <x:c r="B5452" s="472" t="str">
        <x:v>AD38</x:v>
      </x:c>
      <x:c r="C5452" s="472" t="str">
        <x:v>=IF(AC38="","",IF(AC38&gt;=90,"Sangat Baik",IF(AC38&gt;=80,"Baik",IF(AC38&gt;=70,"Coaching","Underperform"))))</x:v>
      </x:c>
      <x:c r="D5452" s="472"/>
      <x:c r="E5452" s="472" t="str">
        <x:v>Rumus sumber</x:v>
      </x:c>
      <x:c r="F5452" s="472" t="str">
        <x:v>9 Sep 2026 21.01 WIB</x:v>
      </x:c>
    </x:row>
    <x:row r="5453">
      <x:c r="A5453" s="472" t="str">
        <x:v>17</x:v>
      </x:c>
      <x:c r="B5453" s="472" t="str">
        <x:v>AE38</x:v>
      </x:c>
      <x:c r="C5453" s="472" t="str">
        <x:v>=IF(AG38="","",IF(OR(AG38="INDAH",AG38="ADDEL",AG38="AMEL",AG38="PENTIL",AG38="JIJANG"),"Admin/CS","Fotografer"))</x:v>
      </x:c>
      <x:c r="D5453" s="472"/>
      <x:c r="E5453" s="472" t="str">
        <x:v>Rumus sumber</x:v>
      </x:c>
      <x:c r="F5453" s="472" t="str">
        <x:v>9 Sep 2026 21.01 WIB</x:v>
      </x:c>
    </x:row>
    <x:row r="5454">
      <x:c r="A5454" s="472" t="str">
        <x:v>17</x:v>
      </x:c>
      <x:c r="B5454" s="472" t="str">
        <x:v>AF38</x:v>
      </x:c>
      <x:c r="C5454" s="472" t="str">
        <x:v>=IF(OR(AG38="",COUNT(L38:P38)&lt;5),"",1)</x:v>
      </x:c>
      <x:c r="D5454" s="472"/>
      <x:c r="E5454" s="472" t="str">
        <x:v>Rumus sumber</x:v>
      </x:c>
      <x:c r="F5454" s="472" t="str">
        <x:v>9 Sep 2026 21.01 WIB</x:v>
      </x:c>
    </x:row>
    <x:row r="5455">
      <x:c r="A5455" s="472" t="str">
        <x:v>17</x:v>
      </x:c>
      <x:c r="B5455" s="472" t="str">
        <x:v>AG38</x:v>
      </x:c>
      <x:c r="C5455" s="472" t="str">
        <x:v>=IFERROR(K38,"")</x:v>
      </x:c>
      <x:c r="D5455" s="472"/>
      <x:c r="E5455" s="472" t="str">
        <x:v>Rumus sumber</x:v>
      </x:c>
      <x:c r="F5455" s="472" t="str">
        <x:v>9 Sep 2026 21.01 WIB</x:v>
      </x:c>
    </x:row>
    <x:row r="5456">
      <x:c r="A5456" s="472" t="str">
        <x:v>17</x:v>
      </x:c>
      <x:c r="B5456" s="472" t="str">
        <x:v>K39</x:v>
      </x:c>
      <x:c r="C5456" s="472" t="str">
        <x:v>=IF(O32="","",O32)</x:v>
      </x:c>
      <x:c r="D5456" s="472"/>
      <x:c r="E5456" s="472" t="str">
        <x:v>Rumus sumber</x:v>
      </x:c>
      <x:c r="F5456" s="472" t="str">
        <x:v>9 Sep 2026 21.01 WIB</x:v>
      </x:c>
    </x:row>
    <x:row r="5457">
      <x:c r="A5457" s="472" t="str">
        <x:v>17</x:v>
      </x:c>
      <x:c r="B5457" s="472" t="str">
        <x:v>AC39</x:v>
      </x:c>
      <x:c r="C5457" s="472" t="str">
        <x:v>=IF(AG39="","",IF(COUNT(L39:P39)&lt;5,"",L39/5*20+M39/5*25+N39/5*25+O39/5*15+P39/5*15))</x:v>
      </x:c>
      <x:c r="D5457" s="472"/>
      <x:c r="E5457" s="472" t="str">
        <x:v>Rumus sumber</x:v>
      </x:c>
      <x:c r="F5457" s="472" t="str">
        <x:v>9 Sep 2026 21.01 WIB</x:v>
      </x:c>
    </x:row>
    <x:row r="5458">
      <x:c r="A5458" s="472" t="str">
        <x:v>17</x:v>
      </x:c>
      <x:c r="B5458" s="472" t="str">
        <x:v>AD39</x:v>
      </x:c>
      <x:c r="C5458" s="472" t="str">
        <x:v>=IF(AC39="","",IF(AC39&gt;=90,"Sangat Baik",IF(AC39&gt;=80,"Baik",IF(AC39&gt;=70,"Coaching","Underperform"))))</x:v>
      </x:c>
      <x:c r="D5458" s="472"/>
      <x:c r="E5458" s="472" t="str">
        <x:v>Rumus sumber</x:v>
      </x:c>
      <x:c r="F5458" s="472" t="str">
        <x:v>9 Sep 2026 21.01 WIB</x:v>
      </x:c>
    </x:row>
    <x:row r="5459">
      <x:c r="A5459" s="472" t="str">
        <x:v>17</x:v>
      </x:c>
      <x:c r="B5459" s="472" t="str">
        <x:v>AE39</x:v>
      </x:c>
      <x:c r="C5459" s="472" t="str">
        <x:v>=IF(AG39="","",IF(OR(AG39="INDAH",AG39="ADDEL",AG39="AMEL",AG39="PENTIL",AG39="JIJANG"),"Admin/CS","Fotografer"))</x:v>
      </x:c>
      <x:c r="D5459" s="472"/>
      <x:c r="E5459" s="472" t="str">
        <x:v>Rumus sumber</x:v>
      </x:c>
      <x:c r="F5459" s="472" t="str">
        <x:v>9 Sep 2026 21.01 WIB</x:v>
      </x:c>
    </x:row>
    <x:row r="5460">
      <x:c r="A5460" s="472" t="str">
        <x:v>17</x:v>
      </x:c>
      <x:c r="B5460" s="472" t="str">
        <x:v>AF39</x:v>
      </x:c>
      <x:c r="C5460" s="472" t="str">
        <x:v>=IF(OR(AG39="",COUNT(L39:P39)&lt;5),"",1)</x:v>
      </x:c>
      <x:c r="D5460" s="472"/>
      <x:c r="E5460" s="472" t="str">
        <x:v>Rumus sumber</x:v>
      </x:c>
      <x:c r="F5460" s="472" t="str">
        <x:v>9 Sep 2026 21.01 WIB</x:v>
      </x:c>
    </x:row>
    <x:row r="5461">
      <x:c r="A5461" s="472" t="str">
        <x:v>17</x:v>
      </x:c>
      <x:c r="B5461" s="472" t="str">
        <x:v>AG39</x:v>
      </x:c>
      <x:c r="C5461" s="472" t="str">
        <x:v>=IFERROR(K39,"")</x:v>
      </x:c>
      <x:c r="D5461" s="472"/>
      <x:c r="E5461" s="472" t="str">
        <x:v>Rumus sumber</x:v>
      </x:c>
      <x:c r="F5461" s="472" t="str">
        <x:v>9 Sep 2026 21.01 WIB</x:v>
      </x:c>
    </x:row>
    <x:row r="5462">
      <x:c r="A5462" s="472" t="str">
        <x:v>17</x:v>
      </x:c>
      <x:c r="B5462" s="472" t="str">
        <x:v>K40</x:v>
      </x:c>
      <x:c r="C5462" s="472" t="str">
        <x:v>=IF(O33="","",O33)</x:v>
      </x:c>
      <x:c r="D5462" s="472"/>
      <x:c r="E5462" s="472" t="str">
        <x:v>Rumus sumber</x:v>
      </x:c>
      <x:c r="F5462" s="472" t="str">
        <x:v>9 Sep 2026 21.01 WIB</x:v>
      </x:c>
    </x:row>
    <x:row r="5463">
      <x:c r="A5463" s="472" t="str">
        <x:v>17</x:v>
      </x:c>
      <x:c r="B5463" s="472" t="str">
        <x:v>AC40</x:v>
      </x:c>
      <x:c r="C5463" s="472" t="str">
        <x:v>=IF(AG40="","",IF(COUNT(L40:P40)&lt;5,"",L40/5*20+M40/5*25+N40/5*25+O40/5*15+P40/5*15))</x:v>
      </x:c>
      <x:c r="D5463" s="472"/>
      <x:c r="E5463" s="472" t="str">
        <x:v>Rumus sumber</x:v>
      </x:c>
      <x:c r="F5463" s="472" t="str">
        <x:v>9 Sep 2026 21.01 WIB</x:v>
      </x:c>
    </x:row>
    <x:row r="5464">
      <x:c r="A5464" s="472" t="str">
        <x:v>17</x:v>
      </x:c>
      <x:c r="B5464" s="472" t="str">
        <x:v>AD40</x:v>
      </x:c>
      <x:c r="C5464" s="472" t="str">
        <x:v>=IF(AC40="","",IF(AC40&gt;=90,"Sangat Baik",IF(AC40&gt;=80,"Baik",IF(AC40&gt;=70,"Coaching","Underperform"))))</x:v>
      </x:c>
      <x:c r="D5464" s="472"/>
      <x:c r="E5464" s="472" t="str">
        <x:v>Rumus sumber</x:v>
      </x:c>
      <x:c r="F5464" s="472" t="str">
        <x:v>9 Sep 2026 21.01 WIB</x:v>
      </x:c>
    </x:row>
    <x:row r="5465">
      <x:c r="A5465" s="472" t="str">
        <x:v>17</x:v>
      </x:c>
      <x:c r="B5465" s="472" t="str">
        <x:v>AE40</x:v>
      </x:c>
      <x:c r="C5465" s="472" t="str">
        <x:v>=IF(AG40="","",IF(OR(AG40="INDAH",AG40="ADDEL",AG40="AMEL",AG40="PENTIL",AG40="JIJANG"),"Admin/CS","Fotografer"))</x:v>
      </x:c>
      <x:c r="D5465" s="472"/>
      <x:c r="E5465" s="472" t="str">
        <x:v>Rumus sumber</x:v>
      </x:c>
      <x:c r="F5465" s="472" t="str">
        <x:v>9 Sep 2026 21.01 WIB</x:v>
      </x:c>
    </x:row>
    <x:row r="5466">
      <x:c r="A5466" s="472" t="str">
        <x:v>17</x:v>
      </x:c>
      <x:c r="B5466" s="472" t="str">
        <x:v>AF40</x:v>
      </x:c>
      <x:c r="C5466" s="472" t="str">
        <x:v>=IF(OR(AG40="",COUNT(L40:P40)&lt;5),"",1)</x:v>
      </x:c>
      <x:c r="D5466" s="472"/>
      <x:c r="E5466" s="472" t="str">
        <x:v>Rumus sumber</x:v>
      </x:c>
      <x:c r="F5466" s="472" t="str">
        <x:v>9 Sep 2026 21.01 WIB</x:v>
      </x:c>
    </x:row>
    <x:row r="5467">
      <x:c r="A5467" s="472" t="str">
        <x:v>17</x:v>
      </x:c>
      <x:c r="B5467" s="472" t="str">
        <x:v>AG40</x:v>
      </x:c>
      <x:c r="C5467" s="472" t="str">
        <x:v>=IFERROR(K40,"")</x:v>
      </x:c>
      <x:c r="D5467" s="472"/>
      <x:c r="E5467" s="472" t="str">
        <x:v>Rumus sumber</x:v>
      </x:c>
      <x:c r="F5467" s="472" t="str">
        <x:v>9 Sep 2026 21.01 WIB</x:v>
      </x:c>
    </x:row>
    <x:row r="5468">
      <x:c r="A5468" s="472" t="str">
        <x:v>17</x:v>
      </x:c>
      <x:c r="B5468" s="472" t="str">
        <x:v>AC41</x:v>
      </x:c>
      <x:c r="C5468" s="472" t="str">
        <x:v>=IF(AG41="","",IF(COUNT(L41:P41)&lt;5,"",L41/5*20+M41/5*25+N41/5*25+O41/5*15+P41/5*15))</x:v>
      </x:c>
      <x:c r="D5468" s="472"/>
      <x:c r="E5468" s="472" t="str">
        <x:v>Rumus sumber</x:v>
      </x:c>
      <x:c r="F5468" s="472" t="str">
        <x:v>9 Sep 2026 21.01 WIB</x:v>
      </x:c>
    </x:row>
    <x:row r="5469">
      <x:c r="A5469" s="472" t="str">
        <x:v>17</x:v>
      </x:c>
      <x:c r="B5469" s="472" t="str">
        <x:v>AD41</x:v>
      </x:c>
      <x:c r="C5469" s="472" t="str">
        <x:v>=IF(AC41="","",IF(AC41&gt;=90,"Sangat Baik",IF(AC41&gt;=80,"Baik",IF(AC41&gt;=70,"Coaching","Underperform"))))</x:v>
      </x:c>
      <x:c r="D5469" s="472"/>
      <x:c r="E5469" s="472" t="str">
        <x:v>Rumus sumber</x:v>
      </x:c>
      <x:c r="F5469" s="472" t="str">
        <x:v>9 Sep 2026 21.01 WIB</x:v>
      </x:c>
    </x:row>
    <x:row r="5470">
      <x:c r="A5470" s="472" t="str">
        <x:v>17</x:v>
      </x:c>
      <x:c r="B5470" s="472" t="str">
        <x:v>AE41</x:v>
      </x:c>
      <x:c r="C5470" s="472" t="str">
        <x:v>=IF(AG41="","",IF(OR(AG41="INDAH",AG41="ADDEL",AG41="AMEL",AG41="PENTIL",AG41="JIJANG"),"Admin/CS","Fotografer"))</x:v>
      </x:c>
      <x:c r="D5470" s="472"/>
      <x:c r="E5470" s="472" t="str">
        <x:v>Rumus sumber</x:v>
      </x:c>
      <x:c r="F5470" s="472" t="str">
        <x:v>9 Sep 2026 21.01 WIB</x:v>
      </x:c>
    </x:row>
    <x:row r="5471">
      <x:c r="A5471" s="472" t="str">
        <x:v>17</x:v>
      </x:c>
      <x:c r="B5471" s="472" t="str">
        <x:v>AF41</x:v>
      </x:c>
      <x:c r="C5471" s="472" t="str">
        <x:v>=IF(OR(AG41="",COUNT(L41:P41)&lt;5),"",1)</x:v>
      </x:c>
      <x:c r="D5471" s="472"/>
      <x:c r="E5471" s="472" t="str">
        <x:v>Rumus sumber</x:v>
      </x:c>
      <x:c r="F5471" s="472" t="str">
        <x:v>9 Sep 2026 21.01 WIB</x:v>
      </x:c>
    </x:row>
    <x:row r="5472">
      <x:c r="A5472" s="472" t="str">
        <x:v>17</x:v>
      </x:c>
      <x:c r="B5472" s="472" t="str">
        <x:v>AG41</x:v>
      </x:c>
      <x:c r="C5472" s="472" t="str">
        <x:v>=IFERROR(K41,"")</x:v>
      </x:c>
      <x:c r="D5472" s="472"/>
      <x:c r="E5472" s="472" t="str">
        <x:v>Rumus sumber</x:v>
      </x:c>
      <x:c r="F5472" s="472" t="str">
        <x:v>9 Sep 2026 21.01 WIB</x:v>
      </x:c>
    </x:row>
    <x:row r="5473">
      <x:c r="A5473" s="472" t="str">
        <x:v>17</x:v>
      </x:c>
      <x:c r="B5473" s="472" t="str">
        <x:v>AC42</x:v>
      </x:c>
      <x:c r="C5473" s="472" t="str">
        <x:v>=IF(AG42="","",IF(COUNT(L42:P42)&lt;5,"",L42/5*20+M42/5*25+N42/5*25+O42/5*15+P42/5*15))</x:v>
      </x:c>
      <x:c r="D5473" s="472"/>
      <x:c r="E5473" s="472" t="str">
        <x:v>Rumus sumber</x:v>
      </x:c>
      <x:c r="F5473" s="472" t="str">
        <x:v>9 Sep 2026 21.01 WIB</x:v>
      </x:c>
    </x:row>
    <x:row r="5474">
      <x:c r="A5474" s="472" t="str">
        <x:v>17</x:v>
      </x:c>
      <x:c r="B5474" s="472" t="str">
        <x:v>AD42</x:v>
      </x:c>
      <x:c r="C5474" s="472" t="str">
        <x:v>=IF(AC42="","",IF(AC42&gt;=90,"Sangat Baik",IF(AC42&gt;=80,"Baik",IF(AC42&gt;=70,"Coaching","Underperform"))))</x:v>
      </x:c>
      <x:c r="D5474" s="472"/>
      <x:c r="E5474" s="472" t="str">
        <x:v>Rumus sumber</x:v>
      </x:c>
      <x:c r="F5474" s="472" t="str">
        <x:v>9 Sep 2026 21.01 WIB</x:v>
      </x:c>
    </x:row>
    <x:row r="5475">
      <x:c r="A5475" s="472" t="str">
        <x:v>17</x:v>
      </x:c>
      <x:c r="B5475" s="472" t="str">
        <x:v>AE42</x:v>
      </x:c>
      <x:c r="C5475" s="472" t="str">
        <x:v>=IF(AG42="","",IF(OR(AG42="INDAH",AG42="ADDEL",AG42="AMEL",AG42="PENTIL",AG42="JIJANG"),"Admin/CS","Fotografer"))</x:v>
      </x:c>
      <x:c r="D5475" s="472"/>
      <x:c r="E5475" s="472" t="str">
        <x:v>Rumus sumber</x:v>
      </x:c>
      <x:c r="F5475" s="472" t="str">
        <x:v>9 Sep 2026 21.01 WIB</x:v>
      </x:c>
    </x:row>
    <x:row r="5476">
      <x:c r="A5476" s="472" t="str">
        <x:v>17</x:v>
      </x:c>
      <x:c r="B5476" s="472" t="str">
        <x:v>AF42</x:v>
      </x:c>
      <x:c r="C5476" s="472" t="str">
        <x:v>=IF(OR(AG42="",COUNT(L42:P42)&lt;5),"",1)</x:v>
      </x:c>
      <x:c r="D5476" s="472"/>
      <x:c r="E5476" s="472" t="str">
        <x:v>Rumus sumber</x:v>
      </x:c>
      <x:c r="F5476" s="472" t="str">
        <x:v>9 Sep 2026 21.01 WIB</x:v>
      </x:c>
    </x:row>
    <x:row r="5477">
      <x:c r="A5477" s="472" t="str">
        <x:v>17</x:v>
      </x:c>
      <x:c r="B5477" s="472" t="str">
        <x:v>AG42</x:v>
      </x:c>
      <x:c r="C5477" s="472" t="str">
        <x:v>=IFERROR(K42,"")</x:v>
      </x:c>
      <x:c r="D5477" s="472"/>
      <x:c r="E5477" s="472" t="str">
        <x:v>Rumus sumber</x:v>
      </x:c>
      <x:c r="F5477" s="472" t="str">
        <x:v>9 Sep 2026 21.01 WIB</x:v>
      </x:c>
    </x:row>
    <x:row r="5478">
      <x:c r="A5478" s="472" t="str">
        <x:v>17</x:v>
      </x:c>
      <x:c r="B5478" s="472" t="str">
        <x:v>K48</x:v>
      </x:c>
      <x:c r="C5478" s="472" t="str">
        <x:v>=IF(O31="","",O31)</x:v>
      </x:c>
      <x:c r="D5478" s="472"/>
      <x:c r="E5478" s="472" t="str">
        <x:v>Rumus sumber</x:v>
      </x:c>
      <x:c r="F5478" s="472" t="str">
        <x:v>9 Sep 2026 21.01 WIB</x:v>
      </x:c>
    </x:row>
    <x:row r="5479">
      <x:c r="A5479" s="472" t="str">
        <x:v>18</x:v>
      </x:c>
      <x:c r="B5479" s="472" t="str">
        <x:v>H26</x:v>
      </x:c>
      <x:c r="C5479" s="472" t="str">
        <x:v>=SUM(H4:H25)</x:v>
      </x:c>
      <x:c r="D5479" s="472"/>
      <x:c r="E5479" s="472" t="str">
        <x:v>Rumus sumber</x:v>
      </x:c>
      <x:c r="F5479" s="472" t="str">
        <x:v>9 Sep 2026 21.01 WIB</x:v>
      </x:c>
    </x:row>
    <x:row r="5480">
      <x:c r="A5480" s="472" t="str">
        <x:v>18</x:v>
      </x:c>
      <x:c r="B5480" s="472" t="str">
        <x:v>K38</x:v>
      </x:c>
      <x:c r="C5480" s="472" t="str">
        <x:v>=IF(O31="","",O31)</x:v>
      </x:c>
      <x:c r="D5480" s="472"/>
      <x:c r="E5480" s="472" t="str">
        <x:v>Rumus sumber</x:v>
      </x:c>
      <x:c r="F5480" s="472" t="str">
        <x:v>9 Sep 2026 21.01 WIB</x:v>
      </x:c>
    </x:row>
    <x:row r="5481">
      <x:c r="A5481" s="472" t="str">
        <x:v>18</x:v>
      </x:c>
      <x:c r="B5481" s="472" t="str">
        <x:v>AC38</x:v>
      </x:c>
      <x:c r="C5481" s="472" t="str">
        <x:v>=IF(AG38="","",IF(COUNT(L38:P38)&lt;5,"",L38/5*20+M38/5*25+N38/5*25+O38/5*15+P38/5*15))</x:v>
      </x:c>
      <x:c r="D5481" s="472"/>
      <x:c r="E5481" s="472" t="str">
        <x:v>Rumus sumber</x:v>
      </x:c>
      <x:c r="F5481" s="472" t="str">
        <x:v>9 Sep 2026 21.01 WIB</x:v>
      </x:c>
    </x:row>
    <x:row r="5482">
      <x:c r="A5482" s="472" t="str">
        <x:v>18</x:v>
      </x:c>
      <x:c r="B5482" s="472" t="str">
        <x:v>AD38</x:v>
      </x:c>
      <x:c r="C5482" s="472" t="str">
        <x:v>=IF(AC38="","",IF(AC38&gt;=90,"Sangat Baik",IF(AC38&gt;=80,"Baik",IF(AC38&gt;=70,"Coaching","Underperform"))))</x:v>
      </x:c>
      <x:c r="D5482" s="472"/>
      <x:c r="E5482" s="472" t="str">
        <x:v>Rumus sumber</x:v>
      </x:c>
      <x:c r="F5482" s="472" t="str">
        <x:v>9 Sep 2026 21.01 WIB</x:v>
      </x:c>
    </x:row>
    <x:row r="5483">
      <x:c r="A5483" s="472" t="str">
        <x:v>18</x:v>
      </x:c>
      <x:c r="B5483" s="472" t="str">
        <x:v>AE38</x:v>
      </x:c>
      <x:c r="C5483" s="472" t="str">
        <x:v>=IF(AG38="","",IF(OR(AG38="INDAH",AG38="ADDEL",AG38="AMEL",AG38="PENTIL",AG38="JIJANG"),"Admin/CS","Fotografer"))</x:v>
      </x:c>
      <x:c r="D5483" s="472"/>
      <x:c r="E5483" s="472" t="str">
        <x:v>Rumus sumber</x:v>
      </x:c>
      <x:c r="F5483" s="472" t="str">
        <x:v>9 Sep 2026 21.01 WIB</x:v>
      </x:c>
    </x:row>
    <x:row r="5484">
      <x:c r="A5484" s="472" t="str">
        <x:v>18</x:v>
      </x:c>
      <x:c r="B5484" s="472" t="str">
        <x:v>AF38</x:v>
      </x:c>
      <x:c r="C5484" s="472" t="str">
        <x:v>=IF(OR(AG38="",COUNT(L38:P38)&lt;5),"",1)</x:v>
      </x:c>
      <x:c r="D5484" s="472"/>
      <x:c r="E5484" s="472" t="str">
        <x:v>Rumus sumber</x:v>
      </x:c>
      <x:c r="F5484" s="472" t="str">
        <x:v>9 Sep 2026 21.01 WIB</x:v>
      </x:c>
    </x:row>
    <x:row r="5485">
      <x:c r="A5485" s="472" t="str">
        <x:v>18</x:v>
      </x:c>
      <x:c r="B5485" s="472" t="str">
        <x:v>AG38</x:v>
      </x:c>
      <x:c r="C5485" s="472" t="str">
        <x:v>=IFERROR(K38,"")</x:v>
      </x:c>
      <x:c r="D5485" s="472"/>
      <x:c r="E5485" s="472" t="str">
        <x:v>Rumus sumber</x:v>
      </x:c>
      <x:c r="F5485" s="472" t="str">
        <x:v>9 Sep 2026 21.01 WIB</x:v>
      </x:c>
    </x:row>
    <x:row r="5486">
      <x:c r="A5486" s="472" t="str">
        <x:v>18</x:v>
      </x:c>
      <x:c r="B5486" s="472" t="str">
        <x:v>K39</x:v>
      </x:c>
      <x:c r="C5486" s="472" t="str">
        <x:v>=IF(O32="","",O32)</x:v>
      </x:c>
      <x:c r="D5486" s="472"/>
      <x:c r="E5486" s="472" t="str">
        <x:v>Rumus sumber</x:v>
      </x:c>
      <x:c r="F5486" s="472" t="str">
        <x:v>9 Sep 2026 21.01 WIB</x:v>
      </x:c>
    </x:row>
    <x:row r="5487">
      <x:c r="A5487" s="472" t="str">
        <x:v>18</x:v>
      </x:c>
      <x:c r="B5487" s="472" t="str">
        <x:v>AC39</x:v>
      </x:c>
      <x:c r="C5487" s="472" t="str">
        <x:v>=IF(AG39="","",IF(COUNT(L39:P39)&lt;5,"",L39/5*20+M39/5*25+N39/5*25+O39/5*15+P39/5*15))</x:v>
      </x:c>
      <x:c r="D5487" s="472"/>
      <x:c r="E5487" s="472" t="str">
        <x:v>Rumus sumber</x:v>
      </x:c>
      <x:c r="F5487" s="472" t="str">
        <x:v>9 Sep 2026 21.01 WIB</x:v>
      </x:c>
    </x:row>
    <x:row r="5488">
      <x:c r="A5488" s="472" t="str">
        <x:v>18</x:v>
      </x:c>
      <x:c r="B5488" s="472" t="str">
        <x:v>AD39</x:v>
      </x:c>
      <x:c r="C5488" s="472" t="str">
        <x:v>=IF(AC39="","",IF(AC39&gt;=90,"Sangat Baik",IF(AC39&gt;=80,"Baik",IF(AC39&gt;=70,"Coaching","Underperform"))))</x:v>
      </x:c>
      <x:c r="D5488" s="472"/>
      <x:c r="E5488" s="472" t="str">
        <x:v>Rumus sumber</x:v>
      </x:c>
      <x:c r="F5488" s="472" t="str">
        <x:v>9 Sep 2026 21.01 WIB</x:v>
      </x:c>
    </x:row>
    <x:row r="5489">
      <x:c r="A5489" s="472" t="str">
        <x:v>18</x:v>
      </x:c>
      <x:c r="B5489" s="472" t="str">
        <x:v>AE39</x:v>
      </x:c>
      <x:c r="C5489" s="472" t="str">
        <x:v>=IF(AG39="","",IF(OR(AG39="INDAH",AG39="ADDEL",AG39="AMEL",AG39="PENTIL",AG39="JIJANG"),"Admin/CS","Fotografer"))</x:v>
      </x:c>
      <x:c r="D5489" s="472"/>
      <x:c r="E5489" s="472" t="str">
        <x:v>Rumus sumber</x:v>
      </x:c>
      <x:c r="F5489" s="472" t="str">
        <x:v>9 Sep 2026 21.01 WIB</x:v>
      </x:c>
    </x:row>
    <x:row r="5490">
      <x:c r="A5490" s="472" t="str">
        <x:v>18</x:v>
      </x:c>
      <x:c r="B5490" s="472" t="str">
        <x:v>AF39</x:v>
      </x:c>
      <x:c r="C5490" s="472" t="str">
        <x:v>=IF(OR(AG39="",COUNT(L39:P39)&lt;5),"",1)</x:v>
      </x:c>
      <x:c r="D5490" s="472"/>
      <x:c r="E5490" s="472" t="str">
        <x:v>Rumus sumber</x:v>
      </x:c>
      <x:c r="F5490" s="472" t="str">
        <x:v>9 Sep 2026 21.01 WIB</x:v>
      </x:c>
    </x:row>
    <x:row r="5491">
      <x:c r="A5491" s="472" t="str">
        <x:v>18</x:v>
      </x:c>
      <x:c r="B5491" s="472" t="str">
        <x:v>AG39</x:v>
      </x:c>
      <x:c r="C5491" s="472" t="str">
        <x:v>=IFERROR(K39,"")</x:v>
      </x:c>
      <x:c r="D5491" s="472"/>
      <x:c r="E5491" s="472" t="str">
        <x:v>Rumus sumber</x:v>
      </x:c>
      <x:c r="F5491" s="472" t="str">
        <x:v>9 Sep 2026 21.01 WIB</x:v>
      </x:c>
    </x:row>
    <x:row r="5492">
      <x:c r="A5492" s="472" t="str">
        <x:v>18</x:v>
      </x:c>
      <x:c r="B5492" s="472" t="str">
        <x:v>K40</x:v>
      </x:c>
      <x:c r="C5492" s="472" t="str">
        <x:v>=IF(O33="","",O33)</x:v>
      </x:c>
      <x:c r="D5492" s="472"/>
      <x:c r="E5492" s="472" t="str">
        <x:v>Rumus sumber</x:v>
      </x:c>
      <x:c r="F5492" s="472" t="str">
        <x:v>9 Sep 2026 21.01 WIB</x:v>
      </x:c>
    </x:row>
    <x:row r="5493">
      <x:c r="A5493" s="472" t="str">
        <x:v>18</x:v>
      </x:c>
      <x:c r="B5493" s="472" t="str">
        <x:v>AC40</x:v>
      </x:c>
      <x:c r="C5493" s="472" t="str">
        <x:v>=IF(AG40="","",IF(COUNT(L40:P40)&lt;5,"",L40/5*20+M40/5*25+N40/5*25+O40/5*15+P40/5*15))</x:v>
      </x:c>
      <x:c r="D5493" s="472"/>
      <x:c r="E5493" s="472" t="str">
        <x:v>Rumus sumber</x:v>
      </x:c>
      <x:c r="F5493" s="472" t="str">
        <x:v>9 Sep 2026 21.01 WIB</x:v>
      </x:c>
    </x:row>
    <x:row r="5494">
      <x:c r="A5494" s="472" t="str">
        <x:v>18</x:v>
      </x:c>
      <x:c r="B5494" s="472" t="str">
        <x:v>AD40</x:v>
      </x:c>
      <x:c r="C5494" s="472" t="str">
        <x:v>=IF(AC40="","",IF(AC40&gt;=90,"Sangat Baik",IF(AC40&gt;=80,"Baik",IF(AC40&gt;=70,"Coaching","Underperform"))))</x:v>
      </x:c>
      <x:c r="D5494" s="472"/>
      <x:c r="E5494" s="472" t="str">
        <x:v>Rumus sumber</x:v>
      </x:c>
      <x:c r="F5494" s="472" t="str">
        <x:v>9 Sep 2026 21.01 WIB</x:v>
      </x:c>
    </x:row>
    <x:row r="5495">
      <x:c r="A5495" s="472" t="str">
        <x:v>18</x:v>
      </x:c>
      <x:c r="B5495" s="472" t="str">
        <x:v>AE40</x:v>
      </x:c>
      <x:c r="C5495" s="472" t="str">
        <x:v>=IF(AG40="","",IF(OR(AG40="INDAH",AG40="ADDEL",AG40="AMEL",AG40="PENTIL",AG40="JIJANG"),"Admin/CS","Fotografer"))</x:v>
      </x:c>
      <x:c r="D5495" s="472"/>
      <x:c r="E5495" s="472" t="str">
        <x:v>Rumus sumber</x:v>
      </x:c>
      <x:c r="F5495" s="472" t="str">
        <x:v>9 Sep 2026 21.01 WIB</x:v>
      </x:c>
    </x:row>
    <x:row r="5496">
      <x:c r="A5496" s="472" t="str">
        <x:v>18</x:v>
      </x:c>
      <x:c r="B5496" s="472" t="str">
        <x:v>AF40</x:v>
      </x:c>
      <x:c r="C5496" s="472" t="str">
        <x:v>=IF(OR(AG40="",COUNT(L40:P40)&lt;5),"",1)</x:v>
      </x:c>
      <x:c r="D5496" s="472"/>
      <x:c r="E5496" s="472" t="str">
        <x:v>Rumus sumber</x:v>
      </x:c>
      <x:c r="F5496" s="472" t="str">
        <x:v>9 Sep 2026 21.01 WIB</x:v>
      </x:c>
    </x:row>
    <x:row r="5497">
      <x:c r="A5497" s="472" t="str">
        <x:v>18</x:v>
      </x:c>
      <x:c r="B5497" s="472" t="str">
        <x:v>AG40</x:v>
      </x:c>
      <x:c r="C5497" s="472" t="str">
        <x:v>=IFERROR(K40,"")</x:v>
      </x:c>
      <x:c r="D5497" s="472"/>
      <x:c r="E5497" s="472" t="str">
        <x:v>Rumus sumber</x:v>
      </x:c>
      <x:c r="F5497" s="472" t="str">
        <x:v>9 Sep 2026 21.01 WIB</x:v>
      </x:c>
    </x:row>
    <x:row r="5498">
      <x:c r="A5498" s="472" t="str">
        <x:v>18</x:v>
      </x:c>
      <x:c r="B5498" s="472" t="str">
        <x:v>AC41</x:v>
      </x:c>
      <x:c r="C5498" s="472" t="str">
        <x:v>=IF(AG41="","",IF(COUNT(L41:P41)&lt;5,"",L41/5*20+M41/5*25+N41/5*25+O41/5*15+P41/5*15))</x:v>
      </x:c>
      <x:c r="D5498" s="472"/>
      <x:c r="E5498" s="472" t="str">
        <x:v>Rumus sumber</x:v>
      </x:c>
      <x:c r="F5498" s="472" t="str">
        <x:v>9 Sep 2026 21.01 WIB</x:v>
      </x:c>
    </x:row>
    <x:row r="5499">
      <x:c r="A5499" s="472" t="str">
        <x:v>18</x:v>
      </x:c>
      <x:c r="B5499" s="472" t="str">
        <x:v>AD41</x:v>
      </x:c>
      <x:c r="C5499" s="472" t="str">
        <x:v>=IF(AC41="","",IF(AC41&gt;=90,"Sangat Baik",IF(AC41&gt;=80,"Baik",IF(AC41&gt;=70,"Coaching","Underperform"))))</x:v>
      </x:c>
      <x:c r="D5499" s="472"/>
      <x:c r="E5499" s="472" t="str">
        <x:v>Rumus sumber</x:v>
      </x:c>
      <x:c r="F5499" s="472" t="str">
        <x:v>9 Sep 2026 21.01 WIB</x:v>
      </x:c>
    </x:row>
    <x:row r="5500">
      <x:c r="A5500" s="472" t="str">
        <x:v>18</x:v>
      </x:c>
      <x:c r="B5500" s="472" t="str">
        <x:v>AE41</x:v>
      </x:c>
      <x:c r="C5500" s="472" t="str">
        <x:v>=IF(AG41="","",IF(OR(AG41="INDAH",AG41="ADDEL",AG41="AMEL",AG41="PENTIL",AG41="JIJANG"),"Admin/CS","Fotografer"))</x:v>
      </x:c>
      <x:c r="D5500" s="472"/>
      <x:c r="E5500" s="472" t="str">
        <x:v>Rumus sumber</x:v>
      </x:c>
      <x:c r="F5500" s="472" t="str">
        <x:v>9 Sep 2026 21.01 WIB</x:v>
      </x:c>
    </x:row>
    <x:row r="5501">
      <x:c r="A5501" s="472" t="str">
        <x:v>18</x:v>
      </x:c>
      <x:c r="B5501" s="472" t="str">
        <x:v>AF41</x:v>
      </x:c>
      <x:c r="C5501" s="472" t="str">
        <x:v>=IF(OR(AG41="",COUNT(L41:P41)&lt;5),"",1)</x:v>
      </x:c>
      <x:c r="D5501" s="472"/>
      <x:c r="E5501" s="472" t="str">
        <x:v>Rumus sumber</x:v>
      </x:c>
      <x:c r="F5501" s="472" t="str">
        <x:v>9 Sep 2026 21.01 WIB</x:v>
      </x:c>
    </x:row>
    <x:row r="5502">
      <x:c r="A5502" s="472" t="str">
        <x:v>18</x:v>
      </x:c>
      <x:c r="B5502" s="472" t="str">
        <x:v>AG41</x:v>
      </x:c>
      <x:c r="C5502" s="472" t="str">
        <x:v>=IFERROR(K41,"")</x:v>
      </x:c>
      <x:c r="D5502" s="472"/>
      <x:c r="E5502" s="472" t="str">
        <x:v>Rumus sumber</x:v>
      </x:c>
      <x:c r="F5502" s="472" t="str">
        <x:v>9 Sep 2026 21.01 WIB</x:v>
      </x:c>
    </x:row>
    <x:row r="5503">
      <x:c r="A5503" s="472" t="str">
        <x:v>18</x:v>
      </x:c>
      <x:c r="B5503" s="472" t="str">
        <x:v>AC42</x:v>
      </x:c>
      <x:c r="C5503" s="472" t="str">
        <x:v>=IF(AG42="","",IF(COUNT(L42:P42)&lt;5,"",L42/5*20+M42/5*25+N42/5*25+O42/5*15+P42/5*15))</x:v>
      </x:c>
      <x:c r="D5503" s="472"/>
      <x:c r="E5503" s="472" t="str">
        <x:v>Rumus sumber</x:v>
      </x:c>
      <x:c r="F5503" s="472" t="str">
        <x:v>9 Sep 2026 21.01 WIB</x:v>
      </x:c>
    </x:row>
    <x:row r="5504">
      <x:c r="A5504" s="472" t="str">
        <x:v>18</x:v>
      </x:c>
      <x:c r="B5504" s="472" t="str">
        <x:v>AD42</x:v>
      </x:c>
      <x:c r="C5504" s="472" t="str">
        <x:v>=IF(AC42="","",IF(AC42&gt;=90,"Sangat Baik",IF(AC42&gt;=80,"Baik",IF(AC42&gt;=70,"Coaching","Underperform"))))</x:v>
      </x:c>
      <x:c r="D5504" s="472"/>
      <x:c r="E5504" s="472" t="str">
        <x:v>Rumus sumber</x:v>
      </x:c>
      <x:c r="F5504" s="472" t="str">
        <x:v>9 Sep 2026 21.01 WIB</x:v>
      </x:c>
    </x:row>
    <x:row r="5505">
      <x:c r="A5505" s="472" t="str">
        <x:v>18</x:v>
      </x:c>
      <x:c r="B5505" s="472" t="str">
        <x:v>AE42</x:v>
      </x:c>
      <x:c r="C5505" s="472" t="str">
        <x:v>=IF(AG42="","",IF(OR(AG42="INDAH",AG42="ADDEL",AG42="AMEL",AG42="PENTIL",AG42="JIJANG"),"Admin/CS","Fotografer"))</x:v>
      </x:c>
      <x:c r="D5505" s="472"/>
      <x:c r="E5505" s="472" t="str">
        <x:v>Rumus sumber</x:v>
      </x:c>
      <x:c r="F5505" s="472" t="str">
        <x:v>9 Sep 2026 21.01 WIB</x:v>
      </x:c>
    </x:row>
    <x:row r="5506">
      <x:c r="A5506" s="472" t="str">
        <x:v>18</x:v>
      </x:c>
      <x:c r="B5506" s="472" t="str">
        <x:v>AF42</x:v>
      </x:c>
      <x:c r="C5506" s="472" t="str">
        <x:v>=IF(OR(AG42="",COUNT(L42:P42)&lt;5),"",1)</x:v>
      </x:c>
      <x:c r="D5506" s="472"/>
      <x:c r="E5506" s="472" t="str">
        <x:v>Rumus sumber</x:v>
      </x:c>
      <x:c r="F5506" s="472" t="str">
        <x:v>9 Sep 2026 21.01 WIB</x:v>
      </x:c>
    </x:row>
    <x:row r="5507">
      <x:c r="A5507" s="472" t="str">
        <x:v>18</x:v>
      </x:c>
      <x:c r="B5507" s="472" t="str">
        <x:v>AG42</x:v>
      </x:c>
      <x:c r="C5507" s="472" t="str">
        <x:v>=IFERROR(K42,"")</x:v>
      </x:c>
      <x:c r="D5507" s="472"/>
      <x:c r="E5507" s="472" t="str">
        <x:v>Rumus sumber</x:v>
      </x:c>
      <x:c r="F5507" s="472" t="str">
        <x:v>9 Sep 2026 21.01 WIB</x:v>
      </x:c>
    </x:row>
    <x:row r="5508">
      <x:c r="A5508" s="472" t="str">
        <x:v>18</x:v>
      </x:c>
      <x:c r="B5508" s="472" t="str">
        <x:v>K48</x:v>
      </x:c>
      <x:c r="C5508" s="472" t="str">
        <x:v>=IF(O31="","",O31)</x:v>
      </x:c>
      <x:c r="D5508" s="472"/>
      <x:c r="E5508" s="472" t="str">
        <x:v>Rumus sumber</x:v>
      </x:c>
      <x:c r="F5508" s="472" t="str">
        <x:v>9 Sep 2026 21.01 WIB</x:v>
      </x:c>
    </x:row>
    <x:row r="5509">
      <x:c r="A5509" s="472" t="str">
        <x:v>19</x:v>
      </x:c>
      <x:c r="B5509" s="472" t="str">
        <x:v>H19</x:v>
      </x:c>
      <x:c r="C5509" s="472" t="str">
        <x:v>=SUM(H4:H18)</x:v>
      </x:c>
      <x:c r="D5509" s="472"/>
      <x:c r="E5509" s="472" t="str">
        <x:v>Rumus sumber</x:v>
      </x:c>
      <x:c r="F5509" s="472" t="str">
        <x:v>9 Sep 2026 21.01 WIB</x:v>
      </x:c>
    </x:row>
    <x:row r="5510">
      <x:c r="A5510" s="472" t="str">
        <x:v>19</x:v>
      </x:c>
      <x:c r="B5510" s="472" t="str">
        <x:v>K31</x:v>
      </x:c>
      <x:c r="C5510" s="472" t="str">
        <x:v>=IF(O24="","",O24)</x:v>
      </x:c>
      <x:c r="D5510" s="472"/>
      <x:c r="E5510" s="472" t="str">
        <x:v>Rumus sumber</x:v>
      </x:c>
      <x:c r="F5510" s="472" t="str">
        <x:v>9 Sep 2026 21.01 WIB</x:v>
      </x:c>
    </x:row>
    <x:row r="5511">
      <x:c r="A5511" s="472" t="str">
        <x:v>19</x:v>
      </x:c>
      <x:c r="B5511" s="472" t="str">
        <x:v>AC31</x:v>
      </x:c>
      <x:c r="C5511" s="472" t="str">
        <x:v>=IF(AG31="","",IF(COUNT(L31:P31)&lt;5,"",L31/5*20+M31/5*25+N31/5*25+O31/5*15+P31/5*15))</x:v>
      </x:c>
      <x:c r="D5511" s="472"/>
      <x:c r="E5511" s="472" t="str">
        <x:v>Rumus sumber</x:v>
      </x:c>
      <x:c r="F5511" s="472" t="str">
        <x:v>9 Sep 2026 21.01 WIB</x:v>
      </x:c>
    </x:row>
    <x:row r="5512">
      <x:c r="A5512" s="472" t="str">
        <x:v>19</x:v>
      </x:c>
      <x:c r="B5512" s="472" t="str">
        <x:v>AD31</x:v>
      </x:c>
      <x:c r="C5512" s="472" t="str">
        <x:v>=IF(AC31="","",IF(AC31&gt;=90,"Sangat Baik",IF(AC31&gt;=80,"Baik",IF(AC31&gt;=70,"Coaching","Underperform"))))</x:v>
      </x:c>
      <x:c r="D5512" s="472"/>
      <x:c r="E5512" s="472" t="str">
        <x:v>Rumus sumber</x:v>
      </x:c>
      <x:c r="F5512" s="472" t="str">
        <x:v>9 Sep 2026 21.01 WIB</x:v>
      </x:c>
    </x:row>
    <x:row r="5513">
      <x:c r="A5513" s="472" t="str">
        <x:v>19</x:v>
      </x:c>
      <x:c r="B5513" s="472" t="str">
        <x:v>AE31</x:v>
      </x:c>
      <x:c r="C5513" s="472" t="str">
        <x:v>=IF(AG31="","",IF(OR(AG31="INDAH",AG31="ADDEL",AG31="AMEL",AG31="PENTIL",AG31="JIJANG"),"Admin/CS","Fotografer"))</x:v>
      </x:c>
      <x:c r="D5513" s="472"/>
      <x:c r="E5513" s="472" t="str">
        <x:v>Rumus sumber</x:v>
      </x:c>
      <x:c r="F5513" s="472" t="str">
        <x:v>9 Sep 2026 21.01 WIB</x:v>
      </x:c>
    </x:row>
    <x:row r="5514">
      <x:c r="A5514" s="472" t="str">
        <x:v>19</x:v>
      </x:c>
      <x:c r="B5514" s="472" t="str">
        <x:v>AF31</x:v>
      </x:c>
      <x:c r="C5514" s="472" t="str">
        <x:v>=IF(OR(AG31="",COUNT(L31:P31)&lt;5),"",1)</x:v>
      </x:c>
      <x:c r="D5514" s="472"/>
      <x:c r="E5514" s="472" t="str">
        <x:v>Rumus sumber</x:v>
      </x:c>
      <x:c r="F5514" s="472" t="str">
        <x:v>9 Sep 2026 21.01 WIB</x:v>
      </x:c>
    </x:row>
    <x:row r="5515">
      <x:c r="A5515" s="472" t="str">
        <x:v>19</x:v>
      </x:c>
      <x:c r="B5515" s="472" t="str">
        <x:v>AG31</x:v>
      </x:c>
      <x:c r="C5515" s="472" t="str">
        <x:v>=IFERROR(K31,"")</x:v>
      </x:c>
      <x:c r="D5515" s="472"/>
      <x:c r="E5515" s="472" t="str">
        <x:v>Rumus sumber</x:v>
      </x:c>
      <x:c r="F5515" s="472" t="str">
        <x:v>9 Sep 2026 21.01 WIB</x:v>
      </x:c>
    </x:row>
    <x:row r="5516">
      <x:c r="A5516" s="472" t="str">
        <x:v>19</x:v>
      </x:c>
      <x:c r="B5516" s="472" t="str">
        <x:v>K32</x:v>
      </x:c>
      <x:c r="C5516" s="472" t="str">
        <x:v>=IF(O25="","",O25)</x:v>
      </x:c>
      <x:c r="D5516" s="472"/>
      <x:c r="E5516" s="472" t="str">
        <x:v>Rumus sumber</x:v>
      </x:c>
      <x:c r="F5516" s="472" t="str">
        <x:v>9 Sep 2026 21.01 WIB</x:v>
      </x:c>
    </x:row>
    <x:row r="5517">
      <x:c r="A5517" s="472" t="str">
        <x:v>19</x:v>
      </x:c>
      <x:c r="B5517" s="472" t="str">
        <x:v>AC32</x:v>
      </x:c>
      <x:c r="C5517" s="472" t="str">
        <x:v>=IF(AG32="","",IF(COUNT(L32:P32)&lt;5,"",L32/5*20+M32/5*25+N32/5*25+O32/5*15+P32/5*15))</x:v>
      </x:c>
      <x:c r="D5517" s="472"/>
      <x:c r="E5517" s="472" t="str">
        <x:v>Rumus sumber</x:v>
      </x:c>
      <x:c r="F5517" s="472" t="str">
        <x:v>9 Sep 2026 21.01 WIB</x:v>
      </x:c>
    </x:row>
    <x:row r="5518">
      <x:c r="A5518" s="472" t="str">
        <x:v>19</x:v>
      </x:c>
      <x:c r="B5518" s="472" t="str">
        <x:v>AD32</x:v>
      </x:c>
      <x:c r="C5518" s="472" t="str">
        <x:v>=IF(AC32="","",IF(AC32&gt;=90,"Sangat Baik",IF(AC32&gt;=80,"Baik",IF(AC32&gt;=70,"Coaching","Underperform"))))</x:v>
      </x:c>
      <x:c r="D5518" s="472"/>
      <x:c r="E5518" s="472" t="str">
        <x:v>Rumus sumber</x:v>
      </x:c>
      <x:c r="F5518" s="472" t="str">
        <x:v>9 Sep 2026 21.01 WIB</x:v>
      </x:c>
    </x:row>
    <x:row r="5519">
      <x:c r="A5519" s="472" t="str">
        <x:v>19</x:v>
      </x:c>
      <x:c r="B5519" s="472" t="str">
        <x:v>AE32</x:v>
      </x:c>
      <x:c r="C5519" s="472" t="str">
        <x:v>=IF(AG32="","",IF(OR(AG32="INDAH",AG32="ADDEL",AG32="AMEL",AG32="PENTIL",AG32="JIJANG"),"Admin/CS","Fotografer"))</x:v>
      </x:c>
      <x:c r="D5519" s="472"/>
      <x:c r="E5519" s="472" t="str">
        <x:v>Rumus sumber</x:v>
      </x:c>
      <x:c r="F5519" s="472" t="str">
        <x:v>9 Sep 2026 21.01 WIB</x:v>
      </x:c>
    </x:row>
    <x:row r="5520">
      <x:c r="A5520" s="472" t="str">
        <x:v>19</x:v>
      </x:c>
      <x:c r="B5520" s="472" t="str">
        <x:v>AF32</x:v>
      </x:c>
      <x:c r="C5520" s="472" t="str">
        <x:v>=IF(OR(AG32="",COUNT(L32:P32)&lt;5),"",1)</x:v>
      </x:c>
      <x:c r="D5520" s="472"/>
      <x:c r="E5520" s="472" t="str">
        <x:v>Rumus sumber</x:v>
      </x:c>
      <x:c r="F5520" s="472" t="str">
        <x:v>9 Sep 2026 21.01 WIB</x:v>
      </x:c>
    </x:row>
    <x:row r="5521">
      <x:c r="A5521" s="472" t="str">
        <x:v>19</x:v>
      </x:c>
      <x:c r="B5521" s="472" t="str">
        <x:v>AG32</x:v>
      </x:c>
      <x:c r="C5521" s="472" t="str">
        <x:v>=IFERROR(K32,"")</x:v>
      </x:c>
      <x:c r="D5521" s="472"/>
      <x:c r="E5521" s="472" t="str">
        <x:v>Rumus sumber</x:v>
      </x:c>
      <x:c r="F5521" s="472" t="str">
        <x:v>9 Sep 2026 21.01 WIB</x:v>
      </x:c>
    </x:row>
    <x:row r="5522">
      <x:c r="A5522" s="472" t="str">
        <x:v>19</x:v>
      </x:c>
      <x:c r="B5522" s="472" t="str">
        <x:v>K33</x:v>
      </x:c>
      <x:c r="C5522" s="472" t="str">
        <x:v>=IF(O26="","",O26)</x:v>
      </x:c>
      <x:c r="D5522" s="472"/>
      <x:c r="E5522" s="472" t="str">
        <x:v>Rumus sumber</x:v>
      </x:c>
      <x:c r="F5522" s="472" t="str">
        <x:v>9 Sep 2026 21.01 WIB</x:v>
      </x:c>
    </x:row>
    <x:row r="5523">
      <x:c r="A5523" s="472" t="str">
        <x:v>19</x:v>
      </x:c>
      <x:c r="B5523" s="472" t="str">
        <x:v>AC33</x:v>
      </x:c>
      <x:c r="C5523" s="472" t="str">
        <x:v>=IF(AG33="","",IF(COUNT(L33:P33)&lt;5,"",L33/5*20+M33/5*25+N33/5*25+O33/5*15+P33/5*15))</x:v>
      </x:c>
      <x:c r="D5523" s="472"/>
      <x:c r="E5523" s="472" t="str">
        <x:v>Rumus sumber</x:v>
      </x:c>
      <x:c r="F5523" s="472" t="str">
        <x:v>9 Sep 2026 21.01 WIB</x:v>
      </x:c>
    </x:row>
    <x:row r="5524">
      <x:c r="A5524" s="472" t="str">
        <x:v>19</x:v>
      </x:c>
      <x:c r="B5524" s="472" t="str">
        <x:v>AD33</x:v>
      </x:c>
      <x:c r="C5524" s="472" t="str">
        <x:v>=IF(AC33="","",IF(AC33&gt;=90,"Sangat Baik",IF(AC33&gt;=80,"Baik",IF(AC33&gt;=70,"Coaching","Underperform"))))</x:v>
      </x:c>
      <x:c r="D5524" s="472"/>
      <x:c r="E5524" s="472" t="str">
        <x:v>Rumus sumber</x:v>
      </x:c>
      <x:c r="F5524" s="472" t="str">
        <x:v>9 Sep 2026 21.01 WIB</x:v>
      </x:c>
    </x:row>
    <x:row r="5525">
      <x:c r="A5525" s="472" t="str">
        <x:v>19</x:v>
      </x:c>
      <x:c r="B5525" s="472" t="str">
        <x:v>AE33</x:v>
      </x:c>
      <x:c r="C5525" s="472" t="str">
        <x:v>=IF(AG33="","",IF(OR(AG33="INDAH",AG33="ADDEL",AG33="AMEL",AG33="PENTIL",AG33="JIJANG"),"Admin/CS","Fotografer"))</x:v>
      </x:c>
      <x:c r="D5525" s="472"/>
      <x:c r="E5525" s="472" t="str">
        <x:v>Rumus sumber</x:v>
      </x:c>
      <x:c r="F5525" s="472" t="str">
        <x:v>9 Sep 2026 21.01 WIB</x:v>
      </x:c>
    </x:row>
    <x:row r="5526">
      <x:c r="A5526" s="472" t="str">
        <x:v>19</x:v>
      </x:c>
      <x:c r="B5526" s="472" t="str">
        <x:v>AF33</x:v>
      </x:c>
      <x:c r="C5526" s="472" t="str">
        <x:v>=IF(OR(AG33="",COUNT(L33:P33)&lt;5),"",1)</x:v>
      </x:c>
      <x:c r="D5526" s="472"/>
      <x:c r="E5526" s="472" t="str">
        <x:v>Rumus sumber</x:v>
      </x:c>
      <x:c r="F5526" s="472" t="str">
        <x:v>9 Sep 2026 21.01 WIB</x:v>
      </x:c>
    </x:row>
    <x:row r="5527">
      <x:c r="A5527" s="472" t="str">
        <x:v>19</x:v>
      </x:c>
      <x:c r="B5527" s="472" t="str">
        <x:v>AG33</x:v>
      </x:c>
      <x:c r="C5527" s="472" t="str">
        <x:v>=IFERROR(K33,"")</x:v>
      </x:c>
      <x:c r="D5527" s="472"/>
      <x:c r="E5527" s="472" t="str">
        <x:v>Rumus sumber</x:v>
      </x:c>
      <x:c r="F5527" s="472" t="str">
        <x:v>9 Sep 2026 21.01 WIB</x:v>
      </x:c>
    </x:row>
    <x:row r="5528">
      <x:c r="A5528" s="472" t="str">
        <x:v>19</x:v>
      </x:c>
      <x:c r="B5528" s="472" t="str">
        <x:v>AC34</x:v>
      </x:c>
      <x:c r="C5528" s="472" t="str">
        <x:v>=IF(AG34="","",IF(COUNT(L34:P34)&lt;5,"",L34/5*20+M34/5*25+N34/5*25+O34/5*15+P34/5*15))</x:v>
      </x:c>
      <x:c r="D5528" s="472"/>
      <x:c r="E5528" s="472" t="str">
        <x:v>Rumus sumber</x:v>
      </x:c>
      <x:c r="F5528" s="472" t="str">
        <x:v>9 Sep 2026 21.01 WIB</x:v>
      </x:c>
    </x:row>
    <x:row r="5529">
      <x:c r="A5529" s="472" t="str">
        <x:v>19</x:v>
      </x:c>
      <x:c r="B5529" s="472" t="str">
        <x:v>AD34</x:v>
      </x:c>
      <x:c r="C5529" s="472" t="str">
        <x:v>=IF(AC34="","",IF(AC34&gt;=90,"Sangat Baik",IF(AC34&gt;=80,"Baik",IF(AC34&gt;=70,"Coaching","Underperform"))))</x:v>
      </x:c>
      <x:c r="D5529" s="472"/>
      <x:c r="E5529" s="472" t="str">
        <x:v>Rumus sumber</x:v>
      </x:c>
      <x:c r="F5529" s="472" t="str">
        <x:v>9 Sep 2026 21.01 WIB</x:v>
      </x:c>
    </x:row>
    <x:row r="5530">
      <x:c r="A5530" s="472" t="str">
        <x:v>19</x:v>
      </x:c>
      <x:c r="B5530" s="472" t="str">
        <x:v>AE34</x:v>
      </x:c>
      <x:c r="C5530" s="472" t="str">
        <x:v>=IF(AG34="","",IF(OR(AG34="INDAH",AG34="ADDEL",AG34="AMEL",AG34="PENTIL",AG34="JIJANG"),"Admin/CS","Fotografer"))</x:v>
      </x:c>
      <x:c r="D5530" s="472"/>
      <x:c r="E5530" s="472" t="str">
        <x:v>Rumus sumber</x:v>
      </x:c>
      <x:c r="F5530" s="472" t="str">
        <x:v>9 Sep 2026 21.01 WIB</x:v>
      </x:c>
    </x:row>
    <x:row r="5531">
      <x:c r="A5531" s="472" t="str">
        <x:v>19</x:v>
      </x:c>
      <x:c r="B5531" s="472" t="str">
        <x:v>AF34</x:v>
      </x:c>
      <x:c r="C5531" s="472" t="str">
        <x:v>=IF(OR(AG34="",COUNT(L34:P34)&lt;5),"",1)</x:v>
      </x:c>
      <x:c r="D5531" s="472"/>
      <x:c r="E5531" s="472" t="str">
        <x:v>Rumus sumber</x:v>
      </x:c>
      <x:c r="F5531" s="472" t="str">
        <x:v>9 Sep 2026 21.01 WIB</x:v>
      </x:c>
    </x:row>
    <x:row r="5532">
      <x:c r="A5532" s="472" t="str">
        <x:v>19</x:v>
      </x:c>
      <x:c r="B5532" s="472" t="str">
        <x:v>AG34</x:v>
      </x:c>
      <x:c r="C5532" s="472" t="str">
        <x:v>=IFERROR(K34,"")</x:v>
      </x:c>
      <x:c r="D5532" s="472"/>
      <x:c r="E5532" s="472" t="str">
        <x:v>Rumus sumber</x:v>
      </x:c>
      <x:c r="F5532" s="472" t="str">
        <x:v>9 Sep 2026 21.01 WIB</x:v>
      </x:c>
    </x:row>
    <x:row r="5533">
      <x:c r="A5533" s="472" t="str">
        <x:v>19</x:v>
      </x:c>
      <x:c r="B5533" s="472" t="str">
        <x:v>AC35</x:v>
      </x:c>
      <x:c r="C5533" s="472" t="str">
        <x:v>=IF(AG35="","",IF(COUNT(L35:P35)&lt;5,"",L35/5*20+M35/5*25+N35/5*25+O35/5*15+P35/5*15))</x:v>
      </x:c>
      <x:c r="D5533" s="472"/>
      <x:c r="E5533" s="472" t="str">
        <x:v>Rumus sumber</x:v>
      </x:c>
      <x:c r="F5533" s="472" t="str">
        <x:v>9 Sep 2026 21.01 WIB</x:v>
      </x:c>
    </x:row>
    <x:row r="5534">
      <x:c r="A5534" s="472" t="str">
        <x:v>19</x:v>
      </x:c>
      <x:c r="B5534" s="472" t="str">
        <x:v>AD35</x:v>
      </x:c>
      <x:c r="C5534" s="472" t="str">
        <x:v>=IF(AC35="","",IF(AC35&gt;=90,"Sangat Baik",IF(AC35&gt;=80,"Baik",IF(AC35&gt;=70,"Coaching","Underperform"))))</x:v>
      </x:c>
      <x:c r="D5534" s="472"/>
      <x:c r="E5534" s="472" t="str">
        <x:v>Rumus sumber</x:v>
      </x:c>
      <x:c r="F5534" s="472" t="str">
        <x:v>9 Sep 2026 21.01 WIB</x:v>
      </x:c>
    </x:row>
    <x:row r="5535">
      <x:c r="A5535" s="472" t="str">
        <x:v>19</x:v>
      </x:c>
      <x:c r="B5535" s="472" t="str">
        <x:v>AE35</x:v>
      </x:c>
      <x:c r="C5535" s="472" t="str">
        <x:v>=IF(AG35="","",IF(OR(AG35="INDAH",AG35="ADDEL",AG35="AMEL",AG35="PENTIL",AG35="JIJANG"),"Admin/CS","Fotografer"))</x:v>
      </x:c>
      <x:c r="D5535" s="472"/>
      <x:c r="E5535" s="472" t="str">
        <x:v>Rumus sumber</x:v>
      </x:c>
      <x:c r="F5535" s="472" t="str">
        <x:v>9 Sep 2026 21.01 WIB</x:v>
      </x:c>
    </x:row>
    <x:row r="5536">
      <x:c r="A5536" s="472" t="str">
        <x:v>19</x:v>
      </x:c>
      <x:c r="B5536" s="472" t="str">
        <x:v>AF35</x:v>
      </x:c>
      <x:c r="C5536" s="472" t="str">
        <x:v>=IF(OR(AG35="",COUNT(L35:P35)&lt;5),"",1)</x:v>
      </x:c>
      <x:c r="D5536" s="472"/>
      <x:c r="E5536" s="472" t="str">
        <x:v>Rumus sumber</x:v>
      </x:c>
      <x:c r="F5536" s="472" t="str">
        <x:v>9 Sep 2026 21.01 WIB</x:v>
      </x:c>
    </x:row>
    <x:row r="5537">
      <x:c r="A5537" s="472" t="str">
        <x:v>19</x:v>
      </x:c>
      <x:c r="B5537" s="472" t="str">
        <x:v>AG35</x:v>
      </x:c>
      <x:c r="C5537" s="472" t="str">
        <x:v>=IFERROR(K35,"")</x:v>
      </x:c>
      <x:c r="D5537" s="472"/>
      <x:c r="E5537" s="472" t="str">
        <x:v>Rumus sumber</x:v>
      </x:c>
      <x:c r="F5537" s="472" t="str">
        <x:v>9 Sep 2026 21.01 WIB</x:v>
      </x:c>
    </x:row>
    <x:row r="5538">
      <x:c r="A5538" s="472" t="str">
        <x:v>19</x:v>
      </x:c>
      <x:c r="B5538" s="472" t="str">
        <x:v>K41</x:v>
      </x:c>
      <x:c r="C5538" s="472" t="str">
        <x:v>=IF(O24="","",O24)</x:v>
      </x:c>
      <x:c r="D5538" s="472"/>
      <x:c r="E5538" s="472" t="str">
        <x:v>Rumus sumber</x:v>
      </x:c>
      <x:c r="F5538" s="472" t="str">
        <x:v>9 Sep 2026 21.01 WIB</x:v>
      </x:c>
    </x:row>
    <x:row r="5539">
      <x:c r="A5539" s="472" t="str">
        <x:v>20</x:v>
      </x:c>
      <x:c r="B5539" s="472" t="str">
        <x:v>H24</x:v>
      </x:c>
      <x:c r="C5539" s="472" t="str">
        <x:v>=SUM(H4:H23)</x:v>
      </x:c>
      <x:c r="D5539" s="472"/>
      <x:c r="E5539" s="472" t="str">
        <x:v>Rumus sumber</x:v>
      </x:c>
      <x:c r="F5539" s="472" t="str">
        <x:v>9 Sep 2026 21.01 WIB</x:v>
      </x:c>
    </x:row>
    <x:row r="5540">
      <x:c r="A5540" s="472" t="str">
        <x:v>20</x:v>
      </x:c>
      <x:c r="B5540" s="472" t="str">
        <x:v>K36</x:v>
      </x:c>
      <x:c r="C5540" s="472" t="str">
        <x:v>=IF(O29="","",O29)</x:v>
      </x:c>
      <x:c r="D5540" s="472"/>
      <x:c r="E5540" s="472" t="str">
        <x:v>Rumus sumber</x:v>
      </x:c>
      <x:c r="F5540" s="472" t="str">
        <x:v>9 Sep 2026 21.01 WIB</x:v>
      </x:c>
    </x:row>
    <x:row r="5541">
      <x:c r="A5541" s="472" t="str">
        <x:v>20</x:v>
      </x:c>
      <x:c r="B5541" s="472" t="str">
        <x:v>AC36</x:v>
      </x:c>
      <x:c r="C5541" s="472" t="str">
        <x:v>=IF(AG36="","",IF(COUNT(L36:P36)&lt;5,"",L36/5*20+M36/5*25+N36/5*25+O36/5*15+P36/5*15))</x:v>
      </x:c>
      <x:c r="D5541" s="472"/>
      <x:c r="E5541" s="472" t="str">
        <x:v>Rumus sumber</x:v>
      </x:c>
      <x:c r="F5541" s="472" t="str">
        <x:v>9 Sep 2026 21.01 WIB</x:v>
      </x:c>
    </x:row>
    <x:row r="5542">
      <x:c r="A5542" s="472" t="str">
        <x:v>20</x:v>
      </x:c>
      <x:c r="B5542" s="472" t="str">
        <x:v>AD36</x:v>
      </x:c>
      <x:c r="C5542" s="472" t="str">
        <x:v>=IF(AC36="","",IF(AC36&gt;=90,"Sangat Baik",IF(AC36&gt;=80,"Baik",IF(AC36&gt;=70,"Coaching","Underperform"))))</x:v>
      </x:c>
      <x:c r="D5542" s="472"/>
      <x:c r="E5542" s="472" t="str">
        <x:v>Rumus sumber</x:v>
      </x:c>
      <x:c r="F5542" s="472" t="str">
        <x:v>9 Sep 2026 21.01 WIB</x:v>
      </x:c>
    </x:row>
    <x:row r="5543">
      <x:c r="A5543" s="472" t="str">
        <x:v>20</x:v>
      </x:c>
      <x:c r="B5543" s="472" t="str">
        <x:v>AE36</x:v>
      </x:c>
      <x:c r="C5543" s="472" t="str">
        <x:v>=IF(AG36="","",IF(OR(AG36="INDAH",AG36="ADDEL",AG36="AMEL",AG36="PENTIL",AG36="JIJANG"),"Admin/CS","Fotografer"))</x:v>
      </x:c>
      <x:c r="D5543" s="472"/>
      <x:c r="E5543" s="472" t="str">
        <x:v>Rumus sumber</x:v>
      </x:c>
      <x:c r="F5543" s="472" t="str">
        <x:v>9 Sep 2026 21.01 WIB</x:v>
      </x:c>
    </x:row>
    <x:row r="5544">
      <x:c r="A5544" s="472" t="str">
        <x:v>20</x:v>
      </x:c>
      <x:c r="B5544" s="472" t="str">
        <x:v>AF36</x:v>
      </x:c>
      <x:c r="C5544" s="472" t="str">
        <x:v>=IF(OR(AG36="",COUNT(L36:P36)&lt;5),"",1)</x:v>
      </x:c>
      <x:c r="D5544" s="472"/>
      <x:c r="E5544" s="472" t="str">
        <x:v>Rumus sumber</x:v>
      </x:c>
      <x:c r="F5544" s="472" t="str">
        <x:v>9 Sep 2026 21.01 WIB</x:v>
      </x:c>
    </x:row>
    <x:row r="5545">
      <x:c r="A5545" s="472" t="str">
        <x:v>20</x:v>
      </x:c>
      <x:c r="B5545" s="472" t="str">
        <x:v>AG36</x:v>
      </x:c>
      <x:c r="C5545" s="472" t="str">
        <x:v>=IFERROR(K36,"")</x:v>
      </x:c>
      <x:c r="D5545" s="472"/>
      <x:c r="E5545" s="472" t="str">
        <x:v>Rumus sumber</x:v>
      </x:c>
      <x:c r="F5545" s="472" t="str">
        <x:v>9 Sep 2026 21.01 WIB</x:v>
      </x:c>
    </x:row>
    <x:row r="5546">
      <x:c r="A5546" s="472" t="str">
        <x:v>20</x:v>
      </x:c>
      <x:c r="B5546" s="472" t="str">
        <x:v>K37</x:v>
      </x:c>
      <x:c r="C5546" s="472" t="str">
        <x:v>=IF(O30="","",O30)</x:v>
      </x:c>
      <x:c r="D5546" s="472"/>
      <x:c r="E5546" s="472" t="str">
        <x:v>Rumus sumber</x:v>
      </x:c>
      <x:c r="F5546" s="472" t="str">
        <x:v>9 Sep 2026 21.01 WIB</x:v>
      </x:c>
    </x:row>
    <x:row r="5547">
      <x:c r="A5547" s="472" t="str">
        <x:v>20</x:v>
      </x:c>
      <x:c r="B5547" s="472" t="str">
        <x:v>AC37</x:v>
      </x:c>
      <x:c r="C5547" s="472" t="str">
        <x:v>=IF(AG37="","",IF(COUNT(L37:P37)&lt;5,"",L37/5*20+M37/5*25+N37/5*25+O37/5*15+P37/5*15))</x:v>
      </x:c>
      <x:c r="D5547" s="472"/>
      <x:c r="E5547" s="472" t="str">
        <x:v>Rumus sumber</x:v>
      </x:c>
      <x:c r="F5547" s="472" t="str">
        <x:v>9 Sep 2026 21.01 WIB</x:v>
      </x:c>
    </x:row>
    <x:row r="5548">
      <x:c r="A5548" s="472" t="str">
        <x:v>20</x:v>
      </x:c>
      <x:c r="B5548" s="472" t="str">
        <x:v>AD37</x:v>
      </x:c>
      <x:c r="C5548" s="472" t="str">
        <x:v>=IF(AC37="","",IF(AC37&gt;=90,"Sangat Baik",IF(AC37&gt;=80,"Baik",IF(AC37&gt;=70,"Coaching","Underperform"))))</x:v>
      </x:c>
      <x:c r="D5548" s="472"/>
      <x:c r="E5548" s="472" t="str">
        <x:v>Rumus sumber</x:v>
      </x:c>
      <x:c r="F5548" s="472" t="str">
        <x:v>9 Sep 2026 21.01 WIB</x:v>
      </x:c>
    </x:row>
    <x:row r="5549">
      <x:c r="A5549" s="472" t="str">
        <x:v>20</x:v>
      </x:c>
      <x:c r="B5549" s="472" t="str">
        <x:v>AE37</x:v>
      </x:c>
      <x:c r="C5549" s="472" t="str">
        <x:v>=IF(AG37="","",IF(OR(AG37="INDAH",AG37="ADDEL",AG37="AMEL",AG37="PENTIL",AG37="JIJANG"),"Admin/CS","Fotografer"))</x:v>
      </x:c>
      <x:c r="D5549" s="472"/>
      <x:c r="E5549" s="472" t="str">
        <x:v>Rumus sumber</x:v>
      </x:c>
      <x:c r="F5549" s="472" t="str">
        <x:v>9 Sep 2026 21.01 WIB</x:v>
      </x:c>
    </x:row>
    <x:row r="5550">
      <x:c r="A5550" s="472" t="str">
        <x:v>20</x:v>
      </x:c>
      <x:c r="B5550" s="472" t="str">
        <x:v>AF37</x:v>
      </x:c>
      <x:c r="C5550" s="472" t="str">
        <x:v>=IF(OR(AG37="",COUNT(L37:P37)&lt;5),"",1)</x:v>
      </x:c>
      <x:c r="D5550" s="472"/>
      <x:c r="E5550" s="472" t="str">
        <x:v>Rumus sumber</x:v>
      </x:c>
      <x:c r="F5550" s="472" t="str">
        <x:v>9 Sep 2026 21.01 WIB</x:v>
      </x:c>
    </x:row>
    <x:row r="5551">
      <x:c r="A5551" s="472" t="str">
        <x:v>20</x:v>
      </x:c>
      <x:c r="B5551" s="472" t="str">
        <x:v>AG37</x:v>
      </x:c>
      <x:c r="C5551" s="472" t="str">
        <x:v>=IFERROR(K37,"")</x:v>
      </x:c>
      <x:c r="D5551" s="472"/>
      <x:c r="E5551" s="472" t="str">
        <x:v>Rumus sumber</x:v>
      </x:c>
      <x:c r="F5551" s="472" t="str">
        <x:v>9 Sep 2026 21.01 WIB</x:v>
      </x:c>
    </x:row>
    <x:row r="5552">
      <x:c r="A5552" s="472" t="str">
        <x:v>20</x:v>
      </x:c>
      <x:c r="B5552" s="472" t="str">
        <x:v>K38</x:v>
      </x:c>
      <x:c r="C5552" s="472" t="str">
        <x:v>=IF(O31="","",O31)</x:v>
      </x:c>
      <x:c r="D5552" s="472"/>
      <x:c r="E5552" s="472" t="str">
        <x:v>Rumus sumber</x:v>
      </x:c>
      <x:c r="F5552" s="472" t="str">
        <x:v>9 Sep 2026 21.01 WIB</x:v>
      </x:c>
    </x:row>
    <x:row r="5553">
      <x:c r="A5553" s="472" t="str">
        <x:v>20</x:v>
      </x:c>
      <x:c r="B5553" s="472" t="str">
        <x:v>AC38</x:v>
      </x:c>
      <x:c r="C5553" s="472" t="str">
        <x:v>=IF(AG38="","",IF(COUNT(L38:P38)&lt;5,"",L38/5*20+M38/5*25+N38/5*25+O38/5*15+P38/5*15))</x:v>
      </x:c>
      <x:c r="D5553" s="472"/>
      <x:c r="E5553" s="472" t="str">
        <x:v>Rumus sumber</x:v>
      </x:c>
      <x:c r="F5553" s="472" t="str">
        <x:v>9 Sep 2026 21.01 WIB</x:v>
      </x:c>
    </x:row>
    <x:row r="5554">
      <x:c r="A5554" s="472" t="str">
        <x:v>20</x:v>
      </x:c>
      <x:c r="B5554" s="472" t="str">
        <x:v>AD38</x:v>
      </x:c>
      <x:c r="C5554" s="472" t="str">
        <x:v>=IF(AC38="","",IF(AC38&gt;=90,"Sangat Baik",IF(AC38&gt;=80,"Baik",IF(AC38&gt;=70,"Coaching","Underperform"))))</x:v>
      </x:c>
      <x:c r="D5554" s="472"/>
      <x:c r="E5554" s="472" t="str">
        <x:v>Rumus sumber</x:v>
      </x:c>
      <x:c r="F5554" s="472" t="str">
        <x:v>9 Sep 2026 21.01 WIB</x:v>
      </x:c>
    </x:row>
    <x:row r="5555">
      <x:c r="A5555" s="472" t="str">
        <x:v>20</x:v>
      </x:c>
      <x:c r="B5555" s="472" t="str">
        <x:v>AE38</x:v>
      </x:c>
      <x:c r="C5555" s="472" t="str">
        <x:v>=IF(AG38="","",IF(OR(AG38="INDAH",AG38="ADDEL",AG38="AMEL",AG38="PENTIL",AG38="JIJANG"),"Admin/CS","Fotografer"))</x:v>
      </x:c>
      <x:c r="D5555" s="472"/>
      <x:c r="E5555" s="472" t="str">
        <x:v>Rumus sumber</x:v>
      </x:c>
      <x:c r="F5555" s="472" t="str">
        <x:v>9 Sep 2026 21.01 WIB</x:v>
      </x:c>
    </x:row>
    <x:row r="5556">
      <x:c r="A5556" s="472" t="str">
        <x:v>20</x:v>
      </x:c>
      <x:c r="B5556" s="472" t="str">
        <x:v>AF38</x:v>
      </x:c>
      <x:c r="C5556" s="472" t="str">
        <x:v>=IF(OR(AG38="",COUNT(L38:P38)&lt;5),"",1)</x:v>
      </x:c>
      <x:c r="D5556" s="472"/>
      <x:c r="E5556" s="472" t="str">
        <x:v>Rumus sumber</x:v>
      </x:c>
      <x:c r="F5556" s="472" t="str">
        <x:v>9 Sep 2026 21.01 WIB</x:v>
      </x:c>
    </x:row>
    <x:row r="5557">
      <x:c r="A5557" s="472" t="str">
        <x:v>20</x:v>
      </x:c>
      <x:c r="B5557" s="472" t="str">
        <x:v>AG38</x:v>
      </x:c>
      <x:c r="C5557" s="472" t="str">
        <x:v>=IFERROR(K38,"")</x:v>
      </x:c>
      <x:c r="D5557" s="472"/>
      <x:c r="E5557" s="472" t="str">
        <x:v>Rumus sumber</x:v>
      </x:c>
      <x:c r="F5557" s="472" t="str">
        <x:v>9 Sep 2026 21.01 WIB</x:v>
      </x:c>
    </x:row>
    <x:row r="5558">
      <x:c r="A5558" s="472" t="str">
        <x:v>20</x:v>
      </x:c>
      <x:c r="B5558" s="472" t="str">
        <x:v>AC39</x:v>
      </x:c>
      <x:c r="C5558" s="472" t="str">
        <x:v>=IF(AG39="","",IF(COUNT(L39:P39)&lt;5,"",L39/5*20+M39/5*25+N39/5*25+O39/5*15+P39/5*15))</x:v>
      </x:c>
      <x:c r="D5558" s="472"/>
      <x:c r="E5558" s="472" t="str">
        <x:v>Rumus sumber</x:v>
      </x:c>
      <x:c r="F5558" s="472" t="str">
        <x:v>9 Sep 2026 21.01 WIB</x:v>
      </x:c>
    </x:row>
    <x:row r="5559">
      <x:c r="A5559" s="472" t="str">
        <x:v>20</x:v>
      </x:c>
      <x:c r="B5559" s="472" t="str">
        <x:v>AD39</x:v>
      </x:c>
      <x:c r="C5559" s="472" t="str">
        <x:v>=IF(AC39="","",IF(AC39&gt;=90,"Sangat Baik",IF(AC39&gt;=80,"Baik",IF(AC39&gt;=70,"Coaching","Underperform"))))</x:v>
      </x:c>
      <x:c r="D5559" s="472"/>
      <x:c r="E5559" s="472" t="str">
        <x:v>Rumus sumber</x:v>
      </x:c>
      <x:c r="F5559" s="472" t="str">
        <x:v>9 Sep 2026 21.01 WIB</x:v>
      </x:c>
    </x:row>
    <x:row r="5560">
      <x:c r="A5560" s="472" t="str">
        <x:v>20</x:v>
      </x:c>
      <x:c r="B5560" s="472" t="str">
        <x:v>AE39</x:v>
      </x:c>
      <x:c r="C5560" s="472" t="str">
        <x:v>=IF(AG39="","",IF(OR(AG39="INDAH",AG39="ADDEL",AG39="AMEL",AG39="PENTIL",AG39="JIJANG"),"Admin/CS","Fotografer"))</x:v>
      </x:c>
      <x:c r="D5560" s="472"/>
      <x:c r="E5560" s="472" t="str">
        <x:v>Rumus sumber</x:v>
      </x:c>
      <x:c r="F5560" s="472" t="str">
        <x:v>9 Sep 2026 21.01 WIB</x:v>
      </x:c>
    </x:row>
    <x:row r="5561">
      <x:c r="A5561" s="472" t="str">
        <x:v>20</x:v>
      </x:c>
      <x:c r="B5561" s="472" t="str">
        <x:v>AF39</x:v>
      </x:c>
      <x:c r="C5561" s="472" t="str">
        <x:v>=IF(OR(AG39="",COUNT(L39:P39)&lt;5),"",1)</x:v>
      </x:c>
      <x:c r="D5561" s="472"/>
      <x:c r="E5561" s="472" t="str">
        <x:v>Rumus sumber</x:v>
      </x:c>
      <x:c r="F5561" s="472" t="str">
        <x:v>9 Sep 2026 21.01 WIB</x:v>
      </x:c>
    </x:row>
    <x:row r="5562">
      <x:c r="A5562" s="472" t="str">
        <x:v>20</x:v>
      </x:c>
      <x:c r="B5562" s="472" t="str">
        <x:v>AG39</x:v>
      </x:c>
      <x:c r="C5562" s="472" t="str">
        <x:v>=IFERROR(K39,"")</x:v>
      </x:c>
      <x:c r="D5562" s="472"/>
      <x:c r="E5562" s="472" t="str">
        <x:v>Rumus sumber</x:v>
      </x:c>
      <x:c r="F5562" s="472" t="str">
        <x:v>9 Sep 2026 21.01 WIB</x:v>
      </x:c>
    </x:row>
    <x:row r="5563">
      <x:c r="A5563" s="472" t="str">
        <x:v>20</x:v>
      </x:c>
      <x:c r="B5563" s="472" t="str">
        <x:v>AC40</x:v>
      </x:c>
      <x:c r="C5563" s="472" t="str">
        <x:v>=IF(AG40="","",IF(COUNT(L40:P40)&lt;5,"",L40/5*20+M40/5*25+N40/5*25+O40/5*15+P40/5*15))</x:v>
      </x:c>
      <x:c r="D5563" s="472"/>
      <x:c r="E5563" s="472" t="str">
        <x:v>Rumus sumber</x:v>
      </x:c>
      <x:c r="F5563" s="472" t="str">
        <x:v>9 Sep 2026 21.01 WIB</x:v>
      </x:c>
    </x:row>
    <x:row r="5564">
      <x:c r="A5564" s="472" t="str">
        <x:v>20</x:v>
      </x:c>
      <x:c r="B5564" s="472" t="str">
        <x:v>AD40</x:v>
      </x:c>
      <x:c r="C5564" s="472" t="str">
        <x:v>=IF(AC40="","",IF(AC40&gt;=90,"Sangat Baik",IF(AC40&gt;=80,"Baik",IF(AC40&gt;=70,"Coaching","Underperform"))))</x:v>
      </x:c>
      <x:c r="D5564" s="472"/>
      <x:c r="E5564" s="472" t="str">
        <x:v>Rumus sumber</x:v>
      </x:c>
      <x:c r="F5564" s="472" t="str">
        <x:v>9 Sep 2026 21.01 WIB</x:v>
      </x:c>
    </x:row>
    <x:row r="5565">
      <x:c r="A5565" s="472" t="str">
        <x:v>20</x:v>
      </x:c>
      <x:c r="B5565" s="472" t="str">
        <x:v>AE40</x:v>
      </x:c>
      <x:c r="C5565" s="472" t="str">
        <x:v>=IF(AG40="","",IF(OR(AG40="INDAH",AG40="ADDEL",AG40="AMEL",AG40="PENTIL",AG40="JIJANG"),"Admin/CS","Fotografer"))</x:v>
      </x:c>
      <x:c r="D5565" s="472"/>
      <x:c r="E5565" s="472" t="str">
        <x:v>Rumus sumber</x:v>
      </x:c>
      <x:c r="F5565" s="472" t="str">
        <x:v>9 Sep 2026 21.01 WIB</x:v>
      </x:c>
    </x:row>
    <x:row r="5566">
      <x:c r="A5566" s="472" t="str">
        <x:v>20</x:v>
      </x:c>
      <x:c r="B5566" s="472" t="str">
        <x:v>AF40</x:v>
      </x:c>
      <x:c r="C5566" s="472" t="str">
        <x:v>=IF(OR(AG40="",COUNT(L40:P40)&lt;5),"",1)</x:v>
      </x:c>
      <x:c r="D5566" s="472"/>
      <x:c r="E5566" s="472" t="str">
        <x:v>Rumus sumber</x:v>
      </x:c>
      <x:c r="F5566" s="472" t="str">
        <x:v>9 Sep 2026 21.01 WIB</x:v>
      </x:c>
    </x:row>
    <x:row r="5567">
      <x:c r="A5567" s="472" t="str">
        <x:v>20</x:v>
      </x:c>
      <x:c r="B5567" s="472" t="str">
        <x:v>AG40</x:v>
      </x:c>
      <x:c r="C5567" s="472" t="str">
        <x:v>=IFERROR(K40,"")</x:v>
      </x:c>
      <x:c r="D5567" s="472"/>
      <x:c r="E5567" s="472" t="str">
        <x:v>Rumus sumber</x:v>
      </x:c>
      <x:c r="F5567" s="472" t="str">
        <x:v>9 Sep 2026 21.01 WIB</x:v>
      </x:c>
    </x:row>
    <x:row r="5568">
      <x:c r="A5568" s="472" t="str">
        <x:v>20</x:v>
      </x:c>
      <x:c r="B5568" s="472" t="str">
        <x:v>K46</x:v>
      </x:c>
      <x:c r="C5568" s="472" t="str">
        <x:v>=IF(O29="","",O29)</x:v>
      </x:c>
      <x:c r="D5568" s="472"/>
      <x:c r="E5568" s="472" t="str">
        <x:v>Rumus sumber</x:v>
      </x:c>
      <x:c r="F5568" s="472" t="str">
        <x:v>9 Sep 2026 21.01 WIB</x:v>
      </x:c>
    </x:row>
    <x:row r="5569">
      <x:c r="A5569" s="472" t="str">
        <x:v>21</x:v>
      </x:c>
      <x:c r="B5569" s="472" t="str">
        <x:v>H19</x:v>
      </x:c>
      <x:c r="C5569" s="472" t="str">
        <x:v>=SUM(H4:H18)</x:v>
      </x:c>
      <x:c r="D5569" s="472"/>
      <x:c r="E5569" s="472" t="str">
        <x:v>Rumus sumber</x:v>
      </x:c>
      <x:c r="F5569" s="472" t="str">
        <x:v>9 Sep 2026 21.01 WIB</x:v>
      </x:c>
    </x:row>
    <x:row r="5570">
      <x:c r="A5570" s="472" t="str">
        <x:v>21</x:v>
      </x:c>
      <x:c r="B5570" s="472" t="str">
        <x:v>K31</x:v>
      </x:c>
      <x:c r="C5570" s="472" t="str">
        <x:v>=IF(O24="","",O24)</x:v>
      </x:c>
      <x:c r="D5570" s="472"/>
      <x:c r="E5570" s="472" t="str">
        <x:v>Rumus sumber</x:v>
      </x:c>
      <x:c r="F5570" s="472" t="str">
        <x:v>9 Sep 2026 21.01 WIB</x:v>
      </x:c>
    </x:row>
    <x:row r="5571">
      <x:c r="A5571" s="472" t="str">
        <x:v>21</x:v>
      </x:c>
      <x:c r="B5571" s="472" t="str">
        <x:v>AC31</x:v>
      </x:c>
      <x:c r="C5571" s="472" t="str">
        <x:v>=IF(AG31="","",IF(COUNT(L31:P31)&lt;5,"",L31/5*20+M31/5*25+N31/5*25+O31/5*15+P31/5*15))</x:v>
      </x:c>
      <x:c r="D5571" s="472"/>
      <x:c r="E5571" s="472" t="str">
        <x:v>Rumus sumber</x:v>
      </x:c>
      <x:c r="F5571" s="472" t="str">
        <x:v>9 Sep 2026 21.01 WIB</x:v>
      </x:c>
    </x:row>
    <x:row r="5572">
      <x:c r="A5572" s="472" t="str">
        <x:v>21</x:v>
      </x:c>
      <x:c r="B5572" s="472" t="str">
        <x:v>AD31</x:v>
      </x:c>
      <x:c r="C5572" s="472" t="str">
        <x:v>=IF(AC31="","",IF(AC31&gt;=90,"Sangat Baik",IF(AC31&gt;=80,"Baik",IF(AC31&gt;=70,"Coaching","Underperform"))))</x:v>
      </x:c>
      <x:c r="D5572" s="472"/>
      <x:c r="E5572" s="472" t="str">
        <x:v>Rumus sumber</x:v>
      </x:c>
      <x:c r="F5572" s="472" t="str">
        <x:v>9 Sep 2026 21.01 WIB</x:v>
      </x:c>
    </x:row>
    <x:row r="5573">
      <x:c r="A5573" s="472" t="str">
        <x:v>21</x:v>
      </x:c>
      <x:c r="B5573" s="472" t="str">
        <x:v>AE31</x:v>
      </x:c>
      <x:c r="C5573" s="472" t="str">
        <x:v>=IF(AG31="","",IF(OR(AG31="INDAH",AG31="ADDEL",AG31="AMEL",AG31="PENTIL",AG31="JIJANG"),"Admin/CS","Fotografer"))</x:v>
      </x:c>
      <x:c r="D5573" s="472"/>
      <x:c r="E5573" s="472" t="str">
        <x:v>Rumus sumber</x:v>
      </x:c>
      <x:c r="F5573" s="472" t="str">
        <x:v>9 Sep 2026 21.01 WIB</x:v>
      </x:c>
    </x:row>
    <x:row r="5574">
      <x:c r="A5574" s="472" t="str">
        <x:v>21</x:v>
      </x:c>
      <x:c r="B5574" s="472" t="str">
        <x:v>AF31</x:v>
      </x:c>
      <x:c r="C5574" s="472" t="str">
        <x:v>=IF(OR(AG31="",COUNT(L31:P31)&lt;5),"",1)</x:v>
      </x:c>
      <x:c r="D5574" s="472"/>
      <x:c r="E5574" s="472" t="str">
        <x:v>Rumus sumber</x:v>
      </x:c>
      <x:c r="F5574" s="472" t="str">
        <x:v>9 Sep 2026 21.01 WIB</x:v>
      </x:c>
    </x:row>
    <x:row r="5575">
      <x:c r="A5575" s="472" t="str">
        <x:v>21</x:v>
      </x:c>
      <x:c r="B5575" s="472" t="str">
        <x:v>AG31</x:v>
      </x:c>
      <x:c r="C5575" s="472" t="str">
        <x:v>=IFERROR(K31,"")</x:v>
      </x:c>
      <x:c r="D5575" s="472"/>
      <x:c r="E5575" s="472" t="str">
        <x:v>Rumus sumber</x:v>
      </x:c>
      <x:c r="F5575" s="472" t="str">
        <x:v>9 Sep 2026 21.01 WIB</x:v>
      </x:c>
    </x:row>
    <x:row r="5576">
      <x:c r="A5576" s="472" t="str">
        <x:v>21</x:v>
      </x:c>
      <x:c r="B5576" s="472" t="str">
        <x:v>K32</x:v>
      </x:c>
      <x:c r="C5576" s="472" t="str">
        <x:v>=IF(O25="","",O25)</x:v>
      </x:c>
      <x:c r="D5576" s="472"/>
      <x:c r="E5576" s="472" t="str">
        <x:v>Rumus sumber</x:v>
      </x:c>
      <x:c r="F5576" s="472" t="str">
        <x:v>9 Sep 2026 21.01 WIB</x:v>
      </x:c>
    </x:row>
    <x:row r="5577">
      <x:c r="A5577" s="472" t="str">
        <x:v>21</x:v>
      </x:c>
      <x:c r="B5577" s="472" t="str">
        <x:v>AC32</x:v>
      </x:c>
      <x:c r="C5577" s="472" t="str">
        <x:v>=IF(AG32="","",IF(COUNT(L32:P32)&lt;5,"",L32/5*20+M32/5*25+N32/5*25+O32/5*15+P32/5*15))</x:v>
      </x:c>
      <x:c r="D5577" s="472"/>
      <x:c r="E5577" s="472" t="str">
        <x:v>Rumus sumber</x:v>
      </x:c>
      <x:c r="F5577" s="472" t="str">
        <x:v>9 Sep 2026 21.01 WIB</x:v>
      </x:c>
    </x:row>
    <x:row r="5578">
      <x:c r="A5578" s="472" t="str">
        <x:v>21</x:v>
      </x:c>
      <x:c r="B5578" s="472" t="str">
        <x:v>AD32</x:v>
      </x:c>
      <x:c r="C5578" s="472" t="str">
        <x:v>=IF(AC32="","",IF(AC32&gt;=90,"Sangat Baik",IF(AC32&gt;=80,"Baik",IF(AC32&gt;=70,"Coaching","Underperform"))))</x:v>
      </x:c>
      <x:c r="D5578" s="472"/>
      <x:c r="E5578" s="472" t="str">
        <x:v>Rumus sumber</x:v>
      </x:c>
      <x:c r="F5578" s="472" t="str">
        <x:v>9 Sep 2026 21.01 WIB</x:v>
      </x:c>
    </x:row>
    <x:row r="5579">
      <x:c r="A5579" s="472" t="str">
        <x:v>21</x:v>
      </x:c>
      <x:c r="B5579" s="472" t="str">
        <x:v>AE32</x:v>
      </x:c>
      <x:c r="C5579" s="472" t="str">
        <x:v>=IF(AG32="","",IF(OR(AG32="INDAH",AG32="ADDEL",AG32="AMEL",AG32="PENTIL",AG32="JIJANG"),"Admin/CS","Fotografer"))</x:v>
      </x:c>
      <x:c r="D5579" s="472"/>
      <x:c r="E5579" s="472" t="str">
        <x:v>Rumus sumber</x:v>
      </x:c>
      <x:c r="F5579" s="472" t="str">
        <x:v>9 Sep 2026 21.01 WIB</x:v>
      </x:c>
    </x:row>
    <x:row r="5580">
      <x:c r="A5580" s="472" t="str">
        <x:v>21</x:v>
      </x:c>
      <x:c r="B5580" s="472" t="str">
        <x:v>AF32</x:v>
      </x:c>
      <x:c r="C5580" s="472" t="str">
        <x:v>=IF(OR(AG32="",COUNT(L32:P32)&lt;5),"",1)</x:v>
      </x:c>
      <x:c r="D5580" s="472"/>
      <x:c r="E5580" s="472" t="str">
        <x:v>Rumus sumber</x:v>
      </x:c>
      <x:c r="F5580" s="472" t="str">
        <x:v>9 Sep 2026 21.01 WIB</x:v>
      </x:c>
    </x:row>
    <x:row r="5581">
      <x:c r="A5581" s="472" t="str">
        <x:v>21</x:v>
      </x:c>
      <x:c r="B5581" s="472" t="str">
        <x:v>AG32</x:v>
      </x:c>
      <x:c r="C5581" s="472" t="str">
        <x:v>=IFERROR(K32,"")</x:v>
      </x:c>
      <x:c r="D5581" s="472"/>
      <x:c r="E5581" s="472" t="str">
        <x:v>Rumus sumber</x:v>
      </x:c>
      <x:c r="F5581" s="472" t="str">
        <x:v>9 Sep 2026 21.01 WIB</x:v>
      </x:c>
    </x:row>
    <x:row r="5582">
      <x:c r="A5582" s="472" t="str">
        <x:v>21</x:v>
      </x:c>
      <x:c r="B5582" s="472" t="str">
        <x:v>K33</x:v>
      </x:c>
      <x:c r="C5582" s="472" t="str">
        <x:v>=IF(O26="","",O26)</x:v>
      </x:c>
      <x:c r="D5582" s="472"/>
      <x:c r="E5582" s="472" t="str">
        <x:v>Rumus sumber</x:v>
      </x:c>
      <x:c r="F5582" s="472" t="str">
        <x:v>9 Sep 2026 21.01 WIB</x:v>
      </x:c>
    </x:row>
    <x:row r="5583">
      <x:c r="A5583" s="472" t="str">
        <x:v>21</x:v>
      </x:c>
      <x:c r="B5583" s="472" t="str">
        <x:v>AC33</x:v>
      </x:c>
      <x:c r="C5583" s="472" t="str">
        <x:v>=IF(AG33="","",IF(COUNT(L33:P33)&lt;5,"",L33/5*20+M33/5*25+N33/5*25+O33/5*15+P33/5*15))</x:v>
      </x:c>
      <x:c r="D5583" s="472"/>
      <x:c r="E5583" s="472" t="str">
        <x:v>Rumus sumber</x:v>
      </x:c>
      <x:c r="F5583" s="472" t="str">
        <x:v>9 Sep 2026 21.01 WIB</x:v>
      </x:c>
    </x:row>
    <x:row r="5584">
      <x:c r="A5584" s="472" t="str">
        <x:v>21</x:v>
      </x:c>
      <x:c r="B5584" s="472" t="str">
        <x:v>AD33</x:v>
      </x:c>
      <x:c r="C5584" s="472" t="str">
        <x:v>=IF(AC33="","",IF(AC33&gt;=90,"Sangat Baik",IF(AC33&gt;=80,"Baik",IF(AC33&gt;=70,"Coaching","Underperform"))))</x:v>
      </x:c>
      <x:c r="D5584" s="472"/>
      <x:c r="E5584" s="472" t="str">
        <x:v>Rumus sumber</x:v>
      </x:c>
      <x:c r="F5584" s="472" t="str">
        <x:v>9 Sep 2026 21.01 WIB</x:v>
      </x:c>
    </x:row>
    <x:row r="5585">
      <x:c r="A5585" s="472" t="str">
        <x:v>21</x:v>
      </x:c>
      <x:c r="B5585" s="472" t="str">
        <x:v>AE33</x:v>
      </x:c>
      <x:c r="C5585" s="472" t="str">
        <x:v>=IF(AG33="","",IF(OR(AG33="INDAH",AG33="ADDEL",AG33="AMEL",AG33="PENTIL",AG33="JIJANG"),"Admin/CS","Fotografer"))</x:v>
      </x:c>
      <x:c r="D5585" s="472"/>
      <x:c r="E5585" s="472" t="str">
        <x:v>Rumus sumber</x:v>
      </x:c>
      <x:c r="F5585" s="472" t="str">
        <x:v>9 Sep 2026 21.01 WIB</x:v>
      </x:c>
    </x:row>
    <x:row r="5586">
      <x:c r="A5586" s="472" t="str">
        <x:v>21</x:v>
      </x:c>
      <x:c r="B5586" s="472" t="str">
        <x:v>AF33</x:v>
      </x:c>
      <x:c r="C5586" s="472" t="str">
        <x:v>=IF(OR(AG33="",COUNT(L33:P33)&lt;5),"",1)</x:v>
      </x:c>
      <x:c r="D5586" s="472"/>
      <x:c r="E5586" s="472" t="str">
        <x:v>Rumus sumber</x:v>
      </x:c>
      <x:c r="F5586" s="472" t="str">
        <x:v>9 Sep 2026 21.01 WIB</x:v>
      </x:c>
    </x:row>
    <x:row r="5587">
      <x:c r="A5587" s="472" t="str">
        <x:v>21</x:v>
      </x:c>
      <x:c r="B5587" s="472" t="str">
        <x:v>AG33</x:v>
      </x:c>
      <x:c r="C5587" s="472" t="str">
        <x:v>=IFERROR(K33,"")</x:v>
      </x:c>
      <x:c r="D5587" s="472"/>
      <x:c r="E5587" s="472" t="str">
        <x:v>Rumus sumber</x:v>
      </x:c>
      <x:c r="F5587" s="472" t="str">
        <x:v>9 Sep 2026 21.01 WIB</x:v>
      </x:c>
    </x:row>
    <x:row r="5588">
      <x:c r="A5588" s="472" t="str">
        <x:v>21</x:v>
      </x:c>
      <x:c r="B5588" s="472" t="str">
        <x:v>AC34</x:v>
      </x:c>
      <x:c r="C5588" s="472" t="str">
        <x:v>=IF(AG34="","",IF(COUNT(L34:P34)&lt;5,"",L34/5*20+M34/5*25+N34/5*25+O34/5*15+P34/5*15))</x:v>
      </x:c>
      <x:c r="D5588" s="472"/>
      <x:c r="E5588" s="472" t="str">
        <x:v>Rumus sumber</x:v>
      </x:c>
      <x:c r="F5588" s="472" t="str">
        <x:v>9 Sep 2026 21.01 WIB</x:v>
      </x:c>
    </x:row>
    <x:row r="5589">
      <x:c r="A5589" s="472" t="str">
        <x:v>21</x:v>
      </x:c>
      <x:c r="B5589" s="472" t="str">
        <x:v>AD34</x:v>
      </x:c>
      <x:c r="C5589" s="472" t="str">
        <x:v>=IF(AC34="","",IF(AC34&gt;=90,"Sangat Baik",IF(AC34&gt;=80,"Baik",IF(AC34&gt;=70,"Coaching","Underperform"))))</x:v>
      </x:c>
      <x:c r="D5589" s="472"/>
      <x:c r="E5589" s="472" t="str">
        <x:v>Rumus sumber</x:v>
      </x:c>
      <x:c r="F5589" s="472" t="str">
        <x:v>9 Sep 2026 21.01 WIB</x:v>
      </x:c>
    </x:row>
    <x:row r="5590">
      <x:c r="A5590" s="472" t="str">
        <x:v>21</x:v>
      </x:c>
      <x:c r="B5590" s="472" t="str">
        <x:v>AE34</x:v>
      </x:c>
      <x:c r="C5590" s="472" t="str">
        <x:v>=IF(AG34="","",IF(OR(AG34="INDAH",AG34="ADDEL",AG34="AMEL",AG34="PENTIL",AG34="JIJANG"),"Admin/CS","Fotografer"))</x:v>
      </x:c>
      <x:c r="D5590" s="472"/>
      <x:c r="E5590" s="472" t="str">
        <x:v>Rumus sumber</x:v>
      </x:c>
      <x:c r="F5590" s="472" t="str">
        <x:v>9 Sep 2026 21.01 WIB</x:v>
      </x:c>
    </x:row>
    <x:row r="5591">
      <x:c r="A5591" s="472" t="str">
        <x:v>21</x:v>
      </x:c>
      <x:c r="B5591" s="472" t="str">
        <x:v>AF34</x:v>
      </x:c>
      <x:c r="C5591" s="472" t="str">
        <x:v>=IF(OR(AG34="",COUNT(L34:P34)&lt;5),"",1)</x:v>
      </x:c>
      <x:c r="D5591" s="472"/>
      <x:c r="E5591" s="472" t="str">
        <x:v>Rumus sumber</x:v>
      </x:c>
      <x:c r="F5591" s="472" t="str">
        <x:v>9 Sep 2026 21.01 WIB</x:v>
      </x:c>
    </x:row>
    <x:row r="5592">
      <x:c r="A5592" s="472" t="str">
        <x:v>21</x:v>
      </x:c>
      <x:c r="B5592" s="472" t="str">
        <x:v>AG34</x:v>
      </x:c>
      <x:c r="C5592" s="472" t="str">
        <x:v>=IFERROR(K34,"")</x:v>
      </x:c>
      <x:c r="D5592" s="472"/>
      <x:c r="E5592" s="472" t="str">
        <x:v>Rumus sumber</x:v>
      </x:c>
      <x:c r="F5592" s="472" t="str">
        <x:v>9 Sep 2026 21.01 WIB</x:v>
      </x:c>
    </x:row>
    <x:row r="5593">
      <x:c r="A5593" s="472" t="str">
        <x:v>21</x:v>
      </x:c>
      <x:c r="B5593" s="472" t="str">
        <x:v>AC35</x:v>
      </x:c>
      <x:c r="C5593" s="472" t="str">
        <x:v>=IF(AG35="","",IF(COUNT(L35:P35)&lt;5,"",L35/5*20+M35/5*25+N35/5*25+O35/5*15+P35/5*15))</x:v>
      </x:c>
      <x:c r="D5593" s="472"/>
      <x:c r="E5593" s="472" t="str">
        <x:v>Rumus sumber</x:v>
      </x:c>
      <x:c r="F5593" s="472" t="str">
        <x:v>9 Sep 2026 21.01 WIB</x:v>
      </x:c>
    </x:row>
    <x:row r="5594">
      <x:c r="A5594" s="472" t="str">
        <x:v>21</x:v>
      </x:c>
      <x:c r="B5594" s="472" t="str">
        <x:v>AD35</x:v>
      </x:c>
      <x:c r="C5594" s="472" t="str">
        <x:v>=IF(AC35="","",IF(AC35&gt;=90,"Sangat Baik",IF(AC35&gt;=80,"Baik",IF(AC35&gt;=70,"Coaching","Underperform"))))</x:v>
      </x:c>
      <x:c r="D5594" s="472"/>
      <x:c r="E5594" s="472" t="str">
        <x:v>Rumus sumber</x:v>
      </x:c>
      <x:c r="F5594" s="472" t="str">
        <x:v>9 Sep 2026 21.01 WIB</x:v>
      </x:c>
    </x:row>
    <x:row r="5595">
      <x:c r="A5595" s="472" t="str">
        <x:v>21</x:v>
      </x:c>
      <x:c r="B5595" s="472" t="str">
        <x:v>AE35</x:v>
      </x:c>
      <x:c r="C5595" s="472" t="str">
        <x:v>=IF(AG35="","",IF(OR(AG35="INDAH",AG35="ADDEL",AG35="AMEL",AG35="PENTIL",AG35="JIJANG"),"Admin/CS","Fotografer"))</x:v>
      </x:c>
      <x:c r="D5595" s="472"/>
      <x:c r="E5595" s="472" t="str">
        <x:v>Rumus sumber</x:v>
      </x:c>
      <x:c r="F5595" s="472" t="str">
        <x:v>9 Sep 2026 21.01 WIB</x:v>
      </x:c>
    </x:row>
    <x:row r="5596">
      <x:c r="A5596" s="472" t="str">
        <x:v>21</x:v>
      </x:c>
      <x:c r="B5596" s="472" t="str">
        <x:v>AF35</x:v>
      </x:c>
      <x:c r="C5596" s="472" t="str">
        <x:v>=IF(OR(AG35="",COUNT(L35:P35)&lt;5),"",1)</x:v>
      </x:c>
      <x:c r="D5596" s="472"/>
      <x:c r="E5596" s="472" t="str">
        <x:v>Rumus sumber</x:v>
      </x:c>
      <x:c r="F5596" s="472" t="str">
        <x:v>9 Sep 2026 21.01 WIB</x:v>
      </x:c>
    </x:row>
    <x:row r="5597">
      <x:c r="A5597" s="472" t="str">
        <x:v>21</x:v>
      </x:c>
      <x:c r="B5597" s="472" t="str">
        <x:v>AG35</x:v>
      </x:c>
      <x:c r="C5597" s="472" t="str">
        <x:v>=IFERROR(K35,"")</x:v>
      </x:c>
      <x:c r="D5597" s="472"/>
      <x:c r="E5597" s="472" t="str">
        <x:v>Rumus sumber</x:v>
      </x:c>
      <x:c r="F5597" s="472" t="str">
        <x:v>9 Sep 2026 21.01 WIB</x:v>
      </x:c>
    </x:row>
    <x:row r="5598">
      <x:c r="A5598" s="472" t="str">
        <x:v>21</x:v>
      </x:c>
      <x:c r="B5598" s="472" t="str">
        <x:v>K41</x:v>
      </x:c>
      <x:c r="C5598" s="472" t="str">
        <x:v>=IF(O24="","",O24)</x:v>
      </x:c>
      <x:c r="D5598" s="472"/>
      <x:c r="E5598" s="472" t="str">
        <x:v>Rumus sumber</x:v>
      </x:c>
      <x:c r="F5598" s="472" t="str">
        <x:v>9 Sep 2026 21.01 WIB</x:v>
      </x:c>
    </x:row>
    <x:row r="5599">
      <x:c r="A5599" s="472" t="str">
        <x:v>22</x:v>
      </x:c>
      <x:c r="B5599" s="472" t="str">
        <x:v>H25</x:v>
      </x:c>
      <x:c r="C5599" s="472" t="str">
        <x:v>=SUM(H4:H24)</x:v>
      </x:c>
      <x:c r="D5599" s="472"/>
      <x:c r="E5599" s="472" t="str">
        <x:v>Rumus sumber</x:v>
      </x:c>
      <x:c r="F5599" s="472" t="str">
        <x:v>9 Sep 2026 21.01 WIB</x:v>
      </x:c>
    </x:row>
    <x:row r="5600">
      <x:c r="A5600" s="472" t="str">
        <x:v>22</x:v>
      </x:c>
      <x:c r="B5600" s="472" t="str">
        <x:v>K37</x:v>
      </x:c>
      <x:c r="C5600" s="472" t="str">
        <x:v>=IF(O30="","",O30)</x:v>
      </x:c>
      <x:c r="D5600" s="472"/>
      <x:c r="E5600" s="472" t="str">
        <x:v>Rumus sumber</x:v>
      </x:c>
      <x:c r="F5600" s="472" t="str">
        <x:v>9 Sep 2026 21.01 WIB</x:v>
      </x:c>
    </x:row>
    <x:row r="5601">
      <x:c r="A5601" s="472" t="str">
        <x:v>22</x:v>
      </x:c>
      <x:c r="B5601" s="472" t="str">
        <x:v>AC37</x:v>
      </x:c>
      <x:c r="C5601" s="472" t="str">
        <x:v>=IF(AG37="","",IF(COUNT(L37:P37)&lt;5,"",L37/5*20+M37/5*25+N37/5*25+O37/5*15+P37/5*15))</x:v>
      </x:c>
      <x:c r="D5601" s="472"/>
      <x:c r="E5601" s="472" t="str">
        <x:v>Rumus sumber</x:v>
      </x:c>
      <x:c r="F5601" s="472" t="str">
        <x:v>9 Sep 2026 21.01 WIB</x:v>
      </x:c>
    </x:row>
    <x:row r="5602">
      <x:c r="A5602" s="472" t="str">
        <x:v>22</x:v>
      </x:c>
      <x:c r="B5602" s="472" t="str">
        <x:v>AD37</x:v>
      </x:c>
      <x:c r="C5602" s="472" t="str">
        <x:v>=IF(AC37="","",IF(AC37&gt;=90,"Sangat Baik",IF(AC37&gt;=80,"Baik",IF(AC37&gt;=70,"Coaching","Underperform"))))</x:v>
      </x:c>
      <x:c r="D5602" s="472"/>
      <x:c r="E5602" s="472" t="str">
        <x:v>Rumus sumber</x:v>
      </x:c>
      <x:c r="F5602" s="472" t="str">
        <x:v>9 Sep 2026 21.01 WIB</x:v>
      </x:c>
    </x:row>
    <x:row r="5603">
      <x:c r="A5603" s="472" t="str">
        <x:v>22</x:v>
      </x:c>
      <x:c r="B5603" s="472" t="str">
        <x:v>AE37</x:v>
      </x:c>
      <x:c r="C5603" s="472" t="str">
        <x:v>=IF(AG37="","",IF(OR(AG37="INDAH",AG37="ADDEL",AG37="AMEL",AG37="PENTIL",AG37="JIJANG"),"Admin/CS","Fotografer"))</x:v>
      </x:c>
      <x:c r="D5603" s="472"/>
      <x:c r="E5603" s="472" t="str">
        <x:v>Rumus sumber</x:v>
      </x:c>
      <x:c r="F5603" s="472" t="str">
        <x:v>9 Sep 2026 21.01 WIB</x:v>
      </x:c>
    </x:row>
    <x:row r="5604">
      <x:c r="A5604" s="472" t="str">
        <x:v>22</x:v>
      </x:c>
      <x:c r="B5604" s="472" t="str">
        <x:v>AF37</x:v>
      </x:c>
      <x:c r="C5604" s="472" t="str">
        <x:v>=IF(OR(AG37="",COUNT(L37:P37)&lt;5),"",1)</x:v>
      </x:c>
      <x:c r="D5604" s="472"/>
      <x:c r="E5604" s="472" t="str">
        <x:v>Rumus sumber</x:v>
      </x:c>
      <x:c r="F5604" s="472" t="str">
        <x:v>9 Sep 2026 21.01 WIB</x:v>
      </x:c>
    </x:row>
    <x:row r="5605">
      <x:c r="A5605" s="472" t="str">
        <x:v>22</x:v>
      </x:c>
      <x:c r="B5605" s="472" t="str">
        <x:v>AG37</x:v>
      </x:c>
      <x:c r="C5605" s="472" t="str">
        <x:v>=IFERROR(K37,"")</x:v>
      </x:c>
      <x:c r="D5605" s="472"/>
      <x:c r="E5605" s="472" t="str">
        <x:v>Rumus sumber</x:v>
      </x:c>
      <x:c r="F5605" s="472" t="str">
        <x:v>9 Sep 2026 21.01 WIB</x:v>
      </x:c>
    </x:row>
    <x:row r="5606">
      <x:c r="A5606" s="472" t="str">
        <x:v>22</x:v>
      </x:c>
      <x:c r="B5606" s="472" t="str">
        <x:v>K38</x:v>
      </x:c>
      <x:c r="C5606" s="472" t="str">
        <x:v>=IF(O31="","",O31)</x:v>
      </x:c>
      <x:c r="D5606" s="472"/>
      <x:c r="E5606" s="472" t="str">
        <x:v>Rumus sumber</x:v>
      </x:c>
      <x:c r="F5606" s="472" t="str">
        <x:v>9 Sep 2026 21.01 WIB</x:v>
      </x:c>
    </x:row>
    <x:row r="5607">
      <x:c r="A5607" s="472" t="str">
        <x:v>22</x:v>
      </x:c>
      <x:c r="B5607" s="472" t="str">
        <x:v>AC38</x:v>
      </x:c>
      <x:c r="C5607" s="472" t="str">
        <x:v>=IF(AG38="","",IF(COUNT(L38:P38)&lt;5,"",L38/5*20+M38/5*25+N38/5*25+O38/5*15+P38/5*15))</x:v>
      </x:c>
      <x:c r="D5607" s="472"/>
      <x:c r="E5607" s="472" t="str">
        <x:v>Rumus sumber</x:v>
      </x:c>
      <x:c r="F5607" s="472" t="str">
        <x:v>9 Sep 2026 21.01 WIB</x:v>
      </x:c>
    </x:row>
    <x:row r="5608">
      <x:c r="A5608" s="472" t="str">
        <x:v>22</x:v>
      </x:c>
      <x:c r="B5608" s="472" t="str">
        <x:v>AD38</x:v>
      </x:c>
      <x:c r="C5608" s="472" t="str">
        <x:v>=IF(AC38="","",IF(AC38&gt;=90,"Sangat Baik",IF(AC38&gt;=80,"Baik",IF(AC38&gt;=70,"Coaching","Underperform"))))</x:v>
      </x:c>
      <x:c r="D5608" s="472"/>
      <x:c r="E5608" s="472" t="str">
        <x:v>Rumus sumber</x:v>
      </x:c>
      <x:c r="F5608" s="472" t="str">
        <x:v>9 Sep 2026 21.01 WIB</x:v>
      </x:c>
    </x:row>
    <x:row r="5609">
      <x:c r="A5609" s="472" t="str">
        <x:v>22</x:v>
      </x:c>
      <x:c r="B5609" s="472" t="str">
        <x:v>AE38</x:v>
      </x:c>
      <x:c r="C5609" s="472" t="str">
        <x:v>=IF(AG38="","",IF(OR(AG38="INDAH",AG38="ADDEL",AG38="AMEL",AG38="PENTIL",AG38="JIJANG"),"Admin/CS","Fotografer"))</x:v>
      </x:c>
      <x:c r="D5609" s="472"/>
      <x:c r="E5609" s="472" t="str">
        <x:v>Rumus sumber</x:v>
      </x:c>
      <x:c r="F5609" s="472" t="str">
        <x:v>9 Sep 2026 21.01 WIB</x:v>
      </x:c>
    </x:row>
    <x:row r="5610">
      <x:c r="A5610" s="472" t="str">
        <x:v>22</x:v>
      </x:c>
      <x:c r="B5610" s="472" t="str">
        <x:v>AF38</x:v>
      </x:c>
      <x:c r="C5610" s="472" t="str">
        <x:v>=IF(OR(AG38="",COUNT(L38:P38)&lt;5),"",1)</x:v>
      </x:c>
      <x:c r="D5610" s="472"/>
      <x:c r="E5610" s="472" t="str">
        <x:v>Rumus sumber</x:v>
      </x:c>
      <x:c r="F5610" s="472" t="str">
        <x:v>9 Sep 2026 21.01 WIB</x:v>
      </x:c>
    </x:row>
    <x:row r="5611">
      <x:c r="A5611" s="472" t="str">
        <x:v>22</x:v>
      </x:c>
      <x:c r="B5611" s="472" t="str">
        <x:v>AG38</x:v>
      </x:c>
      <x:c r="C5611" s="472" t="str">
        <x:v>=IFERROR(K38,"")</x:v>
      </x:c>
      <x:c r="D5611" s="472"/>
      <x:c r="E5611" s="472" t="str">
        <x:v>Rumus sumber</x:v>
      </x:c>
      <x:c r="F5611" s="472" t="str">
        <x:v>9 Sep 2026 21.01 WIB</x:v>
      </x:c>
    </x:row>
    <x:row r="5612">
      <x:c r="A5612" s="472" t="str">
        <x:v>22</x:v>
      </x:c>
      <x:c r="B5612" s="472" t="str">
        <x:v>K39</x:v>
      </x:c>
      <x:c r="C5612" s="472" t="str">
        <x:v>=IF(O32="","",O32)</x:v>
      </x:c>
      <x:c r="D5612" s="472"/>
      <x:c r="E5612" s="472" t="str">
        <x:v>Rumus sumber</x:v>
      </x:c>
      <x:c r="F5612" s="472" t="str">
        <x:v>9 Sep 2026 21.01 WIB</x:v>
      </x:c>
    </x:row>
    <x:row r="5613">
      <x:c r="A5613" s="472" t="str">
        <x:v>22</x:v>
      </x:c>
      <x:c r="B5613" s="472" t="str">
        <x:v>AC39</x:v>
      </x:c>
      <x:c r="C5613" s="472" t="str">
        <x:v>=IF(AG39="","",IF(COUNT(L39:P39)&lt;5,"",L39/5*20+M39/5*25+N39/5*25+O39/5*15+P39/5*15))</x:v>
      </x:c>
      <x:c r="D5613" s="472"/>
      <x:c r="E5613" s="472" t="str">
        <x:v>Rumus sumber</x:v>
      </x:c>
      <x:c r="F5613" s="472" t="str">
        <x:v>9 Sep 2026 21.01 WIB</x:v>
      </x:c>
    </x:row>
    <x:row r="5614">
      <x:c r="A5614" s="472" t="str">
        <x:v>22</x:v>
      </x:c>
      <x:c r="B5614" s="472" t="str">
        <x:v>AD39</x:v>
      </x:c>
      <x:c r="C5614" s="472" t="str">
        <x:v>=IF(AC39="","",IF(AC39&gt;=90,"Sangat Baik",IF(AC39&gt;=80,"Baik",IF(AC39&gt;=70,"Coaching","Underperform"))))</x:v>
      </x:c>
      <x:c r="D5614" s="472"/>
      <x:c r="E5614" s="472" t="str">
        <x:v>Rumus sumber</x:v>
      </x:c>
      <x:c r="F5614" s="472" t="str">
        <x:v>9 Sep 2026 21.01 WIB</x:v>
      </x:c>
    </x:row>
    <x:row r="5615">
      <x:c r="A5615" s="472" t="str">
        <x:v>22</x:v>
      </x:c>
      <x:c r="B5615" s="472" t="str">
        <x:v>AE39</x:v>
      </x:c>
      <x:c r="C5615" s="472" t="str">
        <x:v>=IF(AG39="","",IF(OR(AG39="INDAH",AG39="ADDEL",AG39="AMEL",AG39="PENTIL",AG39="JIJANG"),"Admin/CS","Fotografer"))</x:v>
      </x:c>
      <x:c r="D5615" s="472"/>
      <x:c r="E5615" s="472" t="str">
        <x:v>Rumus sumber</x:v>
      </x:c>
      <x:c r="F5615" s="472" t="str">
        <x:v>9 Sep 2026 21.01 WIB</x:v>
      </x:c>
    </x:row>
    <x:row r="5616">
      <x:c r="A5616" s="472" t="str">
        <x:v>22</x:v>
      </x:c>
      <x:c r="B5616" s="472" t="str">
        <x:v>AF39</x:v>
      </x:c>
      <x:c r="C5616" s="472" t="str">
        <x:v>=IF(OR(AG39="",COUNT(L39:P39)&lt;5),"",1)</x:v>
      </x:c>
      <x:c r="D5616" s="472"/>
      <x:c r="E5616" s="472" t="str">
        <x:v>Rumus sumber</x:v>
      </x:c>
      <x:c r="F5616" s="472" t="str">
        <x:v>9 Sep 2026 21.01 WIB</x:v>
      </x:c>
    </x:row>
    <x:row r="5617">
      <x:c r="A5617" s="472" t="str">
        <x:v>22</x:v>
      </x:c>
      <x:c r="B5617" s="472" t="str">
        <x:v>AG39</x:v>
      </x:c>
      <x:c r="C5617" s="472" t="str">
        <x:v>=IFERROR(K39,"")</x:v>
      </x:c>
      <x:c r="D5617" s="472"/>
      <x:c r="E5617" s="472" t="str">
        <x:v>Rumus sumber</x:v>
      </x:c>
      <x:c r="F5617" s="472" t="str">
        <x:v>9 Sep 2026 21.01 WIB</x:v>
      </x:c>
    </x:row>
    <x:row r="5618">
      <x:c r="A5618" s="472" t="str">
        <x:v>22</x:v>
      </x:c>
      <x:c r="B5618" s="472" t="str">
        <x:v>AC40</x:v>
      </x:c>
      <x:c r="C5618" s="472" t="str">
        <x:v>=IF(AG40="","",IF(COUNT(L40:P40)&lt;5,"",L40/5*20+M40/5*25+N40/5*25+O40/5*15+P40/5*15))</x:v>
      </x:c>
      <x:c r="D5618" s="472"/>
      <x:c r="E5618" s="472" t="str">
        <x:v>Rumus sumber</x:v>
      </x:c>
      <x:c r="F5618" s="472" t="str">
        <x:v>9 Sep 2026 21.01 WIB</x:v>
      </x:c>
    </x:row>
    <x:row r="5619">
      <x:c r="A5619" s="472" t="str">
        <x:v>22</x:v>
      </x:c>
      <x:c r="B5619" s="472" t="str">
        <x:v>AD40</x:v>
      </x:c>
      <x:c r="C5619" s="472" t="str">
        <x:v>=IF(AC40="","",IF(AC40&gt;=90,"Sangat Baik",IF(AC40&gt;=80,"Baik",IF(AC40&gt;=70,"Coaching","Underperform"))))</x:v>
      </x:c>
      <x:c r="D5619" s="472"/>
      <x:c r="E5619" s="472" t="str">
        <x:v>Rumus sumber</x:v>
      </x:c>
      <x:c r="F5619" s="472" t="str">
        <x:v>9 Sep 2026 21.01 WIB</x:v>
      </x:c>
    </x:row>
    <x:row r="5620">
      <x:c r="A5620" s="472" t="str">
        <x:v>22</x:v>
      </x:c>
      <x:c r="B5620" s="472" t="str">
        <x:v>AE40</x:v>
      </x:c>
      <x:c r="C5620" s="472" t="str">
        <x:v>=IF(AG40="","",IF(OR(AG40="INDAH",AG40="ADDEL",AG40="AMEL",AG40="PENTIL",AG40="JIJANG"),"Admin/CS","Fotografer"))</x:v>
      </x:c>
      <x:c r="D5620" s="472"/>
      <x:c r="E5620" s="472" t="str">
        <x:v>Rumus sumber</x:v>
      </x:c>
      <x:c r="F5620" s="472" t="str">
        <x:v>9 Sep 2026 21.01 WIB</x:v>
      </x:c>
    </x:row>
    <x:row r="5621">
      <x:c r="A5621" s="472" t="str">
        <x:v>22</x:v>
      </x:c>
      <x:c r="B5621" s="472" t="str">
        <x:v>AF40</x:v>
      </x:c>
      <x:c r="C5621" s="472" t="str">
        <x:v>=IF(OR(AG40="",COUNT(L40:P40)&lt;5),"",1)</x:v>
      </x:c>
      <x:c r="D5621" s="472"/>
      <x:c r="E5621" s="472" t="str">
        <x:v>Rumus sumber</x:v>
      </x:c>
      <x:c r="F5621" s="472" t="str">
        <x:v>9 Sep 2026 21.01 WIB</x:v>
      </x:c>
    </x:row>
    <x:row r="5622">
      <x:c r="A5622" s="472" t="str">
        <x:v>22</x:v>
      </x:c>
      <x:c r="B5622" s="472" t="str">
        <x:v>AG40</x:v>
      </x:c>
      <x:c r="C5622" s="472" t="str">
        <x:v>=IFERROR(K40,"")</x:v>
      </x:c>
      <x:c r="D5622" s="472"/>
      <x:c r="E5622" s="472" t="str">
        <x:v>Rumus sumber</x:v>
      </x:c>
      <x:c r="F5622" s="472" t="str">
        <x:v>9 Sep 2026 21.01 WIB</x:v>
      </x:c>
    </x:row>
    <x:row r="5623">
      <x:c r="A5623" s="472" t="str">
        <x:v>22</x:v>
      </x:c>
      <x:c r="B5623" s="472" t="str">
        <x:v>AC41</x:v>
      </x:c>
      <x:c r="C5623" s="472" t="str">
        <x:v>=IF(AG41="","",IF(COUNT(L41:P41)&lt;5,"",L41/5*20+M41/5*25+N41/5*25+O41/5*15+P41/5*15))</x:v>
      </x:c>
      <x:c r="D5623" s="472"/>
      <x:c r="E5623" s="472" t="str">
        <x:v>Rumus sumber</x:v>
      </x:c>
      <x:c r="F5623" s="472" t="str">
        <x:v>9 Sep 2026 21.01 WIB</x:v>
      </x:c>
    </x:row>
    <x:row r="5624">
      <x:c r="A5624" s="472" t="str">
        <x:v>22</x:v>
      </x:c>
      <x:c r="B5624" s="472" t="str">
        <x:v>AD41</x:v>
      </x:c>
      <x:c r="C5624" s="472" t="str">
        <x:v>=IF(AC41="","",IF(AC41&gt;=90,"Sangat Baik",IF(AC41&gt;=80,"Baik",IF(AC41&gt;=70,"Coaching","Underperform"))))</x:v>
      </x:c>
      <x:c r="D5624" s="472"/>
      <x:c r="E5624" s="472" t="str">
        <x:v>Rumus sumber</x:v>
      </x:c>
      <x:c r="F5624" s="472" t="str">
        <x:v>9 Sep 2026 21.01 WIB</x:v>
      </x:c>
    </x:row>
    <x:row r="5625">
      <x:c r="A5625" s="472" t="str">
        <x:v>22</x:v>
      </x:c>
      <x:c r="B5625" s="472" t="str">
        <x:v>AE41</x:v>
      </x:c>
      <x:c r="C5625" s="472" t="str">
        <x:v>=IF(AG41="","",IF(OR(AG41="INDAH",AG41="ADDEL",AG41="AMEL",AG41="PENTIL",AG41="JIJANG"),"Admin/CS","Fotografer"))</x:v>
      </x:c>
      <x:c r="D5625" s="472"/>
      <x:c r="E5625" s="472" t="str">
        <x:v>Rumus sumber</x:v>
      </x:c>
      <x:c r="F5625" s="472" t="str">
        <x:v>9 Sep 2026 21.01 WIB</x:v>
      </x:c>
    </x:row>
    <x:row r="5626">
      <x:c r="A5626" s="472" t="str">
        <x:v>22</x:v>
      </x:c>
      <x:c r="B5626" s="472" t="str">
        <x:v>AF41</x:v>
      </x:c>
      <x:c r="C5626" s="472" t="str">
        <x:v>=IF(OR(AG41="",COUNT(L41:P41)&lt;5),"",1)</x:v>
      </x:c>
      <x:c r="D5626" s="472"/>
      <x:c r="E5626" s="472" t="str">
        <x:v>Rumus sumber</x:v>
      </x:c>
      <x:c r="F5626" s="472" t="str">
        <x:v>9 Sep 2026 21.01 WIB</x:v>
      </x:c>
    </x:row>
    <x:row r="5627">
      <x:c r="A5627" s="472" t="str">
        <x:v>22</x:v>
      </x:c>
      <x:c r="B5627" s="472" t="str">
        <x:v>AG41</x:v>
      </x:c>
      <x:c r="C5627" s="472" t="str">
        <x:v>=IFERROR(K41,"")</x:v>
      </x:c>
      <x:c r="D5627" s="472"/>
      <x:c r="E5627" s="472" t="str">
        <x:v>Rumus sumber</x:v>
      </x:c>
      <x:c r="F5627" s="472" t="str">
        <x:v>9 Sep 2026 21.01 WIB</x:v>
      </x:c>
    </x:row>
    <x:row r="5628">
      <x:c r="A5628" s="472" t="str">
        <x:v>22</x:v>
      </x:c>
      <x:c r="B5628" s="472" t="str">
        <x:v>K47</x:v>
      </x:c>
      <x:c r="C5628" s="472" t="str">
        <x:v>=IF(O30="","",O30)</x:v>
      </x:c>
      <x:c r="D5628" s="472"/>
      <x:c r="E5628" s="472" t="str">
        <x:v>Rumus sumber</x:v>
      </x:c>
      <x:c r="F5628" s="472" t="str">
        <x:v>9 Sep 2026 21.01 WIB</x:v>
      </x:c>
    </x:row>
    <x:row r="5629">
      <x:c r="A5629" s="472" t="str">
        <x:v>23</x:v>
      </x:c>
      <x:c r="B5629" s="472" t="str">
        <x:v>H35</x:v>
      </x:c>
      <x:c r="C5629" s="472" t="str">
        <x:v>=SUM(H4:H34)</x:v>
      </x:c>
      <x:c r="D5629" s="472"/>
      <x:c r="E5629" s="472" t="str">
        <x:v>Rumus sumber</x:v>
      </x:c>
      <x:c r="F5629" s="472" t="str">
        <x:v>9 Sep 2026 21.01 WIB</x:v>
      </x:c>
    </x:row>
    <x:row r="5630">
      <x:c r="A5630" s="472" t="str">
        <x:v>23</x:v>
      </x:c>
      <x:c r="B5630" s="472" t="str">
        <x:v>K47</x:v>
      </x:c>
      <x:c r="C5630" s="472" t="str">
        <x:v>=IF(O40="","",O40)</x:v>
      </x:c>
      <x:c r="D5630" s="472"/>
      <x:c r="E5630" s="472" t="str">
        <x:v>Rumus sumber</x:v>
      </x:c>
      <x:c r="F5630" s="472" t="str">
        <x:v>9 Sep 2026 21.01 WIB</x:v>
      </x:c>
    </x:row>
    <x:row r="5631">
      <x:c r="A5631" s="472" t="str">
        <x:v>23</x:v>
      </x:c>
      <x:c r="B5631" s="472" t="str">
        <x:v>AC47</x:v>
      </x:c>
      <x:c r="C5631" s="472" t="str">
        <x:v>=IF(AG47="","",IF(COUNT(L47:P47)&lt;5,"",L47/5*20+M47/5*25+N47/5*25+O47/5*15+P47/5*15))</x:v>
      </x:c>
      <x:c r="D5631" s="472"/>
      <x:c r="E5631" s="472" t="str">
        <x:v>Rumus sumber</x:v>
      </x:c>
      <x:c r="F5631" s="472" t="str">
        <x:v>9 Sep 2026 21.01 WIB</x:v>
      </x:c>
    </x:row>
    <x:row r="5632">
      <x:c r="A5632" s="472" t="str">
        <x:v>23</x:v>
      </x:c>
      <x:c r="B5632" s="472" t="str">
        <x:v>AD47</x:v>
      </x:c>
      <x:c r="C5632" s="472" t="str">
        <x:v>=IF(AC47="","",IF(AC47&gt;=90,"Sangat Baik",IF(AC47&gt;=80,"Baik",IF(AC47&gt;=70,"Coaching","Underperform"))))</x:v>
      </x:c>
      <x:c r="D5632" s="472"/>
      <x:c r="E5632" s="472" t="str">
        <x:v>Rumus sumber</x:v>
      </x:c>
      <x:c r="F5632" s="472" t="str">
        <x:v>9 Sep 2026 21.01 WIB</x:v>
      </x:c>
    </x:row>
    <x:row r="5633">
      <x:c r="A5633" s="472" t="str">
        <x:v>23</x:v>
      </x:c>
      <x:c r="B5633" s="472" t="str">
        <x:v>AE47</x:v>
      </x:c>
      <x:c r="C5633" s="472" t="str">
        <x:v>=IF(AG47="","",IF(OR(AG47="INDAH",AG47="ADDEL",AG47="AMEL",AG47="PENTIL",AG47="JIJANG"),"Admin/CS","Fotografer"))</x:v>
      </x:c>
      <x:c r="D5633" s="472"/>
      <x:c r="E5633" s="472" t="str">
        <x:v>Rumus sumber</x:v>
      </x:c>
      <x:c r="F5633" s="472" t="str">
        <x:v>9 Sep 2026 21.01 WIB</x:v>
      </x:c>
    </x:row>
    <x:row r="5634">
      <x:c r="A5634" s="472" t="str">
        <x:v>23</x:v>
      </x:c>
      <x:c r="B5634" s="472" t="str">
        <x:v>AF47</x:v>
      </x:c>
      <x:c r="C5634" s="472" t="str">
        <x:v>=IF(OR(AG47="",COUNT(L47:P47)&lt;5),"",1)</x:v>
      </x:c>
      <x:c r="D5634" s="472"/>
      <x:c r="E5634" s="472" t="str">
        <x:v>Rumus sumber</x:v>
      </x:c>
      <x:c r="F5634" s="472" t="str">
        <x:v>9 Sep 2026 21.01 WIB</x:v>
      </x:c>
    </x:row>
    <x:row r="5635">
      <x:c r="A5635" s="472" t="str">
        <x:v>23</x:v>
      </x:c>
      <x:c r="B5635" s="472" t="str">
        <x:v>AG47</x:v>
      </x:c>
      <x:c r="C5635" s="472" t="str">
        <x:v>=IFERROR(K47,"")</x:v>
      </x:c>
      <x:c r="D5635" s="472"/>
      <x:c r="E5635" s="472" t="str">
        <x:v>Rumus sumber</x:v>
      </x:c>
      <x:c r="F5635" s="472" t="str">
        <x:v>9 Sep 2026 21.01 WIB</x:v>
      </x:c>
    </x:row>
    <x:row r="5636">
      <x:c r="A5636" s="472" t="str">
        <x:v>23</x:v>
      </x:c>
      <x:c r="B5636" s="472" t="str">
        <x:v>K48</x:v>
      </x:c>
      <x:c r="C5636" s="472" t="str">
        <x:v>=IF(O41="","",O41)</x:v>
      </x:c>
      <x:c r="D5636" s="472"/>
      <x:c r="E5636" s="472" t="str">
        <x:v>Rumus sumber</x:v>
      </x:c>
      <x:c r="F5636" s="472" t="str">
        <x:v>9 Sep 2026 21.01 WIB</x:v>
      </x:c>
    </x:row>
    <x:row r="5637">
      <x:c r="A5637" s="472" t="str">
        <x:v>23</x:v>
      </x:c>
      <x:c r="B5637" s="472" t="str">
        <x:v>AC48</x:v>
      </x:c>
      <x:c r="C5637" s="472" t="str">
        <x:v>=IF(AG48="","",IF(COUNT(L48:P48)&lt;5,"",L48/5*20+M48/5*25+N48/5*25+O48/5*15+P48/5*15))</x:v>
      </x:c>
      <x:c r="D5637" s="472"/>
      <x:c r="E5637" s="472" t="str">
        <x:v>Rumus sumber</x:v>
      </x:c>
      <x:c r="F5637" s="472" t="str">
        <x:v>9 Sep 2026 21.01 WIB</x:v>
      </x:c>
    </x:row>
    <x:row r="5638">
      <x:c r="A5638" s="472" t="str">
        <x:v>23</x:v>
      </x:c>
      <x:c r="B5638" s="472" t="str">
        <x:v>AD48</x:v>
      </x:c>
      <x:c r="C5638" s="472" t="str">
        <x:v>=IF(AC48="","",IF(AC48&gt;=90,"Sangat Baik",IF(AC48&gt;=80,"Baik",IF(AC48&gt;=70,"Coaching","Underperform"))))</x:v>
      </x:c>
      <x:c r="D5638" s="472"/>
      <x:c r="E5638" s="472" t="str">
        <x:v>Rumus sumber</x:v>
      </x:c>
      <x:c r="F5638" s="472" t="str">
        <x:v>9 Sep 2026 21.01 WIB</x:v>
      </x:c>
    </x:row>
    <x:row r="5639">
      <x:c r="A5639" s="472" t="str">
        <x:v>23</x:v>
      </x:c>
      <x:c r="B5639" s="472" t="str">
        <x:v>AE48</x:v>
      </x:c>
      <x:c r="C5639" s="472" t="str">
        <x:v>=IF(AG48="","",IF(OR(AG48="INDAH",AG48="ADDEL",AG48="AMEL",AG48="PENTIL",AG48="JIJANG"),"Admin/CS","Fotografer"))</x:v>
      </x:c>
      <x:c r="D5639" s="472"/>
      <x:c r="E5639" s="472" t="str">
        <x:v>Rumus sumber</x:v>
      </x:c>
      <x:c r="F5639" s="472" t="str">
        <x:v>9 Sep 2026 21.01 WIB</x:v>
      </x:c>
    </x:row>
    <x:row r="5640">
      <x:c r="A5640" s="472" t="str">
        <x:v>23</x:v>
      </x:c>
      <x:c r="B5640" s="472" t="str">
        <x:v>AF48</x:v>
      </x:c>
      <x:c r="C5640" s="472" t="str">
        <x:v>=IF(OR(AG48="",COUNT(L48:P48)&lt;5),"",1)</x:v>
      </x:c>
      <x:c r="D5640" s="472"/>
      <x:c r="E5640" s="472" t="str">
        <x:v>Rumus sumber</x:v>
      </x:c>
      <x:c r="F5640" s="472" t="str">
        <x:v>9 Sep 2026 21.01 WIB</x:v>
      </x:c>
    </x:row>
    <x:row r="5641">
      <x:c r="A5641" s="472" t="str">
        <x:v>23</x:v>
      </x:c>
      <x:c r="B5641" s="472" t="str">
        <x:v>AG48</x:v>
      </x:c>
      <x:c r="C5641" s="472" t="str">
        <x:v>=IFERROR(K48,"")</x:v>
      </x:c>
      <x:c r="D5641" s="472"/>
      <x:c r="E5641" s="472" t="str">
        <x:v>Rumus sumber</x:v>
      </x:c>
      <x:c r="F5641" s="472" t="str">
        <x:v>9 Sep 2026 21.01 WIB</x:v>
      </x:c>
    </x:row>
    <x:row r="5642">
      <x:c r="A5642" s="472" t="str">
        <x:v>23</x:v>
      </x:c>
      <x:c r="B5642" s="472" t="str">
        <x:v>K49</x:v>
      </x:c>
      <x:c r="C5642" s="472" t="str">
        <x:v>=IF(O42="","",O42)</x:v>
      </x:c>
      <x:c r="D5642" s="472"/>
      <x:c r="E5642" s="472" t="str">
        <x:v>Rumus sumber</x:v>
      </x:c>
      <x:c r="F5642" s="472" t="str">
        <x:v>9 Sep 2026 21.01 WIB</x:v>
      </x:c>
    </x:row>
    <x:row r="5643">
      <x:c r="A5643" s="472" t="str">
        <x:v>23</x:v>
      </x:c>
      <x:c r="B5643" s="472" t="str">
        <x:v>AC49</x:v>
      </x:c>
      <x:c r="C5643" s="472" t="str">
        <x:v>=IF(AG49="","",IF(COUNT(L49:P49)&lt;5,"",L49/5*20+M49/5*25+N49/5*25+O49/5*15+P49/5*15))</x:v>
      </x:c>
      <x:c r="D5643" s="472"/>
      <x:c r="E5643" s="472" t="str">
        <x:v>Rumus sumber</x:v>
      </x:c>
      <x:c r="F5643" s="472" t="str">
        <x:v>9 Sep 2026 21.01 WIB</x:v>
      </x:c>
    </x:row>
    <x:row r="5644">
      <x:c r="A5644" s="472" t="str">
        <x:v>23</x:v>
      </x:c>
      <x:c r="B5644" s="472" t="str">
        <x:v>AD49</x:v>
      </x:c>
      <x:c r="C5644" s="472" t="str">
        <x:v>=IF(AC49="","",IF(AC49&gt;=90,"Sangat Baik",IF(AC49&gt;=80,"Baik",IF(AC49&gt;=70,"Coaching","Underperform"))))</x:v>
      </x:c>
      <x:c r="D5644" s="472"/>
      <x:c r="E5644" s="472" t="str">
        <x:v>Rumus sumber</x:v>
      </x:c>
      <x:c r="F5644" s="472" t="str">
        <x:v>9 Sep 2026 21.01 WIB</x:v>
      </x:c>
    </x:row>
    <x:row r="5645">
      <x:c r="A5645" s="472" t="str">
        <x:v>23</x:v>
      </x:c>
      <x:c r="B5645" s="472" t="str">
        <x:v>AE49</x:v>
      </x:c>
      <x:c r="C5645" s="472" t="str">
        <x:v>=IF(AG49="","",IF(OR(AG49="INDAH",AG49="ADDEL",AG49="AMEL",AG49="PENTIL",AG49="JIJANG"),"Admin/CS","Fotografer"))</x:v>
      </x:c>
      <x:c r="D5645" s="472"/>
      <x:c r="E5645" s="472" t="str">
        <x:v>Rumus sumber</x:v>
      </x:c>
      <x:c r="F5645" s="472" t="str">
        <x:v>9 Sep 2026 21.01 WIB</x:v>
      </x:c>
    </x:row>
    <x:row r="5646">
      <x:c r="A5646" s="472" t="str">
        <x:v>23</x:v>
      </x:c>
      <x:c r="B5646" s="472" t="str">
        <x:v>AF49</x:v>
      </x:c>
      <x:c r="C5646" s="472" t="str">
        <x:v>=IF(OR(AG49="",COUNT(L49:P49)&lt;5),"",1)</x:v>
      </x:c>
      <x:c r="D5646" s="472"/>
      <x:c r="E5646" s="472" t="str">
        <x:v>Rumus sumber</x:v>
      </x:c>
      <x:c r="F5646" s="472" t="str">
        <x:v>9 Sep 2026 21.01 WIB</x:v>
      </x:c>
    </x:row>
    <x:row r="5647">
      <x:c r="A5647" s="472" t="str">
        <x:v>23</x:v>
      </x:c>
      <x:c r="B5647" s="472" t="str">
        <x:v>AG49</x:v>
      </x:c>
      <x:c r="C5647" s="472" t="str">
        <x:v>=IFERROR(K49,"")</x:v>
      </x:c>
      <x:c r="D5647" s="472"/>
      <x:c r="E5647" s="472" t="str">
        <x:v>Rumus sumber</x:v>
      </x:c>
      <x:c r="F5647" s="472" t="str">
        <x:v>9 Sep 2026 21.01 WIB</x:v>
      </x:c>
    </x:row>
    <x:row r="5648">
      <x:c r="A5648" s="472" t="str">
        <x:v>23</x:v>
      </x:c>
      <x:c r="B5648" s="472" t="str">
        <x:v>AC50</x:v>
      </x:c>
      <x:c r="C5648" s="472" t="str">
        <x:v>=IF(AG50="","",IF(COUNT(L50:P50)&lt;5,"",L50/5*20+M50/5*25+N50/5*25+O50/5*15+P50/5*15))</x:v>
      </x:c>
      <x:c r="D5648" s="472"/>
      <x:c r="E5648" s="472" t="str">
        <x:v>Rumus sumber</x:v>
      </x:c>
      <x:c r="F5648" s="472" t="str">
        <x:v>9 Sep 2026 21.01 WIB</x:v>
      </x:c>
    </x:row>
    <x:row r="5649">
      <x:c r="A5649" s="472" t="str">
        <x:v>23</x:v>
      </x:c>
      <x:c r="B5649" s="472" t="str">
        <x:v>AD50</x:v>
      </x:c>
      <x:c r="C5649" s="472" t="str">
        <x:v>=IF(AC50="","",IF(AC50&gt;=90,"Sangat Baik",IF(AC50&gt;=80,"Baik",IF(AC50&gt;=70,"Coaching","Underperform"))))</x:v>
      </x:c>
      <x:c r="D5649" s="472"/>
      <x:c r="E5649" s="472" t="str">
        <x:v>Rumus sumber</x:v>
      </x:c>
      <x:c r="F5649" s="472" t="str">
        <x:v>9 Sep 2026 21.01 WIB</x:v>
      </x:c>
    </x:row>
    <x:row r="5650">
      <x:c r="A5650" s="472" t="str">
        <x:v>23</x:v>
      </x:c>
      <x:c r="B5650" s="472" t="str">
        <x:v>AE50</x:v>
      </x:c>
      <x:c r="C5650" s="472" t="str">
        <x:v>=IF(AG50="","",IF(OR(AG50="INDAH",AG50="ADDEL",AG50="AMEL",AG50="PENTIL",AG50="JIJANG"),"Admin/CS","Fotografer"))</x:v>
      </x:c>
      <x:c r="D5650" s="472"/>
      <x:c r="E5650" s="472" t="str">
        <x:v>Rumus sumber</x:v>
      </x:c>
      <x:c r="F5650" s="472" t="str">
        <x:v>9 Sep 2026 21.01 WIB</x:v>
      </x:c>
    </x:row>
    <x:row r="5651">
      <x:c r="A5651" s="472" t="str">
        <x:v>23</x:v>
      </x:c>
      <x:c r="B5651" s="472" t="str">
        <x:v>AF50</x:v>
      </x:c>
      <x:c r="C5651" s="472" t="str">
        <x:v>=IF(OR(AG50="",COUNT(L50:P50)&lt;5),"",1)</x:v>
      </x:c>
      <x:c r="D5651" s="472"/>
      <x:c r="E5651" s="472" t="str">
        <x:v>Rumus sumber</x:v>
      </x:c>
      <x:c r="F5651" s="472" t="str">
        <x:v>9 Sep 2026 21.01 WIB</x:v>
      </x:c>
    </x:row>
    <x:row r="5652">
      <x:c r="A5652" s="472" t="str">
        <x:v>23</x:v>
      </x:c>
      <x:c r="B5652" s="472" t="str">
        <x:v>AG50</x:v>
      </x:c>
      <x:c r="C5652" s="472" t="str">
        <x:v>=IFERROR(K50,"")</x:v>
      </x:c>
      <x:c r="D5652" s="472"/>
      <x:c r="E5652" s="472" t="str">
        <x:v>Rumus sumber</x:v>
      </x:c>
      <x:c r="F5652" s="472" t="str">
        <x:v>9 Sep 2026 21.01 WIB</x:v>
      </x:c>
    </x:row>
    <x:row r="5653">
      <x:c r="A5653" s="472" t="str">
        <x:v>23</x:v>
      </x:c>
      <x:c r="B5653" s="472" t="str">
        <x:v>AC51</x:v>
      </x:c>
      <x:c r="C5653" s="472" t="str">
        <x:v>=IF(AG51="","",IF(COUNT(L51:P51)&lt;5,"",L51/5*20+M51/5*25+N51/5*25+O51/5*15+P51/5*15))</x:v>
      </x:c>
      <x:c r="D5653" s="472"/>
      <x:c r="E5653" s="472" t="str">
        <x:v>Rumus sumber</x:v>
      </x:c>
      <x:c r="F5653" s="472" t="str">
        <x:v>9 Sep 2026 21.01 WIB</x:v>
      </x:c>
    </x:row>
    <x:row r="5654">
      <x:c r="A5654" s="472" t="str">
        <x:v>23</x:v>
      </x:c>
      <x:c r="B5654" s="472" t="str">
        <x:v>AD51</x:v>
      </x:c>
      <x:c r="C5654" s="472" t="str">
        <x:v>=IF(AC51="","",IF(AC51&gt;=90,"Sangat Baik",IF(AC51&gt;=80,"Baik",IF(AC51&gt;=70,"Coaching","Underperform"))))</x:v>
      </x:c>
      <x:c r="D5654" s="472"/>
      <x:c r="E5654" s="472" t="str">
        <x:v>Rumus sumber</x:v>
      </x:c>
      <x:c r="F5654" s="472" t="str">
        <x:v>9 Sep 2026 21.01 WIB</x:v>
      </x:c>
    </x:row>
    <x:row r="5655">
      <x:c r="A5655" s="472" t="str">
        <x:v>23</x:v>
      </x:c>
      <x:c r="B5655" s="472" t="str">
        <x:v>AE51</x:v>
      </x:c>
      <x:c r="C5655" s="472" t="str">
        <x:v>=IF(AG51="","",IF(OR(AG51="INDAH",AG51="ADDEL",AG51="AMEL",AG51="PENTIL",AG51="JIJANG"),"Admin/CS","Fotografer"))</x:v>
      </x:c>
      <x:c r="D5655" s="472"/>
      <x:c r="E5655" s="472" t="str">
        <x:v>Rumus sumber</x:v>
      </x:c>
      <x:c r="F5655" s="472" t="str">
        <x:v>9 Sep 2026 21.01 WIB</x:v>
      </x:c>
    </x:row>
    <x:row r="5656">
      <x:c r="A5656" s="472" t="str">
        <x:v>23</x:v>
      </x:c>
      <x:c r="B5656" s="472" t="str">
        <x:v>AF51</x:v>
      </x:c>
      <x:c r="C5656" s="472" t="str">
        <x:v>=IF(OR(AG51="",COUNT(L51:P51)&lt;5),"",1)</x:v>
      </x:c>
      <x:c r="D5656" s="472"/>
      <x:c r="E5656" s="472" t="str">
        <x:v>Rumus sumber</x:v>
      </x:c>
      <x:c r="F5656" s="472" t="str">
        <x:v>9 Sep 2026 21.01 WIB</x:v>
      </x:c>
    </x:row>
    <x:row r="5657">
      <x:c r="A5657" s="472" t="str">
        <x:v>23</x:v>
      </x:c>
      <x:c r="B5657" s="472" t="str">
        <x:v>AG51</x:v>
      </x:c>
      <x:c r="C5657" s="472" t="str">
        <x:v>=IFERROR(K51,"")</x:v>
      </x:c>
      <x:c r="D5657" s="472"/>
      <x:c r="E5657" s="472" t="str">
        <x:v>Rumus sumber</x:v>
      </x:c>
      <x:c r="F5657" s="472" t="str">
        <x:v>9 Sep 2026 21.01 WIB</x:v>
      </x:c>
    </x:row>
    <x:row r="5658">
      <x:c r="A5658" s="472" t="str">
        <x:v>23</x:v>
      </x:c>
      <x:c r="B5658" s="472" t="str">
        <x:v>K57</x:v>
      </x:c>
      <x:c r="C5658" s="472" t="str">
        <x:v>=IF(O40="","",O40)</x:v>
      </x:c>
      <x:c r="D5658" s="472"/>
      <x:c r="E5658" s="472" t="str">
        <x:v>Rumus sumber</x:v>
      </x:c>
      <x:c r="F5658" s="472" t="str">
        <x:v>9 Sep 2026 21.01 WIB</x:v>
      </x:c>
    </x:row>
    <x:row r="5659">
      <x:c r="A5659" s="472" t="str">
        <x:v>24</x:v>
      </x:c>
      <x:c r="B5659" s="472" t="str">
        <x:v>H28</x:v>
      </x:c>
      <x:c r="C5659" s="472" t="str">
        <x:v>=SUM(H4:H27)</x:v>
      </x:c>
      <x:c r="D5659" s="472"/>
      <x:c r="E5659" s="472" t="str">
        <x:v>Rumus sumber</x:v>
      </x:c>
      <x:c r="F5659" s="472" t="str">
        <x:v>9 Sep 2026 21.01 WIB</x:v>
      </x:c>
    </x:row>
    <x:row r="5660">
      <x:c r="A5660" s="472" t="str">
        <x:v>24</x:v>
      </x:c>
      <x:c r="B5660" s="472" t="str">
        <x:v>K40</x:v>
      </x:c>
      <x:c r="C5660" s="472" t="str">
        <x:v>=IF(O33="","",O33)</x:v>
      </x:c>
      <x:c r="D5660" s="472"/>
      <x:c r="E5660" s="472" t="str">
        <x:v>Rumus sumber</x:v>
      </x:c>
      <x:c r="F5660" s="472" t="str">
        <x:v>9 Sep 2026 21.01 WIB</x:v>
      </x:c>
    </x:row>
    <x:row r="5661">
      <x:c r="A5661" s="472" t="str">
        <x:v>24</x:v>
      </x:c>
      <x:c r="B5661" s="472" t="str">
        <x:v>AC40</x:v>
      </x:c>
      <x:c r="C5661" s="472" t="str">
        <x:v>=IF(AG40="","",IF(COUNT(L40:P40)&lt;5,"",L40/5*20+M40/5*25+N40/5*25+O40/5*15+P40/5*15))</x:v>
      </x:c>
      <x:c r="D5661" s="472"/>
      <x:c r="E5661" s="472" t="str">
        <x:v>Rumus sumber</x:v>
      </x:c>
      <x:c r="F5661" s="472" t="str">
        <x:v>9 Sep 2026 21.01 WIB</x:v>
      </x:c>
    </x:row>
    <x:row r="5662">
      <x:c r="A5662" s="472" t="str">
        <x:v>24</x:v>
      </x:c>
      <x:c r="B5662" s="472" t="str">
        <x:v>AD40</x:v>
      </x:c>
      <x:c r="C5662" s="472" t="str">
        <x:v>=IF(AC40="","",IF(AC40&gt;=90,"Sangat Baik",IF(AC40&gt;=80,"Baik",IF(AC40&gt;=70,"Coaching","Underperform"))))</x:v>
      </x:c>
      <x:c r="D5662" s="472"/>
      <x:c r="E5662" s="472" t="str">
        <x:v>Rumus sumber</x:v>
      </x:c>
      <x:c r="F5662" s="472" t="str">
        <x:v>9 Sep 2026 21.01 WIB</x:v>
      </x:c>
    </x:row>
    <x:row r="5663">
      <x:c r="A5663" s="472" t="str">
        <x:v>24</x:v>
      </x:c>
      <x:c r="B5663" s="472" t="str">
        <x:v>AE40</x:v>
      </x:c>
      <x:c r="C5663" s="472" t="str">
        <x:v>=IF(AG40="","",IF(OR(AG40="INDAH",AG40="ADDEL",AG40="AMEL",AG40="PENTIL",AG40="JIJANG"),"Admin/CS","Fotografer"))</x:v>
      </x:c>
      <x:c r="D5663" s="472"/>
      <x:c r="E5663" s="472" t="str">
        <x:v>Rumus sumber</x:v>
      </x:c>
      <x:c r="F5663" s="472" t="str">
        <x:v>9 Sep 2026 21.01 WIB</x:v>
      </x:c>
    </x:row>
    <x:row r="5664">
      <x:c r="A5664" s="472" t="str">
        <x:v>24</x:v>
      </x:c>
      <x:c r="B5664" s="472" t="str">
        <x:v>AF40</x:v>
      </x:c>
      <x:c r="C5664" s="472" t="str">
        <x:v>=IF(OR(AG40="",COUNT(L40:P40)&lt;5),"",1)</x:v>
      </x:c>
      <x:c r="D5664" s="472"/>
      <x:c r="E5664" s="472" t="str">
        <x:v>Rumus sumber</x:v>
      </x:c>
      <x:c r="F5664" s="472" t="str">
        <x:v>9 Sep 2026 21.01 WIB</x:v>
      </x:c>
    </x:row>
    <x:row r="5665">
      <x:c r="A5665" s="472" t="str">
        <x:v>24</x:v>
      </x:c>
      <x:c r="B5665" s="472" t="str">
        <x:v>AG40</x:v>
      </x:c>
      <x:c r="C5665" s="472" t="str">
        <x:v>=IFERROR(K40,"")</x:v>
      </x:c>
      <x:c r="D5665" s="472"/>
      <x:c r="E5665" s="472" t="str">
        <x:v>Rumus sumber</x:v>
      </x:c>
      <x:c r="F5665" s="472" t="str">
        <x:v>9 Sep 2026 21.01 WIB</x:v>
      </x:c>
    </x:row>
    <x:row r="5666">
      <x:c r="A5666" s="472" t="str">
        <x:v>24</x:v>
      </x:c>
      <x:c r="B5666" s="472" t="str">
        <x:v>K41</x:v>
      </x:c>
      <x:c r="C5666" s="472" t="str">
        <x:v>=IF(O34="","",O34)</x:v>
      </x:c>
      <x:c r="D5666" s="472"/>
      <x:c r="E5666" s="472" t="str">
        <x:v>Rumus sumber</x:v>
      </x:c>
      <x:c r="F5666" s="472" t="str">
        <x:v>9 Sep 2026 21.01 WIB</x:v>
      </x:c>
    </x:row>
    <x:row r="5667">
      <x:c r="A5667" s="472" t="str">
        <x:v>24</x:v>
      </x:c>
      <x:c r="B5667" s="472" t="str">
        <x:v>AC41</x:v>
      </x:c>
      <x:c r="C5667" s="472" t="str">
        <x:v>=IF(AG41="","",IF(COUNT(L41:P41)&lt;5,"",L41/5*20+M41/5*25+N41/5*25+O41/5*15+P41/5*15))</x:v>
      </x:c>
      <x:c r="D5667" s="472"/>
      <x:c r="E5667" s="472" t="str">
        <x:v>Rumus sumber</x:v>
      </x:c>
      <x:c r="F5667" s="472" t="str">
        <x:v>9 Sep 2026 21.01 WIB</x:v>
      </x:c>
    </x:row>
    <x:row r="5668">
      <x:c r="A5668" s="472" t="str">
        <x:v>24</x:v>
      </x:c>
      <x:c r="B5668" s="472" t="str">
        <x:v>AD41</x:v>
      </x:c>
      <x:c r="C5668" s="472" t="str">
        <x:v>=IF(AC41="","",IF(AC41&gt;=90,"Sangat Baik",IF(AC41&gt;=80,"Baik",IF(AC41&gt;=70,"Coaching","Underperform"))))</x:v>
      </x:c>
      <x:c r="D5668" s="472"/>
      <x:c r="E5668" s="472" t="str">
        <x:v>Rumus sumber</x:v>
      </x:c>
      <x:c r="F5668" s="472" t="str">
        <x:v>9 Sep 2026 21.01 WIB</x:v>
      </x:c>
    </x:row>
    <x:row r="5669">
      <x:c r="A5669" s="472" t="str">
        <x:v>24</x:v>
      </x:c>
      <x:c r="B5669" s="472" t="str">
        <x:v>AE41</x:v>
      </x:c>
      <x:c r="C5669" s="472" t="str">
        <x:v>=IF(AG41="","",IF(OR(AG41="INDAH",AG41="ADDEL",AG41="AMEL",AG41="PENTIL",AG41="JIJANG"),"Admin/CS","Fotografer"))</x:v>
      </x:c>
      <x:c r="D5669" s="472"/>
      <x:c r="E5669" s="472" t="str">
        <x:v>Rumus sumber</x:v>
      </x:c>
      <x:c r="F5669" s="472" t="str">
        <x:v>9 Sep 2026 21.01 WIB</x:v>
      </x:c>
    </x:row>
    <x:row r="5670">
      <x:c r="A5670" s="472" t="str">
        <x:v>24</x:v>
      </x:c>
      <x:c r="B5670" s="472" t="str">
        <x:v>AF41</x:v>
      </x:c>
      <x:c r="C5670" s="472" t="str">
        <x:v>=IF(OR(AG41="",COUNT(L41:P41)&lt;5),"",1)</x:v>
      </x:c>
      <x:c r="D5670" s="472"/>
      <x:c r="E5670" s="472" t="str">
        <x:v>Rumus sumber</x:v>
      </x:c>
      <x:c r="F5670" s="472" t="str">
        <x:v>9 Sep 2026 21.01 WIB</x:v>
      </x:c>
    </x:row>
    <x:row r="5671">
      <x:c r="A5671" s="472" t="str">
        <x:v>24</x:v>
      </x:c>
      <x:c r="B5671" s="472" t="str">
        <x:v>AG41</x:v>
      </x:c>
      <x:c r="C5671" s="472" t="str">
        <x:v>=IFERROR(K41,"")</x:v>
      </x:c>
      <x:c r="D5671" s="472"/>
      <x:c r="E5671" s="472" t="str">
        <x:v>Rumus sumber</x:v>
      </x:c>
      <x:c r="F5671" s="472" t="str">
        <x:v>9 Sep 2026 21.01 WIB</x:v>
      </x:c>
    </x:row>
    <x:row r="5672">
      <x:c r="A5672" s="472" t="str">
        <x:v>24</x:v>
      </x:c>
      <x:c r="B5672" s="472" t="str">
        <x:v>K42</x:v>
      </x:c>
      <x:c r="C5672" s="472" t="str">
        <x:v>=IF(O35="","",O35)</x:v>
      </x:c>
      <x:c r="D5672" s="472"/>
      <x:c r="E5672" s="472" t="str">
        <x:v>Rumus sumber</x:v>
      </x:c>
      <x:c r="F5672" s="472" t="str">
        <x:v>9 Sep 2026 21.01 WIB</x:v>
      </x:c>
    </x:row>
    <x:row r="5673">
      <x:c r="A5673" s="472" t="str">
        <x:v>24</x:v>
      </x:c>
      <x:c r="B5673" s="472" t="str">
        <x:v>AC42</x:v>
      </x:c>
      <x:c r="C5673" s="472" t="str">
        <x:v>=IF(AG42="","",IF(COUNT(L42:P42)&lt;5,"",L42/5*20+M42/5*25+N42/5*25+O42/5*15+P42/5*15))</x:v>
      </x:c>
      <x:c r="D5673" s="472"/>
      <x:c r="E5673" s="472" t="str">
        <x:v>Rumus sumber</x:v>
      </x:c>
      <x:c r="F5673" s="472" t="str">
        <x:v>9 Sep 2026 21.01 WIB</x:v>
      </x:c>
    </x:row>
    <x:row r="5674">
      <x:c r="A5674" s="472" t="str">
        <x:v>24</x:v>
      </x:c>
      <x:c r="B5674" s="472" t="str">
        <x:v>AD42</x:v>
      </x:c>
      <x:c r="C5674" s="472" t="str">
        <x:v>=IF(AC42="","",IF(AC42&gt;=90,"Sangat Baik",IF(AC42&gt;=80,"Baik",IF(AC42&gt;=70,"Coaching","Underperform"))))</x:v>
      </x:c>
      <x:c r="D5674" s="472"/>
      <x:c r="E5674" s="472" t="str">
        <x:v>Rumus sumber</x:v>
      </x:c>
      <x:c r="F5674" s="472" t="str">
        <x:v>9 Sep 2026 21.01 WIB</x:v>
      </x:c>
    </x:row>
    <x:row r="5675">
      <x:c r="A5675" s="472" t="str">
        <x:v>24</x:v>
      </x:c>
      <x:c r="B5675" s="472" t="str">
        <x:v>AE42</x:v>
      </x:c>
      <x:c r="C5675" s="472" t="str">
        <x:v>=IF(AG42="","",IF(OR(AG42="INDAH",AG42="ADDEL",AG42="AMEL",AG42="PENTIL",AG42="JIJANG"),"Admin/CS","Fotografer"))</x:v>
      </x:c>
      <x:c r="D5675" s="472"/>
      <x:c r="E5675" s="472" t="str">
        <x:v>Rumus sumber</x:v>
      </x:c>
      <x:c r="F5675" s="472" t="str">
        <x:v>9 Sep 2026 21.01 WIB</x:v>
      </x:c>
    </x:row>
    <x:row r="5676">
      <x:c r="A5676" s="472" t="str">
        <x:v>24</x:v>
      </x:c>
      <x:c r="B5676" s="472" t="str">
        <x:v>AF42</x:v>
      </x:c>
      <x:c r="C5676" s="472" t="str">
        <x:v>=IF(OR(AG42="",COUNT(L42:P42)&lt;5),"",1)</x:v>
      </x:c>
      <x:c r="D5676" s="472"/>
      <x:c r="E5676" s="472" t="str">
        <x:v>Rumus sumber</x:v>
      </x:c>
      <x:c r="F5676" s="472" t="str">
        <x:v>9 Sep 2026 21.01 WIB</x:v>
      </x:c>
    </x:row>
    <x:row r="5677">
      <x:c r="A5677" s="472" t="str">
        <x:v>24</x:v>
      </x:c>
      <x:c r="B5677" s="472" t="str">
        <x:v>AG42</x:v>
      </x:c>
      <x:c r="C5677" s="472" t="str">
        <x:v>=IFERROR(K42,"")</x:v>
      </x:c>
      <x:c r="D5677" s="472"/>
      <x:c r="E5677" s="472" t="str">
        <x:v>Rumus sumber</x:v>
      </x:c>
      <x:c r="F5677" s="472" t="str">
        <x:v>9 Sep 2026 21.01 WIB</x:v>
      </x:c>
    </x:row>
    <x:row r="5678">
      <x:c r="A5678" s="472" t="str">
        <x:v>24</x:v>
      </x:c>
      <x:c r="B5678" s="472" t="str">
        <x:v>AC43</x:v>
      </x:c>
      <x:c r="C5678" s="472" t="str">
        <x:v>=IF(AG43="","",IF(COUNT(L43:P43)&lt;5,"",L43/5*20+M43/5*25+N43/5*25+O43/5*15+P43/5*15))</x:v>
      </x:c>
      <x:c r="D5678" s="472"/>
      <x:c r="E5678" s="472" t="str">
        <x:v>Rumus sumber</x:v>
      </x:c>
      <x:c r="F5678" s="472" t="str">
        <x:v>9 Sep 2026 21.01 WIB</x:v>
      </x:c>
    </x:row>
    <x:row r="5679">
      <x:c r="A5679" s="472" t="str">
        <x:v>24</x:v>
      </x:c>
      <x:c r="B5679" s="472" t="str">
        <x:v>AD43</x:v>
      </x:c>
      <x:c r="C5679" s="472" t="str">
        <x:v>=IF(AC43="","",IF(AC43&gt;=90,"Sangat Baik",IF(AC43&gt;=80,"Baik",IF(AC43&gt;=70,"Coaching","Underperform"))))</x:v>
      </x:c>
      <x:c r="D5679" s="472"/>
      <x:c r="E5679" s="472" t="str">
        <x:v>Rumus sumber</x:v>
      </x:c>
      <x:c r="F5679" s="472" t="str">
        <x:v>9 Sep 2026 21.01 WIB</x:v>
      </x:c>
    </x:row>
    <x:row r="5680">
      <x:c r="A5680" s="472" t="str">
        <x:v>24</x:v>
      </x:c>
      <x:c r="B5680" s="472" t="str">
        <x:v>AE43</x:v>
      </x:c>
      <x:c r="C5680" s="472" t="str">
        <x:v>=IF(AG43="","",IF(OR(AG43="INDAH",AG43="ADDEL",AG43="AMEL",AG43="PENTIL",AG43="JIJANG"),"Admin/CS","Fotografer"))</x:v>
      </x:c>
      <x:c r="D5680" s="472"/>
      <x:c r="E5680" s="472" t="str">
        <x:v>Rumus sumber</x:v>
      </x:c>
      <x:c r="F5680" s="472" t="str">
        <x:v>9 Sep 2026 21.01 WIB</x:v>
      </x:c>
    </x:row>
    <x:row r="5681">
      <x:c r="A5681" s="472" t="str">
        <x:v>24</x:v>
      </x:c>
      <x:c r="B5681" s="472" t="str">
        <x:v>AF43</x:v>
      </x:c>
      <x:c r="C5681" s="472" t="str">
        <x:v>=IF(OR(AG43="",COUNT(L43:P43)&lt;5),"",1)</x:v>
      </x:c>
      <x:c r="D5681" s="472"/>
      <x:c r="E5681" s="472" t="str">
        <x:v>Rumus sumber</x:v>
      </x:c>
      <x:c r="F5681" s="472" t="str">
        <x:v>9 Sep 2026 21.01 WIB</x:v>
      </x:c>
    </x:row>
    <x:row r="5682">
      <x:c r="A5682" s="472" t="str">
        <x:v>24</x:v>
      </x:c>
      <x:c r="B5682" s="472" t="str">
        <x:v>AG43</x:v>
      </x:c>
      <x:c r="C5682" s="472" t="str">
        <x:v>=IFERROR(K43,"")</x:v>
      </x:c>
      <x:c r="D5682" s="472"/>
      <x:c r="E5682" s="472" t="str">
        <x:v>Rumus sumber</x:v>
      </x:c>
      <x:c r="F5682" s="472" t="str">
        <x:v>9 Sep 2026 21.01 WIB</x:v>
      </x:c>
    </x:row>
    <x:row r="5683">
      <x:c r="A5683" s="472" t="str">
        <x:v>24</x:v>
      </x:c>
      <x:c r="B5683" s="472" t="str">
        <x:v>AC44</x:v>
      </x:c>
      <x:c r="C5683" s="472" t="str">
        <x:v>=IF(AG44="","",IF(COUNT(L44:P44)&lt;5,"",L44/5*20+M44/5*25+N44/5*25+O44/5*15+P44/5*15))</x:v>
      </x:c>
      <x:c r="D5683" s="472"/>
      <x:c r="E5683" s="472" t="str">
        <x:v>Rumus sumber</x:v>
      </x:c>
      <x:c r="F5683" s="472" t="str">
        <x:v>9 Sep 2026 21.01 WIB</x:v>
      </x:c>
    </x:row>
    <x:row r="5684">
      <x:c r="A5684" s="472" t="str">
        <x:v>24</x:v>
      </x:c>
      <x:c r="B5684" s="472" t="str">
        <x:v>AD44</x:v>
      </x:c>
      <x:c r="C5684" s="472" t="str">
        <x:v>=IF(AC44="","",IF(AC44&gt;=90,"Sangat Baik",IF(AC44&gt;=80,"Baik",IF(AC44&gt;=70,"Coaching","Underperform"))))</x:v>
      </x:c>
      <x:c r="D5684" s="472"/>
      <x:c r="E5684" s="472" t="str">
        <x:v>Rumus sumber</x:v>
      </x:c>
      <x:c r="F5684" s="472" t="str">
        <x:v>9 Sep 2026 21.01 WIB</x:v>
      </x:c>
    </x:row>
    <x:row r="5685">
      <x:c r="A5685" s="472" t="str">
        <x:v>24</x:v>
      </x:c>
      <x:c r="B5685" s="472" t="str">
        <x:v>AE44</x:v>
      </x:c>
      <x:c r="C5685" s="472" t="str">
        <x:v>=IF(AG44="","",IF(OR(AG44="INDAH",AG44="ADDEL",AG44="AMEL",AG44="PENTIL",AG44="JIJANG"),"Admin/CS","Fotografer"))</x:v>
      </x:c>
      <x:c r="D5685" s="472"/>
      <x:c r="E5685" s="472" t="str">
        <x:v>Rumus sumber</x:v>
      </x:c>
      <x:c r="F5685" s="472" t="str">
        <x:v>9 Sep 2026 21.01 WIB</x:v>
      </x:c>
    </x:row>
    <x:row r="5686">
      <x:c r="A5686" s="472" t="str">
        <x:v>24</x:v>
      </x:c>
      <x:c r="B5686" s="472" t="str">
        <x:v>AF44</x:v>
      </x:c>
      <x:c r="C5686" s="472" t="str">
        <x:v>=IF(OR(AG44="",COUNT(L44:P44)&lt;5),"",1)</x:v>
      </x:c>
      <x:c r="D5686" s="472"/>
      <x:c r="E5686" s="472" t="str">
        <x:v>Rumus sumber</x:v>
      </x:c>
      <x:c r="F5686" s="472" t="str">
        <x:v>9 Sep 2026 21.01 WIB</x:v>
      </x:c>
    </x:row>
    <x:row r="5687">
      <x:c r="A5687" s="472" t="str">
        <x:v>24</x:v>
      </x:c>
      <x:c r="B5687" s="472" t="str">
        <x:v>AG44</x:v>
      </x:c>
      <x:c r="C5687" s="472" t="str">
        <x:v>=IFERROR(K44,"")</x:v>
      </x:c>
      <x:c r="D5687" s="472"/>
      <x:c r="E5687" s="472" t="str">
        <x:v>Rumus sumber</x:v>
      </x:c>
      <x:c r="F5687" s="472" t="str">
        <x:v>9 Sep 2026 21.01 WIB</x:v>
      </x:c>
    </x:row>
    <x:row r="5688">
      <x:c r="A5688" s="472" t="str">
        <x:v>24</x:v>
      </x:c>
      <x:c r="B5688" s="472" t="str">
        <x:v>K50</x:v>
      </x:c>
      <x:c r="C5688" s="472" t="str">
        <x:v>=IF(O33="","",O33)</x:v>
      </x:c>
      <x:c r="D5688" s="472"/>
      <x:c r="E5688" s="472" t="str">
        <x:v>Rumus sumber</x:v>
      </x:c>
      <x:c r="F5688" s="472" t="str">
        <x:v>9 Sep 2026 21.01 WIB</x:v>
      </x:c>
    </x:row>
    <x:row r="5689">
      <x:c r="A5689" s="472" t="str">
        <x:v>25</x:v>
      </x:c>
      <x:c r="B5689" s="472" t="str">
        <x:v>H22</x:v>
      </x:c>
      <x:c r="C5689" s="472" t="str">
        <x:v>=SUM(H4:H21)</x:v>
      </x:c>
      <x:c r="D5689" s="472"/>
      <x:c r="E5689" s="472" t="str">
        <x:v>Rumus sumber</x:v>
      </x:c>
      <x:c r="F5689" s="472" t="str">
        <x:v>9 Sep 2026 21.01 WIB</x:v>
      </x:c>
    </x:row>
    <x:row r="5690">
      <x:c r="A5690" s="472" t="str">
        <x:v>25</x:v>
      </x:c>
      <x:c r="B5690" s="472" t="str">
        <x:v>K34</x:v>
      </x:c>
      <x:c r="C5690" s="472" t="str">
        <x:v>=IF(O27="","",O27)</x:v>
      </x:c>
      <x:c r="D5690" s="472"/>
      <x:c r="E5690" s="472" t="str">
        <x:v>Rumus sumber</x:v>
      </x:c>
      <x:c r="F5690" s="472" t="str">
        <x:v>9 Sep 2026 21.01 WIB</x:v>
      </x:c>
    </x:row>
    <x:row r="5691">
      <x:c r="A5691" s="472" t="str">
        <x:v>25</x:v>
      </x:c>
      <x:c r="B5691" s="472" t="str">
        <x:v>AC34</x:v>
      </x:c>
      <x:c r="C5691" s="472" t="str">
        <x:v>=IF(AG34="","",IF(COUNT(L34:P34)&lt;5,"",L34/5*20+M34/5*25+N34/5*25+O34/5*15+P34/5*15))</x:v>
      </x:c>
      <x:c r="D5691" s="472"/>
      <x:c r="E5691" s="472" t="str">
        <x:v>Rumus sumber</x:v>
      </x:c>
      <x:c r="F5691" s="472" t="str">
        <x:v>9 Sep 2026 21.01 WIB</x:v>
      </x:c>
    </x:row>
    <x:row r="5692">
      <x:c r="A5692" s="472" t="str">
        <x:v>25</x:v>
      </x:c>
      <x:c r="B5692" s="472" t="str">
        <x:v>AD34</x:v>
      </x:c>
      <x:c r="C5692" s="472" t="str">
        <x:v>=IF(AC34="","",IF(AC34&gt;=90,"Sangat Baik",IF(AC34&gt;=80,"Baik",IF(AC34&gt;=70,"Coaching","Underperform"))))</x:v>
      </x:c>
      <x:c r="D5692" s="472"/>
      <x:c r="E5692" s="472" t="str">
        <x:v>Rumus sumber</x:v>
      </x:c>
      <x:c r="F5692" s="472" t="str">
        <x:v>9 Sep 2026 21.01 WIB</x:v>
      </x:c>
    </x:row>
    <x:row r="5693">
      <x:c r="A5693" s="472" t="str">
        <x:v>25</x:v>
      </x:c>
      <x:c r="B5693" s="472" t="str">
        <x:v>AE34</x:v>
      </x:c>
      <x:c r="C5693" s="472" t="str">
        <x:v>=IF(AG34="","",IF(OR(AG34="INDAH",AG34="ADDEL",AG34="AMEL",AG34="PENTIL",AG34="JIJANG"),"Admin/CS","Fotografer"))</x:v>
      </x:c>
      <x:c r="D5693" s="472"/>
      <x:c r="E5693" s="472" t="str">
        <x:v>Rumus sumber</x:v>
      </x:c>
      <x:c r="F5693" s="472" t="str">
        <x:v>9 Sep 2026 21.01 WIB</x:v>
      </x:c>
    </x:row>
    <x:row r="5694">
      <x:c r="A5694" s="472" t="str">
        <x:v>25</x:v>
      </x:c>
      <x:c r="B5694" s="472" t="str">
        <x:v>AF34</x:v>
      </x:c>
      <x:c r="C5694" s="472" t="str">
        <x:v>=IF(OR(AG34="",COUNT(L34:P34)&lt;5),"",1)</x:v>
      </x:c>
      <x:c r="D5694" s="472"/>
      <x:c r="E5694" s="472" t="str">
        <x:v>Rumus sumber</x:v>
      </x:c>
      <x:c r="F5694" s="472" t="str">
        <x:v>9 Sep 2026 21.01 WIB</x:v>
      </x:c>
    </x:row>
    <x:row r="5695">
      <x:c r="A5695" s="472" t="str">
        <x:v>25</x:v>
      </x:c>
      <x:c r="B5695" s="472" t="str">
        <x:v>AG34</x:v>
      </x:c>
      <x:c r="C5695" s="472" t="str">
        <x:v>=IFERROR(K34,"")</x:v>
      </x:c>
      <x:c r="D5695" s="472"/>
      <x:c r="E5695" s="472" t="str">
        <x:v>Rumus sumber</x:v>
      </x:c>
      <x:c r="F5695" s="472" t="str">
        <x:v>9 Sep 2026 21.01 WIB</x:v>
      </x:c>
    </x:row>
    <x:row r="5696">
      <x:c r="A5696" s="472" t="str">
        <x:v>25</x:v>
      </x:c>
      <x:c r="B5696" s="472" t="str">
        <x:v>K35</x:v>
      </x:c>
      <x:c r="C5696" s="472" t="str">
        <x:v>=IF(O28="","",O28)</x:v>
      </x:c>
      <x:c r="D5696" s="472"/>
      <x:c r="E5696" s="472" t="str">
        <x:v>Rumus sumber</x:v>
      </x:c>
      <x:c r="F5696" s="472" t="str">
        <x:v>9 Sep 2026 21.01 WIB</x:v>
      </x:c>
    </x:row>
    <x:row r="5697">
      <x:c r="A5697" s="472" t="str">
        <x:v>25</x:v>
      </x:c>
      <x:c r="B5697" s="472" t="str">
        <x:v>AC35</x:v>
      </x:c>
      <x:c r="C5697" s="472" t="str">
        <x:v>=IF(AG35="","",IF(COUNT(L35:P35)&lt;5,"",L35/5*20+M35/5*25+N35/5*25+O35/5*15+P35/5*15))</x:v>
      </x:c>
      <x:c r="D5697" s="472"/>
      <x:c r="E5697" s="472" t="str">
        <x:v>Rumus sumber</x:v>
      </x:c>
      <x:c r="F5697" s="472" t="str">
        <x:v>9 Sep 2026 21.01 WIB</x:v>
      </x:c>
    </x:row>
    <x:row r="5698">
      <x:c r="A5698" s="472" t="str">
        <x:v>25</x:v>
      </x:c>
      <x:c r="B5698" s="472" t="str">
        <x:v>AD35</x:v>
      </x:c>
      <x:c r="C5698" s="472" t="str">
        <x:v>=IF(AC35="","",IF(AC35&gt;=90,"Sangat Baik",IF(AC35&gt;=80,"Baik",IF(AC35&gt;=70,"Coaching","Underperform"))))</x:v>
      </x:c>
      <x:c r="D5698" s="472"/>
      <x:c r="E5698" s="472" t="str">
        <x:v>Rumus sumber</x:v>
      </x:c>
      <x:c r="F5698" s="472" t="str">
        <x:v>9 Sep 2026 21.01 WIB</x:v>
      </x:c>
    </x:row>
    <x:row r="5699">
      <x:c r="A5699" s="472" t="str">
        <x:v>25</x:v>
      </x:c>
      <x:c r="B5699" s="472" t="str">
        <x:v>AE35</x:v>
      </x:c>
      <x:c r="C5699" s="472" t="str">
        <x:v>=IF(AG35="","",IF(OR(AG35="INDAH",AG35="ADDEL",AG35="AMEL",AG35="PENTIL",AG35="JIJANG"),"Admin/CS","Fotografer"))</x:v>
      </x:c>
      <x:c r="D5699" s="472"/>
      <x:c r="E5699" s="472" t="str">
        <x:v>Rumus sumber</x:v>
      </x:c>
      <x:c r="F5699" s="472" t="str">
        <x:v>9 Sep 2026 21.01 WIB</x:v>
      </x:c>
    </x:row>
    <x:row r="5700">
      <x:c r="A5700" s="472" t="str">
        <x:v>25</x:v>
      </x:c>
      <x:c r="B5700" s="472" t="str">
        <x:v>AF35</x:v>
      </x:c>
      <x:c r="C5700" s="472" t="str">
        <x:v>=IF(OR(AG35="",COUNT(L35:P35)&lt;5),"",1)</x:v>
      </x:c>
      <x:c r="D5700" s="472"/>
      <x:c r="E5700" s="472" t="str">
        <x:v>Rumus sumber</x:v>
      </x:c>
      <x:c r="F5700" s="472" t="str">
        <x:v>9 Sep 2026 21.01 WIB</x:v>
      </x:c>
    </x:row>
    <x:row r="5701">
      <x:c r="A5701" s="472" t="str">
        <x:v>25</x:v>
      </x:c>
      <x:c r="B5701" s="472" t="str">
        <x:v>AG35</x:v>
      </x:c>
      <x:c r="C5701" s="472" t="str">
        <x:v>=IFERROR(K35,"")</x:v>
      </x:c>
      <x:c r="D5701" s="472"/>
      <x:c r="E5701" s="472" t="str">
        <x:v>Rumus sumber</x:v>
      </x:c>
      <x:c r="F5701" s="472" t="str">
        <x:v>9 Sep 2026 21.01 WIB</x:v>
      </x:c>
    </x:row>
    <x:row r="5702">
      <x:c r="A5702" s="472" t="str">
        <x:v>25</x:v>
      </x:c>
      <x:c r="B5702" s="472" t="str">
        <x:v>K36</x:v>
      </x:c>
      <x:c r="C5702" s="472" t="str">
        <x:v>=IF(O29="","",O29)</x:v>
      </x:c>
      <x:c r="D5702" s="472"/>
      <x:c r="E5702" s="472" t="str">
        <x:v>Rumus sumber</x:v>
      </x:c>
      <x:c r="F5702" s="472" t="str">
        <x:v>9 Sep 2026 21.01 WIB</x:v>
      </x:c>
    </x:row>
    <x:row r="5703">
      <x:c r="A5703" s="472" t="str">
        <x:v>25</x:v>
      </x:c>
      <x:c r="B5703" s="472" t="str">
        <x:v>AC36</x:v>
      </x:c>
      <x:c r="C5703" s="472" t="str">
        <x:v>=IF(AG36="","",IF(COUNT(L36:P36)&lt;5,"",L36/5*20+M36/5*25+N36/5*25+O36/5*15+P36/5*15))</x:v>
      </x:c>
      <x:c r="D5703" s="472"/>
      <x:c r="E5703" s="472" t="str">
        <x:v>Rumus sumber</x:v>
      </x:c>
      <x:c r="F5703" s="472" t="str">
        <x:v>9 Sep 2026 21.01 WIB</x:v>
      </x:c>
    </x:row>
    <x:row r="5704">
      <x:c r="A5704" s="472" t="str">
        <x:v>25</x:v>
      </x:c>
      <x:c r="B5704" s="472" t="str">
        <x:v>AD36</x:v>
      </x:c>
      <x:c r="C5704" s="472" t="str">
        <x:v>=IF(AC36="","",IF(AC36&gt;=90,"Sangat Baik",IF(AC36&gt;=80,"Baik",IF(AC36&gt;=70,"Coaching","Underperform"))))</x:v>
      </x:c>
      <x:c r="D5704" s="472"/>
      <x:c r="E5704" s="472" t="str">
        <x:v>Rumus sumber</x:v>
      </x:c>
      <x:c r="F5704" s="472" t="str">
        <x:v>9 Sep 2026 21.01 WIB</x:v>
      </x:c>
    </x:row>
    <x:row r="5705">
      <x:c r="A5705" s="472" t="str">
        <x:v>25</x:v>
      </x:c>
      <x:c r="B5705" s="472" t="str">
        <x:v>AE36</x:v>
      </x:c>
      <x:c r="C5705" s="472" t="str">
        <x:v>=IF(AG36="","",IF(OR(AG36="INDAH",AG36="ADDEL",AG36="AMEL",AG36="PENTIL",AG36="JIJANG"),"Admin/CS","Fotografer"))</x:v>
      </x:c>
      <x:c r="D5705" s="472"/>
      <x:c r="E5705" s="472" t="str">
        <x:v>Rumus sumber</x:v>
      </x:c>
      <x:c r="F5705" s="472" t="str">
        <x:v>9 Sep 2026 21.01 WIB</x:v>
      </x:c>
    </x:row>
    <x:row r="5706">
      <x:c r="A5706" s="472" t="str">
        <x:v>25</x:v>
      </x:c>
      <x:c r="B5706" s="472" t="str">
        <x:v>AF36</x:v>
      </x:c>
      <x:c r="C5706" s="472" t="str">
        <x:v>=IF(OR(AG36="",COUNT(L36:P36)&lt;5),"",1)</x:v>
      </x:c>
      <x:c r="D5706" s="472"/>
      <x:c r="E5706" s="472" t="str">
        <x:v>Rumus sumber</x:v>
      </x:c>
      <x:c r="F5706" s="472" t="str">
        <x:v>9 Sep 2026 21.01 WIB</x:v>
      </x:c>
    </x:row>
    <x:row r="5707">
      <x:c r="A5707" s="472" t="str">
        <x:v>25</x:v>
      </x:c>
      <x:c r="B5707" s="472" t="str">
        <x:v>AG36</x:v>
      </x:c>
      <x:c r="C5707" s="472" t="str">
        <x:v>=IFERROR(K36,"")</x:v>
      </x:c>
      <x:c r="D5707" s="472"/>
      <x:c r="E5707" s="472" t="str">
        <x:v>Rumus sumber</x:v>
      </x:c>
      <x:c r="F5707" s="472" t="str">
        <x:v>9 Sep 2026 21.01 WIB</x:v>
      </x:c>
    </x:row>
    <x:row r="5708">
      <x:c r="A5708" s="472" t="str">
        <x:v>25</x:v>
      </x:c>
      <x:c r="B5708" s="472" t="str">
        <x:v>AC37</x:v>
      </x:c>
      <x:c r="C5708" s="472" t="str">
        <x:v>=IF(AG37="","",IF(COUNT(L37:P37)&lt;5,"",L37/5*20+M37/5*25+N37/5*25+O37/5*15+P37/5*15))</x:v>
      </x:c>
      <x:c r="D5708" s="472"/>
      <x:c r="E5708" s="472" t="str">
        <x:v>Rumus sumber</x:v>
      </x:c>
      <x:c r="F5708" s="472" t="str">
        <x:v>9 Sep 2026 21.01 WIB</x:v>
      </x:c>
    </x:row>
    <x:row r="5709">
      <x:c r="A5709" s="472" t="str">
        <x:v>25</x:v>
      </x:c>
      <x:c r="B5709" s="472" t="str">
        <x:v>AD37</x:v>
      </x:c>
      <x:c r="C5709" s="472" t="str">
        <x:v>=IF(AC37="","",IF(AC37&gt;=90,"Sangat Baik",IF(AC37&gt;=80,"Baik",IF(AC37&gt;=70,"Coaching","Underperform"))))</x:v>
      </x:c>
      <x:c r="D5709" s="472"/>
      <x:c r="E5709" s="472" t="str">
        <x:v>Rumus sumber</x:v>
      </x:c>
      <x:c r="F5709" s="472" t="str">
        <x:v>9 Sep 2026 21.01 WIB</x:v>
      </x:c>
    </x:row>
    <x:row r="5710">
      <x:c r="A5710" s="472" t="str">
        <x:v>25</x:v>
      </x:c>
      <x:c r="B5710" s="472" t="str">
        <x:v>AE37</x:v>
      </x:c>
      <x:c r="C5710" s="472" t="str">
        <x:v>=IF(AG37="","",IF(OR(AG37="INDAH",AG37="ADDEL",AG37="AMEL",AG37="PENTIL",AG37="JIJANG"),"Admin/CS","Fotografer"))</x:v>
      </x:c>
      <x:c r="D5710" s="472"/>
      <x:c r="E5710" s="472" t="str">
        <x:v>Rumus sumber</x:v>
      </x:c>
      <x:c r="F5710" s="472" t="str">
        <x:v>9 Sep 2026 21.01 WIB</x:v>
      </x:c>
    </x:row>
    <x:row r="5711">
      <x:c r="A5711" s="472" t="str">
        <x:v>25</x:v>
      </x:c>
      <x:c r="B5711" s="472" t="str">
        <x:v>AF37</x:v>
      </x:c>
      <x:c r="C5711" s="472" t="str">
        <x:v>=IF(OR(AG37="",COUNT(L37:P37)&lt;5),"",1)</x:v>
      </x:c>
      <x:c r="D5711" s="472"/>
      <x:c r="E5711" s="472" t="str">
        <x:v>Rumus sumber</x:v>
      </x:c>
      <x:c r="F5711" s="472" t="str">
        <x:v>9 Sep 2026 21.01 WIB</x:v>
      </x:c>
    </x:row>
    <x:row r="5712">
      <x:c r="A5712" s="472" t="str">
        <x:v>25</x:v>
      </x:c>
      <x:c r="B5712" s="472" t="str">
        <x:v>AG37</x:v>
      </x:c>
      <x:c r="C5712" s="472" t="str">
        <x:v>=IFERROR(K37,"")</x:v>
      </x:c>
      <x:c r="D5712" s="472"/>
      <x:c r="E5712" s="472" t="str">
        <x:v>Rumus sumber</x:v>
      </x:c>
      <x:c r="F5712" s="472" t="str">
        <x:v>9 Sep 2026 21.01 WIB</x:v>
      </x:c>
    </x:row>
    <x:row r="5713">
      <x:c r="A5713" s="472" t="str">
        <x:v>25</x:v>
      </x:c>
      <x:c r="B5713" s="472" t="str">
        <x:v>AC38</x:v>
      </x:c>
      <x:c r="C5713" s="472" t="str">
        <x:v>=IF(AG38="","",IF(COUNT(L38:P38)&lt;5,"",L38/5*20+M38/5*25+N38/5*25+O38/5*15+P38/5*15))</x:v>
      </x:c>
      <x:c r="D5713" s="472"/>
      <x:c r="E5713" s="472" t="str">
        <x:v>Rumus sumber</x:v>
      </x:c>
      <x:c r="F5713" s="472" t="str">
        <x:v>9 Sep 2026 21.01 WIB</x:v>
      </x:c>
    </x:row>
    <x:row r="5714">
      <x:c r="A5714" s="472" t="str">
        <x:v>25</x:v>
      </x:c>
      <x:c r="B5714" s="472" t="str">
        <x:v>AD38</x:v>
      </x:c>
      <x:c r="C5714" s="472" t="str">
        <x:v>=IF(AC38="","",IF(AC38&gt;=90,"Sangat Baik",IF(AC38&gt;=80,"Baik",IF(AC38&gt;=70,"Coaching","Underperform"))))</x:v>
      </x:c>
      <x:c r="D5714" s="472"/>
      <x:c r="E5714" s="472" t="str">
        <x:v>Rumus sumber</x:v>
      </x:c>
      <x:c r="F5714" s="472" t="str">
        <x:v>9 Sep 2026 21.01 WIB</x:v>
      </x:c>
    </x:row>
    <x:row r="5715">
      <x:c r="A5715" s="472" t="str">
        <x:v>25</x:v>
      </x:c>
      <x:c r="B5715" s="472" t="str">
        <x:v>AE38</x:v>
      </x:c>
      <x:c r="C5715" s="472" t="str">
        <x:v>=IF(AG38="","",IF(OR(AG38="INDAH",AG38="ADDEL",AG38="AMEL",AG38="PENTIL",AG38="JIJANG"),"Admin/CS","Fotografer"))</x:v>
      </x:c>
      <x:c r="D5715" s="472"/>
      <x:c r="E5715" s="472" t="str">
        <x:v>Rumus sumber</x:v>
      </x:c>
      <x:c r="F5715" s="472" t="str">
        <x:v>9 Sep 2026 21.01 WIB</x:v>
      </x:c>
    </x:row>
    <x:row r="5716">
      <x:c r="A5716" s="472" t="str">
        <x:v>25</x:v>
      </x:c>
      <x:c r="B5716" s="472" t="str">
        <x:v>AF38</x:v>
      </x:c>
      <x:c r="C5716" s="472" t="str">
        <x:v>=IF(OR(AG38="",COUNT(L38:P38)&lt;5),"",1)</x:v>
      </x:c>
      <x:c r="D5716" s="472"/>
      <x:c r="E5716" s="472" t="str">
        <x:v>Rumus sumber</x:v>
      </x:c>
      <x:c r="F5716" s="472" t="str">
        <x:v>9 Sep 2026 21.01 WIB</x:v>
      </x:c>
    </x:row>
    <x:row r="5717">
      <x:c r="A5717" s="472" t="str">
        <x:v>25</x:v>
      </x:c>
      <x:c r="B5717" s="472" t="str">
        <x:v>AG38</x:v>
      </x:c>
      <x:c r="C5717" s="472" t="str">
        <x:v>=IFERROR(K38,"")</x:v>
      </x:c>
      <x:c r="D5717" s="472"/>
      <x:c r="E5717" s="472" t="str">
        <x:v>Rumus sumber</x:v>
      </x:c>
      <x:c r="F5717" s="472" t="str">
        <x:v>9 Sep 2026 21.01 WIB</x:v>
      </x:c>
    </x:row>
    <x:row r="5718">
      <x:c r="A5718" s="472" t="str">
        <x:v>25</x:v>
      </x:c>
      <x:c r="B5718" s="472" t="str">
        <x:v>K44</x:v>
      </x:c>
      <x:c r="C5718" s="472" t="str">
        <x:v>=IF(O27="","",O27)</x:v>
      </x:c>
      <x:c r="D5718" s="472"/>
      <x:c r="E5718" s="472" t="str">
        <x:v>Rumus sumber</x:v>
      </x:c>
      <x:c r="F5718" s="472" t="str">
        <x:v>9 Sep 2026 21.01 WIB</x:v>
      </x:c>
    </x:row>
    <x:row r="5719">
      <x:c r="A5719" s="472" t="str">
        <x:v>26</x:v>
      </x:c>
      <x:c r="B5719" s="472" t="str">
        <x:v>H26</x:v>
      </x:c>
      <x:c r="C5719" s="472" t="str">
        <x:v>=SUM(H4:H25)</x:v>
      </x:c>
      <x:c r="D5719" s="472"/>
      <x:c r="E5719" s="472" t="str">
        <x:v>Rumus sumber</x:v>
      </x:c>
      <x:c r="F5719" s="472" t="str">
        <x:v>9 Sep 2026 21.01 WIB</x:v>
      </x:c>
    </x:row>
    <x:row r="5720">
      <x:c r="A5720" s="472" t="str">
        <x:v>26</x:v>
      </x:c>
      <x:c r="B5720" s="472" t="str">
        <x:v>K38</x:v>
      </x:c>
      <x:c r="C5720" s="472" t="str">
        <x:v>=IF(O31="","",O31)</x:v>
      </x:c>
      <x:c r="D5720" s="472"/>
      <x:c r="E5720" s="472" t="str">
        <x:v>Rumus sumber</x:v>
      </x:c>
      <x:c r="F5720" s="472" t="str">
        <x:v>9 Sep 2026 21.01 WIB</x:v>
      </x:c>
    </x:row>
    <x:row r="5721">
      <x:c r="A5721" s="472" t="str">
        <x:v>26</x:v>
      </x:c>
      <x:c r="B5721" s="472" t="str">
        <x:v>AC38</x:v>
      </x:c>
      <x:c r="C5721" s="472" t="str">
        <x:v>=IF(AG38="","",IF(COUNT(L38:P38)&lt;5,"",L38/5*20+M38/5*25+N38/5*25+O38/5*15+P38/5*15))</x:v>
      </x:c>
      <x:c r="D5721" s="472"/>
      <x:c r="E5721" s="472" t="str">
        <x:v>Rumus sumber</x:v>
      </x:c>
      <x:c r="F5721" s="472" t="str">
        <x:v>9 Sep 2026 21.01 WIB</x:v>
      </x:c>
    </x:row>
    <x:row r="5722">
      <x:c r="A5722" s="472" t="str">
        <x:v>26</x:v>
      </x:c>
      <x:c r="B5722" s="472" t="str">
        <x:v>AD38</x:v>
      </x:c>
      <x:c r="C5722" s="472" t="str">
        <x:v>=IF(AC38="","",IF(AC38&gt;=90,"Sangat Baik",IF(AC38&gt;=80,"Baik",IF(AC38&gt;=70,"Coaching","Underperform"))))</x:v>
      </x:c>
      <x:c r="D5722" s="472"/>
      <x:c r="E5722" s="472" t="str">
        <x:v>Rumus sumber</x:v>
      </x:c>
      <x:c r="F5722" s="472" t="str">
        <x:v>9 Sep 2026 21.01 WIB</x:v>
      </x:c>
    </x:row>
    <x:row r="5723">
      <x:c r="A5723" s="472" t="str">
        <x:v>26</x:v>
      </x:c>
      <x:c r="B5723" s="472" t="str">
        <x:v>AE38</x:v>
      </x:c>
      <x:c r="C5723" s="472" t="str">
        <x:v>=IF(AG38="","",IF(OR(AG38="INDAH",AG38="ADDEL",AG38="AMEL",AG38="PENTIL",AG38="JIJANG"),"Admin/CS","Fotografer"))</x:v>
      </x:c>
      <x:c r="D5723" s="472"/>
      <x:c r="E5723" s="472" t="str">
        <x:v>Rumus sumber</x:v>
      </x:c>
      <x:c r="F5723" s="472" t="str">
        <x:v>9 Sep 2026 21.01 WIB</x:v>
      </x:c>
    </x:row>
    <x:row r="5724">
      <x:c r="A5724" s="472" t="str">
        <x:v>26</x:v>
      </x:c>
      <x:c r="B5724" s="472" t="str">
        <x:v>AF38</x:v>
      </x:c>
      <x:c r="C5724" s="472" t="str">
        <x:v>=IF(OR(AG38="",COUNT(L38:P38)&lt;5),"",1)</x:v>
      </x:c>
      <x:c r="D5724" s="472"/>
      <x:c r="E5724" s="472" t="str">
        <x:v>Rumus sumber</x:v>
      </x:c>
      <x:c r="F5724" s="472" t="str">
        <x:v>9 Sep 2026 21.01 WIB</x:v>
      </x:c>
    </x:row>
    <x:row r="5725">
      <x:c r="A5725" s="472" t="str">
        <x:v>26</x:v>
      </x:c>
      <x:c r="B5725" s="472" t="str">
        <x:v>AG38</x:v>
      </x:c>
      <x:c r="C5725" s="472" t="str">
        <x:v>=IFERROR(K38,"")</x:v>
      </x:c>
      <x:c r="D5725" s="472"/>
      <x:c r="E5725" s="472" t="str">
        <x:v>Rumus sumber</x:v>
      </x:c>
      <x:c r="F5725" s="472" t="str">
        <x:v>9 Sep 2026 21.01 WIB</x:v>
      </x:c>
    </x:row>
    <x:row r="5726">
      <x:c r="A5726" s="472" t="str">
        <x:v>26</x:v>
      </x:c>
      <x:c r="B5726" s="472" t="str">
        <x:v>K39</x:v>
      </x:c>
      <x:c r="C5726" s="472" t="str">
        <x:v>=IF(O32="","",O32)</x:v>
      </x:c>
      <x:c r="D5726" s="472"/>
      <x:c r="E5726" s="472" t="str">
        <x:v>Rumus sumber</x:v>
      </x:c>
      <x:c r="F5726" s="472" t="str">
        <x:v>9 Sep 2026 21.01 WIB</x:v>
      </x:c>
    </x:row>
    <x:row r="5727">
      <x:c r="A5727" s="472" t="str">
        <x:v>26</x:v>
      </x:c>
      <x:c r="B5727" s="472" t="str">
        <x:v>AC39</x:v>
      </x:c>
      <x:c r="C5727" s="472" t="str">
        <x:v>=IF(AG39="","",IF(COUNT(L39:P39)&lt;5,"",L39/5*20+M39/5*25+N39/5*25+O39/5*15+P39/5*15))</x:v>
      </x:c>
      <x:c r="D5727" s="472"/>
      <x:c r="E5727" s="472" t="str">
        <x:v>Rumus sumber</x:v>
      </x:c>
      <x:c r="F5727" s="472" t="str">
        <x:v>9 Sep 2026 21.01 WIB</x:v>
      </x:c>
    </x:row>
    <x:row r="5728">
      <x:c r="A5728" s="472" t="str">
        <x:v>26</x:v>
      </x:c>
      <x:c r="B5728" s="472" t="str">
        <x:v>AD39</x:v>
      </x:c>
      <x:c r="C5728" s="472" t="str">
        <x:v>=IF(AC39="","",IF(AC39&gt;=90,"Sangat Baik",IF(AC39&gt;=80,"Baik",IF(AC39&gt;=70,"Coaching","Underperform"))))</x:v>
      </x:c>
      <x:c r="D5728" s="472"/>
      <x:c r="E5728" s="472" t="str">
        <x:v>Rumus sumber</x:v>
      </x:c>
      <x:c r="F5728" s="472" t="str">
        <x:v>9 Sep 2026 21.01 WIB</x:v>
      </x:c>
    </x:row>
    <x:row r="5729">
      <x:c r="A5729" s="472" t="str">
        <x:v>26</x:v>
      </x:c>
      <x:c r="B5729" s="472" t="str">
        <x:v>AE39</x:v>
      </x:c>
      <x:c r="C5729" s="472" t="str">
        <x:v>=IF(AG39="","",IF(OR(AG39="INDAH",AG39="ADDEL",AG39="AMEL",AG39="PENTIL",AG39="JIJANG"),"Admin/CS","Fotografer"))</x:v>
      </x:c>
      <x:c r="D5729" s="472"/>
      <x:c r="E5729" s="472" t="str">
        <x:v>Rumus sumber</x:v>
      </x:c>
      <x:c r="F5729" s="472" t="str">
        <x:v>9 Sep 2026 21.01 WIB</x:v>
      </x:c>
    </x:row>
    <x:row r="5730">
      <x:c r="A5730" s="472" t="str">
        <x:v>26</x:v>
      </x:c>
      <x:c r="B5730" s="472" t="str">
        <x:v>AF39</x:v>
      </x:c>
      <x:c r="C5730" s="472" t="str">
        <x:v>=IF(OR(AG39="",COUNT(L39:P39)&lt;5),"",1)</x:v>
      </x:c>
      <x:c r="D5730" s="472"/>
      <x:c r="E5730" s="472" t="str">
        <x:v>Rumus sumber</x:v>
      </x:c>
      <x:c r="F5730" s="472" t="str">
        <x:v>9 Sep 2026 21.01 WIB</x:v>
      </x:c>
    </x:row>
    <x:row r="5731">
      <x:c r="A5731" s="472" t="str">
        <x:v>26</x:v>
      </x:c>
      <x:c r="B5731" s="472" t="str">
        <x:v>AG39</x:v>
      </x:c>
      <x:c r="C5731" s="472" t="str">
        <x:v>=IFERROR(K39,"")</x:v>
      </x:c>
      <x:c r="D5731" s="472"/>
      <x:c r="E5731" s="472" t="str">
        <x:v>Rumus sumber</x:v>
      </x:c>
      <x:c r="F5731" s="472" t="str">
        <x:v>9 Sep 2026 21.01 WIB</x:v>
      </x:c>
    </x:row>
    <x:row r="5732">
      <x:c r="A5732" s="472" t="str">
        <x:v>26</x:v>
      </x:c>
      <x:c r="B5732" s="472" t="str">
        <x:v>K40</x:v>
      </x:c>
      <x:c r="C5732" s="472" t="str">
        <x:v>=IF(O33="","",O33)</x:v>
      </x:c>
      <x:c r="D5732" s="472"/>
      <x:c r="E5732" s="472" t="str">
        <x:v>Rumus sumber</x:v>
      </x:c>
      <x:c r="F5732" s="472" t="str">
        <x:v>9 Sep 2026 21.01 WIB</x:v>
      </x:c>
    </x:row>
    <x:row r="5733">
      <x:c r="A5733" s="472" t="str">
        <x:v>26</x:v>
      </x:c>
      <x:c r="B5733" s="472" t="str">
        <x:v>AC40</x:v>
      </x:c>
      <x:c r="C5733" s="472" t="str">
        <x:v>=IF(AG40="","",IF(COUNT(L40:P40)&lt;5,"",L40/5*20+M40/5*25+N40/5*25+O40/5*15+P40/5*15))</x:v>
      </x:c>
      <x:c r="D5733" s="472"/>
      <x:c r="E5733" s="472" t="str">
        <x:v>Rumus sumber</x:v>
      </x:c>
      <x:c r="F5733" s="472" t="str">
        <x:v>9 Sep 2026 21.01 WIB</x:v>
      </x:c>
    </x:row>
    <x:row r="5734">
      <x:c r="A5734" s="472" t="str">
        <x:v>26</x:v>
      </x:c>
      <x:c r="B5734" s="472" t="str">
        <x:v>AD40</x:v>
      </x:c>
      <x:c r="C5734" s="472" t="str">
        <x:v>=IF(AC40="","",IF(AC40&gt;=90,"Sangat Baik",IF(AC40&gt;=80,"Baik",IF(AC40&gt;=70,"Coaching","Underperform"))))</x:v>
      </x:c>
      <x:c r="D5734" s="472"/>
      <x:c r="E5734" s="472" t="str">
        <x:v>Rumus sumber</x:v>
      </x:c>
      <x:c r="F5734" s="472" t="str">
        <x:v>9 Sep 2026 21.01 WIB</x:v>
      </x:c>
    </x:row>
    <x:row r="5735">
      <x:c r="A5735" s="472" t="str">
        <x:v>26</x:v>
      </x:c>
      <x:c r="B5735" s="472" t="str">
        <x:v>AE40</x:v>
      </x:c>
      <x:c r="C5735" s="472" t="str">
        <x:v>=IF(AG40="","",IF(OR(AG40="INDAH",AG40="ADDEL",AG40="AMEL",AG40="PENTIL",AG40="JIJANG"),"Admin/CS","Fotografer"))</x:v>
      </x:c>
      <x:c r="D5735" s="472"/>
      <x:c r="E5735" s="472" t="str">
        <x:v>Rumus sumber</x:v>
      </x:c>
      <x:c r="F5735" s="472" t="str">
        <x:v>9 Sep 2026 21.01 WIB</x:v>
      </x:c>
    </x:row>
    <x:row r="5736">
      <x:c r="A5736" s="472" t="str">
        <x:v>26</x:v>
      </x:c>
      <x:c r="B5736" s="472" t="str">
        <x:v>AF40</x:v>
      </x:c>
      <x:c r="C5736" s="472" t="str">
        <x:v>=IF(OR(AG40="",COUNT(L40:P40)&lt;5),"",1)</x:v>
      </x:c>
      <x:c r="D5736" s="472"/>
      <x:c r="E5736" s="472" t="str">
        <x:v>Rumus sumber</x:v>
      </x:c>
      <x:c r="F5736" s="472" t="str">
        <x:v>9 Sep 2026 21.01 WIB</x:v>
      </x:c>
    </x:row>
    <x:row r="5737">
      <x:c r="A5737" s="472" t="str">
        <x:v>26</x:v>
      </x:c>
      <x:c r="B5737" s="472" t="str">
        <x:v>AG40</x:v>
      </x:c>
      <x:c r="C5737" s="472" t="str">
        <x:v>=IFERROR(K40,"")</x:v>
      </x:c>
      <x:c r="D5737" s="472"/>
      <x:c r="E5737" s="472" t="str">
        <x:v>Rumus sumber</x:v>
      </x:c>
      <x:c r="F5737" s="472" t="str">
        <x:v>9 Sep 2026 21.01 WIB</x:v>
      </x:c>
    </x:row>
    <x:row r="5738">
      <x:c r="A5738" s="472" t="str">
        <x:v>26</x:v>
      </x:c>
      <x:c r="B5738" s="472" t="str">
        <x:v>AC41</x:v>
      </x:c>
      <x:c r="C5738" s="472" t="str">
        <x:v>=IF(AG41="","",IF(COUNT(L41:P41)&lt;5,"",L41/5*20+M41/5*25+N41/5*25+O41/5*15+P41/5*15))</x:v>
      </x:c>
      <x:c r="D5738" s="472"/>
      <x:c r="E5738" s="472" t="str">
        <x:v>Rumus sumber</x:v>
      </x:c>
      <x:c r="F5738" s="472" t="str">
        <x:v>9 Sep 2026 21.01 WIB</x:v>
      </x:c>
    </x:row>
    <x:row r="5739">
      <x:c r="A5739" s="472" t="str">
        <x:v>26</x:v>
      </x:c>
      <x:c r="B5739" s="472" t="str">
        <x:v>AD41</x:v>
      </x:c>
      <x:c r="C5739" s="472" t="str">
        <x:v>=IF(AC41="","",IF(AC41&gt;=90,"Sangat Baik",IF(AC41&gt;=80,"Baik",IF(AC41&gt;=70,"Coaching","Underperform"))))</x:v>
      </x:c>
      <x:c r="D5739" s="472"/>
      <x:c r="E5739" s="472" t="str">
        <x:v>Rumus sumber</x:v>
      </x:c>
      <x:c r="F5739" s="472" t="str">
        <x:v>9 Sep 2026 21.01 WIB</x:v>
      </x:c>
    </x:row>
    <x:row r="5740">
      <x:c r="A5740" s="472" t="str">
        <x:v>26</x:v>
      </x:c>
      <x:c r="B5740" s="472" t="str">
        <x:v>AE41</x:v>
      </x:c>
      <x:c r="C5740" s="472" t="str">
        <x:v>=IF(AG41="","",IF(OR(AG41="INDAH",AG41="ADDEL",AG41="AMEL",AG41="PENTIL",AG41="JIJANG"),"Admin/CS","Fotografer"))</x:v>
      </x:c>
      <x:c r="D5740" s="472"/>
      <x:c r="E5740" s="472" t="str">
        <x:v>Rumus sumber</x:v>
      </x:c>
      <x:c r="F5740" s="472" t="str">
        <x:v>9 Sep 2026 21.01 WIB</x:v>
      </x:c>
    </x:row>
    <x:row r="5741">
      <x:c r="A5741" s="472" t="str">
        <x:v>26</x:v>
      </x:c>
      <x:c r="B5741" s="472" t="str">
        <x:v>AF41</x:v>
      </x:c>
      <x:c r="C5741" s="472" t="str">
        <x:v>=IF(OR(AG41="",COUNT(L41:P41)&lt;5),"",1)</x:v>
      </x:c>
      <x:c r="D5741" s="472"/>
      <x:c r="E5741" s="472" t="str">
        <x:v>Rumus sumber</x:v>
      </x:c>
      <x:c r="F5741" s="472" t="str">
        <x:v>9 Sep 2026 21.01 WIB</x:v>
      </x:c>
    </x:row>
    <x:row r="5742">
      <x:c r="A5742" s="472" t="str">
        <x:v>26</x:v>
      </x:c>
      <x:c r="B5742" s="472" t="str">
        <x:v>AG41</x:v>
      </x:c>
      <x:c r="C5742" s="472" t="str">
        <x:v>=IFERROR(K41,"")</x:v>
      </x:c>
      <x:c r="D5742" s="472"/>
      <x:c r="E5742" s="472" t="str">
        <x:v>Rumus sumber</x:v>
      </x:c>
      <x:c r="F5742" s="472" t="str">
        <x:v>9 Sep 2026 21.01 WIB</x:v>
      </x:c>
    </x:row>
    <x:row r="5743">
      <x:c r="A5743" s="472" t="str">
        <x:v>26</x:v>
      </x:c>
      <x:c r="B5743" s="472" t="str">
        <x:v>AC42</x:v>
      </x:c>
      <x:c r="C5743" s="472" t="str">
        <x:v>=IF(AG42="","",IF(COUNT(L42:P42)&lt;5,"",L42/5*20+M42/5*25+N42/5*25+O42/5*15+P42/5*15))</x:v>
      </x:c>
      <x:c r="D5743" s="472"/>
      <x:c r="E5743" s="472" t="str">
        <x:v>Rumus sumber</x:v>
      </x:c>
      <x:c r="F5743" s="472" t="str">
        <x:v>9 Sep 2026 21.01 WIB</x:v>
      </x:c>
    </x:row>
    <x:row r="5744">
      <x:c r="A5744" s="472" t="str">
        <x:v>26</x:v>
      </x:c>
      <x:c r="B5744" s="472" t="str">
        <x:v>AD42</x:v>
      </x:c>
      <x:c r="C5744" s="472" t="str">
        <x:v>=IF(AC42="","",IF(AC42&gt;=90,"Sangat Baik",IF(AC42&gt;=80,"Baik",IF(AC42&gt;=70,"Coaching","Underperform"))))</x:v>
      </x:c>
      <x:c r="D5744" s="472"/>
      <x:c r="E5744" s="472" t="str">
        <x:v>Rumus sumber</x:v>
      </x:c>
      <x:c r="F5744" s="472" t="str">
        <x:v>9 Sep 2026 21.01 WIB</x:v>
      </x:c>
    </x:row>
    <x:row r="5745">
      <x:c r="A5745" s="472" t="str">
        <x:v>26</x:v>
      </x:c>
      <x:c r="B5745" s="472" t="str">
        <x:v>AE42</x:v>
      </x:c>
      <x:c r="C5745" s="472" t="str">
        <x:v>=IF(AG42="","",IF(OR(AG42="INDAH",AG42="ADDEL",AG42="AMEL",AG42="PENTIL",AG42="JIJANG"),"Admin/CS","Fotografer"))</x:v>
      </x:c>
      <x:c r="D5745" s="472"/>
      <x:c r="E5745" s="472" t="str">
        <x:v>Rumus sumber</x:v>
      </x:c>
      <x:c r="F5745" s="472" t="str">
        <x:v>9 Sep 2026 21.01 WIB</x:v>
      </x:c>
    </x:row>
    <x:row r="5746">
      <x:c r="A5746" s="472" t="str">
        <x:v>26</x:v>
      </x:c>
      <x:c r="B5746" s="472" t="str">
        <x:v>AF42</x:v>
      </x:c>
      <x:c r="C5746" s="472" t="str">
        <x:v>=IF(OR(AG42="",COUNT(L42:P42)&lt;5),"",1)</x:v>
      </x:c>
      <x:c r="D5746" s="472"/>
      <x:c r="E5746" s="472" t="str">
        <x:v>Rumus sumber</x:v>
      </x:c>
      <x:c r="F5746" s="472" t="str">
        <x:v>9 Sep 2026 21.01 WIB</x:v>
      </x:c>
    </x:row>
    <x:row r="5747">
      <x:c r="A5747" s="472" t="str">
        <x:v>26</x:v>
      </x:c>
      <x:c r="B5747" s="472" t="str">
        <x:v>AG42</x:v>
      </x:c>
      <x:c r="C5747" s="472" t="str">
        <x:v>=IFERROR(K42,"")</x:v>
      </x:c>
      <x:c r="D5747" s="472"/>
      <x:c r="E5747" s="472" t="str">
        <x:v>Rumus sumber</x:v>
      </x:c>
      <x:c r="F5747" s="472" t="str">
        <x:v>9 Sep 2026 21.01 WIB</x:v>
      </x:c>
    </x:row>
    <x:row r="5748">
      <x:c r="A5748" s="472" t="str">
        <x:v>26</x:v>
      </x:c>
      <x:c r="B5748" s="472" t="str">
        <x:v>K48</x:v>
      </x:c>
      <x:c r="C5748" s="472" t="str">
        <x:v>=IF(O31="","",O31)</x:v>
      </x:c>
      <x:c r="D5748" s="472"/>
      <x:c r="E5748" s="472" t="str">
        <x:v>Rumus sumber</x:v>
      </x:c>
      <x:c r="F5748" s="472" t="str">
        <x:v>9 Sep 2026 21.01 WIB</x:v>
      </x:c>
    </x:row>
    <x:row r="5749">
      <x:c r="A5749" s="472" t="str">
        <x:v>27</x:v>
      </x:c>
      <x:c r="B5749" s="472" t="str">
        <x:v>H31</x:v>
      </x:c>
      <x:c r="C5749" s="472" t="str">
        <x:v>=SUM(H4:H30)</x:v>
      </x:c>
      <x:c r="D5749" s="472"/>
      <x:c r="E5749" s="472" t="str">
        <x:v>Rumus sumber</x:v>
      </x:c>
      <x:c r="F5749" s="472" t="str">
        <x:v>9 Sep 2026 21.01 WIB</x:v>
      </x:c>
    </x:row>
    <x:row r="5750">
      <x:c r="A5750" s="472" t="str">
        <x:v>27</x:v>
      </x:c>
      <x:c r="B5750" s="472" t="str">
        <x:v>K43</x:v>
      </x:c>
      <x:c r="C5750" s="472" t="str">
        <x:v>=IF(O36="","",O36)</x:v>
      </x:c>
      <x:c r="D5750" s="472"/>
      <x:c r="E5750" s="472" t="str">
        <x:v>Rumus sumber</x:v>
      </x:c>
      <x:c r="F5750" s="472" t="str">
        <x:v>9 Sep 2026 21.01 WIB</x:v>
      </x:c>
    </x:row>
    <x:row r="5751">
      <x:c r="A5751" s="472" t="str">
        <x:v>27</x:v>
      </x:c>
      <x:c r="B5751" s="472" t="str">
        <x:v>AC43</x:v>
      </x:c>
      <x:c r="C5751" s="472" t="str">
        <x:v>=IF(AG43="","",IF(COUNT(L43:P43)&lt;5,"",L43/5*20+M43/5*25+N43/5*25+O43/5*15+P43/5*15))</x:v>
      </x:c>
      <x:c r="D5751" s="472"/>
      <x:c r="E5751" s="472" t="str">
        <x:v>Rumus sumber</x:v>
      </x:c>
      <x:c r="F5751" s="472" t="str">
        <x:v>9 Sep 2026 21.01 WIB</x:v>
      </x:c>
    </x:row>
    <x:row r="5752">
      <x:c r="A5752" s="472" t="str">
        <x:v>27</x:v>
      </x:c>
      <x:c r="B5752" s="472" t="str">
        <x:v>AD43</x:v>
      </x:c>
      <x:c r="C5752" s="472" t="str">
        <x:v>=IF(AC43="","",IF(AC43&gt;=90,"Sangat Baik",IF(AC43&gt;=80,"Baik",IF(AC43&gt;=70,"Coaching","Underperform"))))</x:v>
      </x:c>
      <x:c r="D5752" s="472"/>
      <x:c r="E5752" s="472" t="str">
        <x:v>Rumus sumber</x:v>
      </x:c>
      <x:c r="F5752" s="472" t="str">
        <x:v>9 Sep 2026 21.01 WIB</x:v>
      </x:c>
    </x:row>
    <x:row r="5753">
      <x:c r="A5753" s="472" t="str">
        <x:v>27</x:v>
      </x:c>
      <x:c r="B5753" s="472" t="str">
        <x:v>AE43</x:v>
      </x:c>
      <x:c r="C5753" s="472" t="str">
        <x:v>=IF(AG43="","",IF(OR(AG43="INDAH",AG43="ADDEL",AG43="AMEL",AG43="PENTIL",AG43="JIJANG"),"Admin/CS","Fotografer"))</x:v>
      </x:c>
      <x:c r="D5753" s="472"/>
      <x:c r="E5753" s="472" t="str">
        <x:v>Rumus sumber</x:v>
      </x:c>
      <x:c r="F5753" s="472" t="str">
        <x:v>9 Sep 2026 21.01 WIB</x:v>
      </x:c>
    </x:row>
    <x:row r="5754">
      <x:c r="A5754" s="472" t="str">
        <x:v>27</x:v>
      </x:c>
      <x:c r="B5754" s="472" t="str">
        <x:v>AF43</x:v>
      </x:c>
      <x:c r="C5754" s="472" t="str">
        <x:v>=IF(OR(AG43="",COUNT(L43:P43)&lt;5),"",1)</x:v>
      </x:c>
      <x:c r="D5754" s="472"/>
      <x:c r="E5754" s="472" t="str">
        <x:v>Rumus sumber</x:v>
      </x:c>
      <x:c r="F5754" s="472" t="str">
        <x:v>9 Sep 2026 21.01 WIB</x:v>
      </x:c>
    </x:row>
    <x:row r="5755">
      <x:c r="A5755" s="472" t="str">
        <x:v>27</x:v>
      </x:c>
      <x:c r="B5755" s="472" t="str">
        <x:v>AG43</x:v>
      </x:c>
      <x:c r="C5755" s="472" t="str">
        <x:v>=IFERROR(K43,"")</x:v>
      </x:c>
      <x:c r="D5755" s="472"/>
      <x:c r="E5755" s="472" t="str">
        <x:v>Rumus sumber</x:v>
      </x:c>
      <x:c r="F5755" s="472" t="str">
        <x:v>9 Sep 2026 21.01 WIB</x:v>
      </x:c>
    </x:row>
    <x:row r="5756">
      <x:c r="A5756" s="472" t="str">
        <x:v>27</x:v>
      </x:c>
      <x:c r="B5756" s="472" t="str">
        <x:v>K44</x:v>
      </x:c>
      <x:c r="C5756" s="472" t="str">
        <x:v>=IF(O37="","",O37)</x:v>
      </x:c>
      <x:c r="D5756" s="472"/>
      <x:c r="E5756" s="472" t="str">
        <x:v>Rumus sumber</x:v>
      </x:c>
      <x:c r="F5756" s="472" t="str">
        <x:v>9 Sep 2026 21.01 WIB</x:v>
      </x:c>
    </x:row>
    <x:row r="5757">
      <x:c r="A5757" s="472" t="str">
        <x:v>27</x:v>
      </x:c>
      <x:c r="B5757" s="472" t="str">
        <x:v>AC44</x:v>
      </x:c>
      <x:c r="C5757" s="472" t="str">
        <x:v>=IF(AG44="","",IF(COUNT(L44:P44)&lt;5,"",L44/5*20+M44/5*25+N44/5*25+O44/5*15+P44/5*15))</x:v>
      </x:c>
      <x:c r="D5757" s="472"/>
      <x:c r="E5757" s="472" t="str">
        <x:v>Rumus sumber</x:v>
      </x:c>
      <x:c r="F5757" s="472" t="str">
        <x:v>9 Sep 2026 21.01 WIB</x:v>
      </x:c>
    </x:row>
    <x:row r="5758">
      <x:c r="A5758" s="472" t="str">
        <x:v>27</x:v>
      </x:c>
      <x:c r="B5758" s="472" t="str">
        <x:v>AD44</x:v>
      </x:c>
      <x:c r="C5758" s="472" t="str">
        <x:v>=IF(AC44="","",IF(AC44&gt;=90,"Sangat Baik",IF(AC44&gt;=80,"Baik",IF(AC44&gt;=70,"Coaching","Underperform"))))</x:v>
      </x:c>
      <x:c r="D5758" s="472"/>
      <x:c r="E5758" s="472" t="str">
        <x:v>Rumus sumber</x:v>
      </x:c>
      <x:c r="F5758" s="472" t="str">
        <x:v>9 Sep 2026 21.01 WIB</x:v>
      </x:c>
    </x:row>
    <x:row r="5759">
      <x:c r="A5759" s="472" t="str">
        <x:v>27</x:v>
      </x:c>
      <x:c r="B5759" s="472" t="str">
        <x:v>AE44</x:v>
      </x:c>
      <x:c r="C5759" s="472" t="str">
        <x:v>=IF(AG44="","",IF(OR(AG44="INDAH",AG44="ADDEL",AG44="AMEL",AG44="PENTIL",AG44="JIJANG"),"Admin/CS","Fotografer"))</x:v>
      </x:c>
      <x:c r="D5759" s="472"/>
      <x:c r="E5759" s="472" t="str">
        <x:v>Rumus sumber</x:v>
      </x:c>
      <x:c r="F5759" s="472" t="str">
        <x:v>9 Sep 2026 21.01 WIB</x:v>
      </x:c>
    </x:row>
    <x:row r="5760">
      <x:c r="A5760" s="472" t="str">
        <x:v>27</x:v>
      </x:c>
      <x:c r="B5760" s="472" t="str">
        <x:v>AF44</x:v>
      </x:c>
      <x:c r="C5760" s="472" t="str">
        <x:v>=IF(OR(AG44="",COUNT(L44:P44)&lt;5),"",1)</x:v>
      </x:c>
      <x:c r="D5760" s="472"/>
      <x:c r="E5760" s="472" t="str">
        <x:v>Rumus sumber</x:v>
      </x:c>
      <x:c r="F5760" s="472" t="str">
        <x:v>9 Sep 2026 21.01 WIB</x:v>
      </x:c>
    </x:row>
    <x:row r="5761">
      <x:c r="A5761" s="472" t="str">
        <x:v>27</x:v>
      </x:c>
      <x:c r="B5761" s="472" t="str">
        <x:v>AG44</x:v>
      </x:c>
      <x:c r="C5761" s="472" t="str">
        <x:v>=IFERROR(K44,"")</x:v>
      </x:c>
      <x:c r="D5761" s="472"/>
      <x:c r="E5761" s="472" t="str">
        <x:v>Rumus sumber</x:v>
      </x:c>
      <x:c r="F5761" s="472" t="str">
        <x:v>9 Sep 2026 21.01 WIB</x:v>
      </x:c>
    </x:row>
    <x:row r="5762">
      <x:c r="A5762" s="472" t="str">
        <x:v>27</x:v>
      </x:c>
      <x:c r="B5762" s="472" t="str">
        <x:v>K45</x:v>
      </x:c>
      <x:c r="C5762" s="472" t="str">
        <x:v>=IF(O38="","",O38)</x:v>
      </x:c>
      <x:c r="D5762" s="472"/>
      <x:c r="E5762" s="472" t="str">
        <x:v>Rumus sumber</x:v>
      </x:c>
      <x:c r="F5762" s="472" t="str">
        <x:v>9 Sep 2026 21.01 WIB</x:v>
      </x:c>
    </x:row>
    <x:row r="5763">
      <x:c r="A5763" s="472" t="str">
        <x:v>27</x:v>
      </x:c>
      <x:c r="B5763" s="472" t="str">
        <x:v>AC45</x:v>
      </x:c>
      <x:c r="C5763" s="472" t="str">
        <x:v>=IF(AG45="","",IF(COUNT(L45:P45)&lt;5,"",L45/5*20+M45/5*25+N45/5*25+O45/5*15+P45/5*15))</x:v>
      </x:c>
      <x:c r="D5763" s="472"/>
      <x:c r="E5763" s="472" t="str">
        <x:v>Rumus sumber</x:v>
      </x:c>
      <x:c r="F5763" s="472" t="str">
        <x:v>9 Sep 2026 21.01 WIB</x:v>
      </x:c>
    </x:row>
    <x:row r="5764">
      <x:c r="A5764" s="472" t="str">
        <x:v>27</x:v>
      </x:c>
      <x:c r="B5764" s="472" t="str">
        <x:v>AD45</x:v>
      </x:c>
      <x:c r="C5764" s="472" t="str">
        <x:v>=IF(AC45="","",IF(AC45&gt;=90,"Sangat Baik",IF(AC45&gt;=80,"Baik",IF(AC45&gt;=70,"Coaching","Underperform"))))</x:v>
      </x:c>
      <x:c r="D5764" s="472"/>
      <x:c r="E5764" s="472" t="str">
        <x:v>Rumus sumber</x:v>
      </x:c>
      <x:c r="F5764" s="472" t="str">
        <x:v>9 Sep 2026 21.01 WIB</x:v>
      </x:c>
    </x:row>
    <x:row r="5765">
      <x:c r="A5765" s="472" t="str">
        <x:v>27</x:v>
      </x:c>
      <x:c r="B5765" s="472" t="str">
        <x:v>AE45</x:v>
      </x:c>
      <x:c r="C5765" s="472" t="str">
        <x:v>=IF(AG45="","",IF(OR(AG45="INDAH",AG45="ADDEL",AG45="AMEL",AG45="PENTIL",AG45="JIJANG"),"Admin/CS","Fotografer"))</x:v>
      </x:c>
      <x:c r="D5765" s="472"/>
      <x:c r="E5765" s="472" t="str">
        <x:v>Rumus sumber</x:v>
      </x:c>
      <x:c r="F5765" s="472" t="str">
        <x:v>9 Sep 2026 21.01 WIB</x:v>
      </x:c>
    </x:row>
    <x:row r="5766">
      <x:c r="A5766" s="472" t="str">
        <x:v>27</x:v>
      </x:c>
      <x:c r="B5766" s="472" t="str">
        <x:v>AF45</x:v>
      </x:c>
      <x:c r="C5766" s="472" t="str">
        <x:v>=IF(OR(AG45="",COUNT(L45:P45)&lt;5),"",1)</x:v>
      </x:c>
      <x:c r="D5766" s="472"/>
      <x:c r="E5766" s="472" t="str">
        <x:v>Rumus sumber</x:v>
      </x:c>
      <x:c r="F5766" s="472" t="str">
        <x:v>9 Sep 2026 21.01 WIB</x:v>
      </x:c>
    </x:row>
    <x:row r="5767">
      <x:c r="A5767" s="472" t="str">
        <x:v>27</x:v>
      </x:c>
      <x:c r="B5767" s="472" t="str">
        <x:v>AG45</x:v>
      </x:c>
      <x:c r="C5767" s="472" t="str">
        <x:v>=IFERROR(K45,"")</x:v>
      </x:c>
      <x:c r="D5767" s="472"/>
      <x:c r="E5767" s="472" t="str">
        <x:v>Rumus sumber</x:v>
      </x:c>
      <x:c r="F5767" s="472" t="str">
        <x:v>9 Sep 2026 21.01 WIB</x:v>
      </x:c>
    </x:row>
    <x:row r="5768">
      <x:c r="A5768" s="472" t="str">
        <x:v>27</x:v>
      </x:c>
      <x:c r="B5768" s="472" t="str">
        <x:v>AC46</x:v>
      </x:c>
      <x:c r="C5768" s="472" t="str">
        <x:v>=IF(AG46="","",IF(COUNT(L46:P46)&lt;5,"",L46/5*20+M46/5*25+N46/5*25+O46/5*15+P46/5*15))</x:v>
      </x:c>
      <x:c r="D5768" s="472"/>
      <x:c r="E5768" s="472" t="str">
        <x:v>Rumus sumber</x:v>
      </x:c>
      <x:c r="F5768" s="472" t="str">
        <x:v>9 Sep 2026 21.01 WIB</x:v>
      </x:c>
    </x:row>
    <x:row r="5769">
      <x:c r="A5769" s="472" t="str">
        <x:v>27</x:v>
      </x:c>
      <x:c r="B5769" s="472" t="str">
        <x:v>AD46</x:v>
      </x:c>
      <x:c r="C5769" s="472" t="str">
        <x:v>=IF(AC46="","",IF(AC46&gt;=90,"Sangat Baik",IF(AC46&gt;=80,"Baik",IF(AC46&gt;=70,"Coaching","Underperform"))))</x:v>
      </x:c>
      <x:c r="D5769" s="472"/>
      <x:c r="E5769" s="472" t="str">
        <x:v>Rumus sumber</x:v>
      </x:c>
      <x:c r="F5769" s="472" t="str">
        <x:v>9 Sep 2026 21.01 WIB</x:v>
      </x:c>
    </x:row>
    <x:row r="5770">
      <x:c r="A5770" s="472" t="str">
        <x:v>27</x:v>
      </x:c>
      <x:c r="B5770" s="472" t="str">
        <x:v>AE46</x:v>
      </x:c>
      <x:c r="C5770" s="472" t="str">
        <x:v>=IF(AG46="","",IF(OR(AG46="INDAH",AG46="ADDEL",AG46="AMEL",AG46="PENTIL",AG46="JIJANG"),"Admin/CS","Fotografer"))</x:v>
      </x:c>
      <x:c r="D5770" s="472"/>
      <x:c r="E5770" s="472" t="str">
        <x:v>Rumus sumber</x:v>
      </x:c>
      <x:c r="F5770" s="472" t="str">
        <x:v>9 Sep 2026 21.01 WIB</x:v>
      </x:c>
    </x:row>
    <x:row r="5771">
      <x:c r="A5771" s="472" t="str">
        <x:v>27</x:v>
      </x:c>
      <x:c r="B5771" s="472" t="str">
        <x:v>AF46</x:v>
      </x:c>
      <x:c r="C5771" s="472" t="str">
        <x:v>=IF(OR(AG46="",COUNT(L46:P46)&lt;5),"",1)</x:v>
      </x:c>
      <x:c r="D5771" s="472"/>
      <x:c r="E5771" s="472" t="str">
        <x:v>Rumus sumber</x:v>
      </x:c>
      <x:c r="F5771" s="472" t="str">
        <x:v>9 Sep 2026 21.01 WIB</x:v>
      </x:c>
    </x:row>
    <x:row r="5772">
      <x:c r="A5772" s="472" t="str">
        <x:v>27</x:v>
      </x:c>
      <x:c r="B5772" s="472" t="str">
        <x:v>AG46</x:v>
      </x:c>
      <x:c r="C5772" s="472" t="str">
        <x:v>=IFERROR(K46,"")</x:v>
      </x:c>
      <x:c r="D5772" s="472"/>
      <x:c r="E5772" s="472" t="str">
        <x:v>Rumus sumber</x:v>
      </x:c>
      <x:c r="F5772" s="472" t="str">
        <x:v>9 Sep 2026 21.01 WIB</x:v>
      </x:c>
    </x:row>
    <x:row r="5773">
      <x:c r="A5773" s="472" t="str">
        <x:v>27</x:v>
      </x:c>
      <x:c r="B5773" s="472" t="str">
        <x:v>AC47</x:v>
      </x:c>
      <x:c r="C5773" s="472" t="str">
        <x:v>=IF(AG47="","",IF(COUNT(L47:P47)&lt;5,"",L47/5*20+M47/5*25+N47/5*25+O47/5*15+P47/5*15))</x:v>
      </x:c>
      <x:c r="D5773" s="472"/>
      <x:c r="E5773" s="472" t="str">
        <x:v>Rumus sumber</x:v>
      </x:c>
      <x:c r="F5773" s="472" t="str">
        <x:v>9 Sep 2026 21.01 WIB</x:v>
      </x:c>
    </x:row>
    <x:row r="5774">
      <x:c r="A5774" s="472" t="str">
        <x:v>27</x:v>
      </x:c>
      <x:c r="B5774" s="472" t="str">
        <x:v>AD47</x:v>
      </x:c>
      <x:c r="C5774" s="472" t="str">
        <x:v>=IF(AC47="","",IF(AC47&gt;=90,"Sangat Baik",IF(AC47&gt;=80,"Baik",IF(AC47&gt;=70,"Coaching","Underperform"))))</x:v>
      </x:c>
      <x:c r="D5774" s="472"/>
      <x:c r="E5774" s="472" t="str">
        <x:v>Rumus sumber</x:v>
      </x:c>
      <x:c r="F5774" s="472" t="str">
        <x:v>9 Sep 2026 21.01 WIB</x:v>
      </x:c>
    </x:row>
    <x:row r="5775">
      <x:c r="A5775" s="472" t="str">
        <x:v>27</x:v>
      </x:c>
      <x:c r="B5775" s="472" t="str">
        <x:v>AE47</x:v>
      </x:c>
      <x:c r="C5775" s="472" t="str">
        <x:v>=IF(AG47="","",IF(OR(AG47="INDAH",AG47="ADDEL",AG47="AMEL",AG47="PENTIL",AG47="JIJANG"),"Admin/CS","Fotografer"))</x:v>
      </x:c>
      <x:c r="D5775" s="472"/>
      <x:c r="E5775" s="472" t="str">
        <x:v>Rumus sumber</x:v>
      </x:c>
      <x:c r="F5775" s="472" t="str">
        <x:v>9 Sep 2026 21.01 WIB</x:v>
      </x:c>
    </x:row>
    <x:row r="5776">
      <x:c r="A5776" s="472" t="str">
        <x:v>27</x:v>
      </x:c>
      <x:c r="B5776" s="472" t="str">
        <x:v>AF47</x:v>
      </x:c>
      <x:c r="C5776" s="472" t="str">
        <x:v>=IF(OR(AG47="",COUNT(L47:P47)&lt;5),"",1)</x:v>
      </x:c>
      <x:c r="D5776" s="472"/>
      <x:c r="E5776" s="472" t="str">
        <x:v>Rumus sumber</x:v>
      </x:c>
      <x:c r="F5776" s="472" t="str">
        <x:v>9 Sep 2026 21.01 WIB</x:v>
      </x:c>
    </x:row>
    <x:row r="5777">
      <x:c r="A5777" s="472" t="str">
        <x:v>27</x:v>
      </x:c>
      <x:c r="B5777" s="472" t="str">
        <x:v>AG47</x:v>
      </x:c>
      <x:c r="C5777" s="472" t="str">
        <x:v>=IFERROR(K47,"")</x:v>
      </x:c>
      <x:c r="D5777" s="472"/>
      <x:c r="E5777" s="472" t="str">
        <x:v>Rumus sumber</x:v>
      </x:c>
      <x:c r="F5777" s="472" t="str">
        <x:v>9 Sep 2026 21.01 WIB</x:v>
      </x:c>
    </x:row>
    <x:row r="5778">
      <x:c r="A5778" s="472" t="str">
        <x:v>27</x:v>
      </x:c>
      <x:c r="B5778" s="472" t="str">
        <x:v>K53</x:v>
      </x:c>
      <x:c r="C5778" s="472" t="str">
        <x:v>=IF(O36="","",O36)</x:v>
      </x:c>
      <x:c r="D5778" s="472"/>
      <x:c r="E5778" s="472" t="str">
        <x:v>Rumus sumber</x:v>
      </x:c>
      <x:c r="F5778" s="472" t="str">
        <x:v>9 Sep 2026 21.01 WIB</x:v>
      </x:c>
    </x:row>
    <x:row r="5779">
      <x:c r="A5779" s="472" t="str">
        <x:v>28</x:v>
      </x:c>
      <x:c r="B5779" s="472" t="str">
        <x:v>H26</x:v>
      </x:c>
      <x:c r="C5779" s="472" t="str">
        <x:v>=SUM(H4:H25)</x:v>
      </x:c>
      <x:c r="D5779" s="472"/>
      <x:c r="E5779" s="472" t="str">
        <x:v>Rumus sumber</x:v>
      </x:c>
      <x:c r="F5779" s="472" t="str">
        <x:v>9 Sep 2026 21.01 WIB</x:v>
      </x:c>
    </x:row>
    <x:row r="5780">
      <x:c r="A5780" s="472" t="str">
        <x:v>28</x:v>
      </x:c>
      <x:c r="B5780" s="472" t="str">
        <x:v>K38</x:v>
      </x:c>
      <x:c r="C5780" s="472" t="str">
        <x:v>=IF(O31="","",O31)</x:v>
      </x:c>
      <x:c r="D5780" s="472"/>
      <x:c r="E5780" s="472" t="str">
        <x:v>Rumus sumber</x:v>
      </x:c>
      <x:c r="F5780" s="472" t="str">
        <x:v>9 Sep 2026 21.01 WIB</x:v>
      </x:c>
    </x:row>
    <x:row r="5781">
      <x:c r="A5781" s="472" t="str">
        <x:v>28</x:v>
      </x:c>
      <x:c r="B5781" s="472" t="str">
        <x:v>AC38</x:v>
      </x:c>
      <x:c r="C5781" s="472" t="str">
        <x:v>=IF(AG38="","",IF(COUNT(L38:P38)&lt;5,"",L38/5*20+M38/5*25+N38/5*25+O38/5*15+P38/5*15))</x:v>
      </x:c>
      <x:c r="D5781" s="472"/>
      <x:c r="E5781" s="472" t="str">
        <x:v>Rumus sumber</x:v>
      </x:c>
      <x:c r="F5781" s="472" t="str">
        <x:v>9 Sep 2026 21.01 WIB</x:v>
      </x:c>
    </x:row>
    <x:row r="5782">
      <x:c r="A5782" s="472" t="str">
        <x:v>28</x:v>
      </x:c>
      <x:c r="B5782" s="472" t="str">
        <x:v>AD38</x:v>
      </x:c>
      <x:c r="C5782" s="472" t="str">
        <x:v>=IF(AC38="","",IF(AC38&gt;=90,"Sangat Baik",IF(AC38&gt;=80,"Baik",IF(AC38&gt;=70,"Coaching","Underperform"))))</x:v>
      </x:c>
      <x:c r="D5782" s="472"/>
      <x:c r="E5782" s="472" t="str">
        <x:v>Rumus sumber</x:v>
      </x:c>
      <x:c r="F5782" s="472" t="str">
        <x:v>9 Sep 2026 21.01 WIB</x:v>
      </x:c>
    </x:row>
    <x:row r="5783">
      <x:c r="A5783" s="472" t="str">
        <x:v>28</x:v>
      </x:c>
      <x:c r="B5783" s="472" t="str">
        <x:v>AE38</x:v>
      </x:c>
      <x:c r="C5783" s="472" t="str">
        <x:v>=IF(AG38="","",IF(OR(AG38="INDAH",AG38="ADDEL",AG38="AMEL",AG38="PENTIL",AG38="JIJANG"),"Admin/CS","Fotografer"))</x:v>
      </x:c>
      <x:c r="D5783" s="472"/>
      <x:c r="E5783" s="472" t="str">
        <x:v>Rumus sumber</x:v>
      </x:c>
      <x:c r="F5783" s="472" t="str">
        <x:v>9 Sep 2026 21.01 WIB</x:v>
      </x:c>
    </x:row>
    <x:row r="5784">
      <x:c r="A5784" s="472" t="str">
        <x:v>28</x:v>
      </x:c>
      <x:c r="B5784" s="472" t="str">
        <x:v>AF38</x:v>
      </x:c>
      <x:c r="C5784" s="472" t="str">
        <x:v>=IF(OR(AG38="",COUNT(L38:P38)&lt;5),"",1)</x:v>
      </x:c>
      <x:c r="D5784" s="472"/>
      <x:c r="E5784" s="472" t="str">
        <x:v>Rumus sumber</x:v>
      </x:c>
      <x:c r="F5784" s="472" t="str">
        <x:v>9 Sep 2026 21.01 WIB</x:v>
      </x:c>
    </x:row>
    <x:row r="5785">
      <x:c r="A5785" s="472" t="str">
        <x:v>28</x:v>
      </x:c>
      <x:c r="B5785" s="472" t="str">
        <x:v>AG38</x:v>
      </x:c>
      <x:c r="C5785" s="472" t="str">
        <x:v>=IFERROR(K38,"")</x:v>
      </x:c>
      <x:c r="D5785" s="472"/>
      <x:c r="E5785" s="472" t="str">
        <x:v>Rumus sumber</x:v>
      </x:c>
      <x:c r="F5785" s="472" t="str">
        <x:v>9 Sep 2026 21.01 WIB</x:v>
      </x:c>
    </x:row>
    <x:row r="5786">
      <x:c r="A5786" s="472" t="str">
        <x:v>28</x:v>
      </x:c>
      <x:c r="B5786" s="472" t="str">
        <x:v>K39</x:v>
      </x:c>
      <x:c r="C5786" s="472" t="str">
        <x:v>=IF(O32="","",O32)</x:v>
      </x:c>
      <x:c r="D5786" s="472"/>
      <x:c r="E5786" s="472" t="str">
        <x:v>Rumus sumber</x:v>
      </x:c>
      <x:c r="F5786" s="472" t="str">
        <x:v>9 Sep 2026 21.01 WIB</x:v>
      </x:c>
    </x:row>
    <x:row r="5787">
      <x:c r="A5787" s="472" t="str">
        <x:v>28</x:v>
      </x:c>
      <x:c r="B5787" s="472" t="str">
        <x:v>AC39</x:v>
      </x:c>
      <x:c r="C5787" s="472" t="str">
        <x:v>=IF(AG39="","",IF(COUNT(L39:P39)&lt;5,"",L39/5*20+M39/5*25+N39/5*25+O39/5*15+P39/5*15))</x:v>
      </x:c>
      <x:c r="D5787" s="472"/>
      <x:c r="E5787" s="472" t="str">
        <x:v>Rumus sumber</x:v>
      </x:c>
      <x:c r="F5787" s="472" t="str">
        <x:v>9 Sep 2026 21.01 WIB</x:v>
      </x:c>
    </x:row>
    <x:row r="5788">
      <x:c r="A5788" s="472" t="str">
        <x:v>28</x:v>
      </x:c>
      <x:c r="B5788" s="472" t="str">
        <x:v>AD39</x:v>
      </x:c>
      <x:c r="C5788" s="472" t="str">
        <x:v>=IF(AC39="","",IF(AC39&gt;=90,"Sangat Baik",IF(AC39&gt;=80,"Baik",IF(AC39&gt;=70,"Coaching","Underperform"))))</x:v>
      </x:c>
      <x:c r="D5788" s="472"/>
      <x:c r="E5788" s="472" t="str">
        <x:v>Rumus sumber</x:v>
      </x:c>
      <x:c r="F5788" s="472" t="str">
        <x:v>9 Sep 2026 21.01 WIB</x:v>
      </x:c>
    </x:row>
    <x:row r="5789">
      <x:c r="A5789" s="472" t="str">
        <x:v>28</x:v>
      </x:c>
      <x:c r="B5789" s="472" t="str">
        <x:v>AE39</x:v>
      </x:c>
      <x:c r="C5789" s="472" t="str">
        <x:v>=IF(AG39="","",IF(OR(AG39="INDAH",AG39="ADDEL",AG39="AMEL",AG39="PENTIL",AG39="JIJANG"),"Admin/CS","Fotografer"))</x:v>
      </x:c>
      <x:c r="D5789" s="472"/>
      <x:c r="E5789" s="472" t="str">
        <x:v>Rumus sumber</x:v>
      </x:c>
      <x:c r="F5789" s="472" t="str">
        <x:v>9 Sep 2026 21.01 WIB</x:v>
      </x:c>
    </x:row>
    <x:row r="5790">
      <x:c r="A5790" s="472" t="str">
        <x:v>28</x:v>
      </x:c>
      <x:c r="B5790" s="472" t="str">
        <x:v>AF39</x:v>
      </x:c>
      <x:c r="C5790" s="472" t="str">
        <x:v>=IF(OR(AG39="",COUNT(L39:P39)&lt;5),"",1)</x:v>
      </x:c>
      <x:c r="D5790" s="472"/>
      <x:c r="E5790" s="472" t="str">
        <x:v>Rumus sumber</x:v>
      </x:c>
      <x:c r="F5790" s="472" t="str">
        <x:v>9 Sep 2026 21.01 WIB</x:v>
      </x:c>
    </x:row>
    <x:row r="5791">
      <x:c r="A5791" s="472" t="str">
        <x:v>28</x:v>
      </x:c>
      <x:c r="B5791" s="472" t="str">
        <x:v>AG39</x:v>
      </x:c>
      <x:c r="C5791" s="472" t="str">
        <x:v>=IFERROR(K39,"")</x:v>
      </x:c>
      <x:c r="D5791" s="472"/>
      <x:c r="E5791" s="472" t="str">
        <x:v>Rumus sumber</x:v>
      </x:c>
      <x:c r="F5791" s="472" t="str">
        <x:v>9 Sep 2026 21.01 WIB</x:v>
      </x:c>
    </x:row>
    <x:row r="5792">
      <x:c r="A5792" s="472" t="str">
        <x:v>28</x:v>
      </x:c>
      <x:c r="B5792" s="472" t="str">
        <x:v>K40</x:v>
      </x:c>
      <x:c r="C5792" s="472" t="str">
        <x:v>=IF(O33="","",O33)</x:v>
      </x:c>
      <x:c r="D5792" s="472"/>
      <x:c r="E5792" s="472" t="str">
        <x:v>Rumus sumber</x:v>
      </x:c>
      <x:c r="F5792" s="472" t="str">
        <x:v>9 Sep 2026 21.01 WIB</x:v>
      </x:c>
    </x:row>
    <x:row r="5793">
      <x:c r="A5793" s="472" t="str">
        <x:v>28</x:v>
      </x:c>
      <x:c r="B5793" s="472" t="str">
        <x:v>AC40</x:v>
      </x:c>
      <x:c r="C5793" s="472" t="str">
        <x:v>=IF(AG40="","",IF(COUNT(L40:P40)&lt;5,"",L40/5*20+M40/5*25+N40/5*25+O40/5*15+P40/5*15))</x:v>
      </x:c>
      <x:c r="D5793" s="472"/>
      <x:c r="E5793" s="472" t="str">
        <x:v>Rumus sumber</x:v>
      </x:c>
      <x:c r="F5793" s="472" t="str">
        <x:v>9 Sep 2026 21.01 WIB</x:v>
      </x:c>
    </x:row>
    <x:row r="5794">
      <x:c r="A5794" s="472" t="str">
        <x:v>28</x:v>
      </x:c>
      <x:c r="B5794" s="472" t="str">
        <x:v>AD40</x:v>
      </x:c>
      <x:c r="C5794" s="472" t="str">
        <x:v>=IF(AC40="","",IF(AC40&gt;=90,"Sangat Baik",IF(AC40&gt;=80,"Baik",IF(AC40&gt;=70,"Coaching","Underperform"))))</x:v>
      </x:c>
      <x:c r="D5794" s="472"/>
      <x:c r="E5794" s="472" t="str">
        <x:v>Rumus sumber</x:v>
      </x:c>
      <x:c r="F5794" s="472" t="str">
        <x:v>9 Sep 2026 21.01 WIB</x:v>
      </x:c>
    </x:row>
    <x:row r="5795">
      <x:c r="A5795" s="472" t="str">
        <x:v>28</x:v>
      </x:c>
      <x:c r="B5795" s="472" t="str">
        <x:v>AE40</x:v>
      </x:c>
      <x:c r="C5795" s="472" t="str">
        <x:v>=IF(AG40="","",IF(OR(AG40="INDAH",AG40="ADDEL",AG40="AMEL",AG40="PENTIL",AG40="JIJANG"),"Admin/CS","Fotografer"))</x:v>
      </x:c>
      <x:c r="D5795" s="472"/>
      <x:c r="E5795" s="472" t="str">
        <x:v>Rumus sumber</x:v>
      </x:c>
      <x:c r="F5795" s="472" t="str">
        <x:v>9 Sep 2026 21.01 WIB</x:v>
      </x:c>
    </x:row>
    <x:row r="5796">
      <x:c r="A5796" s="472" t="str">
        <x:v>28</x:v>
      </x:c>
      <x:c r="B5796" s="472" t="str">
        <x:v>AF40</x:v>
      </x:c>
      <x:c r="C5796" s="472" t="str">
        <x:v>=IF(OR(AG40="",COUNT(L40:P40)&lt;5),"",1)</x:v>
      </x:c>
      <x:c r="D5796" s="472"/>
      <x:c r="E5796" s="472" t="str">
        <x:v>Rumus sumber</x:v>
      </x:c>
      <x:c r="F5796" s="472" t="str">
        <x:v>9 Sep 2026 21.01 WIB</x:v>
      </x:c>
    </x:row>
    <x:row r="5797">
      <x:c r="A5797" s="472" t="str">
        <x:v>28</x:v>
      </x:c>
      <x:c r="B5797" s="472" t="str">
        <x:v>AG40</x:v>
      </x:c>
      <x:c r="C5797" s="472" t="str">
        <x:v>=IFERROR(K40,"")</x:v>
      </x:c>
      <x:c r="D5797" s="472"/>
      <x:c r="E5797" s="472" t="str">
        <x:v>Rumus sumber</x:v>
      </x:c>
      <x:c r="F5797" s="472" t="str">
        <x:v>9 Sep 2026 21.01 WIB</x:v>
      </x:c>
    </x:row>
    <x:row r="5798">
      <x:c r="A5798" s="472" t="str">
        <x:v>28</x:v>
      </x:c>
      <x:c r="B5798" s="472" t="str">
        <x:v>AC41</x:v>
      </x:c>
      <x:c r="C5798" s="472" t="str">
        <x:v>=IF(AG41="","",IF(COUNT(L41:P41)&lt;5,"",L41/5*20+M41/5*25+N41/5*25+O41/5*15+P41/5*15))</x:v>
      </x:c>
      <x:c r="D5798" s="472"/>
      <x:c r="E5798" s="472" t="str">
        <x:v>Rumus sumber</x:v>
      </x:c>
      <x:c r="F5798" s="472" t="str">
        <x:v>9 Sep 2026 21.01 WIB</x:v>
      </x:c>
    </x:row>
    <x:row r="5799">
      <x:c r="A5799" s="472" t="str">
        <x:v>28</x:v>
      </x:c>
      <x:c r="B5799" s="472" t="str">
        <x:v>AD41</x:v>
      </x:c>
      <x:c r="C5799" s="472" t="str">
        <x:v>=IF(AC41="","",IF(AC41&gt;=90,"Sangat Baik",IF(AC41&gt;=80,"Baik",IF(AC41&gt;=70,"Coaching","Underperform"))))</x:v>
      </x:c>
      <x:c r="D5799" s="472"/>
      <x:c r="E5799" s="472" t="str">
        <x:v>Rumus sumber</x:v>
      </x:c>
      <x:c r="F5799" s="472" t="str">
        <x:v>9 Sep 2026 21.01 WIB</x:v>
      </x:c>
    </x:row>
    <x:row r="5800">
      <x:c r="A5800" s="472" t="str">
        <x:v>28</x:v>
      </x:c>
      <x:c r="B5800" s="472" t="str">
        <x:v>AE41</x:v>
      </x:c>
      <x:c r="C5800" s="472" t="str">
        <x:v>=IF(AG41="","",IF(OR(AG41="INDAH",AG41="ADDEL",AG41="AMEL",AG41="PENTIL",AG41="JIJANG"),"Admin/CS","Fotografer"))</x:v>
      </x:c>
      <x:c r="D5800" s="472"/>
      <x:c r="E5800" s="472" t="str">
        <x:v>Rumus sumber</x:v>
      </x:c>
      <x:c r="F5800" s="472" t="str">
        <x:v>9 Sep 2026 21.01 WIB</x:v>
      </x:c>
    </x:row>
    <x:row r="5801">
      <x:c r="A5801" s="472" t="str">
        <x:v>28</x:v>
      </x:c>
      <x:c r="B5801" s="472" t="str">
        <x:v>AF41</x:v>
      </x:c>
      <x:c r="C5801" s="472" t="str">
        <x:v>=IF(OR(AG41="",COUNT(L41:P41)&lt;5),"",1)</x:v>
      </x:c>
      <x:c r="D5801" s="472"/>
      <x:c r="E5801" s="472" t="str">
        <x:v>Rumus sumber</x:v>
      </x:c>
      <x:c r="F5801" s="472" t="str">
        <x:v>9 Sep 2026 21.01 WIB</x:v>
      </x:c>
    </x:row>
    <x:row r="5802">
      <x:c r="A5802" s="472" t="str">
        <x:v>28</x:v>
      </x:c>
      <x:c r="B5802" s="472" t="str">
        <x:v>AG41</x:v>
      </x:c>
      <x:c r="C5802" s="472" t="str">
        <x:v>=IFERROR(K41,"")</x:v>
      </x:c>
      <x:c r="D5802" s="472"/>
      <x:c r="E5802" s="472" t="str">
        <x:v>Rumus sumber</x:v>
      </x:c>
      <x:c r="F5802" s="472" t="str">
        <x:v>9 Sep 2026 21.01 WIB</x:v>
      </x:c>
    </x:row>
    <x:row r="5803">
      <x:c r="A5803" s="472" t="str">
        <x:v>28</x:v>
      </x:c>
      <x:c r="B5803" s="472" t="str">
        <x:v>AC42</x:v>
      </x:c>
      <x:c r="C5803" s="472" t="str">
        <x:v>=IF(AG42="","",IF(COUNT(L42:P42)&lt;5,"",L42/5*20+M42/5*25+N42/5*25+O42/5*15+P42/5*15))</x:v>
      </x:c>
      <x:c r="D5803" s="472"/>
      <x:c r="E5803" s="472" t="str">
        <x:v>Rumus sumber</x:v>
      </x:c>
      <x:c r="F5803" s="472" t="str">
        <x:v>9 Sep 2026 21.01 WIB</x:v>
      </x:c>
    </x:row>
    <x:row r="5804">
      <x:c r="A5804" s="472" t="str">
        <x:v>28</x:v>
      </x:c>
      <x:c r="B5804" s="472" t="str">
        <x:v>AD42</x:v>
      </x:c>
      <x:c r="C5804" s="472" t="str">
        <x:v>=IF(AC42="","",IF(AC42&gt;=90,"Sangat Baik",IF(AC42&gt;=80,"Baik",IF(AC42&gt;=70,"Coaching","Underperform"))))</x:v>
      </x:c>
      <x:c r="D5804" s="472"/>
      <x:c r="E5804" s="472" t="str">
        <x:v>Rumus sumber</x:v>
      </x:c>
      <x:c r="F5804" s="472" t="str">
        <x:v>9 Sep 2026 21.01 WIB</x:v>
      </x:c>
    </x:row>
    <x:row r="5805">
      <x:c r="A5805" s="472" t="str">
        <x:v>28</x:v>
      </x:c>
      <x:c r="B5805" s="472" t="str">
        <x:v>AE42</x:v>
      </x:c>
      <x:c r="C5805" s="472" t="str">
        <x:v>=IF(AG42="","",IF(OR(AG42="INDAH",AG42="ADDEL",AG42="AMEL",AG42="PENTIL",AG42="JIJANG"),"Admin/CS","Fotografer"))</x:v>
      </x:c>
      <x:c r="D5805" s="472"/>
      <x:c r="E5805" s="472" t="str">
        <x:v>Rumus sumber</x:v>
      </x:c>
      <x:c r="F5805" s="472" t="str">
        <x:v>9 Sep 2026 21.01 WIB</x:v>
      </x:c>
    </x:row>
    <x:row r="5806">
      <x:c r="A5806" s="472" t="str">
        <x:v>28</x:v>
      </x:c>
      <x:c r="B5806" s="472" t="str">
        <x:v>AF42</x:v>
      </x:c>
      <x:c r="C5806" s="472" t="str">
        <x:v>=IF(OR(AG42="",COUNT(L42:P42)&lt;5),"",1)</x:v>
      </x:c>
      <x:c r="D5806" s="472"/>
      <x:c r="E5806" s="472" t="str">
        <x:v>Rumus sumber</x:v>
      </x:c>
      <x:c r="F5806" s="472" t="str">
        <x:v>9 Sep 2026 21.01 WIB</x:v>
      </x:c>
    </x:row>
    <x:row r="5807">
      <x:c r="A5807" s="472" t="str">
        <x:v>28</x:v>
      </x:c>
      <x:c r="B5807" s="472" t="str">
        <x:v>AG42</x:v>
      </x:c>
      <x:c r="C5807" s="472" t="str">
        <x:v>=IFERROR(K42,"")</x:v>
      </x:c>
      <x:c r="D5807" s="472"/>
      <x:c r="E5807" s="472" t="str">
        <x:v>Rumus sumber</x:v>
      </x:c>
      <x:c r="F5807" s="472" t="str">
        <x:v>9 Sep 2026 21.01 WIB</x:v>
      </x:c>
    </x:row>
    <x:row r="5808">
      <x:c r="A5808" s="472" t="str">
        <x:v>28</x:v>
      </x:c>
      <x:c r="B5808" s="472" t="str">
        <x:v>K48</x:v>
      </x:c>
      <x:c r="C5808" s="472" t="str">
        <x:v>=IF(O31="","",O31)</x:v>
      </x:c>
      <x:c r="D5808" s="472"/>
      <x:c r="E5808" s="472" t="str">
        <x:v>Rumus sumber</x:v>
      </x:c>
      <x:c r="F5808" s="472" t="str">
        <x:v>9 Sep 2026 21.01 WIB</x:v>
      </x:c>
    </x:row>
    <x:row r="5809">
      <x:c r="A5809" s="472" t="str">
        <x:v>29</x:v>
      </x:c>
      <x:c r="B5809" s="472" t="str">
        <x:v>H30</x:v>
      </x:c>
      <x:c r="C5809" s="472" t="str">
        <x:v>=SUM(H4:H29)</x:v>
      </x:c>
      <x:c r="D5809" s="472"/>
      <x:c r="E5809" s="472" t="str">
        <x:v>Rumus sumber</x:v>
      </x:c>
      <x:c r="F5809" s="472" t="str">
        <x:v>9 Sep 2026 21.01 WIB</x:v>
      </x:c>
    </x:row>
    <x:row r="5810">
      <x:c r="A5810" s="472" t="str">
        <x:v>29</x:v>
      </x:c>
      <x:c r="B5810" s="472" t="str">
        <x:v>K42</x:v>
      </x:c>
      <x:c r="C5810" s="472" t="str">
        <x:v>=IF(O35="","",O35)</x:v>
      </x:c>
      <x:c r="D5810" s="472"/>
      <x:c r="E5810" s="472" t="str">
        <x:v>Rumus sumber</x:v>
      </x:c>
      <x:c r="F5810" s="472" t="str">
        <x:v>9 Sep 2026 21.01 WIB</x:v>
      </x:c>
    </x:row>
    <x:row r="5811">
      <x:c r="A5811" s="472" t="str">
        <x:v>29</x:v>
      </x:c>
      <x:c r="B5811" s="472" t="str">
        <x:v>AC42</x:v>
      </x:c>
      <x:c r="C5811" s="472" t="str">
        <x:v>=IF(AG42="","",IF(COUNT(L42:P42)&lt;5,"",L42/5*20+M42/5*25+N42/5*25+O42/5*15+P42/5*15))</x:v>
      </x:c>
      <x:c r="D5811" s="472"/>
      <x:c r="E5811" s="472" t="str">
        <x:v>Rumus sumber</x:v>
      </x:c>
      <x:c r="F5811" s="472" t="str">
        <x:v>9 Sep 2026 21.01 WIB</x:v>
      </x:c>
    </x:row>
    <x:row r="5812">
      <x:c r="A5812" s="472" t="str">
        <x:v>29</x:v>
      </x:c>
      <x:c r="B5812" s="472" t="str">
        <x:v>AD42</x:v>
      </x:c>
      <x:c r="C5812" s="472" t="str">
        <x:v>=IF(AC42="","",IF(AC42&gt;=90,"Sangat Baik",IF(AC42&gt;=80,"Baik",IF(AC42&gt;=70,"Coaching","Underperform"))))</x:v>
      </x:c>
      <x:c r="D5812" s="472"/>
      <x:c r="E5812" s="472" t="str">
        <x:v>Rumus sumber</x:v>
      </x:c>
      <x:c r="F5812" s="472" t="str">
        <x:v>9 Sep 2026 21.01 WIB</x:v>
      </x:c>
    </x:row>
    <x:row r="5813">
      <x:c r="A5813" s="472" t="str">
        <x:v>29</x:v>
      </x:c>
      <x:c r="B5813" s="472" t="str">
        <x:v>AE42</x:v>
      </x:c>
      <x:c r="C5813" s="472" t="str">
        <x:v>=IF(AG42="","",IF(OR(AG42="INDAH",AG42="ADDEL",AG42="AMEL",AG42="PENTIL",AG42="JIJANG"),"Admin/CS","Fotografer"))</x:v>
      </x:c>
      <x:c r="D5813" s="472"/>
      <x:c r="E5813" s="472" t="str">
        <x:v>Rumus sumber</x:v>
      </x:c>
      <x:c r="F5813" s="472" t="str">
        <x:v>9 Sep 2026 21.01 WIB</x:v>
      </x:c>
    </x:row>
    <x:row r="5814">
      <x:c r="A5814" s="472" t="str">
        <x:v>29</x:v>
      </x:c>
      <x:c r="B5814" s="472" t="str">
        <x:v>AF42</x:v>
      </x:c>
      <x:c r="C5814" s="472" t="str">
        <x:v>=IF(OR(AG42="",COUNT(L42:P42)&lt;5),"",1)</x:v>
      </x:c>
      <x:c r="D5814" s="472"/>
      <x:c r="E5814" s="472" t="str">
        <x:v>Rumus sumber</x:v>
      </x:c>
      <x:c r="F5814" s="472" t="str">
        <x:v>9 Sep 2026 21.01 WIB</x:v>
      </x:c>
    </x:row>
    <x:row r="5815">
      <x:c r="A5815" s="472" t="str">
        <x:v>29</x:v>
      </x:c>
      <x:c r="B5815" s="472" t="str">
        <x:v>AG42</x:v>
      </x:c>
      <x:c r="C5815" s="472" t="str">
        <x:v>=IFERROR(K42,"")</x:v>
      </x:c>
      <x:c r="D5815" s="472"/>
      <x:c r="E5815" s="472" t="str">
        <x:v>Rumus sumber</x:v>
      </x:c>
      <x:c r="F5815" s="472" t="str">
        <x:v>9 Sep 2026 21.01 WIB</x:v>
      </x:c>
    </x:row>
    <x:row r="5816">
      <x:c r="A5816" s="472" t="str">
        <x:v>29</x:v>
      </x:c>
      <x:c r="B5816" s="472" t="str">
        <x:v>K43</x:v>
      </x:c>
      <x:c r="C5816" s="472" t="str">
        <x:v>=IF(O36="","",O36)</x:v>
      </x:c>
      <x:c r="D5816" s="472"/>
      <x:c r="E5816" s="472" t="str">
        <x:v>Rumus sumber</x:v>
      </x:c>
      <x:c r="F5816" s="472" t="str">
        <x:v>9 Sep 2026 21.01 WIB</x:v>
      </x:c>
    </x:row>
    <x:row r="5817">
      <x:c r="A5817" s="472" t="str">
        <x:v>29</x:v>
      </x:c>
      <x:c r="B5817" s="472" t="str">
        <x:v>AC43</x:v>
      </x:c>
      <x:c r="C5817" s="472" t="str">
        <x:v>=IF(AG43="","",IF(COUNT(L43:P43)&lt;5,"",L43/5*20+M43/5*25+N43/5*25+O43/5*15+P43/5*15))</x:v>
      </x:c>
      <x:c r="D5817" s="472"/>
      <x:c r="E5817" s="472" t="str">
        <x:v>Rumus sumber</x:v>
      </x:c>
      <x:c r="F5817" s="472" t="str">
        <x:v>9 Sep 2026 21.01 WIB</x:v>
      </x:c>
    </x:row>
    <x:row r="5818">
      <x:c r="A5818" s="472" t="str">
        <x:v>29</x:v>
      </x:c>
      <x:c r="B5818" s="472" t="str">
        <x:v>AD43</x:v>
      </x:c>
      <x:c r="C5818" s="472" t="str">
        <x:v>=IF(AC43="","",IF(AC43&gt;=90,"Sangat Baik",IF(AC43&gt;=80,"Baik",IF(AC43&gt;=70,"Coaching","Underperform"))))</x:v>
      </x:c>
      <x:c r="D5818" s="472"/>
      <x:c r="E5818" s="472" t="str">
        <x:v>Rumus sumber</x:v>
      </x:c>
      <x:c r="F5818" s="472" t="str">
        <x:v>9 Sep 2026 21.01 WIB</x:v>
      </x:c>
    </x:row>
    <x:row r="5819">
      <x:c r="A5819" s="472" t="str">
        <x:v>29</x:v>
      </x:c>
      <x:c r="B5819" s="472" t="str">
        <x:v>AE43</x:v>
      </x:c>
      <x:c r="C5819" s="472" t="str">
        <x:v>=IF(AG43="","",IF(OR(AG43="INDAH",AG43="ADDEL",AG43="AMEL",AG43="PENTIL",AG43="JIJANG"),"Admin/CS","Fotografer"))</x:v>
      </x:c>
      <x:c r="D5819" s="472"/>
      <x:c r="E5819" s="472" t="str">
        <x:v>Rumus sumber</x:v>
      </x:c>
      <x:c r="F5819" s="472" t="str">
        <x:v>9 Sep 2026 21.01 WIB</x:v>
      </x:c>
    </x:row>
    <x:row r="5820">
      <x:c r="A5820" s="472" t="str">
        <x:v>29</x:v>
      </x:c>
      <x:c r="B5820" s="472" t="str">
        <x:v>AF43</x:v>
      </x:c>
      <x:c r="C5820" s="472" t="str">
        <x:v>=IF(OR(AG43="",COUNT(L43:P43)&lt;5),"",1)</x:v>
      </x:c>
      <x:c r="D5820" s="472"/>
      <x:c r="E5820" s="472" t="str">
        <x:v>Rumus sumber</x:v>
      </x:c>
      <x:c r="F5820" s="472" t="str">
        <x:v>9 Sep 2026 21.01 WIB</x:v>
      </x:c>
    </x:row>
    <x:row r="5821">
      <x:c r="A5821" s="472" t="str">
        <x:v>29</x:v>
      </x:c>
      <x:c r="B5821" s="472" t="str">
        <x:v>AG43</x:v>
      </x:c>
      <x:c r="C5821" s="472" t="str">
        <x:v>=IFERROR(K43,"")</x:v>
      </x:c>
      <x:c r="D5821" s="472"/>
      <x:c r="E5821" s="472" t="str">
        <x:v>Rumus sumber</x:v>
      </x:c>
      <x:c r="F5821" s="472" t="str">
        <x:v>9 Sep 2026 21.01 WIB</x:v>
      </x:c>
    </x:row>
    <x:row r="5822">
      <x:c r="A5822" s="472" t="str">
        <x:v>29</x:v>
      </x:c>
      <x:c r="B5822" s="472" t="str">
        <x:v>K44</x:v>
      </x:c>
      <x:c r="C5822" s="472" t="str">
        <x:v>=IF(O37="","",O37)</x:v>
      </x:c>
      <x:c r="D5822" s="472"/>
      <x:c r="E5822" s="472" t="str">
        <x:v>Rumus sumber</x:v>
      </x:c>
      <x:c r="F5822" s="472" t="str">
        <x:v>9 Sep 2026 21.01 WIB</x:v>
      </x:c>
    </x:row>
    <x:row r="5823">
      <x:c r="A5823" s="472" t="str">
        <x:v>29</x:v>
      </x:c>
      <x:c r="B5823" s="472" t="str">
        <x:v>AC44</x:v>
      </x:c>
      <x:c r="C5823" s="472" t="str">
        <x:v>=IF(AG44="","",IF(COUNT(L44:P44)&lt;5,"",L44/5*20+M44/5*25+N44/5*25+O44/5*15+P44/5*15))</x:v>
      </x:c>
      <x:c r="D5823" s="472"/>
      <x:c r="E5823" s="472" t="str">
        <x:v>Rumus sumber</x:v>
      </x:c>
      <x:c r="F5823" s="472" t="str">
        <x:v>9 Sep 2026 21.01 WIB</x:v>
      </x:c>
    </x:row>
    <x:row r="5824">
      <x:c r="A5824" s="472" t="str">
        <x:v>29</x:v>
      </x:c>
      <x:c r="B5824" s="472" t="str">
        <x:v>AD44</x:v>
      </x:c>
      <x:c r="C5824" s="472" t="str">
        <x:v>=IF(AC44="","",IF(AC44&gt;=90,"Sangat Baik",IF(AC44&gt;=80,"Baik",IF(AC44&gt;=70,"Coaching","Underperform"))))</x:v>
      </x:c>
      <x:c r="D5824" s="472"/>
      <x:c r="E5824" s="472" t="str">
        <x:v>Rumus sumber</x:v>
      </x:c>
      <x:c r="F5824" s="472" t="str">
        <x:v>9 Sep 2026 21.01 WIB</x:v>
      </x:c>
    </x:row>
    <x:row r="5825">
      <x:c r="A5825" s="472" t="str">
        <x:v>29</x:v>
      </x:c>
      <x:c r="B5825" s="472" t="str">
        <x:v>AE44</x:v>
      </x:c>
      <x:c r="C5825" s="472" t="str">
        <x:v>=IF(AG44="","",IF(OR(AG44="INDAH",AG44="ADDEL",AG44="AMEL",AG44="PENTIL",AG44="JIJANG"),"Admin/CS","Fotografer"))</x:v>
      </x:c>
      <x:c r="D5825" s="472"/>
      <x:c r="E5825" s="472" t="str">
        <x:v>Rumus sumber</x:v>
      </x:c>
      <x:c r="F5825" s="472" t="str">
        <x:v>9 Sep 2026 21.01 WIB</x:v>
      </x:c>
    </x:row>
    <x:row r="5826">
      <x:c r="A5826" s="472" t="str">
        <x:v>29</x:v>
      </x:c>
      <x:c r="B5826" s="472" t="str">
        <x:v>AF44</x:v>
      </x:c>
      <x:c r="C5826" s="472" t="str">
        <x:v>=IF(OR(AG44="",COUNT(L44:P44)&lt;5),"",1)</x:v>
      </x:c>
      <x:c r="D5826" s="472"/>
      <x:c r="E5826" s="472" t="str">
        <x:v>Rumus sumber</x:v>
      </x:c>
      <x:c r="F5826" s="472" t="str">
        <x:v>9 Sep 2026 21.01 WIB</x:v>
      </x:c>
    </x:row>
    <x:row r="5827">
      <x:c r="A5827" s="472" t="str">
        <x:v>29</x:v>
      </x:c>
      <x:c r="B5827" s="472" t="str">
        <x:v>AG44</x:v>
      </x:c>
      <x:c r="C5827" s="472" t="str">
        <x:v>=IFERROR(K44,"")</x:v>
      </x:c>
      <x:c r="D5827" s="472"/>
      <x:c r="E5827" s="472" t="str">
        <x:v>Rumus sumber</x:v>
      </x:c>
      <x:c r="F5827" s="472" t="str">
        <x:v>9 Sep 2026 21.01 WIB</x:v>
      </x:c>
    </x:row>
    <x:row r="5828">
      <x:c r="A5828" s="472" t="str">
        <x:v>29</x:v>
      </x:c>
      <x:c r="B5828" s="472" t="str">
        <x:v>AC45</x:v>
      </x:c>
      <x:c r="C5828" s="472" t="str">
        <x:v>=IF(AG45="","",IF(COUNT(L45:P45)&lt;5,"",L45/5*20+M45/5*25+N45/5*25+O45/5*15+P45/5*15))</x:v>
      </x:c>
      <x:c r="D5828" s="472"/>
      <x:c r="E5828" s="472" t="str">
        <x:v>Rumus sumber</x:v>
      </x:c>
      <x:c r="F5828" s="472" t="str">
        <x:v>9 Sep 2026 21.01 WIB</x:v>
      </x:c>
    </x:row>
    <x:row r="5829">
      <x:c r="A5829" s="472" t="str">
        <x:v>29</x:v>
      </x:c>
      <x:c r="B5829" s="472" t="str">
        <x:v>AD45</x:v>
      </x:c>
      <x:c r="C5829" s="472" t="str">
        <x:v>=IF(AC45="","",IF(AC45&gt;=90,"Sangat Baik",IF(AC45&gt;=80,"Baik",IF(AC45&gt;=70,"Coaching","Underperform"))))</x:v>
      </x:c>
      <x:c r="D5829" s="472"/>
      <x:c r="E5829" s="472" t="str">
        <x:v>Rumus sumber</x:v>
      </x:c>
      <x:c r="F5829" s="472" t="str">
        <x:v>9 Sep 2026 21.01 WIB</x:v>
      </x:c>
    </x:row>
    <x:row r="5830">
      <x:c r="A5830" s="472" t="str">
        <x:v>29</x:v>
      </x:c>
      <x:c r="B5830" s="472" t="str">
        <x:v>AE45</x:v>
      </x:c>
      <x:c r="C5830" s="472" t="str">
        <x:v>=IF(AG45="","",IF(OR(AG45="INDAH",AG45="ADDEL",AG45="AMEL",AG45="PENTIL",AG45="JIJANG"),"Admin/CS","Fotografer"))</x:v>
      </x:c>
      <x:c r="D5830" s="472"/>
      <x:c r="E5830" s="472" t="str">
        <x:v>Rumus sumber</x:v>
      </x:c>
      <x:c r="F5830" s="472" t="str">
        <x:v>9 Sep 2026 21.01 WIB</x:v>
      </x:c>
    </x:row>
    <x:row r="5831">
      <x:c r="A5831" s="472" t="str">
        <x:v>29</x:v>
      </x:c>
      <x:c r="B5831" s="472" t="str">
        <x:v>AF45</x:v>
      </x:c>
      <x:c r="C5831" s="472" t="str">
        <x:v>=IF(OR(AG45="",COUNT(L45:P45)&lt;5),"",1)</x:v>
      </x:c>
      <x:c r="D5831" s="472"/>
      <x:c r="E5831" s="472" t="str">
        <x:v>Rumus sumber</x:v>
      </x:c>
      <x:c r="F5831" s="472" t="str">
        <x:v>9 Sep 2026 21.01 WIB</x:v>
      </x:c>
    </x:row>
    <x:row r="5832">
      <x:c r="A5832" s="472" t="str">
        <x:v>29</x:v>
      </x:c>
      <x:c r="B5832" s="472" t="str">
        <x:v>AG45</x:v>
      </x:c>
      <x:c r="C5832" s="472" t="str">
        <x:v>=IFERROR(K45,"")</x:v>
      </x:c>
      <x:c r="D5832" s="472"/>
      <x:c r="E5832" s="472" t="str">
        <x:v>Rumus sumber</x:v>
      </x:c>
      <x:c r="F5832" s="472" t="str">
        <x:v>9 Sep 2026 21.01 WIB</x:v>
      </x:c>
    </x:row>
    <x:row r="5833">
      <x:c r="A5833" s="472" t="str">
        <x:v>29</x:v>
      </x:c>
      <x:c r="B5833" s="472" t="str">
        <x:v>AC46</x:v>
      </x:c>
      <x:c r="C5833" s="472" t="str">
        <x:v>=IF(AG46="","",IF(COUNT(L46:P46)&lt;5,"",L46/5*20+M46/5*25+N46/5*25+O46/5*15+P46/5*15))</x:v>
      </x:c>
      <x:c r="D5833" s="472"/>
      <x:c r="E5833" s="472" t="str">
        <x:v>Rumus sumber</x:v>
      </x:c>
      <x:c r="F5833" s="472" t="str">
        <x:v>9 Sep 2026 21.01 WIB</x:v>
      </x:c>
    </x:row>
    <x:row r="5834">
      <x:c r="A5834" s="472" t="str">
        <x:v>29</x:v>
      </x:c>
      <x:c r="B5834" s="472" t="str">
        <x:v>AD46</x:v>
      </x:c>
      <x:c r="C5834" s="472" t="str">
        <x:v>=IF(AC46="","",IF(AC46&gt;=90,"Sangat Baik",IF(AC46&gt;=80,"Baik",IF(AC46&gt;=70,"Coaching","Underperform"))))</x:v>
      </x:c>
      <x:c r="D5834" s="472"/>
      <x:c r="E5834" s="472" t="str">
        <x:v>Rumus sumber</x:v>
      </x:c>
      <x:c r="F5834" s="472" t="str">
        <x:v>9 Sep 2026 21.01 WIB</x:v>
      </x:c>
    </x:row>
    <x:row r="5835">
      <x:c r="A5835" s="472" t="str">
        <x:v>29</x:v>
      </x:c>
      <x:c r="B5835" s="472" t="str">
        <x:v>AE46</x:v>
      </x:c>
      <x:c r="C5835" s="472" t="str">
        <x:v>=IF(AG46="","",IF(OR(AG46="INDAH",AG46="ADDEL",AG46="AMEL",AG46="PENTIL",AG46="JIJANG"),"Admin/CS","Fotografer"))</x:v>
      </x:c>
      <x:c r="D5835" s="472"/>
      <x:c r="E5835" s="472" t="str">
        <x:v>Rumus sumber</x:v>
      </x:c>
      <x:c r="F5835" s="472" t="str">
        <x:v>9 Sep 2026 21.01 WIB</x:v>
      </x:c>
    </x:row>
    <x:row r="5836">
      <x:c r="A5836" s="472" t="str">
        <x:v>29</x:v>
      </x:c>
      <x:c r="B5836" s="472" t="str">
        <x:v>AF46</x:v>
      </x:c>
      <x:c r="C5836" s="472" t="str">
        <x:v>=IF(OR(AG46="",COUNT(L46:P46)&lt;5),"",1)</x:v>
      </x:c>
      <x:c r="D5836" s="472"/>
      <x:c r="E5836" s="472" t="str">
        <x:v>Rumus sumber</x:v>
      </x:c>
      <x:c r="F5836" s="472" t="str">
        <x:v>9 Sep 2026 21.01 WIB</x:v>
      </x:c>
    </x:row>
    <x:row r="5837">
      <x:c r="A5837" s="472" t="str">
        <x:v>29</x:v>
      </x:c>
      <x:c r="B5837" s="472" t="str">
        <x:v>AG46</x:v>
      </x:c>
      <x:c r="C5837" s="472" t="str">
        <x:v>=IFERROR(K46,"")</x:v>
      </x:c>
      <x:c r="D5837" s="472"/>
      <x:c r="E5837" s="472" t="str">
        <x:v>Rumus sumber</x:v>
      </x:c>
      <x:c r="F5837" s="472" t="str">
        <x:v>9 Sep 2026 21.01 WIB</x:v>
      </x:c>
    </x:row>
    <x:row r="5838">
      <x:c r="A5838" s="472" t="str">
        <x:v>29</x:v>
      </x:c>
      <x:c r="B5838" s="472" t="str">
        <x:v>K52</x:v>
      </x:c>
      <x:c r="C5838" s="472" t="str">
        <x:v>=IF(O35="","",O35)</x:v>
      </x:c>
      <x:c r="D5838" s="472"/>
      <x:c r="E5838" s="472" t="str">
        <x:v>Rumus sumber</x:v>
      </x:c>
      <x:c r="F5838" s="472" t="str">
        <x:v>9 Sep 2026 21.01 WIB</x:v>
      </x:c>
    </x:row>
    <x:row r="5839">
      <x:c r="A5839" s="472" t="str">
        <x:v>30</x:v>
      </x:c>
      <x:c r="B5839" s="472" t="str">
        <x:v>H22</x:v>
      </x:c>
      <x:c r="C5839" s="472" t="str">
        <x:v>=SUM(H4:H21)</x:v>
      </x:c>
      <x:c r="D5839" s="472"/>
      <x:c r="E5839" s="472" t="str">
        <x:v>Rumus sumber</x:v>
      </x:c>
      <x:c r="F5839" s="472" t="str">
        <x:v>9 Sep 2026 21.01 WIB</x:v>
      </x:c>
    </x:row>
    <x:row r="5840">
      <x:c r="A5840" s="472" t="str">
        <x:v>30</x:v>
      </x:c>
      <x:c r="B5840" s="472" t="str">
        <x:v>K34</x:v>
      </x:c>
      <x:c r="C5840" s="472" t="str">
        <x:v>=IF(O27="","",O27)</x:v>
      </x:c>
      <x:c r="D5840" s="472"/>
      <x:c r="E5840" s="472" t="str">
        <x:v>Rumus sumber</x:v>
      </x:c>
      <x:c r="F5840" s="472" t="str">
        <x:v>9 Sep 2026 21.01 WIB</x:v>
      </x:c>
    </x:row>
    <x:row r="5841">
      <x:c r="A5841" s="472" t="str">
        <x:v>30</x:v>
      </x:c>
      <x:c r="B5841" s="472" t="str">
        <x:v>AC34</x:v>
      </x:c>
      <x:c r="C5841" s="472" t="str">
        <x:v>=IF(AG34="","",IF(COUNT(L34:P34)&lt;5,"",L34/5*20+M34/5*25+N34/5*25+O34/5*15+P34/5*15))</x:v>
      </x:c>
      <x:c r="D5841" s="472"/>
      <x:c r="E5841" s="472" t="str">
        <x:v>Rumus sumber</x:v>
      </x:c>
      <x:c r="F5841" s="472" t="str">
        <x:v>9 Sep 2026 21.01 WIB</x:v>
      </x:c>
    </x:row>
    <x:row r="5842">
      <x:c r="A5842" s="472" t="str">
        <x:v>30</x:v>
      </x:c>
      <x:c r="B5842" s="472" t="str">
        <x:v>AD34</x:v>
      </x:c>
      <x:c r="C5842" s="472" t="str">
        <x:v>=IF(AC34="","",IF(AC34&gt;=90,"Sangat Baik",IF(AC34&gt;=80,"Baik",IF(AC34&gt;=70,"Coaching","Underperform"))))</x:v>
      </x:c>
      <x:c r="D5842" s="472"/>
      <x:c r="E5842" s="472" t="str">
        <x:v>Rumus sumber</x:v>
      </x:c>
      <x:c r="F5842" s="472" t="str">
        <x:v>9 Sep 2026 21.01 WIB</x:v>
      </x:c>
    </x:row>
    <x:row r="5843">
      <x:c r="A5843" s="472" t="str">
        <x:v>30</x:v>
      </x:c>
      <x:c r="B5843" s="472" t="str">
        <x:v>AE34</x:v>
      </x:c>
      <x:c r="C5843" s="472" t="str">
        <x:v>=IF(AG34="","",IF(OR(AG34="INDAH",AG34="ADDEL",AG34="AMEL",AG34="PENTIL",AG34="JIJANG"),"Admin/CS","Fotografer"))</x:v>
      </x:c>
      <x:c r="D5843" s="472"/>
      <x:c r="E5843" s="472" t="str">
        <x:v>Rumus sumber</x:v>
      </x:c>
      <x:c r="F5843" s="472" t="str">
        <x:v>9 Sep 2026 21.01 WIB</x:v>
      </x:c>
    </x:row>
    <x:row r="5844">
      <x:c r="A5844" s="472" t="str">
        <x:v>30</x:v>
      </x:c>
      <x:c r="B5844" s="472" t="str">
        <x:v>AF34</x:v>
      </x:c>
      <x:c r="C5844" s="472" t="str">
        <x:v>=IF(OR(AG34="",COUNT(L34:P34)&lt;5),"",1)</x:v>
      </x:c>
      <x:c r="D5844" s="472"/>
      <x:c r="E5844" s="472" t="str">
        <x:v>Rumus sumber</x:v>
      </x:c>
      <x:c r="F5844" s="472" t="str">
        <x:v>9 Sep 2026 21.01 WIB</x:v>
      </x:c>
    </x:row>
    <x:row r="5845">
      <x:c r="A5845" s="472" t="str">
        <x:v>30</x:v>
      </x:c>
      <x:c r="B5845" s="472" t="str">
        <x:v>AG34</x:v>
      </x:c>
      <x:c r="C5845" s="472" t="str">
        <x:v>=IFERROR(K34,"")</x:v>
      </x:c>
      <x:c r="D5845" s="472"/>
      <x:c r="E5845" s="472" t="str">
        <x:v>Rumus sumber</x:v>
      </x:c>
      <x:c r="F5845" s="472" t="str">
        <x:v>9 Sep 2026 21.01 WIB</x:v>
      </x:c>
    </x:row>
    <x:row r="5846">
      <x:c r="A5846" s="472" t="str">
        <x:v>30</x:v>
      </x:c>
      <x:c r="B5846" s="472" t="str">
        <x:v>K35</x:v>
      </x:c>
      <x:c r="C5846" s="472" t="str">
        <x:v>=IF(O28="","",O28)</x:v>
      </x:c>
      <x:c r="D5846" s="472"/>
      <x:c r="E5846" s="472" t="str">
        <x:v>Rumus sumber</x:v>
      </x:c>
      <x:c r="F5846" s="472" t="str">
        <x:v>9 Sep 2026 21.01 WIB</x:v>
      </x:c>
    </x:row>
    <x:row r="5847">
      <x:c r="A5847" s="472" t="str">
        <x:v>30</x:v>
      </x:c>
      <x:c r="B5847" s="472" t="str">
        <x:v>AC35</x:v>
      </x:c>
      <x:c r="C5847" s="472" t="str">
        <x:v>=IF(AG35="","",IF(COUNT(L35:P35)&lt;5,"",L35/5*20+M35/5*25+N35/5*25+O35/5*15+P35/5*15))</x:v>
      </x:c>
      <x:c r="D5847" s="472"/>
      <x:c r="E5847" s="472" t="str">
        <x:v>Rumus sumber</x:v>
      </x:c>
      <x:c r="F5847" s="472" t="str">
        <x:v>9 Sep 2026 21.01 WIB</x:v>
      </x:c>
    </x:row>
    <x:row r="5848">
      <x:c r="A5848" s="472" t="str">
        <x:v>30</x:v>
      </x:c>
      <x:c r="B5848" s="472" t="str">
        <x:v>AD35</x:v>
      </x:c>
      <x:c r="C5848" s="472" t="str">
        <x:v>=IF(AC35="","",IF(AC35&gt;=90,"Sangat Baik",IF(AC35&gt;=80,"Baik",IF(AC35&gt;=70,"Coaching","Underperform"))))</x:v>
      </x:c>
      <x:c r="D5848" s="472"/>
      <x:c r="E5848" s="472" t="str">
        <x:v>Rumus sumber</x:v>
      </x:c>
      <x:c r="F5848" s="472" t="str">
        <x:v>9 Sep 2026 21.01 WIB</x:v>
      </x:c>
    </x:row>
    <x:row r="5849">
      <x:c r="A5849" s="472" t="str">
        <x:v>30</x:v>
      </x:c>
      <x:c r="B5849" s="472" t="str">
        <x:v>AE35</x:v>
      </x:c>
      <x:c r="C5849" s="472" t="str">
        <x:v>=IF(AG35="","",IF(OR(AG35="INDAH",AG35="ADDEL",AG35="AMEL",AG35="PENTIL",AG35="JIJANG"),"Admin/CS","Fotografer"))</x:v>
      </x:c>
      <x:c r="D5849" s="472"/>
      <x:c r="E5849" s="472" t="str">
        <x:v>Rumus sumber</x:v>
      </x:c>
      <x:c r="F5849" s="472" t="str">
        <x:v>9 Sep 2026 21.01 WIB</x:v>
      </x:c>
    </x:row>
    <x:row r="5850">
      <x:c r="A5850" s="472" t="str">
        <x:v>30</x:v>
      </x:c>
      <x:c r="B5850" s="472" t="str">
        <x:v>AF35</x:v>
      </x:c>
      <x:c r="C5850" s="472" t="str">
        <x:v>=IF(OR(AG35="",COUNT(L35:P35)&lt;5),"",1)</x:v>
      </x:c>
      <x:c r="D5850" s="472"/>
      <x:c r="E5850" s="472" t="str">
        <x:v>Rumus sumber</x:v>
      </x:c>
      <x:c r="F5850" s="472" t="str">
        <x:v>9 Sep 2026 21.01 WIB</x:v>
      </x:c>
    </x:row>
    <x:row r="5851">
      <x:c r="A5851" s="472" t="str">
        <x:v>30</x:v>
      </x:c>
      <x:c r="B5851" s="472" t="str">
        <x:v>AG35</x:v>
      </x:c>
      <x:c r="C5851" s="472" t="str">
        <x:v>=IFERROR(K35,"")</x:v>
      </x:c>
      <x:c r="D5851" s="472"/>
      <x:c r="E5851" s="472" t="str">
        <x:v>Rumus sumber</x:v>
      </x:c>
      <x:c r="F5851" s="472" t="str">
        <x:v>9 Sep 2026 21.01 WIB</x:v>
      </x:c>
    </x:row>
    <x:row r="5852">
      <x:c r="A5852" s="472" t="str">
        <x:v>30</x:v>
      </x:c>
      <x:c r="B5852" s="472" t="str">
        <x:v>K36</x:v>
      </x:c>
      <x:c r="C5852" s="472" t="str">
        <x:v>=IF(O29="","",O29)</x:v>
      </x:c>
      <x:c r="D5852" s="472"/>
      <x:c r="E5852" s="472" t="str">
        <x:v>Rumus sumber</x:v>
      </x:c>
      <x:c r="F5852" s="472" t="str">
        <x:v>9 Sep 2026 21.01 WIB</x:v>
      </x:c>
    </x:row>
    <x:row r="5853">
      <x:c r="A5853" s="472" t="str">
        <x:v>30</x:v>
      </x:c>
      <x:c r="B5853" s="472" t="str">
        <x:v>AC36</x:v>
      </x:c>
      <x:c r="C5853" s="472" t="str">
        <x:v>=IF(AG36="","",IF(COUNT(L36:P36)&lt;5,"",L36/5*20+M36/5*25+N36/5*25+O36/5*15+P36/5*15))</x:v>
      </x:c>
      <x:c r="D5853" s="472"/>
      <x:c r="E5853" s="472" t="str">
        <x:v>Rumus sumber</x:v>
      </x:c>
      <x:c r="F5853" s="472" t="str">
        <x:v>9 Sep 2026 21.01 WIB</x:v>
      </x:c>
    </x:row>
    <x:row r="5854">
      <x:c r="A5854" s="472" t="str">
        <x:v>30</x:v>
      </x:c>
      <x:c r="B5854" s="472" t="str">
        <x:v>AD36</x:v>
      </x:c>
      <x:c r="C5854" s="472" t="str">
        <x:v>=IF(AC36="","",IF(AC36&gt;=90,"Sangat Baik",IF(AC36&gt;=80,"Baik",IF(AC36&gt;=70,"Coaching","Underperform"))))</x:v>
      </x:c>
      <x:c r="D5854" s="472"/>
      <x:c r="E5854" s="472" t="str">
        <x:v>Rumus sumber</x:v>
      </x:c>
      <x:c r="F5854" s="472" t="str">
        <x:v>9 Sep 2026 21.01 WIB</x:v>
      </x:c>
    </x:row>
    <x:row r="5855">
      <x:c r="A5855" s="472" t="str">
        <x:v>30</x:v>
      </x:c>
      <x:c r="B5855" s="472" t="str">
        <x:v>AE36</x:v>
      </x:c>
      <x:c r="C5855" s="472" t="str">
        <x:v>=IF(AG36="","",IF(OR(AG36="INDAH",AG36="ADDEL",AG36="AMEL",AG36="PENTIL",AG36="JIJANG"),"Admin/CS","Fotografer"))</x:v>
      </x:c>
      <x:c r="D5855" s="472"/>
      <x:c r="E5855" s="472" t="str">
        <x:v>Rumus sumber</x:v>
      </x:c>
      <x:c r="F5855" s="472" t="str">
        <x:v>9 Sep 2026 21.01 WIB</x:v>
      </x:c>
    </x:row>
    <x:row r="5856">
      <x:c r="A5856" s="472" t="str">
        <x:v>30</x:v>
      </x:c>
      <x:c r="B5856" s="472" t="str">
        <x:v>AF36</x:v>
      </x:c>
      <x:c r="C5856" s="472" t="str">
        <x:v>=IF(OR(AG36="",COUNT(L36:P36)&lt;5),"",1)</x:v>
      </x:c>
      <x:c r="D5856" s="472"/>
      <x:c r="E5856" s="472" t="str">
        <x:v>Rumus sumber</x:v>
      </x:c>
      <x:c r="F5856" s="472" t="str">
        <x:v>9 Sep 2026 21.01 WIB</x:v>
      </x:c>
    </x:row>
    <x:row r="5857">
      <x:c r="A5857" s="472" t="str">
        <x:v>30</x:v>
      </x:c>
      <x:c r="B5857" s="472" t="str">
        <x:v>AG36</x:v>
      </x:c>
      <x:c r="C5857" s="472" t="str">
        <x:v>=IFERROR(K36,"")</x:v>
      </x:c>
      <x:c r="D5857" s="472"/>
      <x:c r="E5857" s="472" t="str">
        <x:v>Rumus sumber</x:v>
      </x:c>
      <x:c r="F5857" s="472" t="str">
        <x:v>9 Sep 2026 21.01 WIB</x:v>
      </x:c>
    </x:row>
    <x:row r="5858">
      <x:c r="A5858" s="472" t="str">
        <x:v>30</x:v>
      </x:c>
      <x:c r="B5858" s="472" t="str">
        <x:v>AC37</x:v>
      </x:c>
      <x:c r="C5858" s="472" t="str">
        <x:v>=IF(AG37="","",IF(COUNT(L37:P37)&lt;5,"",L37/5*20+M37/5*25+N37/5*25+O37/5*15+P37/5*15))</x:v>
      </x:c>
      <x:c r="D5858" s="472"/>
      <x:c r="E5858" s="472" t="str">
        <x:v>Rumus sumber</x:v>
      </x:c>
      <x:c r="F5858" s="472" t="str">
        <x:v>9 Sep 2026 21.01 WIB</x:v>
      </x:c>
    </x:row>
    <x:row r="5859">
      <x:c r="A5859" s="472" t="str">
        <x:v>30</x:v>
      </x:c>
      <x:c r="B5859" s="472" t="str">
        <x:v>AD37</x:v>
      </x:c>
      <x:c r="C5859" s="472" t="str">
        <x:v>=IF(AC37="","",IF(AC37&gt;=90,"Sangat Baik",IF(AC37&gt;=80,"Baik",IF(AC37&gt;=70,"Coaching","Underperform"))))</x:v>
      </x:c>
      <x:c r="D5859" s="472"/>
      <x:c r="E5859" s="472" t="str">
        <x:v>Rumus sumber</x:v>
      </x:c>
      <x:c r="F5859" s="472" t="str">
        <x:v>9 Sep 2026 21.01 WIB</x:v>
      </x:c>
    </x:row>
    <x:row r="5860">
      <x:c r="A5860" s="472" t="str">
        <x:v>30</x:v>
      </x:c>
      <x:c r="B5860" s="472" t="str">
        <x:v>AE37</x:v>
      </x:c>
      <x:c r="C5860" s="472" t="str">
        <x:v>=IF(AG37="","",IF(OR(AG37="INDAH",AG37="ADDEL",AG37="AMEL",AG37="PENTIL",AG37="JIJANG"),"Admin/CS","Fotografer"))</x:v>
      </x:c>
      <x:c r="D5860" s="472"/>
      <x:c r="E5860" s="472" t="str">
        <x:v>Rumus sumber</x:v>
      </x:c>
      <x:c r="F5860" s="472" t="str">
        <x:v>9 Sep 2026 21.01 WIB</x:v>
      </x:c>
    </x:row>
    <x:row r="5861">
      <x:c r="A5861" s="472" t="str">
        <x:v>30</x:v>
      </x:c>
      <x:c r="B5861" s="472" t="str">
        <x:v>AF37</x:v>
      </x:c>
      <x:c r="C5861" s="472" t="str">
        <x:v>=IF(OR(AG37="",COUNT(L37:P37)&lt;5),"",1)</x:v>
      </x:c>
      <x:c r="D5861" s="472"/>
      <x:c r="E5861" s="472" t="str">
        <x:v>Rumus sumber</x:v>
      </x:c>
      <x:c r="F5861" s="472" t="str">
        <x:v>9 Sep 2026 21.01 WIB</x:v>
      </x:c>
    </x:row>
    <x:row r="5862">
      <x:c r="A5862" s="472" t="str">
        <x:v>30</x:v>
      </x:c>
      <x:c r="B5862" s="472" t="str">
        <x:v>AG37</x:v>
      </x:c>
      <x:c r="C5862" s="472" t="str">
        <x:v>=IFERROR(K37,"")</x:v>
      </x:c>
      <x:c r="D5862" s="472"/>
      <x:c r="E5862" s="472" t="str">
        <x:v>Rumus sumber</x:v>
      </x:c>
      <x:c r="F5862" s="472" t="str">
        <x:v>9 Sep 2026 21.01 WIB</x:v>
      </x:c>
    </x:row>
    <x:row r="5863">
      <x:c r="A5863" s="472" t="str">
        <x:v>30</x:v>
      </x:c>
      <x:c r="B5863" s="472" t="str">
        <x:v>AC38</x:v>
      </x:c>
      <x:c r="C5863" s="472" t="str">
        <x:v>=IF(AG38="","",IF(COUNT(L38:P38)&lt;5,"",L38/5*20+M38/5*25+N38/5*25+O38/5*15+P38/5*15))</x:v>
      </x:c>
      <x:c r="D5863" s="472"/>
      <x:c r="E5863" s="472" t="str">
        <x:v>Rumus sumber</x:v>
      </x:c>
      <x:c r="F5863" s="472" t="str">
        <x:v>9 Sep 2026 21.01 WIB</x:v>
      </x:c>
    </x:row>
    <x:row r="5864">
      <x:c r="A5864" s="472" t="str">
        <x:v>30</x:v>
      </x:c>
      <x:c r="B5864" s="472" t="str">
        <x:v>AD38</x:v>
      </x:c>
      <x:c r="C5864" s="472" t="str">
        <x:v>=IF(AC38="","",IF(AC38&gt;=90,"Sangat Baik",IF(AC38&gt;=80,"Baik",IF(AC38&gt;=70,"Coaching","Underperform"))))</x:v>
      </x:c>
      <x:c r="D5864" s="472"/>
      <x:c r="E5864" s="472" t="str">
        <x:v>Rumus sumber</x:v>
      </x:c>
      <x:c r="F5864" s="472" t="str">
        <x:v>9 Sep 2026 21.01 WIB</x:v>
      </x:c>
    </x:row>
    <x:row r="5865">
      <x:c r="A5865" s="472" t="str">
        <x:v>30</x:v>
      </x:c>
      <x:c r="B5865" s="472" t="str">
        <x:v>AE38</x:v>
      </x:c>
      <x:c r="C5865" s="472" t="str">
        <x:v>=IF(AG38="","",IF(OR(AG38="INDAH",AG38="ADDEL",AG38="AMEL",AG38="PENTIL",AG38="JIJANG"),"Admin/CS","Fotografer"))</x:v>
      </x:c>
      <x:c r="D5865" s="472"/>
      <x:c r="E5865" s="472" t="str">
        <x:v>Rumus sumber</x:v>
      </x:c>
      <x:c r="F5865" s="472" t="str">
        <x:v>9 Sep 2026 21.01 WIB</x:v>
      </x:c>
    </x:row>
    <x:row r="5866">
      <x:c r="A5866" s="472" t="str">
        <x:v>30</x:v>
      </x:c>
      <x:c r="B5866" s="472" t="str">
        <x:v>AF38</x:v>
      </x:c>
      <x:c r="C5866" s="472" t="str">
        <x:v>=IF(OR(AG38="",COUNT(L38:P38)&lt;5),"",1)</x:v>
      </x:c>
      <x:c r="D5866" s="472"/>
      <x:c r="E5866" s="472" t="str">
        <x:v>Rumus sumber</x:v>
      </x:c>
      <x:c r="F5866" s="472" t="str">
        <x:v>9 Sep 2026 21.01 WIB</x:v>
      </x:c>
    </x:row>
    <x:row r="5867">
      <x:c r="A5867" s="472" t="str">
        <x:v>30</x:v>
      </x:c>
      <x:c r="B5867" s="472" t="str">
        <x:v>AG38</x:v>
      </x:c>
      <x:c r="C5867" s="472" t="str">
        <x:v>=IFERROR(K38,"")</x:v>
      </x:c>
      <x:c r="D5867" s="472"/>
      <x:c r="E5867" s="472" t="str">
        <x:v>Rumus sumber</x:v>
      </x:c>
      <x:c r="F5867" s="472" t="str">
        <x:v>9 Sep 2026 21.01 WIB</x:v>
      </x:c>
    </x:row>
    <x:row r="5868">
      <x:c r="A5868" s="472" t="str">
        <x:v>30</x:v>
      </x:c>
      <x:c r="B5868" s="472" t="str">
        <x:v>K44</x:v>
      </x:c>
      <x:c r="C5868" s="472" t="str">
        <x:v>=IF(O27="","",O27)</x:v>
      </x:c>
      <x:c r="D5868" s="472"/>
      <x:c r="E5868" s="472" t="str">
        <x:v>Rumus sumber</x:v>
      </x:c>
      <x:c r="F5868" s="472" t="str">
        <x:v>9 Sep 2026 21.01 WIB</x:v>
      </x:c>
    </x:row>
    <x:row r="5869">
      <x:c r="A5869" s="472" t="str">
        <x:v>31</x:v>
      </x:c>
      <x:c r="B5869" s="472" t="str">
        <x:v>F4</x:v>
      </x:c>
      <x:c r="C5869" s="472" t="str">
        <x:v>2026-09-01 00:00:00</x:v>
      </x:c>
      <x:c r="D5869" s="472" t="n">
        <x:v>46266</x:v>
      </x:c>
      <x:c r="E5869" s="472" t="str">
        <x:v>Input sumber</x:v>
      </x:c>
      <x:c r="F5869" s="472" t="str">
        <x:v>9 Sep 2026 21.01 WIB</x:v>
      </x:c>
    </x:row>
    <x:row r="5870">
      <x:c r="A5870" s="472" t="str">
        <x:v>31</x:v>
      </x:c>
      <x:c r="B5870" s="472" t="str">
        <x:v>F5</x:v>
      </x:c>
      <x:c r="C5870" s="472" t="str">
        <x:v>2026-10-03 00:00:00</x:v>
      </x:c>
      <x:c r="D5870" s="472" t="n">
        <x:v>46298</x:v>
      </x:c>
      <x:c r="E5870" s="472" t="str">
        <x:v>Input sumber</x:v>
      </x:c>
      <x:c r="F5870" s="472" t="str">
        <x:v>9 Sep 2026 21.01 WIB</x:v>
      </x:c>
    </x:row>
    <x:row r="5871">
      <x:c r="A5871" s="472" t="str">
        <x:v>31</x:v>
      </x:c>
      <x:c r="B5871" s="472" t="str">
        <x:v>F6</x:v>
      </x:c>
      <x:c r="C5871" s="472" t="str">
        <x:v>2026-09-26 00:00:00</x:v>
      </x:c>
      <x:c r="D5871" s="472" t="n">
        <x:v>46291</x:v>
      </x:c>
      <x:c r="E5871" s="472" t="str">
        <x:v>Input sumber</x:v>
      </x:c>
      <x:c r="F5871" s="472" t="str">
        <x:v>9 Sep 2026 21.01 WIB</x:v>
      </x:c>
    </x:row>
    <x:row r="5872">
      <x:c r="A5872" s="472" t="str">
        <x:v>31</x:v>
      </x:c>
      <x:c r="B5872" s="472" t="str">
        <x:v>F8</x:v>
      </x:c>
      <x:c r="C5872" s="472" t="str">
        <x:v>2026-09-03 00:00:00</x:v>
      </x:c>
      <x:c r="D5872" s="472" t="n">
        <x:v>46268</x:v>
      </x:c>
      <x:c r="E5872" s="472" t="str">
        <x:v>Input sumber</x:v>
      </x:c>
      <x:c r="F5872" s="472" t="str">
        <x:v>9 Sep 2026 21.01 WIB</x:v>
      </x:c>
    </x:row>
    <x:row r="5873">
      <x:c r="A5873" s="472" t="str">
        <x:v>31</x:v>
      </x:c>
      <x:c r="B5873" s="472" t="str">
        <x:v>F9</x:v>
      </x:c>
      <x:c r="C5873" s="472" t="str">
        <x:v>2026-09-02 00:00:00</x:v>
      </x:c>
      <x:c r="D5873" s="472" t="n">
        <x:v>46267</x:v>
      </x:c>
      <x:c r="E5873" s="472" t="str">
        <x:v>Input sumber</x:v>
      </x:c>
      <x:c r="F5873" s="472" t="str">
        <x:v>9 Sep 2026 21.01 WIB</x:v>
      </x:c>
    </x:row>
    <x:row r="5874">
      <x:c r="A5874" s="472" t="str">
        <x:v>31</x:v>
      </x:c>
      <x:c r="B5874" s="472" t="str">
        <x:v>F10</x:v>
      </x:c>
      <x:c r="C5874" s="472" t="str">
        <x:v>2026-08-31 00:00:00</x:v>
      </x:c>
      <x:c r="D5874" s="472" t="n">
        <x:v>46265</x:v>
      </x:c>
      <x:c r="E5874" s="472" t="str">
        <x:v>Input sumber</x:v>
      </x:c>
      <x:c r="F5874" s="472" t="str">
        <x:v>9 Sep 2026 21.01 WIB</x:v>
      </x:c>
    </x:row>
    <x:row r="5875">
      <x:c r="A5875" s="472" t="str">
        <x:v>31</x:v>
      </x:c>
      <x:c r="B5875" s="472" t="str">
        <x:v>F11</x:v>
      </x:c>
      <x:c r="C5875" s="472" t="str">
        <x:v>2026-09-06 00:00:00</x:v>
      </x:c>
      <x:c r="D5875" s="472" t="n">
        <x:v>46271</x:v>
      </x:c>
      <x:c r="E5875" s="472" t="str">
        <x:v>Input sumber</x:v>
      </x:c>
      <x:c r="F5875" s="472" t="str">
        <x:v>9 Sep 2026 21.01 WIB</x:v>
      </x:c>
    </x:row>
    <x:row r="5876">
      <x:c r="A5876" s="472" t="str">
        <x:v>31</x:v>
      </x:c>
      <x:c r="B5876" s="472" t="str">
        <x:v>F12</x:v>
      </x:c>
      <x:c r="C5876" s="472" t="str">
        <x:v>2026-09-03 00:00:00</x:v>
      </x:c>
      <x:c r="D5876" s="472" t="n">
        <x:v>46268</x:v>
      </x:c>
      <x:c r="E5876" s="472" t="str">
        <x:v>Input sumber</x:v>
      </x:c>
      <x:c r="F5876" s="472" t="str">
        <x:v>9 Sep 2026 21.01 WIB</x:v>
      </x:c>
    </x:row>
    <x:row r="5877">
      <x:c r="A5877" s="472" t="str">
        <x:v>31</x:v>
      </x:c>
      <x:c r="B5877" s="472" t="str">
        <x:v>F13</x:v>
      </x:c>
      <x:c r="C5877" s="472" t="str">
        <x:v>2026-08-31 00:00:00</x:v>
      </x:c>
      <x:c r="D5877" s="472" t="n">
        <x:v>46265</x:v>
      </x:c>
      <x:c r="E5877" s="472" t="str">
        <x:v>Input sumber</x:v>
      </x:c>
      <x:c r="F5877" s="472" t="str">
        <x:v>9 Sep 2026 21.01 WIB</x:v>
      </x:c>
    </x:row>
    <x:row r="5878">
      <x:c r="A5878" s="472" t="str">
        <x:v>31</x:v>
      </x:c>
      <x:c r="B5878" s="472" t="str">
        <x:v>F14</x:v>
      </x:c>
      <x:c r="C5878" s="472" t="str">
        <x:v>2026-09-06 00:00:00</x:v>
      </x:c>
      <x:c r="D5878" s="472" t="n">
        <x:v>46271</x:v>
      </x:c>
      <x:c r="E5878" s="472" t="str">
        <x:v>Input sumber</x:v>
      </x:c>
      <x:c r="F5878" s="472" t="str">
        <x:v>9 Sep 2026 21.01 WIB</x:v>
      </x:c>
    </x:row>
    <x:row r="5879">
      <x:c r="A5879" s="472" t="str">
        <x:v>31</x:v>
      </x:c>
      <x:c r="B5879" s="472" t="str">
        <x:v>F15</x:v>
      </x:c>
      <x:c r="C5879" s="472" t="str">
        <x:v>2026-10-03 00:00:00</x:v>
      </x:c>
      <x:c r="D5879" s="472" t="n">
        <x:v>46298</x:v>
      </x:c>
      <x:c r="E5879" s="472" t="str">
        <x:v>Input sumber</x:v>
      </x:c>
      <x:c r="F5879" s="472" t="str">
        <x:v>9 Sep 2026 21.01 WIB</x:v>
      </x:c>
    </x:row>
    <x:row r="5880">
      <x:c r="A5880" s="472" t="str">
        <x:v>31</x:v>
      </x:c>
      <x:c r="B5880" s="472" t="str">
        <x:v>F16</x:v>
      </x:c>
      <x:c r="C5880" s="472" t="str">
        <x:v>2026-08-31 00:00:00</x:v>
      </x:c>
      <x:c r="D5880" s="472" t="n">
        <x:v>46265</x:v>
      </x:c>
      <x:c r="E5880" s="472" t="str">
        <x:v>Input sumber</x:v>
      </x:c>
      <x:c r="F5880" s="472" t="str">
        <x:v>9 Sep 2026 21.01 WIB</x:v>
      </x:c>
    </x:row>
    <x:row r="5881">
      <x:c r="A5881" s="472" t="str">
        <x:v>31</x:v>
      </x:c>
      <x:c r="B5881" s="472" t="str">
        <x:v>F20</x:v>
      </x:c>
      <x:c r="C5881" s="472" t="str">
        <x:v>2026-09-08 00:00:00</x:v>
      </x:c>
      <x:c r="D5881" s="472" t="n">
        <x:v>46273</x:v>
      </x:c>
      <x:c r="E5881" s="472" t="str">
        <x:v>Input sumber</x:v>
      </x:c>
      <x:c r="F5881" s="472" t="str">
        <x:v>9 Sep 2026 21.01 WIB</x:v>
      </x:c>
    </x:row>
    <x:row r="5882">
      <x:c r="A5882" s="472" t="str">
        <x:v>31</x:v>
      </x:c>
      <x:c r="B5882" s="472" t="str">
        <x:v>F21</x:v>
      </x:c>
      <x:c r="C5882" s="472" t="str">
        <x:v>2026-09-08 00:00:00</x:v>
      </x:c>
      <x:c r="D5882" s="472" t="n">
        <x:v>46273</x:v>
      </x:c>
      <x:c r="E5882" s="472" t="str">
        <x:v>Input sumber</x:v>
      </x:c>
      <x:c r="F5882" s="472" t="str">
        <x:v>9 Sep 2026 21.01 WIB</x:v>
      </x:c>
    </x:row>
    <x:row r="5883">
      <x:c r="A5883" s="472" t="str">
        <x:v>31</x:v>
      </x:c>
      <x:c r="B5883" s="472" t="str">
        <x:v>F22</x:v>
      </x:c>
      <x:c r="C5883" s="472" t="str">
        <x:v>2026-09-01 00:00:00</x:v>
      </x:c>
      <x:c r="D5883" s="472" t="n">
        <x:v>46266</x:v>
      </x:c>
      <x:c r="E5883" s="472" t="str">
        <x:v>Input sumber</x:v>
      </x:c>
      <x:c r="F5883" s="472" t="str">
        <x:v>9 Sep 2026 21.01 WIB</x:v>
      </x:c>
    </x:row>
    <x:row r="5884">
      <x:c r="A5884" s="472" t="str">
        <x:v>31</x:v>
      </x:c>
      <x:c r="B5884" s="472" t="str">
        <x:v>F23</x:v>
      </x:c>
      <x:c r="C5884" s="472" t="str">
        <x:v>2026-09-09 00:00:00</x:v>
      </x:c>
      <x:c r="D5884" s="472" t="n">
        <x:v>46274</x:v>
      </x:c>
      <x:c r="E5884" s="472" t="str">
        <x:v>Input sumber</x:v>
      </x:c>
      <x:c r="F5884" s="472" t="str">
        <x:v>9 Sep 2026 21.01 WIB</x:v>
      </x:c>
    </x:row>
    <x:row r="5885">
      <x:c r="A5885" s="472" t="str">
        <x:v>31</x:v>
      </x:c>
      <x:c r="B5885" s="472" t="str">
        <x:v>F24</x:v>
      </x:c>
      <x:c r="C5885" s="472" t="str">
        <x:v>2026-09-08 00:00:00</x:v>
      </x:c>
      <x:c r="D5885" s="472" t="n">
        <x:v>46273</x:v>
      </x:c>
      <x:c r="E5885" s="472" t="str">
        <x:v>Input sumber</x:v>
      </x:c>
      <x:c r="F5885" s="472" t="str">
        <x:v>9 Sep 2026 21.01 WIB</x:v>
      </x:c>
    </x:row>
    <x:row r="5886">
      <x:c r="A5886" s="472" t="str">
        <x:v>31</x:v>
      </x:c>
      <x:c r="B5886" s="472" t="str">
        <x:v>F25</x:v>
      </x:c>
      <x:c r="C5886" s="472" t="str">
        <x:v>2026-09-08 00:00:00</x:v>
      </x:c>
      <x:c r="D5886" s="472" t="n">
        <x:v>46273</x:v>
      </x:c>
      <x:c r="E5886" s="472" t="str">
        <x:v>Input sumber</x:v>
      </x:c>
      <x:c r="F5886" s="472" t="str">
        <x:v>9 Sep 2026 21.01 WIB</x:v>
      </x:c>
    </x:row>
    <x:row r="5887">
      <x:c r="A5887" s="472" t="str">
        <x:v>31</x:v>
      </x:c>
      <x:c r="B5887" s="472" t="str">
        <x:v>F26</x:v>
      </x:c>
      <x:c r="C5887" s="472" t="str">
        <x:v>2026-09-08 00:00:00</x:v>
      </x:c>
      <x:c r="D5887" s="472" t="n">
        <x:v>46273</x:v>
      </x:c>
      <x:c r="E5887" s="472" t="str">
        <x:v>Input sumber</x:v>
      </x:c>
      <x:c r="F5887" s="472" t="str">
        <x:v>9 Sep 2026 21.01 WIB</x:v>
      </x:c>
    </x:row>
    <x:row r="5888">
      <x:c r="A5888" s="472" t="str">
        <x:v>31</x:v>
      </x:c>
      <x:c r="B5888" s="472" t="str">
        <x:v>F27</x:v>
      </x:c>
      <x:c r="C5888" s="472" t="str">
        <x:v>2026-09-09 00:00:00</x:v>
      </x:c>
      <x:c r="D5888" s="472" t="n">
        <x:v>46274</x:v>
      </x:c>
      <x:c r="E5888" s="472" t="str">
        <x:v>Input sumber</x:v>
      </x:c>
      <x:c r="F5888" s="472" t="str">
        <x:v>9 Sep 2026 21.01 WIB</x:v>
      </x:c>
    </x:row>
    <x:row r="5889">
      <x:c r="A5889" s="472" t="str">
        <x:v>31</x:v>
      </x:c>
      <x:c r="B5889" s="472" t="str">
        <x:v>F28</x:v>
      </x:c>
      <x:c r="C5889" s="472" t="str">
        <x:v>2026-09-11 00:00:00</x:v>
      </x:c>
      <x:c r="D5889" s="472" t="n">
        <x:v>46276</x:v>
      </x:c>
      <x:c r="E5889" s="472" t="str">
        <x:v>Input sumber</x:v>
      </x:c>
      <x:c r="F5889" s="472" t="str">
        <x:v>9 Sep 2026 21.01 WIB</x:v>
      </x:c>
    </x:row>
    <x:row r="5890">
      <x:c r="A5890" s="472" t="str">
        <x:v>31</x:v>
      </x:c>
      <x:c r="B5890" s="472" t="str">
        <x:v>F29</x:v>
      </x:c>
      <x:c r="C5890" s="472" t="str">
        <x:v>2026-09-09 00:00:00</x:v>
      </x:c>
      <x:c r="D5890" s="472" t="n">
        <x:v>46274</x:v>
      </x:c>
      <x:c r="E5890" s="472" t="str">
        <x:v>Input sumber</x:v>
      </x:c>
      <x:c r="F5890" s="472" t="str">
        <x:v>9 Sep 2026 21.01 WIB</x:v>
      </x:c>
    </x:row>
    <x:row r="5891">
      <x:c r="A5891" s="472" t="str">
        <x:v>31</x:v>
      </x:c>
      <x:c r="B5891" s="472" t="str">
        <x:v>F30</x:v>
      </x:c>
      <x:c r="C5891" s="472" t="str">
        <x:v>2026-09-09 00:00:00</x:v>
      </x:c>
      <x:c r="D5891" s="472" t="n">
        <x:v>46274</x:v>
      </x:c>
      <x:c r="E5891" s="472" t="str">
        <x:v>Input sumber</x:v>
      </x:c>
      <x:c r="F5891" s="472" t="str">
        <x:v>9 Sep 2026 21.01 WIB</x:v>
      </x:c>
    </x:row>
    <x:row r="5892">
      <x:c r="A5892" s="472" t="str">
        <x:v>31</x:v>
      </x:c>
      <x:c r="B5892" s="472" t="str">
        <x:v>F31</x:v>
      </x:c>
      <x:c r="C5892" s="472" t="str">
        <x:v>2026-09-08 00:00:00</x:v>
      </x:c>
      <x:c r="D5892" s="472" t="n">
        <x:v>46273</x:v>
      </x:c>
      <x:c r="E5892" s="472" t="str">
        <x:v>Input sumber</x:v>
      </x:c>
      <x:c r="F5892" s="472" t="str">
        <x:v>9 Sep 2026 21.01 WIB</x:v>
      </x:c>
    </x:row>
    <x:row r="5893">
      <x:c r="A5893" s="472" t="str">
        <x:v>31</x:v>
      </x:c>
      <x:c r="B5893" s="472" t="str">
        <x:v>F32</x:v>
      </x:c>
      <x:c r="C5893" s="472" t="str">
        <x:v>2026-09-08 00:00:00</x:v>
      </x:c>
      <x:c r="D5893" s="472" t="n">
        <x:v>46273</x:v>
      </x:c>
      <x:c r="E5893" s="472" t="str">
        <x:v>Input sumber</x:v>
      </x:c>
      <x:c r="F5893" s="472" t="str">
        <x:v>9 Sep 2026 21.01 WIB</x:v>
      </x:c>
    </x:row>
    <x:row r="5894">
      <x:c r="A5894" s="472" t="str">
        <x:v>31</x:v>
      </x:c>
      <x:c r="B5894" s="472" t="str">
        <x:v>F33</x:v>
      </x:c>
      <x:c r="C5894" s="472" t="str">
        <x:v>2026-09-05 00:00:00</x:v>
      </x:c>
      <x:c r="D5894" s="472" t="n">
        <x:v>46270</x:v>
      </x:c>
      <x:c r="E5894" s="472" t="str">
        <x:v>Input sumber</x:v>
      </x:c>
      <x:c r="F5894" s="472" t="str">
        <x:v>9 Sep 2026 21.01 WIB</x:v>
      </x:c>
    </x:row>
    <x:row r="5895">
      <x:c r="A5895" s="472" t="str">
        <x:v>31</x:v>
      </x:c>
      <x:c r="B5895" s="472" t="str">
        <x:v>F34</x:v>
      </x:c>
      <x:c r="C5895" s="472" t="str">
        <x:v>2026-09-08 00:00:00</x:v>
      </x:c>
      <x:c r="D5895" s="472" t="n">
        <x:v>46273</x:v>
      </x:c>
      <x:c r="E5895" s="472" t="str">
        <x:v>Input sumber</x:v>
      </x:c>
      <x:c r="F5895" s="472" t="str">
        <x:v>9 Sep 2026 21.01 WIB</x:v>
      </x:c>
    </x:row>
    <x:row r="5896">
      <x:c r="A5896" s="472" t="str">
        <x:v>31</x:v>
      </x:c>
      <x:c r="B5896" s="472" t="str">
        <x:v>F35</x:v>
      </x:c>
      <x:c r="C5896" s="472" t="str">
        <x:v>2026-09-09 00:00:00</x:v>
      </x:c>
      <x:c r="D5896" s="472" t="n">
        <x:v>46274</x:v>
      </x:c>
      <x:c r="E5896" s="472" t="str">
        <x:v>Input sumber</x:v>
      </x:c>
      <x:c r="F5896" s="472" t="str">
        <x:v>9 Sep 2026 21.01 WIB</x:v>
      </x:c>
    </x:row>
    <x:row r="5897">
      <x:c r="A5897" s="472" t="str">
        <x:v>31</x:v>
      </x:c>
      <x:c r="B5897" s="472" t="str">
        <x:v>F36</x:v>
      </x:c>
      <x:c r="C5897" s="472" t="str">
        <x:v>2026-09-08 00:00:00</x:v>
      </x:c>
      <x:c r="D5897" s="472" t="n">
        <x:v>46273</x:v>
      </x:c>
      <x:c r="E5897" s="472" t="str">
        <x:v>Input sumber</x:v>
      </x:c>
      <x:c r="F5897" s="472" t="str">
        <x:v>9 Sep 2026 21.01 WIB</x:v>
      </x:c>
    </x:row>
    <x:row r="5898">
      <x:c r="A5898" s="472" t="str">
        <x:v>31</x:v>
      </x:c>
      <x:c r="B5898" s="472" t="str">
        <x:v>F38</x:v>
      </x:c>
      <x:c r="C5898" s="472" t="str">
        <x:v>2026-09-03 00:00:00</x:v>
      </x:c>
      <x:c r="D5898" s="472" t="n">
        <x:v>46268</x:v>
      </x:c>
      <x:c r="E5898" s="472" t="str">
        <x:v>Input sumber</x:v>
      </x:c>
      <x:c r="F5898" s="472" t="str">
        <x:v>9 Sep 2026 21.01 WIB</x:v>
      </x:c>
    </x:row>
    <x:row r="5899">
      <x:c r="A5899" s="472" t="str">
        <x:v>31</x:v>
      </x:c>
      <x:c r="B5899" s="472" t="str">
        <x:v>F39</x:v>
      </x:c>
      <x:c r="C5899" s="472" t="str">
        <x:v>2026-09-09 00:00:00</x:v>
      </x:c>
      <x:c r="D5899" s="472" t="n">
        <x:v>46274</x:v>
      </x:c>
      <x:c r="E5899" s="472" t="str">
        <x:v>Input sumber</x:v>
      </x:c>
      <x:c r="F5899" s="472" t="str">
        <x:v>9 Sep 2026 21.01 WIB</x:v>
      </x:c>
    </x:row>
    <x:row r="5900">
      <x:c r="A5900" s="472" t="str">
        <x:v>31</x:v>
      </x:c>
      <x:c r="B5900" s="472" t="str">
        <x:v>F40</x:v>
      </x:c>
      <x:c r="C5900" s="472" t="str">
        <x:v>2026-09-09 00:00:00</x:v>
      </x:c>
      <x:c r="D5900" s="472" t="n">
        <x:v>46274</x:v>
      </x:c>
      <x:c r="E5900" s="472" t="str">
        <x:v>Input sumber</x:v>
      </x:c>
      <x:c r="F5900" s="472" t="str">
        <x:v>9 Sep 2026 21.01 WIB</x:v>
      </x:c>
    </x:row>
    <x:row r="5901">
      <x:c r="A5901" s="472" t="str">
        <x:v>31</x:v>
      </x:c>
      <x:c r="B5901" s="472" t="str">
        <x:v>H42</x:v>
      </x:c>
      <x:c r="C5901" s="472" t="str">
        <x:v>=SUM(H4:H41)</x:v>
      </x:c>
      <x:c r="D5901" s="472"/>
      <x:c r="E5901" s="472" t="str">
        <x:v>Rumus sumber</x:v>
      </x:c>
      <x:c r="F5901" s="472" t="str">
        <x:v>9 Sep 2026 21.01 WIB</x:v>
      </x:c>
    </x:row>
    <x:row r="5902">
      <x:c r="A5902" s="472" t="str">
        <x:v>31</x:v>
      </x:c>
      <x:c r="B5902" s="472" t="str">
        <x:v>K57</x:v>
      </x:c>
      <x:c r="C5902" s="472" t="str">
        <x:v>=IF(O48="","",O48)</x:v>
      </x:c>
      <x:c r="D5902" s="472"/>
      <x:c r="E5902" s="472" t="str">
        <x:v>Rumus sumber</x:v>
      </x:c>
      <x:c r="F5902" s="472" t="str">
        <x:v>9 Sep 2026 21.01 WIB</x:v>
      </x:c>
    </x:row>
    <x:row r="5903">
      <x:c r="A5903" s="472" t="str">
        <x:v>31</x:v>
      </x:c>
      <x:c r="B5903" s="472" t="str">
        <x:v>AC57</x:v>
      </x:c>
      <x:c r="C5903" s="472" t="str">
        <x:v>=IF(AG57="","",IF(COUNT(L57:P57)&lt;5,"",L57/5*20+M57/5*25+N57/5*25+O57/5*15+P57/5*15))</x:v>
      </x:c>
      <x:c r="D5903" s="472"/>
      <x:c r="E5903" s="472" t="str">
        <x:v>Rumus sumber</x:v>
      </x:c>
      <x:c r="F5903" s="472" t="str">
        <x:v>9 Sep 2026 21.01 WIB</x:v>
      </x:c>
    </x:row>
    <x:row r="5904">
      <x:c r="A5904" s="472" t="str">
        <x:v>31</x:v>
      </x:c>
      <x:c r="B5904" s="472" t="str">
        <x:v>AD57</x:v>
      </x:c>
      <x:c r="C5904" s="472" t="str">
        <x:v>=IF(AC57="","",IF(AC57&gt;=90,"Sangat Baik",IF(AC57&gt;=80,"Baik",IF(AC57&gt;=70,"Coaching","Underperform"))))</x:v>
      </x:c>
      <x:c r="D5904" s="472"/>
      <x:c r="E5904" s="472" t="str">
        <x:v>Rumus sumber</x:v>
      </x:c>
      <x:c r="F5904" s="472" t="str">
        <x:v>9 Sep 2026 21.01 WIB</x:v>
      </x:c>
    </x:row>
    <x:row r="5905">
      <x:c r="A5905" s="472" t="str">
        <x:v>31</x:v>
      </x:c>
      <x:c r="B5905" s="472" t="str">
        <x:v>AE57</x:v>
      </x:c>
      <x:c r="C5905" s="472" t="str">
        <x:v>=IF(AG57="","",IF(OR(AG57="INDAH",AG57="ADDEL",AG57="AMEL",AG57="PENTIL",AG57="JIJANG"),"Admin/CS","Fotografer"))</x:v>
      </x:c>
      <x:c r="D5905" s="472"/>
      <x:c r="E5905" s="472" t="str">
        <x:v>Rumus sumber</x:v>
      </x:c>
      <x:c r="F5905" s="472" t="str">
        <x:v>9 Sep 2026 21.01 WIB</x:v>
      </x:c>
    </x:row>
    <x:row r="5906">
      <x:c r="A5906" s="472" t="str">
        <x:v>31</x:v>
      </x:c>
      <x:c r="B5906" s="472" t="str">
        <x:v>AF57</x:v>
      </x:c>
      <x:c r="C5906" s="472" t="str">
        <x:v>=IF(OR(AG57="",COUNT(L57:P57)&lt;5),"",1)</x:v>
      </x:c>
      <x:c r="D5906" s="472"/>
      <x:c r="E5906" s="472" t="str">
        <x:v>Rumus sumber</x:v>
      </x:c>
      <x:c r="F5906" s="472" t="str">
        <x:v>9 Sep 2026 21.01 WIB</x:v>
      </x:c>
    </x:row>
    <x:row r="5907">
      <x:c r="A5907" s="472" t="str">
        <x:v>31</x:v>
      </x:c>
      <x:c r="B5907" s="472" t="str">
        <x:v>AG57</x:v>
      </x:c>
      <x:c r="C5907" s="472" t="str">
        <x:v>=IFERROR(K57,"")</x:v>
      </x:c>
      <x:c r="D5907" s="472"/>
      <x:c r="E5907" s="472" t="str">
        <x:v>Rumus sumber</x:v>
      </x:c>
      <x:c r="F5907" s="472" t="str">
        <x:v>9 Sep 2026 21.01 WIB</x:v>
      </x:c>
    </x:row>
    <x:row r="5908">
      <x:c r="A5908" s="472" t="str">
        <x:v>31</x:v>
      </x:c>
      <x:c r="B5908" s="472" t="str">
        <x:v>K58</x:v>
      </x:c>
      <x:c r="C5908" s="472" t="str">
        <x:v>=IF(O49="","",O49)</x:v>
      </x:c>
      <x:c r="D5908" s="472"/>
      <x:c r="E5908" s="472" t="str">
        <x:v>Rumus sumber</x:v>
      </x:c>
      <x:c r="F5908" s="472" t="str">
        <x:v>9 Sep 2026 21.01 WIB</x:v>
      </x:c>
    </x:row>
    <x:row r="5909">
      <x:c r="A5909" s="472" t="str">
        <x:v>31</x:v>
      </x:c>
      <x:c r="B5909" s="472" t="str">
        <x:v>AC58</x:v>
      </x:c>
      <x:c r="C5909" s="472" t="str">
        <x:v>=IF(AG58="","",IF(COUNT(L58:P58)&lt;5,"",L58/5*20+M58/5*25+N58/5*25+O58/5*15+P58/5*15))</x:v>
      </x:c>
      <x:c r="D5909" s="472"/>
      <x:c r="E5909" s="472" t="str">
        <x:v>Rumus sumber</x:v>
      </x:c>
      <x:c r="F5909" s="472" t="str">
        <x:v>9 Sep 2026 21.01 WIB</x:v>
      </x:c>
    </x:row>
    <x:row r="5910">
      <x:c r="A5910" s="472" t="str">
        <x:v>31</x:v>
      </x:c>
      <x:c r="B5910" s="472" t="str">
        <x:v>AD58</x:v>
      </x:c>
      <x:c r="C5910" s="472" t="str">
        <x:v>=IF(AC58="","",IF(AC58&gt;=90,"Sangat Baik",IF(AC58&gt;=80,"Baik",IF(AC58&gt;=70,"Coaching","Underperform"))))</x:v>
      </x:c>
      <x:c r="D5910" s="472"/>
      <x:c r="E5910" s="472" t="str">
        <x:v>Rumus sumber</x:v>
      </x:c>
      <x:c r="F5910" s="472" t="str">
        <x:v>9 Sep 2026 21.01 WIB</x:v>
      </x:c>
    </x:row>
    <x:row r="5911">
      <x:c r="A5911" s="472" t="str">
        <x:v>31</x:v>
      </x:c>
      <x:c r="B5911" s="472" t="str">
        <x:v>AE58</x:v>
      </x:c>
      <x:c r="C5911" s="472" t="str">
        <x:v>=IF(AG58="","",IF(OR(AG58="INDAH",AG58="ADDEL",AG58="AMEL",AG58="PENTIL",AG58="JIJANG"),"Admin/CS","Fotografer"))</x:v>
      </x:c>
      <x:c r="D5911" s="472"/>
      <x:c r="E5911" s="472" t="str">
        <x:v>Rumus sumber</x:v>
      </x:c>
      <x:c r="F5911" s="472" t="str">
        <x:v>9 Sep 2026 21.01 WIB</x:v>
      </x:c>
    </x:row>
    <x:row r="5912">
      <x:c r="A5912" s="472" t="str">
        <x:v>31</x:v>
      </x:c>
      <x:c r="B5912" s="472" t="str">
        <x:v>AF58</x:v>
      </x:c>
      <x:c r="C5912" s="472" t="str">
        <x:v>=IF(OR(AG58="",COUNT(L58:P58)&lt;5),"",1)</x:v>
      </x:c>
      <x:c r="D5912" s="472"/>
      <x:c r="E5912" s="472" t="str">
        <x:v>Rumus sumber</x:v>
      </x:c>
      <x:c r="F5912" s="472" t="str">
        <x:v>9 Sep 2026 21.01 WIB</x:v>
      </x:c>
    </x:row>
    <x:row r="5913">
      <x:c r="A5913" s="472" t="str">
        <x:v>31</x:v>
      </x:c>
      <x:c r="B5913" s="472" t="str">
        <x:v>AG58</x:v>
      </x:c>
      <x:c r="C5913" s="472" t="str">
        <x:v>=IFERROR(K58,"")</x:v>
      </x:c>
      <x:c r="D5913" s="472"/>
      <x:c r="E5913" s="472" t="str">
        <x:v>Rumus sumber</x:v>
      </x:c>
      <x:c r="F5913" s="472" t="str">
        <x:v>9 Sep 2026 21.01 WIB</x:v>
      </x:c>
    </x:row>
    <x:row r="5914">
      <x:c r="A5914" s="472" t="str">
        <x:v>31</x:v>
      </x:c>
      <x:c r="B5914" s="472" t="str">
        <x:v>K59</x:v>
      </x:c>
      <x:c r="C5914" s="472" t="str">
        <x:v>=IF(O50="","",O50)</x:v>
      </x:c>
      <x:c r="D5914" s="472"/>
      <x:c r="E5914" s="472" t="str">
        <x:v>Rumus sumber</x:v>
      </x:c>
      <x:c r="F5914" s="472" t="str">
        <x:v>9 Sep 2026 21.01 WIB</x:v>
      </x:c>
    </x:row>
    <x:row r="5915">
      <x:c r="A5915" s="472" t="str">
        <x:v>31</x:v>
      </x:c>
      <x:c r="B5915" s="472" t="str">
        <x:v>AC59</x:v>
      </x:c>
      <x:c r="C5915" s="472" t="str">
        <x:v>=IF(AG59="","",IF(COUNT(L59:P59)&lt;5,"",L59/5*20+M59/5*25+N59/5*25+O59/5*15+P59/5*15))</x:v>
      </x:c>
      <x:c r="D5915" s="472"/>
      <x:c r="E5915" s="472" t="str">
        <x:v>Rumus sumber</x:v>
      </x:c>
      <x:c r="F5915" s="472" t="str">
        <x:v>9 Sep 2026 21.01 WIB</x:v>
      </x:c>
    </x:row>
    <x:row r="5916">
      <x:c r="A5916" s="472" t="str">
        <x:v>31</x:v>
      </x:c>
      <x:c r="B5916" s="472" t="str">
        <x:v>AD59</x:v>
      </x:c>
      <x:c r="C5916" s="472" t="str">
        <x:v>=IF(AC59="","",IF(AC59&gt;=90,"Sangat Baik",IF(AC59&gt;=80,"Baik",IF(AC59&gt;=70,"Coaching","Underperform"))))</x:v>
      </x:c>
      <x:c r="D5916" s="472"/>
      <x:c r="E5916" s="472" t="str">
        <x:v>Rumus sumber</x:v>
      </x:c>
      <x:c r="F5916" s="472" t="str">
        <x:v>9 Sep 2026 21.01 WIB</x:v>
      </x:c>
    </x:row>
    <x:row r="5917">
      <x:c r="A5917" s="472" t="str">
        <x:v>31</x:v>
      </x:c>
      <x:c r="B5917" s="472" t="str">
        <x:v>AE59</x:v>
      </x:c>
      <x:c r="C5917" s="472" t="str">
        <x:v>=IF(AG59="","",IF(OR(AG59="INDAH",AG59="ADDEL",AG59="AMEL",AG59="PENTIL",AG59="JIJANG"),"Admin/CS","Fotografer"))</x:v>
      </x:c>
      <x:c r="D5917" s="472"/>
      <x:c r="E5917" s="472" t="str">
        <x:v>Rumus sumber</x:v>
      </x:c>
      <x:c r="F5917" s="472" t="str">
        <x:v>9 Sep 2026 21.01 WIB</x:v>
      </x:c>
    </x:row>
    <x:row r="5918">
      <x:c r="A5918" s="472" t="str">
        <x:v>31</x:v>
      </x:c>
      <x:c r="B5918" s="472" t="str">
        <x:v>AF59</x:v>
      </x:c>
      <x:c r="C5918" s="472" t="str">
        <x:v>=IF(OR(AG59="",COUNT(L59:P59)&lt;5),"",1)</x:v>
      </x:c>
      <x:c r="D5918" s="472"/>
      <x:c r="E5918" s="472" t="str">
        <x:v>Rumus sumber</x:v>
      </x:c>
      <x:c r="F5918" s="472" t="str">
        <x:v>9 Sep 2026 21.01 WIB</x:v>
      </x:c>
    </x:row>
    <x:row r="5919">
      <x:c r="A5919" s="472" t="str">
        <x:v>31</x:v>
      </x:c>
      <x:c r="B5919" s="472" t="str">
        <x:v>AG59</x:v>
      </x:c>
      <x:c r="C5919" s="472" t="str">
        <x:v>=IFERROR(K59,"")</x:v>
      </x:c>
      <x:c r="D5919" s="472"/>
      <x:c r="E5919" s="472" t="str">
        <x:v>Rumus sumber</x:v>
      </x:c>
      <x:c r="F5919" s="472" t="str">
        <x:v>9 Sep 2026 21.01 WIB</x:v>
      </x:c>
    </x:row>
    <x:row r="5920">
      <x:c r="A5920" s="472" t="str">
        <x:v>31</x:v>
      </x:c>
      <x:c r="B5920" s="472" t="str">
        <x:v>AC60</x:v>
      </x:c>
      <x:c r="C5920" s="472" t="str">
        <x:v>=IF(AG60="","",IF(COUNT(L60:P60)&lt;5,"",L60/5*20+M60/5*25+N60/5*25+O60/5*15+P60/5*15))</x:v>
      </x:c>
      <x:c r="D5920" s="472"/>
      <x:c r="E5920" s="472" t="str">
        <x:v>Rumus sumber</x:v>
      </x:c>
      <x:c r="F5920" s="472" t="str">
        <x:v>9 Sep 2026 21.01 WIB</x:v>
      </x:c>
    </x:row>
    <x:row r="5921">
      <x:c r="A5921" s="472" t="str">
        <x:v>31</x:v>
      </x:c>
      <x:c r="B5921" s="472" t="str">
        <x:v>AD60</x:v>
      </x:c>
      <x:c r="C5921" s="472" t="str">
        <x:v>=IF(AC60="","",IF(AC60&gt;=90,"Sangat Baik",IF(AC60&gt;=80,"Baik",IF(AC60&gt;=70,"Coaching","Underperform"))))</x:v>
      </x:c>
      <x:c r="D5921" s="472"/>
      <x:c r="E5921" s="472" t="str">
        <x:v>Rumus sumber</x:v>
      </x:c>
      <x:c r="F5921" s="472" t="str">
        <x:v>9 Sep 2026 21.01 WIB</x:v>
      </x:c>
    </x:row>
    <x:row r="5922">
      <x:c r="A5922" s="472" t="str">
        <x:v>31</x:v>
      </x:c>
      <x:c r="B5922" s="472" t="str">
        <x:v>AE60</x:v>
      </x:c>
      <x:c r="C5922" s="472" t="str">
        <x:v>=IF(AG60="","",IF(OR(AG60="INDAH",AG60="ADDEL",AG60="AMEL",AG60="PENTIL",AG60="JIJANG"),"Admin/CS","Fotografer"))</x:v>
      </x:c>
      <x:c r="D5922" s="472"/>
      <x:c r="E5922" s="472" t="str">
        <x:v>Rumus sumber</x:v>
      </x:c>
      <x:c r="F5922" s="472" t="str">
        <x:v>9 Sep 2026 21.01 WIB</x:v>
      </x:c>
    </x:row>
    <x:row r="5923">
      <x:c r="A5923" s="472" t="str">
        <x:v>31</x:v>
      </x:c>
      <x:c r="B5923" s="472" t="str">
        <x:v>AF60</x:v>
      </x:c>
      <x:c r="C5923" s="472" t="str">
        <x:v>=IF(OR(AG60="",COUNT(L60:P60)&lt;5),"",1)</x:v>
      </x:c>
      <x:c r="D5923" s="472"/>
      <x:c r="E5923" s="472" t="str">
        <x:v>Rumus sumber</x:v>
      </x:c>
      <x:c r="F5923" s="472" t="str">
        <x:v>9 Sep 2026 21.01 WIB</x:v>
      </x:c>
    </x:row>
    <x:row r="5924">
      <x:c r="A5924" s="472" t="str">
        <x:v>31</x:v>
      </x:c>
      <x:c r="B5924" s="472" t="str">
        <x:v>AG60</x:v>
      </x:c>
      <x:c r="C5924" s="472" t="str">
        <x:v>=IFERROR(K60,"")</x:v>
      </x:c>
      <x:c r="D5924" s="472"/>
      <x:c r="E5924" s="472" t="str">
        <x:v>Rumus sumber</x:v>
      </x:c>
      <x:c r="F5924" s="472" t="str">
        <x:v>9 Sep 2026 21.01 WIB</x:v>
      </x:c>
    </x:row>
    <x:row r="5925">
      <x:c r="A5925" s="472" t="str">
        <x:v>31</x:v>
      </x:c>
      <x:c r="B5925" s="472" t="str">
        <x:v>AC61</x:v>
      </x:c>
      <x:c r="C5925" s="472" t="str">
        <x:v>=IF(AG61="","",IF(COUNT(L61:P61)&lt;5,"",L61/5*20+M61/5*25+N61/5*25+O61/5*15+P61/5*15))</x:v>
      </x:c>
      <x:c r="D5925" s="472"/>
      <x:c r="E5925" s="472" t="str">
        <x:v>Rumus sumber</x:v>
      </x:c>
      <x:c r="F5925" s="472" t="str">
        <x:v>9 Sep 2026 21.01 WIB</x:v>
      </x:c>
    </x:row>
    <x:row r="5926">
      <x:c r="A5926" s="472" t="str">
        <x:v>31</x:v>
      </x:c>
      <x:c r="B5926" s="472" t="str">
        <x:v>AD61</x:v>
      </x:c>
      <x:c r="C5926" s="472" t="str">
        <x:v>=IF(AC61="","",IF(AC61&gt;=90,"Sangat Baik",IF(AC61&gt;=80,"Baik",IF(AC61&gt;=70,"Coaching","Underperform"))))</x:v>
      </x:c>
      <x:c r="D5926" s="472"/>
      <x:c r="E5926" s="472" t="str">
        <x:v>Rumus sumber</x:v>
      </x:c>
      <x:c r="F5926" s="472" t="str">
        <x:v>9 Sep 2026 21.01 WIB</x:v>
      </x:c>
    </x:row>
    <x:row r="5927">
      <x:c r="A5927" s="472" t="str">
        <x:v>31</x:v>
      </x:c>
      <x:c r="B5927" s="472" t="str">
        <x:v>AE61</x:v>
      </x:c>
      <x:c r="C5927" s="472" t="str">
        <x:v>=IF(AG61="","",IF(OR(AG61="INDAH",AG61="ADDEL",AG61="AMEL",AG61="PENTIL",AG61="JIJANG"),"Admin/CS","Fotografer"))</x:v>
      </x:c>
      <x:c r="D5927" s="472"/>
      <x:c r="E5927" s="472" t="str">
        <x:v>Rumus sumber</x:v>
      </x:c>
      <x:c r="F5927" s="472" t="str">
        <x:v>9 Sep 2026 21.01 WIB</x:v>
      </x:c>
    </x:row>
    <x:row r="5928">
      <x:c r="A5928" s="472" t="str">
        <x:v>31</x:v>
      </x:c>
      <x:c r="B5928" s="472" t="str">
        <x:v>AF61</x:v>
      </x:c>
      <x:c r="C5928" s="472" t="str">
        <x:v>=IF(OR(AG61="",COUNT(L61:P61)&lt;5),"",1)</x:v>
      </x:c>
      <x:c r="D5928" s="472"/>
      <x:c r="E5928" s="472" t="str">
        <x:v>Rumus sumber</x:v>
      </x:c>
      <x:c r="F5928" s="472" t="str">
        <x:v>9 Sep 2026 21.01 WIB</x:v>
      </x:c>
    </x:row>
    <x:row r="5929">
      <x:c r="A5929" s="472" t="str">
        <x:v>31</x:v>
      </x:c>
      <x:c r="B5929" s="472" t="str">
        <x:v>AG61</x:v>
      </x:c>
      <x:c r="C5929" s="472" t="str">
        <x:v>=IFERROR(K61,"")</x:v>
      </x:c>
      <x:c r="D5929" s="472"/>
      <x:c r="E5929" s="472" t="str">
        <x:v>Rumus sumber</x:v>
      </x:c>
      <x:c r="F5929" s="472" t="str">
        <x:v>9 Sep 2026 21.01 WIB</x:v>
      </x:c>
    </x:row>
    <x:row r="5930">
      <x:c r="A5930" s="472" t="str">
        <x:v>31</x:v>
      </x:c>
      <x:c r="B5930" s="472" t="str">
        <x:v>K67</x:v>
      </x:c>
      <x:c r="C5930" s="472" t="str">
        <x:v>=IF(O48="","",O48)</x:v>
      </x:c>
      <x:c r="D5930" s="472"/>
      <x:c r="E5930" s="472" t="str">
        <x:v>Rumus sumber</x:v>
      </x:c>
      <x:c r="F5930" s="472" t="str">
        <x:v>9 Sep 2026 21.01 WIB</x:v>
      </x:c>
    </x:row>
    <x:row r="5931">
      <x:c r="A5931" s="472" t="str">
        <x:v>31</x:v>
      </x:c>
      <x:c r="B5931" s="472" t="str">
        <x:v>C84</x:v>
      </x:c>
      <x:c r="C5931" s="472" t="str">
        <x:v>=IF(A84="","",SUMIF('1'!$AG$64:$AG$69,A84,'1'!$AF$64:$AF$69)+SUMIF('2'!$AG$64:$AG$69,A84,'2'!$AF$64:$AF$69)+SUMIF('3'!$AG$42:$AG$47,A84,'3'!$AF$42:$AF$47)+SUMIF('4'!$AG$40:$AG$45,A84,'4'!$AF$40:$AF$45)+SUMIF('5'!$AG$35:$AG$40,A84,'5'!$AF$35:$AF$40)+SUMIF('6'!$AG$37:$AG$42,A84,'6'!$AF$37:$AF$42)+SUMIF('7'!$AG$30:$AG$35,A84,'7'!$AF$30:$AF$35)+SUMIF('8'!$AG$76:$AG$81,A84,'8'!$AF$76:$AF$81)+SUMIF('9'!$AG$63:$AG$68,A84,'9'!$AF$63:$AF$68)+SUMIF('10'!$AG$30:$AG$35,A84,'10'!$AF$30:$AF$35)+SUMIF('11'!$AG$34:$AG$39,A84,'11'!$AF$34:$AF$39)+SUMIF('12'!$AG$34:$AG$39,A84,'12'!$AF$34:$AF$39)+SUMIF('13'!$AG$31:$AG$36,A84,'13'!$AF$31:$AF$36)+SUMIF('14'!$AG$37:$AG$42,A84,'14'!$AF$37:$AF$42)+SUMIF('15'!$AG$36:$AG$41,A84,'15'!$AF$36:$AF$41)+SUMIF('16'!$AG$32:$AG$37,A84,'16'!$AF$32:$AF$37)+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D5931" s="472"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$34:$AG$39,A84,'12'!$AF$34:$AF$39)+SUMIF('13'!$AG$31:$AG$36,A84,'13'!$AF$31:$AF$36)+SUMIF('14'!$AG$37:$AG$42,A84,'14'!$AF$37:$AF$42)+SUMIF('15'!$AG$36:$AG$41,A84,'15'!$AF$36:$AF$41)+SUMIF('16'!$AG$32:$AG$37,A84,'16'!$AF$32:$AF$37)+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E5931" s="472" t="str">
        <x:v>Rumus sumber</x:v>
      </x:c>
      <x:c r="F5931" s="472" t="str">
        <x:v>9 Sep 2026 21.01 WIB</x:v>
      </x:c>
    </x:row>
    <x:row r="5932">
      <x:c r="A5932" s="472" t="str">
        <x:v>31</x:v>
      </x:c>
      <x:c r="B5932" s="472" t="str">
        <x:v>D84</x:v>
      </x:c>
      <x:c r="C5932" s="472" t="str">
        <x:v>=IF(OR(A84="",C84=0),"",(SUMIF('1'!$AG$64:$AG$69,A84,'1'!$AC$64:$AC$69)+SUMIF('2'!$AG$64:$AG$69,A84,'2'!$AC$64:$AC$69)+SUMIF('3'!$AG$42:$AG$47,A84,'3'!$AC$42:$AC$47)+SUMIF('4'!$AG$40:$AG$45,A84,'4'!$AC$40:$AC$45)+SUMIF('5'!$AG$35:$AG$40,A84,'5'!$AC$35:$AC$40)+SUMIF('6'!$AG$37:$AG$42,A84,'6'!$AC$37:$AC$42)+SUMIF('7'!$AG$30:$AG$35,A84,'7'!$AC$30:$AC$35)+SUMIF('8'!$AG$76:$AG$81,A84,'8'!$AC$76:$AC$81)+SUMIF('9'!$AG$63:$AG$68,A84,'9'!$AC$63:$AC$68)+SUMIF('10'!$AG$30:$AG$35,A84,'10'!$AC$30:$AC$35)+SUMIF('11'!$AG$34:$AG$39,A84,'11'!$AC$34:$AC$39)+SUMIF('12'!$AG$34:$AG$39,A84,'12'!$AC$34:$AC$39)+SUMIF('13'!$AG$31:$AG$36,A84,'13'!$AC$31:$AC$36)+SUMIF('14'!$AG$37:$AG$42,A84,'14'!$AC$37:$AC$42)+SUMIF('15'!$AG$36:$AG$41,A84,'15'!$AC$36:$AC$41)+SUMIF('16'!$AG$32:$AG$37,A84,'16'!$AC$32:$AC$37)+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D5932" s="472"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$34:$AG$39,A84,'12'!$AC$34:$AC$39)+SUMIF('13'!$AG$31:$AG$36,A84,'13'!$AC$31:$AC$36)+SUMIF('14'!$AG$37:$AG$42,A84,'14'!$AC$37:$AC$42)+SUMIF('15'!$AG$36:$AG$41,A84,'15'!$AC$36:$AC$41)+SUMIF('16'!$AG$32:$AG$37,A84,'16'!$AC$32:$AC$37)+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E5932" s="472" t="str">
        <x:v>Rumus sumber</x:v>
      </x:c>
      <x:c r="F5932" s="472" t="str">
        <x:v>9 Sep 2026 21.01 WIB</x:v>
      </x:c>
    </x:row>
    <x:row r="5933">
      <x:c r="A5933" s="472" t="str">
        <x:v>31</x:v>
      </x:c>
      <x:c r="B5933" s="472" t="str">
        <x:v>E84</x:v>
      </x:c>
      <x:c r="C5933" s="472"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$63:$AG$68,A84,'9'!$AD$63:$AD$68,"Underperform")+COUNTIFS('10'!$AG$30:$AG$35,A84,'10'!$AD$30:$AD$35,"Underperform")+COUNTIFS('11'!$AG$34:$AG$39,A84,'11'!$AD$34:$AD$39,"Underperform")+COUNTIFS('12'!$AG$34:$AG$39,A84,'12'!$AD$34:$AD$39,"Underperform")+COUNTIFS('13'!$AG$31:$AG$36,A84,'13'!$AD$31:$AD$36,"Underperform")+COUNTIFS('14'!$AG$37:$AG$42,A84,'14'!$AD$37:$AD$42,"Underperform")+COUNTIFS('15'!$AG$36:$AG$41,A84,'15'!$AD$36:$AD$41,"Underperform")+COUNTIFS('16'!$AG$32:$AG$37,A84,'16'!$AD$32:$AD$37,"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D5933" s="472"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$34:$AG$39,A84,'12'!$AD$34:$AD$39,"Underperform")+COUNTIFS('13'!$AG$31:$AG$36,A84,'13'!$AD$31:$AD$36,"Underperform")+COUNTIFS('14'!$AG$37:$AG$42,A84,'14'!$AD$37:$AD$42,"Underperform")+COUNTIFS('15'!$AG$36:$AG$41,A84,'15'!$AD$36:$AD$41,"Underperform")+COUNTIFS('16'!$AG$32:$AG$37,A84,'16'!$AD$32:$AD$37,"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E5933" s="472" t="str">
        <x:v>Rumus sumber</x:v>
      </x:c>
      <x:c r="F5933" s="472" t="str">
        <x:v>9 Sep 2026 21.01 WIB</x:v>
      </x:c>
    </x:row>
    <x:row r="5934">
      <x:c r="A5934" s="472" t="str">
        <x:v>31</x:v>
      </x:c>
      <x:c r="B5934" s="472" t="str">
        <x:v>C85</x:v>
      </x:c>
      <x:c r="C5934" s="472" t="str">
        <x:v>=IF(A85="","",SUMIF('1'!$AG$64:$AG$69,A85,'1'!$AF$64:$AF$69)+SUMIF('2'!$AG$64:$AG$69,A85,'2'!$AF$64:$AF$69)+SUMIF('3'!$AG$42:$AG$47,A85,'3'!$AF$42:$AF$47)+SUMIF('4'!$AG$40:$AG$45,A85,'4'!$AF$40:$AF$45)+SUMIF('5'!$AG$35:$AG$40,A85,'5'!$AF$35:$AF$40)+SUMIF('6'!$AG$37:$AG$42,A85,'6'!$AF$37:$AF$42)+SUMIF('7'!$AG$30:$AG$35,A85,'7'!$AF$30:$AF$35)+SUMIF('8'!$AG$76:$AG$81,A85,'8'!$AF$76:$AF$81)+SUMIF('9'!$AG$63:$AG$68,A85,'9'!$AF$63:$AF$68)+SUMIF('10'!$AG$30:$AG$35,A85,'10'!$AF$30:$AF$35)+SUMIF('11'!$AG$34:$AG$39,A85,'11'!$AF$34:$AF$39)+SUMIF('12'!$AG$34:$AG$39,A85,'12'!$AF$34:$AF$39)+SUMIF('13'!$AG$31:$AG$36,A85,'13'!$AF$31:$AF$36)+SUMIF('14'!$AG$37:$AG$42,A85,'14'!$AF$37:$AF$42)+SUMIF('15'!$AG$36:$AG$41,A85,'15'!$AF$36:$AF$41)+SUMIF('16'!$AG$32:$AG$37,A85,'16'!$AF$32:$AF$37)+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D5934" s="472"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$34:$AG$39,A85,'12'!$AF$34:$AF$39)+SUMIF('13'!$AG$31:$AG$36,A85,'13'!$AF$31:$AF$36)+SUMIF('14'!$AG$37:$AG$42,A85,'14'!$AF$37:$AF$42)+SUMIF('15'!$AG$36:$AG$41,A85,'15'!$AF$36:$AF$41)+SUMIF('16'!$AG$32:$AG$37,A85,'16'!$AF$32:$AF$37)+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E5934" s="472" t="str">
        <x:v>Rumus sumber</x:v>
      </x:c>
      <x:c r="F5934" s="472" t="str">
        <x:v>9 Sep 2026 21.01 WIB</x:v>
      </x:c>
    </x:row>
    <x:row r="5935">
      <x:c r="A5935" s="472" t="str">
        <x:v>31</x:v>
      </x:c>
      <x:c r="B5935" s="472" t="str">
        <x:v>D85</x:v>
      </x:c>
      <x:c r="C5935" s="472" t="str">
        <x:v>=IF(OR(A85="",C85=0),"",(SUMIF('1'!$AG$64:$AG$69,A85,'1'!$AC$64:$AC$69)+SUMIF('2'!$AG$64:$AG$69,A85,'2'!$AC$64:$AC$69)+SUMIF('3'!$AG$42:$AG$47,A85,'3'!$AC$42:$AC$47)+SUMIF('4'!$AG$40:$AG$45,A85,'4'!$AC$40:$AC$45)+SUMIF('5'!$AG$35:$AG$40,A85,'5'!$AC$35:$AC$40)+SUMIF('6'!$AG$37:$AG$42,A85,'6'!$AC$37:$AC$42)+SUMIF('7'!$AG$30:$AG$35,A85,'7'!$AC$30:$AC$35)+SUMIF('8'!$AG$76:$AG$81,A85,'8'!$AC$76:$AC$81)+SUMIF('9'!$AG$63:$AG$68,A85,'9'!$AC$63:$AC$68)+SUMIF('10'!$AG$30:$AG$35,A85,'10'!$AC$30:$AC$35)+SUMIF('11'!$AG$34:$AG$39,A85,'11'!$AC$34:$AC$39)+SUMIF('12'!$AG$34:$AG$39,A85,'12'!$AC$34:$AC$39)+SUMIF('13'!$AG$31:$AG$36,A85,'13'!$AC$31:$AC$36)+SUMIF('14'!$AG$37:$AG$42,A85,'14'!$AC$37:$AC$42)+SUMIF('15'!$AG$36:$AG$41,A85,'15'!$AC$36:$AC$41)+SUMIF('16'!$AG$32:$AG$37,A85,'16'!$AC$32:$AC$37)+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D5935" s="472"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$34:$AG$39,A85,'12'!$AC$34:$AC$39)+SUMIF('13'!$AG$31:$AG$36,A85,'13'!$AC$31:$AC$36)+SUMIF('14'!$AG$37:$AG$42,A85,'14'!$AC$37:$AC$42)+SUMIF('15'!$AG$36:$AG$41,A85,'15'!$AC$36:$AC$41)+SUMIF('16'!$AG$32:$AG$37,A85,'16'!$AC$32:$AC$37)+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E5935" s="472" t="str">
        <x:v>Rumus sumber</x:v>
      </x:c>
      <x:c r="F5935" s="472" t="str">
        <x:v>9 Sep 2026 21.01 WIB</x:v>
      </x:c>
    </x:row>
    <x:row r="5936">
      <x:c r="A5936" s="472" t="str">
        <x:v>31</x:v>
      </x:c>
      <x:c r="B5936" s="472" t="str">
        <x:v>E85</x:v>
      </x:c>
      <x:c r="C5936" s="472"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$63:$AG$68,A85,'9'!$AD$63:$AD$68,"Underperform")+COUNTIFS('10'!$AG$30:$AG$35,A85,'10'!$AD$30:$AD$35,"Underperform")+COUNTIFS('11'!$AG$34:$AG$39,A85,'11'!$AD$34:$AD$39,"Underperform")+COUNTIFS('12'!$AG$34:$AG$39,A85,'12'!$AD$34:$AD$39,"Underperform")+COUNTIFS('13'!$AG$31:$AG$36,A85,'13'!$AD$31:$AD$36,"Underperform")+COUNTIFS('14'!$AG$37:$AG$42,A85,'14'!$AD$37:$AD$42,"Underperform")+COUNTIFS('15'!$AG$36:$AG$41,A85,'15'!$AD$36:$AD$41,"Underperform")+COUNTIFS('16'!$AG$32:$AG$37,A85,'16'!$AD$32:$AD$37,"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D5936" s="472"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$34:$AG$39,A85,'12'!$AD$34:$AD$39,"Underperform")+COUNTIFS('13'!$AG$31:$AG$36,A85,'13'!$AD$31:$AD$36,"Underperform")+COUNTIFS('14'!$AG$37:$AG$42,A85,'14'!$AD$37:$AD$42,"Underperform")+COUNTIFS('15'!$AG$36:$AG$41,A85,'15'!$AD$36:$AD$41,"Underperform")+COUNTIFS('16'!$AG$32:$AG$37,A85,'16'!$AD$32:$AD$37,"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E5936" s="472" t="str">
        <x:v>Rumus sumber</x:v>
      </x:c>
      <x:c r="F5936" s="472" t="str">
        <x:v>9 Sep 2026 21.01 WIB</x:v>
      </x:c>
    </x:row>
    <x:row r="5937">
      <x:c r="A5937" s="472" t="str">
        <x:v>31</x:v>
      </x:c>
      <x:c r="B5937" s="472" t="str">
        <x:v>F85</x:v>
      </x:c>
      <x:c r="C5937" s="472" t="str">
        <x:v>=IF(D85="","",IF(D85&gt;=90,"Sangat Baik",IF(D85&gt;=80,"Baik",IF(D85&gt;=70,"Coaching","Underperform"))))</x:v>
      </x:c>
      <x:c r="D5937" s="472"/>
      <x:c r="E5937" s="472" t="str">
        <x:v>Rumus sumber</x:v>
      </x:c>
      <x:c r="F5937" s="472" t="str">
        <x:v>9 Sep 2026 21.01 WIB</x:v>
      </x:c>
    </x:row>
    <x:row r="5938">
      <x:c r="A5938" s="472" t="str">
        <x:v>31</x:v>
      </x:c>
      <x:c r="B5938" s="472" t="str">
        <x:v>C86</x:v>
      </x:c>
      <x:c r="C5938" s="472" t="str">
        <x:v>=IF(A86="","",SUMIF('1'!$AG$64:$AG$69,A86,'1'!$AF$64:$AF$69)+SUMIF('2'!$AG$64:$AG$69,A86,'2'!$AF$64:$AF$69)+SUMIF('3'!$AG$42:$AG$47,A86,'3'!$AF$42:$AF$47)+SUMIF('4'!$AG$40:$AG$45,A86,'4'!$AF$40:$AF$45)+SUMIF('5'!$AG$35:$AG$40,A86,'5'!$AF$35:$AF$40)+SUMIF('6'!$AG$37:$AG$42,A86,'6'!$AF$37:$AF$42)+SUMIF('7'!$AG$30:$AG$35,A86,'7'!$AF$30:$AF$35)+SUMIF('8'!$AG$76:$AG$81,A86,'8'!$AF$76:$AF$81)+SUMIF('9'!$AG$63:$AG$68,A86,'9'!$AF$63:$AF$68)+SUMIF('10'!$AG$30:$AG$35,A86,'10'!$AF$30:$AF$35)+SUMIF('11'!$AG$34:$AG$39,A86,'11'!$AF$34:$AF$39)+SUMIF('12'!$AG$34:$AG$39,A86,'12'!$AF$34:$AF$39)+SUMIF('13'!$AG$31:$AG$36,A86,'13'!$AF$31:$AF$36)+SUMIF('14'!$AG$37:$AG$42,A86,'14'!$AF$37:$AF$42)+SUMIF('15'!$AG$36:$AG$41,A86,'15'!$AF$36:$AF$41)+SUMIF('16'!$AG$32:$AG$37,A86,'16'!$AF$32:$AF$37)+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D5938" s="472"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$34:$AG$39,A86,'12'!$AF$34:$AF$39)+SUMIF('13'!$AG$31:$AG$36,A86,'13'!$AF$31:$AF$36)+SUMIF('14'!$AG$37:$AG$42,A86,'14'!$AF$37:$AF$42)+SUMIF('15'!$AG$36:$AG$41,A86,'15'!$AF$36:$AF$41)+SUMIF('16'!$AG$32:$AG$37,A86,'16'!$AF$32:$AF$37)+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E5938" s="472" t="str">
        <x:v>Rumus sumber</x:v>
      </x:c>
      <x:c r="F5938" s="472" t="str">
        <x:v>9 Sep 2026 21.01 WIB</x:v>
      </x:c>
    </x:row>
    <x:row r="5939">
      <x:c r="A5939" s="472" t="str">
        <x:v>31</x:v>
      </x:c>
      <x:c r="B5939" s="472" t="str">
        <x:v>D86</x:v>
      </x:c>
      <x:c r="C5939" s="472" t="str">
        <x:v>=IF(OR(A86="",C86=0),"",(SUMIF('1'!$AG$64:$AG$69,A86,'1'!$AC$64:$AC$69)+SUMIF('2'!$AG$64:$AG$69,A86,'2'!$AC$64:$AC$69)+SUMIF('3'!$AG$42:$AG$47,A86,'3'!$AC$42:$AC$47)+SUMIF('4'!$AG$40:$AG$45,A86,'4'!$AC$40:$AC$45)+SUMIF('5'!$AG$35:$AG$40,A86,'5'!$AC$35:$AC$40)+SUMIF('6'!$AG$37:$AG$42,A86,'6'!$AC$37:$AC$42)+SUMIF('7'!$AG$30:$AG$35,A86,'7'!$AC$30:$AC$35)+SUMIF('8'!$AG$76:$AG$81,A86,'8'!$AC$76:$AC$81)+SUMIF('9'!$AG$63:$AG$68,A86,'9'!$AC$63:$AC$68)+SUMIF('10'!$AG$30:$AG$35,A86,'10'!$AC$30:$AC$35)+SUMIF('11'!$AG$34:$AG$39,A86,'11'!$AC$34:$AC$39)+SUMIF('12'!$AG$34:$AG$39,A86,'12'!$AC$34:$AC$39)+SUMIF('13'!$AG$31:$AG$36,A86,'13'!$AC$31:$AC$36)+SUMIF('14'!$AG$37:$AG$42,A86,'14'!$AC$37:$AC$42)+SUMIF('15'!$AG$36:$AG$41,A86,'15'!$AC$36:$AC$41)+SUMIF('16'!$AG$32:$AG$37,A86,'16'!$AC$32:$AC$37)+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D5939" s="472"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$34:$AG$39,A86,'12'!$AC$34:$AC$39)+SUMIF('13'!$AG$31:$AG$36,A86,'13'!$AC$31:$AC$36)+SUMIF('14'!$AG$37:$AG$42,A86,'14'!$AC$37:$AC$42)+SUMIF('15'!$AG$36:$AG$41,A86,'15'!$AC$36:$AC$41)+SUMIF('16'!$AG$32:$AG$37,A86,'16'!$AC$32:$AC$37)+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E5939" s="472" t="str">
        <x:v>Rumus sumber</x:v>
      </x:c>
      <x:c r="F5939" s="472" t="str">
        <x:v>9 Sep 2026 21.01 WIB</x:v>
      </x:c>
    </x:row>
    <x:row r="5940">
      <x:c r="A5940" s="472" t="str">
        <x:v>31</x:v>
      </x:c>
      <x:c r="B5940" s="472" t="str">
        <x:v>E86</x:v>
      </x:c>
      <x:c r="C5940" s="472"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$63:$AG$68,A86,'9'!$AD$63:$AD$68,"Underperform")+COUNTIFS('10'!$AG$30:$AG$35,A86,'10'!$AD$30:$AD$35,"Underperform")+COUNTIFS('11'!$AG$34:$AG$39,A86,'11'!$AD$34:$AD$39,"Underperform")+COUNTIFS('12'!$AG$34:$AG$39,A86,'12'!$AD$34:$AD$39,"Underperform")+COUNTIFS('13'!$AG$31:$AG$36,A86,'13'!$AD$31:$AD$36,"Underperform")+COUNTIFS('14'!$AG$37:$AG$42,A86,'14'!$AD$37:$AD$42,"Underperform")+COUNTIFS('15'!$AG$36:$AG$41,A86,'15'!$AD$36:$AD$41,"Underperform")+COUNTIFS('16'!$AG$32:$AG$37,A86,'16'!$AD$32:$AD$37,"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D5940" s="472"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$34:$AG$39,A86,'12'!$AD$34:$AD$39,"Underperform")+COUNTIFS('13'!$AG$31:$AG$36,A86,'13'!$AD$31:$AD$36,"Underperform")+COUNTIFS('14'!$AG$37:$AG$42,A86,'14'!$AD$37:$AD$42,"Underperform")+COUNTIFS('15'!$AG$36:$AG$41,A86,'15'!$AD$36:$AD$41,"Underperform")+COUNTIFS('16'!$AG$32:$AG$37,A86,'16'!$AD$32:$AD$37,"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E5940" s="472" t="str">
        <x:v>Rumus sumber</x:v>
      </x:c>
      <x:c r="F5940" s="472" t="str">
        <x:v>9 Sep 2026 21.01 WIB</x:v>
      </x:c>
    </x:row>
    <x:row r="5941">
      <x:c r="A5941" s="472" t="str">
        <x:v>31</x:v>
      </x:c>
      <x:c r="B5941" s="472" t="str">
        <x:v>F86</x:v>
      </x:c>
      <x:c r="C5941" s="472" t="str">
        <x:v>=IF(D86="","",IF(D86&gt;=90,"Sangat Baik",IF(D86&gt;=80,"Baik",IF(D86&gt;=70,"Coaching","Underperform"))))</x:v>
      </x:c>
      <x:c r="D5941" s="472"/>
      <x:c r="E5941" s="472" t="str">
        <x:v>Rumus sumber</x:v>
      </x:c>
      <x:c r="F5941" s="472" t="str">
        <x:v>9 Sep 2026 21.01 WIB</x:v>
      </x:c>
    </x:row>
    <x:row r="5942">
      <x:c r="A5942" s="472" t="str">
        <x:v>31</x:v>
      </x:c>
      <x:c r="B5942" s="472" t="str">
        <x:v>C87</x:v>
      </x:c>
      <x:c r="C5942" s="472" t="str">
        <x:v>=IF(A87="","",SUMIF('1'!$AG$64:$AG$69,A87,'1'!$AF$64:$AF$69)+SUMIF('2'!$AG$64:$AG$69,A87,'2'!$AF$64:$AF$69)+SUMIF('3'!$AG$42:$AG$47,A87,'3'!$AF$42:$AF$47)+SUMIF('4'!$AG$40:$AG$45,A87,'4'!$AF$40:$AF$45)+SUMIF('5'!$AG$35:$AG$40,A87,'5'!$AF$35:$AF$40)+SUMIF('6'!$AG$37:$AG$42,A87,'6'!$AF$37:$AF$42)+SUMIF('7'!$AG$30:$AG$35,A87,'7'!$AF$30:$AF$35)+SUMIF('8'!$AG$76:$AG$81,A87,'8'!$AF$76:$AF$81)+SUMIF('9'!$AG$63:$AG$68,A87,'9'!$AF$63:$AF$68)+SUMIF('10'!$AG$30:$AG$35,A87,'10'!$AF$30:$AF$35)+SUMIF('11'!$AG$34:$AG$39,A87,'11'!$AF$34:$AF$39)+SUMIF('12'!$AG$34:$AG$39,A87,'12'!$AF$34:$AF$39)+SUMIF('13'!$AG$31:$AG$36,A87,'13'!$AF$31:$AF$36)+SUMIF('14'!$AG$37:$AG$42,A87,'14'!$AF$37:$AF$42)+SUMIF('15'!$AG$36:$AG$41,A87,'15'!$AF$36:$AF$41)+SUMIF('16'!$AG$32:$AG$37,A87,'16'!$AF$32:$AF$37)+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D5942" s="472"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$34:$AG$39,A87,'12'!$AF$34:$AF$39)+SUMIF('13'!$AG$31:$AG$36,A87,'13'!$AF$31:$AF$36)+SUMIF('14'!$AG$37:$AG$42,A87,'14'!$AF$37:$AF$42)+SUMIF('15'!$AG$36:$AG$41,A87,'15'!$AF$36:$AF$41)+SUMIF('16'!$AG$32:$AG$37,A87,'16'!$AF$32:$AF$37)+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E5942" s="472" t="str">
        <x:v>Rumus sumber</x:v>
      </x:c>
      <x:c r="F5942" s="472" t="str">
        <x:v>9 Sep 2026 21.01 WIB</x:v>
      </x:c>
    </x:row>
    <x:row r="5943">
      <x:c r="A5943" s="472" t="str">
        <x:v>31</x:v>
      </x:c>
      <x:c r="B5943" s="472" t="str">
        <x:v>D87</x:v>
      </x:c>
      <x:c r="C5943" s="472" t="str">
        <x:v>=IF(OR(A87="",C87=0),"",(SUMIF('1'!$AG$64:$AG$69,A87,'1'!$AC$64:$AC$69)+SUMIF('2'!$AG$64:$AG$69,A87,'2'!$AC$64:$AC$69)+SUMIF('3'!$AG$42:$AG$47,A87,'3'!$AC$42:$AC$47)+SUMIF('4'!$AG$40:$AG$45,A87,'4'!$AC$40:$AC$45)+SUMIF('5'!$AG$35:$AG$40,A87,'5'!$AC$35:$AC$40)+SUMIF('6'!$AG$37:$AG$42,A87,'6'!$AC$37:$AC$42)+SUMIF('7'!$AG$30:$AG$35,A87,'7'!$AC$30:$AC$35)+SUMIF('8'!$AG$76:$AG$81,A87,'8'!$AC$76:$AC$81)+SUMIF('9'!$AG$63:$AG$68,A87,'9'!$AC$63:$AC$68)+SUMIF('10'!$AG$30:$AG$35,A87,'10'!$AC$30:$AC$35)+SUMIF('11'!$AG$34:$AG$39,A87,'11'!$AC$34:$AC$39)+SUMIF('12'!$AG$34:$AG$39,A87,'12'!$AC$34:$AC$39)+SUMIF('13'!$AG$31:$AG$36,A87,'13'!$AC$31:$AC$36)+SUMIF('14'!$AG$37:$AG$42,A87,'14'!$AC$37:$AC$42)+SUMIF('15'!$AG$36:$AG$41,A87,'15'!$AC$36:$AC$41)+SUMIF('16'!$AG$32:$AG$37,A87,'16'!$AC$32:$AC$37)+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D5943" s="472"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$34:$AG$39,A87,'12'!$AC$34:$AC$39)+SUMIF('13'!$AG$31:$AG$36,A87,'13'!$AC$31:$AC$36)+SUMIF('14'!$AG$37:$AG$42,A87,'14'!$AC$37:$AC$42)+SUMIF('15'!$AG$36:$AG$41,A87,'15'!$AC$36:$AC$41)+SUMIF('16'!$AG$32:$AG$37,A87,'16'!$AC$32:$AC$37)+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E5943" s="472" t="str">
        <x:v>Rumus sumber</x:v>
      </x:c>
      <x:c r="F5943" s="472" t="str">
        <x:v>9 Sep 2026 21.01 WIB</x:v>
      </x:c>
    </x:row>
    <x:row r="5944">
      <x:c r="A5944" s="472" t="str">
        <x:v>31</x:v>
      </x:c>
      <x:c r="B5944" s="472" t="str">
        <x:v>E87</x:v>
      </x:c>
      <x:c r="C5944" s="472"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$63:$AG$68,A87,'9'!$AD$63:$AD$68,"Underperform")+COUNTIFS('10'!$AG$30:$AG$35,A87,'10'!$AD$30:$AD$35,"Underperform")+COUNTIFS('11'!$AG$34:$AG$39,A87,'11'!$AD$34:$AD$39,"Underperform")+COUNTIFS('12'!$AG$34:$AG$39,A87,'12'!$AD$34:$AD$39,"Underperform")+COUNTIFS('13'!$AG$31:$AG$36,A87,'13'!$AD$31:$AD$36,"Underperform")+COUNTIFS('14'!$AG$37:$AG$42,A87,'14'!$AD$37:$AD$42,"Underperform")+COUNTIFS('15'!$AG$36:$AG$41,A87,'15'!$AD$36:$AD$41,"Underperform")+COUNTIFS('16'!$AG$32:$AG$37,A87,'16'!$AD$32:$AD$37,"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D5944" s="472"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$34:$AG$39,A87,'12'!$AD$34:$AD$39,"Underperform")+COUNTIFS('13'!$AG$31:$AG$36,A87,'13'!$AD$31:$AD$36,"Underperform")+COUNTIFS('14'!$AG$37:$AG$42,A87,'14'!$AD$37:$AD$42,"Underperform")+COUNTIFS('15'!$AG$36:$AG$41,A87,'15'!$AD$36:$AD$41,"Underperform")+COUNTIFS('16'!$AG$32:$AG$37,A87,'16'!$AD$32:$AD$37,"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E5944" s="472" t="str">
        <x:v>Rumus sumber</x:v>
      </x:c>
      <x:c r="F5944" s="472" t="str">
        <x:v>9 Sep 2026 21.01 WIB</x:v>
      </x:c>
    </x:row>
    <x:row r="5945">
      <x:c r="A5945" s="472" t="str">
        <x:v>31</x:v>
      </x:c>
      <x:c r="B5945" s="472" t="str">
        <x:v>F87</x:v>
      </x:c>
      <x:c r="C5945" s="472" t="str">
        <x:v>=IF(D87="","",IF(D87&gt;=90,"Sangat Baik",IF(D87&gt;=80,"Baik",IF(D87&gt;=70,"Coaching","Underperform"))))</x:v>
      </x:c>
      <x:c r="D5945" s="472"/>
      <x:c r="E5945" s="472" t="str">
        <x:v>Rumus sumber</x:v>
      </x:c>
      <x:c r="F5945" s="472" t="str">
        <x:v>9 Sep 2026 21.01 WIB</x:v>
      </x:c>
    </x:row>
    <x:row r="5946">
      <x:c r="A5946" s="472" t="str">
        <x:v>31</x:v>
      </x:c>
      <x:c r="B5946" s="472" t="str">
        <x:v>C88</x:v>
      </x:c>
      <x:c r="C5946" s="472" t="str">
        <x:v>=IF(A88="","",SUMIF('1'!$AG$64:$AG$69,A88,'1'!$AF$64:$AF$69)+SUMIF('2'!$AG$64:$AG$69,A88,'2'!$AF$64:$AF$69)+SUMIF('3'!$AG$42:$AG$47,A88,'3'!$AF$42:$AF$47)+SUMIF('4'!$AG$40:$AG$45,A88,'4'!$AF$40:$AF$45)+SUMIF('5'!$AG$35:$AG$40,A88,'5'!$AF$35:$AF$40)+SUMIF('6'!$AG$37:$AG$42,A88,'6'!$AF$37:$AF$42)+SUMIF('7'!$AG$30:$AG$35,A88,'7'!$AF$30:$AF$35)+SUMIF('8'!$AG$76:$AG$81,A88,'8'!$AF$76:$AF$81)+SUMIF('9'!$AG$63:$AG$68,A88,'9'!$AF$63:$AF$68)+SUMIF('10'!$AG$30:$AG$35,A88,'10'!$AF$30:$AF$35)+SUMIF('11'!$AG$34:$AG$39,A88,'11'!$AF$34:$AF$39)+SUMIF('12'!$AG$34:$AG$39,A88,'12'!$AF$34:$AF$39)+SUMIF('13'!$AG$31:$AG$36,A88,'13'!$AF$31:$AF$36)+SUMIF('14'!$AG$37:$AG$42,A88,'14'!$AF$37:$AF$42)+SUMIF('15'!$AG$36:$AG$41,A88,'15'!$AF$36:$AF$41)+SUMIF('16'!$AG$32:$AG$37,A88,'16'!$AF$32:$AF$37)+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D5946" s="472"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$34:$AG$39,A88,'12'!$AF$34:$AF$39)+SUMIF('13'!$AG$31:$AG$36,A88,'13'!$AF$31:$AF$36)+SUMIF('14'!$AG$37:$AG$42,A88,'14'!$AF$37:$AF$42)+SUMIF('15'!$AG$36:$AG$41,A88,'15'!$AF$36:$AF$41)+SUMIF('16'!$AG$32:$AG$37,A88,'16'!$AF$32:$AF$37)+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E5946" s="472" t="str">
        <x:v>Rumus sumber</x:v>
      </x:c>
      <x:c r="F5946" s="472" t="str">
        <x:v>9 Sep 2026 21.01 WIB</x:v>
      </x:c>
    </x:row>
    <x:row r="5947">
      <x:c r="A5947" s="472" t="str">
        <x:v>31</x:v>
      </x:c>
      <x:c r="B5947" s="472" t="str">
        <x:v>D88</x:v>
      </x:c>
      <x:c r="C5947" s="472" t="str">
        <x:v>=IF(OR(A88="",C88=0),"",(SUMIF('1'!$AG$64:$AG$69,A88,'1'!$AC$64:$AC$69)+SUMIF('2'!$AG$64:$AG$69,A88,'2'!$AC$64:$AC$69)+SUMIF('3'!$AG$42:$AG$47,A88,'3'!$AC$42:$AC$47)+SUMIF('4'!$AG$40:$AG$45,A88,'4'!$AC$40:$AC$45)+SUMIF('5'!$AG$35:$AG$40,A88,'5'!$AC$35:$AC$40)+SUMIF('6'!$AG$37:$AG$42,A88,'6'!$AC$37:$AC$42)+SUMIF('7'!$AG$30:$AG$35,A88,'7'!$AC$30:$AC$35)+SUMIF('8'!$AG$76:$AG$81,A88,'8'!$AC$76:$AC$81)+SUMIF('9'!$AG$63:$AG$68,A88,'9'!$AC$63:$AC$68)+SUMIF('10'!$AG$30:$AG$35,A88,'10'!$AC$30:$AC$35)+SUMIF('11'!$AG$34:$AG$39,A88,'11'!$AC$34:$AC$39)+SUMIF('12'!$AG$34:$AG$39,A88,'12'!$AC$34:$AC$39)+SUMIF('13'!$AG$31:$AG$36,A88,'13'!$AC$31:$AC$36)+SUMIF('14'!$AG$37:$AG$42,A88,'14'!$AC$37:$AC$42)+SUMIF('15'!$AG$36:$AG$41,A88,'15'!$AC$36:$AC$41)+SUMIF('16'!$AG$32:$AG$37,A88,'16'!$AC$32:$AC$37)+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D5947" s="472"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$34:$AG$39,A88,'12'!$AC$34:$AC$39)+SUMIF('13'!$AG$31:$AG$36,A88,'13'!$AC$31:$AC$36)+SUMIF('14'!$AG$37:$AG$42,A88,'14'!$AC$37:$AC$42)+SUMIF('15'!$AG$36:$AG$41,A88,'15'!$AC$36:$AC$41)+SUMIF('16'!$AG$32:$AG$37,A88,'16'!$AC$32:$AC$37)+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E5947" s="472" t="str">
        <x:v>Rumus sumber</x:v>
      </x:c>
      <x:c r="F5947" s="472" t="str">
        <x:v>9 Sep 2026 21.01 WIB</x:v>
      </x:c>
    </x:row>
    <x:row r="5948">
      <x:c r="A5948" s="472" t="str">
        <x:v>31</x:v>
      </x:c>
      <x:c r="B5948" s="472" t="str">
        <x:v>E88</x:v>
      </x:c>
      <x:c r="C5948" s="472"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$63:$AG$68,A88,'9'!$AD$63:$AD$68,"Underperform")+COUNTIFS('10'!$AG$30:$AG$35,A88,'10'!$AD$30:$AD$35,"Underperform")+COUNTIFS('11'!$AG$34:$AG$39,A88,'11'!$AD$34:$AD$39,"Underperform")+COUNTIFS('12'!$AG$34:$AG$39,A88,'12'!$AD$34:$AD$39,"Underperform")+COUNTIFS('13'!$AG$31:$AG$36,A88,'13'!$AD$31:$AD$36,"Underperform")+COUNTIFS('14'!$AG$37:$AG$42,A88,'14'!$AD$37:$AD$42,"Underperform")+COUNTIFS('15'!$AG$36:$AG$41,A88,'15'!$AD$36:$AD$41,"Underperform")+COUNTIFS('16'!$AG$32:$AG$37,A88,'16'!$AD$32:$AD$37,"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D5948" s="472"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$34:$AG$39,A88,'12'!$AD$34:$AD$39,"Underperform")+COUNTIFS('13'!$AG$31:$AG$36,A88,'13'!$AD$31:$AD$36,"Underperform")+COUNTIFS('14'!$AG$37:$AG$42,A88,'14'!$AD$37:$AD$42,"Underperform")+COUNTIFS('15'!$AG$36:$AG$41,A88,'15'!$AD$36:$AD$41,"Underperform")+COUNTIFS('16'!$AG$32:$AG$37,A88,'16'!$AD$32:$AD$37,"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E5948" s="472" t="str">
        <x:v>Rumus sumber</x:v>
      </x:c>
      <x:c r="F5948" s="472" t="str">
        <x:v>9 Sep 2026 21.01 WIB</x:v>
      </x:c>
    </x:row>
    <x:row r="5949">
      <x:c r="A5949" s="472" t="str">
        <x:v>31</x:v>
      </x:c>
      <x:c r="B5949" s="472" t="str">
        <x:v>F88</x:v>
      </x:c>
      <x:c r="C5949" s="472" t="str">
        <x:v>=IF(D88="","",IF(D88&gt;=90,"Sangat Baik",IF(D88&gt;=80,"Baik",IF(D88&gt;=70,"Coaching","Underperform"))))</x:v>
      </x:c>
      <x:c r="D5949" s="472"/>
      <x:c r="E5949" s="472" t="str">
        <x:v>Rumus sumber</x:v>
      </x:c>
      <x:c r="F5949" s="472" t="str">
        <x:v>9 Sep 2026 21.01 WIB</x:v>
      </x:c>
    </x:row>
    <x:row r="5950">
      <x:c r="A5950" s="472" t="str">
        <x:v>31</x:v>
      </x:c>
      <x:c r="B5950" s="472" t="str">
        <x:v>C89</x:v>
      </x:c>
      <x:c r="C5950" s="472" t="str">
        <x:v>=IF(A89="","",SUMIF('1'!$AG$64:$AG$69,A89,'1'!$AF$64:$AF$69)+SUMIF('2'!$AG$64:$AG$69,A89,'2'!$AF$64:$AF$69)+SUMIF('3'!$AG$42:$AG$47,A89,'3'!$AF$42:$AF$47)+SUMIF('4'!$AG$40:$AG$45,A89,'4'!$AF$40:$AF$45)+SUMIF('5'!$AG$35:$AG$40,A89,'5'!$AF$35:$AF$40)+SUMIF('6'!$AG$37:$AG$42,A89,'6'!$AF$37:$AF$42)+SUMIF('7'!$AG$30:$AG$35,A89,'7'!$AF$30:$AF$35)+SUMIF('8'!$AG$76:$AG$81,A89,'8'!$AF$76:$AF$81)+SUMIF('9'!$AG$63:$AG$68,A89,'9'!$AF$63:$AF$68)+SUMIF('10'!$AG$30:$AG$35,A89,'10'!$AF$30:$AF$35)+SUMIF('11'!$AG$34:$AG$39,A89,'11'!$AF$34:$AF$39)+SUMIF('12'!$AG$34:$AG$39,A89,'12'!$AF$34:$AF$39)+SUMIF('13'!$AG$31:$AG$36,A89,'13'!$AF$31:$AF$36)+SUMIF('14'!$AG$37:$AG$42,A89,'14'!$AF$37:$AF$42)+SUMIF('15'!$AG$36:$AG$41,A89,'15'!$AF$36:$AF$41)+SUMIF('16'!$AG$32:$AG$37,A89,'16'!$AF$32:$AF$37)+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D5950" s="472"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$34:$AG$39,A89,'12'!$AF$34:$AF$39)+SUMIF('13'!$AG$31:$AG$36,A89,'13'!$AF$31:$AF$36)+SUMIF('14'!$AG$37:$AG$42,A89,'14'!$AF$37:$AF$42)+SUMIF('15'!$AG$36:$AG$41,A89,'15'!$AF$36:$AF$41)+SUMIF('16'!$AG$32:$AG$37,A89,'16'!$AF$32:$AF$37)+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E5950" s="472" t="str">
        <x:v>Rumus sumber</x:v>
      </x:c>
      <x:c r="F5950" s="472" t="str">
        <x:v>9 Sep 2026 21.01 WIB</x:v>
      </x:c>
    </x:row>
    <x:row r="5951">
      <x:c r="A5951" s="472" t="str">
        <x:v>31</x:v>
      </x:c>
      <x:c r="B5951" s="472" t="str">
        <x:v>D89</x:v>
      </x:c>
      <x:c r="C5951" s="472" t="str">
        <x:v>=IF(OR(A89="",C89=0),"",(SUMIF('1'!$AG$64:$AG$69,A89,'1'!$AC$64:$AC$69)+SUMIF('2'!$AG$64:$AG$69,A89,'2'!$AC$64:$AC$69)+SUMIF('3'!$AG$42:$AG$47,A89,'3'!$AC$42:$AC$47)+SUMIF('4'!$AG$40:$AG$45,A89,'4'!$AC$40:$AC$45)+SUMIF('5'!$AG$35:$AG$40,A89,'5'!$AC$35:$AC$40)+SUMIF('6'!$AG$37:$AG$42,A89,'6'!$AC$37:$AC$42)+SUMIF('7'!$AG$30:$AG$35,A89,'7'!$AC$30:$AC$35)+SUMIF('8'!$AG$76:$AG$81,A89,'8'!$AC$76:$AC$81)+SUMIF('9'!$AG$63:$AG$68,A89,'9'!$AC$63:$AC$68)+SUMIF('10'!$AG$30:$AG$35,A89,'10'!$AC$30:$AC$35)+SUMIF('11'!$AG$34:$AG$39,A89,'11'!$AC$34:$AC$39)+SUMIF('12'!$AG$34:$AG$39,A89,'12'!$AC$34:$AC$39)+SUMIF('13'!$AG$31:$AG$36,A89,'13'!$AC$31:$AC$36)+SUMIF('14'!$AG$37:$AG$42,A89,'14'!$AC$37:$AC$42)+SUMIF('15'!$AG$36:$AG$41,A89,'15'!$AC$36:$AC$41)+SUMIF('16'!$AG$32:$AG$37,A89,'16'!$AC$32:$AC$37)+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D5951" s="472"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$34:$AG$39,A89,'12'!$AC$34:$AC$39)+SUMIF('13'!$AG$31:$AG$36,A89,'13'!$AC$31:$AC$36)+SUMIF('14'!$AG$37:$AG$42,A89,'14'!$AC$37:$AC$42)+SUMIF('15'!$AG$36:$AG$41,A89,'15'!$AC$36:$AC$41)+SUMIF('16'!$AG$32:$AG$37,A89,'16'!$AC$32:$AC$37)+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E5951" s="472" t="str">
        <x:v>Rumus sumber</x:v>
      </x:c>
      <x:c r="F5951" s="472" t="str">
        <x:v>9 Sep 2026 21.01 WIB</x:v>
      </x:c>
    </x:row>
    <x:row r="5952">
      <x:c r="A5952" s="472" t="str">
        <x:v>31</x:v>
      </x:c>
      <x:c r="B5952" s="472" t="str">
        <x:v>E89</x:v>
      </x:c>
      <x:c r="C5952" s="472"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$63:$AG$68,A89,'9'!$AD$63:$AD$68,"Underperform")+COUNTIFS('10'!$AG$30:$AG$35,A89,'10'!$AD$30:$AD$35,"Underperform")+COUNTIFS('11'!$AG$34:$AG$39,A89,'11'!$AD$34:$AD$39,"Underperform")+COUNTIFS('12'!$AG$34:$AG$39,A89,'12'!$AD$34:$AD$39,"Underperform")+COUNTIFS('13'!$AG$31:$AG$36,A89,'13'!$AD$31:$AD$36,"Underperform")+COUNTIFS('14'!$AG$37:$AG$42,A89,'14'!$AD$37:$AD$42,"Underperform")+COUNTIFS('15'!$AG$36:$AG$41,A89,'15'!$AD$36:$AD$41,"Underperform")+COUNTIFS('16'!$AG$32:$AG$37,A89,'16'!$AD$32:$AD$37,"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D5952" s="472"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$34:$AG$39,A89,'12'!$AD$34:$AD$39,"Underperform")+COUNTIFS('13'!$AG$31:$AG$36,A89,'13'!$AD$31:$AD$36,"Underperform")+COUNTIFS('14'!$AG$37:$AG$42,A89,'14'!$AD$37:$AD$42,"Underperform")+COUNTIFS('15'!$AG$36:$AG$41,A89,'15'!$AD$36:$AD$41,"Underperform")+COUNTIFS('16'!$AG$32:$AG$37,A89,'16'!$AD$32:$AD$37,"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E5952" s="472" t="str">
        <x:v>Rumus sumber</x:v>
      </x:c>
      <x:c r="F5952" s="472" t="str">
        <x:v>9 Sep 2026 21.01 WIB</x:v>
      </x:c>
    </x:row>
    <x:row r="5953">
      <x:c r="A5953" s="472" t="str">
        <x:v>31</x:v>
      </x:c>
      <x:c r="B5953" s="472" t="str">
        <x:v>F89</x:v>
      </x:c>
      <x:c r="C5953" s="472" t="str">
        <x:v>=IF(D89="","",IF(D89&gt;=90,"Sangat Baik",IF(D89&gt;=80,"Baik",IF(D89&gt;=70,"Coaching","Underperform"))))</x:v>
      </x:c>
      <x:c r="D5953" s="472"/>
      <x:c r="E5953" s="472" t="str">
        <x:v>Rumus sumber</x:v>
      </x:c>
      <x:c r="F5953" s="472" t="str">
        <x:v>9 Sep 2026 21.01 WIB</x:v>
      </x:c>
    </x:row>
    <x:row r="5954">
      <x:c r="A5954" s="472" t="str">
        <x:v>31</x:v>
      </x:c>
      <x:c r="B5954" s="472" t="str">
        <x:v>C90</x:v>
      </x:c>
      <x:c r="C5954" s="472" t="str">
        <x:v>=IF(A90="","",SUMIF('1'!$AG$64:$AG$69,A90,'1'!$AF$64:$AF$69)+SUMIF('2'!$AG$64:$AG$69,A90,'2'!$AF$64:$AF$69)+SUMIF('3'!$AG$42:$AG$47,A90,'3'!$AF$42:$AF$47)+SUMIF('4'!$AG$40:$AG$45,A90,'4'!$AF$40:$AF$45)+SUMIF('5'!$AG$35:$AG$40,A90,'5'!$AF$35:$AF$40)+SUMIF('6'!$AG$37:$AG$42,A90,'6'!$AF$37:$AF$42)+SUMIF('7'!$AG$30:$AG$35,A90,'7'!$AF$30:$AF$35)+SUMIF('8'!$AG$76:$AG$81,A90,'8'!$AF$76:$AF$81)+SUMIF('9'!$AG$63:$AG$68,A90,'9'!$AF$63:$AF$68)+SUMIF('10'!$AG$30:$AG$35,A90,'10'!$AF$30:$AF$35)+SUMIF('11'!$AG$34:$AG$39,A90,'11'!$AF$34:$AF$39)+SUMIF('12'!$AG$34:$AG$39,A90,'12'!$AF$34:$AF$39)+SUMIF('13'!$AG$31:$AG$36,A90,'13'!$AF$31:$AF$36)+SUMIF('14'!$AG$37:$AG$42,A90,'14'!$AF$37:$AF$42)+SUMIF('15'!$AG$36:$AG$41,A90,'15'!$AF$36:$AF$41)+SUMIF('16'!$AG$32:$AG$37,A90,'16'!$AF$32:$AF$37)+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D5954" s="472"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$34:$AG$39,A90,'12'!$AF$34:$AF$39)+SUMIF('13'!$AG$31:$AG$36,A90,'13'!$AF$31:$AF$36)+SUMIF('14'!$AG$37:$AG$42,A90,'14'!$AF$37:$AF$42)+SUMIF('15'!$AG$36:$AG$41,A90,'15'!$AF$36:$AF$41)+SUMIF('16'!$AG$32:$AG$37,A90,'16'!$AF$32:$AF$37)+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E5954" s="472" t="str">
        <x:v>Rumus sumber</x:v>
      </x:c>
      <x:c r="F5954" s="472" t="str">
        <x:v>9 Sep 2026 21.01 WIB</x:v>
      </x:c>
    </x:row>
    <x:row r="5955">
      <x:c r="A5955" s="472" t="str">
        <x:v>31</x:v>
      </x:c>
      <x:c r="B5955" s="472" t="str">
        <x:v>D90</x:v>
      </x:c>
      <x:c r="C5955" s="472" t="str">
        <x:v>=IF(OR(A90="",C90=0),"",(SUMIF('1'!$AG$64:$AG$69,A90,'1'!$AC$64:$AC$69)+SUMIF('2'!$AG$64:$AG$69,A90,'2'!$AC$64:$AC$69)+SUMIF('3'!$AG$42:$AG$47,A90,'3'!$AC$42:$AC$47)+SUMIF('4'!$AG$40:$AG$45,A90,'4'!$AC$40:$AC$45)+SUMIF('5'!$AG$35:$AG$40,A90,'5'!$AC$35:$AC$40)+SUMIF('6'!$AG$37:$AG$42,A90,'6'!$AC$37:$AC$42)+SUMIF('7'!$AG$30:$AG$35,A90,'7'!$AC$30:$AC$35)+SUMIF('8'!$AG$76:$AG$81,A90,'8'!$AC$76:$AC$81)+SUMIF('9'!$AG$63:$AG$68,A90,'9'!$AC$63:$AC$68)+SUMIF('10'!$AG$30:$AG$35,A90,'10'!$AC$30:$AC$35)+SUMIF('11'!$AG$34:$AG$39,A90,'11'!$AC$34:$AC$39)+SUMIF('12'!$AG$34:$AG$39,A90,'12'!$AC$34:$AC$39)+SUMIF('13'!$AG$31:$AG$36,A90,'13'!$AC$31:$AC$36)+SUMIF('14'!$AG$37:$AG$42,A90,'14'!$AC$37:$AC$42)+SUMIF('15'!$AG$36:$AG$41,A90,'15'!$AC$36:$AC$41)+SUMIF('16'!$AG$32:$AG$37,A90,'16'!$AC$32:$AC$37)+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D5955" s="472"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$34:$AG$39,A90,'12'!$AC$34:$AC$39)+SUMIF('13'!$AG$31:$AG$36,A90,'13'!$AC$31:$AC$36)+SUMIF('14'!$AG$37:$AG$42,A90,'14'!$AC$37:$AC$42)+SUMIF('15'!$AG$36:$AG$41,A90,'15'!$AC$36:$AC$41)+SUMIF('16'!$AG$32:$AG$37,A90,'16'!$AC$32:$AC$37)+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E5955" s="472" t="str">
        <x:v>Rumus sumber</x:v>
      </x:c>
      <x:c r="F5955" s="472" t="str">
        <x:v>9 Sep 2026 21.01 WIB</x:v>
      </x:c>
    </x:row>
    <x:row r="5956">
      <x:c r="A5956" s="472" t="str">
        <x:v>31</x:v>
      </x:c>
      <x:c r="B5956" s="472" t="str">
        <x:v>E90</x:v>
      </x:c>
      <x:c r="C5956" s="472"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$63:$AG$68,A90,'9'!$AD$63:$AD$68,"Underperform")+COUNTIFS('10'!$AG$30:$AG$35,A90,'10'!$AD$30:$AD$35,"Underperform")+COUNTIFS('11'!$AG$34:$AG$39,A90,'11'!$AD$34:$AD$39,"Underperform")+COUNTIFS('12'!$AG$34:$AG$39,A90,'12'!$AD$34:$AD$39,"Underperform")+COUNTIFS('13'!$AG$31:$AG$36,A90,'13'!$AD$31:$AD$36,"Underperform")+COUNTIFS('14'!$AG$37:$AG$42,A90,'14'!$AD$37:$AD$42,"Underperform")+COUNTIFS('15'!$AG$36:$AG$41,A90,'15'!$AD$36:$AD$41,"Underperform")+COUNTIFS('16'!$AG$32:$AG$37,A90,'16'!$AD$32:$AD$37,"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D5956" s="472"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$34:$AG$39,A90,'12'!$AD$34:$AD$39,"Underperform")+COUNTIFS('13'!$AG$31:$AG$36,A90,'13'!$AD$31:$AD$36,"Underperform")+COUNTIFS('14'!$AG$37:$AG$42,A90,'14'!$AD$37:$AD$42,"Underperform")+COUNTIFS('15'!$AG$36:$AG$41,A90,'15'!$AD$36:$AD$41,"Underperform")+COUNTIFS('16'!$AG$32:$AG$37,A90,'16'!$AD$32:$AD$37,"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E5956" s="472" t="str">
        <x:v>Rumus sumber</x:v>
      </x:c>
      <x:c r="F5956" s="472" t="str">
        <x:v>9 Sep 2026 21.01 WIB</x:v>
      </x:c>
    </x:row>
    <x:row r="5957">
      <x:c r="A5957" s="472" t="str">
        <x:v>31</x:v>
      </x:c>
      <x:c r="B5957" s="472" t="str">
        <x:v>F90</x:v>
      </x:c>
      <x:c r="C5957" s="472" t="str">
        <x:v>=IF(D90="","",IF(D90&gt;=90,"Sangat Baik",IF(D90&gt;=80,"Baik",IF(D90&gt;=70,"Coaching","Underperform"))))</x:v>
      </x:c>
      <x:c r="D5957" s="472"/>
      <x:c r="E5957" s="472" t="str">
        <x:v>Rumus sumber</x:v>
      </x:c>
      <x:c r="F5957" s="472" t="str">
        <x:v>9 Sep 2026 21.01 WIB</x:v>
      </x:c>
    </x:row>
    <x:row r="5958">
      <x:c r="A5958" s="472" t="str">
        <x:v>31</x:v>
      </x:c>
      <x:c r="B5958" s="472" t="str">
        <x:v>C91</x:v>
      </x:c>
      <x:c r="C5958" s="472" t="str">
        <x:v>=IF(A91="","",SUMIF('1'!$AG$64:$AG$69,A91,'1'!$AF$64:$AF$69)+SUMIF('2'!$AG$64:$AG$69,A91,'2'!$AF$64:$AF$69)+SUMIF('3'!$AG$42:$AG$47,A91,'3'!$AF$42:$AF$47)+SUMIF('4'!$AG$40:$AG$45,A91,'4'!$AF$40:$AF$45)+SUMIF('5'!$AG$35:$AG$40,A91,'5'!$AF$35:$AF$40)+SUMIF('6'!$AG$37:$AG$42,A91,'6'!$AF$37:$AF$42)+SUMIF('7'!$AG$30:$AG$35,A91,'7'!$AF$30:$AF$35)+SUMIF('8'!$AG$76:$AG$81,A91,'8'!$AF$76:$AF$81)+SUMIF('9'!$AG$63:$AG$68,A91,'9'!$AF$63:$AF$68)+SUMIF('10'!$AG$30:$AG$35,A91,'10'!$AF$30:$AF$35)+SUMIF('11'!$AG$34:$AG$39,A91,'11'!$AF$34:$AF$39)+SUMIF('12'!$AG$34:$AG$39,A91,'12'!$AF$34:$AF$39)+SUMIF('13'!$AG$31:$AG$36,A91,'13'!$AF$31:$AF$36)+SUMIF('14'!$AG$37:$AG$42,A91,'14'!$AF$37:$AF$42)+SUMIF('15'!$AG$36:$AG$41,A91,'15'!$AF$36:$AF$41)+SUMIF('16'!$AG$32:$AG$37,A91,'16'!$AF$32:$AF$37)+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D5958" s="472"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$34:$AG$39,A91,'12'!$AF$34:$AF$39)+SUMIF('13'!$AG$31:$AG$36,A91,'13'!$AF$31:$AF$36)+SUMIF('14'!$AG$37:$AG$42,A91,'14'!$AF$37:$AF$42)+SUMIF('15'!$AG$36:$AG$41,A91,'15'!$AF$36:$AF$41)+SUMIF('16'!$AG$32:$AG$37,A91,'16'!$AF$32:$AF$37)+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E5958" s="472" t="str">
        <x:v>Rumus sumber</x:v>
      </x:c>
      <x:c r="F5958" s="472" t="str">
        <x:v>9 Sep 2026 21.01 WIB</x:v>
      </x:c>
    </x:row>
    <x:row r="5959">
      <x:c r="A5959" s="472" t="str">
        <x:v>31</x:v>
      </x:c>
      <x:c r="B5959" s="472" t="str">
        <x:v>D91</x:v>
      </x:c>
      <x:c r="C5959" s="472" t="str">
        <x:v>=IF(OR(A91="",C91=0),"",(SUMIF('1'!$AG$64:$AG$69,A91,'1'!$AC$64:$AC$69)+SUMIF('2'!$AG$64:$AG$69,A91,'2'!$AC$64:$AC$69)+SUMIF('3'!$AG$42:$AG$47,A91,'3'!$AC$42:$AC$47)+SUMIF('4'!$AG$40:$AG$45,A91,'4'!$AC$40:$AC$45)+SUMIF('5'!$AG$35:$AG$40,A91,'5'!$AC$35:$AC$40)+SUMIF('6'!$AG$37:$AG$42,A91,'6'!$AC$37:$AC$42)+SUMIF('7'!$AG$30:$AG$35,A91,'7'!$AC$30:$AC$35)+SUMIF('8'!$AG$76:$AG$81,A91,'8'!$AC$76:$AC$81)+SUMIF('9'!$AG$63:$AG$68,A91,'9'!$AC$63:$AC$68)+SUMIF('10'!$AG$30:$AG$35,A91,'10'!$AC$30:$AC$35)+SUMIF('11'!$AG$34:$AG$39,A91,'11'!$AC$34:$AC$39)+SUMIF('12'!$AG$34:$AG$39,A91,'12'!$AC$34:$AC$39)+SUMIF('13'!$AG$31:$AG$36,A91,'13'!$AC$31:$AC$36)+SUMIF('14'!$AG$37:$AG$42,A91,'14'!$AC$37:$AC$42)+SUMIF('15'!$AG$36:$AG$41,A91,'15'!$AC$36:$AC$41)+SUMIF('16'!$AG$32:$AG$37,A91,'16'!$AC$32:$AC$37)+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D5959" s="472"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$34:$AG$39,A91,'12'!$AC$34:$AC$39)+SUMIF('13'!$AG$31:$AG$36,A91,'13'!$AC$31:$AC$36)+SUMIF('14'!$AG$37:$AG$42,A91,'14'!$AC$37:$AC$42)+SUMIF('15'!$AG$36:$AG$41,A91,'15'!$AC$36:$AC$41)+SUMIF('16'!$AG$32:$AG$37,A91,'16'!$AC$32:$AC$37)+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E5959" s="472" t="str">
        <x:v>Rumus sumber</x:v>
      </x:c>
      <x:c r="F5959" s="472" t="str">
        <x:v>9 Sep 2026 21.01 WIB</x:v>
      </x:c>
    </x:row>
    <x:row r="5960">
      <x:c r="A5960" s="472" t="str">
        <x:v>31</x:v>
      </x:c>
      <x:c r="B5960" s="472" t="str">
        <x:v>E91</x:v>
      </x:c>
      <x:c r="C5960" s="472"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$63:$AG$68,A91,'9'!$AD$63:$AD$68,"Underperform")+COUNTIFS('10'!$AG$30:$AG$35,A91,'10'!$AD$30:$AD$35,"Underperform")+COUNTIFS('11'!$AG$34:$AG$39,A91,'11'!$AD$34:$AD$39,"Underperform")+COUNTIFS('12'!$AG$34:$AG$39,A91,'12'!$AD$34:$AD$39,"Underperform")+COUNTIFS('13'!$AG$31:$AG$36,A91,'13'!$AD$31:$AD$36,"Underperform")+COUNTIFS('14'!$AG$37:$AG$42,A91,'14'!$AD$37:$AD$42,"Underperform")+COUNTIFS('15'!$AG$36:$AG$41,A91,'15'!$AD$36:$AD$41,"Underperform")+COUNTIFS('16'!$AG$32:$AG$37,A91,'16'!$AD$32:$AD$37,"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D5960" s="472"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$34:$AG$39,A91,'12'!$AD$34:$AD$39,"Underperform")+COUNTIFS('13'!$AG$31:$AG$36,A91,'13'!$AD$31:$AD$36,"Underperform")+COUNTIFS('14'!$AG$37:$AG$42,A91,'14'!$AD$37:$AD$42,"Underperform")+COUNTIFS('15'!$AG$36:$AG$41,A91,'15'!$AD$36:$AD$41,"Underperform")+COUNTIFS('16'!$AG$32:$AG$37,A91,'16'!$AD$32:$AD$37,"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E5960" s="472" t="str">
        <x:v>Rumus sumber</x:v>
      </x:c>
      <x:c r="F5960" s="472" t="str">
        <x:v>9 Sep 2026 21.01 WIB</x:v>
      </x:c>
    </x:row>
    <x:row r="5961">
      <x:c r="A5961" s="472" t="str">
        <x:v>31</x:v>
      </x:c>
      <x:c r="B5961" s="472" t="str">
        <x:v>F91</x:v>
      </x:c>
      <x:c r="C5961" s="472" t="str">
        <x:v>=IF(D91="","",IF(D91&gt;=90,"Sangat Baik",IF(D91&gt;=80,"Baik",IF(D91&gt;=70,"Coaching","Underperform"))))</x:v>
      </x:c>
      <x:c r="D5961" s="472"/>
      <x:c r="E5961" s="472" t="str">
        <x:v>Rumus sumber</x:v>
      </x:c>
      <x:c r="F5961" s="472" t="str">
        <x:v>9 Sep 2026 21.01 WIB</x:v>
      </x:c>
    </x:row>
    <x:row r="5962">
      <x:c r="A5962" s="472" t="str">
        <x:v>31</x:v>
      </x:c>
      <x:c r="B5962" s="472" t="str">
        <x:v>C92</x:v>
      </x:c>
      <x:c r="C5962" s="472" t="str">
        <x:v>=IF(A92="","",SUMIF('1'!$AG$64:$AG$69,A92,'1'!$AF$64:$AF$69)+SUMIF('2'!$AG$64:$AG$69,A92,'2'!$AF$64:$AF$69)+SUMIF('3'!$AG$42:$AG$47,A92,'3'!$AF$42:$AF$47)+SUMIF('4'!$AG$40:$AG$45,A92,'4'!$AF$40:$AF$45)+SUMIF('5'!$AG$35:$AG$40,A92,'5'!$AF$35:$AF$40)+SUMIF('6'!$AG$37:$AG$42,A92,'6'!$AF$37:$AF$42)+SUMIF('7'!$AG$30:$AG$35,A92,'7'!$AF$30:$AF$35)+SUMIF('8'!$AG$76:$AG$81,A92,'8'!$AF$76:$AF$81)+SUMIF('9'!$AG$63:$AG$68,A92,'9'!$AF$63:$AF$68)+SUMIF('10'!$AG$30:$AG$35,A92,'10'!$AF$30:$AF$35)+SUMIF('11'!$AG$34:$AG$39,A92,'11'!$AF$34:$AF$39)+SUMIF('12'!$AG$34:$AG$39,A92,'12'!$AF$34:$AF$39)+SUMIF('13'!$AG$31:$AG$36,A92,'13'!$AF$31:$AF$36)+SUMIF('14'!$AG$37:$AG$42,A92,'14'!$AF$37:$AF$42)+SUMIF('15'!$AG$36:$AG$41,A92,'15'!$AF$36:$AF$41)+SUMIF('16'!$AG$32:$AG$37,A92,'16'!$AF$32:$AF$37)+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D5962" s="472"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$34:$AG$39,A92,'12'!$AF$34:$AF$39)+SUMIF('13'!$AG$31:$AG$36,A92,'13'!$AF$31:$AF$36)+SUMIF('14'!$AG$37:$AG$42,A92,'14'!$AF$37:$AF$42)+SUMIF('15'!$AG$36:$AG$41,A92,'15'!$AF$36:$AF$41)+SUMIF('16'!$AG$32:$AG$37,A92,'16'!$AF$32:$AF$37)+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E5962" s="472" t="str">
        <x:v>Rumus sumber</x:v>
      </x:c>
      <x:c r="F5962" s="472" t="str">
        <x:v>9 Sep 2026 21.01 WIB</x:v>
      </x:c>
    </x:row>
    <x:row r="5963">
      <x:c r="A5963" s="472" t="str">
        <x:v>31</x:v>
      </x:c>
      <x:c r="B5963" s="472" t="str">
        <x:v>D92</x:v>
      </x:c>
      <x:c r="C5963" s="472" t="str">
        <x:v>=IF(OR(A92="",C92=0),"",(SUMIF('1'!$AG$64:$AG$69,A92,'1'!$AC$64:$AC$69)+SUMIF('2'!$AG$64:$AG$69,A92,'2'!$AC$64:$AC$69)+SUMIF('3'!$AG$42:$AG$47,A92,'3'!$AC$42:$AC$47)+SUMIF('4'!$AG$40:$AG$45,A92,'4'!$AC$40:$AC$45)+SUMIF('5'!$AG$35:$AG$40,A92,'5'!$AC$35:$AC$40)+SUMIF('6'!$AG$37:$AG$42,A92,'6'!$AC$37:$AC$42)+SUMIF('7'!$AG$30:$AG$35,A92,'7'!$AC$30:$AC$35)+SUMIF('8'!$AG$76:$AG$81,A92,'8'!$AC$76:$AC$81)+SUMIF('9'!$AG$63:$AG$68,A92,'9'!$AC$63:$AC$68)+SUMIF('10'!$AG$30:$AG$35,A92,'10'!$AC$30:$AC$35)+SUMIF('11'!$AG$34:$AG$39,A92,'11'!$AC$34:$AC$39)+SUMIF('12'!$AG$34:$AG$39,A92,'12'!$AC$34:$AC$39)+SUMIF('13'!$AG$31:$AG$36,A92,'13'!$AC$31:$AC$36)+SUMIF('14'!$AG$37:$AG$42,A92,'14'!$AC$37:$AC$42)+SUMIF('15'!$AG$36:$AG$41,A92,'15'!$AC$36:$AC$41)+SUMIF('16'!$AG$32:$AG$37,A92,'16'!$AC$32:$AC$37)+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D5963" s="472"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$34:$AG$39,A92,'12'!$AC$34:$AC$39)+SUMIF('13'!$AG$31:$AG$36,A92,'13'!$AC$31:$AC$36)+SUMIF('14'!$AG$37:$AG$42,A92,'14'!$AC$37:$AC$42)+SUMIF('15'!$AG$36:$AG$41,A92,'15'!$AC$36:$AC$41)+SUMIF('16'!$AG$32:$AG$37,A92,'16'!$AC$32:$AC$37)+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E5963" s="472" t="str">
        <x:v>Rumus sumber</x:v>
      </x:c>
      <x:c r="F5963" s="472" t="str">
        <x:v>9 Sep 2026 21.01 WIB</x:v>
      </x:c>
    </x:row>
    <x:row r="5964">
      <x:c r="A5964" s="472" t="str">
        <x:v>31</x:v>
      </x:c>
      <x:c r="B5964" s="472" t="str">
        <x:v>E92</x:v>
      </x:c>
      <x:c r="C5964" s="472"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$63:$AG$68,A92,'9'!$AD$63:$AD$68,"Underperform")+COUNTIFS('10'!$AG$30:$AG$35,A92,'10'!$AD$30:$AD$35,"Underperform")+COUNTIFS('11'!$AG$34:$AG$39,A92,'11'!$AD$34:$AD$39,"Underperform")+COUNTIFS('12'!$AG$34:$AG$39,A92,'12'!$AD$34:$AD$39,"Underperform")+COUNTIFS('13'!$AG$31:$AG$36,A92,'13'!$AD$31:$AD$36,"Underperform")+COUNTIFS('14'!$AG$37:$AG$42,A92,'14'!$AD$37:$AD$42,"Underperform")+COUNTIFS('15'!$AG$36:$AG$41,A92,'15'!$AD$36:$AD$41,"Underperform")+COUNTIFS('16'!$AG$32:$AG$37,A92,'16'!$AD$32:$AD$37,"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D5964" s="472"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$34:$AG$39,A92,'12'!$AD$34:$AD$39,"Underperform")+COUNTIFS('13'!$AG$31:$AG$36,A92,'13'!$AD$31:$AD$36,"Underperform")+COUNTIFS('14'!$AG$37:$AG$42,A92,'14'!$AD$37:$AD$42,"Underperform")+COUNTIFS('15'!$AG$36:$AG$41,A92,'15'!$AD$36:$AD$41,"Underperform")+COUNTIFS('16'!$AG$32:$AG$37,A92,'16'!$AD$32:$AD$37,"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E5964" s="472" t="str">
        <x:v>Rumus sumber</x:v>
      </x:c>
      <x:c r="F5964" s="472" t="str">
        <x:v>9 Sep 2026 21.01 WIB</x:v>
      </x:c>
    </x:row>
    <x:row r="5965">
      <x:c r="A5965" s="472" t="str">
        <x:v>31</x:v>
      </x:c>
      <x:c r="B5965" s="472" t="str">
        <x:v>F92</x:v>
      </x:c>
      <x:c r="C5965" s="472" t="str">
        <x:v>=IF(D92="","",IF(D92&gt;=90,"Sangat Baik",IF(D92&gt;=80,"Baik",IF(D92&gt;=70,"Coaching","Underperform"))))</x:v>
      </x:c>
      <x:c r="D5965" s="472"/>
      <x:c r="E5965" s="472" t="str">
        <x:v>Rumus sumber</x:v>
      </x:c>
      <x:c r="F5965" s="472" t="str">
        <x:v>9 Sep 2026 21.01 WIB</x:v>
      </x:c>
    </x:row>
    <x:row r="5966">
      <x:c r="A5966" s="472" t="str">
        <x:v>31</x:v>
      </x:c>
      <x:c r="B5966" s="472" t="str">
        <x:v>C93</x:v>
      </x:c>
      <x:c r="C5966" s="472" t="str">
        <x:v>=IF(A93="","",SUMIF('1'!$AG$64:$AG$69,A93,'1'!$AF$64:$AF$69)+SUMIF('2'!$AG$64:$AG$69,A93,'2'!$AF$64:$AF$69)+SUMIF('3'!$AG$42:$AG$47,A93,'3'!$AF$42:$AF$47)+SUMIF('4'!$AG$40:$AG$45,A93,'4'!$AF$40:$AF$45)+SUMIF('5'!$AG$35:$AG$40,A93,'5'!$AF$35:$AF$40)+SUMIF('6'!$AG$37:$AG$42,A93,'6'!$AF$37:$AF$42)+SUMIF('7'!$AG$30:$AG$35,A93,'7'!$AF$30:$AF$35)+SUMIF('8'!$AG$76:$AG$81,A93,'8'!$AF$76:$AF$81)+SUMIF('9'!$AG$63:$AG$68,A93,'9'!$AF$63:$AF$68)+SUMIF('10'!$AG$30:$AG$35,A93,'10'!$AF$30:$AF$35)+SUMIF('11'!$AG$34:$AG$39,A93,'11'!$AF$34:$AF$39)+SUMIF('12'!$AG$34:$AG$39,A93,'12'!$AF$34:$AF$39)+SUMIF('13'!$AG$31:$AG$36,A93,'13'!$AF$31:$AF$36)+SUMIF('14'!$AG$37:$AG$42,A93,'14'!$AF$37:$AF$42)+SUMIF('15'!$AG$36:$AG$41,A93,'15'!$AF$36:$AF$41)+SUMIF('16'!$AG$32:$AG$37,A93,'16'!$AF$32:$AF$37)+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D5966" s="472"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$34:$AG$39,A93,'12'!$AF$34:$AF$39)+SUMIF('13'!$AG$31:$AG$36,A93,'13'!$AF$31:$AF$36)+SUMIF('14'!$AG$37:$AG$42,A93,'14'!$AF$37:$AF$42)+SUMIF('15'!$AG$36:$AG$41,A93,'15'!$AF$36:$AF$41)+SUMIF('16'!$AG$32:$AG$37,A93,'16'!$AF$32:$AF$37)+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E5966" s="472" t="str">
        <x:v>Rumus sumber</x:v>
      </x:c>
      <x:c r="F5966" s="472" t="str">
        <x:v>9 Sep 2026 21.01 WIB</x:v>
      </x:c>
    </x:row>
    <x:row r="5967">
      <x:c r="A5967" s="472" t="str">
        <x:v>31</x:v>
      </x:c>
      <x:c r="B5967" s="472" t="str">
        <x:v>D93</x:v>
      </x:c>
      <x:c r="C5967" s="472" t="str">
        <x:v>=IF(OR(A93="",C93=0),"",(SUMIF('1'!$AG$64:$AG$69,A93,'1'!$AC$64:$AC$69)+SUMIF('2'!$AG$64:$AG$69,A93,'2'!$AC$64:$AC$69)+SUMIF('3'!$AG$42:$AG$47,A93,'3'!$AC$42:$AC$47)+SUMIF('4'!$AG$40:$AG$45,A93,'4'!$AC$40:$AC$45)+SUMIF('5'!$AG$35:$AG$40,A93,'5'!$AC$35:$AC$40)+SUMIF('6'!$AG$37:$AG$42,A93,'6'!$AC$37:$AC$42)+SUMIF('7'!$AG$30:$AG$35,A93,'7'!$AC$30:$AC$35)+SUMIF('8'!$AG$76:$AG$81,A93,'8'!$AC$76:$AC$81)+SUMIF('9'!$AG$63:$AG$68,A93,'9'!$AC$63:$AC$68)+SUMIF('10'!$AG$30:$AG$35,A93,'10'!$AC$30:$AC$35)+SUMIF('11'!$AG$34:$AG$39,A93,'11'!$AC$34:$AC$39)+SUMIF('12'!$AG$34:$AG$39,A93,'12'!$AC$34:$AC$39)+SUMIF('13'!$AG$31:$AG$36,A93,'13'!$AC$31:$AC$36)+SUMIF('14'!$AG$37:$AG$42,A93,'14'!$AC$37:$AC$42)+SUMIF('15'!$AG$36:$AG$41,A93,'15'!$AC$36:$AC$41)+SUMIF('16'!$AG$32:$AG$37,A93,'16'!$AC$32:$AC$37)+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D5967" s="472"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$34:$AG$39,A93,'12'!$AC$34:$AC$39)+SUMIF('13'!$AG$31:$AG$36,A93,'13'!$AC$31:$AC$36)+SUMIF('14'!$AG$37:$AG$42,A93,'14'!$AC$37:$AC$42)+SUMIF('15'!$AG$36:$AG$41,A93,'15'!$AC$36:$AC$41)+SUMIF('16'!$AG$32:$AG$37,A93,'16'!$AC$32:$AC$37)+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E5967" s="472" t="str">
        <x:v>Rumus sumber</x:v>
      </x:c>
      <x:c r="F5967" s="472" t="str">
        <x:v>9 Sep 2026 21.01 WIB</x:v>
      </x:c>
    </x:row>
    <x:row r="5968">
      <x:c r="A5968" s="472" t="str">
        <x:v>31</x:v>
      </x:c>
      <x:c r="B5968" s="472" t="str">
        <x:v>E93</x:v>
      </x:c>
      <x:c r="C5968" s="472"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$63:$AG$68,A93,'9'!$AD$63:$AD$68,"Underperform")+COUNTIFS('10'!$AG$30:$AG$35,A93,'10'!$AD$30:$AD$35,"Underperform")+COUNTIFS('11'!$AG$34:$AG$39,A93,'11'!$AD$34:$AD$39,"Underperform")+COUNTIFS('12'!$AG$34:$AG$39,A93,'12'!$AD$34:$AD$39,"Underperform")+COUNTIFS('13'!$AG$31:$AG$36,A93,'13'!$AD$31:$AD$36,"Underperform")+COUNTIFS('14'!$AG$37:$AG$42,A93,'14'!$AD$37:$AD$42,"Underperform")+COUNTIFS('15'!$AG$36:$AG$41,A93,'15'!$AD$36:$AD$41,"Underperform")+COUNTIFS('16'!$AG$32:$AG$37,A93,'16'!$AD$32:$AD$37,"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D5968" s="472"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$34:$AG$39,A93,'12'!$AD$34:$AD$39,"Underperform")+COUNTIFS('13'!$AG$31:$AG$36,A93,'13'!$AD$31:$AD$36,"Underperform")+COUNTIFS('14'!$AG$37:$AG$42,A93,'14'!$AD$37:$AD$42,"Underperform")+COUNTIFS('15'!$AG$36:$AG$41,A93,'15'!$AD$36:$AD$41,"Underperform")+COUNTIFS('16'!$AG$32:$AG$37,A93,'16'!$AD$32:$AD$37,"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E5968" s="472" t="str">
        <x:v>Rumus sumber</x:v>
      </x:c>
      <x:c r="F5968" s="472" t="str">
        <x:v>9 Sep 2026 21.01 WIB</x:v>
      </x:c>
    </x:row>
    <x:row r="5969">
      <x:c r="A5969" s="472" t="str">
        <x:v>31</x:v>
      </x:c>
      <x:c r="B5969" s="472" t="str">
        <x:v>F93</x:v>
      </x:c>
      <x:c r="C5969" s="472" t="str">
        <x:v>=IF(D93="","",IF(D93&gt;=90,"Sangat Baik",IF(D93&gt;=80,"Baik",IF(D93&gt;=70,"Coaching","Underperform"))))</x:v>
      </x:c>
      <x:c r="D5969" s="472"/>
      <x:c r="E5969" s="472" t="str">
        <x:v>Rumus sumber</x:v>
      </x:c>
      <x:c r="F5969" s="472" t="str">
        <x:v>9 Sep 2026 21.01 WIB</x:v>
      </x:c>
    </x:row>
    <x:row r="5970">
      <x:c r="A5970" s="472" t="str">
        <x:v>31</x:v>
      </x:c>
      <x:c r="B5970" s="472" t="str">
        <x:v>C94</x:v>
      </x:c>
      <x:c r="C5970" s="472" t="str">
        <x:v>=IF(A94="","",SUMIF('1'!$AG$64:$AG$69,A94,'1'!$AF$64:$AF$69)+SUMIF('2'!$AG$64:$AG$69,A94,'2'!$AF$64:$AF$69)+SUMIF('3'!$AG$42:$AG$47,A94,'3'!$AF$42:$AF$47)+SUMIF('4'!$AG$40:$AG$45,A94,'4'!$AF$40:$AF$45)+SUMIF('5'!$AG$35:$AG$40,A94,'5'!$AF$35:$AF$40)+SUMIF('6'!$AG$37:$AG$42,A94,'6'!$AF$37:$AF$42)+SUMIF('7'!$AG$30:$AG$35,A94,'7'!$AF$30:$AF$35)+SUMIF('8'!$AG$76:$AG$81,A94,'8'!$AF$76:$AF$81)+SUMIF('9'!$AG$63:$AG$68,A94,'9'!$AF$63:$AF$68)+SUMIF('10'!$AG$30:$AG$35,A94,'10'!$AF$30:$AF$35)+SUMIF('11'!$AG$34:$AG$39,A94,'11'!$AF$34:$AF$39)+SUMIF('12'!$AG$34:$AG$39,A94,'12'!$AF$34:$AF$39)+SUMIF('13'!$AG$31:$AG$36,A94,'13'!$AF$31:$AF$36)+SUMIF('14'!$AG$37:$AG$42,A94,'14'!$AF$37:$AF$42)+SUMIF('15'!$AG$36:$AG$41,A94,'15'!$AF$36:$AF$41)+SUMIF('16'!$AG$32:$AG$37,A94,'16'!$AF$32:$AF$37)+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D5970" s="472"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$34:$AG$39,A94,'12'!$AF$34:$AF$39)+SUMIF('13'!$AG$31:$AG$36,A94,'13'!$AF$31:$AF$36)+SUMIF('14'!$AG$37:$AG$42,A94,'14'!$AF$37:$AF$42)+SUMIF('15'!$AG$36:$AG$41,A94,'15'!$AF$36:$AF$41)+SUMIF('16'!$AG$32:$AG$37,A94,'16'!$AF$32:$AF$37)+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E5970" s="472" t="str">
        <x:v>Rumus sumber</x:v>
      </x:c>
      <x:c r="F5970" s="472" t="str">
        <x:v>9 Sep 2026 21.01 WIB</x:v>
      </x:c>
    </x:row>
    <x:row r="5971">
      <x:c r="A5971" s="472" t="str">
        <x:v>31</x:v>
      </x:c>
      <x:c r="B5971" s="472" t="str">
        <x:v>D94</x:v>
      </x:c>
      <x:c r="C5971" s="472" t="str">
        <x:v>=IF(OR(A94="",C94=0),"",(SUMIF('1'!$AG$64:$AG$69,A94,'1'!$AC$64:$AC$69)+SUMIF('2'!$AG$64:$AG$69,A94,'2'!$AC$64:$AC$69)+SUMIF('3'!$AG$42:$AG$47,A94,'3'!$AC$42:$AC$47)+SUMIF('4'!$AG$40:$AG$45,A94,'4'!$AC$40:$AC$45)+SUMIF('5'!$AG$35:$AG$40,A94,'5'!$AC$35:$AC$40)+SUMIF('6'!$AG$37:$AG$42,A94,'6'!$AC$37:$AC$42)+SUMIF('7'!$AG$30:$AG$35,A94,'7'!$AC$30:$AC$35)+SUMIF('8'!$AG$76:$AG$81,A94,'8'!$AC$76:$AC$81)+SUMIF('9'!$AG$63:$AG$68,A94,'9'!$AC$63:$AC$68)+SUMIF('10'!$AG$30:$AG$35,A94,'10'!$AC$30:$AC$35)+SUMIF('11'!$AG$34:$AG$39,A94,'11'!$AC$34:$AC$39)+SUMIF('12'!$AG$34:$AG$39,A94,'12'!$AC$34:$AC$39)+SUMIF('13'!$AG$31:$AG$36,A94,'13'!$AC$31:$AC$36)+SUMIF('14'!$AG$37:$AG$42,A94,'14'!$AC$37:$AC$42)+SUMIF('15'!$AG$36:$AG$41,A94,'15'!$AC$36:$AC$41)+SUMIF('16'!$AG$32:$AG$37,A94,'16'!$AC$32:$AC$37)+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D5971" s="472"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$34:$AG$39,A94,'12'!$AC$34:$AC$39)+SUMIF('13'!$AG$31:$AG$36,A94,'13'!$AC$31:$AC$36)+SUMIF('14'!$AG$37:$AG$42,A94,'14'!$AC$37:$AC$42)+SUMIF('15'!$AG$36:$AG$41,A94,'15'!$AC$36:$AC$41)+SUMIF('16'!$AG$32:$AG$37,A94,'16'!$AC$32:$AC$37)+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E5971" s="472" t="str">
        <x:v>Rumus sumber</x:v>
      </x:c>
      <x:c r="F5971" s="472" t="str">
        <x:v>9 Sep 2026 21.01 WIB</x:v>
      </x:c>
    </x:row>
    <x:row r="5972">
      <x:c r="A5972" s="472" t="str">
        <x:v>31</x:v>
      </x:c>
      <x:c r="B5972" s="472" t="str">
        <x:v>E94</x:v>
      </x:c>
      <x:c r="C5972" s="472"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$63:$AG$68,A94,'9'!$AD$63:$AD$68,"Underperform")+COUNTIFS('10'!$AG$30:$AG$35,A94,'10'!$AD$30:$AD$35,"Underperform")+COUNTIFS('11'!$AG$34:$AG$39,A94,'11'!$AD$34:$AD$39,"Underperform")+COUNTIFS('12'!$AG$34:$AG$39,A94,'12'!$AD$34:$AD$39,"Underperform")+COUNTIFS('13'!$AG$31:$AG$36,A94,'13'!$AD$31:$AD$36,"Underperform")+COUNTIFS('14'!$AG$37:$AG$42,A94,'14'!$AD$37:$AD$42,"Underperform")+COUNTIFS('15'!$AG$36:$AG$41,A94,'15'!$AD$36:$AD$41,"Underperform")+COUNTIFS('16'!$AG$32:$AG$37,A94,'16'!$AD$32:$AD$37,"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D5972" s="472"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$34:$AG$39,A94,'12'!$AD$34:$AD$39,"Underperform")+COUNTIFS('13'!$AG$31:$AG$36,A94,'13'!$AD$31:$AD$36,"Underperform")+COUNTIFS('14'!$AG$37:$AG$42,A94,'14'!$AD$37:$AD$42,"Underperform")+COUNTIFS('15'!$AG$36:$AG$41,A94,'15'!$AD$36:$AD$41,"Underperform")+COUNTIFS('16'!$AG$32:$AG$37,A94,'16'!$AD$32:$AD$37,"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E5972" s="472" t="str">
        <x:v>Rumus sumber</x:v>
      </x:c>
      <x:c r="F5972" s="472" t="str">
        <x:v>9 Sep 2026 21.01 WIB</x:v>
      </x:c>
    </x:row>
    <x:row r="5973">
      <x:c r="A5973" s="472" t="str">
        <x:v>31</x:v>
      </x:c>
      <x:c r="B5973" s="472" t="str">
        <x:v>F94</x:v>
      </x:c>
      <x:c r="C5973" s="472" t="str">
        <x:v>=IF(D94="","",IF(D94&gt;=90,"Sangat Baik",IF(D94&gt;=80,"Baik",IF(D94&gt;=70,"Coaching","Underperform"))))</x:v>
      </x:c>
      <x:c r="D5973" s="472"/>
      <x:c r="E5973" s="472" t="str">
        <x:v>Rumus sumber</x:v>
      </x:c>
      <x:c r="F5973" s="472" t="str">
        <x:v>9 Sep 2026 21.01 WIB</x:v>
      </x:c>
    </x:row>
    <x:row r="5974">
      <x:c r="A5974" s="472" t="str">
        <x:v>31</x:v>
      </x:c>
      <x:c r="B5974" s="472" t="str">
        <x:v>C95</x:v>
      </x:c>
      <x:c r="C5974" s="472" t="str">
        <x:v>=IF(A95="","",SUMIF('1'!$K$64:$K$69,A95,'1'!$AF$64:$AF$69)+SUMIF('2'!$K$64:$K$69,A95,'2'!$AF$64:$AF$69)+SUMIF('3'!$K$42:$K$47,A95,'3'!$AF$42:$AF$47)+SUMIF('4'!$K$40:$K$45,A95,'4'!$AF$40:$AF$45)+SUMIF('5'!$K$35:$K$40,A95,'5'!$AF$35:$AF$40)+SUMIF('6'!$K$37:$K$42,A95,'6'!$AF$37:$AF$42)+SUMIF('7'!$K$30:$K$35,A95,'7'!$AF$30:$AF$35)+SUMIF('8'!$K$76:$K$81,A95,'8'!$AF$76:$AF$81)+SUMIF('9'!$K$63:$K$68,A95,'9'!$AF$63:$AF$68)+SUMIF('10'!$K$30:$K$35,A95,'10'!$AF$30:$AF$35)+SUMIF('11'!$K$34:$K$39,A95,'11'!$AF$34:$AF$39)+SUMIF('12'!$K$34:$K$39,A95,'12'!$AF$34:$AF$39)+SUMIF('13'!$K$31:$K$36,A95,'13'!$AF$31:$AF$36)+SUMIF('14'!$K$37:$K$42,A95,'14'!$AF$37:$AF$42)+SUMIF('15'!$K$36:$K$41,A95,'15'!$AF$36:$AF$41)+SUMIF('16'!$K$32:$K$37,A95,'16'!$AF$32:$AF$37)+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D5974" s="472"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$34:$K$39,A95,'12'!$AF$34:$AF$39)+SUMIF('13'!$K$31:$K$36,A95,'13'!$AF$31:$AF$36)+SUMIF('14'!$K$37:$K$42,A95,'14'!$AF$37:$AF$42)+SUMIF('15'!$K$36:$K$41,A95,'15'!$AF$36:$AF$41)+SUMIF('16'!$K$32:$K$37,A95,'16'!$AF$32:$AF$37)+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E5974" s="472" t="str">
        <x:v>Rumus sumber</x:v>
      </x:c>
      <x:c r="F5974" s="472" t="str">
        <x:v>9 Sep 2026 21.01 WIB</x:v>
      </x:c>
    </x:row>
    <x:row r="5975">
      <x:c r="A5975" s="472" t="str">
        <x:v>31</x:v>
      </x:c>
      <x:c r="B5975" s="472" t="str">
        <x:v>D95</x:v>
      </x:c>
      <x:c r="C5975" s="472" t="str">
        <x:v>=IF(OR(A95="",C95=0),"",(SUMIF('1'!$K$64:$K$69,A95,'1'!$AC$64:$AC$69)+SUMIF('2'!$K$64:$K$69,A95,'2'!$AC$64:$AC$69)+SUMIF('3'!$K$42:$K$47,A95,'3'!$AC$42:$AC$47)+SUMIF('4'!$K$40:$K$45,A95,'4'!$AC$40:$AC$45)+SUMIF('5'!$K$35:$K$40,A95,'5'!$AC$35:$AC$40)+SUMIF('6'!$K$37:$K$42,A95,'6'!$AC$37:$AC$42)+SUMIF('7'!$K$30:$K$35,A95,'7'!$AC$30:$AC$35)+SUMIF('8'!$K$76:$K$81,A95,'8'!$AC$76:$AC$81)+SUMIF('9'!$K$63:$K$68,A95,'9'!$AC$63:$AC$68)+SUMIF('10'!$K$30:$K$35,A95,'10'!$AC$30:$AC$35)+SUMIF('11'!$K$34:$K$39,A95,'11'!$AC$34:$AC$39)+SUMIF('12'!$K$34:$K$39,A95,'12'!$AC$34:$AC$39)+SUMIF('13'!$K$31:$K$36,A95,'13'!$AC$31:$AC$36)+SUMIF('14'!$K$37:$K$42,A95,'14'!$AC$37:$AC$42)+SUMIF('15'!$K$36:$K$41,A95,'15'!$AC$36:$AC$41)+SUMIF('16'!$K$32:$K$37,A95,'16'!$AC$32:$AC$37)+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D5975" s="472"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$34:$K$39,A95,'12'!$AC$34:$AC$39)+SUMIF('13'!$K$31:$K$36,A95,'13'!$AC$31:$AC$36)+SUMIF('14'!$K$37:$K$42,A95,'14'!$AC$37:$AC$42)+SUMIF('15'!$K$36:$K$41,A95,'15'!$AC$36:$AC$41)+SUMIF('16'!$K$32:$K$37,A95,'16'!$AC$32:$AC$37)+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E5975" s="472" t="str">
        <x:v>Rumus sumber</x:v>
      </x:c>
      <x:c r="F5975" s="472" t="str">
        <x:v>9 Sep 2026 21.01 WIB</x:v>
      </x:c>
    </x:row>
    <x:row r="5976">
      <x:c r="A5976" s="472" t="str">
        <x:v>31</x:v>
      </x:c>
      <x:c r="B5976" s="472" t="str">
        <x:v>E95</x:v>
      </x:c>
      <x:c r="C5976" s="472"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$63:$K$68,A95,'9'!$AD$63:$AD$68,"Underperform")+COUNTIFS('10'!$K$30:$K$35,A95,'10'!$AD$30:$AD$35,"Underperform")+COUNTIFS('11'!$K$34:$K$39,A95,'11'!$AD$34:$AD$39,"Underperform")+COUNTIFS('12'!$K$34:$K$39,A95,'12'!$AD$34:$AD$39,"Underperform")+COUNTIFS('13'!$K$31:$K$36,A95,'13'!$AD$31:$AD$36,"Underperform")+COUNTIFS('14'!$K$37:$K$42,A95,'14'!$AD$37:$AD$42,"Underperform")+COUNTIFS('15'!$K$36:$K$41,A95,'15'!$AD$36:$AD$41,"Underperform")+COUNTIFS('16'!$K$32:$K$37,A95,'16'!$AD$32:$AD$37,"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D5976" s="472"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$34:$K$39,A95,'12'!$AD$34:$AD$39,"Underperform")+COUNTIFS('13'!$K$31:$K$36,A95,'13'!$AD$31:$AD$36,"Underperform")+COUNTIFS('14'!$K$37:$K$42,A95,'14'!$AD$37:$AD$42,"Underperform")+COUNTIFS('15'!$K$36:$K$41,A95,'15'!$AD$36:$AD$41,"Underperform")+COUNTIFS('16'!$K$32:$K$37,A95,'16'!$AD$32:$AD$37,"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E5976" s="472" t="str">
        <x:v>Rumus sumber</x:v>
      </x:c>
      <x:c r="F5976" s="472" t="str">
        <x:v>9 Sep 2026 21.01 WIB</x:v>
      </x:c>
    </x:row>
    <x:row r="5977">
      <x:c r="A5977" s="472" t="str">
        <x:v>31</x:v>
      </x:c>
      <x:c r="B5977" s="472" t="str">
        <x:v>F95</x:v>
      </x:c>
      <x:c r="C5977" s="472" t="str">
        <x:v>=IF(D95="","",IF(D95&gt;=90,"Sangat Baik",IF(D95&gt;=80,"Baik",IF(D95&gt;=70,"Coaching","Underperform"))))</x:v>
      </x:c>
      <x:c r="D5977" s="472"/>
      <x:c r="E5977" s="472" t="str">
        <x:v>Rumus sumber</x:v>
      </x:c>
      <x:c r="F5977" s="472" t="str">
        <x:v>9 Sep 2026 21.01 WIB</x:v>
      </x:c>
    </x:row>
    <x:row r="5978">
      <x:c r="A5978" s="472" t="str">
        <x:v>31</x:v>
      </x:c>
      <x:c r="B5978" s="472" t="str">
        <x:v>C96</x:v>
      </x:c>
      <x:c r="C5978" s="472" t="str">
        <x:v>=IF(A96="","",SUMIF('1'!$K$64:$K$69,A96,'1'!$AF$64:$AF$69)+SUMIF('2'!$K$64:$K$69,A96,'2'!$AF$64:$AF$69)+SUMIF('3'!$K$42:$K$47,A96,'3'!$AF$42:$AF$47)+SUMIF('4'!$K$40:$K$45,A96,'4'!$AF$40:$AF$45)+SUMIF('5'!$K$35:$K$40,A96,'5'!$AF$35:$AF$40)+SUMIF('6'!$K$37:$K$42,A96,'6'!$AF$37:$AF$42)+SUMIF('7'!$K$30:$K$35,A96,'7'!$AF$30:$AF$35)+SUMIF('8'!$K$76:$K$81,A96,'8'!$AF$76:$AF$81)+SUMIF('9'!$K$63:$K$68,A96,'9'!$AF$63:$AF$68)+SUMIF('10'!$K$30:$K$35,A96,'10'!$AF$30:$AF$35)+SUMIF('11'!$K$34:$K$39,A96,'11'!$AF$34:$AF$39)+SUMIF('12'!$K$34:$K$39,A96,'12'!$AF$34:$AF$39)+SUMIF('13'!$K$31:$K$36,A96,'13'!$AF$31:$AF$36)+SUMIF('14'!$K$37:$K$42,A96,'14'!$AF$37:$AF$42)+SUMIF('15'!$K$36:$K$41,A96,'15'!$AF$36:$AF$41)+SUMIF('16'!$K$32:$K$37,A96,'16'!$AF$32:$AF$37)+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D5978" s="472"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$34:$K$39,A96,'12'!$AF$34:$AF$39)+SUMIF('13'!$K$31:$K$36,A96,'13'!$AF$31:$AF$36)+SUMIF('14'!$K$37:$K$42,A96,'14'!$AF$37:$AF$42)+SUMIF('15'!$K$36:$K$41,A96,'15'!$AF$36:$AF$41)+SUMIF('16'!$K$32:$K$37,A96,'16'!$AF$32:$AF$37)+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E5978" s="472" t="str">
        <x:v>Rumus sumber</x:v>
      </x:c>
      <x:c r="F5978" s="472" t="str">
        <x:v>9 Sep 2026 21.01 WIB</x:v>
      </x:c>
    </x:row>
    <x:row r="5979">
      <x:c r="A5979" s="472" t="str">
        <x:v>31</x:v>
      </x:c>
      <x:c r="B5979" s="472" t="str">
        <x:v>D96</x:v>
      </x:c>
      <x:c r="C5979" s="472" t="str">
        <x:v>=IF(OR(A96="",C96=0),"",(SUMIF('1'!$K$64:$K$69,A96,'1'!$AC$64:$AC$69)+SUMIF('2'!$K$64:$K$69,A96,'2'!$AC$64:$AC$69)+SUMIF('3'!$K$42:$K$47,A96,'3'!$AC$42:$AC$47)+SUMIF('4'!$K$40:$K$45,A96,'4'!$AC$40:$AC$45)+SUMIF('5'!$K$35:$K$40,A96,'5'!$AC$35:$AC$40)+SUMIF('6'!$K$37:$K$42,A96,'6'!$AC$37:$AC$42)+SUMIF('7'!$K$30:$K$35,A96,'7'!$AC$30:$AC$35)+SUMIF('8'!$K$76:$K$81,A96,'8'!$AC$76:$AC$81)+SUMIF('9'!$K$63:$K$68,A96,'9'!$AC$63:$AC$68)+SUMIF('10'!$K$30:$K$35,A96,'10'!$AC$30:$AC$35)+SUMIF('11'!$K$34:$K$39,A96,'11'!$AC$34:$AC$39)+SUMIF('12'!$K$34:$K$39,A96,'12'!$AC$34:$AC$39)+SUMIF('13'!$K$31:$K$36,A96,'13'!$AC$31:$AC$36)+SUMIF('14'!$K$37:$K$42,A96,'14'!$AC$37:$AC$42)+SUMIF('15'!$K$36:$K$41,A96,'15'!$AC$36:$AC$41)+SUMIF('16'!$K$32:$K$37,A96,'16'!$AC$32:$AC$37)+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D5979" s="472"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$34:$K$39,A96,'12'!$AC$34:$AC$39)+SUMIF('13'!$K$31:$K$36,A96,'13'!$AC$31:$AC$36)+SUMIF('14'!$K$37:$K$42,A96,'14'!$AC$37:$AC$42)+SUMIF('15'!$K$36:$K$41,A96,'15'!$AC$36:$AC$41)+SUMIF('16'!$K$32:$K$37,A96,'16'!$AC$32:$AC$37)+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E5979" s="472" t="str">
        <x:v>Rumus sumber</x:v>
      </x:c>
      <x:c r="F5979" s="472" t="str">
        <x:v>9 Sep 2026 21.01 WIB</x:v>
      </x:c>
    </x:row>
    <x:row r="5980">
      <x:c r="A5980" s="472" t="str">
        <x:v>31</x:v>
      </x:c>
      <x:c r="B5980" s="472" t="str">
        <x:v>E96</x:v>
      </x:c>
      <x:c r="C5980" s="472"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$63:$K$68,A96,'9'!$AD$63:$AD$68,"Underperform")+COUNTIFS('10'!$K$30:$K$35,A96,'10'!$AD$30:$AD$35,"Underperform")+COUNTIFS('11'!$K$34:$K$39,A96,'11'!$AD$34:$AD$39,"Underperform")+COUNTIFS('12'!$K$34:$K$39,A96,'12'!$AD$34:$AD$39,"Underperform")+COUNTIFS('13'!$K$31:$K$36,A96,'13'!$AD$31:$AD$36,"Underperform")+COUNTIFS('14'!$K$37:$K$42,A96,'14'!$AD$37:$AD$42,"Underperform")+COUNTIFS('15'!$K$36:$K$41,A96,'15'!$AD$36:$AD$41,"Underperform")+COUNTIFS('16'!$K$32:$K$37,A96,'16'!$AD$32:$AD$37,"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D5980" s="472"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$34:$K$39,A96,'12'!$AD$34:$AD$39,"Underperform")+COUNTIFS('13'!$K$31:$K$36,A96,'13'!$AD$31:$AD$36,"Underperform")+COUNTIFS('14'!$K$37:$K$42,A96,'14'!$AD$37:$AD$42,"Underperform")+COUNTIFS('15'!$K$36:$K$41,A96,'15'!$AD$36:$AD$41,"Underperform")+COUNTIFS('16'!$K$32:$K$37,A96,'16'!$AD$32:$AD$37,"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E5980" s="472" t="str">
        <x:v>Rumus sumber</x:v>
      </x:c>
      <x:c r="F5980" s="472" t="str">
        <x:v>9 Sep 2026 21.01 WIB</x:v>
      </x:c>
    </x:row>
    <x:row r="5981">
      <x:c r="A5981" s="472" t="str">
        <x:v>31</x:v>
      </x:c>
      <x:c r="B5981" s="472" t="str">
        <x:v>F96</x:v>
      </x:c>
      <x:c r="C5981" s="472" t="str">
        <x:v>=IF(D96="","",IF(D96&gt;=90,"Sangat Baik",IF(D96&gt;=80,"Baik",IF(D96&gt;=70,"Coaching","Underperform"))))</x:v>
      </x:c>
      <x:c r="D5981" s="472"/>
      <x:c r="E5981" s="472" t="str">
        <x:v>Rumus sumber</x:v>
      </x:c>
      <x:c r="F5981" s="472" t="str">
        <x:v>9 Sep 2026 21.01 WIB</x:v>
      </x:c>
    </x:row>
    <x:row r="5982">
      <x:c r="A5982" s="472" t="str">
        <x:v>31</x:v>
      </x:c>
      <x:c r="B5982" s="472" t="str">
        <x:v>E106</x:v>
      </x:c>
      <x:c r="C5982" s="472" t="str">
        <x:v>=SUM('1'!$L$74:$L$75)+SUM('2'!$L$74:$L$75)+SUM('3'!$L$52:$L$53)+SUM('4'!$L$50:$L$51)+SUM('5'!$L$45:$L$46)+SUM('6'!$L$47:$L$48)+SUM('7'!$L$40:$L$41)+SUM('8'!$L$86:$L$87)+SUM('9'!$L$73:$L$74)+SUM('10'!$L$40:$L$41)+SUM('11'!$L$44:$L$45)+SUM('12'!$L$44:$L$45)+SUM('13'!$L$41:$L$42)+SUM('14'!$L$47:$L$48)+SUM('15'!$L$46:$L$47)+SUM('16'!$L$42:$L$43)+SUM('17'!$L$47:$L$48)+SUM('18'!$L$47:$L$48)+SUM('19'!$L$40:$L$41)+SUM('20'!$L$45:$L$46)+SUM('21'!$L$40:$L$41)+SUM('22'!$L$46:$L$47)+SUM('23'!$L$56:$L$57)+SUM('24'!$L$49:$L$50)+SUM('25'!$L$43:$L$44)+SUM('26'!$L$47:$L$48)+SUM('27'!$L$52:$L$53)+SUM('28'!$L$47:$L$48)+SUM('29'!$L$51:$L$52)+SUM('30'!$L$43:$L$44)+SUM('31'!$L$66:$L$67)</x:v>
      </x:c>
      <x:c r="D5982" s="472" t="str">
        <x:v>=SUM('1'!$L$74:$L$75)+SUM('2'!$L$74:$L$75)+SUM('3'!$L$52:$L$53)+SUM('4'!$L$50:$L$51)+SUM('5'!$L$45:$L$46)+SUM('6'!$L$47:$L$48)+SUM('7'!$L$40:$L$41)+SUM('8'!$L$86:$L$87)+SUM('9'!$L$82:$L$83)+SUM('10'!$L$40:$L$41)+SUM('11'!$L$44:$L$45)+SUM('12'!$L$44:$L$45)+SUM('13'!$L$41:$L$42)+SUM('14'!$L$47:$L$48)+SUM('15'!$L$46:$L$47)+SUM('16'!$L$42:$L$43)+SUM('17'!$L$47:$L$48)+SUM('18'!$L$47:$L$48)+SUM('19'!$L$40:$L$41)+SUM('20'!$L$45:$L$46)+SUM('21'!$L$40:$L$41)+SUM('22'!$L$46:$L$47)+SUM('23'!$L$56:$L$57)+SUM('24'!$L$49:$L$50)+SUM('25'!$L$43:$L$44)+SUM('26'!$L$47:$L$48)+SUM('27'!$L$52:$L$53)+SUM('28'!$L$47:$L$48)+SUM('29'!$L$51:$L$52)+SUM('30'!$L$43:$L$44)+SUM('31'!$L$66:$L$67)</x:v>
      </x:c>
      <x:c r="E5982" s="472" t="str">
        <x:v>Rumus sumber</x:v>
      </x:c>
      <x:c r="F5982" s="472" t="str">
        <x:v>9 Sep 2026 21.01 WIB</x:v>
      </x:c>
    </x:row>
    <x:row r="5983">
      <x:c r="A5983" s="472" t="str">
        <x:v>31</x:v>
      </x:c>
      <x:c r="B5983" s="472" t="str">
        <x:v>E107</x:v>
      </x:c>
      <x:c r="C5983" s="472" t="str">
        <x:v>=SUM('1'!$M$74:$M$75)+SUM('2'!$M$74:$M$75)+SUM('3'!$M$52:$M$53)+SUM('4'!$M$50:$M$51)+SUM('5'!$M$45:$M$46)+SUM('6'!$M$47:$M$48)+SUM('7'!$M$40:$M$41)+SUM('8'!$M$86:$M$87)+SUM('9'!$M$73:$M$74)+SUM('10'!$M$40:$M$41)+SUM('11'!$M$44:$M$45)+SUM('12'!$M$44:$M$45)+SUM('13'!$M$41:$M$42)+SUM('14'!$M$47:$M$48)+SUM('15'!$M$46:$M$47)+SUM('16'!$M$42:$M$43)+SUM('17'!$M$47:$M$48)+SUM('18'!$M$47:$M$48)+SUM('19'!$M$40:$M$41)+SUM('20'!$M$45:$M$46)+SUM('21'!$M$40:$M$41)+SUM('22'!$M$46:$M$47)+SUM('23'!$M$56:$M$57)+SUM('24'!$M$49:$M$50)+SUM('25'!$M$43:$M$44)+SUM('26'!$M$47:$M$48)+SUM('27'!$M$52:$M$53)+SUM('28'!$M$47:$M$48)+SUM('29'!$M$51:$M$52)+SUM('30'!$M$43:$M$44)+SUM('31'!$M$66:$M$67)</x:v>
      </x:c>
      <x:c r="D5983" s="472" t="str">
        <x:v>=SUM('1'!$M$74:$M$75)+SUM('2'!$M$74:$M$75)+SUM('3'!$M$52:$M$53)+SUM('4'!$M$50:$M$51)+SUM('5'!$M$45:$M$46)+SUM('6'!$M$47:$M$48)+SUM('7'!$M$40:$M$41)+SUM('8'!$M$86:$M$87)+SUM('9'!$M$82:$M$83)+SUM('10'!$M$40:$M$41)+SUM('11'!$M$44:$M$45)+SUM('12'!$M$44:$M$45)+SUM('13'!$M$41:$M$42)+SUM('14'!$M$47:$M$48)+SUM('15'!$M$46:$M$47)+SUM('16'!$M$42:$M$43)+SUM('17'!$M$47:$M$48)+SUM('18'!$M$47:$M$48)+SUM('19'!$M$40:$M$41)+SUM('20'!$M$45:$M$46)+SUM('21'!$M$40:$M$41)+SUM('22'!$M$46:$M$47)+SUM('23'!$M$56:$M$57)+SUM('24'!$M$49:$M$50)+SUM('25'!$M$43:$M$44)+SUM('26'!$M$47:$M$48)+SUM('27'!$M$52:$M$53)+SUM('28'!$M$47:$M$48)+SUM('29'!$M$51:$M$52)+SUM('30'!$M$43:$M$44)+SUM('31'!$M$66:$M$67)</x:v>
      </x:c>
      <x:c r="E5983" s="472" t="str">
        <x:v>Rumus sumber</x:v>
      </x:c>
      <x:c r="F5983" s="472" t="str">
        <x:v>9 Sep 2026 21.01 WIB</x:v>
      </x:c>
    </x:row>
    <x:row r="5984">
      <x:c r="A5984" s="472" t="str">
        <x:v>31</x:v>
      </x:c>
      <x:c r="B5984" s="472" t="str">
        <x:v>E108</x:v>
      </x:c>
      <x:c r="C5984" s="472" t="str">
        <x:v>=SUM('1'!$M$78)+SUM('2'!$M$78)+SUM('3'!$M$56)+SUM('4'!$M$54)+SUM('5'!$M$49)+SUM('6'!$M$51)+SUM('7'!$M$44)+SUM('8'!$M$90)+SUM('9'!$M$77)+SUM('10'!$M$44)+SUM('11'!$M$48)+SUM('12'!$M$48)+SUM('13'!$M$45)+SUM('14'!$M$51)+SUM('15'!$M$50)+SUM('16'!$M$46)+SUM('17'!$M$51)+SUM('18'!$M$51)+SUM('19'!$M$44)+SUM('20'!$M$49)+SUM('21'!$M$44)+SUM('22'!$M$50)+SUM('23'!$M$60)+SUM('24'!$M$53)+SUM('25'!$M$47)+SUM('26'!$M$51)+SUM('27'!$M$56)+SUM('28'!$M$51)+SUM('29'!$M$55)+SUM('30'!$M$47)+SUM('31'!$M$70)</x:v>
      </x:c>
      <x:c r="D5984" s="472" t="str">
        <x:v>=SUM('1'!$M$78)+SUM('2'!$M$78)+SUM('3'!$M$56)+SUM('4'!$M$54)+SUM('5'!$M$49)+SUM('6'!$M$51)+SUM('7'!$M$44)+SUM('8'!$M$90)+SUM('9'!$M$86)+SUM('10'!$M$44)+SUM('11'!$M$48)+SUM('12'!$M$48)+SUM('13'!$M$45)+SUM('14'!$M$51)+SUM('15'!$M$50)+SUM('16'!$M$46)+SUM('17'!$M$51)+SUM('18'!$M$51)+SUM('19'!$M$44)+SUM('20'!$M$49)+SUM('21'!$M$44)+SUM('22'!$M$50)+SUM('23'!$M$60)+SUM('24'!$M$53)+SUM('25'!$M$47)+SUM('26'!$M$51)+SUM('27'!$M$56)+SUM('28'!$M$51)+SUM('29'!$M$55)+SUM('30'!$M$47)+SUM('31'!$M$70)</x:v>
      </x:c>
      <x:c r="E5984" s="472" t="str">
        <x:v>Rumus sumber</x:v>
      </x:c>
      <x:c r="F5984" s="472" t="str">
        <x:v>9 Sep 2026 21.01 WIB</x:v>
      </x:c>
    </x:row>
    <x:row r="5985">
      <x:c r="A5985" s="472" t="str">
        <x:v>31</x:v>
      </x:c>
      <x:c r="B5985" s="472" t="str">
        <x:v>E109</x:v>
      </x:c>
      <x:c r="C5985" s="472" t="n">
        <x:v>135</x:v>
      </x:c>
      <x:c r="D5985" s="472" t="n">
        <x:v>140</x:v>
      </x:c>
      <x:c r="E5985" s="472" t="str">
        <x:v>Input sumber</x:v>
      </x:c>
      <x:c r="F5985" s="472" t="str">
        <x:v>9 Sep 2026 21.01 WIB</x:v>
      </x:c>
    </x:row>
    <x:row r="5986">
      <x:c r="A5986" s="472" t="str">
        <x:v>31</x:v>
      </x:c>
      <x:c r="B5986" s="472" t="str">
        <x:v>E109</x:v>
      </x:c>
      <x:c r="C5986" s="472" t="str">
        <x:v>=SUM('1'!$M$79)+SUM('2'!$M$79)+SUM('3'!$M$57)+SUM('4'!$M$55)+SUM('5'!$M$50)+SUM('6'!$M$52)+SUM('7'!$M$45)+SUM('8'!$M$91)+SUM('9'!$M$78)+SUM('10'!$M$45)+SUM('11'!$M$49)+SUM('12'!$M$49)+SUM('13'!$M$46)+SUM('14'!$M$52)+SUM('15'!$M$51)+SUM('16'!$M$47)+SUM('17'!$M$52)+SUM('18'!$M$52)+SUM('19'!$M$45)+SUM('20'!$M$50)+SUM('21'!$M$45)+SUM('22'!$M$51)+SUM('23'!$M$61)+SUM('24'!$M$54)+SUM('25'!$M$48)+SUM('26'!$M$52)+SUM('27'!$M$57)+SUM('28'!$M$52)+SUM('29'!$M$56)+SUM('30'!$M$48)+SUM('31'!$M$71)</x:v>
      </x:c>
      <x:c r="D5986" s="472" t="str">
        <x:v>=SUM('1'!$M$79)+SUM('2'!$M$79)+SUM('3'!$M$57)+SUM('4'!$M$55)+SUM('5'!$M$50)+SUM('6'!$M$52)+SUM('7'!$M$45)+SUM('8'!$M$91)+SUM('9'!$M$87)+SUM('10'!$M$45)+SUM('11'!$M$49)+SUM('12'!$M$49)+SUM('13'!$M$46)+SUM('14'!$M$52)+SUM('15'!$M$51)+SUM('16'!$M$47)+SUM('17'!$M$52)+SUM('18'!$M$52)+SUM('19'!$M$45)+SUM('20'!$M$50)+SUM('21'!$M$45)+SUM('22'!$M$51)+SUM('23'!$M$61)+SUM('24'!$M$54)+SUM('25'!$M$48)+SUM('26'!$M$52)+SUM('27'!$M$57)+SUM('28'!$M$52)+SUM('29'!$M$56)+SUM('30'!$M$48)+SUM('31'!$M$71)</x:v>
      </x:c>
      <x:c r="E5986" s="472" t="str">
        <x:v>Rumus sumber</x:v>
      </x:c>
      <x:c r="F5986" s="472" t="str">
        <x:v>9 Sep 2026 21.01 WIB</x:v>
      </x:c>
    </x:row>
    <x:row r="5987">
      <x:c r="A5987" s="472" t="str">
        <x:v>31</x:v>
      </x:c>
      <x:c r="B5987" s="472" t="str">
        <x:v>E110</x:v>
      </x:c>
      <x:c r="C5987" s="472" t="n">
        <x:v>141</x:v>
      </x:c>
      <x:c r="D5987" s="472" t="n">
        <x:v>150</x:v>
      </x:c>
      <x:c r="E5987" s="472" t="str">
        <x:v>Input sumber</x:v>
      </x:c>
      <x:c r="F5987" s="472" t="str">
        <x:v>9 Sep 2026 21.01 WIB</x:v>
      </x:c>
    </x:row>
    <x:row r="5988">
      <x:c r="A5988" s="472" t="str">
        <x:v>31</x:v>
      </x:c>
      <x:c r="B5988" s="472" t="str">
        <x:v>E110</x:v>
      </x:c>
      <x:c r="C5988" s="472" t="str">
        <x:v>=SUM('1'!$M$80)+SUM('2'!$M$80)+SUM('3'!$M$58)+SUM('4'!$M$56)+SUM('5'!$M$51)+SUM('6'!$M$53)+SUM('7'!$M$46)+SUM('8'!$M$92)+SUM('9'!$M$79)+SUM('10'!$M$46)+SUM('11'!$M$50)+SUM('12'!$M$50)+SUM('13'!$M$47)+SUM('14'!$M$53)+SUM('15'!$M$52)+SUM('16'!$M$48)+SUM('17'!$M$53)+SUM('18'!$M$53)+SUM('19'!$M$46)+SUM('20'!$M$51)+SUM('21'!$M$46)+SUM('22'!$M$52)+SUM('23'!$M$62)+SUM('24'!$M$55)+SUM('25'!$M$49)+SUM('26'!$M$53)+SUM('27'!$M$58)+SUM('28'!$M$53)+SUM('29'!$M$57)+SUM('30'!$M$49)+SUM('31'!$M$72)</x:v>
      </x:c>
      <x:c r="D5988" s="472" t="str">
        <x:v>=SUM('1'!$M$80)+SUM('2'!$M$80)+SUM('3'!$M$58)+SUM('4'!$M$56)+SUM('5'!$M$51)+SUM('6'!$M$53)+SUM('7'!$M$46)+SUM('8'!$M$92)+SUM('9'!$M$88)+SUM('10'!$M$46)+SUM('11'!$M$50)+SUM('12'!$M$50)+SUM('13'!$M$47)+SUM('14'!$M$53)+SUM('15'!$M$52)+SUM('16'!$M$48)+SUM('17'!$M$53)+SUM('18'!$M$53)+SUM('19'!$M$46)+SUM('20'!$M$51)+SUM('21'!$M$46)+SUM('22'!$M$52)+SUM('23'!$M$62)+SUM('24'!$M$55)+SUM('25'!$M$49)+SUM('26'!$M$53)+SUM('27'!$M$58)+SUM('28'!$M$53)+SUM('29'!$M$57)+SUM('30'!$M$49)+SUM('31'!$M$72)</x:v>
      </x:c>
      <x:c r="E5988" s="472" t="str">
        <x:v>Rumus sumber</x:v>
      </x:c>
      <x:c r="F5988" s="472" t="str">
        <x:v>9 Sep 2026 21.01 WIB</x:v>
      </x:c>
    </x:row>
    <x:row r="5989">
      <x:c r="A5989" s="472" t="str">
        <x:v>31</x:v>
      </x:c>
      <x:c r="B5989" s="472" t="str">
        <x:v>E111</x:v>
      </x:c>
      <x:c r="C5989" s="472" t="n">
        <x:v>276</x:v>
      </x:c>
      <x:c r="D5989" s="472" t="n">
        <x:v>290</x:v>
      </x:c>
      <x:c r="E5989" s="472" t="str">
        <x:v>Input sumber</x:v>
      </x:c>
      <x:c r="F5989" s="472" t="str">
        <x:v>9 Sep 2026 21.01 WIB</x:v>
      </x:c>
    </x:row>
    <x:row r="5990">
      <x:c r="A5990" s="472" t="str">
        <x:v>31</x:v>
      </x:c>
      <x:c r="B5990" s="472" t="str">
        <x:v>E111</x:v>
      </x:c>
      <x:c r="C5990" s="472" t="str">
        <x:v>=SUM('1'!$M$81)+SUM('2'!$M$81)+SUM('3'!$M$59)+SUM('4'!$M$57)+SUM('5'!$M$52)+SUM('6'!$M$54)+SUM('7'!$M$47)+SUM('8'!$M$93)+SUM('9'!$M$80)+SUM('10'!$M$47)+SUM('11'!$M$51)+SUM('12'!$M$51)+SUM('13'!$M$48)+SUM('14'!$M$54)+SUM('15'!$M$53)+SUM('16'!$M$49)+SUM('17'!$M$54)+SUM('18'!$M$54)+SUM('19'!$M$47)+SUM('20'!$M$52)+SUM('21'!$M$47)+SUM('22'!$M$53)+SUM('23'!$M$63)+SUM('24'!$M$56)+SUM('25'!$M$50)+SUM('26'!$M$54)+SUM('27'!$M$59)+SUM('28'!$M$54)+SUM('29'!$M$58)+SUM('30'!$M$50)+SUM('31'!$M$73)</x:v>
      </x:c>
      <x:c r="D5990" s="472" t="str">
        <x:v>=SUM('1'!$M$81)+SUM('2'!$M$81)+SUM('3'!$M$59)+SUM('4'!$M$57)+SUM('5'!$M$52)+SUM('6'!$M$54)+SUM('7'!$M$47)+SUM('8'!$M$93)+SUM('9'!$M$89)+SUM('10'!$M$47)+SUM('11'!$M$51)+SUM('12'!$M$51)+SUM('13'!$M$48)+SUM('14'!$M$54)+SUM('15'!$M$53)+SUM('16'!$M$49)+SUM('17'!$M$54)+SUM('18'!$M$54)+SUM('19'!$M$47)+SUM('20'!$M$52)+SUM('21'!$M$47)+SUM('22'!$M$53)+SUM('23'!$M$63)+SUM('24'!$M$56)+SUM('25'!$M$50)+SUM('26'!$M$54)+SUM('27'!$M$59)+SUM('28'!$M$54)+SUM('29'!$M$58)+SUM('30'!$M$50)+SUM('31'!$M$73)</x:v>
      </x:c>
      <x:c r="E5990" s="472" t="str">
        <x:v>Rumus sumber</x:v>
      </x:c>
      <x:c r="F5990" s="472" t="str">
        <x:v>9 Sep 2026 21.01 WIB</x:v>
      </x:c>
    </x:row>
    <x:row r="5991">
      <x:c r="A5991" s="472" t="str">
        <x:v>31</x:v>
      </x:c>
      <x:c r="B5991" s="472" t="str">
        <x:v>E112</x:v>
      </x:c>
      <x:c r="C5991" s="472" t="n">
        <x:v>0.322195704</x:v>
      </x:c>
      <x:c r="D5991" s="472" t="n">
        <x:v>0.334128878</x:v>
      </x:c>
      <x:c r="E5991" s="472" t="str">
        <x:v>Input sumber</x:v>
      </x:c>
      <x:c r="F5991" s="472" t="str">
        <x:v>9 Sep 2026 21.01 WIB</x:v>
      </x:c>
    </x:row>
    <x:row r="5992">
      <x:c r="A5992" s="472" t="str">
        <x:v>Draft</x:v>
      </x:c>
      <x:c r="B5992" s="472" t="str">
        <x:v>H35</x:v>
      </x:c>
      <x:c r="C5992" s="472" t="str">
        <x:v>=SUM(H4:H34)</x:v>
      </x:c>
      <x:c r="D5992" s="472"/>
      <x:c r="E5992" s="472" t="str">
        <x:v>Rumus sumber</x:v>
      </x:c>
      <x:c r="F5992" s="472" t="str">
        <x:v>9 Sep 2026 21.01 WIB</x:v>
      </x:c>
    </x:row>
    <x:row r="5993">
      <x:c r="A5993" s="472" t="str">
        <x:v>Resume Karyawan KPI</x:v>
      </x:c>
      <x:c r="B5993" s="472" t="str">
        <x:v>Y5</x:v>
      </x:c>
      <x:c r="C5993" s="472" t="n">
        <x:v>50</x:v>
      </x:c>
      <x:c r="D5993" s="472" t="n">
        <x:v>51</x:v>
      </x:c>
      <x:c r="E5993" s="472" t="str">
        <x:v>Input sumber</x:v>
      </x:c>
      <x:c r="F5993" s="472" t="str">
        <x:v>9 Sep 2026 21.01 WIB</x:v>
      </x:c>
    </x:row>
    <x:row r="5994">
      <x:c r="A5994" s="472" t="str">
        <x:v>Resume Karyawan KPI</x:v>
      </x:c>
      <x:c r="B5994" s="472" t="str">
        <x:v>Y5</x:v>
      </x:c>
      <x:c r="C5994" s="472" t="str">
        <x:v>=COUNTIF('1'!$D$4:$D$55,X5)+COUNTIF('2'!$D$4:$D$55,X5)+COUNTIF('3'!$D$4:$D$33,X5)+COUNTIF('4'!$D$4:$D$31,X5)+COUNTIF('5'!$D$4:$D$26,X5)+COUNTIF('6'!$D$4:$D$28,X5)+COUNTIF('7'!$D$4:$D$21,X5)+COUNTIF('8'!$D$4:$D$67,X5)+COUNTIF('9'!$D$4:$D$54,X5)+COUNTIF('10'!$D$4:$D$21,X5)+COUNTIF('11'!$D$4:$D$25,X5)+COUNTIF('12'!$D$4:$D$25,X5)+COUNTIF('13'!$D$4:$D$22,X5)+COUNTIF('14'!$D$4:$D$28,X5)+COUNTIF('15'!$D$4:$D$27,X5)+COUNTIF('16'!$D$4:$D$23,X5)+COUNTIF('17'!$D$4:$D$28,X5)+COUNTIF('18'!$D$4:$D$28,X5)+COUNTIF('19'!$D$4:$D$21,X5)+COUNTIF('20'!$D$4:$D$26,X5)+COUNTIF('21'!$D$4:$D$21,X5)+COUNTIF('22'!$D$4:$D$27,X5)+COUNTIF('23'!$D$4:$D$37,X5)+COUNTIF('24'!$D$4:$D$30,X5)+COUNTIF('25'!$D$4:$D$24,X5)+COUNTIF('26'!$D$4:$D$28,X5)+COUNTIF('27'!$D$4:$D$33,X5)+COUNTIF('28'!$D$4:$D$28,X5)+COUNTIF('29'!$D$4:$D$32,X5)+COUNTIF('30'!$D$4:$D$24,X5)+COUNTIF('31'!$D$4:$D$45,X5)</x:v>
      </x:c>
      <x:c r="D5994" s="472" t="str">
        <x:v>=COUNTIF('1'!$D$4:$D$55,X5)+COUNTIF('2'!$D$4:$D$55,X5)+COUNTIF('3'!$D$4:$D$33,X5)+COUNTIF('4'!$D$4:$D$31,X5)+COUNTIF('5'!$D$4:$D$26,X5)+COUNTIF('6'!$D$4:$D$28,X5)+COUNTIF('7'!$D$4:$D$21,X5)+COUNTIF('8'!$D$4:$D$67,X5)+COUNTIF('9'!$D$4:$D$63,X5)+COUNTIF('10'!$D$4:$D$21,X5)+COUNTIF('11'!$D$4:$D$25,X5)+COUNTIF('12'!$D$4:$D$25,X5)+COUNTIF('13'!$D$4:$D$22,X5)+COUNTIF('14'!$D$4:$D$28,X5)+COUNTIF('15'!$D$4:$D$27,X5)+COUNTIF('16'!$D$4:$D$23,X5)+COUNTIF('17'!$D$4:$D$28,X5)+COUNTIF('18'!$D$4:$D$28,X5)+COUNTIF('19'!$D$4:$D$21,X5)+COUNTIF('20'!$D$4:$D$26,X5)+COUNTIF('21'!$D$4:$D$21,X5)+COUNTIF('22'!$D$4:$D$27,X5)+COUNTIF('23'!$D$4:$D$37,X5)+COUNTIF('24'!$D$4:$D$30,X5)+COUNTIF('25'!$D$4:$D$24,X5)+COUNTIF('26'!$D$4:$D$28,X5)+COUNTIF('27'!$D$4:$D$33,X5)+COUNTIF('28'!$D$4:$D$28,X5)+COUNTIF('29'!$D$4:$D$32,X5)+COUNTIF('30'!$D$4:$D$24,X5)+COUNTIF('31'!$D$4:$D$45,X5)</x:v>
      </x:c>
      <x:c r="E5994" s="472" t="str">
        <x:v>Rumus sumber</x:v>
      </x:c>
      <x:c r="F5994" s="472" t="str">
        <x:v>9 Sep 2026 21.01 WIB</x:v>
      </x:c>
    </x:row>
    <x:row r="5995">
      <x:c r="A5995" s="472" t="str">
        <x:v>Resume Karyawan KPI</x:v>
      </x:c>
      <x:c r="B5995" s="472" t="str">
        <x:v>Z5</x:v>
      </x:c>
      <x:c r="C5995" s="472" t="n">
        <x:v>50.00013</x:v>
      </x:c>
      <x:c r="D5995" s="472" t="n">
        <x:v>51.00013</x:v>
      </x:c>
      <x:c r="E5995" s="472" t="str">
        <x:v>Input sumber</x:v>
      </x:c>
      <x:c r="F5995" s="472" t="str">
        <x:v>9 Sep 2026 21.01 WIB</x:v>
      </x:c>
    </x:row>
    <x:row r="5996">
      <x:c r="A5996" s="472" t="str">
        <x:v>Resume Karyawan KPI</x:v>
      </x:c>
      <x:c r="B5996" s="472" t="str">
        <x:v>AC5</x:v>
      </x:c>
      <x:c r="C5996" s="472" t="str">
        <x:v>=COUNTIF('1'!$O$57:$O$60,AA5)+COUNTIF('2'!$O$57:$O$60,AA5)+COUNTIF('3'!$O$35:$O$38,AA5)+COUNTIF('4'!$O$33:$O$36,AA5)+COUNTIF('5'!$O$28:$O$31,AA5)+COUNTIF('6'!$O$30:$O$33,AA5)+COUNTIF('7'!$O$23:$O$26,AA5)+COUNTIF('8'!$O$69:$O$72,AA5)+COUNTIF('9'!$O$56:$O$59,AA5)+COUNTIF('10'!$O$23:$O$26,AA5)+COUNTIF('11'!$O$27:$O$30,AA5)+COUNTIF('12'!$O$27:$O$30,AA5)+COUNTIF('13'!$O$24:$O$27,AA5)+COUNTIF('14'!$O$30:$O$33,AA5)+COUNTIF('15'!$O$29:$O$32,AA5)+COUNTIF('16'!$O$25:$O$28,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D5996" s="472" t="str">
        <x:v>=COUNTIF('1'!$O$57:$O$60,AA5)+COUNTIF('2'!$O$57:$O$60,AA5)+COUNTIF('3'!$O$35:$O$38,AA5)+COUNTIF('4'!$O$33:$O$36,AA5)+COUNTIF('5'!$O$28:$O$31,AA5)+COUNTIF('6'!$O$30:$O$33,AA5)+COUNTIF('7'!$O$23:$O$26,AA5)+COUNTIF('8'!$O$69:$O$72,AA5)+COUNTIF('9'!$O$65:$O$68,AA5)+COUNTIF('10'!$O$23:$O$26,AA5)+COUNTIF('11'!$O$27:$O$30,AA5)+COUNTIF('12'!$O$27:$O$30,AA5)+COUNTIF('13'!$O$24:$O$27,AA5)+COUNTIF('14'!$O$30:$O$33,AA5)+COUNTIF('15'!$O$29:$O$32,AA5)+COUNTIF('16'!$O$25:$O$28,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E5996" s="472" t="str">
        <x:v>Rumus sumber</x:v>
      </x:c>
      <x:c r="F5996" s="472" t="str">
        <x:v>9 Sep 2026 21.01 WIB</x:v>
      </x:c>
    </x:row>
    <x:row r="5997">
      <x:c r="A5997" s="472" t="str">
        <x:v>Resume Karyawan KPI</x:v>
      </x:c>
      <x:c r="B5997" s="472" t="str">
        <x:v>AF5</x:v>
      </x:c>
      <x:c r="C5997" s="472" t="n">
        <x:v>98</x:v>
      </x:c>
      <x:c r="D5997" s="472" t="n">
        <x:v>99</x:v>
      </x:c>
      <x:c r="E5997" s="472" t="str">
        <x:v>Input sumber</x:v>
      </x:c>
      <x:c r="F5997" s="472" t="str">
        <x:v>9 Sep 2026 21.01 WIB</x:v>
      </x:c>
    </x:row>
    <x:row r="5998">
      <x:c r="A5998" s="472" t="str">
        <x:v>Resume Karyawan KPI</x:v>
      </x:c>
      <x:c r="B5998" s="472" t="str">
        <x:v>AF5</x:v>
      </x:c>
      <x:c r="C5998" s="472" t="str">
        <x:v>=COUNTIF('1'!$L$4:$L$55,AE5)+COUNTIF('2'!$L$4:$L$55,AE5)+COUNTIF('3'!$L$4:$L$33,AE5)+COUNTIF('4'!$L$4:$L$31,AE5)+COUNTIF('5'!$L$4:$L$26,AE5)+COUNTIF('6'!$L$4:$L$28,AE5)+COUNTIF('7'!$L$4:$L$21,AE5)+COUNTIF('8'!$L$4:$L$67,AE5)+COUNTIF('9'!$L$4:$L$54,AE5)+COUNTIF('10'!$L$4:$L$21,AE5)+COUNTIF('11'!$L$4:$L$25,AE5)+COUNTIF('12'!$L$4:$L$25,AE5)+COUNTIF('13'!$L$4:$L$22,AE5)+COUNTIF('14'!$L$4:$L$28,AE5)+COUNTIF('15'!$L$4:$L$27,AE5)+COUNTIF('16'!$L$4:$L$23,AE5)+COUNTIF('17'!$L$4:$L$28,AE5)+COUNTIF('18'!$L$4:$L$28,AE5)+COUNTIF('19'!$L$4:$L$21,AE5)+COUNTIF('20'!$L$4:$L$26,AE5)+COUNTIF('21'!$L$4:$L$21,AE5)+COUNTIF('22'!$L$4:$L$27,AE5)+COUNTIF('23'!$L$4:$L$37,AE5)+COUNTIF('24'!$L$4:$L$30,AE5)+COUNTIF('25'!$L$4:$L$24,AE5)+COUNTIF('26'!$L$4:$L$28,AE5)+COUNTIF('27'!$L$4:$L$33,AE5)+COUNTIF('28'!$L$4:$L$28,AE5)+COUNTIF('29'!$L$4:$L$32,AE5)+COUNTIF('30'!$L$4:$L$24,AE5)+COUNTIF('31'!$L$4:$L$45,AE5)</x:v>
      </x:c>
      <x:c r="D5998" s="472" t="str">
        <x:v>=COUNTIF('1'!$L$4:$L$55,AE5)+COUNTIF('2'!$L$4:$L$55,AE5)+COUNTIF('3'!$L$4:$L$33,AE5)+COUNTIF('4'!$L$4:$L$31,AE5)+COUNTIF('5'!$L$4:$L$26,AE5)+COUNTIF('6'!$L$4:$L$28,AE5)+COUNTIF('7'!$L$4:$L$21,AE5)+COUNTIF('8'!$L$4:$L$67,AE5)+COUNTIF('9'!$L$4:$L$63,AE5)+COUNTIF('10'!$L$4:$L$21,AE5)+COUNTIF('11'!$L$4:$L$25,AE5)+COUNTIF('12'!$L$4:$L$25,AE5)+COUNTIF('13'!$L$4:$L$22,AE5)+COUNTIF('14'!$L$4:$L$28,AE5)+COUNTIF('15'!$L$4:$L$27,AE5)+COUNTIF('16'!$L$4:$L$23,AE5)+COUNTIF('17'!$L$4:$L$28,AE5)+COUNTIF('18'!$L$4:$L$28,AE5)+COUNTIF('19'!$L$4:$L$21,AE5)+COUNTIF('20'!$L$4:$L$26,AE5)+COUNTIF('21'!$L$4:$L$21,AE5)+COUNTIF('22'!$L$4:$L$27,AE5)+COUNTIF('23'!$L$4:$L$37,AE5)+COUNTIF('24'!$L$4:$L$30,AE5)+COUNTIF('25'!$L$4:$L$24,AE5)+COUNTIF('26'!$L$4:$L$28,AE5)+COUNTIF('27'!$L$4:$L$33,AE5)+COUNTIF('28'!$L$4:$L$28,AE5)+COUNTIF('29'!$L$4:$L$32,AE5)+COUNTIF('30'!$L$4:$L$24,AE5)+COUNTIF('31'!$L$4:$L$45,AE5)</x:v>
      </x:c>
      <x:c r="E5998" s="472" t="str">
        <x:v>Rumus sumber</x:v>
      </x:c>
      <x:c r="F5998" s="472" t="str">
        <x:v>9 Sep 2026 21.01 WIB</x:v>
      </x:c>
    </x:row>
    <x:row r="5999">
      <x:c r="A5999" s="472" t="str">
        <x:v>Resume Karyawan KPI</x:v>
      </x:c>
      <x:c r="B5999" s="472" t="str">
        <x:v>AG5</x:v>
      </x:c>
      <x:c r="C5999" s="472" t="n">
        <x:v>98.00005</x:v>
      </x:c>
      <x:c r="D5999" s="472" t="n">
        <x:v>99.00005</x:v>
      </x:c>
      <x:c r="E5999" s="472" t="str">
        <x:v>Input sumber</x:v>
      </x:c>
      <x:c r="F5999" s="472" t="str">
        <x:v>9 Sep 2026 21.01 WIB</x:v>
      </x:c>
    </x:row>
    <x:row r="6000">
      <x:c r="A6000" s="472" t="str">
        <x:v>Resume Karyawan KPI</x:v>
      </x:c>
      <x:c r="B6000" s="472" t="str">
        <x:v>AI5</x:v>
      </x:c>
      <x:c r="C6000" s="472" t="str">
        <x:v>=COUNTIF('1'!$M$4:$M$55,AH5)+COUNTIF('2'!$M$4:$M$55,AH5)+COUNTIF('3'!$M$4:$M$33,AH5)+COUNTIF('4'!$M$4:$M$31,AH5)+COUNTIF('5'!$M$4:$M$26,AH5)+COUNTIF('6'!$M$4:$M$28,AH5)+COUNTIF('7'!$M$4:$M$21,AH5)+COUNTIF('8'!$M$4:$M$67,AH5)+COUNTIF('9'!$M$4:$M$54,AH5)+COUNTIF('10'!$M$4:$M$21,AH5)+COUNTIF('11'!$M$4:$M$25,AH5)+COUNTIF('12'!$M$4:$M$25,AH5)+COUNTIF('13'!$M$4:$M$22,AH5)+COUNTIF('14'!$M$4:$M$28,AH5)+COUNTIF('15'!$M$4:$M$27,AH5)+COUNTIF('16'!$M$4:$M$23,AH5)+COUNTIF('17'!$M$4:$M$28,AH5)+COUNTIF('18'!$M$4:$M$28,AH5)+COUNTIF('19'!$M$4:$M$21,AH5)+COUNTIF('20'!$M$4:$M$26,AH5)+COUNTIF('21'!$M$4:$M$21,AH5)+COUNTIF('22'!$M$4:$M$27,AH5)+COUNTIF('23'!$M$4:$M$37,AH5)+COUNTIF('24'!$M$4:$M$30,AH5)+COUNTIF('25'!$M$4:$M$24,AH5)+COUNTIF('26'!$M$4:$M$28,AH5)+COUNTIF('27'!$M$4:$M$33,AH5)+COUNTIF('28'!$M$4:$M$28,AH5)+COUNTIF('29'!$M$4:$M$32,AH5)+COUNTIF('30'!$M$4:$M$24,AH5)+COUNTIF('31'!$M$4:$M$45,AH5)</x:v>
      </x:c>
      <x:c r="D6000" s="472" t="str">
        <x:v>=COUNTIF('1'!$M$4:$M$55,AH5)+COUNTIF('2'!$M$4:$M$55,AH5)+COUNTIF('3'!$M$4:$M$33,AH5)+COUNTIF('4'!$M$4:$M$31,AH5)+COUNTIF('5'!$M$4:$M$26,AH5)+COUNTIF('6'!$M$4:$M$28,AH5)+COUNTIF('7'!$M$4:$M$21,AH5)+COUNTIF('8'!$M$4:$M$67,AH5)+COUNTIF('9'!$M$4:$M$63,AH5)+COUNTIF('10'!$M$4:$M$21,AH5)+COUNTIF('11'!$M$4:$M$25,AH5)+COUNTIF('12'!$M$4:$M$25,AH5)+COUNTIF('13'!$M$4:$M$22,AH5)+COUNTIF('14'!$M$4:$M$28,AH5)+COUNTIF('15'!$M$4:$M$27,AH5)+COUNTIF('16'!$M$4:$M$23,AH5)+COUNTIF('17'!$M$4:$M$28,AH5)+COUNTIF('18'!$M$4:$M$28,AH5)+COUNTIF('19'!$M$4:$M$21,AH5)+COUNTIF('20'!$M$4:$M$26,AH5)+COUNTIF('21'!$M$4:$M$21,AH5)+COUNTIF('22'!$M$4:$M$27,AH5)+COUNTIF('23'!$M$4:$M$37,AH5)+COUNTIF('24'!$M$4:$M$30,AH5)+COUNTIF('25'!$M$4:$M$24,AH5)+COUNTIF('26'!$M$4:$M$28,AH5)+COUNTIF('27'!$M$4:$M$33,AH5)+COUNTIF('28'!$M$4:$M$28,AH5)+COUNTIF('29'!$M$4:$M$32,AH5)+COUNTIF('30'!$M$4:$M$24,AH5)+COUNTIF('31'!$M$4:$M$45,AH5)</x:v>
      </x:c>
      <x:c r="E6000" s="472" t="str">
        <x:v>Rumus sumber</x:v>
      </x:c>
      <x:c r="F6000" s="472" t="str">
        <x:v>9 Sep 2026 21.01 WIB</x:v>
      </x:c>
    </x:row>
    <x:row r="6001">
      <x:c r="A6001" s="472" t="str">
        <x:v>Resume Karyawan KPI</x:v>
      </x:c>
      <x:c r="B6001" s="472" t="str">
        <x:v>AM5</x:v>
      </x:c>
      <x:c r="C6001" s="472" t="str">
        <x:v>=COUNTIFS('1'!$AG$64:$AG$69,AK5,'1'!$AF$64:$AF$69,1)+COUNTIFS('2'!$AG$64:$AG$69,AK5,'2'!$AF$64:$AF$69,1)+COUNTIFS('3'!$AG$42:$AG$47,AK5,'3'!$AF$42:$AF$47,1)+COUNTIFS('4'!$AG$40:$AG$45,AK5,'4'!$AF$40:$AF$45,1)+COUNTIFS('5'!$AG$35:$AG$40,AK5,'5'!$AF$35:$AF$40,1)+COUNTIFS('6'!$AG$37:$AG$42,AK5,'6'!$AF$37:$AF$42,1)+COUNTIFS('7'!$AG$30:$AG$35,AK5,'7'!$AF$30:$AF$35,1)+COUNTIFS('8'!$AG$76:$AG$81,AK5,'8'!$AF$76:$AF$81,1)+COUNTIFS('9'!$AG$63:$AG$68,AK5,'9'!$AF$63:$AF$68,1)+COUNTIFS('10'!$AG$30:$AG$35,AK5,'10'!$AF$30:$AF$35,1)+COUNTIFS('11'!$AG$34:$AG$39,AK5,'11'!$AF$34:$AF$39,1)+COUNTIFS('12'!$AG$34:$AG$39,AK5,'12'!$AF$34:$AF$39,1)+COUNTIFS('13'!$AG$31:$AG$36,AK5,'13'!$AF$31:$AF$36,1)+COUNTIFS('14'!$AG$37:$AG$42,AK5,'14'!$AF$37:$AF$42,1)+COUNTIFS('15'!$AG$36:$AG$41,AK5,'15'!$AF$36:$AF$41,1)+COUNTIFS('16'!$AG$32:$AG$37,AK5,'16'!$AF$32:$AF$37,1)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D6001" s="472"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$34:$AG$39,AK5,'12'!$AF$34:$AF$39,1)+COUNTIFS('13'!$AG$31:$AG$36,AK5,'13'!$AF$31:$AF$36,1)+COUNTIFS('14'!$AG$37:$AG$42,AK5,'14'!$AF$37:$AF$42,1)+COUNTIFS('15'!$AG$36:$AG$41,AK5,'15'!$AF$36:$AF$41,1)+COUNTIFS('16'!$AG$32:$AG$37,AK5,'16'!$AF$32:$AF$37,1)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E6001" s="472" t="str">
        <x:v>Rumus sumber</x:v>
      </x:c>
      <x:c r="F6001" s="472" t="str">
        <x:v>9 Sep 2026 21.01 WIB</x:v>
      </x:c>
    </x:row>
    <x:row r="6002">
      <x:c r="A6002" s="472" t="str">
        <x:v>Resume Karyawan KPI</x:v>
      </x:c>
      <x:c r="B6002" s="472" t="str">
        <x:v>AO5</x:v>
      </x:c>
      <x:c r="C6002" s="472"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$63:$L$68,'9'!$AG$63:$AG$68,AK5,'9'!$AF$63:$AF$68,1)+SUMIFS('10'!$L$30:$L$35,'10'!$AG$30:$AG$35,AK5,'10'!$AF$30:$AF$35,1)+SUMIFS('11'!$L$34:$L$39,'11'!$AG$34:$AG$39,AK5,'11'!$AF$34:$AF$39,1)+SUMIFS('12'!$L$34:$L$39,'12'!$AG$34:$AG$39,AK5,'12'!$AF$34:$AF$39,1)+SUMIFS('13'!$L$31:$L$36,'13'!$AG$31:$AG$36,AK5,'13'!$AF$31:$AF$36,1)+SUMIFS('14'!$L$37:$L$42,'14'!$AG$37:$AG$42,AK5,'14'!$AF$37:$AF$42,1)+SUMIFS('15'!$L$36:$L$41,'15'!$AG$36:$AG$41,AK5,'15'!$AF$36:$AF$41,1)+SUMIFS('16'!$L$32:$L$37,'16'!$AG$32:$AG$37,AK5,'16'!$AF$32:$AF$37,1)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D6002" s="472"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$34:$L$39,'12'!$AG$34:$AG$39,AK5,'12'!$AF$34:$AF$39,1)+SUMIFS('13'!$L$31:$L$36,'13'!$AG$31:$AG$36,AK5,'13'!$AF$31:$AF$36,1)+SUMIFS('14'!$L$37:$L$42,'14'!$AG$37:$AG$42,AK5,'14'!$AF$37:$AF$42,1)+SUMIFS('15'!$L$36:$L$41,'15'!$AG$36:$AG$41,AK5,'15'!$AF$36:$AF$41,1)+SUMIFS('16'!$L$32:$L$37,'16'!$AG$32:$AG$37,AK5,'16'!$AF$32:$AF$37,1)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E6002" s="472" t="str">
        <x:v>Rumus sumber</x:v>
      </x:c>
      <x:c r="F6002" s="472" t="str">
        <x:v>9 Sep 2026 21.01 WIB</x:v>
      </x:c>
    </x:row>
    <x:row r="6003">
      <x:c r="A6003" s="472" t="str">
        <x:v>Resume Karyawan KPI</x:v>
      </x:c>
      <x:c r="B6003" s="472" t="str">
        <x:v>AP5</x:v>
      </x:c>
      <x:c r="C6003" s="472"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$63:$M$68,'9'!$AG$63:$AG$68,AK5,'9'!$AF$63:$AF$68,1)+SUMIFS('10'!$M$30:$M$35,'10'!$AG$30:$AG$35,AK5,'10'!$AF$30:$AF$35,1)+SUMIFS('11'!$M$34:$M$39,'11'!$AG$34:$AG$39,AK5,'11'!$AF$34:$AF$39,1)+SUMIFS('12'!$M$34:$M$39,'12'!$AG$34:$AG$39,AK5,'12'!$AF$34:$AF$39,1)+SUMIFS('13'!$M$31:$M$36,'13'!$AG$31:$AG$36,AK5,'13'!$AF$31:$AF$36,1)+SUMIFS('14'!$M$37:$M$42,'14'!$AG$37:$AG$42,AK5,'14'!$AF$37:$AF$42,1)+SUMIFS('15'!$M$36:$M$41,'15'!$AG$36:$AG$41,AK5,'15'!$AF$36:$AF$41,1)+SUMIFS('16'!$M$32:$M$37,'16'!$AG$32:$AG$37,AK5,'16'!$AF$32:$AF$37,1)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D6003" s="472"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$34:$M$39,'12'!$AG$34:$AG$39,AK5,'12'!$AF$34:$AF$39,1)+SUMIFS('13'!$M$31:$M$36,'13'!$AG$31:$AG$36,AK5,'13'!$AF$31:$AF$36,1)+SUMIFS('14'!$M$37:$M$42,'14'!$AG$37:$AG$42,AK5,'14'!$AF$37:$AF$42,1)+SUMIFS('15'!$M$36:$M$41,'15'!$AG$36:$AG$41,AK5,'15'!$AF$36:$AF$41,1)+SUMIFS('16'!$M$32:$M$37,'16'!$AG$32:$AG$37,AK5,'16'!$AF$32:$AF$37,1)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E6003" s="472" t="str">
        <x:v>Rumus sumber</x:v>
      </x:c>
      <x:c r="F6003" s="472" t="str">
        <x:v>9 Sep 2026 21.01 WIB</x:v>
      </x:c>
    </x:row>
    <x:row r="6004">
      <x:c r="A6004" s="472" t="str">
        <x:v>Resume Karyawan KPI</x:v>
      </x:c>
      <x:c r="B6004" s="472" t="str">
        <x:v>AQ5</x:v>
      </x:c>
      <x:c r="C6004" s="472"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$63:$N$68,'9'!$AG$63:$AG$68,AK5,'9'!$AF$63:$AF$68,1)+SUMIFS('10'!$N$30:$N$35,'10'!$AG$30:$AG$35,AK5,'10'!$AF$30:$AF$35,1)+SUMIFS('11'!$N$34:$N$39,'11'!$AG$34:$AG$39,AK5,'11'!$AF$34:$AF$39,1)+SUMIFS('12'!$N$34:$N$39,'12'!$AG$34:$AG$39,AK5,'12'!$AF$34:$AF$39,1)+SUMIFS('13'!$N$31:$N$36,'13'!$AG$31:$AG$36,AK5,'13'!$AF$31:$AF$36,1)+SUMIFS('14'!$N$37:$N$42,'14'!$AG$37:$AG$42,AK5,'14'!$AF$37:$AF$42,1)+SUMIFS('15'!$N$36:$N$41,'15'!$AG$36:$AG$41,AK5,'15'!$AF$36:$AF$41,1)+SUMIFS('16'!$N$32:$N$37,'16'!$AG$32:$AG$37,AK5,'16'!$AF$32:$AF$37,1)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D6004" s="472"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$34:$N$39,'12'!$AG$34:$AG$39,AK5,'12'!$AF$34:$AF$39,1)+SUMIFS('13'!$N$31:$N$36,'13'!$AG$31:$AG$36,AK5,'13'!$AF$31:$AF$36,1)+SUMIFS('14'!$N$37:$N$42,'14'!$AG$37:$AG$42,AK5,'14'!$AF$37:$AF$42,1)+SUMIFS('15'!$N$36:$N$41,'15'!$AG$36:$AG$41,AK5,'15'!$AF$36:$AF$41,1)+SUMIFS('16'!$N$32:$N$37,'16'!$AG$32:$AG$37,AK5,'16'!$AF$32:$AF$37,1)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E6004" s="472" t="str">
        <x:v>Rumus sumber</x:v>
      </x:c>
      <x:c r="F6004" s="472" t="str">
        <x:v>9 Sep 2026 21.01 WIB</x:v>
      </x:c>
    </x:row>
    <x:row r="6005">
      <x:c r="A6005" s="472" t="str">
        <x:v>Resume Karyawan KPI</x:v>
      </x:c>
      <x:c r="B6005" s="472" t="str">
        <x:v>AR5</x:v>
      </x:c>
      <x:c r="C6005" s="472"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$63:$O$68,'9'!$AG$63:$AG$68,AK5,'9'!$AF$63:$AF$68,1)+SUMIFS('10'!$O$30:$O$35,'10'!$AG$30:$AG$35,AK5,'10'!$AF$30:$AF$35,1)+SUMIFS('11'!$O$34:$O$39,'11'!$AG$34:$AG$39,AK5,'11'!$AF$34:$AF$39,1)+SUMIFS('12'!$O$34:$O$39,'12'!$AG$34:$AG$39,AK5,'12'!$AF$34:$AF$39,1)+SUMIFS('13'!$O$31:$O$36,'13'!$AG$31:$AG$36,AK5,'13'!$AF$31:$AF$36,1)+SUMIFS('14'!$O$37:$O$42,'14'!$AG$37:$AG$42,AK5,'14'!$AF$37:$AF$42,1)+SUMIFS('15'!$O$36:$O$41,'15'!$AG$36:$AG$41,AK5,'15'!$AF$36:$AF$41,1)+SUMIFS('16'!$O$32:$O$37,'16'!$AG$32:$AG$37,AK5,'16'!$AF$32:$AF$37,1)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D6005" s="472"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$34:$O$39,'12'!$AG$34:$AG$39,AK5,'12'!$AF$34:$AF$39,1)+SUMIFS('13'!$O$31:$O$36,'13'!$AG$31:$AG$36,AK5,'13'!$AF$31:$AF$36,1)+SUMIFS('14'!$O$37:$O$42,'14'!$AG$37:$AG$42,AK5,'14'!$AF$37:$AF$42,1)+SUMIFS('15'!$O$36:$O$41,'15'!$AG$36:$AG$41,AK5,'15'!$AF$36:$AF$41,1)+SUMIFS('16'!$O$32:$O$37,'16'!$AG$32:$AG$37,AK5,'16'!$AF$32:$AF$37,1)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E6005" s="472" t="str">
        <x:v>Rumus sumber</x:v>
      </x:c>
      <x:c r="F6005" s="472" t="str">
        <x:v>9 Sep 2026 21.01 WIB</x:v>
      </x:c>
    </x:row>
    <x:row r="6006">
      <x:c r="A6006" s="472" t="str">
        <x:v>Resume Karyawan KPI</x:v>
      </x:c>
      <x:c r="B6006" s="472" t="str">
        <x:v>AS5</x:v>
      </x:c>
      <x:c r="C6006" s="472"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$63:$P$68,'9'!$AG$63:$AG$68,AK5,'9'!$AF$63:$AF$68,1)+SUMIFS('10'!$P$30:$P$35,'10'!$AG$30:$AG$35,AK5,'10'!$AF$30:$AF$35,1)+SUMIFS('11'!$P$34:$P$39,'11'!$AG$34:$AG$39,AK5,'11'!$AF$34:$AF$39,1)+SUMIFS('12'!$P$34:$P$39,'12'!$AG$34:$AG$39,AK5,'12'!$AF$34:$AF$39,1)+SUMIFS('13'!$P$31:$P$36,'13'!$AG$31:$AG$36,AK5,'13'!$AF$31:$AF$36,1)+SUMIFS('14'!$P$37:$P$42,'14'!$AG$37:$AG$42,AK5,'14'!$AF$37:$AF$42,1)+SUMIFS('15'!$P$36:$P$41,'15'!$AG$36:$AG$41,AK5,'15'!$AF$36:$AF$41,1)+SUMIFS('16'!$P$32:$P$37,'16'!$AG$32:$AG$37,AK5,'16'!$AF$32:$AF$37,1)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D6006" s="472"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$34:$P$39,'12'!$AG$34:$AG$39,AK5,'12'!$AF$34:$AF$39,1)+SUMIFS('13'!$P$31:$P$36,'13'!$AG$31:$AG$36,AK5,'13'!$AF$31:$AF$36,1)+SUMIFS('14'!$P$37:$P$42,'14'!$AG$37:$AG$42,AK5,'14'!$AF$37:$AF$42,1)+SUMIFS('15'!$P$36:$P$41,'15'!$AG$36:$AG$41,AK5,'15'!$AF$36:$AF$41,1)+SUMIFS('16'!$P$32:$P$37,'16'!$AG$32:$AG$37,AK5,'16'!$AF$32:$AF$37,1)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E6006" s="472" t="str">
        <x:v>Rumus sumber</x:v>
      </x:c>
      <x:c r="F6006" s="472" t="str">
        <x:v>9 Sep 2026 21.01 WIB</x:v>
      </x:c>
    </x:row>
    <x:row r="6007">
      <x:c r="A6007" s="472" t="str">
        <x:v>Resume Karyawan KPI</x:v>
      </x:c>
      <x:c r="B6007" s="472" t="str">
        <x:v>BD5</x:v>
      </x:c>
      <x:c r="C6007" s="472" t="str">
        <x:v>=IF(COUNTIFS('9'!$AG$63:$AG$68,$AK5,'9'!$AF$63:$AF$68,1)=0,"",SUMIFS('9'!$AC$63:$AC$68,'9'!$AG$63:$AG$68,$AK5,'9'!$AF$63:$AF$68,1)/COUNTIFS('9'!$AG$63:$AG$68,$AK5,'9'!$AF$63:$AF$68,1))</x:v>
      </x:c>
      <x:c r="D6007" s="472" t="str">
        <x:v>=IF(COUNTIFS('9'!$AG$72:$AG$77,$AK5,'9'!$AF$72:$AF$77,1)=0,"",SUMIFS('9'!$AC$72:$AC$77,'9'!$AG$72:$AG$77,$AK5,'9'!$AF$72:$AF$77,1)/COUNTIFS('9'!$AG$72:$AG$77,$AK5,'9'!$AF$72:$AF$77,1))</x:v>
      </x:c>
      <x:c r="E6007" s="472" t="str">
        <x:v>Rumus sumber</x:v>
      </x:c>
      <x:c r="F6007" s="472" t="str">
        <x:v>9 Sep 2026 21.01 WIB</x:v>
      </x:c>
    </x:row>
    <x:row r="6008">
      <x:c r="A6008" s="472" t="str">
        <x:v>Resume Karyawan KPI</x:v>
      </x:c>
      <x:c r="B6008" s="472" t="str">
        <x:v>C6</x:v>
      </x:c>
      <x:c r="C6008" s="472" t="n">
        <x:v>204</x:v>
      </x:c>
      <x:c r="D6008" s="472" t="n">
        <x:v>228</x:v>
      </x:c>
      <x:c r="E6008" s="472" t="str">
        <x:v>Input sumber</x:v>
      </x:c>
      <x:c r="F6008" s="472" t="str">
        <x:v>9 Sep 2026 21.01 WIB</x:v>
      </x:c>
    </x:row>
    <x:row r="6009">
      <x:c r="A6009" s="472" t="str">
        <x:v>Resume Karyawan KPI</x:v>
      </x:c>
      <x:c r="B6009" s="472" t="str">
        <x:v>D6</x:v>
      </x:c>
      <x:c r="C6009" s="472" t="n">
        <x:v>0.671052632</x:v>
      </x:c>
      <x:c r="D6009" s="472" t="n">
        <x:v>0.688821752</x:v>
      </x:c>
      <x:c r="E6009" s="472" t="str">
        <x:v>Input sumber</x:v>
      </x:c>
      <x:c r="F6009" s="472" t="str">
        <x:v>9 Sep 2026 21.01 WIB</x:v>
      </x:c>
    </x:row>
    <x:row r="6010">
      <x:c r="A6010" s="472" t="str">
        <x:v>Resume Karyawan KPI</x:v>
      </x:c>
      <x:c r="B6010" s="472" t="str">
        <x:v>E6</x:v>
      </x:c>
      <x:c r="C6010" s="472" t="n">
        <x:v>0.671052632</x:v>
      </x:c>
      <x:c r="D6010" s="472" t="n">
        <x:v>0.688821752</x:v>
      </x:c>
      <x:c r="E6010" s="472" t="str">
        <x:v>Input sumber</x:v>
      </x:c>
      <x:c r="F6010" s="472" t="str">
        <x:v>9 Sep 2026 21.01 WIB</x:v>
      </x:c>
    </x:row>
    <x:row r="6011">
      <x:c r="A6011" s="472" t="str">
        <x:v>Resume Karyawan KPI</x:v>
      </x:c>
      <x:c r="B6011" s="472" t="str">
        <x:v>Y6</x:v>
      </x:c>
      <x:c r="C6011" s="472" t="n">
        <x:v>204</x:v>
      </x:c>
      <x:c r="D6011" s="472" t="n">
        <x:v>228</x:v>
      </x:c>
      <x:c r="E6011" s="472" t="str">
        <x:v>Input sumber</x:v>
      </x:c>
      <x:c r="F6011" s="472" t="str">
        <x:v>9 Sep 2026 21.01 WIB</x:v>
      </x:c>
    </x:row>
    <x:row r="6012">
      <x:c r="A6012" s="472" t="str">
        <x:v>Resume Karyawan KPI</x:v>
      </x:c>
      <x:c r="B6012" s="472" t="str">
        <x:v>Y6</x:v>
      </x:c>
      <x:c r="C6012" s="472" t="str">
        <x:v>=COUNTIF('1'!$D$4:$D$55,X6)+COUNTIF('2'!$D$4:$D$55,X6)+COUNTIF('3'!$D$4:$D$33,X6)+COUNTIF('4'!$D$4:$D$31,X6)+COUNTIF('5'!$D$4:$D$26,X6)+COUNTIF('6'!$D$4:$D$28,X6)+COUNTIF('7'!$D$4:$D$21,X6)+COUNTIF('8'!$D$4:$D$67,X6)+COUNTIF('9'!$D$4:$D$54,X6)+COUNTIF('10'!$D$4:$D$21,X6)+COUNTIF('11'!$D$4:$D$25,X6)+COUNTIF('12'!$D$4:$D$25,X6)+COUNTIF('13'!$D$4:$D$22,X6)+COUNTIF('14'!$D$4:$D$28,X6)+COUNTIF('15'!$D$4:$D$27,X6)+COUNTIF('16'!$D$4:$D$23,X6)+COUNTIF('17'!$D$4:$D$28,X6)+COUNTIF('18'!$D$4:$D$28,X6)+COUNTIF('19'!$D$4:$D$21,X6)+COUNTIF('20'!$D$4:$D$26,X6)+COUNTIF('21'!$D$4:$D$21,X6)+COUNTIF('22'!$D$4:$D$27,X6)+COUNTIF('23'!$D$4:$D$37,X6)+COUNTIF('24'!$D$4:$D$30,X6)+COUNTIF('25'!$D$4:$D$24,X6)+COUNTIF('26'!$D$4:$D$28,X6)+COUNTIF('27'!$D$4:$D$33,X6)+COUNTIF('28'!$D$4:$D$28,X6)+COUNTIF('29'!$D$4:$D$32,X6)+COUNTIF('30'!$D$4:$D$24,X6)+COUNTIF('31'!$D$4:$D$45,X6)</x:v>
      </x:c>
      <x:c r="D6012" s="472" t="str">
        <x:v>=COUNTIF('1'!$D$4:$D$55,X6)+COUNTIF('2'!$D$4:$D$55,X6)+COUNTIF('3'!$D$4:$D$33,X6)+COUNTIF('4'!$D$4:$D$31,X6)+COUNTIF('5'!$D$4:$D$26,X6)+COUNTIF('6'!$D$4:$D$28,X6)+COUNTIF('7'!$D$4:$D$21,X6)+COUNTIF('8'!$D$4:$D$67,X6)+COUNTIF('9'!$D$4:$D$63,X6)+COUNTIF('10'!$D$4:$D$21,X6)+COUNTIF('11'!$D$4:$D$25,X6)+COUNTIF('12'!$D$4:$D$25,X6)+COUNTIF('13'!$D$4:$D$22,X6)+COUNTIF('14'!$D$4:$D$28,X6)+COUNTIF('15'!$D$4:$D$27,X6)+COUNTIF('16'!$D$4:$D$23,X6)+COUNTIF('17'!$D$4:$D$28,X6)+COUNTIF('18'!$D$4:$D$28,X6)+COUNTIF('19'!$D$4:$D$21,X6)+COUNTIF('20'!$D$4:$D$26,X6)+COUNTIF('21'!$D$4:$D$21,X6)+COUNTIF('22'!$D$4:$D$27,X6)+COUNTIF('23'!$D$4:$D$37,X6)+COUNTIF('24'!$D$4:$D$30,X6)+COUNTIF('25'!$D$4:$D$24,X6)+COUNTIF('26'!$D$4:$D$28,X6)+COUNTIF('27'!$D$4:$D$33,X6)+COUNTIF('28'!$D$4:$D$28,X6)+COUNTIF('29'!$D$4:$D$32,X6)+COUNTIF('30'!$D$4:$D$24,X6)+COUNTIF('31'!$D$4:$D$45,X6)</x:v>
      </x:c>
      <x:c r="E6012" s="472" t="str">
        <x:v>Rumus sumber</x:v>
      </x:c>
      <x:c r="F6012" s="472" t="str">
        <x:v>9 Sep 2026 21.01 WIB</x:v>
      </x:c>
    </x:row>
    <x:row r="6013">
      <x:c r="A6013" s="472" t="str">
        <x:v>Resume Karyawan KPI</x:v>
      </x:c>
      <x:c r="B6013" s="472" t="str">
        <x:v>Z6</x:v>
      </x:c>
      <x:c r="C6013" s="472" t="n">
        <x:v>204.00012</x:v>
      </x:c>
      <x:c r="D6013" s="472" t="n">
        <x:v>228.00012</x:v>
      </x:c>
      <x:c r="E6013" s="472" t="str">
        <x:v>Input sumber</x:v>
      </x:c>
      <x:c r="F6013" s="472" t="str">
        <x:v>9 Sep 2026 21.01 WIB</x:v>
      </x:c>
    </x:row>
    <x:row r="6014">
      <x:c r="A6014" s="472" t="str">
        <x:v>Resume Karyawan KPI</x:v>
      </x:c>
      <x:c r="B6014" s="472" t="str">
        <x:v>Z6</x:v>
      </x:c>
      <x:c r="C6014" s="472" t="str">
        <x:v>=Y6+(18-ROW())/100000</x:v>
      </x:c>
      <x:c r="D6014" s="472"/>
      <x:c r="E6014" s="472" t="str">
        <x:v>Rumus sumber</x:v>
      </x:c>
      <x:c r="F6014" s="472" t="str">
        <x:v>9 Sep 2026 21.01 WIB</x:v>
      </x:c>
    </x:row>
    <x:row r="6015">
      <x:c r="A6015" s="472" t="str">
        <x:v>Resume Karyawan KPI</x:v>
      </x:c>
      <x:c r="B6015" s="472" t="str">
        <x:v>AC6</x:v>
      </x:c>
      <x:c r="C6015" s="472" t="str">
        <x:v>=COUNTIF('1'!$O$57:$O$60,AA6)+COUNTIF('2'!$O$57:$O$60,AA6)+COUNTIF('3'!$O$35:$O$38,AA6)+COUNTIF('4'!$O$33:$O$36,AA6)+COUNTIF('5'!$O$28:$O$31,AA6)+COUNTIF('6'!$O$30:$O$33,AA6)+COUNTIF('7'!$O$23:$O$26,AA6)+COUNTIF('8'!$O$69:$O$72,AA6)+COUNTIF('9'!$O$56:$O$59,AA6)+COUNTIF('10'!$O$23:$O$26,AA6)+COUNTIF('11'!$O$27:$O$30,AA6)+COUNTIF('12'!$O$27:$O$30,AA6)+COUNTIF('13'!$O$24:$O$27,AA6)+COUNTIF('14'!$O$30:$O$33,AA6)+COUNTIF('15'!$O$29:$O$32,AA6)+COUNTIF('16'!$O$25:$O$28,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D6015" s="472" t="str">
        <x:v>=COUNTIF('1'!$O$57:$O$60,AA6)+COUNTIF('2'!$O$57:$O$60,AA6)+COUNTIF('3'!$O$35:$O$38,AA6)+COUNTIF('4'!$O$33:$O$36,AA6)+COUNTIF('5'!$O$28:$O$31,AA6)+COUNTIF('6'!$O$30:$O$33,AA6)+COUNTIF('7'!$O$23:$O$26,AA6)+COUNTIF('8'!$O$69:$O$72,AA6)+COUNTIF('9'!$O$65:$O$68,AA6)+COUNTIF('10'!$O$23:$O$26,AA6)+COUNTIF('11'!$O$27:$O$30,AA6)+COUNTIF('12'!$O$27:$O$30,AA6)+COUNTIF('13'!$O$24:$O$27,AA6)+COUNTIF('14'!$O$30:$O$33,AA6)+COUNTIF('15'!$O$29:$O$32,AA6)+COUNTIF('16'!$O$25:$O$28,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E6015" s="472" t="str">
        <x:v>Rumus sumber</x:v>
      </x:c>
      <x:c r="F6015" s="472" t="str">
        <x:v>9 Sep 2026 21.01 WIB</x:v>
      </x:c>
    </x:row>
    <x:row r="6016">
      <x:c r="A6016" s="472" t="str">
        <x:v>Resume Karyawan KPI</x:v>
      </x:c>
      <x:c r="B6016" s="472" t="str">
        <x:v>AD6</x:v>
      </x:c>
      <x:c r="C6016" s="472" t="str">
        <x:v>=AC6+(16-ROW())/100000</x:v>
      </x:c>
      <x:c r="D6016" s="472"/>
      <x:c r="E6016" s="472" t="str">
        <x:v>Rumus sumber</x:v>
      </x:c>
      <x:c r="F6016" s="472" t="str">
        <x:v>9 Sep 2026 21.01 WIB</x:v>
      </x:c>
    </x:row>
    <x:row r="6017">
      <x:c r="A6017" s="472" t="str">
        <x:v>Resume Karyawan KPI</x:v>
      </x:c>
      <x:c r="B6017" s="472" t="str">
        <x:v>AF6</x:v>
      </x:c>
      <x:c r="C6017" s="472" t="str">
        <x:v>=COUNTIF('1'!$L$4:$L$55,AE6)+COUNTIF('2'!$L$4:$L$55,AE6)+COUNTIF('3'!$L$4:$L$33,AE6)+COUNTIF('4'!$L$4:$L$31,AE6)+COUNTIF('5'!$L$4:$L$26,AE6)+COUNTIF('6'!$L$4:$L$28,AE6)+COUNTIF('7'!$L$4:$L$21,AE6)+COUNTIF('8'!$L$4:$L$67,AE6)+COUNTIF('9'!$L$4:$L$54,AE6)+COUNTIF('10'!$L$4:$L$21,AE6)+COUNTIF('11'!$L$4:$L$25,AE6)+COUNTIF('12'!$L$4:$L$25,AE6)+COUNTIF('13'!$L$4:$L$22,AE6)+COUNTIF('14'!$L$4:$L$28,AE6)+COUNTIF('15'!$L$4:$L$27,AE6)+COUNTIF('16'!$L$4:$L$23,AE6)+COUNTIF('17'!$L$4:$L$28,AE6)+COUNTIF('18'!$L$4:$L$28,AE6)+COUNTIF('19'!$L$4:$L$21,AE6)+COUNTIF('20'!$L$4:$L$26,AE6)+COUNTIF('21'!$L$4:$L$21,AE6)+COUNTIF('22'!$L$4:$L$27,AE6)+COUNTIF('23'!$L$4:$L$37,AE6)+COUNTIF('24'!$L$4:$L$30,AE6)+COUNTIF('25'!$L$4:$L$24,AE6)+COUNTIF('26'!$L$4:$L$28,AE6)+COUNTIF('27'!$L$4:$L$33,AE6)+COUNTIF('28'!$L$4:$L$28,AE6)+COUNTIF('29'!$L$4:$L$32,AE6)+COUNTIF('30'!$L$4:$L$24,AE6)+COUNTIF('31'!$L$4:$L$45,AE6)</x:v>
      </x:c>
      <x:c r="D6017" s="472" t="str">
        <x:v>=COUNTIF('1'!$L$4:$L$55,AE6)+COUNTIF('2'!$L$4:$L$55,AE6)+COUNTIF('3'!$L$4:$L$33,AE6)+COUNTIF('4'!$L$4:$L$31,AE6)+COUNTIF('5'!$L$4:$L$26,AE6)+COUNTIF('6'!$L$4:$L$28,AE6)+COUNTIF('7'!$L$4:$L$21,AE6)+COUNTIF('8'!$L$4:$L$67,AE6)+COUNTIF('9'!$L$4:$L$63,AE6)+COUNTIF('10'!$L$4:$L$21,AE6)+COUNTIF('11'!$L$4:$L$25,AE6)+COUNTIF('12'!$L$4:$L$25,AE6)+COUNTIF('13'!$L$4:$L$22,AE6)+COUNTIF('14'!$L$4:$L$28,AE6)+COUNTIF('15'!$L$4:$L$27,AE6)+COUNTIF('16'!$L$4:$L$23,AE6)+COUNTIF('17'!$L$4:$L$28,AE6)+COUNTIF('18'!$L$4:$L$28,AE6)+COUNTIF('19'!$L$4:$L$21,AE6)+COUNTIF('20'!$L$4:$L$26,AE6)+COUNTIF('21'!$L$4:$L$21,AE6)+COUNTIF('22'!$L$4:$L$27,AE6)+COUNTIF('23'!$L$4:$L$37,AE6)+COUNTIF('24'!$L$4:$L$30,AE6)+COUNTIF('25'!$L$4:$L$24,AE6)+COUNTIF('26'!$L$4:$L$28,AE6)+COUNTIF('27'!$L$4:$L$33,AE6)+COUNTIF('28'!$L$4:$L$28,AE6)+COUNTIF('29'!$L$4:$L$32,AE6)+COUNTIF('30'!$L$4:$L$24,AE6)+COUNTIF('31'!$L$4:$L$45,AE6)</x:v>
      </x:c>
      <x:c r="E6017" s="472" t="str">
        <x:v>Rumus sumber</x:v>
      </x:c>
      <x:c r="F6017" s="472" t="str">
        <x:v>9 Sep 2026 21.01 WIB</x:v>
      </x:c>
    </x:row>
    <x:row r="6018">
      <x:c r="A6018" s="472" t="str">
        <x:v>Resume Karyawan KPI</x:v>
      </x:c>
      <x:c r="B6018" s="472" t="str">
        <x:v>AG6</x:v>
      </x:c>
      <x:c r="C6018" s="472" t="str">
        <x:v>=AF6+(10-ROW())/100000</x:v>
      </x:c>
      <x:c r="D6018" s="472"/>
      <x:c r="E6018" s="472" t="str">
        <x:v>Rumus sumber</x:v>
      </x:c>
      <x:c r="F6018" s="472" t="str">
        <x:v>9 Sep 2026 21.01 WIB</x:v>
      </x:c>
    </x:row>
    <x:row r="6019">
      <x:c r="A6019" s="472" t="str">
        <x:v>Resume Karyawan KPI</x:v>
      </x:c>
      <x:c r="B6019" s="472" t="str">
        <x:v>AI6</x:v>
      </x:c>
      <x:c r="C6019" s="472" t="n">
        <x:v>29</x:v>
      </x:c>
      <x:c r="D6019" s="472" t="n">
        <x:v>32</x:v>
      </x:c>
      <x:c r="E6019" s="472" t="str">
        <x:v>Input sumber</x:v>
      </x:c>
      <x:c r="F6019" s="472" t="str">
        <x:v>9 Sep 2026 21.01 WIB</x:v>
      </x:c>
    </x:row>
    <x:row r="6020">
      <x:c r="A6020" s="472" t="str">
        <x:v>Resume Karyawan KPI</x:v>
      </x:c>
      <x:c r="B6020" s="472" t="str">
        <x:v>AI6</x:v>
      </x:c>
      <x:c r="C6020" s="472" t="str">
        <x:v>=COUNTIF('1'!$M$4:$M$55,AH6)+COUNTIF('2'!$M$4:$M$55,AH6)+COUNTIF('3'!$M$4:$M$33,AH6)+COUNTIF('4'!$M$4:$M$31,AH6)+COUNTIF('5'!$M$4:$M$26,AH6)+COUNTIF('6'!$M$4:$M$28,AH6)+COUNTIF('7'!$M$4:$M$21,AH6)+COUNTIF('8'!$M$4:$M$67,AH6)+COUNTIF('9'!$M$4:$M$54,AH6)+COUNTIF('10'!$M$4:$M$21,AH6)+COUNTIF('11'!$M$4:$M$25,AH6)+COUNTIF('12'!$M$4:$M$25,AH6)+COUNTIF('13'!$M$4:$M$22,AH6)+COUNTIF('14'!$M$4:$M$28,AH6)+COUNTIF('15'!$M$4:$M$27,AH6)+COUNTIF('16'!$M$4:$M$23,AH6)+COUNTIF('17'!$M$4:$M$28,AH6)+COUNTIF('18'!$M$4:$M$28,AH6)+COUNTIF('19'!$M$4:$M$21,AH6)+COUNTIF('20'!$M$4:$M$26,AH6)+COUNTIF('21'!$M$4:$M$21,AH6)+COUNTIF('22'!$M$4:$M$27,AH6)+COUNTIF('23'!$M$4:$M$37,AH6)+COUNTIF('24'!$M$4:$M$30,AH6)+COUNTIF('25'!$M$4:$M$24,AH6)+COUNTIF('26'!$M$4:$M$28,AH6)+COUNTIF('27'!$M$4:$M$33,AH6)+COUNTIF('28'!$M$4:$M$28,AH6)+COUNTIF('29'!$M$4:$M$32,AH6)+COUNTIF('30'!$M$4:$M$24,AH6)+COUNTIF('31'!$M$4:$M$45,AH6)</x:v>
      </x:c>
      <x:c r="D6020" s="472" t="str">
        <x:v>=COUNTIF('1'!$M$4:$M$55,AH6)+COUNTIF('2'!$M$4:$M$55,AH6)+COUNTIF('3'!$M$4:$M$33,AH6)+COUNTIF('4'!$M$4:$M$31,AH6)+COUNTIF('5'!$M$4:$M$26,AH6)+COUNTIF('6'!$M$4:$M$28,AH6)+COUNTIF('7'!$M$4:$M$21,AH6)+COUNTIF('8'!$M$4:$M$67,AH6)+COUNTIF('9'!$M$4:$M$63,AH6)+COUNTIF('10'!$M$4:$M$21,AH6)+COUNTIF('11'!$M$4:$M$25,AH6)+COUNTIF('12'!$M$4:$M$25,AH6)+COUNTIF('13'!$M$4:$M$22,AH6)+COUNTIF('14'!$M$4:$M$28,AH6)+COUNTIF('15'!$M$4:$M$27,AH6)+COUNTIF('16'!$M$4:$M$23,AH6)+COUNTIF('17'!$M$4:$M$28,AH6)+COUNTIF('18'!$M$4:$M$28,AH6)+COUNTIF('19'!$M$4:$M$21,AH6)+COUNTIF('20'!$M$4:$M$26,AH6)+COUNTIF('21'!$M$4:$M$21,AH6)+COUNTIF('22'!$M$4:$M$27,AH6)+COUNTIF('23'!$M$4:$M$37,AH6)+COUNTIF('24'!$M$4:$M$30,AH6)+COUNTIF('25'!$M$4:$M$24,AH6)+COUNTIF('26'!$M$4:$M$28,AH6)+COUNTIF('27'!$M$4:$M$33,AH6)+COUNTIF('28'!$M$4:$M$28,AH6)+COUNTIF('29'!$M$4:$M$32,AH6)+COUNTIF('30'!$M$4:$M$24,AH6)+COUNTIF('31'!$M$4:$M$45,AH6)</x:v>
      </x:c>
      <x:c r="E6020" s="472" t="str">
        <x:v>Rumus sumber</x:v>
      </x:c>
      <x:c r="F6020" s="472" t="str">
        <x:v>9 Sep 2026 21.01 WIB</x:v>
      </x:c>
    </x:row>
    <x:row r="6021">
      <x:c r="A6021" s="472" t="str">
        <x:v>Resume Karyawan KPI</x:v>
      </x:c>
      <x:c r="B6021" s="472" t="str">
        <x:v>AJ6</x:v>
      </x:c>
      <x:c r="C6021" s="472" t="n">
        <x:v>29.00005</x:v>
      </x:c>
      <x:c r="D6021" s="472" t="n">
        <x:v>32.00005</x:v>
      </x:c>
      <x:c r="E6021" s="472" t="str">
        <x:v>Input sumber</x:v>
      </x:c>
      <x:c r="F6021" s="472" t="str">
        <x:v>9 Sep 2026 21.01 WIB</x:v>
      </x:c>
    </x:row>
    <x:row r="6022">
      <x:c r="A6022" s="472" t="str">
        <x:v>Resume Karyawan KPI</x:v>
      </x:c>
      <x:c r="B6022" s="472" t="str">
        <x:v>AJ6</x:v>
      </x:c>
      <x:c r="C6022" s="472" t="str">
        <x:v>=AI6+(11-ROW())/100000</x:v>
      </x:c>
      <x:c r="D6022" s="472"/>
      <x:c r="E6022" s="472" t="str">
        <x:v>Rumus sumber</x:v>
      </x:c>
      <x:c r="F6022" s="472" t="str">
        <x:v>9 Sep 2026 21.01 WIB</x:v>
      </x:c>
    </x:row>
    <x:row r="6023">
      <x:c r="A6023" s="472" t="str">
        <x:v>Resume Karyawan KPI</x:v>
      </x:c>
      <x:c r="B6023" s="472" t="str">
        <x:v>AM6</x:v>
      </x:c>
      <x:c r="C6023" s="472" t="str">
        <x:v>=COUNTIFS('1'!$AG$64:$AG$69,AK6,'1'!$AF$64:$AF$69,1)+COUNTIFS('2'!$AG$64:$AG$69,AK6,'2'!$AF$64:$AF$69,1)+COUNTIFS('3'!$AG$42:$AG$47,AK6,'3'!$AF$42:$AF$47,1)+COUNTIFS('4'!$AG$40:$AG$45,AK6,'4'!$AF$40:$AF$45,1)+COUNTIFS('5'!$AG$35:$AG$40,AK6,'5'!$AF$35:$AF$40,1)+COUNTIFS('6'!$AG$37:$AG$42,AK6,'6'!$AF$37:$AF$42,1)+COUNTIFS('7'!$AG$30:$AG$35,AK6,'7'!$AF$30:$AF$35,1)+COUNTIFS('8'!$AG$76:$AG$81,AK6,'8'!$AF$76:$AF$81,1)+COUNTIFS('9'!$AG$63:$AG$68,AK6,'9'!$AF$63:$AF$68,1)+COUNTIFS('10'!$AG$30:$AG$35,AK6,'10'!$AF$30:$AF$35,1)+COUNTIFS('11'!$AG$34:$AG$39,AK6,'11'!$AF$34:$AF$39,1)+COUNTIFS('12'!$AG$34:$AG$39,AK6,'12'!$AF$34:$AF$39,1)+COUNTIFS('13'!$AG$31:$AG$36,AK6,'13'!$AF$31:$AF$36,1)+COUNTIFS('14'!$AG$37:$AG$42,AK6,'14'!$AF$37:$AF$42,1)+COUNTIFS('15'!$AG$36:$AG$41,AK6,'15'!$AF$36:$AF$41,1)+COUNTIFS('16'!$AG$32:$AG$37,AK6,'16'!$AF$32:$AF$37,1)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D6023" s="472"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$34:$AG$39,AK6,'12'!$AF$34:$AF$39,1)+COUNTIFS('13'!$AG$31:$AG$36,AK6,'13'!$AF$31:$AF$36,1)+COUNTIFS('14'!$AG$37:$AG$42,AK6,'14'!$AF$37:$AF$42,1)+COUNTIFS('15'!$AG$36:$AG$41,AK6,'15'!$AF$36:$AF$41,1)+COUNTIFS('16'!$AG$32:$AG$37,AK6,'16'!$AF$32:$AF$37,1)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E6023" s="472" t="str">
        <x:v>Rumus sumber</x:v>
      </x:c>
      <x:c r="F6023" s="472" t="str">
        <x:v>9 Sep 2026 21.01 WIB</x:v>
      </x:c>
    </x:row>
    <x:row r="6024">
      <x:c r="A6024" s="472" t="str">
        <x:v>Resume Karyawan KPI</x:v>
      </x:c>
      <x:c r="B6024" s="472" t="str">
        <x:v>AN6</x:v>
      </x:c>
      <x:c r="C6024" s="472" t="str">
        <x:v>=IF(AM6=0,"",AO6/5*20+AP6/5*25+AQ6/5*25+AR6/5*15+AS6/5*15)</x:v>
      </x:c>
      <x:c r="D6024" s="472"/>
      <x:c r="E6024" s="472" t="str">
        <x:v>Rumus sumber</x:v>
      </x:c>
      <x:c r="F6024" s="472" t="str">
        <x:v>9 Sep 2026 21.01 WIB</x:v>
      </x:c>
    </x:row>
    <x:row r="6025">
      <x:c r="A6025" s="472" t="str">
        <x:v>Resume Karyawan KPI</x:v>
      </x:c>
      <x:c r="B6025" s="472" t="str">
        <x:v>AO6</x:v>
      </x:c>
      <x:c r="C6025" s="472"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$63:$L$68,'9'!$AG$63:$AG$68,AK6,'9'!$AF$63:$AF$68,1)+SUMIFS('10'!$L$30:$L$35,'10'!$AG$30:$AG$35,AK6,'10'!$AF$30:$AF$35,1)+SUMIFS('11'!$L$34:$L$39,'11'!$AG$34:$AG$39,AK6,'11'!$AF$34:$AF$39,1)+SUMIFS('12'!$L$34:$L$39,'12'!$AG$34:$AG$39,AK6,'12'!$AF$34:$AF$39,1)+SUMIFS('13'!$L$31:$L$36,'13'!$AG$31:$AG$36,AK6,'13'!$AF$31:$AF$36,1)+SUMIFS('14'!$L$37:$L$42,'14'!$AG$37:$AG$42,AK6,'14'!$AF$37:$AF$42,1)+SUMIFS('15'!$L$36:$L$41,'15'!$AG$36:$AG$41,AK6,'15'!$AF$36:$AF$41,1)+SUMIFS('16'!$L$32:$L$37,'16'!$AG$32:$AG$37,AK6,'16'!$AF$32:$AF$37,1)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D6025" s="472"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$34:$L$39,'12'!$AG$34:$AG$39,AK6,'12'!$AF$34:$AF$39,1)+SUMIFS('13'!$L$31:$L$36,'13'!$AG$31:$AG$36,AK6,'13'!$AF$31:$AF$36,1)+SUMIFS('14'!$L$37:$L$42,'14'!$AG$37:$AG$42,AK6,'14'!$AF$37:$AF$42,1)+SUMIFS('15'!$L$36:$L$41,'15'!$AG$36:$AG$41,AK6,'15'!$AF$36:$AF$41,1)+SUMIFS('16'!$L$32:$L$37,'16'!$AG$32:$AG$37,AK6,'16'!$AF$32:$AF$37,1)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E6025" s="472" t="str">
        <x:v>Rumus sumber</x:v>
      </x:c>
      <x:c r="F6025" s="472" t="str">
        <x:v>9 Sep 2026 21.01 WIB</x:v>
      </x:c>
    </x:row>
    <x:row r="6026">
      <x:c r="A6026" s="472" t="str">
        <x:v>Resume Karyawan KPI</x:v>
      </x:c>
      <x:c r="B6026" s="472" t="str">
        <x:v>AP6</x:v>
      </x:c>
      <x:c r="C6026" s="472"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$63:$M$68,'9'!$AG$63:$AG$68,AK6,'9'!$AF$63:$AF$68,1)+SUMIFS('10'!$M$30:$M$35,'10'!$AG$30:$AG$35,AK6,'10'!$AF$30:$AF$35,1)+SUMIFS('11'!$M$34:$M$39,'11'!$AG$34:$AG$39,AK6,'11'!$AF$34:$AF$39,1)+SUMIFS('12'!$M$34:$M$39,'12'!$AG$34:$AG$39,AK6,'12'!$AF$34:$AF$39,1)+SUMIFS('13'!$M$31:$M$36,'13'!$AG$31:$AG$36,AK6,'13'!$AF$31:$AF$36,1)+SUMIFS('14'!$M$37:$M$42,'14'!$AG$37:$AG$42,AK6,'14'!$AF$37:$AF$42,1)+SUMIFS('15'!$M$36:$M$41,'15'!$AG$36:$AG$41,AK6,'15'!$AF$36:$AF$41,1)+SUMIFS('16'!$M$32:$M$37,'16'!$AG$32:$AG$37,AK6,'16'!$AF$32:$AF$37,1)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D6026" s="472"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$34:$M$39,'12'!$AG$34:$AG$39,AK6,'12'!$AF$34:$AF$39,1)+SUMIFS('13'!$M$31:$M$36,'13'!$AG$31:$AG$36,AK6,'13'!$AF$31:$AF$36,1)+SUMIFS('14'!$M$37:$M$42,'14'!$AG$37:$AG$42,AK6,'14'!$AF$37:$AF$42,1)+SUMIFS('15'!$M$36:$M$41,'15'!$AG$36:$AG$41,AK6,'15'!$AF$36:$AF$41,1)+SUMIFS('16'!$M$32:$M$37,'16'!$AG$32:$AG$37,AK6,'16'!$AF$32:$AF$37,1)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E6026" s="472" t="str">
        <x:v>Rumus sumber</x:v>
      </x:c>
      <x:c r="F6026" s="472" t="str">
        <x:v>9 Sep 2026 21.01 WIB</x:v>
      </x:c>
    </x:row>
    <x:row r="6027">
      <x:c r="A6027" s="472" t="str">
        <x:v>Resume Karyawan KPI</x:v>
      </x:c>
      <x:c r="B6027" s="472" t="str">
        <x:v>AQ6</x:v>
      </x:c>
      <x:c r="C6027" s="472"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$63:$N$68,'9'!$AG$63:$AG$68,AK6,'9'!$AF$63:$AF$68,1)+SUMIFS('10'!$N$30:$N$35,'10'!$AG$30:$AG$35,AK6,'10'!$AF$30:$AF$35,1)+SUMIFS('11'!$N$34:$N$39,'11'!$AG$34:$AG$39,AK6,'11'!$AF$34:$AF$39,1)+SUMIFS('12'!$N$34:$N$39,'12'!$AG$34:$AG$39,AK6,'12'!$AF$34:$AF$39,1)+SUMIFS('13'!$N$31:$N$36,'13'!$AG$31:$AG$36,AK6,'13'!$AF$31:$AF$36,1)+SUMIFS('14'!$N$37:$N$42,'14'!$AG$37:$AG$42,AK6,'14'!$AF$37:$AF$42,1)+SUMIFS('15'!$N$36:$N$41,'15'!$AG$36:$AG$41,AK6,'15'!$AF$36:$AF$41,1)+SUMIFS('16'!$N$32:$N$37,'16'!$AG$32:$AG$37,AK6,'16'!$AF$32:$AF$37,1)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D6027" s="472"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$34:$N$39,'12'!$AG$34:$AG$39,AK6,'12'!$AF$34:$AF$39,1)+SUMIFS('13'!$N$31:$N$36,'13'!$AG$31:$AG$36,AK6,'13'!$AF$31:$AF$36,1)+SUMIFS('14'!$N$37:$N$42,'14'!$AG$37:$AG$42,AK6,'14'!$AF$37:$AF$42,1)+SUMIFS('15'!$N$36:$N$41,'15'!$AG$36:$AG$41,AK6,'15'!$AF$36:$AF$41,1)+SUMIFS('16'!$N$32:$N$37,'16'!$AG$32:$AG$37,AK6,'16'!$AF$32:$AF$37,1)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E6027" s="472" t="str">
        <x:v>Rumus sumber</x:v>
      </x:c>
      <x:c r="F6027" s="472" t="str">
        <x:v>9 Sep 2026 21.01 WIB</x:v>
      </x:c>
    </x:row>
    <x:row r="6028">
      <x:c r="A6028" s="472" t="str">
        <x:v>Resume Karyawan KPI</x:v>
      </x:c>
      <x:c r="B6028" s="472" t="str">
        <x:v>AR6</x:v>
      </x:c>
      <x:c r="C6028" s="472"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$63:$O$68,'9'!$AG$63:$AG$68,AK6,'9'!$AF$63:$AF$68,1)+SUMIFS('10'!$O$30:$O$35,'10'!$AG$30:$AG$35,AK6,'10'!$AF$30:$AF$35,1)+SUMIFS('11'!$O$34:$O$39,'11'!$AG$34:$AG$39,AK6,'11'!$AF$34:$AF$39,1)+SUMIFS('12'!$O$34:$O$39,'12'!$AG$34:$AG$39,AK6,'12'!$AF$34:$AF$39,1)+SUMIFS('13'!$O$31:$O$36,'13'!$AG$31:$AG$36,AK6,'13'!$AF$31:$AF$36,1)+SUMIFS('14'!$O$37:$O$42,'14'!$AG$37:$AG$42,AK6,'14'!$AF$37:$AF$42,1)+SUMIFS('15'!$O$36:$O$41,'15'!$AG$36:$AG$41,AK6,'15'!$AF$36:$AF$41,1)+SUMIFS('16'!$O$32:$O$37,'16'!$AG$32:$AG$37,AK6,'16'!$AF$32:$AF$37,1)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D6028" s="472"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$34:$O$39,'12'!$AG$34:$AG$39,AK6,'12'!$AF$34:$AF$39,1)+SUMIFS('13'!$O$31:$O$36,'13'!$AG$31:$AG$36,AK6,'13'!$AF$31:$AF$36,1)+SUMIFS('14'!$O$37:$O$42,'14'!$AG$37:$AG$42,AK6,'14'!$AF$37:$AF$42,1)+SUMIFS('15'!$O$36:$O$41,'15'!$AG$36:$AG$41,AK6,'15'!$AF$36:$AF$41,1)+SUMIFS('16'!$O$32:$O$37,'16'!$AG$32:$AG$37,AK6,'16'!$AF$32:$AF$37,1)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E6028" s="472" t="str">
        <x:v>Rumus sumber</x:v>
      </x:c>
      <x:c r="F6028" s="472" t="str">
        <x:v>9 Sep 2026 21.01 WIB</x:v>
      </x:c>
    </x:row>
    <x:row r="6029">
      <x:c r="A6029" s="472" t="str">
        <x:v>Resume Karyawan KPI</x:v>
      </x:c>
      <x:c r="B6029" s="472" t="str">
        <x:v>AS6</x:v>
      </x:c>
      <x:c r="C6029" s="472"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$63:$P$68,'9'!$AG$63:$AG$68,AK6,'9'!$AF$63:$AF$68,1)+SUMIFS('10'!$P$30:$P$35,'10'!$AG$30:$AG$35,AK6,'10'!$AF$30:$AF$35,1)+SUMIFS('11'!$P$34:$P$39,'11'!$AG$34:$AG$39,AK6,'11'!$AF$34:$AF$39,1)+SUMIFS('12'!$P$34:$P$39,'12'!$AG$34:$AG$39,AK6,'12'!$AF$34:$AF$39,1)+SUMIFS('13'!$P$31:$P$36,'13'!$AG$31:$AG$36,AK6,'13'!$AF$31:$AF$36,1)+SUMIFS('14'!$P$37:$P$42,'14'!$AG$37:$AG$42,AK6,'14'!$AF$37:$AF$42,1)+SUMIFS('15'!$P$36:$P$41,'15'!$AG$36:$AG$41,AK6,'15'!$AF$36:$AF$41,1)+SUMIFS('16'!$P$32:$P$37,'16'!$AG$32:$AG$37,AK6,'16'!$AF$32:$AF$37,1)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D6029" s="472"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$34:$P$39,'12'!$AG$34:$AG$39,AK6,'12'!$AF$34:$AF$39,1)+SUMIFS('13'!$P$31:$P$36,'13'!$AG$31:$AG$36,AK6,'13'!$AF$31:$AF$36,1)+SUMIFS('14'!$P$37:$P$42,'14'!$AG$37:$AG$42,AK6,'14'!$AF$37:$AF$42,1)+SUMIFS('15'!$P$36:$P$41,'15'!$AG$36:$AG$41,AK6,'15'!$AF$36:$AF$41,1)+SUMIFS('16'!$P$32:$P$37,'16'!$AG$32:$AG$37,AK6,'16'!$AF$32:$AF$37,1)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E6029" s="472" t="str">
        <x:v>Rumus sumber</x:v>
      </x:c>
      <x:c r="F6029" s="472" t="str">
        <x:v>9 Sep 2026 21.01 WIB</x:v>
      </x:c>
    </x:row>
    <x:row r="6030">
      <x:c r="A6030" s="472" t="str">
        <x:v>Resume Karyawan KPI</x:v>
      </x:c>
      <x:c r="B6030" s="472" t="str">
        <x:v>BD6</x:v>
      </x:c>
      <x:c r="C6030" s="472" t="str">
        <x:v>=IF(COUNTIFS('9'!$AG$63:$AG$68,$AK6,'9'!$AF$63:$AF$68,1)=0,"",SUMIFS('9'!$AC$63:$AC$68,'9'!$AG$63:$AG$68,$AK6,'9'!$AF$63:$AF$68,1)/COUNTIFS('9'!$AG$63:$AG$68,$AK6,'9'!$AF$63:$AF$68,1))</x:v>
      </x:c>
      <x:c r="D6030" s="472" t="str">
        <x:v>=IF(COUNTIFS('9'!$AG$72:$AG$77,$AK6,'9'!$AF$72:$AF$77,1)=0,"",SUMIFS('9'!$AC$72:$AC$77,'9'!$AG$72:$AG$77,$AK6,'9'!$AF$72:$AF$77,1)/COUNTIFS('9'!$AG$72:$AG$77,$AK6,'9'!$AF$72:$AF$77,1))</x:v>
      </x:c>
      <x:c r="E6030" s="472" t="str">
        <x:v>Rumus sumber</x:v>
      </x:c>
      <x:c r="F6030" s="472" t="str">
        <x:v>9 Sep 2026 21.01 WIB</x:v>
      </x:c>
    </x:row>
    <x:row r="6031">
      <x:c r="A6031" s="472" t="str">
        <x:v>Resume Karyawan KPI</x:v>
      </x:c>
      <x:c r="B6031" s="472" t="str">
        <x:v>CB6</x:v>
      </x:c>
      <x:c r="C6031" s="472" t="str">
        <x:v>=COUNTIF($J$51:$J$61,CA6)</x:v>
      </x:c>
      <x:c r="D6031" s="472"/>
      <x:c r="E6031" s="472" t="str">
        <x:v>Rumus sumber</x:v>
      </x:c>
      <x:c r="F6031" s="472" t="str">
        <x:v>9 Sep 2026 21.01 WIB</x:v>
      </x:c>
    </x:row>
    <x:row r="6032">
      <x:c r="A6032" s="472" t="str">
        <x:v>Resume Karyawan KPI</x:v>
      </x:c>
      <x:c r="B6032" s="472" t="str">
        <x:v>B7</x:v>
      </x:c>
      <x:c r="C6032" s="472" t="str">
        <x:v>=IF(A7="","",INDEX($X$5:$X$17,MATCH(LARGE($Z$5:$Z$17,A7),$Z$5:$Z$17,0)))</x:v>
      </x:c>
      <x:c r="D6032" s="472"/>
      <x:c r="E6032" s="472" t="str">
        <x:v>Rumus sumber</x:v>
      </x:c>
      <x:c r="F6032" s="472" t="str">
        <x:v>9 Sep 2026 21.01 WIB</x:v>
      </x:c>
    </x:row>
    <x:row r="6033">
      <x:c r="A6033" s="472" t="str">
        <x:v>Resume Karyawan KPI</x:v>
      </x:c>
      <x:c r="B6033" s="472" t="str">
        <x:v>C7</x:v>
      </x:c>
      <x:c r="C6033" s="472" t="n">
        <x:v>50</x:v>
      </x:c>
      <x:c r="D6033" s="472" t="n">
        <x:v>51</x:v>
      </x:c>
      <x:c r="E6033" s="472" t="str">
        <x:v>Input sumber</x:v>
      </x:c>
      <x:c r="F6033" s="472" t="str">
        <x:v>9 Sep 2026 21.01 WIB</x:v>
      </x:c>
    </x:row>
    <x:row r="6034">
      <x:c r="A6034" s="472" t="str">
        <x:v>Resume Karyawan KPI</x:v>
      </x:c>
      <x:c r="B6034" s="472" t="str">
        <x:v>C7</x:v>
      </x:c>
      <x:c r="C6034" s="472" t="str">
        <x:v>=IF(B7="","",INDEX($Y$5:$Y$17,MATCH(B7,$X$5:$X$17,0)))</x:v>
      </x:c>
      <x:c r="D6034" s="472"/>
      <x:c r="E6034" s="472" t="str">
        <x:v>Rumus sumber</x:v>
      </x:c>
      <x:c r="F6034" s="472" t="str">
        <x:v>9 Sep 2026 21.01 WIB</x:v>
      </x:c>
    </x:row>
    <x:row r="6035">
      <x:c r="A6035" s="472" t="str">
        <x:v>Resume Karyawan KPI</x:v>
      </x:c>
      <x:c r="B6035" s="472" t="str">
        <x:v>D7</x:v>
      </x:c>
      <x:c r="C6035" s="472" t="n">
        <x:v>0.164473684</x:v>
      </x:c>
      <x:c r="D6035" s="472" t="n">
        <x:v>0.15407855</x:v>
      </x:c>
      <x:c r="E6035" s="472" t="str">
        <x:v>Input sumber</x:v>
      </x:c>
      <x:c r="F6035" s="472" t="str">
        <x:v>9 Sep 2026 21.01 WIB</x:v>
      </x:c>
    </x:row>
    <x:row r="6036">
      <x:c r="A6036" s="472" t="str">
        <x:v>Resume Karyawan KPI</x:v>
      </x:c>
      <x:c r="B6036" s="472" t="str">
        <x:v>D7</x:v>
      </x:c>
      <x:c r="C6036" s="472" t="str">
        <x:v>=IF(C7="","",C7/$C$19)</x:v>
      </x:c>
      <x:c r="D6036" s="472"/>
      <x:c r="E6036" s="472" t="str">
        <x:v>Rumus sumber</x:v>
      </x:c>
      <x:c r="F6036" s="472" t="str">
        <x:v>9 Sep 2026 21.01 WIB</x:v>
      </x:c>
    </x:row>
    <x:row r="6037">
      <x:c r="A6037" s="472" t="str">
        <x:v>Resume Karyawan KPI</x:v>
      </x:c>
      <x:c r="B6037" s="472" t="str">
        <x:v>E7</x:v>
      </x:c>
      <x:c r="C6037" s="472" t="n">
        <x:v>0.835526316</x:v>
      </x:c>
      <x:c r="D6037" s="472" t="n">
        <x:v>0.842900302</x:v>
      </x:c>
      <x:c r="E6037" s="472" t="str">
        <x:v>Input sumber</x:v>
      </x:c>
      <x:c r="F6037" s="472" t="str">
        <x:v>9 Sep 2026 21.01 WIB</x:v>
      </x:c>
    </x:row>
    <x:row r="6038">
      <x:c r="A6038" s="472" t="str">
        <x:v>Resume Karyawan KPI</x:v>
      </x:c>
      <x:c r="B6038" s="472" t="str">
        <x:v>E7</x:v>
      </x:c>
      <x:c r="C6038" s="472" t="str">
        <x:v>=IF(D7="","",SUM($D$6:D7))</x:v>
      </x:c>
      <x:c r="D6038" s="472"/>
      <x:c r="E6038" s="472" t="str">
        <x:v>Rumus sumber</x:v>
      </x:c>
      <x:c r="F6038" s="472" t="str">
        <x:v>9 Sep 2026 21.01 WIB</x:v>
      </x:c>
    </x:row>
    <x:row r="6039">
      <x:c r="A6039" s="472" t="str">
        <x:v>Resume Karyawan KPI</x:v>
      </x:c>
      <x:c r="B6039" s="472" t="str">
        <x:v>Y7</x:v>
      </x:c>
      <x:c r="C6039" s="472" t="n">
        <x:v>7</x:v>
      </x:c>
      <x:c r="D6039" s="472" t="n">
        <x:v>8</x:v>
      </x:c>
      <x:c r="E6039" s="472" t="str">
        <x:v>Input sumber</x:v>
      </x:c>
      <x:c r="F6039" s="472" t="str">
        <x:v>9 Sep 2026 21.01 WIB</x:v>
      </x:c>
    </x:row>
    <x:row r="6040">
      <x:c r="A6040" s="472" t="str">
        <x:v>Resume Karyawan KPI</x:v>
      </x:c>
      <x:c r="B6040" s="472" t="str">
        <x:v>Y7</x:v>
      </x:c>
      <x:c r="C6040" s="472" t="str">
        <x:v>=COUNTIF('1'!$D$4:$D$55,X7)+COUNTIF('2'!$D$4:$D$55,X7)+COUNTIF('3'!$D$4:$D$33,X7)+COUNTIF('4'!$D$4:$D$31,X7)+COUNTIF('5'!$D$4:$D$26,X7)+COUNTIF('6'!$D$4:$D$28,X7)+COUNTIF('7'!$D$4:$D$21,X7)+COUNTIF('8'!$D$4:$D$67,X7)+COUNTIF('9'!$D$4:$D$54,X7)+COUNTIF('10'!$D$4:$D$21,X7)+COUNTIF('11'!$D$4:$D$25,X7)+COUNTIF('12'!$D$4:$D$25,X7)+COUNTIF('13'!$D$4:$D$22,X7)+COUNTIF('14'!$D$4:$D$28,X7)+COUNTIF('15'!$D$4:$D$27,X7)+COUNTIF('16'!$D$4:$D$23,X7)+COUNTIF('17'!$D$4:$D$28,X7)+COUNTIF('18'!$D$4:$D$28,X7)+COUNTIF('19'!$D$4:$D$21,X7)+COUNTIF('20'!$D$4:$D$26,X7)+COUNTIF('21'!$D$4:$D$21,X7)+COUNTIF('22'!$D$4:$D$27,X7)+COUNTIF('23'!$D$4:$D$37,X7)+COUNTIF('24'!$D$4:$D$30,X7)+COUNTIF('25'!$D$4:$D$24,X7)+COUNTIF('26'!$D$4:$D$28,X7)+COUNTIF('27'!$D$4:$D$33,X7)+COUNTIF('28'!$D$4:$D$28,X7)+COUNTIF('29'!$D$4:$D$32,X7)+COUNTIF('30'!$D$4:$D$24,X7)+COUNTIF('31'!$D$4:$D$45,X7)</x:v>
      </x:c>
      <x:c r="D6040" s="472" t="str">
        <x:v>=COUNTIF('1'!$D$4:$D$55,X7)+COUNTIF('2'!$D$4:$D$55,X7)+COUNTIF('3'!$D$4:$D$33,X7)+COUNTIF('4'!$D$4:$D$31,X7)+COUNTIF('5'!$D$4:$D$26,X7)+COUNTIF('6'!$D$4:$D$28,X7)+COUNTIF('7'!$D$4:$D$21,X7)+COUNTIF('8'!$D$4:$D$67,X7)+COUNTIF('9'!$D$4:$D$63,X7)+COUNTIF('10'!$D$4:$D$21,X7)+COUNTIF('11'!$D$4:$D$25,X7)+COUNTIF('12'!$D$4:$D$25,X7)+COUNTIF('13'!$D$4:$D$22,X7)+COUNTIF('14'!$D$4:$D$28,X7)+COUNTIF('15'!$D$4:$D$27,X7)+COUNTIF('16'!$D$4:$D$23,X7)+COUNTIF('17'!$D$4:$D$28,X7)+COUNTIF('18'!$D$4:$D$28,X7)+COUNTIF('19'!$D$4:$D$21,X7)+COUNTIF('20'!$D$4:$D$26,X7)+COUNTIF('21'!$D$4:$D$21,X7)+COUNTIF('22'!$D$4:$D$27,X7)+COUNTIF('23'!$D$4:$D$37,X7)+COUNTIF('24'!$D$4:$D$30,X7)+COUNTIF('25'!$D$4:$D$24,X7)+COUNTIF('26'!$D$4:$D$28,X7)+COUNTIF('27'!$D$4:$D$33,X7)+COUNTIF('28'!$D$4:$D$28,X7)+COUNTIF('29'!$D$4:$D$32,X7)+COUNTIF('30'!$D$4:$D$24,X7)+COUNTIF('31'!$D$4:$D$45,X7)</x:v>
      </x:c>
      <x:c r="E6040" s="472" t="str">
        <x:v>Rumus sumber</x:v>
      </x:c>
      <x:c r="F6040" s="472" t="str">
        <x:v>9 Sep 2026 21.01 WIB</x:v>
      </x:c>
    </x:row>
    <x:row r="6041">
      <x:c r="A6041" s="472" t="str">
        <x:v>Resume Karyawan KPI</x:v>
      </x:c>
      <x:c r="B6041" s="472" t="str">
        <x:v>Z7</x:v>
      </x:c>
      <x:c r="C6041" s="472" t="n">
        <x:v>7.00011</x:v>
      </x:c>
      <x:c r="D6041" s="472" t="n">
        <x:v>8.00011</x:v>
      </x:c>
      <x:c r="E6041" s="472" t="str">
        <x:v>Input sumber</x:v>
      </x:c>
      <x:c r="F6041" s="472" t="str">
        <x:v>9 Sep 2026 21.01 WIB</x:v>
      </x:c>
    </x:row>
    <x:row r="6042">
      <x:c r="A6042" s="472" t="str">
        <x:v>Resume Karyawan KPI</x:v>
      </x:c>
      <x:c r="B6042" s="472" t="str">
        <x:v>Z7</x:v>
      </x:c>
      <x:c r="C6042" s="472" t="str">
        <x:v>=Y7+(18-ROW())/100000</x:v>
      </x:c>
      <x:c r="D6042" s="472"/>
      <x:c r="E6042" s="472" t="str">
        <x:v>Rumus sumber</x:v>
      </x:c>
      <x:c r="F6042" s="472" t="str">
        <x:v>9 Sep 2026 21.01 WIB</x:v>
      </x:c>
    </x:row>
    <x:row r="6043">
      <x:c r="A6043" s="472" t="str">
        <x:v>Resume Karyawan KPI</x:v>
      </x:c>
      <x:c r="B6043" s="472" t="str">
        <x:v>AC7</x:v>
      </x:c>
      <x:c r="C6043" s="472" t="str">
        <x:v>=COUNTIF('1'!$O$57:$O$60,AA7)+COUNTIF('2'!$O$57:$O$60,AA7)+COUNTIF('3'!$O$35:$O$38,AA7)+COUNTIF('4'!$O$33:$O$36,AA7)+COUNTIF('5'!$O$28:$O$31,AA7)+COUNTIF('6'!$O$30:$O$33,AA7)+COUNTIF('7'!$O$23:$O$26,AA7)+COUNTIF('8'!$O$69:$O$72,AA7)+COUNTIF('9'!$O$56:$O$59,AA7)+COUNTIF('10'!$O$23:$O$26,AA7)+COUNTIF('11'!$O$27:$O$30,AA7)+COUNTIF('12'!$O$27:$O$30,AA7)+COUNTIF('13'!$O$24:$O$27,AA7)+COUNTIF('14'!$O$30:$O$33,AA7)+COUNTIF('15'!$O$29:$O$32,AA7)+COUNTIF('16'!$O$25:$O$28,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D6043" s="472" t="str">
        <x:v>=COUNTIF('1'!$O$57:$O$60,AA7)+COUNTIF('2'!$O$57:$O$60,AA7)+COUNTIF('3'!$O$35:$O$38,AA7)+COUNTIF('4'!$O$33:$O$36,AA7)+COUNTIF('5'!$O$28:$O$31,AA7)+COUNTIF('6'!$O$30:$O$33,AA7)+COUNTIF('7'!$O$23:$O$26,AA7)+COUNTIF('8'!$O$69:$O$72,AA7)+COUNTIF('9'!$O$65:$O$68,AA7)+COUNTIF('10'!$O$23:$O$26,AA7)+COUNTIF('11'!$O$27:$O$30,AA7)+COUNTIF('12'!$O$27:$O$30,AA7)+COUNTIF('13'!$O$24:$O$27,AA7)+COUNTIF('14'!$O$30:$O$33,AA7)+COUNTIF('15'!$O$29:$O$32,AA7)+COUNTIF('16'!$O$25:$O$28,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E6043" s="472" t="str">
        <x:v>Rumus sumber</x:v>
      </x:c>
      <x:c r="F6043" s="472" t="str">
        <x:v>9 Sep 2026 21.01 WIB</x:v>
      </x:c>
    </x:row>
    <x:row r="6044">
      <x:c r="A6044" s="472" t="str">
        <x:v>Resume Karyawan KPI</x:v>
      </x:c>
      <x:c r="B6044" s="472" t="str">
        <x:v>AD7</x:v>
      </x:c>
      <x:c r="C6044" s="472" t="str">
        <x:v>=AC7+(16-ROW())/100000</x:v>
      </x:c>
      <x:c r="D6044" s="472"/>
      <x:c r="E6044" s="472" t="str">
        <x:v>Rumus sumber</x:v>
      </x:c>
      <x:c r="F6044" s="472" t="str">
        <x:v>9 Sep 2026 21.01 WIB</x:v>
      </x:c>
    </x:row>
    <x:row r="6045">
      <x:c r="A6045" s="472" t="str">
        <x:v>Resume Karyawan KPI</x:v>
      </x:c>
      <x:c r="B6045" s="472" t="str">
        <x:v>AF7</x:v>
      </x:c>
      <x:c r="C6045" s="472" t="n">
        <x:v>174</x:v>
      </x:c>
      <x:c r="D6045" s="472" t="n">
        <x:v>188</x:v>
      </x:c>
      <x:c r="E6045" s="472" t="str">
        <x:v>Input sumber</x:v>
      </x:c>
      <x:c r="F6045" s="472" t="str">
        <x:v>9 Sep 2026 21.01 WIB</x:v>
      </x:c>
    </x:row>
    <x:row r="6046">
      <x:c r="A6046" s="472" t="str">
        <x:v>Resume Karyawan KPI</x:v>
      </x:c>
      <x:c r="B6046" s="472" t="str">
        <x:v>AF7</x:v>
      </x:c>
      <x:c r="C6046" s="472" t="str">
        <x:v>=COUNTIF('1'!$L$4:$L$55,AE7)+COUNTIF('2'!$L$4:$L$55,AE7)+COUNTIF('3'!$L$4:$L$33,AE7)+COUNTIF('4'!$L$4:$L$31,AE7)+COUNTIF('5'!$L$4:$L$26,AE7)+COUNTIF('6'!$L$4:$L$28,AE7)+COUNTIF('7'!$L$4:$L$21,AE7)+COUNTIF('8'!$L$4:$L$67,AE7)+COUNTIF('9'!$L$4:$L$54,AE7)+COUNTIF('10'!$L$4:$L$21,AE7)+COUNTIF('11'!$L$4:$L$25,AE7)+COUNTIF('12'!$L$4:$L$25,AE7)+COUNTIF('13'!$L$4:$L$22,AE7)+COUNTIF('14'!$L$4:$L$28,AE7)+COUNTIF('15'!$L$4:$L$27,AE7)+COUNTIF('16'!$L$4:$L$23,AE7)+COUNTIF('17'!$L$4:$L$28,AE7)+COUNTIF('18'!$L$4:$L$28,AE7)+COUNTIF('19'!$L$4:$L$21,AE7)+COUNTIF('20'!$L$4:$L$26,AE7)+COUNTIF('21'!$L$4:$L$21,AE7)+COUNTIF('22'!$L$4:$L$27,AE7)+COUNTIF('23'!$L$4:$L$37,AE7)+COUNTIF('24'!$L$4:$L$30,AE7)+COUNTIF('25'!$L$4:$L$24,AE7)+COUNTIF('26'!$L$4:$L$28,AE7)+COUNTIF('27'!$L$4:$L$33,AE7)+COUNTIF('28'!$L$4:$L$28,AE7)+COUNTIF('29'!$L$4:$L$32,AE7)+COUNTIF('30'!$L$4:$L$24,AE7)+COUNTIF('31'!$L$4:$L$45,AE7)</x:v>
      </x:c>
      <x:c r="D6046" s="472" t="str">
        <x:v>=COUNTIF('1'!$L$4:$L$55,AE7)+COUNTIF('2'!$L$4:$L$55,AE7)+COUNTIF('3'!$L$4:$L$33,AE7)+COUNTIF('4'!$L$4:$L$31,AE7)+COUNTIF('5'!$L$4:$L$26,AE7)+COUNTIF('6'!$L$4:$L$28,AE7)+COUNTIF('7'!$L$4:$L$21,AE7)+COUNTIF('8'!$L$4:$L$67,AE7)+COUNTIF('9'!$L$4:$L$63,AE7)+COUNTIF('10'!$L$4:$L$21,AE7)+COUNTIF('11'!$L$4:$L$25,AE7)+COUNTIF('12'!$L$4:$L$25,AE7)+COUNTIF('13'!$L$4:$L$22,AE7)+COUNTIF('14'!$L$4:$L$28,AE7)+COUNTIF('15'!$L$4:$L$27,AE7)+COUNTIF('16'!$L$4:$L$23,AE7)+COUNTIF('17'!$L$4:$L$28,AE7)+COUNTIF('18'!$L$4:$L$28,AE7)+COUNTIF('19'!$L$4:$L$21,AE7)+COUNTIF('20'!$L$4:$L$26,AE7)+COUNTIF('21'!$L$4:$L$21,AE7)+COUNTIF('22'!$L$4:$L$27,AE7)+COUNTIF('23'!$L$4:$L$37,AE7)+COUNTIF('24'!$L$4:$L$30,AE7)+COUNTIF('25'!$L$4:$L$24,AE7)+COUNTIF('26'!$L$4:$L$28,AE7)+COUNTIF('27'!$L$4:$L$33,AE7)+COUNTIF('28'!$L$4:$L$28,AE7)+COUNTIF('29'!$L$4:$L$32,AE7)+COUNTIF('30'!$L$4:$L$24,AE7)+COUNTIF('31'!$L$4:$L$45,AE7)</x:v>
      </x:c>
      <x:c r="E6046" s="472" t="str">
        <x:v>Rumus sumber</x:v>
      </x:c>
      <x:c r="F6046" s="472" t="str">
        <x:v>9 Sep 2026 21.01 WIB</x:v>
      </x:c>
    </x:row>
    <x:row r="6047">
      <x:c r="A6047" s="472" t="str">
        <x:v>Resume Karyawan KPI</x:v>
      </x:c>
      <x:c r="B6047" s="472" t="str">
        <x:v>AG7</x:v>
      </x:c>
      <x:c r="C6047" s="472" t="n">
        <x:v>174.00003</x:v>
      </x:c>
      <x:c r="D6047" s="472" t="n">
        <x:v>188.00003</x:v>
      </x:c>
      <x:c r="E6047" s="472" t="str">
        <x:v>Input sumber</x:v>
      </x:c>
      <x:c r="F6047" s="472" t="str">
        <x:v>9 Sep 2026 21.01 WIB</x:v>
      </x:c>
    </x:row>
    <x:row r="6048">
      <x:c r="A6048" s="472" t="str">
        <x:v>Resume Karyawan KPI</x:v>
      </x:c>
      <x:c r="B6048" s="472" t="str">
        <x:v>AG7</x:v>
      </x:c>
      <x:c r="C6048" s="472" t="str">
        <x:v>=AF7+(10-ROW())/100000</x:v>
      </x:c>
      <x:c r="D6048" s="472"/>
      <x:c r="E6048" s="472" t="str">
        <x:v>Rumus sumber</x:v>
      </x:c>
      <x:c r="F6048" s="472" t="str">
        <x:v>9 Sep 2026 21.01 WIB</x:v>
      </x:c>
    </x:row>
    <x:row r="6049">
      <x:c r="A6049" s="472" t="str">
        <x:v>Resume Karyawan KPI</x:v>
      </x:c>
      <x:c r="B6049" s="472" t="str">
        <x:v>AI7</x:v>
      </x:c>
      <x:c r="C6049" s="472" t="n">
        <x:v>47</x:v>
      </x:c>
      <x:c r="D6049" s="472" t="n">
        <x:v>52</x:v>
      </x:c>
      <x:c r="E6049" s="472" t="str">
        <x:v>Input sumber</x:v>
      </x:c>
      <x:c r="F6049" s="472" t="str">
        <x:v>9 Sep 2026 21.01 WIB</x:v>
      </x:c>
    </x:row>
    <x:row r="6050">
      <x:c r="A6050" s="472" t="str">
        <x:v>Resume Karyawan KPI</x:v>
      </x:c>
      <x:c r="B6050" s="472" t="str">
        <x:v>AI7</x:v>
      </x:c>
      <x:c r="C6050" s="472" t="str">
        <x:v>=COUNTIF('1'!$M$4:$M$55,AH7)+COUNTIF('2'!$M$4:$M$55,AH7)+COUNTIF('3'!$M$4:$M$33,AH7)+COUNTIF('4'!$M$4:$M$31,AH7)+COUNTIF('5'!$M$4:$M$26,AH7)+COUNTIF('6'!$M$4:$M$28,AH7)+COUNTIF('7'!$M$4:$M$21,AH7)+COUNTIF('8'!$M$4:$M$67,AH7)+COUNTIF('9'!$M$4:$M$54,AH7)+COUNTIF('10'!$M$4:$M$21,AH7)+COUNTIF('11'!$M$4:$M$25,AH7)+COUNTIF('12'!$M$4:$M$25,AH7)+COUNTIF('13'!$M$4:$M$22,AH7)+COUNTIF('14'!$M$4:$M$28,AH7)+COUNTIF('15'!$M$4:$M$27,AH7)+COUNTIF('16'!$M$4:$M$23,AH7)+COUNTIF('17'!$M$4:$M$28,AH7)+COUNTIF('18'!$M$4:$M$28,AH7)+COUNTIF('19'!$M$4:$M$21,AH7)+COUNTIF('20'!$M$4:$M$26,AH7)+COUNTIF('21'!$M$4:$M$21,AH7)+COUNTIF('22'!$M$4:$M$27,AH7)+COUNTIF('23'!$M$4:$M$37,AH7)+COUNTIF('24'!$M$4:$M$30,AH7)+COUNTIF('25'!$M$4:$M$24,AH7)+COUNTIF('26'!$M$4:$M$28,AH7)+COUNTIF('27'!$M$4:$M$33,AH7)+COUNTIF('28'!$M$4:$M$28,AH7)+COUNTIF('29'!$M$4:$M$32,AH7)+COUNTIF('30'!$M$4:$M$24,AH7)+COUNTIF('31'!$M$4:$M$45,AH7)</x:v>
      </x:c>
      <x:c r="D6050" s="472" t="str">
        <x:v>=COUNTIF('1'!$M$4:$M$55,AH7)+COUNTIF('2'!$M$4:$M$55,AH7)+COUNTIF('3'!$M$4:$M$33,AH7)+COUNTIF('4'!$M$4:$M$31,AH7)+COUNTIF('5'!$M$4:$M$26,AH7)+COUNTIF('6'!$M$4:$M$28,AH7)+COUNTIF('7'!$M$4:$M$21,AH7)+COUNTIF('8'!$M$4:$M$67,AH7)+COUNTIF('9'!$M$4:$M$63,AH7)+COUNTIF('10'!$M$4:$M$21,AH7)+COUNTIF('11'!$M$4:$M$25,AH7)+COUNTIF('12'!$M$4:$M$25,AH7)+COUNTIF('13'!$M$4:$M$22,AH7)+COUNTIF('14'!$M$4:$M$28,AH7)+COUNTIF('15'!$M$4:$M$27,AH7)+COUNTIF('16'!$M$4:$M$23,AH7)+COUNTIF('17'!$M$4:$M$28,AH7)+COUNTIF('18'!$M$4:$M$28,AH7)+COUNTIF('19'!$M$4:$M$21,AH7)+COUNTIF('20'!$M$4:$M$26,AH7)+COUNTIF('21'!$M$4:$M$21,AH7)+COUNTIF('22'!$M$4:$M$27,AH7)+COUNTIF('23'!$M$4:$M$37,AH7)+COUNTIF('24'!$M$4:$M$30,AH7)+COUNTIF('25'!$M$4:$M$24,AH7)+COUNTIF('26'!$M$4:$M$28,AH7)+COUNTIF('27'!$M$4:$M$33,AH7)+COUNTIF('28'!$M$4:$M$28,AH7)+COUNTIF('29'!$M$4:$M$32,AH7)+COUNTIF('30'!$M$4:$M$24,AH7)+COUNTIF('31'!$M$4:$M$45,AH7)</x:v>
      </x:c>
      <x:c r="E6050" s="472" t="str">
        <x:v>Rumus sumber</x:v>
      </x:c>
      <x:c r="F6050" s="472" t="str">
        <x:v>9 Sep 2026 21.01 WIB</x:v>
      </x:c>
    </x:row>
    <x:row r="6051">
      <x:c r="A6051" s="472" t="str">
        <x:v>Resume Karyawan KPI</x:v>
      </x:c>
      <x:c r="B6051" s="472" t="str">
        <x:v>AJ7</x:v>
      </x:c>
      <x:c r="C6051" s="472" t="n">
        <x:v>47.00004</x:v>
      </x:c>
      <x:c r="D6051" s="472" t="n">
        <x:v>52.00004</x:v>
      </x:c>
      <x:c r="E6051" s="472" t="str">
        <x:v>Input sumber</x:v>
      </x:c>
      <x:c r="F6051" s="472" t="str">
        <x:v>9 Sep 2026 21.01 WIB</x:v>
      </x:c>
    </x:row>
    <x:row r="6052">
      <x:c r="A6052" s="472" t="str">
        <x:v>Resume Karyawan KPI</x:v>
      </x:c>
      <x:c r="B6052" s="472" t="str">
        <x:v>AJ7</x:v>
      </x:c>
      <x:c r="C6052" s="472" t="str">
        <x:v>=AI7+(11-ROW())/100000</x:v>
      </x:c>
      <x:c r="D6052" s="472"/>
      <x:c r="E6052" s="472" t="str">
        <x:v>Rumus sumber</x:v>
      </x:c>
      <x:c r="F6052" s="472" t="str">
        <x:v>9 Sep 2026 21.01 WIB</x:v>
      </x:c>
    </x:row>
    <x:row r="6053">
      <x:c r="A6053" s="472" t="str">
        <x:v>Resume Karyawan KPI</x:v>
      </x:c>
      <x:c r="B6053" s="472" t="str">
        <x:v>AM7</x:v>
      </x:c>
      <x:c r="C6053" s="472" t="str">
        <x:v>=COUNTIFS('1'!$AG$64:$AG$69,AK7,'1'!$AF$64:$AF$69,1)+COUNTIFS('2'!$AG$64:$AG$69,AK7,'2'!$AF$64:$AF$69,1)+COUNTIFS('3'!$AG$42:$AG$47,AK7,'3'!$AF$42:$AF$47,1)+COUNTIFS('4'!$AG$40:$AG$45,AK7,'4'!$AF$40:$AF$45,1)+COUNTIFS('5'!$AG$35:$AG$40,AK7,'5'!$AF$35:$AF$40,1)+COUNTIFS('6'!$AG$37:$AG$42,AK7,'6'!$AF$37:$AF$42,1)+COUNTIFS('7'!$AG$30:$AG$35,AK7,'7'!$AF$30:$AF$35,1)+COUNTIFS('8'!$AG$76:$AG$81,AK7,'8'!$AF$76:$AF$81,1)+COUNTIFS('9'!$AG$63:$AG$68,AK7,'9'!$AF$63:$AF$68,1)+COUNTIFS('10'!$AG$30:$AG$35,AK7,'10'!$AF$30:$AF$35,1)+COUNTIFS('11'!$AG$34:$AG$39,AK7,'11'!$AF$34:$AF$39,1)+COUNTIFS('12'!$AG$34:$AG$39,AK7,'12'!$AF$34:$AF$39,1)+COUNTIFS('13'!$AG$31:$AG$36,AK7,'13'!$AF$31:$AF$36,1)+COUNTIFS('14'!$AG$37:$AG$42,AK7,'14'!$AF$37:$AF$42,1)+COUNTIFS('15'!$AG$36:$AG$41,AK7,'15'!$AF$36:$AF$41,1)+COUNTIFS('16'!$AG$32:$AG$37,AK7,'16'!$AF$32:$AF$37,1)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D6053" s="472"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$34:$AG$39,AK7,'12'!$AF$34:$AF$39,1)+COUNTIFS('13'!$AG$31:$AG$36,AK7,'13'!$AF$31:$AF$36,1)+COUNTIFS('14'!$AG$37:$AG$42,AK7,'14'!$AF$37:$AF$42,1)+COUNTIFS('15'!$AG$36:$AG$41,AK7,'15'!$AF$36:$AF$41,1)+COUNTIFS('16'!$AG$32:$AG$37,AK7,'16'!$AF$32:$AF$37,1)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E6053" s="472" t="str">
        <x:v>Rumus sumber</x:v>
      </x:c>
      <x:c r="F6053" s="472" t="str">
        <x:v>9 Sep 2026 21.01 WIB</x:v>
      </x:c>
    </x:row>
    <x:row r="6054">
      <x:c r="A6054" s="472" t="str">
        <x:v>Resume Karyawan KPI</x:v>
      </x:c>
      <x:c r="B6054" s="472" t="str">
        <x:v>AN7</x:v>
      </x:c>
      <x:c r="C6054" s="472" t="str">
        <x:v>=IF(AM7=0,"",AO7/5*20+AP7/5*25+AQ7/5*25+AR7/5*15+AS7/5*15)</x:v>
      </x:c>
      <x:c r="D6054" s="472"/>
      <x:c r="E6054" s="472" t="str">
        <x:v>Rumus sumber</x:v>
      </x:c>
      <x:c r="F6054" s="472" t="str">
        <x:v>9 Sep 2026 21.01 WIB</x:v>
      </x:c>
    </x:row>
    <x:row r="6055">
      <x:c r="A6055" s="472" t="str">
        <x:v>Resume Karyawan KPI</x:v>
      </x:c>
      <x:c r="B6055" s="472" t="str">
        <x:v>AO7</x:v>
      </x:c>
      <x:c r="C6055" s="472"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$63:$L$68,'9'!$AG$63:$AG$68,AK7,'9'!$AF$63:$AF$68,1)+SUMIFS('10'!$L$30:$L$35,'10'!$AG$30:$AG$35,AK7,'10'!$AF$30:$AF$35,1)+SUMIFS('11'!$L$34:$L$39,'11'!$AG$34:$AG$39,AK7,'11'!$AF$34:$AF$39,1)+SUMIFS('12'!$L$34:$L$39,'12'!$AG$34:$AG$39,AK7,'12'!$AF$34:$AF$39,1)+SUMIFS('13'!$L$31:$L$36,'13'!$AG$31:$AG$36,AK7,'13'!$AF$31:$AF$36,1)+SUMIFS('14'!$L$37:$L$42,'14'!$AG$37:$AG$42,AK7,'14'!$AF$37:$AF$42,1)+SUMIFS('15'!$L$36:$L$41,'15'!$AG$36:$AG$41,AK7,'15'!$AF$36:$AF$41,1)+SUMIFS('16'!$L$32:$L$37,'16'!$AG$32:$AG$37,AK7,'16'!$AF$32:$AF$37,1)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D6055" s="472"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$34:$L$39,'12'!$AG$34:$AG$39,AK7,'12'!$AF$34:$AF$39,1)+SUMIFS('13'!$L$31:$L$36,'13'!$AG$31:$AG$36,AK7,'13'!$AF$31:$AF$36,1)+SUMIFS('14'!$L$37:$L$42,'14'!$AG$37:$AG$42,AK7,'14'!$AF$37:$AF$42,1)+SUMIFS('15'!$L$36:$L$41,'15'!$AG$36:$AG$41,AK7,'15'!$AF$36:$AF$41,1)+SUMIFS('16'!$L$32:$L$37,'16'!$AG$32:$AG$37,AK7,'16'!$AF$32:$AF$37,1)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E6055" s="472" t="str">
        <x:v>Rumus sumber</x:v>
      </x:c>
      <x:c r="F6055" s="472" t="str">
        <x:v>9 Sep 2026 21.01 WIB</x:v>
      </x:c>
    </x:row>
    <x:row r="6056">
      <x:c r="A6056" s="472" t="str">
        <x:v>Resume Karyawan KPI</x:v>
      </x:c>
      <x:c r="B6056" s="472" t="str">
        <x:v>AP7</x:v>
      </x:c>
      <x:c r="C6056" s="472"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$63:$M$68,'9'!$AG$63:$AG$68,AK7,'9'!$AF$63:$AF$68,1)+SUMIFS('10'!$M$30:$M$35,'10'!$AG$30:$AG$35,AK7,'10'!$AF$30:$AF$35,1)+SUMIFS('11'!$M$34:$M$39,'11'!$AG$34:$AG$39,AK7,'11'!$AF$34:$AF$39,1)+SUMIFS('12'!$M$34:$M$39,'12'!$AG$34:$AG$39,AK7,'12'!$AF$34:$AF$39,1)+SUMIFS('13'!$M$31:$M$36,'13'!$AG$31:$AG$36,AK7,'13'!$AF$31:$AF$36,1)+SUMIFS('14'!$M$37:$M$42,'14'!$AG$37:$AG$42,AK7,'14'!$AF$37:$AF$42,1)+SUMIFS('15'!$M$36:$M$41,'15'!$AG$36:$AG$41,AK7,'15'!$AF$36:$AF$41,1)+SUMIFS('16'!$M$32:$M$37,'16'!$AG$32:$AG$37,AK7,'16'!$AF$32:$AF$37,1)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D6056" s="472"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$34:$M$39,'12'!$AG$34:$AG$39,AK7,'12'!$AF$34:$AF$39,1)+SUMIFS('13'!$M$31:$M$36,'13'!$AG$31:$AG$36,AK7,'13'!$AF$31:$AF$36,1)+SUMIFS('14'!$M$37:$M$42,'14'!$AG$37:$AG$42,AK7,'14'!$AF$37:$AF$42,1)+SUMIFS('15'!$M$36:$M$41,'15'!$AG$36:$AG$41,AK7,'15'!$AF$36:$AF$41,1)+SUMIFS('16'!$M$32:$M$37,'16'!$AG$32:$AG$37,AK7,'16'!$AF$32:$AF$37,1)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E6056" s="472" t="str">
        <x:v>Rumus sumber</x:v>
      </x:c>
      <x:c r="F6056" s="472" t="str">
        <x:v>9 Sep 2026 21.01 WIB</x:v>
      </x:c>
    </x:row>
    <x:row r="6057">
      <x:c r="A6057" s="472" t="str">
        <x:v>Resume Karyawan KPI</x:v>
      </x:c>
      <x:c r="B6057" s="472" t="str">
        <x:v>AQ7</x:v>
      </x:c>
      <x:c r="C6057" s="472"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$63:$N$68,'9'!$AG$63:$AG$68,AK7,'9'!$AF$63:$AF$68,1)+SUMIFS('10'!$N$30:$N$35,'10'!$AG$30:$AG$35,AK7,'10'!$AF$30:$AF$35,1)+SUMIFS('11'!$N$34:$N$39,'11'!$AG$34:$AG$39,AK7,'11'!$AF$34:$AF$39,1)+SUMIFS('12'!$N$34:$N$39,'12'!$AG$34:$AG$39,AK7,'12'!$AF$34:$AF$39,1)+SUMIFS('13'!$N$31:$N$36,'13'!$AG$31:$AG$36,AK7,'13'!$AF$31:$AF$36,1)+SUMIFS('14'!$N$37:$N$42,'14'!$AG$37:$AG$42,AK7,'14'!$AF$37:$AF$42,1)+SUMIFS('15'!$N$36:$N$41,'15'!$AG$36:$AG$41,AK7,'15'!$AF$36:$AF$41,1)+SUMIFS('16'!$N$32:$N$37,'16'!$AG$32:$AG$37,AK7,'16'!$AF$32:$AF$37,1)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D6057" s="472"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$34:$N$39,'12'!$AG$34:$AG$39,AK7,'12'!$AF$34:$AF$39,1)+SUMIFS('13'!$N$31:$N$36,'13'!$AG$31:$AG$36,AK7,'13'!$AF$31:$AF$36,1)+SUMIFS('14'!$N$37:$N$42,'14'!$AG$37:$AG$42,AK7,'14'!$AF$37:$AF$42,1)+SUMIFS('15'!$N$36:$N$41,'15'!$AG$36:$AG$41,AK7,'15'!$AF$36:$AF$41,1)+SUMIFS('16'!$N$32:$N$37,'16'!$AG$32:$AG$37,AK7,'16'!$AF$32:$AF$37,1)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E6057" s="472" t="str">
        <x:v>Rumus sumber</x:v>
      </x:c>
      <x:c r="F6057" s="472" t="str">
        <x:v>9 Sep 2026 21.01 WIB</x:v>
      </x:c>
    </x:row>
    <x:row r="6058">
      <x:c r="A6058" s="472" t="str">
        <x:v>Resume Karyawan KPI</x:v>
      </x:c>
      <x:c r="B6058" s="472" t="str">
        <x:v>AR7</x:v>
      </x:c>
      <x:c r="C6058" s="472"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$63:$O$68,'9'!$AG$63:$AG$68,AK7,'9'!$AF$63:$AF$68,1)+SUMIFS('10'!$O$30:$O$35,'10'!$AG$30:$AG$35,AK7,'10'!$AF$30:$AF$35,1)+SUMIFS('11'!$O$34:$O$39,'11'!$AG$34:$AG$39,AK7,'11'!$AF$34:$AF$39,1)+SUMIFS('12'!$O$34:$O$39,'12'!$AG$34:$AG$39,AK7,'12'!$AF$34:$AF$39,1)+SUMIFS('13'!$O$31:$O$36,'13'!$AG$31:$AG$36,AK7,'13'!$AF$31:$AF$36,1)+SUMIFS('14'!$O$37:$O$42,'14'!$AG$37:$AG$42,AK7,'14'!$AF$37:$AF$42,1)+SUMIFS('15'!$O$36:$O$41,'15'!$AG$36:$AG$41,AK7,'15'!$AF$36:$AF$41,1)+SUMIFS('16'!$O$32:$O$37,'16'!$AG$32:$AG$37,AK7,'16'!$AF$32:$AF$37,1)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D6058" s="472"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$34:$O$39,'12'!$AG$34:$AG$39,AK7,'12'!$AF$34:$AF$39,1)+SUMIFS('13'!$O$31:$O$36,'13'!$AG$31:$AG$36,AK7,'13'!$AF$31:$AF$36,1)+SUMIFS('14'!$O$37:$O$42,'14'!$AG$37:$AG$42,AK7,'14'!$AF$37:$AF$42,1)+SUMIFS('15'!$O$36:$O$41,'15'!$AG$36:$AG$41,AK7,'15'!$AF$36:$AF$41,1)+SUMIFS('16'!$O$32:$O$37,'16'!$AG$32:$AG$37,AK7,'16'!$AF$32:$AF$37,1)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E6058" s="472" t="str">
        <x:v>Rumus sumber</x:v>
      </x:c>
      <x:c r="F6058" s="472" t="str">
        <x:v>9 Sep 2026 21.01 WIB</x:v>
      </x:c>
    </x:row>
    <x:row r="6059">
      <x:c r="A6059" s="472" t="str">
        <x:v>Resume Karyawan KPI</x:v>
      </x:c>
      <x:c r="B6059" s="472" t="str">
        <x:v>AS7</x:v>
      </x:c>
      <x:c r="C6059" s="472"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$63:$P$68,'9'!$AG$63:$AG$68,AK7,'9'!$AF$63:$AF$68,1)+SUMIFS('10'!$P$30:$P$35,'10'!$AG$30:$AG$35,AK7,'10'!$AF$30:$AF$35,1)+SUMIFS('11'!$P$34:$P$39,'11'!$AG$34:$AG$39,AK7,'11'!$AF$34:$AF$39,1)+SUMIFS('12'!$P$34:$P$39,'12'!$AG$34:$AG$39,AK7,'12'!$AF$34:$AF$39,1)+SUMIFS('13'!$P$31:$P$36,'13'!$AG$31:$AG$36,AK7,'13'!$AF$31:$AF$36,1)+SUMIFS('14'!$P$37:$P$42,'14'!$AG$37:$AG$42,AK7,'14'!$AF$37:$AF$42,1)+SUMIFS('15'!$P$36:$P$41,'15'!$AG$36:$AG$41,AK7,'15'!$AF$36:$AF$41,1)+SUMIFS('16'!$P$32:$P$37,'16'!$AG$32:$AG$37,AK7,'16'!$AF$32:$AF$37,1)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D6059" s="472"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$34:$P$39,'12'!$AG$34:$AG$39,AK7,'12'!$AF$34:$AF$39,1)+SUMIFS('13'!$P$31:$P$36,'13'!$AG$31:$AG$36,AK7,'13'!$AF$31:$AF$36,1)+SUMIFS('14'!$P$37:$P$42,'14'!$AG$37:$AG$42,AK7,'14'!$AF$37:$AF$42,1)+SUMIFS('15'!$P$36:$P$41,'15'!$AG$36:$AG$41,AK7,'15'!$AF$36:$AF$41,1)+SUMIFS('16'!$P$32:$P$37,'16'!$AG$32:$AG$37,AK7,'16'!$AF$32:$AF$37,1)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E6059" s="472" t="str">
        <x:v>Rumus sumber</x:v>
      </x:c>
      <x:c r="F6059" s="472" t="str">
        <x:v>9 Sep 2026 21.01 WIB</x:v>
      </x:c>
    </x:row>
    <x:row r="6060">
      <x:c r="A6060" s="472" t="str">
        <x:v>Resume Karyawan KPI</x:v>
      </x:c>
      <x:c r="B6060" s="472" t="str">
        <x:v>BD7</x:v>
      </x:c>
      <x:c r="C6060" s="472" t="str">
        <x:v>=IF(COUNTIFS('9'!$AG$63:$AG$68,$AK7,'9'!$AF$63:$AF$68,1)=0,"",SUMIFS('9'!$AC$63:$AC$68,'9'!$AG$63:$AG$68,$AK7,'9'!$AF$63:$AF$68,1)/COUNTIFS('9'!$AG$63:$AG$68,$AK7,'9'!$AF$63:$AF$68,1))</x:v>
      </x:c>
      <x:c r="D6060" s="472" t="str">
        <x:v>=IF(COUNTIFS('9'!$AG$72:$AG$77,$AK7,'9'!$AF$72:$AF$77,1)=0,"",SUMIFS('9'!$AC$72:$AC$77,'9'!$AG$72:$AG$77,$AK7,'9'!$AF$72:$AF$77,1)/COUNTIFS('9'!$AG$72:$AG$77,$AK7,'9'!$AF$72:$AF$77,1))</x:v>
      </x:c>
      <x:c r="E6060" s="472" t="str">
        <x:v>Rumus sumber</x:v>
      </x:c>
      <x:c r="F6060" s="472" t="str">
        <x:v>9 Sep 2026 21.01 WIB</x:v>
      </x:c>
    </x:row>
    <x:row r="6061">
      <x:c r="A6061" s="472" t="str">
        <x:v>Resume Karyawan KPI</x:v>
      </x:c>
      <x:c r="B6061" s="472" t="str">
        <x:v>CB7</x:v>
      </x:c>
      <x:c r="C6061" s="472" t="str">
        <x:v>=COUNTIF($J$51:$J$61,CA7)</x:v>
      </x:c>
      <x:c r="D6061" s="472"/>
      <x:c r="E6061" s="472" t="str">
        <x:v>Rumus sumber</x:v>
      </x:c>
      <x:c r="F6061" s="472" t="str">
        <x:v>9 Sep 2026 21.01 WIB</x:v>
      </x:c>
    </x:row>
    <x:row r="6062">
      <x:c r="A6062" s="472" t="str">
        <x:v>Resume Karyawan KPI</x:v>
      </x:c>
      <x:c r="B6062" s="472" t="str">
        <x:v>B8</x:v>
      </x:c>
      <x:c r="C6062" s="472" t="str">
        <x:v>=IF(A8="","",INDEX($X$5:$X$17,MATCH(LARGE($Z$5:$Z$17,A8),$Z$5:$Z$17,0)))</x:v>
      </x:c>
      <x:c r="D6062" s="472"/>
      <x:c r="E6062" s="472" t="str">
        <x:v>Rumus sumber</x:v>
      </x:c>
      <x:c r="F6062" s="472" t="str">
        <x:v>9 Sep 2026 21.01 WIB</x:v>
      </x:c>
    </x:row>
    <x:row r="6063">
      <x:c r="A6063" s="472" t="str">
        <x:v>Resume Karyawan KPI</x:v>
      </x:c>
      <x:c r="B6063" s="472" t="str">
        <x:v>C8</x:v>
      </x:c>
      <x:c r="C6063" s="472" t="str">
        <x:v>=IF(B8="","",INDEX($Y$5:$Y$17,MATCH(B8,$X$5:$X$17,0)))</x:v>
      </x:c>
      <x:c r="D6063" s="472"/>
      <x:c r="E6063" s="472" t="str">
        <x:v>Rumus sumber</x:v>
      </x:c>
      <x:c r="F6063" s="472" t="str">
        <x:v>9 Sep 2026 21.01 WIB</x:v>
      </x:c>
    </x:row>
    <x:row r="6064">
      <x:c r="A6064" s="472" t="str">
        <x:v>Resume Karyawan KPI</x:v>
      </x:c>
      <x:c r="B6064" s="472" t="str">
        <x:v>D8</x:v>
      </x:c>
      <x:c r="C6064" s="472" t="n">
        <x:v>0.069078947</x:v>
      </x:c>
      <x:c r="D6064" s="472" t="n">
        <x:v>0.063444109</x:v>
      </x:c>
      <x:c r="E6064" s="472" t="str">
        <x:v>Input sumber</x:v>
      </x:c>
      <x:c r="F6064" s="472" t="str">
        <x:v>9 Sep 2026 21.01 WIB</x:v>
      </x:c>
    </x:row>
    <x:row r="6065">
      <x:c r="A6065" s="472" t="str">
        <x:v>Resume Karyawan KPI</x:v>
      </x:c>
      <x:c r="B6065" s="472" t="str">
        <x:v>D8</x:v>
      </x:c>
      <x:c r="C6065" s="472" t="str">
        <x:v>=IF(C8="","",C8/$C$19)</x:v>
      </x:c>
      <x:c r="D6065" s="472"/>
      <x:c r="E6065" s="472" t="str">
        <x:v>Rumus sumber</x:v>
      </x:c>
      <x:c r="F6065" s="472" t="str">
        <x:v>9 Sep 2026 21.01 WIB</x:v>
      </x:c>
    </x:row>
    <x:row r="6066">
      <x:c r="A6066" s="472" t="str">
        <x:v>Resume Karyawan KPI</x:v>
      </x:c>
      <x:c r="B6066" s="472" t="str">
        <x:v>E8</x:v>
      </x:c>
      <x:c r="C6066" s="472" t="n">
        <x:v>0.904605263</x:v>
      </x:c>
      <x:c r="D6066" s="472" t="n">
        <x:v>0.906344411</x:v>
      </x:c>
      <x:c r="E6066" s="472" t="str">
        <x:v>Input sumber</x:v>
      </x:c>
      <x:c r="F6066" s="472" t="str">
        <x:v>9 Sep 2026 21.01 WIB</x:v>
      </x:c>
    </x:row>
    <x:row r="6067">
      <x:c r="A6067" s="472" t="str">
        <x:v>Resume Karyawan KPI</x:v>
      </x:c>
      <x:c r="B6067" s="472" t="str">
        <x:v>E8</x:v>
      </x:c>
      <x:c r="C6067" s="472" t="str">
        <x:v>=IF(D8="","",SUM($D$6:D8))</x:v>
      </x:c>
      <x:c r="D6067" s="472"/>
      <x:c r="E6067" s="472" t="str">
        <x:v>Rumus sumber</x:v>
      </x:c>
      <x:c r="F6067" s="472" t="str">
        <x:v>9 Sep 2026 21.01 WIB</x:v>
      </x:c>
    </x:row>
    <x:row r="6068">
      <x:c r="A6068" s="472" t="str">
        <x:v>Resume Karyawan KPI</x:v>
      </x:c>
      <x:c r="B6068" s="472" t="str">
        <x:v>Y8</x:v>
      </x:c>
      <x:c r="C6068" s="472" t="str">
        <x:v>=COUNTIF('1'!$D$4:$D$55,X8)+COUNTIF('2'!$D$4:$D$55,X8)+COUNTIF('3'!$D$4:$D$33,X8)+COUNTIF('4'!$D$4:$D$31,X8)+COUNTIF('5'!$D$4:$D$26,X8)+COUNTIF('6'!$D$4:$D$28,X8)+COUNTIF('7'!$D$4:$D$21,X8)+COUNTIF('8'!$D$4:$D$67,X8)+COUNTIF('9'!$D$4:$D$54,X8)+COUNTIF('10'!$D$4:$D$21,X8)+COUNTIF('11'!$D$4:$D$25,X8)+COUNTIF('12'!$D$4:$D$25,X8)+COUNTIF('13'!$D$4:$D$22,X8)+COUNTIF('14'!$D$4:$D$28,X8)+COUNTIF('15'!$D$4:$D$27,X8)+COUNTIF('16'!$D$4:$D$23,X8)+COUNTIF('17'!$D$4:$D$28,X8)+COUNTIF('18'!$D$4:$D$28,X8)+COUNTIF('19'!$D$4:$D$21,X8)+COUNTIF('20'!$D$4:$D$26,X8)+COUNTIF('21'!$D$4:$D$21,X8)+COUNTIF('22'!$D$4:$D$27,X8)+COUNTIF('23'!$D$4:$D$37,X8)+COUNTIF('24'!$D$4:$D$30,X8)+COUNTIF('25'!$D$4:$D$24,X8)+COUNTIF('26'!$D$4:$D$28,X8)+COUNTIF('27'!$D$4:$D$33,X8)+COUNTIF('28'!$D$4:$D$28,X8)+COUNTIF('29'!$D$4:$D$32,X8)+COUNTIF('30'!$D$4:$D$24,X8)+COUNTIF('31'!$D$4:$D$45,X8)</x:v>
      </x:c>
      <x:c r="D6068" s="472" t="str">
        <x:v>=COUNTIF('1'!$D$4:$D$55,X8)+COUNTIF('2'!$D$4:$D$55,X8)+COUNTIF('3'!$D$4:$D$33,X8)+COUNTIF('4'!$D$4:$D$31,X8)+COUNTIF('5'!$D$4:$D$26,X8)+COUNTIF('6'!$D$4:$D$28,X8)+COUNTIF('7'!$D$4:$D$21,X8)+COUNTIF('8'!$D$4:$D$67,X8)+COUNTIF('9'!$D$4:$D$63,X8)+COUNTIF('10'!$D$4:$D$21,X8)+COUNTIF('11'!$D$4:$D$25,X8)+COUNTIF('12'!$D$4:$D$25,X8)+COUNTIF('13'!$D$4:$D$22,X8)+COUNTIF('14'!$D$4:$D$28,X8)+COUNTIF('15'!$D$4:$D$27,X8)+COUNTIF('16'!$D$4:$D$23,X8)+COUNTIF('17'!$D$4:$D$28,X8)+COUNTIF('18'!$D$4:$D$28,X8)+COUNTIF('19'!$D$4:$D$21,X8)+COUNTIF('20'!$D$4:$D$26,X8)+COUNTIF('21'!$D$4:$D$21,X8)+COUNTIF('22'!$D$4:$D$27,X8)+COUNTIF('23'!$D$4:$D$37,X8)+COUNTIF('24'!$D$4:$D$30,X8)+COUNTIF('25'!$D$4:$D$24,X8)+COUNTIF('26'!$D$4:$D$28,X8)+COUNTIF('27'!$D$4:$D$33,X8)+COUNTIF('28'!$D$4:$D$28,X8)+COUNTIF('29'!$D$4:$D$32,X8)+COUNTIF('30'!$D$4:$D$24,X8)+COUNTIF('31'!$D$4:$D$45,X8)</x:v>
      </x:c>
      <x:c r="E6068" s="472" t="str">
        <x:v>Rumus sumber</x:v>
      </x:c>
      <x:c r="F6068" s="472" t="str">
        <x:v>9 Sep 2026 21.01 WIB</x:v>
      </x:c>
    </x:row>
    <x:row r="6069">
      <x:c r="A6069" s="472" t="str">
        <x:v>Resume Karyawan KPI</x:v>
      </x:c>
      <x:c r="B6069" s="472" t="str">
        <x:v>Z8</x:v>
      </x:c>
      <x:c r="C6069" s="472" t="str">
        <x:v>=Y8+(18-ROW())/100000</x:v>
      </x:c>
      <x:c r="D6069" s="472"/>
      <x:c r="E6069" s="472" t="str">
        <x:v>Rumus sumber</x:v>
      </x:c>
      <x:c r="F6069" s="472" t="str">
        <x:v>9 Sep 2026 21.01 WIB</x:v>
      </x:c>
    </x:row>
    <x:row r="6070">
      <x:c r="A6070" s="472" t="str">
        <x:v>Resume Karyawan KPI</x:v>
      </x:c>
      <x:c r="B6070" s="472" t="str">
        <x:v>AC8</x:v>
      </x:c>
      <x:c r="C6070" s="472" t="str">
        <x:v>=COUNTIF('1'!$O$57:$O$60,AA8)+COUNTIF('2'!$O$57:$O$60,AA8)+COUNTIF('3'!$O$35:$O$38,AA8)+COUNTIF('4'!$O$33:$O$36,AA8)+COUNTIF('5'!$O$28:$O$31,AA8)+COUNTIF('6'!$O$30:$O$33,AA8)+COUNTIF('7'!$O$23:$O$26,AA8)+COUNTIF('8'!$O$69:$O$72,AA8)+COUNTIF('9'!$O$56:$O$59,AA8)+COUNTIF('10'!$O$23:$O$26,AA8)+COUNTIF('11'!$O$27:$O$30,AA8)+COUNTIF('12'!$O$27:$O$30,AA8)+COUNTIF('13'!$O$24:$O$27,AA8)+COUNTIF('14'!$O$30:$O$33,AA8)+COUNTIF('15'!$O$29:$O$32,AA8)+COUNTIF('16'!$O$25:$O$28,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D6070" s="472" t="str">
        <x:v>=COUNTIF('1'!$O$57:$O$60,AA8)+COUNTIF('2'!$O$57:$O$60,AA8)+COUNTIF('3'!$O$35:$O$38,AA8)+COUNTIF('4'!$O$33:$O$36,AA8)+COUNTIF('5'!$O$28:$O$31,AA8)+COUNTIF('6'!$O$30:$O$33,AA8)+COUNTIF('7'!$O$23:$O$26,AA8)+COUNTIF('8'!$O$69:$O$72,AA8)+COUNTIF('9'!$O$65:$O$68,AA8)+COUNTIF('10'!$O$23:$O$26,AA8)+COUNTIF('11'!$O$27:$O$30,AA8)+COUNTIF('12'!$O$27:$O$30,AA8)+COUNTIF('13'!$O$24:$O$27,AA8)+COUNTIF('14'!$O$30:$O$33,AA8)+COUNTIF('15'!$O$29:$O$32,AA8)+COUNTIF('16'!$O$25:$O$28,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E6070" s="472" t="str">
        <x:v>Rumus sumber</x:v>
      </x:c>
      <x:c r="F6070" s="472" t="str">
        <x:v>9 Sep 2026 21.01 WIB</x:v>
      </x:c>
    </x:row>
    <x:row r="6071">
      <x:c r="A6071" s="472" t="str">
        <x:v>Resume Karyawan KPI</x:v>
      </x:c>
      <x:c r="B6071" s="472" t="str">
        <x:v>AD8</x:v>
      </x:c>
      <x:c r="C6071" s="472" t="str">
        <x:v>=AC8+(16-ROW())/100000</x:v>
      </x:c>
      <x:c r="D6071" s="472"/>
      <x:c r="E6071" s="472" t="str">
        <x:v>Rumus sumber</x:v>
      </x:c>
      <x:c r="F6071" s="472" t="str">
        <x:v>9 Sep 2026 21.01 WIB</x:v>
      </x:c>
    </x:row>
    <x:row r="6072">
      <x:c r="A6072" s="472" t="str">
        <x:v>Resume Karyawan KPI</x:v>
      </x:c>
      <x:c r="B6072" s="472" t="str">
        <x:v>AF8</x:v>
      </x:c>
      <x:c r="C6072" s="472" t="str">
        <x:v>=COUNTIF('1'!$L$4:$L$55,AE8)+COUNTIF('2'!$L$4:$L$55,AE8)+COUNTIF('3'!$L$4:$L$33,AE8)+COUNTIF('4'!$L$4:$L$31,AE8)+COUNTIF('5'!$L$4:$L$26,AE8)+COUNTIF('6'!$L$4:$L$28,AE8)+COUNTIF('7'!$L$4:$L$21,AE8)+COUNTIF('8'!$L$4:$L$67,AE8)+COUNTIF('9'!$L$4:$L$54,AE8)+COUNTIF('10'!$L$4:$L$21,AE8)+COUNTIF('11'!$L$4:$L$25,AE8)+COUNTIF('12'!$L$4:$L$25,AE8)+COUNTIF('13'!$L$4:$L$22,AE8)+COUNTIF('14'!$L$4:$L$28,AE8)+COUNTIF('15'!$L$4:$L$27,AE8)+COUNTIF('16'!$L$4:$L$23,AE8)+COUNTIF('17'!$L$4:$L$28,AE8)+COUNTIF('18'!$L$4:$L$28,AE8)+COUNTIF('19'!$L$4:$L$21,AE8)+COUNTIF('20'!$L$4:$L$26,AE8)+COUNTIF('21'!$L$4:$L$21,AE8)+COUNTIF('22'!$L$4:$L$27,AE8)+COUNTIF('23'!$L$4:$L$37,AE8)+COUNTIF('24'!$L$4:$L$30,AE8)+COUNTIF('25'!$L$4:$L$24,AE8)+COUNTIF('26'!$L$4:$L$28,AE8)+COUNTIF('27'!$L$4:$L$33,AE8)+COUNTIF('28'!$L$4:$L$28,AE8)+COUNTIF('29'!$L$4:$L$32,AE8)+COUNTIF('30'!$L$4:$L$24,AE8)+COUNTIF('31'!$L$4:$L$45,AE8)</x:v>
      </x:c>
      <x:c r="D6072" s="472" t="str">
        <x:v>=COUNTIF('1'!$L$4:$L$55,AE8)+COUNTIF('2'!$L$4:$L$55,AE8)+COUNTIF('3'!$L$4:$L$33,AE8)+COUNTIF('4'!$L$4:$L$31,AE8)+COUNTIF('5'!$L$4:$L$26,AE8)+COUNTIF('6'!$L$4:$L$28,AE8)+COUNTIF('7'!$L$4:$L$21,AE8)+COUNTIF('8'!$L$4:$L$67,AE8)+COUNTIF('9'!$L$4:$L$63,AE8)+COUNTIF('10'!$L$4:$L$21,AE8)+COUNTIF('11'!$L$4:$L$25,AE8)+COUNTIF('12'!$L$4:$L$25,AE8)+COUNTIF('13'!$L$4:$L$22,AE8)+COUNTIF('14'!$L$4:$L$28,AE8)+COUNTIF('15'!$L$4:$L$27,AE8)+COUNTIF('16'!$L$4:$L$23,AE8)+COUNTIF('17'!$L$4:$L$28,AE8)+COUNTIF('18'!$L$4:$L$28,AE8)+COUNTIF('19'!$L$4:$L$21,AE8)+COUNTIF('20'!$L$4:$L$26,AE8)+COUNTIF('21'!$L$4:$L$21,AE8)+COUNTIF('22'!$L$4:$L$27,AE8)+COUNTIF('23'!$L$4:$L$37,AE8)+COUNTIF('24'!$L$4:$L$30,AE8)+COUNTIF('25'!$L$4:$L$24,AE8)+COUNTIF('26'!$L$4:$L$28,AE8)+COUNTIF('27'!$L$4:$L$33,AE8)+COUNTIF('28'!$L$4:$L$28,AE8)+COUNTIF('29'!$L$4:$L$32,AE8)+COUNTIF('30'!$L$4:$L$24,AE8)+COUNTIF('31'!$L$4:$L$45,AE8)</x:v>
      </x:c>
      <x:c r="E6072" s="472" t="str">
        <x:v>Rumus sumber</x:v>
      </x:c>
      <x:c r="F6072" s="472" t="str">
        <x:v>9 Sep 2026 21.01 WIB</x:v>
      </x:c>
    </x:row>
    <x:row r="6073">
      <x:c r="A6073" s="472" t="str">
        <x:v>Resume Karyawan KPI</x:v>
      </x:c>
      <x:c r="B6073" s="472" t="str">
        <x:v>AG8</x:v>
      </x:c>
      <x:c r="C6073" s="472" t="str">
        <x:v>=AF8+(10-ROW())/100000</x:v>
      </x:c>
      <x:c r="D6073" s="472"/>
      <x:c r="E6073" s="472" t="str">
        <x:v>Rumus sumber</x:v>
      </x:c>
      <x:c r="F6073" s="472" t="str">
        <x:v>9 Sep 2026 21.01 WIB</x:v>
      </x:c>
    </x:row>
    <x:row r="6074">
      <x:c r="A6074" s="472" t="str">
        <x:v>Resume Karyawan KPI</x:v>
      </x:c>
      <x:c r="B6074" s="472" t="str">
        <x:v>AI8</x:v>
      </x:c>
      <x:c r="C6074" s="472" t="n">
        <x:v>20</x:v>
      </x:c>
      <x:c r="D6074" s="472" t="n">
        <x:v>22</x:v>
      </x:c>
      <x:c r="E6074" s="472" t="str">
        <x:v>Input sumber</x:v>
      </x:c>
      <x:c r="F6074" s="472" t="str">
        <x:v>9 Sep 2026 21.01 WIB</x:v>
      </x:c>
    </x:row>
    <x:row r="6075">
      <x:c r="A6075" s="472" t="str">
        <x:v>Resume Karyawan KPI</x:v>
      </x:c>
      <x:c r="B6075" s="472" t="str">
        <x:v>AI8</x:v>
      </x:c>
      <x:c r="C6075" s="472" t="str">
        <x:v>=COUNTIF('1'!$M$4:$M$55,AH8)+COUNTIF('2'!$M$4:$M$55,AH8)+COUNTIF('3'!$M$4:$M$33,AH8)+COUNTIF('4'!$M$4:$M$31,AH8)+COUNTIF('5'!$M$4:$M$26,AH8)+COUNTIF('6'!$M$4:$M$28,AH8)+COUNTIF('7'!$M$4:$M$21,AH8)+COUNTIF('8'!$M$4:$M$67,AH8)+COUNTIF('9'!$M$4:$M$54,AH8)+COUNTIF('10'!$M$4:$M$21,AH8)+COUNTIF('11'!$M$4:$M$25,AH8)+COUNTIF('12'!$M$4:$M$25,AH8)+COUNTIF('13'!$M$4:$M$22,AH8)+COUNTIF('14'!$M$4:$M$28,AH8)+COUNTIF('15'!$M$4:$M$27,AH8)+COUNTIF('16'!$M$4:$M$23,AH8)+COUNTIF('17'!$M$4:$M$28,AH8)+COUNTIF('18'!$M$4:$M$28,AH8)+COUNTIF('19'!$M$4:$M$21,AH8)+COUNTIF('20'!$M$4:$M$26,AH8)+COUNTIF('21'!$M$4:$M$21,AH8)+COUNTIF('22'!$M$4:$M$27,AH8)+COUNTIF('23'!$M$4:$M$37,AH8)+COUNTIF('24'!$M$4:$M$30,AH8)+COUNTIF('25'!$M$4:$M$24,AH8)+COUNTIF('26'!$M$4:$M$28,AH8)+COUNTIF('27'!$M$4:$M$33,AH8)+COUNTIF('28'!$M$4:$M$28,AH8)+COUNTIF('29'!$M$4:$M$32,AH8)+COUNTIF('30'!$M$4:$M$24,AH8)+COUNTIF('31'!$M$4:$M$45,AH8)</x:v>
      </x:c>
      <x:c r="D6075" s="472" t="str">
        <x:v>=COUNTIF('1'!$M$4:$M$55,AH8)+COUNTIF('2'!$M$4:$M$55,AH8)+COUNTIF('3'!$M$4:$M$33,AH8)+COUNTIF('4'!$M$4:$M$31,AH8)+COUNTIF('5'!$M$4:$M$26,AH8)+COUNTIF('6'!$M$4:$M$28,AH8)+COUNTIF('7'!$M$4:$M$21,AH8)+COUNTIF('8'!$M$4:$M$67,AH8)+COUNTIF('9'!$M$4:$M$63,AH8)+COUNTIF('10'!$M$4:$M$21,AH8)+COUNTIF('11'!$M$4:$M$25,AH8)+COUNTIF('12'!$M$4:$M$25,AH8)+COUNTIF('13'!$M$4:$M$22,AH8)+COUNTIF('14'!$M$4:$M$28,AH8)+COUNTIF('15'!$M$4:$M$27,AH8)+COUNTIF('16'!$M$4:$M$23,AH8)+COUNTIF('17'!$M$4:$M$28,AH8)+COUNTIF('18'!$M$4:$M$28,AH8)+COUNTIF('19'!$M$4:$M$21,AH8)+COUNTIF('20'!$M$4:$M$26,AH8)+COUNTIF('21'!$M$4:$M$21,AH8)+COUNTIF('22'!$M$4:$M$27,AH8)+COUNTIF('23'!$M$4:$M$37,AH8)+COUNTIF('24'!$M$4:$M$30,AH8)+COUNTIF('25'!$M$4:$M$24,AH8)+COUNTIF('26'!$M$4:$M$28,AH8)+COUNTIF('27'!$M$4:$M$33,AH8)+COUNTIF('28'!$M$4:$M$28,AH8)+COUNTIF('29'!$M$4:$M$32,AH8)+COUNTIF('30'!$M$4:$M$24,AH8)+COUNTIF('31'!$M$4:$M$45,AH8)</x:v>
      </x:c>
      <x:c r="E6075" s="472" t="str">
        <x:v>Rumus sumber</x:v>
      </x:c>
      <x:c r="F6075" s="472" t="str">
        <x:v>9 Sep 2026 21.01 WIB</x:v>
      </x:c>
    </x:row>
    <x:row r="6076">
      <x:c r="A6076" s="472" t="str">
        <x:v>Resume Karyawan KPI</x:v>
      </x:c>
      <x:c r="B6076" s="472" t="str">
        <x:v>AJ8</x:v>
      </x:c>
      <x:c r="C6076" s="472" t="n">
        <x:v>20.00003</x:v>
      </x:c>
      <x:c r="D6076" s="472" t="n">
        <x:v>22.00003</x:v>
      </x:c>
      <x:c r="E6076" s="472" t="str">
        <x:v>Input sumber</x:v>
      </x:c>
      <x:c r="F6076" s="472" t="str">
        <x:v>9 Sep 2026 21.01 WIB</x:v>
      </x:c>
    </x:row>
    <x:row r="6077">
      <x:c r="A6077" s="472" t="str">
        <x:v>Resume Karyawan KPI</x:v>
      </x:c>
      <x:c r="B6077" s="472" t="str">
        <x:v>AJ8</x:v>
      </x:c>
      <x:c r="C6077" s="472" t="str">
        <x:v>=AI8+(11-ROW())/100000</x:v>
      </x:c>
      <x:c r="D6077" s="472"/>
      <x:c r="E6077" s="472" t="str">
        <x:v>Rumus sumber</x:v>
      </x:c>
      <x:c r="F6077" s="472" t="str">
        <x:v>9 Sep 2026 21.01 WIB</x:v>
      </x:c>
    </x:row>
    <x:row r="6078">
      <x:c r="A6078" s="472" t="str">
        <x:v>Resume Karyawan KPI</x:v>
      </x:c>
      <x:c r="B6078" s="472" t="str">
        <x:v>AM8</x:v>
      </x:c>
      <x:c r="C6078" s="472" t="str">
        <x:v>=COUNTIFS('1'!$AG$64:$AG$69,AK8,'1'!$AF$64:$AF$69,1)+COUNTIFS('2'!$AG$64:$AG$69,AK8,'2'!$AF$64:$AF$69,1)+COUNTIFS('3'!$AG$42:$AG$47,AK8,'3'!$AF$42:$AF$47,1)+COUNTIFS('4'!$AG$40:$AG$45,AK8,'4'!$AF$40:$AF$45,1)+COUNTIFS('5'!$AG$35:$AG$40,AK8,'5'!$AF$35:$AF$40,1)+COUNTIFS('6'!$AG$37:$AG$42,AK8,'6'!$AF$37:$AF$42,1)+COUNTIFS('7'!$AG$30:$AG$35,AK8,'7'!$AF$30:$AF$35,1)+COUNTIFS('8'!$AG$76:$AG$81,AK8,'8'!$AF$76:$AF$81,1)+COUNTIFS('9'!$AG$63:$AG$68,AK8,'9'!$AF$63:$AF$68,1)+COUNTIFS('10'!$AG$30:$AG$35,AK8,'10'!$AF$30:$AF$35,1)+COUNTIFS('11'!$AG$34:$AG$39,AK8,'11'!$AF$34:$AF$39,1)+COUNTIFS('12'!$AG$34:$AG$39,AK8,'12'!$AF$34:$AF$39,1)+COUNTIFS('13'!$AG$31:$AG$36,AK8,'13'!$AF$31:$AF$36,1)+COUNTIFS('14'!$AG$37:$AG$42,AK8,'14'!$AF$37:$AF$42,1)+COUNTIFS('15'!$AG$36:$AG$41,AK8,'15'!$AF$36:$AF$41,1)+COUNTIFS('16'!$AG$32:$AG$37,AK8,'16'!$AF$32:$AF$37,1)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D6078" s="472"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$34:$AG$39,AK8,'12'!$AF$34:$AF$39,1)+COUNTIFS('13'!$AG$31:$AG$36,AK8,'13'!$AF$31:$AF$36,1)+COUNTIFS('14'!$AG$37:$AG$42,AK8,'14'!$AF$37:$AF$42,1)+COUNTIFS('15'!$AG$36:$AG$41,AK8,'15'!$AF$36:$AF$41,1)+COUNTIFS('16'!$AG$32:$AG$37,AK8,'16'!$AF$32:$AF$37,1)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E6078" s="472" t="str">
        <x:v>Rumus sumber</x:v>
      </x:c>
      <x:c r="F6078" s="472" t="str">
        <x:v>9 Sep 2026 21.01 WIB</x:v>
      </x:c>
    </x:row>
    <x:row r="6079">
      <x:c r="A6079" s="472" t="str">
        <x:v>Resume Karyawan KPI</x:v>
      </x:c>
      <x:c r="B6079" s="472" t="str">
        <x:v>AN8</x:v>
      </x:c>
      <x:c r="C6079" s="472" t="str">
        <x:v>=IF(AM8=0,"",AO8/5*20+AP8/5*25+AQ8/5*25+AR8/5*15+AS8/5*15)</x:v>
      </x:c>
      <x:c r="D6079" s="472"/>
      <x:c r="E6079" s="472" t="str">
        <x:v>Rumus sumber</x:v>
      </x:c>
      <x:c r="F6079" s="472" t="str">
        <x:v>9 Sep 2026 21.01 WIB</x:v>
      </x:c>
    </x:row>
    <x:row r="6080">
      <x:c r="A6080" s="472" t="str">
        <x:v>Resume Karyawan KPI</x:v>
      </x:c>
      <x:c r="B6080" s="472" t="str">
        <x:v>AO8</x:v>
      </x:c>
      <x:c r="C6080" s="472"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$63:$L$68,'9'!$AG$63:$AG$68,AK8,'9'!$AF$63:$AF$68,1)+SUMIFS('10'!$L$30:$L$35,'10'!$AG$30:$AG$35,AK8,'10'!$AF$30:$AF$35,1)+SUMIFS('11'!$L$34:$L$39,'11'!$AG$34:$AG$39,AK8,'11'!$AF$34:$AF$39,1)+SUMIFS('12'!$L$34:$L$39,'12'!$AG$34:$AG$39,AK8,'12'!$AF$34:$AF$39,1)+SUMIFS('13'!$L$31:$L$36,'13'!$AG$31:$AG$36,AK8,'13'!$AF$31:$AF$36,1)+SUMIFS('14'!$L$37:$L$42,'14'!$AG$37:$AG$42,AK8,'14'!$AF$37:$AF$42,1)+SUMIFS('15'!$L$36:$L$41,'15'!$AG$36:$AG$41,AK8,'15'!$AF$36:$AF$41,1)+SUMIFS('16'!$L$32:$L$37,'16'!$AG$32:$AG$37,AK8,'16'!$AF$32:$AF$37,1)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D6080" s="472"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$34:$L$39,'12'!$AG$34:$AG$39,AK8,'12'!$AF$34:$AF$39,1)+SUMIFS('13'!$L$31:$L$36,'13'!$AG$31:$AG$36,AK8,'13'!$AF$31:$AF$36,1)+SUMIFS('14'!$L$37:$L$42,'14'!$AG$37:$AG$42,AK8,'14'!$AF$37:$AF$42,1)+SUMIFS('15'!$L$36:$L$41,'15'!$AG$36:$AG$41,AK8,'15'!$AF$36:$AF$41,1)+SUMIFS('16'!$L$32:$L$37,'16'!$AG$32:$AG$37,AK8,'16'!$AF$32:$AF$37,1)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E6080" s="472" t="str">
        <x:v>Rumus sumber</x:v>
      </x:c>
      <x:c r="F6080" s="472" t="str">
        <x:v>9 Sep 2026 21.01 WIB</x:v>
      </x:c>
    </x:row>
    <x:row r="6081">
      <x:c r="A6081" s="472" t="str">
        <x:v>Resume Karyawan KPI</x:v>
      </x:c>
      <x:c r="B6081" s="472" t="str">
        <x:v>AP8</x:v>
      </x:c>
      <x:c r="C6081" s="472"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$63:$M$68,'9'!$AG$63:$AG$68,AK8,'9'!$AF$63:$AF$68,1)+SUMIFS('10'!$M$30:$M$35,'10'!$AG$30:$AG$35,AK8,'10'!$AF$30:$AF$35,1)+SUMIFS('11'!$M$34:$M$39,'11'!$AG$34:$AG$39,AK8,'11'!$AF$34:$AF$39,1)+SUMIFS('12'!$M$34:$M$39,'12'!$AG$34:$AG$39,AK8,'12'!$AF$34:$AF$39,1)+SUMIFS('13'!$M$31:$M$36,'13'!$AG$31:$AG$36,AK8,'13'!$AF$31:$AF$36,1)+SUMIFS('14'!$M$37:$M$42,'14'!$AG$37:$AG$42,AK8,'14'!$AF$37:$AF$42,1)+SUMIFS('15'!$M$36:$M$41,'15'!$AG$36:$AG$41,AK8,'15'!$AF$36:$AF$41,1)+SUMIFS('16'!$M$32:$M$37,'16'!$AG$32:$AG$37,AK8,'16'!$AF$32:$AF$37,1)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D6081" s="472"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$34:$M$39,'12'!$AG$34:$AG$39,AK8,'12'!$AF$34:$AF$39,1)+SUMIFS('13'!$M$31:$M$36,'13'!$AG$31:$AG$36,AK8,'13'!$AF$31:$AF$36,1)+SUMIFS('14'!$M$37:$M$42,'14'!$AG$37:$AG$42,AK8,'14'!$AF$37:$AF$42,1)+SUMIFS('15'!$M$36:$M$41,'15'!$AG$36:$AG$41,AK8,'15'!$AF$36:$AF$41,1)+SUMIFS('16'!$M$32:$M$37,'16'!$AG$32:$AG$37,AK8,'16'!$AF$32:$AF$37,1)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E6081" s="472" t="str">
        <x:v>Rumus sumber</x:v>
      </x:c>
      <x:c r="F6081" s="472" t="str">
        <x:v>9 Sep 2026 21.01 WIB</x:v>
      </x:c>
    </x:row>
    <x:row r="6082">
      <x:c r="A6082" s="472" t="str">
        <x:v>Resume Karyawan KPI</x:v>
      </x:c>
      <x:c r="B6082" s="472" t="str">
        <x:v>AQ8</x:v>
      </x:c>
      <x:c r="C6082" s="472"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$63:$N$68,'9'!$AG$63:$AG$68,AK8,'9'!$AF$63:$AF$68,1)+SUMIFS('10'!$N$30:$N$35,'10'!$AG$30:$AG$35,AK8,'10'!$AF$30:$AF$35,1)+SUMIFS('11'!$N$34:$N$39,'11'!$AG$34:$AG$39,AK8,'11'!$AF$34:$AF$39,1)+SUMIFS('12'!$N$34:$N$39,'12'!$AG$34:$AG$39,AK8,'12'!$AF$34:$AF$39,1)+SUMIFS('13'!$N$31:$N$36,'13'!$AG$31:$AG$36,AK8,'13'!$AF$31:$AF$36,1)+SUMIFS('14'!$N$37:$N$42,'14'!$AG$37:$AG$42,AK8,'14'!$AF$37:$AF$42,1)+SUMIFS('15'!$N$36:$N$41,'15'!$AG$36:$AG$41,AK8,'15'!$AF$36:$AF$41,1)+SUMIFS('16'!$N$32:$N$37,'16'!$AG$32:$AG$37,AK8,'16'!$AF$32:$AF$37,1)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D6082" s="472"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$34:$N$39,'12'!$AG$34:$AG$39,AK8,'12'!$AF$34:$AF$39,1)+SUMIFS('13'!$N$31:$N$36,'13'!$AG$31:$AG$36,AK8,'13'!$AF$31:$AF$36,1)+SUMIFS('14'!$N$37:$N$42,'14'!$AG$37:$AG$42,AK8,'14'!$AF$37:$AF$42,1)+SUMIFS('15'!$N$36:$N$41,'15'!$AG$36:$AG$41,AK8,'15'!$AF$36:$AF$41,1)+SUMIFS('16'!$N$32:$N$37,'16'!$AG$32:$AG$37,AK8,'16'!$AF$32:$AF$37,1)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E6082" s="472" t="str">
        <x:v>Rumus sumber</x:v>
      </x:c>
      <x:c r="F6082" s="472" t="str">
        <x:v>9 Sep 2026 21.01 WIB</x:v>
      </x:c>
    </x:row>
    <x:row r="6083">
      <x:c r="A6083" s="472" t="str">
        <x:v>Resume Karyawan KPI</x:v>
      </x:c>
      <x:c r="B6083" s="472" t="str">
        <x:v>AR8</x:v>
      </x:c>
      <x:c r="C6083" s="472"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$63:$O$68,'9'!$AG$63:$AG$68,AK8,'9'!$AF$63:$AF$68,1)+SUMIFS('10'!$O$30:$O$35,'10'!$AG$30:$AG$35,AK8,'10'!$AF$30:$AF$35,1)+SUMIFS('11'!$O$34:$O$39,'11'!$AG$34:$AG$39,AK8,'11'!$AF$34:$AF$39,1)+SUMIFS('12'!$O$34:$O$39,'12'!$AG$34:$AG$39,AK8,'12'!$AF$34:$AF$39,1)+SUMIFS('13'!$O$31:$O$36,'13'!$AG$31:$AG$36,AK8,'13'!$AF$31:$AF$36,1)+SUMIFS('14'!$O$37:$O$42,'14'!$AG$37:$AG$42,AK8,'14'!$AF$37:$AF$42,1)+SUMIFS('15'!$O$36:$O$41,'15'!$AG$36:$AG$41,AK8,'15'!$AF$36:$AF$41,1)+SUMIFS('16'!$O$32:$O$37,'16'!$AG$32:$AG$37,AK8,'16'!$AF$32:$AF$37,1)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D6083" s="472"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$34:$O$39,'12'!$AG$34:$AG$39,AK8,'12'!$AF$34:$AF$39,1)+SUMIFS('13'!$O$31:$O$36,'13'!$AG$31:$AG$36,AK8,'13'!$AF$31:$AF$36,1)+SUMIFS('14'!$O$37:$O$42,'14'!$AG$37:$AG$42,AK8,'14'!$AF$37:$AF$42,1)+SUMIFS('15'!$O$36:$O$41,'15'!$AG$36:$AG$41,AK8,'15'!$AF$36:$AF$41,1)+SUMIFS('16'!$O$32:$O$37,'16'!$AG$32:$AG$37,AK8,'16'!$AF$32:$AF$37,1)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E6083" s="472" t="str">
        <x:v>Rumus sumber</x:v>
      </x:c>
      <x:c r="F6083" s="472" t="str">
        <x:v>9 Sep 2026 21.01 WIB</x:v>
      </x:c>
    </x:row>
    <x:row r="6084">
      <x:c r="A6084" s="472" t="str">
        <x:v>Resume Karyawan KPI</x:v>
      </x:c>
      <x:c r="B6084" s="472" t="str">
        <x:v>AS8</x:v>
      </x:c>
      <x:c r="C6084" s="472"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$63:$P$68,'9'!$AG$63:$AG$68,AK8,'9'!$AF$63:$AF$68,1)+SUMIFS('10'!$P$30:$P$35,'10'!$AG$30:$AG$35,AK8,'10'!$AF$30:$AF$35,1)+SUMIFS('11'!$P$34:$P$39,'11'!$AG$34:$AG$39,AK8,'11'!$AF$34:$AF$39,1)+SUMIFS('12'!$P$34:$P$39,'12'!$AG$34:$AG$39,AK8,'12'!$AF$34:$AF$39,1)+SUMIFS('13'!$P$31:$P$36,'13'!$AG$31:$AG$36,AK8,'13'!$AF$31:$AF$36,1)+SUMIFS('14'!$P$37:$P$42,'14'!$AG$37:$AG$42,AK8,'14'!$AF$37:$AF$42,1)+SUMIFS('15'!$P$36:$P$41,'15'!$AG$36:$AG$41,AK8,'15'!$AF$36:$AF$41,1)+SUMIFS('16'!$P$32:$P$37,'16'!$AG$32:$AG$37,AK8,'16'!$AF$32:$AF$37,1)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D6084" s="472"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$34:$P$39,'12'!$AG$34:$AG$39,AK8,'12'!$AF$34:$AF$39,1)+SUMIFS('13'!$P$31:$P$36,'13'!$AG$31:$AG$36,AK8,'13'!$AF$31:$AF$36,1)+SUMIFS('14'!$P$37:$P$42,'14'!$AG$37:$AG$42,AK8,'14'!$AF$37:$AF$42,1)+SUMIFS('15'!$P$36:$P$41,'15'!$AG$36:$AG$41,AK8,'15'!$AF$36:$AF$41,1)+SUMIFS('16'!$P$32:$P$37,'16'!$AG$32:$AG$37,AK8,'16'!$AF$32:$AF$37,1)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E6084" s="472" t="str">
        <x:v>Rumus sumber</x:v>
      </x:c>
      <x:c r="F6084" s="472" t="str">
        <x:v>9 Sep 2026 21.01 WIB</x:v>
      </x:c>
    </x:row>
    <x:row r="6085">
      <x:c r="A6085" s="472" t="str">
        <x:v>Resume Karyawan KPI</x:v>
      </x:c>
      <x:c r="B6085" s="472" t="str">
        <x:v>BD8</x:v>
      </x:c>
      <x:c r="C6085" s="472" t="str">
        <x:v>=IF(COUNTIFS('9'!$AG$63:$AG$68,$AK8,'9'!$AF$63:$AF$68,1)=0,"",SUMIFS('9'!$AC$63:$AC$68,'9'!$AG$63:$AG$68,$AK8,'9'!$AF$63:$AF$68,1)/COUNTIFS('9'!$AG$63:$AG$68,$AK8,'9'!$AF$63:$AF$68,1))</x:v>
      </x:c>
      <x:c r="D6085" s="472" t="str">
        <x:v>=IF(COUNTIFS('9'!$AG$72:$AG$77,$AK8,'9'!$AF$72:$AF$77,1)=0,"",SUMIFS('9'!$AC$72:$AC$77,'9'!$AG$72:$AG$77,$AK8,'9'!$AF$72:$AF$77,1)/COUNTIFS('9'!$AG$72:$AG$77,$AK8,'9'!$AF$72:$AF$77,1))</x:v>
      </x:c>
      <x:c r="E6085" s="472" t="str">
        <x:v>Rumus sumber</x:v>
      </x:c>
      <x:c r="F6085" s="472" t="str">
        <x:v>9 Sep 2026 21.01 WIB</x:v>
      </x:c>
    </x:row>
    <x:row r="6086">
      <x:c r="A6086" s="472" t="str">
        <x:v>Resume Karyawan KPI</x:v>
      </x:c>
      <x:c r="B6086" s="472" t="str">
        <x:v>CB8</x:v>
      </x:c>
      <x:c r="C6086" s="472" t="str">
        <x:v>=COUNTIF($J$51:$J$61,CA8)</x:v>
      </x:c>
      <x:c r="D6086" s="472"/>
      <x:c r="E6086" s="472" t="str">
        <x:v>Rumus sumber</x:v>
      </x:c>
      <x:c r="F6086" s="472" t="str">
        <x:v>9 Sep 2026 21.01 WIB</x:v>
      </x:c>
    </x:row>
    <x:row r="6087">
      <x:c r="A6087" s="472" t="str">
        <x:v>Resume Karyawan KPI</x:v>
      </x:c>
      <x:c r="B6087" s="472" t="str">
        <x:v>B9</x:v>
      </x:c>
      <x:c r="C6087" s="472" t="str">
        <x:v>Family A</x:v>
      </x:c>
      <x:c r="D6087" s="472" t="str">
        <x:v>Single</x:v>
      </x:c>
      <x:c r="E6087" s="472" t="str">
        <x:v>Input sumber</x:v>
      </x:c>
      <x:c r="F6087" s="472" t="str">
        <x:v>9 Sep 2026 21.01 WIB</x:v>
      </x:c>
    </x:row>
    <x:row r="6088">
      <x:c r="A6088" s="472" t="str">
        <x:v>Resume Karyawan KPI</x:v>
      </x:c>
      <x:c r="B6088" s="472" t="str">
        <x:v>B9</x:v>
      </x:c>
      <x:c r="C6088" s="472" t="str">
        <x:v>=IF(A9="","",INDEX($X$5:$X$17,MATCH(LARGE($Z$5:$Z$17,A9),$Z$5:$Z$17,0)))</x:v>
      </x:c>
      <x:c r="D6088" s="472"/>
      <x:c r="E6088" s="472" t="str">
        <x:v>Rumus sumber</x:v>
      </x:c>
      <x:c r="F6088" s="472" t="str">
        <x:v>9 Sep 2026 21.01 WIB</x:v>
      </x:c>
    </x:row>
    <x:row r="6089">
      <x:c r="A6089" s="472" t="str">
        <x:v>Resume Karyawan KPI</x:v>
      </x:c>
      <x:c r="B6089" s="472" t="str">
        <x:v>C9</x:v>
      </x:c>
      <x:c r="C6089" s="472" t="str">
        <x:v>=IF(B9="","",INDEX($Y$5:$Y$17,MATCH(B9,$X$5:$X$17,0)))</x:v>
      </x:c>
      <x:c r="D6089" s="472"/>
      <x:c r="E6089" s="472" t="str">
        <x:v>Rumus sumber</x:v>
      </x:c>
      <x:c r="F6089" s="472" t="str">
        <x:v>9 Sep 2026 21.01 WIB</x:v>
      </x:c>
    </x:row>
    <x:row r="6090">
      <x:c r="A6090" s="472" t="str">
        <x:v>Resume Karyawan KPI</x:v>
      </x:c>
      <x:c r="B6090" s="472" t="str">
        <x:v>D9</x:v>
      </x:c>
      <x:c r="C6090" s="472" t="n">
        <x:v>0.026315789</x:v>
      </x:c>
      <x:c r="D6090" s="472" t="n">
        <x:v>0.024169184</x:v>
      </x:c>
      <x:c r="E6090" s="472" t="str">
        <x:v>Input sumber</x:v>
      </x:c>
      <x:c r="F6090" s="472" t="str">
        <x:v>9 Sep 2026 21.01 WIB</x:v>
      </x:c>
    </x:row>
    <x:row r="6091">
      <x:c r="A6091" s="472" t="str">
        <x:v>Resume Karyawan KPI</x:v>
      </x:c>
      <x:c r="B6091" s="472" t="str">
        <x:v>D9</x:v>
      </x:c>
      <x:c r="C6091" s="472" t="str">
        <x:v>=IF(C9="","",C9/$C$19)</x:v>
      </x:c>
      <x:c r="D6091" s="472"/>
      <x:c r="E6091" s="472" t="str">
        <x:v>Rumus sumber</x:v>
      </x:c>
      <x:c r="F6091" s="472" t="str">
        <x:v>9 Sep 2026 21.01 WIB</x:v>
      </x:c>
    </x:row>
    <x:row r="6092">
      <x:c r="A6092" s="472" t="str">
        <x:v>Resume Karyawan KPI</x:v>
      </x:c>
      <x:c r="B6092" s="472" t="str">
        <x:v>E9</x:v>
      </x:c>
      <x:c r="C6092" s="472" t="n">
        <x:v>0.930921053</x:v>
      </x:c>
      <x:c r="D6092" s="472" t="n">
        <x:v>0.930513595</x:v>
      </x:c>
      <x:c r="E6092" s="472" t="str">
        <x:v>Input sumber</x:v>
      </x:c>
      <x:c r="F6092" s="472" t="str">
        <x:v>9 Sep 2026 21.01 WIB</x:v>
      </x:c>
    </x:row>
    <x:row r="6093">
      <x:c r="A6093" s="472" t="str">
        <x:v>Resume Karyawan KPI</x:v>
      </x:c>
      <x:c r="B6093" s="472" t="str">
        <x:v>E9</x:v>
      </x:c>
      <x:c r="C6093" s="472" t="str">
        <x:v>=IF(D9="","",SUM($D$6:D9))</x:v>
      </x:c>
      <x:c r="D6093" s="472"/>
      <x:c r="E6093" s="472" t="str">
        <x:v>Rumus sumber</x:v>
      </x:c>
      <x:c r="F6093" s="472" t="str">
        <x:v>9 Sep 2026 21.01 WIB</x:v>
      </x:c>
    </x:row>
    <x:row r="6094">
      <x:c r="A6094" s="472" t="str">
        <x:v>Resume Karyawan KPI</x:v>
      </x:c>
      <x:c r="B6094" s="472" t="str">
        <x:v>Y9</x:v>
      </x:c>
      <x:c r="C6094" s="472" t="n">
        <x:v>3</x:v>
      </x:c>
      <x:c r="D6094" s="472" t="n">
        <x:v>4</x:v>
      </x:c>
      <x:c r="E6094" s="472" t="str">
        <x:v>Input sumber</x:v>
      </x:c>
      <x:c r="F6094" s="472" t="str">
        <x:v>9 Sep 2026 21.01 WIB</x:v>
      </x:c>
    </x:row>
    <x:row r="6095">
      <x:c r="A6095" s="472" t="str">
        <x:v>Resume Karyawan KPI</x:v>
      </x:c>
      <x:c r="B6095" s="472" t="str">
        <x:v>Y9</x:v>
      </x:c>
      <x:c r="C6095" s="472" t="str">
        <x:v>=COUNTIF('1'!$D$4:$D$55,X9)+COUNTIF('2'!$D$4:$D$55,X9)+COUNTIF('3'!$D$4:$D$33,X9)+COUNTIF('4'!$D$4:$D$31,X9)+COUNTIF('5'!$D$4:$D$26,X9)+COUNTIF('6'!$D$4:$D$28,X9)+COUNTIF('7'!$D$4:$D$21,X9)+COUNTIF('8'!$D$4:$D$67,X9)+COUNTIF('9'!$D$4:$D$54,X9)+COUNTIF('10'!$D$4:$D$21,X9)+COUNTIF('11'!$D$4:$D$25,X9)+COUNTIF('12'!$D$4:$D$25,X9)+COUNTIF('13'!$D$4:$D$22,X9)+COUNTIF('14'!$D$4:$D$28,X9)+COUNTIF('15'!$D$4:$D$27,X9)+COUNTIF('16'!$D$4:$D$23,X9)+COUNTIF('17'!$D$4:$D$28,X9)+COUNTIF('18'!$D$4:$D$28,X9)+COUNTIF('19'!$D$4:$D$21,X9)+COUNTIF('20'!$D$4:$D$26,X9)+COUNTIF('21'!$D$4:$D$21,X9)+COUNTIF('22'!$D$4:$D$27,X9)+COUNTIF('23'!$D$4:$D$37,X9)+COUNTIF('24'!$D$4:$D$30,X9)+COUNTIF('25'!$D$4:$D$24,X9)+COUNTIF('26'!$D$4:$D$28,X9)+COUNTIF('27'!$D$4:$D$33,X9)+COUNTIF('28'!$D$4:$D$28,X9)+COUNTIF('29'!$D$4:$D$32,X9)+COUNTIF('30'!$D$4:$D$24,X9)+COUNTIF('31'!$D$4:$D$45,X9)</x:v>
      </x:c>
      <x:c r="D6095" s="472" t="str">
        <x:v>=COUNTIF('1'!$D$4:$D$55,X9)+COUNTIF('2'!$D$4:$D$55,X9)+COUNTIF('3'!$D$4:$D$33,X9)+COUNTIF('4'!$D$4:$D$31,X9)+COUNTIF('5'!$D$4:$D$26,X9)+COUNTIF('6'!$D$4:$D$28,X9)+COUNTIF('7'!$D$4:$D$21,X9)+COUNTIF('8'!$D$4:$D$67,X9)+COUNTIF('9'!$D$4:$D$63,X9)+COUNTIF('10'!$D$4:$D$21,X9)+COUNTIF('11'!$D$4:$D$25,X9)+COUNTIF('12'!$D$4:$D$25,X9)+COUNTIF('13'!$D$4:$D$22,X9)+COUNTIF('14'!$D$4:$D$28,X9)+COUNTIF('15'!$D$4:$D$27,X9)+COUNTIF('16'!$D$4:$D$23,X9)+COUNTIF('17'!$D$4:$D$28,X9)+COUNTIF('18'!$D$4:$D$28,X9)+COUNTIF('19'!$D$4:$D$21,X9)+COUNTIF('20'!$D$4:$D$26,X9)+COUNTIF('21'!$D$4:$D$21,X9)+COUNTIF('22'!$D$4:$D$27,X9)+COUNTIF('23'!$D$4:$D$37,X9)+COUNTIF('24'!$D$4:$D$30,X9)+COUNTIF('25'!$D$4:$D$24,X9)+COUNTIF('26'!$D$4:$D$28,X9)+COUNTIF('27'!$D$4:$D$33,X9)+COUNTIF('28'!$D$4:$D$28,X9)+COUNTIF('29'!$D$4:$D$32,X9)+COUNTIF('30'!$D$4:$D$24,X9)+COUNTIF('31'!$D$4:$D$45,X9)</x:v>
      </x:c>
      <x:c r="E6095" s="472" t="str">
        <x:v>Rumus sumber</x:v>
      </x:c>
      <x:c r="F6095" s="472" t="str">
        <x:v>9 Sep 2026 21.01 WIB</x:v>
      </x:c>
    </x:row>
    <x:row r="6096">
      <x:c r="A6096" s="472" t="str">
        <x:v>Resume Karyawan KPI</x:v>
      </x:c>
      <x:c r="B6096" s="472" t="str">
        <x:v>Z9</x:v>
      </x:c>
      <x:c r="C6096" s="472" t="n">
        <x:v>3.00009</x:v>
      </x:c>
      <x:c r="D6096" s="472" t="n">
        <x:v>4.00009</x:v>
      </x:c>
      <x:c r="E6096" s="472" t="str">
        <x:v>Input sumber</x:v>
      </x:c>
      <x:c r="F6096" s="472" t="str">
        <x:v>9 Sep 2026 21.01 WIB</x:v>
      </x:c>
    </x:row>
    <x:row r="6097">
      <x:c r="A6097" s="472" t="str">
        <x:v>Resume Karyawan KPI</x:v>
      </x:c>
      <x:c r="B6097" s="472" t="str">
        <x:v>Z9</x:v>
      </x:c>
      <x:c r="C6097" s="472" t="str">
        <x:v>=Y9+(18-ROW())/100000</x:v>
      </x:c>
      <x:c r="D6097" s="472"/>
      <x:c r="E6097" s="472" t="str">
        <x:v>Rumus sumber</x:v>
      </x:c>
      <x:c r="F6097" s="472" t="str">
        <x:v>9 Sep 2026 21.01 WIB</x:v>
      </x:c>
    </x:row>
    <x:row r="6098">
      <x:c r="A6098" s="472" t="str">
        <x:v>Resume Karyawan KPI</x:v>
      </x:c>
      <x:c r="B6098" s="472" t="str">
        <x:v>AC9</x:v>
      </x:c>
      <x:c r="C6098" s="472" t="str">
        <x:v>=COUNTIF('1'!$O$57:$O$60,AA9)+COUNTIF('2'!$O$57:$O$60,AA9)+COUNTIF('3'!$O$35:$O$38,AA9)+COUNTIF('4'!$O$33:$O$36,AA9)+COUNTIF('5'!$O$28:$O$31,AA9)+COUNTIF('6'!$O$30:$O$33,AA9)+COUNTIF('7'!$O$23:$O$26,AA9)+COUNTIF('8'!$O$69:$O$72,AA9)+COUNTIF('9'!$O$56:$O$59,AA9)+COUNTIF('10'!$O$23:$O$26,AA9)+COUNTIF('11'!$O$27:$O$30,AA9)+COUNTIF('12'!$O$27:$O$30,AA9)+COUNTIF('13'!$O$24:$O$27,AA9)+COUNTIF('14'!$O$30:$O$33,AA9)+COUNTIF('15'!$O$29:$O$32,AA9)+COUNTIF('16'!$O$25:$O$28,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D6098" s="472" t="str">
        <x:v>=COUNTIF('1'!$O$57:$O$60,AA9)+COUNTIF('2'!$O$57:$O$60,AA9)+COUNTIF('3'!$O$35:$O$38,AA9)+COUNTIF('4'!$O$33:$O$36,AA9)+COUNTIF('5'!$O$28:$O$31,AA9)+COUNTIF('6'!$O$30:$O$33,AA9)+COUNTIF('7'!$O$23:$O$26,AA9)+COUNTIF('8'!$O$69:$O$72,AA9)+COUNTIF('9'!$O$65:$O$68,AA9)+COUNTIF('10'!$O$23:$O$26,AA9)+COUNTIF('11'!$O$27:$O$30,AA9)+COUNTIF('12'!$O$27:$O$30,AA9)+COUNTIF('13'!$O$24:$O$27,AA9)+COUNTIF('14'!$O$30:$O$33,AA9)+COUNTIF('15'!$O$29:$O$32,AA9)+COUNTIF('16'!$O$25:$O$28,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E6098" s="472" t="str">
        <x:v>Rumus sumber</x:v>
      </x:c>
      <x:c r="F6098" s="472" t="str">
        <x:v>9 Sep 2026 21.01 WIB</x:v>
      </x:c>
    </x:row>
    <x:row r="6099">
      <x:c r="A6099" s="472" t="str">
        <x:v>Resume Karyawan KPI</x:v>
      </x:c>
      <x:c r="B6099" s="472" t="str">
        <x:v>AD9</x:v>
      </x:c>
      <x:c r="C6099" s="472" t="str">
        <x:v>=AC9+(16-ROW())/100000</x:v>
      </x:c>
      <x:c r="D6099" s="472"/>
      <x:c r="E6099" s="472" t="str">
        <x:v>Rumus sumber</x:v>
      </x:c>
      <x:c r="F6099" s="472" t="str">
        <x:v>9 Sep 2026 21.01 WIB</x:v>
      </x:c>
    </x:row>
    <x:row r="6100">
      <x:c r="A6100" s="472" t="str">
        <x:v>Resume Karyawan KPI</x:v>
      </x:c>
      <x:c r="B6100" s="472" t="str">
        <x:v>AF9</x:v>
      </x:c>
      <x:c r="C6100" s="472" t="str">
        <x:v>=COUNTIF('1'!$L$4:$L$55,AE9)+COUNTIF('2'!$L$4:$L$55,AE9)+COUNTIF('3'!$L$4:$L$33,AE9)+COUNTIF('4'!$L$4:$L$31,AE9)+COUNTIF('5'!$L$4:$L$26,AE9)+COUNTIF('6'!$L$4:$L$28,AE9)+COUNTIF('7'!$L$4:$L$21,AE9)+COUNTIF('8'!$L$4:$L$67,AE9)+COUNTIF('9'!$L$4:$L$54,AE9)+COUNTIF('10'!$L$4:$L$21,AE9)+COUNTIF('11'!$L$4:$L$25,AE9)+COUNTIF('12'!$L$4:$L$25,AE9)+COUNTIF('13'!$L$4:$L$22,AE9)+COUNTIF('14'!$L$4:$L$28,AE9)+COUNTIF('15'!$L$4:$L$27,AE9)+COUNTIF('16'!$L$4:$L$23,AE9)+COUNTIF('17'!$L$4:$L$28,AE9)+COUNTIF('18'!$L$4:$L$28,AE9)+COUNTIF('19'!$L$4:$L$21,AE9)+COUNTIF('20'!$L$4:$L$26,AE9)+COUNTIF('21'!$L$4:$L$21,AE9)+COUNTIF('22'!$L$4:$L$27,AE9)+COUNTIF('23'!$L$4:$L$37,AE9)+COUNTIF('24'!$L$4:$L$30,AE9)+COUNTIF('25'!$L$4:$L$24,AE9)+COUNTIF('26'!$L$4:$L$28,AE9)+COUNTIF('27'!$L$4:$L$33,AE9)+COUNTIF('28'!$L$4:$L$28,AE9)+COUNTIF('29'!$L$4:$L$32,AE9)+COUNTIF('30'!$L$4:$L$24,AE9)+COUNTIF('31'!$L$4:$L$45,AE9)</x:v>
      </x:c>
      <x:c r="D6100" s="472" t="str">
        <x:v>=COUNTIF('1'!$L$4:$L$55,AE9)+COUNTIF('2'!$L$4:$L$55,AE9)+COUNTIF('3'!$L$4:$L$33,AE9)+COUNTIF('4'!$L$4:$L$31,AE9)+COUNTIF('5'!$L$4:$L$26,AE9)+COUNTIF('6'!$L$4:$L$28,AE9)+COUNTIF('7'!$L$4:$L$21,AE9)+COUNTIF('8'!$L$4:$L$67,AE9)+COUNTIF('9'!$L$4:$L$63,AE9)+COUNTIF('10'!$L$4:$L$21,AE9)+COUNTIF('11'!$L$4:$L$25,AE9)+COUNTIF('12'!$L$4:$L$25,AE9)+COUNTIF('13'!$L$4:$L$22,AE9)+COUNTIF('14'!$L$4:$L$28,AE9)+COUNTIF('15'!$L$4:$L$27,AE9)+COUNTIF('16'!$L$4:$L$23,AE9)+COUNTIF('17'!$L$4:$L$28,AE9)+COUNTIF('18'!$L$4:$L$28,AE9)+COUNTIF('19'!$L$4:$L$21,AE9)+COUNTIF('20'!$L$4:$L$26,AE9)+COUNTIF('21'!$L$4:$L$21,AE9)+COUNTIF('22'!$L$4:$L$27,AE9)+COUNTIF('23'!$L$4:$L$37,AE9)+COUNTIF('24'!$L$4:$L$30,AE9)+COUNTIF('25'!$L$4:$L$24,AE9)+COUNTIF('26'!$L$4:$L$28,AE9)+COUNTIF('27'!$L$4:$L$33,AE9)+COUNTIF('28'!$L$4:$L$28,AE9)+COUNTIF('29'!$L$4:$L$32,AE9)+COUNTIF('30'!$L$4:$L$24,AE9)+COUNTIF('31'!$L$4:$L$45,AE9)</x:v>
      </x:c>
      <x:c r="E6100" s="472" t="str">
        <x:v>Rumus sumber</x:v>
      </x:c>
      <x:c r="F6100" s="472" t="str">
        <x:v>9 Sep 2026 21.01 WIB</x:v>
      </x:c>
    </x:row>
    <x:row r="6101">
      <x:c r="A6101" s="472" t="str">
        <x:v>Resume Karyawan KPI</x:v>
      </x:c>
      <x:c r="B6101" s="472" t="str">
        <x:v>AG9</x:v>
      </x:c>
      <x:c r="C6101" s="472" t="str">
        <x:v>=AF9+(10-ROW())/100000</x:v>
      </x:c>
      <x:c r="D6101" s="472"/>
      <x:c r="E6101" s="472" t="str">
        <x:v>Rumus sumber</x:v>
      </x:c>
      <x:c r="F6101" s="472" t="str">
        <x:v>9 Sep 2026 21.01 WIB</x:v>
      </x:c>
    </x:row>
    <x:row r="6102">
      <x:c r="A6102" s="472" t="str">
        <x:v>Resume Karyawan KPI</x:v>
      </x:c>
      <x:c r="B6102" s="472" t="str">
        <x:v>AI9</x:v>
      </x:c>
      <x:c r="C6102" s="472" t="str">
        <x:v>=COUNTIF('1'!$M$4:$M$55,AH9)+COUNTIF('2'!$M$4:$M$55,AH9)+COUNTIF('3'!$M$4:$M$33,AH9)+COUNTIF('4'!$M$4:$M$31,AH9)+COUNTIF('5'!$M$4:$M$26,AH9)+COUNTIF('6'!$M$4:$M$28,AH9)+COUNTIF('7'!$M$4:$M$21,AH9)+COUNTIF('8'!$M$4:$M$67,AH9)+COUNTIF('9'!$M$4:$M$54,AH9)+COUNTIF('10'!$M$4:$M$21,AH9)+COUNTIF('11'!$M$4:$M$25,AH9)+COUNTIF('12'!$M$4:$M$25,AH9)+COUNTIF('13'!$M$4:$M$22,AH9)+COUNTIF('14'!$M$4:$M$28,AH9)+COUNTIF('15'!$M$4:$M$27,AH9)+COUNTIF('16'!$M$4:$M$23,AH9)+COUNTIF('17'!$M$4:$M$28,AH9)+COUNTIF('18'!$M$4:$M$28,AH9)+COUNTIF('19'!$M$4:$M$21,AH9)+COUNTIF('20'!$M$4:$M$26,AH9)+COUNTIF('21'!$M$4:$M$21,AH9)+COUNTIF('22'!$M$4:$M$27,AH9)+COUNTIF('23'!$M$4:$M$37,AH9)+COUNTIF('24'!$M$4:$M$30,AH9)+COUNTIF('25'!$M$4:$M$24,AH9)+COUNTIF('26'!$M$4:$M$28,AH9)+COUNTIF('27'!$M$4:$M$33,AH9)+COUNTIF('28'!$M$4:$M$28,AH9)+COUNTIF('29'!$M$4:$M$32,AH9)+COUNTIF('30'!$M$4:$M$24,AH9)+COUNTIF('31'!$M$4:$M$45,AH9)</x:v>
      </x:c>
      <x:c r="D6102" s="472" t="str">
        <x:v>=COUNTIF('1'!$M$4:$M$55,AH9)+COUNTIF('2'!$M$4:$M$55,AH9)+COUNTIF('3'!$M$4:$M$33,AH9)+COUNTIF('4'!$M$4:$M$31,AH9)+COUNTIF('5'!$M$4:$M$26,AH9)+COUNTIF('6'!$M$4:$M$28,AH9)+COUNTIF('7'!$M$4:$M$21,AH9)+COUNTIF('8'!$M$4:$M$67,AH9)+COUNTIF('9'!$M$4:$M$63,AH9)+COUNTIF('10'!$M$4:$M$21,AH9)+COUNTIF('11'!$M$4:$M$25,AH9)+COUNTIF('12'!$M$4:$M$25,AH9)+COUNTIF('13'!$M$4:$M$22,AH9)+COUNTIF('14'!$M$4:$M$28,AH9)+COUNTIF('15'!$M$4:$M$27,AH9)+COUNTIF('16'!$M$4:$M$23,AH9)+COUNTIF('17'!$M$4:$M$28,AH9)+COUNTIF('18'!$M$4:$M$28,AH9)+COUNTIF('19'!$M$4:$M$21,AH9)+COUNTIF('20'!$M$4:$M$26,AH9)+COUNTIF('21'!$M$4:$M$21,AH9)+COUNTIF('22'!$M$4:$M$27,AH9)+COUNTIF('23'!$M$4:$M$37,AH9)+COUNTIF('24'!$M$4:$M$30,AH9)+COUNTIF('25'!$M$4:$M$24,AH9)+COUNTIF('26'!$M$4:$M$28,AH9)+COUNTIF('27'!$M$4:$M$33,AH9)+COUNTIF('28'!$M$4:$M$28,AH9)+COUNTIF('29'!$M$4:$M$32,AH9)+COUNTIF('30'!$M$4:$M$24,AH9)+COUNTIF('31'!$M$4:$M$45,AH9)</x:v>
      </x:c>
      <x:c r="E6102" s="472" t="str">
        <x:v>Rumus sumber</x:v>
      </x:c>
      <x:c r="F6102" s="472" t="str">
        <x:v>9 Sep 2026 21.01 WIB</x:v>
      </x:c>
    </x:row>
    <x:row r="6103">
      <x:c r="A6103" s="472" t="str">
        <x:v>Resume Karyawan KPI</x:v>
      </x:c>
      <x:c r="B6103" s="472" t="str">
        <x:v>AJ9</x:v>
      </x:c>
      <x:c r="C6103" s="472" t="str">
        <x:v>=AI9+(11-ROW())/100000</x:v>
      </x:c>
      <x:c r="D6103" s="472"/>
      <x:c r="E6103" s="472" t="str">
        <x:v>Rumus sumber</x:v>
      </x:c>
      <x:c r="F6103" s="472" t="str">
        <x:v>9 Sep 2026 21.01 WIB</x:v>
      </x:c>
    </x:row>
    <x:row r="6104">
      <x:c r="A6104" s="472" t="str">
        <x:v>Resume Karyawan KPI</x:v>
      </x:c>
      <x:c r="B6104" s="472" t="str">
        <x:v>AM9</x:v>
      </x:c>
      <x:c r="C6104" s="472" t="str">
        <x:v>=COUNTIFS('1'!$AG$64:$AG$69,AK9,'1'!$AF$64:$AF$69,1)+COUNTIFS('2'!$AG$64:$AG$69,AK9,'2'!$AF$64:$AF$69,1)+COUNTIFS('3'!$AG$42:$AG$47,AK9,'3'!$AF$42:$AF$47,1)+COUNTIFS('4'!$AG$40:$AG$45,AK9,'4'!$AF$40:$AF$45,1)+COUNTIFS('5'!$AG$35:$AG$40,AK9,'5'!$AF$35:$AF$40,1)+COUNTIFS('6'!$AG$37:$AG$42,AK9,'6'!$AF$37:$AF$42,1)+COUNTIFS('7'!$AG$30:$AG$35,AK9,'7'!$AF$30:$AF$35,1)+COUNTIFS('8'!$AG$76:$AG$81,AK9,'8'!$AF$76:$AF$81,1)+COUNTIFS('9'!$AG$63:$AG$68,AK9,'9'!$AF$63:$AF$68,1)+COUNTIFS('10'!$AG$30:$AG$35,AK9,'10'!$AF$30:$AF$35,1)+COUNTIFS('11'!$AG$34:$AG$39,AK9,'11'!$AF$34:$AF$39,1)+COUNTIFS('12'!$AG$34:$AG$39,AK9,'12'!$AF$34:$AF$39,1)+COUNTIFS('13'!$AG$31:$AG$36,AK9,'13'!$AF$31:$AF$36,1)+COUNTIFS('14'!$AG$37:$AG$42,AK9,'14'!$AF$37:$AF$42,1)+COUNTIFS('15'!$AG$36:$AG$41,AK9,'15'!$AF$36:$AF$41,1)+COUNTIFS('16'!$AG$32:$AG$37,AK9,'16'!$AF$32:$AF$37,1)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D6104" s="472"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$34:$AG$39,AK9,'12'!$AF$34:$AF$39,1)+COUNTIFS('13'!$AG$31:$AG$36,AK9,'13'!$AF$31:$AF$36,1)+COUNTIFS('14'!$AG$37:$AG$42,AK9,'14'!$AF$37:$AF$42,1)+COUNTIFS('15'!$AG$36:$AG$41,AK9,'15'!$AF$36:$AF$41,1)+COUNTIFS('16'!$AG$32:$AG$37,AK9,'16'!$AF$32:$AF$37,1)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E6104" s="472" t="str">
        <x:v>Rumus sumber</x:v>
      </x:c>
      <x:c r="F6104" s="472" t="str">
        <x:v>9 Sep 2026 21.01 WIB</x:v>
      </x:c>
    </x:row>
    <x:row r="6105">
      <x:c r="A6105" s="472" t="str">
        <x:v>Resume Karyawan KPI</x:v>
      </x:c>
      <x:c r="B6105" s="472" t="str">
        <x:v>AN9</x:v>
      </x:c>
      <x:c r="C6105" s="472" t="str">
        <x:v>=IF(AM9=0,"",AO9/5*20+AP9/5*25+AQ9/5*25+AR9/5*15+AS9/5*15)</x:v>
      </x:c>
      <x:c r="D6105" s="472"/>
      <x:c r="E6105" s="472" t="str">
        <x:v>Rumus sumber</x:v>
      </x:c>
      <x:c r="F6105" s="472" t="str">
        <x:v>9 Sep 2026 21.01 WIB</x:v>
      </x:c>
    </x:row>
    <x:row r="6106">
      <x:c r="A6106" s="472" t="str">
        <x:v>Resume Karyawan KPI</x:v>
      </x:c>
      <x:c r="B6106" s="472" t="str">
        <x:v>AO9</x:v>
      </x:c>
      <x:c r="C6106" s="472"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$63:$L$68,'9'!$AG$63:$AG$68,AK9,'9'!$AF$63:$AF$68,1)+SUMIFS('10'!$L$30:$L$35,'10'!$AG$30:$AG$35,AK9,'10'!$AF$30:$AF$35,1)+SUMIFS('11'!$L$34:$L$39,'11'!$AG$34:$AG$39,AK9,'11'!$AF$34:$AF$39,1)+SUMIFS('12'!$L$34:$L$39,'12'!$AG$34:$AG$39,AK9,'12'!$AF$34:$AF$39,1)+SUMIFS('13'!$L$31:$L$36,'13'!$AG$31:$AG$36,AK9,'13'!$AF$31:$AF$36,1)+SUMIFS('14'!$L$37:$L$42,'14'!$AG$37:$AG$42,AK9,'14'!$AF$37:$AF$42,1)+SUMIFS('15'!$L$36:$L$41,'15'!$AG$36:$AG$41,AK9,'15'!$AF$36:$AF$41,1)+SUMIFS('16'!$L$32:$L$37,'16'!$AG$32:$AG$37,AK9,'16'!$AF$32:$AF$37,1)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D6106" s="472"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$34:$L$39,'12'!$AG$34:$AG$39,AK9,'12'!$AF$34:$AF$39,1)+SUMIFS('13'!$L$31:$L$36,'13'!$AG$31:$AG$36,AK9,'13'!$AF$31:$AF$36,1)+SUMIFS('14'!$L$37:$L$42,'14'!$AG$37:$AG$42,AK9,'14'!$AF$37:$AF$42,1)+SUMIFS('15'!$L$36:$L$41,'15'!$AG$36:$AG$41,AK9,'15'!$AF$36:$AF$41,1)+SUMIFS('16'!$L$32:$L$37,'16'!$AG$32:$AG$37,AK9,'16'!$AF$32:$AF$37,1)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E6106" s="472" t="str">
        <x:v>Rumus sumber</x:v>
      </x:c>
      <x:c r="F6106" s="472" t="str">
        <x:v>9 Sep 2026 21.01 WIB</x:v>
      </x:c>
    </x:row>
    <x:row r="6107">
      <x:c r="A6107" s="472" t="str">
        <x:v>Resume Karyawan KPI</x:v>
      </x:c>
      <x:c r="B6107" s="472" t="str">
        <x:v>AP9</x:v>
      </x:c>
      <x:c r="C6107" s="472"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$63:$M$68,'9'!$AG$63:$AG$68,AK9,'9'!$AF$63:$AF$68,1)+SUMIFS('10'!$M$30:$M$35,'10'!$AG$30:$AG$35,AK9,'10'!$AF$30:$AF$35,1)+SUMIFS('11'!$M$34:$M$39,'11'!$AG$34:$AG$39,AK9,'11'!$AF$34:$AF$39,1)+SUMIFS('12'!$M$34:$M$39,'12'!$AG$34:$AG$39,AK9,'12'!$AF$34:$AF$39,1)+SUMIFS('13'!$M$31:$M$36,'13'!$AG$31:$AG$36,AK9,'13'!$AF$31:$AF$36,1)+SUMIFS('14'!$M$37:$M$42,'14'!$AG$37:$AG$42,AK9,'14'!$AF$37:$AF$42,1)+SUMIFS('15'!$M$36:$M$41,'15'!$AG$36:$AG$41,AK9,'15'!$AF$36:$AF$41,1)+SUMIFS('16'!$M$32:$M$37,'16'!$AG$32:$AG$37,AK9,'16'!$AF$32:$AF$37,1)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D6107" s="472"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$34:$M$39,'12'!$AG$34:$AG$39,AK9,'12'!$AF$34:$AF$39,1)+SUMIFS('13'!$M$31:$M$36,'13'!$AG$31:$AG$36,AK9,'13'!$AF$31:$AF$36,1)+SUMIFS('14'!$M$37:$M$42,'14'!$AG$37:$AG$42,AK9,'14'!$AF$37:$AF$42,1)+SUMIFS('15'!$M$36:$M$41,'15'!$AG$36:$AG$41,AK9,'15'!$AF$36:$AF$41,1)+SUMIFS('16'!$M$32:$M$37,'16'!$AG$32:$AG$37,AK9,'16'!$AF$32:$AF$37,1)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E6107" s="472" t="str">
        <x:v>Rumus sumber</x:v>
      </x:c>
      <x:c r="F6107" s="472" t="str">
        <x:v>9 Sep 2026 21.01 WIB</x:v>
      </x:c>
    </x:row>
    <x:row r="6108">
      <x:c r="A6108" s="472" t="str">
        <x:v>Resume Karyawan KPI</x:v>
      </x:c>
      <x:c r="B6108" s="472" t="str">
        <x:v>AQ9</x:v>
      </x:c>
      <x:c r="C6108" s="472"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$63:$N$68,'9'!$AG$63:$AG$68,AK9,'9'!$AF$63:$AF$68,1)+SUMIFS('10'!$N$30:$N$35,'10'!$AG$30:$AG$35,AK9,'10'!$AF$30:$AF$35,1)+SUMIFS('11'!$N$34:$N$39,'11'!$AG$34:$AG$39,AK9,'11'!$AF$34:$AF$39,1)+SUMIFS('12'!$N$34:$N$39,'12'!$AG$34:$AG$39,AK9,'12'!$AF$34:$AF$39,1)+SUMIFS('13'!$N$31:$N$36,'13'!$AG$31:$AG$36,AK9,'13'!$AF$31:$AF$36,1)+SUMIFS('14'!$N$37:$N$42,'14'!$AG$37:$AG$42,AK9,'14'!$AF$37:$AF$42,1)+SUMIFS('15'!$N$36:$N$41,'15'!$AG$36:$AG$41,AK9,'15'!$AF$36:$AF$41,1)+SUMIFS('16'!$N$32:$N$37,'16'!$AG$32:$AG$37,AK9,'16'!$AF$32:$AF$37,1)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D6108" s="472"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$34:$N$39,'12'!$AG$34:$AG$39,AK9,'12'!$AF$34:$AF$39,1)+SUMIFS('13'!$N$31:$N$36,'13'!$AG$31:$AG$36,AK9,'13'!$AF$31:$AF$36,1)+SUMIFS('14'!$N$37:$N$42,'14'!$AG$37:$AG$42,AK9,'14'!$AF$37:$AF$42,1)+SUMIFS('15'!$N$36:$N$41,'15'!$AG$36:$AG$41,AK9,'15'!$AF$36:$AF$41,1)+SUMIFS('16'!$N$32:$N$37,'16'!$AG$32:$AG$37,AK9,'16'!$AF$32:$AF$37,1)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E6108" s="472" t="str">
        <x:v>Rumus sumber</x:v>
      </x:c>
      <x:c r="F6108" s="472" t="str">
        <x:v>9 Sep 2026 21.01 WIB</x:v>
      </x:c>
    </x:row>
    <x:row r="6109">
      <x:c r="A6109" s="472" t="str">
        <x:v>Resume Karyawan KPI</x:v>
      </x:c>
      <x:c r="B6109" s="472" t="str">
        <x:v>AR9</x:v>
      </x:c>
      <x:c r="C6109" s="472"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$63:$O$68,'9'!$AG$63:$AG$68,AK9,'9'!$AF$63:$AF$68,1)+SUMIFS('10'!$O$30:$O$35,'10'!$AG$30:$AG$35,AK9,'10'!$AF$30:$AF$35,1)+SUMIFS('11'!$O$34:$O$39,'11'!$AG$34:$AG$39,AK9,'11'!$AF$34:$AF$39,1)+SUMIFS('12'!$O$34:$O$39,'12'!$AG$34:$AG$39,AK9,'12'!$AF$34:$AF$39,1)+SUMIFS('13'!$O$31:$O$36,'13'!$AG$31:$AG$36,AK9,'13'!$AF$31:$AF$36,1)+SUMIFS('14'!$O$37:$O$42,'14'!$AG$37:$AG$42,AK9,'14'!$AF$37:$AF$42,1)+SUMIFS('15'!$O$36:$O$41,'15'!$AG$36:$AG$41,AK9,'15'!$AF$36:$AF$41,1)+SUMIFS('16'!$O$32:$O$37,'16'!$AG$32:$AG$37,AK9,'16'!$AF$32:$AF$37,1)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D6109" s="472"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$34:$O$39,'12'!$AG$34:$AG$39,AK9,'12'!$AF$34:$AF$39,1)+SUMIFS('13'!$O$31:$O$36,'13'!$AG$31:$AG$36,AK9,'13'!$AF$31:$AF$36,1)+SUMIFS('14'!$O$37:$O$42,'14'!$AG$37:$AG$42,AK9,'14'!$AF$37:$AF$42,1)+SUMIFS('15'!$O$36:$O$41,'15'!$AG$36:$AG$41,AK9,'15'!$AF$36:$AF$41,1)+SUMIFS('16'!$O$32:$O$37,'16'!$AG$32:$AG$37,AK9,'16'!$AF$32:$AF$37,1)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E6109" s="472" t="str">
        <x:v>Rumus sumber</x:v>
      </x:c>
      <x:c r="F6109" s="472" t="str">
        <x:v>9 Sep 2026 21.01 WIB</x:v>
      </x:c>
    </x:row>
    <x:row r="6110">
      <x:c r="A6110" s="472" t="str">
        <x:v>Resume Karyawan KPI</x:v>
      </x:c>
      <x:c r="B6110" s="472" t="str">
        <x:v>AS9</x:v>
      </x:c>
      <x:c r="C6110" s="472"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$63:$P$68,'9'!$AG$63:$AG$68,AK9,'9'!$AF$63:$AF$68,1)+SUMIFS('10'!$P$30:$P$35,'10'!$AG$30:$AG$35,AK9,'10'!$AF$30:$AF$35,1)+SUMIFS('11'!$P$34:$P$39,'11'!$AG$34:$AG$39,AK9,'11'!$AF$34:$AF$39,1)+SUMIFS('12'!$P$34:$P$39,'12'!$AG$34:$AG$39,AK9,'12'!$AF$34:$AF$39,1)+SUMIFS('13'!$P$31:$P$36,'13'!$AG$31:$AG$36,AK9,'13'!$AF$31:$AF$36,1)+SUMIFS('14'!$P$37:$P$42,'14'!$AG$37:$AG$42,AK9,'14'!$AF$37:$AF$42,1)+SUMIFS('15'!$P$36:$P$41,'15'!$AG$36:$AG$41,AK9,'15'!$AF$36:$AF$41,1)+SUMIFS('16'!$P$32:$P$37,'16'!$AG$32:$AG$37,AK9,'16'!$AF$32:$AF$37,1)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D6110" s="472"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$34:$P$39,'12'!$AG$34:$AG$39,AK9,'12'!$AF$34:$AF$39,1)+SUMIFS('13'!$P$31:$P$36,'13'!$AG$31:$AG$36,AK9,'13'!$AF$31:$AF$36,1)+SUMIFS('14'!$P$37:$P$42,'14'!$AG$37:$AG$42,AK9,'14'!$AF$37:$AF$42,1)+SUMIFS('15'!$P$36:$P$41,'15'!$AG$36:$AG$41,AK9,'15'!$AF$36:$AF$41,1)+SUMIFS('16'!$P$32:$P$37,'16'!$AG$32:$AG$37,AK9,'16'!$AF$32:$AF$37,1)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E6110" s="472" t="str">
        <x:v>Rumus sumber</x:v>
      </x:c>
      <x:c r="F6110" s="472" t="str">
        <x:v>9 Sep 2026 21.01 WIB</x:v>
      </x:c>
    </x:row>
    <x:row r="6111">
      <x:c r="A6111" s="472" t="str">
        <x:v>Resume Karyawan KPI</x:v>
      </x:c>
      <x:c r="B6111" s="472" t="str">
        <x:v>BD9</x:v>
      </x:c>
      <x:c r="C6111" s="472" t="str">
        <x:v>=IF(COUNTIFS('9'!$AG$63:$AG$68,$AK9,'9'!$AF$63:$AF$68,1)=0,"",SUMIFS('9'!$AC$63:$AC$68,'9'!$AG$63:$AG$68,$AK9,'9'!$AF$63:$AF$68,1)/COUNTIFS('9'!$AG$63:$AG$68,$AK9,'9'!$AF$63:$AF$68,1))</x:v>
      </x:c>
      <x:c r="D6111" s="472" t="str">
        <x:v>=IF(COUNTIFS('9'!$AG$72:$AG$77,$AK9,'9'!$AF$72:$AF$77,1)=0,"",SUMIFS('9'!$AC$72:$AC$77,'9'!$AG$72:$AG$77,$AK9,'9'!$AF$72:$AF$77,1)/COUNTIFS('9'!$AG$72:$AG$77,$AK9,'9'!$AF$72:$AF$77,1))</x:v>
      </x:c>
      <x:c r="E6111" s="472" t="str">
        <x:v>Rumus sumber</x:v>
      </x:c>
      <x:c r="F6111" s="472" t="str">
        <x:v>9 Sep 2026 21.01 WIB</x:v>
      </x:c>
    </x:row>
    <x:row r="6112">
      <x:c r="A6112" s="472" t="str">
        <x:v>Resume Karyawan KPI</x:v>
      </x:c>
      <x:c r="B6112" s="472" t="str">
        <x:v>B10</x:v>
      </x:c>
      <x:c r="C6112" s="472" t="str">
        <x:v>Single</x:v>
      </x:c>
      <x:c r="D6112" s="472" t="str">
        <x:v>Family A</x:v>
      </x:c>
      <x:c r="E6112" s="472" t="str">
        <x:v>Input sumber</x:v>
      </x:c>
      <x:c r="F6112" s="472" t="str">
        <x:v>9 Sep 2026 21.01 WIB</x:v>
      </x:c>
    </x:row>
    <x:row r="6113">
      <x:c r="A6113" s="472" t="str">
        <x:v>Resume Karyawan KPI</x:v>
      </x:c>
      <x:c r="B6113" s="472" t="str">
        <x:v>B10</x:v>
      </x:c>
      <x:c r="C6113" s="472" t="str">
        <x:v>=IF(A10="","",INDEX($X$5:$X$17,MATCH(LARGE($Z$5:$Z$17,A10),$Z$5:$Z$17,0)))</x:v>
      </x:c>
      <x:c r="D6113" s="472"/>
      <x:c r="E6113" s="472" t="str">
        <x:v>Rumus sumber</x:v>
      </x:c>
      <x:c r="F6113" s="472" t="str">
        <x:v>9 Sep 2026 21.01 WIB</x:v>
      </x:c>
    </x:row>
    <x:row r="6114">
      <x:c r="A6114" s="472" t="str">
        <x:v>Resume Karyawan KPI</x:v>
      </x:c>
      <x:c r="B6114" s="472" t="str">
        <x:v>C10</x:v>
      </x:c>
      <x:c r="C6114" s="472" t="n">
        <x:v>7</x:v>
      </x:c>
      <x:c r="D6114" s="472" t="n">
        <x:v>8</x:v>
      </x:c>
      <x:c r="E6114" s="472" t="str">
        <x:v>Input sumber</x:v>
      </x:c>
      <x:c r="F6114" s="472" t="str">
        <x:v>9 Sep 2026 21.01 WIB</x:v>
      </x:c>
    </x:row>
    <x:row r="6115">
      <x:c r="A6115" s="472" t="str">
        <x:v>Resume Karyawan KPI</x:v>
      </x:c>
      <x:c r="B6115" s="472" t="str">
        <x:v>C10</x:v>
      </x:c>
      <x:c r="C6115" s="472" t="str">
        <x:v>=IF(B10="","",INDEX($Y$5:$Y$17,MATCH(B10,$X$5:$X$17,0)))</x:v>
      </x:c>
      <x:c r="D6115" s="472"/>
      <x:c r="E6115" s="472" t="str">
        <x:v>Rumus sumber</x:v>
      </x:c>
      <x:c r="F6115" s="472" t="str">
        <x:v>9 Sep 2026 21.01 WIB</x:v>
      </x:c>
    </x:row>
    <x:row r="6116">
      <x:c r="A6116" s="472" t="str">
        <x:v>Resume Karyawan KPI</x:v>
      </x:c>
      <x:c r="B6116" s="472" t="str">
        <x:v>D10</x:v>
      </x:c>
      <x:c r="C6116" s="472" t="n">
        <x:v>0.023026316</x:v>
      </x:c>
      <x:c r="D6116" s="472" t="n">
        <x:v>0.024169184</x:v>
      </x:c>
      <x:c r="E6116" s="472" t="str">
        <x:v>Input sumber</x:v>
      </x:c>
      <x:c r="F6116" s="472" t="str">
        <x:v>9 Sep 2026 21.01 WIB</x:v>
      </x:c>
    </x:row>
    <x:row r="6117">
      <x:c r="A6117" s="472" t="str">
        <x:v>Resume Karyawan KPI</x:v>
      </x:c>
      <x:c r="B6117" s="472" t="str">
        <x:v>D10</x:v>
      </x:c>
      <x:c r="C6117" s="472" t="str">
        <x:v>=IF(C10="","",C10/$C$19)</x:v>
      </x:c>
      <x:c r="D6117" s="472"/>
      <x:c r="E6117" s="472" t="str">
        <x:v>Rumus sumber</x:v>
      </x:c>
      <x:c r="F6117" s="472" t="str">
        <x:v>9 Sep 2026 21.01 WIB</x:v>
      </x:c>
    </x:row>
    <x:row r="6118">
      <x:c r="A6118" s="472" t="str">
        <x:v>Resume Karyawan KPI</x:v>
      </x:c>
      <x:c r="B6118" s="472" t="str">
        <x:v>E10</x:v>
      </x:c>
      <x:c r="C6118" s="472" t="n">
        <x:v>0.953947368</x:v>
      </x:c>
      <x:c r="D6118" s="472" t="n">
        <x:v>0.95468278</x:v>
      </x:c>
      <x:c r="E6118" s="472" t="str">
        <x:v>Input sumber</x:v>
      </x:c>
      <x:c r="F6118" s="472" t="str">
        <x:v>9 Sep 2026 21.01 WIB</x:v>
      </x:c>
    </x:row>
    <x:row r="6119">
      <x:c r="A6119" s="472" t="str">
        <x:v>Resume Karyawan KPI</x:v>
      </x:c>
      <x:c r="B6119" s="472" t="str">
        <x:v>E10</x:v>
      </x:c>
      <x:c r="C6119" s="472" t="str">
        <x:v>=IF(D10="","",SUM($D$6:D10))</x:v>
      </x:c>
      <x:c r="D6119" s="472"/>
      <x:c r="E6119" s="472" t="str">
        <x:v>Rumus sumber</x:v>
      </x:c>
      <x:c r="F6119" s="472" t="str">
        <x:v>9 Sep 2026 21.01 WIB</x:v>
      </x:c>
    </x:row>
    <x:row r="6120">
      <x:c r="A6120" s="472" t="str">
        <x:v>Resume Karyawan KPI</x:v>
      </x:c>
      <x:c r="B6120" s="472" t="str">
        <x:v>Y10</x:v>
      </x:c>
      <x:c r="C6120" s="472" t="str">
        <x:v>=COUNTIF('1'!$D$4:$D$55,X10)+COUNTIF('2'!$D$4:$D$55,X10)+COUNTIF('3'!$D$4:$D$33,X10)+COUNTIF('4'!$D$4:$D$31,X10)+COUNTIF('5'!$D$4:$D$26,X10)+COUNTIF('6'!$D$4:$D$28,X10)+COUNTIF('7'!$D$4:$D$21,X10)+COUNTIF('8'!$D$4:$D$67,X10)+COUNTIF('9'!$D$4:$D$54,X10)+COUNTIF('10'!$D$4:$D$21,X10)+COUNTIF('11'!$D$4:$D$25,X10)+COUNTIF('12'!$D$4:$D$25,X10)+COUNTIF('13'!$D$4:$D$22,X10)+COUNTIF('14'!$D$4:$D$28,X10)+COUNTIF('15'!$D$4:$D$27,X10)+COUNTIF('16'!$D$4:$D$23,X10)+COUNTIF('17'!$D$4:$D$28,X10)+COUNTIF('18'!$D$4:$D$28,X10)+COUNTIF('19'!$D$4:$D$21,X10)+COUNTIF('20'!$D$4:$D$26,X10)+COUNTIF('21'!$D$4:$D$21,X10)+COUNTIF('22'!$D$4:$D$27,X10)+COUNTIF('23'!$D$4:$D$37,X10)+COUNTIF('24'!$D$4:$D$30,X10)+COUNTIF('25'!$D$4:$D$24,X10)+COUNTIF('26'!$D$4:$D$28,X10)+COUNTIF('27'!$D$4:$D$33,X10)+COUNTIF('28'!$D$4:$D$28,X10)+COUNTIF('29'!$D$4:$D$32,X10)+COUNTIF('30'!$D$4:$D$24,X10)+COUNTIF('31'!$D$4:$D$45,X10)</x:v>
      </x:c>
      <x:c r="D6120" s="472" t="str">
        <x:v>=COUNTIF('1'!$D$4:$D$55,X10)+COUNTIF('2'!$D$4:$D$55,X10)+COUNTIF('3'!$D$4:$D$33,X10)+COUNTIF('4'!$D$4:$D$31,X10)+COUNTIF('5'!$D$4:$D$26,X10)+COUNTIF('6'!$D$4:$D$28,X10)+COUNTIF('7'!$D$4:$D$21,X10)+COUNTIF('8'!$D$4:$D$67,X10)+COUNTIF('9'!$D$4:$D$63,X10)+COUNTIF('10'!$D$4:$D$21,X10)+COUNTIF('11'!$D$4:$D$25,X10)+COUNTIF('12'!$D$4:$D$25,X10)+COUNTIF('13'!$D$4:$D$22,X10)+COUNTIF('14'!$D$4:$D$28,X10)+COUNTIF('15'!$D$4:$D$27,X10)+COUNTIF('16'!$D$4:$D$23,X10)+COUNTIF('17'!$D$4:$D$28,X10)+COUNTIF('18'!$D$4:$D$28,X10)+COUNTIF('19'!$D$4:$D$21,X10)+COUNTIF('20'!$D$4:$D$26,X10)+COUNTIF('21'!$D$4:$D$21,X10)+COUNTIF('22'!$D$4:$D$27,X10)+COUNTIF('23'!$D$4:$D$37,X10)+COUNTIF('24'!$D$4:$D$30,X10)+COUNTIF('25'!$D$4:$D$24,X10)+COUNTIF('26'!$D$4:$D$28,X10)+COUNTIF('27'!$D$4:$D$33,X10)+COUNTIF('28'!$D$4:$D$28,X10)+COUNTIF('29'!$D$4:$D$32,X10)+COUNTIF('30'!$D$4:$D$24,X10)+COUNTIF('31'!$D$4:$D$45,X10)</x:v>
      </x:c>
      <x:c r="E6120" s="472" t="str">
        <x:v>Rumus sumber</x:v>
      </x:c>
      <x:c r="F6120" s="472" t="str">
        <x:v>9 Sep 2026 21.01 WIB</x:v>
      </x:c>
    </x:row>
    <x:row r="6121">
      <x:c r="A6121" s="472" t="str">
        <x:v>Resume Karyawan KPI</x:v>
      </x:c>
      <x:c r="B6121" s="472" t="str">
        <x:v>Z10</x:v>
      </x:c>
      <x:c r="C6121" s="472" t="str">
        <x:v>=Y10+(18-ROW())/100000</x:v>
      </x:c>
      <x:c r="D6121" s="472"/>
      <x:c r="E6121" s="472" t="str">
        <x:v>Rumus sumber</x:v>
      </x:c>
      <x:c r="F6121" s="472" t="str">
        <x:v>9 Sep 2026 21.01 WIB</x:v>
      </x:c>
    </x:row>
    <x:row r="6122">
      <x:c r="A6122" s="472" t="str">
        <x:v>Resume Karyawan KPI</x:v>
      </x:c>
      <x:c r="B6122" s="472" t="str">
        <x:v>AC10</x:v>
      </x:c>
      <x:c r="C6122" s="472" t="str">
        <x:v>=COUNTIF('1'!$O$57:$O$60,AA10)+COUNTIF('2'!$O$57:$O$60,AA10)+COUNTIF('3'!$O$35:$O$38,AA10)+COUNTIF('4'!$O$33:$O$36,AA10)+COUNTIF('5'!$O$28:$O$31,AA10)+COUNTIF('6'!$O$30:$O$33,AA10)+COUNTIF('7'!$O$23:$O$26,AA10)+COUNTIF('8'!$O$69:$O$72,AA10)+COUNTIF('9'!$O$56:$O$59,AA10)+COUNTIF('10'!$O$23:$O$26,AA10)+COUNTIF('11'!$O$27:$O$30,AA10)+COUNTIF('12'!$O$27:$O$30,AA10)+COUNTIF('13'!$O$24:$O$27,AA10)+COUNTIF('14'!$O$30:$O$33,AA10)+COUNTIF('15'!$O$29:$O$32,AA10)+COUNTIF('16'!$O$25:$O$28,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D6122" s="472" t="str">
        <x:v>=COUNTIF('1'!$O$57:$O$60,AA10)+COUNTIF('2'!$O$57:$O$60,AA10)+COUNTIF('3'!$O$35:$O$38,AA10)+COUNTIF('4'!$O$33:$O$36,AA10)+COUNTIF('5'!$O$28:$O$31,AA10)+COUNTIF('6'!$O$30:$O$33,AA10)+COUNTIF('7'!$O$23:$O$26,AA10)+COUNTIF('8'!$O$69:$O$72,AA10)+COUNTIF('9'!$O$65:$O$68,AA10)+COUNTIF('10'!$O$23:$O$26,AA10)+COUNTIF('11'!$O$27:$O$30,AA10)+COUNTIF('12'!$O$27:$O$30,AA10)+COUNTIF('13'!$O$24:$O$27,AA10)+COUNTIF('14'!$O$30:$O$33,AA10)+COUNTIF('15'!$O$29:$O$32,AA10)+COUNTIF('16'!$O$25:$O$28,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E6122" s="472" t="str">
        <x:v>Rumus sumber</x:v>
      </x:c>
      <x:c r="F6122" s="472" t="str">
        <x:v>9 Sep 2026 21.01 WIB</x:v>
      </x:c>
    </x:row>
    <x:row r="6123">
      <x:c r="A6123" s="472" t="str">
        <x:v>Resume Karyawan KPI</x:v>
      </x:c>
      <x:c r="B6123" s="472" t="str">
        <x:v>AD10</x:v>
      </x:c>
      <x:c r="C6123" s="472" t="str">
        <x:v>=AC10+(16-ROW())/100000</x:v>
      </x:c>
      <x:c r="D6123" s="472"/>
      <x:c r="E6123" s="472" t="str">
        <x:v>Rumus sumber</x:v>
      </x:c>
      <x:c r="F6123" s="472" t="str">
        <x:v>9 Sep 2026 21.01 WIB</x:v>
      </x:c>
    </x:row>
    <x:row r="6124">
      <x:c r="A6124" s="472" t="str">
        <x:v>Resume Karyawan KPI</x:v>
      </x:c>
      <x:c r="B6124" s="472" t="str">
        <x:v>AI10</x:v>
      </x:c>
      <x:c r="C6124" s="472" t="n">
        <x:v>62</x:v>
      </x:c>
      <x:c r="D6124" s="472" t="n">
        <x:v>68</x:v>
      </x:c>
      <x:c r="E6124" s="472" t="str">
        <x:v>Input sumber</x:v>
      </x:c>
      <x:c r="F6124" s="472" t="str">
        <x:v>9 Sep 2026 21.01 WIB</x:v>
      </x:c>
    </x:row>
    <x:row r="6125">
      <x:c r="A6125" s="472" t="str">
        <x:v>Resume Karyawan KPI</x:v>
      </x:c>
      <x:c r="B6125" s="472" t="str">
        <x:v>AI10</x:v>
      </x:c>
      <x:c r="C6125" s="472" t="str">
        <x:v>=COUNTIF('1'!$M$4:$M$55,AH10)+COUNTIF('2'!$M$4:$M$55,AH10)+COUNTIF('3'!$M$4:$M$33,AH10)+COUNTIF('4'!$M$4:$M$31,AH10)+COUNTIF('5'!$M$4:$M$26,AH10)+COUNTIF('6'!$M$4:$M$28,AH10)+COUNTIF('7'!$M$4:$M$21,AH10)+COUNTIF('8'!$M$4:$M$67,AH10)+COUNTIF('9'!$M$4:$M$54,AH10)+COUNTIF('10'!$M$4:$M$21,AH10)+COUNTIF('11'!$M$4:$M$25,AH10)+COUNTIF('12'!$M$4:$M$25,AH10)+COUNTIF('13'!$M$4:$M$22,AH10)+COUNTIF('14'!$M$4:$M$28,AH10)+COUNTIF('15'!$M$4:$M$27,AH10)+COUNTIF('16'!$M$4:$M$23,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D6125" s="472" t="str">
        <x:v>=COUNTIF('1'!$M$4:$M$55,AH10)+COUNTIF('2'!$M$4:$M$55,AH10)+COUNTIF('3'!$M$4:$M$33,AH10)+COUNTIF('4'!$M$4:$M$31,AH10)+COUNTIF('5'!$M$4:$M$26,AH10)+COUNTIF('6'!$M$4:$M$28,AH10)+COUNTIF('7'!$M$4:$M$21,AH10)+COUNTIF('8'!$M$4:$M$67,AH10)+COUNTIF('9'!$M$4:$M$63,AH10)+COUNTIF('10'!$M$4:$M$21,AH10)+COUNTIF('11'!$M$4:$M$25,AH10)+COUNTIF('12'!$M$4:$M$25,AH10)+COUNTIF('13'!$M$4:$M$22,AH10)+COUNTIF('14'!$M$4:$M$28,AH10)+COUNTIF('15'!$M$4:$M$27,AH10)+COUNTIF('16'!$M$4:$M$23,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E6125" s="472" t="str">
        <x:v>Rumus sumber</x:v>
      </x:c>
      <x:c r="F6125" s="472" t="str">
        <x:v>9 Sep 2026 21.01 WIB</x:v>
      </x:c>
    </x:row>
    <x:row r="6126">
      <x:c r="A6126" s="472" t="str">
        <x:v>Resume Karyawan KPI</x:v>
      </x:c>
      <x:c r="B6126" s="472" t="str">
        <x:v>AJ10</x:v>
      </x:c>
      <x:c r="C6126" s="472" t="n">
        <x:v>62.00001</x:v>
      </x:c>
      <x:c r="D6126" s="472" t="n">
        <x:v>68.00001</x:v>
      </x:c>
      <x:c r="E6126" s="472" t="str">
        <x:v>Input sumber</x:v>
      </x:c>
      <x:c r="F6126" s="472" t="str">
        <x:v>9 Sep 2026 21.01 WIB</x:v>
      </x:c>
    </x:row>
    <x:row r="6127">
      <x:c r="A6127" s="472" t="str">
        <x:v>Resume Karyawan KPI</x:v>
      </x:c>
      <x:c r="B6127" s="472" t="str">
        <x:v>AJ10</x:v>
      </x:c>
      <x:c r="C6127" s="472" t="str">
        <x:v>=AI10+(11-ROW())/100000</x:v>
      </x:c>
      <x:c r="D6127" s="472"/>
      <x:c r="E6127" s="472" t="str">
        <x:v>Rumus sumber</x:v>
      </x:c>
      <x:c r="F6127" s="472" t="str">
        <x:v>9 Sep 2026 21.01 WIB</x:v>
      </x:c>
    </x:row>
    <x:row r="6128">
      <x:c r="A6128" s="472" t="str">
        <x:v>Resume Karyawan KPI</x:v>
      </x:c>
      <x:c r="B6128" s="472" t="str">
        <x:v>AM10</x:v>
      </x:c>
      <x:c r="C6128" s="472" t="str">
        <x:v>=COUNTIFS('1'!$AG$64:$AG$69,AK10,'1'!$AF$64:$AF$69,1)+COUNTIFS('2'!$AG$64:$AG$69,AK10,'2'!$AF$64:$AF$69,1)+COUNTIFS('3'!$AG$42:$AG$47,AK10,'3'!$AF$42:$AF$47,1)+COUNTIFS('4'!$AG$40:$AG$45,AK10,'4'!$AF$40:$AF$45,1)+COUNTIFS('5'!$AG$35:$AG$40,AK10,'5'!$AF$35:$AF$40,1)+COUNTIFS('6'!$AG$37:$AG$42,AK10,'6'!$AF$37:$AF$42,1)+COUNTIFS('7'!$AG$30:$AG$35,AK10,'7'!$AF$30:$AF$35,1)+COUNTIFS('8'!$AG$76:$AG$81,AK10,'8'!$AF$76:$AF$81,1)+COUNTIFS('9'!$AG$63:$AG$68,AK10,'9'!$AF$63:$AF$68,1)+COUNTIFS('10'!$AG$30:$AG$35,AK10,'10'!$AF$30:$AF$35,1)+COUNTIFS('11'!$AG$34:$AG$39,AK10,'11'!$AF$34:$AF$39,1)+COUNTIFS('12'!$AG$34:$AG$39,AK10,'12'!$AF$34:$AF$39,1)+COUNTIFS('13'!$AG$31:$AG$36,AK10,'13'!$AF$31:$AF$36,1)+COUNTIFS('14'!$AG$37:$AG$42,AK10,'14'!$AF$37:$AF$42,1)+COUNTIFS('15'!$AG$36:$AG$41,AK10,'15'!$AF$36:$AF$41,1)+COUNTIFS('16'!$AG$32:$AG$37,AK10,'16'!$AF$32:$AF$37,1)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D6128" s="472"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$34:$AG$39,AK10,'12'!$AF$34:$AF$39,1)+COUNTIFS('13'!$AG$31:$AG$36,AK10,'13'!$AF$31:$AF$36,1)+COUNTIFS('14'!$AG$37:$AG$42,AK10,'14'!$AF$37:$AF$42,1)+COUNTIFS('15'!$AG$36:$AG$41,AK10,'15'!$AF$36:$AF$41,1)+COUNTIFS('16'!$AG$32:$AG$37,AK10,'16'!$AF$32:$AF$37,1)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E6128" s="472" t="str">
        <x:v>Rumus sumber</x:v>
      </x:c>
      <x:c r="F6128" s="472" t="str">
        <x:v>9 Sep 2026 21.01 WIB</x:v>
      </x:c>
    </x:row>
    <x:row r="6129">
      <x:c r="A6129" s="472" t="str">
        <x:v>Resume Karyawan KPI</x:v>
      </x:c>
      <x:c r="B6129" s="472" t="str">
        <x:v>AN10</x:v>
      </x:c>
      <x:c r="C6129" s="472" t="str">
        <x:v>=IF(AM10=0,"",AO10/5*20+AP10/5*25+AQ10/5*25+AR10/5*15+AS10/5*15)</x:v>
      </x:c>
      <x:c r="D6129" s="472"/>
      <x:c r="E6129" s="472" t="str">
        <x:v>Rumus sumber</x:v>
      </x:c>
      <x:c r="F6129" s="472" t="str">
        <x:v>9 Sep 2026 21.01 WIB</x:v>
      </x:c>
    </x:row>
    <x:row r="6130">
      <x:c r="A6130" s="472" t="str">
        <x:v>Resume Karyawan KPI</x:v>
      </x:c>
      <x:c r="B6130" s="472" t="str">
        <x:v>AO10</x:v>
      </x:c>
      <x:c r="C6130" s="472"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$63:$L$68,'9'!$AG$63:$AG$68,AK10,'9'!$AF$63:$AF$68,1)+SUMIFS('10'!$L$30:$L$35,'10'!$AG$30:$AG$35,AK10,'10'!$AF$30:$AF$35,1)+SUMIFS('11'!$L$34:$L$39,'11'!$AG$34:$AG$39,AK10,'11'!$AF$34:$AF$39,1)+SUMIFS('12'!$L$34:$L$39,'12'!$AG$34:$AG$39,AK10,'12'!$AF$34:$AF$39,1)+SUMIFS('13'!$L$31:$L$36,'13'!$AG$31:$AG$36,AK10,'13'!$AF$31:$AF$36,1)+SUMIFS('14'!$L$37:$L$42,'14'!$AG$37:$AG$42,AK10,'14'!$AF$37:$AF$42,1)+SUMIFS('15'!$L$36:$L$41,'15'!$AG$36:$AG$41,AK10,'15'!$AF$36:$AF$41,1)+SUMIFS('16'!$L$32:$L$37,'16'!$AG$32:$AG$37,AK10,'16'!$AF$32:$AF$37,1)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D6130" s="472"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$34:$L$39,'12'!$AG$34:$AG$39,AK10,'12'!$AF$34:$AF$39,1)+SUMIFS('13'!$L$31:$L$36,'13'!$AG$31:$AG$36,AK10,'13'!$AF$31:$AF$36,1)+SUMIFS('14'!$L$37:$L$42,'14'!$AG$37:$AG$42,AK10,'14'!$AF$37:$AF$42,1)+SUMIFS('15'!$L$36:$L$41,'15'!$AG$36:$AG$41,AK10,'15'!$AF$36:$AF$41,1)+SUMIFS('16'!$L$32:$L$37,'16'!$AG$32:$AG$37,AK10,'16'!$AF$32:$AF$37,1)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E6130" s="472" t="str">
        <x:v>Rumus sumber</x:v>
      </x:c>
      <x:c r="F6130" s="472" t="str">
        <x:v>9 Sep 2026 21.01 WIB</x:v>
      </x:c>
    </x:row>
    <x:row r="6131">
      <x:c r="A6131" s="472" t="str">
        <x:v>Resume Karyawan KPI</x:v>
      </x:c>
      <x:c r="B6131" s="472" t="str">
        <x:v>AP10</x:v>
      </x:c>
      <x:c r="C6131" s="472"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$63:$M$68,'9'!$AG$63:$AG$68,AK10,'9'!$AF$63:$AF$68,1)+SUMIFS('10'!$M$30:$M$35,'10'!$AG$30:$AG$35,AK10,'10'!$AF$30:$AF$35,1)+SUMIFS('11'!$M$34:$M$39,'11'!$AG$34:$AG$39,AK10,'11'!$AF$34:$AF$39,1)+SUMIFS('12'!$M$34:$M$39,'12'!$AG$34:$AG$39,AK10,'12'!$AF$34:$AF$39,1)+SUMIFS('13'!$M$31:$M$36,'13'!$AG$31:$AG$36,AK10,'13'!$AF$31:$AF$36,1)+SUMIFS('14'!$M$37:$M$42,'14'!$AG$37:$AG$42,AK10,'14'!$AF$37:$AF$42,1)+SUMIFS('15'!$M$36:$M$41,'15'!$AG$36:$AG$41,AK10,'15'!$AF$36:$AF$41,1)+SUMIFS('16'!$M$32:$M$37,'16'!$AG$32:$AG$37,AK10,'16'!$AF$32:$AF$37,1)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D6131" s="472"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$34:$M$39,'12'!$AG$34:$AG$39,AK10,'12'!$AF$34:$AF$39,1)+SUMIFS('13'!$M$31:$M$36,'13'!$AG$31:$AG$36,AK10,'13'!$AF$31:$AF$36,1)+SUMIFS('14'!$M$37:$M$42,'14'!$AG$37:$AG$42,AK10,'14'!$AF$37:$AF$42,1)+SUMIFS('15'!$M$36:$M$41,'15'!$AG$36:$AG$41,AK10,'15'!$AF$36:$AF$41,1)+SUMIFS('16'!$M$32:$M$37,'16'!$AG$32:$AG$37,AK10,'16'!$AF$32:$AF$37,1)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E6131" s="472" t="str">
        <x:v>Rumus sumber</x:v>
      </x:c>
      <x:c r="F6131" s="472" t="str">
        <x:v>9 Sep 2026 21.01 WIB</x:v>
      </x:c>
    </x:row>
    <x:row r="6132">
      <x:c r="A6132" s="472" t="str">
        <x:v>Resume Karyawan KPI</x:v>
      </x:c>
      <x:c r="B6132" s="472" t="str">
        <x:v>AQ10</x:v>
      </x:c>
      <x:c r="C6132" s="472"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$63:$N$68,'9'!$AG$63:$AG$68,AK10,'9'!$AF$63:$AF$68,1)+SUMIFS('10'!$N$30:$N$35,'10'!$AG$30:$AG$35,AK10,'10'!$AF$30:$AF$35,1)+SUMIFS('11'!$N$34:$N$39,'11'!$AG$34:$AG$39,AK10,'11'!$AF$34:$AF$39,1)+SUMIFS('12'!$N$34:$N$39,'12'!$AG$34:$AG$39,AK10,'12'!$AF$34:$AF$39,1)+SUMIFS('13'!$N$31:$N$36,'13'!$AG$31:$AG$36,AK10,'13'!$AF$31:$AF$36,1)+SUMIFS('14'!$N$37:$N$42,'14'!$AG$37:$AG$42,AK10,'14'!$AF$37:$AF$42,1)+SUMIFS('15'!$N$36:$N$41,'15'!$AG$36:$AG$41,AK10,'15'!$AF$36:$AF$41,1)+SUMIFS('16'!$N$32:$N$37,'16'!$AG$32:$AG$37,AK10,'16'!$AF$32:$AF$37,1)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D6132" s="472"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$34:$N$39,'12'!$AG$34:$AG$39,AK10,'12'!$AF$34:$AF$39,1)+SUMIFS('13'!$N$31:$N$36,'13'!$AG$31:$AG$36,AK10,'13'!$AF$31:$AF$36,1)+SUMIFS('14'!$N$37:$N$42,'14'!$AG$37:$AG$42,AK10,'14'!$AF$37:$AF$42,1)+SUMIFS('15'!$N$36:$N$41,'15'!$AG$36:$AG$41,AK10,'15'!$AF$36:$AF$41,1)+SUMIFS('16'!$N$32:$N$37,'16'!$AG$32:$AG$37,AK10,'16'!$AF$32:$AF$37,1)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E6132" s="472" t="str">
        <x:v>Rumus sumber</x:v>
      </x:c>
      <x:c r="F6132" s="472" t="str">
        <x:v>9 Sep 2026 21.01 WIB</x:v>
      </x:c>
    </x:row>
    <x:row r="6133">
      <x:c r="A6133" s="472" t="str">
        <x:v>Resume Karyawan KPI</x:v>
      </x:c>
      <x:c r="B6133" s="472" t="str">
        <x:v>AR10</x:v>
      </x:c>
      <x:c r="C6133" s="472"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$63:$O$68,'9'!$AG$63:$AG$68,AK10,'9'!$AF$63:$AF$68,1)+SUMIFS('10'!$O$30:$O$35,'10'!$AG$30:$AG$35,AK10,'10'!$AF$30:$AF$35,1)+SUMIFS('11'!$O$34:$O$39,'11'!$AG$34:$AG$39,AK10,'11'!$AF$34:$AF$39,1)+SUMIFS('12'!$O$34:$O$39,'12'!$AG$34:$AG$39,AK10,'12'!$AF$34:$AF$39,1)+SUMIFS('13'!$O$31:$O$36,'13'!$AG$31:$AG$36,AK10,'13'!$AF$31:$AF$36,1)+SUMIFS('14'!$O$37:$O$42,'14'!$AG$37:$AG$42,AK10,'14'!$AF$37:$AF$42,1)+SUMIFS('15'!$O$36:$O$41,'15'!$AG$36:$AG$41,AK10,'15'!$AF$36:$AF$41,1)+SUMIFS('16'!$O$32:$O$37,'16'!$AG$32:$AG$37,AK10,'16'!$AF$32:$AF$37,1)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D6133" s="472"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$34:$O$39,'12'!$AG$34:$AG$39,AK10,'12'!$AF$34:$AF$39,1)+SUMIFS('13'!$O$31:$O$36,'13'!$AG$31:$AG$36,AK10,'13'!$AF$31:$AF$36,1)+SUMIFS('14'!$O$37:$O$42,'14'!$AG$37:$AG$42,AK10,'14'!$AF$37:$AF$42,1)+SUMIFS('15'!$O$36:$O$41,'15'!$AG$36:$AG$41,AK10,'15'!$AF$36:$AF$41,1)+SUMIFS('16'!$O$32:$O$37,'16'!$AG$32:$AG$37,AK10,'16'!$AF$32:$AF$37,1)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E6133" s="472" t="str">
        <x:v>Rumus sumber</x:v>
      </x:c>
      <x:c r="F6133" s="472" t="str">
        <x:v>9 Sep 2026 21.01 WIB</x:v>
      </x:c>
    </x:row>
    <x:row r="6134">
      <x:c r="A6134" s="472" t="str">
        <x:v>Resume Karyawan KPI</x:v>
      </x:c>
      <x:c r="B6134" s="472" t="str">
        <x:v>AS10</x:v>
      </x:c>
      <x:c r="C6134" s="472"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$63:$P$68,'9'!$AG$63:$AG$68,AK10,'9'!$AF$63:$AF$68,1)+SUMIFS('10'!$P$30:$P$35,'10'!$AG$30:$AG$35,AK10,'10'!$AF$30:$AF$35,1)+SUMIFS('11'!$P$34:$P$39,'11'!$AG$34:$AG$39,AK10,'11'!$AF$34:$AF$39,1)+SUMIFS('12'!$P$34:$P$39,'12'!$AG$34:$AG$39,AK10,'12'!$AF$34:$AF$39,1)+SUMIFS('13'!$P$31:$P$36,'13'!$AG$31:$AG$36,AK10,'13'!$AF$31:$AF$36,1)+SUMIFS('14'!$P$37:$P$42,'14'!$AG$37:$AG$42,AK10,'14'!$AF$37:$AF$42,1)+SUMIFS('15'!$P$36:$P$41,'15'!$AG$36:$AG$41,AK10,'15'!$AF$36:$AF$41,1)+SUMIFS('16'!$P$32:$P$37,'16'!$AG$32:$AG$37,AK10,'16'!$AF$32:$AF$37,1)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D6134" s="472"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$34:$P$39,'12'!$AG$34:$AG$39,AK10,'12'!$AF$34:$AF$39,1)+SUMIFS('13'!$P$31:$P$36,'13'!$AG$31:$AG$36,AK10,'13'!$AF$31:$AF$36,1)+SUMIFS('14'!$P$37:$P$42,'14'!$AG$37:$AG$42,AK10,'14'!$AF$37:$AF$42,1)+SUMIFS('15'!$P$36:$P$41,'15'!$AG$36:$AG$41,AK10,'15'!$AF$36:$AF$41,1)+SUMIFS('16'!$P$32:$P$37,'16'!$AG$32:$AG$37,AK10,'16'!$AF$32:$AF$37,1)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E6134" s="472" t="str">
        <x:v>Rumus sumber</x:v>
      </x:c>
      <x:c r="F6134" s="472" t="str">
        <x:v>9 Sep 2026 21.01 WIB</x:v>
      </x:c>
    </x:row>
    <x:row r="6135">
      <x:c r="A6135" s="472" t="str">
        <x:v>Resume Karyawan KPI</x:v>
      </x:c>
      <x:c r="B6135" s="472" t="str">
        <x:v>BD10</x:v>
      </x:c>
      <x:c r="C6135" s="472" t="str">
        <x:v>=IF(COUNTIFS('9'!$AG$63:$AG$68,$AK10,'9'!$AF$63:$AF$68,1)=0,"",SUMIFS('9'!$AC$63:$AC$68,'9'!$AG$63:$AG$68,$AK10,'9'!$AF$63:$AF$68,1)/COUNTIFS('9'!$AG$63:$AG$68,$AK10,'9'!$AF$63:$AF$68,1))</x:v>
      </x:c>
      <x:c r="D6135" s="472" t="str">
        <x:v>=IF(COUNTIFS('9'!$AG$72:$AG$77,$AK10,'9'!$AF$72:$AF$77,1)=0,"",SUMIFS('9'!$AC$72:$AC$77,'9'!$AG$72:$AG$77,$AK10,'9'!$AF$72:$AF$77,1)/COUNTIFS('9'!$AG$72:$AG$77,$AK10,'9'!$AF$72:$AF$77,1))</x:v>
      </x:c>
      <x:c r="E6135" s="472" t="str">
        <x:v>Rumus sumber</x:v>
      </x:c>
      <x:c r="F6135" s="472" t="str">
        <x:v>9 Sep 2026 21.01 WIB</x:v>
      </x:c>
    </x:row>
    <x:row r="6136">
      <x:c r="A6136" s="472" t="str">
        <x:v>Resume Karyawan KPI</x:v>
      </x:c>
      <x:c r="B6136" s="472" t="str">
        <x:v>B11</x:v>
      </x:c>
      <x:c r="C6136" s="472" t="str">
        <x:v>=IF(A11="","",INDEX($X$5:$X$17,MATCH(LARGE($Z$5:$Z$17,A11),$Z$5:$Z$17,0)))</x:v>
      </x:c>
      <x:c r="D6136" s="472"/>
      <x:c r="E6136" s="472" t="str">
        <x:v>Rumus sumber</x:v>
      </x:c>
      <x:c r="F6136" s="472" t="str">
        <x:v>9 Sep 2026 21.01 WIB</x:v>
      </x:c>
    </x:row>
    <x:row r="6137">
      <x:c r="A6137" s="472" t="str">
        <x:v>Resume Karyawan KPI</x:v>
      </x:c>
      <x:c r="B6137" s="472" t="str">
        <x:v>C11</x:v>
      </x:c>
      <x:c r="C6137" s="472" t="str">
        <x:v>=IF(B11="","",INDEX($Y$5:$Y$17,MATCH(B11,$X$5:$X$17,0)))</x:v>
      </x:c>
      <x:c r="D6137" s="472"/>
      <x:c r="E6137" s="472" t="str">
        <x:v>Rumus sumber</x:v>
      </x:c>
      <x:c r="F6137" s="472" t="str">
        <x:v>9 Sep 2026 21.01 WIB</x:v>
      </x:c>
    </x:row>
    <x:row r="6138">
      <x:c r="A6138" s="472" t="str">
        <x:v>Resume Karyawan KPI</x:v>
      </x:c>
      <x:c r="B6138" s="472" t="str">
        <x:v>D11</x:v>
      </x:c>
      <x:c r="C6138" s="472" t="n">
        <x:v>0.023026316</x:v>
      </x:c>
      <x:c r="D6138" s="472" t="n">
        <x:v>0.021148036</x:v>
      </x:c>
      <x:c r="E6138" s="472" t="str">
        <x:v>Input sumber</x:v>
      </x:c>
      <x:c r="F6138" s="472" t="str">
        <x:v>9 Sep 2026 21.01 WIB</x:v>
      </x:c>
    </x:row>
    <x:row r="6139">
      <x:c r="A6139" s="472" t="str">
        <x:v>Resume Karyawan KPI</x:v>
      </x:c>
      <x:c r="B6139" s="472" t="str">
        <x:v>D11</x:v>
      </x:c>
      <x:c r="C6139" s="472" t="str">
        <x:v>=IF(C11="","",C11/$C$19)</x:v>
      </x:c>
      <x:c r="D6139" s="472"/>
      <x:c r="E6139" s="472" t="str">
        <x:v>Rumus sumber</x:v>
      </x:c>
      <x:c r="F6139" s="472" t="str">
        <x:v>9 Sep 2026 21.01 WIB</x:v>
      </x:c>
    </x:row>
    <x:row r="6140">
      <x:c r="A6140" s="472" t="str">
        <x:v>Resume Karyawan KPI</x:v>
      </x:c>
      <x:c r="B6140" s="472" t="str">
        <x:v>E11</x:v>
      </x:c>
      <x:c r="C6140" s="472" t="n">
        <x:v>0.976973684</x:v>
      </x:c>
      <x:c r="D6140" s="472" t="n">
        <x:v>0.975830816</x:v>
      </x:c>
      <x:c r="E6140" s="472" t="str">
        <x:v>Input sumber</x:v>
      </x:c>
      <x:c r="F6140" s="472" t="str">
        <x:v>9 Sep 2026 21.01 WIB</x:v>
      </x:c>
    </x:row>
    <x:row r="6141">
      <x:c r="A6141" s="472" t="str">
        <x:v>Resume Karyawan KPI</x:v>
      </x:c>
      <x:c r="B6141" s="472" t="str">
        <x:v>E11</x:v>
      </x:c>
      <x:c r="C6141" s="472" t="str">
        <x:v>=IF(D11="","",SUM($D$6:D11))</x:v>
      </x:c>
      <x:c r="D6141" s="472"/>
      <x:c r="E6141" s="472" t="str">
        <x:v>Rumus sumber</x:v>
      </x:c>
      <x:c r="F6141" s="472" t="str">
        <x:v>9 Sep 2026 21.01 WIB</x:v>
      </x:c>
    </x:row>
    <x:row r="6142">
      <x:c r="A6142" s="472" t="str">
        <x:v>Resume Karyawan KPI</x:v>
      </x:c>
      <x:c r="B6142" s="472" t="str">
        <x:v>Y11</x:v>
      </x:c>
      <x:c r="C6142" s="472" t="str">
        <x:v>=COUNTIF('1'!$D$4:$D$55,X11)+COUNTIF('2'!$D$4:$D$55,X11)+COUNTIF('3'!$D$4:$D$33,X11)+COUNTIF('4'!$D$4:$D$31,X11)+COUNTIF('5'!$D$4:$D$26,X11)+COUNTIF('6'!$D$4:$D$28,X11)+COUNTIF('7'!$D$4:$D$21,X11)+COUNTIF('8'!$D$4:$D$67,X11)+COUNTIF('9'!$D$4:$D$54,X11)+COUNTIF('10'!$D$4:$D$21,X11)+COUNTIF('11'!$D$4:$D$25,X11)+COUNTIF('12'!$D$4:$D$25,X11)+COUNTIF('13'!$D$4:$D$22,X11)+COUNTIF('14'!$D$4:$D$28,X11)+COUNTIF('15'!$D$4:$D$27,X11)+COUNTIF('16'!$D$4:$D$23,X11)+COUNTIF('17'!$D$4:$D$28,X11)+COUNTIF('18'!$D$4:$D$28,X11)+COUNTIF('19'!$D$4:$D$21,X11)+COUNTIF('20'!$D$4:$D$26,X11)+COUNTIF('21'!$D$4:$D$21,X11)+COUNTIF('22'!$D$4:$D$27,X11)+COUNTIF('23'!$D$4:$D$37,X11)+COUNTIF('24'!$D$4:$D$30,X11)+COUNTIF('25'!$D$4:$D$24,X11)+COUNTIF('26'!$D$4:$D$28,X11)+COUNTIF('27'!$D$4:$D$33,X11)+COUNTIF('28'!$D$4:$D$28,X11)+COUNTIF('29'!$D$4:$D$32,X11)+COUNTIF('30'!$D$4:$D$24,X11)+COUNTIF('31'!$D$4:$D$45,X11)</x:v>
      </x:c>
      <x:c r="D6142" s="472" t="str">
        <x:v>=COUNTIF('1'!$D$4:$D$55,X11)+COUNTIF('2'!$D$4:$D$55,X11)+COUNTIF('3'!$D$4:$D$33,X11)+COUNTIF('4'!$D$4:$D$31,X11)+COUNTIF('5'!$D$4:$D$26,X11)+COUNTIF('6'!$D$4:$D$28,X11)+COUNTIF('7'!$D$4:$D$21,X11)+COUNTIF('8'!$D$4:$D$67,X11)+COUNTIF('9'!$D$4:$D$63,X11)+COUNTIF('10'!$D$4:$D$21,X11)+COUNTIF('11'!$D$4:$D$25,X11)+COUNTIF('12'!$D$4:$D$25,X11)+COUNTIF('13'!$D$4:$D$22,X11)+COUNTIF('14'!$D$4:$D$28,X11)+COUNTIF('15'!$D$4:$D$27,X11)+COUNTIF('16'!$D$4:$D$23,X11)+COUNTIF('17'!$D$4:$D$28,X11)+COUNTIF('18'!$D$4:$D$28,X11)+COUNTIF('19'!$D$4:$D$21,X11)+COUNTIF('20'!$D$4:$D$26,X11)+COUNTIF('21'!$D$4:$D$21,X11)+COUNTIF('22'!$D$4:$D$27,X11)+COUNTIF('23'!$D$4:$D$37,X11)+COUNTIF('24'!$D$4:$D$30,X11)+COUNTIF('25'!$D$4:$D$24,X11)+COUNTIF('26'!$D$4:$D$28,X11)+COUNTIF('27'!$D$4:$D$33,X11)+COUNTIF('28'!$D$4:$D$28,X11)+COUNTIF('29'!$D$4:$D$32,X11)+COUNTIF('30'!$D$4:$D$24,X11)+COUNTIF('31'!$D$4:$D$45,X11)</x:v>
      </x:c>
      <x:c r="E6142" s="472" t="str">
        <x:v>Rumus sumber</x:v>
      </x:c>
      <x:c r="F6142" s="472" t="str">
        <x:v>9 Sep 2026 21.01 WIB</x:v>
      </x:c>
    </x:row>
    <x:row r="6143">
      <x:c r="A6143" s="472" t="str">
        <x:v>Resume Karyawan KPI</x:v>
      </x:c>
      <x:c r="B6143" s="472" t="str">
        <x:v>Z11</x:v>
      </x:c>
      <x:c r="C6143" s="472" t="str">
        <x:v>=Y11+(18-ROW())/100000</x:v>
      </x:c>
      <x:c r="D6143" s="472"/>
      <x:c r="E6143" s="472" t="str">
        <x:v>Rumus sumber</x:v>
      </x:c>
      <x:c r="F6143" s="472" t="str">
        <x:v>9 Sep 2026 21.01 WIB</x:v>
      </x:c>
    </x:row>
    <x:row r="6144">
      <x:c r="A6144" s="472" t="str">
        <x:v>Resume Karyawan KPI</x:v>
      </x:c>
      <x:c r="B6144" s="472" t="str">
        <x:v>AC11</x:v>
      </x:c>
      <x:c r="C6144" s="472" t="str">
        <x:v>=COUNTIF('1'!$O$57:$O$60,AA11)+COUNTIF('2'!$O$57:$O$60,AA11)+COUNTIF('3'!$O$35:$O$38,AA11)+COUNTIF('4'!$O$33:$O$36,AA11)+COUNTIF('5'!$O$28:$O$31,AA11)+COUNTIF('6'!$O$30:$O$33,AA11)+COUNTIF('7'!$O$23:$O$26,AA11)+COUNTIF('8'!$O$69:$O$72,AA11)+COUNTIF('9'!$O$56:$O$59,AA11)+COUNTIF('10'!$O$23:$O$26,AA11)+COUNTIF('11'!$O$27:$O$30,AA11)+COUNTIF('12'!$O$27:$O$30,AA11)+COUNTIF('13'!$O$24:$O$27,AA11)+COUNTIF('14'!$O$30:$O$33,AA11)+COUNTIF('15'!$O$29:$O$32,AA11)+COUNTIF('16'!$O$25:$O$28,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D6144" s="472" t="str">
        <x:v>=COUNTIF('1'!$O$57:$O$60,AA11)+COUNTIF('2'!$O$57:$O$60,AA11)+COUNTIF('3'!$O$35:$O$38,AA11)+COUNTIF('4'!$O$33:$O$36,AA11)+COUNTIF('5'!$O$28:$O$31,AA11)+COUNTIF('6'!$O$30:$O$33,AA11)+COUNTIF('7'!$O$23:$O$26,AA11)+COUNTIF('8'!$O$69:$O$72,AA11)+COUNTIF('9'!$O$65:$O$68,AA11)+COUNTIF('10'!$O$23:$O$26,AA11)+COUNTIF('11'!$O$27:$O$30,AA11)+COUNTIF('12'!$O$27:$O$30,AA11)+COUNTIF('13'!$O$24:$O$27,AA11)+COUNTIF('14'!$O$30:$O$33,AA11)+COUNTIF('15'!$O$29:$O$32,AA11)+COUNTIF('16'!$O$25:$O$28,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E6144" s="472" t="str">
        <x:v>Rumus sumber</x:v>
      </x:c>
      <x:c r="F6144" s="472" t="str">
        <x:v>9 Sep 2026 21.01 WIB</x:v>
      </x:c>
    </x:row>
    <x:row r="6145">
      <x:c r="A6145" s="472" t="str">
        <x:v>Resume Karyawan KPI</x:v>
      </x:c>
      <x:c r="B6145" s="472" t="str">
        <x:v>AD11</x:v>
      </x:c>
      <x:c r="C6145" s="472" t="str">
        <x:v>=AC11+(16-ROW())/100000</x:v>
      </x:c>
      <x:c r="D6145" s="472"/>
      <x:c r="E6145" s="472" t="str">
        <x:v>Rumus sumber</x:v>
      </x:c>
      <x:c r="F6145" s="472" t="str">
        <x:v>9 Sep 2026 21.01 WIB</x:v>
      </x:c>
    </x:row>
    <x:row r="6146">
      <x:c r="A6146" s="472" t="str">
        <x:v>Resume Karyawan KPI</x:v>
      </x:c>
      <x:c r="B6146" s="472" t="str">
        <x:v>AM11</x:v>
      </x:c>
      <x:c r="C6146" s="472" t="str">
        <x:v>=COUNTIFS('1'!$AG$64:$AG$69,AK11,'1'!$AF$64:$AF$69,1)+COUNTIFS('2'!$AG$64:$AG$69,AK11,'2'!$AF$64:$AF$69,1)+COUNTIFS('3'!$AG$42:$AG$47,AK11,'3'!$AF$42:$AF$47,1)+COUNTIFS('4'!$AG$40:$AG$45,AK11,'4'!$AF$40:$AF$45,1)+COUNTIFS('5'!$AG$35:$AG$40,AK11,'5'!$AF$35:$AF$40,1)+COUNTIFS('6'!$AG$37:$AG$42,AK11,'6'!$AF$37:$AF$42,1)+COUNTIFS('7'!$AG$30:$AG$35,AK11,'7'!$AF$30:$AF$35,1)+COUNTIFS('8'!$AG$76:$AG$81,AK11,'8'!$AF$76:$AF$81,1)+COUNTIFS('9'!$AG$63:$AG$68,AK11,'9'!$AF$63:$AF$68,1)+COUNTIFS('10'!$AG$30:$AG$35,AK11,'10'!$AF$30:$AF$35,1)+COUNTIFS('11'!$AG$34:$AG$39,AK11,'11'!$AF$34:$AF$39,1)+COUNTIFS('12'!$AG$34:$AG$39,AK11,'12'!$AF$34:$AF$39,1)+COUNTIFS('13'!$AG$31:$AG$36,AK11,'13'!$AF$31:$AF$36,1)+COUNTIFS('14'!$AG$37:$AG$42,AK11,'14'!$AF$37:$AF$42,1)+COUNTIFS('15'!$AG$36:$AG$41,AK11,'15'!$AF$36:$AF$41,1)+COUNTIFS('16'!$AG$32:$AG$37,AK11,'16'!$AF$32:$AF$37,1)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D6146" s="472"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$34:$AG$39,AK11,'12'!$AF$34:$AF$39,1)+COUNTIFS('13'!$AG$31:$AG$36,AK11,'13'!$AF$31:$AF$36,1)+COUNTIFS('14'!$AG$37:$AG$42,AK11,'14'!$AF$37:$AF$42,1)+COUNTIFS('15'!$AG$36:$AG$41,AK11,'15'!$AF$36:$AF$41,1)+COUNTIFS('16'!$AG$32:$AG$37,AK11,'16'!$AF$32:$AF$37,1)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E6146" s="472" t="str">
        <x:v>Rumus sumber</x:v>
      </x:c>
      <x:c r="F6146" s="472" t="str">
        <x:v>9 Sep 2026 21.01 WIB</x:v>
      </x:c>
    </x:row>
    <x:row r="6147">
      <x:c r="A6147" s="472" t="str">
        <x:v>Resume Karyawan KPI</x:v>
      </x:c>
      <x:c r="B6147" s="472" t="str">
        <x:v>AN11</x:v>
      </x:c>
      <x:c r="C6147" s="472" t="str">
        <x:v>=IF(AM11=0,"",AO11/5*20+AP11/5*25+AQ11/5*25+AR11/5*15+AS11/5*15)</x:v>
      </x:c>
      <x:c r="D6147" s="472"/>
      <x:c r="E6147" s="472" t="str">
        <x:v>Rumus sumber</x:v>
      </x:c>
      <x:c r="F6147" s="472" t="str">
        <x:v>9 Sep 2026 21.01 WIB</x:v>
      </x:c>
    </x:row>
    <x:row r="6148">
      <x:c r="A6148" s="472" t="str">
        <x:v>Resume Karyawan KPI</x:v>
      </x:c>
      <x:c r="B6148" s="472" t="str">
        <x:v>AO11</x:v>
      </x:c>
      <x:c r="C6148" s="472"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$63:$L$68,'9'!$AG$63:$AG$68,AK11,'9'!$AF$63:$AF$68,1)+SUMIFS('10'!$L$30:$L$35,'10'!$AG$30:$AG$35,AK11,'10'!$AF$30:$AF$35,1)+SUMIFS('11'!$L$34:$L$39,'11'!$AG$34:$AG$39,AK11,'11'!$AF$34:$AF$39,1)+SUMIFS('12'!$L$34:$L$39,'12'!$AG$34:$AG$39,AK11,'12'!$AF$34:$AF$39,1)+SUMIFS('13'!$L$31:$L$36,'13'!$AG$31:$AG$36,AK11,'13'!$AF$31:$AF$36,1)+SUMIFS('14'!$L$37:$L$42,'14'!$AG$37:$AG$42,AK11,'14'!$AF$37:$AF$42,1)+SUMIFS('15'!$L$36:$L$41,'15'!$AG$36:$AG$41,AK11,'15'!$AF$36:$AF$41,1)+SUMIFS('16'!$L$32:$L$37,'16'!$AG$32:$AG$37,AK11,'16'!$AF$32:$AF$37,1)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D6148" s="472"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$34:$L$39,'12'!$AG$34:$AG$39,AK11,'12'!$AF$34:$AF$39,1)+SUMIFS('13'!$L$31:$L$36,'13'!$AG$31:$AG$36,AK11,'13'!$AF$31:$AF$36,1)+SUMIFS('14'!$L$37:$L$42,'14'!$AG$37:$AG$42,AK11,'14'!$AF$37:$AF$42,1)+SUMIFS('15'!$L$36:$L$41,'15'!$AG$36:$AG$41,AK11,'15'!$AF$36:$AF$41,1)+SUMIFS('16'!$L$32:$L$37,'16'!$AG$32:$AG$37,AK11,'16'!$AF$32:$AF$37,1)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E6148" s="472" t="str">
        <x:v>Rumus sumber</x:v>
      </x:c>
      <x:c r="F6148" s="472" t="str">
        <x:v>9 Sep 2026 21.01 WIB</x:v>
      </x:c>
    </x:row>
    <x:row r="6149">
      <x:c r="A6149" s="472" t="str">
        <x:v>Resume Karyawan KPI</x:v>
      </x:c>
      <x:c r="B6149" s="472" t="str">
        <x:v>AP11</x:v>
      </x:c>
      <x:c r="C6149" s="472"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$63:$M$68,'9'!$AG$63:$AG$68,AK11,'9'!$AF$63:$AF$68,1)+SUMIFS('10'!$M$30:$M$35,'10'!$AG$30:$AG$35,AK11,'10'!$AF$30:$AF$35,1)+SUMIFS('11'!$M$34:$M$39,'11'!$AG$34:$AG$39,AK11,'11'!$AF$34:$AF$39,1)+SUMIFS('12'!$M$34:$M$39,'12'!$AG$34:$AG$39,AK11,'12'!$AF$34:$AF$39,1)+SUMIFS('13'!$M$31:$M$36,'13'!$AG$31:$AG$36,AK11,'13'!$AF$31:$AF$36,1)+SUMIFS('14'!$M$37:$M$42,'14'!$AG$37:$AG$42,AK11,'14'!$AF$37:$AF$42,1)+SUMIFS('15'!$M$36:$M$41,'15'!$AG$36:$AG$41,AK11,'15'!$AF$36:$AF$41,1)+SUMIFS('16'!$M$32:$M$37,'16'!$AG$32:$AG$37,AK11,'16'!$AF$32:$AF$37,1)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D6149" s="472"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$34:$M$39,'12'!$AG$34:$AG$39,AK11,'12'!$AF$34:$AF$39,1)+SUMIFS('13'!$M$31:$M$36,'13'!$AG$31:$AG$36,AK11,'13'!$AF$31:$AF$36,1)+SUMIFS('14'!$M$37:$M$42,'14'!$AG$37:$AG$42,AK11,'14'!$AF$37:$AF$42,1)+SUMIFS('15'!$M$36:$M$41,'15'!$AG$36:$AG$41,AK11,'15'!$AF$36:$AF$41,1)+SUMIFS('16'!$M$32:$M$37,'16'!$AG$32:$AG$37,AK11,'16'!$AF$32:$AF$37,1)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E6149" s="472" t="str">
        <x:v>Rumus sumber</x:v>
      </x:c>
      <x:c r="F6149" s="472" t="str">
        <x:v>9 Sep 2026 21.01 WIB</x:v>
      </x:c>
    </x:row>
    <x:row r="6150">
      <x:c r="A6150" s="472" t="str">
        <x:v>Resume Karyawan KPI</x:v>
      </x:c>
      <x:c r="B6150" s="472" t="str">
        <x:v>AQ11</x:v>
      </x:c>
      <x:c r="C6150" s="472"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$63:$N$68,'9'!$AG$63:$AG$68,AK11,'9'!$AF$63:$AF$68,1)+SUMIFS('10'!$N$30:$N$35,'10'!$AG$30:$AG$35,AK11,'10'!$AF$30:$AF$35,1)+SUMIFS('11'!$N$34:$N$39,'11'!$AG$34:$AG$39,AK11,'11'!$AF$34:$AF$39,1)+SUMIFS('12'!$N$34:$N$39,'12'!$AG$34:$AG$39,AK11,'12'!$AF$34:$AF$39,1)+SUMIFS('13'!$N$31:$N$36,'13'!$AG$31:$AG$36,AK11,'13'!$AF$31:$AF$36,1)+SUMIFS('14'!$N$37:$N$42,'14'!$AG$37:$AG$42,AK11,'14'!$AF$37:$AF$42,1)+SUMIFS('15'!$N$36:$N$41,'15'!$AG$36:$AG$41,AK11,'15'!$AF$36:$AF$41,1)+SUMIFS('16'!$N$32:$N$37,'16'!$AG$32:$AG$37,AK11,'16'!$AF$32:$AF$37,1)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D6150" s="472"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$34:$N$39,'12'!$AG$34:$AG$39,AK11,'12'!$AF$34:$AF$39,1)+SUMIFS('13'!$N$31:$N$36,'13'!$AG$31:$AG$36,AK11,'13'!$AF$31:$AF$36,1)+SUMIFS('14'!$N$37:$N$42,'14'!$AG$37:$AG$42,AK11,'14'!$AF$37:$AF$42,1)+SUMIFS('15'!$N$36:$N$41,'15'!$AG$36:$AG$41,AK11,'15'!$AF$36:$AF$41,1)+SUMIFS('16'!$N$32:$N$37,'16'!$AG$32:$AG$37,AK11,'16'!$AF$32:$AF$37,1)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E6150" s="472" t="str">
        <x:v>Rumus sumber</x:v>
      </x:c>
      <x:c r="F6150" s="472" t="str">
        <x:v>9 Sep 2026 21.01 WIB</x:v>
      </x:c>
    </x:row>
    <x:row r="6151">
      <x:c r="A6151" s="472" t="str">
        <x:v>Resume Karyawan KPI</x:v>
      </x:c>
      <x:c r="B6151" s="472" t="str">
        <x:v>AR11</x:v>
      </x:c>
      <x:c r="C6151" s="472"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$63:$O$68,'9'!$AG$63:$AG$68,AK11,'9'!$AF$63:$AF$68,1)+SUMIFS('10'!$O$30:$O$35,'10'!$AG$30:$AG$35,AK11,'10'!$AF$30:$AF$35,1)+SUMIFS('11'!$O$34:$O$39,'11'!$AG$34:$AG$39,AK11,'11'!$AF$34:$AF$39,1)+SUMIFS('12'!$O$34:$O$39,'12'!$AG$34:$AG$39,AK11,'12'!$AF$34:$AF$39,1)+SUMIFS('13'!$O$31:$O$36,'13'!$AG$31:$AG$36,AK11,'13'!$AF$31:$AF$36,1)+SUMIFS('14'!$O$37:$O$42,'14'!$AG$37:$AG$42,AK11,'14'!$AF$37:$AF$42,1)+SUMIFS('15'!$O$36:$O$41,'15'!$AG$36:$AG$41,AK11,'15'!$AF$36:$AF$41,1)+SUMIFS('16'!$O$32:$O$37,'16'!$AG$32:$AG$37,AK11,'16'!$AF$32:$AF$37,1)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D6151" s="472"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$34:$O$39,'12'!$AG$34:$AG$39,AK11,'12'!$AF$34:$AF$39,1)+SUMIFS('13'!$O$31:$O$36,'13'!$AG$31:$AG$36,AK11,'13'!$AF$31:$AF$36,1)+SUMIFS('14'!$O$37:$O$42,'14'!$AG$37:$AG$42,AK11,'14'!$AF$37:$AF$42,1)+SUMIFS('15'!$O$36:$O$41,'15'!$AG$36:$AG$41,AK11,'15'!$AF$36:$AF$41,1)+SUMIFS('16'!$O$32:$O$37,'16'!$AG$32:$AG$37,AK11,'16'!$AF$32:$AF$37,1)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E6151" s="472" t="str">
        <x:v>Rumus sumber</x:v>
      </x:c>
      <x:c r="F6151" s="472" t="str">
        <x:v>9 Sep 2026 21.01 WIB</x:v>
      </x:c>
    </x:row>
    <x:row r="6152">
      <x:c r="A6152" s="472" t="str">
        <x:v>Resume Karyawan KPI</x:v>
      </x:c>
      <x:c r="B6152" s="472" t="str">
        <x:v>AS11</x:v>
      </x:c>
      <x:c r="C6152" s="472"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$63:$P$68,'9'!$AG$63:$AG$68,AK11,'9'!$AF$63:$AF$68,1)+SUMIFS('10'!$P$30:$P$35,'10'!$AG$30:$AG$35,AK11,'10'!$AF$30:$AF$35,1)+SUMIFS('11'!$P$34:$P$39,'11'!$AG$34:$AG$39,AK11,'11'!$AF$34:$AF$39,1)+SUMIFS('12'!$P$34:$P$39,'12'!$AG$34:$AG$39,AK11,'12'!$AF$34:$AF$39,1)+SUMIFS('13'!$P$31:$P$36,'13'!$AG$31:$AG$36,AK11,'13'!$AF$31:$AF$36,1)+SUMIFS('14'!$P$37:$P$42,'14'!$AG$37:$AG$42,AK11,'14'!$AF$37:$AF$42,1)+SUMIFS('15'!$P$36:$P$41,'15'!$AG$36:$AG$41,AK11,'15'!$AF$36:$AF$41,1)+SUMIFS('16'!$P$32:$P$37,'16'!$AG$32:$AG$37,AK11,'16'!$AF$32:$AF$37,1)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D6152" s="472"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$34:$P$39,'12'!$AG$34:$AG$39,AK11,'12'!$AF$34:$AF$39,1)+SUMIFS('13'!$P$31:$P$36,'13'!$AG$31:$AG$36,AK11,'13'!$AF$31:$AF$36,1)+SUMIFS('14'!$P$37:$P$42,'14'!$AG$37:$AG$42,AK11,'14'!$AF$37:$AF$42,1)+SUMIFS('15'!$P$36:$P$41,'15'!$AG$36:$AG$41,AK11,'15'!$AF$36:$AF$41,1)+SUMIFS('16'!$P$32:$P$37,'16'!$AG$32:$AG$37,AK11,'16'!$AF$32:$AF$37,1)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E6152" s="472" t="str">
        <x:v>Rumus sumber</x:v>
      </x:c>
      <x:c r="F6152" s="472" t="str">
        <x:v>9 Sep 2026 21.01 WIB</x:v>
      </x:c>
    </x:row>
    <x:row r="6153">
      <x:c r="A6153" s="472" t="str">
        <x:v>Resume Karyawan KPI</x:v>
      </x:c>
      <x:c r="B6153" s="472" t="str">
        <x:v>BD11</x:v>
      </x:c>
      <x:c r="C6153" s="472" t="str">
        <x:v>=IF(COUNTIFS('9'!$AG$63:$AG$68,$AK11,'9'!$AF$63:$AF$68,1)=0,"",SUMIFS('9'!$AC$63:$AC$68,'9'!$AG$63:$AG$68,$AK11,'9'!$AF$63:$AF$68,1)/COUNTIFS('9'!$AG$63:$AG$68,$AK11,'9'!$AF$63:$AF$68,1))</x:v>
      </x:c>
      <x:c r="D6153" s="472" t="str">
        <x:v>=IF(COUNTIFS('9'!$AG$72:$AG$77,$AK11,'9'!$AF$72:$AF$77,1)=0,"",SUMIFS('9'!$AC$72:$AC$77,'9'!$AG$72:$AG$77,$AK11,'9'!$AF$72:$AF$77,1)/COUNTIFS('9'!$AG$72:$AG$77,$AK11,'9'!$AF$72:$AF$77,1))</x:v>
      </x:c>
      <x:c r="E6153" s="472" t="str">
        <x:v>Rumus sumber</x:v>
      </x:c>
      <x:c r="F6153" s="472" t="str">
        <x:v>9 Sep 2026 21.01 WIB</x:v>
      </x:c>
    </x:row>
    <x:row r="6154">
      <x:c r="A6154" s="472" t="str">
        <x:v>Resume Karyawan KPI</x:v>
      </x:c>
      <x:c r="B6154" s="472" t="str">
        <x:v>B12</x:v>
      </x:c>
      <x:c r="C6154" s="472" t="str">
        <x:v>Couple A</x:v>
      </x:c>
      <x:c r="D6154" s="472" t="str">
        <x:v>Pas Foto</x:v>
      </x:c>
      <x:c r="E6154" s="472" t="str">
        <x:v>Input sumber</x:v>
      </x:c>
      <x:c r="F6154" s="472" t="str">
        <x:v>9 Sep 2026 21.01 WIB</x:v>
      </x:c>
    </x:row>
    <x:row r="6155">
      <x:c r="A6155" s="472" t="str">
        <x:v>Resume Karyawan KPI</x:v>
      </x:c>
      <x:c r="B6155" s="472" t="str">
        <x:v>B12</x:v>
      </x:c>
      <x:c r="C6155" s="472" t="str">
        <x:v>=IF(A12="","",INDEX($X$5:$X$17,MATCH(LARGE($Z$5:$Z$17,A12),$Z$5:$Z$17,0)))</x:v>
      </x:c>
      <x:c r="D6155" s="472"/>
      <x:c r="E6155" s="472" t="str">
        <x:v>Rumus sumber</x:v>
      </x:c>
      <x:c r="F6155" s="472" t="str">
        <x:v>9 Sep 2026 21.01 WIB</x:v>
      </x:c>
    </x:row>
    <x:row r="6156">
      <x:c r="A6156" s="472" t="str">
        <x:v>Resume Karyawan KPI</x:v>
      </x:c>
      <x:c r="B6156" s="472" t="str">
        <x:v>C12</x:v>
      </x:c>
      <x:c r="C6156" s="472" t="n">
        <x:v>3</x:v>
      </x:c>
      <x:c r="D6156" s="472" t="n">
        <x:v>4</x:v>
      </x:c>
      <x:c r="E6156" s="472" t="str">
        <x:v>Input sumber</x:v>
      </x:c>
      <x:c r="F6156" s="472" t="str">
        <x:v>9 Sep 2026 21.01 WIB</x:v>
      </x:c>
    </x:row>
    <x:row r="6157">
      <x:c r="A6157" s="472" t="str">
        <x:v>Resume Karyawan KPI</x:v>
      </x:c>
      <x:c r="B6157" s="472" t="str">
        <x:v>C12</x:v>
      </x:c>
      <x:c r="C6157" s="472" t="str">
        <x:v>=IF(B12="","",INDEX($Y$5:$Y$17,MATCH(B12,$X$5:$X$17,0)))</x:v>
      </x:c>
      <x:c r="D6157" s="472"/>
      <x:c r="E6157" s="472" t="str">
        <x:v>Rumus sumber</x:v>
      </x:c>
      <x:c r="F6157" s="472" t="str">
        <x:v>9 Sep 2026 21.01 WIB</x:v>
      </x:c>
    </x:row>
    <x:row r="6158">
      <x:c r="A6158" s="472" t="str">
        <x:v>Resume Karyawan KPI</x:v>
      </x:c>
      <x:c r="B6158" s="472" t="str">
        <x:v>D12</x:v>
      </x:c>
      <x:c r="C6158" s="472" t="n">
        <x:v>0.009868421</x:v>
      </x:c>
      <x:c r="D6158" s="472" t="n">
        <x:v>0.012084592</x:v>
      </x:c>
      <x:c r="E6158" s="472" t="str">
        <x:v>Input sumber</x:v>
      </x:c>
      <x:c r="F6158" s="472" t="str">
        <x:v>9 Sep 2026 21.01 WIB</x:v>
      </x:c>
    </x:row>
    <x:row r="6159">
      <x:c r="A6159" s="472" t="str">
        <x:v>Resume Karyawan KPI</x:v>
      </x:c>
      <x:c r="B6159" s="472" t="str">
        <x:v>D12</x:v>
      </x:c>
      <x:c r="C6159" s="472" t="str">
        <x:v>=IF(C12="","",C12/$C$19)</x:v>
      </x:c>
      <x:c r="D6159" s="472"/>
      <x:c r="E6159" s="472" t="str">
        <x:v>Rumus sumber</x:v>
      </x:c>
      <x:c r="F6159" s="472" t="str">
        <x:v>9 Sep 2026 21.01 WIB</x:v>
      </x:c>
    </x:row>
    <x:row r="6160">
      <x:c r="A6160" s="472" t="str">
        <x:v>Resume Karyawan KPI</x:v>
      </x:c>
      <x:c r="B6160" s="472" t="str">
        <x:v>E12</x:v>
      </x:c>
      <x:c r="C6160" s="472" t="n">
        <x:v>0.986842105</x:v>
      </x:c>
      <x:c r="D6160" s="472" t="n">
        <x:v>0.987915408</x:v>
      </x:c>
      <x:c r="E6160" s="472" t="str">
        <x:v>Input sumber</x:v>
      </x:c>
      <x:c r="F6160" s="472" t="str">
        <x:v>9 Sep 2026 21.01 WIB</x:v>
      </x:c>
    </x:row>
    <x:row r="6161">
      <x:c r="A6161" s="472" t="str">
        <x:v>Resume Karyawan KPI</x:v>
      </x:c>
      <x:c r="B6161" s="472" t="str">
        <x:v>E12</x:v>
      </x:c>
      <x:c r="C6161" s="472" t="str">
        <x:v>=IF(D12="","",SUM($D$6:D12))</x:v>
      </x:c>
      <x:c r="D6161" s="472"/>
      <x:c r="E6161" s="472" t="str">
        <x:v>Rumus sumber</x:v>
      </x:c>
      <x:c r="F6161" s="472" t="str">
        <x:v>9 Sep 2026 21.01 WIB</x:v>
      </x:c>
    </x:row>
    <x:row r="6162">
      <x:c r="A6162" s="472" t="str">
        <x:v>Resume Karyawan KPI</x:v>
      </x:c>
      <x:c r="B6162" s="472" t="str">
        <x:v>Y12</x:v>
      </x:c>
      <x:c r="C6162" s="472" t="str">
        <x:v>=COUNTIF('1'!$D$4:$D$55,X12)+COUNTIF('2'!$D$4:$D$55,X12)+COUNTIF('3'!$D$4:$D$33,X12)+COUNTIF('4'!$D$4:$D$31,X12)+COUNTIF('5'!$D$4:$D$26,X12)+COUNTIF('6'!$D$4:$D$28,X12)+COUNTIF('7'!$D$4:$D$21,X12)+COUNTIF('8'!$D$4:$D$67,X12)+COUNTIF('9'!$D$4:$D$54,X12)+COUNTIF('10'!$D$4:$D$21,X12)+COUNTIF('11'!$D$4:$D$25,X12)+COUNTIF('12'!$D$4:$D$25,X12)+COUNTIF('13'!$D$4:$D$22,X12)+COUNTIF('14'!$D$4:$D$28,X12)+COUNTIF('15'!$D$4:$D$27,X12)+COUNTIF('16'!$D$4:$D$23,X12)+COUNTIF('17'!$D$4:$D$28,X12)+COUNTIF('18'!$D$4:$D$28,X12)+COUNTIF('19'!$D$4:$D$21,X12)+COUNTIF('20'!$D$4:$D$26,X12)+COUNTIF('21'!$D$4:$D$21,X12)+COUNTIF('22'!$D$4:$D$27,X12)+COUNTIF('23'!$D$4:$D$37,X12)+COUNTIF('24'!$D$4:$D$30,X12)+COUNTIF('25'!$D$4:$D$24,X12)+COUNTIF('26'!$D$4:$D$28,X12)+COUNTIF('27'!$D$4:$D$33,X12)+COUNTIF('28'!$D$4:$D$28,X12)+COUNTIF('29'!$D$4:$D$32,X12)+COUNTIF('30'!$D$4:$D$24,X12)+COUNTIF('31'!$D$4:$D$45,X12)</x:v>
      </x:c>
      <x:c r="D6162" s="472" t="str">
        <x:v>=COUNTIF('1'!$D$4:$D$55,X12)+COUNTIF('2'!$D$4:$D$55,X12)+COUNTIF('3'!$D$4:$D$33,X12)+COUNTIF('4'!$D$4:$D$31,X12)+COUNTIF('5'!$D$4:$D$26,X12)+COUNTIF('6'!$D$4:$D$28,X12)+COUNTIF('7'!$D$4:$D$21,X12)+COUNTIF('8'!$D$4:$D$67,X12)+COUNTIF('9'!$D$4:$D$63,X12)+COUNTIF('10'!$D$4:$D$21,X12)+COUNTIF('11'!$D$4:$D$25,X12)+COUNTIF('12'!$D$4:$D$25,X12)+COUNTIF('13'!$D$4:$D$22,X12)+COUNTIF('14'!$D$4:$D$28,X12)+COUNTIF('15'!$D$4:$D$27,X12)+COUNTIF('16'!$D$4:$D$23,X12)+COUNTIF('17'!$D$4:$D$28,X12)+COUNTIF('18'!$D$4:$D$28,X12)+COUNTIF('19'!$D$4:$D$21,X12)+COUNTIF('20'!$D$4:$D$26,X12)+COUNTIF('21'!$D$4:$D$21,X12)+COUNTIF('22'!$D$4:$D$27,X12)+COUNTIF('23'!$D$4:$D$37,X12)+COUNTIF('24'!$D$4:$D$30,X12)+COUNTIF('25'!$D$4:$D$24,X12)+COUNTIF('26'!$D$4:$D$28,X12)+COUNTIF('27'!$D$4:$D$33,X12)+COUNTIF('28'!$D$4:$D$28,X12)+COUNTIF('29'!$D$4:$D$32,X12)+COUNTIF('30'!$D$4:$D$24,X12)+COUNTIF('31'!$D$4:$D$45,X12)</x:v>
      </x:c>
      <x:c r="E6162" s="472" t="str">
        <x:v>Rumus sumber</x:v>
      </x:c>
      <x:c r="F6162" s="472" t="str">
        <x:v>9 Sep 2026 21.01 WIB</x:v>
      </x:c>
    </x:row>
    <x:row r="6163">
      <x:c r="A6163" s="472" t="str">
        <x:v>Resume Karyawan KPI</x:v>
      </x:c>
      <x:c r="B6163" s="472" t="str">
        <x:v>Z12</x:v>
      </x:c>
      <x:c r="C6163" s="472" t="str">
        <x:v>=Y12+(18-ROW())/100000</x:v>
      </x:c>
      <x:c r="D6163" s="472"/>
      <x:c r="E6163" s="472" t="str">
        <x:v>Rumus sumber</x:v>
      </x:c>
      <x:c r="F6163" s="472" t="str">
        <x:v>9 Sep 2026 21.01 WIB</x:v>
      </x:c>
    </x:row>
    <x:row r="6164">
      <x:c r="A6164" s="472" t="str">
        <x:v>Resume Karyawan KPI</x:v>
      </x:c>
      <x:c r="B6164" s="472" t="str">
        <x:v>AC12</x:v>
      </x:c>
      <x:c r="C6164" s="472" t="str">
        <x:v>=COUNTIF('1'!$O$57:$O$60,AA12)+COUNTIF('2'!$O$57:$O$60,AA12)+COUNTIF('3'!$O$35:$O$38,AA12)+COUNTIF('4'!$O$33:$O$36,AA12)+COUNTIF('5'!$O$28:$O$31,AA12)+COUNTIF('6'!$O$30:$O$33,AA12)+COUNTIF('7'!$O$23:$O$26,AA12)+COUNTIF('8'!$O$69:$O$72,AA12)+COUNTIF('9'!$O$56:$O$59,AA12)+COUNTIF('10'!$O$23:$O$26,AA12)+COUNTIF('11'!$O$27:$O$30,AA12)+COUNTIF('12'!$O$27:$O$30,AA12)+COUNTIF('13'!$O$24:$O$27,AA12)+COUNTIF('14'!$O$30:$O$33,AA12)+COUNTIF('15'!$O$29:$O$32,AA12)+COUNTIF('16'!$O$25:$O$28,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D6164" s="472" t="str">
        <x:v>=COUNTIF('1'!$O$57:$O$60,AA12)+COUNTIF('2'!$O$57:$O$60,AA12)+COUNTIF('3'!$O$35:$O$38,AA12)+COUNTIF('4'!$O$33:$O$36,AA12)+COUNTIF('5'!$O$28:$O$31,AA12)+COUNTIF('6'!$O$30:$O$33,AA12)+COUNTIF('7'!$O$23:$O$26,AA12)+COUNTIF('8'!$O$69:$O$72,AA12)+COUNTIF('9'!$O$65:$O$68,AA12)+COUNTIF('10'!$O$23:$O$26,AA12)+COUNTIF('11'!$O$27:$O$30,AA12)+COUNTIF('12'!$O$27:$O$30,AA12)+COUNTIF('13'!$O$24:$O$27,AA12)+COUNTIF('14'!$O$30:$O$33,AA12)+COUNTIF('15'!$O$29:$O$32,AA12)+COUNTIF('16'!$O$25:$O$28,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E6164" s="472" t="str">
        <x:v>Rumus sumber</x:v>
      </x:c>
      <x:c r="F6164" s="472" t="str">
        <x:v>9 Sep 2026 21.01 WIB</x:v>
      </x:c>
    </x:row>
    <x:row r="6165">
      <x:c r="A6165" s="472" t="str">
        <x:v>Resume Karyawan KPI</x:v>
      </x:c>
      <x:c r="B6165" s="472" t="str">
        <x:v>AD12</x:v>
      </x:c>
      <x:c r="C6165" s="472" t="str">
        <x:v>=AC12+(16-ROW())/100000</x:v>
      </x:c>
      <x:c r="D6165" s="472"/>
      <x:c r="E6165" s="472" t="str">
        <x:v>Rumus sumber</x:v>
      </x:c>
      <x:c r="F6165" s="472" t="str">
        <x:v>9 Sep 2026 21.01 WIB</x:v>
      </x:c>
    </x:row>
    <x:row r="6166">
      <x:c r="A6166" s="472" t="str">
        <x:v>Resume Karyawan KPI</x:v>
      </x:c>
      <x:c r="B6166" s="472" t="str">
        <x:v>AM12</x:v>
      </x:c>
      <x:c r="C6166" s="472" t="str">
        <x:v>=COUNTIFS('1'!$AG$64:$AG$69,AK12,'1'!$AF$64:$AF$69,1)+COUNTIFS('2'!$AG$64:$AG$69,AK12,'2'!$AF$64:$AF$69,1)+COUNTIFS('3'!$AG$42:$AG$47,AK12,'3'!$AF$42:$AF$47,1)+COUNTIFS('4'!$AG$40:$AG$45,AK12,'4'!$AF$40:$AF$45,1)+COUNTIFS('5'!$AG$35:$AG$40,AK12,'5'!$AF$35:$AF$40,1)+COUNTIFS('6'!$AG$37:$AG$42,AK12,'6'!$AF$37:$AF$42,1)+COUNTIFS('7'!$AG$30:$AG$35,AK12,'7'!$AF$30:$AF$35,1)+COUNTIFS('8'!$AG$76:$AG$81,AK12,'8'!$AF$76:$AF$81,1)+COUNTIFS('9'!$AG$63:$AG$68,AK12,'9'!$AF$63:$AF$68,1)+COUNTIFS('10'!$AG$30:$AG$35,AK12,'10'!$AF$30:$AF$35,1)+COUNTIFS('11'!$AG$34:$AG$39,AK12,'11'!$AF$34:$AF$39,1)+COUNTIFS('12'!$AG$34:$AG$39,AK12,'12'!$AF$34:$AF$39,1)+COUNTIFS('13'!$AG$31:$AG$36,AK12,'13'!$AF$31:$AF$36,1)+COUNTIFS('14'!$AG$37:$AG$42,AK12,'14'!$AF$37:$AF$42,1)+COUNTIFS('15'!$AG$36:$AG$41,AK12,'15'!$AF$36:$AF$41,1)+COUNTIFS('16'!$AG$32:$AG$37,AK12,'16'!$AF$32:$AF$37,1)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D6166" s="472"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$34:$AG$39,AK12,'12'!$AF$34:$AF$39,1)+COUNTIFS('13'!$AG$31:$AG$36,AK12,'13'!$AF$31:$AF$36,1)+COUNTIFS('14'!$AG$37:$AG$42,AK12,'14'!$AF$37:$AF$42,1)+COUNTIFS('15'!$AG$36:$AG$41,AK12,'15'!$AF$36:$AF$41,1)+COUNTIFS('16'!$AG$32:$AG$37,AK12,'16'!$AF$32:$AF$37,1)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E6166" s="472" t="str">
        <x:v>Rumus sumber</x:v>
      </x:c>
      <x:c r="F6166" s="472" t="str">
        <x:v>9 Sep 2026 21.01 WIB</x:v>
      </x:c>
    </x:row>
    <x:row r="6167">
      <x:c r="A6167" s="472" t="str">
        <x:v>Resume Karyawan KPI</x:v>
      </x:c>
      <x:c r="B6167" s="472" t="str">
        <x:v>AN12</x:v>
      </x:c>
      <x:c r="C6167" s="472" t="str">
        <x:v>=IF(AM12=0,"",AO12/5*20+AP12/5*25+AQ12/5*25+AR12/5*15+AS12/5*15)</x:v>
      </x:c>
      <x:c r="D6167" s="472"/>
      <x:c r="E6167" s="472" t="str">
        <x:v>Rumus sumber</x:v>
      </x:c>
      <x:c r="F6167" s="472" t="str">
        <x:v>9 Sep 2026 21.01 WIB</x:v>
      </x:c>
    </x:row>
    <x:row r="6168">
      <x:c r="A6168" s="472" t="str">
        <x:v>Resume Karyawan KPI</x:v>
      </x:c>
      <x:c r="B6168" s="472" t="str">
        <x:v>AO12</x:v>
      </x:c>
      <x:c r="C6168" s="472"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$63:$L$68,'9'!$AG$63:$AG$68,AK12,'9'!$AF$63:$AF$68,1)+SUMIFS('10'!$L$30:$L$35,'10'!$AG$30:$AG$35,AK12,'10'!$AF$30:$AF$35,1)+SUMIFS('11'!$L$34:$L$39,'11'!$AG$34:$AG$39,AK12,'11'!$AF$34:$AF$39,1)+SUMIFS('12'!$L$34:$L$39,'12'!$AG$34:$AG$39,AK12,'12'!$AF$34:$AF$39,1)+SUMIFS('13'!$L$31:$L$36,'13'!$AG$31:$AG$36,AK12,'13'!$AF$31:$AF$36,1)+SUMIFS('14'!$L$37:$L$42,'14'!$AG$37:$AG$42,AK12,'14'!$AF$37:$AF$42,1)+SUMIFS('15'!$L$36:$L$41,'15'!$AG$36:$AG$41,AK12,'15'!$AF$36:$AF$41,1)+SUMIFS('16'!$L$32:$L$37,'16'!$AG$32:$AG$37,AK12,'16'!$AF$32:$AF$37,1)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D6168" s="472"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$34:$L$39,'12'!$AG$34:$AG$39,AK12,'12'!$AF$34:$AF$39,1)+SUMIFS('13'!$L$31:$L$36,'13'!$AG$31:$AG$36,AK12,'13'!$AF$31:$AF$36,1)+SUMIFS('14'!$L$37:$L$42,'14'!$AG$37:$AG$42,AK12,'14'!$AF$37:$AF$42,1)+SUMIFS('15'!$L$36:$L$41,'15'!$AG$36:$AG$41,AK12,'15'!$AF$36:$AF$41,1)+SUMIFS('16'!$L$32:$L$37,'16'!$AG$32:$AG$37,AK12,'16'!$AF$32:$AF$37,1)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E6168" s="472" t="str">
        <x:v>Rumus sumber</x:v>
      </x:c>
      <x:c r="F6168" s="472" t="str">
        <x:v>9 Sep 2026 21.01 WIB</x:v>
      </x:c>
    </x:row>
    <x:row r="6169">
      <x:c r="A6169" s="472" t="str">
        <x:v>Resume Karyawan KPI</x:v>
      </x:c>
      <x:c r="B6169" s="472" t="str">
        <x:v>AP12</x:v>
      </x:c>
      <x:c r="C6169" s="472"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$63:$M$68,'9'!$AG$63:$AG$68,AK12,'9'!$AF$63:$AF$68,1)+SUMIFS('10'!$M$30:$M$35,'10'!$AG$30:$AG$35,AK12,'10'!$AF$30:$AF$35,1)+SUMIFS('11'!$M$34:$M$39,'11'!$AG$34:$AG$39,AK12,'11'!$AF$34:$AF$39,1)+SUMIFS('12'!$M$34:$M$39,'12'!$AG$34:$AG$39,AK12,'12'!$AF$34:$AF$39,1)+SUMIFS('13'!$M$31:$M$36,'13'!$AG$31:$AG$36,AK12,'13'!$AF$31:$AF$36,1)+SUMIFS('14'!$M$37:$M$42,'14'!$AG$37:$AG$42,AK12,'14'!$AF$37:$AF$42,1)+SUMIFS('15'!$M$36:$M$41,'15'!$AG$36:$AG$41,AK12,'15'!$AF$36:$AF$41,1)+SUMIFS('16'!$M$32:$M$37,'16'!$AG$32:$AG$37,AK12,'16'!$AF$32:$AF$37,1)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D6169" s="472"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$34:$M$39,'12'!$AG$34:$AG$39,AK12,'12'!$AF$34:$AF$39,1)+SUMIFS('13'!$M$31:$M$36,'13'!$AG$31:$AG$36,AK12,'13'!$AF$31:$AF$36,1)+SUMIFS('14'!$M$37:$M$42,'14'!$AG$37:$AG$42,AK12,'14'!$AF$37:$AF$42,1)+SUMIFS('15'!$M$36:$M$41,'15'!$AG$36:$AG$41,AK12,'15'!$AF$36:$AF$41,1)+SUMIFS('16'!$M$32:$M$37,'16'!$AG$32:$AG$37,AK12,'16'!$AF$32:$AF$37,1)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E6169" s="472" t="str">
        <x:v>Rumus sumber</x:v>
      </x:c>
      <x:c r="F6169" s="472" t="str">
        <x:v>9 Sep 2026 21.01 WIB</x:v>
      </x:c>
    </x:row>
    <x:row r="6170">
      <x:c r="A6170" s="472" t="str">
        <x:v>Resume Karyawan KPI</x:v>
      </x:c>
      <x:c r="B6170" s="472" t="str">
        <x:v>AQ12</x:v>
      </x:c>
      <x:c r="C6170" s="472"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$63:$N$68,'9'!$AG$63:$AG$68,AK12,'9'!$AF$63:$AF$68,1)+SUMIFS('10'!$N$30:$N$35,'10'!$AG$30:$AG$35,AK12,'10'!$AF$30:$AF$35,1)+SUMIFS('11'!$N$34:$N$39,'11'!$AG$34:$AG$39,AK12,'11'!$AF$34:$AF$39,1)+SUMIFS('12'!$N$34:$N$39,'12'!$AG$34:$AG$39,AK12,'12'!$AF$34:$AF$39,1)+SUMIFS('13'!$N$31:$N$36,'13'!$AG$31:$AG$36,AK12,'13'!$AF$31:$AF$36,1)+SUMIFS('14'!$N$37:$N$42,'14'!$AG$37:$AG$42,AK12,'14'!$AF$37:$AF$42,1)+SUMIFS('15'!$N$36:$N$41,'15'!$AG$36:$AG$41,AK12,'15'!$AF$36:$AF$41,1)+SUMIFS('16'!$N$32:$N$37,'16'!$AG$32:$AG$37,AK12,'16'!$AF$32:$AF$37,1)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D6170" s="472"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$34:$N$39,'12'!$AG$34:$AG$39,AK12,'12'!$AF$34:$AF$39,1)+SUMIFS('13'!$N$31:$N$36,'13'!$AG$31:$AG$36,AK12,'13'!$AF$31:$AF$36,1)+SUMIFS('14'!$N$37:$N$42,'14'!$AG$37:$AG$42,AK12,'14'!$AF$37:$AF$42,1)+SUMIFS('15'!$N$36:$N$41,'15'!$AG$36:$AG$41,AK12,'15'!$AF$36:$AF$41,1)+SUMIFS('16'!$N$32:$N$37,'16'!$AG$32:$AG$37,AK12,'16'!$AF$32:$AF$37,1)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E6170" s="472" t="str">
        <x:v>Rumus sumber</x:v>
      </x:c>
      <x:c r="F6170" s="472" t="str">
        <x:v>9 Sep 2026 21.01 WIB</x:v>
      </x:c>
    </x:row>
    <x:row r="6171">
      <x:c r="A6171" s="472" t="str">
        <x:v>Resume Karyawan KPI</x:v>
      </x:c>
      <x:c r="B6171" s="472" t="str">
        <x:v>AR12</x:v>
      </x:c>
      <x:c r="C6171" s="472"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$63:$O$68,'9'!$AG$63:$AG$68,AK12,'9'!$AF$63:$AF$68,1)+SUMIFS('10'!$O$30:$O$35,'10'!$AG$30:$AG$35,AK12,'10'!$AF$30:$AF$35,1)+SUMIFS('11'!$O$34:$O$39,'11'!$AG$34:$AG$39,AK12,'11'!$AF$34:$AF$39,1)+SUMIFS('12'!$O$34:$O$39,'12'!$AG$34:$AG$39,AK12,'12'!$AF$34:$AF$39,1)+SUMIFS('13'!$O$31:$O$36,'13'!$AG$31:$AG$36,AK12,'13'!$AF$31:$AF$36,1)+SUMIFS('14'!$O$37:$O$42,'14'!$AG$37:$AG$42,AK12,'14'!$AF$37:$AF$42,1)+SUMIFS('15'!$O$36:$O$41,'15'!$AG$36:$AG$41,AK12,'15'!$AF$36:$AF$41,1)+SUMIFS('16'!$O$32:$O$37,'16'!$AG$32:$AG$37,AK12,'16'!$AF$32:$AF$37,1)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D6171" s="472"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$34:$O$39,'12'!$AG$34:$AG$39,AK12,'12'!$AF$34:$AF$39,1)+SUMIFS('13'!$O$31:$O$36,'13'!$AG$31:$AG$36,AK12,'13'!$AF$31:$AF$36,1)+SUMIFS('14'!$O$37:$O$42,'14'!$AG$37:$AG$42,AK12,'14'!$AF$37:$AF$42,1)+SUMIFS('15'!$O$36:$O$41,'15'!$AG$36:$AG$41,AK12,'15'!$AF$36:$AF$41,1)+SUMIFS('16'!$O$32:$O$37,'16'!$AG$32:$AG$37,AK12,'16'!$AF$32:$AF$37,1)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E6171" s="472" t="str">
        <x:v>Rumus sumber</x:v>
      </x:c>
      <x:c r="F6171" s="472" t="str">
        <x:v>9 Sep 2026 21.01 WIB</x:v>
      </x:c>
    </x:row>
    <x:row r="6172">
      <x:c r="A6172" s="472" t="str">
        <x:v>Resume Karyawan KPI</x:v>
      </x:c>
      <x:c r="B6172" s="472" t="str">
        <x:v>AS12</x:v>
      </x:c>
      <x:c r="C6172" s="472"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$63:$P$68,'9'!$AG$63:$AG$68,AK12,'9'!$AF$63:$AF$68,1)+SUMIFS('10'!$P$30:$P$35,'10'!$AG$30:$AG$35,AK12,'10'!$AF$30:$AF$35,1)+SUMIFS('11'!$P$34:$P$39,'11'!$AG$34:$AG$39,AK12,'11'!$AF$34:$AF$39,1)+SUMIFS('12'!$P$34:$P$39,'12'!$AG$34:$AG$39,AK12,'12'!$AF$34:$AF$39,1)+SUMIFS('13'!$P$31:$P$36,'13'!$AG$31:$AG$36,AK12,'13'!$AF$31:$AF$36,1)+SUMIFS('14'!$P$37:$P$42,'14'!$AG$37:$AG$42,AK12,'14'!$AF$37:$AF$42,1)+SUMIFS('15'!$P$36:$P$41,'15'!$AG$36:$AG$41,AK12,'15'!$AF$36:$AF$41,1)+SUMIFS('16'!$P$32:$P$37,'16'!$AG$32:$AG$37,AK12,'16'!$AF$32:$AF$37,1)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D6172" s="472"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$34:$P$39,'12'!$AG$34:$AG$39,AK12,'12'!$AF$34:$AF$39,1)+SUMIFS('13'!$P$31:$P$36,'13'!$AG$31:$AG$36,AK12,'13'!$AF$31:$AF$36,1)+SUMIFS('14'!$P$37:$P$42,'14'!$AG$37:$AG$42,AK12,'14'!$AF$37:$AF$42,1)+SUMIFS('15'!$P$36:$P$41,'15'!$AG$36:$AG$41,AK12,'15'!$AF$36:$AF$41,1)+SUMIFS('16'!$P$32:$P$37,'16'!$AG$32:$AG$37,AK12,'16'!$AF$32:$AF$37,1)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E6172" s="472" t="str">
        <x:v>Rumus sumber</x:v>
      </x:c>
      <x:c r="F6172" s="472" t="str">
        <x:v>9 Sep 2026 21.01 WIB</x:v>
      </x:c>
    </x:row>
    <x:row r="6173">
      <x:c r="A6173" s="472" t="str">
        <x:v>Resume Karyawan KPI</x:v>
      </x:c>
      <x:c r="B6173" s="472" t="str">
        <x:v>BD12</x:v>
      </x:c>
      <x:c r="C6173" s="472" t="str">
        <x:v>=IF(COUNTIFS('9'!$AG$63:$AG$68,$AK12,'9'!$AF$63:$AF$68,1)=0,"",SUMIFS('9'!$AC$63:$AC$68,'9'!$AG$63:$AG$68,$AK12,'9'!$AF$63:$AF$68,1)/COUNTIFS('9'!$AG$63:$AG$68,$AK12,'9'!$AF$63:$AF$68,1))</x:v>
      </x:c>
      <x:c r="D6173" s="472" t="str">
        <x:v>=IF(COUNTIFS('9'!$AG$72:$AG$77,$AK12,'9'!$AF$72:$AF$77,1)=0,"",SUMIFS('9'!$AC$72:$AC$77,'9'!$AG$72:$AG$77,$AK12,'9'!$AF$72:$AF$77,1)/COUNTIFS('9'!$AG$72:$AG$77,$AK12,'9'!$AF$72:$AF$77,1))</x:v>
      </x:c>
      <x:c r="E6173" s="472" t="str">
        <x:v>Rumus sumber</x:v>
      </x:c>
      <x:c r="F6173" s="472" t="str">
        <x:v>9 Sep 2026 21.01 WIB</x:v>
      </x:c>
    </x:row>
    <x:row r="6174">
      <x:c r="A6174" s="472" t="str">
        <x:v>Resume Karyawan KPI</x:v>
      </x:c>
      <x:c r="B6174" s="472" t="str">
        <x:v>B13</x:v>
      </x:c>
      <x:c r="C6174" s="472" t="str">
        <x:v>Pas Foto</x:v>
      </x:c>
      <x:c r="D6174" s="472" t="str">
        <x:v>Couple A</x:v>
      </x:c>
      <x:c r="E6174" s="472" t="str">
        <x:v>Input sumber</x:v>
      </x:c>
      <x:c r="F6174" s="472" t="str">
        <x:v>9 Sep 2026 21.01 WIB</x:v>
      </x:c>
    </x:row>
    <x:row r="6175">
      <x:c r="A6175" s="472" t="str">
        <x:v>Resume Karyawan KPI</x:v>
      </x:c>
      <x:c r="B6175" s="472" t="str">
        <x:v>B13</x:v>
      </x:c>
      <x:c r="C6175" s="472" t="str">
        <x:v>=IF(A13="","",INDEX($X$5:$X$17,MATCH(LARGE($Z$5:$Z$17,A13),$Z$5:$Z$17,0)))</x:v>
      </x:c>
      <x:c r="D6175" s="472"/>
      <x:c r="E6175" s="472" t="str">
        <x:v>Rumus sumber</x:v>
      </x:c>
      <x:c r="F6175" s="472" t="str">
        <x:v>9 Sep 2026 21.01 WIB</x:v>
      </x:c>
    </x:row>
    <x:row r="6176">
      <x:c r="A6176" s="472" t="str">
        <x:v>Resume Karyawan KPI</x:v>
      </x:c>
      <x:c r="B6176" s="472" t="str">
        <x:v>C13</x:v>
      </x:c>
      <x:c r="C6176" s="472" t="str">
        <x:v>=IF(B13="","",INDEX($Y$5:$Y$17,MATCH(B13,$X$5:$X$17,0)))</x:v>
      </x:c>
      <x:c r="D6176" s="472"/>
      <x:c r="E6176" s="472" t="str">
        <x:v>Rumus sumber</x:v>
      </x:c>
      <x:c r="F6176" s="472" t="str">
        <x:v>9 Sep 2026 21.01 WIB</x:v>
      </x:c>
    </x:row>
    <x:row r="6177">
      <x:c r="A6177" s="472" t="str">
        <x:v>Resume Karyawan KPI</x:v>
      </x:c>
      <x:c r="B6177" s="472" t="str">
        <x:v>D13</x:v>
      </x:c>
      <x:c r="C6177" s="472" t="n">
        <x:v>0.009868421</x:v>
      </x:c>
      <x:c r="D6177" s="472" t="n">
        <x:v>0.009063444</x:v>
      </x:c>
      <x:c r="E6177" s="472" t="str">
        <x:v>Input sumber</x:v>
      </x:c>
      <x:c r="F6177" s="472" t="str">
        <x:v>9 Sep 2026 21.01 WIB</x:v>
      </x:c>
    </x:row>
    <x:row r="6178">
      <x:c r="A6178" s="472" t="str">
        <x:v>Resume Karyawan KPI</x:v>
      </x:c>
      <x:c r="B6178" s="472" t="str">
        <x:v>D13</x:v>
      </x:c>
      <x:c r="C6178" s="472" t="str">
        <x:v>=IF(C13="","",C13/$C$19)</x:v>
      </x:c>
      <x:c r="D6178" s="472"/>
      <x:c r="E6178" s="472" t="str">
        <x:v>Rumus sumber</x:v>
      </x:c>
      <x:c r="F6178" s="472" t="str">
        <x:v>9 Sep 2026 21.01 WIB</x:v>
      </x:c>
    </x:row>
    <x:row r="6179">
      <x:c r="A6179" s="472" t="str">
        <x:v>Resume Karyawan KPI</x:v>
      </x:c>
      <x:c r="B6179" s="472" t="str">
        <x:v>E13</x:v>
      </x:c>
      <x:c r="C6179" s="472" t="n">
        <x:v>0.996710526</x:v>
      </x:c>
      <x:c r="D6179" s="472" t="n">
        <x:v>0.996978852</x:v>
      </x:c>
      <x:c r="E6179" s="472" t="str">
        <x:v>Input sumber</x:v>
      </x:c>
      <x:c r="F6179" s="472" t="str">
        <x:v>9 Sep 2026 21.01 WIB</x:v>
      </x:c>
    </x:row>
    <x:row r="6180">
      <x:c r="A6180" s="472" t="str">
        <x:v>Resume Karyawan KPI</x:v>
      </x:c>
      <x:c r="B6180" s="472" t="str">
        <x:v>E13</x:v>
      </x:c>
      <x:c r="C6180" s="472" t="str">
        <x:v>=IF(D13="","",SUM($D$6:D13))</x:v>
      </x:c>
      <x:c r="D6180" s="472"/>
      <x:c r="E6180" s="472" t="str">
        <x:v>Rumus sumber</x:v>
      </x:c>
      <x:c r="F6180" s="472" t="str">
        <x:v>9 Sep 2026 21.01 WIB</x:v>
      </x:c>
    </x:row>
    <x:row r="6181">
      <x:c r="A6181" s="472" t="str">
        <x:v>Resume Karyawan KPI</x:v>
      </x:c>
      <x:c r="B6181" s="472" t="str">
        <x:v>Y13</x:v>
      </x:c>
      <x:c r="C6181" s="472" t="str">
        <x:v>=COUNTIF('1'!$D$4:$D$55,X13)+COUNTIF('2'!$D$4:$D$55,X13)+COUNTIF('3'!$D$4:$D$33,X13)+COUNTIF('4'!$D$4:$D$31,X13)+COUNTIF('5'!$D$4:$D$26,X13)+COUNTIF('6'!$D$4:$D$28,X13)+COUNTIF('7'!$D$4:$D$21,X13)+COUNTIF('8'!$D$4:$D$67,X13)+COUNTIF('9'!$D$4:$D$54,X13)+COUNTIF('10'!$D$4:$D$21,X13)+COUNTIF('11'!$D$4:$D$25,X13)+COUNTIF('12'!$D$4:$D$25,X13)+COUNTIF('13'!$D$4:$D$22,X13)+COUNTIF('14'!$D$4:$D$28,X13)+COUNTIF('15'!$D$4:$D$27,X13)+COUNTIF('16'!$D$4:$D$23,X13)+COUNTIF('17'!$D$4:$D$28,X13)+COUNTIF('18'!$D$4:$D$28,X13)+COUNTIF('19'!$D$4:$D$21,X13)+COUNTIF('20'!$D$4:$D$26,X13)+COUNTIF('21'!$D$4:$D$21,X13)+COUNTIF('22'!$D$4:$D$27,X13)+COUNTIF('23'!$D$4:$D$37,X13)+COUNTIF('24'!$D$4:$D$30,X13)+COUNTIF('25'!$D$4:$D$24,X13)+COUNTIF('26'!$D$4:$D$28,X13)+COUNTIF('27'!$D$4:$D$33,X13)+COUNTIF('28'!$D$4:$D$28,X13)+COUNTIF('29'!$D$4:$D$32,X13)+COUNTIF('30'!$D$4:$D$24,X13)+COUNTIF('31'!$D$4:$D$45,X13)</x:v>
      </x:c>
      <x:c r="D6181" s="472" t="str">
        <x:v>=COUNTIF('1'!$D$4:$D$55,X13)+COUNTIF('2'!$D$4:$D$55,X13)+COUNTIF('3'!$D$4:$D$33,X13)+COUNTIF('4'!$D$4:$D$31,X13)+COUNTIF('5'!$D$4:$D$26,X13)+COUNTIF('6'!$D$4:$D$28,X13)+COUNTIF('7'!$D$4:$D$21,X13)+COUNTIF('8'!$D$4:$D$67,X13)+COUNTIF('9'!$D$4:$D$63,X13)+COUNTIF('10'!$D$4:$D$21,X13)+COUNTIF('11'!$D$4:$D$25,X13)+COUNTIF('12'!$D$4:$D$25,X13)+COUNTIF('13'!$D$4:$D$22,X13)+COUNTIF('14'!$D$4:$D$28,X13)+COUNTIF('15'!$D$4:$D$27,X13)+COUNTIF('16'!$D$4:$D$23,X13)+COUNTIF('17'!$D$4:$D$28,X13)+COUNTIF('18'!$D$4:$D$28,X13)+COUNTIF('19'!$D$4:$D$21,X13)+COUNTIF('20'!$D$4:$D$26,X13)+COUNTIF('21'!$D$4:$D$21,X13)+COUNTIF('22'!$D$4:$D$27,X13)+COUNTIF('23'!$D$4:$D$37,X13)+COUNTIF('24'!$D$4:$D$30,X13)+COUNTIF('25'!$D$4:$D$24,X13)+COUNTIF('26'!$D$4:$D$28,X13)+COUNTIF('27'!$D$4:$D$33,X13)+COUNTIF('28'!$D$4:$D$28,X13)+COUNTIF('29'!$D$4:$D$32,X13)+COUNTIF('30'!$D$4:$D$24,X13)+COUNTIF('31'!$D$4:$D$45,X13)</x:v>
      </x:c>
      <x:c r="E6181" s="472" t="str">
        <x:v>Rumus sumber</x:v>
      </x:c>
      <x:c r="F6181" s="472" t="str">
        <x:v>9 Sep 2026 21.01 WIB</x:v>
      </x:c>
    </x:row>
    <x:row r="6182">
      <x:c r="A6182" s="472" t="str">
        <x:v>Resume Karyawan KPI</x:v>
      </x:c>
      <x:c r="B6182" s="472" t="str">
        <x:v>Z13</x:v>
      </x:c>
      <x:c r="C6182" s="472" t="str">
        <x:v>=Y13+(18-ROW())/100000</x:v>
      </x:c>
      <x:c r="D6182" s="472"/>
      <x:c r="E6182" s="472" t="str">
        <x:v>Rumus sumber</x:v>
      </x:c>
      <x:c r="F6182" s="472" t="str">
        <x:v>9 Sep 2026 21.01 WIB</x:v>
      </x:c>
    </x:row>
    <x:row r="6183">
      <x:c r="A6183" s="472" t="str">
        <x:v>Resume Karyawan KPI</x:v>
      </x:c>
      <x:c r="B6183" s="472" t="str">
        <x:v>AC13</x:v>
      </x:c>
      <x:c r="C6183" s="472" t="str">
        <x:v>=COUNTIF('1'!$O$57:$O$60,AA13)+COUNTIF('2'!$O$57:$O$60,AA13)+COUNTIF('3'!$O$35:$O$38,AA13)+COUNTIF('4'!$O$33:$O$36,AA13)+COUNTIF('5'!$O$28:$O$31,AA13)+COUNTIF('6'!$O$30:$O$33,AA13)+COUNTIF('7'!$O$23:$O$26,AA13)+COUNTIF('8'!$O$69:$O$72,AA13)+COUNTIF('9'!$O$56:$O$59,AA13)+COUNTIF('10'!$O$23:$O$26,AA13)+COUNTIF('11'!$O$27:$O$30,AA13)+COUNTIF('12'!$O$27:$O$30,AA13)+COUNTIF('13'!$O$24:$O$27,AA13)+COUNTIF('14'!$O$30:$O$33,AA13)+COUNTIF('15'!$O$29:$O$32,AA13)+COUNTIF('16'!$O$25:$O$28,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D6183" s="472" t="str">
        <x:v>=COUNTIF('1'!$O$57:$O$60,AA13)+COUNTIF('2'!$O$57:$O$60,AA13)+COUNTIF('3'!$O$35:$O$38,AA13)+COUNTIF('4'!$O$33:$O$36,AA13)+COUNTIF('5'!$O$28:$O$31,AA13)+COUNTIF('6'!$O$30:$O$33,AA13)+COUNTIF('7'!$O$23:$O$26,AA13)+COUNTIF('8'!$O$69:$O$72,AA13)+COUNTIF('9'!$O$65:$O$68,AA13)+COUNTIF('10'!$O$23:$O$26,AA13)+COUNTIF('11'!$O$27:$O$30,AA13)+COUNTIF('12'!$O$27:$O$30,AA13)+COUNTIF('13'!$O$24:$O$27,AA13)+COUNTIF('14'!$O$30:$O$33,AA13)+COUNTIF('15'!$O$29:$O$32,AA13)+COUNTIF('16'!$O$25:$O$28,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E6183" s="472" t="str">
        <x:v>Rumus sumber</x:v>
      </x:c>
      <x:c r="F6183" s="472" t="str">
        <x:v>9 Sep 2026 21.01 WIB</x:v>
      </x:c>
    </x:row>
    <x:row r="6184">
      <x:c r="A6184" s="472" t="str">
        <x:v>Resume Karyawan KPI</x:v>
      </x:c>
      <x:c r="B6184" s="472" t="str">
        <x:v>AD13</x:v>
      </x:c>
      <x:c r="C6184" s="472" t="str">
        <x:v>=AC13+(16-ROW())/100000</x:v>
      </x:c>
      <x:c r="D6184" s="472"/>
      <x:c r="E6184" s="472" t="str">
        <x:v>Rumus sumber</x:v>
      </x:c>
      <x:c r="F6184" s="472" t="str">
        <x:v>9 Sep 2026 21.01 WIB</x:v>
      </x:c>
    </x:row>
    <x:row r="6185">
      <x:c r="A6185" s="472" t="str">
        <x:v>Resume Karyawan KPI</x:v>
      </x:c>
      <x:c r="B6185" s="472" t="str">
        <x:v>AM13</x:v>
      </x:c>
      <x:c r="C6185" s="472" t="str">
        <x:v>=COUNTIFS('1'!$AG$64:$AG$69,AK13,'1'!$AF$64:$AF$69,1)+COUNTIFS('2'!$AG$64:$AG$69,AK13,'2'!$AF$64:$AF$69,1)+COUNTIFS('3'!$AG$42:$AG$47,AK13,'3'!$AF$42:$AF$47,1)+COUNTIFS('4'!$AG$40:$AG$45,AK13,'4'!$AF$40:$AF$45,1)+COUNTIFS('5'!$AG$35:$AG$40,AK13,'5'!$AF$35:$AF$40,1)+COUNTIFS('6'!$AG$37:$AG$42,AK13,'6'!$AF$37:$AF$42,1)+COUNTIFS('7'!$AG$30:$AG$35,AK13,'7'!$AF$30:$AF$35,1)+COUNTIFS('8'!$AG$76:$AG$81,AK13,'8'!$AF$76:$AF$81,1)+COUNTIFS('9'!$AG$63:$AG$68,AK13,'9'!$AF$63:$AF$68,1)+COUNTIFS('10'!$AG$30:$AG$35,AK13,'10'!$AF$30:$AF$35,1)+COUNTIFS('11'!$AG$34:$AG$39,AK13,'11'!$AF$34:$AF$39,1)+COUNTIFS('12'!$AG$34:$AG$39,AK13,'12'!$AF$34:$AF$39,1)+COUNTIFS('13'!$AG$31:$AG$36,AK13,'13'!$AF$31:$AF$36,1)+COUNTIFS('14'!$AG$37:$AG$42,AK13,'14'!$AF$37:$AF$42,1)+COUNTIFS('15'!$AG$36:$AG$41,AK13,'15'!$AF$36:$AF$41,1)+COUNTIFS('16'!$AG$32:$AG$37,AK13,'16'!$AF$32:$AF$37,1)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D6185" s="472"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$34:$AG$39,AK13,'12'!$AF$34:$AF$39,1)+COUNTIFS('13'!$AG$31:$AG$36,AK13,'13'!$AF$31:$AF$36,1)+COUNTIFS('14'!$AG$37:$AG$42,AK13,'14'!$AF$37:$AF$42,1)+COUNTIFS('15'!$AG$36:$AG$41,AK13,'15'!$AF$36:$AF$41,1)+COUNTIFS('16'!$AG$32:$AG$37,AK13,'16'!$AF$32:$AF$37,1)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E6185" s="472" t="str">
        <x:v>Rumus sumber</x:v>
      </x:c>
      <x:c r="F6185" s="472" t="str">
        <x:v>9 Sep 2026 21.01 WIB</x:v>
      </x:c>
    </x:row>
    <x:row r="6186">
      <x:c r="A6186" s="472" t="str">
        <x:v>Resume Karyawan KPI</x:v>
      </x:c>
      <x:c r="B6186" s="472" t="str">
        <x:v>AN13</x:v>
      </x:c>
      <x:c r="C6186" s="472" t="str">
        <x:v>=IF(AM13=0,"",AO13/5*20+AP13/5*25+AQ13/5*25+AR13/5*15+AS13/5*15)</x:v>
      </x:c>
      <x:c r="D6186" s="472"/>
      <x:c r="E6186" s="472" t="str">
        <x:v>Rumus sumber</x:v>
      </x:c>
      <x:c r="F6186" s="472" t="str">
        <x:v>9 Sep 2026 21.01 WIB</x:v>
      </x:c>
    </x:row>
    <x:row r="6187">
      <x:c r="A6187" s="472" t="str">
        <x:v>Resume Karyawan KPI</x:v>
      </x:c>
      <x:c r="B6187" s="472" t="str">
        <x:v>AO13</x:v>
      </x:c>
      <x:c r="C6187" s="472"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$63:$L$68,'9'!$AG$63:$AG$68,AK13,'9'!$AF$63:$AF$68,1)+SUMIFS('10'!$L$30:$L$35,'10'!$AG$30:$AG$35,AK13,'10'!$AF$30:$AF$35,1)+SUMIFS('11'!$L$34:$L$39,'11'!$AG$34:$AG$39,AK13,'11'!$AF$34:$AF$39,1)+SUMIFS('12'!$L$34:$L$39,'12'!$AG$34:$AG$39,AK13,'12'!$AF$34:$AF$39,1)+SUMIFS('13'!$L$31:$L$36,'13'!$AG$31:$AG$36,AK13,'13'!$AF$31:$AF$36,1)+SUMIFS('14'!$L$37:$L$42,'14'!$AG$37:$AG$42,AK13,'14'!$AF$37:$AF$42,1)+SUMIFS('15'!$L$36:$L$41,'15'!$AG$36:$AG$41,AK13,'15'!$AF$36:$AF$41,1)+SUMIFS('16'!$L$32:$L$37,'16'!$AG$32:$AG$37,AK13,'16'!$AF$32:$AF$37,1)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D6187" s="472"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$34:$L$39,'12'!$AG$34:$AG$39,AK13,'12'!$AF$34:$AF$39,1)+SUMIFS('13'!$L$31:$L$36,'13'!$AG$31:$AG$36,AK13,'13'!$AF$31:$AF$36,1)+SUMIFS('14'!$L$37:$L$42,'14'!$AG$37:$AG$42,AK13,'14'!$AF$37:$AF$42,1)+SUMIFS('15'!$L$36:$L$41,'15'!$AG$36:$AG$41,AK13,'15'!$AF$36:$AF$41,1)+SUMIFS('16'!$L$32:$L$37,'16'!$AG$32:$AG$37,AK13,'16'!$AF$32:$AF$37,1)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E6187" s="472" t="str">
        <x:v>Rumus sumber</x:v>
      </x:c>
      <x:c r="F6187" s="472" t="str">
        <x:v>9 Sep 2026 21.01 WIB</x:v>
      </x:c>
    </x:row>
    <x:row r="6188">
      <x:c r="A6188" s="472" t="str">
        <x:v>Resume Karyawan KPI</x:v>
      </x:c>
      <x:c r="B6188" s="472" t="str">
        <x:v>AP13</x:v>
      </x:c>
      <x:c r="C6188" s="472"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$63:$M$68,'9'!$AG$63:$AG$68,AK13,'9'!$AF$63:$AF$68,1)+SUMIFS('10'!$M$30:$M$35,'10'!$AG$30:$AG$35,AK13,'10'!$AF$30:$AF$35,1)+SUMIFS('11'!$M$34:$M$39,'11'!$AG$34:$AG$39,AK13,'11'!$AF$34:$AF$39,1)+SUMIFS('12'!$M$34:$M$39,'12'!$AG$34:$AG$39,AK13,'12'!$AF$34:$AF$39,1)+SUMIFS('13'!$M$31:$M$36,'13'!$AG$31:$AG$36,AK13,'13'!$AF$31:$AF$36,1)+SUMIFS('14'!$M$37:$M$42,'14'!$AG$37:$AG$42,AK13,'14'!$AF$37:$AF$42,1)+SUMIFS('15'!$M$36:$M$41,'15'!$AG$36:$AG$41,AK13,'15'!$AF$36:$AF$41,1)+SUMIFS('16'!$M$32:$M$37,'16'!$AG$32:$AG$37,AK13,'16'!$AF$32:$AF$37,1)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D6188" s="472"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$34:$M$39,'12'!$AG$34:$AG$39,AK13,'12'!$AF$34:$AF$39,1)+SUMIFS('13'!$M$31:$M$36,'13'!$AG$31:$AG$36,AK13,'13'!$AF$31:$AF$36,1)+SUMIFS('14'!$M$37:$M$42,'14'!$AG$37:$AG$42,AK13,'14'!$AF$37:$AF$42,1)+SUMIFS('15'!$M$36:$M$41,'15'!$AG$36:$AG$41,AK13,'15'!$AF$36:$AF$41,1)+SUMIFS('16'!$M$32:$M$37,'16'!$AG$32:$AG$37,AK13,'16'!$AF$32:$AF$37,1)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E6188" s="472" t="str">
        <x:v>Rumus sumber</x:v>
      </x:c>
      <x:c r="F6188" s="472" t="str">
        <x:v>9 Sep 2026 21.01 WIB</x:v>
      </x:c>
    </x:row>
    <x:row r="6189">
      <x:c r="A6189" s="472" t="str">
        <x:v>Resume Karyawan KPI</x:v>
      </x:c>
      <x:c r="B6189" s="472" t="str">
        <x:v>AQ13</x:v>
      </x:c>
      <x:c r="C6189" s="472"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$63:$N$68,'9'!$AG$63:$AG$68,AK13,'9'!$AF$63:$AF$68,1)+SUMIFS('10'!$N$30:$N$35,'10'!$AG$30:$AG$35,AK13,'10'!$AF$30:$AF$35,1)+SUMIFS('11'!$N$34:$N$39,'11'!$AG$34:$AG$39,AK13,'11'!$AF$34:$AF$39,1)+SUMIFS('12'!$N$34:$N$39,'12'!$AG$34:$AG$39,AK13,'12'!$AF$34:$AF$39,1)+SUMIFS('13'!$N$31:$N$36,'13'!$AG$31:$AG$36,AK13,'13'!$AF$31:$AF$36,1)+SUMIFS('14'!$N$37:$N$42,'14'!$AG$37:$AG$42,AK13,'14'!$AF$37:$AF$42,1)+SUMIFS('15'!$N$36:$N$41,'15'!$AG$36:$AG$41,AK13,'15'!$AF$36:$AF$41,1)+SUMIFS('16'!$N$32:$N$37,'16'!$AG$32:$AG$37,AK13,'16'!$AF$32:$AF$37,1)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D6189" s="472"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$34:$N$39,'12'!$AG$34:$AG$39,AK13,'12'!$AF$34:$AF$39,1)+SUMIFS('13'!$N$31:$N$36,'13'!$AG$31:$AG$36,AK13,'13'!$AF$31:$AF$36,1)+SUMIFS('14'!$N$37:$N$42,'14'!$AG$37:$AG$42,AK13,'14'!$AF$37:$AF$42,1)+SUMIFS('15'!$N$36:$N$41,'15'!$AG$36:$AG$41,AK13,'15'!$AF$36:$AF$41,1)+SUMIFS('16'!$N$32:$N$37,'16'!$AG$32:$AG$37,AK13,'16'!$AF$32:$AF$37,1)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E6189" s="472" t="str">
        <x:v>Rumus sumber</x:v>
      </x:c>
      <x:c r="F6189" s="472" t="str">
        <x:v>9 Sep 2026 21.01 WIB</x:v>
      </x:c>
    </x:row>
    <x:row r="6190">
      <x:c r="A6190" s="472" t="str">
        <x:v>Resume Karyawan KPI</x:v>
      </x:c>
      <x:c r="B6190" s="472" t="str">
        <x:v>AR13</x:v>
      </x:c>
      <x:c r="C6190" s="472"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$63:$O$68,'9'!$AG$63:$AG$68,AK13,'9'!$AF$63:$AF$68,1)+SUMIFS('10'!$O$30:$O$35,'10'!$AG$30:$AG$35,AK13,'10'!$AF$30:$AF$35,1)+SUMIFS('11'!$O$34:$O$39,'11'!$AG$34:$AG$39,AK13,'11'!$AF$34:$AF$39,1)+SUMIFS('12'!$O$34:$O$39,'12'!$AG$34:$AG$39,AK13,'12'!$AF$34:$AF$39,1)+SUMIFS('13'!$O$31:$O$36,'13'!$AG$31:$AG$36,AK13,'13'!$AF$31:$AF$36,1)+SUMIFS('14'!$O$37:$O$42,'14'!$AG$37:$AG$42,AK13,'14'!$AF$37:$AF$42,1)+SUMIFS('15'!$O$36:$O$41,'15'!$AG$36:$AG$41,AK13,'15'!$AF$36:$AF$41,1)+SUMIFS('16'!$O$32:$O$37,'16'!$AG$32:$AG$37,AK13,'16'!$AF$32:$AF$37,1)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D6190" s="472"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$34:$O$39,'12'!$AG$34:$AG$39,AK13,'12'!$AF$34:$AF$39,1)+SUMIFS('13'!$O$31:$O$36,'13'!$AG$31:$AG$36,AK13,'13'!$AF$31:$AF$36,1)+SUMIFS('14'!$O$37:$O$42,'14'!$AG$37:$AG$42,AK13,'14'!$AF$37:$AF$42,1)+SUMIFS('15'!$O$36:$O$41,'15'!$AG$36:$AG$41,AK13,'15'!$AF$36:$AF$41,1)+SUMIFS('16'!$O$32:$O$37,'16'!$AG$32:$AG$37,AK13,'16'!$AF$32:$AF$37,1)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E6190" s="472" t="str">
        <x:v>Rumus sumber</x:v>
      </x:c>
      <x:c r="F6190" s="472" t="str">
        <x:v>9 Sep 2026 21.01 WIB</x:v>
      </x:c>
    </x:row>
    <x:row r="6191">
      <x:c r="A6191" s="472" t="str">
        <x:v>Resume Karyawan KPI</x:v>
      </x:c>
      <x:c r="B6191" s="472" t="str">
        <x:v>AS13</x:v>
      </x:c>
      <x:c r="C6191" s="472"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$63:$P$68,'9'!$AG$63:$AG$68,AK13,'9'!$AF$63:$AF$68,1)+SUMIFS('10'!$P$30:$P$35,'10'!$AG$30:$AG$35,AK13,'10'!$AF$30:$AF$35,1)+SUMIFS('11'!$P$34:$P$39,'11'!$AG$34:$AG$39,AK13,'11'!$AF$34:$AF$39,1)+SUMIFS('12'!$P$34:$P$39,'12'!$AG$34:$AG$39,AK13,'12'!$AF$34:$AF$39,1)+SUMIFS('13'!$P$31:$P$36,'13'!$AG$31:$AG$36,AK13,'13'!$AF$31:$AF$36,1)+SUMIFS('14'!$P$37:$P$42,'14'!$AG$37:$AG$42,AK13,'14'!$AF$37:$AF$42,1)+SUMIFS('15'!$P$36:$P$41,'15'!$AG$36:$AG$41,AK13,'15'!$AF$36:$AF$41,1)+SUMIFS('16'!$P$32:$P$37,'16'!$AG$32:$AG$37,AK13,'16'!$AF$32:$AF$37,1)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D6191" s="472"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$34:$P$39,'12'!$AG$34:$AG$39,AK13,'12'!$AF$34:$AF$39,1)+SUMIFS('13'!$P$31:$P$36,'13'!$AG$31:$AG$36,AK13,'13'!$AF$31:$AF$36,1)+SUMIFS('14'!$P$37:$P$42,'14'!$AG$37:$AG$42,AK13,'14'!$AF$37:$AF$42,1)+SUMIFS('15'!$P$36:$P$41,'15'!$AG$36:$AG$41,AK13,'15'!$AF$36:$AF$41,1)+SUMIFS('16'!$P$32:$P$37,'16'!$AG$32:$AG$37,AK13,'16'!$AF$32:$AF$37,1)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E6191" s="472" t="str">
        <x:v>Rumus sumber</x:v>
      </x:c>
      <x:c r="F6191" s="472" t="str">
        <x:v>9 Sep 2026 21.01 WIB</x:v>
      </x:c>
    </x:row>
    <x:row r="6192">
      <x:c r="A6192" s="472" t="str">
        <x:v>Resume Karyawan KPI</x:v>
      </x:c>
      <x:c r="B6192" s="472" t="str">
        <x:v>BD13</x:v>
      </x:c>
      <x:c r="C6192" s="472" t="str">
        <x:v>=IF(COUNTIFS('9'!$AG$63:$AG$68,$AK13,'9'!$AF$63:$AF$68,1)=0,"",SUMIFS('9'!$AC$63:$AC$68,'9'!$AG$63:$AG$68,$AK13,'9'!$AF$63:$AF$68,1)/COUNTIFS('9'!$AG$63:$AG$68,$AK13,'9'!$AF$63:$AF$68,1))</x:v>
      </x:c>
      <x:c r="D6192" s="472" t="str">
        <x:v>=IF(COUNTIFS('9'!$AG$72:$AG$77,$AK13,'9'!$AF$72:$AF$77,1)=0,"",SUMIFS('9'!$AC$72:$AC$77,'9'!$AG$72:$AG$77,$AK13,'9'!$AF$72:$AF$77,1)/COUNTIFS('9'!$AG$72:$AG$77,$AK13,'9'!$AF$72:$AF$77,1))</x:v>
      </x:c>
      <x:c r="E6192" s="472" t="str">
        <x:v>Rumus sumber</x:v>
      </x:c>
      <x:c r="F6192" s="472" t="str">
        <x:v>9 Sep 2026 21.01 WIB</x:v>
      </x:c>
    </x:row>
    <x:row r="6193">
      <x:c r="A6193" s="472" t="str">
        <x:v>Resume Karyawan KPI</x:v>
      </x:c>
      <x:c r="B6193" s="472" t="str">
        <x:v>B14</x:v>
      </x:c>
      <x:c r="C6193" s="472" t="str">
        <x:v>=IF(A14="","",INDEX($X$5:$X$17,MATCH(LARGE($Z$5:$Z$17,A14),$Z$5:$Z$17,0)))</x:v>
      </x:c>
      <x:c r="D6193" s="472"/>
      <x:c r="E6193" s="472" t="str">
        <x:v>Rumus sumber</x:v>
      </x:c>
      <x:c r="F6193" s="472" t="str">
        <x:v>9 Sep 2026 21.01 WIB</x:v>
      </x:c>
    </x:row>
    <x:row r="6194">
      <x:c r="A6194" s="472" t="str">
        <x:v>Resume Karyawan KPI</x:v>
      </x:c>
      <x:c r="B6194" s="472" t="str">
        <x:v>C14</x:v>
      </x:c>
      <x:c r="C6194" s="472" t="str">
        <x:v>=IF(B14="","",INDEX($Y$5:$Y$17,MATCH(B14,$X$5:$X$17,0)))</x:v>
      </x:c>
      <x:c r="D6194" s="472"/>
      <x:c r="E6194" s="472" t="str">
        <x:v>Rumus sumber</x:v>
      </x:c>
      <x:c r="F6194" s="472" t="str">
        <x:v>9 Sep 2026 21.01 WIB</x:v>
      </x:c>
    </x:row>
    <x:row r="6195">
      <x:c r="A6195" s="472" t="str">
        <x:v>Resume Karyawan KPI</x:v>
      </x:c>
      <x:c r="B6195" s="472" t="str">
        <x:v>D14</x:v>
      </x:c>
      <x:c r="C6195" s="472" t="n">
        <x:v>0.003289474</x:v>
      </x:c>
      <x:c r="D6195" s="472" t="n">
        <x:v>0.003021148</x:v>
      </x:c>
      <x:c r="E6195" s="472" t="str">
        <x:v>Input sumber</x:v>
      </x:c>
      <x:c r="F6195" s="472" t="str">
        <x:v>9 Sep 2026 21.01 WIB</x:v>
      </x:c>
    </x:row>
    <x:row r="6196">
      <x:c r="A6196" s="472" t="str">
        <x:v>Resume Karyawan KPI</x:v>
      </x:c>
      <x:c r="B6196" s="472" t="str">
        <x:v>D14</x:v>
      </x:c>
      <x:c r="C6196" s="472" t="str">
        <x:v>=IF(C14="","",C14/$C$19)</x:v>
      </x:c>
      <x:c r="D6196" s="472"/>
      <x:c r="E6196" s="472" t="str">
        <x:v>Rumus sumber</x:v>
      </x:c>
      <x:c r="F6196" s="472" t="str">
        <x:v>9 Sep 2026 21.01 WIB</x:v>
      </x:c>
    </x:row>
    <x:row r="6197">
      <x:c r="A6197" s="472" t="str">
        <x:v>Resume Karyawan KPI</x:v>
      </x:c>
      <x:c r="B6197" s="472" t="str">
        <x:v>E14</x:v>
      </x:c>
      <x:c r="C6197" s="472" t="str">
        <x:v>=IF(D14="","",SUM($D$6:D14))</x:v>
      </x:c>
      <x:c r="D6197" s="472"/>
      <x:c r="E6197" s="472" t="str">
        <x:v>Rumus sumber</x:v>
      </x:c>
      <x:c r="F6197" s="472" t="str">
        <x:v>9 Sep 2026 21.01 WIB</x:v>
      </x:c>
    </x:row>
    <x:row r="6198">
      <x:c r="A6198" s="472" t="str">
        <x:v>Resume Karyawan KPI</x:v>
      </x:c>
      <x:c r="B6198" s="472" t="str">
        <x:v>Y14</x:v>
      </x:c>
      <x:c r="C6198" s="472" t="str">
        <x:v>=COUNTIF('1'!$D$4:$D$55,X14)+COUNTIF('2'!$D$4:$D$55,X14)+COUNTIF('3'!$D$4:$D$33,X14)+COUNTIF('4'!$D$4:$D$31,X14)+COUNTIF('5'!$D$4:$D$26,X14)+COUNTIF('6'!$D$4:$D$28,X14)+COUNTIF('7'!$D$4:$D$21,X14)+COUNTIF('8'!$D$4:$D$67,X14)+COUNTIF('9'!$D$4:$D$54,X14)+COUNTIF('10'!$D$4:$D$21,X14)+COUNTIF('11'!$D$4:$D$25,X14)+COUNTIF('12'!$D$4:$D$25,X14)+COUNTIF('13'!$D$4:$D$22,X14)+COUNTIF('14'!$D$4:$D$28,X14)+COUNTIF('15'!$D$4:$D$27,X14)+COUNTIF('16'!$D$4:$D$23,X14)+COUNTIF('17'!$D$4:$D$28,X14)+COUNTIF('18'!$D$4:$D$28,X14)+COUNTIF('19'!$D$4:$D$21,X14)+COUNTIF('20'!$D$4:$D$26,X14)+COUNTIF('21'!$D$4:$D$21,X14)+COUNTIF('22'!$D$4:$D$27,X14)+COUNTIF('23'!$D$4:$D$37,X14)+COUNTIF('24'!$D$4:$D$30,X14)+COUNTIF('25'!$D$4:$D$24,X14)+COUNTIF('26'!$D$4:$D$28,X14)+COUNTIF('27'!$D$4:$D$33,X14)+COUNTIF('28'!$D$4:$D$28,X14)+COUNTIF('29'!$D$4:$D$32,X14)+COUNTIF('30'!$D$4:$D$24,X14)+COUNTIF('31'!$D$4:$D$45,X14)</x:v>
      </x:c>
      <x:c r="D6198" s="472" t="str">
        <x:v>=COUNTIF('1'!$D$4:$D$55,X14)+COUNTIF('2'!$D$4:$D$55,X14)+COUNTIF('3'!$D$4:$D$33,X14)+COUNTIF('4'!$D$4:$D$31,X14)+COUNTIF('5'!$D$4:$D$26,X14)+COUNTIF('6'!$D$4:$D$28,X14)+COUNTIF('7'!$D$4:$D$21,X14)+COUNTIF('8'!$D$4:$D$67,X14)+COUNTIF('9'!$D$4:$D$63,X14)+COUNTIF('10'!$D$4:$D$21,X14)+COUNTIF('11'!$D$4:$D$25,X14)+COUNTIF('12'!$D$4:$D$25,X14)+COUNTIF('13'!$D$4:$D$22,X14)+COUNTIF('14'!$D$4:$D$28,X14)+COUNTIF('15'!$D$4:$D$27,X14)+COUNTIF('16'!$D$4:$D$23,X14)+COUNTIF('17'!$D$4:$D$28,X14)+COUNTIF('18'!$D$4:$D$28,X14)+COUNTIF('19'!$D$4:$D$21,X14)+COUNTIF('20'!$D$4:$D$26,X14)+COUNTIF('21'!$D$4:$D$21,X14)+COUNTIF('22'!$D$4:$D$27,X14)+COUNTIF('23'!$D$4:$D$37,X14)+COUNTIF('24'!$D$4:$D$30,X14)+COUNTIF('25'!$D$4:$D$24,X14)+COUNTIF('26'!$D$4:$D$28,X14)+COUNTIF('27'!$D$4:$D$33,X14)+COUNTIF('28'!$D$4:$D$28,X14)+COUNTIF('29'!$D$4:$D$32,X14)+COUNTIF('30'!$D$4:$D$24,X14)+COUNTIF('31'!$D$4:$D$45,X14)</x:v>
      </x:c>
      <x:c r="E6198" s="472" t="str">
        <x:v>Rumus sumber</x:v>
      </x:c>
      <x:c r="F6198" s="472" t="str">
        <x:v>9 Sep 2026 21.01 WIB</x:v>
      </x:c>
    </x:row>
    <x:row r="6199">
      <x:c r="A6199" s="472" t="str">
        <x:v>Resume Karyawan KPI</x:v>
      </x:c>
      <x:c r="B6199" s="472" t="str">
        <x:v>Z14</x:v>
      </x:c>
      <x:c r="C6199" s="472" t="str">
        <x:v>=Y14+(18-ROW())/100000</x:v>
      </x:c>
      <x:c r="D6199" s="472"/>
      <x:c r="E6199" s="472" t="str">
        <x:v>Rumus sumber</x:v>
      </x:c>
      <x:c r="F6199" s="472" t="str">
        <x:v>9 Sep 2026 21.01 WIB</x:v>
      </x:c>
    </x:row>
    <x:row r="6200">
      <x:c r="A6200" s="472" t="str">
        <x:v>Resume Karyawan KPI</x:v>
      </x:c>
      <x:c r="B6200" s="472" t="str">
        <x:v>AC14</x:v>
      </x:c>
      <x:c r="C6200" s="472" t="str">
        <x:v>=COUNTIF('1'!$O$57:$O$60,AA14)+COUNTIF('2'!$O$57:$O$60,AA14)+COUNTIF('3'!$O$35:$O$38,AA14)+COUNTIF('4'!$O$33:$O$36,AA14)+COUNTIF('5'!$O$28:$O$31,AA14)+COUNTIF('6'!$O$30:$O$33,AA14)+COUNTIF('7'!$O$23:$O$26,AA14)+COUNTIF('8'!$O$69:$O$72,AA14)+COUNTIF('9'!$O$56:$O$59,AA14)+COUNTIF('10'!$O$23:$O$26,AA14)+COUNTIF('11'!$O$27:$O$30,AA14)+COUNTIF('12'!$O$27:$O$30,AA14)+COUNTIF('13'!$O$24:$O$27,AA14)+COUNTIF('14'!$O$30:$O$33,AA14)+COUNTIF('15'!$O$29:$O$32,AA14)+COUNTIF('16'!$O$25:$O$28,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D6200" s="472" t="str">
        <x:v>=COUNTIF('1'!$O$57:$O$60,AA14)+COUNTIF('2'!$O$57:$O$60,AA14)+COUNTIF('3'!$O$35:$O$38,AA14)+COUNTIF('4'!$O$33:$O$36,AA14)+COUNTIF('5'!$O$28:$O$31,AA14)+COUNTIF('6'!$O$30:$O$33,AA14)+COUNTIF('7'!$O$23:$O$26,AA14)+COUNTIF('8'!$O$69:$O$72,AA14)+COUNTIF('9'!$O$65:$O$68,AA14)+COUNTIF('10'!$O$23:$O$26,AA14)+COUNTIF('11'!$O$27:$O$30,AA14)+COUNTIF('12'!$O$27:$O$30,AA14)+COUNTIF('13'!$O$24:$O$27,AA14)+COUNTIF('14'!$O$30:$O$33,AA14)+COUNTIF('15'!$O$29:$O$32,AA14)+COUNTIF('16'!$O$25:$O$28,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E6200" s="472" t="str">
        <x:v>Rumus sumber</x:v>
      </x:c>
      <x:c r="F6200" s="472" t="str">
        <x:v>9 Sep 2026 21.01 WIB</x:v>
      </x:c>
    </x:row>
    <x:row r="6201">
      <x:c r="A6201" s="472" t="str">
        <x:v>Resume Karyawan KPI</x:v>
      </x:c>
      <x:c r="B6201" s="472" t="str">
        <x:v>AD14</x:v>
      </x:c>
      <x:c r="C6201" s="472" t="str">
        <x:v>=AC14+(16-ROW())/100000</x:v>
      </x:c>
      <x:c r="D6201" s="472"/>
      <x:c r="E6201" s="472" t="str">
        <x:v>Rumus sumber</x:v>
      </x:c>
      <x:c r="F6201" s="472" t="str">
        <x:v>9 Sep 2026 21.01 WIB</x:v>
      </x:c>
    </x:row>
    <x:row r="6202">
      <x:c r="A6202" s="472" t="str">
        <x:v>Resume Karyawan KPI</x:v>
      </x:c>
      <x:c r="B6202" s="472" t="str">
        <x:v>AM14</x:v>
      </x:c>
      <x:c r="C6202" s="472" t="str">
        <x:v>=COUNTIFS('1'!$AG$64:$AG$69,AK14,'1'!$AF$64:$AF$69,1)+COUNTIFS('2'!$AG$64:$AG$69,AK14,'2'!$AF$64:$AF$69,1)+COUNTIFS('3'!$AG$42:$AG$47,AK14,'3'!$AF$42:$AF$47,1)+COUNTIFS('4'!$AG$40:$AG$45,AK14,'4'!$AF$40:$AF$45,1)+COUNTIFS('5'!$AG$35:$AG$40,AK14,'5'!$AF$35:$AF$40,1)+COUNTIFS('6'!$AG$37:$AG$42,AK14,'6'!$AF$37:$AF$42,1)+COUNTIFS('7'!$AG$30:$AG$35,AK14,'7'!$AF$30:$AF$35,1)+COUNTIFS('8'!$AG$76:$AG$81,AK14,'8'!$AF$76:$AF$81,1)+COUNTIFS('9'!$AG$63:$AG$68,AK14,'9'!$AF$63:$AF$68,1)+COUNTIFS('10'!$AG$30:$AG$35,AK14,'10'!$AF$30:$AF$35,1)+COUNTIFS('11'!$AG$34:$AG$39,AK14,'11'!$AF$34:$AF$39,1)+COUNTIFS('12'!$AG$34:$AG$39,AK14,'12'!$AF$34:$AF$39,1)+COUNTIFS('13'!$AG$31:$AG$36,AK14,'13'!$AF$31:$AF$36,1)+COUNTIFS('14'!$AG$37:$AG$42,AK14,'14'!$AF$37:$AF$42,1)+COUNTIFS('15'!$AG$36:$AG$41,AK14,'15'!$AF$36:$AF$41,1)+COUNTIFS('16'!$AG$32:$AG$37,AK14,'16'!$AF$32:$AF$37,1)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D6202" s="472"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$34:$AG$39,AK14,'12'!$AF$34:$AF$39,1)+COUNTIFS('13'!$AG$31:$AG$36,AK14,'13'!$AF$31:$AF$36,1)+COUNTIFS('14'!$AG$37:$AG$42,AK14,'14'!$AF$37:$AF$42,1)+COUNTIFS('15'!$AG$36:$AG$41,AK14,'15'!$AF$36:$AF$41,1)+COUNTIFS('16'!$AG$32:$AG$37,AK14,'16'!$AF$32:$AF$37,1)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E6202" s="472" t="str">
        <x:v>Rumus sumber</x:v>
      </x:c>
      <x:c r="F6202" s="472" t="str">
        <x:v>9 Sep 2026 21.01 WIB</x:v>
      </x:c>
    </x:row>
    <x:row r="6203">
      <x:c r="A6203" s="472" t="str">
        <x:v>Resume Karyawan KPI</x:v>
      </x:c>
      <x:c r="B6203" s="472" t="str">
        <x:v>AN14</x:v>
      </x:c>
      <x:c r="C6203" s="472" t="str">
        <x:v>=IF(AM14=0,"",AO14/5*20+AP14/5*25+AQ14/5*25+AR14/5*15+AS14/5*15)</x:v>
      </x:c>
      <x:c r="D6203" s="472"/>
      <x:c r="E6203" s="472" t="str">
        <x:v>Rumus sumber</x:v>
      </x:c>
      <x:c r="F6203" s="472" t="str">
        <x:v>9 Sep 2026 21.01 WIB</x:v>
      </x:c>
    </x:row>
    <x:row r="6204">
      <x:c r="A6204" s="472" t="str">
        <x:v>Resume Karyawan KPI</x:v>
      </x:c>
      <x:c r="B6204" s="472" t="str">
        <x:v>AO14</x:v>
      </x:c>
      <x:c r="C6204" s="472"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$63:$L$68,'9'!$AG$63:$AG$68,AK14,'9'!$AF$63:$AF$68,1)+SUMIFS('10'!$L$30:$L$35,'10'!$AG$30:$AG$35,AK14,'10'!$AF$30:$AF$35,1)+SUMIFS('11'!$L$34:$L$39,'11'!$AG$34:$AG$39,AK14,'11'!$AF$34:$AF$39,1)+SUMIFS('12'!$L$34:$L$39,'12'!$AG$34:$AG$39,AK14,'12'!$AF$34:$AF$39,1)+SUMIFS('13'!$L$31:$L$36,'13'!$AG$31:$AG$36,AK14,'13'!$AF$31:$AF$36,1)+SUMIFS('14'!$L$37:$L$42,'14'!$AG$37:$AG$42,AK14,'14'!$AF$37:$AF$42,1)+SUMIFS('15'!$L$36:$L$41,'15'!$AG$36:$AG$41,AK14,'15'!$AF$36:$AF$41,1)+SUMIFS('16'!$L$32:$L$37,'16'!$AG$32:$AG$37,AK14,'16'!$AF$32:$AF$37,1)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D6204" s="472"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$34:$L$39,'12'!$AG$34:$AG$39,AK14,'12'!$AF$34:$AF$39,1)+SUMIFS('13'!$L$31:$L$36,'13'!$AG$31:$AG$36,AK14,'13'!$AF$31:$AF$36,1)+SUMIFS('14'!$L$37:$L$42,'14'!$AG$37:$AG$42,AK14,'14'!$AF$37:$AF$42,1)+SUMIFS('15'!$L$36:$L$41,'15'!$AG$36:$AG$41,AK14,'15'!$AF$36:$AF$41,1)+SUMIFS('16'!$L$32:$L$37,'16'!$AG$32:$AG$37,AK14,'16'!$AF$32:$AF$37,1)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E6204" s="472" t="str">
        <x:v>Rumus sumber</x:v>
      </x:c>
      <x:c r="F6204" s="472" t="str">
        <x:v>9 Sep 2026 21.01 WIB</x:v>
      </x:c>
    </x:row>
    <x:row r="6205">
      <x:c r="A6205" s="472" t="str">
        <x:v>Resume Karyawan KPI</x:v>
      </x:c>
      <x:c r="B6205" s="472" t="str">
        <x:v>AP14</x:v>
      </x:c>
      <x:c r="C6205" s="472"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$63:$M$68,'9'!$AG$63:$AG$68,AK14,'9'!$AF$63:$AF$68,1)+SUMIFS('10'!$M$30:$M$35,'10'!$AG$30:$AG$35,AK14,'10'!$AF$30:$AF$35,1)+SUMIFS('11'!$M$34:$M$39,'11'!$AG$34:$AG$39,AK14,'11'!$AF$34:$AF$39,1)+SUMIFS('12'!$M$34:$M$39,'12'!$AG$34:$AG$39,AK14,'12'!$AF$34:$AF$39,1)+SUMIFS('13'!$M$31:$M$36,'13'!$AG$31:$AG$36,AK14,'13'!$AF$31:$AF$36,1)+SUMIFS('14'!$M$37:$M$42,'14'!$AG$37:$AG$42,AK14,'14'!$AF$37:$AF$42,1)+SUMIFS('15'!$M$36:$M$41,'15'!$AG$36:$AG$41,AK14,'15'!$AF$36:$AF$41,1)+SUMIFS('16'!$M$32:$M$37,'16'!$AG$32:$AG$37,AK14,'16'!$AF$32:$AF$37,1)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D6205" s="472"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$34:$M$39,'12'!$AG$34:$AG$39,AK14,'12'!$AF$34:$AF$39,1)+SUMIFS('13'!$M$31:$M$36,'13'!$AG$31:$AG$36,AK14,'13'!$AF$31:$AF$36,1)+SUMIFS('14'!$M$37:$M$42,'14'!$AG$37:$AG$42,AK14,'14'!$AF$37:$AF$42,1)+SUMIFS('15'!$M$36:$M$41,'15'!$AG$36:$AG$41,AK14,'15'!$AF$36:$AF$41,1)+SUMIFS('16'!$M$32:$M$37,'16'!$AG$32:$AG$37,AK14,'16'!$AF$32:$AF$37,1)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E6205" s="472" t="str">
        <x:v>Rumus sumber</x:v>
      </x:c>
      <x:c r="F6205" s="472" t="str">
        <x:v>9 Sep 2026 21.01 WIB</x:v>
      </x:c>
    </x:row>
    <x:row r="6206">
      <x:c r="A6206" s="472" t="str">
        <x:v>Resume Karyawan KPI</x:v>
      </x:c>
      <x:c r="B6206" s="472" t="str">
        <x:v>AQ14</x:v>
      </x:c>
      <x:c r="C6206" s="472"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$63:$N$68,'9'!$AG$63:$AG$68,AK14,'9'!$AF$63:$AF$68,1)+SUMIFS('10'!$N$30:$N$35,'10'!$AG$30:$AG$35,AK14,'10'!$AF$30:$AF$35,1)+SUMIFS('11'!$N$34:$N$39,'11'!$AG$34:$AG$39,AK14,'11'!$AF$34:$AF$39,1)+SUMIFS('12'!$N$34:$N$39,'12'!$AG$34:$AG$39,AK14,'12'!$AF$34:$AF$39,1)+SUMIFS('13'!$N$31:$N$36,'13'!$AG$31:$AG$36,AK14,'13'!$AF$31:$AF$36,1)+SUMIFS('14'!$N$37:$N$42,'14'!$AG$37:$AG$42,AK14,'14'!$AF$37:$AF$42,1)+SUMIFS('15'!$N$36:$N$41,'15'!$AG$36:$AG$41,AK14,'15'!$AF$36:$AF$41,1)+SUMIFS('16'!$N$32:$N$37,'16'!$AG$32:$AG$37,AK14,'16'!$AF$32:$AF$37,1)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D6206" s="472"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$34:$N$39,'12'!$AG$34:$AG$39,AK14,'12'!$AF$34:$AF$39,1)+SUMIFS('13'!$N$31:$N$36,'13'!$AG$31:$AG$36,AK14,'13'!$AF$31:$AF$36,1)+SUMIFS('14'!$N$37:$N$42,'14'!$AG$37:$AG$42,AK14,'14'!$AF$37:$AF$42,1)+SUMIFS('15'!$N$36:$N$41,'15'!$AG$36:$AG$41,AK14,'15'!$AF$36:$AF$41,1)+SUMIFS('16'!$N$32:$N$37,'16'!$AG$32:$AG$37,AK14,'16'!$AF$32:$AF$37,1)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E6206" s="472" t="str">
        <x:v>Rumus sumber</x:v>
      </x:c>
      <x:c r="F6206" s="472" t="str">
        <x:v>9 Sep 2026 21.01 WIB</x:v>
      </x:c>
    </x:row>
    <x:row r="6207">
      <x:c r="A6207" s="472" t="str">
        <x:v>Resume Karyawan KPI</x:v>
      </x:c>
      <x:c r="B6207" s="472" t="str">
        <x:v>AR14</x:v>
      </x:c>
      <x:c r="C6207" s="472"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$63:$O$68,'9'!$AG$63:$AG$68,AK14,'9'!$AF$63:$AF$68,1)+SUMIFS('10'!$O$30:$O$35,'10'!$AG$30:$AG$35,AK14,'10'!$AF$30:$AF$35,1)+SUMIFS('11'!$O$34:$O$39,'11'!$AG$34:$AG$39,AK14,'11'!$AF$34:$AF$39,1)+SUMIFS('12'!$O$34:$O$39,'12'!$AG$34:$AG$39,AK14,'12'!$AF$34:$AF$39,1)+SUMIFS('13'!$O$31:$O$36,'13'!$AG$31:$AG$36,AK14,'13'!$AF$31:$AF$36,1)+SUMIFS('14'!$O$37:$O$42,'14'!$AG$37:$AG$42,AK14,'14'!$AF$37:$AF$42,1)+SUMIFS('15'!$O$36:$O$41,'15'!$AG$36:$AG$41,AK14,'15'!$AF$36:$AF$41,1)+SUMIFS('16'!$O$32:$O$37,'16'!$AG$32:$AG$37,AK14,'16'!$AF$32:$AF$37,1)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D6207" s="472"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$34:$O$39,'12'!$AG$34:$AG$39,AK14,'12'!$AF$34:$AF$39,1)+SUMIFS('13'!$O$31:$O$36,'13'!$AG$31:$AG$36,AK14,'13'!$AF$31:$AF$36,1)+SUMIFS('14'!$O$37:$O$42,'14'!$AG$37:$AG$42,AK14,'14'!$AF$37:$AF$42,1)+SUMIFS('15'!$O$36:$O$41,'15'!$AG$36:$AG$41,AK14,'15'!$AF$36:$AF$41,1)+SUMIFS('16'!$O$32:$O$37,'16'!$AG$32:$AG$37,AK14,'16'!$AF$32:$AF$37,1)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E6207" s="472" t="str">
        <x:v>Rumus sumber</x:v>
      </x:c>
      <x:c r="F6207" s="472" t="str">
        <x:v>9 Sep 2026 21.01 WIB</x:v>
      </x:c>
    </x:row>
    <x:row r="6208">
      <x:c r="A6208" s="472" t="str">
        <x:v>Resume Karyawan KPI</x:v>
      </x:c>
      <x:c r="B6208" s="472" t="str">
        <x:v>AS14</x:v>
      </x:c>
      <x:c r="C6208" s="472"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$63:$P$68,'9'!$AG$63:$AG$68,AK14,'9'!$AF$63:$AF$68,1)+SUMIFS('10'!$P$30:$P$35,'10'!$AG$30:$AG$35,AK14,'10'!$AF$30:$AF$35,1)+SUMIFS('11'!$P$34:$P$39,'11'!$AG$34:$AG$39,AK14,'11'!$AF$34:$AF$39,1)+SUMIFS('12'!$P$34:$P$39,'12'!$AG$34:$AG$39,AK14,'12'!$AF$34:$AF$39,1)+SUMIFS('13'!$P$31:$P$36,'13'!$AG$31:$AG$36,AK14,'13'!$AF$31:$AF$36,1)+SUMIFS('14'!$P$37:$P$42,'14'!$AG$37:$AG$42,AK14,'14'!$AF$37:$AF$42,1)+SUMIFS('15'!$P$36:$P$41,'15'!$AG$36:$AG$41,AK14,'15'!$AF$36:$AF$41,1)+SUMIFS('16'!$P$32:$P$37,'16'!$AG$32:$AG$37,AK14,'16'!$AF$32:$AF$37,1)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D6208" s="472"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$34:$P$39,'12'!$AG$34:$AG$39,AK14,'12'!$AF$34:$AF$39,1)+SUMIFS('13'!$P$31:$P$36,'13'!$AG$31:$AG$36,AK14,'13'!$AF$31:$AF$36,1)+SUMIFS('14'!$P$37:$P$42,'14'!$AG$37:$AG$42,AK14,'14'!$AF$37:$AF$42,1)+SUMIFS('15'!$P$36:$P$41,'15'!$AG$36:$AG$41,AK14,'15'!$AF$36:$AF$41,1)+SUMIFS('16'!$P$32:$P$37,'16'!$AG$32:$AG$37,AK14,'16'!$AF$32:$AF$37,1)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E6208" s="472" t="str">
        <x:v>Rumus sumber</x:v>
      </x:c>
      <x:c r="F6208" s="472" t="str">
        <x:v>9 Sep 2026 21.01 WIB</x:v>
      </x:c>
    </x:row>
    <x:row r="6209">
      <x:c r="A6209" s="472" t="str">
        <x:v>Resume Karyawan KPI</x:v>
      </x:c>
      <x:c r="B6209" s="472" t="str">
        <x:v>BD14</x:v>
      </x:c>
      <x:c r="C6209" s="472" t="str">
        <x:v>=IF(COUNTIFS('9'!$AG$63:$AG$68,$AK14,'9'!$AF$63:$AF$68,1)=0,"",SUMIFS('9'!$AC$63:$AC$68,'9'!$AG$63:$AG$68,$AK14,'9'!$AF$63:$AF$68,1)/COUNTIFS('9'!$AG$63:$AG$68,$AK14,'9'!$AF$63:$AF$68,1))</x:v>
      </x:c>
      <x:c r="D6209" s="472" t="str">
        <x:v>=IF(COUNTIFS('9'!$AG$72:$AG$77,$AK14,'9'!$AF$72:$AF$77,1)=0,"",SUMIFS('9'!$AC$72:$AC$77,'9'!$AG$72:$AG$77,$AK14,'9'!$AF$72:$AF$77,1)/COUNTIFS('9'!$AG$72:$AG$77,$AK14,'9'!$AF$72:$AF$77,1))</x:v>
      </x:c>
      <x:c r="E6209" s="472" t="str">
        <x:v>Rumus sumber</x:v>
      </x:c>
      <x:c r="F6209" s="472" t="str">
        <x:v>9 Sep 2026 21.01 WIB</x:v>
      </x:c>
    </x:row>
    <x:row r="6210">
      <x:c r="A6210" s="472" t="str">
        <x:v>Resume Karyawan KPI</x:v>
      </x:c>
      <x:c r="B6210" s="472" t="str">
        <x:v>B15</x:v>
      </x:c>
      <x:c r="C6210" s="472" t="str">
        <x:v>=IF(A15="","",INDEX($X$5:$X$17,MATCH(LARGE($Z$5:$Z$17,A15),$Z$5:$Z$17,0)))</x:v>
      </x:c>
      <x:c r="D6210" s="472"/>
      <x:c r="E6210" s="472" t="str">
        <x:v>Rumus sumber</x:v>
      </x:c>
      <x:c r="F6210" s="472" t="str">
        <x:v>9 Sep 2026 21.01 WIB</x:v>
      </x:c>
    </x:row>
    <x:row r="6211">
      <x:c r="A6211" s="472" t="str">
        <x:v>Resume Karyawan KPI</x:v>
      </x:c>
      <x:c r="B6211" s="472" t="str">
        <x:v>C15</x:v>
      </x:c>
      <x:c r="C6211" s="472" t="str">
        <x:v>=IF(B15="","",INDEX($Y$5:$Y$17,MATCH(B15,$X$5:$X$17,0)))</x:v>
      </x:c>
      <x:c r="D6211" s="472"/>
      <x:c r="E6211" s="472" t="str">
        <x:v>Rumus sumber</x:v>
      </x:c>
      <x:c r="F6211" s="472" t="str">
        <x:v>9 Sep 2026 21.01 WIB</x:v>
      </x:c>
    </x:row>
    <x:row r="6212">
      <x:c r="A6212" s="472" t="str">
        <x:v>Resume Karyawan KPI</x:v>
      </x:c>
      <x:c r="B6212" s="472" t="str">
        <x:v>D15</x:v>
      </x:c>
      <x:c r="C6212" s="472" t="str">
        <x:v>=IF(C15="","",C15/$C$19)</x:v>
      </x:c>
      <x:c r="D6212" s="472"/>
      <x:c r="E6212" s="472" t="str">
        <x:v>Rumus sumber</x:v>
      </x:c>
      <x:c r="F6212" s="472" t="str">
        <x:v>9 Sep 2026 21.01 WIB</x:v>
      </x:c>
    </x:row>
    <x:row r="6213">
      <x:c r="A6213" s="472" t="str">
        <x:v>Resume Karyawan KPI</x:v>
      </x:c>
      <x:c r="B6213" s="472" t="str">
        <x:v>E15</x:v>
      </x:c>
      <x:c r="C6213" s="472" t="str">
        <x:v>=IF(D15="","",SUM($D$6:D15))</x:v>
      </x:c>
      <x:c r="D6213" s="472"/>
      <x:c r="E6213" s="472" t="str">
        <x:v>Rumus sumber</x:v>
      </x:c>
      <x:c r="F6213" s="472" t="str">
        <x:v>9 Sep 2026 21.01 WIB</x:v>
      </x:c>
    </x:row>
    <x:row r="6214">
      <x:c r="A6214" s="472" t="str">
        <x:v>Resume Karyawan KPI</x:v>
      </x:c>
      <x:c r="B6214" s="472" t="str">
        <x:v>Y15</x:v>
      </x:c>
      <x:c r="C6214" s="472" t="str">
        <x:v>=COUNTIF('1'!$D$4:$D$55,X15)+COUNTIF('2'!$D$4:$D$55,X15)+COUNTIF('3'!$D$4:$D$33,X15)+COUNTIF('4'!$D$4:$D$31,X15)+COUNTIF('5'!$D$4:$D$26,X15)+COUNTIF('6'!$D$4:$D$28,X15)+COUNTIF('7'!$D$4:$D$21,X15)+COUNTIF('8'!$D$4:$D$67,X15)+COUNTIF('9'!$D$4:$D$54,X15)+COUNTIF('10'!$D$4:$D$21,X15)+COUNTIF('11'!$D$4:$D$25,X15)+COUNTIF('12'!$D$4:$D$25,X15)+COUNTIF('13'!$D$4:$D$22,X15)+COUNTIF('14'!$D$4:$D$28,X15)+COUNTIF('15'!$D$4:$D$27,X15)+COUNTIF('16'!$D$4:$D$23,X15)+COUNTIF('17'!$D$4:$D$28,X15)+COUNTIF('18'!$D$4:$D$28,X15)+COUNTIF('19'!$D$4:$D$21,X15)+COUNTIF('20'!$D$4:$D$26,X15)+COUNTIF('21'!$D$4:$D$21,X15)+COUNTIF('22'!$D$4:$D$27,X15)+COUNTIF('23'!$D$4:$D$37,X15)+COUNTIF('24'!$D$4:$D$30,X15)+COUNTIF('25'!$D$4:$D$24,X15)+COUNTIF('26'!$D$4:$D$28,X15)+COUNTIF('27'!$D$4:$D$33,X15)+COUNTIF('28'!$D$4:$D$28,X15)+COUNTIF('29'!$D$4:$D$32,X15)+COUNTIF('30'!$D$4:$D$24,X15)+COUNTIF('31'!$D$4:$D$45,X15)</x:v>
      </x:c>
      <x:c r="D6214" s="472" t="str">
        <x:v>=COUNTIF('1'!$D$4:$D$55,X15)+COUNTIF('2'!$D$4:$D$55,X15)+COUNTIF('3'!$D$4:$D$33,X15)+COUNTIF('4'!$D$4:$D$31,X15)+COUNTIF('5'!$D$4:$D$26,X15)+COUNTIF('6'!$D$4:$D$28,X15)+COUNTIF('7'!$D$4:$D$21,X15)+COUNTIF('8'!$D$4:$D$67,X15)+COUNTIF('9'!$D$4:$D$63,X15)+COUNTIF('10'!$D$4:$D$21,X15)+COUNTIF('11'!$D$4:$D$25,X15)+COUNTIF('12'!$D$4:$D$25,X15)+COUNTIF('13'!$D$4:$D$22,X15)+COUNTIF('14'!$D$4:$D$28,X15)+COUNTIF('15'!$D$4:$D$27,X15)+COUNTIF('16'!$D$4:$D$23,X15)+COUNTIF('17'!$D$4:$D$28,X15)+COUNTIF('18'!$D$4:$D$28,X15)+COUNTIF('19'!$D$4:$D$21,X15)+COUNTIF('20'!$D$4:$D$26,X15)+COUNTIF('21'!$D$4:$D$21,X15)+COUNTIF('22'!$D$4:$D$27,X15)+COUNTIF('23'!$D$4:$D$37,X15)+COUNTIF('24'!$D$4:$D$30,X15)+COUNTIF('25'!$D$4:$D$24,X15)+COUNTIF('26'!$D$4:$D$28,X15)+COUNTIF('27'!$D$4:$D$33,X15)+COUNTIF('28'!$D$4:$D$28,X15)+COUNTIF('29'!$D$4:$D$32,X15)+COUNTIF('30'!$D$4:$D$24,X15)+COUNTIF('31'!$D$4:$D$45,X15)</x:v>
      </x:c>
      <x:c r="E6214" s="472" t="str">
        <x:v>Rumus sumber</x:v>
      </x:c>
      <x:c r="F6214" s="472" t="str">
        <x:v>9 Sep 2026 21.01 WIB</x:v>
      </x:c>
    </x:row>
    <x:row r="6215">
      <x:c r="A6215" s="472" t="str">
        <x:v>Resume Karyawan KPI</x:v>
      </x:c>
      <x:c r="B6215" s="472" t="str">
        <x:v>Z15</x:v>
      </x:c>
      <x:c r="C6215" s="472" t="str">
        <x:v>=Y15+(18-ROW())/100000</x:v>
      </x:c>
      <x:c r="D6215" s="472"/>
      <x:c r="E6215" s="472" t="str">
        <x:v>Rumus sumber</x:v>
      </x:c>
      <x:c r="F6215" s="472" t="str">
        <x:v>9 Sep 2026 21.01 WIB</x:v>
      </x:c>
    </x:row>
    <x:row r="6216">
      <x:c r="A6216" s="472" t="str">
        <x:v>Resume Karyawan KPI</x:v>
      </x:c>
      <x:c r="B6216" s="472" t="str">
        <x:v>AC15</x:v>
      </x:c>
      <x:c r="C6216" s="472" t="str">
        <x:v>=COUNTIF('1'!$O$57:$O$60,AA15)+COUNTIF('2'!$O$57:$O$60,AA15)+COUNTIF('3'!$O$35:$O$38,AA15)+COUNTIF('4'!$O$33:$O$36,AA15)+COUNTIF('5'!$O$28:$O$31,AA15)+COUNTIF('6'!$O$30:$O$33,AA15)+COUNTIF('7'!$O$23:$O$26,AA15)+COUNTIF('8'!$O$69:$O$72,AA15)+COUNTIF('9'!$O$56:$O$59,AA15)+COUNTIF('10'!$O$23:$O$26,AA15)+COUNTIF('11'!$O$27:$O$30,AA15)+COUNTIF('12'!$O$27:$O$30,AA15)+COUNTIF('13'!$O$24:$O$27,AA15)+COUNTIF('14'!$O$30:$O$33,AA15)+COUNTIF('15'!$O$29:$O$32,AA15)+COUNTIF('16'!$O$25:$O$28,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D6216" s="472" t="str">
        <x:v>=COUNTIF('1'!$O$57:$O$60,AA15)+COUNTIF('2'!$O$57:$O$60,AA15)+COUNTIF('3'!$O$35:$O$38,AA15)+COUNTIF('4'!$O$33:$O$36,AA15)+COUNTIF('5'!$O$28:$O$31,AA15)+COUNTIF('6'!$O$30:$O$33,AA15)+COUNTIF('7'!$O$23:$O$26,AA15)+COUNTIF('8'!$O$69:$O$72,AA15)+COUNTIF('9'!$O$65:$O$68,AA15)+COUNTIF('10'!$O$23:$O$26,AA15)+COUNTIF('11'!$O$27:$O$30,AA15)+COUNTIF('12'!$O$27:$O$30,AA15)+COUNTIF('13'!$O$24:$O$27,AA15)+COUNTIF('14'!$O$30:$O$33,AA15)+COUNTIF('15'!$O$29:$O$32,AA15)+COUNTIF('16'!$O$25:$O$28,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E6216" s="472" t="str">
        <x:v>Rumus sumber</x:v>
      </x:c>
      <x:c r="F6216" s="472" t="str">
        <x:v>9 Sep 2026 21.01 WIB</x:v>
      </x:c>
    </x:row>
    <x:row r="6217">
      <x:c r="A6217" s="472" t="str">
        <x:v>Resume Karyawan KPI</x:v>
      </x:c>
      <x:c r="B6217" s="472" t="str">
        <x:v>AD15</x:v>
      </x:c>
      <x:c r="C6217" s="472" t="str">
        <x:v>=AC15+(16-ROW())/100000</x:v>
      </x:c>
      <x:c r="D6217" s="472"/>
      <x:c r="E6217" s="472" t="str">
        <x:v>Rumus sumber</x:v>
      </x:c>
      <x:c r="F6217" s="472" t="str">
        <x:v>9 Sep 2026 21.01 WIB</x:v>
      </x:c>
    </x:row>
    <x:row r="6218">
      <x:c r="A6218" s="472" t="str">
        <x:v>Resume Karyawan KPI</x:v>
      </x:c>
      <x:c r="B6218" s="472" t="str">
        <x:v>AM15</x:v>
      </x:c>
      <x:c r="C6218" s="472" t="str">
        <x:v>=COUNTIFS('1'!$AG$64:$AG$69,AK15,'1'!$AF$64:$AF$69,1)+COUNTIFS('2'!$AG$64:$AG$69,AK15,'2'!$AF$64:$AF$69,1)+COUNTIFS('3'!$AG$42:$AG$47,AK15,'3'!$AF$42:$AF$47,1)+COUNTIFS('4'!$AG$40:$AG$45,AK15,'4'!$AF$40:$AF$45,1)+COUNTIFS('5'!$AG$35:$AG$40,AK15,'5'!$AF$35:$AF$40,1)+COUNTIFS('6'!$AG$37:$AG$42,AK15,'6'!$AF$37:$AF$42,1)+COUNTIFS('7'!$AG$30:$AG$35,AK15,'7'!$AF$30:$AF$35,1)+COUNTIFS('8'!$AG$76:$AG$81,AK15,'8'!$AF$76:$AF$81,1)+COUNTIFS('9'!$AG$63:$AG$68,AK15,'9'!$AF$63:$AF$68,1)+COUNTIFS('10'!$AG$30:$AG$35,AK15,'10'!$AF$30:$AF$35,1)+COUNTIFS('11'!$AG$34:$AG$39,AK15,'11'!$AF$34:$AF$39,1)+COUNTIFS('12'!$AG$34:$AG$39,AK15,'12'!$AF$34:$AF$39,1)+COUNTIFS('13'!$AG$31:$AG$36,AK15,'13'!$AF$31:$AF$36,1)+COUNTIFS('14'!$AG$37:$AG$42,AK15,'14'!$AF$37:$AF$42,1)+COUNTIFS('15'!$AG$36:$AG$41,AK15,'15'!$AF$36:$AF$41,1)+COUNTIFS('16'!$AG$32:$AG$37,AK15,'16'!$AF$32:$AF$37,1)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D6218" s="472"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$34:$AG$39,AK15,'12'!$AF$34:$AF$39,1)+COUNTIFS('13'!$AG$31:$AG$36,AK15,'13'!$AF$31:$AF$36,1)+COUNTIFS('14'!$AG$37:$AG$42,AK15,'14'!$AF$37:$AF$42,1)+COUNTIFS('15'!$AG$36:$AG$41,AK15,'15'!$AF$36:$AF$41,1)+COUNTIFS('16'!$AG$32:$AG$37,AK15,'16'!$AF$32:$AF$37,1)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E6218" s="472" t="str">
        <x:v>Rumus sumber</x:v>
      </x:c>
      <x:c r="F6218" s="472" t="str">
        <x:v>9 Sep 2026 21.01 WIB</x:v>
      </x:c>
    </x:row>
    <x:row r="6219">
      <x:c r="A6219" s="472" t="str">
        <x:v>Resume Karyawan KPI</x:v>
      </x:c>
      <x:c r="B6219" s="472" t="str">
        <x:v>AN15</x:v>
      </x:c>
      <x:c r="C6219" s="472" t="str">
        <x:v>=IF(AM15=0,"",AO15/5*20+AP15/5*25+AQ15/5*25+AR15/5*15+AS15/5*15)</x:v>
      </x:c>
      <x:c r="D6219" s="472"/>
      <x:c r="E6219" s="472" t="str">
        <x:v>Rumus sumber</x:v>
      </x:c>
      <x:c r="F6219" s="472" t="str">
        <x:v>9 Sep 2026 21.01 WIB</x:v>
      </x:c>
    </x:row>
    <x:row r="6220">
      <x:c r="A6220" s="472" t="str">
        <x:v>Resume Karyawan KPI</x:v>
      </x:c>
      <x:c r="B6220" s="472" t="str">
        <x:v>AO15</x:v>
      </x:c>
      <x:c r="C6220" s="472"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$63:$L$68,'9'!$AG$63:$AG$68,AK15,'9'!$AF$63:$AF$68,1)+SUMIFS('10'!$L$30:$L$35,'10'!$AG$30:$AG$35,AK15,'10'!$AF$30:$AF$35,1)+SUMIFS('11'!$L$34:$L$39,'11'!$AG$34:$AG$39,AK15,'11'!$AF$34:$AF$39,1)+SUMIFS('12'!$L$34:$L$39,'12'!$AG$34:$AG$39,AK15,'12'!$AF$34:$AF$39,1)+SUMIFS('13'!$L$31:$L$36,'13'!$AG$31:$AG$36,AK15,'13'!$AF$31:$AF$36,1)+SUMIFS('14'!$L$37:$L$42,'14'!$AG$37:$AG$42,AK15,'14'!$AF$37:$AF$42,1)+SUMIFS('15'!$L$36:$L$41,'15'!$AG$36:$AG$41,AK15,'15'!$AF$36:$AF$41,1)+SUMIFS('16'!$L$32:$L$37,'16'!$AG$32:$AG$37,AK15,'16'!$AF$32:$AF$37,1)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D6220" s="472"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$34:$L$39,'12'!$AG$34:$AG$39,AK15,'12'!$AF$34:$AF$39,1)+SUMIFS('13'!$L$31:$L$36,'13'!$AG$31:$AG$36,AK15,'13'!$AF$31:$AF$36,1)+SUMIFS('14'!$L$37:$L$42,'14'!$AG$37:$AG$42,AK15,'14'!$AF$37:$AF$42,1)+SUMIFS('15'!$L$36:$L$41,'15'!$AG$36:$AG$41,AK15,'15'!$AF$36:$AF$41,1)+SUMIFS('16'!$L$32:$L$37,'16'!$AG$32:$AG$37,AK15,'16'!$AF$32:$AF$37,1)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E6220" s="472" t="str">
        <x:v>Rumus sumber</x:v>
      </x:c>
      <x:c r="F6220" s="472" t="str">
        <x:v>9 Sep 2026 21.01 WIB</x:v>
      </x:c>
    </x:row>
    <x:row r="6221">
      <x:c r="A6221" s="472" t="str">
        <x:v>Resume Karyawan KPI</x:v>
      </x:c>
      <x:c r="B6221" s="472" t="str">
        <x:v>AP15</x:v>
      </x:c>
      <x:c r="C6221" s="472"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$63:$M$68,'9'!$AG$63:$AG$68,AK15,'9'!$AF$63:$AF$68,1)+SUMIFS('10'!$M$30:$M$35,'10'!$AG$30:$AG$35,AK15,'10'!$AF$30:$AF$35,1)+SUMIFS('11'!$M$34:$M$39,'11'!$AG$34:$AG$39,AK15,'11'!$AF$34:$AF$39,1)+SUMIFS('12'!$M$34:$M$39,'12'!$AG$34:$AG$39,AK15,'12'!$AF$34:$AF$39,1)+SUMIFS('13'!$M$31:$M$36,'13'!$AG$31:$AG$36,AK15,'13'!$AF$31:$AF$36,1)+SUMIFS('14'!$M$37:$M$42,'14'!$AG$37:$AG$42,AK15,'14'!$AF$37:$AF$42,1)+SUMIFS('15'!$M$36:$M$41,'15'!$AG$36:$AG$41,AK15,'15'!$AF$36:$AF$41,1)+SUMIFS('16'!$M$32:$M$37,'16'!$AG$32:$AG$37,AK15,'16'!$AF$32:$AF$37,1)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D6221" s="472"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$34:$M$39,'12'!$AG$34:$AG$39,AK15,'12'!$AF$34:$AF$39,1)+SUMIFS('13'!$M$31:$M$36,'13'!$AG$31:$AG$36,AK15,'13'!$AF$31:$AF$36,1)+SUMIFS('14'!$M$37:$M$42,'14'!$AG$37:$AG$42,AK15,'14'!$AF$37:$AF$42,1)+SUMIFS('15'!$M$36:$M$41,'15'!$AG$36:$AG$41,AK15,'15'!$AF$36:$AF$41,1)+SUMIFS('16'!$M$32:$M$37,'16'!$AG$32:$AG$37,AK15,'16'!$AF$32:$AF$37,1)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E6221" s="472" t="str">
        <x:v>Rumus sumber</x:v>
      </x:c>
      <x:c r="F6221" s="472" t="str">
        <x:v>9 Sep 2026 21.01 WIB</x:v>
      </x:c>
    </x:row>
    <x:row r="6222">
      <x:c r="A6222" s="472" t="str">
        <x:v>Resume Karyawan KPI</x:v>
      </x:c>
      <x:c r="B6222" s="472" t="str">
        <x:v>AQ15</x:v>
      </x:c>
      <x:c r="C6222" s="472"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$63:$N$68,'9'!$AG$63:$AG$68,AK15,'9'!$AF$63:$AF$68,1)+SUMIFS('10'!$N$30:$N$35,'10'!$AG$30:$AG$35,AK15,'10'!$AF$30:$AF$35,1)+SUMIFS('11'!$N$34:$N$39,'11'!$AG$34:$AG$39,AK15,'11'!$AF$34:$AF$39,1)+SUMIFS('12'!$N$34:$N$39,'12'!$AG$34:$AG$39,AK15,'12'!$AF$34:$AF$39,1)+SUMIFS('13'!$N$31:$N$36,'13'!$AG$31:$AG$36,AK15,'13'!$AF$31:$AF$36,1)+SUMIFS('14'!$N$37:$N$42,'14'!$AG$37:$AG$42,AK15,'14'!$AF$37:$AF$42,1)+SUMIFS('15'!$N$36:$N$41,'15'!$AG$36:$AG$41,AK15,'15'!$AF$36:$AF$41,1)+SUMIFS('16'!$N$32:$N$37,'16'!$AG$32:$AG$37,AK15,'16'!$AF$32:$AF$37,1)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D6222" s="472"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$34:$N$39,'12'!$AG$34:$AG$39,AK15,'12'!$AF$34:$AF$39,1)+SUMIFS('13'!$N$31:$N$36,'13'!$AG$31:$AG$36,AK15,'13'!$AF$31:$AF$36,1)+SUMIFS('14'!$N$37:$N$42,'14'!$AG$37:$AG$42,AK15,'14'!$AF$37:$AF$42,1)+SUMIFS('15'!$N$36:$N$41,'15'!$AG$36:$AG$41,AK15,'15'!$AF$36:$AF$41,1)+SUMIFS('16'!$N$32:$N$37,'16'!$AG$32:$AG$37,AK15,'16'!$AF$32:$AF$37,1)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E6222" s="472" t="str">
        <x:v>Rumus sumber</x:v>
      </x:c>
      <x:c r="F6222" s="472" t="str">
        <x:v>9 Sep 2026 21.01 WIB</x:v>
      </x:c>
    </x:row>
    <x:row r="6223">
      <x:c r="A6223" s="472" t="str">
        <x:v>Resume Karyawan KPI</x:v>
      </x:c>
      <x:c r="B6223" s="472" t="str">
        <x:v>AR15</x:v>
      </x:c>
      <x:c r="C6223" s="472"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$63:$O$68,'9'!$AG$63:$AG$68,AK15,'9'!$AF$63:$AF$68,1)+SUMIFS('10'!$O$30:$O$35,'10'!$AG$30:$AG$35,AK15,'10'!$AF$30:$AF$35,1)+SUMIFS('11'!$O$34:$O$39,'11'!$AG$34:$AG$39,AK15,'11'!$AF$34:$AF$39,1)+SUMIFS('12'!$O$34:$O$39,'12'!$AG$34:$AG$39,AK15,'12'!$AF$34:$AF$39,1)+SUMIFS('13'!$O$31:$O$36,'13'!$AG$31:$AG$36,AK15,'13'!$AF$31:$AF$36,1)+SUMIFS('14'!$O$37:$O$42,'14'!$AG$37:$AG$42,AK15,'14'!$AF$37:$AF$42,1)+SUMIFS('15'!$O$36:$O$41,'15'!$AG$36:$AG$41,AK15,'15'!$AF$36:$AF$41,1)+SUMIFS('16'!$O$32:$O$37,'16'!$AG$32:$AG$37,AK15,'16'!$AF$32:$AF$37,1)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D6223" s="472"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$34:$O$39,'12'!$AG$34:$AG$39,AK15,'12'!$AF$34:$AF$39,1)+SUMIFS('13'!$O$31:$O$36,'13'!$AG$31:$AG$36,AK15,'13'!$AF$31:$AF$36,1)+SUMIFS('14'!$O$37:$O$42,'14'!$AG$37:$AG$42,AK15,'14'!$AF$37:$AF$42,1)+SUMIFS('15'!$O$36:$O$41,'15'!$AG$36:$AG$41,AK15,'15'!$AF$36:$AF$41,1)+SUMIFS('16'!$O$32:$O$37,'16'!$AG$32:$AG$37,AK15,'16'!$AF$32:$AF$37,1)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E6223" s="472" t="str">
        <x:v>Rumus sumber</x:v>
      </x:c>
      <x:c r="F6223" s="472" t="str">
        <x:v>9 Sep 2026 21.01 WIB</x:v>
      </x:c>
    </x:row>
    <x:row r="6224">
      <x:c r="A6224" s="472" t="str">
        <x:v>Resume Karyawan KPI</x:v>
      </x:c>
      <x:c r="B6224" s="472" t="str">
        <x:v>AS15</x:v>
      </x:c>
      <x:c r="C6224" s="472"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$63:$P$68,'9'!$AG$63:$AG$68,AK15,'9'!$AF$63:$AF$68,1)+SUMIFS('10'!$P$30:$P$35,'10'!$AG$30:$AG$35,AK15,'10'!$AF$30:$AF$35,1)+SUMIFS('11'!$P$34:$P$39,'11'!$AG$34:$AG$39,AK15,'11'!$AF$34:$AF$39,1)+SUMIFS('12'!$P$34:$P$39,'12'!$AG$34:$AG$39,AK15,'12'!$AF$34:$AF$39,1)+SUMIFS('13'!$P$31:$P$36,'13'!$AG$31:$AG$36,AK15,'13'!$AF$31:$AF$36,1)+SUMIFS('14'!$P$37:$P$42,'14'!$AG$37:$AG$42,AK15,'14'!$AF$37:$AF$42,1)+SUMIFS('15'!$P$36:$P$41,'15'!$AG$36:$AG$41,AK15,'15'!$AF$36:$AF$41,1)+SUMIFS('16'!$P$32:$P$37,'16'!$AG$32:$AG$37,AK15,'16'!$AF$32:$AF$37,1)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D6224" s="472"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$34:$P$39,'12'!$AG$34:$AG$39,AK15,'12'!$AF$34:$AF$39,1)+SUMIFS('13'!$P$31:$P$36,'13'!$AG$31:$AG$36,AK15,'13'!$AF$31:$AF$36,1)+SUMIFS('14'!$P$37:$P$42,'14'!$AG$37:$AG$42,AK15,'14'!$AF$37:$AF$42,1)+SUMIFS('15'!$P$36:$P$41,'15'!$AG$36:$AG$41,AK15,'15'!$AF$36:$AF$41,1)+SUMIFS('16'!$P$32:$P$37,'16'!$AG$32:$AG$37,AK15,'16'!$AF$32:$AF$37,1)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E6224" s="472" t="str">
        <x:v>Rumus sumber</x:v>
      </x:c>
      <x:c r="F6224" s="472" t="str">
        <x:v>9 Sep 2026 21.01 WIB</x:v>
      </x:c>
    </x:row>
    <x:row r="6225">
      <x:c r="A6225" s="472" t="str">
        <x:v>Resume Karyawan KPI</x:v>
      </x:c>
      <x:c r="B6225" s="472" t="str">
        <x:v>BD15</x:v>
      </x:c>
      <x:c r="C6225" s="472" t="str">
        <x:v>=IF(COUNTIFS('9'!$AG$63:$AG$68,$AK15,'9'!$AF$63:$AF$68,1)=0,"",SUMIFS('9'!$AC$63:$AC$68,'9'!$AG$63:$AG$68,$AK15,'9'!$AF$63:$AF$68,1)/COUNTIFS('9'!$AG$63:$AG$68,$AK15,'9'!$AF$63:$AF$68,1))</x:v>
      </x:c>
      <x:c r="D6225" s="472" t="str">
        <x:v>=IF(COUNTIFS('9'!$AG$72:$AG$77,$AK15,'9'!$AF$72:$AF$77,1)=0,"",SUMIFS('9'!$AC$72:$AC$77,'9'!$AG$72:$AG$77,$AK15,'9'!$AF$72:$AF$77,1)/COUNTIFS('9'!$AG$72:$AG$77,$AK15,'9'!$AF$72:$AF$77,1))</x:v>
      </x:c>
      <x:c r="E6225" s="472" t="str">
        <x:v>Rumus sumber</x:v>
      </x:c>
      <x:c r="F6225" s="472" t="str">
        <x:v>9 Sep 2026 21.01 WIB</x:v>
      </x:c>
    </x:row>
    <x:row r="6226">
      <x:c r="A6226" s="472" t="str">
        <x:v>Resume Karyawan KPI</x:v>
      </x:c>
      <x:c r="B6226" s="472" t="str">
        <x:v>B16</x:v>
      </x:c>
      <x:c r="C6226" s="472" t="str">
        <x:v>=IF(A16="","",INDEX($X$5:$X$17,MATCH(LARGE($Z$5:$Z$17,A16),$Z$5:$Z$17,0)))</x:v>
      </x:c>
      <x:c r="D6226" s="472"/>
      <x:c r="E6226" s="472" t="str">
        <x:v>Rumus sumber</x:v>
      </x:c>
      <x:c r="F6226" s="472" t="str">
        <x:v>9 Sep 2026 21.01 WIB</x:v>
      </x:c>
    </x:row>
    <x:row r="6227">
      <x:c r="A6227" s="472" t="str">
        <x:v>Resume Karyawan KPI</x:v>
      </x:c>
      <x:c r="B6227" s="472" t="str">
        <x:v>C16</x:v>
      </x:c>
      <x:c r="C6227" s="472" t="str">
        <x:v>=IF(B16="","",INDEX($Y$5:$Y$17,MATCH(B16,$X$5:$X$17,0)))</x:v>
      </x:c>
      <x:c r="D6227" s="472"/>
      <x:c r="E6227" s="472" t="str">
        <x:v>Rumus sumber</x:v>
      </x:c>
      <x:c r="F6227" s="472" t="str">
        <x:v>9 Sep 2026 21.01 WIB</x:v>
      </x:c>
    </x:row>
    <x:row r="6228">
      <x:c r="A6228" s="472" t="str">
        <x:v>Resume Karyawan KPI</x:v>
      </x:c>
      <x:c r="B6228" s="472" t="str">
        <x:v>D16</x:v>
      </x:c>
      <x:c r="C6228" s="472" t="str">
        <x:v>=IF(C16="","",C16/$C$19)</x:v>
      </x:c>
      <x:c r="D6228" s="472"/>
      <x:c r="E6228" s="472" t="str">
        <x:v>Rumus sumber</x:v>
      </x:c>
      <x:c r="F6228" s="472" t="str">
        <x:v>9 Sep 2026 21.01 WIB</x:v>
      </x:c>
    </x:row>
    <x:row r="6229">
      <x:c r="A6229" s="472" t="str">
        <x:v>Resume Karyawan KPI</x:v>
      </x:c>
      <x:c r="B6229" s="472" t="str">
        <x:v>E16</x:v>
      </x:c>
      <x:c r="C6229" s="472" t="str">
        <x:v>=IF(D16="","",SUM($D$6:D16))</x:v>
      </x:c>
      <x:c r="D6229" s="472"/>
      <x:c r="E6229" s="472" t="str">
        <x:v>Rumus sumber</x:v>
      </x:c>
      <x:c r="F6229" s="472" t="str">
        <x:v>9 Sep 2026 21.01 WIB</x:v>
      </x:c>
    </x:row>
    <x:row r="6230">
      <x:c r="A6230" s="472" t="str">
        <x:v>Resume Karyawan KPI</x:v>
      </x:c>
      <x:c r="B6230" s="472" t="str">
        <x:v>Y16</x:v>
      </x:c>
      <x:c r="C6230" s="472" t="str">
        <x:v>=COUNTIF('1'!$D$4:$D$55,X16)+COUNTIF('2'!$D$4:$D$55,X16)+COUNTIF('3'!$D$4:$D$33,X16)+COUNTIF('4'!$D$4:$D$31,X16)+COUNTIF('5'!$D$4:$D$26,X16)+COUNTIF('6'!$D$4:$D$28,X16)+COUNTIF('7'!$D$4:$D$21,X16)+COUNTIF('8'!$D$4:$D$67,X16)+COUNTIF('9'!$D$4:$D$54,X16)+COUNTIF('10'!$D$4:$D$21,X16)+COUNTIF('11'!$D$4:$D$25,X16)+COUNTIF('12'!$D$4:$D$25,X16)+COUNTIF('13'!$D$4:$D$22,X16)+COUNTIF('14'!$D$4:$D$28,X16)+COUNTIF('15'!$D$4:$D$27,X16)+COUNTIF('16'!$D$4:$D$23,X16)+COUNTIF('17'!$D$4:$D$28,X16)+COUNTIF('18'!$D$4:$D$28,X16)+COUNTIF('19'!$D$4:$D$21,X16)+COUNTIF('20'!$D$4:$D$26,X16)+COUNTIF('21'!$D$4:$D$21,X16)+COUNTIF('22'!$D$4:$D$27,X16)+COUNTIF('23'!$D$4:$D$37,X16)+COUNTIF('24'!$D$4:$D$30,X16)+COUNTIF('25'!$D$4:$D$24,X16)+COUNTIF('26'!$D$4:$D$28,X16)+COUNTIF('27'!$D$4:$D$33,X16)+COUNTIF('28'!$D$4:$D$28,X16)+COUNTIF('29'!$D$4:$D$32,X16)+COUNTIF('30'!$D$4:$D$24,X16)+COUNTIF('31'!$D$4:$D$45,X16)</x:v>
      </x:c>
      <x:c r="D6230" s="472" t="str">
        <x:v>=COUNTIF('1'!$D$4:$D$55,X16)+COUNTIF('2'!$D$4:$D$55,X16)+COUNTIF('3'!$D$4:$D$33,X16)+COUNTIF('4'!$D$4:$D$31,X16)+COUNTIF('5'!$D$4:$D$26,X16)+COUNTIF('6'!$D$4:$D$28,X16)+COUNTIF('7'!$D$4:$D$21,X16)+COUNTIF('8'!$D$4:$D$67,X16)+COUNTIF('9'!$D$4:$D$63,X16)+COUNTIF('10'!$D$4:$D$21,X16)+COUNTIF('11'!$D$4:$D$25,X16)+COUNTIF('12'!$D$4:$D$25,X16)+COUNTIF('13'!$D$4:$D$22,X16)+COUNTIF('14'!$D$4:$D$28,X16)+COUNTIF('15'!$D$4:$D$27,X16)+COUNTIF('16'!$D$4:$D$23,X16)+COUNTIF('17'!$D$4:$D$28,X16)+COUNTIF('18'!$D$4:$D$28,X16)+COUNTIF('19'!$D$4:$D$21,X16)+COUNTIF('20'!$D$4:$D$26,X16)+COUNTIF('21'!$D$4:$D$21,X16)+COUNTIF('22'!$D$4:$D$27,X16)+COUNTIF('23'!$D$4:$D$37,X16)+COUNTIF('24'!$D$4:$D$30,X16)+COUNTIF('25'!$D$4:$D$24,X16)+COUNTIF('26'!$D$4:$D$28,X16)+COUNTIF('27'!$D$4:$D$33,X16)+COUNTIF('28'!$D$4:$D$28,X16)+COUNTIF('29'!$D$4:$D$32,X16)+COUNTIF('30'!$D$4:$D$24,X16)+COUNTIF('31'!$D$4:$D$45,X16)</x:v>
      </x:c>
      <x:c r="E6230" s="472" t="str">
        <x:v>Rumus sumber</x:v>
      </x:c>
      <x:c r="F6230" s="472" t="str">
        <x:v>9 Sep 2026 21.01 WIB</x:v>
      </x:c>
    </x:row>
    <x:row r="6231">
      <x:c r="A6231" s="472" t="str">
        <x:v>Resume Karyawan KPI</x:v>
      </x:c>
      <x:c r="B6231" s="472" t="str">
        <x:v>Z16</x:v>
      </x:c>
      <x:c r="C6231" s="472" t="str">
        <x:v>=Y16+(18-ROW())/100000</x:v>
      </x:c>
      <x:c r="D6231" s="472"/>
      <x:c r="E6231" s="472" t="str">
        <x:v>Rumus sumber</x:v>
      </x:c>
      <x:c r="F6231" s="472" t="str">
        <x:v>9 Sep 2026 21.01 WIB</x:v>
      </x:c>
    </x:row>
    <x:row r="6232">
      <x:c r="A6232" s="472" t="str">
        <x:v>Resume Karyawan KPI</x:v>
      </x:c>
      <x:c r="B6232" s="472" t="str">
        <x:v>B17</x:v>
      </x:c>
      <x:c r="C6232" s="472" t="str">
        <x:v>=IF(A17="","",INDEX($X$5:$X$17,MATCH(LARGE($Z$5:$Z$17,A17),$Z$5:$Z$17,0)))</x:v>
      </x:c>
      <x:c r="D6232" s="472"/>
      <x:c r="E6232" s="472" t="str">
        <x:v>Rumus sumber</x:v>
      </x:c>
      <x:c r="F6232" s="472" t="str">
        <x:v>9 Sep 2026 21.01 WIB</x:v>
      </x:c>
    </x:row>
    <x:row r="6233">
      <x:c r="A6233" s="472" t="str">
        <x:v>Resume Karyawan KPI</x:v>
      </x:c>
      <x:c r="B6233" s="472" t="str">
        <x:v>C17</x:v>
      </x:c>
      <x:c r="C6233" s="472" t="str">
        <x:v>=IF(B17="","",INDEX($Y$5:$Y$17,MATCH(B17,$X$5:$X$17,0)))</x:v>
      </x:c>
      <x:c r="D6233" s="472"/>
      <x:c r="E6233" s="472" t="str">
        <x:v>Rumus sumber</x:v>
      </x:c>
      <x:c r="F6233" s="472" t="str">
        <x:v>9 Sep 2026 21.01 WIB</x:v>
      </x:c>
    </x:row>
    <x:row r="6234">
      <x:c r="A6234" s="472" t="str">
        <x:v>Resume Karyawan KPI</x:v>
      </x:c>
      <x:c r="B6234" s="472" t="str">
        <x:v>D17</x:v>
      </x:c>
      <x:c r="C6234" s="472" t="str">
        <x:v>=IF(C17="","",C17/$C$19)</x:v>
      </x:c>
      <x:c r="D6234" s="472"/>
      <x:c r="E6234" s="472" t="str">
        <x:v>Rumus sumber</x:v>
      </x:c>
      <x:c r="F6234" s="472" t="str">
        <x:v>9 Sep 2026 21.01 WIB</x:v>
      </x:c>
    </x:row>
    <x:row r="6235">
      <x:c r="A6235" s="472" t="str">
        <x:v>Resume Karyawan KPI</x:v>
      </x:c>
      <x:c r="B6235" s="472" t="str">
        <x:v>E17</x:v>
      </x:c>
      <x:c r="C6235" s="472" t="str">
        <x:v>=IF(D17="","",SUM($D$6:D17))</x:v>
      </x:c>
      <x:c r="D6235" s="472"/>
      <x:c r="E6235" s="472" t="str">
        <x:v>Rumus sumber</x:v>
      </x:c>
      <x:c r="F6235" s="472" t="str">
        <x:v>9 Sep 2026 21.01 WIB</x:v>
      </x:c>
    </x:row>
    <x:row r="6236">
      <x:c r="A6236" s="472" t="str">
        <x:v>Resume Karyawan KPI</x:v>
      </x:c>
      <x:c r="B6236" s="472" t="str">
        <x:v>Y17</x:v>
      </x:c>
      <x:c r="C6236" s="472" t="str">
        <x:v>=COUNTIF('1'!$D$4:$D$55,X17)+COUNTIF('2'!$D$4:$D$55,X17)+COUNTIF('3'!$D$4:$D$33,X17)+COUNTIF('4'!$D$4:$D$31,X17)+COUNTIF('5'!$D$4:$D$26,X17)+COUNTIF('6'!$D$4:$D$28,X17)+COUNTIF('7'!$D$4:$D$21,X17)+COUNTIF('8'!$D$4:$D$67,X17)+COUNTIF('9'!$D$4:$D$54,X17)+COUNTIF('10'!$D$4:$D$21,X17)+COUNTIF('11'!$D$4:$D$25,X17)+COUNTIF('12'!$D$4:$D$25,X17)+COUNTIF('13'!$D$4:$D$22,X17)+COUNTIF('14'!$D$4:$D$28,X17)+COUNTIF('15'!$D$4:$D$27,X17)+COUNTIF('16'!$D$4:$D$23,X17)+COUNTIF('17'!$D$4:$D$28,X17)+COUNTIF('18'!$D$4:$D$28,X17)+COUNTIF('19'!$D$4:$D$21,X17)+COUNTIF('20'!$D$4:$D$26,X17)+COUNTIF('21'!$D$4:$D$21,X17)+COUNTIF('22'!$D$4:$D$27,X17)+COUNTIF('23'!$D$4:$D$37,X17)+COUNTIF('24'!$D$4:$D$30,X17)+COUNTIF('25'!$D$4:$D$24,X17)+COUNTIF('26'!$D$4:$D$28,X17)+COUNTIF('27'!$D$4:$D$33,X17)+COUNTIF('28'!$D$4:$D$28,X17)+COUNTIF('29'!$D$4:$D$32,X17)+COUNTIF('30'!$D$4:$D$24,X17)+COUNTIF('31'!$D$4:$D$45,X17)</x:v>
      </x:c>
      <x:c r="D6236" s="472" t="str">
        <x:v>=COUNTIF('1'!$D$4:$D$55,X17)+COUNTIF('2'!$D$4:$D$55,X17)+COUNTIF('3'!$D$4:$D$33,X17)+COUNTIF('4'!$D$4:$D$31,X17)+COUNTIF('5'!$D$4:$D$26,X17)+COUNTIF('6'!$D$4:$D$28,X17)+COUNTIF('7'!$D$4:$D$21,X17)+COUNTIF('8'!$D$4:$D$67,X17)+COUNTIF('9'!$D$4:$D$63,X17)+COUNTIF('10'!$D$4:$D$21,X17)+COUNTIF('11'!$D$4:$D$25,X17)+COUNTIF('12'!$D$4:$D$25,X17)+COUNTIF('13'!$D$4:$D$22,X17)+COUNTIF('14'!$D$4:$D$28,X17)+COUNTIF('15'!$D$4:$D$27,X17)+COUNTIF('16'!$D$4:$D$23,X17)+COUNTIF('17'!$D$4:$D$28,X17)+COUNTIF('18'!$D$4:$D$28,X17)+COUNTIF('19'!$D$4:$D$21,X17)+COUNTIF('20'!$D$4:$D$26,X17)+COUNTIF('21'!$D$4:$D$21,X17)+COUNTIF('22'!$D$4:$D$27,X17)+COUNTIF('23'!$D$4:$D$37,X17)+COUNTIF('24'!$D$4:$D$30,X17)+COUNTIF('25'!$D$4:$D$24,X17)+COUNTIF('26'!$D$4:$D$28,X17)+COUNTIF('27'!$D$4:$D$33,X17)+COUNTIF('28'!$D$4:$D$28,X17)+COUNTIF('29'!$D$4:$D$32,X17)+COUNTIF('30'!$D$4:$D$24,X17)+COUNTIF('31'!$D$4:$D$45,X17)</x:v>
      </x:c>
      <x:c r="E6236" s="472" t="str">
        <x:v>Rumus sumber</x:v>
      </x:c>
      <x:c r="F6236" s="472" t="str">
        <x:v>9 Sep 2026 21.01 WIB</x:v>
      </x:c>
    </x:row>
    <x:row r="6237">
      <x:c r="A6237" s="472" t="str">
        <x:v>Resume Karyawan KPI</x:v>
      </x:c>
      <x:c r="B6237" s="472" t="str">
        <x:v>Z17</x:v>
      </x:c>
      <x:c r="C6237" s="472" t="str">
        <x:v>=Y17+(18-ROW())/100000</x:v>
      </x:c>
      <x:c r="D6237" s="472"/>
      <x:c r="E6237" s="472" t="str">
        <x:v>Rumus sumber</x:v>
      </x:c>
      <x:c r="F6237" s="472" t="str">
        <x:v>9 Sep 2026 21.01 WIB</x:v>
      </x:c>
    </x:row>
    <x:row r="6238">
      <x:c r="A6238" s="472" t="str">
        <x:v>Resume Karyawan KPI</x:v>
      </x:c>
      <x:c r="B6238" s="472" t="str">
        <x:v>B18</x:v>
      </x:c>
      <x:c r="C6238" s="472" t="str">
        <x:v>=IF(A18="","",INDEX($X$5:$X$17,MATCH(LARGE($Z$5:$Z$17,A18),$Z$5:$Z$17,0)))</x:v>
      </x:c>
      <x:c r="D6238" s="472"/>
      <x:c r="E6238" s="472" t="str">
        <x:v>Rumus sumber</x:v>
      </x:c>
      <x:c r="F6238" s="472" t="str">
        <x:v>9 Sep 2026 21.01 WIB</x:v>
      </x:c>
    </x:row>
    <x:row r="6239">
      <x:c r="A6239" s="472" t="str">
        <x:v>Resume Karyawan KPI</x:v>
      </x:c>
      <x:c r="B6239" s="472" t="str">
        <x:v>C18</x:v>
      </x:c>
      <x:c r="C6239" s="472" t="str">
        <x:v>=IF(B18="","",INDEX($Y$5:$Y$17,MATCH(B18,$X$5:$X$17,0)))</x:v>
      </x:c>
      <x:c r="D6239" s="472"/>
      <x:c r="E6239" s="472" t="str">
        <x:v>Rumus sumber</x:v>
      </x:c>
      <x:c r="F6239" s="472" t="str">
        <x:v>9 Sep 2026 21.01 WIB</x:v>
      </x:c>
    </x:row>
    <x:row r="6240">
      <x:c r="A6240" s="472" t="str">
        <x:v>Resume Karyawan KPI</x:v>
      </x:c>
      <x:c r="B6240" s="472" t="str">
        <x:v>D18</x:v>
      </x:c>
      <x:c r="C6240" s="472" t="str">
        <x:v>=IF(C18="","",C18/$C$19)</x:v>
      </x:c>
      <x:c r="D6240" s="472"/>
      <x:c r="E6240" s="472" t="str">
        <x:v>Rumus sumber</x:v>
      </x:c>
      <x:c r="F6240" s="472" t="str">
        <x:v>9 Sep 2026 21.01 WIB</x:v>
      </x:c>
    </x:row>
    <x:row r="6241">
      <x:c r="A6241" s="472" t="str">
        <x:v>Resume Karyawan KPI</x:v>
      </x:c>
      <x:c r="B6241" s="472" t="str">
        <x:v>E18</x:v>
      </x:c>
      <x:c r="C6241" s="472" t="str">
        <x:v>=IF(D18="","",SUM($D$6:D18))</x:v>
      </x:c>
      <x:c r="D6241" s="472"/>
      <x:c r="E6241" s="472" t="str">
        <x:v>Rumus sumber</x:v>
      </x:c>
      <x:c r="F6241" s="472" t="str">
        <x:v>9 Sep 2026 21.01 WIB</x:v>
      </x:c>
    </x:row>
    <x:row r="6242">
      <x:c r="A6242" s="472" t="str">
        <x:v>Resume Karyawan KPI</x:v>
      </x:c>
      <x:c r="B6242" s="472" t="str">
        <x:v>AW18</x:v>
      </x:c>
      <x:c r="C6242" s="472" t="str">
        <x:v>=IF(COUNT(AW5:AW15)=0,"",AVERAGE(AW5:AW15))</x:v>
      </x:c>
      <x:c r="D6242" s="472"/>
      <x:c r="E6242" s="472" t="str">
        <x:v>Rumus sumber</x:v>
      </x:c>
      <x:c r="F6242" s="472" t="str">
        <x:v>9 Sep 2026 21.01 WIB</x:v>
      </x:c>
    </x:row>
    <x:row r="6243">
      <x:c r="A6243" s="472" t="str">
        <x:v>Resume Karyawan KPI</x:v>
      </x:c>
      <x:c r="B6243" s="472" t="str">
        <x:v>AX18</x:v>
      </x:c>
      <x:c r="C6243" s="472" t="str">
        <x:v>=IF(COUNT(AX5:AX15)=0,"",AVERAGE(AX5:AX15))</x:v>
      </x:c>
      <x:c r="D6243" s="472"/>
      <x:c r="E6243" s="472" t="str">
        <x:v>Rumus sumber</x:v>
      </x:c>
      <x:c r="F6243" s="472" t="str">
        <x:v>9 Sep 2026 21.01 WIB</x:v>
      </x:c>
    </x:row>
    <x:row r="6244">
      <x:c r="A6244" s="472" t="str">
        <x:v>Resume Karyawan KPI</x:v>
      </x:c>
      <x:c r="B6244" s="472" t="str">
        <x:v>AY18</x:v>
      </x:c>
      <x:c r="C6244" s="472" t="str">
        <x:v>=IF(COUNT(AY5:AY15)=0,"",AVERAGE(AY5:AY15))</x:v>
      </x:c>
      <x:c r="D6244" s="472"/>
      <x:c r="E6244" s="472" t="str">
        <x:v>Rumus sumber</x:v>
      </x:c>
      <x:c r="F6244" s="472" t="str">
        <x:v>9 Sep 2026 21.01 WIB</x:v>
      </x:c>
    </x:row>
    <x:row r="6245">
      <x:c r="A6245" s="472" t="str">
        <x:v>Resume Karyawan KPI</x:v>
      </x:c>
      <x:c r="B6245" s="472" t="str">
        <x:v>AZ18</x:v>
      </x:c>
      <x:c r="C6245" s="472" t="str">
        <x:v>=IF(COUNT(AZ5:AZ15)=0,"",AVERAGE(AZ5:AZ15))</x:v>
      </x:c>
      <x:c r="D6245" s="472"/>
      <x:c r="E6245" s="472" t="str">
        <x:v>Rumus sumber</x:v>
      </x:c>
      <x:c r="F6245" s="472" t="str">
        <x:v>9 Sep 2026 21.01 WIB</x:v>
      </x:c>
    </x:row>
    <x:row r="6246">
      <x:c r="A6246" s="472" t="str">
        <x:v>Resume Karyawan KPI</x:v>
      </x:c>
      <x:c r="B6246" s="472" t="str">
        <x:v>BA18</x:v>
      </x:c>
      <x:c r="C6246" s="472" t="str">
        <x:v>=IF(COUNT(BA5:BA15)=0,"",AVERAGE(BA5:BA15))</x:v>
      </x:c>
      <x:c r="D6246" s="472"/>
      <x:c r="E6246" s="472" t="str">
        <x:v>Rumus sumber</x:v>
      </x:c>
      <x:c r="F6246" s="472" t="str">
        <x:v>9 Sep 2026 21.01 WIB</x:v>
      </x:c>
    </x:row>
    <x:row r="6247">
      <x:c r="A6247" s="472" t="str">
        <x:v>Resume Karyawan KPI</x:v>
      </x:c>
      <x:c r="B6247" s="472" t="str">
        <x:v>BB18</x:v>
      </x:c>
      <x:c r="C6247" s="472" t="str">
        <x:v>=IF(COUNT(BB5:BB15)=0,"",AVERAGE(BB5:BB15))</x:v>
      </x:c>
      <x:c r="D6247" s="472"/>
      <x:c r="E6247" s="472" t="str">
        <x:v>Rumus sumber</x:v>
      </x:c>
      <x:c r="F6247" s="472" t="str">
        <x:v>9 Sep 2026 21.01 WIB</x:v>
      </x:c>
    </x:row>
    <x:row r="6248">
      <x:c r="A6248" s="472" t="str">
        <x:v>Resume Karyawan KPI</x:v>
      </x:c>
      <x:c r="B6248" s="472" t="str">
        <x:v>BC18</x:v>
      </x:c>
      <x:c r="C6248" s="472" t="str">
        <x:v>=IF(COUNT(BC5:BC15)=0,"",AVERAGE(BC5:BC15))</x:v>
      </x:c>
      <x:c r="D6248" s="472"/>
      <x:c r="E6248" s="472" t="str">
        <x:v>Rumus sumber</x:v>
      </x:c>
      <x:c r="F6248" s="472" t="str">
        <x:v>9 Sep 2026 21.01 WIB</x:v>
      </x:c>
    </x:row>
    <x:row r="6249">
      <x:c r="A6249" s="472" t="str">
        <x:v>Resume Karyawan KPI</x:v>
      </x:c>
      <x:c r="B6249" s="472" t="str">
        <x:v>BD18</x:v>
      </x:c>
      <x:c r="C6249" s="472" t="str">
        <x:v>=IF(COUNT(BD5:BD15)=0,"",AVERAGE(BD5:BD15))</x:v>
      </x:c>
      <x:c r="D6249" s="472"/>
      <x:c r="E6249" s="472" t="str">
        <x:v>Rumus sumber</x:v>
      </x:c>
      <x:c r="F6249" s="472" t="str">
        <x:v>9 Sep 2026 21.01 WIB</x:v>
      </x:c>
    </x:row>
    <x:row r="6250">
      <x:c r="A6250" s="472" t="str">
        <x:v>Resume Karyawan KPI</x:v>
      </x:c>
      <x:c r="B6250" s="472" t="str">
        <x:v>BE18</x:v>
      </x:c>
      <x:c r="C6250" s="472" t="str">
        <x:v>=IF(COUNT(BE5:BE15)=0,"",AVERAGE(BE5:BE15))</x:v>
      </x:c>
      <x:c r="D6250" s="472"/>
      <x:c r="E6250" s="472" t="str">
        <x:v>Rumus sumber</x:v>
      </x:c>
      <x:c r="F6250" s="472" t="str">
        <x:v>9 Sep 2026 21.01 WIB</x:v>
      </x:c>
    </x:row>
    <x:row r="6251">
      <x:c r="A6251" s="472" t="str">
        <x:v>Resume Karyawan KPI</x:v>
      </x:c>
      <x:c r="B6251" s="472" t="str">
        <x:v>BF18</x:v>
      </x:c>
      <x:c r="C6251" s="472" t="str">
        <x:v>=IF(COUNT(BF5:BF15)=0,"",AVERAGE(BF5:BF15))</x:v>
      </x:c>
      <x:c r="D6251" s="472"/>
      <x:c r="E6251" s="472" t="str">
        <x:v>Rumus sumber</x:v>
      </x:c>
      <x:c r="F6251" s="472" t="str">
        <x:v>9 Sep 2026 21.01 WIB</x:v>
      </x:c>
    </x:row>
    <x:row r="6252">
      <x:c r="A6252" s="472" t="str">
        <x:v>Resume Karyawan KPI</x:v>
      </x:c>
      <x:c r="B6252" s="472" t="str">
        <x:v>BG18</x:v>
      </x:c>
      <x:c r="C6252" s="472" t="str">
        <x:v>=IF(COUNT(BG5:BG15)=0,"",AVERAGE(BG5:BG15))</x:v>
      </x:c>
      <x:c r="D6252" s="472"/>
      <x:c r="E6252" s="472" t="str">
        <x:v>Rumus sumber</x:v>
      </x:c>
      <x:c r="F6252" s="472" t="str">
        <x:v>9 Sep 2026 21.01 WIB</x:v>
      </x:c>
    </x:row>
    <x:row r="6253">
      <x:c r="A6253" s="472" t="str">
        <x:v>Resume Karyawan KPI</x:v>
      </x:c>
      <x:c r="B6253" s="472" t="str">
        <x:v>BH18</x:v>
      </x:c>
      <x:c r="C6253" s="472" t="str">
        <x:v>=IF(COUNT(BH5:BH15)=0,"",AVERAGE(BH5:BH15))</x:v>
      </x:c>
      <x:c r="D6253" s="472"/>
      <x:c r="E6253" s="472" t="str">
        <x:v>Rumus sumber</x:v>
      </x:c>
      <x:c r="F6253" s="472" t="str">
        <x:v>9 Sep 2026 21.01 WIB</x:v>
      </x:c>
    </x:row>
    <x:row r="6254">
      <x:c r="A6254" s="472" t="str">
        <x:v>Resume Karyawan KPI</x:v>
      </x:c>
      <x:c r="B6254" s="472" t="str">
        <x:v>BI18</x:v>
      </x:c>
      <x:c r="C6254" s="472" t="str">
        <x:v>=IF(COUNT(BI5:BI15)=0,"",AVERAGE(BI5:BI15))</x:v>
      </x:c>
      <x:c r="D6254" s="472"/>
      <x:c r="E6254" s="472" t="str">
        <x:v>Rumus sumber</x:v>
      </x:c>
      <x:c r="F6254" s="472" t="str">
        <x:v>9 Sep 2026 21.01 WIB</x:v>
      </x:c>
    </x:row>
    <x:row r="6255">
      <x:c r="A6255" s="472" t="str">
        <x:v>Resume Karyawan KPI</x:v>
      </x:c>
      <x:c r="B6255" s="472" t="str">
        <x:v>BJ18</x:v>
      </x:c>
      <x:c r="C6255" s="472" t="str">
        <x:v>=IF(COUNT(BJ5:BJ15)=0,"",AVERAGE(BJ5:BJ15))</x:v>
      </x:c>
      <x:c r="D6255" s="472"/>
      <x:c r="E6255" s="472" t="str">
        <x:v>Rumus sumber</x:v>
      </x:c>
      <x:c r="F6255" s="472" t="str">
        <x:v>9 Sep 2026 21.01 WIB</x:v>
      </x:c>
    </x:row>
    <x:row r="6256">
      <x:c r="A6256" s="472" t="str">
        <x:v>Resume Karyawan KPI</x:v>
      </x:c>
      <x:c r="B6256" s="472" t="str">
        <x:v>BK18</x:v>
      </x:c>
      <x:c r="C6256" s="472" t="str">
        <x:v>=IF(COUNT(BK5:BK15)=0,"",AVERAGE(BK5:BK15))</x:v>
      </x:c>
      <x:c r="D6256" s="472"/>
      <x:c r="E6256" s="472" t="str">
        <x:v>Rumus sumber</x:v>
      </x:c>
      <x:c r="F6256" s="472" t="str">
        <x:v>9 Sep 2026 21.01 WIB</x:v>
      </x:c>
    </x:row>
    <x:row r="6257">
      <x:c r="A6257" s="472" t="str">
        <x:v>Resume Karyawan KPI</x:v>
      </x:c>
      <x:c r="B6257" s="472" t="str">
        <x:v>BL18</x:v>
      </x:c>
      <x:c r="C6257" s="472" t="str">
        <x:v>=IF(COUNT(BL5:BL15)=0,"",AVERAGE(BL5:BL15))</x:v>
      </x:c>
      <x:c r="D6257" s="472"/>
      <x:c r="E6257" s="472" t="str">
        <x:v>Rumus sumber</x:v>
      </x:c>
      <x:c r="F6257" s="472" t="str">
        <x:v>9 Sep 2026 21.01 WIB</x:v>
      </x:c>
    </x:row>
    <x:row r="6258">
      <x:c r="A6258" s="472" t="str">
        <x:v>Resume Karyawan KPI</x:v>
      </x:c>
      <x:c r="B6258" s="472" t="str">
        <x:v>BM18</x:v>
      </x:c>
      <x:c r="C6258" s="472" t="str">
        <x:v>=IF(COUNT(BM5:BM15)=0,"",AVERAGE(BM5:BM15))</x:v>
      </x:c>
      <x:c r="D6258" s="472"/>
      <x:c r="E6258" s="472" t="str">
        <x:v>Rumus sumber</x:v>
      </x:c>
      <x:c r="F6258" s="472" t="str">
        <x:v>9 Sep 2026 21.01 WIB</x:v>
      </x:c>
    </x:row>
    <x:row r="6259">
      <x:c r="A6259" s="472" t="str">
        <x:v>Resume Karyawan KPI</x:v>
      </x:c>
      <x:c r="B6259" s="472" t="str">
        <x:v>BN18</x:v>
      </x:c>
      <x:c r="C6259" s="472" t="str">
        <x:v>=IF(COUNT(BN5:BN15)=0,"",AVERAGE(BN5:BN15))</x:v>
      </x:c>
      <x:c r="D6259" s="472"/>
      <x:c r="E6259" s="472" t="str">
        <x:v>Rumus sumber</x:v>
      </x:c>
      <x:c r="F6259" s="472" t="str">
        <x:v>9 Sep 2026 21.01 WIB</x:v>
      </x:c>
    </x:row>
    <x:row r="6260">
      <x:c r="A6260" s="472" t="str">
        <x:v>Resume Karyawan KPI</x:v>
      </x:c>
      <x:c r="B6260" s="472" t="str">
        <x:v>BO18</x:v>
      </x:c>
      <x:c r="C6260" s="472" t="str">
        <x:v>=IF(COUNT(BO5:BO15)=0,"",AVERAGE(BO5:BO15))</x:v>
      </x:c>
      <x:c r="D6260" s="472"/>
      <x:c r="E6260" s="472" t="str">
        <x:v>Rumus sumber</x:v>
      </x:c>
      <x:c r="F6260" s="472" t="str">
        <x:v>9 Sep 2026 21.01 WIB</x:v>
      </x:c>
    </x:row>
    <x:row r="6261">
      <x:c r="A6261" s="472" t="str">
        <x:v>Resume Karyawan KPI</x:v>
      </x:c>
      <x:c r="B6261" s="472" t="str">
        <x:v>BP18</x:v>
      </x:c>
      <x:c r="C6261" s="472" t="str">
        <x:v>=IF(COUNT(BP5:BP15)=0,"",AVERAGE(BP5:BP15))</x:v>
      </x:c>
      <x:c r="D6261" s="472"/>
      <x:c r="E6261" s="472" t="str">
        <x:v>Rumus sumber</x:v>
      </x:c>
      <x:c r="F6261" s="472" t="str">
        <x:v>9 Sep 2026 21.01 WIB</x:v>
      </x:c>
    </x:row>
    <x:row r="6262">
      <x:c r="A6262" s="472" t="str">
        <x:v>Resume Karyawan KPI</x:v>
      </x:c>
      <x:c r="B6262" s="472" t="str">
        <x:v>BQ18</x:v>
      </x:c>
      <x:c r="C6262" s="472" t="str">
        <x:v>=IF(COUNT(BQ5:BQ15)=0,"",AVERAGE(BQ5:BQ15))</x:v>
      </x:c>
      <x:c r="D6262" s="472"/>
      <x:c r="E6262" s="472" t="str">
        <x:v>Rumus sumber</x:v>
      </x:c>
      <x:c r="F6262" s="472" t="str">
        <x:v>9 Sep 2026 21.01 WIB</x:v>
      </x:c>
    </x:row>
    <x:row r="6263">
      <x:c r="A6263" s="472" t="str">
        <x:v>Resume Karyawan KPI</x:v>
      </x:c>
      <x:c r="B6263" s="472" t="str">
        <x:v>BR18</x:v>
      </x:c>
      <x:c r="C6263" s="472" t="str">
        <x:v>=IF(COUNT(BR5:BR15)=0,"",AVERAGE(BR5:BR15))</x:v>
      </x:c>
      <x:c r="D6263" s="472"/>
      <x:c r="E6263" s="472" t="str">
        <x:v>Rumus sumber</x:v>
      </x:c>
      <x:c r="F6263" s="472" t="str">
        <x:v>9 Sep 2026 21.01 WIB</x:v>
      </x:c>
    </x:row>
    <x:row r="6264">
      <x:c r="A6264" s="472" t="str">
        <x:v>Resume Karyawan KPI</x:v>
      </x:c>
      <x:c r="B6264" s="472" t="str">
        <x:v>BS18</x:v>
      </x:c>
      <x:c r="C6264" s="472" t="str">
        <x:v>=IF(COUNT(BS5:BS15)=0,"",AVERAGE(BS5:BS15))</x:v>
      </x:c>
      <x:c r="D6264" s="472"/>
      <x:c r="E6264" s="472" t="str">
        <x:v>Rumus sumber</x:v>
      </x:c>
      <x:c r="F6264" s="472" t="str">
        <x:v>9 Sep 2026 21.01 WIB</x:v>
      </x:c>
    </x:row>
    <x:row r="6265">
      <x:c r="A6265" s="472" t="str">
        <x:v>Resume Karyawan KPI</x:v>
      </x:c>
      <x:c r="B6265" s="472" t="str">
        <x:v>BT18</x:v>
      </x:c>
      <x:c r="C6265" s="472" t="str">
        <x:v>=IF(COUNT(BT5:BT15)=0,"",AVERAGE(BT5:BT15))</x:v>
      </x:c>
      <x:c r="D6265" s="472"/>
      <x:c r="E6265" s="472" t="str">
        <x:v>Rumus sumber</x:v>
      </x:c>
      <x:c r="F6265" s="472" t="str">
        <x:v>9 Sep 2026 21.01 WIB</x:v>
      </x:c>
    </x:row>
    <x:row r="6266">
      <x:c r="A6266" s="472" t="str">
        <x:v>Resume Karyawan KPI</x:v>
      </x:c>
      <x:c r="B6266" s="472" t="str">
        <x:v>BU18</x:v>
      </x:c>
      <x:c r="C6266" s="472" t="str">
        <x:v>=IF(COUNT(BU5:BU15)=0,"",AVERAGE(BU5:BU15))</x:v>
      </x:c>
      <x:c r="D6266" s="472"/>
      <x:c r="E6266" s="472" t="str">
        <x:v>Rumus sumber</x:v>
      </x:c>
      <x:c r="F6266" s="472" t="str">
        <x:v>9 Sep 2026 21.01 WIB</x:v>
      </x:c>
    </x:row>
    <x:row r="6267">
      <x:c r="A6267" s="472" t="str">
        <x:v>Resume Karyawan KPI</x:v>
      </x:c>
      <x:c r="B6267" s="472" t="str">
        <x:v>BV18</x:v>
      </x:c>
      <x:c r="C6267" s="472" t="str">
        <x:v>=IF(COUNT(BV5:BV15)=0,"",AVERAGE(BV5:BV15))</x:v>
      </x:c>
      <x:c r="D6267" s="472"/>
      <x:c r="E6267" s="472" t="str">
        <x:v>Rumus sumber</x:v>
      </x:c>
      <x:c r="F6267" s="472" t="str">
        <x:v>9 Sep 2026 21.01 WIB</x:v>
      </x:c>
    </x:row>
    <x:row r="6268">
      <x:c r="A6268" s="472" t="str">
        <x:v>Resume Karyawan KPI</x:v>
      </x:c>
      <x:c r="B6268" s="472" t="str">
        <x:v>BW18</x:v>
      </x:c>
      <x:c r="C6268" s="472" t="str">
        <x:v>=IF(COUNT(BW5:BW15)=0,"",AVERAGE(BW5:BW15))</x:v>
      </x:c>
      <x:c r="D6268" s="472"/>
      <x:c r="E6268" s="472" t="str">
        <x:v>Rumus sumber</x:v>
      </x:c>
      <x:c r="F6268" s="472" t="str">
        <x:v>9 Sep 2026 21.01 WIB</x:v>
      </x:c>
    </x:row>
    <x:row r="6269">
      <x:c r="A6269" s="472" t="str">
        <x:v>Resume Karyawan KPI</x:v>
      </x:c>
      <x:c r="B6269" s="472" t="str">
        <x:v>BX18</x:v>
      </x:c>
      <x:c r="C6269" s="472" t="str">
        <x:v>=IF(COUNT(BX5:BX15)=0,"",AVERAGE(BX5:BX15))</x:v>
      </x:c>
      <x:c r="D6269" s="472"/>
      <x:c r="E6269" s="472" t="str">
        <x:v>Rumus sumber</x:v>
      </x:c>
      <x:c r="F6269" s="472" t="str">
        <x:v>9 Sep 2026 21.01 WIB</x:v>
      </x:c>
    </x:row>
    <x:row r="6270">
      <x:c r="A6270" s="472" t="str">
        <x:v>Resume Karyawan KPI</x:v>
      </x:c>
      <x:c r="B6270" s="472" t="str">
        <x:v>BY18</x:v>
      </x:c>
      <x:c r="C6270" s="472" t="str">
        <x:v>=IF(COUNT(BY5:BY15)=0,"",AVERAGE(BY5:BY15))</x:v>
      </x:c>
      <x:c r="D6270" s="472"/>
      <x:c r="E6270" s="472" t="str">
        <x:v>Rumus sumber</x:v>
      </x:c>
      <x:c r="F6270" s="472" t="str">
        <x:v>9 Sep 2026 21.01 WIB</x:v>
      </x:c>
    </x:row>
    <x:row r="6271">
      <x:c r="A6271" s="472" t="str">
        <x:v>Resume Karyawan KPI</x:v>
      </x:c>
      <x:c r="B6271" s="472" t="str">
        <x:v>BZ18</x:v>
      </x:c>
      <x:c r="C6271" s="472" t="str">
        <x:v>=IF(COUNT(BZ5:BZ15)=0,"",AVERAGE(BZ5:BZ15))</x:v>
      </x:c>
      <x:c r="D6271" s="472"/>
      <x:c r="E6271" s="472" t="str">
        <x:v>Rumus sumber</x:v>
      </x:c>
      <x:c r="F6271" s="472" t="str">
        <x:v>9 Sep 2026 21.01 WIB</x:v>
      </x:c>
    </x:row>
    <x:row r="6272">
      <x:c r="A6272" s="472" t="str">
        <x:v>Resume Karyawan KPI</x:v>
      </x:c>
      <x:c r="B6272" s="472" t="str">
        <x:v>C19</x:v>
      </x:c>
      <x:c r="C6272" s="472" t="n">
        <x:v>304</x:v>
      </x:c>
      <x:c r="D6272" s="472" t="n">
        <x:v>331</x:v>
      </x:c>
      <x:c r="E6272" s="472" t="str">
        <x:v>Input sumber</x:v>
      </x:c>
      <x:c r="F6272" s="472" t="str">
        <x:v>9 Sep 2026 21.01 WIB</x:v>
      </x:c>
    </x:row>
    <x:row r="6273">
      <x:c r="A6273" s="472" t="str">
        <x:v>Resume Karyawan KPI</x:v>
      </x:c>
      <x:c r="B6273" s="472" t="str">
        <x:v>H25</x:v>
      </x:c>
      <x:c r="C6273" s="472" t="n">
        <x:v>174</x:v>
      </x:c>
      <x:c r="D6273" s="472" t="n">
        <x:v>188</x:v>
      </x:c>
      <x:c r="E6273" s="472" t="str">
        <x:v>Input sumber</x:v>
      </x:c>
      <x:c r="F6273" s="472" t="str">
        <x:v>9 Sep 2026 21.01 WIB</x:v>
      </x:c>
    </x:row>
    <x:row r="6274">
      <x:c r="A6274" s="472" t="str">
        <x:v>Resume Karyawan KPI</x:v>
      </x:c>
      <x:c r="B6274" s="472" t="str">
        <x:v>I25</x:v>
      </x:c>
      <x:c r="C6274" s="472" t="n">
        <x:v>0.593856655</x:v>
      </x:c>
      <x:c r="D6274" s="472" t="n">
        <x:v>0.61038961</x:v>
      </x:c>
      <x:c r="E6274" s="472" t="str">
        <x:v>Input sumber</x:v>
      </x:c>
      <x:c r="F6274" s="472" t="str">
        <x:v>9 Sep 2026 21.01 WIB</x:v>
      </x:c>
    </x:row>
    <x:row r="6275">
      <x:c r="A6275" s="472" t="str">
        <x:v>Resume Karyawan KPI</x:v>
      </x:c>
      <x:c r="B6275" s="472" t="str">
        <x:v>B26</x:v>
      </x:c>
      <x:c r="C6275" s="472" t="str">
        <x:v>=IF(A26="","",INDEX($AB$5:$AB$15,MATCH(A26,$AA$5:$AA$15,0)))</x:v>
      </x:c>
      <x:c r="D6275" s="472"/>
      <x:c r="E6275" s="472" t="str">
        <x:v>Rumus sumber</x:v>
      </x:c>
      <x:c r="F6275" s="472" t="str">
        <x:v>9 Sep 2026 21.01 WIB</x:v>
      </x:c>
    </x:row>
    <x:row r="6276">
      <x:c r="A6276" s="472" t="str">
        <x:v>Resume Karyawan KPI</x:v>
      </x:c>
      <x:c r="B6276" s="472" t="str">
        <x:v>C26</x:v>
      </x:c>
      <x:c r="C6276" s="472" t="str">
        <x:v>=IF(A26="","",INDEX($AC$5:$AC$15,MATCH(A26,$AA$5:$AA$15,0)))</x:v>
      </x:c>
      <x:c r="D6276" s="472"/>
      <x:c r="E6276" s="472" t="str">
        <x:v>Rumus sumber</x:v>
      </x:c>
      <x:c r="F6276" s="472" t="str">
        <x:v>9 Sep 2026 21.01 WIB</x:v>
      </x:c>
    </x:row>
    <x:row r="6277">
      <x:c r="A6277" s="472" t="str">
        <x:v>Resume Karyawan KPI</x:v>
      </x:c>
      <x:c r="B6277" s="472" t="str">
        <x:v>D26</x:v>
      </x:c>
      <x:c r="C6277" s="472" t="str">
        <x:v>=IF(A26="","",IFERROR(C26/SUM($C$25:$C$35),0))</x:v>
      </x:c>
      <x:c r="D6277" s="472"/>
      <x:c r="E6277" s="472" t="str">
        <x:v>Rumus sumber</x:v>
      </x:c>
      <x:c r="F6277" s="472" t="str">
        <x:v>9 Sep 2026 21.01 WIB</x:v>
      </x:c>
    </x:row>
    <x:row r="6278">
      <x:c r="A6278" s="472" t="str">
        <x:v>Resume Karyawan KPI</x:v>
      </x:c>
      <x:c r="B6278" s="472" t="str">
        <x:v>G26</x:v>
      </x:c>
      <x:c r="C6278" s="472" t="str">
        <x:v>=IF(F26="","",INDEX($AE$5:$AE$9,MATCH(LARGE($AG$5:$AG$9,F26),$AG$5:$AG$9,0)))</x:v>
      </x:c>
      <x:c r="D6278" s="472"/>
      <x:c r="E6278" s="472" t="str">
        <x:v>Rumus sumber</x:v>
      </x:c>
      <x:c r="F6278" s="472" t="str">
        <x:v>9 Sep 2026 21.01 WIB</x:v>
      </x:c>
    </x:row>
    <x:row r="6279">
      <x:c r="A6279" s="472" t="str">
        <x:v>Resume Karyawan KPI</x:v>
      </x:c>
      <x:c r="B6279" s="472" t="str">
        <x:v>H26</x:v>
      </x:c>
      <x:c r="C6279" s="472" t="n">
        <x:v>98</x:v>
      </x:c>
      <x:c r="D6279" s="472" t="n">
        <x:v>99</x:v>
      </x:c>
      <x:c r="E6279" s="472" t="str">
        <x:v>Input sumber</x:v>
      </x:c>
      <x:c r="F6279" s="472" t="str">
        <x:v>9 Sep 2026 21.01 WIB</x:v>
      </x:c>
    </x:row>
    <x:row r="6280">
      <x:c r="A6280" s="472" t="str">
        <x:v>Resume Karyawan KPI</x:v>
      </x:c>
      <x:c r="B6280" s="472" t="str">
        <x:v>H26</x:v>
      </x:c>
      <x:c r="C6280" s="472" t="str">
        <x:v>=IF(G26="","",INDEX($AF$5:$AF$9,MATCH(G26,$AE$5:$AE$9,0)))</x:v>
      </x:c>
      <x:c r="D6280" s="472"/>
      <x:c r="E6280" s="472" t="str">
        <x:v>Rumus sumber</x:v>
      </x:c>
      <x:c r="F6280" s="472" t="str">
        <x:v>9 Sep 2026 21.01 WIB</x:v>
      </x:c>
    </x:row>
    <x:row r="6281">
      <x:c r="A6281" s="472" t="str">
        <x:v>Resume Karyawan KPI</x:v>
      </x:c>
      <x:c r="B6281" s="472" t="str">
        <x:v>I26</x:v>
      </x:c>
      <x:c r="C6281" s="472" t="n">
        <x:v>0.33447099</x:v>
      </x:c>
      <x:c r="D6281" s="472" t="n">
        <x:v>0.321428571</x:v>
      </x:c>
      <x:c r="E6281" s="472" t="str">
        <x:v>Input sumber</x:v>
      </x:c>
      <x:c r="F6281" s="472" t="str">
        <x:v>9 Sep 2026 21.01 WIB</x:v>
      </x:c>
    </x:row>
    <x:row r="6282">
      <x:c r="A6282" s="472" t="str">
        <x:v>Resume Karyawan KPI</x:v>
      </x:c>
      <x:c r="B6282" s="472" t="str">
        <x:v>I26</x:v>
      </x:c>
      <x:c r="C6282" s="472" t="str">
        <x:v>=IF(H26="","",IFERROR(H26/SUM($H$25:$H$29),0))</x:v>
      </x:c>
      <x:c r="D6282" s="472"/>
      <x:c r="E6282" s="472" t="str">
        <x:v>Rumus sumber</x:v>
      </x:c>
      <x:c r="F6282" s="472" t="str">
        <x:v>9 Sep 2026 21.01 WIB</x:v>
      </x:c>
    </x:row>
    <x:row r="6283">
      <x:c r="A6283" s="472" t="str">
        <x:v>Resume Karyawan KPI</x:v>
      </x:c>
      <x:c r="B6283" s="472" t="str">
        <x:v>B27</x:v>
      </x:c>
      <x:c r="C6283" s="472" t="str">
        <x:v>=IF(A27="","",INDEX($AB$5:$AB$15,MATCH(A27,$AA$5:$AA$15,0)))</x:v>
      </x:c>
      <x:c r="D6283" s="472"/>
      <x:c r="E6283" s="472" t="str">
        <x:v>Rumus sumber</x:v>
      </x:c>
      <x:c r="F6283" s="472" t="str">
        <x:v>9 Sep 2026 21.01 WIB</x:v>
      </x:c>
    </x:row>
    <x:row r="6284">
      <x:c r="A6284" s="472" t="str">
        <x:v>Resume Karyawan KPI</x:v>
      </x:c>
      <x:c r="B6284" s="472" t="str">
        <x:v>C27</x:v>
      </x:c>
      <x:c r="C6284" s="472" t="str">
        <x:v>=IF(A27="","",INDEX($AC$5:$AC$15,MATCH(A27,$AA$5:$AA$15,0)))</x:v>
      </x:c>
      <x:c r="D6284" s="472"/>
      <x:c r="E6284" s="472" t="str">
        <x:v>Rumus sumber</x:v>
      </x:c>
      <x:c r="F6284" s="472" t="str">
        <x:v>9 Sep 2026 21.01 WIB</x:v>
      </x:c>
    </x:row>
    <x:row r="6285">
      <x:c r="A6285" s="472" t="str">
        <x:v>Resume Karyawan KPI</x:v>
      </x:c>
      <x:c r="B6285" s="472" t="str">
        <x:v>D27</x:v>
      </x:c>
      <x:c r="C6285" s="472" t="str">
        <x:v>=IF(A27="","",IFERROR(C27/SUM($C$25:$C$35),0))</x:v>
      </x:c>
      <x:c r="D6285" s="472"/>
      <x:c r="E6285" s="472" t="str">
        <x:v>Rumus sumber</x:v>
      </x:c>
      <x:c r="F6285" s="472" t="str">
        <x:v>9 Sep 2026 21.01 WIB</x:v>
      </x:c>
    </x:row>
    <x:row r="6286">
      <x:c r="A6286" s="472" t="str">
        <x:v>Resume Karyawan KPI</x:v>
      </x:c>
      <x:c r="B6286" s="472" t="str">
        <x:v>G27</x:v>
      </x:c>
      <x:c r="C6286" s="472" t="str">
        <x:v>=IF(F27="","",INDEX($AE$5:$AE$9,MATCH(LARGE($AG$5:$AG$9,F27),$AG$5:$AG$9,0)))</x:v>
      </x:c>
      <x:c r="D6286" s="472"/>
      <x:c r="E6286" s="472" t="str">
        <x:v>Rumus sumber</x:v>
      </x:c>
      <x:c r="F6286" s="472" t="str">
        <x:v>9 Sep 2026 21.01 WIB</x:v>
      </x:c>
    </x:row>
    <x:row r="6287">
      <x:c r="A6287" s="472" t="str">
        <x:v>Resume Karyawan KPI</x:v>
      </x:c>
      <x:c r="B6287" s="472" t="str">
        <x:v>H27</x:v>
      </x:c>
      <x:c r="C6287" s="472" t="str">
        <x:v>=IF(G27="","",INDEX($AF$5:$AF$9,MATCH(G27,$AE$5:$AE$9,0)))</x:v>
      </x:c>
      <x:c r="D6287" s="472"/>
      <x:c r="E6287" s="472" t="str">
        <x:v>Rumus sumber</x:v>
      </x:c>
      <x:c r="F6287" s="472" t="str">
        <x:v>9 Sep 2026 21.01 WIB</x:v>
      </x:c>
    </x:row>
    <x:row r="6288">
      <x:c r="A6288" s="472" t="str">
        <x:v>Resume Karyawan KPI</x:v>
      </x:c>
      <x:c r="B6288" s="472" t="str">
        <x:v>I27</x:v>
      </x:c>
      <x:c r="C6288" s="472" t="n">
        <x:v>0.071672355</x:v>
      </x:c>
      <x:c r="D6288" s="472" t="n">
        <x:v>0.068181818</x:v>
      </x:c>
      <x:c r="E6288" s="472" t="str">
        <x:v>Input sumber</x:v>
      </x:c>
      <x:c r="F6288" s="472" t="str">
        <x:v>9 Sep 2026 21.01 WIB</x:v>
      </x:c>
    </x:row>
    <x:row r="6289">
      <x:c r="A6289" s="472" t="str">
        <x:v>Resume Karyawan KPI</x:v>
      </x:c>
      <x:c r="B6289" s="472" t="str">
        <x:v>I27</x:v>
      </x:c>
      <x:c r="C6289" s="472" t="str">
        <x:v>=IF(H27="","",IFERROR(H27/SUM($H$25:$H$29),0))</x:v>
      </x:c>
      <x:c r="D6289" s="472"/>
      <x:c r="E6289" s="472" t="str">
        <x:v>Rumus sumber</x:v>
      </x:c>
      <x:c r="F6289" s="472" t="str">
        <x:v>9 Sep 2026 21.01 WIB</x:v>
      </x:c>
    </x:row>
    <x:row r="6290">
      <x:c r="A6290" s="472" t="str">
        <x:v>Resume Karyawan KPI</x:v>
      </x:c>
      <x:c r="B6290" s="472" t="str">
        <x:v>B28</x:v>
      </x:c>
      <x:c r="C6290" s="472" t="str">
        <x:v>=IF(A28="","",INDEX($AB$5:$AB$15,MATCH(A28,$AA$5:$AA$15,0)))</x:v>
      </x:c>
      <x:c r="D6290" s="472"/>
      <x:c r="E6290" s="472" t="str">
        <x:v>Rumus sumber</x:v>
      </x:c>
      <x:c r="F6290" s="472" t="str">
        <x:v>9 Sep 2026 21.01 WIB</x:v>
      </x:c>
    </x:row>
    <x:row r="6291">
      <x:c r="A6291" s="472" t="str">
        <x:v>Resume Karyawan KPI</x:v>
      </x:c>
      <x:c r="B6291" s="472" t="str">
        <x:v>C28</x:v>
      </x:c>
      <x:c r="C6291" s="472" t="str">
        <x:v>=IF(A28="","",INDEX($AC$5:$AC$15,MATCH(A28,$AA$5:$AA$15,0)))</x:v>
      </x:c>
      <x:c r="D6291" s="472"/>
      <x:c r="E6291" s="472" t="str">
        <x:v>Rumus sumber</x:v>
      </x:c>
      <x:c r="F6291" s="472" t="str">
        <x:v>9 Sep 2026 21.01 WIB</x:v>
      </x:c>
    </x:row>
    <x:row r="6292">
      <x:c r="A6292" s="472" t="str">
        <x:v>Resume Karyawan KPI</x:v>
      </x:c>
      <x:c r="B6292" s="472" t="str">
        <x:v>D28</x:v>
      </x:c>
      <x:c r="C6292" s="472" t="str">
        <x:v>=IF(A28="","",IFERROR(C28/SUM($C$25:$C$35),0))</x:v>
      </x:c>
      <x:c r="D6292" s="472"/>
      <x:c r="E6292" s="472" t="str">
        <x:v>Rumus sumber</x:v>
      </x:c>
      <x:c r="F6292" s="472" t="str">
        <x:v>9 Sep 2026 21.01 WIB</x:v>
      </x:c>
    </x:row>
    <x:row r="6293">
      <x:c r="A6293" s="472" t="str">
        <x:v>Resume Karyawan KPI</x:v>
      </x:c>
      <x:c r="B6293" s="472" t="str">
        <x:v>G28</x:v>
      </x:c>
      <x:c r="C6293" s="472" t="str">
        <x:v>=IF(F28="","",INDEX($AE$5:$AE$9,MATCH(LARGE($AG$5:$AG$9,F28),$AG$5:$AG$9,0)))</x:v>
      </x:c>
      <x:c r="D6293" s="472"/>
      <x:c r="E6293" s="472" t="str">
        <x:v>Rumus sumber</x:v>
      </x:c>
      <x:c r="F6293" s="472" t="str">
        <x:v>9 Sep 2026 21.01 WIB</x:v>
      </x:c>
    </x:row>
    <x:row r="6294">
      <x:c r="A6294" s="472" t="str">
        <x:v>Resume Karyawan KPI</x:v>
      </x:c>
      <x:c r="B6294" s="472" t="str">
        <x:v>H28</x:v>
      </x:c>
      <x:c r="C6294" s="472" t="str">
        <x:v>=IF(G28="","",INDEX($AF$5:$AF$9,MATCH(G28,$AE$5:$AE$9,0)))</x:v>
      </x:c>
      <x:c r="D6294" s="472"/>
      <x:c r="E6294" s="472" t="str">
        <x:v>Rumus sumber</x:v>
      </x:c>
      <x:c r="F6294" s="472" t="str">
        <x:v>9 Sep 2026 21.01 WIB</x:v>
      </x:c>
    </x:row>
    <x:row r="6295">
      <x:c r="A6295" s="472" t="str">
        <x:v>Resume Karyawan KPI</x:v>
      </x:c>
      <x:c r="B6295" s="472" t="str">
        <x:v>I28</x:v>
      </x:c>
      <x:c r="C6295" s="472" t="str">
        <x:v>=IF(H28="","",IFERROR(H28/SUM($H$25:$H$29),0))</x:v>
      </x:c>
      <x:c r="D6295" s="472"/>
      <x:c r="E6295" s="472" t="str">
        <x:v>Rumus sumber</x:v>
      </x:c>
      <x:c r="F6295" s="472" t="str">
        <x:v>9 Sep 2026 21.01 WIB</x:v>
      </x:c>
    </x:row>
    <x:row r="6296">
      <x:c r="A6296" s="472" t="str">
        <x:v>Resume Karyawan KPI</x:v>
      </x:c>
      <x:c r="B6296" s="472" t="str">
        <x:v>B29</x:v>
      </x:c>
      <x:c r="C6296" s="472" t="str">
        <x:v>=IF(A29="","",INDEX($AB$5:$AB$15,MATCH(A29,$AA$5:$AA$15,0)))</x:v>
      </x:c>
      <x:c r="D6296" s="472"/>
      <x:c r="E6296" s="472" t="str">
        <x:v>Rumus sumber</x:v>
      </x:c>
      <x:c r="F6296" s="472" t="str">
        <x:v>9 Sep 2026 21.01 WIB</x:v>
      </x:c>
    </x:row>
    <x:row r="6297">
      <x:c r="A6297" s="472" t="str">
        <x:v>Resume Karyawan KPI</x:v>
      </x:c>
      <x:c r="B6297" s="472" t="str">
        <x:v>C29</x:v>
      </x:c>
      <x:c r="C6297" s="472" t="str">
        <x:v>=IF(A29="","",INDEX($AC$5:$AC$15,MATCH(A29,$AA$5:$AA$15,0)))</x:v>
      </x:c>
      <x:c r="D6297" s="472"/>
      <x:c r="E6297" s="472" t="str">
        <x:v>Rumus sumber</x:v>
      </x:c>
      <x:c r="F6297" s="472" t="str">
        <x:v>9 Sep 2026 21.01 WIB</x:v>
      </x:c>
    </x:row>
    <x:row r="6298">
      <x:c r="A6298" s="472" t="str">
        <x:v>Resume Karyawan KPI</x:v>
      </x:c>
      <x:c r="B6298" s="472" t="str">
        <x:v>D29</x:v>
      </x:c>
      <x:c r="C6298" s="472" t="str">
        <x:v>=IF(A29="","",IFERROR(C29/SUM($C$25:$C$35),0))</x:v>
      </x:c>
      <x:c r="D6298" s="472"/>
      <x:c r="E6298" s="472" t="str">
        <x:v>Rumus sumber</x:v>
      </x:c>
      <x:c r="F6298" s="472" t="str">
        <x:v>9 Sep 2026 21.01 WIB</x:v>
      </x:c>
    </x:row>
    <x:row r="6299">
      <x:c r="A6299" s="472" t="str">
        <x:v>Resume Karyawan KPI</x:v>
      </x:c>
      <x:c r="B6299" s="472" t="str">
        <x:v>G29</x:v>
      </x:c>
      <x:c r="C6299" s="472" t="str">
        <x:v>=IF(F29="","",INDEX($AE$5:$AE$9,MATCH(LARGE($AG$5:$AG$9,F29),$AG$5:$AG$9,0)))</x:v>
      </x:c>
      <x:c r="D6299" s="472"/>
      <x:c r="E6299" s="472" t="str">
        <x:v>Rumus sumber</x:v>
      </x:c>
      <x:c r="F6299" s="472" t="str">
        <x:v>9 Sep 2026 21.01 WIB</x:v>
      </x:c>
    </x:row>
    <x:row r="6300">
      <x:c r="A6300" s="472" t="str">
        <x:v>Resume Karyawan KPI</x:v>
      </x:c>
      <x:c r="B6300" s="472" t="str">
        <x:v>H29</x:v>
      </x:c>
      <x:c r="C6300" s="472" t="str">
        <x:v>=IF(G29="","",INDEX($AF$5:$AF$9,MATCH(G29,$AE$5:$AE$9,0)))</x:v>
      </x:c>
      <x:c r="D6300" s="472"/>
      <x:c r="E6300" s="472" t="str">
        <x:v>Rumus sumber</x:v>
      </x:c>
      <x:c r="F6300" s="472" t="str">
        <x:v>9 Sep 2026 21.01 WIB</x:v>
      </x:c>
    </x:row>
    <x:row r="6301">
      <x:c r="A6301" s="472" t="str">
        <x:v>Resume Karyawan KPI</x:v>
      </x:c>
      <x:c r="B6301" s="472" t="str">
        <x:v>I29</x:v>
      </x:c>
      <x:c r="C6301" s="472" t="str">
        <x:v>=IF(H29="","",IFERROR(H29/SUM($H$25:$H$29),0))</x:v>
      </x:c>
      <x:c r="D6301" s="472"/>
      <x:c r="E6301" s="472" t="str">
        <x:v>Rumus sumber</x:v>
      </x:c>
      <x:c r="F6301" s="472" t="str">
        <x:v>9 Sep 2026 21.01 WIB</x:v>
      </x:c>
    </x:row>
    <x:row r="6302">
      <x:c r="A6302" s="472" t="str">
        <x:v>Resume Karyawan KPI</x:v>
      </x:c>
      <x:c r="B6302" s="472" t="str">
        <x:v>B30</x:v>
      </x:c>
      <x:c r="C6302" s="472" t="str">
        <x:v>=IF(A30="","",INDEX($AB$5:$AB$15,MATCH(A30,$AA$5:$AA$15,0)))</x:v>
      </x:c>
      <x:c r="D6302" s="472"/>
      <x:c r="E6302" s="472" t="str">
        <x:v>Rumus sumber</x:v>
      </x:c>
      <x:c r="F6302" s="472" t="str">
        <x:v>9 Sep 2026 21.01 WIB</x:v>
      </x:c>
    </x:row>
    <x:row r="6303">
      <x:c r="A6303" s="472" t="str">
        <x:v>Resume Karyawan KPI</x:v>
      </x:c>
      <x:c r="B6303" s="472" t="str">
        <x:v>C30</x:v>
      </x:c>
      <x:c r="C6303" s="472" t="str">
        <x:v>=IF(A30="","",INDEX($AC$5:$AC$15,MATCH(A30,$AA$5:$AA$15,0)))</x:v>
      </x:c>
      <x:c r="D6303" s="472"/>
      <x:c r="E6303" s="472" t="str">
        <x:v>Rumus sumber</x:v>
      </x:c>
      <x:c r="F6303" s="472" t="str">
        <x:v>9 Sep 2026 21.01 WIB</x:v>
      </x:c>
    </x:row>
    <x:row r="6304">
      <x:c r="A6304" s="472" t="str">
        <x:v>Resume Karyawan KPI</x:v>
      </x:c>
      <x:c r="B6304" s="472" t="str">
        <x:v>D30</x:v>
      </x:c>
      <x:c r="C6304" s="472" t="str">
        <x:v>=IF(A30="","",IFERROR(C30/SUM($C$25:$C$35),0))</x:v>
      </x:c>
      <x:c r="D6304" s="472"/>
      <x:c r="E6304" s="472" t="str">
        <x:v>Rumus sumber</x:v>
      </x:c>
      <x:c r="F6304" s="472" t="str">
        <x:v>9 Sep 2026 21.01 WIB</x:v>
      </x:c>
    </x:row>
    <x:row r="6305">
      <x:c r="A6305" s="472" t="str">
        <x:v>Resume Karyawan KPI</x:v>
      </x:c>
      <x:c r="B6305" s="472" t="str">
        <x:v>B31</x:v>
      </x:c>
      <x:c r="C6305" s="472" t="str">
        <x:v>=IF(A31="","",INDEX($AB$5:$AB$15,MATCH(A31,$AA$5:$AA$15,0)))</x:v>
      </x:c>
      <x:c r="D6305" s="472"/>
      <x:c r="E6305" s="472" t="str">
        <x:v>Rumus sumber</x:v>
      </x:c>
      <x:c r="F6305" s="472" t="str">
        <x:v>9 Sep 2026 21.01 WIB</x:v>
      </x:c>
    </x:row>
    <x:row r="6306">
      <x:c r="A6306" s="472" t="str">
        <x:v>Resume Karyawan KPI</x:v>
      </x:c>
      <x:c r="B6306" s="472" t="str">
        <x:v>C31</x:v>
      </x:c>
      <x:c r="C6306" s="472" t="str">
        <x:v>=IF(A31="","",INDEX($AC$5:$AC$15,MATCH(A31,$AA$5:$AA$15,0)))</x:v>
      </x:c>
      <x:c r="D6306" s="472"/>
      <x:c r="E6306" s="472" t="str">
        <x:v>Rumus sumber</x:v>
      </x:c>
      <x:c r="F6306" s="472" t="str">
        <x:v>9 Sep 2026 21.01 WIB</x:v>
      </x:c>
    </x:row>
    <x:row r="6307">
      <x:c r="A6307" s="472" t="str">
        <x:v>Resume Karyawan KPI</x:v>
      </x:c>
      <x:c r="B6307" s="472" t="str">
        <x:v>D31</x:v>
      </x:c>
      <x:c r="C6307" s="472" t="str">
        <x:v>=IF(A31="","",IFERROR(C31/SUM($C$25:$C$35),0))</x:v>
      </x:c>
      <x:c r="D6307" s="472"/>
      <x:c r="E6307" s="472" t="str">
        <x:v>Rumus sumber</x:v>
      </x:c>
      <x:c r="F6307" s="472" t="str">
        <x:v>9 Sep 2026 21.01 WIB</x:v>
      </x:c>
    </x:row>
    <x:row r="6308">
      <x:c r="A6308" s="472" t="str">
        <x:v>Resume Karyawan KPI</x:v>
      </x:c>
      <x:c r="B6308" s="472" t="str">
        <x:v>B32</x:v>
      </x:c>
      <x:c r="C6308" s="472" t="str">
        <x:v>=IF(A32="","",INDEX($AB$5:$AB$15,MATCH(A32,$AA$5:$AA$15,0)))</x:v>
      </x:c>
      <x:c r="D6308" s="472"/>
      <x:c r="E6308" s="472" t="str">
        <x:v>Rumus sumber</x:v>
      </x:c>
      <x:c r="F6308" s="472" t="str">
        <x:v>9 Sep 2026 21.01 WIB</x:v>
      </x:c>
    </x:row>
    <x:row r="6309">
      <x:c r="A6309" s="472" t="str">
        <x:v>Resume Karyawan KPI</x:v>
      </x:c>
      <x:c r="B6309" s="472" t="str">
        <x:v>C32</x:v>
      </x:c>
      <x:c r="C6309" s="472" t="str">
        <x:v>=IF(A32="","",INDEX($AC$5:$AC$15,MATCH(A32,$AA$5:$AA$15,0)))</x:v>
      </x:c>
      <x:c r="D6309" s="472"/>
      <x:c r="E6309" s="472" t="str">
        <x:v>Rumus sumber</x:v>
      </x:c>
      <x:c r="F6309" s="472" t="str">
        <x:v>9 Sep 2026 21.01 WIB</x:v>
      </x:c>
    </x:row>
    <x:row r="6310">
      <x:c r="A6310" s="472" t="str">
        <x:v>Resume Karyawan KPI</x:v>
      </x:c>
      <x:c r="B6310" s="472" t="str">
        <x:v>D32</x:v>
      </x:c>
      <x:c r="C6310" s="472" t="str">
        <x:v>=IF(A32="","",IFERROR(C32/SUM($C$25:$C$35),0))</x:v>
      </x:c>
      <x:c r="D6310" s="472"/>
      <x:c r="E6310" s="472" t="str">
        <x:v>Rumus sumber</x:v>
      </x:c>
      <x:c r="F6310" s="472" t="str">
        <x:v>9 Sep 2026 21.01 WIB</x:v>
      </x:c>
    </x:row>
    <x:row r="6311">
      <x:c r="A6311" s="472" t="str">
        <x:v>Resume Karyawan KPI</x:v>
      </x:c>
      <x:c r="B6311" s="472" t="str">
        <x:v>B33</x:v>
      </x:c>
      <x:c r="C6311" s="472" t="str">
        <x:v>=IF(A33="","",INDEX($AB$5:$AB$15,MATCH(A33,$AA$5:$AA$15,0)))</x:v>
      </x:c>
      <x:c r="D6311" s="472"/>
      <x:c r="E6311" s="472" t="str">
        <x:v>Rumus sumber</x:v>
      </x:c>
      <x:c r="F6311" s="472" t="str">
        <x:v>9 Sep 2026 21.01 WIB</x:v>
      </x:c>
    </x:row>
    <x:row r="6312">
      <x:c r="A6312" s="472" t="str">
        <x:v>Resume Karyawan KPI</x:v>
      </x:c>
      <x:c r="B6312" s="472" t="str">
        <x:v>C33</x:v>
      </x:c>
      <x:c r="C6312" s="472" t="str">
        <x:v>=IF(A33="","",INDEX($AC$5:$AC$15,MATCH(A33,$AA$5:$AA$15,0)))</x:v>
      </x:c>
      <x:c r="D6312" s="472"/>
      <x:c r="E6312" s="472" t="str">
        <x:v>Rumus sumber</x:v>
      </x:c>
      <x:c r="F6312" s="472" t="str">
        <x:v>9 Sep 2026 21.01 WIB</x:v>
      </x:c>
    </x:row>
    <x:row r="6313">
      <x:c r="A6313" s="472" t="str">
        <x:v>Resume Karyawan KPI</x:v>
      </x:c>
      <x:c r="B6313" s="472" t="str">
        <x:v>D33</x:v>
      </x:c>
      <x:c r="C6313" s="472" t="str">
        <x:v>=IF(A33="","",IFERROR(C33/SUM($C$25:$C$35),0))</x:v>
      </x:c>
      <x:c r="D6313" s="472"/>
      <x:c r="E6313" s="472" t="str">
        <x:v>Rumus sumber</x:v>
      </x:c>
      <x:c r="F6313" s="472" t="str">
        <x:v>9 Sep 2026 21.01 WIB</x:v>
      </x:c>
    </x:row>
    <x:row r="6314">
      <x:c r="A6314" s="472" t="str">
        <x:v>Resume Karyawan KPI</x:v>
      </x:c>
      <x:c r="B6314" s="472" t="str">
        <x:v>H33</x:v>
      </x:c>
      <x:c r="C6314" s="472" t="n">
        <x:v>62</x:v>
      </x:c>
      <x:c r="D6314" s="472" t="n">
        <x:v>68</x:v>
      </x:c>
      <x:c r="E6314" s="472" t="str">
        <x:v>Input sumber</x:v>
      </x:c>
      <x:c r="F6314" s="472" t="str">
        <x:v>9 Sep 2026 21.01 WIB</x:v>
      </x:c>
    </x:row>
    <x:row r="6315">
      <x:c r="A6315" s="472" t="str">
        <x:v>Resume Karyawan KPI</x:v>
      </x:c>
      <x:c r="B6315" s="472" t="str">
        <x:v>I33</x:v>
      </x:c>
      <x:c r="C6315" s="472" t="n">
        <x:v>0.392405063</x:v>
      </x:c>
      <x:c r="D6315" s="472" t="n">
        <x:v>0.390804598</x:v>
      </x:c>
      <x:c r="E6315" s="472" t="str">
        <x:v>Input sumber</x:v>
      </x:c>
      <x:c r="F6315" s="472" t="str">
        <x:v>9 Sep 2026 21.01 WIB</x:v>
      </x:c>
    </x:row>
    <x:row r="6316">
      <x:c r="A6316" s="472" t="str">
        <x:v>Resume Karyawan KPI</x:v>
      </x:c>
      <x:c r="B6316" s="472" t="str">
        <x:v>B34</x:v>
      </x:c>
      <x:c r="C6316" s="472" t="str">
        <x:v>=IF(A34="","",INDEX($AB$5:$AB$15,MATCH(A34,$AA$5:$AA$15,0)))</x:v>
      </x:c>
      <x:c r="D6316" s="472"/>
      <x:c r="E6316" s="472" t="str">
        <x:v>Rumus sumber</x:v>
      </x:c>
      <x:c r="F6316" s="472" t="str">
        <x:v>9 Sep 2026 21.01 WIB</x:v>
      </x:c>
    </x:row>
    <x:row r="6317">
      <x:c r="A6317" s="472" t="str">
        <x:v>Resume Karyawan KPI</x:v>
      </x:c>
      <x:c r="B6317" s="472" t="str">
        <x:v>C34</x:v>
      </x:c>
      <x:c r="C6317" s="472" t="str">
        <x:v>=IF(A34="","",INDEX($AC$5:$AC$15,MATCH(A34,$AA$5:$AA$15,0)))</x:v>
      </x:c>
      <x:c r="D6317" s="472"/>
      <x:c r="E6317" s="472" t="str">
        <x:v>Rumus sumber</x:v>
      </x:c>
      <x:c r="F6317" s="472" t="str">
        <x:v>9 Sep 2026 21.01 WIB</x:v>
      </x:c>
    </x:row>
    <x:row r="6318">
      <x:c r="A6318" s="472" t="str">
        <x:v>Resume Karyawan KPI</x:v>
      </x:c>
      <x:c r="B6318" s="472" t="str">
        <x:v>D34</x:v>
      </x:c>
      <x:c r="C6318" s="472" t="str">
        <x:v>=IF(A34="","",IFERROR(C34/SUM($C$25:$C$35),0))</x:v>
      </x:c>
      <x:c r="D6318" s="472"/>
      <x:c r="E6318" s="472" t="str">
        <x:v>Rumus sumber</x:v>
      </x:c>
      <x:c r="F6318" s="472" t="str">
        <x:v>9 Sep 2026 21.01 WIB</x:v>
      </x:c>
    </x:row>
    <x:row r="6319">
      <x:c r="A6319" s="472" t="str">
        <x:v>Resume Karyawan KPI</x:v>
      </x:c>
      <x:c r="B6319" s="472" t="str">
        <x:v>G34</x:v>
      </x:c>
      <x:c r="C6319" s="472" t="str">
        <x:v>=IF(F34="","",INDEX($AH$5:$AH$10,MATCH(LARGE($AJ$5:$AJ$10,F34),$AJ$5:$AJ$10,0)))</x:v>
      </x:c>
      <x:c r="D6319" s="472"/>
      <x:c r="E6319" s="472" t="str">
        <x:v>Rumus sumber</x:v>
      </x:c>
      <x:c r="F6319" s="472" t="str">
        <x:v>9 Sep 2026 21.01 WIB</x:v>
      </x:c>
    </x:row>
    <x:row r="6320">
      <x:c r="A6320" s="472" t="str">
        <x:v>Resume Karyawan KPI</x:v>
      </x:c>
      <x:c r="B6320" s="472" t="str">
        <x:v>H34</x:v>
      </x:c>
      <x:c r="C6320" s="472" t="n">
        <x:v>47</x:v>
      </x:c>
      <x:c r="D6320" s="472" t="n">
        <x:v>52</x:v>
      </x:c>
      <x:c r="E6320" s="472" t="str">
        <x:v>Input sumber</x:v>
      </x:c>
      <x:c r="F6320" s="472" t="str">
        <x:v>9 Sep 2026 21.01 WIB</x:v>
      </x:c>
    </x:row>
    <x:row r="6321">
      <x:c r="A6321" s="472" t="str">
        <x:v>Resume Karyawan KPI</x:v>
      </x:c>
      <x:c r="B6321" s="472" t="str">
        <x:v>H34</x:v>
      </x:c>
      <x:c r="C6321" s="472" t="str">
        <x:v>=IF(G34="","",INDEX($AI$5:$AI$10,MATCH(G34,$AH$5:$AH$10,0)))</x:v>
      </x:c>
      <x:c r="D6321" s="472"/>
      <x:c r="E6321" s="472" t="str">
        <x:v>Rumus sumber</x:v>
      </x:c>
      <x:c r="F6321" s="472" t="str">
        <x:v>9 Sep 2026 21.01 WIB</x:v>
      </x:c>
    </x:row>
    <x:row r="6322">
      <x:c r="A6322" s="472" t="str">
        <x:v>Resume Karyawan KPI</x:v>
      </x:c>
      <x:c r="B6322" s="472" t="str">
        <x:v>I34</x:v>
      </x:c>
      <x:c r="C6322" s="472" t="n">
        <x:v>0.297468354</x:v>
      </x:c>
      <x:c r="D6322" s="472" t="n">
        <x:v>0.298850575</x:v>
      </x:c>
      <x:c r="E6322" s="472" t="str">
        <x:v>Input sumber</x:v>
      </x:c>
      <x:c r="F6322" s="472" t="str">
        <x:v>9 Sep 2026 21.01 WIB</x:v>
      </x:c>
    </x:row>
    <x:row r="6323">
      <x:c r="A6323" s="472" t="str">
        <x:v>Resume Karyawan KPI</x:v>
      </x:c>
      <x:c r="B6323" s="472" t="str">
        <x:v>I34</x:v>
      </x:c>
      <x:c r="C6323" s="472" t="str">
        <x:v>=IF(H34="","",IFERROR(H34/SUM($H$33:$H$38),0))</x:v>
      </x:c>
      <x:c r="D6323" s="472"/>
      <x:c r="E6323" s="472" t="str">
        <x:v>Rumus sumber</x:v>
      </x:c>
      <x:c r="F6323" s="472" t="str">
        <x:v>9 Sep 2026 21.01 WIB</x:v>
      </x:c>
    </x:row>
    <x:row r="6324">
      <x:c r="A6324" s="472" t="str">
        <x:v>Resume Karyawan KPI</x:v>
      </x:c>
      <x:c r="B6324" s="472" t="str">
        <x:v>B35</x:v>
      </x:c>
      <x:c r="C6324" s="472" t="str">
        <x:v>=IF(A35="","",INDEX($AB$5:$AB$15,MATCH(A35,$AA$5:$AA$15,0)))</x:v>
      </x:c>
      <x:c r="D6324" s="472"/>
      <x:c r="E6324" s="472" t="str">
        <x:v>Rumus sumber</x:v>
      </x:c>
      <x:c r="F6324" s="472" t="str">
        <x:v>9 Sep 2026 21.01 WIB</x:v>
      </x:c>
    </x:row>
    <x:row r="6325">
      <x:c r="A6325" s="472" t="str">
        <x:v>Resume Karyawan KPI</x:v>
      </x:c>
      <x:c r="B6325" s="472" t="str">
        <x:v>C35</x:v>
      </x:c>
      <x:c r="C6325" s="472" t="str">
        <x:v>=IF(A35="","",INDEX($AC$5:$AC$15,MATCH(A35,$AA$5:$AA$15,0)))</x:v>
      </x:c>
      <x:c r="D6325" s="472"/>
      <x:c r="E6325" s="472" t="str">
        <x:v>Rumus sumber</x:v>
      </x:c>
      <x:c r="F6325" s="472" t="str">
        <x:v>9 Sep 2026 21.01 WIB</x:v>
      </x:c>
    </x:row>
    <x:row r="6326">
      <x:c r="A6326" s="472" t="str">
        <x:v>Resume Karyawan KPI</x:v>
      </x:c>
      <x:c r="B6326" s="472" t="str">
        <x:v>D35</x:v>
      </x:c>
      <x:c r="C6326" s="472" t="str">
        <x:v>=IF(A35="","",IFERROR(C35/SUM($C$25:$C$35),0))</x:v>
      </x:c>
      <x:c r="D6326" s="472"/>
      <x:c r="E6326" s="472" t="str">
        <x:v>Rumus sumber</x:v>
      </x:c>
      <x:c r="F6326" s="472" t="str">
        <x:v>9 Sep 2026 21.01 WIB</x:v>
      </x:c>
    </x:row>
    <x:row r="6327">
      <x:c r="A6327" s="472" t="str">
        <x:v>Resume Karyawan KPI</x:v>
      </x:c>
      <x:c r="B6327" s="472" t="str">
        <x:v>G35</x:v>
      </x:c>
      <x:c r="C6327" s="472" t="str">
        <x:v>=IF(F35="","",INDEX($AH$5:$AH$10,MATCH(LARGE($AJ$5:$AJ$10,F35),$AJ$5:$AJ$10,0)))</x:v>
      </x:c>
      <x:c r="D6327" s="472"/>
      <x:c r="E6327" s="472" t="str">
        <x:v>Rumus sumber</x:v>
      </x:c>
      <x:c r="F6327" s="472" t="str">
        <x:v>9 Sep 2026 21.01 WIB</x:v>
      </x:c>
    </x:row>
    <x:row r="6328">
      <x:c r="A6328" s="472" t="str">
        <x:v>Resume Karyawan KPI</x:v>
      </x:c>
      <x:c r="B6328" s="472" t="str">
        <x:v>H35</x:v>
      </x:c>
      <x:c r="C6328" s="472" t="n">
        <x:v>29</x:v>
      </x:c>
      <x:c r="D6328" s="472" t="n">
        <x:v>32</x:v>
      </x:c>
      <x:c r="E6328" s="472" t="str">
        <x:v>Input sumber</x:v>
      </x:c>
      <x:c r="F6328" s="472" t="str">
        <x:v>9 Sep 2026 21.01 WIB</x:v>
      </x:c>
    </x:row>
    <x:row r="6329">
      <x:c r="A6329" s="472" t="str">
        <x:v>Resume Karyawan KPI</x:v>
      </x:c>
      <x:c r="B6329" s="472" t="str">
        <x:v>H35</x:v>
      </x:c>
      <x:c r="C6329" s="472" t="str">
        <x:v>=IF(G35="","",INDEX($AI$5:$AI$10,MATCH(G35,$AH$5:$AH$10,0)))</x:v>
      </x:c>
      <x:c r="D6329" s="472"/>
      <x:c r="E6329" s="472" t="str">
        <x:v>Rumus sumber</x:v>
      </x:c>
      <x:c r="F6329" s="472" t="str">
        <x:v>9 Sep 2026 21.01 WIB</x:v>
      </x:c>
    </x:row>
    <x:row r="6330">
      <x:c r="A6330" s="472" t="str">
        <x:v>Resume Karyawan KPI</x:v>
      </x:c>
      <x:c r="B6330" s="472" t="str">
        <x:v>I35</x:v>
      </x:c>
      <x:c r="C6330" s="472" t="n">
        <x:v>0.183544304</x:v>
      </x:c>
      <x:c r="D6330" s="472" t="n">
        <x:v>0.183908046</x:v>
      </x:c>
      <x:c r="E6330" s="472" t="str">
        <x:v>Input sumber</x:v>
      </x:c>
      <x:c r="F6330" s="472" t="str">
        <x:v>9 Sep 2026 21.01 WIB</x:v>
      </x:c>
    </x:row>
    <x:row r="6331">
      <x:c r="A6331" s="472" t="str">
        <x:v>Resume Karyawan KPI</x:v>
      </x:c>
      <x:c r="B6331" s="472" t="str">
        <x:v>I35</x:v>
      </x:c>
      <x:c r="C6331" s="472" t="str">
        <x:v>=IF(H35="","",IFERROR(H35/SUM($H$33:$H$38),0))</x:v>
      </x:c>
      <x:c r="D6331" s="472"/>
      <x:c r="E6331" s="472" t="str">
        <x:v>Rumus sumber</x:v>
      </x:c>
      <x:c r="F6331" s="472" t="str">
        <x:v>9 Sep 2026 21.01 WIB</x:v>
      </x:c>
    </x:row>
    <x:row r="6332">
      <x:c r="A6332" s="472" t="str">
        <x:v>Resume Karyawan KPI</x:v>
      </x:c>
      <x:c r="B6332" s="472" t="str">
        <x:v>G36</x:v>
      </x:c>
      <x:c r="C6332" s="472" t="str">
        <x:v>=IF(F36="","",INDEX($AH$5:$AH$10,MATCH(LARGE($AJ$5:$AJ$10,F36),$AJ$5:$AJ$10,0)))</x:v>
      </x:c>
      <x:c r="D6332" s="472"/>
      <x:c r="E6332" s="472" t="str">
        <x:v>Rumus sumber</x:v>
      </x:c>
      <x:c r="F6332" s="472" t="str">
        <x:v>9 Sep 2026 21.01 WIB</x:v>
      </x:c>
    </x:row>
    <x:row r="6333">
      <x:c r="A6333" s="472" t="str">
        <x:v>Resume Karyawan KPI</x:v>
      </x:c>
      <x:c r="B6333" s="472" t="str">
        <x:v>H36</x:v>
      </x:c>
      <x:c r="C6333" s="472" t="n">
        <x:v>20</x:v>
      </x:c>
      <x:c r="D6333" s="472" t="n">
        <x:v>22</x:v>
      </x:c>
      <x:c r="E6333" s="472" t="str">
        <x:v>Input sumber</x:v>
      </x:c>
      <x:c r="F6333" s="472" t="str">
        <x:v>9 Sep 2026 21.01 WIB</x:v>
      </x:c>
    </x:row>
    <x:row r="6334">
      <x:c r="A6334" s="472" t="str">
        <x:v>Resume Karyawan KPI</x:v>
      </x:c>
      <x:c r="B6334" s="472" t="str">
        <x:v>H36</x:v>
      </x:c>
      <x:c r="C6334" s="472" t="str">
        <x:v>=IF(G36="","",INDEX($AI$5:$AI$10,MATCH(G36,$AH$5:$AH$10,0)))</x:v>
      </x:c>
      <x:c r="D6334" s="472"/>
      <x:c r="E6334" s="472" t="str">
        <x:v>Rumus sumber</x:v>
      </x:c>
      <x:c r="F6334" s="472" t="str">
        <x:v>9 Sep 2026 21.01 WIB</x:v>
      </x:c>
    </x:row>
    <x:row r="6335">
      <x:c r="A6335" s="472" t="str">
        <x:v>Resume Karyawan KPI</x:v>
      </x:c>
      <x:c r="B6335" s="472" t="str">
        <x:v>I36</x:v>
      </x:c>
      <x:c r="C6335" s="472" t="n">
        <x:v>0.126582279</x:v>
      </x:c>
      <x:c r="D6335" s="472" t="n">
        <x:v>0.126436782</x:v>
      </x:c>
      <x:c r="E6335" s="472" t="str">
        <x:v>Input sumber</x:v>
      </x:c>
      <x:c r="F6335" s="472" t="str">
        <x:v>9 Sep 2026 21.01 WIB</x:v>
      </x:c>
    </x:row>
    <x:row r="6336">
      <x:c r="A6336" s="472" t="str">
        <x:v>Resume Karyawan KPI</x:v>
      </x:c>
      <x:c r="B6336" s="472" t="str">
        <x:v>I36</x:v>
      </x:c>
      <x:c r="C6336" s="472" t="str">
        <x:v>=IF(H36="","",IFERROR(H36/SUM($H$33:$H$38),0))</x:v>
      </x:c>
      <x:c r="D6336" s="472"/>
      <x:c r="E6336" s="472" t="str">
        <x:v>Rumus sumber</x:v>
      </x:c>
      <x:c r="F6336" s="472" t="str">
        <x:v>9 Sep 2026 21.01 WIB</x:v>
      </x:c>
    </x:row>
    <x:row r="6337">
      <x:c r="A6337" s="472" t="str">
        <x:v>Resume Karyawan KPI</x:v>
      </x:c>
      <x:c r="B6337" s="472" t="str">
        <x:v>G37</x:v>
      </x:c>
      <x:c r="C6337" s="472" t="str">
        <x:v>=IF(F37="","",INDEX($AH$5:$AH$10,MATCH(LARGE($AJ$5:$AJ$10,F37),$AJ$5:$AJ$10,0)))</x:v>
      </x:c>
      <x:c r="D6337" s="472"/>
      <x:c r="E6337" s="472" t="str">
        <x:v>Rumus sumber</x:v>
      </x:c>
      <x:c r="F6337" s="472" t="str">
        <x:v>9 Sep 2026 21.01 WIB</x:v>
      </x:c>
    </x:row>
    <x:row r="6338">
      <x:c r="A6338" s="472" t="str">
        <x:v>Resume Karyawan KPI</x:v>
      </x:c>
      <x:c r="B6338" s="472" t="str">
        <x:v>H37</x:v>
      </x:c>
      <x:c r="C6338" s="472" t="str">
        <x:v>=IF(G37="","",INDEX($AI$5:$AI$10,MATCH(G37,$AH$5:$AH$10,0)))</x:v>
      </x:c>
      <x:c r="D6338" s="472"/>
      <x:c r="E6338" s="472" t="str">
        <x:v>Rumus sumber</x:v>
      </x:c>
      <x:c r="F6338" s="472" t="str">
        <x:v>9 Sep 2026 21.01 WIB</x:v>
      </x:c>
    </x:row>
    <x:row r="6339">
      <x:c r="A6339" s="472" t="str">
        <x:v>Resume Karyawan KPI</x:v>
      </x:c>
      <x:c r="B6339" s="472" t="str">
        <x:v>I37</x:v>
      </x:c>
      <x:c r="C6339" s="472" t="str">
        <x:v>=IF(H37="","",IFERROR(H37/SUM($H$33:$H$38),0))</x:v>
      </x:c>
      <x:c r="D6339" s="472"/>
      <x:c r="E6339" s="472" t="str">
        <x:v>Rumus sumber</x:v>
      </x:c>
      <x:c r="F6339" s="472" t="str">
        <x:v>9 Sep 2026 21.01 WIB</x:v>
      </x:c>
    </x:row>
    <x:row r="6340">
      <x:c r="A6340" s="472" t="str">
        <x:v>Resume Karyawan KPI</x:v>
      </x:c>
      <x:c r="B6340" s="472" t="str">
        <x:v>G38</x:v>
      </x:c>
      <x:c r="C6340" s="472" t="str">
        <x:v>=IF(F38="","",INDEX($AH$5:$AH$10,MATCH(LARGE($AJ$5:$AJ$10,F38),$AJ$5:$AJ$10,0)))</x:v>
      </x:c>
      <x:c r="D6340" s="472"/>
      <x:c r="E6340" s="472" t="str">
        <x:v>Rumus sumber</x:v>
      </x:c>
      <x:c r="F6340" s="472" t="str">
        <x:v>9 Sep 2026 21.01 WIB</x:v>
      </x:c>
    </x:row>
    <x:row r="6341">
      <x:c r="A6341" s="472" t="str">
        <x:v>Resume Karyawan KPI</x:v>
      </x:c>
      <x:c r="B6341" s="472" t="str">
        <x:v>H38</x:v>
      </x:c>
      <x:c r="C6341" s="472" t="str">
        <x:v>=IF(G38="","",INDEX($AI$5:$AI$10,MATCH(G38,$AH$5:$AH$10,0)))</x:v>
      </x:c>
      <x:c r="D6341" s="472"/>
      <x:c r="E6341" s="472" t="str">
        <x:v>Rumus sumber</x:v>
      </x:c>
      <x:c r="F6341" s="472" t="str">
        <x:v>9 Sep 2026 21.01 WIB</x:v>
      </x:c>
    </x:row>
    <x:row r="6342">
      <x:c r="A6342" s="472" t="str">
        <x:v>Resume Karyawan KPI</x:v>
      </x:c>
      <x:c r="B6342" s="472" t="str">
        <x:v>I38</x:v>
      </x:c>
      <x:c r="C6342" s="472" t="str">
        <x:v>=IF(H38="","",IFERROR(H38/SUM($H$33:$H$38),0))</x:v>
      </x:c>
      <x:c r="D6342" s="472"/>
      <x:c r="E6342" s="472" t="str">
        <x:v>Rumus sumber</x:v>
      </x:c>
      <x:c r="F6342" s="472" t="str">
        <x:v>9 Sep 2026 21.01 WIB</x:v>
      </x:c>
    </x:row>
    <x:row r="6343">
      <x:c r="A6343" s="472" t="str">
        <x:v>Resume Karyawan KPI</x:v>
      </x:c>
      <x:c r="B6343" s="472" t="str">
        <x:v>B51</x:v>
      </x:c>
      <x:c r="C6343" s="472" t="str">
        <x:v>=AL5</x:v>
      </x:c>
      <x:c r="D6343" s="472"/>
      <x:c r="E6343" s="472" t="str">
        <x:v>Rumus sumber</x:v>
      </x:c>
      <x:c r="F6343" s="472" t="str">
        <x:v>9 Sep 2026 21.01 WIB</x:v>
      </x:c>
    </x:row>
    <x:row r="6344">
      <x:c r="A6344" s="472" t="str">
        <x:v>Resume Karyawan KPI</x:v>
      </x:c>
      <x:c r="B6344" s="472" t="str">
        <x:v>C51</x:v>
      </x:c>
      <x:c r="C6344" s="472" t="str">
        <x:v>=AM5</x:v>
      </x:c>
      <x:c r="D6344" s="472"/>
      <x:c r="E6344" s="472" t="str">
        <x:v>Rumus sumber</x:v>
      </x:c>
      <x:c r="F6344" s="472" t="str">
        <x:v>9 Sep 2026 21.01 WIB</x:v>
      </x:c>
    </x:row>
    <x:row r="6345">
      <x:c r="A6345" s="472" t="str">
        <x:v>Resume Karyawan KPI</x:v>
      </x:c>
      <x:c r="B6345" s="472" t="str">
        <x:v>B52</x:v>
      </x:c>
      <x:c r="C6345" s="472" t="str">
        <x:v>=AL6</x:v>
      </x:c>
      <x:c r="D6345" s="472"/>
      <x:c r="E6345" s="472" t="str">
        <x:v>Rumus sumber</x:v>
      </x:c>
      <x:c r="F6345" s="472" t="str">
        <x:v>9 Sep 2026 21.01 WIB</x:v>
      </x:c>
    </x:row>
    <x:row r="6346">
      <x:c r="A6346" s="472" t="str">
        <x:v>Resume Karyawan KPI</x:v>
      </x:c>
      <x:c r="B6346" s="472" t="str">
        <x:v>C52</x:v>
      </x:c>
      <x:c r="C6346" s="472" t="str">
        <x:v>=AM6</x:v>
      </x:c>
      <x:c r="D6346" s="472"/>
      <x:c r="E6346" s="472" t="str">
        <x:v>Rumus sumber</x:v>
      </x:c>
      <x:c r="F6346" s="472" t="str">
        <x:v>9 Sep 2026 21.01 WIB</x:v>
      </x:c>
    </x:row>
    <x:row r="6347">
      <x:c r="A6347" s="472" t="str">
        <x:v>Resume Karyawan KPI</x:v>
      </x:c>
      <x:c r="B6347" s="472" t="str">
        <x:v>D52</x:v>
      </x:c>
      <x:c r="C6347" s="472" t="str">
        <x:v>=IF(C52=0,"",AN6/100)</x:v>
      </x:c>
      <x:c r="D6347" s="472"/>
      <x:c r="E6347" s="472" t="str">
        <x:v>Rumus sumber</x:v>
      </x:c>
      <x:c r="F6347" s="472" t="str">
        <x:v>9 Sep 2026 21.01 WIB</x:v>
      </x:c>
    </x:row>
    <x:row r="6348">
      <x:c r="A6348" s="472" t="str">
        <x:v>Resume Karyawan KPI</x:v>
      </x:c>
      <x:c r="B6348" s="472" t="str">
        <x:v>E52</x:v>
      </x:c>
      <x:c r="C6348" s="472" t="str">
        <x:v>=IF(C52=0,"",AO6)</x:v>
      </x:c>
      <x:c r="D6348" s="472"/>
      <x:c r="E6348" s="472" t="str">
        <x:v>Rumus sumber</x:v>
      </x:c>
      <x:c r="F6348" s="472" t="str">
        <x:v>9 Sep 2026 21.01 WIB</x:v>
      </x:c>
    </x:row>
    <x:row r="6349">
      <x:c r="A6349" s="472" t="str">
        <x:v>Resume Karyawan KPI</x:v>
      </x:c>
      <x:c r="B6349" s="472" t="str">
        <x:v>F52</x:v>
      </x:c>
      <x:c r="C6349" s="472" t="str">
        <x:v>=IF(C52=0,"",AP6)</x:v>
      </x:c>
      <x:c r="D6349" s="472"/>
      <x:c r="E6349" s="472" t="str">
        <x:v>Rumus sumber</x:v>
      </x:c>
      <x:c r="F6349" s="472" t="str">
        <x:v>9 Sep 2026 21.01 WIB</x:v>
      </x:c>
    </x:row>
    <x:row r="6350">
      <x:c r="A6350" s="472" t="str">
        <x:v>Resume Karyawan KPI</x:v>
      </x:c>
      <x:c r="B6350" s="472" t="str">
        <x:v>G52</x:v>
      </x:c>
      <x:c r="C6350" s="472" t="str">
        <x:v>=IF(C52=0,"",AQ6)</x:v>
      </x:c>
      <x:c r="D6350" s="472"/>
      <x:c r="E6350" s="472" t="str">
        <x:v>Rumus sumber</x:v>
      </x:c>
      <x:c r="F6350" s="472" t="str">
        <x:v>9 Sep 2026 21.01 WIB</x:v>
      </x:c>
    </x:row>
    <x:row r="6351">
      <x:c r="A6351" s="472" t="str">
        <x:v>Resume Karyawan KPI</x:v>
      </x:c>
      <x:c r="B6351" s="472" t="str">
        <x:v>H52</x:v>
      </x:c>
      <x:c r="C6351" s="472" t="str">
        <x:v>=IF(C52=0,"",AR6)</x:v>
      </x:c>
      <x:c r="D6351" s="472"/>
      <x:c r="E6351" s="472" t="str">
        <x:v>Rumus sumber</x:v>
      </x:c>
      <x:c r="F6351" s="472" t="str">
        <x:v>9 Sep 2026 21.01 WIB</x:v>
      </x:c>
    </x:row>
    <x:row r="6352">
      <x:c r="A6352" s="472" t="str">
        <x:v>Resume Karyawan KPI</x:v>
      </x:c>
      <x:c r="B6352" s="472" t="str">
        <x:v>I52</x:v>
      </x:c>
      <x:c r="C6352" s="472" t="str">
        <x:v>=IF(C52=0,"",AS6)</x:v>
      </x:c>
      <x:c r="D6352" s="472"/>
      <x:c r="E6352" s="472" t="str">
        <x:v>Rumus sumber</x:v>
      </x:c>
      <x:c r="F6352" s="472" t="str">
        <x:v>9 Sep 2026 21.01 WIB</x:v>
      </x:c>
    </x:row>
    <x:row r="6353">
      <x:c r="A6353" s="472" t="str">
        <x:v>Resume Karyawan KPI</x:v>
      </x:c>
      <x:c r="B6353" s="472" t="str">
        <x:v>J52</x:v>
      </x:c>
      <x:c r="C6353" s="472" t="str">
        <x:v>=IF(D52="","Belum Dinilai",IF(D52&gt;=0.9,"Sangat Baik",IF(D52&gt;=0.8,"Baik",IF(D52&gt;=0.7,"Coaching","Underperform"))))</x:v>
      </x:c>
      <x:c r="D6353" s="472"/>
      <x:c r="E6353" s="472" t="str">
        <x:v>Rumus sumber</x:v>
      </x:c>
      <x:c r="F6353" s="472" t="str">
        <x:v>9 Sep 2026 21.01 WIB</x:v>
      </x:c>
    </x:row>
    <x:row r="6354">
      <x:c r="A6354" s="472" t="str">
        <x:v>Resume Karyawan KPI</x:v>
      </x:c>
      <x:c r="B6354" s="472" t="str">
        <x:v>K52</x:v>
      </x:c>
      <x:c r="C6354" s="472" t="str">
        <x:v>=IF(C52=0,"Belum Ada",IF((LOOKUP(2,1/(AV6:BZ6&lt;&gt;""),AV6:BZ6)-AN6)&gt;1,"▲ +"&amp;TEXT(LOOKUP(2,1/(AV6:BZ6&lt;&gt;""),AV6:BZ6)-AN6,"0"),IF((LOOKUP(2,1/(AV6:BZ6&lt;&gt;""),AV6:BZ6)-AN6)&lt;-1,"▼ "&amp;TEXT(LOOKUP(2,1/(AV6:BZ6&lt;&gt;""),AV6:BZ6)-AN6,"0"),"→ Stabil")))</x:v>
      </x:c>
      <x:c r="D6354" s="472"/>
      <x:c r="E6354" s="472" t="str">
        <x:v>Rumus sumber</x:v>
      </x:c>
      <x:c r="F6354" s="472" t="str">
        <x:v>9 Sep 2026 21.01 WIB</x:v>
      </x:c>
    </x:row>
    <x:row r="6355">
      <x:c r="A6355" s="472" t="str">
        <x:v>Resume Karyawan KPI</x:v>
      </x:c>
      <x:c r="B6355" s="472" t="str">
        <x:v>B53</x:v>
      </x:c>
      <x:c r="C6355" s="472" t="str">
        <x:v>=AL7</x:v>
      </x:c>
      <x:c r="D6355" s="472"/>
      <x:c r="E6355" s="472" t="str">
        <x:v>Rumus sumber</x:v>
      </x:c>
      <x:c r="F6355" s="472" t="str">
        <x:v>9 Sep 2026 21.01 WIB</x:v>
      </x:c>
    </x:row>
    <x:row r="6356">
      <x:c r="A6356" s="472" t="str">
        <x:v>Resume Karyawan KPI</x:v>
      </x:c>
      <x:c r="B6356" s="472" t="str">
        <x:v>C53</x:v>
      </x:c>
      <x:c r="C6356" s="472" t="str">
        <x:v>=AM7</x:v>
      </x:c>
      <x:c r="D6356" s="472"/>
      <x:c r="E6356" s="472" t="str">
        <x:v>Rumus sumber</x:v>
      </x:c>
      <x:c r="F6356" s="472" t="str">
        <x:v>9 Sep 2026 21.01 WIB</x:v>
      </x:c>
    </x:row>
    <x:row r="6357">
      <x:c r="A6357" s="472" t="str">
        <x:v>Resume Karyawan KPI</x:v>
      </x:c>
      <x:c r="B6357" s="472" t="str">
        <x:v>D53</x:v>
      </x:c>
      <x:c r="C6357" s="472" t="str">
        <x:v>=IF(C53=0,"",AN7/100)</x:v>
      </x:c>
      <x:c r="D6357" s="472"/>
      <x:c r="E6357" s="472" t="str">
        <x:v>Rumus sumber</x:v>
      </x:c>
      <x:c r="F6357" s="472" t="str">
        <x:v>9 Sep 2026 21.01 WIB</x:v>
      </x:c>
    </x:row>
    <x:row r="6358">
      <x:c r="A6358" s="472" t="str">
        <x:v>Resume Karyawan KPI</x:v>
      </x:c>
      <x:c r="B6358" s="472" t="str">
        <x:v>E53</x:v>
      </x:c>
      <x:c r="C6358" s="472" t="str">
        <x:v>=IF(C53=0,"",AO7)</x:v>
      </x:c>
      <x:c r="D6358" s="472"/>
      <x:c r="E6358" s="472" t="str">
        <x:v>Rumus sumber</x:v>
      </x:c>
      <x:c r="F6358" s="472" t="str">
        <x:v>9 Sep 2026 21.01 WIB</x:v>
      </x:c>
    </x:row>
    <x:row r="6359">
      <x:c r="A6359" s="472" t="str">
        <x:v>Resume Karyawan KPI</x:v>
      </x:c>
      <x:c r="B6359" s="472" t="str">
        <x:v>F53</x:v>
      </x:c>
      <x:c r="C6359" s="472" t="str">
        <x:v>=IF(C53=0,"",AP7)</x:v>
      </x:c>
      <x:c r="D6359" s="472"/>
      <x:c r="E6359" s="472" t="str">
        <x:v>Rumus sumber</x:v>
      </x:c>
      <x:c r="F6359" s="472" t="str">
        <x:v>9 Sep 2026 21.01 WIB</x:v>
      </x:c>
    </x:row>
    <x:row r="6360">
      <x:c r="A6360" s="472" t="str">
        <x:v>Resume Karyawan KPI</x:v>
      </x:c>
      <x:c r="B6360" s="472" t="str">
        <x:v>G53</x:v>
      </x:c>
      <x:c r="C6360" s="472" t="str">
        <x:v>=IF(C53=0,"",AQ7)</x:v>
      </x:c>
      <x:c r="D6360" s="472"/>
      <x:c r="E6360" s="472" t="str">
        <x:v>Rumus sumber</x:v>
      </x:c>
      <x:c r="F6360" s="472" t="str">
        <x:v>9 Sep 2026 21.01 WIB</x:v>
      </x:c>
    </x:row>
    <x:row r="6361">
      <x:c r="A6361" s="472" t="str">
        <x:v>Resume Karyawan KPI</x:v>
      </x:c>
      <x:c r="B6361" s="472" t="str">
        <x:v>H53</x:v>
      </x:c>
      <x:c r="C6361" s="472" t="str">
        <x:v>=IF(C53=0,"",AR7)</x:v>
      </x:c>
      <x:c r="D6361" s="472"/>
      <x:c r="E6361" s="472" t="str">
        <x:v>Rumus sumber</x:v>
      </x:c>
      <x:c r="F6361" s="472" t="str">
        <x:v>9 Sep 2026 21.01 WIB</x:v>
      </x:c>
    </x:row>
    <x:row r="6362">
      <x:c r="A6362" s="472" t="str">
        <x:v>Resume Karyawan KPI</x:v>
      </x:c>
      <x:c r="B6362" s="472" t="str">
        <x:v>I53</x:v>
      </x:c>
      <x:c r="C6362" s="472" t="str">
        <x:v>=IF(C53=0,"",AS7)</x:v>
      </x:c>
      <x:c r="D6362" s="472"/>
      <x:c r="E6362" s="472" t="str">
        <x:v>Rumus sumber</x:v>
      </x:c>
      <x:c r="F6362" s="472" t="str">
        <x:v>9 Sep 2026 21.01 WIB</x:v>
      </x:c>
    </x:row>
    <x:row r="6363">
      <x:c r="A6363" s="472" t="str">
        <x:v>Resume Karyawan KPI</x:v>
      </x:c>
      <x:c r="B6363" s="472" t="str">
        <x:v>J53</x:v>
      </x:c>
      <x:c r="C6363" s="472" t="str">
        <x:v>=IF(D53="","Belum Dinilai",IF(D53&gt;=0.9,"Sangat Baik",IF(D53&gt;=0.8,"Baik",IF(D53&gt;=0.7,"Coaching","Underperform"))))</x:v>
      </x:c>
      <x:c r="D6363" s="472"/>
      <x:c r="E6363" s="472" t="str">
        <x:v>Rumus sumber</x:v>
      </x:c>
      <x:c r="F6363" s="472" t="str">
        <x:v>9 Sep 2026 21.01 WIB</x:v>
      </x:c>
    </x:row>
    <x:row r="6364">
      <x:c r="A6364" s="472" t="str">
        <x:v>Resume Karyawan KPI</x:v>
      </x:c>
      <x:c r="B6364" s="472" t="str">
        <x:v>K53</x:v>
      </x:c>
      <x:c r="C6364" s="472" t="str">
        <x:v>=IF(C53=0,"Belum Ada",IF((LOOKUP(2,1/(AV7:BZ7&lt;&gt;""),AV7:BZ7)-AN7)&gt;1,"▲ +"&amp;TEXT(LOOKUP(2,1/(AV7:BZ7&lt;&gt;""),AV7:BZ7)-AN7,"0"),IF((LOOKUP(2,1/(AV7:BZ7&lt;&gt;""),AV7:BZ7)-AN7)&lt;-1,"▼ "&amp;TEXT(LOOKUP(2,1/(AV7:BZ7&lt;&gt;""),AV7:BZ7)-AN7,"0"),"→ Stabil")))</x:v>
      </x:c>
      <x:c r="D6364" s="472"/>
      <x:c r="E6364" s="472" t="str">
        <x:v>Rumus sumber</x:v>
      </x:c>
      <x:c r="F6364" s="472" t="str">
        <x:v>9 Sep 2026 21.01 WIB</x:v>
      </x:c>
    </x:row>
    <x:row r="6365">
      <x:c r="A6365" s="472" t="str">
        <x:v>Resume Karyawan KPI</x:v>
      </x:c>
      <x:c r="B6365" s="472" t="str">
        <x:v>B54</x:v>
      </x:c>
      <x:c r="C6365" s="472" t="str">
        <x:v>=AL8</x:v>
      </x:c>
      <x:c r="D6365" s="472"/>
      <x:c r="E6365" s="472" t="str">
        <x:v>Rumus sumber</x:v>
      </x:c>
      <x:c r="F6365" s="472" t="str">
        <x:v>9 Sep 2026 21.01 WIB</x:v>
      </x:c>
    </x:row>
    <x:row r="6366">
      <x:c r="A6366" s="472" t="str">
        <x:v>Resume Karyawan KPI</x:v>
      </x:c>
      <x:c r="B6366" s="472" t="str">
        <x:v>C54</x:v>
      </x:c>
      <x:c r="C6366" s="472" t="str">
        <x:v>=AM8</x:v>
      </x:c>
      <x:c r="D6366" s="472"/>
      <x:c r="E6366" s="472" t="str">
        <x:v>Rumus sumber</x:v>
      </x:c>
      <x:c r="F6366" s="472" t="str">
        <x:v>9 Sep 2026 21.01 WIB</x:v>
      </x:c>
    </x:row>
    <x:row r="6367">
      <x:c r="A6367" s="472" t="str">
        <x:v>Resume Karyawan KPI</x:v>
      </x:c>
      <x:c r="B6367" s="472" t="str">
        <x:v>D54</x:v>
      </x:c>
      <x:c r="C6367" s="472" t="str">
        <x:v>=IF(C54=0,"",AN8/100)</x:v>
      </x:c>
      <x:c r="D6367" s="472"/>
      <x:c r="E6367" s="472" t="str">
        <x:v>Rumus sumber</x:v>
      </x:c>
      <x:c r="F6367" s="472" t="str">
        <x:v>9 Sep 2026 21.01 WIB</x:v>
      </x:c>
    </x:row>
    <x:row r="6368">
      <x:c r="A6368" s="472" t="str">
        <x:v>Resume Karyawan KPI</x:v>
      </x:c>
      <x:c r="B6368" s="472" t="str">
        <x:v>E54</x:v>
      </x:c>
      <x:c r="C6368" s="472" t="str">
        <x:v>=IF(C54=0,"",AO8)</x:v>
      </x:c>
      <x:c r="D6368" s="472"/>
      <x:c r="E6368" s="472" t="str">
        <x:v>Rumus sumber</x:v>
      </x:c>
      <x:c r="F6368" s="472" t="str">
        <x:v>9 Sep 2026 21.01 WIB</x:v>
      </x:c>
    </x:row>
    <x:row r="6369">
      <x:c r="A6369" s="472" t="str">
        <x:v>Resume Karyawan KPI</x:v>
      </x:c>
      <x:c r="B6369" s="472" t="str">
        <x:v>F54</x:v>
      </x:c>
      <x:c r="C6369" s="472" t="str">
        <x:v>=IF(C54=0,"",AP8)</x:v>
      </x:c>
      <x:c r="D6369" s="472"/>
      <x:c r="E6369" s="472" t="str">
        <x:v>Rumus sumber</x:v>
      </x:c>
      <x:c r="F6369" s="472" t="str">
        <x:v>9 Sep 2026 21.01 WIB</x:v>
      </x:c>
    </x:row>
    <x:row r="6370">
      <x:c r="A6370" s="472" t="str">
        <x:v>Resume Karyawan KPI</x:v>
      </x:c>
      <x:c r="B6370" s="472" t="str">
        <x:v>G54</x:v>
      </x:c>
      <x:c r="C6370" s="472" t="str">
        <x:v>=IF(C54=0,"",AQ8)</x:v>
      </x:c>
      <x:c r="D6370" s="472"/>
      <x:c r="E6370" s="472" t="str">
        <x:v>Rumus sumber</x:v>
      </x:c>
      <x:c r="F6370" s="472" t="str">
        <x:v>9 Sep 2026 21.01 WIB</x:v>
      </x:c>
    </x:row>
    <x:row r="6371">
      <x:c r="A6371" s="472" t="str">
        <x:v>Resume Karyawan KPI</x:v>
      </x:c>
      <x:c r="B6371" s="472" t="str">
        <x:v>H54</x:v>
      </x:c>
      <x:c r="C6371" s="472" t="str">
        <x:v>=IF(C54=0,"",AR8)</x:v>
      </x:c>
      <x:c r="D6371" s="472"/>
      <x:c r="E6371" s="472" t="str">
        <x:v>Rumus sumber</x:v>
      </x:c>
      <x:c r="F6371" s="472" t="str">
        <x:v>9 Sep 2026 21.01 WIB</x:v>
      </x:c>
    </x:row>
    <x:row r="6372">
      <x:c r="A6372" s="472" t="str">
        <x:v>Resume Karyawan KPI</x:v>
      </x:c>
      <x:c r="B6372" s="472" t="str">
        <x:v>I54</x:v>
      </x:c>
      <x:c r="C6372" s="472" t="str">
        <x:v>=IF(C54=0,"",AS8)</x:v>
      </x:c>
      <x:c r="D6372" s="472"/>
      <x:c r="E6372" s="472" t="str">
        <x:v>Rumus sumber</x:v>
      </x:c>
      <x:c r="F6372" s="472" t="str">
        <x:v>9 Sep 2026 21.01 WIB</x:v>
      </x:c>
    </x:row>
    <x:row r="6373">
      <x:c r="A6373" s="472" t="str">
        <x:v>Resume Karyawan KPI</x:v>
      </x:c>
      <x:c r="B6373" s="472" t="str">
        <x:v>J54</x:v>
      </x:c>
      <x:c r="C6373" s="472" t="str">
        <x:v>=IF(D54="","Belum Dinilai",IF(D54&gt;=0.9,"Sangat Baik",IF(D54&gt;=0.8,"Baik",IF(D54&gt;=0.7,"Coaching","Underperform"))))</x:v>
      </x:c>
      <x:c r="D6373" s="472"/>
      <x:c r="E6373" s="472" t="str">
        <x:v>Rumus sumber</x:v>
      </x:c>
      <x:c r="F6373" s="472" t="str">
        <x:v>9 Sep 2026 21.01 WIB</x:v>
      </x:c>
    </x:row>
    <x:row r="6374">
      <x:c r="A6374" s="472" t="str">
        <x:v>Resume Karyawan KPI</x:v>
      </x:c>
      <x:c r="B6374" s="472" t="str">
        <x:v>K54</x:v>
      </x:c>
      <x:c r="C6374" s="472" t="str">
        <x:v>=IF(C54=0,"Belum Ada",IF((LOOKUP(2,1/(AV8:BZ8&lt;&gt;""),AV8:BZ8)-AN8)&gt;1,"▲ +"&amp;TEXT(LOOKUP(2,1/(AV8:BZ8&lt;&gt;""),AV8:BZ8)-AN8,"0"),IF((LOOKUP(2,1/(AV8:BZ8&lt;&gt;""),AV8:BZ8)-AN8)&lt;-1,"▼ "&amp;TEXT(LOOKUP(2,1/(AV8:BZ8&lt;&gt;""),AV8:BZ8)-AN8,"0"),"→ Stabil")))</x:v>
      </x:c>
      <x:c r="D6374" s="472"/>
      <x:c r="E6374" s="472" t="str">
        <x:v>Rumus sumber</x:v>
      </x:c>
      <x:c r="F6374" s="472" t="str">
        <x:v>9 Sep 2026 21.01 WIB</x:v>
      </x:c>
    </x:row>
    <x:row r="6375">
      <x:c r="A6375" s="472" t="str">
        <x:v>Resume Karyawan KPI</x:v>
      </x:c>
      <x:c r="B6375" s="472" t="str">
        <x:v>B55</x:v>
      </x:c>
      <x:c r="C6375" s="472" t="str">
        <x:v>=AL9</x:v>
      </x:c>
      <x:c r="D6375" s="472"/>
      <x:c r="E6375" s="472" t="str">
        <x:v>Rumus sumber</x:v>
      </x:c>
      <x:c r="F6375" s="472" t="str">
        <x:v>9 Sep 2026 21.01 WIB</x:v>
      </x:c>
    </x:row>
    <x:row r="6376">
      <x:c r="A6376" s="472" t="str">
        <x:v>Resume Karyawan KPI</x:v>
      </x:c>
      <x:c r="B6376" s="472" t="str">
        <x:v>C55</x:v>
      </x:c>
      <x:c r="C6376" s="472" t="str">
        <x:v>=AM9</x:v>
      </x:c>
      <x:c r="D6376" s="472"/>
      <x:c r="E6376" s="472" t="str">
        <x:v>Rumus sumber</x:v>
      </x:c>
      <x:c r="F6376" s="472" t="str">
        <x:v>9 Sep 2026 21.01 WIB</x:v>
      </x:c>
    </x:row>
    <x:row r="6377">
      <x:c r="A6377" s="472" t="str">
        <x:v>Resume Karyawan KPI</x:v>
      </x:c>
      <x:c r="B6377" s="472" t="str">
        <x:v>D55</x:v>
      </x:c>
      <x:c r="C6377" s="472" t="str">
        <x:v>=IF(C55=0,"",AN9/100)</x:v>
      </x:c>
      <x:c r="D6377" s="472"/>
      <x:c r="E6377" s="472" t="str">
        <x:v>Rumus sumber</x:v>
      </x:c>
      <x:c r="F6377" s="472" t="str">
        <x:v>9 Sep 2026 21.01 WIB</x:v>
      </x:c>
    </x:row>
    <x:row r="6378">
      <x:c r="A6378" s="472" t="str">
        <x:v>Resume Karyawan KPI</x:v>
      </x:c>
      <x:c r="B6378" s="472" t="str">
        <x:v>E55</x:v>
      </x:c>
      <x:c r="C6378" s="472" t="str">
        <x:v>=IF(C55=0,"",AO9)</x:v>
      </x:c>
      <x:c r="D6378" s="472"/>
      <x:c r="E6378" s="472" t="str">
        <x:v>Rumus sumber</x:v>
      </x:c>
      <x:c r="F6378" s="472" t="str">
        <x:v>9 Sep 2026 21.01 WIB</x:v>
      </x:c>
    </x:row>
    <x:row r="6379">
      <x:c r="A6379" s="472" t="str">
        <x:v>Resume Karyawan KPI</x:v>
      </x:c>
      <x:c r="B6379" s="472" t="str">
        <x:v>F55</x:v>
      </x:c>
      <x:c r="C6379" s="472" t="str">
        <x:v>=IF(C55=0,"",AP9)</x:v>
      </x:c>
      <x:c r="D6379" s="472"/>
      <x:c r="E6379" s="472" t="str">
        <x:v>Rumus sumber</x:v>
      </x:c>
      <x:c r="F6379" s="472" t="str">
        <x:v>9 Sep 2026 21.01 WIB</x:v>
      </x:c>
    </x:row>
    <x:row r="6380">
      <x:c r="A6380" s="472" t="str">
        <x:v>Resume Karyawan KPI</x:v>
      </x:c>
      <x:c r="B6380" s="472" t="str">
        <x:v>G55</x:v>
      </x:c>
      <x:c r="C6380" s="472" t="str">
        <x:v>=IF(C55=0,"",AQ9)</x:v>
      </x:c>
      <x:c r="D6380" s="472"/>
      <x:c r="E6380" s="472" t="str">
        <x:v>Rumus sumber</x:v>
      </x:c>
      <x:c r="F6380" s="472" t="str">
        <x:v>9 Sep 2026 21.01 WIB</x:v>
      </x:c>
    </x:row>
    <x:row r="6381">
      <x:c r="A6381" s="472" t="str">
        <x:v>Resume Karyawan KPI</x:v>
      </x:c>
      <x:c r="B6381" s="472" t="str">
        <x:v>H55</x:v>
      </x:c>
      <x:c r="C6381" s="472" t="str">
        <x:v>=IF(C55=0,"",AR9)</x:v>
      </x:c>
      <x:c r="D6381" s="472"/>
      <x:c r="E6381" s="472" t="str">
        <x:v>Rumus sumber</x:v>
      </x:c>
      <x:c r="F6381" s="472" t="str">
        <x:v>9 Sep 2026 21.01 WIB</x:v>
      </x:c>
    </x:row>
    <x:row r="6382">
      <x:c r="A6382" s="472" t="str">
        <x:v>Resume Karyawan KPI</x:v>
      </x:c>
      <x:c r="B6382" s="472" t="str">
        <x:v>I55</x:v>
      </x:c>
      <x:c r="C6382" s="472" t="str">
        <x:v>=IF(C55=0,"",AS9)</x:v>
      </x:c>
      <x:c r="D6382" s="472"/>
      <x:c r="E6382" s="472" t="str">
        <x:v>Rumus sumber</x:v>
      </x:c>
      <x:c r="F6382" s="472" t="str">
        <x:v>9 Sep 2026 21.01 WIB</x:v>
      </x:c>
    </x:row>
    <x:row r="6383">
      <x:c r="A6383" s="472" t="str">
        <x:v>Resume Karyawan KPI</x:v>
      </x:c>
      <x:c r="B6383" s="472" t="str">
        <x:v>J55</x:v>
      </x:c>
      <x:c r="C6383" s="472" t="str">
        <x:v>=IF(D55="","Belum Dinilai",IF(D55&gt;=0.9,"Sangat Baik",IF(D55&gt;=0.8,"Baik",IF(D55&gt;=0.7,"Coaching","Underperform"))))</x:v>
      </x:c>
      <x:c r="D6383" s="472"/>
      <x:c r="E6383" s="472" t="str">
        <x:v>Rumus sumber</x:v>
      </x:c>
      <x:c r="F6383" s="472" t="str">
        <x:v>9 Sep 2026 21.01 WIB</x:v>
      </x:c>
    </x:row>
    <x:row r="6384">
      <x:c r="A6384" s="472" t="str">
        <x:v>Resume Karyawan KPI</x:v>
      </x:c>
      <x:c r="B6384" s="472" t="str">
        <x:v>K55</x:v>
      </x:c>
      <x:c r="C6384" s="472" t="str">
        <x:v>=IF(C55=0,"Belum Ada",IF((LOOKUP(2,1/(AV9:BZ9&lt;&gt;""),AV9:BZ9)-AN9)&gt;1,"▲ +"&amp;TEXT(LOOKUP(2,1/(AV9:BZ9&lt;&gt;""),AV9:BZ9)-AN9,"0"),IF((LOOKUP(2,1/(AV9:BZ9&lt;&gt;""),AV9:BZ9)-AN9)&lt;-1,"▼ "&amp;TEXT(LOOKUP(2,1/(AV9:BZ9&lt;&gt;""),AV9:BZ9)-AN9,"0"),"→ Stabil")))</x:v>
      </x:c>
      <x:c r="D6384" s="472"/>
      <x:c r="E6384" s="472" t="str">
        <x:v>Rumus sumber</x:v>
      </x:c>
      <x:c r="F6384" s="472" t="str">
        <x:v>9 Sep 2026 21.01 WIB</x:v>
      </x:c>
    </x:row>
    <x:row r="6385">
      <x:c r="A6385" s="472" t="str">
        <x:v>Resume Karyawan KPI</x:v>
      </x:c>
      <x:c r="B6385" s="472" t="str">
        <x:v>B56</x:v>
      </x:c>
      <x:c r="C6385" s="472" t="str">
        <x:v>=AL10</x:v>
      </x:c>
      <x:c r="D6385" s="472"/>
      <x:c r="E6385" s="472" t="str">
        <x:v>Rumus sumber</x:v>
      </x:c>
      <x:c r="F6385" s="472" t="str">
        <x:v>9 Sep 2026 21.01 WIB</x:v>
      </x:c>
    </x:row>
    <x:row r="6386">
      <x:c r="A6386" s="472" t="str">
        <x:v>Resume Karyawan KPI</x:v>
      </x:c>
      <x:c r="B6386" s="472" t="str">
        <x:v>C56</x:v>
      </x:c>
      <x:c r="C6386" s="472" t="str">
        <x:v>=AM10</x:v>
      </x:c>
      <x:c r="D6386" s="472"/>
      <x:c r="E6386" s="472" t="str">
        <x:v>Rumus sumber</x:v>
      </x:c>
      <x:c r="F6386" s="472" t="str">
        <x:v>9 Sep 2026 21.01 WIB</x:v>
      </x:c>
    </x:row>
    <x:row r="6387">
      <x:c r="A6387" s="472" t="str">
        <x:v>Resume Karyawan KPI</x:v>
      </x:c>
      <x:c r="B6387" s="472" t="str">
        <x:v>D56</x:v>
      </x:c>
      <x:c r="C6387" s="472" t="str">
        <x:v>=IF(C56=0,"",AN10/100)</x:v>
      </x:c>
      <x:c r="D6387" s="472"/>
      <x:c r="E6387" s="472" t="str">
        <x:v>Rumus sumber</x:v>
      </x:c>
      <x:c r="F6387" s="472" t="str">
        <x:v>9 Sep 2026 21.01 WIB</x:v>
      </x:c>
    </x:row>
    <x:row r="6388">
      <x:c r="A6388" s="472" t="str">
        <x:v>Resume Karyawan KPI</x:v>
      </x:c>
      <x:c r="B6388" s="472" t="str">
        <x:v>E56</x:v>
      </x:c>
      <x:c r="C6388" s="472" t="str">
        <x:v>=IF(C56=0,"",AO10)</x:v>
      </x:c>
      <x:c r="D6388" s="472"/>
      <x:c r="E6388" s="472" t="str">
        <x:v>Rumus sumber</x:v>
      </x:c>
      <x:c r="F6388" s="472" t="str">
        <x:v>9 Sep 2026 21.01 WIB</x:v>
      </x:c>
    </x:row>
    <x:row r="6389">
      <x:c r="A6389" s="472" t="str">
        <x:v>Resume Karyawan KPI</x:v>
      </x:c>
      <x:c r="B6389" s="472" t="str">
        <x:v>F56</x:v>
      </x:c>
      <x:c r="C6389" s="472" t="str">
        <x:v>=IF(C56=0,"",AP10)</x:v>
      </x:c>
      <x:c r="D6389" s="472"/>
      <x:c r="E6389" s="472" t="str">
        <x:v>Rumus sumber</x:v>
      </x:c>
      <x:c r="F6389" s="472" t="str">
        <x:v>9 Sep 2026 21.01 WIB</x:v>
      </x:c>
    </x:row>
    <x:row r="6390">
      <x:c r="A6390" s="472" t="str">
        <x:v>Resume Karyawan KPI</x:v>
      </x:c>
      <x:c r="B6390" s="472" t="str">
        <x:v>G56</x:v>
      </x:c>
      <x:c r="C6390" s="472" t="str">
        <x:v>=IF(C56=0,"",AQ10)</x:v>
      </x:c>
      <x:c r="D6390" s="472"/>
      <x:c r="E6390" s="472" t="str">
        <x:v>Rumus sumber</x:v>
      </x:c>
      <x:c r="F6390" s="472" t="str">
        <x:v>9 Sep 2026 21.01 WIB</x:v>
      </x:c>
    </x:row>
    <x:row r="6391">
      <x:c r="A6391" s="472" t="str">
        <x:v>Resume Karyawan KPI</x:v>
      </x:c>
      <x:c r="B6391" s="472" t="str">
        <x:v>H56</x:v>
      </x:c>
      <x:c r="C6391" s="472" t="str">
        <x:v>=IF(C56=0,"",AR10)</x:v>
      </x:c>
      <x:c r="D6391" s="472"/>
      <x:c r="E6391" s="472" t="str">
        <x:v>Rumus sumber</x:v>
      </x:c>
      <x:c r="F6391" s="472" t="str">
        <x:v>9 Sep 2026 21.01 WIB</x:v>
      </x:c>
    </x:row>
    <x:row r="6392">
      <x:c r="A6392" s="472" t="str">
        <x:v>Resume Karyawan KPI</x:v>
      </x:c>
      <x:c r="B6392" s="472" t="str">
        <x:v>I56</x:v>
      </x:c>
      <x:c r="C6392" s="472" t="str">
        <x:v>=IF(C56=0,"",AS10)</x:v>
      </x:c>
      <x:c r="D6392" s="472"/>
      <x:c r="E6392" s="472" t="str">
        <x:v>Rumus sumber</x:v>
      </x:c>
      <x:c r="F6392" s="472" t="str">
        <x:v>9 Sep 2026 21.01 WIB</x:v>
      </x:c>
    </x:row>
    <x:row r="6393">
      <x:c r="A6393" s="472" t="str">
        <x:v>Resume Karyawan KPI</x:v>
      </x:c>
      <x:c r="B6393" s="472" t="str">
        <x:v>J56</x:v>
      </x:c>
      <x:c r="C6393" s="472" t="str">
        <x:v>=IF(D56="","Belum Dinilai",IF(D56&gt;=0.9,"Sangat Baik",IF(D56&gt;=0.8,"Baik",IF(D56&gt;=0.7,"Coaching","Underperform"))))</x:v>
      </x:c>
      <x:c r="D6393" s="472"/>
      <x:c r="E6393" s="472" t="str">
        <x:v>Rumus sumber</x:v>
      </x:c>
      <x:c r="F6393" s="472" t="str">
        <x:v>9 Sep 2026 21.01 WIB</x:v>
      </x:c>
    </x:row>
    <x:row r="6394">
      <x:c r="A6394" s="472" t="str">
        <x:v>Resume Karyawan KPI</x:v>
      </x:c>
      <x:c r="B6394" s="472" t="str">
        <x:v>K56</x:v>
      </x:c>
      <x:c r="C6394" s="472" t="str">
        <x:v>=IF(C56=0,"Belum Ada",IF((LOOKUP(2,1/(AV10:BZ10&lt;&gt;""),AV10:BZ10)-AN10)&gt;1,"▲ +"&amp;TEXT(LOOKUP(2,1/(AV10:BZ10&lt;&gt;""),AV10:BZ10)-AN10,"0"),IF((LOOKUP(2,1/(AV10:BZ10&lt;&gt;""),AV10:BZ10)-AN10)&lt;-1,"▼ "&amp;TEXT(LOOKUP(2,1/(AV10:BZ10&lt;&gt;""),AV10:BZ10)-AN10,"0"),"→ Stabil")))</x:v>
      </x:c>
      <x:c r="D6394" s="472"/>
      <x:c r="E6394" s="472" t="str">
        <x:v>Rumus sumber</x:v>
      </x:c>
      <x:c r="F6394" s="472" t="str">
        <x:v>9 Sep 2026 21.01 WIB</x:v>
      </x:c>
    </x:row>
    <x:row r="6395">
      <x:c r="A6395" s="472" t="str">
        <x:v>Resume Karyawan KPI</x:v>
      </x:c>
      <x:c r="B6395" s="472" t="str">
        <x:v>B57</x:v>
      </x:c>
      <x:c r="C6395" s="472" t="str">
        <x:v>=AL11</x:v>
      </x:c>
      <x:c r="D6395" s="472"/>
      <x:c r="E6395" s="472" t="str">
        <x:v>Rumus sumber</x:v>
      </x:c>
      <x:c r="F6395" s="472" t="str">
        <x:v>9 Sep 2026 21.01 WIB</x:v>
      </x:c>
    </x:row>
    <x:row r="6396">
      <x:c r="A6396" s="472" t="str">
        <x:v>Resume Karyawan KPI</x:v>
      </x:c>
      <x:c r="B6396" s="472" t="str">
        <x:v>C57</x:v>
      </x:c>
      <x:c r="C6396" s="472" t="str">
        <x:v>=AM11</x:v>
      </x:c>
      <x:c r="D6396" s="472"/>
      <x:c r="E6396" s="472" t="str">
        <x:v>Rumus sumber</x:v>
      </x:c>
      <x:c r="F6396" s="472" t="str">
        <x:v>9 Sep 2026 21.01 WIB</x:v>
      </x:c>
    </x:row>
    <x:row r="6397">
      <x:c r="A6397" s="472" t="str">
        <x:v>Resume Karyawan KPI</x:v>
      </x:c>
      <x:c r="B6397" s="472" t="str">
        <x:v>D57</x:v>
      </x:c>
      <x:c r="C6397" s="472" t="str">
        <x:v>=IF(C57=0,"",AN11/100)</x:v>
      </x:c>
      <x:c r="D6397" s="472"/>
      <x:c r="E6397" s="472" t="str">
        <x:v>Rumus sumber</x:v>
      </x:c>
      <x:c r="F6397" s="472" t="str">
        <x:v>9 Sep 2026 21.01 WIB</x:v>
      </x:c>
    </x:row>
    <x:row r="6398">
      <x:c r="A6398" s="472" t="str">
        <x:v>Resume Karyawan KPI</x:v>
      </x:c>
      <x:c r="B6398" s="472" t="str">
        <x:v>E57</x:v>
      </x:c>
      <x:c r="C6398" s="472" t="str">
        <x:v>=IF(C57=0,"",AO11)</x:v>
      </x:c>
      <x:c r="D6398" s="472"/>
      <x:c r="E6398" s="472" t="str">
        <x:v>Rumus sumber</x:v>
      </x:c>
      <x:c r="F6398" s="472" t="str">
        <x:v>9 Sep 2026 21.01 WIB</x:v>
      </x:c>
    </x:row>
    <x:row r="6399">
      <x:c r="A6399" s="472" t="str">
        <x:v>Resume Karyawan KPI</x:v>
      </x:c>
      <x:c r="B6399" s="472" t="str">
        <x:v>F57</x:v>
      </x:c>
      <x:c r="C6399" s="472" t="str">
        <x:v>=IF(C57=0,"",AP11)</x:v>
      </x:c>
      <x:c r="D6399" s="472"/>
      <x:c r="E6399" s="472" t="str">
        <x:v>Rumus sumber</x:v>
      </x:c>
      <x:c r="F6399" s="472" t="str">
        <x:v>9 Sep 2026 21.01 WIB</x:v>
      </x:c>
    </x:row>
    <x:row r="6400">
      <x:c r="A6400" s="472" t="str">
        <x:v>Resume Karyawan KPI</x:v>
      </x:c>
      <x:c r="B6400" s="472" t="str">
        <x:v>G57</x:v>
      </x:c>
      <x:c r="C6400" s="472" t="str">
        <x:v>=IF(C57=0,"",AQ11)</x:v>
      </x:c>
      <x:c r="D6400" s="472"/>
      <x:c r="E6400" s="472" t="str">
        <x:v>Rumus sumber</x:v>
      </x:c>
      <x:c r="F6400" s="472" t="str">
        <x:v>9 Sep 2026 21.01 WIB</x:v>
      </x:c>
    </x:row>
    <x:row r="6401">
      <x:c r="A6401" s="472" t="str">
        <x:v>Resume Karyawan KPI</x:v>
      </x:c>
      <x:c r="B6401" s="472" t="str">
        <x:v>H57</x:v>
      </x:c>
      <x:c r="C6401" s="472" t="str">
        <x:v>=IF(C57=0,"",AR11)</x:v>
      </x:c>
      <x:c r="D6401" s="472"/>
      <x:c r="E6401" s="472" t="str">
        <x:v>Rumus sumber</x:v>
      </x:c>
      <x:c r="F6401" s="472" t="str">
        <x:v>9 Sep 2026 21.01 WIB</x:v>
      </x:c>
    </x:row>
    <x:row r="6402">
      <x:c r="A6402" s="472" t="str">
        <x:v>Resume Karyawan KPI</x:v>
      </x:c>
      <x:c r="B6402" s="472" t="str">
        <x:v>I57</x:v>
      </x:c>
      <x:c r="C6402" s="472" t="str">
        <x:v>=IF(C57=0,"",AS11)</x:v>
      </x:c>
      <x:c r="D6402" s="472"/>
      <x:c r="E6402" s="472" t="str">
        <x:v>Rumus sumber</x:v>
      </x:c>
      <x:c r="F6402" s="472" t="str">
        <x:v>9 Sep 2026 21.01 WIB</x:v>
      </x:c>
    </x:row>
    <x:row r="6403">
      <x:c r="A6403" s="472" t="str">
        <x:v>Resume Karyawan KPI</x:v>
      </x:c>
      <x:c r="B6403" s="472" t="str">
        <x:v>J57</x:v>
      </x:c>
      <x:c r="C6403" s="472" t="str">
        <x:v>=IF(D57="","Belum Dinilai",IF(D57&gt;=0.9,"Sangat Baik",IF(D57&gt;=0.8,"Baik",IF(D57&gt;=0.7,"Coaching","Underperform"))))</x:v>
      </x:c>
      <x:c r="D6403" s="472"/>
      <x:c r="E6403" s="472" t="str">
        <x:v>Rumus sumber</x:v>
      </x:c>
      <x:c r="F6403" s="472" t="str">
        <x:v>9 Sep 2026 21.01 WIB</x:v>
      </x:c>
    </x:row>
    <x:row r="6404">
      <x:c r="A6404" s="472" t="str">
        <x:v>Resume Karyawan KPI</x:v>
      </x:c>
      <x:c r="B6404" s="472" t="str">
        <x:v>K57</x:v>
      </x:c>
      <x:c r="C6404" s="472" t="str">
        <x:v>=IF(C57=0,"Belum Ada",IF((LOOKUP(2,1/(AV11:BZ11&lt;&gt;""),AV11:BZ11)-AN11)&gt;1,"▲ +"&amp;TEXT(LOOKUP(2,1/(AV11:BZ11&lt;&gt;""),AV11:BZ11)-AN11,"0"),IF((LOOKUP(2,1/(AV11:BZ11&lt;&gt;""),AV11:BZ11)-AN11)&lt;-1,"▼ "&amp;TEXT(LOOKUP(2,1/(AV11:BZ11&lt;&gt;""),AV11:BZ11)-AN11,"0"),"→ Stabil")))</x:v>
      </x:c>
      <x:c r="D6404" s="472"/>
      <x:c r="E6404" s="472" t="str">
        <x:v>Rumus sumber</x:v>
      </x:c>
      <x:c r="F6404" s="472" t="str">
        <x:v>9 Sep 2026 21.01 WIB</x:v>
      </x:c>
    </x:row>
    <x:row r="6405">
      <x:c r="A6405" s="472" t="str">
        <x:v>Resume Karyawan KPI</x:v>
      </x:c>
      <x:c r="B6405" s="472" t="str">
        <x:v>B58</x:v>
      </x:c>
      <x:c r="C6405" s="472" t="str">
        <x:v>=AL12</x:v>
      </x:c>
      <x:c r="D6405" s="472"/>
      <x:c r="E6405" s="472" t="str">
        <x:v>Rumus sumber</x:v>
      </x:c>
      <x:c r="F6405" s="472" t="str">
        <x:v>9 Sep 2026 21.01 WIB</x:v>
      </x:c>
    </x:row>
    <x:row r="6406">
      <x:c r="A6406" s="472" t="str">
        <x:v>Resume Karyawan KPI</x:v>
      </x:c>
      <x:c r="B6406" s="472" t="str">
        <x:v>C58</x:v>
      </x:c>
      <x:c r="C6406" s="472" t="str">
        <x:v>=AM12</x:v>
      </x:c>
      <x:c r="D6406" s="472"/>
      <x:c r="E6406" s="472" t="str">
        <x:v>Rumus sumber</x:v>
      </x:c>
      <x:c r="F6406" s="472" t="str">
        <x:v>9 Sep 2026 21.01 WIB</x:v>
      </x:c>
    </x:row>
    <x:row r="6407">
      <x:c r="A6407" s="472" t="str">
        <x:v>Resume Karyawan KPI</x:v>
      </x:c>
      <x:c r="B6407" s="472" t="str">
        <x:v>D58</x:v>
      </x:c>
      <x:c r="C6407" s="472" t="str">
        <x:v>=IF(C58=0,"",AN12/100)</x:v>
      </x:c>
      <x:c r="D6407" s="472"/>
      <x:c r="E6407" s="472" t="str">
        <x:v>Rumus sumber</x:v>
      </x:c>
      <x:c r="F6407" s="472" t="str">
        <x:v>9 Sep 2026 21.01 WIB</x:v>
      </x:c>
    </x:row>
    <x:row r="6408">
      <x:c r="A6408" s="472" t="str">
        <x:v>Resume Karyawan KPI</x:v>
      </x:c>
      <x:c r="B6408" s="472" t="str">
        <x:v>E58</x:v>
      </x:c>
      <x:c r="C6408" s="472" t="str">
        <x:v>=IF(C58=0,"",AO12)</x:v>
      </x:c>
      <x:c r="D6408" s="472"/>
      <x:c r="E6408" s="472" t="str">
        <x:v>Rumus sumber</x:v>
      </x:c>
      <x:c r="F6408" s="472" t="str">
        <x:v>9 Sep 2026 21.01 WIB</x:v>
      </x:c>
    </x:row>
    <x:row r="6409">
      <x:c r="A6409" s="472" t="str">
        <x:v>Resume Karyawan KPI</x:v>
      </x:c>
      <x:c r="B6409" s="472" t="str">
        <x:v>F58</x:v>
      </x:c>
      <x:c r="C6409" s="472" t="str">
        <x:v>=IF(C58=0,"",AP12)</x:v>
      </x:c>
      <x:c r="D6409" s="472"/>
      <x:c r="E6409" s="472" t="str">
        <x:v>Rumus sumber</x:v>
      </x:c>
      <x:c r="F6409" s="472" t="str">
        <x:v>9 Sep 2026 21.01 WIB</x:v>
      </x:c>
    </x:row>
    <x:row r="6410">
      <x:c r="A6410" s="472" t="str">
        <x:v>Resume Karyawan KPI</x:v>
      </x:c>
      <x:c r="B6410" s="472" t="str">
        <x:v>G58</x:v>
      </x:c>
      <x:c r="C6410" s="472" t="str">
        <x:v>=IF(C58=0,"",AQ12)</x:v>
      </x:c>
      <x:c r="D6410" s="472"/>
      <x:c r="E6410" s="472" t="str">
        <x:v>Rumus sumber</x:v>
      </x:c>
      <x:c r="F6410" s="472" t="str">
        <x:v>9 Sep 2026 21.01 WIB</x:v>
      </x:c>
    </x:row>
    <x:row r="6411">
      <x:c r="A6411" s="472" t="str">
        <x:v>Resume Karyawan KPI</x:v>
      </x:c>
      <x:c r="B6411" s="472" t="str">
        <x:v>H58</x:v>
      </x:c>
      <x:c r="C6411" s="472" t="str">
        <x:v>=IF(C58=0,"",AR12)</x:v>
      </x:c>
      <x:c r="D6411" s="472"/>
      <x:c r="E6411" s="472" t="str">
        <x:v>Rumus sumber</x:v>
      </x:c>
      <x:c r="F6411" s="472" t="str">
        <x:v>9 Sep 2026 21.01 WIB</x:v>
      </x:c>
    </x:row>
    <x:row r="6412">
      <x:c r="A6412" s="472" t="str">
        <x:v>Resume Karyawan KPI</x:v>
      </x:c>
      <x:c r="B6412" s="472" t="str">
        <x:v>I58</x:v>
      </x:c>
      <x:c r="C6412" s="472" t="str">
        <x:v>=IF(C58=0,"",AS12)</x:v>
      </x:c>
      <x:c r="D6412" s="472"/>
      <x:c r="E6412" s="472" t="str">
        <x:v>Rumus sumber</x:v>
      </x:c>
      <x:c r="F6412" s="472" t="str">
        <x:v>9 Sep 2026 21.01 WIB</x:v>
      </x:c>
    </x:row>
    <x:row r="6413">
      <x:c r="A6413" s="472" t="str">
        <x:v>Resume Karyawan KPI</x:v>
      </x:c>
      <x:c r="B6413" s="472" t="str">
        <x:v>J58</x:v>
      </x:c>
      <x:c r="C6413" s="472" t="str">
        <x:v>=IF(D58="","Belum Dinilai",IF(D58&gt;=0.9,"Sangat Baik",IF(D58&gt;=0.8,"Baik",IF(D58&gt;=0.7,"Coaching","Underperform"))))</x:v>
      </x:c>
      <x:c r="D6413" s="472"/>
      <x:c r="E6413" s="472" t="str">
        <x:v>Rumus sumber</x:v>
      </x:c>
      <x:c r="F6413" s="472" t="str">
        <x:v>9 Sep 2026 21.01 WIB</x:v>
      </x:c>
    </x:row>
    <x:row r="6414">
      <x:c r="A6414" s="472" t="str">
        <x:v>Resume Karyawan KPI</x:v>
      </x:c>
      <x:c r="B6414" s="472" t="str">
        <x:v>K58</x:v>
      </x:c>
      <x:c r="C6414" s="472" t="str">
        <x:v>=IF(C58=0,"Belum Ada",IF((LOOKUP(2,1/(AV12:BZ12&lt;&gt;""),AV12:BZ12)-AN12)&gt;1,"▲ +"&amp;TEXT(LOOKUP(2,1/(AV12:BZ12&lt;&gt;""),AV12:BZ12)-AN12,"0"),IF((LOOKUP(2,1/(AV12:BZ12&lt;&gt;""),AV12:BZ12)-AN12)&lt;-1,"▼ "&amp;TEXT(LOOKUP(2,1/(AV12:BZ12&lt;&gt;""),AV12:BZ12)-AN12,"0"),"→ Stabil")))</x:v>
      </x:c>
      <x:c r="D6414" s="472"/>
      <x:c r="E6414" s="472" t="str">
        <x:v>Rumus sumber</x:v>
      </x:c>
      <x:c r="F6414" s="472" t="str">
        <x:v>9 Sep 2026 21.01 WIB</x:v>
      </x:c>
    </x:row>
    <x:row r="6415">
      <x:c r="A6415" s="472" t="str">
        <x:v>Resume Karyawan KPI</x:v>
      </x:c>
      <x:c r="B6415" s="472" t="str">
        <x:v>B59</x:v>
      </x:c>
      <x:c r="C6415" s="472" t="str">
        <x:v>=AL13</x:v>
      </x:c>
      <x:c r="D6415" s="472"/>
      <x:c r="E6415" s="472" t="str">
        <x:v>Rumus sumber</x:v>
      </x:c>
      <x:c r="F6415" s="472" t="str">
        <x:v>9 Sep 2026 21.01 WIB</x:v>
      </x:c>
    </x:row>
    <x:row r="6416">
      <x:c r="A6416" s="472" t="str">
        <x:v>Resume Karyawan KPI</x:v>
      </x:c>
      <x:c r="B6416" s="472" t="str">
        <x:v>C59</x:v>
      </x:c>
      <x:c r="C6416" s="472" t="str">
        <x:v>=AM13</x:v>
      </x:c>
      <x:c r="D6416" s="472"/>
      <x:c r="E6416" s="472" t="str">
        <x:v>Rumus sumber</x:v>
      </x:c>
      <x:c r="F6416" s="472" t="str">
        <x:v>9 Sep 2026 21.01 WIB</x:v>
      </x:c>
    </x:row>
    <x:row r="6417">
      <x:c r="A6417" s="472" t="str">
        <x:v>Resume Karyawan KPI</x:v>
      </x:c>
      <x:c r="B6417" s="472" t="str">
        <x:v>D59</x:v>
      </x:c>
      <x:c r="C6417" s="472" t="str">
        <x:v>=IF(C59=0,"",AN13/100)</x:v>
      </x:c>
      <x:c r="D6417" s="472"/>
      <x:c r="E6417" s="472" t="str">
        <x:v>Rumus sumber</x:v>
      </x:c>
      <x:c r="F6417" s="472" t="str">
        <x:v>9 Sep 2026 21.01 WIB</x:v>
      </x:c>
    </x:row>
    <x:row r="6418">
      <x:c r="A6418" s="472" t="str">
        <x:v>Resume Karyawan KPI</x:v>
      </x:c>
      <x:c r="B6418" s="472" t="str">
        <x:v>E59</x:v>
      </x:c>
      <x:c r="C6418" s="472" t="str">
        <x:v>=IF(C59=0,"",AO13)</x:v>
      </x:c>
      <x:c r="D6418" s="472"/>
      <x:c r="E6418" s="472" t="str">
        <x:v>Rumus sumber</x:v>
      </x:c>
      <x:c r="F6418" s="472" t="str">
        <x:v>9 Sep 2026 21.01 WIB</x:v>
      </x:c>
    </x:row>
    <x:row r="6419">
      <x:c r="A6419" s="472" t="str">
        <x:v>Resume Karyawan KPI</x:v>
      </x:c>
      <x:c r="B6419" s="472" t="str">
        <x:v>F59</x:v>
      </x:c>
      <x:c r="C6419" s="472" t="str">
        <x:v>=IF(C59=0,"",AP13)</x:v>
      </x:c>
      <x:c r="D6419" s="472"/>
      <x:c r="E6419" s="472" t="str">
        <x:v>Rumus sumber</x:v>
      </x:c>
      <x:c r="F6419" s="472" t="str">
        <x:v>9 Sep 2026 21.01 WIB</x:v>
      </x:c>
    </x:row>
    <x:row r="6420">
      <x:c r="A6420" s="472" t="str">
        <x:v>Resume Karyawan KPI</x:v>
      </x:c>
      <x:c r="B6420" s="472" t="str">
        <x:v>G59</x:v>
      </x:c>
      <x:c r="C6420" s="472" t="str">
        <x:v>=IF(C59=0,"",AQ13)</x:v>
      </x:c>
      <x:c r="D6420" s="472"/>
      <x:c r="E6420" s="472" t="str">
        <x:v>Rumus sumber</x:v>
      </x:c>
      <x:c r="F6420" s="472" t="str">
        <x:v>9 Sep 2026 21.01 WIB</x:v>
      </x:c>
    </x:row>
    <x:row r="6421">
      <x:c r="A6421" s="472" t="str">
        <x:v>Resume Karyawan KPI</x:v>
      </x:c>
      <x:c r="B6421" s="472" t="str">
        <x:v>H59</x:v>
      </x:c>
      <x:c r="C6421" s="472" t="str">
        <x:v>=IF(C59=0,"",AR13)</x:v>
      </x:c>
      <x:c r="D6421" s="472"/>
      <x:c r="E6421" s="472" t="str">
        <x:v>Rumus sumber</x:v>
      </x:c>
      <x:c r="F6421" s="472" t="str">
        <x:v>9 Sep 2026 21.01 WIB</x:v>
      </x:c>
    </x:row>
    <x:row r="6422">
      <x:c r="A6422" s="472" t="str">
        <x:v>Resume Karyawan KPI</x:v>
      </x:c>
      <x:c r="B6422" s="472" t="str">
        <x:v>I59</x:v>
      </x:c>
      <x:c r="C6422" s="472" t="str">
        <x:v>=IF(C59=0,"",AS13)</x:v>
      </x:c>
      <x:c r="D6422" s="472"/>
      <x:c r="E6422" s="472" t="str">
        <x:v>Rumus sumber</x:v>
      </x:c>
      <x:c r="F6422" s="472" t="str">
        <x:v>9 Sep 2026 21.01 WIB</x:v>
      </x:c>
    </x:row>
    <x:row r="6423">
      <x:c r="A6423" s="472" t="str">
        <x:v>Resume Karyawan KPI</x:v>
      </x:c>
      <x:c r="B6423" s="472" t="str">
        <x:v>J59</x:v>
      </x:c>
      <x:c r="C6423" s="472" t="str">
        <x:v>=IF(D59="","Belum Dinilai",IF(D59&gt;=0.9,"Sangat Baik",IF(D59&gt;=0.8,"Baik",IF(D59&gt;=0.7,"Coaching","Underperform"))))</x:v>
      </x:c>
      <x:c r="D6423" s="472"/>
      <x:c r="E6423" s="472" t="str">
        <x:v>Rumus sumber</x:v>
      </x:c>
      <x:c r="F6423" s="472" t="str">
        <x:v>9 Sep 2026 21.01 WIB</x:v>
      </x:c>
    </x:row>
    <x:row r="6424">
      <x:c r="A6424" s="472" t="str">
        <x:v>Resume Karyawan KPI</x:v>
      </x:c>
      <x:c r="B6424" s="472" t="str">
        <x:v>K59</x:v>
      </x:c>
      <x:c r="C6424" s="472" t="str">
        <x:v>=IF(C59=0,"Belum Ada",IF((LOOKUP(2,1/(AV13:BZ13&lt;&gt;""),AV13:BZ13)-AN13)&gt;1,"▲ +"&amp;TEXT(LOOKUP(2,1/(AV13:BZ13&lt;&gt;""),AV13:BZ13)-AN13,"0"),IF((LOOKUP(2,1/(AV13:BZ13&lt;&gt;""),AV13:BZ13)-AN13)&lt;-1,"▼ "&amp;TEXT(LOOKUP(2,1/(AV13:BZ13&lt;&gt;""),AV13:BZ13)-AN13,"0"),"→ Stabil")))</x:v>
      </x:c>
      <x:c r="D6424" s="472"/>
      <x:c r="E6424" s="472" t="str">
        <x:v>Rumus sumber</x:v>
      </x:c>
      <x:c r="F6424" s="472" t="str">
        <x:v>9 Sep 2026 21.01 WIB</x:v>
      </x:c>
    </x:row>
    <x:row r="6425">
      <x:c r="A6425" s="472" t="str">
        <x:v>Resume Karyawan KPI</x:v>
      </x:c>
      <x:c r="B6425" s="472" t="str">
        <x:v>B60</x:v>
      </x:c>
      <x:c r="C6425" s="472" t="str">
        <x:v>=AL14</x:v>
      </x:c>
      <x:c r="D6425" s="472"/>
      <x:c r="E6425" s="472" t="str">
        <x:v>Rumus sumber</x:v>
      </x:c>
      <x:c r="F6425" s="472" t="str">
        <x:v>9 Sep 2026 21.01 WIB</x:v>
      </x:c>
    </x:row>
    <x:row r="6426">
      <x:c r="A6426" s="472" t="str">
        <x:v>Resume Karyawan KPI</x:v>
      </x:c>
      <x:c r="B6426" s="472" t="str">
        <x:v>C60</x:v>
      </x:c>
      <x:c r="C6426" s="472" t="str">
        <x:v>=AM14</x:v>
      </x:c>
      <x:c r="D6426" s="472"/>
      <x:c r="E6426" s="472" t="str">
        <x:v>Rumus sumber</x:v>
      </x:c>
      <x:c r="F6426" s="472" t="str">
        <x:v>9 Sep 2026 21.01 WIB</x:v>
      </x:c>
    </x:row>
    <x:row r="6427">
      <x:c r="A6427" s="472" t="str">
        <x:v>Resume Karyawan KPI</x:v>
      </x:c>
      <x:c r="B6427" s="472" t="str">
        <x:v>D60</x:v>
      </x:c>
      <x:c r="C6427" s="472" t="str">
        <x:v>=IF(C60=0,"",AN14/100)</x:v>
      </x:c>
      <x:c r="D6427" s="472"/>
      <x:c r="E6427" s="472" t="str">
        <x:v>Rumus sumber</x:v>
      </x:c>
      <x:c r="F6427" s="472" t="str">
        <x:v>9 Sep 2026 21.01 WIB</x:v>
      </x:c>
    </x:row>
    <x:row r="6428">
      <x:c r="A6428" s="472" t="str">
        <x:v>Resume Karyawan KPI</x:v>
      </x:c>
      <x:c r="B6428" s="472" t="str">
        <x:v>E60</x:v>
      </x:c>
      <x:c r="C6428" s="472" t="str">
        <x:v>=IF(C60=0,"",AO14)</x:v>
      </x:c>
      <x:c r="D6428" s="472"/>
      <x:c r="E6428" s="472" t="str">
        <x:v>Rumus sumber</x:v>
      </x:c>
      <x:c r="F6428" s="472" t="str">
        <x:v>9 Sep 2026 21.01 WIB</x:v>
      </x:c>
    </x:row>
    <x:row r="6429">
      <x:c r="A6429" s="472" t="str">
        <x:v>Resume Karyawan KPI</x:v>
      </x:c>
      <x:c r="B6429" s="472" t="str">
        <x:v>F60</x:v>
      </x:c>
      <x:c r="C6429" s="472" t="str">
        <x:v>=IF(C60=0,"",AP14)</x:v>
      </x:c>
      <x:c r="D6429" s="472"/>
      <x:c r="E6429" s="472" t="str">
        <x:v>Rumus sumber</x:v>
      </x:c>
      <x:c r="F6429" s="472" t="str">
        <x:v>9 Sep 2026 21.01 WIB</x:v>
      </x:c>
    </x:row>
    <x:row r="6430">
      <x:c r="A6430" s="472" t="str">
        <x:v>Resume Karyawan KPI</x:v>
      </x:c>
      <x:c r="B6430" s="472" t="str">
        <x:v>G60</x:v>
      </x:c>
      <x:c r="C6430" s="472" t="str">
        <x:v>=IF(C60=0,"",AQ14)</x:v>
      </x:c>
      <x:c r="D6430" s="472"/>
      <x:c r="E6430" s="472" t="str">
        <x:v>Rumus sumber</x:v>
      </x:c>
      <x:c r="F6430" s="472" t="str">
        <x:v>9 Sep 2026 21.01 WIB</x:v>
      </x:c>
    </x:row>
    <x:row r="6431">
      <x:c r="A6431" s="472" t="str">
        <x:v>Resume Karyawan KPI</x:v>
      </x:c>
      <x:c r="B6431" s="472" t="str">
        <x:v>H60</x:v>
      </x:c>
      <x:c r="C6431" s="472" t="str">
        <x:v>=IF(C60=0,"",AR14)</x:v>
      </x:c>
      <x:c r="D6431" s="472"/>
      <x:c r="E6431" s="472" t="str">
        <x:v>Rumus sumber</x:v>
      </x:c>
      <x:c r="F6431" s="472" t="str">
        <x:v>9 Sep 2026 21.01 WIB</x:v>
      </x:c>
    </x:row>
    <x:row r="6432">
      <x:c r="A6432" s="472" t="str">
        <x:v>Resume Karyawan KPI</x:v>
      </x:c>
      <x:c r="B6432" s="472" t="str">
        <x:v>I60</x:v>
      </x:c>
      <x:c r="C6432" s="472" t="str">
        <x:v>=IF(C60=0,"",AS14)</x:v>
      </x:c>
      <x:c r="D6432" s="472"/>
      <x:c r="E6432" s="472" t="str">
        <x:v>Rumus sumber</x:v>
      </x:c>
      <x:c r="F6432" s="472" t="str">
        <x:v>9 Sep 2026 21.01 WIB</x:v>
      </x:c>
    </x:row>
    <x:row r="6433">
      <x:c r="A6433" s="472" t="str">
        <x:v>Resume Karyawan KPI</x:v>
      </x:c>
      <x:c r="B6433" s="472" t="str">
        <x:v>J60</x:v>
      </x:c>
      <x:c r="C6433" s="472" t="str">
        <x:v>=IF(D60="","Belum Dinilai",IF(D60&gt;=0.9,"Sangat Baik",IF(D60&gt;=0.8,"Baik",IF(D60&gt;=0.7,"Coaching","Underperform"))))</x:v>
      </x:c>
      <x:c r="D6433" s="472"/>
      <x:c r="E6433" s="472" t="str">
        <x:v>Rumus sumber</x:v>
      </x:c>
      <x:c r="F6433" s="472" t="str">
        <x:v>9 Sep 2026 21.01 WIB</x:v>
      </x:c>
    </x:row>
    <x:row r="6434">
      <x:c r="A6434" s="472" t="str">
        <x:v>Resume Karyawan KPI</x:v>
      </x:c>
      <x:c r="B6434" s="472" t="str">
        <x:v>K60</x:v>
      </x:c>
      <x:c r="C6434" s="472" t="str">
        <x:v>=IF(C60=0,"Belum Ada",IF((LOOKUP(2,1/(AV14:BZ14&lt;&gt;""),AV14:BZ14)-AN14)&gt;1,"▲ +"&amp;TEXT(LOOKUP(2,1/(AV14:BZ14&lt;&gt;""),AV14:BZ14)-AN14,"0"),IF((LOOKUP(2,1/(AV14:BZ14&lt;&gt;""),AV14:BZ14)-AN14)&lt;-1,"▼ "&amp;TEXT(LOOKUP(2,1/(AV14:BZ14&lt;&gt;""),AV14:BZ14)-AN14,"0"),"→ Stabil")))</x:v>
      </x:c>
      <x:c r="D6434" s="472"/>
      <x:c r="E6434" s="472" t="str">
        <x:v>Rumus sumber</x:v>
      </x:c>
      <x:c r="F6434" s="472" t="str">
        <x:v>9 Sep 2026 21.01 WIB</x:v>
      </x:c>
    </x:row>
    <x:row r="6435">
      <x:c r="A6435" s="472" t="str">
        <x:v>Resume Karyawan KPI</x:v>
      </x:c>
      <x:c r="B6435" s="472" t="str">
        <x:v>B61</x:v>
      </x:c>
      <x:c r="C6435" s="472" t="str">
        <x:v>=AL15</x:v>
      </x:c>
      <x:c r="D6435" s="472"/>
      <x:c r="E6435" s="472" t="str">
        <x:v>Rumus sumber</x:v>
      </x:c>
      <x:c r="F6435" s="472" t="str">
        <x:v>9 Sep 2026 21.01 WIB</x:v>
      </x:c>
    </x:row>
    <x:row r="6436">
      <x:c r="A6436" s="472" t="str">
        <x:v>Resume Karyawan KPI</x:v>
      </x:c>
      <x:c r="B6436" s="472" t="str">
        <x:v>C61</x:v>
      </x:c>
      <x:c r="C6436" s="472" t="str">
        <x:v>=AM15</x:v>
      </x:c>
      <x:c r="D6436" s="472"/>
      <x:c r="E6436" s="472" t="str">
        <x:v>Rumus sumber</x:v>
      </x:c>
      <x:c r="F6436" s="472" t="str">
        <x:v>9 Sep 2026 21.01 WIB</x:v>
      </x:c>
    </x:row>
    <x:row r="6437">
      <x:c r="A6437" s="472" t="str">
        <x:v>Resume Karyawan KPI</x:v>
      </x:c>
      <x:c r="B6437" s="472" t="str">
        <x:v>D61</x:v>
      </x:c>
      <x:c r="C6437" s="472" t="str">
        <x:v>=IF(C61=0,"",AN15/100)</x:v>
      </x:c>
      <x:c r="D6437" s="472"/>
      <x:c r="E6437" s="472" t="str">
        <x:v>Rumus sumber</x:v>
      </x:c>
      <x:c r="F6437" s="472" t="str">
        <x:v>9 Sep 2026 21.01 WIB</x:v>
      </x:c>
    </x:row>
    <x:row r="6438">
      <x:c r="A6438" s="472" t="str">
        <x:v>Resume Karyawan KPI</x:v>
      </x:c>
      <x:c r="B6438" s="472" t="str">
        <x:v>E61</x:v>
      </x:c>
      <x:c r="C6438" s="472" t="str">
        <x:v>=IF(C61=0,"",AO15)</x:v>
      </x:c>
      <x:c r="D6438" s="472"/>
      <x:c r="E6438" s="472" t="str">
        <x:v>Rumus sumber</x:v>
      </x:c>
      <x:c r="F6438" s="472" t="str">
        <x:v>9 Sep 2026 21.01 WIB</x:v>
      </x:c>
    </x:row>
    <x:row r="6439">
      <x:c r="A6439" s="472" t="str">
        <x:v>Resume Karyawan KPI</x:v>
      </x:c>
      <x:c r="B6439" s="472" t="str">
        <x:v>F61</x:v>
      </x:c>
      <x:c r="C6439" s="472" t="str">
        <x:v>=IF(C61=0,"",AP15)</x:v>
      </x:c>
      <x:c r="D6439" s="472"/>
      <x:c r="E6439" s="472" t="str">
        <x:v>Rumus sumber</x:v>
      </x:c>
      <x:c r="F6439" s="472" t="str">
        <x:v>9 Sep 2026 21.01 WIB</x:v>
      </x:c>
    </x:row>
    <x:row r="6440">
      <x:c r="A6440" s="472" t="str">
        <x:v>Resume Karyawan KPI</x:v>
      </x:c>
      <x:c r="B6440" s="472" t="str">
        <x:v>G61</x:v>
      </x:c>
      <x:c r="C6440" s="472" t="str">
        <x:v>=IF(C61=0,"",AQ15)</x:v>
      </x:c>
      <x:c r="D6440" s="472"/>
      <x:c r="E6440" s="472" t="str">
        <x:v>Rumus sumber</x:v>
      </x:c>
      <x:c r="F6440" s="472" t="str">
        <x:v>9 Sep 2026 21.01 WIB</x:v>
      </x:c>
    </x:row>
    <x:row r="6441">
      <x:c r="A6441" s="472" t="str">
        <x:v>Resume Karyawan KPI</x:v>
      </x:c>
      <x:c r="B6441" s="472" t="str">
        <x:v>H61</x:v>
      </x:c>
      <x:c r="C6441" s="472" t="str">
        <x:v>=IF(C61=0,"",AR15)</x:v>
      </x:c>
      <x:c r="D6441" s="472"/>
      <x:c r="E6441" s="472" t="str">
        <x:v>Rumus sumber</x:v>
      </x:c>
      <x:c r="F6441" s="472" t="str">
        <x:v>9 Sep 2026 21.01 WIB</x:v>
      </x:c>
    </x:row>
    <x:row r="6442">
      <x:c r="A6442" s="472" t="str">
        <x:v>Resume Karyawan KPI</x:v>
      </x:c>
      <x:c r="B6442" s="472" t="str">
        <x:v>I61</x:v>
      </x:c>
      <x:c r="C6442" s="472" t="str">
        <x:v>=IF(C61=0,"",AS15)</x:v>
      </x:c>
      <x:c r="D6442" s="472"/>
      <x:c r="E6442" s="472" t="str">
        <x:v>Rumus sumber</x:v>
      </x:c>
      <x:c r="F6442" s="472" t="str">
        <x:v>9 Sep 2026 21.01 WIB</x:v>
      </x:c>
    </x:row>
    <x:row r="6443">
      <x:c r="A6443" s="472" t="str">
        <x:v>Resume Karyawan KPI</x:v>
      </x:c>
      <x:c r="B6443" s="472" t="str">
        <x:v>J61</x:v>
      </x:c>
      <x:c r="C6443" s="472" t="str">
        <x:v>=IF(D61="","Belum Dinilai",IF(D61&gt;=0.9,"Sangat Baik",IF(D61&gt;=0.8,"Baik",IF(D61&gt;=0.7,"Coaching","Underperform"))))</x:v>
      </x:c>
      <x:c r="D6443" s="472"/>
      <x:c r="E6443" s="472" t="str">
        <x:v>Rumus sumber</x:v>
      </x:c>
      <x:c r="F6443" s="472" t="str">
        <x:v>9 Sep 2026 21.01 WIB</x:v>
      </x:c>
    </x:row>
    <x:row r="6444">
      <x:c r="A6444" s="472" t="str">
        <x:v>Resume Karyawan KPI</x:v>
      </x:c>
      <x:c r="B6444" s="472" t="str">
        <x:v>K61</x:v>
      </x:c>
      <x:c r="C6444" s="472" t="str">
        <x:v>=IF(C61=0,"Belum Ada",IF((LOOKUP(2,1/(AV15:BZ15&lt;&gt;""),AV15:BZ15)-AN15)&gt;1,"▲ +"&amp;TEXT(LOOKUP(2,1/(AV15:BZ15&lt;&gt;""),AV15:BZ15)-AN15,"0"),IF((LOOKUP(2,1/(AV15:BZ15&lt;&gt;""),AV15:BZ15)-AN15)&lt;-1,"▼ "&amp;TEXT(LOOKUP(2,1/(AV15:BZ15&lt;&gt;""),AV15:BZ15)-AN15,"0"),"→ Stabil")))</x:v>
      </x:c>
      <x:c r="D6444" s="472"/>
      <x:c r="E6444" s="472" t="str">
        <x:v>Rumus sumber</x:v>
      </x:c>
      <x:c r="F6444" s="472" t="str">
        <x:v>9 Sep 2026 21.01 WIB</x:v>
      </x:c>
    </x:row>
    <x:row r="6445">
      <x:c r="A6445" s="472" t="str">
        <x:v>9</x:v>
      </x:c>
      <x:c r="B6445" s="472" t="str">
        <x:v>F6</x:v>
      </x:c>
      <x:c r="C6445" s="472"/>
      <x:c r="D6445" s="472" t="str">
        <x:v>9 sept</x:v>
      </x:c>
      <x:c r="E6445" s="472" t="str">
        <x:v>Input sumber</x:v>
      </x:c>
      <x:c r="F6445" s="472" t="str">
        <x:v>9 Sep 2026 21.01 WIB</x:v>
      </x:c>
    </x:row>
    <x:row r="6446">
      <x:c r="A6446" s="472" t="str">
        <x:v>9</x:v>
      </x:c>
      <x:c r="B6446" s="472" t="str">
        <x:v>F7</x:v>
      </x:c>
      <x:c r="C6446" s="472"/>
      <x:c r="D6446" s="472" t="str">
        <x:v>9 sept</x:v>
      </x:c>
      <x:c r="E6446" s="472" t="str">
        <x:v>Input sumber</x:v>
      </x:c>
      <x:c r="F6446" s="472" t="str">
        <x:v>9 Sep 2026 21.01 WIB</x:v>
      </x:c>
    </x:row>
    <x:row r="6447">
      <x:c r="A6447" s="472" t="str">
        <x:v>9</x:v>
      </x:c>
      <x:c r="B6447" s="472" t="str">
        <x:v>F8</x:v>
      </x:c>
      <x:c r="C6447" s="472"/>
      <x:c r="D6447" s="472" t="str">
        <x:v>9 sept</x:v>
      </x:c>
      <x:c r="E6447" s="472" t="str">
        <x:v>Input sumber</x:v>
      </x:c>
      <x:c r="F6447" s="472" t="str">
        <x:v>9 Sep 2026 21.01 WIB</x:v>
      </x:c>
    </x:row>
    <x:row r="6448">
      <x:c r="A6448" s="472" t="str">
        <x:v>9</x:v>
      </x:c>
      <x:c r="B6448" s="472" t="str">
        <x:v>E9</x:v>
      </x:c>
      <x:c r="C6448" s="472"/>
      <x:c r="D6448" s="472" t="str">
        <x:v>ots</x:v>
      </x:c>
      <x:c r="E6448" s="472" t="str">
        <x:v>Input sumber</x:v>
      </x:c>
      <x:c r="F6448" s="472" t="str">
        <x:v>9 Sep 2026 21.01 WIB</x:v>
      </x:c>
    </x:row>
    <x:row r="6449">
      <x:c r="A6449" s="472" t="str">
        <x:v>9</x:v>
      </x:c>
      <x:c r="B6449" s="472" t="str">
        <x:v>F9</x:v>
      </x:c>
      <x:c r="C6449" s="472"/>
      <x:c r="D6449" s="472" t="str">
        <x:v>9 sept</x:v>
      </x:c>
      <x:c r="E6449" s="472" t="str">
        <x:v>Input sumber</x:v>
      </x:c>
      <x:c r="F6449" s="472" t="str">
        <x:v>9 Sep 2026 21.01 WIB</x:v>
      </x:c>
    </x:row>
    <x:row r="6450">
      <x:c r="A6450" s="472" t="str">
        <x:v>9</x:v>
      </x:c>
      <x:c r="B6450" s="472" t="str">
        <x:v>F10</x:v>
      </x:c>
      <x:c r="C6450" s="472"/>
      <x:c r="D6450" s="472" t="str">
        <x:v>9 sept</x:v>
      </x:c>
      <x:c r="E6450" s="472" t="str">
        <x:v>Input sumber</x:v>
      </x:c>
      <x:c r="F6450" s="472" t="str">
        <x:v>9 Sep 2026 21.01 WIB</x:v>
      </x:c>
    </x:row>
    <x:row r="6451">
      <x:c r="A6451" s="472" t="str">
        <x:v>9</x:v>
      </x:c>
      <x:c r="B6451" s="472" t="str">
        <x:v>F11</x:v>
      </x:c>
      <x:c r="C6451" s="472"/>
      <x:c r="D6451" s="472" t="str">
        <x:v>9 sept</x:v>
      </x:c>
      <x:c r="E6451" s="472" t="str">
        <x:v>Input sumber</x:v>
      </x:c>
      <x:c r="F6451" s="472" t="str">
        <x:v>9 Sep 2026 21.01 WIB</x:v>
      </x:c>
    </x:row>
    <x:row r="6452">
      <x:c r="A6452" s="472" t="str">
        <x:v>9</x:v>
      </x:c>
      <x:c r="B6452" s="472" t="str">
        <x:v>F12</x:v>
      </x:c>
      <x:c r="C6452" s="472"/>
      <x:c r="D6452" s="472" t="str">
        <x:v>9 sept</x:v>
      </x:c>
      <x:c r="E6452" s="472" t="str">
        <x:v>Input sumber</x:v>
      </x:c>
      <x:c r="F6452" s="472" t="str">
        <x:v>9 Sep 2026 21.01 WIB</x:v>
      </x:c>
    </x:row>
    <x:row r="6453">
      <x:c r="A6453" s="472" t="str">
        <x:v>9</x:v>
      </x:c>
      <x:c r="B6453" s="472" t="str">
        <x:v>F13</x:v>
      </x:c>
      <x:c r="C6453" s="472"/>
      <x:c r="D6453" s="472" t="str">
        <x:v>9 sept</x:v>
      </x:c>
      <x:c r="E6453" s="472" t="str">
        <x:v>Input sumber</x:v>
      </x:c>
      <x:c r="F6453" s="472" t="str">
        <x:v>9 Sep 2026 21.01 WIB</x:v>
      </x:c>
    </x:row>
    <x:row r="6454">
      <x:c r="A6454" s="472" t="str">
        <x:v>9</x:v>
      </x:c>
      <x:c r="B6454" s="472" t="str">
        <x:v>F14</x:v>
      </x:c>
      <x:c r="C6454" s="472"/>
      <x:c r="D6454" s="472" t="str">
        <x:v>9 sept</x:v>
      </x:c>
      <x:c r="E6454" s="472" t="str">
        <x:v>Input sumber</x:v>
      </x:c>
      <x:c r="F6454" s="472" t="str">
        <x:v>9 Sep 2026 21.01 WIB</x:v>
      </x:c>
    </x:row>
    <x:row r="6455">
      <x:c r="A6455" s="472" t="str">
        <x:v>9</x:v>
      </x:c>
      <x:c r="B6455" s="472" t="str">
        <x:v>F15</x:v>
      </x:c>
      <x:c r="C6455" s="472"/>
      <x:c r="D6455" s="472" t="str">
        <x:v>9 sept</x:v>
      </x:c>
      <x:c r="E6455" s="472" t="str">
        <x:v>Input sumber</x:v>
      </x:c>
      <x:c r="F6455" s="472" t="str">
        <x:v>9 Sep 2026 21.01 WIB</x:v>
      </x:c>
    </x:row>
    <x:row r="6456">
      <x:c r="A6456" s="472" t="str">
        <x:v>9</x:v>
      </x:c>
      <x:c r="B6456" s="472" t="str">
        <x:v>F16</x:v>
      </x:c>
      <x:c r="C6456" s="472"/>
      <x:c r="D6456" s="472" t="str">
        <x:v>9 sept</x:v>
      </x:c>
      <x:c r="E6456" s="472" t="str">
        <x:v>Input sumber</x:v>
      </x:c>
      <x:c r="F6456" s="472" t="str">
        <x:v>9 Sep 2026 21.01 WIB</x:v>
      </x:c>
    </x:row>
    <x:row r="6457">
      <x:c r="A6457" s="472" t="str">
        <x:v>9</x:v>
      </x:c>
      <x:c r="B6457" s="472" t="str">
        <x:v>D17</x:v>
      </x:c>
      <x:c r="C6457" s="472"/>
      <x:c r="D6457" s="472" t="str">
        <x:v>Graduation</x:v>
      </x:c>
      <x:c r="E6457" s="472" t="str">
        <x:v>Input sumber</x:v>
      </x:c>
      <x:c r="F6457" s="472" t="str">
        <x:v>9 Sep 2026 21.01 WIB</x:v>
      </x:c>
    </x:row>
    <x:row r="6458">
      <x:c r="A6458" s="472" t="str">
        <x:v>9</x:v>
      </x:c>
      <x:c r="B6458" s="472" t="str">
        <x:v>F17</x:v>
      </x:c>
      <x:c r="C6458" s="472"/>
      <x:c r="D6458" s="472" t="str">
        <x:v>9 sept</x:v>
      </x:c>
      <x:c r="E6458" s="472" t="str">
        <x:v>Input sumber</x:v>
      </x:c>
      <x:c r="F6458" s="472" t="str">
        <x:v>9 Sep 2026 21.01 WIB</x:v>
      </x:c>
    </x:row>
    <x:row r="6459">
      <x:c r="A6459" s="472" t="str">
        <x:v>9</x:v>
      </x:c>
      <x:c r="B6459" s="472" t="str">
        <x:v>D18</x:v>
      </x:c>
      <x:c r="C6459" s="472"/>
      <x:c r="D6459" s="472" t="str">
        <x:v>Graduation</x:v>
      </x:c>
      <x:c r="E6459" s="472" t="str">
        <x:v>Input sumber</x:v>
      </x:c>
      <x:c r="F6459" s="472" t="str">
        <x:v>9 Sep 2026 21.01 WIB</x:v>
      </x:c>
    </x:row>
    <x:row r="6460">
      <x:c r="A6460" s="472" t="str">
        <x:v>9</x:v>
      </x:c>
      <x:c r="B6460" s="472" t="str">
        <x:v>F18</x:v>
      </x:c>
      <x:c r="C6460" s="472"/>
      <x:c r="D6460" s="472" t="str">
        <x:v>9 sept</x:v>
      </x:c>
      <x:c r="E6460" s="472" t="str">
        <x:v>Input sumber</x:v>
      </x:c>
      <x:c r="F6460" s="472" t="str">
        <x:v>9 Sep 2026 21.01 WIB</x:v>
      </x:c>
    </x:row>
    <x:row r="6461">
      <x:c r="A6461" s="472" t="str">
        <x:v>9</x:v>
      </x:c>
      <x:c r="B6461" s="472" t="str">
        <x:v>L18</x:v>
      </x:c>
      <x:c r="C6461" s="472"/>
      <x:c r="D6461" s="472" t="str">
        <x:v>ADDEL</x:v>
      </x:c>
      <x:c r="E6461" s="472" t="str">
        <x:v>Input sumber</x:v>
      </x:c>
      <x:c r="F6461" s="472" t="str">
        <x:v>9 Sep 2026 21.01 WIB</x:v>
      </x:c>
    </x:row>
    <x:row r="6462">
      <x:c r="A6462" s="472" t="str">
        <x:v>9</x:v>
      </x:c>
      <x:c r="B6462" s="472" t="str">
        <x:v>D19</x:v>
      </x:c>
      <x:c r="C6462" s="472"/>
      <x:c r="D6462" s="472" t="str">
        <x:v>Graduation</x:v>
      </x:c>
      <x:c r="E6462" s="472" t="str">
        <x:v>Input sumber</x:v>
      </x:c>
      <x:c r="F6462" s="472" t="str">
        <x:v>9 Sep 2026 21.01 WIB</x:v>
      </x:c>
    </x:row>
    <x:row r="6463">
      <x:c r="A6463" s="472" t="str">
        <x:v>9</x:v>
      </x:c>
      <x:c r="B6463" s="472" t="str">
        <x:v>F19</x:v>
      </x:c>
      <x:c r="C6463" s="472"/>
      <x:c r="D6463" s="472" t="str">
        <x:v>9 sept</x:v>
      </x:c>
      <x:c r="E6463" s="472" t="str">
        <x:v>Input sumber</x:v>
      </x:c>
      <x:c r="F6463" s="472" t="str">
        <x:v>9 Sep 2026 21.01 WIB</x:v>
      </x:c>
    </x:row>
    <x:row r="6464">
      <x:c r="A6464" s="472" t="str">
        <x:v>9</x:v>
      </x:c>
      <x:c r="B6464" s="472" t="str">
        <x:v>L19</x:v>
      </x:c>
      <x:c r="C6464" s="472"/>
      <x:c r="D6464" s="472" t="str">
        <x:v>ADDEL</x:v>
      </x:c>
      <x:c r="E6464" s="472" t="str">
        <x:v>Input sumber</x:v>
      </x:c>
      <x:c r="F6464" s="472" t="str">
        <x:v>9 Sep 2026 21.01 WIB</x:v>
      </x:c>
    </x:row>
    <x:row r="6465">
      <x:c r="A6465" s="472" t="str">
        <x:v>9</x:v>
      </x:c>
      <x:c r="B6465" s="472" t="str">
        <x:v>D20</x:v>
      </x:c>
      <x:c r="C6465" s="472"/>
      <x:c r="D6465" s="472" t="str">
        <x:v>Graduation</x:v>
      </x:c>
      <x:c r="E6465" s="472" t="str">
        <x:v>Input sumber</x:v>
      </x:c>
      <x:c r="F6465" s="472" t="str">
        <x:v>9 Sep 2026 21.01 WIB</x:v>
      </x:c>
    </x:row>
    <x:row r="6466">
      <x:c r="A6466" s="472" t="str">
        <x:v>9</x:v>
      </x:c>
      <x:c r="B6466" s="472" t="str">
        <x:v>F20</x:v>
      </x:c>
      <x:c r="C6466" s="472"/>
      <x:c r="D6466" s="472" t="str">
        <x:v>9 sept</x:v>
      </x:c>
      <x:c r="E6466" s="472" t="str">
        <x:v>Input sumber</x:v>
      </x:c>
      <x:c r="F6466" s="472" t="str">
        <x:v>9 Sep 2026 21.01 WIB</x:v>
      </x:c>
    </x:row>
    <x:row r="6467">
      <x:c r="A6467" s="472" t="str">
        <x:v>9</x:v>
      </x:c>
      <x:c r="B6467" s="472" t="str">
        <x:v>L20</x:v>
      </x:c>
      <x:c r="C6467" s="472"/>
      <x:c r="D6467" s="472" t="str">
        <x:v>ADDEL</x:v>
      </x:c>
      <x:c r="E6467" s="472" t="str">
        <x:v>Input sumber</x:v>
      </x:c>
      <x:c r="F6467" s="472" t="str">
        <x:v>9 Sep 2026 21.01 WIB</x:v>
      </x:c>
    </x:row>
    <x:row r="6468">
      <x:c r="A6468" s="472" t="str">
        <x:v>9</x:v>
      </x:c>
      <x:c r="B6468" s="472" t="str">
        <x:v>B21</x:v>
      </x:c>
      <x:c r="C6468" s="472"/>
      <x:c r="D6468" s="472" t="n">
        <x:v>18</x:v>
      </x:c>
      <x:c r="E6468" s="472" t="str">
        <x:v>Input sumber</x:v>
      </x:c>
      <x:c r="F6468" s="472" t="str">
        <x:v>9 Sep 2026 21.01 WIB</x:v>
      </x:c>
    </x:row>
    <x:row r="6469">
      <x:c r="A6469" s="472" t="str">
        <x:v>9</x:v>
      </x:c>
      <x:c r="B6469" s="472" t="str">
        <x:v>D21</x:v>
      </x:c>
      <x:c r="C6469" s="472"/>
      <x:c r="D6469" s="472" t="str">
        <x:v>Graduation</x:v>
      </x:c>
      <x:c r="E6469" s="472" t="str">
        <x:v>Input sumber</x:v>
      </x:c>
      <x:c r="F6469" s="472" t="str">
        <x:v>9 Sep 2026 21.01 WIB</x:v>
      </x:c>
    </x:row>
    <x:row r="6470">
      <x:c r="A6470" s="472" t="str">
        <x:v>9</x:v>
      </x:c>
      <x:c r="B6470" s="472" t="str">
        <x:v>F21</x:v>
      </x:c>
      <x:c r="C6470" s="472"/>
      <x:c r="D6470" s="472" t="str">
        <x:v>9 sept</x:v>
      </x:c>
      <x:c r="E6470" s="472" t="str">
        <x:v>Input sumber</x:v>
      </x:c>
      <x:c r="F6470" s="472" t="str">
        <x:v>9 Sep 2026 21.01 WIB</x:v>
      </x:c>
    </x:row>
    <x:row r="6471">
      <x:c r="A6471" s="472" t="str">
        <x:v>9</x:v>
      </x:c>
      <x:c r="B6471" s="472" t="str">
        <x:v>L21</x:v>
      </x:c>
      <x:c r="C6471" s="472"/>
      <x:c r="D6471" s="472" t="str">
        <x:v>ADDEL</x:v>
      </x:c>
      <x:c r="E6471" s="472" t="str">
        <x:v>Input sumber</x:v>
      </x:c>
      <x:c r="F6471" s="472" t="str">
        <x:v>9 Sep 2026 21.01 WIB</x:v>
      </x:c>
    </x:row>
    <x:row r="6472">
      <x:c r="A6472" s="472" t="str">
        <x:v>9</x:v>
      </x:c>
      <x:c r="B6472" s="472" t="str">
        <x:v>B22</x:v>
      </x:c>
      <x:c r="C6472" s="472"/>
      <x:c r="D6472" s="472" t="n">
        <x:v>19</x:v>
      </x:c>
      <x:c r="E6472" s="472" t="str">
        <x:v>Input sumber</x:v>
      </x:c>
      <x:c r="F6472" s="472" t="str">
        <x:v>9 Sep 2026 21.01 WIB</x:v>
      </x:c>
    </x:row>
    <x:row r="6473">
      <x:c r="A6473" s="472" t="str">
        <x:v>9</x:v>
      </x:c>
      <x:c r="B6473" s="472" t="str">
        <x:v>D22</x:v>
      </x:c>
      <x:c r="C6473" s="472"/>
      <x:c r="D6473" s="472" t="str">
        <x:v>Graduation</x:v>
      </x:c>
      <x:c r="E6473" s="472" t="str">
        <x:v>Input sumber</x:v>
      </x:c>
      <x:c r="F6473" s="472" t="str">
        <x:v>9 Sep 2026 21.01 WIB</x:v>
      </x:c>
    </x:row>
    <x:row r="6474">
      <x:c r="A6474" s="472" t="str">
        <x:v>9</x:v>
      </x:c>
      <x:c r="B6474" s="472" t="str">
        <x:v>F22</x:v>
      </x:c>
      <x:c r="C6474" s="472"/>
      <x:c r="D6474" s="472" t="str">
        <x:v>9 sept</x:v>
      </x:c>
      <x:c r="E6474" s="472" t="str">
        <x:v>Input sumber</x:v>
      </x:c>
      <x:c r="F6474" s="472" t="str">
        <x:v>9 Sep 2026 21.01 WIB</x:v>
      </x:c>
    </x:row>
    <x:row r="6475">
      <x:c r="A6475" s="472" t="str">
        <x:v>9</x:v>
      </x:c>
      <x:c r="B6475" s="472" t="str">
        <x:v>L22</x:v>
      </x:c>
      <x:c r="C6475" s="472"/>
      <x:c r="D6475" s="472" t="str">
        <x:v>ADDEL</x:v>
      </x:c>
      <x:c r="E6475" s="472" t="str">
        <x:v>Input sumber</x:v>
      </x:c>
      <x:c r="F6475" s="472" t="str">
        <x:v>9 Sep 2026 21.01 WIB</x:v>
      </x:c>
    </x:row>
    <x:row r="6476">
      <x:c r="A6476" s="472" t="str">
        <x:v>9</x:v>
      </x:c>
      <x:c r="B6476" s="472" t="str">
        <x:v>B23</x:v>
      </x:c>
      <x:c r="C6476" s="472"/>
      <x:c r="D6476" s="472" t="n">
        <x:v>20</x:v>
      </x:c>
      <x:c r="E6476" s="472" t="str">
        <x:v>Input sumber</x:v>
      </x:c>
      <x:c r="F6476" s="472" t="str">
        <x:v>9 Sep 2026 21.01 WIB</x:v>
      </x:c>
    </x:row>
    <x:row r="6477">
      <x:c r="A6477" s="472" t="str">
        <x:v>9</x:v>
      </x:c>
      <x:c r="B6477" s="472" t="str">
        <x:v>D23</x:v>
      </x:c>
      <x:c r="C6477" s="472"/>
      <x:c r="D6477" s="472" t="str">
        <x:v>Graduation</x:v>
      </x:c>
      <x:c r="E6477" s="472" t="str">
        <x:v>Input sumber</x:v>
      </x:c>
      <x:c r="F6477" s="472" t="str">
        <x:v>9 Sep 2026 21.01 WIB</x:v>
      </x:c>
    </x:row>
    <x:row r="6478">
      <x:c r="A6478" s="472" t="str">
        <x:v>9</x:v>
      </x:c>
      <x:c r="B6478" s="472" t="str">
        <x:v>F23</x:v>
      </x:c>
      <x:c r="C6478" s="472"/>
      <x:c r="D6478" s="472" t="str">
        <x:v>9 sept</x:v>
      </x:c>
      <x:c r="E6478" s="472" t="str">
        <x:v>Input sumber</x:v>
      </x:c>
      <x:c r="F6478" s="472" t="str">
        <x:v>9 Sep 2026 21.01 WIB</x:v>
      </x:c>
    </x:row>
    <x:row r="6479">
      <x:c r="A6479" s="472" t="str">
        <x:v>9</x:v>
      </x:c>
      <x:c r="B6479" s="472" t="str">
        <x:v>L23</x:v>
      </x:c>
      <x:c r="C6479" s="472"/>
      <x:c r="D6479" s="472" t="str">
        <x:v>ADDEL</x:v>
      </x:c>
      <x:c r="E6479" s="472" t="str">
        <x:v>Input sumber</x:v>
      </x:c>
      <x:c r="F6479" s="472" t="str">
        <x:v>9 Sep 2026 21.01 WIB</x:v>
      </x:c>
    </x:row>
    <x:row r="6480">
      <x:c r="A6480" s="472" t="str">
        <x:v>9</x:v>
      </x:c>
      <x:c r="B6480" s="472" t="str">
        <x:v>B24</x:v>
      </x:c>
      <x:c r="C6480" s="472"/>
      <x:c r="D6480" s="472" t="n">
        <x:v>21</x:v>
      </x:c>
      <x:c r="E6480" s="472" t="str">
        <x:v>Input sumber</x:v>
      </x:c>
      <x:c r="F6480" s="472" t="str">
        <x:v>9 Sep 2026 21.01 WIB</x:v>
      </x:c>
    </x:row>
    <x:row r="6481">
      <x:c r="A6481" s="472" t="str">
        <x:v>9</x:v>
      </x:c>
      <x:c r="B6481" s="472" t="str">
        <x:v>D24</x:v>
      </x:c>
      <x:c r="C6481" s="472"/>
      <x:c r="D6481" s="472" t="str">
        <x:v>Graduation</x:v>
      </x:c>
      <x:c r="E6481" s="472" t="str">
        <x:v>Input sumber</x:v>
      </x:c>
      <x:c r="F6481" s="472" t="str">
        <x:v>9 Sep 2026 21.01 WIB</x:v>
      </x:c>
    </x:row>
    <x:row r="6482">
      <x:c r="A6482" s="472" t="str">
        <x:v>9</x:v>
      </x:c>
      <x:c r="B6482" s="472" t="str">
        <x:v>F24</x:v>
      </x:c>
      <x:c r="C6482" s="472"/>
      <x:c r="D6482" s="472" t="str">
        <x:v>9 sept</x:v>
      </x:c>
      <x:c r="E6482" s="472" t="str">
        <x:v>Input sumber</x:v>
      </x:c>
      <x:c r="F6482" s="472" t="str">
        <x:v>9 Sep 2026 21.01 WIB</x:v>
      </x:c>
    </x:row>
    <x:row r="6483">
      <x:c r="A6483" s="472" t="str">
        <x:v>9</x:v>
      </x:c>
      <x:c r="B6483" s="472" t="str">
        <x:v>L24</x:v>
      </x:c>
      <x:c r="C6483" s="472"/>
      <x:c r="D6483" s="472" t="str">
        <x:v>ADDEL</x:v>
      </x:c>
      <x:c r="E6483" s="472" t="str">
        <x:v>Input sumber</x:v>
      </x:c>
      <x:c r="F6483" s="472" t="str">
        <x:v>9 Sep 2026 21.01 WIB</x:v>
      </x:c>
    </x:row>
    <x:row r="6484">
      <x:c r="A6484" s="472" t="str">
        <x:v>9</x:v>
      </x:c>
      <x:c r="B6484" s="472" t="str">
        <x:v>B25</x:v>
      </x:c>
      <x:c r="C6484" s="472"/>
      <x:c r="D6484" s="472" t="n">
        <x:v>22</x:v>
      </x:c>
      <x:c r="E6484" s="472" t="str">
        <x:v>Input sumber</x:v>
      </x:c>
      <x:c r="F6484" s="472" t="str">
        <x:v>9 Sep 2026 21.01 WIB</x:v>
      </x:c>
    </x:row>
    <x:row r="6485">
      <x:c r="A6485" s="472" t="str">
        <x:v>9</x:v>
      </x:c>
      <x:c r="B6485" s="472" t="str">
        <x:v>D25</x:v>
      </x:c>
      <x:c r="C6485" s="472"/>
      <x:c r="D6485" s="472" t="str">
        <x:v>Graduation</x:v>
      </x:c>
      <x:c r="E6485" s="472" t="str">
        <x:v>Input sumber</x:v>
      </x:c>
      <x:c r="F6485" s="472" t="str">
        <x:v>9 Sep 2026 21.01 WIB</x:v>
      </x:c>
    </x:row>
    <x:row r="6486">
      <x:c r="A6486" s="472" t="str">
        <x:v>9</x:v>
      </x:c>
      <x:c r="B6486" s="472" t="str">
        <x:v>F25</x:v>
      </x:c>
      <x:c r="C6486" s="472"/>
      <x:c r="D6486" s="472" t="str">
        <x:v>9 sept</x:v>
      </x:c>
      <x:c r="E6486" s="472" t="str">
        <x:v>Input sumber</x:v>
      </x:c>
      <x:c r="F6486" s="472" t="str">
        <x:v>9 Sep 2026 21.01 WIB</x:v>
      </x:c>
    </x:row>
    <x:row r="6487">
      <x:c r="A6487" s="472" t="str">
        <x:v>9</x:v>
      </x:c>
      <x:c r="B6487" s="472" t="str">
        <x:v>L25</x:v>
      </x:c>
      <x:c r="C6487" s="472"/>
      <x:c r="D6487" s="472" t="str">
        <x:v>ADDEL</x:v>
      </x:c>
      <x:c r="E6487" s="472" t="str">
        <x:v>Input sumber</x:v>
      </x:c>
      <x:c r="F6487" s="472" t="str">
        <x:v>9 Sep 2026 21.01 WIB</x:v>
      </x:c>
    </x:row>
    <x:row r="6488">
      <x:c r="A6488" s="472" t="str">
        <x:v>9</x:v>
      </x:c>
      <x:c r="B6488" s="472" t="str">
        <x:v>B26</x:v>
      </x:c>
      <x:c r="C6488" s="472"/>
      <x:c r="D6488" s="472" t="n">
        <x:v>23</x:v>
      </x:c>
      <x:c r="E6488" s="472" t="str">
        <x:v>Input sumber</x:v>
      </x:c>
      <x:c r="F6488" s="472" t="str">
        <x:v>9 Sep 2026 21.01 WIB</x:v>
      </x:c>
    </x:row>
    <x:row r="6489">
      <x:c r="A6489" s="472" t="str">
        <x:v>9</x:v>
      </x:c>
      <x:c r="B6489" s="472" t="str">
        <x:v>D26</x:v>
      </x:c>
      <x:c r="C6489" s="472"/>
      <x:c r="D6489" s="472" t="str">
        <x:v>Graduation</x:v>
      </x:c>
      <x:c r="E6489" s="472" t="str">
        <x:v>Input sumber</x:v>
      </x:c>
      <x:c r="F6489" s="472" t="str">
        <x:v>9 Sep 2026 21.01 WIB</x:v>
      </x:c>
    </x:row>
    <x:row r="6490">
      <x:c r="A6490" s="472" t="str">
        <x:v>9</x:v>
      </x:c>
      <x:c r="B6490" s="472" t="str">
        <x:v>F26</x:v>
      </x:c>
      <x:c r="C6490" s="472"/>
      <x:c r="D6490" s="472" t="str">
        <x:v>9 sept</x:v>
      </x:c>
      <x:c r="E6490" s="472" t="str">
        <x:v>Input sumber</x:v>
      </x:c>
      <x:c r="F6490" s="472" t="str">
        <x:v>9 Sep 2026 21.01 WIB</x:v>
      </x:c>
    </x:row>
    <x:row r="6491">
      <x:c r="A6491" s="472" t="str">
        <x:v>9</x:v>
      </x:c>
      <x:c r="B6491" s="472" t="str">
        <x:v>G26</x:v>
      </x:c>
      <x:c r="C6491" s="472"/>
      <x:c r="D6491" s="472" t="n">
        <x:v>250000</x:v>
      </x:c>
      <x:c r="E6491" s="472" t="str">
        <x:v>Input sumber</x:v>
      </x:c>
      <x:c r="F6491" s="472" t="str">
        <x:v>9 Sep 2026 21.01 WIB</x:v>
      </x:c>
    </x:row>
    <x:row r="6492">
      <x:c r="A6492" s="472" t="str">
        <x:v>9</x:v>
      </x:c>
      <x:c r="B6492" s="472" t="str">
        <x:v>L26</x:v>
      </x:c>
      <x:c r="C6492" s="472"/>
      <x:c r="D6492" s="472" t="str">
        <x:v>ADDEL</x:v>
      </x:c>
      <x:c r="E6492" s="472" t="str">
        <x:v>Input sumber</x:v>
      </x:c>
      <x:c r="F6492" s="472" t="str">
        <x:v>9 Sep 2026 21.01 WIB</x:v>
      </x:c>
    </x:row>
    <x:row r="6493">
      <x:c r="A6493" s="472" t="str">
        <x:v>9</x:v>
      </x:c>
      <x:c r="B6493" s="472" t="str">
        <x:v>M26</x:v>
      </x:c>
      <x:c r="C6493" s="472"/>
      <x:c r="D6493" s="472" t="str">
        <x:v>FAHME</x:v>
      </x:c>
      <x:c r="E6493" s="472" t="str">
        <x:v>Input sumber</x:v>
      </x:c>
      <x:c r="F6493" s="472" t="str">
        <x:v>9 Sep 2026 21.01 WIB</x:v>
      </x:c>
    </x:row>
    <x:row r="6494">
      <x:c r="A6494" s="472" t="str">
        <x:v>9</x:v>
      </x:c>
      <x:c r="B6494" s="472" t="str">
        <x:v>C27</x:v>
      </x:c>
      <x:c r="C6494" s="472"/>
      <x:c r="D6494" s="472" t="str">
        <x:v>Vieri Bona Tua</x:v>
      </x:c>
      <x:c r="E6494" s="472" t="str">
        <x:v>Input sumber</x:v>
      </x:c>
      <x:c r="F6494" s="472" t="str">
        <x:v>9 Sep 2026 21.01 WIB</x:v>
      </x:c>
    </x:row>
    <x:row r="6495">
      <x:c r="A6495" s="472" t="str">
        <x:v>9</x:v>
      </x:c>
      <x:c r="B6495" s="472" t="str">
        <x:v>D27</x:v>
      </x:c>
      <x:c r="C6495" s="472"/>
      <x:c r="D6495" s="472" t="str">
        <x:v>Graduation</x:v>
      </x:c>
      <x:c r="E6495" s="472" t="str">
        <x:v>Input sumber</x:v>
      </x:c>
      <x:c r="F6495" s="472" t="str">
        <x:v>9 Sep 2026 21.01 WIB</x:v>
      </x:c>
    </x:row>
    <x:row r="6496">
      <x:c r="A6496" s="472" t="str">
        <x:v>9</x:v>
      </x:c>
      <x:c r="B6496" s="472" t="str">
        <x:v>F27</x:v>
      </x:c>
      <x:c r="C6496" s="472"/>
      <x:c r="D6496" s="472" t="str">
        <x:v>9 sept</x:v>
      </x:c>
      <x:c r="E6496" s="472" t="str">
        <x:v>Input sumber</x:v>
      </x:c>
      <x:c r="F6496" s="472" t="str">
        <x:v>9 Sep 2026 21.01 WIB</x:v>
      </x:c>
    </x:row>
    <x:row r="6497">
      <x:c r="A6497" s="472" t="str">
        <x:v>9</x:v>
      </x:c>
      <x:c r="B6497" s="472" t="str">
        <x:v>G27</x:v>
      </x:c>
      <x:c r="C6497" s="472"/>
      <x:c r="D6497" s="472" t="n">
        <x:v>250000</x:v>
      </x:c>
      <x:c r="E6497" s="472" t="str">
        <x:v>Input sumber</x:v>
      </x:c>
      <x:c r="F6497" s="472" t="str">
        <x:v>9 Sep 2026 21.01 WIB</x:v>
      </x:c>
    </x:row>
    <x:row r="6498">
      <x:c r="A6498" s="472" t="str">
        <x:v>9</x:v>
      </x:c>
      <x:c r="B6498" s="472" t="str">
        <x:v>L27</x:v>
      </x:c>
      <x:c r="C6498" s="472"/>
      <x:c r="D6498" s="472" t="str">
        <x:v>ADDEL</x:v>
      </x:c>
      <x:c r="E6498" s="472" t="str">
        <x:v>Input sumber</x:v>
      </x:c>
      <x:c r="F6498" s="472" t="str">
        <x:v>9 Sep 2026 21.01 WIB</x:v>
      </x:c>
    </x:row>
    <x:row r="6499">
      <x:c r="A6499" s="472" t="str">
        <x:v>9</x:v>
      </x:c>
      <x:c r="B6499" s="472" t="str">
        <x:v>M27</x:v>
      </x:c>
      <x:c r="C6499" s="472"/>
      <x:c r="D6499" s="472" t="str">
        <x:v>SAKA</x:v>
      </x:c>
      <x:c r="E6499" s="472" t="str">
        <x:v>Input sumber</x:v>
      </x:c>
      <x:c r="F6499" s="472" t="str">
        <x:v>9 Sep 2026 21.01 WIB</x:v>
      </x:c>
    </x:row>
    <x:row r="6500">
      <x:c r="A6500" s="472" t="str">
        <x:v>9</x:v>
      </x:c>
      <x:c r="B6500" s="472" t="str">
        <x:v>C28</x:v>
      </x:c>
      <x:c r="C6500" s="472"/>
      <x:c r="D6500" s="472" t="str">
        <x:v>Jany</x:v>
      </x:c>
      <x:c r="E6500" s="472" t="str">
        <x:v>Input sumber</x:v>
      </x:c>
      <x:c r="F6500" s="472" t="str">
        <x:v>9 Sep 2026 21.01 WIB</x:v>
      </x:c>
    </x:row>
    <x:row r="6501">
      <x:c r="A6501" s="472" t="str">
        <x:v>9</x:v>
      </x:c>
      <x:c r="B6501" s="472" t="str">
        <x:v>D28</x:v>
      </x:c>
      <x:c r="C6501" s="472"/>
      <x:c r="D6501" s="472" t="str">
        <x:v>Graduation</x:v>
      </x:c>
      <x:c r="E6501" s="472" t="str">
        <x:v>Input sumber</x:v>
      </x:c>
      <x:c r="F6501" s="472" t="str">
        <x:v>9 Sep 2026 21.01 WIB</x:v>
      </x:c>
    </x:row>
    <x:row r="6502">
      <x:c r="A6502" s="472" t="str">
        <x:v>9</x:v>
      </x:c>
      <x:c r="B6502" s="472" t="str">
        <x:v>F28</x:v>
      </x:c>
      <x:c r="C6502" s="472"/>
      <x:c r="D6502" s="472" t="str">
        <x:v>9 sept</x:v>
      </x:c>
      <x:c r="E6502" s="472" t="str">
        <x:v>Input sumber</x:v>
      </x:c>
      <x:c r="F6502" s="472" t="str">
        <x:v>9 Sep 2026 21.01 WIB</x:v>
      </x:c>
    </x:row>
    <x:row r="6503">
      <x:c r="A6503" s="472" t="str">
        <x:v>9</x:v>
      </x:c>
      <x:c r="B6503" s="472" t="str">
        <x:v>H28</x:v>
      </x:c>
      <x:c r="C6503" s="472"/>
      <x:c r="D6503" s="472" t="n">
        <x:v>270000</x:v>
      </x:c>
      <x:c r="E6503" s="472" t="str">
        <x:v>Input sumber</x:v>
      </x:c>
      <x:c r="F6503" s="472" t="str">
        <x:v>9 Sep 2026 21.01 WIB</x:v>
      </x:c>
    </x:row>
    <x:row r="6504">
      <x:c r="A6504" s="472" t="str">
        <x:v>9</x:v>
      </x:c>
      <x:c r="B6504" s="472" t="str">
        <x:v>L28</x:v>
      </x:c>
      <x:c r="C6504" s="472"/>
      <x:c r="D6504" s="472" t="str">
        <x:v>ADDEL</x:v>
      </x:c>
      <x:c r="E6504" s="472" t="str">
        <x:v>Input sumber</x:v>
      </x:c>
      <x:c r="F6504" s="472" t="str">
        <x:v>9 Sep 2026 21.01 WIB</x:v>
      </x:c>
    </x:row>
    <x:row r="6505">
      <x:c r="A6505" s="472" t="str">
        <x:v>9</x:v>
      </x:c>
      <x:c r="B6505" s="472" t="str">
        <x:v>M28</x:v>
      </x:c>
      <x:c r="C6505" s="472"/>
      <x:c r="D6505" s="472" t="str">
        <x:v>ADIF</x:v>
      </x:c>
      <x:c r="E6505" s="472" t="str">
        <x:v>Input sumber</x:v>
      </x:c>
      <x:c r="F6505" s="472" t="str">
        <x:v>9 Sep 2026 21.01 WIB</x:v>
      </x:c>
    </x:row>
    <x:row r="6506">
      <x:c r="A6506" s="472" t="str">
        <x:v>9</x:v>
      </x:c>
      <x:c r="B6506" s="472" t="str">
        <x:v>C29</x:v>
      </x:c>
      <x:c r="C6506" s="472"/>
      <x:c r="D6506" s="472" t="str">
        <x:v>Tania</x:v>
      </x:c>
      <x:c r="E6506" s="472" t="str">
        <x:v>Input sumber</x:v>
      </x:c>
      <x:c r="F6506" s="472" t="str">
        <x:v>9 Sep 2026 21.01 WIB</x:v>
      </x:c>
    </x:row>
    <x:row r="6507">
      <x:c r="A6507" s="472" t="str">
        <x:v>9</x:v>
      </x:c>
      <x:c r="B6507" s="472" t="str">
        <x:v>D29</x:v>
      </x:c>
      <x:c r="C6507" s="472"/>
      <x:c r="D6507" s="472" t="str">
        <x:v>Graduation</x:v>
      </x:c>
      <x:c r="E6507" s="472" t="str">
        <x:v>Input sumber</x:v>
      </x:c>
      <x:c r="F6507" s="472" t="str">
        <x:v>9 Sep 2026 21.01 WIB</x:v>
      </x:c>
    </x:row>
    <x:row r="6508">
      <x:c r="A6508" s="472" t="str">
        <x:v>9</x:v>
      </x:c>
      <x:c r="B6508" s="472" t="str">
        <x:v>F29</x:v>
      </x:c>
      <x:c r="C6508" s="472"/>
      <x:c r="D6508" s="472" t="str">
        <x:v>9 sept</x:v>
      </x:c>
      <x:c r="E6508" s="472" t="str">
        <x:v>Input sumber</x:v>
      </x:c>
      <x:c r="F6508" s="472" t="str">
        <x:v>9 Sep 2026 21.01 WIB</x:v>
      </x:c>
    </x:row>
    <x:row r="6509">
      <x:c r="A6509" s="472" t="str">
        <x:v>9</x:v>
      </x:c>
      <x:c r="B6509" s="472" t="str">
        <x:v>G29</x:v>
      </x:c>
      <x:c r="C6509" s="472"/>
      <x:c r="D6509" s="472" t="n">
        <x:v>250000</x:v>
      </x:c>
      <x:c r="E6509" s="472" t="str">
        <x:v>Input sumber</x:v>
      </x:c>
      <x:c r="F6509" s="472" t="str">
        <x:v>9 Sep 2026 21.01 WIB</x:v>
      </x:c>
    </x:row>
    <x:row r="6510">
      <x:c r="A6510" s="472" t="str">
        <x:v>9</x:v>
      </x:c>
      <x:c r="B6510" s="472" t="str">
        <x:v>L29</x:v>
      </x:c>
      <x:c r="C6510" s="472"/>
      <x:c r="D6510" s="472" t="str">
        <x:v>ADDEL</x:v>
      </x:c>
      <x:c r="E6510" s="472" t="str">
        <x:v>Input sumber</x:v>
      </x:c>
      <x:c r="F6510" s="472" t="str">
        <x:v>9 Sep 2026 21.01 WIB</x:v>
      </x:c>
    </x:row>
    <x:row r="6511">
      <x:c r="A6511" s="472" t="str">
        <x:v>9</x:v>
      </x:c>
      <x:c r="B6511" s="472" t="str">
        <x:v>M29</x:v>
      </x:c>
      <x:c r="C6511" s="472"/>
      <x:c r="D6511" s="472" t="str">
        <x:v>SAKA</x:v>
      </x:c>
      <x:c r="E6511" s="472" t="str">
        <x:v>Input sumber</x:v>
      </x:c>
      <x:c r="F6511" s="472" t="str">
        <x:v>9 Sep 2026 21.01 WIB</x:v>
      </x:c>
    </x:row>
    <x:row r="6512">
      <x:c r="A6512" s="472" t="str">
        <x:v>9</x:v>
      </x:c>
      <x:c r="B6512" s="472" t="str">
        <x:v>C30</x:v>
      </x:c>
      <x:c r="C6512" s="472"/>
      <x:c r="D6512" s="472" t="str">
        <x:v>Adinda Fahrina</x:v>
      </x:c>
      <x:c r="E6512" s="472" t="str">
        <x:v>Input sumber</x:v>
      </x:c>
      <x:c r="F6512" s="472" t="str">
        <x:v>9 Sep 2026 21.01 WIB</x:v>
      </x:c>
    </x:row>
    <x:row r="6513">
      <x:c r="A6513" s="472" t="str">
        <x:v>9</x:v>
      </x:c>
      <x:c r="B6513" s="472" t="str">
        <x:v>F30</x:v>
      </x:c>
      <x:c r="C6513" s="472"/>
      <x:c r="D6513" s="472" t="str">
        <x:v>9 sept</x:v>
      </x:c>
      <x:c r="E6513" s="472" t="str">
        <x:v>Input sumber</x:v>
      </x:c>
      <x:c r="F6513" s="472" t="str">
        <x:v>9 Sep 2026 21.01 WIB</x:v>
      </x:c>
    </x:row>
    <x:row r="6514">
      <x:c r="A6514" s="472" t="str">
        <x:v>9</x:v>
      </x:c>
      <x:c r="B6514" s="472" t="str">
        <x:v>H30</x:v>
      </x:c>
      <x:c r="C6514" s="472"/>
      <x:c r="D6514" s="472" t="n">
        <x:v>250000</x:v>
      </x:c>
      <x:c r="E6514" s="472" t="str">
        <x:v>Input sumber</x:v>
      </x:c>
      <x:c r="F6514" s="472" t="str">
        <x:v>9 Sep 2026 21.01 WIB</x:v>
      </x:c>
    </x:row>
    <x:row r="6515">
      <x:c r="A6515" s="472" t="str">
        <x:v>9</x:v>
      </x:c>
      <x:c r="B6515" s="472" t="str">
        <x:v>M30</x:v>
      </x:c>
      <x:c r="C6515" s="472"/>
      <x:c r="D6515" s="472" t="str">
        <x:v>FAHME</x:v>
      </x:c>
      <x:c r="E6515" s="472" t="str">
        <x:v>Input sumber</x:v>
      </x:c>
      <x:c r="F6515" s="472" t="str">
        <x:v>9 Sep 2026 21.01 WIB</x:v>
      </x:c>
    </x:row>
    <x:row r="6516">
      <x:c r="A6516" s="472" t="str">
        <x:v>9</x:v>
      </x:c>
      <x:c r="B6516" s="472" t="str">
        <x:v>C31</x:v>
      </x:c>
      <x:c r="C6516" s="472"/>
      <x:c r="D6516" s="472" t="str">
        <x:v>Ika Siti</x:v>
      </x:c>
      <x:c r="E6516" s="472" t="str">
        <x:v>Input sumber</x:v>
      </x:c>
      <x:c r="F6516" s="472" t="str">
        <x:v>9 Sep 2026 21.01 WIB</x:v>
      </x:c>
    </x:row>
    <x:row r="6517">
      <x:c r="A6517" s="472" t="str">
        <x:v>9</x:v>
      </x:c>
      <x:c r="B6517" s="472" t="str">
        <x:v>F31</x:v>
      </x:c>
      <x:c r="C6517" s="472"/>
      <x:c r="D6517" s="472" t="str">
        <x:v>9 sept</x:v>
      </x:c>
      <x:c r="E6517" s="472" t="str">
        <x:v>Input sumber</x:v>
      </x:c>
      <x:c r="F6517" s="472" t="str">
        <x:v>9 Sep 2026 21.01 WIB</x:v>
      </x:c>
    </x:row>
    <x:row r="6518">
      <x:c r="A6518" s="472" t="str">
        <x:v>9</x:v>
      </x:c>
      <x:c r="B6518" s="472" t="str">
        <x:v>H31</x:v>
      </x:c>
      <x:c r="C6518" s="472"/>
      <x:c r="D6518" s="472" t="n">
        <x:v>250000</x:v>
      </x:c>
      <x:c r="E6518" s="472" t="str">
        <x:v>Input sumber</x:v>
      </x:c>
      <x:c r="F6518" s="472" t="str">
        <x:v>9 Sep 2026 21.01 WIB</x:v>
      </x:c>
    </x:row>
    <x:row r="6519">
      <x:c r="A6519" s="472" t="str">
        <x:v>9</x:v>
      </x:c>
      <x:c r="B6519" s="472" t="str">
        <x:v>M31</x:v>
      </x:c>
      <x:c r="C6519" s="472"/>
      <x:c r="D6519" s="472" t="str">
        <x:v>SAKA</x:v>
      </x:c>
      <x:c r="E6519" s="472" t="str">
        <x:v>Input sumber</x:v>
      </x:c>
      <x:c r="F6519" s="472" t="str">
        <x:v>9 Sep 2026 21.01 WIB</x:v>
      </x:c>
    </x:row>
    <x:row r="6520">
      <x:c r="A6520" s="472" t="str">
        <x:v>9</x:v>
      </x:c>
      <x:c r="B6520" s="472" t="str">
        <x:v>C32</x:v>
      </x:c>
      <x:c r="C6520" s="472"/>
      <x:c r="D6520" s="472" t="str">
        <x:v>Naufal</x:v>
      </x:c>
      <x:c r="E6520" s="472" t="str">
        <x:v>Input sumber</x:v>
      </x:c>
      <x:c r="F6520" s="472" t="str">
        <x:v>9 Sep 2026 21.01 WIB</x:v>
      </x:c>
    </x:row>
    <x:row r="6521">
      <x:c r="A6521" s="472" t="str">
        <x:v>9</x:v>
      </x:c>
      <x:c r="B6521" s="472" t="str">
        <x:v>F32</x:v>
      </x:c>
      <x:c r="C6521" s="472"/>
      <x:c r="D6521" s="472" t="str">
        <x:v>9 sept</x:v>
      </x:c>
      <x:c r="E6521" s="472" t="str">
        <x:v>Input sumber</x:v>
      </x:c>
      <x:c r="F6521" s="472" t="str">
        <x:v>9 Sep 2026 21.01 WIB</x:v>
      </x:c>
    </x:row>
    <x:row r="6522">
      <x:c r="A6522" s="472" t="str">
        <x:v>9</x:v>
      </x:c>
      <x:c r="B6522" s="472" t="str">
        <x:v>M32</x:v>
      </x:c>
      <x:c r="C6522" s="472"/>
      <x:c r="D6522" s="472" t="str">
        <x:v>FAHME</x:v>
      </x:c>
      <x:c r="E6522" s="472" t="str">
        <x:v>Input sumber</x:v>
      </x:c>
      <x:c r="F6522" s="472" t="str">
        <x:v>9 Sep 2026 21.01 WIB</x:v>
      </x:c>
    </x:row>
    <x:row r="6523">
      <x:c r="A6523" s="472" t="str">
        <x:v>9</x:v>
      </x:c>
      <x:c r="B6523" s="472" t="str">
        <x:v>F33</x:v>
      </x:c>
      <x:c r="C6523" s="472"/>
      <x:c r="D6523" s="472" t="str">
        <x:v>9 sept</x:v>
      </x:c>
      <x:c r="E6523" s="472" t="str">
        <x:v>Input sumber</x:v>
      </x:c>
      <x:c r="F6523" s="472" t="str">
        <x:v>9 Sep 2026 21.01 WIB</x:v>
      </x:c>
    </x:row>
    <x:row r="6524">
      <x:c r="A6524" s="472" t="str">
        <x:v>9</x:v>
      </x:c>
      <x:c r="B6524" s="472" t="str">
        <x:v>C38</x:v>
      </x:c>
      <x:c r="C6524" s="472"/>
      <x:c r="D6524" s="472" t="str">
        <x:v>1. kelasmodelling.id</x:v>
      </x:c>
      <x:c r="E6524" s="472" t="str">
        <x:v>Input sumber</x:v>
      </x:c>
      <x:c r="F6524" s="472" t="str">
        <x:v>9 Sep 2026 21.01 WIB</x:v>
      </x:c>
    </x:row>
    <x:row r="6525">
      <x:c r="A6525" s="472" t="str">
        <x:v>9</x:v>
      </x:c>
      <x:c r="B6525" s="472" t="str">
        <x:v>D38</x:v>
      </x:c>
      <x:c r="C6525" s="472"/>
      <x:c r="D6525" s="472" t="str">
        <x:v>Single</x:v>
      </x:c>
      <x:c r="E6525" s="472" t="str">
        <x:v>Input sumber</x:v>
      </x:c>
      <x:c r="F6525" s="472" t="str">
        <x:v>9 Sep 2026 21.01 WIB</x:v>
      </x:c>
    </x:row>
    <x:row r="6526">
      <x:c r="A6526" s="472" t="str">
        <x:v>9</x:v>
      </x:c>
      <x:c r="B6526" s="472" t="str">
        <x:v>E38</x:v>
      </x:c>
      <x:c r="C6526" s="472"/>
      <x:c r="D6526" s="472" t="n">
        <x:v>5</x:v>
      </x:c>
      <x:c r="E6526" s="472" t="str">
        <x:v>Input sumber</x:v>
      </x:c>
      <x:c r="F6526" s="472" t="str">
        <x:v>9 Sep 2026 21.01 WIB</x:v>
      </x:c>
    </x:row>
    <x:row r="6527">
      <x:c r="A6527" s="472" t="str">
        <x:v>9</x:v>
      </x:c>
      <x:c r="B6527" s="472" t="str">
        <x:v>F38</x:v>
      </x:c>
      <x:c r="C6527" s="472"/>
      <x:c r="D6527" s="472" t="n">
        <x:v>46278</x:v>
      </x:c>
      <x:c r="E6527" s="472" t="str">
        <x:v>Input sumber</x:v>
      </x:c>
      <x:c r="F6527" s="472" t="str">
        <x:v>9 Sep 2026 21.01 WIB</x:v>
      </x:c>
    </x:row>
    <x:row r="6528">
      <x:c r="A6528" s="472" t="str">
        <x:v>9</x:v>
      </x:c>
      <x:c r="B6528" s="472" t="str">
        <x:v>H38</x:v>
      </x:c>
      <x:c r="C6528" s="472"/>
      <x:c r="D6528" s="472" t="n">
        <x:v>500000</x:v>
      </x:c>
      <x:c r="E6528" s="472" t="str">
        <x:v>Input sumber</x:v>
      </x:c>
      <x:c r="F6528" s="472" t="str">
        <x:v>9 Sep 2026 21.01 WIB</x:v>
      </x:c>
    </x:row>
    <x:row r="6529">
      <x:c r="A6529" s="472" t="str">
        <x:v>9</x:v>
      </x:c>
      <x:c r="B6529" s="472" t="str">
        <x:v>I38</x:v>
      </x:c>
      <x:c r="C6529" s="472"/>
      <x:c r="D6529" s="472" t="str">
        <x:v>Lunas</x:v>
      </x:c>
      <x:c r="E6529" s="472" t="str">
        <x:v>Input sumber</x:v>
      </x:c>
      <x:c r="F6529" s="472" t="str">
        <x:v>9 Sep 2026 21.01 WIB</x:v>
      </x:c>
    </x:row>
    <x:row r="6530">
      <x:c r="A6530" s="472" t="str">
        <x:v>9</x:v>
      </x:c>
      <x:c r="B6530" s="472" t="str">
        <x:v>L38</x:v>
      </x:c>
      <x:c r="C6530" s="472"/>
      <x:c r="D6530" s="472" t="str">
        <x:v>AMEL</x:v>
      </x:c>
      <x:c r="E6530" s="472" t="str">
        <x:v>Input sumber</x:v>
      </x:c>
      <x:c r="F6530" s="472" t="str">
        <x:v>9 Sep 2026 21.01 WIB</x:v>
      </x:c>
    </x:row>
    <x:row r="6531">
      <x:c r="A6531" s="472" t="str">
        <x:v>9</x:v>
      </x:c>
      <x:c r="B6531" s="472" t="str">
        <x:v>C39</x:v>
      </x:c>
      <x:c r="C6531" s="472"/>
      <x:c r="D6531" s="472" t="str">
        <x:v>2.sasy aml</x:v>
      </x:c>
      <x:c r="E6531" s="472" t="str">
        <x:v>Input sumber</x:v>
      </x:c>
      <x:c r="F6531" s="472" t="str">
        <x:v>9 Sep 2026 21.01 WIB</x:v>
      </x:c>
    </x:row>
    <x:row r="6532">
      <x:c r="A6532" s="472" t="str">
        <x:v>9</x:v>
      </x:c>
      <x:c r="B6532" s="472" t="str">
        <x:v>D39</x:v>
      </x:c>
      <x:c r="C6532" s="472"/>
      <x:c r="D6532" s="472" t="str">
        <x:v>Graduation</x:v>
      </x:c>
      <x:c r="E6532" s="472" t="str">
        <x:v>Input sumber</x:v>
      </x:c>
      <x:c r="F6532" s="472" t="str">
        <x:v>9 Sep 2026 21.01 WIB</x:v>
      </x:c>
    </x:row>
    <x:row r="6533">
      <x:c r="A6533" s="472" t="str">
        <x:v>9</x:v>
      </x:c>
      <x:c r="B6533" s="472" t="str">
        <x:v>F39</x:v>
      </x:c>
      <x:c r="C6533" s="472"/>
      <x:c r="D6533" s="472" t="str">
        <x:v>9 sept</x:v>
      </x:c>
      <x:c r="E6533" s="472" t="str">
        <x:v>Input sumber</x:v>
      </x:c>
      <x:c r="F6533" s="472" t="str">
        <x:v>9 Sep 2026 21.01 WIB</x:v>
      </x:c>
    </x:row>
    <x:row r="6534">
      <x:c r="A6534" s="472" t="str">
        <x:v>9</x:v>
      </x:c>
      <x:c r="B6534" s="472" t="str">
        <x:v>G39</x:v>
      </x:c>
      <x:c r="C6534" s="472"/>
      <x:c r="D6534" s="472" t="n">
        <x:v>350000</x:v>
      </x:c>
      <x:c r="E6534" s="472" t="str">
        <x:v>Input sumber</x:v>
      </x:c>
      <x:c r="F6534" s="472" t="str">
        <x:v>9 Sep 2026 21.01 WIB</x:v>
      </x:c>
    </x:row>
    <x:row r="6535">
      <x:c r="A6535" s="472" t="str">
        <x:v>9</x:v>
      </x:c>
      <x:c r="B6535" s="472" t="str">
        <x:v>I39</x:v>
      </x:c>
      <x:c r="C6535" s="472"/>
      <x:c r="D6535" s="472" t="str">
        <x:v>Lunas</x:v>
      </x:c>
      <x:c r="E6535" s="472" t="str">
        <x:v>Input sumber</x:v>
      </x:c>
      <x:c r="F6535" s="472" t="str">
        <x:v>9 Sep 2026 21.01 WIB</x:v>
      </x:c>
    </x:row>
    <x:row r="6536">
      <x:c r="A6536" s="472" t="str">
        <x:v>9</x:v>
      </x:c>
      <x:c r="B6536" s="472" t="str">
        <x:v>J39</x:v>
      </x:c>
      <x:c r="C6536" s="472"/>
      <x:c r="D6536" s="472" t="str">
        <x:v>Uploaded</x:v>
      </x:c>
      <x:c r="E6536" s="472" t="str">
        <x:v>Input sumber</x:v>
      </x:c>
      <x:c r="F6536" s="472" t="str">
        <x:v>9 Sep 2026 21.01 WIB</x:v>
      </x:c>
    </x:row>
    <x:row r="6537">
      <x:c r="A6537" s="472" t="str">
        <x:v>9</x:v>
      </x:c>
      <x:c r="B6537" s="472" t="str">
        <x:v>K39</x:v>
      </x:c>
      <x:c r="C6537" s="472"/>
      <x:c r="D6537" s="472" t="str">
        <x:v>Pending</x:v>
      </x:c>
      <x:c r="E6537" s="472" t="str">
        <x:v>Input sumber</x:v>
      </x:c>
      <x:c r="F6537" s="472" t="str">
        <x:v>9 Sep 2026 21.01 WIB</x:v>
      </x:c>
    </x:row>
    <x:row r="6538">
      <x:c r="A6538" s="472" t="str">
        <x:v>9</x:v>
      </x:c>
      <x:c r="B6538" s="472" t="str">
        <x:v>L39</x:v>
      </x:c>
      <x:c r="C6538" s="472"/>
      <x:c r="D6538" s="472" t="str">
        <x:v>AMEL</x:v>
      </x:c>
      <x:c r="E6538" s="472" t="str">
        <x:v>Input sumber</x:v>
      </x:c>
      <x:c r="F6538" s="472" t="str">
        <x:v>9 Sep 2026 21.01 WIB</x:v>
      </x:c>
    </x:row>
    <x:row r="6539">
      <x:c r="A6539" s="472" t="str">
        <x:v>9</x:v>
      </x:c>
      <x:c r="B6539" s="472" t="str">
        <x:v>M39</x:v>
      </x:c>
      <x:c r="C6539" s="472"/>
      <x:c r="D6539" s="472" t="str">
        <x:v>SAKA</x:v>
      </x:c>
      <x:c r="E6539" s="472" t="str">
        <x:v>Input sumber</x:v>
      </x:c>
      <x:c r="F6539" s="472" t="str">
        <x:v>9 Sep 2026 21.01 WIB</x:v>
      </x:c>
    </x:row>
    <x:row r="6540">
      <x:c r="A6540" s="472" t="str">
        <x:v>9</x:v>
      </x:c>
      <x:c r="B6540" s="472" t="str">
        <x:v>C40</x:v>
      </x:c>
      <x:c r="C6540" s="472"/>
      <x:c r="D6540" s="472" t="str">
        <x:v>3. Naufal</x:v>
      </x:c>
      <x:c r="E6540" s="472" t="str">
        <x:v>Input sumber</x:v>
      </x:c>
      <x:c r="F6540" s="472" t="str">
        <x:v>9 Sep 2026 21.01 WIB</x:v>
      </x:c>
    </x:row>
    <x:row r="6541">
      <x:c r="A6541" s="472" t="str">
        <x:v>9</x:v>
      </x:c>
      <x:c r="B6541" s="472" t="str">
        <x:v>D40</x:v>
      </x:c>
      <x:c r="C6541" s="472"/>
      <x:c r="D6541" s="472" t="str">
        <x:v>Graduation</x:v>
      </x:c>
      <x:c r="E6541" s="472" t="str">
        <x:v>Input sumber</x:v>
      </x:c>
      <x:c r="F6541" s="472" t="str">
        <x:v>9 Sep 2026 21.01 WIB</x:v>
      </x:c>
    </x:row>
    <x:row r="6542">
      <x:c r="A6542" s="472" t="str">
        <x:v>9</x:v>
      </x:c>
      <x:c r="B6542" s="472" t="str">
        <x:v>F40</x:v>
      </x:c>
      <x:c r="C6542" s="472"/>
      <x:c r="D6542" s="472" t="str">
        <x:v>9 sept</x:v>
      </x:c>
      <x:c r="E6542" s="472" t="str">
        <x:v>Input sumber</x:v>
      </x:c>
      <x:c r="F6542" s="472" t="str">
        <x:v>9 Sep 2026 21.01 WIB</x:v>
      </x:c>
    </x:row>
    <x:row r="6543">
      <x:c r="A6543" s="472" t="str">
        <x:v>9</x:v>
      </x:c>
      <x:c r="B6543" s="472" t="str">
        <x:v>H40</x:v>
      </x:c>
      <x:c r="C6543" s="472"/>
      <x:c r="D6543" s="472" t="n">
        <x:v>100000</x:v>
      </x:c>
      <x:c r="E6543" s="472" t="str">
        <x:v>Input sumber</x:v>
      </x:c>
      <x:c r="F6543" s="472" t="str">
        <x:v>9 Sep 2026 21.01 WIB</x:v>
      </x:c>
    </x:row>
    <x:row r="6544">
      <x:c r="A6544" s="472" t="str">
        <x:v>9</x:v>
      </x:c>
      <x:c r="B6544" s="472" t="str">
        <x:v>I40</x:v>
      </x:c>
      <x:c r="C6544" s="472"/>
      <x:c r="D6544" s="472" t="str">
        <x:v>DP</x:v>
      </x:c>
      <x:c r="E6544" s="472" t="str">
        <x:v>Input sumber</x:v>
      </x:c>
      <x:c r="F6544" s="472" t="str">
        <x:v>9 Sep 2026 21.01 WIB</x:v>
      </x:c>
    </x:row>
    <x:row r="6545">
      <x:c r="A6545" s="472" t="str">
        <x:v>9</x:v>
      </x:c>
      <x:c r="B6545" s="472" t="str">
        <x:v>L40</x:v>
      </x:c>
      <x:c r="C6545" s="472"/>
      <x:c r="D6545" s="472" t="str">
        <x:v>AMEL</x:v>
      </x:c>
      <x:c r="E6545" s="472" t="str">
        <x:v>Input sumber</x:v>
      </x:c>
      <x:c r="F6545" s="472" t="str">
        <x:v>9 Sep 2026 21.01 WIB</x:v>
      </x:c>
    </x:row>
    <x:row r="6546">
      <x:c r="A6546" s="472" t="str">
        <x:v>9</x:v>
      </x:c>
      <x:c r="B6546" s="472" t="str">
        <x:v>C41</x:v>
      </x:c>
      <x:c r="C6546" s="472"/>
      <x:c r="D6546" s="472" t="str">
        <x:v>4. Ama</x:v>
      </x:c>
      <x:c r="E6546" s="472" t="str">
        <x:v>Input sumber</x:v>
      </x:c>
      <x:c r="F6546" s="472" t="str">
        <x:v>9 Sep 2026 21.01 WIB</x:v>
      </x:c>
    </x:row>
    <x:row r="6547">
      <x:c r="A6547" s="472" t="str">
        <x:v>9</x:v>
      </x:c>
      <x:c r="B6547" s="472" t="str">
        <x:v>D41</x:v>
      </x:c>
      <x:c r="C6547" s="472"/>
      <x:c r="D6547" s="472" t="str">
        <x:v>Graduation</x:v>
      </x:c>
      <x:c r="E6547" s="472" t="str">
        <x:v>Input sumber</x:v>
      </x:c>
      <x:c r="F6547" s="472" t="str">
        <x:v>9 Sep 2026 21.01 WIB</x:v>
      </x:c>
    </x:row>
    <x:row r="6548">
      <x:c r="A6548" s="472" t="str">
        <x:v>9</x:v>
      </x:c>
      <x:c r="B6548" s="472" t="str">
        <x:v>F41</x:v>
      </x:c>
      <x:c r="C6548" s="472"/>
      <x:c r="D6548" s="472" t="str">
        <x:v>9 sept</x:v>
      </x:c>
      <x:c r="E6548" s="472" t="str">
        <x:v>Input sumber</x:v>
      </x:c>
      <x:c r="F6548" s="472" t="str">
        <x:v>9 Sep 2026 21.01 WIB</x:v>
      </x:c>
    </x:row>
    <x:row r="6549">
      <x:c r="A6549" s="472" t="str">
        <x:v>9</x:v>
      </x:c>
      <x:c r="B6549" s="472" t="str">
        <x:v>H41</x:v>
      </x:c>
      <x:c r="C6549" s="472"/>
      <x:c r="D6549" s="472" t="n">
        <x:v>250000</x:v>
      </x:c>
      <x:c r="E6549" s="472" t="str">
        <x:v>Input sumber</x:v>
      </x:c>
      <x:c r="F6549" s="472" t="str">
        <x:v>9 Sep 2026 21.01 WIB</x:v>
      </x:c>
    </x:row>
    <x:row r="6550">
      <x:c r="A6550" s="472" t="str">
        <x:v>9</x:v>
      </x:c>
      <x:c r="B6550" s="472" t="str">
        <x:v>I41</x:v>
      </x:c>
      <x:c r="C6550" s="472"/>
      <x:c r="D6550" s="472" t="str">
        <x:v>Lunas</x:v>
      </x:c>
      <x:c r="E6550" s="472" t="str">
        <x:v>Input sumber</x:v>
      </x:c>
      <x:c r="F6550" s="472" t="str">
        <x:v>9 Sep 2026 21.01 WIB</x:v>
      </x:c>
    </x:row>
    <x:row r="6551">
      <x:c r="A6551" s="472" t="str">
        <x:v>9</x:v>
      </x:c>
      <x:c r="B6551" s="472" t="str">
        <x:v>J41</x:v>
      </x:c>
      <x:c r="C6551" s="472"/>
      <x:c r="D6551" s="472" t="str">
        <x:v>Uploaded</x:v>
      </x:c>
      <x:c r="E6551" s="472" t="str">
        <x:v>Input sumber</x:v>
      </x:c>
      <x:c r="F6551" s="472" t="str">
        <x:v>9 Sep 2026 21.01 WIB</x:v>
      </x:c>
    </x:row>
    <x:row r="6552">
      <x:c r="A6552" s="472" t="str">
        <x:v>9</x:v>
      </x:c>
      <x:c r="B6552" s="472" t="str">
        <x:v>K41</x:v>
      </x:c>
      <x:c r="C6552" s="472"/>
      <x:c r="D6552" s="472" t="str">
        <x:v>Pending</x:v>
      </x:c>
      <x:c r="E6552" s="472" t="str">
        <x:v>Input sumber</x:v>
      </x:c>
      <x:c r="F6552" s="472" t="str">
        <x:v>9 Sep 2026 21.01 WIB</x:v>
      </x:c>
    </x:row>
    <x:row r="6553">
      <x:c r="A6553" s="472" t="str">
        <x:v>9</x:v>
      </x:c>
      <x:c r="B6553" s="472" t="str">
        <x:v>L41</x:v>
      </x:c>
      <x:c r="C6553" s="472"/>
      <x:c r="D6553" s="472" t="str">
        <x:v>AMEL</x:v>
      </x:c>
      <x:c r="E6553" s="472" t="str">
        <x:v>Input sumber</x:v>
      </x:c>
      <x:c r="F6553" s="472" t="str">
        <x:v>9 Sep 2026 21.01 WIB</x:v>
      </x:c>
    </x:row>
    <x:row r="6554">
      <x:c r="A6554" s="472" t="str">
        <x:v>9</x:v>
      </x:c>
      <x:c r="B6554" s="472" t="str">
        <x:v>M41</x:v>
      </x:c>
      <x:c r="C6554" s="472"/>
      <x:c r="D6554" s="472" t="str">
        <x:v>ABROR</x:v>
      </x:c>
      <x:c r="E6554" s="472" t="str">
        <x:v>Input sumber</x:v>
      </x:c>
      <x:c r="F6554" s="472" t="str">
        <x:v>9 Sep 2026 21.01 WIB</x:v>
      </x:c>
    </x:row>
    <x:row r="6555">
      <x:c r="A6555" s="472" t="str">
        <x:v>9</x:v>
      </x:c>
      <x:c r="B6555" s="472" t="str">
        <x:v>C42</x:v>
      </x:c>
      <x:c r="C6555" s="472"/>
      <x:c r="D6555" s="472" t="str">
        <x:v>5.Praba Dayu</x:v>
      </x:c>
      <x:c r="E6555" s="472" t="str">
        <x:v>Input sumber</x:v>
      </x:c>
      <x:c r="F6555" s="472" t="str">
        <x:v>9 Sep 2026 21.01 WIB</x:v>
      </x:c>
    </x:row>
    <x:row r="6556">
      <x:c r="A6556" s="472" t="str">
        <x:v>9</x:v>
      </x:c>
      <x:c r="B6556" s="472" t="str">
        <x:v>D42</x:v>
      </x:c>
      <x:c r="C6556" s="472"/>
      <x:c r="D6556" s="472" t="str">
        <x:v>Graduation</x:v>
      </x:c>
      <x:c r="E6556" s="472" t="str">
        <x:v>Input sumber</x:v>
      </x:c>
      <x:c r="F6556" s="472" t="str">
        <x:v>9 Sep 2026 21.01 WIB</x:v>
      </x:c>
    </x:row>
    <x:row r="6557">
      <x:c r="A6557" s="472" t="str">
        <x:v>9</x:v>
      </x:c>
      <x:c r="B6557" s="472" t="str">
        <x:v>F42</x:v>
      </x:c>
      <x:c r="C6557" s="472"/>
      <x:c r="D6557" s="472" t="str">
        <x:v>9 sept</x:v>
      </x:c>
      <x:c r="E6557" s="472" t="str">
        <x:v>Input sumber</x:v>
      </x:c>
      <x:c r="F6557" s="472" t="str">
        <x:v>9 Sep 2026 21.01 WIB</x:v>
      </x:c>
    </x:row>
    <x:row r="6558">
      <x:c r="A6558" s="472" t="str">
        <x:v>9</x:v>
      </x:c>
      <x:c r="B6558" s="472" t="str">
        <x:v>G42</x:v>
      </x:c>
      <x:c r="C6558" s="472"/>
      <x:c r="D6558" s="472" t="n">
        <x:v>0</x:v>
      </x:c>
      <x:c r="E6558" s="472" t="str">
        <x:v>Input sumber</x:v>
      </x:c>
      <x:c r="F6558" s="472" t="str">
        <x:v>9 Sep 2026 21.01 WIB</x:v>
      </x:c>
    </x:row>
    <x:row r="6559">
      <x:c r="A6559" s="472" t="str">
        <x:v>9</x:v>
      </x:c>
      <x:c r="B6559" s="472" t="str">
        <x:v>H42</x:v>
      </x:c>
      <x:c r="C6559" s="472"/>
      <x:c r="D6559" s="472" t="n">
        <x:v>0</x:v>
      </x:c>
      <x:c r="E6559" s="472" t="str">
        <x:v>Input sumber</x:v>
      </x:c>
      <x:c r="F6559" s="472" t="str">
        <x:v>9 Sep 2026 21.01 WIB</x:v>
      </x:c>
    </x:row>
    <x:row r="6560">
      <x:c r="A6560" s="472" t="str">
        <x:v>9</x:v>
      </x:c>
      <x:c r="B6560" s="472" t="str">
        <x:v>J42</x:v>
      </x:c>
      <x:c r="C6560" s="472"/>
      <x:c r="D6560" s="472" t="str">
        <x:v>Uploaded</x:v>
      </x:c>
      <x:c r="E6560" s="472" t="str">
        <x:v>Input sumber</x:v>
      </x:c>
      <x:c r="F6560" s="472" t="str">
        <x:v>9 Sep 2026 21.01 WIB</x:v>
      </x:c>
    </x:row>
    <x:row r="6561">
      <x:c r="A6561" s="472" t="str">
        <x:v>9</x:v>
      </x:c>
      <x:c r="B6561" s="472" t="str">
        <x:v>K42</x:v>
      </x:c>
      <x:c r="C6561" s="472"/>
      <x:c r="D6561" s="472" t="str">
        <x:v>Pending</x:v>
      </x:c>
      <x:c r="E6561" s="472" t="str">
        <x:v>Input sumber</x:v>
      </x:c>
      <x:c r="F6561" s="472" t="str">
        <x:v>9 Sep 2026 21.01 WIB</x:v>
      </x:c>
    </x:row>
    <x:row r="6562">
      <x:c r="A6562" s="472" t="str">
        <x:v>9</x:v>
      </x:c>
      <x:c r="B6562" s="472" t="str">
        <x:v>L42</x:v>
      </x:c>
      <x:c r="C6562" s="472"/>
      <x:c r="D6562" s="472" t="str">
        <x:v>AMEL</x:v>
      </x:c>
      <x:c r="E6562" s="472" t="str">
        <x:v>Input sumber</x:v>
      </x:c>
      <x:c r="F6562" s="472" t="str">
        <x:v>9 Sep 2026 21.01 WIB</x:v>
      </x:c>
    </x:row>
    <x:row r="6563">
      <x:c r="A6563" s="472" t="str">
        <x:v>9</x:v>
      </x:c>
      <x:c r="B6563" s="472" t="str">
        <x:v>M42</x:v>
      </x:c>
      <x:c r="C6563" s="472"/>
      <x:c r="D6563" s="472" t="str">
        <x:v>SAKA</x:v>
      </x:c>
      <x:c r="E6563" s="472" t="str">
        <x:v>Input sumber</x:v>
      </x:c>
      <x:c r="F6563" s="472" t="str">
        <x:v>9 Sep 2026 21.01 WIB</x:v>
      </x:c>
    </x:row>
    <x:row r="6564">
      <x:c r="A6564" s="472" t="str">
        <x:v>9</x:v>
      </x:c>
      <x:c r="B6564" s="472" t="str">
        <x:v>C43</x:v>
      </x:c>
      <x:c r="C6564" s="472"/>
      <x:c r="D6564" s="472" t="str">
        <x:v>Nabilla Epiztiany</x:v>
      </x:c>
      <x:c r="E6564" s="472" t="str">
        <x:v>Input sumber</x:v>
      </x:c>
      <x:c r="F6564" s="472" t="str">
        <x:v>9 Sep 2026 21.01 WIB</x:v>
      </x:c>
    </x:row>
    <x:row r="6565">
      <x:c r="A6565" s="472" t="str">
        <x:v>9</x:v>
      </x:c>
      <x:c r="B6565" s="472" t="str">
        <x:v>D43</x:v>
      </x:c>
      <x:c r="C6565" s="472"/>
      <x:c r="D6565" s="472" t="str">
        <x:v>Graduation</x:v>
      </x:c>
      <x:c r="E6565" s="472" t="str">
        <x:v>Input sumber</x:v>
      </x:c>
      <x:c r="F6565" s="472" t="str">
        <x:v>9 Sep 2026 21.01 WIB</x:v>
      </x:c>
    </x:row>
    <x:row r="6566">
      <x:c r="A6566" s="472" t="str">
        <x:v>9</x:v>
      </x:c>
      <x:c r="B6566" s="472" t="str">
        <x:v>F43</x:v>
      </x:c>
      <x:c r="C6566" s="472"/>
      <x:c r="D6566" s="472" t="str">
        <x:v>4 okt</x:v>
      </x:c>
      <x:c r="E6566" s="472" t="str">
        <x:v>Input sumber</x:v>
      </x:c>
      <x:c r="F6566" s="472" t="str">
        <x:v>9 Sep 2026 21.01 WIB</x:v>
      </x:c>
    </x:row>
    <x:row r="6567">
      <x:c r="A6567" s="472" t="str">
        <x:v>9</x:v>
      </x:c>
      <x:c r="B6567" s="472" t="str">
        <x:v>H43</x:v>
      </x:c>
      <x:c r="C6567" s="472"/>
      <x:c r="D6567" s="472" t="n">
        <x:v>100000</x:v>
      </x:c>
      <x:c r="E6567" s="472" t="str">
        <x:v>Input sumber</x:v>
      </x:c>
      <x:c r="F6567" s="472" t="str">
        <x:v>9 Sep 2026 21.01 WIB</x:v>
      </x:c>
    </x:row>
    <x:row r="6568">
      <x:c r="A6568" s="472" t="str">
        <x:v>9</x:v>
      </x:c>
      <x:c r="B6568" s="472" t="str">
        <x:v>I43</x:v>
      </x:c>
      <x:c r="C6568" s="472"/>
      <x:c r="D6568" s="472" t="str">
        <x:v>DP</x:v>
      </x:c>
      <x:c r="E6568" s="472" t="str">
        <x:v>Input sumber</x:v>
      </x:c>
      <x:c r="F6568" s="472" t="str">
        <x:v>9 Sep 2026 21.01 WIB</x:v>
      </x:c>
    </x:row>
    <x:row r="6569">
      <x:c r="A6569" s="472" t="str">
        <x:v>9</x:v>
      </x:c>
      <x:c r="B6569" s="472" t="str">
        <x:v>L43</x:v>
      </x:c>
      <x:c r="C6569" s="472"/>
      <x:c r="D6569" s="472" t="str">
        <x:v>AMEL</x:v>
      </x:c>
      <x:c r="E6569" s="472" t="str">
        <x:v>Input sumber</x:v>
      </x:c>
      <x:c r="F6569" s="472" t="str">
        <x:v>9 Sep 2026 21.01 WIB</x:v>
      </x:c>
    </x:row>
    <x:row r="6570">
      <x:c r="A6570" s="472" t="str">
        <x:v>9</x:v>
      </x:c>
      <x:c r="B6570" s="472" t="str">
        <x:v>C44</x:v>
      </x:c>
      <x:c r="C6570" s="472"/>
      <x:c r="D6570" s="472" t="str">
        <x:v>Andin</x:v>
      </x:c>
      <x:c r="E6570" s="472" t="str">
        <x:v>Input sumber</x:v>
      </x:c>
      <x:c r="F6570" s="472" t="str">
        <x:v>9 Sep 2026 21.01 WIB</x:v>
      </x:c>
    </x:row>
    <x:row r="6571">
      <x:c r="A6571" s="472" t="str">
        <x:v>9</x:v>
      </x:c>
      <x:c r="B6571" s="472" t="str">
        <x:v>D44</x:v>
      </x:c>
      <x:c r="C6571" s="472"/>
      <x:c r="D6571" s="472" t="str">
        <x:v>Graduation</x:v>
      </x:c>
      <x:c r="E6571" s="472" t="str">
        <x:v>Input sumber</x:v>
      </x:c>
      <x:c r="F6571" s="472" t="str">
        <x:v>9 Sep 2026 21.01 WIB</x:v>
      </x:c>
    </x:row>
    <x:row r="6572">
      <x:c r="A6572" s="472" t="str">
        <x:v>9</x:v>
      </x:c>
      <x:c r="B6572" s="472" t="str">
        <x:v>F44</x:v>
      </x:c>
      <x:c r="C6572" s="472"/>
      <x:c r="D6572" s="472" t="str">
        <x:v>4 okt</x:v>
      </x:c>
      <x:c r="E6572" s="472" t="str">
        <x:v>Input sumber</x:v>
      </x:c>
      <x:c r="F6572" s="472" t="str">
        <x:v>9 Sep 2026 21.01 WIB</x:v>
      </x:c>
    </x:row>
    <x:row r="6573">
      <x:c r="A6573" s="472" t="str">
        <x:v>9</x:v>
      </x:c>
      <x:c r="B6573" s="472" t="str">
        <x:v>H44</x:v>
      </x:c>
      <x:c r="C6573" s="472"/>
      <x:c r="D6573" s="472" t="n">
        <x:v>100000</x:v>
      </x:c>
      <x:c r="E6573" s="472" t="str">
        <x:v>Input sumber</x:v>
      </x:c>
      <x:c r="F6573" s="472" t="str">
        <x:v>9 Sep 2026 21.01 WIB</x:v>
      </x:c>
    </x:row>
    <x:row r="6574">
      <x:c r="A6574" s="472" t="str">
        <x:v>9</x:v>
      </x:c>
      <x:c r="B6574" s="472" t="str">
        <x:v>I44</x:v>
      </x:c>
      <x:c r="C6574" s="472"/>
      <x:c r="D6574" s="472" t="str">
        <x:v>DP</x:v>
      </x:c>
      <x:c r="E6574" s="472" t="str">
        <x:v>Input sumber</x:v>
      </x:c>
      <x:c r="F6574" s="472" t="str">
        <x:v>9 Sep 2026 21.01 WIB</x:v>
      </x:c>
    </x:row>
    <x:row r="6575">
      <x:c r="A6575" s="472" t="str">
        <x:v>9</x:v>
      </x:c>
      <x:c r="B6575" s="472" t="str">
        <x:v>L44</x:v>
      </x:c>
      <x:c r="C6575" s="472"/>
      <x:c r="D6575" s="472" t="str">
        <x:v>AMEL</x:v>
      </x:c>
      <x:c r="E6575" s="472" t="str">
        <x:v>Input sumber</x:v>
      </x:c>
      <x:c r="F6575" s="472" t="str">
        <x:v>9 Sep 2026 21.01 WIB</x:v>
      </x:c>
    </x:row>
    <x:row r="6576">
      <x:c r="A6576" s="472" t="str">
        <x:v>9</x:v>
      </x:c>
      <x:c r="B6576" s="472" t="str">
        <x:v>C45</x:v>
      </x:c>
      <x:c r="C6576" s="472"/>
      <x:c r="D6576" s="472" t="str">
        <x:v>Sekar</x:v>
      </x:c>
      <x:c r="E6576" s="472" t="str">
        <x:v>Input sumber</x:v>
      </x:c>
      <x:c r="F6576" s="472" t="str">
        <x:v>9 Sep 2026 21.01 WIB</x:v>
      </x:c>
    </x:row>
    <x:row r="6577">
      <x:c r="A6577" s="472" t="str">
        <x:v>9</x:v>
      </x:c>
      <x:c r="B6577" s="472" t="str">
        <x:v>D45</x:v>
      </x:c>
      <x:c r="C6577" s="472"/>
      <x:c r="D6577" s="472" t="str">
        <x:v>Graduation</x:v>
      </x:c>
      <x:c r="E6577" s="472" t="str">
        <x:v>Input sumber</x:v>
      </x:c>
      <x:c r="F6577" s="472" t="str">
        <x:v>9 Sep 2026 21.01 WIB</x:v>
      </x:c>
    </x:row>
    <x:row r="6578">
      <x:c r="A6578" s="472" t="str">
        <x:v>9</x:v>
      </x:c>
      <x:c r="B6578" s="472" t="str">
        <x:v>F45</x:v>
      </x:c>
      <x:c r="C6578" s="472"/>
      <x:c r="D6578" s="472" t="str">
        <x:v>9 sept</x:v>
      </x:c>
      <x:c r="E6578" s="472" t="str">
        <x:v>Input sumber</x:v>
      </x:c>
      <x:c r="F6578" s="472" t="str">
        <x:v>9 Sep 2026 21.01 WIB</x:v>
      </x:c>
    </x:row>
    <x:row r="6579">
      <x:c r="A6579" s="472" t="str">
        <x:v>9</x:v>
      </x:c>
      <x:c r="B6579" s="472" t="str">
        <x:v>H45</x:v>
      </x:c>
      <x:c r="C6579" s="472"/>
      <x:c r="D6579" s="472" t="n">
        <x:v>250000</x:v>
      </x:c>
      <x:c r="E6579" s="472" t="str">
        <x:v>Input sumber</x:v>
      </x:c>
      <x:c r="F6579" s="472" t="str">
        <x:v>9 Sep 2026 21.01 WIB</x:v>
      </x:c>
    </x:row>
    <x:row r="6580">
      <x:c r="A6580" s="472" t="str">
        <x:v>9</x:v>
      </x:c>
      <x:c r="B6580" s="472" t="str">
        <x:v>I45</x:v>
      </x:c>
      <x:c r="C6580" s="472"/>
      <x:c r="D6580" s="472" t="str">
        <x:v>Lunas</x:v>
      </x:c>
      <x:c r="E6580" s="472" t="str">
        <x:v>Input sumber</x:v>
      </x:c>
      <x:c r="F6580" s="472" t="str">
        <x:v>9 Sep 2026 21.01 WIB</x:v>
      </x:c>
    </x:row>
    <x:row r="6581">
      <x:c r="A6581" s="472" t="str">
        <x:v>9</x:v>
      </x:c>
      <x:c r="B6581" s="472" t="str">
        <x:v>J45</x:v>
      </x:c>
      <x:c r="C6581" s="472"/>
      <x:c r="D6581" s="472" t="str">
        <x:v>Uploaded</x:v>
      </x:c>
      <x:c r="E6581" s="472" t="str">
        <x:v>Input sumber</x:v>
      </x:c>
      <x:c r="F6581" s="472" t="str">
        <x:v>9 Sep 2026 21.01 WIB</x:v>
      </x:c>
    </x:row>
    <x:row r="6582">
      <x:c r="A6582" s="472" t="str">
        <x:v>9</x:v>
      </x:c>
      <x:c r="B6582" s="472" t="str">
        <x:v>K45</x:v>
      </x:c>
      <x:c r="C6582" s="472"/>
      <x:c r="D6582" s="472" t="str">
        <x:v>Pending</x:v>
      </x:c>
      <x:c r="E6582" s="472" t="str">
        <x:v>Input sumber</x:v>
      </x:c>
      <x:c r="F6582" s="472" t="str">
        <x:v>9 Sep 2026 21.01 WIB</x:v>
      </x:c>
    </x:row>
    <x:row r="6583">
      <x:c r="A6583" s="472" t="str">
        <x:v>9</x:v>
      </x:c>
      <x:c r="B6583" s="472" t="str">
        <x:v>L45</x:v>
      </x:c>
      <x:c r="C6583" s="472"/>
      <x:c r="D6583" s="472" t="str">
        <x:v>AMEL</x:v>
      </x:c>
      <x:c r="E6583" s="472" t="str">
        <x:v>Input sumber</x:v>
      </x:c>
      <x:c r="F6583" s="472" t="str">
        <x:v>9 Sep 2026 21.01 WIB</x:v>
      </x:c>
    </x:row>
    <x:row r="6584">
      <x:c r="A6584" s="472" t="str">
        <x:v>9</x:v>
      </x:c>
      <x:c r="B6584" s="472" t="str">
        <x:v>M45</x:v>
      </x:c>
      <x:c r="C6584" s="472"/>
      <x:c r="D6584" s="472" t="str">
        <x:v>ADIF</x:v>
      </x:c>
      <x:c r="E6584" s="472" t="str">
        <x:v>Input sumber</x:v>
      </x:c>
      <x:c r="F6584" s="472" t="str">
        <x:v>9 Sep 2026 21.01 WIB</x:v>
      </x:c>
    </x:row>
    <x:row r="6585">
      <x:c r="A6585" s="472" t="str">
        <x:v>9</x:v>
      </x:c>
      <x:c r="B6585" s="472" t="str">
        <x:v>C46</x:v>
      </x:c>
      <x:c r="C6585" s="472"/>
      <x:c r="D6585" s="472" t="str">
        <x:v>Nidaul</x:v>
      </x:c>
      <x:c r="E6585" s="472" t="str">
        <x:v>Input sumber</x:v>
      </x:c>
      <x:c r="F6585" s="472" t="str">
        <x:v>9 Sep 2026 21.01 WIB</x:v>
      </x:c>
    </x:row>
    <x:row r="6586">
      <x:c r="A6586" s="472" t="str">
        <x:v>9</x:v>
      </x:c>
      <x:c r="B6586" s="472" t="str">
        <x:v>D46</x:v>
      </x:c>
      <x:c r="C6586" s="472"/>
      <x:c r="D6586" s="472" t="str">
        <x:v>Graduation</x:v>
      </x:c>
      <x:c r="E6586" s="472" t="str">
        <x:v>Input sumber</x:v>
      </x:c>
      <x:c r="F6586" s="472" t="str">
        <x:v>9 Sep 2026 21.01 WIB</x:v>
      </x:c>
    </x:row>
    <x:row r="6587">
      <x:c r="A6587" s="472" t="str">
        <x:v>9</x:v>
      </x:c>
      <x:c r="B6587" s="472" t="str">
        <x:v>F46</x:v>
      </x:c>
      <x:c r="C6587" s="472"/>
      <x:c r="D6587" s="472" t="str">
        <x:v>9 sept</x:v>
      </x:c>
      <x:c r="E6587" s="472" t="str">
        <x:v>Input sumber</x:v>
      </x:c>
      <x:c r="F6587" s="472" t="str">
        <x:v>9 Sep 2026 21.01 WIB</x:v>
      </x:c>
    </x:row>
    <x:row r="6588">
      <x:c r="A6588" s="472" t="str">
        <x:v>9</x:v>
      </x:c>
      <x:c r="B6588" s="472" t="str">
        <x:v>G46</x:v>
      </x:c>
      <x:c r="C6588" s="472"/>
      <x:c r="D6588" s="472" t="n">
        <x:v>430000</x:v>
      </x:c>
      <x:c r="E6588" s="472" t="str">
        <x:v>Input sumber</x:v>
      </x:c>
      <x:c r="F6588" s="472" t="str">
        <x:v>9 Sep 2026 21.01 WIB</x:v>
      </x:c>
    </x:row>
    <x:row r="6589">
      <x:c r="A6589" s="472" t="str">
        <x:v>9</x:v>
      </x:c>
      <x:c r="B6589" s="472" t="str">
        <x:v>I46</x:v>
      </x:c>
      <x:c r="C6589" s="472"/>
      <x:c r="D6589" s="472" t="str">
        <x:v>Lunas</x:v>
      </x:c>
      <x:c r="E6589" s="472" t="str">
        <x:v>Input sumber</x:v>
      </x:c>
      <x:c r="F6589" s="472" t="str">
        <x:v>9 Sep 2026 21.01 WIB</x:v>
      </x:c>
    </x:row>
    <x:row r="6590">
      <x:c r="A6590" s="472" t="str">
        <x:v>9</x:v>
      </x:c>
      <x:c r="B6590" s="472" t="str">
        <x:v>J46</x:v>
      </x:c>
      <x:c r="C6590" s="472"/>
      <x:c r="D6590" s="472" t="str">
        <x:v>Uploaded</x:v>
      </x:c>
      <x:c r="E6590" s="472" t="str">
        <x:v>Input sumber</x:v>
      </x:c>
      <x:c r="F6590" s="472" t="str">
        <x:v>9 Sep 2026 21.01 WIB</x:v>
      </x:c>
    </x:row>
    <x:row r="6591">
      <x:c r="A6591" s="472" t="str">
        <x:v>9</x:v>
      </x:c>
      <x:c r="B6591" s="472" t="str">
        <x:v>K46</x:v>
      </x:c>
      <x:c r="C6591" s="472"/>
      <x:c r="D6591" s="472" t="str">
        <x:v>Pending</x:v>
      </x:c>
      <x:c r="E6591" s="472" t="str">
        <x:v>Input sumber</x:v>
      </x:c>
      <x:c r="F6591" s="472" t="str">
        <x:v>9 Sep 2026 21.01 WIB</x:v>
      </x:c>
    </x:row>
    <x:row r="6592">
      <x:c r="A6592" s="472" t="str">
        <x:v>9</x:v>
      </x:c>
      <x:c r="B6592" s="472" t="str">
        <x:v>L46</x:v>
      </x:c>
      <x:c r="C6592" s="472"/>
      <x:c r="D6592" s="472" t="str">
        <x:v>AMEL</x:v>
      </x:c>
      <x:c r="E6592" s="472" t="str">
        <x:v>Input sumber</x:v>
      </x:c>
      <x:c r="F6592" s="472" t="str">
        <x:v>9 Sep 2026 21.01 WIB</x:v>
      </x:c>
    </x:row>
    <x:row r="6593">
      <x:c r="A6593" s="472" t="str">
        <x:v>9</x:v>
      </x:c>
      <x:c r="B6593" s="472" t="str">
        <x:v>M46</x:v>
      </x:c>
      <x:c r="C6593" s="472"/>
      <x:c r="D6593" s="472" t="str">
        <x:v>ABROR</x:v>
      </x:c>
      <x:c r="E6593" s="472" t="str">
        <x:v>Input sumber</x:v>
      </x:c>
      <x:c r="F6593" s="472" t="str">
        <x:v>9 Sep 2026 21.01 WIB</x:v>
      </x:c>
    </x:row>
    <x:row r="6594">
      <x:c r="A6594" s="472" t="str">
        <x:v>9</x:v>
      </x:c>
      <x:c r="B6594" s="472" t="str">
        <x:v>C47</x:v>
      </x:c>
      <x:c r="C6594" s="472"/>
      <x:c r="D6594" s="472" t="str">
        <x:v>Hermas</x:v>
      </x:c>
      <x:c r="E6594" s="472" t="str">
        <x:v>Input sumber</x:v>
      </x:c>
      <x:c r="F6594" s="472" t="str">
        <x:v>9 Sep 2026 21.01 WIB</x:v>
      </x:c>
    </x:row>
    <x:row r="6595">
      <x:c r="A6595" s="472" t="str">
        <x:v>9</x:v>
      </x:c>
      <x:c r="B6595" s="472" t="str">
        <x:v>D47</x:v>
      </x:c>
      <x:c r="C6595" s="472"/>
      <x:c r="D6595" s="472" t="str">
        <x:v>Graduation</x:v>
      </x:c>
      <x:c r="E6595" s="472" t="str">
        <x:v>Input sumber</x:v>
      </x:c>
      <x:c r="F6595" s="472" t="str">
        <x:v>9 Sep 2026 21.01 WIB</x:v>
      </x:c>
    </x:row>
    <x:row r="6596">
      <x:c r="A6596" s="472" t="str">
        <x:v>9</x:v>
      </x:c>
      <x:c r="B6596" s="472" t="str">
        <x:v>E47</x:v>
      </x:c>
      <x:c r="C6596" s="472"/>
      <x:c r="D6596" s="472" t="str">
        <x:v>add time</x:v>
      </x:c>
      <x:c r="E6596" s="472" t="str">
        <x:v>Input sumber</x:v>
      </x:c>
      <x:c r="F6596" s="472" t="str">
        <x:v>9 Sep 2026 21.01 WIB</x:v>
      </x:c>
    </x:row>
    <x:row r="6597">
      <x:c r="A6597" s="472" t="str">
        <x:v>9</x:v>
      </x:c>
      <x:c r="B6597" s="472" t="str">
        <x:v>F47</x:v>
      </x:c>
      <x:c r="C6597" s="472"/>
      <x:c r="D6597" s="472" t="str">
        <x:v>9 sept</x:v>
      </x:c>
      <x:c r="E6597" s="472" t="str">
        <x:v>Input sumber</x:v>
      </x:c>
      <x:c r="F6597" s="472" t="str">
        <x:v>9 Sep 2026 21.01 WIB</x:v>
      </x:c>
    </x:row>
    <x:row r="6598">
      <x:c r="A6598" s="472" t="str">
        <x:v>9</x:v>
      </x:c>
      <x:c r="B6598" s="472" t="str">
        <x:v>H47</x:v>
      </x:c>
      <x:c r="C6598" s="472"/>
      <x:c r="D6598" s="472" t="n">
        <x:v>400000</x:v>
      </x:c>
      <x:c r="E6598" s="472" t="str">
        <x:v>Input sumber</x:v>
      </x:c>
      <x:c r="F6598" s="472" t="str">
        <x:v>9 Sep 2026 21.01 WIB</x:v>
      </x:c>
    </x:row>
    <x:row r="6599">
      <x:c r="A6599" s="472" t="str">
        <x:v>9</x:v>
      </x:c>
      <x:c r="B6599" s="472" t="str">
        <x:v>I47</x:v>
      </x:c>
      <x:c r="C6599" s="472"/>
      <x:c r="D6599" s="472" t="str">
        <x:v>Lunas</x:v>
      </x:c>
      <x:c r="E6599" s="472" t="str">
        <x:v>Input sumber</x:v>
      </x:c>
      <x:c r="F6599" s="472" t="str">
        <x:v>9 Sep 2026 21.01 WIB</x:v>
      </x:c>
    </x:row>
    <x:row r="6600">
      <x:c r="A6600" s="472" t="str">
        <x:v>9</x:v>
      </x:c>
      <x:c r="B6600" s="472" t="str">
        <x:v>J47</x:v>
      </x:c>
      <x:c r="C6600" s="472"/>
      <x:c r="D6600" s="472" t="str">
        <x:v>Uploaded</x:v>
      </x:c>
      <x:c r="E6600" s="472" t="str">
        <x:v>Input sumber</x:v>
      </x:c>
      <x:c r="F6600" s="472" t="str">
        <x:v>9 Sep 2026 21.01 WIB</x:v>
      </x:c>
    </x:row>
    <x:row r="6601">
      <x:c r="A6601" s="472" t="str">
        <x:v>9</x:v>
      </x:c>
      <x:c r="B6601" s="472" t="str">
        <x:v>K47</x:v>
      </x:c>
      <x:c r="C6601" s="472"/>
      <x:c r="D6601" s="472" t="str">
        <x:v>Pending</x:v>
      </x:c>
      <x:c r="E6601" s="472" t="str">
        <x:v>Input sumber</x:v>
      </x:c>
      <x:c r="F6601" s="472" t="str">
        <x:v>9 Sep 2026 21.01 WIB</x:v>
      </x:c>
    </x:row>
    <x:row r="6602">
      <x:c r="A6602" s="472" t="str">
        <x:v>9</x:v>
      </x:c>
      <x:c r="B6602" s="472" t="str">
        <x:v>L47</x:v>
      </x:c>
      <x:c r="C6602" s="472"/>
      <x:c r="D6602" s="472" t="str">
        <x:v>AMEL</x:v>
      </x:c>
      <x:c r="E6602" s="472" t="str">
        <x:v>Input sumber</x:v>
      </x:c>
      <x:c r="F6602" s="472" t="str">
        <x:v>9 Sep 2026 21.01 WIB</x:v>
      </x:c>
    </x:row>
    <x:row r="6603">
      <x:c r="A6603" s="472" t="str">
        <x:v>9</x:v>
      </x:c>
      <x:c r="B6603" s="472" t="str">
        <x:v>M47</x:v>
      </x:c>
      <x:c r="C6603" s="472"/>
      <x:c r="D6603" s="472" t="str">
        <x:v>ADIF</x:v>
      </x:c>
      <x:c r="E6603" s="472" t="str">
        <x:v>Input sumber</x:v>
      </x:c>
      <x:c r="F6603" s="472" t="str">
        <x:v>9 Sep 2026 21.01 WIB</x:v>
      </x:c>
    </x:row>
    <x:row r="6604">
      <x:c r="A6604" s="472" t="str">
        <x:v>9</x:v>
      </x:c>
      <x:c r="B6604" s="472" t="str">
        <x:v>C48</x:v>
      </x:c>
      <x:c r="C6604" s="472"/>
      <x:c r="D6604" s="472" t="str">
        <x:v>Annisa</x:v>
      </x:c>
      <x:c r="E6604" s="472" t="str">
        <x:v>Input sumber</x:v>
      </x:c>
      <x:c r="F6604" s="472" t="str">
        <x:v>9 Sep 2026 21.01 WIB</x:v>
      </x:c>
    </x:row>
    <x:row r="6605">
      <x:c r="A6605" s="472" t="str">
        <x:v>9</x:v>
      </x:c>
      <x:c r="B6605" s="472" t="str">
        <x:v>D48</x:v>
      </x:c>
      <x:c r="C6605" s="472"/>
      <x:c r="D6605" s="472" t="str">
        <x:v>Graduation</x:v>
      </x:c>
      <x:c r="E6605" s="472" t="str">
        <x:v>Input sumber</x:v>
      </x:c>
      <x:c r="F6605" s="472" t="str">
        <x:v>9 Sep 2026 21.01 WIB</x:v>
      </x:c>
    </x:row>
    <x:row r="6606">
      <x:c r="A6606" s="472" t="str">
        <x:v>9</x:v>
      </x:c>
      <x:c r="B6606" s="472" t="str">
        <x:v>F48</x:v>
      </x:c>
      <x:c r="C6606" s="472"/>
      <x:c r="D6606" s="472" t="str">
        <x:v>9 sept</x:v>
      </x:c>
      <x:c r="E6606" s="472" t="str">
        <x:v>Input sumber</x:v>
      </x:c>
      <x:c r="F6606" s="472" t="str">
        <x:v>9 Sep 2026 21.01 WIB</x:v>
      </x:c>
    </x:row>
    <x:row r="6607">
      <x:c r="A6607" s="472" t="str">
        <x:v>9</x:v>
      </x:c>
      <x:c r="B6607" s="472" t="str">
        <x:v>H48</x:v>
      </x:c>
      <x:c r="C6607" s="472"/>
      <x:c r="D6607" s="472" t="n">
        <x:v>290000</x:v>
      </x:c>
      <x:c r="E6607" s="472" t="str">
        <x:v>Input sumber</x:v>
      </x:c>
      <x:c r="F6607" s="472" t="str">
        <x:v>9 Sep 2026 21.01 WIB</x:v>
      </x:c>
    </x:row>
    <x:row r="6608">
      <x:c r="A6608" s="472" t="str">
        <x:v>9</x:v>
      </x:c>
      <x:c r="B6608" s="472" t="str">
        <x:v>I48</x:v>
      </x:c>
      <x:c r="C6608" s="472"/>
      <x:c r="D6608" s="472" t="str">
        <x:v>Lunas</x:v>
      </x:c>
      <x:c r="E6608" s="472" t="str">
        <x:v>Input sumber</x:v>
      </x:c>
      <x:c r="F6608" s="472" t="str">
        <x:v>9 Sep 2026 21.01 WIB</x:v>
      </x:c>
    </x:row>
    <x:row r="6609">
      <x:c r="A6609" s="472" t="str">
        <x:v>9</x:v>
      </x:c>
      <x:c r="B6609" s="472" t="str">
        <x:v>J48</x:v>
      </x:c>
      <x:c r="C6609" s="472"/>
      <x:c r="D6609" s="472" t="str">
        <x:v>Uploaded</x:v>
      </x:c>
      <x:c r="E6609" s="472" t="str">
        <x:v>Input sumber</x:v>
      </x:c>
      <x:c r="F6609" s="472" t="str">
        <x:v>9 Sep 2026 21.01 WIB</x:v>
      </x:c>
    </x:row>
    <x:row r="6610">
      <x:c r="A6610" s="472" t="str">
        <x:v>9</x:v>
      </x:c>
      <x:c r="B6610" s="472" t="str">
        <x:v>K48</x:v>
      </x:c>
      <x:c r="C6610" s="472"/>
      <x:c r="D6610" s="472" t="str">
        <x:v>Pending</x:v>
      </x:c>
      <x:c r="E6610" s="472" t="str">
        <x:v>Input sumber</x:v>
      </x:c>
      <x:c r="F6610" s="472" t="str">
        <x:v>9 Sep 2026 21.01 WIB</x:v>
      </x:c>
    </x:row>
    <x:row r="6611">
      <x:c r="A6611" s="472" t="str">
        <x:v>9</x:v>
      </x:c>
      <x:c r="B6611" s="472" t="str">
        <x:v>L48</x:v>
      </x:c>
      <x:c r="C6611" s="472"/>
      <x:c r="D6611" s="472" t="str">
        <x:v>AMEL</x:v>
      </x:c>
      <x:c r="E6611" s="472" t="str">
        <x:v>Input sumber</x:v>
      </x:c>
      <x:c r="F6611" s="472" t="str">
        <x:v>9 Sep 2026 21.01 WIB</x:v>
      </x:c>
    </x:row>
    <x:row r="6612">
      <x:c r="A6612" s="472" t="str">
        <x:v>9</x:v>
      </x:c>
      <x:c r="B6612" s="472" t="str">
        <x:v>M48</x:v>
      </x:c>
      <x:c r="C6612" s="472"/>
      <x:c r="D6612" s="472" t="str">
        <x:v>SAKA</x:v>
      </x:c>
      <x:c r="E6612" s="472" t="str">
        <x:v>Input sumber</x:v>
      </x:c>
      <x:c r="F6612" s="472" t="str">
        <x:v>9 Sep 2026 21.01 WIB</x:v>
      </x:c>
    </x:row>
    <x:row r="6613">
      <x:c r="A6613" s="472" t="str">
        <x:v>9</x:v>
      </x:c>
      <x:c r="B6613" s="472" t="str">
        <x:v>C49</x:v>
      </x:c>
      <x:c r="C6613" s="472"/>
      <x:c r="D6613" s="472" t="str">
        <x:v>Nasywa</x:v>
      </x:c>
      <x:c r="E6613" s="472" t="str">
        <x:v>Input sumber</x:v>
      </x:c>
      <x:c r="F6613" s="472" t="str">
        <x:v>9 Sep 2026 21.01 WIB</x:v>
      </x:c>
    </x:row>
    <x:row r="6614">
      <x:c r="A6614" s="472" t="str">
        <x:v>9</x:v>
      </x:c>
      <x:c r="B6614" s="472" t="str">
        <x:v>D49</x:v>
      </x:c>
      <x:c r="C6614" s="472"/>
      <x:c r="D6614" s="472" t="str">
        <x:v>Graduation</x:v>
      </x:c>
      <x:c r="E6614" s="472" t="str">
        <x:v>Input sumber</x:v>
      </x:c>
      <x:c r="F6614" s="472" t="str">
        <x:v>9 Sep 2026 21.01 WIB</x:v>
      </x:c>
    </x:row>
    <x:row r="6615">
      <x:c r="A6615" s="472" t="str">
        <x:v>9</x:v>
      </x:c>
      <x:c r="B6615" s="472" t="str">
        <x:v>F49</x:v>
      </x:c>
      <x:c r="C6615" s="472"/>
      <x:c r="D6615" s="472" t="str">
        <x:v>9 sept</x:v>
      </x:c>
      <x:c r="E6615" s="472" t="str">
        <x:v>Input sumber</x:v>
      </x:c>
      <x:c r="F6615" s="472" t="str">
        <x:v>9 Sep 2026 21.01 WIB</x:v>
      </x:c>
    </x:row>
    <x:row r="6616">
      <x:c r="A6616" s="472" t="str">
        <x:v>9</x:v>
      </x:c>
      <x:c r="B6616" s="472" t="str">
        <x:v>H49</x:v>
      </x:c>
      <x:c r="C6616" s="472"/>
      <x:c r="D6616" s="472" t="n">
        <x:v>100000</x:v>
      </x:c>
      <x:c r="E6616" s="472" t="str">
        <x:v>Input sumber</x:v>
      </x:c>
      <x:c r="F6616" s="472" t="str">
        <x:v>9 Sep 2026 21.01 WIB</x:v>
      </x:c>
    </x:row>
    <x:row r="6617">
      <x:c r="A6617" s="472" t="str">
        <x:v>9</x:v>
      </x:c>
      <x:c r="B6617" s="472" t="str">
        <x:v>I49</x:v>
      </x:c>
      <x:c r="C6617" s="472"/>
      <x:c r="D6617" s="472" t="str">
        <x:v>DP</x:v>
      </x:c>
      <x:c r="E6617" s="472" t="str">
        <x:v>Input sumber</x:v>
      </x:c>
      <x:c r="F6617" s="472" t="str">
        <x:v>9 Sep 2026 21.01 WIB</x:v>
      </x:c>
    </x:row>
    <x:row r="6618">
      <x:c r="A6618" s="472" t="str">
        <x:v>9</x:v>
      </x:c>
      <x:c r="B6618" s="472" t="str">
        <x:v>L49</x:v>
      </x:c>
      <x:c r="C6618" s="472"/>
      <x:c r="D6618" s="472" t="str">
        <x:v>AMEL</x:v>
      </x:c>
      <x:c r="E6618" s="472" t="str">
        <x:v>Input sumber</x:v>
      </x:c>
      <x:c r="F6618" s="472" t="str">
        <x:v>9 Sep 2026 21.01 WIB</x:v>
      </x:c>
    </x:row>
    <x:row r="6619">
      <x:c r="A6619" s="472" t="str">
        <x:v>9</x:v>
      </x:c>
      <x:c r="B6619" s="472" t="str">
        <x:v>C50</x:v>
      </x:c>
      <x:c r="C6619" s="472"/>
      <x:c r="D6619" s="472" t="str">
        <x:v>Aryandito</x:v>
      </x:c>
      <x:c r="E6619" s="472" t="str">
        <x:v>Input sumber</x:v>
      </x:c>
      <x:c r="F6619" s="472" t="str">
        <x:v>9 Sep 2026 21.01 WIB</x:v>
      </x:c>
    </x:row>
    <x:row r="6620">
      <x:c r="A6620" s="472" t="str">
        <x:v>9</x:v>
      </x:c>
      <x:c r="B6620" s="472" t="str">
        <x:v>D50</x:v>
      </x:c>
      <x:c r="C6620" s="472"/>
      <x:c r="D6620" s="472" t="str">
        <x:v>Large Group</x:v>
      </x:c>
      <x:c r="E6620" s="472" t="str">
        <x:v>Input sumber</x:v>
      </x:c>
      <x:c r="F6620" s="472" t="str">
        <x:v>9 Sep 2026 21.01 WIB</x:v>
      </x:c>
    </x:row>
    <x:row r="6621">
      <x:c r="A6621" s="472" t="str">
        <x:v>9</x:v>
      </x:c>
      <x:c r="B6621" s="472" t="str">
        <x:v>F50</x:v>
      </x:c>
      <x:c r="C6621" s="472"/>
      <x:c r="D6621" s="472" t="str">
        <x:v>13 sept</x:v>
      </x:c>
      <x:c r="E6621" s="472" t="str">
        <x:v>Input sumber</x:v>
      </x:c>
      <x:c r="F6621" s="472" t="str">
        <x:v>9 Sep 2026 21.01 WIB</x:v>
      </x:c>
    </x:row>
    <x:row r="6622">
      <x:c r="A6622" s="472" t="str">
        <x:v>9</x:v>
      </x:c>
      <x:c r="B6622" s="472" t="str">
        <x:v>H50</x:v>
      </x:c>
      <x:c r="C6622" s="472"/>
      <x:c r="D6622" s="472" t="n">
        <x:v>100000</x:v>
      </x:c>
      <x:c r="E6622" s="472" t="str">
        <x:v>Input sumber</x:v>
      </x:c>
      <x:c r="F6622" s="472" t="str">
        <x:v>9 Sep 2026 21.01 WIB</x:v>
      </x:c>
    </x:row>
    <x:row r="6623">
      <x:c r="A6623" s="472" t="str">
        <x:v>9</x:v>
      </x:c>
      <x:c r="B6623" s="472" t="str">
        <x:v>I50</x:v>
      </x:c>
      <x:c r="C6623" s="472"/>
      <x:c r="D6623" s="472" t="str">
        <x:v>DP</x:v>
      </x:c>
      <x:c r="E6623" s="472" t="str">
        <x:v>Input sumber</x:v>
      </x:c>
      <x:c r="F6623" s="472" t="str">
        <x:v>9 Sep 2026 21.01 WIB</x:v>
      </x:c>
    </x:row>
    <x:row r="6624">
      <x:c r="A6624" s="472" t="str">
        <x:v>9</x:v>
      </x:c>
      <x:c r="B6624" s="472" t="str">
        <x:v>L50</x:v>
      </x:c>
      <x:c r="C6624" s="472"/>
      <x:c r="D6624" s="472" t="str">
        <x:v>AMEL</x:v>
      </x:c>
      <x:c r="E6624" s="472" t="str">
        <x:v>Input sumber</x:v>
      </x:c>
      <x:c r="F6624" s="472" t="str">
        <x:v>9 Sep 2026 21.01 WIB</x:v>
      </x:c>
    </x:row>
    <x:row r="6625">
      <x:c r="A6625" s="472" t="str">
        <x:v>9</x:v>
      </x:c>
      <x:c r="B6625" s="472" t="str">
        <x:v>B51</x:v>
      </x:c>
      <x:c r="C6625" s="472"/>
      <x:c r="D6625" s="472" t="n">
        <x:v>48</x:v>
      </x:c>
      <x:c r="E6625" s="472" t="str">
        <x:v>Input sumber</x:v>
      </x:c>
      <x:c r="F6625" s="472" t="str">
        <x:v>9 Sep 2026 21.01 WIB</x:v>
      </x:c>
    </x:row>
    <x:row r="6626">
      <x:c r="A6626" s="472" t="str">
        <x:v>9</x:v>
      </x:c>
      <x:c r="B6626" s="472" t="str">
        <x:v>C51</x:v>
      </x:c>
      <x:c r="C6626" s="472"/>
      <x:c r="D6626" s="472" t="str">
        <x:v>Rita</x:v>
      </x:c>
      <x:c r="E6626" s="472" t="str">
        <x:v>Input sumber</x:v>
      </x:c>
      <x:c r="F6626" s="472" t="str">
        <x:v>9 Sep 2026 21.01 WIB</x:v>
      </x:c>
    </x:row>
    <x:row r="6627">
      <x:c r="A6627" s="472" t="str">
        <x:v>9</x:v>
      </x:c>
      <x:c r="B6627" s="472" t="str">
        <x:v>D51</x:v>
      </x:c>
      <x:c r="C6627" s="472"/>
      <x:c r="D6627" s="472" t="str">
        <x:v>Add cetak</x:v>
      </x:c>
      <x:c r="E6627" s="472" t="str">
        <x:v>Input sumber</x:v>
      </x:c>
      <x:c r="F6627" s="472" t="str">
        <x:v>9 Sep 2026 21.01 WIB</x:v>
      </x:c>
    </x:row>
    <x:row r="6628">
      <x:c r="A6628" s="472" t="str">
        <x:v>9</x:v>
      </x:c>
      <x:c r="B6628" s="472" t="str">
        <x:v>F51</x:v>
      </x:c>
      <x:c r="C6628" s="472"/>
      <x:c r="D6628" s="472" t="str">
        <x:v>9 sept</x:v>
      </x:c>
      <x:c r="E6628" s="472" t="str">
        <x:v>Input sumber</x:v>
      </x:c>
      <x:c r="F6628" s="472" t="str">
        <x:v>9 Sep 2026 21.01 WIB</x:v>
      </x:c>
    </x:row>
    <x:row r="6629">
      <x:c r="A6629" s="472" t="str">
        <x:v>9</x:v>
      </x:c>
      <x:c r="B6629" s="472" t="str">
        <x:v>H51</x:v>
      </x:c>
      <x:c r="C6629" s="472"/>
      <x:c r="D6629" s="472" t="n">
        <x:v>25000</x:v>
      </x:c>
      <x:c r="E6629" s="472" t="str">
        <x:v>Input sumber</x:v>
      </x:c>
      <x:c r="F6629" s="472" t="str">
        <x:v>9 Sep 2026 21.01 WIB</x:v>
      </x:c>
    </x:row>
    <x:row r="6630">
      <x:c r="A6630" s="472" t="str">
        <x:v>9</x:v>
      </x:c>
      <x:c r="B6630" s="472" t="str">
        <x:v>I51</x:v>
      </x:c>
      <x:c r="C6630" s="472"/>
      <x:c r="D6630" s="472" t="str">
        <x:v>Lunas</x:v>
      </x:c>
      <x:c r="E6630" s="472" t="str">
        <x:v>Input sumber</x:v>
      </x:c>
      <x:c r="F6630" s="472" t="str">
        <x:v>9 Sep 2026 21.01 WIB</x:v>
      </x:c>
    </x:row>
    <x:row r="6631">
      <x:c r="A6631" s="472" t="str">
        <x:v>9</x:v>
      </x:c>
      <x:c r="B6631" s="472" t="str">
        <x:v>L51</x:v>
      </x:c>
      <x:c r="C6631" s="472"/>
      <x:c r="D6631" s="472" t="str">
        <x:v>AMEL</x:v>
      </x:c>
      <x:c r="E6631" s="472" t="str">
        <x:v>Input sumber</x:v>
      </x:c>
      <x:c r="F6631" s="472" t="str">
        <x:v>9 Sep 2026 21.01 WIB</x:v>
      </x:c>
    </x:row>
    <x:row r="6632">
      <x:c r="A6632" s="472" t="str">
        <x:v>9</x:v>
      </x:c>
      <x:c r="B6632" s="472" t="str">
        <x:v>B52</x:v>
      </x:c>
      <x:c r="C6632" s="472"/>
      <x:c r="D6632" s="472" t="n">
        <x:v>49</x:v>
      </x:c>
      <x:c r="E6632" s="472" t="str">
        <x:v>Input sumber</x:v>
      </x:c>
      <x:c r="F6632" s="472" t="str">
        <x:v>9 Sep 2026 21.01 WIB</x:v>
      </x:c>
    </x:row>
    <x:row r="6633">
      <x:c r="A6633" s="472" t="str">
        <x:v>9</x:v>
      </x:c>
      <x:c r="B6633" s="472" t="str">
        <x:v>C52</x:v>
      </x:c>
      <x:c r="C6633" s="472"/>
      <x:c r="D6633" s="472" t="str">
        <x:v>Nasywa</x:v>
      </x:c>
      <x:c r="E6633" s="472" t="str">
        <x:v>Input sumber</x:v>
      </x:c>
      <x:c r="F6633" s="472" t="str">
        <x:v>9 Sep 2026 21.01 WIB</x:v>
      </x:c>
    </x:row>
    <x:row r="6634">
      <x:c r="A6634" s="472" t="str">
        <x:v>9</x:v>
      </x:c>
      <x:c r="B6634" s="472" t="str">
        <x:v>D52</x:v>
      </x:c>
      <x:c r="C6634" s="472"/>
      <x:c r="D6634" s="472" t="str">
        <x:v>Graduation</x:v>
      </x:c>
      <x:c r="E6634" s="472" t="str">
        <x:v>Input sumber</x:v>
      </x:c>
      <x:c r="F6634" s="472" t="str">
        <x:v>9 Sep 2026 21.01 WIB</x:v>
      </x:c>
    </x:row>
    <x:row r="6635">
      <x:c r="A6635" s="472" t="str">
        <x:v>9</x:v>
      </x:c>
      <x:c r="B6635" s="472" t="str">
        <x:v>F52</x:v>
      </x:c>
      <x:c r="C6635" s="472"/>
      <x:c r="D6635" s="472" t="n">
        <x:v>46274</x:v>
      </x:c>
      <x:c r="E6635" s="472" t="str">
        <x:v>Input sumber</x:v>
      </x:c>
      <x:c r="F6635" s="472" t="str">
        <x:v>9 Sep 2026 21.01 WIB</x:v>
      </x:c>
    </x:row>
    <x:row r="6636">
      <x:c r="A6636" s="472" t="str">
        <x:v>9</x:v>
      </x:c>
      <x:c r="B6636" s="472" t="str">
        <x:v>I52</x:v>
      </x:c>
      <x:c r="C6636" s="472"/>
      <x:c r="D6636" s="472" t="str">
        <x:v>Lunas</x:v>
      </x:c>
      <x:c r="E6636" s="472" t="str">
        <x:v>Input sumber</x:v>
      </x:c>
      <x:c r="F6636" s="472" t="str">
        <x:v>9 Sep 2026 21.01 WIB</x:v>
      </x:c>
    </x:row>
    <x:row r="6637">
      <x:c r="A6637" s="472" t="str">
        <x:v>9</x:v>
      </x:c>
      <x:c r="B6637" s="472" t="str">
        <x:v>J52</x:v>
      </x:c>
      <x:c r="C6637" s="472"/>
      <x:c r="D6637" s="472" t="str">
        <x:v>Uploaded</x:v>
      </x:c>
      <x:c r="E6637" s="472" t="str">
        <x:v>Input sumber</x:v>
      </x:c>
      <x:c r="F6637" s="472" t="str">
        <x:v>9 Sep 2026 21.01 WIB</x:v>
      </x:c>
    </x:row>
    <x:row r="6638">
      <x:c r="A6638" s="472" t="str">
        <x:v>9</x:v>
      </x:c>
      <x:c r="B6638" s="472" t="str">
        <x:v>K52</x:v>
      </x:c>
      <x:c r="C6638" s="472"/>
      <x:c r="D6638" s="472" t="str">
        <x:v>Pending</x:v>
      </x:c>
      <x:c r="E6638" s="472" t="str">
        <x:v>Input sumber</x:v>
      </x:c>
      <x:c r="F6638" s="472" t="str">
        <x:v>9 Sep 2026 21.01 WIB</x:v>
      </x:c>
    </x:row>
    <x:row r="6639">
      <x:c r="A6639" s="472" t="str">
        <x:v>9</x:v>
      </x:c>
      <x:c r="B6639" s="472" t="str">
        <x:v>L52</x:v>
      </x:c>
      <x:c r="C6639" s="472"/>
      <x:c r="D6639" s="472" t="str">
        <x:v>INDAH</x:v>
      </x:c>
      <x:c r="E6639" s="472" t="str">
        <x:v>Input sumber</x:v>
      </x:c>
      <x:c r="F6639" s="472" t="str">
        <x:v>9 Sep 2026 21.01 WIB</x:v>
      </x:c>
    </x:row>
    <x:row r="6640">
      <x:c r="A6640" s="472" t="str">
        <x:v>9</x:v>
      </x:c>
      <x:c r="B6640" s="472" t="str">
        <x:v>M52</x:v>
      </x:c>
      <x:c r="C6640" s="472"/>
      <x:c r="D6640" s="472" t="str">
        <x:v>ADIF</x:v>
      </x:c>
      <x:c r="E6640" s="472" t="str">
        <x:v>Input sumber</x:v>
      </x:c>
      <x:c r="F6640" s="472" t="str">
        <x:v>9 Sep 2026 21.01 WIB</x:v>
      </x:c>
    </x:row>
    <x:row r="6641">
      <x:c r="A6641" s="472" t="str">
        <x:v>9</x:v>
      </x:c>
      <x:c r="B6641" s="472" t="str">
        <x:v>B53</x:v>
      </x:c>
      <x:c r="C6641" s="472"/>
      <x:c r="D6641" s="472" t="n">
        <x:v>50</x:v>
      </x:c>
      <x:c r="E6641" s="472" t="str">
        <x:v>Input sumber</x:v>
      </x:c>
      <x:c r="F6641" s="472" t="str">
        <x:v>9 Sep 2026 21.01 WIB</x:v>
      </x:c>
    </x:row>
    <x:row r="6642">
      <x:c r="A6642" s="472" t="str">
        <x:v>9</x:v>
      </x:c>
      <x:c r="B6642" s="472" t="str">
        <x:v>C53</x:v>
      </x:c>
      <x:c r="C6642" s="472"/>
      <x:c r="D6642" s="472" t="str">
        <x:v>Tamalia Agustin</x:v>
      </x:c>
      <x:c r="E6642" s="472" t="str">
        <x:v>Input sumber</x:v>
      </x:c>
      <x:c r="F6642" s="472" t="str">
        <x:v>9 Sep 2026 21.01 WIB</x:v>
      </x:c>
    </x:row>
    <x:row r="6643">
      <x:c r="A6643" s="472" t="str">
        <x:v>9</x:v>
      </x:c>
      <x:c r="B6643" s="472" t="str">
        <x:v>D53</x:v>
      </x:c>
      <x:c r="C6643" s="472"/>
      <x:c r="D6643" s="472" t="str">
        <x:v>Pas Foto</x:v>
      </x:c>
      <x:c r="E6643" s="472" t="str">
        <x:v>Input sumber</x:v>
      </x:c>
      <x:c r="F6643" s="472" t="str">
        <x:v>9 Sep 2026 21.01 WIB</x:v>
      </x:c>
    </x:row>
    <x:row r="6644">
      <x:c r="A6644" s="472" t="str">
        <x:v>9</x:v>
      </x:c>
      <x:c r="B6644" s="472" t="str">
        <x:v>F53</x:v>
      </x:c>
      <x:c r="C6644" s="472"/>
      <x:c r="D6644" s="472" t="str">
        <x:v>10 sept</x:v>
      </x:c>
      <x:c r="E6644" s="472" t="str">
        <x:v>Input sumber</x:v>
      </x:c>
      <x:c r="F6644" s="472" t="str">
        <x:v>9 Sep 2026 21.01 WIB</x:v>
      </x:c>
    </x:row>
    <x:row r="6645">
      <x:c r="A6645" s="472" t="str">
        <x:v>9</x:v>
      </x:c>
      <x:c r="B6645" s="472" t="str">
        <x:v>H53</x:v>
      </x:c>
      <x:c r="C6645" s="472"/>
      <x:c r="D6645" s="472" t="n">
        <x:v>100000</x:v>
      </x:c>
      <x:c r="E6645" s="472" t="str">
        <x:v>Input sumber</x:v>
      </x:c>
      <x:c r="F6645" s="472" t="str">
        <x:v>9 Sep 2026 21.01 WIB</x:v>
      </x:c>
    </x:row>
    <x:row r="6646">
      <x:c r="A6646" s="472" t="str">
        <x:v>9</x:v>
      </x:c>
      <x:c r="B6646" s="472" t="str">
        <x:v>I53</x:v>
      </x:c>
      <x:c r="C6646" s="472"/>
      <x:c r="D6646" s="472" t="str">
        <x:v>DP</x:v>
      </x:c>
      <x:c r="E6646" s="472" t="str">
        <x:v>Input sumber</x:v>
      </x:c>
      <x:c r="F6646" s="472" t="str">
        <x:v>9 Sep 2026 21.01 WIB</x:v>
      </x:c>
    </x:row>
    <x:row r="6647">
      <x:c r="A6647" s="472" t="str">
        <x:v>9</x:v>
      </x:c>
      <x:c r="B6647" s="472" t="str">
        <x:v>L53</x:v>
      </x:c>
      <x:c r="C6647" s="472"/>
      <x:c r="D6647" s="472" t="str">
        <x:v>AMEL</x:v>
      </x:c>
      <x:c r="E6647" s="472" t="str">
        <x:v>Input sumber</x:v>
      </x:c>
      <x:c r="F6647" s="472" t="str">
        <x:v>9 Sep 2026 21.01 WIB</x:v>
      </x:c>
    </x:row>
    <x:row r="6648">
      <x:c r="A6648" s="472" t="str">
        <x:v>9</x:v>
      </x:c>
      <x:c r="B6648" s="472" t="str">
        <x:v>B54</x:v>
      </x:c>
      <x:c r="C6648" s="472"/>
      <x:c r="D6648" s="472" t="n">
        <x:v>51</x:v>
      </x:c>
      <x:c r="E6648" s="472" t="str">
        <x:v>Input sumber</x:v>
      </x:c>
      <x:c r="F6648" s="472" t="str">
        <x:v>9 Sep 2026 21.01 WIB</x:v>
      </x:c>
    </x:row>
    <x:row r="6649">
      <x:c r="A6649" s="472" t="str">
        <x:v>9</x:v>
      </x:c>
      <x:c r="B6649" s="472" t="str">
        <x:v>C54</x:v>
      </x:c>
      <x:c r="C6649" s="472"/>
      <x:c r="D6649" s="472" t="str">
        <x:v>Nissa</x:v>
      </x:c>
      <x:c r="E6649" s="472" t="str">
        <x:v>Input sumber</x:v>
      </x:c>
      <x:c r="F6649" s="472" t="str">
        <x:v>9 Sep 2026 21.01 WIB</x:v>
      </x:c>
    </x:row>
    <x:row r="6650">
      <x:c r="A6650" s="472" t="str">
        <x:v>9</x:v>
      </x:c>
      <x:c r="B6650" s="472" t="str">
        <x:v>D54</x:v>
      </x:c>
      <x:c r="C6650" s="472"/>
      <x:c r="D6650" s="472" t="str">
        <x:v>Graduation</x:v>
      </x:c>
      <x:c r="E6650" s="472" t="str">
        <x:v>Input sumber</x:v>
      </x:c>
      <x:c r="F6650" s="472" t="str">
        <x:v>9 Sep 2026 21.01 WIB</x:v>
      </x:c>
    </x:row>
    <x:row r="6651">
      <x:c r="A6651" s="472" t="str">
        <x:v>9</x:v>
      </x:c>
      <x:c r="B6651" s="472" t="str">
        <x:v>F54</x:v>
      </x:c>
      <x:c r="C6651" s="472"/>
      <x:c r="D6651" s="472" t="str">
        <x:v>9 sept</x:v>
      </x:c>
      <x:c r="E6651" s="472" t="str">
        <x:v>Input sumber</x:v>
      </x:c>
      <x:c r="F6651" s="472" t="str">
        <x:v>9 Sep 2026 21.01 WIB</x:v>
      </x:c>
    </x:row>
    <x:row r="6652">
      <x:c r="A6652" s="472" t="str">
        <x:v>9</x:v>
      </x:c>
      <x:c r="B6652" s="472" t="str">
        <x:v>H54</x:v>
      </x:c>
      <x:c r="C6652" s="472"/>
      <x:c r="D6652" s="472" t="n">
        <x:v>250000</x:v>
      </x:c>
      <x:c r="E6652" s="472" t="str">
        <x:v>Input sumber</x:v>
      </x:c>
      <x:c r="F6652" s="472" t="str">
        <x:v>9 Sep 2026 21.01 WIB</x:v>
      </x:c>
    </x:row>
    <x:row r="6653">
      <x:c r="A6653" s="472" t="str">
        <x:v>9</x:v>
      </x:c>
      <x:c r="B6653" s="472" t="str">
        <x:v>I54</x:v>
      </x:c>
      <x:c r="C6653" s="472"/>
      <x:c r="D6653" s="472" t="str">
        <x:v>Lunas</x:v>
      </x:c>
      <x:c r="E6653" s="472" t="str">
        <x:v>Input sumber</x:v>
      </x:c>
      <x:c r="F6653" s="472" t="str">
        <x:v>9 Sep 2026 21.01 WIB</x:v>
      </x:c>
    </x:row>
    <x:row r="6654">
      <x:c r="A6654" s="472" t="str">
        <x:v>9</x:v>
      </x:c>
      <x:c r="B6654" s="472" t="str">
        <x:v>J54</x:v>
      </x:c>
      <x:c r="C6654" s="472"/>
      <x:c r="D6654" s="472" t="str">
        <x:v>Uploaded</x:v>
      </x:c>
      <x:c r="E6654" s="472" t="str">
        <x:v>Input sumber</x:v>
      </x:c>
      <x:c r="F6654" s="472" t="str">
        <x:v>9 Sep 2026 21.01 WIB</x:v>
      </x:c>
    </x:row>
    <x:row r="6655">
      <x:c r="A6655" s="472" t="str">
        <x:v>9</x:v>
      </x:c>
      <x:c r="B6655" s="472" t="str">
        <x:v>K54</x:v>
      </x:c>
      <x:c r="C6655" s="472"/>
      <x:c r="D6655" s="472" t="str">
        <x:v>Pending</x:v>
      </x:c>
      <x:c r="E6655" s="472" t="str">
        <x:v>Input sumber</x:v>
      </x:c>
      <x:c r="F6655" s="472" t="str">
        <x:v>9 Sep 2026 21.01 WIB</x:v>
      </x:c>
    </x:row>
    <x:row r="6656">
      <x:c r="A6656" s="472" t="str">
        <x:v>9</x:v>
      </x:c>
      <x:c r="B6656" s="472" t="str">
        <x:v>L54</x:v>
      </x:c>
      <x:c r="C6656" s="472"/>
      <x:c r="D6656" s="472" t="str">
        <x:v>AMEL</x:v>
      </x:c>
      <x:c r="E6656" s="472" t="str">
        <x:v>Input sumber</x:v>
      </x:c>
      <x:c r="F6656" s="472" t="str">
        <x:v>9 Sep 2026 21.01 WIB</x:v>
      </x:c>
    </x:row>
    <x:row r="6657">
      <x:c r="A6657" s="472" t="str">
        <x:v>9</x:v>
      </x:c>
      <x:c r="B6657" s="472" t="str">
        <x:v>M54</x:v>
      </x:c>
      <x:c r="C6657" s="472"/>
      <x:c r="D6657" s="472" t="str">
        <x:v>SAKA</x:v>
      </x:c>
      <x:c r="E6657" s="472" t="str">
        <x:v>Input sumber</x:v>
      </x:c>
      <x:c r="F6657" s="472" t="str">
        <x:v>9 Sep 2026 21.01 WIB</x:v>
      </x:c>
    </x:row>
    <x:row r="6658">
      <x:c r="A6658" s="472" t="str">
        <x:v>9</x:v>
      </x:c>
      <x:c r="B6658" s="472" t="str">
        <x:v>F55</x:v>
      </x:c>
      <x:c r="C6658" s="472"/>
      <x:c r="D6658" s="472" t="str">
        <x:v>9 sept</x:v>
      </x:c>
      <x:c r="E6658" s="472" t="str">
        <x:v>Input sumber</x:v>
      </x:c>
      <x:c r="F6658" s="472" t="str">
        <x:v>9 Sep 2026 21.01 WIB</x:v>
      </x:c>
    </x:row>
    <x:row r="6659">
      <x:c r="A6659" s="472" t="str">
        <x:v>9</x:v>
      </x:c>
      <x:c r="B6659" s="472" t="str">
        <x:v>G55</x:v>
      </x:c>
      <x:c r="C6659" s="472"/>
      <x:c r="D6659" s="472" t="n">
        <x:v>0</x:v>
      </x:c>
      <x:c r="E6659" s="472" t="str">
        <x:v>Input sumber</x:v>
      </x:c>
      <x:c r="F6659" s="472" t="str">
        <x:v>9 Sep 2026 21.01 WIB</x:v>
      </x:c>
    </x:row>
    <x:row r="6660">
      <x:c r="A6660" s="472" t="str">
        <x:v>9</x:v>
      </x:c>
      <x:c r="B6660" s="472" t="str">
        <x:v>H55</x:v>
      </x:c>
      <x:c r="C6660" s="472"/>
      <x:c r="D6660" s="472" t="n">
        <x:v>0</x:v>
      </x:c>
      <x:c r="E6660" s="472" t="str">
        <x:v>Input sumber</x:v>
      </x:c>
      <x:c r="F6660" s="472" t="str">
        <x:v>9 Sep 2026 21.01 WIB</x:v>
      </x:c>
    </x:row>
    <x:row r="6661">
      <x:c r="A6661" s="472" t="str">
        <x:v>9</x:v>
      </x:c>
      <x:c r="B6661" s="472" t="str">
        <x:v>I55</x:v>
      </x:c>
      <x:c r="C6661" s="472"/>
      <x:c r="D6661" s="472" t="str">
        <x:v>Lunas</x:v>
      </x:c>
      <x:c r="E6661" s="472" t="str">
        <x:v>Input sumber</x:v>
      </x:c>
      <x:c r="F6661" s="472" t="str">
        <x:v>9 Sep 2026 21.01 WIB</x:v>
      </x:c>
    </x:row>
    <x:row r="6662">
      <x:c r="A6662" s="472" t="str">
        <x:v>9</x:v>
      </x:c>
      <x:c r="B6662" s="472" t="str">
        <x:v>J55</x:v>
      </x:c>
      <x:c r="C6662" s="472"/>
      <x:c r="D6662" s="472" t="str">
        <x:v>Uploaded</x:v>
      </x:c>
      <x:c r="E6662" s="472" t="str">
        <x:v>Input sumber</x:v>
      </x:c>
      <x:c r="F6662" s="472" t="str">
        <x:v>9 Sep 2026 21.01 WIB</x:v>
      </x:c>
    </x:row>
    <x:row r="6663">
      <x:c r="A6663" s="472" t="str">
        <x:v>9</x:v>
      </x:c>
      <x:c r="B6663" s="472" t="str">
        <x:v>K55</x:v>
      </x:c>
      <x:c r="C6663" s="472"/>
      <x:c r="D6663" s="472" t="str">
        <x:v>-</x:v>
      </x:c>
      <x:c r="E6663" s="472" t="str">
        <x:v>Input sumber</x:v>
      </x:c>
      <x:c r="F6663" s="472" t="str">
        <x:v>9 Sep 2026 21.01 WIB</x:v>
      </x:c>
    </x:row>
    <x:row r="6664">
      <x:c r="A6664" s="472" t="str">
        <x:v>9</x:v>
      </x:c>
      <x:c r="B6664" s="472" t="str">
        <x:v>L55</x:v>
      </x:c>
      <x:c r="C6664" s="472"/>
      <x:c r="D6664" s="472" t="str">
        <x:v>AMEL</x:v>
      </x:c>
      <x:c r="E6664" s="472" t="str">
        <x:v>Input sumber</x:v>
      </x:c>
      <x:c r="F6664" s="472" t="str">
        <x:v>9 Sep 2026 21.01 WIB</x:v>
      </x:c>
    </x:row>
    <x:row r="6665">
      <x:c r="A6665" s="472" t="str">
        <x:v>9</x:v>
      </x:c>
      <x:c r="B6665" s="472" t="str">
        <x:v>M55</x:v>
      </x:c>
      <x:c r="C6665" s="472"/>
      <x:c r="D6665" s="472" t="str">
        <x:v>ADIF</x:v>
      </x:c>
      <x:c r="E6665" s="472" t="str">
        <x:v>Input sumber</x:v>
      </x:c>
      <x:c r="F6665" s="472" t="str">
        <x:v>9 Sep 2026 21.01 WIB</x:v>
      </x:c>
    </x:row>
    <x:row r="6666">
      <x:c r="A6666" s="472" t="str">
        <x:v>9</x:v>
      </x:c>
      <x:c r="B6666" s="472" t="str">
        <x:v>F56</x:v>
      </x:c>
      <x:c r="C6666" s="472"/>
      <x:c r="D6666" s="472" t="str">
        <x:v>10 sept</x:v>
      </x:c>
      <x:c r="E6666" s="472" t="str">
        <x:v>Input sumber</x:v>
      </x:c>
      <x:c r="F6666" s="472" t="str">
        <x:v>9 Sep 2026 21.01 WIB</x:v>
      </x:c>
    </x:row>
    <x:row r="6667">
      <x:c r="A6667" s="472" t="str">
        <x:v>9</x:v>
      </x:c>
      <x:c r="B6667" s="472" t="str">
        <x:v>H56</x:v>
      </x:c>
      <x:c r="C6667" s="472"/>
      <x:c r="D6667" s="472" t="n">
        <x:v>100000</x:v>
      </x:c>
      <x:c r="E6667" s="472" t="str">
        <x:v>Input sumber</x:v>
      </x:c>
      <x:c r="F6667" s="472" t="str">
        <x:v>9 Sep 2026 21.01 WIB</x:v>
      </x:c>
    </x:row>
    <x:row r="6668">
      <x:c r="A6668" s="472" t="str">
        <x:v>9</x:v>
      </x:c>
      <x:c r="B6668" s="472" t="str">
        <x:v>I56</x:v>
      </x:c>
      <x:c r="C6668" s="472"/>
      <x:c r="D6668" s="472" t="str">
        <x:v>Lunas</x:v>
      </x:c>
      <x:c r="E6668" s="472" t="str">
        <x:v>Input sumber</x:v>
      </x:c>
      <x:c r="F6668" s="472" t="str">
        <x:v>9 Sep 2026 21.01 WIB</x:v>
      </x:c>
    </x:row>
    <x:row r="6669">
      <x:c r="A6669" s="472" t="str">
        <x:v>9</x:v>
      </x:c>
      <x:c r="B6669" s="472" t="str">
        <x:v>L56</x:v>
      </x:c>
      <x:c r="C6669" s="472"/>
      <x:c r="D6669" s="472" t="str">
        <x:v>AMEL</x:v>
      </x:c>
      <x:c r="E6669" s="472" t="str">
        <x:v>Input sumber</x:v>
      </x:c>
      <x:c r="F6669" s="472" t="str">
        <x:v>9 Sep 2026 21.01 WIB</x:v>
      </x:c>
    </x:row>
    <x:row r="6670">
      <x:c r="A6670" s="472" t="str">
        <x:v>9</x:v>
      </x:c>
      <x:c r="B6670" s="472" t="str">
        <x:v>G61</x:v>
      </x:c>
      <x:c r="C6670" s="472"/>
      <x:c r="D6670" s="472" t="n">
        <x:v>3910000</x:v>
      </x:c>
      <x:c r="E6670" s="472" t="str">
        <x:v>Input sumber</x:v>
      </x:c>
      <x:c r="F6670" s="472" t="str">
        <x:v>9 Sep 2026 21.01 WIB</x:v>
      </x:c>
    </x:row>
    <x:row r="6671">
      <x:c r="A6671" s="472" t="str">
        <x:v>9</x:v>
      </x:c>
      <x:c r="B6671" s="472" t="str">
        <x:v>G61</x:v>
      </x:c>
      <x:c r="C6671" s="472"/>
      <x:c r="D6671" s="472" t="str">
        <x:v>=SUM(G4:G60)</x:v>
      </x:c>
      <x:c r="E6671" s="472" t="str">
        <x:v>Rumus sumber</x:v>
      </x:c>
      <x:c r="F6671" s="472" t="str">
        <x:v>9 Sep 2026 21.01 WIB</x:v>
      </x:c>
    </x:row>
    <x:row r="6672">
      <x:c r="A6672" s="472" t="str">
        <x:v>9</x:v>
      </x:c>
      <x:c r="B6672" s="472" t="str">
        <x:v>H61</x:v>
      </x:c>
      <x:c r="C6672" s="472"/>
      <x:c r="D6672" s="472" t="n">
        <x:v>6275000</x:v>
      </x:c>
      <x:c r="E6672" s="472" t="str">
        <x:v>Input sumber</x:v>
      </x:c>
      <x:c r="F6672" s="472" t="str">
        <x:v>9 Sep 2026 21.01 WIB</x:v>
      </x:c>
    </x:row>
    <x:row r="6673">
      <x:c r="A6673" s="472" t="str">
        <x:v>9</x:v>
      </x:c>
      <x:c r="B6673" s="472" t="str">
        <x:v>C64</x:v>
      </x:c>
      <x:c r="C6673" s="472"/>
      <x:c r="D6673" s="472" t="str">
        <x:v>Keterangan</x:v>
      </x:c>
      <x:c r="E6673" s="472" t="str">
        <x:v>Input sumber</x:v>
      </x:c>
      <x:c r="F6673" s="472" t="str">
        <x:v>9 Sep 2026 21.01 WIB</x:v>
      </x:c>
    </x:row>
    <x:row r="6674">
      <x:c r="A6674" s="472" t="str">
        <x:v>9</x:v>
      </x:c>
      <x:c r="B6674" s="472" t="str">
        <x:v>D64</x:v>
      </x:c>
      <x:c r="C6674" s="472"/>
      <x:c r="D6674" s="472" t="str">
        <x:v>Nominal</x:v>
      </x:c>
      <x:c r="E6674" s="472" t="str">
        <x:v>Input sumber</x:v>
      </x:c>
      <x:c r="F6674" s="472" t="str">
        <x:v>9 Sep 2026 21.01 WIB</x:v>
      </x:c>
    </x:row>
    <x:row r="6675">
      <x:c r="A6675" s="472" t="str">
        <x:v>9</x:v>
      </x:c>
      <x:c r="B6675" s="472" t="str">
        <x:v>N64</x:v>
      </x:c>
      <x:c r="C6675" s="472"/>
      <x:c r="D6675" s="472" t="str">
        <x:v>Shift</x:v>
      </x:c>
      <x:c r="E6675" s="472" t="str">
        <x:v>Input sumber</x:v>
      </x:c>
      <x:c r="F6675" s="472" t="str">
        <x:v>9 Sep 2026 21.01 WIB</x:v>
      </x:c>
    </x:row>
    <x:row r="6676">
      <x:c r="A6676" s="472" t="str">
        <x:v>9</x:v>
      </x:c>
      <x:c r="B6676" s="472" t="str">
        <x:v>O64</x:v>
      </x:c>
      <x:c r="C6676" s="472"/>
      <x:c r="D6676" s="472" t="str">
        <x:v>Nama</x:v>
      </x:c>
      <x:c r="E6676" s="472" t="str">
        <x:v>Input sumber</x:v>
      </x:c>
      <x:c r="F6676" s="472" t="str">
        <x:v>9 Sep 2026 21.01 WIB</x:v>
      </x:c>
    </x:row>
    <x:row r="6677">
      <x:c r="A6677" s="472" t="str">
        <x:v>9</x:v>
      </x:c>
      <x:c r="B6677" s="472" t="str">
        <x:v>C65</x:v>
      </x:c>
      <x:c r="C6677" s="472"/>
      <x:c r="D6677" s="472" t="str">
        <x:v>Pendapatan Tunai</x:v>
      </x:c>
      <x:c r="E6677" s="472" t="str">
        <x:v>Input sumber</x:v>
      </x:c>
      <x:c r="F6677" s="472" t="str">
        <x:v>9 Sep 2026 21.01 WIB</x:v>
      </x:c>
    </x:row>
    <x:row r="6678">
      <x:c r="A6678" s="472" t="str">
        <x:v>9</x:v>
      </x:c>
      <x:c r="B6678" s="472" t="str">
        <x:v>D65</x:v>
      </x:c>
      <x:c r="C6678" s="472"/>
      <x:c r="D6678" s="472" t="n">
        <x:v>3910000</x:v>
      </x:c>
      <x:c r="E6678" s="472" t="str">
        <x:v>Input sumber</x:v>
      </x:c>
      <x:c r="F6678" s="472" t="str">
        <x:v>9 Sep 2026 21.01 WIB</x:v>
      </x:c>
    </x:row>
    <x:row r="6679">
      <x:c r="A6679" s="472" t="str">
        <x:v>9</x:v>
      </x:c>
      <x:c r="B6679" s="472" t="str">
        <x:v>D65</x:v>
      </x:c>
      <x:c r="C6679" s="472"/>
      <x:c r="D6679" s="472" t="str">
        <x:v>=SUM(G61)</x:v>
      </x:c>
      <x:c r="E6679" s="472" t="str">
        <x:v>Rumus sumber</x:v>
      </x:c>
      <x:c r="F6679" s="472" t="str">
        <x:v>9 Sep 2026 21.01 WIB</x:v>
      </x:c>
    </x:row>
    <x:row r="6680">
      <x:c r="A6680" s="472" t="str">
        <x:v>9</x:v>
      </x:c>
      <x:c r="B6680" s="472" t="str">
        <x:v>N65</x:v>
      </x:c>
      <x:c r="C6680" s="472"/>
      <x:c r="D6680" s="472" t="str">
        <x:v>Admin 1</x:v>
      </x:c>
      <x:c r="E6680" s="472" t="str">
        <x:v>Input sumber</x:v>
      </x:c>
      <x:c r="F6680" s="472" t="str">
        <x:v>9 Sep 2026 21.01 WIB</x:v>
      </x:c>
    </x:row>
    <x:row r="6681">
      <x:c r="A6681" s="472" t="str">
        <x:v>9</x:v>
      </x:c>
      <x:c r="B6681" s="472" t="str">
        <x:v>L66</x:v>
      </x:c>
      <x:c r="C6681" s="472"/>
      <x:c r="D6681" s="472" t="str">
        <x:v>indah, amel, addel</x:v>
      </x:c>
      <x:c r="E6681" s="472" t="str">
        <x:v>Input sumber</x:v>
      </x:c>
      <x:c r="F6681" s="472" t="str">
        <x:v>9 Sep 2026 21.01 WIB</x:v>
      </x:c>
    </x:row>
    <x:row r="6682">
      <x:c r="A6682" s="472" t="str">
        <x:v>9</x:v>
      </x:c>
      <x:c r="B6682" s="472" t="str">
        <x:v>N66</x:v>
      </x:c>
      <x:c r="C6682" s="472"/>
      <x:c r="D6682" s="472" t="str">
        <x:v>Admin 2</x:v>
      </x:c>
      <x:c r="E6682" s="472" t="str">
        <x:v>Input sumber</x:v>
      </x:c>
      <x:c r="F6682" s="472" t="str">
        <x:v>9 Sep 2026 21.01 WIB</x:v>
      </x:c>
    </x:row>
    <x:row r="6683">
      <x:c r="A6683" s="472" t="str">
        <x:v>9</x:v>
      </x:c>
      <x:c r="B6683" s="472" t="str">
        <x:v>B67</x:v>
      </x:c>
      <x:c r="C6683" s="472"/>
      <x:c r="D6683" s="472" t="n">
        <x:v>3</x:v>
      </x:c>
      <x:c r="E6683" s="472" t="str">
        <x:v>Input sumber</x:v>
      </x:c>
      <x:c r="F6683" s="472" t="str">
        <x:v>9 Sep 2026 21.01 WIB</x:v>
      </x:c>
    </x:row>
    <x:row r="6684">
      <x:c r="A6684" s="472" t="str">
        <x:v>9</x:v>
      </x:c>
      <x:c r="B6684" s="472" t="str">
        <x:v>C67</x:v>
      </x:c>
      <x:c r="C6684" s="472"/>
      <x:c r="D6684" s="472" t="str">
        <x:v>makan wisuda day 2</x:v>
      </x:c>
      <x:c r="E6684" s="472" t="str">
        <x:v>Input sumber</x:v>
      </x:c>
      <x:c r="F6684" s="472" t="str">
        <x:v>9 Sep 2026 21.01 WIB</x:v>
      </x:c>
    </x:row>
    <x:row r="6685">
      <x:c r="A6685" s="472" t="str">
        <x:v>9</x:v>
      </x:c>
      <x:c r="B6685" s="472" t="str">
        <x:v>L67</x:v>
      </x:c>
      <x:c r="C6685" s="472"/>
      <x:c r="D6685" s="472" t="str">
        <x:v>adif, saka, fahme, vero</x:v>
      </x:c>
      <x:c r="E6685" s="472" t="str">
        <x:v>Input sumber</x:v>
      </x:c>
      <x:c r="F6685" s="472" t="str">
        <x:v>9 Sep 2026 21.01 WIB</x:v>
      </x:c>
    </x:row>
    <x:row r="6686">
      <x:c r="A6686" s="472" t="str">
        <x:v>9</x:v>
      </x:c>
      <x:c r="B6686" s="472" t="str">
        <x:v>N67</x:v>
      </x:c>
      <x:c r="C6686" s="472"/>
      <x:c r="D6686" s="472" t="str">
        <x:v>Fotografer 1</x:v>
      </x:c>
      <x:c r="E6686" s="472" t="str">
        <x:v>Input sumber</x:v>
      </x:c>
      <x:c r="F6686" s="472" t="str">
        <x:v>9 Sep 2026 21.01 WIB</x:v>
      </x:c>
    </x:row>
    <x:row r="6687">
      <x:c r="A6687" s="472" t="str">
        <x:v>9</x:v>
      </x:c>
      <x:c r="B6687" s="472" t="str">
        <x:v>B68</x:v>
      </x:c>
      <x:c r="C6687" s="472"/>
      <x:c r="D6687" s="472" t="n">
        <x:v>4</x:v>
      </x:c>
      <x:c r="E6687" s="472" t="str">
        <x:v>Input sumber</x:v>
      </x:c>
      <x:c r="F6687" s="472" t="str">
        <x:v>9 Sep 2026 21.01 WIB</x:v>
      </x:c>
    </x:row>
    <x:row r="6688">
      <x:c r="A6688" s="472" t="str">
        <x:v>9</x:v>
      </x:c>
      <x:c r="B6688" s="472" t="str">
        <x:v>N68</x:v>
      </x:c>
      <x:c r="C6688" s="472"/>
      <x:c r="D6688" s="472" t="str">
        <x:v>Fotografer 2</x:v>
      </x:c>
      <x:c r="E6688" s="472" t="str">
        <x:v>Input sumber</x:v>
      </x:c>
      <x:c r="F6688" s="472" t="str">
        <x:v>9 Sep 2026 21.01 WIB</x:v>
      </x:c>
    </x:row>
    <x:row r="6689">
      <x:c r="A6689" s="472" t="str">
        <x:v>9</x:v>
      </x:c>
      <x:c r="B6689" s="472" t="str">
        <x:v>B69</x:v>
      </x:c>
      <x:c r="C6689" s="472"/>
      <x:c r="D6689" s="472" t="n">
        <x:v>5</x:v>
      </x:c>
      <x:c r="E6689" s="472" t="str">
        <x:v>Input sumber</x:v>
      </x:c>
      <x:c r="F6689" s="472" t="str">
        <x:v>9 Sep 2026 21.01 WIB</x:v>
      </x:c>
    </x:row>
    <x:row r="6690">
      <x:c r="A6690" s="472" t="str">
        <x:v>9</x:v>
      </x:c>
      <x:c r="B6690" s="472" t="str">
        <x:v>B70</x:v>
      </x:c>
      <x:c r="C6690" s="472"/>
      <x:c r="D6690" s="472" t="n">
        <x:v>6</x:v>
      </x:c>
      <x:c r="E6690" s="472" t="str">
        <x:v>Input sumber</x:v>
      </x:c>
      <x:c r="F6690" s="472" t="str">
        <x:v>9 Sep 2026 21.01 WIB</x:v>
      </x:c>
    </x:row>
    <x:row r="6691">
      <x:c r="A6691" s="472" t="str">
        <x:v>9</x:v>
      </x:c>
      <x:c r="B6691" s="472" t="str">
        <x:v>K70</x:v>
      </x:c>
      <x:c r="C6691" s="472"/>
      <x:c r="D6691" s="472" t="str">
        <x:v>KPI HARIAN | SKALA 1-5</x:v>
      </x:c>
      <x:c r="E6691" s="472" t="str">
        <x:v>Input sumber</x:v>
      </x:c>
      <x:c r="F6691" s="472" t="str">
        <x:v>9 Sep 2026 21.01 WIB</x:v>
      </x:c>
    </x:row>
    <x:row r="6692">
      <x:c r="A6692" s="472" t="str">
        <x:v>9</x:v>
      </x:c>
      <x:c r="B6692" s="472" t="str">
        <x:v>B71</x:v>
      </x:c>
      <x:c r="C6692" s="472"/>
      <x:c r="D6692" s="472" t="n">
        <x:v>7</x:v>
      </x:c>
      <x:c r="E6692" s="472" t="str">
        <x:v>Input sumber</x:v>
      </x:c>
      <x:c r="F6692" s="472" t="str">
        <x:v>9 Sep 2026 21.01 WIB</x:v>
      </x:c>
    </x:row>
    <x:row r="6693">
      <x:c r="A6693" s="472" t="str">
        <x:v>9</x:v>
      </x:c>
      <x:c r="B6693" s="472" t="str">
        <x:v>L71</x:v>
      </x:c>
      <x:c r="C6693" s="472"/>
      <x:c r="D6693" s="472" t="str">
        <x:v>Disiplin</x:v>
      </x:c>
      <x:c r="E6693" s="472" t="str">
        <x:v>Input sumber</x:v>
      </x:c>
      <x:c r="F6693" s="472" t="str">
        <x:v>9 Sep 2026 21.01 WIB</x:v>
      </x:c>
    </x:row>
    <x:row r="6694">
      <x:c r="A6694" s="472" t="str">
        <x:v>9</x:v>
      </x:c>
      <x:c r="B6694" s="472" t="str">
        <x:v>M71</x:v>
      </x:c>
      <x:c r="C6694" s="472"/>
      <x:c r="D6694" s="472" t="str">
        <x:v>Akurasi</x:v>
      </x:c>
      <x:c r="E6694" s="472" t="str">
        <x:v>Input sumber</x:v>
      </x:c>
      <x:c r="F6694" s="472" t="str">
        <x:v>9 Sep 2026 21.01 WIB</x:v>
      </x:c>
    </x:row>
    <x:row r="6695">
      <x:c r="A6695" s="472" t="str">
        <x:v>9</x:v>
      </x:c>
      <x:c r="B6695" s="472" t="str">
        <x:v>N71</x:v>
      </x:c>
      <x:c r="C6695" s="472"/>
      <x:c r="D6695" s="472" t="str">
        <x:v>SOP</x:v>
      </x:c>
      <x:c r="E6695" s="472" t="str">
        <x:v>Input sumber</x:v>
      </x:c>
      <x:c r="F6695" s="472" t="str">
        <x:v>9 Sep 2026 21.01 WIB</x:v>
      </x:c>
    </x:row>
    <x:row r="6696">
      <x:c r="A6696" s="472" t="str">
        <x:v>9</x:v>
      </x:c>
      <x:c r="B6696" s="472" t="str">
        <x:v>O71</x:v>
      </x:c>
      <x:c r="C6696" s="472"/>
      <x:c r="D6696" s="472" t="str">
        <x:v>Client</x:v>
      </x:c>
      <x:c r="E6696" s="472" t="str">
        <x:v>Input sumber</x:v>
      </x:c>
      <x:c r="F6696" s="472" t="str">
        <x:v>9 Sep 2026 21.01 WIB</x:v>
      </x:c>
    </x:row>
    <x:row r="6697">
      <x:c r="A6697" s="472" t="str">
        <x:v>9</x:v>
      </x:c>
      <x:c r="B6697" s="472" t="str">
        <x:v>P71</x:v>
      </x:c>
      <x:c r="C6697" s="472"/>
      <x:c r="D6697" s="472" t="str">
        <x:v>Produktivitas</x:v>
      </x:c>
      <x:c r="E6697" s="472" t="str">
        <x:v>Input sumber</x:v>
      </x:c>
      <x:c r="F6697" s="472" t="str">
        <x:v>9 Sep 2026 21.01 WIB</x:v>
      </x:c>
    </x:row>
    <x:row r="6698">
      <x:c r="A6698" s="472" t="str">
        <x:v>9</x:v>
      </x:c>
      <x:c r="B6698" s="472" t="str">
        <x:v>AC71</x:v>
      </x:c>
      <x:c r="C6698" s="472"/>
      <x:c r="D6698" s="472" t="str">
        <x:v>KPI Score Helper</x:v>
      </x:c>
      <x:c r="E6698" s="472" t="str">
        <x:v>Input sumber</x:v>
      </x:c>
      <x:c r="F6698" s="472" t="str">
        <x:v>9 Sep 2026 21.01 WIB</x:v>
      </x:c>
    </x:row>
    <x:row r="6699">
      <x:c r="A6699" s="472" t="str">
        <x:v>9</x:v>
      </x:c>
      <x:c r="B6699" s="472" t="str">
        <x:v>AD71</x:v>
      </x:c>
      <x:c r="C6699" s="472"/>
      <x:c r="D6699" s="472" t="str">
        <x:v>Status Helper</x:v>
      </x:c>
      <x:c r="E6699" s="472" t="str">
        <x:v>Input sumber</x:v>
      </x:c>
      <x:c r="F6699" s="472" t="str">
        <x:v>9 Sep 2026 21.01 WIB</x:v>
      </x:c>
    </x:row>
    <x:row r="6700">
      <x:c r="A6700" s="472" t="str">
        <x:v>9</x:v>
      </x:c>
      <x:c r="B6700" s="472" t="str">
        <x:v>AE71</x:v>
      </x:c>
      <x:c r="C6700" s="472"/>
      <x:c r="D6700" s="472" t="str">
        <x:v>Role Helper</x:v>
      </x:c>
      <x:c r="E6700" s="472" t="str">
        <x:v>Input sumber</x:v>
      </x:c>
      <x:c r="F6700" s="472" t="str">
        <x:v>9 Sep 2026 21.01 WIB</x:v>
      </x:c>
    </x:row>
    <x:row r="6701">
      <x:c r="A6701" s="472" t="str">
        <x:v>9</x:v>
      </x:c>
      <x:c r="B6701" s="472" t="str">
        <x:v>AF71</x:v>
      </x:c>
      <x:c r="C6701" s="472"/>
      <x:c r="D6701" s="472" t="str">
        <x:v>Evaluated Flag</x:v>
      </x:c>
      <x:c r="E6701" s="472" t="str">
        <x:v>Input sumber</x:v>
      </x:c>
      <x:c r="F6701" s="472" t="str">
        <x:v>9 Sep 2026 21.01 WIB</x:v>
      </x:c>
    </x:row>
    <x:row r="6702">
      <x:c r="A6702" s="472" t="str">
        <x:v>9</x:v>
      </x:c>
      <x:c r="B6702" s="472" t="str">
        <x:v>AG71</x:v>
      </x:c>
      <x:c r="C6702" s="472"/>
      <x:c r="D6702" s="472" t="str">
        <x:v>Effective Name</x:v>
      </x:c>
      <x:c r="E6702" s="472" t="str">
        <x:v>Input sumber</x:v>
      </x:c>
      <x:c r="F6702" s="472" t="str">
        <x:v>9 Sep 2026 21.01 WIB</x:v>
      </x:c>
    </x:row>
    <x:row r="6703">
      <x:c r="A6703" s="472" t="str">
        <x:v>9</x:v>
      </x:c>
      <x:c r="B6703" s="472" t="str">
        <x:v>B72</x:v>
      </x:c>
      <x:c r="C6703" s="472"/>
      <x:c r="D6703" s="472" t="n">
        <x:v>8</x:v>
      </x:c>
      <x:c r="E6703" s="472" t="str">
        <x:v>Input sumber</x:v>
      </x:c>
      <x:c r="F6703" s="472" t="str">
        <x:v>9 Sep 2026 21.01 WIB</x:v>
      </x:c>
    </x:row>
    <x:row r="6704">
      <x:c r="A6704" s="472" t="str">
        <x:v>9</x:v>
      </x:c>
      <x:c r="B6704" s="472" t="str">
        <x:v>AC72</x:v>
      </x:c>
      <x:c r="C6704" s="472"/>
      <x:c r="D6704" s="472" t="str">
        <x:v>=IF(AG72="","",IF(COUNT(L72:P72)&lt;5,"",L72/5*20+M72/5*25+N72/5*25+O72/5*15+P72/5*15))</x:v>
      </x:c>
      <x:c r="E6704" s="472" t="str">
        <x:v>Rumus sumber</x:v>
      </x:c>
      <x:c r="F6704" s="472" t="str">
        <x:v>9 Sep 2026 21.01 WIB</x:v>
      </x:c>
    </x:row>
    <x:row r="6705">
      <x:c r="A6705" s="472" t="str">
        <x:v>9</x:v>
      </x:c>
      <x:c r="B6705" s="472" t="str">
        <x:v>AD72</x:v>
      </x:c>
      <x:c r="C6705" s="472"/>
      <x:c r="D6705" s="472" t="str">
        <x:v>=IF(AC72="","",IF(AC72&gt;=90,"Sangat Baik",IF(AC72&gt;=80,"Baik",IF(AC72&gt;=70,"Coaching","Underperform"))))</x:v>
      </x:c>
      <x:c r="E6705" s="472" t="str">
        <x:v>Rumus sumber</x:v>
      </x:c>
      <x:c r="F6705" s="472" t="str">
        <x:v>9 Sep 2026 21.01 WIB</x:v>
      </x:c>
    </x:row>
    <x:row r="6706">
      <x:c r="A6706" s="472" t="str">
        <x:v>9</x:v>
      </x:c>
      <x:c r="B6706" s="472" t="str">
        <x:v>AE72</x:v>
      </x:c>
      <x:c r="C6706" s="472"/>
      <x:c r="D6706" s="472" t="str">
        <x:v>=IF(AG72="","",IF(OR(AG72="INDAH",AG72="ADDEL",AG72="AMEL",AG72="PENTIL",AG72="JIJANG"),"Admin/CS","Fotografer"))</x:v>
      </x:c>
      <x:c r="E6706" s="472" t="str">
        <x:v>Rumus sumber</x:v>
      </x:c>
      <x:c r="F6706" s="472" t="str">
        <x:v>9 Sep 2026 21.01 WIB</x:v>
      </x:c>
    </x:row>
    <x:row r="6707">
      <x:c r="A6707" s="472" t="str">
        <x:v>9</x:v>
      </x:c>
      <x:c r="B6707" s="472" t="str">
        <x:v>AF72</x:v>
      </x:c>
      <x:c r="C6707" s="472"/>
      <x:c r="D6707" s="472" t="str">
        <x:v>=IF(OR(AG72="",COUNT(L72:P72)&lt;5),"",1)</x:v>
      </x:c>
      <x:c r="E6707" s="472" t="str">
        <x:v>Rumus sumber</x:v>
      </x:c>
      <x:c r="F6707" s="472" t="str">
        <x:v>9 Sep 2026 21.01 WIB</x:v>
      </x:c>
    </x:row>
    <x:row r="6708">
      <x:c r="A6708" s="472" t="str">
        <x:v>9</x:v>
      </x:c>
      <x:c r="B6708" s="472" t="str">
        <x:v>AG72</x:v>
      </x:c>
      <x:c r="C6708" s="472"/>
      <x:c r="D6708" s="472" t="str">
        <x:v>=IFERROR(K72,"")</x:v>
      </x:c>
      <x:c r="E6708" s="472" t="str">
        <x:v>Rumus sumber</x:v>
      </x:c>
      <x:c r="F6708" s="472" t="str">
        <x:v>9 Sep 2026 21.01 WIB</x:v>
      </x:c>
    </x:row>
    <x:row r="6709">
      <x:c r="A6709" s="472" t="str">
        <x:v>9</x:v>
      </x:c>
      <x:c r="B6709" s="472" t="str">
        <x:v>B73</x:v>
      </x:c>
      <x:c r="C6709" s="472"/>
      <x:c r="D6709" s="472" t="n">
        <x:v>9</x:v>
      </x:c>
      <x:c r="E6709" s="472" t="str">
        <x:v>Input sumber</x:v>
      </x:c>
      <x:c r="F6709" s="472" t="str">
        <x:v>9 Sep 2026 21.01 WIB</x:v>
      </x:c>
    </x:row>
    <x:row r="6710">
      <x:c r="A6710" s="472" t="str">
        <x:v>9</x:v>
      </x:c>
      <x:c r="B6710" s="472" t="str">
        <x:v>B74</x:v>
      </x:c>
      <x:c r="C6710" s="472"/>
      <x:c r="D6710" s="472" t="n">
        <x:v>10</x:v>
      </x:c>
      <x:c r="E6710" s="472" t="str">
        <x:v>Input sumber</x:v>
      </x:c>
      <x:c r="F6710" s="472" t="str">
        <x:v>9 Sep 2026 21.01 WIB</x:v>
      </x:c>
    </x:row>
    <x:row r="6711">
      <x:c r="A6711" s="472" t="str">
        <x:v>9</x:v>
      </x:c>
      <x:c r="B6711" s="472" t="str">
        <x:v>B75</x:v>
      </x:c>
      <x:c r="C6711" s="472"/>
      <x:c r="D6711" s="472" t="n">
        <x:v>11</x:v>
      </x:c>
      <x:c r="E6711" s="472" t="str">
        <x:v>Input sumber</x:v>
      </x:c>
      <x:c r="F6711" s="472" t="str">
        <x:v>9 Sep 2026 21.01 WIB</x:v>
      </x:c>
    </x:row>
    <x:row r="6712">
      <x:c r="A6712" s="472" t="str">
        <x:v>9</x:v>
      </x:c>
      <x:c r="B6712" s="472" t="str">
        <x:v>D76</x:v>
      </x:c>
      <x:c r="C6712" s="472"/>
      <x:c r="D6712" s="472" t="n">
        <x:v>3780000</x:v>
      </x:c>
      <x:c r="E6712" s="472" t="str">
        <x:v>Input sumber</x:v>
      </x:c>
      <x:c r="F6712" s="472" t="str">
        <x:v>9 Sep 2026 21.01 WIB</x:v>
      </x:c>
    </x:row>
    <x:row r="6713">
      <x:c r="A6713" s="472" t="str">
        <x:v>9</x:v>
      </x:c>
      <x:c r="B6713" s="472" t="str">
        <x:v>D76</x:v>
      </x:c>
      <x:c r="C6713" s="472"/>
      <x:c r="D6713" s="472" t="str">
        <x:v>=SUM(D65:D75)</x:v>
      </x:c>
      <x:c r="E6713" s="472" t="str">
        <x:v>Rumus sumber</x:v>
      </x:c>
      <x:c r="F6713" s="472" t="str">
        <x:v>9 Sep 2026 21.01 WIB</x:v>
      </x:c>
    </x:row>
    <x:row r="6714">
      <x:c r="A6714" s="472" t="str">
        <x:v>9</x:v>
      </x:c>
      <x:c r="B6714" s="472" t="str">
        <x:v>L81</x:v>
      </x:c>
      <x:c r="C6714" s="472"/>
      <x:c r="D6714" s="472" t="str">
        <x:v>Saving Contact</x:v>
      </x:c>
      <x:c r="E6714" s="472" t="str">
        <x:v>Input sumber</x:v>
      </x:c>
      <x:c r="F6714" s="472" t="str">
        <x:v>9 Sep 2026 21.01 WIB</x:v>
      </x:c>
    </x:row>
    <x:row r="6715">
      <x:c r="A6715" s="472" t="str">
        <x:v>9</x:v>
      </x:c>
      <x:c r="B6715" s="472" t="str">
        <x:v>K82</x:v>
      </x:c>
      <x:c r="C6715" s="472"/>
      <x:c r="D6715" s="472" t="str">
        <x:v>=IF(O65="","",O65)</x:v>
      </x:c>
      <x:c r="E6715" s="472" t="str">
        <x:v>Rumus sumber</x:v>
      </x:c>
      <x:c r="F6715" s="472" t="str">
        <x:v>9 Sep 2026 21.01 WIB</x:v>
      </x:c>
    </x:row>
    <x:row r="6716">
      <x:c r="A6716" s="472" t="str">
        <x:v>9</x:v>
      </x:c>
      <x:c r="B6716" s="472" t="str">
        <x:v>K85</x:v>
      </x:c>
      <x:c r="C6716" s="472"/>
      <x:c r="D6716" s="472" t="str">
        <x:v>TODAY | LEADS &amp; TRANSAKSI</x:v>
      </x:c>
      <x:c r="E6716" s="472" t="str">
        <x:v>Input sumber</x:v>
      </x:c>
      <x:c r="F6716" s="472" t="str">
        <x:v>9 Sep 2026 21.01 WIB</x:v>
      </x:c>
    </x:row>
    <x:row r="6717">
      <x:c r="A6717" s="472" t="str">
        <x:v>9</x:v>
      </x:c>
      <x:c r="B6717" s="472" t="str">
        <x:v>K86</x:v>
      </x:c>
      <x:c r="C6717" s="472"/>
      <x:c r="D6717" s="472" t="str">
        <x:v>Leads</x:v>
      </x:c>
      <x:c r="E6717" s="472" t="str">
        <x:v>Input sumber</x:v>
      </x:c>
      <x:c r="F6717" s="472" t="str">
        <x:v>9 Sep 2026 21.01 WIB</x:v>
      </x:c>
    </x:row>
    <x:row r="6718">
      <x:c r="A6718" s="472" t="str">
        <x:v>9</x:v>
      </x:c>
      <x:c r="B6718" s="472" t="str">
        <x:v>K87</x:v>
      </x:c>
      <x:c r="C6718" s="472"/>
      <x:c r="D6718" s="472" t="str">
        <x:v>Total DP</x:v>
      </x:c>
      <x:c r="E6718" s="472" t="str">
        <x:v>Input sumber</x:v>
      </x:c>
      <x:c r="F6718" s="472" t="str">
        <x:v>9 Sep 2026 21.01 WIB</x:v>
      </x:c>
    </x:row>
    <x:row r="6719">
      <x:c r="A6719" s="472" t="str">
        <x:v>9</x:v>
      </x:c>
      <x:c r="B6719" s="472" t="str">
        <x:v>M87</x:v>
      </x:c>
      <x:c r="C6719" s="472"/>
      <x:c r="D6719" s="472" t="n">
        <x:v>7</x:v>
      </x:c>
      <x:c r="E6719" s="472" t="str">
        <x:v>Input sumber</x:v>
      </x:c>
      <x:c r="F6719" s="472" t="str">
        <x:v>9 Sep 2026 21.01 WIB</x:v>
      </x:c>
    </x:row>
    <x:row r="6720">
      <x:c r="A6720" s="472" t="str">
        <x:v>9</x:v>
      </x:c>
      <x:c r="B6720" s="472" t="str">
        <x:v>M87</x:v>
      </x:c>
      <x:c r="C6720" s="472"/>
      <x:c r="D6720" s="472" t="str">
        <x:v>=COUNTIF($I$4:$I$63,"DP")</x:v>
      </x:c>
      <x:c r="E6720" s="472" t="str">
        <x:v>Rumus sumber</x:v>
      </x:c>
      <x:c r="F6720" s="472" t="str">
        <x:v>9 Sep 2026 21.01 WIB</x:v>
      </x:c>
    </x:row>
    <x:row r="6721">
      <x:c r="A6721" s="472" t="str">
        <x:v>9</x:v>
      </x:c>
      <x:c r="B6721" s="472" t="str">
        <x:v>K88</x:v>
      </x:c>
      <x:c r="C6721" s="472"/>
      <x:c r="D6721" s="472" t="str">
        <x:v>Sesi Foto</x:v>
      </x:c>
      <x:c r="E6721" s="472" t="str">
        <x:v>Input sumber</x:v>
      </x:c>
      <x:c r="F6721" s="472" t="str">
        <x:v>9 Sep 2026 21.01 WIB</x:v>
      </x:c>
    </x:row>
    <x:row r="6722">
      <x:c r="A6722" s="472" t="str">
        <x:v>9</x:v>
      </x:c>
      <x:c r="B6722" s="472" t="str">
        <x:v>M88</x:v>
      </x:c>
      <x:c r="C6722" s="472"/>
      <x:c r="D6722" s="472" t="n">
        <x:v>13</x:v>
      </x:c>
      <x:c r="E6722" s="472" t="str">
        <x:v>Input sumber</x:v>
      </x:c>
      <x:c r="F6722" s="472" t="str">
        <x:v>9 Sep 2026 21.01 WIB</x:v>
      </x:c>
    </x:row>
    <x:row r="6723">
      <x:c r="A6723" s="472" t="str">
        <x:v>9</x:v>
      </x:c>
      <x:c r="B6723" s="472" t="str">
        <x:v>M88</x:v>
      </x:c>
      <x:c r="C6723" s="472"/>
      <x:c r="D6723" s="472" t="str">
        <x:v>=COUNTIFS($I$4:$I$63,"&lt;&gt;DP",$I$4:$I$63,"&lt;&gt;")</x:v>
      </x:c>
      <x:c r="E6723" s="472" t="str">
        <x:v>Rumus sumber</x:v>
      </x:c>
      <x:c r="F6723" s="472" t="str">
        <x:v>9 Sep 2026 21.01 WIB</x:v>
      </x:c>
    </x:row>
    <x:row r="6724">
      <x:c r="A6724" s="472" t="str">
        <x:v>9</x:v>
      </x:c>
      <x:c r="B6724" s="472" t="str">
        <x:v>K89</x:v>
      </x:c>
      <x:c r="C6724" s="472"/>
      <x:c r="D6724" s="472" t="str">
        <x:v>Jumlah Transaksi Harian</x:v>
      </x:c>
      <x:c r="E6724" s="472" t="str">
        <x:v>Input sumber</x:v>
      </x:c>
      <x:c r="F6724" s="472" t="str">
        <x:v>9 Sep 2026 21.01 WIB</x:v>
      </x:c>
    </x:row>
    <x:row r="6725">
      <x:c r="A6725" s="472" t="str">
        <x:v>9</x:v>
      </x:c>
      <x:c r="B6725" s="472" t="str">
        <x:v>M89</x:v>
      </x:c>
      <x:c r="C6725" s="472"/>
      <x:c r="D6725" s="472" t="n">
        <x:v>20</x:v>
      </x:c>
      <x:c r="E6725" s="472" t="str">
        <x:v>Input sumber</x:v>
      </x:c>
      <x:c r="F6725" s="472" t="str">
        <x:v>9 Sep 2026 21.01 WIB</x:v>
      </x:c>
    </x:row>
    <x:row r="6726">
      <x:c r="A6726" s="472" t="str">
        <x:v>9</x:v>
      </x:c>
      <x:c r="B6726" s="472" t="str">
        <x:v>M89</x:v>
      </x:c>
      <x:c r="C6726" s="472"/>
      <x:c r="D6726" s="472" t="str">
        <x:v>=M87+M88</x:v>
      </x:c>
      <x:c r="E6726" s="472" t="str">
        <x:v>Rumus sumber</x:v>
      </x:c>
      <x:c r="F6726" s="472" t="str">
        <x:v>9 Sep 2026 21.01 WIB</x:v>
      </x:c>
    </x:row>
    <x:row r="6727">
      <x:c r="A6727" s="472" t="str">
        <x:v>9</x:v>
      </x:c>
      <x:c r="B6727" s="472" t="str">
        <x:v>K90</x:v>
      </x:c>
      <x:c r="C6727" s="472"/>
      <x:c r="D6727" s="472" t="str">
        <x:v>Conversion Rate</x:v>
      </x:c>
      <x:c r="E6727" s="472" t="str">
        <x:v>Input sumber</x:v>
      </x:c>
      <x:c r="F6727" s="472" t="str">
        <x:v>9 Sep 2026 21.01 WIB</x:v>
      </x:c>
    </x:row>
    <x:row r="6728">
      <x:c r="A6728" s="472" t="str">
        <x:v>9</x:v>
      </x:c>
      <x:c r="B6728" s="472" t="str">
        <x:v>M90</x:v>
      </x:c>
      <x:c r="C6728" s="472"/>
      <x:c r="D6728" s="472" t="str">
        <x:v>=IF(OR(M86="",M86=0),"",M87/M86)</x:v>
      </x:c>
      <x:c r="E6728" s="472" t="str">
        <x:v>Rumus sumber</x:v>
      </x:c>
      <x:c r="F6728" s="472" t="str">
        <x:v>9 Sep 2026 21.01 WIB</x:v>
      </x:c>
    </x:row>
    <x:row r="6729">
      <x:c r="A6729" s="472" t="str">
        <x:v>Schedule reguler</x:v>
      </x:c>
      <x:c r="B6729" s="472" t="str">
        <x:v>Tanggal 11!C6 → C13</x:v>
      </x:c>
      <x:c r="C6729" s="472" t="str">
        <x:v>Gita | BK128</x:v>
      </x:c>
      <x:c r="D6729" s="472" t="str">
        <x:v>Gita | BK128</x:v>
      </x:c>
      <x:c r="E6729" s="472" t="str">
        <x:v>Pindah slot, ID dipertahankan</x:v>
      </x:c>
      <x:c r="F6729" s="472" t="str">
        <x:v>9 Sep 2026 21.01 WIB</x:v>
      </x:c>
    </x:row>
    <x:row r="6730">
      <x:c r="A6730" s="472" t="str">
        <x:v>Schedule reguler</x:v>
      </x:c>
      <x:c r="B6730" s="472" t="str">
        <x:v>Tanggal 10!C19</x:v>
      </x:c>
      <x:c r="C6730" s="472"/>
      <x:c r="D6730" s="472" t="str">
        <x:v>Novi | Single | lunas</x:v>
      </x:c>
      <x:c r="E6730" s="472" t="str">
        <x:v>Booking baru</x:v>
      </x:c>
      <x:c r="F6730" s="472" t="str">
        <x:v>9 Sep 2026 21.01 WIB</x:v>
      </x:c>
    </x:row>
    <x:row r="6731">
      <x:c r="A6731" s="472" t="str">
        <x:v>Schedule reguler</x:v>
      </x:c>
      <x:c r="B6731" s="472" t="str">
        <x:v>Tanggal 10!C21</x:v>
      </x:c>
      <x:c r="C6731" s="472"/>
      <x:c r="D6731" s="472" t="str">
        <x:v>Tamalia Agustin | Pass photo | dp 100</x:v>
      </x:c>
      <x:c r="E6731" s="472" t="str">
        <x:v>Booking baru</x:v>
      </x:c>
      <x:c r="F6731" s="472" t="str">
        <x:v>9 Sep 2026 21.01 WIB</x:v>
      </x:c>
    </x:row>
    <x:row r="6732">
      <x:c r="A6732" s="472" t="str">
        <x:v>Schedule reguler</x:v>
      </x:c>
      <x:c r="B6732" s="472" t="str">
        <x:v>Tanggal 13!C14</x:v>
      </x:c>
      <x:c r="C6732" s="472"/>
      <x:c r="D6732" s="472" t="str">
        <x:v>Aryandito | LG 11 | dp 100</x:v>
      </x:c>
      <x:c r="E6732" s="472" t="str">
        <x:v>Booking baru</x:v>
      </x:c>
      <x:c r="F6732" s="472" t="str">
        <x:v>9 Sep 2026 21.01 WIB</x:v>
      </x:c>
    </x:row>
    <x:row r="6733">
      <x:c r="A6733" s="472" t="str">
        <x:v>Schedule reguler</x:v>
      </x:c>
      <x:c r="B6733" s="472" t="str">
        <x:v>Penanda non-booking</x:v>
      </x:c>
      <x:c r="C6733" s="472"/>
      <x:c r="D6733" s="472" t="str">
        <x:v>WISUDA dan slot lanjutan dipertahankan sebagai penanda</x:v>
      </x:c>
      <x:c r="E6733" s="472" t="str">
        <x:v>Tidak dihitung sebagai booking</x:v>
      </x:c>
      <x:c r="F6733" s="472" t="str">
        <x:v>9 Sep 2026 21.01 WIB</x:v>
      </x:c>
    </x:row>
    <x:row r="6734">
      <x:c r="A6734" s="472" t="str">
        <x:v>Historis</x:v>
      </x:c>
      <x:c r="B6734" s="472" t="str">
        <x:v>Rekap Gabungan F11:W22</x:v>
      </x:c>
      <x:c r="C6734" s="472" t="str">
        <x:v>Tidak berubah</x:v>
      </x:c>
      <x:c r="D6734" s="472" t="str">
        <x:v>Tidak berubah</x:v>
      </x:c>
      <x:c r="E6734" s="472" t="str">
        <x:v>Sumber dibaca ulang</x:v>
      </x:c>
      <x:c r="F6734" s="472" t="str">
        <x:v>9 Sep 2026 21.01 WIB</x:v>
      </x:c>
    </x:row>
    <x:row r="6736">
      <x:c r="A6736" s="475" t="str">
        <x:v>Sheet sumber</x:v>
      </x:c>
      <x:c r="B6736" s="475" t="str">
        <x:v>Sel/baris</x:v>
      </x:c>
      <x:c r="C6736" s="475" t="str">
        <x:v>Nilai sebelumnya</x:v>
      </x:c>
      <x:c r="D6736" s="475" t="str">
        <x:v>Nilai terbaru</x:v>
      </x:c>
      <x:c r="E6736" s="475" t="str">
        <x:v>Jenis perubahan</x:v>
      </x:c>
      <x:c r="F6736" s="475" t="str">
        <x:v>10 Sep 2026 09.15 WIB</x:v>
      </x:c>
    </x:row>
    <x:row r="6737">
      <x:c r="A6737" s="472" t="str">
        <x:v>Schedule reguler</x:v>
      </x:c>
      <x:c r="B6737" s="472" t="str">
        <x:v>Revisi file</x:v>
      </x:c>
      <x:c r="C6737" s="472" t="n">
        <x:v>46274.55448501158</x:v>
      </x:c>
      <x:c r="D6737" s="472" t="n">
        <x:v>46275.08520451389</x:v>
      </x:c>
      <x:c r="E6737" s="472" t="str">
        <x:v>Sumber dibaca ulang</x:v>
      </x:c>
      <x:c r="F6737" s="472" t="str">
        <x:v>10 Sep 2026 09.15 WIB</x:v>
      </x:c>
    </x:row>
    <x:row r="6738">
      <x:c r="A6738" s="472" t="str">
        <x:v>Tanggal 10</x:v>
      </x:c>
      <x:c r="B6738" s="472" t="str">
        <x:v>C12</x:v>
      </x:c>
      <x:c r="C6738" s="472" t="str">
        <x:v>Meilani | Graduation | 13:20 | DP 100 limbo</x:v>
      </x:c>
      <x:c r="D6738" s="472"/>
      <x:c r="E6738" s="472" t="str">
        <x:v>Dihapus dari sumber live; BK122 dipertahankan nonaktif</x:v>
      </x:c>
      <x:c r="F6738" s="472" t="str">
        <x:v>10 Sep 2026 09.15 WIB</x:v>
      </x:c>
    </x:row>
    <x:row r="6739">
      <x:c r="A6739" s="472" t="str">
        <x:v>Data Schedule</x:v>
      </x:c>
      <x:c r="B6739" s="472" t="str">
        <x:v>BK122</x:v>
      </x:c>
      <x:c r="C6739" s="472" t="str">
        <x:v>Aktif; sisa Rp350.000 ditahan</x:v>
      </x:c>
      <x:c r="D6739" s="472" t="str">
        <x:v>Nonaktif; Rp0 pada proyeksi/held</x:v>
      </x:c>
      <x:c r="E6739" s="472" t="str">
        <x:v>ID dan provenance dipertahankan</x:v>
      </x:c>
      <x:c r="F6739" s="472" t="str">
        <x:v>10 Sep 2026 09.15 WIB</x:v>
      </x:c>
    </x:row>
    <x:row r="6740">
      <x:c r="A6740" s="472" t="str">
        <x:v>Tanggal 10</x:v>
      </x:c>
      <x:c r="B6740" s="472" t="str">
        <x:v>C19</x:v>
      </x:c>
      <x:c r="C6740" s="472" t="str">
        <x:v>Novi | Single | 16:00 | lunas</x:v>
      </x:c>
      <x:c r="D6740" s="472" t="str">
        <x:v>Novi | Single | 15:40 | lunas</x:v>
      </x:c>
      <x:c r="E6740" s="472" t="str">
        <x:v>Waktu berubah; BK154/pembayaran tetap</x:v>
      </x:c>
      <x:c r="F6740" s="472" t="str">
        <x:v>10 Sep 2026 09.15 WIB</x:v>
      </x:c>
    </x:row>
    <x:row r="6741">
      <x:c r="A6741" s="472" t="str">
        <x:v>Data Schedule</x:v>
      </x:c>
      <x:c r="B6741" s="472" t="str">
        <x:v>V/W/AM BK128, BK154–BK156</x:v>
      </x:c>
      <x:c r="C6741" s="472" t="str">
        <x:v>Formula kosong</x:v>
      </x:c>
      <x:c r="D6741" s="472" t="str">
        <x:v>Formula terintegrasi dipulihkan</x:v>
      </x:c>
      <x:c r="E6741" s="472" t="str">
        <x:v>Perbaikan integrasi</x:v>
      </x:c>
      <x:c r="F6741" s="472" t="str">
        <x:v>10 Sep 2026 09.15 WIB</x:v>
      </x:c>
    </x:row>
    <x:row r="6742">
      <x:c r="A6742" s="472" t="str">
        <x:v>Log Order</x:v>
      </x:c>
      <x:c r="B6742" s="472" t="str">
        <x:v>Semua sheet 1–31</x:v>
      </x:c>
      <x:c r="C6742" s="472" t="str">
        <x:v>Tidak berubah</x:v>
      </x:c>
      <x:c r="D6742" s="472" t="str">
        <x:v>Tidak berubah</x:v>
      </x:c>
      <x:c r="E6742" s="472" t="str">
        <x:v>Sumber dibaca ulang</x:v>
      </x:c>
      <x:c r="F6742" s="472" t="str">
        <x:v>10 Sep 2026 09.15 WIB</x:v>
      </x:c>
    </x:row>
    <x:row r="6743">
      <x:c r="A6743" s="472" t="str">
        <x:v>Historis</x:v>
      </x:c>
      <x:c r="B6743" s="472" t="str">
        <x:v>Rekap Gabungan F11:W22</x:v>
      </x:c>
      <x:c r="C6743" s="472" t="str">
        <x:v>Tidak berubah</x:v>
      </x:c>
      <x:c r="D6743" s="472" t="str">
        <x:v>Tidak berubah</x:v>
      </x:c>
      <x:c r="E6743" s="472" t="str">
        <x:v>Sumber dibaca ulang</x:v>
      </x:c>
      <x:c r="F6743" s="472" t="str">
        <x:v>10 Sep 2026 09.15 WIB</x:v>
      </x:c>
    </x:row>
    <x:row r="6745">
      <x:c r="A6745" s="478" t="str">
        <x:v>Sheet sumber</x:v>
      </x:c>
      <x:c r="B6745" s="478" t="str">
        <x:v>Sel sumber</x:v>
      </x:c>
      <x:c r="C6745" s="478" t="str">
        <x:v>Nilai sebelumnya</x:v>
      </x:c>
      <x:c r="D6745" s="478" t="str">
        <x:v>Nilai terbaru</x:v>
      </x:c>
      <x:c r="E6745" s="478" t="str">
        <x:v>Jenis perubahan</x:v>
      </x:c>
      <x:c r="F6745" s="478" t="str">
        <x:v>10 Sep 2026 14.59 WIB</x:v>
      </x:c>
    </x:row>
    <x:row r="6746">
      <x:c r="A6746" s="472" t="str">
        <x:v>9</x:v>
      </x:c>
      <x:c r="B6746" s="472" t="str">
        <x:v>D67</x:v>
      </x:c>
      <x:c r="C6746" s="472" t="n">
        <x:v>-130000</x:v>
      </x:c>
      <x:c r="D6746" s="472" t="n">
        <x:v>-125000</x:v>
      </x:c>
      <x:c r="E6746" s="472" t="str">
        <x:v>Input sumber</x:v>
      </x:c>
      <x:c r="F6746" s="472" t="str">
        <x:v>10 Sep 2026 14.59 WIB</x:v>
      </x:c>
    </x:row>
    <x:row r="6747">
      <x:c r="A6747" s="472" t="str">
        <x:v>9</x:v>
      </x:c>
      <x:c r="B6747" s="472" t="str">
        <x:v>K72</x:v>
      </x:c>
      <x:c r="C6747" s="472"/>
      <x:c r="D6747" s="472" t="str">
        <x:v>INDAH</x:v>
      </x:c>
      <x:c r="E6747" s="472" t="str">
        <x:v>Input sumber</x:v>
      </x:c>
      <x:c r="F6747" s="472" t="str">
        <x:v>10 Sep 2026 14.59 WIB</x:v>
      </x:c>
    </x:row>
    <x:row r="6748">
      <x:c r="A6748" s="472" t="str">
        <x:v>9</x:v>
      </x:c>
      <x:c r="B6748" s="472" t="str">
        <x:v>AC72</x:v>
      </x:c>
      <x:c r="C6748" s="472"/>
      <x:c r="D6748" s="472" t="n">
        <x:v>100</x:v>
      </x:c>
      <x:c r="E6748" s="472" t="str">
        <x:v>Input sumber</x:v>
      </x:c>
      <x:c r="F6748" s="472" t="str">
        <x:v>10 Sep 2026 14.59 WIB</x:v>
      </x:c>
    </x:row>
    <x:row r="6749">
      <x:c r="A6749" s="472" t="str">
        <x:v>9</x:v>
      </x:c>
      <x:c r="B6749" s="472" t="str">
        <x:v>AD72</x:v>
      </x:c>
      <x:c r="C6749" s="472"/>
      <x:c r="D6749" s="472" t="str">
        <x:v>Sangat Baik</x:v>
      </x:c>
      <x:c r="E6749" s="472" t="str">
        <x:v>Input sumber</x:v>
      </x:c>
      <x:c r="F6749" s="472" t="str">
        <x:v>10 Sep 2026 14.59 WIB</x:v>
      </x:c>
    </x:row>
    <x:row r="6750">
      <x:c r="A6750" s="472" t="str">
        <x:v>9</x:v>
      </x:c>
      <x:c r="B6750" s="472" t="str">
        <x:v>AE72</x:v>
      </x:c>
      <x:c r="C6750" s="472"/>
      <x:c r="D6750" s="472" t="str">
        <x:v>Admin/CS</x:v>
      </x:c>
      <x:c r="E6750" s="472" t="str">
        <x:v>Input sumber</x:v>
      </x:c>
      <x:c r="F6750" s="472" t="str">
        <x:v>10 Sep 2026 14.59 WIB</x:v>
      </x:c>
    </x:row>
    <x:row r="6751">
      <x:c r="A6751" s="472" t="str">
        <x:v>9</x:v>
      </x:c>
      <x:c r="B6751" s="472" t="str">
        <x:v>AF72</x:v>
      </x:c>
      <x:c r="C6751" s="472"/>
      <x:c r="D6751" s="472" t="n">
        <x:v>1</x:v>
      </x:c>
      <x:c r="E6751" s="472" t="str">
        <x:v>Input sumber</x:v>
      </x:c>
      <x:c r="F6751" s="472" t="str">
        <x:v>10 Sep 2026 14.59 WIB</x:v>
      </x:c>
    </x:row>
    <x:row r="6752">
      <x:c r="A6752" s="472" t="str">
        <x:v>9</x:v>
      </x:c>
      <x:c r="B6752" s="472" t="str">
        <x:v>AG72</x:v>
      </x:c>
      <x:c r="C6752" s="472"/>
      <x:c r="D6752" s="472" t="str">
        <x:v>INDAH</x:v>
      </x:c>
      <x:c r="E6752" s="472" t="str">
        <x:v>Input sumber</x:v>
      </x:c>
      <x:c r="F6752" s="472" t="str">
        <x:v>10 Sep 2026 14.59 WIB</x:v>
      </x:c>
    </x:row>
    <x:row r="6753">
      <x:c r="A6753" s="472" t="str">
        <x:v>9</x:v>
      </x:c>
      <x:c r="B6753" s="472" t="str">
        <x:v>D76</x:v>
      </x:c>
      <x:c r="C6753" s="472" t="n">
        <x:v>3780000</x:v>
      </x:c>
      <x:c r="D6753" s="472" t="n">
        <x:v>3675000</x:v>
      </x:c>
      <x:c r="E6753" s="472" t="str">
        <x:v>Input sumber</x:v>
      </x:c>
      <x:c r="F6753" s="472" t="str">
        <x:v>10 Sep 2026 14.59 WIB</x:v>
      </x:c>
    </x:row>
    <x:row r="6754">
      <x:c r="A6754" s="472" t="str">
        <x:v>9</x:v>
      </x:c>
      <x:c r="B6754" s="472" t="str">
        <x:v>K82</x:v>
      </x:c>
      <x:c r="C6754" s="472"/>
      <x:c r="D6754" s="472" t="str">
        <x:v>INDAH</x:v>
      </x:c>
      <x:c r="E6754" s="472" t="str">
        <x:v>Input sumber</x:v>
      </x:c>
      <x:c r="F6754" s="472" t="str">
        <x:v>10 Sep 2026 14.59 WIB</x:v>
      </x:c>
    </x:row>
    <x:row r="6755">
      <x:c r="A6755" s="472" t="str">
        <x:v>10</x:v>
      </x:c>
      <x:c r="B6755" s="472" t="str">
        <x:v>H19</x:v>
      </x:c>
      <x:c r="C6755" s="472" t="n">
        <x:v>0</x:v>
      </x:c>
      <x:c r="D6755" s="472" t="n">
        <x:v>885000</x:v>
      </x:c>
      <x:c r="E6755" s="472" t="str">
        <x:v>Input sumber</x:v>
      </x:c>
      <x:c r="F6755" s="472" t="str">
        <x:v>10 Sep 2026 14.59 WIB</x:v>
      </x:c>
    </x:row>
    <x:row r="6756">
      <x:c r="A6756" s="472" t="str">
        <x:v>10</x:v>
      </x:c>
      <x:c r="B6756" s="472" t="str">
        <x:v>K30</x:v>
      </x:c>
      <x:c r="C6756" s="472"/>
      <x:c r="D6756" s="472" t="str">
        <x:v>AMEL</x:v>
      </x:c>
      <x:c r="E6756" s="472" t="str">
        <x:v>Input sumber</x:v>
      </x:c>
      <x:c r="F6756" s="472" t="str">
        <x:v>10 Sep 2026 14.59 WIB</x:v>
      </x:c>
    </x:row>
    <x:row r="6757">
      <x:c r="A6757" s="472" t="str">
        <x:v>10</x:v>
      </x:c>
      <x:c r="B6757" s="472" t="str">
        <x:v>AE30</x:v>
      </x:c>
      <x:c r="C6757" s="472"/>
      <x:c r="D6757" s="472" t="str">
        <x:v>Admin/CS</x:v>
      </x:c>
      <x:c r="E6757" s="472" t="str">
        <x:v>Input sumber</x:v>
      </x:c>
      <x:c r="F6757" s="472" t="str">
        <x:v>10 Sep 2026 14.59 WIB</x:v>
      </x:c>
    </x:row>
    <x:row r="6758">
      <x:c r="A6758" s="472" t="str">
        <x:v>10</x:v>
      </x:c>
      <x:c r="B6758" s="472" t="str">
        <x:v>AG30</x:v>
      </x:c>
      <x:c r="C6758" s="472"/>
      <x:c r="D6758" s="472" t="str">
        <x:v>AMEL</x:v>
      </x:c>
      <x:c r="E6758" s="472" t="str">
        <x:v>Input sumber</x:v>
      </x:c>
      <x:c r="F6758" s="472" t="str">
        <x:v>10 Sep 2026 14.59 WIB</x:v>
      </x:c>
    </x:row>
    <x:row r="6759">
      <x:c r="A6759" s="472" t="str">
        <x:v>10</x:v>
      </x:c>
      <x:c r="B6759" s="472" t="str">
        <x:v>K40</x:v>
      </x:c>
      <x:c r="C6759" s="472"/>
      <x:c r="D6759" s="472" t="str">
        <x:v>AMEL</x:v>
      </x:c>
      <x:c r="E6759" s="472" t="str">
        <x:v>Input sumber</x:v>
      </x:c>
      <x:c r="F6759" s="472" t="str">
        <x:v>10 Sep 2026 14.59 WIB</x:v>
      </x:c>
    </x:row>
    <x:row r="6760">
      <x:c r="A6760" s="472" t="str">
        <x:v>10</x:v>
      </x:c>
      <x:c r="B6760" s="472" t="str">
        <x:v>M45</x:v>
      </x:c>
      <x:c r="C6760" s="472" t="n">
        <x:v>0</x:v>
      </x:c>
      <x:c r="D6760" s="472" t="n">
        <x:v>4</x:v>
      </x:c>
      <x:c r="E6760" s="472" t="str">
        <x:v>Input sumber</x:v>
      </x:c>
      <x:c r="F6760" s="472" t="str">
        <x:v>10 Sep 2026 14.59 WIB</x:v>
      </x:c>
    </x:row>
    <x:row r="6761">
      <x:c r="A6761" s="472" t="str">
        <x:v>10</x:v>
      </x:c>
      <x:c r="B6761" s="472" t="str">
        <x:v>M46</x:v>
      </x:c>
      <x:c r="C6761" s="472" t="n">
        <x:v>0</x:v>
      </x:c>
      <x:c r="D6761" s="472" t="n">
        <x:v>3</x:v>
      </x:c>
      <x:c r="E6761" s="472" t="str">
        <x:v>Input sumber</x:v>
      </x:c>
      <x:c r="F6761" s="472" t="str">
        <x:v>10 Sep 2026 14.59 WIB</x:v>
      </x:c>
    </x:row>
    <x:row r="6762">
      <x:c r="A6762" s="472" t="str">
        <x:v>10</x:v>
      </x:c>
      <x:c r="B6762" s="472" t="str">
        <x:v>M47</x:v>
      </x:c>
      <x:c r="C6762" s="472" t="n">
        <x:v>0</x:v>
      </x:c>
      <x:c r="D6762" s="472" t="n">
        <x:v>7</x:v>
      </x:c>
      <x:c r="E6762" s="472" t="str">
        <x:v>Input sumber</x:v>
      </x:c>
      <x:c r="F6762" s="472" t="str">
        <x:v>10 Sep 2026 14.59 WIB</x:v>
      </x:c>
    </x:row>
    <x:row r="6763">
      <x:c r="A6763" s="472" t="str">
        <x:v>31</x:v>
      </x:c>
      <x:c r="B6763" s="472" t="str">
        <x:v>A78</x:v>
      </x:c>
      <x:c r="C6763" s="472" t="n">
        <x:v>99.19444444</x:v>
      </x:c>
      <x:c r="D6763" s="472" t="n">
        <x:v>99.27777778</x:v>
      </x:c>
      <x:c r="E6763" s="472" t="str">
        <x:v>Input sumber</x:v>
      </x:c>
      <x:c r="F6763" s="472" t="str">
        <x:v>10 Sep 2026 14.59 WIB</x:v>
      </x:c>
    </x:row>
    <x:row r="6764">
      <x:c r="A6764" s="472" t="str">
        <x:v>31</x:v>
      </x:c>
      <x:c r="B6764" s="472" t="str">
        <x:v>E78</x:v>
      </x:c>
      <x:c r="C6764" s="472" t="n">
        <x:v>99.33333333</x:v>
      </x:c>
      <x:c r="D6764" s="472" t="n">
        <x:v>99.40555556</x:v>
      </x:c>
      <x:c r="E6764" s="472" t="str">
        <x:v>Input sumber</x:v>
      </x:c>
      <x:c r="F6764" s="472" t="str">
        <x:v>10 Sep 2026 14.59 WIB</x:v>
      </x:c>
    </x:row>
    <x:row r="6765">
      <x:c r="A6765" s="472" t="str">
        <x:v>31</x:v>
      </x:c>
      <x:c r="B6765" s="472" t="str">
        <x:v>I78</x:v>
      </x:c>
      <x:c r="C6765" s="472" t="n">
        <x:v>99.05555556</x:v>
      </x:c>
      <x:c r="D6765" s="472" t="n">
        <x:v>99.15</x:v>
      </x:c>
      <x:c r="E6765" s="472" t="str">
        <x:v>Input sumber</x:v>
      </x:c>
      <x:c r="F6765" s="472" t="str">
        <x:v>10 Sep 2026 14.59 WIB</x:v>
      </x:c>
    </x:row>
    <x:row r="6766">
      <x:c r="A6766" s="472" t="str">
        <x:v>31</x:v>
      </x:c>
      <x:c r="B6766" s="472" t="str">
        <x:v>C84</x:v>
      </x:c>
      <x:c r="C6766" s="472" t="n">
        <x:v>9</x:v>
      </x:c>
      <x:c r="D6766" s="472" t="n">
        <x:v>10</x:v>
      </x:c>
      <x:c r="E6766" s="472" t="str">
        <x:v>Input sumber</x:v>
      </x:c>
      <x:c r="F6766" s="472" t="str">
        <x:v>10 Sep 2026 14.59 WIB</x:v>
      </x:c>
    </x:row>
    <x:row r="6767">
      <x:c r="A6767" s="472" t="str">
        <x:v>31</x:v>
      </x:c>
      <x:c r="B6767" s="472" t="str">
        <x:v>D84</x:v>
      </x:c>
      <x:c r="C6767" s="472" t="n">
        <x:v>99.66666667</x:v>
      </x:c>
      <x:c r="D6767" s="472" t="n">
        <x:v>99.7</x:v>
      </x:c>
      <x:c r="E6767" s="472" t="str">
        <x:v>Input sumber</x:v>
      </x:c>
      <x:c r="F6767" s="472" t="str">
        <x:v>10 Sep 2026 14.59 WIB</x:v>
      </x:c>
    </x:row>
    <x:row r="6768">
      <x:c r="A6768" s="472" t="str">
        <x:v>31</x:v>
      </x:c>
      <x:c r="B6768" s="472" t="str">
        <x:v>C86</x:v>
      </x:c>
      <x:c r="C6768" s="472" t="n">
        <x:v>8</x:v>
      </x:c>
      <x:c r="D6768" s="472" t="n">
        <x:v>9</x:v>
      </x:c>
      <x:c r="E6768" s="472" t="str">
        <x:v>Input sumber</x:v>
      </x:c>
      <x:c r="F6768" s="472" t="str">
        <x:v>10 Sep 2026 14.59 WIB</x:v>
      </x:c>
    </x:row>
    <x:row r="6769">
      <x:c r="A6769" s="472" t="str">
        <x:v>31</x:v>
      </x:c>
      <x:c r="B6769" s="472" t="str">
        <x:v>D86</x:v>
      </x:c>
      <x:c r="C6769" s="472" t="n">
        <x:v>99</x:v>
      </x:c>
      <x:c r="D6769" s="472" t="n">
        <x:v>99.11111111</x:v>
      </x:c>
      <x:c r="E6769" s="472" t="str">
        <x:v>Input sumber</x:v>
      </x:c>
      <x:c r="F6769" s="472" t="str">
        <x:v>10 Sep 2026 14.59 WIB</x:v>
      </x:c>
    </x:row>
    <x:row r="6770">
      <x:c r="A6770" s="472" t="str">
        <x:v>31</x:v>
      </x:c>
      <x:c r="B6770" s="472" t="str">
        <x:v>C91</x:v>
      </x:c>
      <x:c r="C6770" s="472" t="n">
        <x:v>8</x:v>
      </x:c>
      <x:c r="D6770" s="472" t="n">
        <x:v>9</x:v>
      </x:c>
      <x:c r="E6770" s="472" t="str">
        <x:v>Input sumber</x:v>
      </x:c>
      <x:c r="F6770" s="472" t="str">
        <x:v>10 Sep 2026 14.59 WIB</x:v>
      </x:c>
    </x:row>
    <x:row r="6771">
      <x:c r="A6771" s="472" t="str">
        <x:v>31</x:v>
      </x:c>
      <x:c r="B6771" s="472" t="str">
        <x:v>C94</x:v>
      </x:c>
      <x:c r="C6771" s="472" t="n">
        <x:v>9</x:v>
      </x:c>
      <x:c r="D6771" s="472" t="n">
        <x:v>10</x:v>
      </x:c>
      <x:c r="E6771" s="472" t="str">
        <x:v>Input sumber</x:v>
      </x:c>
      <x:c r="F6771" s="472" t="str">
        <x:v>10 Sep 2026 14.59 WIB</x:v>
      </x:c>
    </x:row>
    <x:row r="6772">
      <x:c r="A6772" s="472" t="str">
        <x:v>31</x:v>
      </x:c>
      <x:c r="B6772" s="472" t="str">
        <x:v>D94</x:v>
      </x:c>
      <x:c r="C6772" s="472" t="n">
        <x:v>98.11111111</x:v>
      </x:c>
      <x:c r="D6772" s="472" t="n">
        <x:v>98.3</x:v>
      </x:c>
      <x:c r="E6772" s="472" t="str">
        <x:v>Input sumber</x:v>
      </x:c>
      <x:c r="F6772" s="472" t="str">
        <x:v>10 Sep 2026 14.59 WIB</x:v>
      </x:c>
    </x:row>
    <x:row r="6773">
      <x:c r="A6773" s="472" t="str">
        <x:v>31</x:v>
      </x:c>
      <x:c r="B6773" s="472" t="str">
        <x:v>E109</x:v>
      </x:c>
      <x:c r="C6773" s="472" t="n">
        <x:v>140</x:v>
      </x:c>
      <x:c r="D6773" s="472" t="n">
        <x:v>144</x:v>
      </x:c>
      <x:c r="E6773" s="472" t="str">
        <x:v>Input sumber</x:v>
      </x:c>
      <x:c r="F6773" s="472" t="str">
        <x:v>10 Sep 2026 14.59 WIB</x:v>
      </x:c>
    </x:row>
    <x:row r="6774">
      <x:c r="A6774" s="472" t="str">
        <x:v>31</x:v>
      </x:c>
      <x:c r="B6774" s="472" t="str">
        <x:v>E110</x:v>
      </x:c>
      <x:c r="C6774" s="472" t="n">
        <x:v>150</x:v>
      </x:c>
      <x:c r="D6774" s="472" t="n">
        <x:v>153</x:v>
      </x:c>
      <x:c r="E6774" s="472" t="str">
        <x:v>Input sumber</x:v>
      </x:c>
      <x:c r="F6774" s="472" t="str">
        <x:v>10 Sep 2026 14.59 WIB</x:v>
      </x:c>
    </x:row>
    <x:row r="6775">
      <x:c r="A6775" s="472" t="str">
        <x:v>31</x:v>
      </x:c>
      <x:c r="B6775" s="472" t="str">
        <x:v>E111</x:v>
      </x:c>
      <x:c r="C6775" s="472" t="n">
        <x:v>290</x:v>
      </x:c>
      <x:c r="D6775" s="472" t="n">
        <x:v>297</x:v>
      </x:c>
      <x:c r="E6775" s="472" t="str">
        <x:v>Input sumber</x:v>
      </x:c>
      <x:c r="F6775" s="472" t="str">
        <x:v>10 Sep 2026 14.59 WIB</x:v>
      </x:c>
    </x:row>
    <x:row r="6776">
      <x:c r="A6776" s="472" t="str">
        <x:v>31</x:v>
      </x:c>
      <x:c r="B6776" s="472" t="str">
        <x:v>E112</x:v>
      </x:c>
      <x:c r="C6776" s="472" t="n">
        <x:v>0.334128878</x:v>
      </x:c>
      <x:c r="D6776" s="472" t="n">
        <x:v>0.343675418</x:v>
      </x:c>
      <x:c r="E6776" s="472" t="str">
        <x:v>Input sumber</x:v>
      </x:c>
      <x:c r="F6776" s="472" t="str">
        <x:v>10 Sep 2026 14.59 WIB</x:v>
      </x:c>
    </x:row>
    <x:row r="6777">
      <x:c r="A6777" s="472" t="str">
        <x:v>Resume Karyawan KPI</x:v>
      </x:c>
      <x:c r="B6777" s="472" t="str">
        <x:v>Y5</x:v>
      </x:c>
      <x:c r="C6777" s="472" t="n">
        <x:v>51</x:v>
      </x:c>
      <x:c r="D6777" s="472" t="n">
        <x:v>54</x:v>
      </x:c>
      <x:c r="E6777" s="472" t="str">
        <x:v>Input sumber</x:v>
      </x:c>
      <x:c r="F6777" s="472" t="str">
        <x:v>10 Sep 2026 14.59 WIB</x:v>
      </x:c>
    </x:row>
    <x:row r="6778">
      <x:c r="A6778" s="472" t="str">
        <x:v>Resume Karyawan KPI</x:v>
      </x:c>
      <x:c r="B6778" s="472" t="str">
        <x:v>Z5</x:v>
      </x:c>
      <x:c r="C6778" s="472" t="n">
        <x:v>51.00013</x:v>
      </x:c>
      <x:c r="D6778" s="472" t="n">
        <x:v>54.00013</x:v>
      </x:c>
      <x:c r="E6778" s="472" t="str">
        <x:v>Input sumber</x:v>
      </x:c>
      <x:c r="F6778" s="472" t="str">
        <x:v>10 Sep 2026 14.59 WIB</x:v>
      </x:c>
    </x:row>
    <x:row r="6779">
      <x:c r="A6779" s="472" t="str">
        <x:v>Resume Karyawan KPI</x:v>
      </x:c>
      <x:c r="B6779" s="472" t="str">
        <x:v>AC5</x:v>
      </x:c>
      <x:c r="C6779" s="472" t="n">
        <x:v>11</x:v>
      </x:c>
      <x:c r="D6779" s="472" t="n">
        <x:v>12</x:v>
      </x:c>
      <x:c r="E6779" s="472" t="str">
        <x:v>Input sumber</x:v>
      </x:c>
      <x:c r="F6779" s="472" t="str">
        <x:v>10 Sep 2026 14.59 WIB</x:v>
      </x:c>
    </x:row>
    <x:row r="6780">
      <x:c r="A6780" s="472" t="str">
        <x:v>Resume Karyawan KPI</x:v>
      </x:c>
      <x:c r="B6780" s="472" t="str">
        <x:v>AD5</x:v>
      </x:c>
      <x:c r="C6780" s="472" t="n">
        <x:v>11.00011</x:v>
      </x:c>
      <x:c r="D6780" s="472" t="n">
        <x:v>12.00011</x:v>
      </x:c>
      <x:c r="E6780" s="472" t="str">
        <x:v>Input sumber</x:v>
      </x:c>
      <x:c r="F6780" s="472" t="str">
        <x:v>10 Sep 2026 14.59 WIB</x:v>
      </x:c>
    </x:row>
    <x:row r="6781">
      <x:c r="A6781" s="472" t="str">
        <x:v>Resume Karyawan KPI</x:v>
      </x:c>
      <x:c r="B6781" s="472" t="str">
        <x:v>AM5</x:v>
      </x:c>
      <x:c r="C6781" s="472" t="n">
        <x:v>9</x:v>
      </x:c>
      <x:c r="D6781" s="472" t="n">
        <x:v>10</x:v>
      </x:c>
      <x:c r="E6781" s="472" t="str">
        <x:v>Input sumber</x:v>
      </x:c>
      <x:c r="F6781" s="472" t="str">
        <x:v>10 Sep 2026 14.59 WIB</x:v>
      </x:c>
    </x:row>
    <x:row r="6782">
      <x:c r="A6782" s="472" t="str">
        <x:v>Resume Karyawan KPI</x:v>
      </x:c>
      <x:c r="B6782" s="472" t="str">
        <x:v>AN5</x:v>
      </x:c>
      <x:c r="C6782" s="472" t="n">
        <x:v>99.66666667</x:v>
      </x:c>
      <x:c r="D6782" s="472" t="n">
        <x:v>99.7</x:v>
      </x:c>
      <x:c r="E6782" s="472" t="str">
        <x:v>Input sumber</x:v>
      </x:c>
      <x:c r="F6782" s="472" t="str">
        <x:v>10 Sep 2026 14.59 WIB</x:v>
      </x:c>
    </x:row>
    <x:row r="6783">
      <x:c r="A6783" s="472" t="str">
        <x:v>Resume Karyawan KPI</x:v>
      </x:c>
      <x:c r="B6783" s="472" t="str">
        <x:v>AR5</x:v>
      </x:c>
      <x:c r="C6783" s="472" t="n">
        <x:v>4.888888889</x:v>
      </x:c>
      <x:c r="D6783" s="472" t="n">
        <x:v>4.9</x:v>
      </x:c>
      <x:c r="E6783" s="472" t="str">
        <x:v>Input sumber</x:v>
      </x:c>
      <x:c r="F6783" s="472" t="str">
        <x:v>10 Sep 2026 14.59 WIB</x:v>
      </x:c>
    </x:row>
    <x:row r="6784">
      <x:c r="A6784" s="472" t="str">
        <x:v>Resume Karyawan KPI</x:v>
      </x:c>
      <x:c r="B6784" s="472" t="str">
        <x:v>BD5</x:v>
      </x:c>
      <x:c r="C6784" s="472"/>
      <x:c r="D6784" s="472" t="n">
        <x:v>100</x:v>
      </x:c>
      <x:c r="E6784" s="472" t="str">
        <x:v>Input sumber</x:v>
      </x:c>
      <x:c r="F6784" s="472" t="str">
        <x:v>10 Sep 2026 14.59 WIB</x:v>
      </x:c>
    </x:row>
    <x:row r="6785">
      <x:c r="A6785" s="472" t="str">
        <x:v>Resume Karyawan KPI</x:v>
      </x:c>
      <x:c r="B6785" s="472" t="str">
        <x:v>C6</x:v>
      </x:c>
      <x:c r="C6785" s="472" t="n">
        <x:v>228</x:v>
      </x:c>
      <x:c r="D6785" s="472" t="n">
        <x:v>230</x:v>
      </x:c>
      <x:c r="E6785" s="472" t="str">
        <x:v>Input sumber</x:v>
      </x:c>
      <x:c r="F6785" s="472" t="str">
        <x:v>10 Sep 2026 14.59 WIB</x:v>
      </x:c>
    </x:row>
    <x:row r="6786">
      <x:c r="A6786" s="472" t="str">
        <x:v>Resume Karyawan KPI</x:v>
      </x:c>
      <x:c r="B6786" s="472" t="str">
        <x:v>D6</x:v>
      </x:c>
      <x:c r="C6786" s="472" t="n">
        <x:v>0.688821752</x:v>
      </x:c>
      <x:c r="D6786" s="472" t="n">
        <x:v>0.68452381</x:v>
      </x:c>
      <x:c r="E6786" s="472" t="str">
        <x:v>Input sumber</x:v>
      </x:c>
      <x:c r="F6786" s="472" t="str">
        <x:v>10 Sep 2026 14.59 WIB</x:v>
      </x:c>
    </x:row>
    <x:row r="6787">
      <x:c r="A6787" s="472" t="str">
        <x:v>Resume Karyawan KPI</x:v>
      </x:c>
      <x:c r="B6787" s="472" t="str">
        <x:v>E6</x:v>
      </x:c>
      <x:c r="C6787" s="472" t="n">
        <x:v>0.688821752</x:v>
      </x:c>
      <x:c r="D6787" s="472" t="n">
        <x:v>0.68452381</x:v>
      </x:c>
      <x:c r="E6787" s="472" t="str">
        <x:v>Input sumber</x:v>
      </x:c>
      <x:c r="F6787" s="472" t="str">
        <x:v>10 Sep 2026 14.59 WIB</x:v>
      </x:c>
    </x:row>
    <x:row r="6788">
      <x:c r="A6788" s="472" t="str">
        <x:v>Resume Karyawan KPI</x:v>
      </x:c>
      <x:c r="B6788" s="472" t="str">
        <x:v>Y6</x:v>
      </x:c>
      <x:c r="C6788" s="472" t="n">
        <x:v>228</x:v>
      </x:c>
      <x:c r="D6788" s="472" t="n">
        <x:v>230</x:v>
      </x:c>
      <x:c r="E6788" s="472" t="str">
        <x:v>Input sumber</x:v>
      </x:c>
      <x:c r="F6788" s="472" t="str">
        <x:v>10 Sep 2026 14.59 WIB</x:v>
      </x:c>
    </x:row>
    <x:row r="6789">
      <x:c r="A6789" s="472" t="str">
        <x:v>Resume Karyawan KPI</x:v>
      </x:c>
      <x:c r="B6789" s="472" t="str">
        <x:v>Z6</x:v>
      </x:c>
      <x:c r="C6789" s="472" t="n">
        <x:v>228.00012</x:v>
      </x:c>
      <x:c r="D6789" s="472" t="n">
        <x:v>230.00012</x:v>
      </x:c>
      <x:c r="E6789" s="472" t="str">
        <x:v>Input sumber</x:v>
      </x:c>
      <x:c r="F6789" s="472" t="str">
        <x:v>10 Sep 2026 14.59 WIB</x:v>
      </x:c>
    </x:row>
    <x:row r="6790">
      <x:c r="A6790" s="472" t="str">
        <x:v>Resume Karyawan KPI</x:v>
      </x:c>
      <x:c r="B6790" s="472" t="str">
        <x:v>C7</x:v>
      </x:c>
      <x:c r="C6790" s="472" t="n">
        <x:v>51</x:v>
      </x:c>
      <x:c r="D6790" s="472" t="n">
        <x:v>54</x:v>
      </x:c>
      <x:c r="E6790" s="472" t="str">
        <x:v>Input sumber</x:v>
      </x:c>
      <x:c r="F6790" s="472" t="str">
        <x:v>10 Sep 2026 14.59 WIB</x:v>
      </x:c>
    </x:row>
    <x:row r="6791">
      <x:c r="A6791" s="472" t="str">
        <x:v>Resume Karyawan KPI</x:v>
      </x:c>
      <x:c r="B6791" s="472" t="str">
        <x:v>D7</x:v>
      </x:c>
      <x:c r="C6791" s="472" t="n">
        <x:v>0.15407855</x:v>
      </x:c>
      <x:c r="D6791" s="472" t="n">
        <x:v>0.160714286</x:v>
      </x:c>
      <x:c r="E6791" s="472" t="str">
        <x:v>Input sumber</x:v>
      </x:c>
      <x:c r="F6791" s="472" t="str">
        <x:v>10 Sep 2026 14.59 WIB</x:v>
      </x:c>
    </x:row>
    <x:row r="6792">
      <x:c r="A6792" s="472" t="str">
        <x:v>Resume Karyawan KPI</x:v>
      </x:c>
      <x:c r="B6792" s="472" t="str">
        <x:v>E7</x:v>
      </x:c>
      <x:c r="C6792" s="472" t="n">
        <x:v>0.842900302</x:v>
      </x:c>
      <x:c r="D6792" s="472" t="n">
        <x:v>0.845238095</x:v>
      </x:c>
      <x:c r="E6792" s="472" t="str">
        <x:v>Input sumber</x:v>
      </x:c>
      <x:c r="F6792" s="472" t="str">
        <x:v>10 Sep 2026 14.59 WIB</x:v>
      </x:c>
    </x:row>
    <x:row r="6793">
      <x:c r="A6793" s="472" t="str">
        <x:v>Resume Karyawan KPI</x:v>
      </x:c>
      <x:c r="B6793" s="472" t="str">
        <x:v>AC7</x:v>
      </x:c>
      <x:c r="C6793" s="472" t="n">
        <x:v>13</x:v>
      </x:c>
      <x:c r="D6793" s="472" t="n">
        <x:v>15</x:v>
      </x:c>
      <x:c r="E6793" s="472" t="str">
        <x:v>Input sumber</x:v>
      </x:c>
      <x:c r="F6793" s="472" t="str">
        <x:v>10 Sep 2026 14.59 WIB</x:v>
      </x:c>
    </x:row>
    <x:row r="6794">
      <x:c r="A6794" s="472" t="str">
        <x:v>Resume Karyawan KPI</x:v>
      </x:c>
      <x:c r="B6794" s="472" t="str">
        <x:v>AD7</x:v>
      </x:c>
      <x:c r="C6794" s="472" t="n">
        <x:v>13.00009</x:v>
      </x:c>
      <x:c r="D6794" s="472" t="n">
        <x:v>15.00009</x:v>
      </x:c>
      <x:c r="E6794" s="472" t="str">
        <x:v>Input sumber</x:v>
      </x:c>
      <x:c r="F6794" s="472" t="str">
        <x:v>10 Sep 2026 14.59 WIB</x:v>
      </x:c>
    </x:row>
    <x:row r="6795">
      <x:c r="A6795" s="472" t="str">
        <x:v>Resume Karyawan KPI</x:v>
      </x:c>
      <x:c r="B6795" s="472" t="str">
        <x:v>AF7</x:v>
      </x:c>
      <x:c r="C6795" s="472" t="n">
        <x:v>188</x:v>
      </x:c>
      <x:c r="D6795" s="472" t="n">
        <x:v>195</x:v>
      </x:c>
      <x:c r="E6795" s="472" t="str">
        <x:v>Input sumber</x:v>
      </x:c>
      <x:c r="F6795" s="472" t="str">
        <x:v>10 Sep 2026 14.59 WIB</x:v>
      </x:c>
    </x:row>
    <x:row r="6796">
      <x:c r="A6796" s="472" t="str">
        <x:v>Resume Karyawan KPI</x:v>
      </x:c>
      <x:c r="B6796" s="472" t="str">
        <x:v>AG7</x:v>
      </x:c>
      <x:c r="C6796" s="472" t="n">
        <x:v>188.00003</x:v>
      </x:c>
      <x:c r="D6796" s="472" t="n">
        <x:v>195.00003</x:v>
      </x:c>
      <x:c r="E6796" s="472" t="str">
        <x:v>Input sumber</x:v>
      </x:c>
      <x:c r="F6796" s="472" t="str">
        <x:v>10 Sep 2026 14.59 WIB</x:v>
      </x:c>
    </x:row>
    <x:row r="6797">
      <x:c r="A6797" s="472" t="str">
        <x:v>Resume Karyawan KPI</x:v>
      </x:c>
      <x:c r="B6797" s="472" t="str">
        <x:v>AI7</x:v>
      </x:c>
      <x:c r="C6797" s="472" t="n">
        <x:v>52</x:v>
      </x:c>
      <x:c r="D6797" s="472" t="n">
        <x:v>53</x:v>
      </x:c>
      <x:c r="E6797" s="472" t="str">
        <x:v>Input sumber</x:v>
      </x:c>
      <x:c r="F6797" s="472" t="str">
        <x:v>10 Sep 2026 14.59 WIB</x:v>
      </x:c>
    </x:row>
    <x:row r="6798">
      <x:c r="A6798" s="472" t="str">
        <x:v>Resume Karyawan KPI</x:v>
      </x:c>
      <x:c r="B6798" s="472" t="str">
        <x:v>AJ7</x:v>
      </x:c>
      <x:c r="C6798" s="472" t="n">
        <x:v>52.00004</x:v>
      </x:c>
      <x:c r="D6798" s="472" t="n">
        <x:v>53.00004</x:v>
      </x:c>
      <x:c r="E6798" s="472" t="str">
        <x:v>Input sumber</x:v>
      </x:c>
      <x:c r="F6798" s="472" t="str">
        <x:v>10 Sep 2026 14.59 WIB</x:v>
      </x:c>
    </x:row>
    <x:row r="6799">
      <x:c r="A6799" s="472" t="str">
        <x:v>Resume Karyawan KPI</x:v>
      </x:c>
      <x:c r="B6799" s="472" t="str">
        <x:v>AM7</x:v>
      </x:c>
      <x:c r="C6799" s="472" t="n">
        <x:v>8</x:v>
      </x:c>
      <x:c r="D6799" s="472" t="n">
        <x:v>9</x:v>
      </x:c>
      <x:c r="E6799" s="472" t="str">
        <x:v>Input sumber</x:v>
      </x:c>
      <x:c r="F6799" s="472" t="str">
        <x:v>10 Sep 2026 14.59 WIB</x:v>
      </x:c>
    </x:row>
    <x:row r="6800">
      <x:c r="A6800" s="472" t="str">
        <x:v>Resume Karyawan KPI</x:v>
      </x:c>
      <x:c r="B6800" s="472" t="str">
        <x:v>AN7</x:v>
      </x:c>
      <x:c r="C6800" s="472" t="n">
        <x:v>99</x:v>
      </x:c>
      <x:c r="D6800" s="472" t="n">
        <x:v>99.11111111</x:v>
      </x:c>
      <x:c r="E6800" s="472" t="str">
        <x:v>Input sumber</x:v>
      </x:c>
      <x:c r="F6800" s="472" t="str">
        <x:v>10 Sep 2026 14.59 WIB</x:v>
      </x:c>
    </x:row>
    <x:row r="6801">
      <x:c r="A6801" s="472" t="str">
        <x:v>Resume Karyawan KPI</x:v>
      </x:c>
      <x:c r="B6801" s="472" t="str">
        <x:v>AP7</x:v>
      </x:c>
      <x:c r="C6801" s="472" t="n">
        <x:v>4.875</x:v>
      </x:c>
      <x:c r="D6801" s="472" t="n">
        <x:v>4.888888889</x:v>
      </x:c>
      <x:c r="E6801" s="472" t="str">
        <x:v>Input sumber</x:v>
      </x:c>
      <x:c r="F6801" s="472" t="str">
        <x:v>10 Sep 2026 14.59 WIB</x:v>
      </x:c>
    </x:row>
    <x:row r="6802">
      <x:c r="A6802" s="472" t="str">
        <x:v>Resume Karyawan KPI</x:v>
      </x:c>
      <x:c r="B6802" s="472" t="str">
        <x:v>AS7</x:v>
      </x:c>
      <x:c r="C6802" s="472" t="n">
        <x:v>4.875</x:v>
      </x:c>
      <x:c r="D6802" s="472" t="n">
        <x:v>4.888888889</x:v>
      </x:c>
      <x:c r="E6802" s="472" t="str">
        <x:v>Input sumber</x:v>
      </x:c>
      <x:c r="F6802" s="472" t="str">
        <x:v>10 Sep 2026 14.59 WIB</x:v>
      </x:c>
    </x:row>
    <x:row r="6803">
      <x:c r="A6803" s="472" t="str">
        <x:v>Resume Karyawan KPI</x:v>
      </x:c>
      <x:c r="B6803" s="472" t="str">
        <x:v>BD7</x:v>
      </x:c>
      <x:c r="C6803" s="472"/>
      <x:c r="D6803" s="472" t="n">
        <x:v>100</x:v>
      </x:c>
      <x:c r="E6803" s="472" t="str">
        <x:v>Input sumber</x:v>
      </x:c>
      <x:c r="F6803" s="472" t="str">
        <x:v>10 Sep 2026 14.59 WIB</x:v>
      </x:c>
    </x:row>
    <x:row r="6804">
      <x:c r="A6804" s="472" t="str">
        <x:v>Resume Karyawan KPI</x:v>
      </x:c>
      <x:c r="B6804" s="472" t="str">
        <x:v>D8</x:v>
      </x:c>
      <x:c r="C6804" s="472" t="n">
        <x:v>0.063444109</x:v>
      </x:c>
      <x:c r="D6804" s="472" t="n">
        <x:v>0.0625</x:v>
      </x:c>
      <x:c r="E6804" s="472" t="str">
        <x:v>Input sumber</x:v>
      </x:c>
      <x:c r="F6804" s="472" t="str">
        <x:v>10 Sep 2026 14.59 WIB</x:v>
      </x:c>
    </x:row>
    <x:row r="6805">
      <x:c r="A6805" s="472" t="str">
        <x:v>Resume Karyawan KPI</x:v>
      </x:c>
      <x:c r="B6805" s="472" t="str">
        <x:v>E8</x:v>
      </x:c>
      <x:c r="C6805" s="472" t="n">
        <x:v>0.906344411</x:v>
      </x:c>
      <x:c r="D6805" s="472" t="n">
        <x:v>0.907738095</x:v>
      </x:c>
      <x:c r="E6805" s="472" t="str">
        <x:v>Input sumber</x:v>
      </x:c>
      <x:c r="F6805" s="472" t="str">
        <x:v>10 Sep 2026 14.59 WIB</x:v>
      </x:c>
    </x:row>
    <x:row r="6806">
      <x:c r="A6806" s="472" t="str">
        <x:v>Resume Karyawan KPI</x:v>
      </x:c>
      <x:c r="B6806" s="472" t="str">
        <x:v>D9</x:v>
      </x:c>
      <x:c r="C6806" s="472" t="n">
        <x:v>0.024169184</x:v>
      </x:c>
      <x:c r="D6806" s="472" t="n">
        <x:v>0.023809524</x:v>
      </x:c>
      <x:c r="E6806" s="472" t="str">
        <x:v>Input sumber</x:v>
      </x:c>
      <x:c r="F6806" s="472" t="str">
        <x:v>10 Sep 2026 14.59 WIB</x:v>
      </x:c>
    </x:row>
    <x:row r="6807">
      <x:c r="A6807" s="472" t="str">
        <x:v>Resume Karyawan KPI</x:v>
      </x:c>
      <x:c r="B6807" s="472" t="str">
        <x:v>E9</x:v>
      </x:c>
      <x:c r="C6807" s="472" t="n">
        <x:v>0.930513595</x:v>
      </x:c>
      <x:c r="D6807" s="472" t="n">
        <x:v>0.931547619</x:v>
      </x:c>
      <x:c r="E6807" s="472" t="str">
        <x:v>Input sumber</x:v>
      </x:c>
      <x:c r="F6807" s="472" t="str">
        <x:v>10 Sep 2026 14.59 WIB</x:v>
      </x:c>
    </x:row>
    <x:row r="6808">
      <x:c r="A6808" s="472" t="str">
        <x:v>Resume Karyawan KPI</x:v>
      </x:c>
      <x:c r="B6808" s="472" t="str">
        <x:v>D10</x:v>
      </x:c>
      <x:c r="C6808" s="472" t="n">
        <x:v>0.024169184</x:v>
      </x:c>
      <x:c r="D6808" s="472" t="n">
        <x:v>0.023809524</x:v>
      </x:c>
      <x:c r="E6808" s="472" t="str">
        <x:v>Input sumber</x:v>
      </x:c>
      <x:c r="F6808" s="472" t="str">
        <x:v>10 Sep 2026 14.59 WIB</x:v>
      </x:c>
    </x:row>
    <x:row r="6809">
      <x:c r="A6809" s="472" t="str">
        <x:v>Resume Karyawan KPI</x:v>
      </x:c>
      <x:c r="B6809" s="472" t="str">
        <x:v>E10</x:v>
      </x:c>
      <x:c r="C6809" s="472" t="n">
        <x:v>0.95468278</x:v>
      </x:c>
      <x:c r="D6809" s="472" t="n">
        <x:v>0.955357143</x:v>
      </x:c>
      <x:c r="E6809" s="472" t="str">
        <x:v>Input sumber</x:v>
      </x:c>
      <x:c r="F6809" s="472" t="str">
        <x:v>10 Sep 2026 14.59 WIB</x:v>
      </x:c>
    </x:row>
    <x:row r="6810">
      <x:c r="A6810" s="472" t="str">
        <x:v>Resume Karyawan KPI</x:v>
      </x:c>
      <x:c r="B6810" s="472" t="str">
        <x:v>D11</x:v>
      </x:c>
      <x:c r="C6810" s="472" t="n">
        <x:v>0.021148036</x:v>
      </x:c>
      <x:c r="D6810" s="472" t="n">
        <x:v>0.020833333</x:v>
      </x:c>
      <x:c r="E6810" s="472" t="str">
        <x:v>Input sumber</x:v>
      </x:c>
      <x:c r="F6810" s="472" t="str">
        <x:v>10 Sep 2026 14.59 WIB</x:v>
      </x:c>
    </x:row>
    <x:row r="6811">
      <x:c r="A6811" s="472" t="str">
        <x:v>Resume Karyawan KPI</x:v>
      </x:c>
      <x:c r="B6811" s="472" t="str">
        <x:v>E11</x:v>
      </x:c>
      <x:c r="C6811" s="472" t="n">
        <x:v>0.975830816</x:v>
      </x:c>
      <x:c r="D6811" s="472" t="n">
        <x:v>0.976190476</x:v>
      </x:c>
      <x:c r="E6811" s="472" t="str">
        <x:v>Input sumber</x:v>
      </x:c>
      <x:c r="F6811" s="472" t="str">
        <x:v>10 Sep 2026 14.59 WIB</x:v>
      </x:c>
    </x:row>
    <x:row r="6812">
      <x:c r="A6812" s="472" t="str">
        <x:v>Resume Karyawan KPI</x:v>
      </x:c>
      <x:c r="B6812" s="472" t="str">
        <x:v>D12</x:v>
      </x:c>
      <x:c r="C6812" s="472" t="n">
        <x:v>0.012084592</x:v>
      </x:c>
      <x:c r="D6812" s="472" t="n">
        <x:v>0.011904762</x:v>
      </x:c>
      <x:c r="E6812" s="472" t="str">
        <x:v>Input sumber</x:v>
      </x:c>
      <x:c r="F6812" s="472" t="str">
        <x:v>10 Sep 2026 14.59 WIB</x:v>
      </x:c>
    </x:row>
    <x:row r="6813">
      <x:c r="A6813" s="472" t="str">
        <x:v>Resume Karyawan KPI</x:v>
      </x:c>
      <x:c r="B6813" s="472" t="str">
        <x:v>E12</x:v>
      </x:c>
      <x:c r="C6813" s="472" t="n">
        <x:v>0.987915408</x:v>
      </x:c>
      <x:c r="D6813" s="472" t="n">
        <x:v>0.988095238</x:v>
      </x:c>
      <x:c r="E6813" s="472" t="str">
        <x:v>Input sumber</x:v>
      </x:c>
      <x:c r="F6813" s="472" t="str">
        <x:v>10 Sep 2026 14.59 WIB</x:v>
      </x:c>
    </x:row>
    <x:row r="6814">
      <x:c r="A6814" s="472" t="str">
        <x:v>Resume Karyawan KPI</x:v>
      </x:c>
      <x:c r="B6814" s="472" t="str">
        <x:v>AC12</x:v>
      </x:c>
      <x:c r="C6814" s="472" t="n">
        <x:v>12</x:v>
      </x:c>
      <x:c r="D6814" s="472" t="n">
        <x:v>14</x:v>
      </x:c>
      <x:c r="E6814" s="472" t="str">
        <x:v>Input sumber</x:v>
      </x:c>
      <x:c r="F6814" s="472" t="str">
        <x:v>10 Sep 2026 14.59 WIB</x:v>
      </x:c>
    </x:row>
    <x:row r="6815">
      <x:c r="A6815" s="472" t="str">
        <x:v>Resume Karyawan KPI</x:v>
      </x:c>
      <x:c r="B6815" s="472" t="str">
        <x:v>AD12</x:v>
      </x:c>
      <x:c r="C6815" s="472" t="n">
        <x:v>12.00004</x:v>
      </x:c>
      <x:c r="D6815" s="472" t="n">
        <x:v>14.00004</x:v>
      </x:c>
      <x:c r="E6815" s="472" t="str">
        <x:v>Input sumber</x:v>
      </x:c>
      <x:c r="F6815" s="472" t="str">
        <x:v>10 Sep 2026 14.59 WIB</x:v>
      </x:c>
    </x:row>
    <x:row r="6816">
      <x:c r="A6816" s="472" t="str">
        <x:v>Resume Karyawan KPI</x:v>
      </x:c>
      <x:c r="B6816" s="472" t="str">
        <x:v>AM12</x:v>
      </x:c>
      <x:c r="C6816" s="472" t="n">
        <x:v>8</x:v>
      </x:c>
      <x:c r="D6816" s="472" t="n">
        <x:v>9</x:v>
      </x:c>
      <x:c r="E6816" s="472" t="str">
        <x:v>Input sumber</x:v>
      </x:c>
      <x:c r="F6816" s="472" t="str">
        <x:v>10 Sep 2026 14.59 WIB</x:v>
      </x:c>
    </x:row>
    <x:row r="6817">
      <x:c r="A6817" s="472" t="str">
        <x:v>Resume Karyawan KPI</x:v>
      </x:c>
      <x:c r="B6817" s="472" t="str">
        <x:v>BD12</x:v>
      </x:c>
      <x:c r="C6817" s="472"/>
      <x:c r="D6817" s="472" t="n">
        <x:v>100</x:v>
      </x:c>
      <x:c r="E6817" s="472" t="str">
        <x:v>Input sumber</x:v>
      </x:c>
      <x:c r="F6817" s="472" t="str">
        <x:v>10 Sep 2026 14.59 WIB</x:v>
      </x:c>
    </x:row>
    <x:row r="6818">
      <x:c r="A6818" s="472" t="str">
        <x:v>Resume Karyawan KPI</x:v>
      </x:c>
      <x:c r="B6818" s="472" t="str">
        <x:v>D13</x:v>
      </x:c>
      <x:c r="C6818" s="472" t="n">
        <x:v>0.009063444</x:v>
      </x:c>
      <x:c r="D6818" s="472" t="n">
        <x:v>0.008928571</x:v>
      </x:c>
      <x:c r="E6818" s="472" t="str">
        <x:v>Input sumber</x:v>
      </x:c>
      <x:c r="F6818" s="472" t="str">
        <x:v>10 Sep 2026 14.59 WIB</x:v>
      </x:c>
    </x:row>
    <x:row r="6819">
      <x:c r="A6819" s="472" t="str">
        <x:v>Resume Karyawan KPI</x:v>
      </x:c>
      <x:c r="B6819" s="472" t="str">
        <x:v>E13</x:v>
      </x:c>
      <x:c r="C6819" s="472" t="n">
        <x:v>0.996978852</x:v>
      </x:c>
      <x:c r="D6819" s="472" t="n">
        <x:v>0.99702381</x:v>
      </x:c>
      <x:c r="E6819" s="472" t="str">
        <x:v>Input sumber</x:v>
      </x:c>
      <x:c r="F6819" s="472" t="str">
        <x:v>10 Sep 2026 14.59 WIB</x:v>
      </x:c>
    </x:row>
    <x:row r="6820">
      <x:c r="A6820" s="472" t="str">
        <x:v>Resume Karyawan KPI</x:v>
      </x:c>
      <x:c r="B6820" s="472" t="str">
        <x:v>D14</x:v>
      </x:c>
      <x:c r="C6820" s="472" t="n">
        <x:v>0.003021148</x:v>
      </x:c>
      <x:c r="D6820" s="472" t="n">
        <x:v>0.00297619</x:v>
      </x:c>
      <x:c r="E6820" s="472" t="str">
        <x:v>Input sumber</x:v>
      </x:c>
      <x:c r="F6820" s="472" t="str">
        <x:v>10 Sep 2026 14.59 WIB</x:v>
      </x:c>
    </x:row>
    <x:row r="6821">
      <x:c r="A6821" s="472" t="str">
        <x:v>Resume Karyawan KPI</x:v>
      </x:c>
      <x:c r="B6821" s="472" t="str">
        <x:v>AC15</x:v>
      </x:c>
      <x:c r="C6821" s="472" t="n">
        <x:v>12</x:v>
      </x:c>
      <x:c r="D6821" s="472" t="n">
        <x:v>13</x:v>
      </x:c>
      <x:c r="E6821" s="472" t="str">
        <x:v>Input sumber</x:v>
      </x:c>
      <x:c r="F6821" s="472" t="str">
        <x:v>10 Sep 2026 14.59 WIB</x:v>
      </x:c>
    </x:row>
    <x:row r="6822">
      <x:c r="A6822" s="472" t="str">
        <x:v>Resume Karyawan KPI</x:v>
      </x:c>
      <x:c r="B6822" s="472" t="str">
        <x:v>AD15</x:v>
      </x:c>
      <x:c r="C6822" s="472" t="n">
        <x:v>12.00001</x:v>
      </x:c>
      <x:c r="D6822" s="472" t="n">
        <x:v>13.00001</x:v>
      </x:c>
      <x:c r="E6822" s="472" t="str">
        <x:v>Input sumber</x:v>
      </x:c>
      <x:c r="F6822" s="472" t="str">
        <x:v>10 Sep 2026 14.59 WIB</x:v>
      </x:c>
    </x:row>
    <x:row r="6823">
      <x:c r="A6823" s="472" t="str">
        <x:v>Resume Karyawan KPI</x:v>
      </x:c>
      <x:c r="B6823" s="472" t="str">
        <x:v>AM15</x:v>
      </x:c>
      <x:c r="C6823" s="472" t="n">
        <x:v>9</x:v>
      </x:c>
      <x:c r="D6823" s="472" t="n">
        <x:v>10</x:v>
      </x:c>
      <x:c r="E6823" s="472" t="str">
        <x:v>Input sumber</x:v>
      </x:c>
      <x:c r="F6823" s="472" t="str">
        <x:v>10 Sep 2026 14.59 WIB</x:v>
      </x:c>
    </x:row>
    <x:row r="6824">
      <x:c r="A6824" s="472" t="str">
        <x:v>Resume Karyawan KPI</x:v>
      </x:c>
      <x:c r="B6824" s="472" t="str">
        <x:v>AN15</x:v>
      </x:c>
      <x:c r="C6824" s="472" t="n">
        <x:v>98.11111111</x:v>
      </x:c>
      <x:c r="D6824" s="472" t="n">
        <x:v>98.3</x:v>
      </x:c>
      <x:c r="E6824" s="472" t="str">
        <x:v>Input sumber</x:v>
      </x:c>
      <x:c r="F6824" s="472" t="str">
        <x:v>10 Sep 2026 14.59 WIB</x:v>
      </x:c>
    </x:row>
    <x:row r="6825">
      <x:c r="A6825" s="472" t="str">
        <x:v>Resume Karyawan KPI</x:v>
      </x:c>
      <x:c r="B6825" s="472" t="str">
        <x:v>AO15</x:v>
      </x:c>
      <x:c r="C6825" s="472" t="n">
        <x:v>4.888888889</x:v>
      </x:c>
      <x:c r="D6825" s="472" t="n">
        <x:v>4.9</x:v>
      </x:c>
      <x:c r="E6825" s="472" t="str">
        <x:v>Input sumber</x:v>
      </x:c>
      <x:c r="F6825" s="472" t="str">
        <x:v>10 Sep 2026 14.59 WIB</x:v>
      </x:c>
    </x:row>
    <x:row r="6826">
      <x:c r="A6826" s="472" t="str">
        <x:v>Resume Karyawan KPI</x:v>
      </x:c>
      <x:c r="B6826" s="472" t="str">
        <x:v>AP15</x:v>
      </x:c>
      <x:c r="C6826" s="472" t="n">
        <x:v>4.888888889</x:v>
      </x:c>
      <x:c r="D6826" s="472" t="n">
        <x:v>4.9</x:v>
      </x:c>
      <x:c r="E6826" s="472" t="str">
        <x:v>Input sumber</x:v>
      </x:c>
      <x:c r="F6826" s="472" t="str">
        <x:v>10 Sep 2026 14.59 WIB</x:v>
      </x:c>
    </x:row>
    <x:row r="6827">
      <x:c r="A6827" s="472" t="str">
        <x:v>Resume Karyawan KPI</x:v>
      </x:c>
      <x:c r="B6827" s="472" t="str">
        <x:v>AQ15</x:v>
      </x:c>
      <x:c r="C6827" s="472" t="n">
        <x:v>4.888888889</x:v>
      </x:c>
      <x:c r="D6827" s="472" t="n">
        <x:v>4.9</x:v>
      </x:c>
      <x:c r="E6827" s="472" t="str">
        <x:v>Input sumber</x:v>
      </x:c>
      <x:c r="F6827" s="472" t="str">
        <x:v>10 Sep 2026 14.59 WIB</x:v>
      </x:c>
    </x:row>
    <x:row r="6828">
      <x:c r="A6828" s="472" t="str">
        <x:v>Resume Karyawan KPI</x:v>
      </x:c>
      <x:c r="B6828" s="472" t="str">
        <x:v>AS15</x:v>
      </x:c>
      <x:c r="C6828" s="472" t="n">
        <x:v>4.888888889</x:v>
      </x:c>
      <x:c r="D6828" s="472" t="n">
        <x:v>4.9</x:v>
      </x:c>
      <x:c r="E6828" s="472" t="str">
        <x:v>Input sumber</x:v>
      </x:c>
      <x:c r="F6828" s="472" t="str">
        <x:v>10 Sep 2026 14.59 WIB</x:v>
      </x:c>
    </x:row>
    <x:row r="6829">
      <x:c r="A6829" s="472" t="str">
        <x:v>Resume Karyawan KPI</x:v>
      </x:c>
      <x:c r="B6829" s="472" t="str">
        <x:v>BD15</x:v>
      </x:c>
      <x:c r="C6829" s="472"/>
      <x:c r="D6829" s="472" t="n">
        <x:v>100</x:v>
      </x:c>
      <x:c r="E6829" s="472" t="str">
        <x:v>Input sumber</x:v>
      </x:c>
      <x:c r="F6829" s="472" t="str">
        <x:v>10 Sep 2026 14.59 WIB</x:v>
      </x:c>
    </x:row>
    <x:row r="6830">
      <x:c r="A6830" s="472" t="str">
        <x:v>Resume Karyawan KPI</x:v>
      </x:c>
      <x:c r="B6830" s="472" t="str">
        <x:v>C19</x:v>
      </x:c>
      <x:c r="C6830" s="472" t="n">
        <x:v>331</x:v>
      </x:c>
      <x:c r="D6830" s="472" t="n">
        <x:v>336</x:v>
      </x:c>
      <x:c r="E6830" s="472" t="str">
        <x:v>Input sumber</x:v>
      </x:c>
      <x:c r="F6830" s="472" t="str">
        <x:v>10 Sep 2026 14.59 WIB</x:v>
      </x:c>
    </x:row>
    <x:row r="6831">
      <x:c r="A6831" s="472" t="str">
        <x:v>Resume Karyawan KPI</x:v>
      </x:c>
      <x:c r="B6831" s="472" t="str">
        <x:v>C25</x:v>
      </x:c>
      <x:c r="C6831" s="472" t="n">
        <x:v>13</x:v>
      </x:c>
      <x:c r="D6831" s="472" t="n">
        <x:v>15</x:v>
      </x:c>
      <x:c r="E6831" s="472" t="str">
        <x:v>Input sumber</x:v>
      </x:c>
      <x:c r="F6831" s="472" t="str">
        <x:v>10 Sep 2026 14.59 WIB</x:v>
      </x:c>
    </x:row>
    <x:row r="6832">
      <x:c r="A6832" s="472" t="str">
        <x:v>Resume Karyawan KPI</x:v>
      </x:c>
      <x:c r="B6832" s="472" t="str">
        <x:v>D25</x:v>
      </x:c>
      <x:c r="C6832" s="472" t="n">
        <x:v>0.270833333</x:v>
      </x:c>
      <x:c r="D6832" s="472" t="n">
        <x:v>0.277777778</x:v>
      </x:c>
      <x:c r="E6832" s="472" t="str">
        <x:v>Input sumber</x:v>
      </x:c>
      <x:c r="F6832" s="472" t="str">
        <x:v>10 Sep 2026 14.59 WIB</x:v>
      </x:c>
    </x:row>
    <x:row r="6833">
      <x:c r="A6833" s="472" t="str">
        <x:v>Resume Karyawan KPI</x:v>
      </x:c>
      <x:c r="B6833" s="472" t="str">
        <x:v>H25</x:v>
      </x:c>
      <x:c r="C6833" s="472" t="n">
        <x:v>188</x:v>
      </x:c>
      <x:c r="D6833" s="472" t="n">
        <x:v>195</x:v>
      </x:c>
      <x:c r="E6833" s="472" t="str">
        <x:v>Input sumber</x:v>
      </x:c>
      <x:c r="F6833" s="472" t="str">
        <x:v>10 Sep 2026 14.59 WIB</x:v>
      </x:c>
    </x:row>
    <x:row r="6834">
      <x:c r="A6834" s="472" t="str">
        <x:v>Resume Karyawan KPI</x:v>
      </x:c>
      <x:c r="B6834" s="472" t="str">
        <x:v>I25</x:v>
      </x:c>
      <x:c r="C6834" s="472" t="n">
        <x:v>0.61038961</x:v>
      </x:c>
      <x:c r="D6834" s="472" t="n">
        <x:v>0.619047619</x:v>
      </x:c>
      <x:c r="E6834" s="472" t="str">
        <x:v>Input sumber</x:v>
      </x:c>
      <x:c r="F6834" s="472" t="str">
        <x:v>10 Sep 2026 14.59 WIB</x:v>
      </x:c>
    </x:row>
    <x:row r="6835">
      <x:c r="A6835" s="472" t="str">
        <x:v>Resume Karyawan KPI</x:v>
      </x:c>
      <x:c r="B6835" s="472" t="str">
        <x:v>C26</x:v>
      </x:c>
      <x:c r="C6835" s="472" t="n">
        <x:v>12</x:v>
      </x:c>
      <x:c r="D6835" s="472" t="n">
        <x:v>14</x:v>
      </x:c>
      <x:c r="E6835" s="472" t="str">
        <x:v>Input sumber</x:v>
      </x:c>
      <x:c r="F6835" s="472" t="str">
        <x:v>10 Sep 2026 14.59 WIB</x:v>
      </x:c>
    </x:row>
    <x:row r="6836">
      <x:c r="A6836" s="472" t="str">
        <x:v>Resume Karyawan KPI</x:v>
      </x:c>
      <x:c r="B6836" s="472" t="str">
        <x:v>D26</x:v>
      </x:c>
      <x:c r="C6836" s="472" t="n">
        <x:v>0.25</x:v>
      </x:c>
      <x:c r="D6836" s="472" t="n">
        <x:v>0.259259259</x:v>
      </x:c>
      <x:c r="E6836" s="472" t="str">
        <x:v>Input sumber</x:v>
      </x:c>
      <x:c r="F6836" s="472" t="str">
        <x:v>10 Sep 2026 14.59 WIB</x:v>
      </x:c>
    </x:row>
    <x:row r="6837">
      <x:c r="A6837" s="472" t="str">
        <x:v>Resume Karyawan KPI</x:v>
      </x:c>
      <x:c r="B6837" s="472" t="str">
        <x:v>I26</x:v>
      </x:c>
      <x:c r="C6837" s="472" t="n">
        <x:v>0.321428571</x:v>
      </x:c>
      <x:c r="D6837" s="472" t="n">
        <x:v>0.314285714</x:v>
      </x:c>
      <x:c r="E6837" s="472" t="str">
        <x:v>Input sumber</x:v>
      </x:c>
      <x:c r="F6837" s="472" t="str">
        <x:v>10 Sep 2026 14.59 WIB</x:v>
      </x:c>
    </x:row>
    <x:row r="6838">
      <x:c r="A6838" s="472" t="str">
        <x:v>Resume Karyawan KPI</x:v>
      </x:c>
      <x:c r="B6838" s="472" t="str">
        <x:v>C27</x:v>
      </x:c>
      <x:c r="C6838" s="472" t="n">
        <x:v>12</x:v>
      </x:c>
      <x:c r="D6838" s="472" t="n">
        <x:v>13</x:v>
      </x:c>
      <x:c r="E6838" s="472" t="str">
        <x:v>Input sumber</x:v>
      </x:c>
      <x:c r="F6838" s="472" t="str">
        <x:v>10 Sep 2026 14.59 WIB</x:v>
      </x:c>
    </x:row>
    <x:row r="6839">
      <x:c r="A6839" s="472" t="str">
        <x:v>Resume Karyawan KPI</x:v>
      </x:c>
      <x:c r="B6839" s="472" t="str">
        <x:v>D27</x:v>
      </x:c>
      <x:c r="C6839" s="472" t="n">
        <x:v>0.25</x:v>
      </x:c>
      <x:c r="D6839" s="472" t="n">
        <x:v>0.240740741</x:v>
      </x:c>
      <x:c r="E6839" s="472" t="str">
        <x:v>Input sumber</x:v>
      </x:c>
      <x:c r="F6839" s="472" t="str">
        <x:v>10 Sep 2026 14.59 WIB</x:v>
      </x:c>
    </x:row>
    <x:row r="6840">
      <x:c r="A6840" s="472" t="str">
        <x:v>Resume Karyawan KPI</x:v>
      </x:c>
      <x:c r="B6840" s="472" t="str">
        <x:v>I27</x:v>
      </x:c>
      <x:c r="C6840" s="472" t="n">
        <x:v>0.068181818</x:v>
      </x:c>
      <x:c r="D6840" s="472" t="n">
        <x:v>0.066666667</x:v>
      </x:c>
      <x:c r="E6840" s="472" t="str">
        <x:v>Input sumber</x:v>
      </x:c>
      <x:c r="F6840" s="472" t="str">
        <x:v>10 Sep 2026 14.59 WIB</x:v>
      </x:c>
    </x:row>
    <x:row r="6841">
      <x:c r="A6841" s="472" t="str">
        <x:v>Resume Karyawan KPI</x:v>
      </x:c>
      <x:c r="B6841" s="472" t="str">
        <x:v>C28</x:v>
      </x:c>
      <x:c r="C6841" s="472" t="n">
        <x:v>11</x:v>
      </x:c>
      <x:c r="D6841" s="472" t="n">
        <x:v>12</x:v>
      </x:c>
      <x:c r="E6841" s="472" t="str">
        <x:v>Input sumber</x:v>
      </x:c>
      <x:c r="F6841" s="472" t="str">
        <x:v>10 Sep 2026 14.59 WIB</x:v>
      </x:c>
    </x:row>
    <x:row r="6842">
      <x:c r="A6842" s="472" t="str">
        <x:v>Resume Karyawan KPI</x:v>
      </x:c>
      <x:c r="B6842" s="472" t="str">
        <x:v>D28</x:v>
      </x:c>
      <x:c r="C6842" s="472" t="n">
        <x:v>0.229166667</x:v>
      </x:c>
      <x:c r="D6842" s="472" t="n">
        <x:v>0.222222222</x:v>
      </x:c>
      <x:c r="E6842" s="472" t="str">
        <x:v>Input sumber</x:v>
      </x:c>
      <x:c r="F6842" s="472" t="str">
        <x:v>10 Sep 2026 14.59 WIB</x:v>
      </x:c>
    </x:row>
    <x:row r="6843">
      <x:c r="A6843" s="472" t="str">
        <x:v>Resume Karyawan KPI</x:v>
      </x:c>
      <x:c r="B6843" s="472" t="str">
        <x:v>I33</x:v>
      </x:c>
      <x:c r="C6843" s="472" t="n">
        <x:v>0.390804598</x:v>
      </x:c>
      <x:c r="D6843" s="472" t="n">
        <x:v>0.388571429</x:v>
      </x:c>
      <x:c r="E6843" s="472" t="str">
        <x:v>Input sumber</x:v>
      </x:c>
      <x:c r="F6843" s="472" t="str">
        <x:v>10 Sep 2026 14.59 WIB</x:v>
      </x:c>
    </x:row>
    <x:row r="6844">
      <x:c r="A6844" s="472" t="str">
        <x:v>Resume Karyawan KPI</x:v>
      </x:c>
      <x:c r="B6844" s="472" t="str">
        <x:v>H34</x:v>
      </x:c>
      <x:c r="C6844" s="472" t="n">
        <x:v>52</x:v>
      </x:c>
      <x:c r="D6844" s="472" t="n">
        <x:v>53</x:v>
      </x:c>
      <x:c r="E6844" s="472" t="str">
        <x:v>Input sumber</x:v>
      </x:c>
      <x:c r="F6844" s="472" t="str">
        <x:v>10 Sep 2026 14.59 WIB</x:v>
      </x:c>
    </x:row>
    <x:row r="6845">
      <x:c r="A6845" s="472" t="str">
        <x:v>Resume Karyawan KPI</x:v>
      </x:c>
      <x:c r="B6845" s="472" t="str">
        <x:v>I34</x:v>
      </x:c>
      <x:c r="C6845" s="472" t="n">
        <x:v>0.298850575</x:v>
      </x:c>
      <x:c r="D6845" s="472" t="n">
        <x:v>0.302857143</x:v>
      </x:c>
      <x:c r="E6845" s="472" t="str">
        <x:v>Input sumber</x:v>
      </x:c>
      <x:c r="F6845" s="472" t="str">
        <x:v>10 Sep 2026 14.59 WIB</x:v>
      </x:c>
    </x:row>
    <x:row r="6846">
      <x:c r="A6846" s="472" t="str">
        <x:v>Resume Karyawan KPI</x:v>
      </x:c>
      <x:c r="B6846" s="472" t="str">
        <x:v>I35</x:v>
      </x:c>
      <x:c r="C6846" s="472" t="n">
        <x:v>0.183908046</x:v>
      </x:c>
      <x:c r="D6846" s="472" t="n">
        <x:v>0.182857143</x:v>
      </x:c>
      <x:c r="E6846" s="472" t="str">
        <x:v>Input sumber</x:v>
      </x:c>
      <x:c r="F6846" s="472" t="str">
        <x:v>10 Sep 2026 14.59 WIB</x:v>
      </x:c>
    </x:row>
    <x:row r="6847">
      <x:c r="A6847" s="472" t="str">
        <x:v>Resume Karyawan KPI</x:v>
      </x:c>
      <x:c r="B6847" s="472" t="str">
        <x:v>I36</x:v>
      </x:c>
      <x:c r="C6847" s="472" t="n">
        <x:v>0.126436782</x:v>
      </x:c>
      <x:c r="D6847" s="472" t="n">
        <x:v>0.125714286</x:v>
      </x:c>
      <x:c r="E6847" s="472" t="str">
        <x:v>Input sumber</x:v>
      </x:c>
      <x:c r="F6847" s="472" t="str">
        <x:v>10 Sep 2026 14.59 WIB</x:v>
      </x:c>
    </x:row>
    <x:row r="6848">
      <x:c r="A6848" s="472" t="str">
        <x:v>Resume Karyawan KPI</x:v>
      </x:c>
      <x:c r="B6848" s="472" t="str">
        <x:v>A46</x:v>
      </x:c>
      <x:c r="C6848" s="472" t="n">
        <x:v>0.991944444</x:v>
      </x:c>
      <x:c r="D6848" s="472" t="n">
        <x:v>0.992777778</x:v>
      </x:c>
      <x:c r="E6848" s="472" t="str">
        <x:v>Input sumber</x:v>
      </x:c>
      <x:c r="F6848" s="472" t="str">
        <x:v>10 Sep 2026 14.59 WIB</x:v>
      </x:c>
    </x:row>
    <x:row r="6849">
      <x:c r="A6849" s="472" t="str">
        <x:v>Resume Karyawan KPI</x:v>
      </x:c>
      <x:c r="B6849" s="472" t="str">
        <x:v>D46</x:v>
      </x:c>
      <x:c r="C6849" s="472" t="n">
        <x:v>0.993333333</x:v>
      </x:c>
      <x:c r="D6849" s="472" t="n">
        <x:v>0.994055556</x:v>
      </x:c>
      <x:c r="E6849" s="472" t="str">
        <x:v>Input sumber</x:v>
      </x:c>
      <x:c r="F6849" s="472" t="str">
        <x:v>10 Sep 2026 14.59 WIB</x:v>
      </x:c>
    </x:row>
    <x:row r="6850">
      <x:c r="A6850" s="472" t="str">
        <x:v>Resume Karyawan KPI</x:v>
      </x:c>
      <x:c r="B6850" s="472" t="str">
        <x:v>G46</x:v>
      </x:c>
      <x:c r="C6850" s="472" t="n">
        <x:v>0.990555556</x:v>
      </x:c>
      <x:c r="D6850" s="472" t="n">
        <x:v>0.9915</x:v>
      </x:c>
      <x:c r="E6850" s="472" t="str">
        <x:v>Input sumber</x:v>
      </x:c>
      <x:c r="F6850" s="472" t="str">
        <x:v>10 Sep 2026 14.59 WIB</x:v>
      </x:c>
    </x:row>
    <x:row r="6851">
      <x:c r="A6851" s="472" t="str">
        <x:v>Resume Karyawan KPI</x:v>
      </x:c>
      <x:c r="B6851" s="472" t="str">
        <x:v>C51</x:v>
      </x:c>
      <x:c r="C6851" s="472" t="n">
        <x:v>9</x:v>
      </x:c>
      <x:c r="D6851" s="472" t="n">
        <x:v>10</x:v>
      </x:c>
      <x:c r="E6851" s="472" t="str">
        <x:v>Input sumber</x:v>
      </x:c>
      <x:c r="F6851" s="472" t="str">
        <x:v>10 Sep 2026 14.59 WIB</x:v>
      </x:c>
    </x:row>
    <x:row r="6852">
      <x:c r="A6852" s="472" t="str">
        <x:v>Resume Karyawan KPI</x:v>
      </x:c>
      <x:c r="B6852" s="472" t="str">
        <x:v>D51</x:v>
      </x:c>
      <x:c r="C6852" s="472" t="n">
        <x:v>0.996666667</x:v>
      </x:c>
      <x:c r="D6852" s="472" t="n">
        <x:v>0.997</x:v>
      </x:c>
      <x:c r="E6852" s="472" t="str">
        <x:v>Input sumber</x:v>
      </x:c>
      <x:c r="F6852" s="472" t="str">
        <x:v>10 Sep 2026 14.59 WIB</x:v>
      </x:c>
    </x:row>
    <x:row r="6853">
      <x:c r="A6853" s="472" t="str">
        <x:v>Resume Karyawan KPI</x:v>
      </x:c>
      <x:c r="B6853" s="472" t="str">
        <x:v>H51</x:v>
      </x:c>
      <x:c r="C6853" s="472" t="n">
        <x:v>4.888888889</x:v>
      </x:c>
      <x:c r="D6853" s="472" t="n">
        <x:v>4.9</x:v>
      </x:c>
      <x:c r="E6853" s="472" t="str">
        <x:v>Input sumber</x:v>
      </x:c>
      <x:c r="F6853" s="472" t="str">
        <x:v>10 Sep 2026 14.59 WIB</x:v>
      </x:c>
    </x:row>
    <x:row r="6854">
      <x:c r="A6854" s="472" t="str">
        <x:v>Resume Karyawan KPI</x:v>
      </x:c>
      <x:c r="B6854" s="472" t="str">
        <x:v>K51</x:v>
      </x:c>
      <x:c r="C6854" s="472" t="str">
        <x:v>'#N/A</x:v>
      </x:c>
      <x:c r="D6854" s="472" t="str">
        <x:v>'#N/A</x:v>
      </x:c>
      <x:c r="E6854" s="472" t="str">
        <x:v>Input sumber</x:v>
      </x:c>
      <x:c r="F6854" s="472" t="str">
        <x:v>10 Sep 2026 14.59 WIB</x:v>
      </x:c>
    </x:row>
    <x:row r="6855">
      <x:c r="A6855" s="472" t="str">
        <x:v>Resume Karyawan KPI</x:v>
      </x:c>
      <x:c r="B6855" s="472" t="str">
        <x:v>C53</x:v>
      </x:c>
      <x:c r="C6855" s="472" t="n">
        <x:v>8</x:v>
      </x:c>
      <x:c r="D6855" s="472" t="n">
        <x:v>9</x:v>
      </x:c>
      <x:c r="E6855" s="472" t="str">
        <x:v>Input sumber</x:v>
      </x:c>
      <x:c r="F6855" s="472" t="str">
        <x:v>10 Sep 2026 14.59 WIB</x:v>
      </x:c>
    </x:row>
    <x:row r="6856">
      <x:c r="A6856" s="472" t="str">
        <x:v>Resume Karyawan KPI</x:v>
      </x:c>
      <x:c r="B6856" s="472" t="str">
        <x:v>D53</x:v>
      </x:c>
      <x:c r="C6856" s="472" t="n">
        <x:v>0.99</x:v>
      </x:c>
      <x:c r="D6856" s="472" t="n">
        <x:v>0.991111111</x:v>
      </x:c>
      <x:c r="E6856" s="472" t="str">
        <x:v>Input sumber</x:v>
      </x:c>
      <x:c r="F6856" s="472" t="str">
        <x:v>10 Sep 2026 14.59 WIB</x:v>
      </x:c>
    </x:row>
    <x:row r="6857">
      <x:c r="A6857" s="472" t="str">
        <x:v>Resume Karyawan KPI</x:v>
      </x:c>
      <x:c r="B6857" s="472" t="str">
        <x:v>F53</x:v>
      </x:c>
      <x:c r="C6857" s="472" t="n">
        <x:v>4.875</x:v>
      </x:c>
      <x:c r="D6857" s="472" t="n">
        <x:v>4.888888889</x:v>
      </x:c>
      <x:c r="E6857" s="472" t="str">
        <x:v>Input sumber</x:v>
      </x:c>
      <x:c r="F6857" s="472" t="str">
        <x:v>10 Sep 2026 14.59 WIB</x:v>
      </x:c>
    </x:row>
    <x:row r="6858">
      <x:c r="A6858" s="472" t="str">
        <x:v>Resume Karyawan KPI</x:v>
      </x:c>
      <x:c r="B6858" s="472" t="str">
        <x:v>I53</x:v>
      </x:c>
      <x:c r="C6858" s="472" t="n">
        <x:v>4.875</x:v>
      </x:c>
      <x:c r="D6858" s="472" t="n">
        <x:v>4.888888889</x:v>
      </x:c>
      <x:c r="E6858" s="472" t="str">
        <x:v>Input sumber</x:v>
      </x:c>
      <x:c r="F6858" s="472" t="str">
        <x:v>10 Sep 2026 14.59 WIB</x:v>
      </x:c>
    </x:row>
    <x:row r="6859">
      <x:c r="A6859" s="472" t="str">
        <x:v>Resume Karyawan KPI</x:v>
      </x:c>
      <x:c r="B6859" s="472" t="str">
        <x:v>K53</x:v>
      </x:c>
      <x:c r="C6859" s="472" t="str">
        <x:v>'#N/A</x:v>
      </x:c>
      <x:c r="D6859" s="472" t="str">
        <x:v>'#N/A</x:v>
      </x:c>
      <x:c r="E6859" s="472" t="str">
        <x:v>Input sumber</x:v>
      </x:c>
      <x:c r="F6859" s="472" t="str">
        <x:v>10 Sep 2026 14.59 WIB</x:v>
      </x:c>
    </x:row>
    <x:row r="6860">
      <x:c r="A6860" s="472" t="str">
        <x:v>Resume Karyawan KPI</x:v>
      </x:c>
      <x:c r="B6860" s="472" t="str">
        <x:v>C58</x:v>
      </x:c>
      <x:c r="C6860" s="472" t="n">
        <x:v>8</x:v>
      </x:c>
      <x:c r="D6860" s="472" t="n">
        <x:v>9</x:v>
      </x:c>
      <x:c r="E6860" s="472" t="str">
        <x:v>Input sumber</x:v>
      </x:c>
      <x:c r="F6860" s="472" t="str">
        <x:v>10 Sep 2026 14.59 WIB</x:v>
      </x:c>
    </x:row>
    <x:row r="6861">
      <x:c r="A6861" s="472" t="str">
        <x:v>Resume Karyawan KPI</x:v>
      </x:c>
      <x:c r="B6861" s="472" t="str">
        <x:v>K58</x:v>
      </x:c>
      <x:c r="C6861" s="472" t="str">
        <x:v>'#N/A</x:v>
      </x:c>
      <x:c r="D6861" s="472" t="str">
        <x:v>'#N/A</x:v>
      </x:c>
      <x:c r="E6861" s="472" t="str">
        <x:v>Input sumber</x:v>
      </x:c>
      <x:c r="F6861" s="472" t="str">
        <x:v>10 Sep 2026 14.59 WIB</x:v>
      </x:c>
    </x:row>
    <x:row r="6862">
      <x:c r="A6862" s="472" t="str">
        <x:v>Resume Karyawan KPI</x:v>
      </x:c>
      <x:c r="B6862" s="472" t="str">
        <x:v>C61</x:v>
      </x:c>
      <x:c r="C6862" s="472" t="n">
        <x:v>9</x:v>
      </x:c>
      <x:c r="D6862" s="472" t="n">
        <x:v>10</x:v>
      </x:c>
      <x:c r="E6862" s="472" t="str">
        <x:v>Input sumber</x:v>
      </x:c>
      <x:c r="F6862" s="472" t="str">
        <x:v>10 Sep 2026 14.59 WIB</x:v>
      </x:c>
    </x:row>
    <x:row r="6863">
      <x:c r="A6863" s="472" t="str">
        <x:v>Resume Karyawan KPI</x:v>
      </x:c>
      <x:c r="B6863" s="472" t="str">
        <x:v>D61</x:v>
      </x:c>
      <x:c r="C6863" s="472" t="n">
        <x:v>0.981111111</x:v>
      </x:c>
      <x:c r="D6863" s="472" t="n">
        <x:v>0.983</x:v>
      </x:c>
      <x:c r="E6863" s="472" t="str">
        <x:v>Input sumber</x:v>
      </x:c>
      <x:c r="F6863" s="472" t="str">
        <x:v>10 Sep 2026 14.59 WIB</x:v>
      </x:c>
    </x:row>
    <x:row r="6864">
      <x:c r="A6864" s="472" t="str">
        <x:v>Resume Karyawan KPI</x:v>
      </x:c>
      <x:c r="B6864" s="472" t="str">
        <x:v>E61</x:v>
      </x:c>
      <x:c r="C6864" s="472" t="n">
        <x:v>4.888888889</x:v>
      </x:c>
      <x:c r="D6864" s="472" t="n">
        <x:v>4.9</x:v>
      </x:c>
      <x:c r="E6864" s="472" t="str">
        <x:v>Input sumber</x:v>
      </x:c>
      <x:c r="F6864" s="472" t="str">
        <x:v>10 Sep 2026 14.59 WIB</x:v>
      </x:c>
    </x:row>
    <x:row r="6865">
      <x:c r="A6865" s="472" t="str">
        <x:v>Resume Karyawan KPI</x:v>
      </x:c>
      <x:c r="B6865" s="472" t="str">
        <x:v>F61</x:v>
      </x:c>
      <x:c r="C6865" s="472" t="n">
        <x:v>4.888888889</x:v>
      </x:c>
      <x:c r="D6865" s="472" t="n">
        <x:v>4.9</x:v>
      </x:c>
      <x:c r="E6865" s="472" t="str">
        <x:v>Input sumber</x:v>
      </x:c>
      <x:c r="F6865" s="472" t="str">
        <x:v>10 Sep 2026 14.59 WIB</x:v>
      </x:c>
    </x:row>
    <x:row r="6866">
      <x:c r="A6866" s="472" t="str">
        <x:v>Resume Karyawan KPI</x:v>
      </x:c>
      <x:c r="B6866" s="472" t="str">
        <x:v>G61</x:v>
      </x:c>
      <x:c r="C6866" s="472" t="n">
        <x:v>4.888888889</x:v>
      </x:c>
      <x:c r="D6866" s="472" t="n">
        <x:v>4.9</x:v>
      </x:c>
      <x:c r="E6866" s="472" t="str">
        <x:v>Input sumber</x:v>
      </x:c>
      <x:c r="F6866" s="472" t="str">
        <x:v>10 Sep 2026 14.59 WIB</x:v>
      </x:c>
    </x:row>
    <x:row r="6867">
      <x:c r="A6867" s="472" t="str">
        <x:v>Resume Karyawan KPI</x:v>
      </x:c>
      <x:c r="B6867" s="472" t="str">
        <x:v>I61</x:v>
      </x:c>
      <x:c r="C6867" s="472" t="n">
        <x:v>4.888888889</x:v>
      </x:c>
      <x:c r="D6867" s="472" t="n">
        <x:v>4.9</x:v>
      </x:c>
      <x:c r="E6867" s="472" t="str">
        <x:v>Input sumber</x:v>
      </x:c>
      <x:c r="F6867" s="472" t="str">
        <x:v>10 Sep 2026 14.59 WIB</x:v>
      </x:c>
    </x:row>
    <x:row r="6868">
      <x:c r="A6868" s="472" t="str">
        <x:v>Resume Karyawan KPI</x:v>
      </x:c>
      <x:c r="B6868" s="472" t="str">
        <x:v>K61</x:v>
      </x:c>
      <x:c r="C6868" s="472" t="str">
        <x:v>'#N/A</x:v>
      </x:c>
      <x:c r="D6868" s="472" t="str">
        <x:v>'#N/A</x:v>
      </x:c>
      <x:c r="E6868" s="472" t="str">
        <x:v>Input sumber</x:v>
      </x:c>
      <x:c r="F6868" s="472" t="str">
        <x:v>10 Sep 2026 14.59 WIB</x:v>
      </x:c>
    </x:row>
    <x:row r="6869">
      <x:c r="A6869" s="472" t="str">
        <x:v>9</x:v>
      </x:c>
      <x:c r="B6869" s="472" t="str">
        <x:v>O65</x:v>
      </x:c>
      <x:c r="C6869" s="472"/>
      <x:c r="D6869" s="472" t="str">
        <x:v>INDAH</x:v>
      </x:c>
      <x:c r="E6869" s="472" t="str">
        <x:v>Input sumber</x:v>
      </x:c>
      <x:c r="F6869" s="472" t="str">
        <x:v>10 Sep 2026 14.59 WIB</x:v>
      </x:c>
    </x:row>
    <x:row r="6870">
      <x:c r="A6870" s="472" t="str">
        <x:v>9</x:v>
      </x:c>
      <x:c r="B6870" s="472" t="str">
        <x:v>C66</x:v>
      </x:c>
      <x:c r="C6870" s="472"/>
      <x:c r="D6870" s="472" t="str">
        <x:v>rental baterai cinemon</x:v>
      </x:c>
      <x:c r="E6870" s="472" t="str">
        <x:v>Input sumber</x:v>
      </x:c>
      <x:c r="F6870" s="472" t="str">
        <x:v>10 Sep 2026 14.59 WIB</x:v>
      </x:c>
    </x:row>
    <x:row r="6871">
      <x:c r="A6871" s="472" t="str">
        <x:v>9</x:v>
      </x:c>
      <x:c r="B6871" s="472" t="str">
        <x:v>D66</x:v>
      </x:c>
      <x:c r="C6871" s="472"/>
      <x:c r="D6871" s="472" t="n">
        <x:v>-110000</x:v>
      </x:c>
      <x:c r="E6871" s="472" t="str">
        <x:v>Input sumber</x:v>
      </x:c>
      <x:c r="F6871" s="472" t="str">
        <x:v>10 Sep 2026 14.59 WIB</x:v>
      </x:c>
    </x:row>
    <x:row r="6872">
      <x:c r="A6872" s="472" t="str">
        <x:v>9</x:v>
      </x:c>
      <x:c r="B6872" s="472" t="str">
        <x:v>O66</x:v>
      </x:c>
      <x:c r="C6872" s="472"/>
      <x:c r="D6872" s="472" t="str">
        <x:v>AMEL</x:v>
      </x:c>
      <x:c r="E6872" s="472" t="str">
        <x:v>Input sumber</x:v>
      </x:c>
      <x:c r="F6872" s="472" t="str">
        <x:v>10 Sep 2026 14.59 WIB</x:v>
      </x:c>
    </x:row>
    <x:row r="6873">
      <x:c r="A6873" s="472" t="str">
        <x:v>9</x:v>
      </x:c>
      <x:c r="B6873" s="472" t="str">
        <x:v>O67</x:v>
      </x:c>
      <x:c r="C6873" s="472"/>
      <x:c r="D6873" s="472" t="str">
        <x:v>ADIF</x:v>
      </x:c>
      <x:c r="E6873" s="472" t="str">
        <x:v>Input sumber</x:v>
      </x:c>
      <x:c r="F6873" s="472" t="str">
        <x:v>10 Sep 2026 14.59 WIB</x:v>
      </x:c>
    </x:row>
    <x:row r="6874">
      <x:c r="A6874" s="472" t="str">
        <x:v>9</x:v>
      </x:c>
      <x:c r="B6874" s="472" t="str">
        <x:v>O68</x:v>
      </x:c>
      <x:c r="C6874" s="472"/>
      <x:c r="D6874" s="472" t="str">
        <x:v>SAKA</x:v>
      </x:c>
      <x:c r="E6874" s="472" t="str">
        <x:v>Input sumber</x:v>
      </x:c>
      <x:c r="F6874" s="472" t="str">
        <x:v>10 Sep 2026 14.59 WIB</x:v>
      </x:c>
    </x:row>
    <x:row r="6875">
      <x:c r="A6875" s="472" t="str">
        <x:v>9</x:v>
      </x:c>
      <x:c r="B6875" s="472" t="str">
        <x:v>L72</x:v>
      </x:c>
      <x:c r="C6875" s="472"/>
      <x:c r="D6875" s="472" t="n">
        <x:v>5</x:v>
      </x:c>
      <x:c r="E6875" s="472" t="str">
        <x:v>Input sumber</x:v>
      </x:c>
      <x:c r="F6875" s="472" t="str">
        <x:v>10 Sep 2026 14.59 WIB</x:v>
      </x:c>
    </x:row>
    <x:row r="6876">
      <x:c r="A6876" s="472" t="str">
        <x:v>9</x:v>
      </x:c>
      <x:c r="B6876" s="472" t="str">
        <x:v>M72</x:v>
      </x:c>
      <x:c r="C6876" s="472"/>
      <x:c r="D6876" s="472" t="n">
        <x:v>5</x:v>
      </x:c>
      <x:c r="E6876" s="472" t="str">
        <x:v>Input sumber</x:v>
      </x:c>
      <x:c r="F6876" s="472" t="str">
        <x:v>10 Sep 2026 14.59 WIB</x:v>
      </x:c>
    </x:row>
    <x:row r="6877">
      <x:c r="A6877" s="472" t="str">
        <x:v>9</x:v>
      </x:c>
      <x:c r="B6877" s="472" t="str">
        <x:v>N72</x:v>
      </x:c>
      <x:c r="C6877" s="472"/>
      <x:c r="D6877" s="472" t="n">
        <x:v>5</x:v>
      </x:c>
      <x:c r="E6877" s="472" t="str">
        <x:v>Input sumber</x:v>
      </x:c>
      <x:c r="F6877" s="472" t="str">
        <x:v>10 Sep 2026 14.59 WIB</x:v>
      </x:c>
    </x:row>
    <x:row r="6878">
      <x:c r="A6878" s="472" t="str">
        <x:v>9</x:v>
      </x:c>
      <x:c r="B6878" s="472" t="str">
        <x:v>O72</x:v>
      </x:c>
      <x:c r="C6878" s="472"/>
      <x:c r="D6878" s="472" t="n">
        <x:v>5</x:v>
      </x:c>
      <x:c r="E6878" s="472" t="str">
        <x:v>Input sumber</x:v>
      </x:c>
      <x:c r="F6878" s="472" t="str">
        <x:v>10 Sep 2026 14.59 WIB</x:v>
      </x:c>
    </x:row>
    <x:row r="6879">
      <x:c r="A6879" s="472" t="str">
        <x:v>9</x:v>
      </x:c>
      <x:c r="B6879" s="472" t="str">
        <x:v>P72</x:v>
      </x:c>
      <x:c r="C6879" s="472"/>
      <x:c r="D6879" s="472" t="n">
        <x:v>5</x:v>
      </x:c>
      <x:c r="E6879" s="472" t="str">
        <x:v>Input sumber</x:v>
      </x:c>
      <x:c r="F6879" s="472" t="str">
        <x:v>10 Sep 2026 14.59 WIB</x:v>
      </x:c>
    </x:row>
    <x:row r="6880">
      <x:c r="A6880" s="472" t="str">
        <x:v>9</x:v>
      </x:c>
      <x:c r="B6880" s="472" t="str">
        <x:v>K73</x:v>
      </x:c>
      <x:c r="C6880" s="472"/>
      <x:c r="D6880" s="472" t="str">
        <x:v>AMEL</x:v>
      </x:c>
      <x:c r="E6880" s="472" t="str">
        <x:v>Input sumber</x:v>
      </x:c>
      <x:c r="F6880" s="472" t="str">
        <x:v>10 Sep 2026 14.59 WIB</x:v>
      </x:c>
    </x:row>
    <x:row r="6881">
      <x:c r="A6881" s="472" t="str">
        <x:v>9</x:v>
      </x:c>
      <x:c r="B6881" s="472" t="str">
        <x:v>L73</x:v>
      </x:c>
      <x:c r="C6881" s="472"/>
      <x:c r="D6881" s="472" t="n">
        <x:v>5</x:v>
      </x:c>
      <x:c r="E6881" s="472" t="str">
        <x:v>Input sumber</x:v>
      </x:c>
      <x:c r="F6881" s="472" t="str">
        <x:v>10 Sep 2026 14.59 WIB</x:v>
      </x:c>
    </x:row>
    <x:row r="6882">
      <x:c r="A6882" s="472" t="str">
        <x:v>9</x:v>
      </x:c>
      <x:c r="B6882" s="472" t="str">
        <x:v>M73</x:v>
      </x:c>
      <x:c r="C6882" s="472"/>
      <x:c r="D6882" s="472" t="n">
        <x:v>5</x:v>
      </x:c>
      <x:c r="E6882" s="472" t="str">
        <x:v>Input sumber</x:v>
      </x:c>
      <x:c r="F6882" s="472" t="str">
        <x:v>10 Sep 2026 14.59 WIB</x:v>
      </x:c>
    </x:row>
    <x:row r="6883">
      <x:c r="A6883" s="472" t="str">
        <x:v>9</x:v>
      </x:c>
      <x:c r="B6883" s="472" t="str">
        <x:v>N73</x:v>
      </x:c>
      <x:c r="C6883" s="472"/>
      <x:c r="D6883" s="472" t="n">
        <x:v>5</x:v>
      </x:c>
      <x:c r="E6883" s="472" t="str">
        <x:v>Input sumber</x:v>
      </x:c>
      <x:c r="F6883" s="472" t="str">
        <x:v>10 Sep 2026 14.59 WIB</x:v>
      </x:c>
    </x:row>
    <x:row r="6884">
      <x:c r="A6884" s="472" t="str">
        <x:v>9</x:v>
      </x:c>
      <x:c r="B6884" s="472" t="str">
        <x:v>O73</x:v>
      </x:c>
      <x:c r="C6884" s="472"/>
      <x:c r="D6884" s="472" t="n">
        <x:v>5</x:v>
      </x:c>
      <x:c r="E6884" s="472" t="str">
        <x:v>Input sumber</x:v>
      </x:c>
      <x:c r="F6884" s="472" t="str">
        <x:v>10 Sep 2026 14.59 WIB</x:v>
      </x:c>
    </x:row>
    <x:row r="6885">
      <x:c r="A6885" s="472" t="str">
        <x:v>9</x:v>
      </x:c>
      <x:c r="B6885" s="472" t="str">
        <x:v>P73</x:v>
      </x:c>
      <x:c r="C6885" s="472"/>
      <x:c r="D6885" s="472" t="n">
        <x:v>5</x:v>
      </x:c>
      <x:c r="E6885" s="472" t="str">
        <x:v>Input sumber</x:v>
      </x:c>
      <x:c r="F6885" s="472" t="str">
        <x:v>10 Sep 2026 14.59 WIB</x:v>
      </x:c>
    </x:row>
    <x:row r="6886">
      <x:c r="A6886" s="472" t="str">
        <x:v>9</x:v>
      </x:c>
      <x:c r="B6886" s="472" t="str">
        <x:v>AC73</x:v>
      </x:c>
      <x:c r="C6886" s="472"/>
      <x:c r="D6886" s="472" t="n">
        <x:v>100</x:v>
      </x:c>
      <x:c r="E6886" s="472" t="str">
        <x:v>Input sumber</x:v>
      </x:c>
      <x:c r="F6886" s="472" t="str">
        <x:v>10 Sep 2026 14.59 WIB</x:v>
      </x:c>
    </x:row>
    <x:row r="6887">
      <x:c r="A6887" s="472" t="str">
        <x:v>9</x:v>
      </x:c>
      <x:c r="B6887" s="472" t="str">
        <x:v>AD73</x:v>
      </x:c>
      <x:c r="C6887" s="472"/>
      <x:c r="D6887" s="472" t="str">
        <x:v>Sangat Baik</x:v>
      </x:c>
      <x:c r="E6887" s="472" t="str">
        <x:v>Input sumber</x:v>
      </x:c>
      <x:c r="F6887" s="472" t="str">
        <x:v>10 Sep 2026 14.59 WIB</x:v>
      </x:c>
    </x:row>
    <x:row r="6888">
      <x:c r="A6888" s="472" t="str">
        <x:v>9</x:v>
      </x:c>
      <x:c r="B6888" s="472" t="str">
        <x:v>AE73</x:v>
      </x:c>
      <x:c r="C6888" s="472"/>
      <x:c r="D6888" s="472" t="str">
        <x:v>Admin/CS</x:v>
      </x:c>
      <x:c r="E6888" s="472" t="str">
        <x:v>Input sumber</x:v>
      </x:c>
      <x:c r="F6888" s="472" t="str">
        <x:v>10 Sep 2026 14.59 WIB</x:v>
      </x:c>
    </x:row>
    <x:row r="6889">
      <x:c r="A6889" s="472" t="str">
        <x:v>9</x:v>
      </x:c>
      <x:c r="B6889" s="472" t="str">
        <x:v>AF73</x:v>
      </x:c>
      <x:c r="C6889" s="472"/>
      <x:c r="D6889" s="472" t="n">
        <x:v>1</x:v>
      </x:c>
      <x:c r="E6889" s="472" t="str">
        <x:v>Input sumber</x:v>
      </x:c>
      <x:c r="F6889" s="472" t="str">
        <x:v>10 Sep 2026 14.59 WIB</x:v>
      </x:c>
    </x:row>
    <x:row r="6890">
      <x:c r="A6890" s="472" t="str">
        <x:v>9</x:v>
      </x:c>
      <x:c r="B6890" s="472" t="str">
        <x:v>AG73</x:v>
      </x:c>
      <x:c r="C6890" s="472"/>
      <x:c r="D6890" s="472" t="str">
        <x:v>AMEL</x:v>
      </x:c>
      <x:c r="E6890" s="472" t="str">
        <x:v>Input sumber</x:v>
      </x:c>
      <x:c r="F6890" s="472" t="str">
        <x:v>10 Sep 2026 14.59 WIB</x:v>
      </x:c>
    </x:row>
    <x:row r="6891">
      <x:c r="A6891" s="472" t="str">
        <x:v>9</x:v>
      </x:c>
      <x:c r="B6891" s="472" t="str">
        <x:v>K74</x:v>
      </x:c>
      <x:c r="C6891" s="472"/>
      <x:c r="D6891" s="472" t="str">
        <x:v>ADIF</x:v>
      </x:c>
      <x:c r="E6891" s="472" t="str">
        <x:v>Input sumber</x:v>
      </x:c>
      <x:c r="F6891" s="472" t="str">
        <x:v>10 Sep 2026 14.59 WIB</x:v>
      </x:c>
    </x:row>
    <x:row r="6892">
      <x:c r="A6892" s="472" t="str">
        <x:v>9</x:v>
      </x:c>
      <x:c r="B6892" s="472" t="str">
        <x:v>L74</x:v>
      </x:c>
      <x:c r="C6892" s="472"/>
      <x:c r="D6892" s="472" t="n">
        <x:v>5</x:v>
      </x:c>
      <x:c r="E6892" s="472" t="str">
        <x:v>Input sumber</x:v>
      </x:c>
      <x:c r="F6892" s="472" t="str">
        <x:v>10 Sep 2026 14.59 WIB</x:v>
      </x:c>
    </x:row>
    <x:row r="6893">
      <x:c r="A6893" s="472" t="str">
        <x:v>9</x:v>
      </x:c>
      <x:c r="B6893" s="472" t="str">
        <x:v>M74</x:v>
      </x:c>
      <x:c r="C6893" s="472"/>
      <x:c r="D6893" s="472" t="n">
        <x:v>5</x:v>
      </x:c>
      <x:c r="E6893" s="472" t="str">
        <x:v>Input sumber</x:v>
      </x:c>
      <x:c r="F6893" s="472" t="str">
        <x:v>10 Sep 2026 14.59 WIB</x:v>
      </x:c>
    </x:row>
    <x:row r="6894">
      <x:c r="A6894" s="472" t="str">
        <x:v>9</x:v>
      </x:c>
      <x:c r="B6894" s="472" t="str">
        <x:v>N74</x:v>
      </x:c>
      <x:c r="C6894" s="472"/>
      <x:c r="D6894" s="472" t="n">
        <x:v>5</x:v>
      </x:c>
      <x:c r="E6894" s="472" t="str">
        <x:v>Input sumber</x:v>
      </x:c>
      <x:c r="F6894" s="472" t="str">
        <x:v>10 Sep 2026 14.59 WIB</x:v>
      </x:c>
    </x:row>
    <x:row r="6895">
      <x:c r="A6895" s="472" t="str">
        <x:v>9</x:v>
      </x:c>
      <x:c r="B6895" s="472" t="str">
        <x:v>O74</x:v>
      </x:c>
      <x:c r="C6895" s="472"/>
      <x:c r="D6895" s="472" t="n">
        <x:v>5</x:v>
      </x:c>
      <x:c r="E6895" s="472" t="str">
        <x:v>Input sumber</x:v>
      </x:c>
      <x:c r="F6895" s="472" t="str">
        <x:v>10 Sep 2026 14.59 WIB</x:v>
      </x:c>
    </x:row>
    <x:row r="6896">
      <x:c r="A6896" s="472" t="str">
        <x:v>9</x:v>
      </x:c>
      <x:c r="B6896" s="472" t="str">
        <x:v>P74</x:v>
      </x:c>
      <x:c r="C6896" s="472"/>
      <x:c r="D6896" s="472" t="n">
        <x:v>5</x:v>
      </x:c>
      <x:c r="E6896" s="472" t="str">
        <x:v>Input sumber</x:v>
      </x:c>
      <x:c r="F6896" s="472" t="str">
        <x:v>10 Sep 2026 14.59 WIB</x:v>
      </x:c>
    </x:row>
    <x:row r="6897">
      <x:c r="A6897" s="472" t="str">
        <x:v>9</x:v>
      </x:c>
      <x:c r="B6897" s="472" t="str">
        <x:v>AC74</x:v>
      </x:c>
      <x:c r="C6897" s="472"/>
      <x:c r="D6897" s="472" t="n">
        <x:v>100</x:v>
      </x:c>
      <x:c r="E6897" s="472" t="str">
        <x:v>Input sumber</x:v>
      </x:c>
      <x:c r="F6897" s="472" t="str">
        <x:v>10 Sep 2026 14.59 WIB</x:v>
      </x:c>
    </x:row>
    <x:row r="6898">
      <x:c r="A6898" s="472" t="str">
        <x:v>9</x:v>
      </x:c>
      <x:c r="B6898" s="472" t="str">
        <x:v>AD74</x:v>
      </x:c>
      <x:c r="C6898" s="472"/>
      <x:c r="D6898" s="472" t="str">
        <x:v>Sangat Baik</x:v>
      </x:c>
      <x:c r="E6898" s="472" t="str">
        <x:v>Input sumber</x:v>
      </x:c>
      <x:c r="F6898" s="472" t="str">
        <x:v>10 Sep 2026 14.59 WIB</x:v>
      </x:c>
    </x:row>
    <x:row r="6899">
      <x:c r="A6899" s="472" t="str">
        <x:v>9</x:v>
      </x:c>
      <x:c r="B6899" s="472" t="str">
        <x:v>AE74</x:v>
      </x:c>
      <x:c r="C6899" s="472"/>
      <x:c r="D6899" s="472" t="str">
        <x:v>Fotografer</x:v>
      </x:c>
      <x:c r="E6899" s="472" t="str">
        <x:v>Input sumber</x:v>
      </x:c>
      <x:c r="F6899" s="472" t="str">
        <x:v>10 Sep 2026 14.59 WIB</x:v>
      </x:c>
    </x:row>
    <x:row r="6900">
      <x:c r="A6900" s="472" t="str">
        <x:v>9</x:v>
      </x:c>
      <x:c r="B6900" s="472" t="str">
        <x:v>AF74</x:v>
      </x:c>
      <x:c r="C6900" s="472"/>
      <x:c r="D6900" s="472" t="n">
        <x:v>1</x:v>
      </x:c>
      <x:c r="E6900" s="472" t="str">
        <x:v>Input sumber</x:v>
      </x:c>
      <x:c r="F6900" s="472" t="str">
        <x:v>10 Sep 2026 14.59 WIB</x:v>
      </x:c>
    </x:row>
    <x:row r="6901">
      <x:c r="A6901" s="472" t="str">
        <x:v>9</x:v>
      </x:c>
      <x:c r="B6901" s="472" t="str">
        <x:v>AG74</x:v>
      </x:c>
      <x:c r="C6901" s="472"/>
      <x:c r="D6901" s="472" t="str">
        <x:v>ADIF</x:v>
      </x:c>
      <x:c r="E6901" s="472" t="str">
        <x:v>Input sumber</x:v>
      </x:c>
      <x:c r="F6901" s="472" t="str">
        <x:v>10 Sep 2026 14.59 WIB</x:v>
      </x:c>
    </x:row>
    <x:row r="6902">
      <x:c r="A6902" s="472" t="str">
        <x:v>9</x:v>
      </x:c>
      <x:c r="B6902" s="472" t="str">
        <x:v>K75</x:v>
      </x:c>
      <x:c r="C6902" s="472"/>
      <x:c r="D6902" s="472" t="str">
        <x:v>SAKA</x:v>
      </x:c>
      <x:c r="E6902" s="472" t="str">
        <x:v>Input sumber</x:v>
      </x:c>
      <x:c r="F6902" s="472" t="str">
        <x:v>10 Sep 2026 14.59 WIB</x:v>
      </x:c>
    </x:row>
    <x:row r="6903">
      <x:c r="A6903" s="472" t="str">
        <x:v>9</x:v>
      </x:c>
      <x:c r="B6903" s="472" t="str">
        <x:v>L75</x:v>
      </x:c>
      <x:c r="C6903" s="472"/>
      <x:c r="D6903" s="472" t="n">
        <x:v>5</x:v>
      </x:c>
      <x:c r="E6903" s="472" t="str">
        <x:v>Input sumber</x:v>
      </x:c>
      <x:c r="F6903" s="472" t="str">
        <x:v>10 Sep 2026 14.59 WIB</x:v>
      </x:c>
    </x:row>
    <x:row r="6904">
      <x:c r="A6904" s="472" t="str">
        <x:v>9</x:v>
      </x:c>
      <x:c r="B6904" s="472" t="str">
        <x:v>M75</x:v>
      </x:c>
      <x:c r="C6904" s="472"/>
      <x:c r="D6904" s="472" t="n">
        <x:v>5</x:v>
      </x:c>
      <x:c r="E6904" s="472" t="str">
        <x:v>Input sumber</x:v>
      </x:c>
      <x:c r="F6904" s="472" t="str">
        <x:v>10 Sep 2026 14.59 WIB</x:v>
      </x:c>
    </x:row>
    <x:row r="6905">
      <x:c r="A6905" s="472" t="str">
        <x:v>9</x:v>
      </x:c>
      <x:c r="B6905" s="472" t="str">
        <x:v>N75</x:v>
      </x:c>
      <x:c r="C6905" s="472"/>
      <x:c r="D6905" s="472" t="n">
        <x:v>5</x:v>
      </x:c>
      <x:c r="E6905" s="472" t="str">
        <x:v>Input sumber</x:v>
      </x:c>
      <x:c r="F6905" s="472" t="str">
        <x:v>10 Sep 2026 14.59 WIB</x:v>
      </x:c>
    </x:row>
    <x:row r="6906">
      <x:c r="A6906" s="472" t="str">
        <x:v>9</x:v>
      </x:c>
      <x:c r="B6906" s="472" t="str">
        <x:v>O75</x:v>
      </x:c>
      <x:c r="C6906" s="472"/>
      <x:c r="D6906" s="472" t="n">
        <x:v>5</x:v>
      </x:c>
      <x:c r="E6906" s="472" t="str">
        <x:v>Input sumber</x:v>
      </x:c>
      <x:c r="F6906" s="472" t="str">
        <x:v>10 Sep 2026 14.59 WIB</x:v>
      </x:c>
    </x:row>
    <x:row r="6907">
      <x:c r="A6907" s="472" t="str">
        <x:v>9</x:v>
      </x:c>
      <x:c r="B6907" s="472" t="str">
        <x:v>P75</x:v>
      </x:c>
      <x:c r="C6907" s="472"/>
      <x:c r="D6907" s="472" t="n">
        <x:v>5</x:v>
      </x:c>
      <x:c r="E6907" s="472" t="str">
        <x:v>Input sumber</x:v>
      </x:c>
      <x:c r="F6907" s="472" t="str">
        <x:v>10 Sep 2026 14.59 WIB</x:v>
      </x:c>
    </x:row>
    <x:row r="6908">
      <x:c r="A6908" s="472" t="str">
        <x:v>9</x:v>
      </x:c>
      <x:c r="B6908" s="472" t="str">
        <x:v>AC75</x:v>
      </x:c>
      <x:c r="C6908" s="472"/>
      <x:c r="D6908" s="472" t="n">
        <x:v>100</x:v>
      </x:c>
      <x:c r="E6908" s="472" t="str">
        <x:v>Input sumber</x:v>
      </x:c>
      <x:c r="F6908" s="472" t="str">
        <x:v>10 Sep 2026 14.59 WIB</x:v>
      </x:c>
    </x:row>
    <x:row r="6909">
      <x:c r="A6909" s="472" t="str">
        <x:v>9</x:v>
      </x:c>
      <x:c r="B6909" s="472" t="str">
        <x:v>AD75</x:v>
      </x:c>
      <x:c r="C6909" s="472"/>
      <x:c r="D6909" s="472" t="str">
        <x:v>Sangat Baik</x:v>
      </x:c>
      <x:c r="E6909" s="472" t="str">
        <x:v>Input sumber</x:v>
      </x:c>
      <x:c r="F6909" s="472" t="str">
        <x:v>10 Sep 2026 14.59 WIB</x:v>
      </x:c>
    </x:row>
    <x:row r="6910">
      <x:c r="A6910" s="472" t="str">
        <x:v>9</x:v>
      </x:c>
      <x:c r="B6910" s="472" t="str">
        <x:v>AE75</x:v>
      </x:c>
      <x:c r="C6910" s="472"/>
      <x:c r="D6910" s="472" t="str">
        <x:v>Fotografer</x:v>
      </x:c>
      <x:c r="E6910" s="472" t="str">
        <x:v>Input sumber</x:v>
      </x:c>
      <x:c r="F6910" s="472" t="str">
        <x:v>10 Sep 2026 14.59 WIB</x:v>
      </x:c>
    </x:row>
    <x:row r="6911">
      <x:c r="A6911" s="472" t="str">
        <x:v>9</x:v>
      </x:c>
      <x:c r="B6911" s="472" t="str">
        <x:v>AF75</x:v>
      </x:c>
      <x:c r="C6911" s="472"/>
      <x:c r="D6911" s="472" t="n">
        <x:v>1</x:v>
      </x:c>
      <x:c r="E6911" s="472" t="str">
        <x:v>Input sumber</x:v>
      </x:c>
      <x:c r="F6911" s="472" t="str">
        <x:v>10 Sep 2026 14.59 WIB</x:v>
      </x:c>
    </x:row>
    <x:row r="6912">
      <x:c r="A6912" s="472" t="str">
        <x:v>9</x:v>
      </x:c>
      <x:c r="B6912" s="472" t="str">
        <x:v>AG75</x:v>
      </x:c>
      <x:c r="C6912" s="472"/>
      <x:c r="D6912" s="472" t="str">
        <x:v>SAKA</x:v>
      </x:c>
      <x:c r="E6912" s="472" t="str">
        <x:v>Input sumber</x:v>
      </x:c>
      <x:c r="F6912" s="472" t="str">
        <x:v>10 Sep 2026 14.59 WIB</x:v>
      </x:c>
    </x:row>
    <x:row r="6913">
      <x:c r="A6913" s="472" t="str">
        <x:v>9</x:v>
      </x:c>
      <x:c r="B6913" s="472" t="str">
        <x:v>K83</x:v>
      </x:c>
      <x:c r="C6913" s="472"/>
      <x:c r="D6913" s="472" t="str">
        <x:v>AMEL</x:v>
      </x:c>
      <x:c r="E6913" s="472" t="str">
        <x:v>Input sumber</x:v>
      </x:c>
      <x:c r="F6913" s="472" t="str">
        <x:v>10 Sep 2026 14.59 WIB</x:v>
      </x:c>
    </x:row>
    <x:row r="6914">
      <x:c r="A6914" s="472" t="str">
        <x:v>10</x:v>
      </x:c>
      <x:c r="B6914" s="472" t="str">
        <x:v>C4</x:v>
      </x:c>
      <x:c r="C6914" s="472"/>
      <x:c r="D6914" s="472" t="str">
        <x:v>Cut Aureli</x:v>
      </x:c>
      <x:c r="E6914" s="472" t="str">
        <x:v>Input sumber</x:v>
      </x:c>
      <x:c r="F6914" s="472" t="str">
        <x:v>10 Sep 2026 14.59 WIB</x:v>
      </x:c>
    </x:row>
    <x:row r="6915">
      <x:c r="A6915" s="472" t="str">
        <x:v>10</x:v>
      </x:c>
      <x:c r="B6915" s="472" t="str">
        <x:v>D4</x:v>
      </x:c>
      <x:c r="C6915" s="472"/>
      <x:c r="D6915" s="472" t="str">
        <x:v>Add Edit</x:v>
      </x:c>
      <x:c r="E6915" s="472" t="str">
        <x:v>Input sumber</x:v>
      </x:c>
      <x:c r="F6915" s="472" t="str">
        <x:v>10 Sep 2026 14.59 WIB</x:v>
      </x:c>
    </x:row>
    <x:row r="6916">
      <x:c r="A6916" s="472" t="str">
        <x:v>10</x:v>
      </x:c>
      <x:c r="B6916" s="472" t="str">
        <x:v>E4</x:v>
      </x:c>
      <x:c r="C6916" s="472"/>
      <x:c r="D6916" s="472" t="n">
        <x:v>7</x:v>
      </x:c>
      <x:c r="E6916" s="472" t="str">
        <x:v>Input sumber</x:v>
      </x:c>
      <x:c r="F6916" s="472" t="str">
        <x:v>10 Sep 2026 14.59 WIB</x:v>
      </x:c>
    </x:row>
    <x:row r="6917">
      <x:c r="A6917" s="472" t="str">
        <x:v>10</x:v>
      </x:c>
      <x:c r="B6917" s="472" t="str">
        <x:v>F4</x:v>
      </x:c>
      <x:c r="C6917" s="472"/>
      <x:c r="D6917" s="472" t="str">
        <x:v>9 sept</x:v>
      </x:c>
      <x:c r="E6917" s="472" t="str">
        <x:v>Input sumber</x:v>
      </x:c>
      <x:c r="F6917" s="472" t="str">
        <x:v>10 Sep 2026 14.59 WIB</x:v>
      </x:c>
    </x:row>
    <x:row r="6918">
      <x:c r="A6918" s="472" t="str">
        <x:v>10</x:v>
      </x:c>
      <x:c r="B6918" s="472" t="str">
        <x:v>H4</x:v>
      </x:c>
      <x:c r="C6918" s="472"/>
      <x:c r="D6918" s="472" t="n">
        <x:v>70000</x:v>
      </x:c>
      <x:c r="E6918" s="472" t="str">
        <x:v>Input sumber</x:v>
      </x:c>
      <x:c r="F6918" s="472" t="str">
        <x:v>10 Sep 2026 14.59 WIB</x:v>
      </x:c>
    </x:row>
    <x:row r="6919">
      <x:c r="A6919" s="472" t="str">
        <x:v>10</x:v>
      </x:c>
      <x:c r="B6919" s="472" t="str">
        <x:v>I4</x:v>
      </x:c>
      <x:c r="C6919" s="472"/>
      <x:c r="D6919" s="472" t="str">
        <x:v>Lunas</x:v>
      </x:c>
      <x:c r="E6919" s="472" t="str">
        <x:v>Input sumber</x:v>
      </x:c>
      <x:c r="F6919" s="472" t="str">
        <x:v>10 Sep 2026 14.59 WIB</x:v>
      </x:c>
    </x:row>
    <x:row r="6920">
      <x:c r="A6920" s="472" t="str">
        <x:v>10</x:v>
      </x:c>
      <x:c r="B6920" s="472" t="str">
        <x:v>J4</x:v>
      </x:c>
      <x:c r="C6920" s="472"/>
      <x:c r="D6920" s="472" t="str">
        <x:v>-</x:v>
      </x:c>
      <x:c r="E6920" s="472" t="str">
        <x:v>Input sumber</x:v>
      </x:c>
      <x:c r="F6920" s="472" t="str">
        <x:v>10 Sep 2026 14.59 WIB</x:v>
      </x:c>
    </x:row>
    <x:row r="6921">
      <x:c r="A6921" s="472" t="str">
        <x:v>10</x:v>
      </x:c>
      <x:c r="B6921" s="472" t="str">
        <x:v>K4</x:v>
      </x:c>
      <x:c r="C6921" s="472"/>
      <x:c r="D6921" s="472" t="str">
        <x:v>Uploaded</x:v>
      </x:c>
      <x:c r="E6921" s="472" t="str">
        <x:v>Input sumber</x:v>
      </x:c>
      <x:c r="F6921" s="472" t="str">
        <x:v>10 Sep 2026 14.59 WIB</x:v>
      </x:c>
    </x:row>
    <x:row r="6922">
      <x:c r="A6922" s="472" t="str">
        <x:v>10</x:v>
      </x:c>
      <x:c r="B6922" s="472" t="str">
        <x:v>L4</x:v>
      </x:c>
      <x:c r="C6922" s="472"/>
      <x:c r="D6922" s="472" t="str">
        <x:v>AMEL</x:v>
      </x:c>
      <x:c r="E6922" s="472" t="str">
        <x:v>Input sumber</x:v>
      </x:c>
      <x:c r="F6922" s="472" t="str">
        <x:v>10 Sep 2026 14.59 WIB</x:v>
      </x:c>
    </x:row>
    <x:row r="6923">
      <x:c r="A6923" s="472" t="str">
        <x:v>10</x:v>
      </x:c>
      <x:c r="B6923" s="472" t="str">
        <x:v>C5</x:v>
      </x:c>
      <x:c r="C6923" s="472"/>
      <x:c r="D6923" s="472" t="str">
        <x:v>stevy</x:v>
      </x:c>
      <x:c r="E6923" s="472" t="str">
        <x:v>Input sumber</x:v>
      </x:c>
      <x:c r="F6923" s="472" t="str">
        <x:v>10 Sep 2026 14.59 WIB</x:v>
      </x:c>
    </x:row>
    <x:row r="6924">
      <x:c r="A6924" s="472" t="str">
        <x:v>10</x:v>
      </x:c>
      <x:c r="B6924" s="472" t="str">
        <x:v>D5</x:v>
      </x:c>
      <x:c r="C6924" s="472"/>
      <x:c r="D6924" s="472" t="str">
        <x:v>Graduation</x:v>
      </x:c>
      <x:c r="E6924" s="472" t="str">
        <x:v>Input sumber</x:v>
      </x:c>
      <x:c r="F6924" s="472" t="str">
        <x:v>10 Sep 2026 14.59 WIB</x:v>
      </x:c>
    </x:row>
    <x:row r="6925">
      <x:c r="A6925" s="472" t="str">
        <x:v>10</x:v>
      </x:c>
      <x:c r="B6925" s="472" t="str">
        <x:v>F5</x:v>
      </x:c>
      <x:c r="C6925" s="472"/>
      <x:c r="D6925" s="472" t="str">
        <x:v>10 sept</x:v>
      </x:c>
      <x:c r="E6925" s="472" t="str">
        <x:v>Input sumber</x:v>
      </x:c>
      <x:c r="F6925" s="472" t="str">
        <x:v>10 Sep 2026 14.59 WIB</x:v>
      </x:c>
    </x:row>
    <x:row r="6926">
      <x:c r="A6926" s="472" t="str">
        <x:v>10</x:v>
      </x:c>
      <x:c r="B6926" s="472" t="str">
        <x:v>H5</x:v>
      </x:c>
      <x:c r="C6926" s="472"/>
      <x:c r="D6926" s="472" t="n">
        <x:v>290000</x:v>
      </x:c>
      <x:c r="E6926" s="472" t="str">
        <x:v>Input sumber</x:v>
      </x:c>
      <x:c r="F6926" s="472" t="str">
        <x:v>10 Sep 2026 14.59 WIB</x:v>
      </x:c>
    </x:row>
    <x:row r="6927">
      <x:c r="A6927" s="472" t="str">
        <x:v>10</x:v>
      </x:c>
      <x:c r="B6927" s="472" t="str">
        <x:v>I5</x:v>
      </x:c>
      <x:c r="C6927" s="472"/>
      <x:c r="D6927" s="472" t="str">
        <x:v>Lunas</x:v>
      </x:c>
      <x:c r="E6927" s="472" t="str">
        <x:v>Input sumber</x:v>
      </x:c>
      <x:c r="F6927" s="472" t="str">
        <x:v>10 Sep 2026 14.59 WIB</x:v>
      </x:c>
    </x:row>
    <x:row r="6928">
      <x:c r="A6928" s="472" t="str">
        <x:v>10</x:v>
      </x:c>
      <x:c r="B6928" s="472" t="str">
        <x:v>J5</x:v>
      </x:c>
      <x:c r="C6928" s="472"/>
      <x:c r="D6928" s="472" t="str">
        <x:v>Uploaded</x:v>
      </x:c>
      <x:c r="E6928" s="472" t="str">
        <x:v>Input sumber</x:v>
      </x:c>
      <x:c r="F6928" s="472" t="str">
        <x:v>10 Sep 2026 14.59 WIB</x:v>
      </x:c>
    </x:row>
    <x:row r="6929">
      <x:c r="A6929" s="472" t="str">
        <x:v>10</x:v>
      </x:c>
      <x:c r="B6929" s="472" t="str">
        <x:v>K5</x:v>
      </x:c>
      <x:c r="C6929" s="472"/>
      <x:c r="D6929" s="472" t="str">
        <x:v>Uploaded</x:v>
      </x:c>
      <x:c r="E6929" s="472" t="str">
        <x:v>Input sumber</x:v>
      </x:c>
      <x:c r="F6929" s="472" t="str">
        <x:v>10 Sep 2026 14.59 WIB</x:v>
      </x:c>
    </x:row>
    <x:row r="6930">
      <x:c r="A6930" s="472" t="str">
        <x:v>10</x:v>
      </x:c>
      <x:c r="B6930" s="472" t="str">
        <x:v>L5</x:v>
      </x:c>
      <x:c r="C6930" s="472"/>
      <x:c r="D6930" s="472" t="str">
        <x:v>AMEL</x:v>
      </x:c>
      <x:c r="E6930" s="472" t="str">
        <x:v>Input sumber</x:v>
      </x:c>
      <x:c r="F6930" s="472" t="str">
        <x:v>10 Sep 2026 14.59 WIB</x:v>
      </x:c>
    </x:row>
    <x:row r="6931">
      <x:c r="A6931" s="472" t="str">
        <x:v>10</x:v>
      </x:c>
      <x:c r="B6931" s="472" t="str">
        <x:v>M5</x:v>
      </x:c>
      <x:c r="C6931" s="472"/>
      <x:c r="D6931" s="472" t="str">
        <x:v>ADIF</x:v>
      </x:c>
      <x:c r="E6931" s="472" t="str">
        <x:v>Input sumber</x:v>
      </x:c>
      <x:c r="F6931" s="472" t="str">
        <x:v>10 Sep 2026 14.59 WIB</x:v>
      </x:c>
    </x:row>
    <x:row r="6932">
      <x:c r="A6932" s="472" t="str">
        <x:v>10</x:v>
      </x:c>
      <x:c r="B6932" s="472" t="str">
        <x:v>C6</x:v>
      </x:c>
      <x:c r="C6932" s="472"/>
      <x:c r="D6932" s="472" t="str">
        <x:v>Dima</x:v>
      </x:c>
      <x:c r="E6932" s="472" t="str">
        <x:v>Input sumber</x:v>
      </x:c>
      <x:c r="F6932" s="472" t="str">
        <x:v>10 Sep 2026 14.59 WIB</x:v>
      </x:c>
    </x:row>
    <x:row r="6933">
      <x:c r="A6933" s="472" t="str">
        <x:v>10</x:v>
      </x:c>
      <x:c r="B6933" s="472" t="str">
        <x:v>D6</x:v>
      </x:c>
      <x:c r="C6933" s="472"/>
      <x:c r="D6933" s="472" t="str">
        <x:v>Add Cetak</x:v>
      </x:c>
      <x:c r="E6933" s="472" t="str">
        <x:v>Input sumber</x:v>
      </x:c>
      <x:c r="F6933" s="472" t="str">
        <x:v>10 Sep 2026 14.59 WIB</x:v>
      </x:c>
    </x:row>
    <x:row r="6934">
      <x:c r="A6934" s="472" t="str">
        <x:v>10</x:v>
      </x:c>
      <x:c r="B6934" s="472" t="str">
        <x:v>E6</x:v>
      </x:c>
      <x:c r="C6934" s="472"/>
      <x:c r="D6934" s="472" t="str">
        <x:v>16R</x:v>
      </x:c>
      <x:c r="E6934" s="472" t="str">
        <x:v>Input sumber</x:v>
      </x:c>
      <x:c r="F6934" s="472" t="str">
        <x:v>10 Sep 2026 14.59 WIB</x:v>
      </x:c>
    </x:row>
    <x:row r="6935">
      <x:c r="A6935" s="472" t="str">
        <x:v>10</x:v>
      </x:c>
      <x:c r="B6935" s="472" t="str">
        <x:v>F6</x:v>
      </x:c>
      <x:c r="C6935" s="472"/>
      <x:c r="D6935" s="472" t="str">
        <x:v>8 sept</x:v>
      </x:c>
      <x:c r="E6935" s="472" t="str">
        <x:v>Input sumber</x:v>
      </x:c>
      <x:c r="F6935" s="472" t="str">
        <x:v>10 Sep 2026 14.59 WIB</x:v>
      </x:c>
    </x:row>
    <x:row r="6936">
      <x:c r="A6936" s="472" t="str">
        <x:v>10</x:v>
      </x:c>
      <x:c r="B6936" s="472" t="str">
        <x:v>H6</x:v>
      </x:c>
      <x:c r="C6936" s="472"/>
      <x:c r="D6936" s="472" t="n">
        <x:v>125000</x:v>
      </x:c>
      <x:c r="E6936" s="472" t="str">
        <x:v>Input sumber</x:v>
      </x:c>
      <x:c r="F6936" s="472" t="str">
        <x:v>10 Sep 2026 14.59 WIB</x:v>
      </x:c>
    </x:row>
    <x:row r="6937">
      <x:c r="A6937" s="472" t="str">
        <x:v>10</x:v>
      </x:c>
      <x:c r="B6937" s="472" t="str">
        <x:v>I6</x:v>
      </x:c>
      <x:c r="C6937" s="472"/>
      <x:c r="D6937" s="472" t="str">
        <x:v>Lunas</x:v>
      </x:c>
      <x:c r="E6937" s="472" t="str">
        <x:v>Input sumber</x:v>
      </x:c>
      <x:c r="F6937" s="472" t="str">
        <x:v>10 Sep 2026 14.59 WIB</x:v>
      </x:c>
    </x:row>
    <x:row r="6938">
      <x:c r="A6938" s="472" t="str">
        <x:v>10</x:v>
      </x:c>
      <x:c r="B6938" s="472" t="str">
        <x:v>J6</x:v>
      </x:c>
      <x:c r="C6938" s="472"/>
      <x:c r="D6938" s="472" t="str">
        <x:v>-</x:v>
      </x:c>
      <x:c r="E6938" s="472" t="str">
        <x:v>Input sumber</x:v>
      </x:c>
      <x:c r="F6938" s="472" t="str">
        <x:v>10 Sep 2026 14.59 WIB</x:v>
      </x:c>
    </x:row>
    <x:row r="6939">
      <x:c r="A6939" s="472" t="str">
        <x:v>10</x:v>
      </x:c>
      <x:c r="B6939" s="472" t="str">
        <x:v>K6</x:v>
      </x:c>
      <x:c r="C6939" s="472"/>
      <x:c r="D6939" s="472" t="str">
        <x:v>Uploaded</x:v>
      </x:c>
      <x:c r="E6939" s="472" t="str">
        <x:v>Input sumber</x:v>
      </x:c>
      <x:c r="F6939" s="472" t="str">
        <x:v>10 Sep 2026 14.59 WIB</x:v>
      </x:c>
    </x:row>
    <x:row r="6940">
      <x:c r="A6940" s="472" t="str">
        <x:v>10</x:v>
      </x:c>
      <x:c r="B6940" s="472" t="str">
        <x:v>L6</x:v>
      </x:c>
      <x:c r="C6940" s="472"/>
      <x:c r="D6940" s="472" t="str">
        <x:v>AMEL</x:v>
      </x:c>
      <x:c r="E6940" s="472" t="str">
        <x:v>Input sumber</x:v>
      </x:c>
      <x:c r="F6940" s="472" t="str">
        <x:v>10 Sep 2026 14.59 WIB</x:v>
      </x:c>
    </x:row>
    <x:row r="6941">
      <x:c r="A6941" s="472" t="str">
        <x:v>10</x:v>
      </x:c>
      <x:c r="B6941" s="472" t="str">
        <x:v>C7</x:v>
      </x:c>
      <x:c r="C6941" s="472"/>
      <x:c r="D6941" s="472" t="str">
        <x:v>Icca Lestari (Kelas RPL Kep S1 UMP)</x:v>
      </x:c>
      <x:c r="E6941" s="472" t="str">
        <x:v>Input sumber</x:v>
      </x:c>
      <x:c r="F6941" s="472" t="str">
        <x:v>10 Sep 2026 14.59 WIB</x:v>
      </x:c>
    </x:row>
    <x:row r="6942">
      <x:c r="A6942" s="472" t="str">
        <x:v>10</x:v>
      </x:c>
      <x:c r="B6942" s="472" t="str">
        <x:v>D7</x:v>
      </x:c>
      <x:c r="C6942" s="472"/>
      <x:c r="D6942" s="472" t="str">
        <x:v>Large Group</x:v>
      </x:c>
      <x:c r="E6942" s="472" t="str">
        <x:v>Input sumber</x:v>
      </x:c>
      <x:c r="F6942" s="472" t="str">
        <x:v>10 Sep 2026 14.59 WIB</x:v>
      </x:c>
    </x:row>
    <x:row r="6943">
      <x:c r="A6943" s="472" t="str">
        <x:v>10</x:v>
      </x:c>
      <x:c r="B6943" s="472" t="str">
        <x:v>F7</x:v>
      </x:c>
      <x:c r="C6943" s="472"/>
      <x:c r="D6943" s="472" t="str">
        <x:v>18 sept</x:v>
      </x:c>
      <x:c r="E6943" s="472" t="str">
        <x:v>Input sumber</x:v>
      </x:c>
      <x:c r="F6943" s="472" t="str">
        <x:v>10 Sep 2026 14.59 WIB</x:v>
      </x:c>
    </x:row>
    <x:row r="6944">
      <x:c r="A6944" s="472" t="str">
        <x:v>10</x:v>
      </x:c>
      <x:c r="B6944" s="472" t="str">
        <x:v>H7</x:v>
      </x:c>
      <x:c r="C6944" s="472"/>
      <x:c r="D6944" s="472" t="n">
        <x:v>100000</x:v>
      </x:c>
      <x:c r="E6944" s="472" t="str">
        <x:v>Input sumber</x:v>
      </x:c>
      <x:c r="F6944" s="472" t="str">
        <x:v>10 Sep 2026 14.59 WIB</x:v>
      </x:c>
    </x:row>
    <x:row r="6945">
      <x:c r="A6945" s="472" t="str">
        <x:v>10</x:v>
      </x:c>
      <x:c r="B6945" s="472" t="str">
        <x:v>I7</x:v>
      </x:c>
      <x:c r="C6945" s="472"/>
      <x:c r="D6945" s="472" t="str">
        <x:v>DP</x:v>
      </x:c>
      <x:c r="E6945" s="472" t="str">
        <x:v>Input sumber</x:v>
      </x:c>
      <x:c r="F6945" s="472" t="str">
        <x:v>10 Sep 2026 14.59 WIB</x:v>
      </x:c>
    </x:row>
    <x:row r="6946">
      <x:c r="A6946" s="472" t="str">
        <x:v>10</x:v>
      </x:c>
      <x:c r="B6946" s="472" t="str">
        <x:v>L7</x:v>
      </x:c>
      <x:c r="C6946" s="472"/>
      <x:c r="D6946" s="472" t="str">
        <x:v>AMEL</x:v>
      </x:c>
      <x:c r="E6946" s="472" t="str">
        <x:v>Input sumber</x:v>
      </x:c>
      <x:c r="F6946" s="472" t="str">
        <x:v>10 Sep 2026 14.59 WIB</x:v>
      </x:c>
    </x:row>
    <x:row r="6947">
      <x:c r="A6947" s="472" t="str">
        <x:v>10</x:v>
      </x:c>
      <x:c r="B6947" s="472" t="str">
        <x:v>C8</x:v>
      </x:c>
      <x:c r="C6947" s="472"/>
      <x:c r="D6947" s="472" t="str">
        <x:v>Mayzela</x:v>
      </x:c>
      <x:c r="E6947" s="472" t="str">
        <x:v>Input sumber</x:v>
      </x:c>
      <x:c r="F6947" s="472" t="str">
        <x:v>10 Sep 2026 14.59 WIB</x:v>
      </x:c>
    </x:row>
    <x:row r="6948">
      <x:c r="A6948" s="472" t="str">
        <x:v>10</x:v>
      </x:c>
      <x:c r="B6948" s="472" t="str">
        <x:v>D8</x:v>
      </x:c>
      <x:c r="C6948" s="472"/>
      <x:c r="D6948" s="472" t="str">
        <x:v>Graduation</x:v>
      </x:c>
      <x:c r="E6948" s="472" t="str">
        <x:v>Input sumber</x:v>
      </x:c>
      <x:c r="F6948" s="472" t="str">
        <x:v>10 Sep 2026 14.59 WIB</x:v>
      </x:c>
    </x:row>
    <x:row r="6949">
      <x:c r="A6949" s="472" t="str">
        <x:v>10</x:v>
      </x:c>
      <x:c r="B6949" s="472" t="str">
        <x:v>F8</x:v>
      </x:c>
      <x:c r="C6949" s="472"/>
      <x:c r="D6949" s="472" t="str">
        <x:v>4 okt</x:v>
      </x:c>
      <x:c r="E6949" s="472" t="str">
        <x:v>Input sumber</x:v>
      </x:c>
      <x:c r="F6949" s="472" t="str">
        <x:v>10 Sep 2026 14.59 WIB</x:v>
      </x:c>
    </x:row>
    <x:row r="6950">
      <x:c r="A6950" s="472" t="str">
        <x:v>10</x:v>
      </x:c>
      <x:c r="B6950" s="472" t="str">
        <x:v>H8</x:v>
      </x:c>
      <x:c r="C6950" s="472"/>
      <x:c r="D6950" s="472" t="n">
        <x:v>100000</x:v>
      </x:c>
      <x:c r="E6950" s="472" t="str">
        <x:v>Input sumber</x:v>
      </x:c>
      <x:c r="F6950" s="472" t="str">
        <x:v>10 Sep 2026 14.59 WIB</x:v>
      </x:c>
    </x:row>
    <x:row r="6951">
      <x:c r="A6951" s="472" t="str">
        <x:v>10</x:v>
      </x:c>
      <x:c r="B6951" s="472" t="str">
        <x:v>I8</x:v>
      </x:c>
      <x:c r="C6951" s="472"/>
      <x:c r="D6951" s="472" t="str">
        <x:v>DP</x:v>
      </x:c>
      <x:c r="E6951" s="472" t="str">
        <x:v>Input sumber</x:v>
      </x:c>
      <x:c r="F6951" s="472" t="str">
        <x:v>10 Sep 2026 14.59 WIB</x:v>
      </x:c>
    </x:row>
    <x:row r="6952">
      <x:c r="A6952" s="472" t="str">
        <x:v>10</x:v>
      </x:c>
      <x:c r="B6952" s="472" t="str">
        <x:v>L8</x:v>
      </x:c>
      <x:c r="C6952" s="472"/>
      <x:c r="D6952" s="472" t="str">
        <x:v>AMEL</x:v>
      </x:c>
      <x:c r="E6952" s="472" t="str">
        <x:v>Input sumber</x:v>
      </x:c>
      <x:c r="F6952" s="472" t="str">
        <x:v>10 Sep 2026 14.59 WIB</x:v>
      </x:c>
    </x:row>
    <x:row r="6953">
      <x:c r="A6953" s="472" t="str">
        <x:v>10</x:v>
      </x:c>
      <x:c r="B6953" s="472" t="str">
        <x:v>C9</x:v>
      </x:c>
      <x:c r="C6953" s="472"/>
      <x:c r="D6953" s="472" t="str">
        <x:v>Navan HES A</x:v>
      </x:c>
      <x:c r="E6953" s="472" t="str">
        <x:v>Input sumber</x:v>
      </x:c>
      <x:c r="F6953" s="472" t="str">
        <x:v>10 Sep 2026 14.59 WIB</x:v>
      </x:c>
    </x:row>
    <x:row r="6954">
      <x:c r="A6954" s="472" t="str">
        <x:v>10</x:v>
      </x:c>
      <x:c r="B6954" s="472" t="str">
        <x:v>D9</x:v>
      </x:c>
      <x:c r="C6954" s="472"/>
      <x:c r="D6954" s="472" t="str">
        <x:v>Large Group</x:v>
      </x:c>
      <x:c r="E6954" s="472" t="str">
        <x:v>Input sumber</x:v>
      </x:c>
      <x:c r="F6954" s="472" t="str">
        <x:v>10 Sep 2026 14.59 WIB</x:v>
      </x:c>
    </x:row>
    <x:row r="6955">
      <x:c r="A6955" s="472" t="str">
        <x:v>10</x:v>
      </x:c>
      <x:c r="B6955" s="472" t="str">
        <x:v>F9</x:v>
      </x:c>
      <x:c r="C6955" s="472"/>
      <x:c r="D6955" s="472" t="str">
        <x:v>14 sept</x:v>
      </x:c>
      <x:c r="E6955" s="472" t="str">
        <x:v>Input sumber</x:v>
      </x:c>
      <x:c r="F6955" s="472" t="str">
        <x:v>10 Sep 2026 14.59 WIB</x:v>
      </x:c>
    </x:row>
    <x:row r="6956">
      <x:c r="A6956" s="472" t="str">
        <x:v>10</x:v>
      </x:c>
      <x:c r="B6956" s="472" t="str">
        <x:v>H9</x:v>
      </x:c>
      <x:c r="C6956" s="472"/>
      <x:c r="D6956" s="472" t="n">
        <x:v>100000</x:v>
      </x:c>
      <x:c r="E6956" s="472" t="str">
        <x:v>Input sumber</x:v>
      </x:c>
      <x:c r="F6956" s="472" t="str">
        <x:v>10 Sep 2026 14.59 WIB</x:v>
      </x:c>
    </x:row>
    <x:row r="6957">
      <x:c r="A6957" s="472" t="str">
        <x:v>10</x:v>
      </x:c>
      <x:c r="B6957" s="472" t="str">
        <x:v>I9</x:v>
      </x:c>
      <x:c r="C6957" s="472"/>
      <x:c r="D6957" s="472" t="str">
        <x:v>DP</x:v>
      </x:c>
      <x:c r="E6957" s="472" t="str">
        <x:v>Input sumber</x:v>
      </x:c>
      <x:c r="F6957" s="472" t="str">
        <x:v>10 Sep 2026 14.59 WIB</x:v>
      </x:c>
    </x:row>
    <x:row r="6958">
      <x:c r="A6958" s="472" t="str">
        <x:v>10</x:v>
      </x:c>
      <x:c r="B6958" s="472" t="str">
        <x:v>L9</x:v>
      </x:c>
      <x:c r="C6958" s="472"/>
      <x:c r="D6958" s="472" t="str">
        <x:v>AMEL</x:v>
      </x:c>
      <x:c r="E6958" s="472" t="str">
        <x:v>Input sumber</x:v>
      </x:c>
      <x:c r="F6958" s="472" t="str">
        <x:v>10 Sep 2026 14.59 WIB</x:v>
      </x:c>
    </x:row>
    <x:row r="6959">
      <x:c r="A6959" s="472" t="str">
        <x:v>10</x:v>
      </x:c>
      <x:c r="B6959" s="472" t="str">
        <x:v>C10</x:v>
      </x:c>
      <x:c r="C6959" s="472"/>
      <x:c r="D6959" s="472" t="str">
        <x:v>Kanna</x:v>
      </x:c>
      <x:c r="E6959" s="472" t="str">
        <x:v>Input sumber</x:v>
      </x:c>
      <x:c r="F6959" s="472" t="str">
        <x:v>10 Sep 2026 14.59 WIB</x:v>
      </x:c>
    </x:row>
    <x:row r="6960">
      <x:c r="A6960" s="472" t="str">
        <x:v>10</x:v>
      </x:c>
      <x:c r="B6960" s="472" t="str">
        <x:v>D10</x:v>
      </x:c>
      <x:c r="C6960" s="472"/>
      <x:c r="D6960" s="472" t="str">
        <x:v>Large Group</x:v>
      </x:c>
      <x:c r="E6960" s="472" t="str">
        <x:v>Input sumber</x:v>
      </x:c>
      <x:c r="F6960" s="472" t="str">
        <x:v>10 Sep 2026 14.59 WIB</x:v>
      </x:c>
    </x:row>
    <x:row r="6961">
      <x:c r="A6961" s="472" t="str">
        <x:v>10</x:v>
      </x:c>
      <x:c r="B6961" s="472" t="str">
        <x:v>F10</x:v>
      </x:c>
      <x:c r="C6961" s="472"/>
      <x:c r="D6961" s="472" t="str">
        <x:v>12 sept</x:v>
      </x:c>
      <x:c r="E6961" s="472" t="str">
        <x:v>Input sumber</x:v>
      </x:c>
      <x:c r="F6961" s="472" t="str">
        <x:v>10 Sep 2026 14.59 WIB</x:v>
      </x:c>
    </x:row>
    <x:row r="6962">
      <x:c r="A6962" s="472" t="str">
        <x:v>10</x:v>
      </x:c>
      <x:c r="B6962" s="472" t="str">
        <x:v>H10</x:v>
      </x:c>
      <x:c r="C6962" s="472"/>
      <x:c r="D6962" s="472" t="n">
        <x:v>100000</x:v>
      </x:c>
      <x:c r="E6962" s="472" t="str">
        <x:v>Input sumber</x:v>
      </x:c>
      <x:c r="F6962" s="472" t="str">
        <x:v>10 Sep 2026 14.59 WIB</x:v>
      </x:c>
    </x:row>
    <x:row r="6963">
      <x:c r="A6963" s="472" t="str">
        <x:v>10</x:v>
      </x:c>
      <x:c r="B6963" s="472" t="str">
        <x:v>I10</x:v>
      </x:c>
      <x:c r="C6963" s="472"/>
      <x:c r="D6963" s="472" t="str">
        <x:v>DP</x:v>
      </x:c>
      <x:c r="E6963" s="472" t="str">
        <x:v>Input sumber</x:v>
      </x:c>
      <x:c r="F6963" s="472" t="str">
        <x:v>10 Sep 2026 14.59 WIB</x:v>
      </x:c>
    </x:row>
    <x:row r="6964">
      <x:c r="A6964" s="472" t="str">
        <x:v>10</x:v>
      </x:c>
      <x:c r="B6964" s="472" t="str">
        <x:v>L10</x:v>
      </x:c>
      <x:c r="C6964" s="472"/>
      <x:c r="D6964" s="472" t="str">
        <x:v>AMEL</x:v>
      </x:c>
      <x:c r="E6964" s="472" t="str">
        <x:v>Input sumber</x:v>
      </x:c>
      <x:c r="F6964" s="472" t="str">
        <x:v>10 Sep 2026 14.59 WIB</x:v>
      </x:c>
    </x:row>
    <x:row r="6965">
      <x:c r="A6965" s="472" t="str">
        <x:v>10</x:v>
      </x:c>
      <x:c r="B6965" s="472" t="str">
        <x:v>O23</x:v>
      </x:c>
      <x:c r="C6965" s="472"/>
      <x:c r="D6965" s="472" t="str">
        <x:v>AMEL</x:v>
      </x:c>
      <x:c r="E6965" s="472" t="str">
        <x:v>Input sumber</x:v>
      </x:c>
      <x:c r="F6965" s="472" t="str">
        <x:v>10 Sep 2026 14.59 WIB</x:v>
      </x:c>
    </x:row>
    <x:row r="6966">
      <x:c r="A6966" s="472" t="str">
        <x:v>10</x:v>
      </x:c>
      <x:c r="B6966" s="472" t="str">
        <x:v>O25</x:v>
      </x:c>
      <x:c r="C6966" s="472"/>
      <x:c r="D6966" s="472" t="str">
        <x:v>ADIF</x:v>
      </x:c>
      <x:c r="E6966" s="472" t="str">
        <x:v>Input sumber</x:v>
      </x:c>
      <x:c r="F6966" s="472" t="str">
        <x:v>10 Sep 2026 14.59 WIB</x:v>
      </x:c>
    </x:row>
    <x:row r="6967">
      <x:c r="A6967" s="472" t="str">
        <x:v>10</x:v>
      </x:c>
      <x:c r="B6967" s="472" t="str">
        <x:v>K32</x:v>
      </x:c>
      <x:c r="C6967" s="472"/>
      <x:c r="D6967" s="472" t="str">
        <x:v>ADIF</x:v>
      </x:c>
      <x:c r="E6967" s="472" t="str">
        <x:v>Input sumber</x:v>
      </x:c>
      <x:c r="F6967" s="472" t="str">
        <x:v>10 Sep 2026 14.59 WIB</x:v>
      </x:c>
    </x:row>
    <x:row r="6968">
      <x:c r="A6968" s="472" t="str">
        <x:v>10</x:v>
      </x:c>
      <x:c r="B6968" s="472" t="str">
        <x:v>AE32</x:v>
      </x:c>
      <x:c r="C6968" s="472"/>
      <x:c r="D6968" s="472" t="str">
        <x:v>Fotografer</x:v>
      </x:c>
      <x:c r="E6968" s="472" t="str">
        <x:v>Input sumber</x:v>
      </x:c>
      <x:c r="F6968" s="472" t="str">
        <x:v>10 Sep 2026 14.59 WIB</x:v>
      </x:c>
    </x:row>
    <x:row r="6969">
      <x:c r="A6969" s="472" t="str">
        <x:v>10</x:v>
      </x:c>
      <x:c r="B6969" s="472" t="str">
        <x:v>AG32</x:v>
      </x:c>
      <x:c r="C6969" s="472"/>
      <x:c r="D6969" s="472" t="str">
        <x:v>ADIF</x:v>
      </x:c>
      <x:c r="E6969" s="472" t="str">
        <x:v>Input sumber</x:v>
      </x:c>
      <x:c r="F6969" s="472" t="str">
        <x:v>10 Sep 2026 14.59 WIB</x:v>
      </x:c>
    </x:row>
    <x:row r="6970">
      <x:c r="A6970" s="472" t="str">
        <x:v>Resume Karyawan KPI</x:v>
      </x:c>
      <x:c r="B6970" s="472" t="str">
        <x:v>BD18</x:v>
      </x:c>
      <x:c r="C6970" s="472"/>
      <x:c r="D6970" s="472" t="n">
        <x:v>100</x:v>
      </x:c>
      <x:c r="E6970" s="472" t="str">
        <x:v>Input sumber</x:v>
      </x:c>
      <x:c r="F6970" s="472" t="str">
        <x:v>10 Sep 2026 14.59 WIB</x:v>
      </x:c>
    </x:row>
    <x:row r="6971">
      <x:c r="A6971" s="472" t="str">
        <x:v>Schedule reguler</x:v>
      </x:c>
      <x:c r="B6971" s="472" t="str">
        <x:v>Tanggal 10!C8 → C7</x:v>
      </x:c>
      <x:c r="C6971" s="472" t="str">
        <x:v>Stevy | BK124</x:v>
      </x:c>
      <x:c r="D6971" s="472" t="str">
        <x:v>Stevy | BK124</x:v>
      </x:c>
      <x:c r="E6971" s="472" t="str">
        <x:v>Pindah slot, ID dipertahankan</x:v>
      </x:c>
      <x:c r="F6971" s="472" t="str">
        <x:v>10 Sep 2026 14.59 WIB</x:v>
      </x:c>
    </x:row>
    <x:row r="6972">
      <x:c r="A6972" s="472" t="str">
        <x:v>Schedule reguler</x:v>
      </x:c>
      <x:c r="B6972" s="472" t="str">
        <x:v>Tanggal 22!C20 → C28</x:v>
      </x:c>
      <x:c r="C6972" s="472" t="str">
        <x:v>Adioni | BK143</x:v>
      </x:c>
      <x:c r="D6972" s="472" t="str">
        <x:v>Adioni | BK143</x:v>
      </x:c>
      <x:c r="E6972" s="472" t="str">
        <x:v>Pindah slot, ID dipertahankan</x:v>
      </x:c>
      <x:c r="F6972" s="472" t="str">
        <x:v>10 Sep 2026 14.59 WIB</x:v>
      </x:c>
    </x:row>
    <x:row r="6973">
      <x:c r="A6973" s="472" t="str">
        <x:v>Schedule reguler</x:v>
      </x:c>
      <x:c r="B6973" s="472" t="str">
        <x:v>Tanggal 12!C18</x:v>
      </x:c>
      <x:c r="C6973" s="472"/>
      <x:c r="D6973" s="472" t="str">
        <x:v>Kanna | LG 7 | dp 100</x:v>
      </x:c>
      <x:c r="E6973" s="472" t="str">
        <x:v>Booking baru</x:v>
      </x:c>
      <x:c r="F6973" s="472" t="str">
        <x:v>10 Sep 2026 14.59 WIB</x:v>
      </x:c>
    </x:row>
    <x:row r="6974">
      <x:c r="A6974" s="472" t="str">
        <x:v>Schedule reguler</x:v>
      </x:c>
      <x:c r="B6974" s="472" t="str">
        <x:v>Tanggal 14!C19</x:v>
      </x:c>
      <x:c r="C6974" s="472"/>
      <x:c r="D6974" s="472" t="str">
        <x:v>Navan HES A | LG 34 | dp 100</x:v>
      </x:c>
      <x:c r="E6974" s="472" t="str">
        <x:v>Booking baru</x:v>
      </x:c>
      <x:c r="F6974" s="472" t="str">
        <x:v>10 Sep 2026 14.59 WIB</x:v>
      </x:c>
    </x:row>
    <x:row r="6975">
      <x:c r="A6975" s="472" t="str">
        <x:v>Schedule reguler</x:v>
      </x:c>
      <x:c r="B6975" s="472" t="str">
        <x:v>Tanggal 18!C11</x:v>
      </x:c>
      <x:c r="C6975" s="472"/>
      <x:c r="D6975" s="472" t="str">
        <x:v>Icca Lestari (Kelas RPL Kep S1 UMP) | LG 39 | dp 100</x:v>
      </x:c>
      <x:c r="E6975" s="472" t="str">
        <x:v>Booking baru</x:v>
      </x:c>
      <x:c r="F6975" s="472" t="str">
        <x:v>10 Sep 2026 14.59 WIB</x:v>
      </x:c>
    </x:row>
    <x:row r="6976">
      <x:c r="A6976" s="472" t="str">
        <x:v>Schedule reguler</x:v>
      </x:c>
      <x:c r="B6976" s="472" t="str">
        <x:v>Penanda non-booking</x:v>
      </x:c>
      <x:c r="C6976" s="472"/>
      <x:c r="D6976" s="472" t="str">
        <x:v>WISUDA dan slot lanjutan dipertahankan sebagai penanda</x:v>
      </x:c>
      <x:c r="E6976" s="472" t="str">
        <x:v>Tidak dihitung sebagai booking</x:v>
      </x:c>
      <x:c r="F6976" s="472" t="str">
        <x:v>10 Sep 2026 14.59 WIB</x:v>
      </x:c>
    </x:row>
    <x:row r="6977">
      <x:c r="A6977" s="472" t="str">
        <x:v>Historis</x:v>
      </x:c>
      <x:c r="B6977" s="472" t="str">
        <x:v>Rekap Gabungan F11:W22</x:v>
      </x:c>
      <x:c r="C6977" s="472" t="str">
        <x:v>Tidak berubah</x:v>
      </x:c>
      <x:c r="D6977" s="472" t="str">
        <x:v>Tidak berubah</x:v>
      </x:c>
      <x:c r="E6977" s="472" t="str">
        <x:v>Sumber dibaca ulang</x:v>
      </x:c>
      <x:c r="F6977" s="472" t="str">
        <x:v>10 Sep 2026 14.59 WIB</x:v>
      </x:c>
    </x:row>
    <x:row r="6979">
      <x:c r="A6979" s="481" t="str">
        <x:v>Sheet sumber</x:v>
      </x:c>
      <x:c r="B6979" s="481" t="str">
        <x:v>Sel sumber</x:v>
      </x:c>
      <x:c r="C6979" s="481" t="str">
        <x:v>Nilai sebelumnya</x:v>
      </x:c>
      <x:c r="D6979" s="481" t="str">
        <x:v>Nilai terbaru</x:v>
      </x:c>
      <x:c r="E6979" s="481" t="str">
        <x:v>Jenis perubahan</x:v>
      </x:c>
      <x:c r="F6979" s="481" t="str">
        <x:v>10 Sep 2026 21.45 WIB</x:v>
      </x:c>
    </x:row>
    <x:row r="6980">
      <x:c r="A6980" s="472" t="str">
        <x:v>7</x:v>
      </x:c>
      <x:c r="B6980" s="472" t="str">
        <x:v>AC30</x:v>
      </x:c>
      <x:c r="C6980" s="472"/>
      <x:c r="D6980" s="472" t="n">
        <x:v>93</x:v>
      </x:c>
      <x:c r="E6980" s="472" t="str">
        <x:v>Input sumber</x:v>
      </x:c>
      <x:c r="F6980" s="472" t="str">
        <x:v>10 Sep 2026 21.45 WIB</x:v>
      </x:c>
    </x:row>
    <x:row r="6981">
      <x:c r="A6981" s="472" t="str">
        <x:v>7</x:v>
      </x:c>
      <x:c r="B6981" s="472" t="str">
        <x:v>AD30</x:v>
      </x:c>
      <x:c r="C6981" s="472"/>
      <x:c r="D6981" s="472" t="str">
        <x:v>Sangat Baik</x:v>
      </x:c>
      <x:c r="E6981" s="472" t="str">
        <x:v>Input sumber</x:v>
      </x:c>
      <x:c r="F6981" s="472" t="str">
        <x:v>10 Sep 2026 21.45 WIB</x:v>
      </x:c>
    </x:row>
    <x:row r="6982">
      <x:c r="A6982" s="472" t="str">
        <x:v>7</x:v>
      </x:c>
      <x:c r="B6982" s="472" t="str">
        <x:v>AF30</x:v>
      </x:c>
      <x:c r="C6982" s="472"/>
      <x:c r="D6982" s="472" t="n">
        <x:v>1</x:v>
      </x:c>
      <x:c r="E6982" s="472" t="str">
        <x:v>Input sumber</x:v>
      </x:c>
      <x:c r="F6982" s="472" t="str">
        <x:v>10 Sep 2026 21.45 WIB</x:v>
      </x:c>
    </x:row>
    <x:row r="6983">
      <x:c r="A6983" s="472" t="str">
        <x:v>9</x:v>
      </x:c>
      <x:c r="B6983" s="472" t="str">
        <x:v>M90</x:v>
      </x:c>
      <x:c r="C6983" s="472"/>
      <x:c r="D6983" s="472" t="n">
        <x:v>0.212121212</x:v>
      </x:c>
      <x:c r="E6983" s="472" t="str">
        <x:v>Input sumber</x:v>
      </x:c>
      <x:c r="F6983" s="472" t="str">
        <x:v>10 Sep 2026 21.45 WIB</x:v>
      </x:c>
    </x:row>
    <x:row r="6984">
      <x:c r="A6984" s="472" t="str">
        <x:v>10</x:v>
      </x:c>
      <x:c r="B6984" s="472" t="str">
        <x:v>G19</x:v>
      </x:c>
      <x:c r="C6984" s="472" t="n">
        <x:v>0</x:v>
      </x:c>
      <x:c r="D6984" s="472" t="n">
        <x:v>175000</x:v>
      </x:c>
      <x:c r="E6984" s="472" t="str">
        <x:v>Input sumber</x:v>
      </x:c>
      <x:c r="F6984" s="472" t="str">
        <x:v>10 Sep 2026 21.45 WIB</x:v>
      </x:c>
    </x:row>
    <x:row r="6985">
      <x:c r="A6985" s="472" t="str">
        <x:v>10</x:v>
      </x:c>
      <x:c r="B6985" s="472" t="str">
        <x:v>H19</x:v>
      </x:c>
      <x:c r="C6985" s="472" t="n">
        <x:v>885000</x:v>
      </x:c>
      <x:c r="D6985" s="472" t="n">
        <x:v>2570000</x:v>
      </x:c>
      <x:c r="E6985" s="472" t="str">
        <x:v>Input sumber</x:v>
      </x:c>
      <x:c r="F6985" s="472" t="str">
        <x:v>10 Sep 2026 21.45 WIB</x:v>
      </x:c>
    </x:row>
    <x:row r="6986">
      <x:c r="A6986" s="472" t="str">
        <x:v>10</x:v>
      </x:c>
      <x:c r="B6986" s="472" t="str">
        <x:v>D23</x:v>
      </x:c>
      <x:c r="C6986" s="472" t="n">
        <x:v>0</x:v>
      </x:c>
      <x:c r="D6986" s="472" t="n">
        <x:v>175000</x:v>
      </x:c>
      <x:c r="E6986" s="472" t="str">
        <x:v>Input sumber</x:v>
      </x:c>
      <x:c r="F6986" s="472" t="str">
        <x:v>10 Sep 2026 21.45 WIB</x:v>
      </x:c>
    </x:row>
    <x:row r="6987">
      <x:c r="A6987" s="472" t="str">
        <x:v>10</x:v>
      </x:c>
      <x:c r="B6987" s="472" t="str">
        <x:v>D34</x:v>
      </x:c>
      <x:c r="C6987" s="472" t="n">
        <x:v>0</x:v>
      </x:c>
      <x:c r="D6987" s="472" t="n">
        <x:v>175000</x:v>
      </x:c>
      <x:c r="E6987" s="472" t="str">
        <x:v>Input sumber</x:v>
      </x:c>
      <x:c r="F6987" s="472" t="str">
        <x:v>10 Sep 2026 21.45 WIB</x:v>
      </x:c>
    </x:row>
    <x:row r="6988">
      <x:c r="A6988" s="472" t="str">
        <x:v>10</x:v>
      </x:c>
      <x:c r="B6988" s="472" t="str">
        <x:v>M45</x:v>
      </x:c>
      <x:c r="C6988" s="472" t="n">
        <x:v>4</x:v>
      </x:c>
      <x:c r="D6988" s="472" t="n">
        <x:v>7</x:v>
      </x:c>
      <x:c r="E6988" s="472" t="str">
        <x:v>Input sumber</x:v>
      </x:c>
      <x:c r="F6988" s="472" t="str">
        <x:v>10 Sep 2026 21.45 WIB</x:v>
      </x:c>
    </x:row>
    <x:row r="6989">
      <x:c r="A6989" s="472" t="str">
        <x:v>10</x:v>
      </x:c>
      <x:c r="B6989" s="472" t="str">
        <x:v>M46</x:v>
      </x:c>
      <x:c r="C6989" s="472" t="n">
        <x:v>3</x:v>
      </x:c>
      <x:c r="D6989" s="472" t="n">
        <x:v>8</x:v>
      </x:c>
      <x:c r="E6989" s="472" t="str">
        <x:v>Input sumber</x:v>
      </x:c>
      <x:c r="F6989" s="472" t="str">
        <x:v>10 Sep 2026 21.45 WIB</x:v>
      </x:c>
    </x:row>
    <x:row r="6990">
      <x:c r="A6990" s="472" t="str">
        <x:v>10</x:v>
      </x:c>
      <x:c r="B6990" s="472" t="str">
        <x:v>M47</x:v>
      </x:c>
      <x:c r="C6990" s="472" t="n">
        <x:v>7</x:v>
      </x:c>
      <x:c r="D6990" s="472" t="n">
        <x:v>15</x:v>
      </x:c>
      <x:c r="E6990" s="472" t="str">
        <x:v>Input sumber</x:v>
      </x:c>
      <x:c r="F6990" s="472" t="str">
        <x:v>10 Sep 2026 21.45 WIB</x:v>
      </x:c>
    </x:row>
    <x:row r="6991">
      <x:c r="A6991" s="472" t="str">
        <x:v>31</x:v>
      </x:c>
      <x:c r="B6991" s="472" t="str">
        <x:v>A78</x:v>
      </x:c>
      <x:c r="C6991" s="472" t="n">
        <x:v>99.27777778</x:v>
      </x:c>
      <x:c r="D6991" s="472" t="n">
        <x:v>99.125</x:v>
      </x:c>
      <x:c r="E6991" s="472" t="str">
        <x:v>Input sumber</x:v>
      </x:c>
      <x:c r="F6991" s="472" t="str">
        <x:v>10 Sep 2026 21.45 WIB</x:v>
      </x:c>
    </x:row>
    <x:row r="6992">
      <x:c r="A6992" s="472" t="str">
        <x:v>31</x:v>
      </x:c>
      <x:c r="B6992" s="472" t="str">
        <x:v>E78</x:v>
      </x:c>
      <x:c r="C6992" s="472" t="n">
        <x:v>99.40555556</x:v>
      </x:c>
      <x:c r="D6992" s="472" t="n">
        <x:v>99.1</x:v>
      </x:c>
      <x:c r="E6992" s="472" t="str">
        <x:v>Input sumber</x:v>
      </x:c>
      <x:c r="F6992" s="472" t="str">
        <x:v>10 Sep 2026 21.45 WIB</x:v>
      </x:c>
    </x:row>
    <x:row r="6993">
      <x:c r="A6993" s="472" t="str">
        <x:v>31</x:v>
      </x:c>
      <x:c r="B6993" s="472" t="str">
        <x:v>C86</x:v>
      </x:c>
      <x:c r="C6993" s="472" t="n">
        <x:v>9</x:v>
      </x:c>
      <x:c r="D6993" s="472" t="n">
        <x:v>10</x:v>
      </x:c>
      <x:c r="E6993" s="472" t="str">
        <x:v>Input sumber</x:v>
      </x:c>
      <x:c r="F6993" s="472" t="str">
        <x:v>10 Sep 2026 21.45 WIB</x:v>
      </x:c>
    </x:row>
    <x:row r="6994">
      <x:c r="A6994" s="472" t="str">
        <x:v>31</x:v>
      </x:c>
      <x:c r="B6994" s="472" t="str">
        <x:v>D86</x:v>
      </x:c>
      <x:c r="C6994" s="472" t="n">
        <x:v>99.11111111</x:v>
      </x:c>
      <x:c r="D6994" s="472" t="n">
        <x:v>98.5</x:v>
      </x:c>
      <x:c r="E6994" s="472" t="str">
        <x:v>Input sumber</x:v>
      </x:c>
      <x:c r="F6994" s="472" t="str">
        <x:v>10 Sep 2026 21.45 WIB</x:v>
      </x:c>
    </x:row>
    <x:row r="6995">
      <x:c r="A6995" s="472" t="str">
        <x:v>31</x:v>
      </x:c>
      <x:c r="B6995" s="472" t="str">
        <x:v>C91</x:v>
      </x:c>
      <x:c r="C6995" s="472" t="n">
        <x:v>9</x:v>
      </x:c>
      <x:c r="D6995" s="472" t="n">
        <x:v>10</x:v>
      </x:c>
      <x:c r="E6995" s="472" t="str">
        <x:v>Input sumber</x:v>
      </x:c>
      <x:c r="F6995" s="472" t="str">
        <x:v>10 Sep 2026 21.45 WIB</x:v>
      </x:c>
    </x:row>
    <x:row r="6996">
      <x:c r="A6996" s="472" t="str">
        <x:v>31</x:v>
      </x:c>
      <x:c r="B6996" s="472" t="str">
        <x:v>E106</x:v>
      </x:c>
      <x:c r="C6996" s="472" t="n">
        <x:v>114</x:v>
      </x:c>
      <x:c r="D6996" s="472" t="n">
        <x:v>121</x:v>
      </x:c>
      <x:c r="E6996" s="472" t="str">
        <x:v>Input sumber</x:v>
      </x:c>
      <x:c r="F6996" s="472" t="str">
        <x:v>10 Sep 2026 21.45 WIB</x:v>
      </x:c>
    </x:row>
    <x:row r="6997">
      <x:c r="A6997" s="472" t="str">
        <x:v>31</x:v>
      </x:c>
      <x:c r="B6997" s="472" t="str">
        <x:v>E108</x:v>
      </x:c>
      <x:c r="C6997" s="472" t="n">
        <x:v>419</x:v>
      </x:c>
      <x:c r="D6997" s="472" t="n">
        <x:v>452</x:v>
      </x:c>
      <x:c r="E6997" s="472" t="str">
        <x:v>Input sumber</x:v>
      </x:c>
      <x:c r="F6997" s="472" t="str">
        <x:v>10 Sep 2026 21.45 WIB</x:v>
      </x:c>
    </x:row>
    <x:row r="6998">
      <x:c r="A6998" s="472" t="str">
        <x:v>31</x:v>
      </x:c>
      <x:c r="B6998" s="472" t="str">
        <x:v>E109</x:v>
      </x:c>
      <x:c r="C6998" s="472" t="n">
        <x:v>144</x:v>
      </x:c>
      <x:c r="D6998" s="472" t="n">
        <x:v>147</x:v>
      </x:c>
      <x:c r="E6998" s="472" t="str">
        <x:v>Input sumber</x:v>
      </x:c>
      <x:c r="F6998" s="472" t="str">
        <x:v>10 Sep 2026 21.45 WIB</x:v>
      </x:c>
    </x:row>
    <x:row r="6999">
      <x:c r="A6999" s="472" t="str">
        <x:v>31</x:v>
      </x:c>
      <x:c r="B6999" s="472" t="str">
        <x:v>E110</x:v>
      </x:c>
      <x:c r="C6999" s="472" t="n">
        <x:v>153</x:v>
      </x:c>
      <x:c r="D6999" s="472" t="n">
        <x:v>158</x:v>
      </x:c>
      <x:c r="E6999" s="472" t="str">
        <x:v>Input sumber</x:v>
      </x:c>
      <x:c r="F6999" s="472" t="str">
        <x:v>10 Sep 2026 21.45 WIB</x:v>
      </x:c>
    </x:row>
    <x:row r="7000">
      <x:c r="A7000" s="472" t="str">
        <x:v>31</x:v>
      </x:c>
      <x:c r="B7000" s="472" t="str">
        <x:v>E111</x:v>
      </x:c>
      <x:c r="C7000" s="472" t="n">
        <x:v>297</x:v>
      </x:c>
      <x:c r="D7000" s="472" t="n">
        <x:v>305</x:v>
      </x:c>
      <x:c r="E7000" s="472" t="str">
        <x:v>Input sumber</x:v>
      </x:c>
      <x:c r="F7000" s="472" t="str">
        <x:v>10 Sep 2026 21.45 WIB</x:v>
      </x:c>
    </x:row>
    <x:row r="7001">
      <x:c r="A7001" s="472" t="str">
        <x:v>31</x:v>
      </x:c>
      <x:c r="B7001" s="472" t="str">
        <x:v>E112</x:v>
      </x:c>
      <x:c r="C7001" s="472" t="n">
        <x:v>0.343675418</x:v>
      </x:c>
      <x:c r="D7001" s="472" t="n">
        <x:v>0.325221239</x:v>
      </x:c>
      <x:c r="E7001" s="472" t="str">
        <x:v>Input sumber</x:v>
      </x:c>
      <x:c r="F7001" s="472" t="str">
        <x:v>10 Sep 2026 21.45 WIB</x:v>
      </x:c>
    </x:row>
    <x:row r="7002">
      <x:c r="A7002" s="472" t="str">
        <x:v>Resume Karyawan KPI</x:v>
      </x:c>
      <x:c r="B7002" s="472" t="str">
        <x:v>Y5</x:v>
      </x:c>
      <x:c r="C7002" s="472" t="n">
        <x:v>54</x:v>
      </x:c>
      <x:c r="D7002" s="472" t="n">
        <x:v>58</x:v>
      </x:c>
      <x:c r="E7002" s="472" t="str">
        <x:v>Input sumber</x:v>
      </x:c>
      <x:c r="F7002" s="472" t="str">
        <x:v>10 Sep 2026 21.45 WIB</x:v>
      </x:c>
    </x:row>
    <x:row r="7003">
      <x:c r="A7003" s="472" t="str">
        <x:v>Resume Karyawan KPI</x:v>
      </x:c>
      <x:c r="B7003" s="472" t="str">
        <x:v>Z5</x:v>
      </x:c>
      <x:c r="C7003" s="472" t="n">
        <x:v>54.00013</x:v>
      </x:c>
      <x:c r="D7003" s="472" t="n">
        <x:v>58.00013</x:v>
      </x:c>
      <x:c r="E7003" s="472" t="str">
        <x:v>Input sumber</x:v>
      </x:c>
      <x:c r="F7003" s="472" t="str">
        <x:v>10 Sep 2026 21.45 WIB</x:v>
      </x:c>
    </x:row>
    <x:row r="7004">
      <x:c r="A7004" s="472" t="str">
        <x:v>Resume Karyawan KPI</x:v>
      </x:c>
      <x:c r="B7004" s="472" t="str">
        <x:v>AC5</x:v>
      </x:c>
      <x:c r="C7004" s="472" t="n">
        <x:v>12</x:v>
      </x:c>
      <x:c r="D7004" s="472" t="n">
        <x:v>13</x:v>
      </x:c>
      <x:c r="E7004" s="472" t="str">
        <x:v>Input sumber</x:v>
      </x:c>
      <x:c r="F7004" s="472" t="str">
        <x:v>10 Sep 2026 21.45 WIB</x:v>
      </x:c>
    </x:row>
    <x:row r="7005">
      <x:c r="A7005" s="472" t="str">
        <x:v>Resume Karyawan KPI</x:v>
      </x:c>
      <x:c r="B7005" s="472" t="str">
        <x:v>AD5</x:v>
      </x:c>
      <x:c r="C7005" s="472" t="n">
        <x:v>12.00011</x:v>
      </x:c>
      <x:c r="D7005" s="472" t="n">
        <x:v>13.00011</x:v>
      </x:c>
      <x:c r="E7005" s="472" t="str">
        <x:v>Input sumber</x:v>
      </x:c>
      <x:c r="F7005" s="472" t="str">
        <x:v>10 Sep 2026 21.45 WIB</x:v>
      </x:c>
    </x:row>
    <x:row r="7006">
      <x:c r="A7006" s="472" t="str">
        <x:v>Resume Karyawan KPI</x:v>
      </x:c>
      <x:c r="B7006" s="472" t="str">
        <x:v>AF5</x:v>
      </x:c>
      <x:c r="C7006" s="472" t="n">
        <x:v>99</x:v>
      </x:c>
      <x:c r="D7006" s="472" t="n">
        <x:v>105</x:v>
      </x:c>
      <x:c r="E7006" s="472" t="str">
        <x:v>Input sumber</x:v>
      </x:c>
      <x:c r="F7006" s="472" t="str">
        <x:v>10 Sep 2026 21.45 WIB</x:v>
      </x:c>
    </x:row>
    <x:row r="7007">
      <x:c r="A7007" s="472" t="str">
        <x:v>Resume Karyawan KPI</x:v>
      </x:c>
      <x:c r="B7007" s="472" t="str">
        <x:v>AG5</x:v>
      </x:c>
      <x:c r="C7007" s="472" t="n">
        <x:v>99.00005</x:v>
      </x:c>
      <x:c r="D7007" s="472" t="n">
        <x:v>105.00005</x:v>
      </x:c>
      <x:c r="E7007" s="472" t="str">
        <x:v>Input sumber</x:v>
      </x:c>
      <x:c r="F7007" s="472" t="str">
        <x:v>10 Sep 2026 21.45 WIB</x:v>
      </x:c>
    </x:row>
    <x:row r="7008">
      <x:c r="A7008" s="472" t="str">
        <x:v>Resume Karyawan KPI</x:v>
      </x:c>
      <x:c r="B7008" s="472" t="str">
        <x:v>C6</x:v>
      </x:c>
      <x:c r="C7008" s="472" t="n">
        <x:v>230</x:v>
      </x:c>
      <x:c r="D7008" s="472" t="n">
        <x:v>231</x:v>
      </x:c>
      <x:c r="E7008" s="472" t="str">
        <x:v>Input sumber</x:v>
      </x:c>
      <x:c r="F7008" s="472" t="str">
        <x:v>10 Sep 2026 21.45 WIB</x:v>
      </x:c>
    </x:row>
    <x:row r="7009">
      <x:c r="A7009" s="472" t="str">
        <x:v>Resume Karyawan KPI</x:v>
      </x:c>
      <x:c r="B7009" s="472" t="str">
        <x:v>D6</x:v>
      </x:c>
      <x:c r="C7009" s="472" t="n">
        <x:v>0.68452381</x:v>
      </x:c>
      <x:c r="D7009" s="472" t="n">
        <x:v>0.671511628</x:v>
      </x:c>
      <x:c r="E7009" s="472" t="str">
        <x:v>Input sumber</x:v>
      </x:c>
      <x:c r="F7009" s="472" t="str">
        <x:v>10 Sep 2026 21.45 WIB</x:v>
      </x:c>
    </x:row>
    <x:row r="7010">
      <x:c r="A7010" s="472" t="str">
        <x:v>Resume Karyawan KPI</x:v>
      </x:c>
      <x:c r="B7010" s="472" t="str">
        <x:v>E6</x:v>
      </x:c>
      <x:c r="C7010" s="472" t="n">
        <x:v>0.68452381</x:v>
      </x:c>
      <x:c r="D7010" s="472" t="n">
        <x:v>0.671511628</x:v>
      </x:c>
      <x:c r="E7010" s="472" t="str">
        <x:v>Input sumber</x:v>
      </x:c>
      <x:c r="F7010" s="472" t="str">
        <x:v>10 Sep 2026 21.45 WIB</x:v>
      </x:c>
    </x:row>
    <x:row r="7011">
      <x:c r="A7011" s="472" t="str">
        <x:v>Resume Karyawan KPI</x:v>
      </x:c>
      <x:c r="B7011" s="472" t="str">
        <x:v>Y6</x:v>
      </x:c>
      <x:c r="C7011" s="472" t="n">
        <x:v>230</x:v>
      </x:c>
      <x:c r="D7011" s="472" t="n">
        <x:v>231</x:v>
      </x:c>
      <x:c r="E7011" s="472" t="str">
        <x:v>Input sumber</x:v>
      </x:c>
      <x:c r="F7011" s="472" t="str">
        <x:v>10 Sep 2026 21.45 WIB</x:v>
      </x:c>
    </x:row>
    <x:row r="7012">
      <x:c r="A7012" s="472" t="str">
        <x:v>Resume Karyawan KPI</x:v>
      </x:c>
      <x:c r="B7012" s="472" t="str">
        <x:v>Z6</x:v>
      </x:c>
      <x:c r="C7012" s="472" t="n">
        <x:v>230.00012</x:v>
      </x:c>
      <x:c r="D7012" s="472" t="n">
        <x:v>231.00012</x:v>
      </x:c>
      <x:c r="E7012" s="472" t="str">
        <x:v>Input sumber</x:v>
      </x:c>
      <x:c r="F7012" s="472" t="str">
        <x:v>10 Sep 2026 21.45 WIB</x:v>
      </x:c>
    </x:row>
    <x:row r="7013">
      <x:c r="A7013" s="472" t="str">
        <x:v>Resume Karyawan KPI</x:v>
      </x:c>
      <x:c r="B7013" s="472" t="str">
        <x:v>C7</x:v>
      </x:c>
      <x:c r="C7013" s="472" t="n">
        <x:v>54</x:v>
      </x:c>
      <x:c r="D7013" s="472" t="n">
        <x:v>58</x:v>
      </x:c>
      <x:c r="E7013" s="472" t="str">
        <x:v>Input sumber</x:v>
      </x:c>
      <x:c r="F7013" s="472" t="str">
        <x:v>10 Sep 2026 21.45 WIB</x:v>
      </x:c>
    </x:row>
    <x:row r="7014">
      <x:c r="A7014" s="472" t="str">
        <x:v>Resume Karyawan KPI</x:v>
      </x:c>
      <x:c r="B7014" s="472" t="str">
        <x:v>D7</x:v>
      </x:c>
      <x:c r="C7014" s="472" t="n">
        <x:v>0.160714286</x:v>
      </x:c>
      <x:c r="D7014" s="472" t="n">
        <x:v>0.168604651</x:v>
      </x:c>
      <x:c r="E7014" s="472" t="str">
        <x:v>Input sumber</x:v>
      </x:c>
      <x:c r="F7014" s="472" t="str">
        <x:v>10 Sep 2026 21.45 WIB</x:v>
      </x:c>
    </x:row>
    <x:row r="7015">
      <x:c r="A7015" s="472" t="str">
        <x:v>Resume Karyawan KPI</x:v>
      </x:c>
      <x:c r="B7015" s="472" t="str">
        <x:v>E7</x:v>
      </x:c>
      <x:c r="C7015" s="472" t="n">
        <x:v>0.845238095</x:v>
      </x:c>
      <x:c r="D7015" s="472" t="n">
        <x:v>0.840116279</x:v>
      </x:c>
      <x:c r="E7015" s="472" t="str">
        <x:v>Input sumber</x:v>
      </x:c>
      <x:c r="F7015" s="472" t="str">
        <x:v>10 Sep 2026 21.45 WIB</x:v>
      </x:c>
    </x:row>
    <x:row r="7016">
      <x:c r="A7016" s="472" t="str">
        <x:v>Resume Karyawan KPI</x:v>
      </x:c>
      <x:c r="B7016" s="472" t="str">
        <x:v>AF7</x:v>
      </x:c>
      <x:c r="C7016" s="472" t="n">
        <x:v>195</x:v>
      </x:c>
      <x:c r="D7016" s="472" t="n">
        <x:v>196</x:v>
      </x:c>
      <x:c r="E7016" s="472" t="str">
        <x:v>Input sumber</x:v>
      </x:c>
      <x:c r="F7016" s="472" t="str">
        <x:v>10 Sep 2026 21.45 WIB</x:v>
      </x:c>
    </x:row>
    <x:row r="7017">
      <x:c r="A7017" s="472" t="str">
        <x:v>Resume Karyawan KPI</x:v>
      </x:c>
      <x:c r="B7017" s="472" t="str">
        <x:v>AG7</x:v>
      </x:c>
      <x:c r="C7017" s="472" t="n">
        <x:v>195.00003</x:v>
      </x:c>
      <x:c r="D7017" s="472" t="n">
        <x:v>196.00003</x:v>
      </x:c>
      <x:c r="E7017" s="472" t="str">
        <x:v>Input sumber</x:v>
      </x:c>
      <x:c r="F7017" s="472" t="str">
        <x:v>10 Sep 2026 21.45 WIB</x:v>
      </x:c>
    </x:row>
    <x:row r="7018">
      <x:c r="A7018" s="472" t="str">
        <x:v>Resume Karyawan KPI</x:v>
      </x:c>
      <x:c r="B7018" s="472" t="str">
        <x:v>AI7</x:v>
      </x:c>
      <x:c r="C7018" s="472" t="n">
        <x:v>53</x:v>
      </x:c>
      <x:c r="D7018" s="472" t="n">
        <x:v>55</x:v>
      </x:c>
      <x:c r="E7018" s="472" t="str">
        <x:v>Input sumber</x:v>
      </x:c>
      <x:c r="F7018" s="472" t="str">
        <x:v>10 Sep 2026 21.45 WIB</x:v>
      </x:c>
    </x:row>
    <x:row r="7019">
      <x:c r="A7019" s="472" t="str">
        <x:v>Resume Karyawan KPI</x:v>
      </x:c>
      <x:c r="B7019" s="472" t="str">
        <x:v>AJ7</x:v>
      </x:c>
      <x:c r="C7019" s="472" t="n">
        <x:v>53.00004</x:v>
      </x:c>
      <x:c r="D7019" s="472" t="n">
        <x:v>55.00004</x:v>
      </x:c>
      <x:c r="E7019" s="472" t="str">
        <x:v>Input sumber</x:v>
      </x:c>
      <x:c r="F7019" s="472" t="str">
        <x:v>10 Sep 2026 21.45 WIB</x:v>
      </x:c>
    </x:row>
    <x:row r="7020">
      <x:c r="A7020" s="472" t="str">
        <x:v>Resume Karyawan KPI</x:v>
      </x:c>
      <x:c r="B7020" s="472" t="str">
        <x:v>AM7</x:v>
      </x:c>
      <x:c r="C7020" s="472" t="n">
        <x:v>9</x:v>
      </x:c>
      <x:c r="D7020" s="472" t="n">
        <x:v>10</x:v>
      </x:c>
      <x:c r="E7020" s="472" t="str">
        <x:v>Input sumber</x:v>
      </x:c>
      <x:c r="F7020" s="472" t="str">
        <x:v>10 Sep 2026 21.45 WIB</x:v>
      </x:c>
    </x:row>
    <x:row r="7021">
      <x:c r="A7021" s="472" t="str">
        <x:v>Resume Karyawan KPI</x:v>
      </x:c>
      <x:c r="B7021" s="472" t="str">
        <x:v>AN7</x:v>
      </x:c>
      <x:c r="C7021" s="472" t="n">
        <x:v>99.11111111</x:v>
      </x:c>
      <x:c r="D7021" s="472" t="n">
        <x:v>98.5</x:v>
      </x:c>
      <x:c r="E7021" s="472" t="str">
        <x:v>Input sumber</x:v>
      </x:c>
      <x:c r="F7021" s="472" t="str">
        <x:v>10 Sep 2026 21.45 WIB</x:v>
      </x:c>
    </x:row>
    <x:row r="7022">
      <x:c r="A7022" s="472" t="str">
        <x:v>Resume Karyawan KPI</x:v>
      </x:c>
      <x:c r="B7022" s="472" t="str">
        <x:v>AO7</x:v>
      </x:c>
      <x:c r="C7022" s="472" t="n">
        <x:v>5</x:v>
      </x:c>
      <x:c r="D7022" s="472" t="n">
        <x:v>4.9</x:v>
      </x:c>
      <x:c r="E7022" s="472" t="str">
        <x:v>Input sumber</x:v>
      </x:c>
      <x:c r="F7022" s="472" t="str">
        <x:v>10 Sep 2026 21.45 WIB</x:v>
      </x:c>
    </x:row>
    <x:row r="7023">
      <x:c r="A7023" s="472" t="str">
        <x:v>Resume Karyawan KPI</x:v>
      </x:c>
      <x:c r="B7023" s="472" t="str">
        <x:v>AP7</x:v>
      </x:c>
      <x:c r="C7023" s="472" t="n">
        <x:v>4.888888889</x:v>
      </x:c>
      <x:c r="D7023" s="472" t="n">
        <x:v>4.9</x:v>
      </x:c>
      <x:c r="E7023" s="472" t="str">
        <x:v>Input sumber</x:v>
      </x:c>
      <x:c r="F7023" s="472" t="str">
        <x:v>10 Sep 2026 21.45 WIB</x:v>
      </x:c>
    </x:row>
    <x:row r="7024">
      <x:c r="A7024" s="472" t="str">
        <x:v>Resume Karyawan KPI</x:v>
      </x:c>
      <x:c r="B7024" s="472" t="str">
        <x:v>AS7</x:v>
      </x:c>
      <x:c r="C7024" s="472" t="n">
        <x:v>4.888888889</x:v>
      </x:c>
      <x:c r="D7024" s="472" t="n">
        <x:v>4.8</x:v>
      </x:c>
      <x:c r="E7024" s="472" t="str">
        <x:v>Input sumber</x:v>
      </x:c>
      <x:c r="F7024" s="472" t="str">
        <x:v>10 Sep 2026 21.45 WIB</x:v>
      </x:c>
    </x:row>
    <x:row r="7025">
      <x:c r="A7025" s="472" t="str">
        <x:v>Resume Karyawan KPI</x:v>
      </x:c>
      <x:c r="B7025" s="472" t="str">
        <x:v>BB7</x:v>
      </x:c>
      <x:c r="C7025" s="472"/>
      <x:c r="D7025" s="472" t="n">
        <x:v>93</x:v>
      </x:c>
      <x:c r="E7025" s="472" t="str">
        <x:v>Input sumber</x:v>
      </x:c>
      <x:c r="F7025" s="472" t="str">
        <x:v>10 Sep 2026 21.45 WIB</x:v>
      </x:c>
    </x:row>
    <x:row r="7026">
      <x:c r="A7026" s="472" t="str">
        <x:v>Resume Karyawan KPI</x:v>
      </x:c>
      <x:c r="B7026" s="472" t="str">
        <x:v>C8</x:v>
      </x:c>
      <x:c r="C7026" s="472" t="n">
        <x:v>21</x:v>
      </x:c>
      <x:c r="D7026" s="472" t="n">
        <x:v>22</x:v>
      </x:c>
      <x:c r="E7026" s="472" t="str">
        <x:v>Input sumber</x:v>
      </x:c>
      <x:c r="F7026" s="472" t="str">
        <x:v>10 Sep 2026 21.45 WIB</x:v>
      </x:c>
    </x:row>
    <x:row r="7027">
      <x:c r="A7027" s="472" t="str">
        <x:v>Resume Karyawan KPI</x:v>
      </x:c>
      <x:c r="B7027" s="472" t="str">
        <x:v>D8</x:v>
      </x:c>
      <x:c r="C7027" s="472" t="n">
        <x:v>0.0625</x:v>
      </x:c>
      <x:c r="D7027" s="472" t="n">
        <x:v>0.063953488</x:v>
      </x:c>
      <x:c r="E7027" s="472" t="str">
        <x:v>Input sumber</x:v>
      </x:c>
      <x:c r="F7027" s="472" t="str">
        <x:v>10 Sep 2026 21.45 WIB</x:v>
      </x:c>
    </x:row>
    <x:row r="7028">
      <x:c r="A7028" s="472" t="str">
        <x:v>Resume Karyawan KPI</x:v>
      </x:c>
      <x:c r="B7028" s="472" t="str">
        <x:v>E8</x:v>
      </x:c>
      <x:c r="C7028" s="472" t="n">
        <x:v>0.907738095</x:v>
      </x:c>
      <x:c r="D7028" s="472" t="n">
        <x:v>0.904069767</x:v>
      </x:c>
      <x:c r="E7028" s="472" t="str">
        <x:v>Input sumber</x:v>
      </x:c>
      <x:c r="F7028" s="472" t="str">
        <x:v>10 Sep 2026 21.45 WIB</x:v>
      </x:c>
    </x:row>
    <x:row r="7029">
      <x:c r="A7029" s="472" t="str">
        <x:v>Resume Karyawan KPI</x:v>
      </x:c>
      <x:c r="B7029" s="472" t="str">
        <x:v>D9</x:v>
      </x:c>
      <x:c r="C7029" s="472" t="n">
        <x:v>0.023809524</x:v>
      </x:c>
      <x:c r="D7029" s="472" t="n">
        <x:v>0.023255814</x:v>
      </x:c>
      <x:c r="E7029" s="472" t="str">
        <x:v>Input sumber</x:v>
      </x:c>
      <x:c r="F7029" s="472" t="str">
        <x:v>10 Sep 2026 21.45 WIB</x:v>
      </x:c>
    </x:row>
    <x:row r="7030">
      <x:c r="A7030" s="472" t="str">
        <x:v>Resume Karyawan KPI</x:v>
      </x:c>
      <x:c r="B7030" s="472" t="str">
        <x:v>E9</x:v>
      </x:c>
      <x:c r="C7030" s="472" t="n">
        <x:v>0.931547619</x:v>
      </x:c>
      <x:c r="D7030" s="472" t="n">
        <x:v>0.927325581</x:v>
      </x:c>
      <x:c r="E7030" s="472" t="str">
        <x:v>Input sumber</x:v>
      </x:c>
      <x:c r="F7030" s="472" t="str">
        <x:v>10 Sep 2026 21.45 WIB</x:v>
      </x:c>
    </x:row>
    <x:row r="7031">
      <x:c r="A7031" s="472" t="str">
        <x:v>Resume Karyawan KPI</x:v>
      </x:c>
      <x:c r="B7031" s="472" t="str">
        <x:v>Y9</x:v>
      </x:c>
      <x:c r="C7031" s="472" t="n">
        <x:v>4</x:v>
      </x:c>
      <x:c r="D7031" s="472" t="n">
        <x:v>6</x:v>
      </x:c>
      <x:c r="E7031" s="472" t="str">
        <x:v>Input sumber</x:v>
      </x:c>
      <x:c r="F7031" s="472" t="str">
        <x:v>10 Sep 2026 21.45 WIB</x:v>
      </x:c>
    </x:row>
    <x:row r="7032">
      <x:c r="A7032" s="472" t="str">
        <x:v>Resume Karyawan KPI</x:v>
      </x:c>
      <x:c r="B7032" s="472" t="str">
        <x:v>Z9</x:v>
      </x:c>
      <x:c r="C7032" s="472" t="n">
        <x:v>4.00009</x:v>
      </x:c>
      <x:c r="D7032" s="472" t="n">
        <x:v>6.00009</x:v>
      </x:c>
      <x:c r="E7032" s="472" t="str">
        <x:v>Input sumber</x:v>
      </x:c>
      <x:c r="F7032" s="472" t="str">
        <x:v>10 Sep 2026 21.45 WIB</x:v>
      </x:c>
    </x:row>
    <x:row r="7033">
      <x:c r="A7033" s="472" t="str">
        <x:v>Resume Karyawan KPI</x:v>
      </x:c>
      <x:c r="B7033" s="472" t="str">
        <x:v>D10</x:v>
      </x:c>
      <x:c r="C7033" s="472" t="n">
        <x:v>0.023809524</x:v>
      </x:c>
      <x:c r="D7033" s="472" t="n">
        <x:v>0.023255814</x:v>
      </x:c>
      <x:c r="E7033" s="472" t="str">
        <x:v>Input sumber</x:v>
      </x:c>
      <x:c r="F7033" s="472" t="str">
        <x:v>10 Sep 2026 21.45 WIB</x:v>
      </x:c>
    </x:row>
    <x:row r="7034">
      <x:c r="A7034" s="472" t="str">
        <x:v>Resume Karyawan KPI</x:v>
      </x:c>
      <x:c r="B7034" s="472" t="str">
        <x:v>E10</x:v>
      </x:c>
      <x:c r="C7034" s="472" t="n">
        <x:v>0.955357143</x:v>
      </x:c>
      <x:c r="D7034" s="472" t="n">
        <x:v>0.950581395</x:v>
      </x:c>
      <x:c r="E7034" s="472" t="str">
        <x:v>Input sumber</x:v>
      </x:c>
      <x:c r="F7034" s="472" t="str">
        <x:v>10 Sep 2026 21.45 WIB</x:v>
      </x:c>
    </x:row>
    <x:row r="7035">
      <x:c r="A7035" s="472" t="str">
        <x:v>Resume Karyawan KPI</x:v>
      </x:c>
      <x:c r="B7035" s="472" t="str">
        <x:v>AI10</x:v>
      </x:c>
      <x:c r="C7035" s="472" t="n">
        <x:v>68</x:v>
      </x:c>
      <x:c r="D7035" s="472" t="n">
        <x:v>70</x:v>
      </x:c>
      <x:c r="E7035" s="472" t="str">
        <x:v>Input sumber</x:v>
      </x:c>
      <x:c r="F7035" s="472" t="str">
        <x:v>10 Sep 2026 21.45 WIB</x:v>
      </x:c>
    </x:row>
    <x:row r="7036">
      <x:c r="A7036" s="472" t="str">
        <x:v>Resume Karyawan KPI</x:v>
      </x:c>
      <x:c r="B7036" s="472" t="str">
        <x:v>AJ10</x:v>
      </x:c>
      <x:c r="C7036" s="472" t="n">
        <x:v>68.00001</x:v>
      </x:c>
      <x:c r="D7036" s="472" t="n">
        <x:v>70.00001</x:v>
      </x:c>
      <x:c r="E7036" s="472" t="str">
        <x:v>Input sumber</x:v>
      </x:c>
      <x:c r="F7036" s="472" t="str">
        <x:v>10 Sep 2026 21.45 WIB</x:v>
      </x:c>
    </x:row>
    <x:row r="7037">
      <x:c r="A7037" s="472" t="str">
        <x:v>Resume Karyawan KPI</x:v>
      </x:c>
      <x:c r="B7037" s="472" t="str">
        <x:v>D11</x:v>
      </x:c>
      <x:c r="C7037" s="472" t="n">
        <x:v>0.020833333</x:v>
      </x:c>
      <x:c r="D7037" s="472" t="n">
        <x:v>0.020348837</x:v>
      </x:c>
      <x:c r="E7037" s="472" t="str">
        <x:v>Input sumber</x:v>
      </x:c>
      <x:c r="F7037" s="472" t="str">
        <x:v>10 Sep 2026 21.45 WIB</x:v>
      </x:c>
    </x:row>
    <x:row r="7038">
      <x:c r="A7038" s="472" t="str">
        <x:v>Resume Karyawan KPI</x:v>
      </x:c>
      <x:c r="B7038" s="472" t="str">
        <x:v>E11</x:v>
      </x:c>
      <x:c r="C7038" s="472" t="n">
        <x:v>0.976190476</x:v>
      </x:c>
      <x:c r="D7038" s="472" t="n">
        <x:v>0.970930233</x:v>
      </x:c>
      <x:c r="E7038" s="472" t="str">
        <x:v>Input sumber</x:v>
      </x:c>
      <x:c r="F7038" s="472" t="str">
        <x:v>10 Sep 2026 21.45 WIB</x:v>
      </x:c>
    </x:row>
    <x:row r="7039">
      <x:c r="A7039" s="472" t="str">
        <x:v>Resume Karyawan KPI</x:v>
      </x:c>
      <x:c r="B7039" s="472" t="str">
        <x:v>C12</x:v>
      </x:c>
      <x:c r="C7039" s="472" t="n">
        <x:v>4</x:v>
      </x:c>
      <x:c r="D7039" s="472" t="n">
        <x:v>6</x:v>
      </x:c>
      <x:c r="E7039" s="472" t="str">
        <x:v>Input sumber</x:v>
      </x:c>
      <x:c r="F7039" s="472" t="str">
        <x:v>10 Sep 2026 21.45 WIB</x:v>
      </x:c>
    </x:row>
    <x:row r="7040">
      <x:c r="A7040" s="472" t="str">
        <x:v>Resume Karyawan KPI</x:v>
      </x:c>
      <x:c r="B7040" s="472" t="str">
        <x:v>D12</x:v>
      </x:c>
      <x:c r="C7040" s="472" t="n">
        <x:v>0.011904762</x:v>
      </x:c>
      <x:c r="D7040" s="472" t="n">
        <x:v>0.01744186</x:v>
      </x:c>
      <x:c r="E7040" s="472" t="str">
        <x:v>Input sumber</x:v>
      </x:c>
      <x:c r="F7040" s="472" t="str">
        <x:v>10 Sep 2026 21.45 WIB</x:v>
      </x:c>
    </x:row>
    <x:row r="7041">
      <x:c r="A7041" s="472" t="str">
        <x:v>Resume Karyawan KPI</x:v>
      </x:c>
      <x:c r="B7041" s="472" t="str">
        <x:v>E12</x:v>
      </x:c>
      <x:c r="C7041" s="472" t="n">
        <x:v>0.988095238</x:v>
      </x:c>
      <x:c r="D7041" s="472" t="n">
        <x:v>0.988372093</x:v>
      </x:c>
      <x:c r="E7041" s="472" t="str">
        <x:v>Input sumber</x:v>
      </x:c>
      <x:c r="F7041" s="472" t="str">
        <x:v>10 Sep 2026 21.45 WIB</x:v>
      </x:c>
    </x:row>
    <x:row r="7042">
      <x:c r="A7042" s="472" t="str">
        <x:v>Resume Karyawan KPI</x:v>
      </x:c>
      <x:c r="B7042" s="472" t="str">
        <x:v>AM12</x:v>
      </x:c>
      <x:c r="C7042" s="472" t="n">
        <x:v>9</x:v>
      </x:c>
      <x:c r="D7042" s="472" t="n">
        <x:v>10</x:v>
      </x:c>
      <x:c r="E7042" s="472" t="str">
        <x:v>Input sumber</x:v>
      </x:c>
      <x:c r="F7042" s="472" t="str">
        <x:v>10 Sep 2026 21.45 WIB</x:v>
      </x:c>
    </x:row>
    <x:row r="7043">
      <x:c r="A7043" s="472" t="str">
        <x:v>Resume Karyawan KPI</x:v>
      </x:c>
      <x:c r="B7043" s="472" t="str">
        <x:v>BB12</x:v>
      </x:c>
      <x:c r="C7043" s="472"/>
      <x:c r="D7043" s="472" t="n">
        <x:v>100</x:v>
      </x:c>
      <x:c r="E7043" s="472" t="str">
        <x:v>Input sumber</x:v>
      </x:c>
      <x:c r="F7043" s="472" t="str">
        <x:v>10 Sep 2026 21.45 WIB</x:v>
      </x:c>
    </x:row>
    <x:row r="7044">
      <x:c r="A7044" s="472" t="str">
        <x:v>Resume Karyawan KPI</x:v>
      </x:c>
      <x:c r="B7044" s="472" t="str">
        <x:v>D13</x:v>
      </x:c>
      <x:c r="C7044" s="472" t="n">
        <x:v>0.008928571</x:v>
      </x:c>
      <x:c r="D7044" s="472" t="n">
        <x:v>0.00872093</x:v>
      </x:c>
      <x:c r="E7044" s="472" t="str">
        <x:v>Input sumber</x:v>
      </x:c>
      <x:c r="F7044" s="472" t="str">
        <x:v>10 Sep 2026 21.45 WIB</x:v>
      </x:c>
    </x:row>
    <x:row r="7045">
      <x:c r="A7045" s="472" t="str">
        <x:v>Resume Karyawan KPI</x:v>
      </x:c>
      <x:c r="B7045" s="472" t="str">
        <x:v>E13</x:v>
      </x:c>
      <x:c r="C7045" s="472" t="n">
        <x:v>0.99702381</x:v>
      </x:c>
      <x:c r="D7045" s="472" t="n">
        <x:v>0.997093023</x:v>
      </x:c>
      <x:c r="E7045" s="472" t="str">
        <x:v>Input sumber</x:v>
      </x:c>
      <x:c r="F7045" s="472" t="str">
        <x:v>10 Sep 2026 21.45 WIB</x:v>
      </x:c>
    </x:row>
    <x:row r="7046">
      <x:c r="A7046" s="472" t="str">
        <x:v>Resume Karyawan KPI</x:v>
      </x:c>
      <x:c r="B7046" s="472" t="str">
        <x:v>D14</x:v>
      </x:c>
      <x:c r="C7046" s="472" t="n">
        <x:v>0.00297619</x:v>
      </x:c>
      <x:c r="D7046" s="472" t="n">
        <x:v>0.002906977</x:v>
      </x:c>
      <x:c r="E7046" s="472" t="str">
        <x:v>Input sumber</x:v>
      </x:c>
      <x:c r="F7046" s="472" t="str">
        <x:v>10 Sep 2026 21.45 WIB</x:v>
      </x:c>
    </x:row>
    <x:row r="7047">
      <x:c r="A7047" s="472" t="str">
        <x:v>Resume Karyawan KPI</x:v>
      </x:c>
      <x:c r="B7047" s="472" t="str">
        <x:v>Y14</x:v>
      </x:c>
      <x:c r="C7047" s="472" t="n">
        <x:v>21</x:v>
      </x:c>
      <x:c r="D7047" s="472" t="n">
        <x:v>22</x:v>
      </x:c>
      <x:c r="E7047" s="472" t="str">
        <x:v>Input sumber</x:v>
      </x:c>
      <x:c r="F7047" s="472" t="str">
        <x:v>10 Sep 2026 21.45 WIB</x:v>
      </x:c>
    </x:row>
    <x:row r="7048">
      <x:c r="A7048" s="472" t="str">
        <x:v>Resume Karyawan KPI</x:v>
      </x:c>
      <x:c r="B7048" s="472" t="str">
        <x:v>Z14</x:v>
      </x:c>
      <x:c r="C7048" s="472" t="n">
        <x:v>21.00004</x:v>
      </x:c>
      <x:c r="D7048" s="472" t="n">
        <x:v>22.00004</x:v>
      </x:c>
      <x:c r="E7048" s="472" t="str">
        <x:v>Input sumber</x:v>
      </x:c>
      <x:c r="F7048" s="472" t="str">
        <x:v>10 Sep 2026 21.45 WIB</x:v>
      </x:c>
    </x:row>
    <x:row r="7049">
      <x:c r="A7049" s="472" t="str">
        <x:v>Resume Karyawan KPI</x:v>
      </x:c>
      <x:c r="B7049" s="472" t="str">
        <x:v>AC15</x:v>
      </x:c>
      <x:c r="C7049" s="472" t="n">
        <x:v>13</x:v>
      </x:c>
      <x:c r="D7049" s="472" t="n">
        <x:v>14</x:v>
      </x:c>
      <x:c r="E7049" s="472" t="str">
        <x:v>Input sumber</x:v>
      </x:c>
      <x:c r="F7049" s="472" t="str">
        <x:v>10 Sep 2026 21.45 WIB</x:v>
      </x:c>
    </x:row>
    <x:row r="7050">
      <x:c r="A7050" s="472" t="str">
        <x:v>Resume Karyawan KPI</x:v>
      </x:c>
      <x:c r="B7050" s="472" t="str">
        <x:v>AD15</x:v>
      </x:c>
      <x:c r="C7050" s="472" t="n">
        <x:v>13.00001</x:v>
      </x:c>
      <x:c r="D7050" s="472" t="n">
        <x:v>14.00001</x:v>
      </x:c>
      <x:c r="E7050" s="472" t="str">
        <x:v>Input sumber</x:v>
      </x:c>
      <x:c r="F7050" s="472" t="str">
        <x:v>10 Sep 2026 21.45 WIB</x:v>
      </x:c>
    </x:row>
    <x:row r="7051">
      <x:c r="A7051" s="472" t="str">
        <x:v>Resume Karyawan KPI</x:v>
      </x:c>
      <x:c r="B7051" s="472" t="str">
        <x:v>BB18</x:v>
      </x:c>
      <x:c r="C7051" s="472" t="n">
        <x:v>100</x:v>
      </x:c>
      <x:c r="D7051" s="472" t="n">
        <x:v>98.25</x:v>
      </x:c>
      <x:c r="E7051" s="472" t="str">
        <x:v>Input sumber</x:v>
      </x:c>
      <x:c r="F7051" s="472" t="str">
        <x:v>10 Sep 2026 21.45 WIB</x:v>
      </x:c>
    </x:row>
    <x:row r="7052">
      <x:c r="A7052" s="472" t="str">
        <x:v>Resume Karyawan KPI</x:v>
      </x:c>
      <x:c r="B7052" s="472" t="str">
        <x:v>C19</x:v>
      </x:c>
      <x:c r="C7052" s="472" t="n">
        <x:v>336</x:v>
      </x:c>
      <x:c r="D7052" s="472" t="n">
        <x:v>344</x:v>
      </x:c>
      <x:c r="E7052" s="472" t="str">
        <x:v>Input sumber</x:v>
      </x:c>
      <x:c r="F7052" s="472" t="str">
        <x:v>10 Sep 2026 21.45 WIB</x:v>
      </x:c>
    </x:row>
    <x:row r="7053">
      <x:c r="A7053" s="472" t="str">
        <x:v>Resume Karyawan KPI</x:v>
      </x:c>
      <x:c r="B7053" s="472" t="str">
        <x:v>D25</x:v>
      </x:c>
      <x:c r="C7053" s="472" t="n">
        <x:v>0.277777778</x:v>
      </x:c>
      <x:c r="D7053" s="472" t="n">
        <x:v>0.267857143</x:v>
      </x:c>
      <x:c r="E7053" s="472" t="str">
        <x:v>Input sumber</x:v>
      </x:c>
      <x:c r="F7053" s="472" t="str">
        <x:v>10 Sep 2026 21.45 WIB</x:v>
      </x:c>
    </x:row>
    <x:row r="7054">
      <x:c r="A7054" s="472" t="str">
        <x:v>Resume Karyawan KPI</x:v>
      </x:c>
      <x:c r="B7054" s="472" t="str">
        <x:v>H25</x:v>
      </x:c>
      <x:c r="C7054" s="472" t="n">
        <x:v>195</x:v>
      </x:c>
      <x:c r="D7054" s="472" t="n">
        <x:v>196</x:v>
      </x:c>
      <x:c r="E7054" s="472" t="str">
        <x:v>Input sumber</x:v>
      </x:c>
      <x:c r="F7054" s="472" t="str">
        <x:v>10 Sep 2026 21.45 WIB</x:v>
      </x:c>
    </x:row>
    <x:row r="7055">
      <x:c r="A7055" s="472" t="str">
        <x:v>Resume Karyawan KPI</x:v>
      </x:c>
      <x:c r="B7055" s="472" t="str">
        <x:v>I25</x:v>
      </x:c>
      <x:c r="C7055" s="472" t="n">
        <x:v>0.619047619</x:v>
      </x:c>
      <x:c r="D7055" s="472" t="n">
        <x:v>0.608695652</x:v>
      </x:c>
      <x:c r="E7055" s="472" t="str">
        <x:v>Input sumber</x:v>
      </x:c>
      <x:c r="F7055" s="472" t="str">
        <x:v>10 Sep 2026 21.45 WIB</x:v>
      </x:c>
    </x:row>
    <x:row r="7056">
      <x:c r="A7056" s="472" t="str">
        <x:v>Resume Karyawan KPI</x:v>
      </x:c>
      <x:c r="B7056" s="472" t="str">
        <x:v>D26</x:v>
      </x:c>
      <x:c r="C7056" s="472" t="n">
        <x:v>0.259259259</x:v>
      </x:c>
      <x:c r="D7056" s="472" t="n">
        <x:v>0.25</x:v>
      </x:c>
      <x:c r="E7056" s="472" t="str">
        <x:v>Input sumber</x:v>
      </x:c>
      <x:c r="F7056" s="472" t="str">
        <x:v>10 Sep 2026 21.45 WIB</x:v>
      </x:c>
    </x:row>
    <x:row r="7057">
      <x:c r="A7057" s="472" t="str">
        <x:v>Resume Karyawan KPI</x:v>
      </x:c>
      <x:c r="B7057" s="472" t="str">
        <x:v>H26</x:v>
      </x:c>
      <x:c r="C7057" s="472" t="n">
        <x:v>99</x:v>
      </x:c>
      <x:c r="D7057" s="472" t="n">
        <x:v>105</x:v>
      </x:c>
      <x:c r="E7057" s="472" t="str">
        <x:v>Input sumber</x:v>
      </x:c>
      <x:c r="F7057" s="472" t="str">
        <x:v>10 Sep 2026 21.45 WIB</x:v>
      </x:c>
    </x:row>
    <x:row r="7058">
      <x:c r="A7058" s="472" t="str">
        <x:v>Resume Karyawan KPI</x:v>
      </x:c>
      <x:c r="B7058" s="472" t="str">
        <x:v>I26</x:v>
      </x:c>
      <x:c r="C7058" s="472" t="n">
        <x:v>0.314285714</x:v>
      </x:c>
      <x:c r="D7058" s="472" t="n">
        <x:v>0.326086957</x:v>
      </x:c>
      <x:c r="E7058" s="472" t="str">
        <x:v>Input sumber</x:v>
      </x:c>
      <x:c r="F7058" s="472" t="str">
        <x:v>10 Sep 2026 21.45 WIB</x:v>
      </x:c>
    </x:row>
    <x:row r="7059">
      <x:c r="A7059" s="472" t="str">
        <x:v>Resume Karyawan KPI</x:v>
      </x:c>
      <x:c r="B7059" s="472" t="str">
        <x:v>C27</x:v>
      </x:c>
      <x:c r="C7059" s="472" t="n">
        <x:v>13</x:v>
      </x:c>
      <x:c r="D7059" s="472" t="n">
        <x:v>14</x:v>
      </x:c>
      <x:c r="E7059" s="472" t="str">
        <x:v>Input sumber</x:v>
      </x:c>
      <x:c r="F7059" s="472" t="str">
        <x:v>10 Sep 2026 21.45 WIB</x:v>
      </x:c>
    </x:row>
    <x:row r="7060">
      <x:c r="A7060" s="472" t="str">
        <x:v>Resume Karyawan KPI</x:v>
      </x:c>
      <x:c r="B7060" s="472" t="str">
        <x:v>D27</x:v>
      </x:c>
      <x:c r="C7060" s="472" t="n">
        <x:v>0.240740741</x:v>
      </x:c>
      <x:c r="D7060" s="472" t="n">
        <x:v>0.25</x:v>
      </x:c>
      <x:c r="E7060" s="472" t="str">
        <x:v>Input sumber</x:v>
      </x:c>
      <x:c r="F7060" s="472" t="str">
        <x:v>10 Sep 2026 21.45 WIB</x:v>
      </x:c>
    </x:row>
    <x:row r="7061">
      <x:c r="A7061" s="472" t="str">
        <x:v>Resume Karyawan KPI</x:v>
      </x:c>
      <x:c r="B7061" s="472" t="str">
        <x:v>I27</x:v>
      </x:c>
      <x:c r="C7061" s="472" t="n">
        <x:v>0.066666667</x:v>
      </x:c>
      <x:c r="D7061" s="472" t="n">
        <x:v>0.065217391</x:v>
      </x:c>
      <x:c r="E7061" s="472" t="str">
        <x:v>Input sumber</x:v>
      </x:c>
      <x:c r="F7061" s="472" t="str">
        <x:v>10 Sep 2026 21.45 WIB</x:v>
      </x:c>
    </x:row>
    <x:row r="7062">
      <x:c r="A7062" s="472" t="str">
        <x:v>Resume Karyawan KPI</x:v>
      </x:c>
      <x:c r="B7062" s="472" t="str">
        <x:v>C28</x:v>
      </x:c>
      <x:c r="C7062" s="472" t="n">
        <x:v>12</x:v>
      </x:c>
      <x:c r="D7062" s="472" t="n">
        <x:v>13</x:v>
      </x:c>
      <x:c r="E7062" s="472" t="str">
        <x:v>Input sumber</x:v>
      </x:c>
      <x:c r="F7062" s="472" t="str">
        <x:v>10 Sep 2026 21.45 WIB</x:v>
      </x:c>
    </x:row>
    <x:row r="7063">
      <x:c r="A7063" s="472" t="str">
        <x:v>Resume Karyawan KPI</x:v>
      </x:c>
      <x:c r="B7063" s="472" t="str">
        <x:v>D28</x:v>
      </x:c>
      <x:c r="C7063" s="472" t="n">
        <x:v>0.222222222</x:v>
      </x:c>
      <x:c r="D7063" s="472" t="n">
        <x:v>0.232142857</x:v>
      </x:c>
      <x:c r="E7063" s="472" t="str">
        <x:v>Input sumber</x:v>
      </x:c>
      <x:c r="F7063" s="472" t="str">
        <x:v>10 Sep 2026 21.45 WIB</x:v>
      </x:c>
    </x:row>
    <x:row r="7064">
      <x:c r="A7064" s="472" t="str">
        <x:v>Resume Karyawan KPI</x:v>
      </x:c>
      <x:c r="B7064" s="472" t="str">
        <x:v>H33</x:v>
      </x:c>
      <x:c r="C7064" s="472" t="n">
        <x:v>68</x:v>
      </x:c>
      <x:c r="D7064" s="472" t="n">
        <x:v>70</x:v>
      </x:c>
      <x:c r="E7064" s="472" t="str">
        <x:v>Input sumber</x:v>
      </x:c>
      <x:c r="F7064" s="472" t="str">
        <x:v>10 Sep 2026 21.45 WIB</x:v>
      </x:c>
    </x:row>
    <x:row r="7065">
      <x:c r="A7065" s="472" t="str">
        <x:v>Resume Karyawan KPI</x:v>
      </x:c>
      <x:c r="B7065" s="472" t="str">
        <x:v>I33</x:v>
      </x:c>
      <x:c r="C7065" s="472" t="n">
        <x:v>0.388571429</x:v>
      </x:c>
      <x:c r="D7065" s="472" t="n">
        <x:v>0.391061453</x:v>
      </x:c>
      <x:c r="E7065" s="472" t="str">
        <x:v>Input sumber</x:v>
      </x:c>
      <x:c r="F7065" s="472" t="str">
        <x:v>10 Sep 2026 21.45 WIB</x:v>
      </x:c>
    </x:row>
    <x:row r="7066">
      <x:c r="A7066" s="472" t="str">
        <x:v>Resume Karyawan KPI</x:v>
      </x:c>
      <x:c r="B7066" s="472" t="str">
        <x:v>H34</x:v>
      </x:c>
      <x:c r="C7066" s="472" t="n">
        <x:v>53</x:v>
      </x:c>
      <x:c r="D7066" s="472" t="n">
        <x:v>55</x:v>
      </x:c>
      <x:c r="E7066" s="472" t="str">
        <x:v>Input sumber</x:v>
      </x:c>
      <x:c r="F7066" s="472" t="str">
        <x:v>10 Sep 2026 21.45 WIB</x:v>
      </x:c>
    </x:row>
    <x:row r="7067">
      <x:c r="A7067" s="472" t="str">
        <x:v>Resume Karyawan KPI</x:v>
      </x:c>
      <x:c r="B7067" s="472" t="str">
        <x:v>I34</x:v>
      </x:c>
      <x:c r="C7067" s="472" t="n">
        <x:v>0.302857143</x:v>
      </x:c>
      <x:c r="D7067" s="472" t="n">
        <x:v>0.30726257</x:v>
      </x:c>
      <x:c r="E7067" s="472" t="str">
        <x:v>Input sumber</x:v>
      </x:c>
      <x:c r="F7067" s="472" t="str">
        <x:v>10 Sep 2026 21.45 WIB</x:v>
      </x:c>
    </x:row>
    <x:row r="7068">
      <x:c r="A7068" s="472" t="str">
        <x:v>Resume Karyawan KPI</x:v>
      </x:c>
      <x:c r="B7068" s="472" t="str">
        <x:v>I35</x:v>
      </x:c>
      <x:c r="C7068" s="472" t="n">
        <x:v>0.182857143</x:v>
      </x:c>
      <x:c r="D7068" s="472" t="n">
        <x:v>0.17877095</x:v>
      </x:c>
      <x:c r="E7068" s="472" t="str">
        <x:v>Input sumber</x:v>
      </x:c>
      <x:c r="F7068" s="472" t="str">
        <x:v>10 Sep 2026 21.45 WIB</x:v>
      </x:c>
    </x:row>
    <x:row r="7069">
      <x:c r="A7069" s="472" t="str">
        <x:v>Resume Karyawan KPI</x:v>
      </x:c>
      <x:c r="B7069" s="472" t="str">
        <x:v>I36</x:v>
      </x:c>
      <x:c r="C7069" s="472" t="n">
        <x:v>0.125714286</x:v>
      </x:c>
      <x:c r="D7069" s="472" t="n">
        <x:v>0.122905028</x:v>
      </x:c>
      <x:c r="E7069" s="472" t="str">
        <x:v>Input sumber</x:v>
      </x:c>
      <x:c r="F7069" s="472" t="str">
        <x:v>10 Sep 2026 21.45 WIB</x:v>
      </x:c>
    </x:row>
    <x:row r="7070">
      <x:c r="A7070" s="472" t="str">
        <x:v>Resume Karyawan KPI</x:v>
      </x:c>
      <x:c r="B7070" s="472" t="str">
        <x:v>A46</x:v>
      </x:c>
      <x:c r="C7070" s="472" t="n">
        <x:v>0.992777778</x:v>
      </x:c>
      <x:c r="D7070" s="472" t="n">
        <x:v>0.99125</x:v>
      </x:c>
      <x:c r="E7070" s="472" t="str">
        <x:v>Input sumber</x:v>
      </x:c>
      <x:c r="F7070" s="472" t="str">
        <x:v>10 Sep 2026 21.45 WIB</x:v>
      </x:c>
    </x:row>
    <x:row r="7071">
      <x:c r="A7071" s="472" t="str">
        <x:v>Resume Karyawan KPI</x:v>
      </x:c>
      <x:c r="B7071" s="472" t="str">
        <x:v>D46</x:v>
      </x:c>
      <x:c r="C7071" s="472" t="n">
        <x:v>0.994055556</x:v>
      </x:c>
      <x:c r="D7071" s="472" t="n">
        <x:v>0.991</x:v>
      </x:c>
      <x:c r="E7071" s="472" t="str">
        <x:v>Input sumber</x:v>
      </x:c>
      <x:c r="F7071" s="472" t="str">
        <x:v>10 Sep 2026 21.45 WIB</x:v>
      </x:c>
    </x:row>
    <x:row r="7072">
      <x:c r="A7072" s="472" t="str">
        <x:v>Resume Karyawan KPI</x:v>
      </x:c>
      <x:c r="B7072" s="472" t="str">
        <x:v>K51</x:v>
      </x:c>
      <x:c r="C7072" s="472" t="str">
        <x:v>'#N/A</x:v>
      </x:c>
      <x:c r="D7072" s="472" t="str">
        <x:v>'#N/A</x:v>
      </x:c>
      <x:c r="E7072" s="472" t="str">
        <x:v>Input sumber</x:v>
      </x:c>
      <x:c r="F7072" s="472" t="str">
        <x:v>10 Sep 2026 21.45 WIB</x:v>
      </x:c>
    </x:row>
    <x:row r="7073">
      <x:c r="A7073" s="472" t="str">
        <x:v>Resume Karyawan KPI</x:v>
      </x:c>
      <x:c r="B7073" s="472" t="str">
        <x:v>C53</x:v>
      </x:c>
      <x:c r="C7073" s="472" t="n">
        <x:v>9</x:v>
      </x:c>
      <x:c r="D7073" s="472" t="n">
        <x:v>10</x:v>
      </x:c>
      <x:c r="E7073" s="472" t="str">
        <x:v>Input sumber</x:v>
      </x:c>
      <x:c r="F7073" s="472" t="str">
        <x:v>10 Sep 2026 21.45 WIB</x:v>
      </x:c>
    </x:row>
    <x:row r="7074">
      <x:c r="A7074" s="472" t="str">
        <x:v>Resume Karyawan KPI</x:v>
      </x:c>
      <x:c r="B7074" s="472" t="str">
        <x:v>D53</x:v>
      </x:c>
      <x:c r="C7074" s="472" t="n">
        <x:v>0.991111111</x:v>
      </x:c>
      <x:c r="D7074" s="472" t="n">
        <x:v>0.985</x:v>
      </x:c>
      <x:c r="E7074" s="472" t="str">
        <x:v>Input sumber</x:v>
      </x:c>
      <x:c r="F7074" s="472" t="str">
        <x:v>10 Sep 2026 21.45 WIB</x:v>
      </x:c>
    </x:row>
    <x:row r="7075">
      <x:c r="A7075" s="472" t="str">
        <x:v>Resume Karyawan KPI</x:v>
      </x:c>
      <x:c r="B7075" s="472" t="str">
        <x:v>E53</x:v>
      </x:c>
      <x:c r="C7075" s="472" t="n">
        <x:v>5</x:v>
      </x:c>
      <x:c r="D7075" s="472" t="n">
        <x:v>4.9</x:v>
      </x:c>
      <x:c r="E7075" s="472" t="str">
        <x:v>Input sumber</x:v>
      </x:c>
      <x:c r="F7075" s="472" t="str">
        <x:v>10 Sep 2026 21.45 WIB</x:v>
      </x:c>
    </x:row>
    <x:row r="7076">
      <x:c r="A7076" s="472" t="str">
        <x:v>Resume Karyawan KPI</x:v>
      </x:c>
      <x:c r="B7076" s="472" t="str">
        <x:v>F53</x:v>
      </x:c>
      <x:c r="C7076" s="472" t="n">
        <x:v>4.888888889</x:v>
      </x:c>
      <x:c r="D7076" s="472" t="n">
        <x:v>4.9</x:v>
      </x:c>
      <x:c r="E7076" s="472" t="str">
        <x:v>Input sumber</x:v>
      </x:c>
      <x:c r="F7076" s="472" t="str">
        <x:v>10 Sep 2026 21.45 WIB</x:v>
      </x:c>
    </x:row>
    <x:row r="7077">
      <x:c r="A7077" s="472" t="str">
        <x:v>Resume Karyawan KPI</x:v>
      </x:c>
      <x:c r="B7077" s="472" t="str">
        <x:v>I53</x:v>
      </x:c>
      <x:c r="C7077" s="472" t="n">
        <x:v>4.888888889</x:v>
      </x:c>
      <x:c r="D7077" s="472" t="n">
        <x:v>4.8</x:v>
      </x:c>
      <x:c r="E7077" s="472" t="str">
        <x:v>Input sumber</x:v>
      </x:c>
      <x:c r="F7077" s="472" t="str">
        <x:v>10 Sep 2026 21.45 WIB</x:v>
      </x:c>
    </x:row>
    <x:row r="7078">
      <x:c r="A7078" s="472" t="str">
        <x:v>Resume Karyawan KPI</x:v>
      </x:c>
      <x:c r="B7078" s="472" t="str">
        <x:v>K53</x:v>
      </x:c>
      <x:c r="C7078" s="472" t="str">
        <x:v>'#N/A</x:v>
      </x:c>
      <x:c r="D7078" s="472" t="str">
        <x:v>'#N/A</x:v>
      </x:c>
      <x:c r="E7078" s="472" t="str">
        <x:v>Input sumber</x:v>
      </x:c>
      <x:c r="F7078" s="472" t="str">
        <x:v>10 Sep 2026 21.45 WIB</x:v>
      </x:c>
    </x:row>
    <x:row r="7079">
      <x:c r="A7079" s="472" t="str">
        <x:v>Resume Karyawan KPI</x:v>
      </x:c>
      <x:c r="B7079" s="472" t="str">
        <x:v>C58</x:v>
      </x:c>
      <x:c r="C7079" s="472" t="n">
        <x:v>9</x:v>
      </x:c>
      <x:c r="D7079" s="472" t="n">
        <x:v>10</x:v>
      </x:c>
      <x:c r="E7079" s="472" t="str">
        <x:v>Input sumber</x:v>
      </x:c>
      <x:c r="F7079" s="472" t="str">
        <x:v>10 Sep 2026 21.45 WIB</x:v>
      </x:c>
    </x:row>
    <x:row r="7080">
      <x:c r="A7080" s="472" t="str">
        <x:v>Resume Karyawan KPI</x:v>
      </x:c>
      <x:c r="B7080" s="472" t="str">
        <x:v>K58</x:v>
      </x:c>
      <x:c r="C7080" s="472" t="str">
        <x:v>'#N/A</x:v>
      </x:c>
      <x:c r="D7080" s="472" t="str">
        <x:v>'#N/A</x:v>
      </x:c>
      <x:c r="E7080" s="472" t="str">
        <x:v>Input sumber</x:v>
      </x:c>
      <x:c r="F7080" s="472" t="str">
        <x:v>10 Sep 2026 21.45 WIB</x:v>
      </x:c>
    </x:row>
    <x:row r="7081">
      <x:c r="A7081" s="472" t="str">
        <x:v>Resume Karyawan KPI</x:v>
      </x:c>
      <x:c r="B7081" s="472" t="str">
        <x:v>K61</x:v>
      </x:c>
      <x:c r="C7081" s="472" t="str">
        <x:v>'#N/A</x:v>
      </x:c>
      <x:c r="D7081" s="472" t="str">
        <x:v>'#N/A</x:v>
      </x:c>
      <x:c r="E7081" s="472" t="str">
        <x:v>Input sumber</x:v>
      </x:c>
      <x:c r="F7081" s="472" t="str">
        <x:v>10 Sep 2026 21.45 WIB</x:v>
      </x:c>
    </x:row>
    <x:row r="7082">
      <x:c r="A7082" s="472" t="str">
        <x:v>7</x:v>
      </x:c>
      <x:c r="B7082" s="472" t="str">
        <x:v>L30</x:v>
      </x:c>
      <x:c r="C7082" s="472"/>
      <x:c r="D7082" s="472" t="n">
        <x:v>4</x:v>
      </x:c>
      <x:c r="E7082" s="472" t="str">
        <x:v>Input sumber</x:v>
      </x:c>
      <x:c r="F7082" s="472" t="str">
        <x:v>10 Sep 2026 21.45 WIB</x:v>
      </x:c>
    </x:row>
    <x:row r="7083">
      <x:c r="A7083" s="472" t="str">
        <x:v>7</x:v>
      </x:c>
      <x:c r="B7083" s="472" t="str">
        <x:v>M30</x:v>
      </x:c>
      <x:c r="C7083" s="472"/>
      <x:c r="D7083" s="472" t="n">
        <x:v>5</x:v>
      </x:c>
      <x:c r="E7083" s="472" t="str">
        <x:v>Input sumber</x:v>
      </x:c>
      <x:c r="F7083" s="472" t="str">
        <x:v>10 Sep 2026 21.45 WIB</x:v>
      </x:c>
    </x:row>
    <x:row r="7084">
      <x:c r="A7084" s="472" t="str">
        <x:v>7</x:v>
      </x:c>
      <x:c r="B7084" s="472" t="str">
        <x:v>N30</x:v>
      </x:c>
      <x:c r="C7084" s="472"/>
      <x:c r="D7084" s="472" t="n">
        <x:v>5</x:v>
      </x:c>
      <x:c r="E7084" s="472" t="str">
        <x:v>Input sumber</x:v>
      </x:c>
      <x:c r="F7084" s="472" t="str">
        <x:v>10 Sep 2026 21.45 WIB</x:v>
      </x:c>
    </x:row>
    <x:row r="7085">
      <x:c r="A7085" s="472" t="str">
        <x:v>7</x:v>
      </x:c>
      <x:c r="B7085" s="472" t="str">
        <x:v>O30</x:v>
      </x:c>
      <x:c r="C7085" s="472"/>
      <x:c r="D7085" s="472" t="n">
        <x:v>5</x:v>
      </x:c>
      <x:c r="E7085" s="472" t="str">
        <x:v>Input sumber</x:v>
      </x:c>
      <x:c r="F7085" s="472" t="str">
        <x:v>10 Sep 2026 21.45 WIB</x:v>
      </x:c>
    </x:row>
    <x:row r="7086">
      <x:c r="A7086" s="472" t="str">
        <x:v>7</x:v>
      </x:c>
      <x:c r="B7086" s="472" t="str">
        <x:v>P30</x:v>
      </x:c>
      <x:c r="C7086" s="472"/>
      <x:c r="D7086" s="472" t="n">
        <x:v>4</x:v>
      </x:c>
      <x:c r="E7086" s="472" t="str">
        <x:v>Input sumber</x:v>
      </x:c>
      <x:c r="F7086" s="472" t="str">
        <x:v>10 Sep 2026 21.45 WIB</x:v>
      </x:c>
    </x:row>
    <x:row r="7087">
      <x:c r="A7087" s="472" t="str">
        <x:v>7</x:v>
      </x:c>
      <x:c r="B7087" s="472" t="str">
        <x:v>L32</x:v>
      </x:c>
      <x:c r="C7087" s="472"/>
      <x:c r="D7087" s="472" t="n">
        <x:v>5</x:v>
      </x:c>
      <x:c r="E7087" s="472" t="str">
        <x:v>Input sumber</x:v>
      </x:c>
      <x:c r="F7087" s="472" t="str">
        <x:v>10 Sep 2026 21.45 WIB</x:v>
      </x:c>
    </x:row>
    <x:row r="7088">
      <x:c r="A7088" s="472" t="str">
        <x:v>7</x:v>
      </x:c>
      <x:c r="B7088" s="472" t="str">
        <x:v>M32</x:v>
      </x:c>
      <x:c r="C7088" s="472"/>
      <x:c r="D7088" s="472" t="n">
        <x:v>5</x:v>
      </x:c>
      <x:c r="E7088" s="472" t="str">
        <x:v>Input sumber</x:v>
      </x:c>
      <x:c r="F7088" s="472" t="str">
        <x:v>10 Sep 2026 21.45 WIB</x:v>
      </x:c>
    </x:row>
    <x:row r="7089">
      <x:c r="A7089" s="472" t="str">
        <x:v>7</x:v>
      </x:c>
      <x:c r="B7089" s="472" t="str">
        <x:v>N32</x:v>
      </x:c>
      <x:c r="C7089" s="472"/>
      <x:c r="D7089" s="472" t="n">
        <x:v>5</x:v>
      </x:c>
      <x:c r="E7089" s="472" t="str">
        <x:v>Input sumber</x:v>
      </x:c>
      <x:c r="F7089" s="472" t="str">
        <x:v>10 Sep 2026 21.45 WIB</x:v>
      </x:c>
    </x:row>
    <x:row r="7090">
      <x:c r="A7090" s="472" t="str">
        <x:v>7</x:v>
      </x:c>
      <x:c r="B7090" s="472" t="str">
        <x:v>O32</x:v>
      </x:c>
      <x:c r="C7090" s="472"/>
      <x:c r="D7090" s="472" t="n">
        <x:v>5</x:v>
      </x:c>
      <x:c r="E7090" s="472" t="str">
        <x:v>Input sumber</x:v>
      </x:c>
      <x:c r="F7090" s="472" t="str">
        <x:v>10 Sep 2026 21.45 WIB</x:v>
      </x:c>
    </x:row>
    <x:row r="7091">
      <x:c r="A7091" s="472" t="str">
        <x:v>7</x:v>
      </x:c>
      <x:c r="B7091" s="472" t="str">
        <x:v>P32</x:v>
      </x:c>
      <x:c r="C7091" s="472"/>
      <x:c r="D7091" s="472" t="n">
        <x:v>5</x:v>
      </x:c>
      <x:c r="E7091" s="472" t="str">
        <x:v>Input sumber</x:v>
      </x:c>
      <x:c r="F7091" s="472" t="str">
        <x:v>10 Sep 2026 21.45 WIB</x:v>
      </x:c>
    </x:row>
    <x:row r="7092">
      <x:c r="A7092" s="472" t="str">
        <x:v>7</x:v>
      </x:c>
      <x:c r="B7092" s="472" t="str">
        <x:v>AC32</x:v>
      </x:c>
      <x:c r="C7092" s="472"/>
      <x:c r="D7092" s="472" t="n">
        <x:v>100</x:v>
      </x:c>
      <x:c r="E7092" s="472" t="str">
        <x:v>Input sumber</x:v>
      </x:c>
      <x:c r="F7092" s="472" t="str">
        <x:v>10 Sep 2026 21.45 WIB</x:v>
      </x:c>
    </x:row>
    <x:row r="7093">
      <x:c r="A7093" s="472" t="str">
        <x:v>7</x:v>
      </x:c>
      <x:c r="B7093" s="472" t="str">
        <x:v>AD32</x:v>
      </x:c>
      <x:c r="C7093" s="472"/>
      <x:c r="D7093" s="472" t="str">
        <x:v>Sangat Baik</x:v>
      </x:c>
      <x:c r="E7093" s="472" t="str">
        <x:v>Input sumber</x:v>
      </x:c>
      <x:c r="F7093" s="472" t="str">
        <x:v>10 Sep 2026 21.45 WIB</x:v>
      </x:c>
    </x:row>
    <x:row r="7094">
      <x:c r="A7094" s="472" t="str">
        <x:v>7</x:v>
      </x:c>
      <x:c r="B7094" s="472" t="str">
        <x:v>AF32</x:v>
      </x:c>
      <x:c r="C7094" s="472"/>
      <x:c r="D7094" s="472" t="n">
        <x:v>1</x:v>
      </x:c>
      <x:c r="E7094" s="472" t="str">
        <x:v>Input sumber</x:v>
      </x:c>
      <x:c r="F7094" s="472" t="str">
        <x:v>10 Sep 2026 21.45 WIB</x:v>
      </x:c>
    </x:row>
    <x:row r="7095">
      <x:c r="A7095" s="472" t="str">
        <x:v>9</x:v>
      </x:c>
      <x:c r="B7095" s="472" t="str">
        <x:v>M86</x:v>
      </x:c>
      <x:c r="C7095" s="472"/>
      <x:c r="D7095" s="472" t="n">
        <x:v>33</x:v>
      </x:c>
      <x:c r="E7095" s="472" t="str">
        <x:v>Input sumber</x:v>
      </x:c>
      <x:c r="F7095" s="472" t="str">
        <x:v>10 Sep 2026 21.45 WIB</x:v>
      </x:c>
    </x:row>
    <x:row r="7096">
      <x:c r="A7096" s="472" t="str">
        <x:v>10</x:v>
      </x:c>
      <x:c r="B7096" s="472" t="str">
        <x:v>C11</x:v>
      </x:c>
      <x:c r="C7096" s="472"/>
      <x:c r="D7096" s="472" t="str">
        <x:v>Otto</x:v>
      </x:c>
      <x:c r="E7096" s="472" t="str">
        <x:v>Input sumber</x:v>
      </x:c>
      <x:c r="F7096" s="472" t="str">
        <x:v>10 Sep 2026 21.45 WIB</x:v>
      </x:c>
    </x:row>
    <x:row r="7097">
      <x:c r="A7097" s="472" t="str">
        <x:v>10</x:v>
      </x:c>
      <x:c r="B7097" s="472" t="str">
        <x:v>D11</x:v>
      </x:c>
      <x:c r="C7097" s="472"/>
      <x:c r="D7097" s="472" t="str">
        <x:v>Pas Foto</x:v>
      </x:c>
      <x:c r="E7097" s="472" t="str">
        <x:v>Input sumber</x:v>
      </x:c>
      <x:c r="F7097" s="472" t="str">
        <x:v>10 Sep 2026 21.45 WIB</x:v>
      </x:c>
    </x:row>
    <x:row r="7098">
      <x:c r="A7098" s="472" t="str">
        <x:v>10</x:v>
      </x:c>
      <x:c r="B7098" s="472" t="str">
        <x:v>E11</x:v>
      </x:c>
      <x:c r="C7098" s="472"/>
      <x:c r="D7098" s="472" t="str">
        <x:v>add edit</x:v>
      </x:c>
      <x:c r="E7098" s="472" t="str">
        <x:v>Input sumber</x:v>
      </x:c>
      <x:c r="F7098" s="472" t="str">
        <x:v>10 Sep 2026 21.45 WIB</x:v>
      </x:c>
    </x:row>
    <x:row r="7099">
      <x:c r="A7099" s="472" t="str">
        <x:v>10</x:v>
      </x:c>
      <x:c r="B7099" s="472" t="str">
        <x:v>F11</x:v>
      </x:c>
      <x:c r="C7099" s="472"/>
      <x:c r="D7099" s="472" t="str">
        <x:v>10 sept</x:v>
      </x:c>
      <x:c r="E7099" s="472" t="str">
        <x:v>Input sumber</x:v>
      </x:c>
      <x:c r="F7099" s="472" t="str">
        <x:v>10 Sep 2026 21.45 WIB</x:v>
      </x:c>
    </x:row>
    <x:row r="7100">
      <x:c r="A7100" s="472" t="str">
        <x:v>10</x:v>
      </x:c>
      <x:c r="B7100" s="472" t="str">
        <x:v>H11</x:v>
      </x:c>
      <x:c r="C7100" s="472"/>
      <x:c r="D7100" s="472" t="n">
        <x:v>60000</x:v>
      </x:c>
      <x:c r="E7100" s="472" t="str">
        <x:v>Input sumber</x:v>
      </x:c>
      <x:c r="F7100" s="472" t="str">
        <x:v>10 Sep 2026 21.45 WIB</x:v>
      </x:c>
    </x:row>
    <x:row r="7101">
      <x:c r="A7101" s="472" t="str">
        <x:v>10</x:v>
      </x:c>
      <x:c r="B7101" s="472" t="str">
        <x:v>I11</x:v>
      </x:c>
      <x:c r="C7101" s="472"/>
      <x:c r="D7101" s="472" t="str">
        <x:v>Lunas</x:v>
      </x:c>
      <x:c r="E7101" s="472" t="str">
        <x:v>Input sumber</x:v>
      </x:c>
      <x:c r="F7101" s="472" t="str">
        <x:v>10 Sep 2026 21.45 WIB</x:v>
      </x:c>
    </x:row>
    <x:row r="7102">
      <x:c r="A7102" s="472" t="str">
        <x:v>10</x:v>
      </x:c>
      <x:c r="B7102" s="472" t="str">
        <x:v>J11</x:v>
      </x:c>
      <x:c r="C7102" s="472"/>
      <x:c r="D7102" s="472" t="str">
        <x:v>Uploaded</x:v>
      </x:c>
      <x:c r="E7102" s="472" t="str">
        <x:v>Input sumber</x:v>
      </x:c>
      <x:c r="F7102" s="472" t="str">
        <x:v>10 Sep 2026 21.45 WIB</x:v>
      </x:c>
    </x:row>
    <x:row r="7103">
      <x:c r="A7103" s="472" t="str">
        <x:v>10</x:v>
      </x:c>
      <x:c r="B7103" s="472" t="str">
        <x:v>K11</x:v>
      </x:c>
      <x:c r="C7103" s="472"/>
      <x:c r="D7103" s="472" t="str">
        <x:v>Pending</x:v>
      </x:c>
      <x:c r="E7103" s="472" t="str">
        <x:v>Input sumber</x:v>
      </x:c>
      <x:c r="F7103" s="472" t="str">
        <x:v>10 Sep 2026 21.45 WIB</x:v>
      </x:c>
    </x:row>
    <x:row r="7104">
      <x:c r="A7104" s="472" t="str">
        <x:v>10</x:v>
      </x:c>
      <x:c r="B7104" s="472" t="str">
        <x:v>L11</x:v>
      </x:c>
      <x:c r="C7104" s="472"/>
      <x:c r="D7104" s="472" t="str">
        <x:v>AMEL</x:v>
      </x:c>
      <x:c r="E7104" s="472" t="str">
        <x:v>Input sumber</x:v>
      </x:c>
      <x:c r="F7104" s="472" t="str">
        <x:v>10 Sep 2026 21.45 WIB</x:v>
      </x:c>
    </x:row>
    <x:row r="7105">
      <x:c r="A7105" s="472" t="str">
        <x:v>10</x:v>
      </x:c>
      <x:c r="B7105" s="472" t="str">
        <x:v>M11</x:v>
      </x:c>
      <x:c r="C7105" s="472"/>
      <x:c r="D7105" s="472" t="str">
        <x:v>ADIF</x:v>
      </x:c>
      <x:c r="E7105" s="472" t="str">
        <x:v>Input sumber</x:v>
      </x:c>
      <x:c r="F7105" s="472" t="str">
        <x:v>10 Sep 2026 21.45 WIB</x:v>
      </x:c>
    </x:row>
    <x:row r="7106">
      <x:c r="A7106" s="472" t="str">
        <x:v>10</x:v>
      </x:c>
      <x:c r="B7106" s="472" t="str">
        <x:v>C12</x:v>
      </x:c>
      <x:c r="C7106" s="472"/>
      <x:c r="D7106" s="472" t="str">
        <x:v>Bening</x:v>
      </x:c>
      <x:c r="E7106" s="472" t="str">
        <x:v>Input sumber</x:v>
      </x:c>
      <x:c r="F7106" s="472" t="str">
        <x:v>10 Sep 2026 21.45 WIB</x:v>
      </x:c>
    </x:row>
    <x:row r="7107">
      <x:c r="A7107" s="472" t="str">
        <x:v>10</x:v>
      </x:c>
      <x:c r="B7107" s="472" t="str">
        <x:v>D12</x:v>
      </x:c>
      <x:c r="C7107" s="472"/>
      <x:c r="D7107" s="472" t="str">
        <x:v>Graduation</x:v>
      </x:c>
      <x:c r="E7107" s="472" t="str">
        <x:v>Input sumber</x:v>
      </x:c>
      <x:c r="F7107" s="472" t="str">
        <x:v>10 Sep 2026 21.45 WIB</x:v>
      </x:c>
    </x:row>
    <x:row r="7108">
      <x:c r="A7108" s="472" t="str">
        <x:v>10</x:v>
      </x:c>
      <x:c r="B7108" s="472" t="str">
        <x:v>F12</x:v>
      </x:c>
      <x:c r="C7108" s="472"/>
      <x:c r="D7108" s="472" t="str">
        <x:v>4 okt</x:v>
      </x:c>
      <x:c r="E7108" s="472" t="str">
        <x:v>Input sumber</x:v>
      </x:c>
      <x:c r="F7108" s="472" t="str">
        <x:v>10 Sep 2026 21.45 WIB</x:v>
      </x:c>
    </x:row>
    <x:row r="7109">
      <x:c r="A7109" s="472" t="str">
        <x:v>10</x:v>
      </x:c>
      <x:c r="B7109" s="472" t="str">
        <x:v>H12</x:v>
      </x:c>
      <x:c r="C7109" s="472"/>
      <x:c r="D7109" s="472" t="n">
        <x:v>100000</x:v>
      </x:c>
      <x:c r="E7109" s="472" t="str">
        <x:v>Input sumber</x:v>
      </x:c>
      <x:c r="F7109" s="472" t="str">
        <x:v>10 Sep 2026 21.45 WIB</x:v>
      </x:c>
    </x:row>
    <x:row r="7110">
      <x:c r="A7110" s="472" t="str">
        <x:v>10</x:v>
      </x:c>
      <x:c r="B7110" s="472" t="str">
        <x:v>I12</x:v>
      </x:c>
      <x:c r="C7110" s="472"/>
      <x:c r="D7110" s="472" t="str">
        <x:v>DP</x:v>
      </x:c>
      <x:c r="E7110" s="472" t="str">
        <x:v>Input sumber</x:v>
      </x:c>
      <x:c r="F7110" s="472" t="str">
        <x:v>10 Sep 2026 21.45 WIB</x:v>
      </x:c>
    </x:row>
    <x:row r="7111">
      <x:c r="A7111" s="472" t="str">
        <x:v>10</x:v>
      </x:c>
      <x:c r="B7111" s="472" t="str">
        <x:v>L12</x:v>
      </x:c>
      <x:c r="C7111" s="472"/>
      <x:c r="D7111" s="472" t="str">
        <x:v>INDAH</x:v>
      </x:c>
      <x:c r="E7111" s="472" t="str">
        <x:v>Input sumber</x:v>
      </x:c>
      <x:c r="F7111" s="472" t="str">
        <x:v>10 Sep 2026 21.45 WIB</x:v>
      </x:c>
    </x:row>
    <x:row r="7112">
      <x:c r="A7112" s="472" t="str">
        <x:v>10</x:v>
      </x:c>
      <x:c r="B7112" s="472" t="str">
        <x:v>C13</x:v>
      </x:c>
      <x:c r="C7112" s="472"/>
      <x:c r="D7112" s="472" t="str">
        <x:v>Tamalia</x:v>
      </x:c>
      <x:c r="E7112" s="472" t="str">
        <x:v>Input sumber</x:v>
      </x:c>
      <x:c r="F7112" s="472" t="str">
        <x:v>10 Sep 2026 21.45 WIB</x:v>
      </x:c>
    </x:row>
    <x:row r="7113">
      <x:c r="A7113" s="472" t="str">
        <x:v>10</x:v>
      </x:c>
      <x:c r="B7113" s="472" t="str">
        <x:v>D13</x:v>
      </x:c>
      <x:c r="C7113" s="472"/>
      <x:c r="D7113" s="472" t="str">
        <x:v>Pas Foto</x:v>
      </x:c>
      <x:c r="E7113" s="472" t="str">
        <x:v>Input sumber</x:v>
      </x:c>
      <x:c r="F7113" s="472" t="str">
        <x:v>10 Sep 2026 21.45 WIB</x:v>
      </x:c>
    </x:row>
    <x:row r="7114">
      <x:c r="A7114" s="472" t="str">
        <x:v>10</x:v>
      </x:c>
      <x:c r="B7114" s="472" t="str">
        <x:v>F13</x:v>
      </x:c>
      <x:c r="C7114" s="472"/>
      <x:c r="D7114" s="472" t="n">
        <x:v>46275</x:v>
      </x:c>
      <x:c r="E7114" s="472" t="str">
        <x:v>Input sumber</x:v>
      </x:c>
      <x:c r="F7114" s="472" t="str">
        <x:v>10 Sep 2026 21.45 WIB</x:v>
      </x:c>
    </x:row>
    <x:row r="7115">
      <x:c r="A7115" s="472" t="str">
        <x:v>10</x:v>
      </x:c>
      <x:c r="B7115" s="472" t="str">
        <x:v>H13</x:v>
      </x:c>
      <x:c r="C7115" s="472"/>
      <x:c r="D7115" s="472" t="n">
        <x:v>100000</x:v>
      </x:c>
      <x:c r="E7115" s="472" t="str">
        <x:v>Input sumber</x:v>
      </x:c>
      <x:c r="F7115" s="472" t="str">
        <x:v>10 Sep 2026 21.45 WIB</x:v>
      </x:c>
    </x:row>
    <x:row r="7116">
      <x:c r="A7116" s="472" t="str">
        <x:v>10</x:v>
      </x:c>
      <x:c r="B7116" s="472" t="str">
        <x:v>I13</x:v>
      </x:c>
      <x:c r="C7116" s="472"/>
      <x:c r="D7116" s="472" t="str">
        <x:v>Lunas</x:v>
      </x:c>
      <x:c r="E7116" s="472" t="str">
        <x:v>Input sumber</x:v>
      </x:c>
      <x:c r="F7116" s="472" t="str">
        <x:v>10 Sep 2026 21.45 WIB</x:v>
      </x:c>
    </x:row>
    <x:row r="7117">
      <x:c r="A7117" s="472" t="str">
        <x:v>10</x:v>
      </x:c>
      <x:c r="B7117" s="472" t="str">
        <x:v>J13</x:v>
      </x:c>
      <x:c r="C7117" s="472"/>
      <x:c r="D7117" s="472" t="str">
        <x:v>Uploaded</x:v>
      </x:c>
      <x:c r="E7117" s="472" t="str">
        <x:v>Input sumber</x:v>
      </x:c>
      <x:c r="F7117" s="472" t="str">
        <x:v>10 Sep 2026 21.45 WIB</x:v>
      </x:c>
    </x:row>
    <x:row r="7118">
      <x:c r="A7118" s="472" t="str">
        <x:v>10</x:v>
      </x:c>
      <x:c r="B7118" s="472" t="str">
        <x:v>K13</x:v>
      </x:c>
      <x:c r="C7118" s="472"/>
      <x:c r="D7118" s="472" t="str">
        <x:v>Uploaded</x:v>
      </x:c>
      <x:c r="E7118" s="472" t="str">
        <x:v>Input sumber</x:v>
      </x:c>
      <x:c r="F7118" s="472" t="str">
        <x:v>10 Sep 2026 21.45 WIB</x:v>
      </x:c>
    </x:row>
    <x:row r="7119">
      <x:c r="A7119" s="472" t="str">
        <x:v>10</x:v>
      </x:c>
      <x:c r="B7119" s="472" t="str">
        <x:v>L13</x:v>
      </x:c>
      <x:c r="C7119" s="472"/>
      <x:c r="D7119" s="472" t="str">
        <x:v>INDAH</x:v>
      </x:c>
      <x:c r="E7119" s="472" t="str">
        <x:v>Input sumber</x:v>
      </x:c>
      <x:c r="F7119" s="472" t="str">
        <x:v>10 Sep 2026 21.45 WIB</x:v>
      </x:c>
    </x:row>
    <x:row r="7120">
      <x:c r="A7120" s="472" t="str">
        <x:v>10</x:v>
      </x:c>
      <x:c r="B7120" s="472" t="str">
        <x:v>M13</x:v>
      </x:c>
      <x:c r="C7120" s="472"/>
      <x:c r="D7120" s="472" t="str">
        <x:v>SAKA</x:v>
      </x:c>
      <x:c r="E7120" s="472" t="str">
        <x:v>Input sumber</x:v>
      </x:c>
      <x:c r="F7120" s="472" t="str">
        <x:v>10 Sep 2026 21.45 WIB</x:v>
      </x:c>
    </x:row>
    <x:row r="7121">
      <x:c r="A7121" s="472" t="str">
        <x:v>10</x:v>
      </x:c>
      <x:c r="B7121" s="472" t="str">
        <x:v>C14</x:v>
      </x:c>
      <x:c r="C7121" s="472"/>
      <x:c r="D7121" s="472" t="str">
        <x:v>Arneta</x:v>
      </x:c>
      <x:c r="E7121" s="472" t="str">
        <x:v>Input sumber</x:v>
      </x:c>
      <x:c r="F7121" s="472" t="str">
        <x:v>10 Sep 2026 21.45 WIB</x:v>
      </x:c>
    </x:row>
    <x:row r="7122">
      <x:c r="A7122" s="472" t="str">
        <x:v>10</x:v>
      </x:c>
      <x:c r="B7122" s="472" t="str">
        <x:v>D14</x:v>
      </x:c>
      <x:c r="C7122" s="472"/>
      <x:c r="D7122" s="472" t="str">
        <x:v>Graduation Premium</x:v>
      </x:c>
      <x:c r="E7122" s="472" t="str">
        <x:v>Input sumber</x:v>
      </x:c>
      <x:c r="F7122" s="472" t="str">
        <x:v>10 Sep 2026 21.45 WIB</x:v>
      </x:c>
    </x:row>
    <x:row r="7123">
      <x:c r="A7123" s="472" t="str">
        <x:v>10</x:v>
      </x:c>
      <x:c r="B7123" s="472" t="str">
        <x:v>F14</x:v>
      </x:c>
      <x:c r="C7123" s="472"/>
      <x:c r="D7123" s="472" t="n">
        <x:v>46284</x:v>
      </x:c>
      <x:c r="E7123" s="472" t="str">
        <x:v>Input sumber</x:v>
      </x:c>
      <x:c r="F7123" s="472" t="str">
        <x:v>10 Sep 2026 21.45 WIB</x:v>
      </x:c>
    </x:row>
    <x:row r="7124">
      <x:c r="A7124" s="472" t="str">
        <x:v>10</x:v>
      </x:c>
      <x:c r="B7124" s="472" t="str">
        <x:v>H14</x:v>
      </x:c>
      <x:c r="C7124" s="472"/>
      <x:c r="D7124" s="472" t="n">
        <x:v>100000</x:v>
      </x:c>
      <x:c r="E7124" s="472" t="str">
        <x:v>Input sumber</x:v>
      </x:c>
      <x:c r="F7124" s="472" t="str">
        <x:v>10 Sep 2026 21.45 WIB</x:v>
      </x:c>
    </x:row>
    <x:row r="7125">
      <x:c r="A7125" s="472" t="str">
        <x:v>10</x:v>
      </x:c>
      <x:c r="B7125" s="472" t="str">
        <x:v>I14</x:v>
      </x:c>
      <x:c r="C7125" s="472"/>
      <x:c r="D7125" s="472" t="str">
        <x:v>DP</x:v>
      </x:c>
      <x:c r="E7125" s="472" t="str">
        <x:v>Input sumber</x:v>
      </x:c>
      <x:c r="F7125" s="472" t="str">
        <x:v>10 Sep 2026 21.45 WIB</x:v>
      </x:c>
    </x:row>
    <x:row r="7126">
      <x:c r="A7126" s="472" t="str">
        <x:v>10</x:v>
      </x:c>
      <x:c r="B7126" s="472" t="str">
        <x:v>L14</x:v>
      </x:c>
      <x:c r="C7126" s="472"/>
      <x:c r="D7126" s="472" t="str">
        <x:v>INDAH</x:v>
      </x:c>
      <x:c r="E7126" s="472" t="str">
        <x:v>Input sumber</x:v>
      </x:c>
      <x:c r="F7126" s="472" t="str">
        <x:v>10 Sep 2026 21.45 WIB</x:v>
      </x:c>
    </x:row>
    <x:row r="7127">
      <x:c r="A7127" s="472" t="str">
        <x:v>10</x:v>
      </x:c>
      <x:c r="B7127" s="472" t="str">
        <x:v>C15</x:v>
      </x:c>
      <x:c r="C7127" s="472"/>
      <x:c r="D7127" s="472" t="str">
        <x:v>kelas 2b (faiza)</x:v>
      </x:c>
      <x:c r="E7127" s="472" t="str">
        <x:v>Input sumber</x:v>
      </x:c>
      <x:c r="F7127" s="472" t="str">
        <x:v>10 Sep 2026 21.45 WIB</x:v>
      </x:c>
    </x:row>
    <x:row r="7128">
      <x:c r="A7128" s="472" t="str">
        <x:v>10</x:v>
      </x:c>
      <x:c r="B7128" s="472" t="str">
        <x:v>D15</x:v>
      </x:c>
      <x:c r="C7128" s="472"/>
      <x:c r="D7128" s="472" t="str">
        <x:v>Large Group</x:v>
      </x:c>
      <x:c r="E7128" s="472" t="str">
        <x:v>Input sumber</x:v>
      </x:c>
      <x:c r="F7128" s="472" t="str">
        <x:v>10 Sep 2026 21.45 WIB</x:v>
      </x:c>
    </x:row>
    <x:row r="7129">
      <x:c r="A7129" s="472" t="str">
        <x:v>10</x:v>
      </x:c>
      <x:c r="B7129" s="472" t="str">
        <x:v>F15</x:v>
      </x:c>
      <x:c r="C7129" s="472"/>
      <x:c r="D7129" s="472" t="n">
        <x:v>46279</x:v>
      </x:c>
      <x:c r="E7129" s="472" t="str">
        <x:v>Input sumber</x:v>
      </x:c>
      <x:c r="F7129" s="472" t="str">
        <x:v>10 Sep 2026 21.45 WIB</x:v>
      </x:c>
    </x:row>
    <x:row r="7130">
      <x:c r="A7130" s="472" t="str">
        <x:v>10</x:v>
      </x:c>
      <x:c r="B7130" s="472" t="str">
        <x:v>H15</x:v>
      </x:c>
      <x:c r="C7130" s="472"/>
      <x:c r="D7130" s="472" t="n">
        <x:v>100000</x:v>
      </x:c>
      <x:c r="E7130" s="472" t="str">
        <x:v>Input sumber</x:v>
      </x:c>
      <x:c r="F7130" s="472" t="str">
        <x:v>10 Sep 2026 21.45 WIB</x:v>
      </x:c>
    </x:row>
    <x:row r="7131">
      <x:c r="A7131" s="472" t="str">
        <x:v>10</x:v>
      </x:c>
      <x:c r="B7131" s="472" t="str">
        <x:v>I15</x:v>
      </x:c>
      <x:c r="C7131" s="472"/>
      <x:c r="D7131" s="472" t="str">
        <x:v>DP</x:v>
      </x:c>
      <x:c r="E7131" s="472" t="str">
        <x:v>Input sumber</x:v>
      </x:c>
      <x:c r="F7131" s="472" t="str">
        <x:v>10 Sep 2026 21.45 WIB</x:v>
      </x:c>
    </x:row>
    <x:row r="7132">
      <x:c r="A7132" s="472" t="str">
        <x:v>10</x:v>
      </x:c>
      <x:c r="B7132" s="472" t="str">
        <x:v>L15</x:v>
      </x:c>
      <x:c r="C7132" s="472"/>
      <x:c r="D7132" s="472" t="str">
        <x:v>INDAH</x:v>
      </x:c>
      <x:c r="E7132" s="472" t="str">
        <x:v>Input sumber</x:v>
      </x:c>
      <x:c r="F7132" s="472" t="str">
        <x:v>10 Sep 2026 21.45 WIB</x:v>
      </x:c>
    </x:row>
    <x:row r="7133">
      <x:c r="A7133" s="472" t="str">
        <x:v>10</x:v>
      </x:c>
      <x:c r="B7133" s="472" t="str">
        <x:v>C16</x:v>
      </x:c>
      <x:c r="C7133" s="472"/>
      <x:c r="D7133" s="472" t="str">
        <x:v>Berlian</x:v>
      </x:c>
      <x:c r="E7133" s="472" t="str">
        <x:v>Input sumber</x:v>
      </x:c>
      <x:c r="F7133" s="472" t="str">
        <x:v>10 Sep 2026 21.45 WIB</x:v>
      </x:c>
    </x:row>
    <x:row r="7134">
      <x:c r="A7134" s="472" t="str">
        <x:v>10</x:v>
      </x:c>
      <x:c r="B7134" s="472" t="str">
        <x:v>D16</x:v>
      </x:c>
      <x:c r="C7134" s="472"/>
      <x:c r="D7134" s="472" t="str">
        <x:v>Large Group</x:v>
      </x:c>
      <x:c r="E7134" s="472" t="str">
        <x:v>Input sumber</x:v>
      </x:c>
      <x:c r="F7134" s="472" t="str">
        <x:v>10 Sep 2026 21.45 WIB</x:v>
      </x:c>
    </x:row>
    <x:row r="7135">
      <x:c r="A7135" s="472" t="str">
        <x:v>10</x:v>
      </x:c>
      <x:c r="B7135" s="472" t="str">
        <x:v>F16</x:v>
      </x:c>
      <x:c r="C7135" s="472"/>
      <x:c r="D7135" s="472" t="n">
        <x:v>46275</x:v>
      </x:c>
      <x:c r="E7135" s="472" t="str">
        <x:v>Input sumber</x:v>
      </x:c>
      <x:c r="F7135" s="472" t="str">
        <x:v>10 Sep 2026 21.45 WIB</x:v>
      </x:c>
    </x:row>
    <x:row r="7136">
      <x:c r="A7136" s="472" t="str">
        <x:v>10</x:v>
      </x:c>
      <x:c r="B7136" s="472" t="str">
        <x:v>H16</x:v>
      </x:c>
      <x:c r="C7136" s="472"/>
      <x:c r="D7136" s="472" t="n">
        <x:v>1125000</x:v>
      </x:c>
      <x:c r="E7136" s="472" t="str">
        <x:v>Input sumber</x:v>
      </x:c>
      <x:c r="F7136" s="472" t="str">
        <x:v>10 Sep 2026 21.45 WIB</x:v>
      </x:c>
    </x:row>
    <x:row r="7137">
      <x:c r="A7137" s="472" t="str">
        <x:v>10</x:v>
      </x:c>
      <x:c r="B7137" s="472" t="str">
        <x:v>I16</x:v>
      </x:c>
      <x:c r="C7137" s="472"/>
      <x:c r="D7137" s="472" t="str">
        <x:v>Lunas</x:v>
      </x:c>
      <x:c r="E7137" s="472" t="str">
        <x:v>Input sumber</x:v>
      </x:c>
      <x:c r="F7137" s="472" t="str">
        <x:v>10 Sep 2026 21.45 WIB</x:v>
      </x:c>
    </x:row>
    <x:row r="7138">
      <x:c r="A7138" s="472" t="str">
        <x:v>10</x:v>
      </x:c>
      <x:c r="B7138" s="472" t="str">
        <x:v>J16</x:v>
      </x:c>
      <x:c r="C7138" s="472"/>
      <x:c r="D7138" s="472" t="str">
        <x:v>Uploaded</x:v>
      </x:c>
      <x:c r="E7138" s="472" t="str">
        <x:v>Input sumber</x:v>
      </x:c>
      <x:c r="F7138" s="472" t="str">
        <x:v>10 Sep 2026 21.45 WIB</x:v>
      </x:c>
    </x:row>
    <x:row r="7139">
      <x:c r="A7139" s="472" t="str">
        <x:v>10</x:v>
      </x:c>
      <x:c r="B7139" s="472" t="str">
        <x:v>K16</x:v>
      </x:c>
      <x:c r="C7139" s="472"/>
      <x:c r="D7139" s="472" t="str">
        <x:v>Pending</x:v>
      </x:c>
      <x:c r="E7139" s="472" t="str">
        <x:v>Input sumber</x:v>
      </x:c>
      <x:c r="F7139" s="472" t="str">
        <x:v>10 Sep 2026 21.45 WIB</x:v>
      </x:c>
    </x:row>
    <x:row r="7140">
      <x:c r="A7140" s="472" t="str">
        <x:v>10</x:v>
      </x:c>
      <x:c r="B7140" s="472" t="str">
        <x:v>L16</x:v>
      </x:c>
      <x:c r="C7140" s="472"/>
      <x:c r="D7140" s="472" t="str">
        <x:v>INDAH</x:v>
      </x:c>
      <x:c r="E7140" s="472" t="str">
        <x:v>Input sumber</x:v>
      </x:c>
      <x:c r="F7140" s="472" t="str">
        <x:v>10 Sep 2026 21.45 WIB</x:v>
      </x:c>
    </x:row>
    <x:row r="7141">
      <x:c r="A7141" s="472" t="str">
        <x:v>10</x:v>
      </x:c>
      <x:c r="B7141" s="472" t="str">
        <x:v>M16</x:v>
      </x:c>
      <x:c r="C7141" s="472"/>
      <x:c r="D7141" s="472" t="str">
        <x:v>SAKA</x:v>
      </x:c>
      <x:c r="E7141" s="472" t="str">
        <x:v>Input sumber</x:v>
      </x:c>
      <x:c r="F7141" s="472" t="str">
        <x:v>10 Sep 2026 21.45 WIB</x:v>
      </x:c>
    </x:row>
    <x:row r="7142">
      <x:c r="A7142" s="472" t="str">
        <x:v>10</x:v>
      </x:c>
      <x:c r="B7142" s="472" t="str">
        <x:v>C17</x:v>
      </x:c>
      <x:c r="C7142" s="472"/>
      <x:c r="D7142" s="472" t="str">
        <x:v>Ujiani</x:v>
      </x:c>
      <x:c r="E7142" s="472" t="str">
        <x:v>Input sumber</x:v>
      </x:c>
      <x:c r="F7142" s="472" t="str">
        <x:v>10 Sep 2026 21.45 WIB</x:v>
      </x:c>
    </x:row>
    <x:row r="7143">
      <x:c r="A7143" s="472" t="str">
        <x:v>10</x:v>
      </x:c>
      <x:c r="B7143" s="472" t="str">
        <x:v>D17</x:v>
      </x:c>
      <x:c r="C7143" s="472"/>
      <x:c r="D7143" s="472" t="str">
        <x:v>Large Group</x:v>
      </x:c>
      <x:c r="E7143" s="472" t="str">
        <x:v>Input sumber</x:v>
      </x:c>
      <x:c r="F7143" s="472" t="str">
        <x:v>10 Sep 2026 21.45 WIB</x:v>
      </x:c>
    </x:row>
    <x:row r="7144">
      <x:c r="A7144" s="472" t="str">
        <x:v>10</x:v>
      </x:c>
      <x:c r="B7144" s="472" t="str">
        <x:v>F17</x:v>
      </x:c>
      <x:c r="C7144" s="472"/>
      <x:c r="D7144" s="472" t="n">
        <x:v>46275</x:v>
      </x:c>
      <x:c r="E7144" s="472" t="str">
        <x:v>Input sumber</x:v>
      </x:c>
      <x:c r="F7144" s="472" t="str">
        <x:v>10 Sep 2026 21.45 WIB</x:v>
      </x:c>
    </x:row>
    <x:row r="7145">
      <x:c r="A7145" s="472" t="str">
        <x:v>10</x:v>
      </x:c>
      <x:c r="B7145" s="472" t="str">
        <x:v>G17</x:v>
      </x:c>
      <x:c r="C7145" s="472"/>
      <x:c r="D7145" s="472" t="n">
        <x:v>175000</x:v>
      </x:c>
      <x:c r="E7145" s="472" t="str">
        <x:v>Input sumber</x:v>
      </x:c>
      <x:c r="F7145" s="472" t="str">
        <x:v>10 Sep 2026 21.45 WIB</x:v>
      </x:c>
    </x:row>
    <x:row r="7146">
      <x:c r="A7146" s="472" t="str">
        <x:v>10</x:v>
      </x:c>
      <x:c r="B7146" s="472" t="str">
        <x:v>I17</x:v>
      </x:c>
      <x:c r="C7146" s="472"/>
      <x:c r="D7146" s="472" t="str">
        <x:v>Lunas</x:v>
      </x:c>
      <x:c r="E7146" s="472" t="str">
        <x:v>Input sumber</x:v>
      </x:c>
      <x:c r="F7146" s="472" t="str">
        <x:v>10 Sep 2026 21.45 WIB</x:v>
      </x:c>
    </x:row>
    <x:row r="7147">
      <x:c r="A7147" s="472" t="str">
        <x:v>10</x:v>
      </x:c>
      <x:c r="B7147" s="472" t="str">
        <x:v>J17</x:v>
      </x:c>
      <x:c r="C7147" s="472"/>
      <x:c r="D7147" s="472" t="str">
        <x:v>Uploaded</x:v>
      </x:c>
      <x:c r="E7147" s="472" t="str">
        <x:v>Input sumber</x:v>
      </x:c>
      <x:c r="F7147" s="472" t="str">
        <x:v>10 Sep 2026 21.45 WIB</x:v>
      </x:c>
    </x:row>
    <x:row r="7148">
      <x:c r="A7148" s="472" t="str">
        <x:v>10</x:v>
      </x:c>
      <x:c r="B7148" s="472" t="str">
        <x:v>C18</x:v>
      </x:c>
      <x:c r="C7148" s="472"/>
      <x:c r="D7148" s="472" t="str">
        <x:v>Aliya</x:v>
      </x:c>
      <x:c r="E7148" s="472" t="str">
        <x:v>Input sumber</x:v>
      </x:c>
      <x:c r="F7148" s="472" t="str">
        <x:v>10 Sep 2026 21.45 WIB</x:v>
      </x:c>
    </x:row>
    <x:row r="7149">
      <x:c r="A7149" s="472" t="str">
        <x:v>10</x:v>
      </x:c>
      <x:c r="B7149" s="472" t="str">
        <x:v>D18</x:v>
      </x:c>
      <x:c r="C7149" s="472"/>
      <x:c r="D7149" s="472" t="str">
        <x:v>Large Group</x:v>
      </x:c>
      <x:c r="E7149" s="472" t="str">
        <x:v>Input sumber</x:v>
      </x:c>
      <x:c r="F7149" s="472" t="str">
        <x:v>10 Sep 2026 21.45 WIB</x:v>
      </x:c>
    </x:row>
    <x:row r="7150">
      <x:c r="A7150" s="472" t="str">
        <x:v>10</x:v>
      </x:c>
      <x:c r="B7150" s="472" t="str">
        <x:v>F18</x:v>
      </x:c>
      <x:c r="C7150" s="472"/>
      <x:c r="D7150" s="472" t="n">
        <x:v>46275</x:v>
      </x:c>
      <x:c r="E7150" s="472" t="str">
        <x:v>Input sumber</x:v>
      </x:c>
      <x:c r="F7150" s="472" t="str">
        <x:v>10 Sep 2026 21.45 WIB</x:v>
      </x:c>
    </x:row>
    <x:row r="7151">
      <x:c r="A7151" s="472" t="str">
        <x:v>10</x:v>
      </x:c>
      <x:c r="B7151" s="472" t="str">
        <x:v>H18</x:v>
      </x:c>
      <x:c r="C7151" s="472"/>
      <x:c r="D7151" s="472" t="n">
        <x:v>100000</x:v>
      </x:c>
      <x:c r="E7151" s="472" t="str">
        <x:v>Input sumber</x:v>
      </x:c>
      <x:c r="F7151" s="472" t="str">
        <x:v>10 Sep 2026 21.45 WIB</x:v>
      </x:c>
    </x:row>
    <x:row r="7152">
      <x:c r="A7152" s="472" t="str">
        <x:v>10</x:v>
      </x:c>
      <x:c r="B7152" s="472" t="str">
        <x:v>I18</x:v>
      </x:c>
      <x:c r="C7152" s="472"/>
      <x:c r="D7152" s="472" t="str">
        <x:v>Lunas</x:v>
      </x:c>
      <x:c r="E7152" s="472" t="str">
        <x:v>Input sumber</x:v>
      </x:c>
      <x:c r="F7152" s="472" t="str">
        <x:v>10 Sep 2026 21.45 WIB</x:v>
      </x:c>
    </x:row>
    <x:row r="7153">
      <x:c r="A7153" s="472" t="str">
        <x:v>10</x:v>
      </x:c>
      <x:c r="B7153" s="472" t="str">
        <x:v>J18</x:v>
      </x:c>
      <x:c r="C7153" s="472"/>
      <x:c r="D7153" s="472" t="str">
        <x:v>Uploaded</x:v>
      </x:c>
      <x:c r="E7153" s="472" t="str">
        <x:v>Input sumber</x:v>
      </x:c>
      <x:c r="F7153" s="472" t="str">
        <x:v>10 Sep 2026 21.45 WIB</x:v>
      </x:c>
    </x:row>
    <x:row r="7154">
      <x:c r="A7154" s="472" t="str">
        <x:v>10</x:v>
      </x:c>
      <x:c r="B7154" s="472" t="str">
        <x:v>K18</x:v>
      </x:c>
      <x:c r="C7154" s="472"/>
      <x:c r="D7154" s="472" t="str">
        <x:v>Uploaded</x:v>
      </x:c>
      <x:c r="E7154" s="472" t="str">
        <x:v>Input sumber</x:v>
      </x:c>
      <x:c r="F7154" s="472" t="str">
        <x:v>10 Sep 2026 21.45 WIB</x:v>
      </x:c>
    </x:row>
    <x:row r="7155">
      <x:c r="A7155" s="472" t="str">
        <x:v>10</x:v>
      </x:c>
      <x:c r="B7155" s="472" t="str">
        <x:v>L18</x:v>
      </x:c>
      <x:c r="C7155" s="472"/>
      <x:c r="D7155" s="472" t="str">
        <x:v>INDAH</x:v>
      </x:c>
      <x:c r="E7155" s="472" t="str">
        <x:v>Input sumber</x:v>
      </x:c>
      <x:c r="F7155" s="472" t="str">
        <x:v>10 Sep 2026 21.45 WIB</x:v>
      </x:c>
    </x:row>
    <x:row r="7156">
      <x:c r="A7156" s="472" t="str">
        <x:v>10</x:v>
      </x:c>
      <x:c r="B7156" s="472" t="str">
        <x:v>M18</x:v>
      </x:c>
      <x:c r="C7156" s="472"/>
      <x:c r="D7156" s="472" t="str">
        <x:v>ADIF</x:v>
      </x:c>
      <x:c r="E7156" s="472" t="str">
        <x:v>Input sumber</x:v>
      </x:c>
      <x:c r="F7156" s="472" t="str">
        <x:v>10 Sep 2026 21.45 WIB</x:v>
      </x:c>
    </x:row>
    <x:row r="7157">
      <x:c r="A7157" s="472" t="str">
        <x:v>10</x:v>
      </x:c>
      <x:c r="B7157" s="472" t="str">
        <x:v>O24</x:v>
      </x:c>
      <x:c r="C7157" s="472"/>
      <x:c r="D7157" s="472" t="str">
        <x:v>INDAH</x:v>
      </x:c>
      <x:c r="E7157" s="472" t="str">
        <x:v>Input sumber</x:v>
      </x:c>
      <x:c r="F7157" s="472" t="str">
        <x:v>10 Sep 2026 21.45 WIB</x:v>
      </x:c>
    </x:row>
    <x:row r="7158">
      <x:c r="A7158" s="472" t="str">
        <x:v>10</x:v>
      </x:c>
      <x:c r="B7158" s="472" t="str">
        <x:v>O26</x:v>
      </x:c>
      <x:c r="C7158" s="472"/>
      <x:c r="D7158" s="472" t="str">
        <x:v>SAKA</x:v>
      </x:c>
      <x:c r="E7158" s="472" t="str">
        <x:v>Input sumber</x:v>
      </x:c>
      <x:c r="F7158" s="472" t="str">
        <x:v>10 Sep 2026 21.45 WIB</x:v>
      </x:c>
    </x:row>
    <x:row r="7159">
      <x:c r="A7159" s="472" t="str">
        <x:v>10</x:v>
      </x:c>
      <x:c r="B7159" s="472" t="str">
        <x:v>K31</x:v>
      </x:c>
      <x:c r="C7159" s="472"/>
      <x:c r="D7159" s="472" t="str">
        <x:v>INDAH</x:v>
      </x:c>
      <x:c r="E7159" s="472" t="str">
        <x:v>Input sumber</x:v>
      </x:c>
      <x:c r="F7159" s="472" t="str">
        <x:v>10 Sep 2026 21.45 WIB</x:v>
      </x:c>
    </x:row>
    <x:row r="7160">
      <x:c r="A7160" s="472" t="str">
        <x:v>10</x:v>
      </x:c>
      <x:c r="B7160" s="472" t="str">
        <x:v>AE31</x:v>
      </x:c>
      <x:c r="C7160" s="472"/>
      <x:c r="D7160" s="472" t="str">
        <x:v>Admin/CS</x:v>
      </x:c>
      <x:c r="E7160" s="472" t="str">
        <x:v>Input sumber</x:v>
      </x:c>
      <x:c r="F7160" s="472" t="str">
        <x:v>10 Sep 2026 21.45 WIB</x:v>
      </x:c>
    </x:row>
    <x:row r="7161">
      <x:c r="A7161" s="472" t="str">
        <x:v>10</x:v>
      </x:c>
      <x:c r="B7161" s="472" t="str">
        <x:v>AG31</x:v>
      </x:c>
      <x:c r="C7161" s="472"/>
      <x:c r="D7161" s="472" t="str">
        <x:v>INDAH</x:v>
      </x:c>
      <x:c r="E7161" s="472" t="str">
        <x:v>Input sumber</x:v>
      </x:c>
      <x:c r="F7161" s="472" t="str">
        <x:v>10 Sep 2026 21.45 WIB</x:v>
      </x:c>
    </x:row>
    <x:row r="7162">
      <x:c r="A7162" s="472" t="str">
        <x:v>10</x:v>
      </x:c>
      <x:c r="B7162" s="472" t="str">
        <x:v>K33</x:v>
      </x:c>
      <x:c r="C7162" s="472"/>
      <x:c r="D7162" s="472" t="str">
        <x:v>SAKA</x:v>
      </x:c>
      <x:c r="E7162" s="472" t="str">
        <x:v>Input sumber</x:v>
      </x:c>
      <x:c r="F7162" s="472" t="str">
        <x:v>10 Sep 2026 21.45 WIB</x:v>
      </x:c>
    </x:row>
    <x:row r="7163">
      <x:c r="A7163" s="472" t="str">
        <x:v>10</x:v>
      </x:c>
      <x:c r="B7163" s="472" t="str">
        <x:v>AE33</x:v>
      </x:c>
      <x:c r="C7163" s="472"/>
      <x:c r="D7163" s="472" t="str">
        <x:v>Fotografer</x:v>
      </x:c>
      <x:c r="E7163" s="472" t="str">
        <x:v>Input sumber</x:v>
      </x:c>
      <x:c r="F7163" s="472" t="str">
        <x:v>10 Sep 2026 21.45 WIB</x:v>
      </x:c>
    </x:row>
    <x:row r="7164">
      <x:c r="A7164" s="472" t="str">
        <x:v>10</x:v>
      </x:c>
      <x:c r="B7164" s="472" t="str">
        <x:v>AG33</x:v>
      </x:c>
      <x:c r="C7164" s="472"/>
      <x:c r="D7164" s="472" t="str">
        <x:v>SAKA</x:v>
      </x:c>
      <x:c r="E7164" s="472" t="str">
        <x:v>Input sumber</x:v>
      </x:c>
      <x:c r="F7164" s="472" t="str">
        <x:v>10 Sep 2026 21.45 WIB</x:v>
      </x:c>
    </x:row>
    <x:row r="7165">
      <x:c r="A7165" s="472" t="str">
        <x:v>10</x:v>
      </x:c>
      <x:c r="B7165" s="472" t="str">
        <x:v>L40</x:v>
      </x:c>
      <x:c r="C7165" s="472"/>
      <x:c r="D7165" s="472" t="n">
        <x:v>4</x:v>
      </x:c>
      <x:c r="E7165" s="472" t="str">
        <x:v>Input sumber</x:v>
      </x:c>
      <x:c r="F7165" s="472" t="str">
        <x:v>10 Sep 2026 21.45 WIB</x:v>
      </x:c>
    </x:row>
    <x:row r="7166">
      <x:c r="A7166" s="472" t="str">
        <x:v>10</x:v>
      </x:c>
      <x:c r="B7166" s="472" t="str">
        <x:v>M40</x:v>
      </x:c>
      <x:c r="C7166" s="472"/>
      <x:c r="D7166" s="472" t="str">
        <x:v>10R,16R</x:v>
      </x:c>
      <x:c r="E7166" s="472" t="str">
        <x:v>Input sumber</x:v>
      </x:c>
      <x:c r="F7166" s="472" t="str">
        <x:v>10 Sep 2026 21.45 WIB</x:v>
      </x:c>
    </x:row>
    <x:row r="7167">
      <x:c r="A7167" s="472" t="str">
        <x:v>10</x:v>
      </x:c>
      <x:c r="B7167" s="472" t="str">
        <x:v>K41</x:v>
      </x:c>
      <x:c r="C7167" s="472"/>
      <x:c r="D7167" s="472" t="str">
        <x:v>INDAH</x:v>
      </x:c>
      <x:c r="E7167" s="472" t="str">
        <x:v>Input sumber</x:v>
      </x:c>
      <x:c r="F7167" s="472" t="str">
        <x:v>10 Sep 2026 21.45 WIB</x:v>
      </x:c>
    </x:row>
    <x:row r="7168">
      <x:c r="A7168" s="472" t="str">
        <x:v>10</x:v>
      </x:c>
      <x:c r="B7168" s="472" t="str">
        <x:v>L41</x:v>
      </x:c>
      <x:c r="C7168" s="472"/>
      <x:c r="D7168" s="472" t="n">
        <x:v>3</x:v>
      </x:c>
      <x:c r="E7168" s="472" t="str">
        <x:v>Input sumber</x:v>
      </x:c>
      <x:c r="F7168" s="472" t="str">
        <x:v>10 Sep 2026 21.45 WIB</x:v>
      </x:c>
    </x:row>
    <x:row r="7169">
      <x:c r="A7169" s="472" t="str">
        <x:v>10</x:v>
      </x:c>
      <x:c r="B7169" s="472" t="str">
        <x:v>M41</x:v>
      </x:c>
      <x:c r="C7169" s="472"/>
      <x:c r="D7169" s="472" t="str">
        <x:v>5R</x:v>
      </x:c>
      <x:c r="E7169" s="472" t="str">
        <x:v>Input sumber</x:v>
      </x:c>
      <x:c r="F7169" s="472" t="str">
        <x:v>10 Sep 2026 21.45 WIB</x:v>
      </x:c>
    </x:row>
    <x:row r="7170">
      <x:c r="A7170" s="472" t="str">
        <x:v>Tanggal 11</x:v>
      </x:c>
      <x:c r="B7170" s="472" t="str">
        <x:v>C5</x:v>
      </x:c>
      <x:c r="C7170" s="472" t="str">
        <x:v>BK154 | 10 Sep 15:40:00 | Novi | Single | lunas | IN</x:v>
      </x:c>
      <x:c r="D7170" s="472" t="str">
        <x:v>BK154 | 11 Sep 10:00:00 | Novi | Single | lunas | IN</x:v>
      </x:c>
      <x:c r="E7170" s="472" t="str">
        <x:v>Booking diperbarui</x:v>
      </x:c>
      <x:c r="F7170" s="472" t="str">
        <x:v>10 Sep 2026 21.45 WIB</x:v>
      </x:c>
    </x:row>
    <x:row r="7171">
      <x:c r="A7171" s="472" t="str">
        <x:v>Tanggal 14</x:v>
      </x:c>
      <x:c r="B7171" s="472" t="str">
        <x:v>C14</x:v>
      </x:c>
      <x:c r="C7171" s="472"/>
      <x:c r="D7171" s="472" t="str">
        <x:v>BK160 | 14 Sep 14:00:00 | kelas 2b (faiza) | LG 46 | dp 100 | IN</x:v>
      </x:c>
      <x:c r="E7171" s="472" t="str">
        <x:v>Booking baru</x:v>
      </x:c>
      <x:c r="F7171" s="472" t="str">
        <x:v>10 Sep 2026 21.45 WIB</x:v>
      </x:c>
    </x:row>
    <x:row r="7172">
      <x:c r="A7172" s="472" t="str">
        <x:v>Tanggal 19</x:v>
      </x:c>
      <x:c r="B7172" s="472" t="str">
        <x:v>C14</x:v>
      </x:c>
      <x:c r="C7172" s="472" t="str">
        <x:v>BK139 | 19 Sep 14:00:00 | Muhamad Rizki | Graduation | dp 100 calmblue | I</x:v>
      </x:c>
      <x:c r="D7172" s="472" t="str">
        <x:v>BK139 | 19 Sep 14:00:00 | Muhamad Rizki | Graduation | dp 100 calmblue | IN</x:v>
      </x:c>
      <x:c r="E7172" s="472" t="str">
        <x:v>Booking diperbarui</x:v>
      </x:c>
      <x:c r="F7172" s="472" t="str">
        <x:v>10 Sep 2026 21.45 WIB</x:v>
      </x:c>
    </x:row>
    <x:row r="7173">
      <x:c r="A7173" s="472" t="str">
        <x:v>Tanggal 19</x:v>
      </x:c>
      <x:c r="B7173" s="472" t="str">
        <x:v>C16</x:v>
      </x:c>
      <x:c r="C7173" s="472"/>
      <x:c r="D7173" s="472" t="str">
        <x:v>BK161 | 19 Sep 14:40:00 | Arneta | Graduation Premium | dp100 wooden | IN</x:v>
      </x:c>
      <x:c r="E7173" s="472" t="str">
        <x:v>Booking baru</x:v>
      </x:c>
      <x:c r="F7173" s="472" t="str">
        <x:v>10 Sep 2026 21.45 WIB</x:v>
      </x:c>
    </x:row>
    <x:row r="7174">
      <x:c r="A7174" s="472" t="str">
        <x:v>Historis</x:v>
      </x:c>
      <x:c r="B7174" s="472" t="str">
        <x:v>Rekap Gabungan F11:W22</x:v>
      </x:c>
      <x:c r="C7174" s="472" t="str">
        <x:v>Tidak berubah</x:v>
      </x:c>
      <x:c r="D7174" s="472" t="str">
        <x:v>Tidak berubah</x:v>
      </x:c>
      <x:c r="E7174" s="472" t="str">
        <x:v>Sumber dibaca ulang</x:v>
      </x:c>
      <x:c r="F7174" s="472" t="str">
        <x:v>10 Sep 2026 21.45 WIB</x:v>
      </x:c>
    </x:row>
    <x:row r="7176">
      <x:c r="A7176" s="472" t="str">
        <x:v>Perbaikan laporan</x:v>
      </x:c>
      <x:c r="B7176" s="472" t="str">
        <x:v>Slot Harian tanggal 9</x:v>
      </x:c>
      <x:c r="C7176" s="472" t="str">
        <x:v>Slot laporan belum terisi</x:v>
      </x:c>
      <x:c r="D7176" s="472" t="str">
        <x:v>4 slot dari sumber O65:O68</x:v>
      </x:c>
      <x:c r="E7176" s="472" t="str">
        <x:v>Pemulihan integrasi operasional</x:v>
      </x:c>
      <x:c r="F7176" s="472" t="str">
        <x:v>10 Sep 2026</x:v>
      </x:c>
    </x:row>
    <x:row r="7177">
      <x:c r="A7177" s="472" t="str">
        <x:v>Perbaikan laporan</x:v>
      </x:c>
      <x:c r="B7177" s="472" t="str">
        <x:v>KPI tanggal 7 dan 9</x:v>
      </x:c>
      <x:c r="C7177" s="472" t="str">
        <x:v>30 KPI lengkap</x:v>
      </x:c>
      <x:c r="D7177" s="472" t="str">
        <x:v>36 KPI lengkap</x:v>
      </x:c>
      <x:c r="E7177" s="472" t="str">
        <x:v>Input sumber dipulihkan dan diperbarui</x:v>
      </x:c>
      <x:c r="F7177" s="472" t="str">
        <x:v>10 Sep 2026</x:v>
      </x:c>
    </x:row>
    <x:row r="7178">
      <x:c r="A7178" s="472" t="str">
        <x:v>Perbaikan laporan</x:v>
      </x:c>
      <x:c r="B7178" s="472" t="str">
        <x:v>Screening Log Order</x:v>
      </x:c>
      <x:c r="C7178" s="472" t="str">
        <x:v>Ringkasan sumber dan narasi lama</x:v>
      </x:c>
      <x:c r="D7178" s="472" t="str">
        <x:v>Ringkasan sumber revisi 21.01 WIB</x:v>
      </x:c>
      <x:c r="E7178" s="472" t="str">
        <x:v>Cakupan periode dan angka diperbarui</x:v>
      </x:c>
      <x:c r="F7178" s="472" t="str">
        <x:v>10 Sep 2026</x:v>
      </x:c>
    </x:row>
    <x:row r="7179">
      <x:c r="A7179" s="472" t="str">
        <x:v>Perbaikan laporan</x:v>
      </x:c>
      <x:c r="B7179" s="472" t="str">
        <x:v>Grafik cash-in harian</x:v>
      </x:c>
      <x:c r="C7179" s="472" t="str">
        <x:v>Tanggal 1–8</x:v>
      </x:c>
      <x:c r="D7179" s="472" t="str">
        <x:v>Tanggal 1–10</x:v>
      </x:c>
      <x:c r="E7179" s="472" t="str">
        <x:v>Grafik terhubung ke hari closing terbaru</x:v>
      </x:c>
      <x:c r="F7179" s="472" t="str">
        <x:v>10 Sep 2026</x:v>
      </x:c>
    </x:row>
    <x:row r="7181">
      <x:c r="A7181" s="490" t="str">
        <x:v>Sheet sumber</x:v>
      </x:c>
      <x:c r="B7181" s="490" t="str">
        <x:v>Sel sumber</x:v>
      </x:c>
      <x:c r="C7181" s="490" t="str">
        <x:v>Nilai sebelumnya</x:v>
      </x:c>
      <x:c r="D7181" s="490" t="str">
        <x:v>Nilai terbaru</x:v>
      </x:c>
      <x:c r="E7181" s="490" t="str">
        <x:v>Jenis perubahan</x:v>
      </x:c>
      <x:c r="F7181" s="490" t="str">
        <x:v>Revisi</x:v>
      </x:c>
    </x:row>
    <x:row r="7182">
      <x:c r="A7182" s="468" t="str">
        <x:v>1</x:v>
      </x:c>
      <x:c r="B7182" s="468" t="str">
        <x:v>F4</x:v>
      </x:c>
      <x:c r="C7182" s="468" t="n">
        <x:v>46273</x:v>
      </x:c>
      <x:c r="D7182" s="468" t="str">
        <x:v>2026-09-08 00:00:00</x:v>
      </x:c>
      <x:c r="E7182" s="468" t="str">
        <x:v>Nilai sumber</x:v>
      </x:c>
      <x:c r="F7182" s="468" t="str">
        <x:v>13 September 2026 19.01 WIB</x:v>
      </x:c>
    </x:row>
    <x:row r="7183">
      <x:c r="A7183" s="468" t="str">
        <x:v>1</x:v>
      </x:c>
      <x:c r="B7183" s="468" t="str">
        <x:v>F5</x:v>
      </x:c>
      <x:c r="C7183" s="468" t="n">
        <x:v>46269</x:v>
      </x:c>
      <x:c r="D7183" s="468" t="str">
        <x:v>2026-09-04 00:00:00</x:v>
      </x:c>
      <x:c r="E7183" s="468" t="str">
        <x:v>Nilai sumber</x:v>
      </x:c>
      <x:c r="F7183" s="468" t="str">
        <x:v>13 September 2026 19.01 WIB</x:v>
      </x:c>
    </x:row>
    <x:row r="7184">
      <x:c r="A7184" s="468" t="str">
        <x:v>1</x:v>
      </x:c>
      <x:c r="B7184" s="468" t="str">
        <x:v>F6</x:v>
      </x:c>
      <x:c r="C7184" s="468" t="n">
        <x:v>46273</x:v>
      </x:c>
      <x:c r="D7184" s="468" t="str">
        <x:v>2026-09-08 00:00:00</x:v>
      </x:c>
      <x:c r="E7184" s="468" t="str">
        <x:v>Nilai sumber</x:v>
      </x:c>
      <x:c r="F7184" s="468" t="str">
        <x:v>13 September 2026 19.01 WIB</x:v>
      </x:c>
    </x:row>
    <x:row r="7185">
      <x:c r="A7185" s="468" t="str">
        <x:v>1</x:v>
      </x:c>
      <x:c r="B7185" s="468" t="str">
        <x:v>F7</x:v>
      </x:c>
      <x:c r="C7185" s="468" t="n">
        <x:v>46268</x:v>
      </x:c>
      <x:c r="D7185" s="468" t="str">
        <x:v>2026-09-03 00:00:00</x:v>
      </x:c>
      <x:c r="E7185" s="468" t="str">
        <x:v>Nilai sumber</x:v>
      </x:c>
      <x:c r="F7185" s="468" t="str">
        <x:v>13 September 2026 19.01 WIB</x:v>
      </x:c>
    </x:row>
    <x:row r="7186">
      <x:c r="A7186" s="468" t="str">
        <x:v>1</x:v>
      </x:c>
      <x:c r="B7186" s="468" t="str">
        <x:v>F8</x:v>
      </x:c>
      <x:c r="C7186" s="468" t="n">
        <x:v>46273</x:v>
      </x:c>
      <x:c r="D7186" s="468" t="str">
        <x:v>2026-09-08 00:00:00</x:v>
      </x:c>
      <x:c r="E7186" s="468" t="str">
        <x:v>Nilai sumber</x:v>
      </x:c>
      <x:c r="F7186" s="468" t="str">
        <x:v>13 September 2026 19.01 WIB</x:v>
      </x:c>
    </x:row>
    <x:row r="7187">
      <x:c r="A7187" s="468" t="str">
        <x:v>1</x:v>
      </x:c>
      <x:c r="B7187" s="468" t="str">
        <x:v>F9</x:v>
      </x:c>
      <x:c r="C7187" s="468" t="n">
        <x:v>46266</x:v>
      </x:c>
      <x:c r="D7187" s="468" t="str">
        <x:v>2026-09-01 00:00:00</x:v>
      </x:c>
      <x:c r="E7187" s="468" t="str">
        <x:v>Nilai sumber</x:v>
      </x:c>
      <x:c r="F7187" s="468" t="str">
        <x:v>13 September 2026 19.01 WIB</x:v>
      </x:c>
    </x:row>
    <x:row r="7188">
      <x:c r="A7188" s="468" t="str">
        <x:v>1</x:v>
      </x:c>
      <x:c r="B7188" s="468" t="str">
        <x:v>F10</x:v>
      </x:c>
      <x:c r="C7188" s="468" t="n">
        <x:v>46274</x:v>
      </x:c>
      <x:c r="D7188" s="468" t="str">
        <x:v>2026-09-09 00:00:00</x:v>
      </x:c>
      <x:c r="E7188" s="468" t="str">
        <x:v>Nilai sumber</x:v>
      </x:c>
      <x:c r="F7188" s="468" t="str">
        <x:v>13 September 2026 19.01 WIB</x:v>
      </x:c>
    </x:row>
    <x:row r="7189">
      <x:c r="A7189" s="468" t="str">
        <x:v>1</x:v>
      </x:c>
      <x:c r="B7189" s="468" t="str">
        <x:v>F11</x:v>
      </x:c>
      <x:c r="C7189" s="468" t="n">
        <x:v>46273</x:v>
      </x:c>
      <x:c r="D7189" s="468" t="str">
        <x:v>2026-09-08 00:00:00</x:v>
      </x:c>
      <x:c r="E7189" s="468" t="str">
        <x:v>Nilai sumber</x:v>
      </x:c>
      <x:c r="F7189" s="468" t="str">
        <x:v>13 September 2026 19.01 WIB</x:v>
      </x:c>
    </x:row>
    <x:row r="7190">
      <x:c r="A7190" s="468" t="str">
        <x:v>1</x:v>
      </x:c>
      <x:c r="B7190" s="468" t="str">
        <x:v>F12</x:v>
      </x:c>
      <x:c r="C7190" s="468" t="n">
        <x:v>46266</x:v>
      </x:c>
      <x:c r="D7190" s="468" t="str">
        <x:v>2026-09-01 00:00:00</x:v>
      </x:c>
      <x:c r="E7190" s="468" t="str">
        <x:v>Nilai sumber</x:v>
      </x:c>
      <x:c r="F7190" s="468" t="str">
        <x:v>13 September 2026 19.01 WIB</x:v>
      </x:c>
    </x:row>
    <x:row r="7191">
      <x:c r="A7191" s="468" t="str">
        <x:v>1</x:v>
      </x:c>
      <x:c r="B7191" s="468" t="str">
        <x:v>F13</x:v>
      </x:c>
      <x:c r="C7191" s="468" t="n">
        <x:v>46274</x:v>
      </x:c>
      <x:c r="D7191" s="468" t="str">
        <x:v>2026-09-09 00:00:00</x:v>
      </x:c>
      <x:c r="E7191" s="468" t="str">
        <x:v>Nilai sumber</x:v>
      </x:c>
      <x:c r="F7191" s="468" t="str">
        <x:v>13 September 2026 19.01 WIB</x:v>
      </x:c>
    </x:row>
    <x:row r="7192">
      <x:c r="A7192" s="468" t="str">
        <x:v>1</x:v>
      </x:c>
      <x:c r="B7192" s="468" t="str">
        <x:v>F14</x:v>
      </x:c>
      <x:c r="C7192" s="468" t="n">
        <x:v>46269</x:v>
      </x:c>
      <x:c r="D7192" s="468" t="str">
        <x:v>2026-09-04 00:00:00</x:v>
      </x:c>
      <x:c r="E7192" s="468" t="str">
        <x:v>Nilai sumber</x:v>
      </x:c>
      <x:c r="F7192" s="468" t="str">
        <x:v>13 September 2026 19.01 WIB</x:v>
      </x:c>
    </x:row>
    <x:row r="7193">
      <x:c r="A7193" s="468" t="str">
        <x:v>1</x:v>
      </x:c>
      <x:c r="B7193" s="468" t="str">
        <x:v>F15</x:v>
      </x:c>
      <x:c r="C7193" s="468" t="n">
        <x:v>46266</x:v>
      </x:c>
      <x:c r="D7193" s="468" t="str">
        <x:v>2026-09-01 00:00:00</x:v>
      </x:c>
      <x:c r="E7193" s="468" t="str">
        <x:v>Nilai sumber</x:v>
      </x:c>
      <x:c r="F7193" s="468" t="str">
        <x:v>13 September 2026 19.01 WIB</x:v>
      </x:c>
    </x:row>
    <x:row r="7194">
      <x:c r="A7194" s="468" t="str">
        <x:v>1</x:v>
      </x:c>
      <x:c r="B7194" s="468" t="str">
        <x:v>F16</x:v>
      </x:c>
      <x:c r="C7194" s="468" t="n">
        <x:v>46266</x:v>
      </x:c>
      <x:c r="D7194" s="468" t="str">
        <x:v>2026-09-01 00:00:00</x:v>
      </x:c>
      <x:c r="E7194" s="468" t="str">
        <x:v>Nilai sumber</x:v>
      </x:c>
      <x:c r="F7194" s="468" t="str">
        <x:v>13 September 2026 19.01 WIB</x:v>
      </x:c>
    </x:row>
    <x:row r="7195">
      <x:c r="A7195" s="468" t="str">
        <x:v>1</x:v>
      </x:c>
      <x:c r="B7195" s="468" t="str">
        <x:v>F17</x:v>
      </x:c>
      <x:c r="C7195" s="468" t="n">
        <x:v>46266</x:v>
      </x:c>
      <x:c r="D7195" s="468" t="str">
        <x:v>2026-09-01 00:00:00</x:v>
      </x:c>
      <x:c r="E7195" s="468" t="str">
        <x:v>Nilai sumber</x:v>
      </x:c>
      <x:c r="F7195" s="468" t="str">
        <x:v>13 September 2026 19.01 WIB</x:v>
      </x:c>
    </x:row>
    <x:row r="7196">
      <x:c r="A7196" s="468" t="str">
        <x:v>1</x:v>
      </x:c>
      <x:c r="B7196" s="468" t="str">
        <x:v>F18</x:v>
      </x:c>
      <x:c r="C7196" s="468" t="n">
        <x:v>46266</x:v>
      </x:c>
      <x:c r="D7196" s="468" t="str">
        <x:v>2026-09-01 00:00:00</x:v>
      </x:c>
      <x:c r="E7196" s="468" t="str">
        <x:v>Nilai sumber</x:v>
      </x:c>
      <x:c r="F7196" s="468" t="str">
        <x:v>13 September 2026 19.01 WIB</x:v>
      </x:c>
    </x:row>
    <x:row r="7197">
      <x:c r="A7197" s="468" t="str">
        <x:v>1</x:v>
      </x:c>
      <x:c r="B7197" s="468" t="str">
        <x:v>F19</x:v>
      </x:c>
      <x:c r="C7197" s="468" t="n">
        <x:v>46266</x:v>
      </x:c>
      <x:c r="D7197" s="468" t="str">
        <x:v>2026-09-01 00:00:00</x:v>
      </x:c>
      <x:c r="E7197" s="468" t="str">
        <x:v>Nilai sumber</x:v>
      </x:c>
      <x:c r="F7197" s="468" t="str">
        <x:v>13 September 2026 19.01 WIB</x:v>
      </x:c>
    </x:row>
    <x:row r="7198">
      <x:c r="A7198" s="468" t="str">
        <x:v>1</x:v>
      </x:c>
      <x:c r="B7198" s="468" t="str">
        <x:v>F20</x:v>
      </x:c>
      <x:c r="C7198" s="468" t="n">
        <x:v>46266</x:v>
      </x:c>
      <x:c r="D7198" s="468" t="str">
        <x:v>2026-09-01 00:00:00</x:v>
      </x:c>
      <x:c r="E7198" s="468" t="str">
        <x:v>Nilai sumber</x:v>
      </x:c>
      <x:c r="F7198" s="468" t="str">
        <x:v>13 September 2026 19.01 WIB</x:v>
      </x:c>
    </x:row>
    <x:row r="7199">
      <x:c r="A7199" s="468" t="str">
        <x:v>1</x:v>
      </x:c>
      <x:c r="B7199" s="468" t="str">
        <x:v>F21</x:v>
      </x:c>
      <x:c r="C7199" s="468" t="n">
        <x:v>46266</x:v>
      </x:c>
      <x:c r="D7199" s="468" t="str">
        <x:v>2026-09-01 00:00:00</x:v>
      </x:c>
      <x:c r="E7199" s="468" t="str">
        <x:v>Nilai sumber</x:v>
      </x:c>
      <x:c r="F7199" s="468" t="str">
        <x:v>13 September 2026 19.01 WIB</x:v>
      </x:c>
    </x:row>
    <x:row r="7200">
      <x:c r="A7200" s="468" t="str">
        <x:v>1</x:v>
      </x:c>
      <x:c r="B7200" s="468" t="str">
        <x:v>F22</x:v>
      </x:c>
      <x:c r="C7200" s="468" t="n">
        <x:v>46266</x:v>
      </x:c>
      <x:c r="D7200" s="468" t="str">
        <x:v>2026-09-01 00:00:00</x:v>
      </x:c>
      <x:c r="E7200" s="468" t="str">
        <x:v>Nilai sumber</x:v>
      </x:c>
      <x:c r="F7200" s="468" t="str">
        <x:v>13 September 2026 19.01 WIB</x:v>
      </x:c>
    </x:row>
    <x:row r="7201">
      <x:c r="A7201" s="468" t="str">
        <x:v>1</x:v>
      </x:c>
      <x:c r="B7201" s="468" t="str">
        <x:v>F23</x:v>
      </x:c>
      <x:c r="C7201" s="468" t="n">
        <x:v>46266</x:v>
      </x:c>
      <x:c r="D7201" s="468" t="str">
        <x:v>2026-09-01 00:00:00</x:v>
      </x:c>
      <x:c r="E7201" s="468" t="str">
        <x:v>Nilai sumber</x:v>
      </x:c>
      <x:c r="F7201" s="468" t="str">
        <x:v>13 September 2026 19.01 WIB</x:v>
      </x:c>
    </x:row>
    <x:row r="7202">
      <x:c r="A7202" s="468" t="str">
        <x:v>1</x:v>
      </x:c>
      <x:c r="B7202" s="468" t="str">
        <x:v>F24</x:v>
      </x:c>
      <x:c r="C7202" s="468" t="n">
        <x:v>46266</x:v>
      </x:c>
      <x:c r="D7202" s="468" t="str">
        <x:v>2026-09-01 00:00:00</x:v>
      </x:c>
      <x:c r="E7202" s="468" t="str">
        <x:v>Nilai sumber</x:v>
      </x:c>
      <x:c r="F7202" s="468" t="str">
        <x:v>13 September 2026 19.01 WIB</x:v>
      </x:c>
    </x:row>
    <x:row r="7203">
      <x:c r="A7203" s="468" t="str">
        <x:v>1</x:v>
      </x:c>
      <x:c r="B7203" s="468" t="str">
        <x:v>F25</x:v>
      </x:c>
      <x:c r="C7203" s="468" t="n">
        <x:v>46266</x:v>
      </x:c>
      <x:c r="D7203" s="468" t="str">
        <x:v>2026-09-01 00:00:00</x:v>
      </x:c>
      <x:c r="E7203" s="468" t="str">
        <x:v>Nilai sumber</x:v>
      </x:c>
      <x:c r="F7203" s="468" t="str">
        <x:v>13 September 2026 19.01 WIB</x:v>
      </x:c>
    </x:row>
    <x:row r="7204">
      <x:c r="A7204" s="468" t="str">
        <x:v>1</x:v>
      </x:c>
      <x:c r="B7204" s="468" t="str">
        <x:v>F26</x:v>
      </x:c>
      <x:c r="C7204" s="468" t="n">
        <x:v>46266</x:v>
      </x:c>
      <x:c r="D7204" s="468" t="str">
        <x:v>2026-09-01 00:00:00</x:v>
      </x:c>
      <x:c r="E7204" s="468" t="str">
        <x:v>Nilai sumber</x:v>
      </x:c>
      <x:c r="F7204" s="468" t="str">
        <x:v>13 September 2026 19.01 WIB</x:v>
      </x:c>
    </x:row>
    <x:row r="7205">
      <x:c r="A7205" s="468" t="str">
        <x:v>1</x:v>
      </x:c>
      <x:c r="B7205" s="468" t="str">
        <x:v>F27</x:v>
      </x:c>
      <x:c r="C7205" s="468" t="n">
        <x:v>46266</x:v>
      </x:c>
      <x:c r="D7205" s="468" t="str">
        <x:v>2026-09-01 00:00:00</x:v>
      </x:c>
      <x:c r="E7205" s="468" t="str">
        <x:v>Nilai sumber</x:v>
      </x:c>
      <x:c r="F7205" s="468" t="str">
        <x:v>13 September 2026 19.01 WIB</x:v>
      </x:c>
    </x:row>
    <x:row r="7206">
      <x:c r="A7206" s="468" t="str">
        <x:v>1</x:v>
      </x:c>
      <x:c r="B7206" s="468" t="str">
        <x:v>F28</x:v>
      </x:c>
      <x:c r="C7206" s="468" t="n">
        <x:v>46266</x:v>
      </x:c>
      <x:c r="D7206" s="468" t="str">
        <x:v>2026-09-01 00:00:00</x:v>
      </x:c>
      <x:c r="E7206" s="468" t="str">
        <x:v>Nilai sumber</x:v>
      </x:c>
      <x:c r="F7206" s="468" t="str">
        <x:v>13 September 2026 19.01 WIB</x:v>
      </x:c>
    </x:row>
    <x:row r="7207">
      <x:c r="A7207" s="468" t="str">
        <x:v>1</x:v>
      </x:c>
      <x:c r="B7207" s="468" t="str">
        <x:v>F29</x:v>
      </x:c>
      <x:c r="C7207" s="468" t="n">
        <x:v>46266</x:v>
      </x:c>
      <x:c r="D7207" s="468" t="str">
        <x:v>2026-09-01 00:00:00</x:v>
      </x:c>
      <x:c r="E7207" s="468" t="str">
        <x:v>Nilai sumber</x:v>
      </x:c>
      <x:c r="F7207" s="468" t="str">
        <x:v>13 September 2026 19.01 WIB</x:v>
      </x:c>
    </x:row>
    <x:row r="7208">
      <x:c r="A7208" s="468" t="str">
        <x:v>1</x:v>
      </x:c>
      <x:c r="B7208" s="468" t="str">
        <x:v>F30</x:v>
      </x:c>
      <x:c r="C7208" s="468" t="n">
        <x:v>46266</x:v>
      </x:c>
      <x:c r="D7208" s="468" t="str">
        <x:v>2026-09-01 00:00:00</x:v>
      </x:c>
      <x:c r="E7208" s="468" t="str">
        <x:v>Nilai sumber</x:v>
      </x:c>
      <x:c r="F7208" s="468" t="str">
        <x:v>13 September 2026 19.01 WIB</x:v>
      </x:c>
    </x:row>
    <x:row r="7209">
      <x:c r="A7209" s="468" t="str">
        <x:v>1</x:v>
      </x:c>
      <x:c r="B7209" s="468" t="str">
        <x:v>F31</x:v>
      </x:c>
      <x:c r="C7209" s="468" t="n">
        <x:v>46267</x:v>
      </x:c>
      <x:c r="D7209" s="468" t="str">
        <x:v>2026-09-02 00:00:00</x:v>
      </x:c>
      <x:c r="E7209" s="468" t="str">
        <x:v>Nilai sumber</x:v>
      </x:c>
      <x:c r="F7209" s="468" t="str">
        <x:v>13 September 2026 19.01 WIB</x:v>
      </x:c>
    </x:row>
    <x:row r="7210">
      <x:c r="A7210" s="468" t="str">
        <x:v>1</x:v>
      </x:c>
      <x:c r="B7210" s="468" t="str">
        <x:v>F41</x:v>
      </x:c>
      <x:c r="C7210" s="468" t="n">
        <x:v>46273</x:v>
      </x:c>
      <x:c r="D7210" s="468" t="str">
        <x:v>2026-09-08 00:00:00</x:v>
      </x:c>
      <x:c r="E7210" s="468" t="str">
        <x:v>Nilai sumber</x:v>
      </x:c>
      <x:c r="F7210" s="468" t="str">
        <x:v>13 September 2026 19.01 WIB</x:v>
      </x:c>
    </x:row>
    <x:row r="7211">
      <x:c r="A7211" s="468" t="str">
        <x:v>1</x:v>
      </x:c>
      <x:c r="B7211" s="468" t="str">
        <x:v>F42</x:v>
      </x:c>
      <x:c r="C7211" s="468" t="n">
        <x:v>46273</x:v>
      </x:c>
      <x:c r="D7211" s="468" t="str">
        <x:v>2026-09-08 00:00:00</x:v>
      </x:c>
      <x:c r="E7211" s="468" t="str">
        <x:v>Nilai sumber</x:v>
      </x:c>
      <x:c r="F7211" s="468" t="str">
        <x:v>13 September 2026 19.01 WIB</x:v>
      </x:c>
    </x:row>
    <x:row r="7212">
      <x:c r="A7212" s="468" t="str">
        <x:v>1</x:v>
      </x:c>
      <x:c r="B7212" s="468" t="str">
        <x:v>F43</x:v>
      </x:c>
      <x:c r="C7212" s="468" t="n">
        <x:v>46273</x:v>
      </x:c>
      <x:c r="D7212" s="468" t="str">
        <x:v>2026-09-08 00:00:00</x:v>
      </x:c>
      <x:c r="E7212" s="468" t="str">
        <x:v>Nilai sumber</x:v>
      </x:c>
      <x:c r="F7212" s="468" t="str">
        <x:v>13 September 2026 19.01 WIB</x:v>
      </x:c>
    </x:row>
    <x:row r="7213">
      <x:c r="A7213" s="468" t="str">
        <x:v>1</x:v>
      </x:c>
      <x:c r="B7213" s="468" t="str">
        <x:v>F44</x:v>
      </x:c>
      <x:c r="C7213" s="468" t="n">
        <x:v>46273</x:v>
      </x:c>
      <x:c r="D7213" s="468" t="str">
        <x:v>2026-09-08 00:00:00</x:v>
      </x:c>
      <x:c r="E7213" s="468" t="str">
        <x:v>Nilai sumber</x:v>
      </x:c>
      <x:c r="F7213" s="468" t="str">
        <x:v>13 September 2026 19.01 WIB</x:v>
      </x:c>
    </x:row>
    <x:row r="7214">
      <x:c r="A7214" s="468" t="str">
        <x:v>1</x:v>
      </x:c>
      <x:c r="B7214" s="468" t="str">
        <x:v>F45</x:v>
      </x:c>
      <x:c r="C7214" s="468" t="n">
        <x:v>46274</x:v>
      </x:c>
      <x:c r="D7214" s="468" t="str">
        <x:v>2026-09-09 00:00:00</x:v>
      </x:c>
      <x:c r="E7214" s="468" t="str">
        <x:v>Nilai sumber</x:v>
      </x:c>
      <x:c r="F7214" s="468" t="str">
        <x:v>13 September 2026 19.01 WIB</x:v>
      </x:c>
    </x:row>
    <x:row r="7215">
      <x:c r="A7215" s="468" t="str">
        <x:v>1</x:v>
      </x:c>
      <x:c r="B7215" s="468" t="str">
        <x:v>F46</x:v>
      </x:c>
      <x:c r="C7215" s="468" t="n">
        <x:v>46273</x:v>
      </x:c>
      <x:c r="D7215" s="468" t="str">
        <x:v>2026-09-08 00:00:00</x:v>
      </x:c>
      <x:c r="E7215" s="468" t="str">
        <x:v>Nilai sumber</x:v>
      </x:c>
      <x:c r="F7215" s="468" t="str">
        <x:v>13 September 2026 19.01 WIB</x:v>
      </x:c>
    </x:row>
    <x:row r="7216">
      <x:c r="A7216" s="468" t="str">
        <x:v>1</x:v>
      </x:c>
      <x:c r="B7216" s="468" t="str">
        <x:v>H53</x:v>
      </x:c>
      <x:c r="C7216" s="468"/>
      <x:c r="D7216" s="468" t="str">
        <x:v>=SUM(H4:H52)</x:v>
      </x:c>
      <x:c r="E7216" s="468" t="str">
        <x:v>Rumus sumber</x:v>
      </x:c>
      <x:c r="F7216" s="468" t="str">
        <x:v>13 September 2026 19.01 WIB</x:v>
      </x:c>
    </x:row>
    <x:row r="7217">
      <x:c r="A7217" s="468" t="str">
        <x:v>1</x:v>
      </x:c>
      <x:c r="B7217" s="468" t="str">
        <x:v>K65</x:v>
      </x:c>
      <x:c r="C7217" s="468"/>
      <x:c r="D7217" s="468" t="str">
        <x:v>=IF(O58="","",O58)</x:v>
      </x:c>
      <x:c r="E7217" s="468" t="str">
        <x:v>Rumus sumber</x:v>
      </x:c>
      <x:c r="F7217" s="468" t="str">
        <x:v>13 September 2026 19.01 WIB</x:v>
      </x:c>
    </x:row>
    <x:row r="7218">
      <x:c r="A7218" s="468" t="str">
        <x:v>1</x:v>
      </x:c>
      <x:c r="B7218" s="468" t="str">
        <x:v>AC65</x:v>
      </x:c>
      <x:c r="C7218" s="468"/>
      <x:c r="D7218" s="468" t="str">
        <x:v>=IF(AG65="","",IF(COUNT(L65:P65)&lt;5,"",L65/5*20+M65/5*25+N65/5*25+O65/5*15+P65/5*15))</x:v>
      </x:c>
      <x:c r="E7218" s="468" t="str">
        <x:v>Rumus sumber</x:v>
      </x:c>
      <x:c r="F7218" s="468" t="str">
        <x:v>13 September 2026 19.01 WIB</x:v>
      </x:c>
    </x:row>
    <x:row r="7219">
      <x:c r="A7219" s="468" t="str">
        <x:v>1</x:v>
      </x:c>
      <x:c r="B7219" s="468" t="str">
        <x:v>AD65</x:v>
      </x:c>
      <x:c r="C7219" s="468"/>
      <x:c r="D7219" s="468" t="str">
        <x:v>=IF(AC65="","",IF(AC65&gt;=90,"Sangat Baik",IF(AC65&gt;=80,"Baik",IF(AC65&gt;=70,"Coaching","Underperform"))))</x:v>
      </x:c>
      <x:c r="E7219" s="468" t="str">
        <x:v>Rumus sumber</x:v>
      </x:c>
      <x:c r="F7219" s="468" t="str">
        <x:v>13 September 2026 19.01 WIB</x:v>
      </x:c>
    </x:row>
    <x:row r="7220">
      <x:c r="A7220" s="468" t="str">
        <x:v>1</x:v>
      </x:c>
      <x:c r="B7220" s="468" t="str">
        <x:v>AE65</x:v>
      </x:c>
      <x:c r="C7220" s="468"/>
      <x:c r="D7220" s="468" t="str">
        <x:v>=IF(AG65="","",IF(OR(AG65="INDAH",AG65="ADDEL",AG65="AMEL",AG65="PENTIL",AG65="JIJANG"),"Admin/CS","Fotografer"))</x:v>
      </x:c>
      <x:c r="E7220" s="468" t="str">
        <x:v>Rumus sumber</x:v>
      </x:c>
      <x:c r="F7220" s="468" t="str">
        <x:v>13 September 2026 19.01 WIB</x:v>
      </x:c>
    </x:row>
    <x:row r="7221">
      <x:c r="A7221" s="468" t="str">
        <x:v>1</x:v>
      </x:c>
      <x:c r="B7221" s="468" t="str">
        <x:v>AF65</x:v>
      </x:c>
      <x:c r="C7221" s="468"/>
      <x:c r="D7221" s="468" t="str">
        <x:v>=IF(OR(AG65="",COUNT(L65:P65)&lt;5),"",1)</x:v>
      </x:c>
      <x:c r="E7221" s="468" t="str">
        <x:v>Rumus sumber</x:v>
      </x:c>
      <x:c r="F7221" s="468" t="str">
        <x:v>13 September 2026 19.01 WIB</x:v>
      </x:c>
    </x:row>
    <x:row r="7222">
      <x:c r="A7222" s="468" t="str">
        <x:v>1</x:v>
      </x:c>
      <x:c r="B7222" s="468" t="str">
        <x:v>AG65</x:v>
      </x:c>
      <x:c r="C7222" s="468"/>
      <x:c r="D7222" s="468" t="str">
        <x:v>=IFERROR(K65,"")</x:v>
      </x:c>
      <x:c r="E7222" s="468" t="str">
        <x:v>Rumus sumber</x:v>
      </x:c>
      <x:c r="F7222" s="468" t="str">
        <x:v>13 September 2026 19.01 WIB</x:v>
      </x:c>
    </x:row>
    <x:row r="7223">
      <x:c r="A7223" s="468" t="str">
        <x:v>1</x:v>
      </x:c>
      <x:c r="B7223" s="468" t="str">
        <x:v>K66</x:v>
      </x:c>
      <x:c r="C7223" s="468"/>
      <x:c r="D7223" s="468" t="str">
        <x:v>=IF(O59="","",O59)</x:v>
      </x:c>
      <x:c r="E7223" s="468" t="str">
        <x:v>Rumus sumber</x:v>
      </x:c>
      <x:c r="F7223" s="468" t="str">
        <x:v>13 September 2026 19.01 WIB</x:v>
      </x:c>
    </x:row>
    <x:row r="7224">
      <x:c r="A7224" s="468" t="str">
        <x:v>1</x:v>
      </x:c>
      <x:c r="B7224" s="468" t="str">
        <x:v>AC66</x:v>
      </x:c>
      <x:c r="C7224" s="468"/>
      <x:c r="D7224" s="468" t="str">
        <x:v>=IF(AG66="","",IF(COUNT(L66:P66)&lt;5,"",L66/5*20+M66/5*25+N66/5*25+O66/5*15+P66/5*15))</x:v>
      </x:c>
      <x:c r="E7224" s="468" t="str">
        <x:v>Rumus sumber</x:v>
      </x:c>
      <x:c r="F7224" s="468" t="str">
        <x:v>13 September 2026 19.01 WIB</x:v>
      </x:c>
    </x:row>
    <x:row r="7225">
      <x:c r="A7225" s="468" t="str">
        <x:v>1</x:v>
      </x:c>
      <x:c r="B7225" s="468" t="str">
        <x:v>AD66</x:v>
      </x:c>
      <x:c r="C7225" s="468"/>
      <x:c r="D7225" s="468" t="str">
        <x:v>=IF(AC66="","",IF(AC66&gt;=90,"Sangat Baik",IF(AC66&gt;=80,"Baik",IF(AC66&gt;=70,"Coaching","Underperform"))))</x:v>
      </x:c>
      <x:c r="E7225" s="468" t="str">
        <x:v>Rumus sumber</x:v>
      </x:c>
      <x:c r="F7225" s="468" t="str">
        <x:v>13 September 2026 19.01 WIB</x:v>
      </x:c>
    </x:row>
    <x:row r="7226">
      <x:c r="A7226" s="468" t="str">
        <x:v>1</x:v>
      </x:c>
      <x:c r="B7226" s="468" t="str">
        <x:v>AE66</x:v>
      </x:c>
      <x:c r="C7226" s="468"/>
      <x:c r="D7226" s="468" t="str">
        <x:v>=IF(AG66="","",IF(OR(AG66="INDAH",AG66="ADDEL",AG66="AMEL",AG66="PENTIL",AG66="JIJANG"),"Admin/CS","Fotografer"))</x:v>
      </x:c>
      <x:c r="E7226" s="468" t="str">
        <x:v>Rumus sumber</x:v>
      </x:c>
      <x:c r="F7226" s="468" t="str">
        <x:v>13 September 2026 19.01 WIB</x:v>
      </x:c>
    </x:row>
    <x:row r="7227">
      <x:c r="A7227" s="468" t="str">
        <x:v>1</x:v>
      </x:c>
      <x:c r="B7227" s="468" t="str">
        <x:v>AF66</x:v>
      </x:c>
      <x:c r="C7227" s="468"/>
      <x:c r="D7227" s="468" t="str">
        <x:v>=IF(OR(AG66="",COUNT(L66:P66)&lt;5),"",1)</x:v>
      </x:c>
      <x:c r="E7227" s="468" t="str">
        <x:v>Rumus sumber</x:v>
      </x:c>
      <x:c r="F7227" s="468" t="str">
        <x:v>13 September 2026 19.01 WIB</x:v>
      </x:c>
    </x:row>
    <x:row r="7228">
      <x:c r="A7228" s="468" t="str">
        <x:v>1</x:v>
      </x:c>
      <x:c r="B7228" s="468" t="str">
        <x:v>AG66</x:v>
      </x:c>
      <x:c r="C7228" s="468"/>
      <x:c r="D7228" s="468" t="str">
        <x:v>=IFERROR(K66,"")</x:v>
      </x:c>
      <x:c r="E7228" s="468" t="str">
        <x:v>Rumus sumber</x:v>
      </x:c>
      <x:c r="F7228" s="468" t="str">
        <x:v>13 September 2026 19.01 WIB</x:v>
      </x:c>
    </x:row>
    <x:row r="7229">
      <x:c r="A7229" s="468" t="str">
        <x:v>1</x:v>
      </x:c>
      <x:c r="B7229" s="468" t="str">
        <x:v>K67</x:v>
      </x:c>
      <x:c r="C7229" s="468"/>
      <x:c r="D7229" s="468" t="str">
        <x:v>=IF(O60="","",O60)</x:v>
      </x:c>
      <x:c r="E7229" s="468" t="str">
        <x:v>Rumus sumber</x:v>
      </x:c>
      <x:c r="F7229" s="468" t="str">
        <x:v>13 September 2026 19.01 WIB</x:v>
      </x:c>
    </x:row>
    <x:row r="7230">
      <x:c r="A7230" s="468" t="str">
        <x:v>1</x:v>
      </x:c>
      <x:c r="B7230" s="468" t="str">
        <x:v>AC67</x:v>
      </x:c>
      <x:c r="C7230" s="468"/>
      <x:c r="D7230" s="468" t="str">
        <x:v>=IF(AG67="","",IF(COUNT(L67:P67)&lt;5,"",L67/5*20+M67/5*25+N67/5*25+O67/5*15+P67/5*15))</x:v>
      </x:c>
      <x:c r="E7230" s="468" t="str">
        <x:v>Rumus sumber</x:v>
      </x:c>
      <x:c r="F7230" s="468" t="str">
        <x:v>13 September 2026 19.01 WIB</x:v>
      </x:c>
    </x:row>
    <x:row r="7231">
      <x:c r="A7231" s="468" t="str">
        <x:v>1</x:v>
      </x:c>
      <x:c r="B7231" s="468" t="str">
        <x:v>AD67</x:v>
      </x:c>
      <x:c r="C7231" s="468"/>
      <x:c r="D7231" s="468" t="str">
        <x:v>=IF(AC67="","",IF(AC67&gt;=90,"Sangat Baik",IF(AC67&gt;=80,"Baik",IF(AC67&gt;=70,"Coaching","Underperform"))))</x:v>
      </x:c>
      <x:c r="E7231" s="468" t="str">
        <x:v>Rumus sumber</x:v>
      </x:c>
      <x:c r="F7231" s="468" t="str">
        <x:v>13 September 2026 19.01 WIB</x:v>
      </x:c>
    </x:row>
    <x:row r="7232">
      <x:c r="A7232" s="468" t="str">
        <x:v>1</x:v>
      </x:c>
      <x:c r="B7232" s="468" t="str">
        <x:v>AE67</x:v>
      </x:c>
      <x:c r="C7232" s="468"/>
      <x:c r="D7232" s="468" t="str">
        <x:v>=IF(AG67="","",IF(OR(AG67="INDAH",AG67="ADDEL",AG67="AMEL",AG67="PENTIL",AG67="JIJANG"),"Admin/CS","Fotografer"))</x:v>
      </x:c>
      <x:c r="E7232" s="468" t="str">
        <x:v>Rumus sumber</x:v>
      </x:c>
      <x:c r="F7232" s="468" t="str">
        <x:v>13 September 2026 19.01 WIB</x:v>
      </x:c>
    </x:row>
    <x:row r="7233">
      <x:c r="A7233" s="468" t="str">
        <x:v>1</x:v>
      </x:c>
      <x:c r="B7233" s="468" t="str">
        <x:v>AF67</x:v>
      </x:c>
      <x:c r="C7233" s="468"/>
      <x:c r="D7233" s="468" t="str">
        <x:v>=IF(OR(AG67="",COUNT(L67:P67)&lt;5),"",1)</x:v>
      </x:c>
      <x:c r="E7233" s="468" t="str">
        <x:v>Rumus sumber</x:v>
      </x:c>
      <x:c r="F7233" s="468" t="str">
        <x:v>13 September 2026 19.01 WIB</x:v>
      </x:c>
    </x:row>
    <x:row r="7234">
      <x:c r="A7234" s="468" t="str">
        <x:v>1</x:v>
      </x:c>
      <x:c r="B7234" s="468" t="str">
        <x:v>AG67</x:v>
      </x:c>
      <x:c r="C7234" s="468"/>
      <x:c r="D7234" s="468" t="str">
        <x:v>=IFERROR(K67,"")</x:v>
      </x:c>
      <x:c r="E7234" s="468" t="str">
        <x:v>Rumus sumber</x:v>
      </x:c>
      <x:c r="F7234" s="468" t="str">
        <x:v>13 September 2026 19.01 WIB</x:v>
      </x:c>
    </x:row>
    <x:row r="7235">
      <x:c r="A7235" s="468" t="str">
        <x:v>1</x:v>
      </x:c>
      <x:c r="B7235" s="468" t="str">
        <x:v>K75</x:v>
      </x:c>
      <x:c r="C7235" s="468"/>
      <x:c r="D7235" s="468" t="str">
        <x:v>=IF(O58="","",O58)</x:v>
      </x:c>
      <x:c r="E7235" s="468" t="str">
        <x:v>Rumus sumber</x:v>
      </x:c>
      <x:c r="F7235" s="468" t="str">
        <x:v>13 September 2026 19.01 WIB</x:v>
      </x:c>
    </x:row>
    <x:row r="7236">
      <x:c r="A7236" s="468" t="str">
        <x:v>2</x:v>
      </x:c>
      <x:c r="B7236" s="468" t="str">
        <x:v>F4</x:v>
      </x:c>
      <x:c r="C7236" s="468" t="n">
        <x:v>46274</x:v>
      </x:c>
      <x:c r="D7236" s="468" t="str">
        <x:v>2026-09-09 00:00:00</x:v>
      </x:c>
      <x:c r="E7236" s="468" t="str">
        <x:v>Nilai sumber</x:v>
      </x:c>
      <x:c r="F7236" s="468" t="str">
        <x:v>13 September 2026 19.01 WIB</x:v>
      </x:c>
    </x:row>
    <x:row r="7237">
      <x:c r="A7237" s="468" t="str">
        <x:v>2</x:v>
      </x:c>
      <x:c r="B7237" s="468" t="str">
        <x:v>F6</x:v>
      </x:c>
      <x:c r="C7237" s="468" t="n">
        <x:v>46273</x:v>
      </x:c>
      <x:c r="D7237" s="468" t="str">
        <x:v>2026-09-08 00:00:00</x:v>
      </x:c>
      <x:c r="E7237" s="468" t="str">
        <x:v>Nilai sumber</x:v>
      </x:c>
      <x:c r="F7237" s="468" t="str">
        <x:v>13 September 2026 19.01 WIB</x:v>
      </x:c>
    </x:row>
    <x:row r="7238">
      <x:c r="A7238" s="468" t="str">
        <x:v>2</x:v>
      </x:c>
      <x:c r="B7238" s="468" t="str">
        <x:v>F7</x:v>
      </x:c>
      <x:c r="C7238" s="468" t="n">
        <x:v>46269</x:v>
      </x:c>
      <x:c r="D7238" s="468" t="str">
        <x:v>2026-09-04 00:00:00</x:v>
      </x:c>
      <x:c r="E7238" s="468" t="str">
        <x:v>Nilai sumber</x:v>
      </x:c>
      <x:c r="F7238" s="468" t="str">
        <x:v>13 September 2026 19.01 WIB</x:v>
      </x:c>
    </x:row>
    <x:row r="7239">
      <x:c r="A7239" s="468" t="str">
        <x:v>2</x:v>
      </x:c>
      <x:c r="B7239" s="468" t="str">
        <x:v>F42</x:v>
      </x:c>
      <x:c r="C7239" s="468" t="n">
        <x:v>46273</x:v>
      </x:c>
      <x:c r="D7239" s="468" t="str">
        <x:v>2026-09-08 00:00:00</x:v>
      </x:c>
      <x:c r="E7239" s="468" t="str">
        <x:v>Nilai sumber</x:v>
      </x:c>
      <x:c r="F7239" s="468" t="str">
        <x:v>13 September 2026 19.01 WIB</x:v>
      </x:c>
    </x:row>
    <x:row r="7240">
      <x:c r="A7240" s="468" t="str">
        <x:v>2</x:v>
      </x:c>
      <x:c r="B7240" s="468" t="str">
        <x:v>F43</x:v>
      </x:c>
      <x:c r="C7240" s="468" t="n">
        <x:v>46274</x:v>
      </x:c>
      <x:c r="D7240" s="468" t="str">
        <x:v>2026-09-09 00:00:00</x:v>
      </x:c>
      <x:c r="E7240" s="468" t="str">
        <x:v>Nilai sumber</x:v>
      </x:c>
      <x:c r="F7240" s="468" t="str">
        <x:v>13 September 2026 19.01 WIB</x:v>
      </x:c>
    </x:row>
    <x:row r="7241">
      <x:c r="A7241" s="468" t="str">
        <x:v>2</x:v>
      </x:c>
      <x:c r="B7241" s="468" t="str">
        <x:v>F44</x:v>
      </x:c>
      <x:c r="C7241" s="468" t="n">
        <x:v>46298</x:v>
      </x:c>
      <x:c r="D7241" s="468" t="str">
        <x:v>2026-10-03 00:00:00</x:v>
      </x:c>
      <x:c r="E7241" s="468" t="str">
        <x:v>Nilai sumber</x:v>
      </x:c>
      <x:c r="F7241" s="468" t="str">
        <x:v>13 September 2026 19.01 WIB</x:v>
      </x:c>
    </x:row>
    <x:row r="7242">
      <x:c r="A7242" s="468" t="str">
        <x:v>2</x:v>
      </x:c>
      <x:c r="B7242" s="468" t="str">
        <x:v>F48</x:v>
      </x:c>
      <x:c r="C7242" s="468" t="n">
        <x:v>46273</x:v>
      </x:c>
      <x:c r="D7242" s="468" t="str">
        <x:v>2026-09-08 00:00:00</x:v>
      </x:c>
      <x:c r="E7242" s="468" t="str">
        <x:v>Nilai sumber</x:v>
      </x:c>
      <x:c r="F7242" s="468" t="str">
        <x:v>13 September 2026 19.01 WIB</x:v>
      </x:c>
    </x:row>
    <x:row r="7243">
      <x:c r="A7243" s="468" t="str">
        <x:v>2</x:v>
      </x:c>
      <x:c r="B7243" s="468" t="str">
        <x:v>F49</x:v>
      </x:c>
      <x:c r="C7243" s="468" t="n">
        <x:v>46267</x:v>
      </x:c>
      <x:c r="D7243" s="468" t="str">
        <x:v>2026-09-02 00:00:00</x:v>
      </x:c>
      <x:c r="E7243" s="468" t="str">
        <x:v>Nilai sumber</x:v>
      </x:c>
      <x:c r="F7243" s="468" t="str">
        <x:v>13 September 2026 19.01 WIB</x:v>
      </x:c>
    </x:row>
    <x:row r="7244">
      <x:c r="A7244" s="468" t="str">
        <x:v>2</x:v>
      </x:c>
      <x:c r="B7244" s="468" t="str">
        <x:v>H53</x:v>
      </x:c>
      <x:c r="C7244" s="468"/>
      <x:c r="D7244" s="468" t="str">
        <x:v>=SUM(H4:H52)</x:v>
      </x:c>
      <x:c r="E7244" s="468" t="str">
        <x:v>Rumus sumber</x:v>
      </x:c>
      <x:c r="F7244" s="468" t="str">
        <x:v>13 September 2026 19.01 WIB</x:v>
      </x:c>
    </x:row>
    <x:row r="7245">
      <x:c r="A7245" s="468" t="str">
        <x:v>2</x:v>
      </x:c>
      <x:c r="B7245" s="468" t="str">
        <x:v>K65</x:v>
      </x:c>
      <x:c r="C7245" s="468"/>
      <x:c r="D7245" s="468" t="str">
        <x:v>=IF(O58="","",O58)</x:v>
      </x:c>
      <x:c r="E7245" s="468" t="str">
        <x:v>Rumus sumber</x:v>
      </x:c>
      <x:c r="F7245" s="468" t="str">
        <x:v>13 September 2026 19.01 WIB</x:v>
      </x:c>
    </x:row>
    <x:row r="7246">
      <x:c r="A7246" s="468" t="str">
        <x:v>2</x:v>
      </x:c>
      <x:c r="B7246" s="468" t="str">
        <x:v>AC65</x:v>
      </x:c>
      <x:c r="C7246" s="468"/>
      <x:c r="D7246" s="468" t="str">
        <x:v>=IF(AG65="","",IF(COUNT(L65:P65)&lt;5,"",L65/5*20+M65/5*25+N65/5*25+O65/5*15+P65/5*15))</x:v>
      </x:c>
      <x:c r="E7246" s="468" t="str">
        <x:v>Rumus sumber</x:v>
      </x:c>
      <x:c r="F7246" s="468" t="str">
        <x:v>13 September 2026 19.01 WIB</x:v>
      </x:c>
    </x:row>
    <x:row r="7247">
      <x:c r="A7247" s="468" t="str">
        <x:v>2</x:v>
      </x:c>
      <x:c r="B7247" s="468" t="str">
        <x:v>AD65</x:v>
      </x:c>
      <x:c r="C7247" s="468"/>
      <x:c r="D7247" s="468" t="str">
        <x:v>=IF(AC65="","",IF(AC65&gt;=90,"Sangat Baik",IF(AC65&gt;=80,"Baik",IF(AC65&gt;=70,"Coaching","Underperform"))))</x:v>
      </x:c>
      <x:c r="E7247" s="468" t="str">
        <x:v>Rumus sumber</x:v>
      </x:c>
      <x:c r="F7247" s="468" t="str">
        <x:v>13 September 2026 19.01 WIB</x:v>
      </x:c>
    </x:row>
    <x:row r="7248">
      <x:c r="A7248" s="468" t="str">
        <x:v>2</x:v>
      </x:c>
      <x:c r="B7248" s="468" t="str">
        <x:v>AE65</x:v>
      </x:c>
      <x:c r="C7248" s="468"/>
      <x:c r="D7248" s="468" t="str">
        <x:v>=IF(AG65="","",IF(OR(AG65="INDAH",AG65="ADDEL",AG65="AMEL",AG65="PENTIL",AG65="JIJANG"),"Admin/CS","Fotografer"))</x:v>
      </x:c>
      <x:c r="E7248" s="468" t="str">
        <x:v>Rumus sumber</x:v>
      </x:c>
      <x:c r="F7248" s="468" t="str">
        <x:v>13 September 2026 19.01 WIB</x:v>
      </x:c>
    </x:row>
    <x:row r="7249">
      <x:c r="A7249" s="468" t="str">
        <x:v>2</x:v>
      </x:c>
      <x:c r="B7249" s="468" t="str">
        <x:v>AF65</x:v>
      </x:c>
      <x:c r="C7249" s="468"/>
      <x:c r="D7249" s="468" t="str">
        <x:v>=IF(OR(AG65="",COUNT(L65:P65)&lt;5),"",1)</x:v>
      </x:c>
      <x:c r="E7249" s="468" t="str">
        <x:v>Rumus sumber</x:v>
      </x:c>
      <x:c r="F7249" s="468" t="str">
        <x:v>13 September 2026 19.01 WIB</x:v>
      </x:c>
    </x:row>
    <x:row r="7250">
      <x:c r="A7250" s="468" t="str">
        <x:v>2</x:v>
      </x:c>
      <x:c r="B7250" s="468" t="str">
        <x:v>AG65</x:v>
      </x:c>
      <x:c r="C7250" s="468"/>
      <x:c r="D7250" s="468" t="str">
        <x:v>=IFERROR(K65,"")</x:v>
      </x:c>
      <x:c r="E7250" s="468" t="str">
        <x:v>Rumus sumber</x:v>
      </x:c>
      <x:c r="F7250" s="468" t="str">
        <x:v>13 September 2026 19.01 WIB</x:v>
      </x:c>
    </x:row>
    <x:row r="7251">
      <x:c r="A7251" s="468" t="str">
        <x:v>2</x:v>
      </x:c>
      <x:c r="B7251" s="468" t="str">
        <x:v>K66</x:v>
      </x:c>
      <x:c r="C7251" s="468"/>
      <x:c r="D7251" s="468" t="str">
        <x:v>=IF(O59="","",O59)</x:v>
      </x:c>
      <x:c r="E7251" s="468" t="str">
        <x:v>Rumus sumber</x:v>
      </x:c>
      <x:c r="F7251" s="468" t="str">
        <x:v>13 September 2026 19.01 WIB</x:v>
      </x:c>
    </x:row>
    <x:row r="7252">
      <x:c r="A7252" s="468" t="str">
        <x:v>2</x:v>
      </x:c>
      <x:c r="B7252" s="468" t="str">
        <x:v>AC66</x:v>
      </x:c>
      <x:c r="C7252" s="468"/>
      <x:c r="D7252" s="468" t="str">
        <x:v>=IF(AG66="","",IF(COUNT(L66:P66)&lt;5,"",L66/5*20+M66/5*25+N66/5*25+O66/5*15+P66/5*15))</x:v>
      </x:c>
      <x:c r="E7252" s="468" t="str">
        <x:v>Rumus sumber</x:v>
      </x:c>
      <x:c r="F7252" s="468" t="str">
        <x:v>13 September 2026 19.01 WIB</x:v>
      </x:c>
    </x:row>
    <x:row r="7253">
      <x:c r="A7253" s="468" t="str">
        <x:v>2</x:v>
      </x:c>
      <x:c r="B7253" s="468" t="str">
        <x:v>AD66</x:v>
      </x:c>
      <x:c r="C7253" s="468"/>
      <x:c r="D7253" s="468" t="str">
        <x:v>=IF(AC66="","",IF(AC66&gt;=90,"Sangat Baik",IF(AC66&gt;=80,"Baik",IF(AC66&gt;=70,"Coaching","Underperform"))))</x:v>
      </x:c>
      <x:c r="E7253" s="468" t="str">
        <x:v>Rumus sumber</x:v>
      </x:c>
      <x:c r="F7253" s="468" t="str">
        <x:v>13 September 2026 19.01 WIB</x:v>
      </x:c>
    </x:row>
    <x:row r="7254">
      <x:c r="A7254" s="468" t="str">
        <x:v>2</x:v>
      </x:c>
      <x:c r="B7254" s="468" t="str">
        <x:v>AE66</x:v>
      </x:c>
      <x:c r="C7254" s="468"/>
      <x:c r="D7254" s="468" t="str">
        <x:v>=IF(AG66="","",IF(OR(AG66="INDAH",AG66="ADDEL",AG66="AMEL",AG66="PENTIL",AG66="JIJANG"),"Admin/CS","Fotografer"))</x:v>
      </x:c>
      <x:c r="E7254" s="468" t="str">
        <x:v>Rumus sumber</x:v>
      </x:c>
      <x:c r="F7254" s="468" t="str">
        <x:v>13 September 2026 19.01 WIB</x:v>
      </x:c>
    </x:row>
    <x:row r="7255">
      <x:c r="A7255" s="468" t="str">
        <x:v>2</x:v>
      </x:c>
      <x:c r="B7255" s="468" t="str">
        <x:v>AF66</x:v>
      </x:c>
      <x:c r="C7255" s="468"/>
      <x:c r="D7255" s="468" t="str">
        <x:v>=IF(OR(AG66="",COUNT(L66:P66)&lt;5),"",1)</x:v>
      </x:c>
      <x:c r="E7255" s="468" t="str">
        <x:v>Rumus sumber</x:v>
      </x:c>
      <x:c r="F7255" s="468" t="str">
        <x:v>13 September 2026 19.01 WIB</x:v>
      </x:c>
    </x:row>
    <x:row r="7256">
      <x:c r="A7256" s="468" t="str">
        <x:v>2</x:v>
      </x:c>
      <x:c r="B7256" s="468" t="str">
        <x:v>AG66</x:v>
      </x:c>
      <x:c r="C7256" s="468"/>
      <x:c r="D7256" s="468" t="str">
        <x:v>=IFERROR(K66,"")</x:v>
      </x:c>
      <x:c r="E7256" s="468" t="str">
        <x:v>Rumus sumber</x:v>
      </x:c>
      <x:c r="F7256" s="468" t="str">
        <x:v>13 September 2026 19.01 WIB</x:v>
      </x:c>
    </x:row>
    <x:row r="7257">
      <x:c r="A7257" s="468" t="str">
        <x:v>2</x:v>
      </x:c>
      <x:c r="B7257" s="468" t="str">
        <x:v>K67</x:v>
      </x:c>
      <x:c r="C7257" s="468"/>
      <x:c r="D7257" s="468" t="str">
        <x:v>=IF(O60="","",O60)</x:v>
      </x:c>
      <x:c r="E7257" s="468" t="str">
        <x:v>Rumus sumber</x:v>
      </x:c>
      <x:c r="F7257" s="468" t="str">
        <x:v>13 September 2026 19.01 WIB</x:v>
      </x:c>
    </x:row>
    <x:row r="7258">
      <x:c r="A7258" s="468" t="str">
        <x:v>2</x:v>
      </x:c>
      <x:c r="B7258" s="468" t="str">
        <x:v>AC67</x:v>
      </x:c>
      <x:c r="C7258" s="468"/>
      <x:c r="D7258" s="468" t="str">
        <x:v>=IF(AG67="","",IF(COUNT(L67:P67)&lt;5,"",L67/5*20+M67/5*25+N67/5*25+O67/5*15+P67/5*15))</x:v>
      </x:c>
      <x:c r="E7258" s="468" t="str">
        <x:v>Rumus sumber</x:v>
      </x:c>
      <x:c r="F7258" s="468" t="str">
        <x:v>13 September 2026 19.01 WIB</x:v>
      </x:c>
    </x:row>
    <x:row r="7259">
      <x:c r="A7259" s="468" t="str">
        <x:v>2</x:v>
      </x:c>
      <x:c r="B7259" s="468" t="str">
        <x:v>AD67</x:v>
      </x:c>
      <x:c r="C7259" s="468"/>
      <x:c r="D7259" s="468" t="str">
        <x:v>=IF(AC67="","",IF(AC67&gt;=90,"Sangat Baik",IF(AC67&gt;=80,"Baik",IF(AC67&gt;=70,"Coaching","Underperform"))))</x:v>
      </x:c>
      <x:c r="E7259" s="468" t="str">
        <x:v>Rumus sumber</x:v>
      </x:c>
      <x:c r="F7259" s="468" t="str">
        <x:v>13 September 2026 19.01 WIB</x:v>
      </x:c>
    </x:row>
    <x:row r="7260">
      <x:c r="A7260" s="468" t="str">
        <x:v>2</x:v>
      </x:c>
      <x:c r="B7260" s="468" t="str">
        <x:v>AE67</x:v>
      </x:c>
      <x:c r="C7260" s="468"/>
      <x:c r="D7260" s="468" t="str">
        <x:v>=IF(AG67="","",IF(OR(AG67="INDAH",AG67="ADDEL",AG67="AMEL",AG67="PENTIL",AG67="JIJANG"),"Admin/CS","Fotografer"))</x:v>
      </x:c>
      <x:c r="E7260" s="468" t="str">
        <x:v>Rumus sumber</x:v>
      </x:c>
      <x:c r="F7260" s="468" t="str">
        <x:v>13 September 2026 19.01 WIB</x:v>
      </x:c>
    </x:row>
    <x:row r="7261">
      <x:c r="A7261" s="468" t="str">
        <x:v>2</x:v>
      </x:c>
      <x:c r="B7261" s="468" t="str">
        <x:v>AF67</x:v>
      </x:c>
      <x:c r="C7261" s="468"/>
      <x:c r="D7261" s="468" t="str">
        <x:v>=IF(OR(AG67="",COUNT(L67:P67)&lt;5),"",1)</x:v>
      </x:c>
      <x:c r="E7261" s="468" t="str">
        <x:v>Rumus sumber</x:v>
      </x:c>
      <x:c r="F7261" s="468" t="str">
        <x:v>13 September 2026 19.01 WIB</x:v>
      </x:c>
    </x:row>
    <x:row r="7262">
      <x:c r="A7262" s="468" t="str">
        <x:v>2</x:v>
      </x:c>
      <x:c r="B7262" s="468" t="str">
        <x:v>AG67</x:v>
      </x:c>
      <x:c r="C7262" s="468"/>
      <x:c r="D7262" s="468" t="str">
        <x:v>=IFERROR(K67,"")</x:v>
      </x:c>
      <x:c r="E7262" s="468" t="str">
        <x:v>Rumus sumber</x:v>
      </x:c>
      <x:c r="F7262" s="468" t="str">
        <x:v>13 September 2026 19.01 WIB</x:v>
      </x:c>
    </x:row>
    <x:row r="7263">
      <x:c r="A7263" s="468" t="str">
        <x:v>2</x:v>
      </x:c>
      <x:c r="B7263" s="468" t="str">
        <x:v>K75</x:v>
      </x:c>
      <x:c r="C7263" s="468"/>
      <x:c r="D7263" s="468" t="str">
        <x:v>=IF(O58="","",O58)</x:v>
      </x:c>
      <x:c r="E7263" s="468" t="str">
        <x:v>Rumus sumber</x:v>
      </x:c>
      <x:c r="F7263" s="468" t="str">
        <x:v>13 September 2026 19.01 WIB</x:v>
      </x:c>
    </x:row>
    <x:row r="7264">
      <x:c r="A7264" s="468" t="str">
        <x:v>3</x:v>
      </x:c>
      <x:c r="B7264" s="468" t="str">
        <x:v>F17</x:v>
      </x:c>
      <x:c r="C7264" s="468" t="n">
        <x:v>46270</x:v>
      </x:c>
      <x:c r="D7264" s="468" t="str">
        <x:v>2026-09-05 00:00:00</x:v>
      </x:c>
      <x:c r="E7264" s="468" t="str">
        <x:v>Nilai sumber</x:v>
      </x:c>
      <x:c r="F7264" s="468" t="str">
        <x:v>13 September 2026 19.01 WIB</x:v>
      </x:c>
    </x:row>
    <x:row r="7265">
      <x:c r="A7265" s="468" t="str">
        <x:v>3</x:v>
      </x:c>
      <x:c r="B7265" s="468" t="str">
        <x:v>F18</x:v>
      </x:c>
      <x:c r="C7265" s="468" t="n">
        <x:v>46268</x:v>
      </x:c>
      <x:c r="D7265" s="468" t="str">
        <x:v>2026-09-03 00:00:00</x:v>
      </x:c>
      <x:c r="E7265" s="468" t="str">
        <x:v>Nilai sumber</x:v>
      </x:c>
      <x:c r="F7265" s="468" t="str">
        <x:v>13 September 2026 19.01 WIB</x:v>
      </x:c>
    </x:row>
    <x:row r="7266">
      <x:c r="A7266" s="468" t="str">
        <x:v>3</x:v>
      </x:c>
      <x:c r="B7266" s="468" t="str">
        <x:v>F19</x:v>
      </x:c>
      <x:c r="C7266" s="468" t="n">
        <x:v>46273</x:v>
      </x:c>
      <x:c r="D7266" s="468" t="str">
        <x:v>2026-09-08 00:00:00</x:v>
      </x:c>
      <x:c r="E7266" s="468" t="str">
        <x:v>Nilai sumber</x:v>
      </x:c>
      <x:c r="F7266" s="468" t="str">
        <x:v>13 September 2026 19.01 WIB</x:v>
      </x:c>
    </x:row>
    <x:row r="7267">
      <x:c r="A7267" s="468" t="str">
        <x:v>3</x:v>
      </x:c>
      <x:c r="B7267" s="468" t="str">
        <x:v>F20</x:v>
      </x:c>
      <x:c r="C7267" s="468" t="n">
        <x:v>46271</x:v>
      </x:c>
      <x:c r="D7267" s="468" t="str">
        <x:v>2026-09-06 00:00:00</x:v>
      </x:c>
      <x:c r="E7267" s="468" t="str">
        <x:v>Nilai sumber</x:v>
      </x:c>
      <x:c r="F7267" s="468" t="str">
        <x:v>13 September 2026 19.01 WIB</x:v>
      </x:c>
    </x:row>
    <x:row r="7268">
      <x:c r="A7268" s="468" t="str">
        <x:v>3</x:v>
      </x:c>
      <x:c r="B7268" s="468" t="str">
        <x:v>F21</x:v>
      </x:c>
      <x:c r="C7268" s="468" t="n">
        <x:v>46269</x:v>
      </x:c>
      <x:c r="D7268" s="468" t="str">
        <x:v>2026-09-04 00:00:00</x:v>
      </x:c>
      <x:c r="E7268" s="468" t="str">
        <x:v>Nilai sumber</x:v>
      </x:c>
      <x:c r="F7268" s="468" t="str">
        <x:v>13 September 2026 19.01 WIB</x:v>
      </x:c>
    </x:row>
    <x:row r="7269">
      <x:c r="A7269" s="468" t="str">
        <x:v>3</x:v>
      </x:c>
      <x:c r="B7269" s="468" t="str">
        <x:v>F22</x:v>
      </x:c>
      <x:c r="C7269" s="468" t="n">
        <x:v>46269</x:v>
      </x:c>
      <x:c r="D7269" s="468" t="str">
        <x:v>2026-09-04 00:00:00</x:v>
      </x:c>
      <x:c r="E7269" s="468" t="str">
        <x:v>Nilai sumber</x:v>
      </x:c>
      <x:c r="F7269" s="468" t="str">
        <x:v>13 September 2026 19.01 WIB</x:v>
      </x:c>
    </x:row>
    <x:row r="7270">
      <x:c r="A7270" s="468" t="str">
        <x:v>3</x:v>
      </x:c>
      <x:c r="B7270" s="468" t="str">
        <x:v>F23</x:v>
      </x:c>
      <x:c r="C7270" s="468" t="n">
        <x:v>46274</x:v>
      </x:c>
      <x:c r="D7270" s="468" t="str">
        <x:v>2026-09-09 00:00:00</x:v>
      </x:c>
      <x:c r="E7270" s="468" t="str">
        <x:v>Nilai sumber</x:v>
      </x:c>
      <x:c r="F7270" s="468" t="str">
        <x:v>13 September 2026 19.01 WIB</x:v>
      </x:c>
    </x:row>
    <x:row r="7271">
      <x:c r="A7271" s="468" t="str">
        <x:v>3</x:v>
      </x:c>
      <x:c r="B7271" s="468" t="str">
        <x:v>F24</x:v>
      </x:c>
      <x:c r="C7271" s="468" t="n">
        <x:v>46268</x:v>
      </x:c>
      <x:c r="D7271" s="468" t="str">
        <x:v>2026-09-03 00:00:00</x:v>
      </x:c>
      <x:c r="E7271" s="468" t="str">
        <x:v>Nilai sumber</x:v>
      </x:c>
      <x:c r="F7271" s="468" t="str">
        <x:v>13 September 2026 19.01 WIB</x:v>
      </x:c>
    </x:row>
    <x:row r="7272">
      <x:c r="A7272" s="468" t="str">
        <x:v>3</x:v>
      </x:c>
      <x:c r="B7272" s="468" t="str">
        <x:v>F25</x:v>
      </x:c>
      <x:c r="C7272" s="468" t="n">
        <x:v>46273</x:v>
      </x:c>
      <x:c r="D7272" s="468" t="str">
        <x:v>2026-09-08 00:00:00</x:v>
      </x:c>
      <x:c r="E7272" s="468" t="str">
        <x:v>Nilai sumber</x:v>
      </x:c>
      <x:c r="F7272" s="468" t="str">
        <x:v>13 September 2026 19.01 WIB</x:v>
      </x:c>
    </x:row>
    <x:row r="7273">
      <x:c r="A7273" s="468" t="str">
        <x:v>3</x:v>
      </x:c>
      <x:c r="B7273" s="468" t="str">
        <x:v>F26</x:v>
      </x:c>
      <x:c r="C7273" s="468" t="n">
        <x:v>46274</x:v>
      </x:c>
      <x:c r="D7273" s="468" t="str">
        <x:v>2026-09-09 00:00:00</x:v>
      </x:c>
      <x:c r="E7273" s="468" t="str">
        <x:v>Nilai sumber</x:v>
      </x:c>
      <x:c r="F7273" s="468" t="str">
        <x:v>13 September 2026 19.01 WIB</x:v>
      </x:c>
    </x:row>
    <x:row r="7274">
      <x:c r="A7274" s="468" t="str">
        <x:v>3</x:v>
      </x:c>
      <x:c r="B7274" s="468" t="str">
        <x:v>F27</x:v>
      </x:c>
      <x:c r="C7274" s="468" t="n">
        <x:v>46268</x:v>
      </x:c>
      <x:c r="D7274" s="468" t="str">
        <x:v>2026-09-03 00:00:00</x:v>
      </x:c>
      <x:c r="E7274" s="468" t="str">
        <x:v>Nilai sumber</x:v>
      </x:c>
      <x:c r="F7274" s="468" t="str">
        <x:v>13 September 2026 19.01 WIB</x:v>
      </x:c>
    </x:row>
    <x:row r="7275">
      <x:c r="A7275" s="468" t="str">
        <x:v>3</x:v>
      </x:c>
      <x:c r="B7275" s="468" t="str">
        <x:v>F28</x:v>
      </x:c>
      <x:c r="C7275" s="468" t="n">
        <x:v>46268</x:v>
      </x:c>
      <x:c r="D7275" s="468" t="str">
        <x:v>2026-09-03 00:00:00</x:v>
      </x:c>
      <x:c r="E7275" s="468" t="str">
        <x:v>Nilai sumber</x:v>
      </x:c>
      <x:c r="F7275" s="468" t="str">
        <x:v>13 September 2026 19.01 WIB</x:v>
      </x:c>
    </x:row>
    <x:row r="7276">
      <x:c r="A7276" s="468" t="str">
        <x:v>3</x:v>
      </x:c>
      <x:c r="B7276" s="468" t="str">
        <x:v>F29</x:v>
      </x:c>
      <x:c r="C7276" s="468" t="n">
        <x:v>46273</x:v>
      </x:c>
      <x:c r="D7276" s="468" t="str">
        <x:v>2026-09-08 00:00:00</x:v>
      </x:c>
      <x:c r="E7276" s="468" t="str">
        <x:v>Nilai sumber</x:v>
      </x:c>
      <x:c r="F7276" s="468" t="str">
        <x:v>13 September 2026 19.01 WIB</x:v>
      </x:c>
    </x:row>
    <x:row r="7277">
      <x:c r="A7277" s="468" t="str">
        <x:v>3</x:v>
      </x:c>
      <x:c r="B7277" s="468" t="str">
        <x:v>F30</x:v>
      </x:c>
      <x:c r="C7277" s="468" t="n">
        <x:v>46268</x:v>
      </x:c>
      <x:c r="D7277" s="468" t="str">
        <x:v>2026-09-03 00:00:00</x:v>
      </x:c>
      <x:c r="E7277" s="468" t="str">
        <x:v>Nilai sumber</x:v>
      </x:c>
      <x:c r="F7277" s="468" t="str">
        <x:v>13 September 2026 19.01 WIB</x:v>
      </x:c>
    </x:row>
    <x:row r="7278">
      <x:c r="A7278" s="468" t="str">
        <x:v>3</x:v>
      </x:c>
      <x:c r="B7278" s="468" t="str">
        <x:v>H31</x:v>
      </x:c>
      <x:c r="C7278" s="468"/>
      <x:c r="D7278" s="468" t="str">
        <x:v>=SUM(H4:H30)</x:v>
      </x:c>
      <x:c r="E7278" s="468" t="str">
        <x:v>Rumus sumber</x:v>
      </x:c>
      <x:c r="F7278" s="468" t="str">
        <x:v>13 September 2026 19.01 WIB</x:v>
      </x:c>
    </x:row>
    <x:row r="7279">
      <x:c r="A7279" s="468" t="str">
        <x:v>3</x:v>
      </x:c>
      <x:c r="B7279" s="468" t="str">
        <x:v>K43</x:v>
      </x:c>
      <x:c r="C7279" s="468"/>
      <x:c r="D7279" s="468" t="str">
        <x:v>=IF(O36="","",O36)</x:v>
      </x:c>
      <x:c r="E7279" s="468" t="str">
        <x:v>Rumus sumber</x:v>
      </x:c>
      <x:c r="F7279" s="468" t="str">
        <x:v>13 September 2026 19.01 WIB</x:v>
      </x:c>
    </x:row>
    <x:row r="7280">
      <x:c r="A7280" s="468" t="str">
        <x:v>3</x:v>
      </x:c>
      <x:c r="B7280" s="468" t="str">
        <x:v>AC43</x:v>
      </x:c>
      <x:c r="C7280" s="468"/>
      <x:c r="D7280" s="468" t="str">
        <x:v>=IF(AG43="","",IF(COUNT(L43:P43)&lt;5,"",L43/5*20+M43/5*25+N43/5*25+O43/5*15+P43/5*15))</x:v>
      </x:c>
      <x:c r="E7280" s="468" t="str">
        <x:v>Rumus sumber</x:v>
      </x:c>
      <x:c r="F7280" s="468" t="str">
        <x:v>13 September 2026 19.01 WIB</x:v>
      </x:c>
    </x:row>
    <x:row r="7281">
      <x:c r="A7281" s="468" t="str">
        <x:v>3</x:v>
      </x:c>
      <x:c r="B7281" s="468" t="str">
        <x:v>AD43</x:v>
      </x:c>
      <x:c r="C7281" s="468"/>
      <x:c r="D7281" s="468" t="str">
        <x:v>=IF(AC43="","",IF(AC43&gt;=90,"Sangat Baik",IF(AC43&gt;=80,"Baik",IF(AC43&gt;=70,"Coaching","Underperform"))))</x:v>
      </x:c>
      <x:c r="E7281" s="468" t="str">
        <x:v>Rumus sumber</x:v>
      </x:c>
      <x:c r="F7281" s="468" t="str">
        <x:v>13 September 2026 19.01 WIB</x:v>
      </x:c>
    </x:row>
    <x:row r="7282">
      <x:c r="A7282" s="468" t="str">
        <x:v>3</x:v>
      </x:c>
      <x:c r="B7282" s="468" t="str">
        <x:v>AE43</x:v>
      </x:c>
      <x:c r="C7282" s="468"/>
      <x:c r="D7282" s="468" t="str">
        <x:v>=IF(AG43="","",IF(OR(AG43="INDAH",AG43="ADDEL",AG43="AMEL",AG43="PENTIL",AG43="JIJANG"),"Admin/CS","Fotografer"))</x:v>
      </x:c>
      <x:c r="E7282" s="468" t="str">
        <x:v>Rumus sumber</x:v>
      </x:c>
      <x:c r="F7282" s="468" t="str">
        <x:v>13 September 2026 19.01 WIB</x:v>
      </x:c>
    </x:row>
    <x:row r="7283">
      <x:c r="A7283" s="468" t="str">
        <x:v>3</x:v>
      </x:c>
      <x:c r="B7283" s="468" t="str">
        <x:v>AF43</x:v>
      </x:c>
      <x:c r="C7283" s="468"/>
      <x:c r="D7283" s="468" t="str">
        <x:v>=IF(OR(AG43="",COUNT(L43:P43)&lt;5),"",1)</x:v>
      </x:c>
      <x:c r="E7283" s="468" t="str">
        <x:v>Rumus sumber</x:v>
      </x:c>
      <x:c r="F7283" s="468" t="str">
        <x:v>13 September 2026 19.01 WIB</x:v>
      </x:c>
    </x:row>
    <x:row r="7284">
      <x:c r="A7284" s="468" t="str">
        <x:v>3</x:v>
      </x:c>
      <x:c r="B7284" s="468" t="str">
        <x:v>AG43</x:v>
      </x:c>
      <x:c r="C7284" s="468"/>
      <x:c r="D7284" s="468" t="str">
        <x:v>=IFERROR(K43,"")</x:v>
      </x:c>
      <x:c r="E7284" s="468" t="str">
        <x:v>Rumus sumber</x:v>
      </x:c>
      <x:c r="F7284" s="468" t="str">
        <x:v>13 September 2026 19.01 WIB</x:v>
      </x:c>
    </x:row>
    <x:row r="7285">
      <x:c r="A7285" s="468" t="str">
        <x:v>3</x:v>
      </x:c>
      <x:c r="B7285" s="468" t="str">
        <x:v>K44</x:v>
      </x:c>
      <x:c r="C7285" s="468"/>
      <x:c r="D7285" s="468" t="str">
        <x:v>=IF(O37="","",O37)</x:v>
      </x:c>
      <x:c r="E7285" s="468" t="str">
        <x:v>Rumus sumber</x:v>
      </x:c>
      <x:c r="F7285" s="468" t="str">
        <x:v>13 September 2026 19.01 WIB</x:v>
      </x:c>
    </x:row>
    <x:row r="7286">
      <x:c r="A7286" s="468" t="str">
        <x:v>3</x:v>
      </x:c>
      <x:c r="B7286" s="468" t="str">
        <x:v>AC44</x:v>
      </x:c>
      <x:c r="C7286" s="468"/>
      <x:c r="D7286" s="468" t="str">
        <x:v>=IF(AG44="","",IF(COUNT(L44:P44)&lt;5,"",L44/5*20+M44/5*25+N44/5*25+O44/5*15+P44/5*15))</x:v>
      </x:c>
      <x:c r="E7286" s="468" t="str">
        <x:v>Rumus sumber</x:v>
      </x:c>
      <x:c r="F7286" s="468" t="str">
        <x:v>13 September 2026 19.01 WIB</x:v>
      </x:c>
    </x:row>
    <x:row r="7287">
      <x:c r="A7287" s="468" t="str">
        <x:v>3</x:v>
      </x:c>
      <x:c r="B7287" s="468" t="str">
        <x:v>AD44</x:v>
      </x:c>
      <x:c r="C7287" s="468"/>
      <x:c r="D7287" s="468" t="str">
        <x:v>=IF(AC44="","",IF(AC44&gt;=90,"Sangat Baik",IF(AC44&gt;=80,"Baik",IF(AC44&gt;=70,"Coaching","Underperform"))))</x:v>
      </x:c>
      <x:c r="E7287" s="468" t="str">
        <x:v>Rumus sumber</x:v>
      </x:c>
      <x:c r="F7287" s="468" t="str">
        <x:v>13 September 2026 19.01 WIB</x:v>
      </x:c>
    </x:row>
    <x:row r="7288">
      <x:c r="A7288" s="468" t="str">
        <x:v>3</x:v>
      </x:c>
      <x:c r="B7288" s="468" t="str">
        <x:v>AE44</x:v>
      </x:c>
      <x:c r="C7288" s="468"/>
      <x:c r="D7288" s="468" t="str">
        <x:v>=IF(AG44="","",IF(OR(AG44="INDAH",AG44="ADDEL",AG44="AMEL",AG44="PENTIL",AG44="JIJANG"),"Admin/CS","Fotografer"))</x:v>
      </x:c>
      <x:c r="E7288" s="468" t="str">
        <x:v>Rumus sumber</x:v>
      </x:c>
      <x:c r="F7288" s="468" t="str">
        <x:v>13 September 2026 19.01 WIB</x:v>
      </x:c>
    </x:row>
    <x:row r="7289">
      <x:c r="A7289" s="468" t="str">
        <x:v>3</x:v>
      </x:c>
      <x:c r="B7289" s="468" t="str">
        <x:v>AF44</x:v>
      </x:c>
      <x:c r="C7289" s="468"/>
      <x:c r="D7289" s="468" t="str">
        <x:v>=IF(OR(AG44="",COUNT(L44:P44)&lt;5),"",1)</x:v>
      </x:c>
      <x:c r="E7289" s="468" t="str">
        <x:v>Rumus sumber</x:v>
      </x:c>
      <x:c r="F7289" s="468" t="str">
        <x:v>13 September 2026 19.01 WIB</x:v>
      </x:c>
    </x:row>
    <x:row r="7290">
      <x:c r="A7290" s="468" t="str">
        <x:v>3</x:v>
      </x:c>
      <x:c r="B7290" s="468" t="str">
        <x:v>AG44</x:v>
      </x:c>
      <x:c r="C7290" s="468"/>
      <x:c r="D7290" s="468" t="str">
        <x:v>=IFERROR(K44,"")</x:v>
      </x:c>
      <x:c r="E7290" s="468" t="str">
        <x:v>Rumus sumber</x:v>
      </x:c>
      <x:c r="F7290" s="468" t="str">
        <x:v>13 September 2026 19.01 WIB</x:v>
      </x:c>
    </x:row>
    <x:row r="7291">
      <x:c r="A7291" s="468" t="str">
        <x:v>3</x:v>
      </x:c>
      <x:c r="B7291" s="468" t="str">
        <x:v>K45</x:v>
      </x:c>
      <x:c r="C7291" s="468"/>
      <x:c r="D7291" s="468" t="str">
        <x:v>=IF(O38="","",O38)</x:v>
      </x:c>
      <x:c r="E7291" s="468" t="str">
        <x:v>Rumus sumber</x:v>
      </x:c>
      <x:c r="F7291" s="468" t="str">
        <x:v>13 September 2026 19.01 WIB</x:v>
      </x:c>
    </x:row>
    <x:row r="7292">
      <x:c r="A7292" s="468" t="str">
        <x:v>3</x:v>
      </x:c>
      <x:c r="B7292" s="468" t="str">
        <x:v>AC45</x:v>
      </x:c>
      <x:c r="C7292" s="468"/>
      <x:c r="D7292" s="468" t="str">
        <x:v>=IF(AG45="","",IF(COUNT(L45:P45)&lt;5,"",L45/5*20+M45/5*25+N45/5*25+O45/5*15+P45/5*15))</x:v>
      </x:c>
      <x:c r="E7292" s="468" t="str">
        <x:v>Rumus sumber</x:v>
      </x:c>
      <x:c r="F7292" s="468" t="str">
        <x:v>13 September 2026 19.01 WIB</x:v>
      </x:c>
    </x:row>
    <x:row r="7293">
      <x:c r="A7293" s="468" t="str">
        <x:v>3</x:v>
      </x:c>
      <x:c r="B7293" s="468" t="str">
        <x:v>AD45</x:v>
      </x:c>
      <x:c r="C7293" s="468"/>
      <x:c r="D7293" s="468" t="str">
        <x:v>=IF(AC45="","",IF(AC45&gt;=90,"Sangat Baik",IF(AC45&gt;=80,"Baik",IF(AC45&gt;=70,"Coaching","Underperform"))))</x:v>
      </x:c>
      <x:c r="E7293" s="468" t="str">
        <x:v>Rumus sumber</x:v>
      </x:c>
      <x:c r="F7293" s="468" t="str">
        <x:v>13 September 2026 19.01 WIB</x:v>
      </x:c>
    </x:row>
    <x:row r="7294">
      <x:c r="A7294" s="468" t="str">
        <x:v>3</x:v>
      </x:c>
      <x:c r="B7294" s="468" t="str">
        <x:v>AE45</x:v>
      </x:c>
      <x:c r="C7294" s="468"/>
      <x:c r="D7294" s="468" t="str">
        <x:v>=IF(AG45="","",IF(OR(AG45="INDAH",AG45="ADDEL",AG45="AMEL",AG45="PENTIL",AG45="JIJANG"),"Admin/CS","Fotografer"))</x:v>
      </x:c>
      <x:c r="E7294" s="468" t="str">
        <x:v>Rumus sumber</x:v>
      </x:c>
      <x:c r="F7294" s="468" t="str">
        <x:v>13 September 2026 19.01 WIB</x:v>
      </x:c>
    </x:row>
    <x:row r="7295">
      <x:c r="A7295" s="468" t="str">
        <x:v>3</x:v>
      </x:c>
      <x:c r="B7295" s="468" t="str">
        <x:v>AF45</x:v>
      </x:c>
      <x:c r="C7295" s="468"/>
      <x:c r="D7295" s="468" t="str">
        <x:v>=IF(OR(AG45="",COUNT(L45:P45)&lt;5),"",1)</x:v>
      </x:c>
      <x:c r="E7295" s="468" t="str">
        <x:v>Rumus sumber</x:v>
      </x:c>
      <x:c r="F7295" s="468" t="str">
        <x:v>13 September 2026 19.01 WIB</x:v>
      </x:c>
    </x:row>
    <x:row r="7296">
      <x:c r="A7296" s="468" t="str">
        <x:v>3</x:v>
      </x:c>
      <x:c r="B7296" s="468" t="str">
        <x:v>AG45</x:v>
      </x:c>
      <x:c r="C7296" s="468"/>
      <x:c r="D7296" s="468" t="str">
        <x:v>=IFERROR(K45,"")</x:v>
      </x:c>
      <x:c r="E7296" s="468" t="str">
        <x:v>Rumus sumber</x:v>
      </x:c>
      <x:c r="F7296" s="468" t="str">
        <x:v>13 September 2026 19.01 WIB</x:v>
      </x:c>
    </x:row>
    <x:row r="7297">
      <x:c r="A7297" s="468" t="str">
        <x:v>3</x:v>
      </x:c>
      <x:c r="B7297" s="468" t="str">
        <x:v>K53</x:v>
      </x:c>
      <x:c r="C7297" s="468"/>
      <x:c r="D7297" s="468" t="str">
        <x:v>=IF(O36="","",O36)</x:v>
      </x:c>
      <x:c r="E7297" s="468" t="str">
        <x:v>Rumus sumber</x:v>
      </x:c>
      <x:c r="F7297" s="468" t="str">
        <x:v>13 September 2026 19.01 WIB</x:v>
      </x:c>
    </x:row>
    <x:row r="7298">
      <x:c r="A7298" s="468" t="str">
        <x:v>4</x:v>
      </x:c>
      <x:c r="B7298" s="468" t="str">
        <x:v>F4</x:v>
      </x:c>
      <x:c r="C7298" s="468" t="n">
        <x:v>46312</x:v>
      </x:c>
      <x:c r="D7298" s="468" t="str">
        <x:v>2026-10-17 00:00:00</x:v>
      </x:c>
      <x:c r="E7298" s="468" t="str">
        <x:v>Nilai sumber</x:v>
      </x:c>
      <x:c r="F7298" s="468" t="str">
        <x:v>13 September 2026 19.01 WIB</x:v>
      </x:c>
    </x:row>
    <x:row r="7299">
      <x:c r="A7299" s="468" t="str">
        <x:v>4</x:v>
      </x:c>
      <x:c r="B7299" s="468" t="str">
        <x:v>F5</x:v>
      </x:c>
      <x:c r="C7299" s="468" t="n">
        <x:v>46277</x:v>
      </x:c>
      <x:c r="D7299" s="468" t="str">
        <x:v>2026-09-12 00:00:00</x:v>
      </x:c>
      <x:c r="E7299" s="468" t="str">
        <x:v>Nilai sumber</x:v>
      </x:c>
      <x:c r="F7299" s="468" t="str">
        <x:v>13 September 2026 19.01 WIB</x:v>
      </x:c>
    </x:row>
    <x:row r="7300">
      <x:c r="A7300" s="468" t="str">
        <x:v>4</x:v>
      </x:c>
      <x:c r="B7300" s="468" t="str">
        <x:v>F6</x:v>
      </x:c>
      <x:c r="C7300" s="468" t="n">
        <x:v>46274</x:v>
      </x:c>
      <x:c r="D7300" s="468" t="str">
        <x:v>2026-09-09 00:00:00</x:v>
      </x:c>
      <x:c r="E7300" s="468" t="str">
        <x:v>Nilai sumber</x:v>
      </x:c>
      <x:c r="F7300" s="468" t="str">
        <x:v>13 September 2026 19.01 WIB</x:v>
      </x:c>
    </x:row>
    <x:row r="7301">
      <x:c r="A7301" s="468" t="str">
        <x:v>4</x:v>
      </x:c>
      <x:c r="B7301" s="468" t="str">
        <x:v>F7</x:v>
      </x:c>
      <x:c r="C7301" s="468" t="n">
        <x:v>46274</x:v>
      </x:c>
      <x:c r="D7301" s="468" t="str">
        <x:v>2026-09-09 00:00:00</x:v>
      </x:c>
      <x:c r="E7301" s="468" t="str">
        <x:v>Nilai sumber</x:v>
      </x:c>
      <x:c r="F7301" s="468" t="str">
        <x:v>13 September 2026 19.01 WIB</x:v>
      </x:c>
    </x:row>
    <x:row r="7302">
      <x:c r="A7302" s="468" t="str">
        <x:v>4</x:v>
      </x:c>
      <x:c r="B7302" s="468" t="str">
        <x:v>F8</x:v>
      </x:c>
      <x:c r="C7302" s="468" t="n">
        <x:v>46274</x:v>
      </x:c>
      <x:c r="D7302" s="468" t="str">
        <x:v>2026-09-09 00:00:00</x:v>
      </x:c>
      <x:c r="E7302" s="468" t="str">
        <x:v>Nilai sumber</x:v>
      </x:c>
      <x:c r="F7302" s="468" t="str">
        <x:v>13 September 2026 19.01 WIB</x:v>
      </x:c>
    </x:row>
    <x:row r="7303">
      <x:c r="A7303" s="468" t="str">
        <x:v>4</x:v>
      </x:c>
      <x:c r="B7303" s="468" t="str">
        <x:v>F9</x:v>
      </x:c>
      <x:c r="C7303" s="468" t="n">
        <x:v>46270</x:v>
      </x:c>
      <x:c r="D7303" s="468" t="str">
        <x:v>2026-09-05 00:00:00</x:v>
      </x:c>
      <x:c r="E7303" s="468" t="str">
        <x:v>Nilai sumber</x:v>
      </x:c>
      <x:c r="F7303" s="468" t="str">
        <x:v>13 September 2026 19.01 WIB</x:v>
      </x:c>
    </x:row>
    <x:row r="7304">
      <x:c r="A7304" s="468" t="str">
        <x:v>4</x:v>
      </x:c>
      <x:c r="B7304" s="468" t="str">
        <x:v>F10</x:v>
      </x:c>
      <x:c r="C7304" s="468" t="n">
        <x:v>46269</x:v>
      </x:c>
      <x:c r="D7304" s="468" t="str">
        <x:v>2026-09-04 00:00:00</x:v>
      </x:c>
      <x:c r="E7304" s="468" t="str">
        <x:v>Nilai sumber</x:v>
      </x:c>
      <x:c r="F7304" s="468" t="str">
        <x:v>13 September 2026 19.01 WIB</x:v>
      </x:c>
    </x:row>
    <x:row r="7305">
      <x:c r="A7305" s="468" t="str">
        <x:v>4</x:v>
      </x:c>
      <x:c r="B7305" s="468" t="str">
        <x:v>F11</x:v>
      </x:c>
      <x:c r="C7305" s="468" t="n">
        <x:v>46270</x:v>
      </x:c>
      <x:c r="D7305" s="468" t="str">
        <x:v>2026-09-05 00:00:00</x:v>
      </x:c>
      <x:c r="E7305" s="468" t="str">
        <x:v>Nilai sumber</x:v>
      </x:c>
      <x:c r="F7305" s="468" t="str">
        <x:v>13 September 2026 19.01 WIB</x:v>
      </x:c>
    </x:row>
    <x:row r="7306">
      <x:c r="A7306" s="468" t="str">
        <x:v>4</x:v>
      </x:c>
      <x:c r="B7306" s="468" t="str">
        <x:v>F12</x:v>
      </x:c>
      <x:c r="C7306" s="468" t="n">
        <x:v>46273</x:v>
      </x:c>
      <x:c r="D7306" s="468" t="str">
        <x:v>2026-09-08 00:00:00</x:v>
      </x:c>
      <x:c r="E7306" s="468" t="str">
        <x:v>Nilai sumber</x:v>
      </x:c>
      <x:c r="F7306" s="468" t="str">
        <x:v>13 September 2026 19.01 WIB</x:v>
      </x:c>
    </x:row>
    <x:row r="7307">
      <x:c r="A7307" s="468" t="str">
        <x:v>4</x:v>
      </x:c>
      <x:c r="B7307" s="468" t="str">
        <x:v>F13</x:v>
      </x:c>
      <x:c r="C7307" s="468" t="n">
        <x:v>46273</x:v>
      </x:c>
      <x:c r="D7307" s="468" t="str">
        <x:v>2026-09-08 00:00:00</x:v>
      </x:c>
      <x:c r="E7307" s="468" t="str">
        <x:v>Nilai sumber</x:v>
      </x:c>
      <x:c r="F7307" s="468" t="str">
        <x:v>13 September 2026 19.01 WIB</x:v>
      </x:c>
    </x:row>
    <x:row r="7308">
      <x:c r="A7308" s="468" t="str">
        <x:v>4</x:v>
      </x:c>
      <x:c r="B7308" s="468" t="str">
        <x:v>F14</x:v>
      </x:c>
      <x:c r="C7308" s="468" t="n">
        <x:v>46269</x:v>
      </x:c>
      <x:c r="D7308" s="468" t="str">
        <x:v>2026-09-04 00:00:00</x:v>
      </x:c>
      <x:c r="E7308" s="468" t="str">
        <x:v>Nilai sumber</x:v>
      </x:c>
      <x:c r="F7308" s="468" t="str">
        <x:v>13 September 2026 19.01 WIB</x:v>
      </x:c>
    </x:row>
    <x:row r="7309">
      <x:c r="A7309" s="468" t="str">
        <x:v>4</x:v>
      </x:c>
      <x:c r="B7309" s="468" t="str">
        <x:v>F15</x:v>
      </x:c>
      <x:c r="C7309" s="468" t="n">
        <x:v>46272</x:v>
      </x:c>
      <x:c r="D7309" s="468" t="str">
        <x:v>2026-09-07 00:00:00</x:v>
      </x:c>
      <x:c r="E7309" s="468" t="str">
        <x:v>Nilai sumber</x:v>
      </x:c>
      <x:c r="F7309" s="468" t="str">
        <x:v>13 September 2026 19.01 WIB</x:v>
      </x:c>
    </x:row>
    <x:row r="7310">
      <x:c r="A7310" s="468" t="str">
        <x:v>4</x:v>
      </x:c>
      <x:c r="B7310" s="468" t="str">
        <x:v>F16</x:v>
      </x:c>
      <x:c r="C7310" s="468" t="n">
        <x:v>46269</x:v>
      </x:c>
      <x:c r="D7310" s="468" t="str">
        <x:v>2026-09-04 00:00:00</x:v>
      </x:c>
      <x:c r="E7310" s="468" t="str">
        <x:v>Nilai sumber</x:v>
      </x:c>
      <x:c r="F7310" s="468" t="str">
        <x:v>13 September 2026 19.01 WIB</x:v>
      </x:c>
    </x:row>
    <x:row r="7311">
      <x:c r="A7311" s="468" t="str">
        <x:v>4</x:v>
      </x:c>
      <x:c r="B7311" s="468" t="str">
        <x:v>F17</x:v>
      </x:c>
      <x:c r="C7311" s="468" t="n">
        <x:v>46271</x:v>
      </x:c>
      <x:c r="D7311" s="468" t="str">
        <x:v>2026-09-06 00:00:00</x:v>
      </x:c>
      <x:c r="E7311" s="468" t="str">
        <x:v>Nilai sumber</x:v>
      </x:c>
      <x:c r="F7311" s="468" t="str">
        <x:v>13 September 2026 19.01 WIB</x:v>
      </x:c>
    </x:row>
    <x:row r="7312">
      <x:c r="A7312" s="468" t="str">
        <x:v>4</x:v>
      </x:c>
      <x:c r="B7312" s="468" t="str">
        <x:v>F18</x:v>
      </x:c>
      <x:c r="C7312" s="468" t="n">
        <x:v>46269</x:v>
      </x:c>
      <x:c r="D7312" s="468" t="str">
        <x:v>2026-09-04 00:00:00</x:v>
      </x:c>
      <x:c r="E7312" s="468" t="str">
        <x:v>Nilai sumber</x:v>
      </x:c>
      <x:c r="F7312" s="468" t="str">
        <x:v>13 September 2026 19.01 WIB</x:v>
      </x:c>
    </x:row>
    <x:row r="7313">
      <x:c r="A7313" s="468" t="str">
        <x:v>4</x:v>
      </x:c>
      <x:c r="B7313" s="468" t="str">
        <x:v>F19</x:v>
      </x:c>
      <x:c r="C7313" s="468" t="n">
        <x:v>46269</x:v>
      </x:c>
      <x:c r="D7313" s="468" t="str">
        <x:v>2026-09-04 00:00:00</x:v>
      </x:c>
      <x:c r="E7313" s="468" t="str">
        <x:v>Nilai sumber</x:v>
      </x:c>
      <x:c r="F7313" s="468" t="str">
        <x:v>13 September 2026 19.01 WIB</x:v>
      </x:c>
    </x:row>
    <x:row r="7314">
      <x:c r="A7314" s="468" t="str">
        <x:v>4</x:v>
      </x:c>
      <x:c r="B7314" s="468" t="str">
        <x:v>F20</x:v>
      </x:c>
      <x:c r="C7314" s="468" t="n">
        <x:v>46269</x:v>
      </x:c>
      <x:c r="D7314" s="468" t="str">
        <x:v>2026-09-04 00:00:00</x:v>
      </x:c>
      <x:c r="E7314" s="468" t="str">
        <x:v>Nilai sumber</x:v>
      </x:c>
      <x:c r="F7314" s="468" t="str">
        <x:v>13 September 2026 19.01 WIB</x:v>
      </x:c>
    </x:row>
    <x:row r="7315">
      <x:c r="A7315" s="468" t="str">
        <x:v>4</x:v>
      </x:c>
      <x:c r="B7315" s="468" t="str">
        <x:v>F21</x:v>
      </x:c>
      <x:c r="C7315" s="468" t="n">
        <x:v>46270</x:v>
      </x:c>
      <x:c r="D7315" s="468" t="str">
        <x:v>2026-09-05 00:00:00</x:v>
      </x:c>
      <x:c r="E7315" s="468" t="str">
        <x:v>Nilai sumber</x:v>
      </x:c>
      <x:c r="F7315" s="468" t="str">
        <x:v>13 September 2026 19.01 WIB</x:v>
      </x:c>
    </x:row>
    <x:row r="7316">
      <x:c r="A7316" s="468" t="str">
        <x:v>4</x:v>
      </x:c>
      <x:c r="B7316" s="468" t="str">
        <x:v>F22</x:v>
      </x:c>
      <x:c r="C7316" s="468" t="n">
        <x:v>46273</x:v>
      </x:c>
      <x:c r="D7316" s="468" t="str">
        <x:v>2026-09-08 00:00:00</x:v>
      </x:c>
      <x:c r="E7316" s="468" t="str">
        <x:v>Nilai sumber</x:v>
      </x:c>
      <x:c r="F7316" s="468" t="str">
        <x:v>13 September 2026 19.01 WIB</x:v>
      </x:c>
    </x:row>
    <x:row r="7317">
      <x:c r="A7317" s="468" t="str">
        <x:v>4</x:v>
      </x:c>
      <x:c r="B7317" s="468" t="str">
        <x:v>F23</x:v>
      </x:c>
      <x:c r="C7317" s="468" t="n">
        <x:v>46274</x:v>
      </x:c>
      <x:c r="D7317" s="468" t="str">
        <x:v>2026-09-09 00:00:00</x:v>
      </x:c>
      <x:c r="E7317" s="468" t="str">
        <x:v>Nilai sumber</x:v>
      </x:c>
      <x:c r="F7317" s="468" t="str">
        <x:v>13 September 2026 19.01 WIB</x:v>
      </x:c>
    </x:row>
    <x:row r="7318">
      <x:c r="A7318" s="468" t="str">
        <x:v>4</x:v>
      </x:c>
      <x:c r="B7318" s="468" t="str">
        <x:v>F24</x:v>
      </x:c>
      <x:c r="C7318" s="468" t="n">
        <x:v>46274</x:v>
      </x:c>
      <x:c r="D7318" s="468" t="str">
        <x:v>2026-09-09 00:00:00</x:v>
      </x:c>
      <x:c r="E7318" s="468" t="str">
        <x:v>Nilai sumber</x:v>
      </x:c>
      <x:c r="F7318" s="468" t="str">
        <x:v>13 September 2026 19.01 WIB</x:v>
      </x:c>
    </x:row>
    <x:row r="7319">
      <x:c r="A7319" s="468" t="str">
        <x:v>4</x:v>
      </x:c>
      <x:c r="B7319" s="468" t="str">
        <x:v>F25</x:v>
      </x:c>
      <x:c r="C7319" s="468" t="n">
        <x:v>46269</x:v>
      </x:c>
      <x:c r="D7319" s="468" t="str">
        <x:v>2026-09-04 00:00:00</x:v>
      </x:c>
      <x:c r="E7319" s="468" t="str">
        <x:v>Nilai sumber</x:v>
      </x:c>
      <x:c r="F7319" s="468" t="str">
        <x:v>13 September 2026 19.01 WIB</x:v>
      </x:c>
    </x:row>
    <x:row r="7320">
      <x:c r="A7320" s="468" t="str">
        <x:v>4</x:v>
      </x:c>
      <x:c r="B7320" s="468" t="str">
        <x:v>F26</x:v>
      </x:c>
      <x:c r="C7320" s="468" t="n">
        <x:v>46274</x:v>
      </x:c>
      <x:c r="D7320" s="468" t="str">
        <x:v>2026-09-09 00:00:00</x:v>
      </x:c>
      <x:c r="E7320" s="468" t="str">
        <x:v>Nilai sumber</x:v>
      </x:c>
      <x:c r="F7320" s="468" t="str">
        <x:v>13 September 2026 19.01 WIB</x:v>
      </x:c>
    </x:row>
    <x:row r="7321">
      <x:c r="A7321" s="468" t="str">
        <x:v>4</x:v>
      </x:c>
      <x:c r="B7321" s="468" t="str">
        <x:v>F27</x:v>
      </x:c>
      <x:c r="C7321" s="468" t="n">
        <x:v>46269</x:v>
      </x:c>
      <x:c r="D7321" s="468" t="str">
        <x:v>2026-09-04 00:00:00</x:v>
      </x:c>
      <x:c r="E7321" s="468" t="str">
        <x:v>Nilai sumber</x:v>
      </x:c>
      <x:c r="F7321" s="468" t="str">
        <x:v>13 September 2026 19.01 WIB</x:v>
      </x:c>
    </x:row>
    <x:row r="7322">
      <x:c r="A7322" s="468" t="str">
        <x:v>4</x:v>
      </x:c>
      <x:c r="B7322" s="468" t="str">
        <x:v>H29</x:v>
      </x:c>
      <x:c r="C7322" s="468"/>
      <x:c r="D7322" s="468" t="str">
        <x:v>=SUM(H4:H28)</x:v>
      </x:c>
      <x:c r="E7322" s="468" t="str">
        <x:v>Rumus sumber</x:v>
      </x:c>
      <x:c r="F7322" s="468" t="str">
        <x:v>13 September 2026 19.01 WIB</x:v>
      </x:c>
    </x:row>
    <x:row r="7323">
      <x:c r="A7323" s="468" t="str">
        <x:v>4</x:v>
      </x:c>
      <x:c r="B7323" s="468" t="str">
        <x:v>K41</x:v>
      </x:c>
      <x:c r="C7323" s="468"/>
      <x:c r="D7323" s="468" t="str">
        <x:v>=IF(O34="","",O34)</x:v>
      </x:c>
      <x:c r="E7323" s="468" t="str">
        <x:v>Rumus sumber</x:v>
      </x:c>
      <x:c r="F7323" s="468" t="str">
        <x:v>13 September 2026 19.01 WIB</x:v>
      </x:c>
    </x:row>
    <x:row r="7324">
      <x:c r="A7324" s="468" t="str">
        <x:v>4</x:v>
      </x:c>
      <x:c r="B7324" s="468" t="str">
        <x:v>AC41</x:v>
      </x:c>
      <x:c r="C7324" s="468"/>
      <x:c r="D7324" s="468" t="str">
        <x:v>=IF(AG41="","",IF(COUNT(L41:P41)&lt;5,"",L41/5*20+M41/5*25+N41/5*25+O41/5*15+P41/5*15))</x:v>
      </x:c>
      <x:c r="E7324" s="468" t="str">
        <x:v>Rumus sumber</x:v>
      </x:c>
      <x:c r="F7324" s="468" t="str">
        <x:v>13 September 2026 19.01 WIB</x:v>
      </x:c>
    </x:row>
    <x:row r="7325">
      <x:c r="A7325" s="468" t="str">
        <x:v>4</x:v>
      </x:c>
      <x:c r="B7325" s="468" t="str">
        <x:v>AD41</x:v>
      </x:c>
      <x:c r="C7325" s="468"/>
      <x:c r="D7325" s="468" t="str">
        <x:v>=IF(AC41="","",IF(AC41&gt;=90,"Sangat Baik",IF(AC41&gt;=80,"Baik",IF(AC41&gt;=70,"Coaching","Underperform"))))</x:v>
      </x:c>
      <x:c r="E7325" s="468" t="str">
        <x:v>Rumus sumber</x:v>
      </x:c>
      <x:c r="F7325" s="468" t="str">
        <x:v>13 September 2026 19.01 WIB</x:v>
      </x:c>
    </x:row>
    <x:row r="7326">
      <x:c r="A7326" s="468" t="str">
        <x:v>4</x:v>
      </x:c>
      <x:c r="B7326" s="468" t="str">
        <x:v>AE41</x:v>
      </x:c>
      <x:c r="C7326" s="468"/>
      <x:c r="D7326" s="468" t="str">
        <x:v>=IF(AG41="","",IF(OR(AG41="INDAH",AG41="ADDEL",AG41="AMEL",AG41="PENTIL",AG41="JIJANG"),"Admin/CS","Fotografer"))</x:v>
      </x:c>
      <x:c r="E7326" s="468" t="str">
        <x:v>Rumus sumber</x:v>
      </x:c>
      <x:c r="F7326" s="468" t="str">
        <x:v>13 September 2026 19.01 WIB</x:v>
      </x:c>
    </x:row>
    <x:row r="7327">
      <x:c r="A7327" s="468" t="str">
        <x:v>4</x:v>
      </x:c>
      <x:c r="B7327" s="468" t="str">
        <x:v>AF41</x:v>
      </x:c>
      <x:c r="C7327" s="468"/>
      <x:c r="D7327" s="468" t="str">
        <x:v>=IF(OR(AG41="",COUNT(L41:P41)&lt;5),"",1)</x:v>
      </x:c>
      <x:c r="E7327" s="468" t="str">
        <x:v>Rumus sumber</x:v>
      </x:c>
      <x:c r="F7327" s="468" t="str">
        <x:v>13 September 2026 19.01 WIB</x:v>
      </x:c>
    </x:row>
    <x:row r="7328">
      <x:c r="A7328" s="468" t="str">
        <x:v>4</x:v>
      </x:c>
      <x:c r="B7328" s="468" t="str">
        <x:v>AG41</x:v>
      </x:c>
      <x:c r="C7328" s="468"/>
      <x:c r="D7328" s="468" t="str">
        <x:v>=IFERROR(K41,"")</x:v>
      </x:c>
      <x:c r="E7328" s="468" t="str">
        <x:v>Rumus sumber</x:v>
      </x:c>
      <x:c r="F7328" s="468" t="str">
        <x:v>13 September 2026 19.01 WIB</x:v>
      </x:c>
    </x:row>
    <x:row r="7329">
      <x:c r="A7329" s="468" t="str">
        <x:v>4</x:v>
      </x:c>
      <x:c r="B7329" s="468" t="str">
        <x:v>K42</x:v>
      </x:c>
      <x:c r="C7329" s="468"/>
      <x:c r="D7329" s="468" t="str">
        <x:v>=IF(O35="","",O35)</x:v>
      </x:c>
      <x:c r="E7329" s="468" t="str">
        <x:v>Rumus sumber</x:v>
      </x:c>
      <x:c r="F7329" s="468" t="str">
        <x:v>13 September 2026 19.01 WIB</x:v>
      </x:c>
    </x:row>
    <x:row r="7330">
      <x:c r="A7330" s="468" t="str">
        <x:v>4</x:v>
      </x:c>
      <x:c r="B7330" s="468" t="str">
        <x:v>AC42</x:v>
      </x:c>
      <x:c r="C7330" s="468"/>
      <x:c r="D7330" s="468" t="str">
        <x:v>=IF(AG42="","",IF(COUNT(L42:P42)&lt;5,"",L42/5*20+M42/5*25+N42/5*25+O42/5*15+P42/5*15))</x:v>
      </x:c>
      <x:c r="E7330" s="468" t="str">
        <x:v>Rumus sumber</x:v>
      </x:c>
      <x:c r="F7330" s="468" t="str">
        <x:v>13 September 2026 19.01 WIB</x:v>
      </x:c>
    </x:row>
    <x:row r="7331">
      <x:c r="A7331" s="468" t="str">
        <x:v>4</x:v>
      </x:c>
      <x:c r="B7331" s="468" t="str">
        <x:v>AD42</x:v>
      </x:c>
      <x:c r="C7331" s="468"/>
      <x:c r="D7331" s="468" t="str">
        <x:v>=IF(AC42="","",IF(AC42&gt;=90,"Sangat Baik",IF(AC42&gt;=80,"Baik",IF(AC42&gt;=70,"Coaching","Underperform"))))</x:v>
      </x:c>
      <x:c r="E7331" s="468" t="str">
        <x:v>Rumus sumber</x:v>
      </x:c>
      <x:c r="F7331" s="468" t="str">
        <x:v>13 September 2026 19.01 WIB</x:v>
      </x:c>
    </x:row>
    <x:row r="7332">
      <x:c r="A7332" s="468" t="str">
        <x:v>4</x:v>
      </x:c>
      <x:c r="B7332" s="468" t="str">
        <x:v>AE42</x:v>
      </x:c>
      <x:c r="C7332" s="468"/>
      <x:c r="D7332" s="468" t="str">
        <x:v>=IF(AG42="","",IF(OR(AG42="INDAH",AG42="ADDEL",AG42="AMEL",AG42="PENTIL",AG42="JIJANG"),"Admin/CS","Fotografer"))</x:v>
      </x:c>
      <x:c r="E7332" s="468" t="str">
        <x:v>Rumus sumber</x:v>
      </x:c>
      <x:c r="F7332" s="468" t="str">
        <x:v>13 September 2026 19.01 WIB</x:v>
      </x:c>
    </x:row>
    <x:row r="7333">
      <x:c r="A7333" s="468" t="str">
        <x:v>4</x:v>
      </x:c>
      <x:c r="B7333" s="468" t="str">
        <x:v>AF42</x:v>
      </x:c>
      <x:c r="C7333" s="468"/>
      <x:c r="D7333" s="468" t="str">
        <x:v>=IF(OR(AG42="",COUNT(L42:P42)&lt;5),"",1)</x:v>
      </x:c>
      <x:c r="E7333" s="468" t="str">
        <x:v>Rumus sumber</x:v>
      </x:c>
      <x:c r="F7333" s="468" t="str">
        <x:v>13 September 2026 19.01 WIB</x:v>
      </x:c>
    </x:row>
    <x:row r="7334">
      <x:c r="A7334" s="468" t="str">
        <x:v>4</x:v>
      </x:c>
      <x:c r="B7334" s="468" t="str">
        <x:v>AG42</x:v>
      </x:c>
      <x:c r="C7334" s="468"/>
      <x:c r="D7334" s="468" t="str">
        <x:v>=IFERROR(K42,"")</x:v>
      </x:c>
      <x:c r="E7334" s="468" t="str">
        <x:v>Rumus sumber</x:v>
      </x:c>
      <x:c r="F7334" s="468" t="str">
        <x:v>13 September 2026 19.01 WIB</x:v>
      </x:c>
    </x:row>
    <x:row r="7335">
      <x:c r="A7335" s="468" t="str">
        <x:v>4</x:v>
      </x:c>
      <x:c r="B7335" s="468" t="str">
        <x:v>K43</x:v>
      </x:c>
      <x:c r="C7335" s="468"/>
      <x:c r="D7335" s="468" t="str">
        <x:v>=IF(O36="","",O36)</x:v>
      </x:c>
      <x:c r="E7335" s="468" t="str">
        <x:v>Rumus sumber</x:v>
      </x:c>
      <x:c r="F7335" s="468" t="str">
        <x:v>13 September 2026 19.01 WIB</x:v>
      </x:c>
    </x:row>
    <x:row r="7336">
      <x:c r="A7336" s="468" t="str">
        <x:v>4</x:v>
      </x:c>
      <x:c r="B7336" s="468" t="str">
        <x:v>AC43</x:v>
      </x:c>
      <x:c r="C7336" s="468"/>
      <x:c r="D7336" s="468" t="str">
        <x:v>=IF(AG43="","",IF(COUNT(L43:P43)&lt;5,"",L43/5*20+M43/5*25+N43/5*25+O43/5*15+P43/5*15))</x:v>
      </x:c>
      <x:c r="E7336" s="468" t="str">
        <x:v>Rumus sumber</x:v>
      </x:c>
      <x:c r="F7336" s="468" t="str">
        <x:v>13 September 2026 19.01 WIB</x:v>
      </x:c>
    </x:row>
    <x:row r="7337">
      <x:c r="A7337" s="468" t="str">
        <x:v>4</x:v>
      </x:c>
      <x:c r="B7337" s="468" t="str">
        <x:v>AD43</x:v>
      </x:c>
      <x:c r="C7337" s="468"/>
      <x:c r="D7337" s="468" t="str">
        <x:v>=IF(AC43="","",IF(AC43&gt;=90,"Sangat Baik",IF(AC43&gt;=80,"Baik",IF(AC43&gt;=70,"Coaching","Underperform"))))</x:v>
      </x:c>
      <x:c r="E7337" s="468" t="str">
        <x:v>Rumus sumber</x:v>
      </x:c>
      <x:c r="F7337" s="468" t="str">
        <x:v>13 September 2026 19.01 WIB</x:v>
      </x:c>
    </x:row>
    <x:row r="7338">
      <x:c r="A7338" s="468" t="str">
        <x:v>4</x:v>
      </x:c>
      <x:c r="B7338" s="468" t="str">
        <x:v>AE43</x:v>
      </x:c>
      <x:c r="C7338" s="468"/>
      <x:c r="D7338" s="468" t="str">
        <x:v>=IF(AG43="","",IF(OR(AG43="INDAH",AG43="ADDEL",AG43="AMEL",AG43="PENTIL",AG43="JIJANG"),"Admin/CS","Fotografer"))</x:v>
      </x:c>
      <x:c r="E7338" s="468" t="str">
        <x:v>Rumus sumber</x:v>
      </x:c>
      <x:c r="F7338" s="468" t="str">
        <x:v>13 September 2026 19.01 WIB</x:v>
      </x:c>
    </x:row>
    <x:row r="7339">
      <x:c r="A7339" s="468" t="str">
        <x:v>4</x:v>
      </x:c>
      <x:c r="B7339" s="468" t="str">
        <x:v>AF43</x:v>
      </x:c>
      <x:c r="C7339" s="468"/>
      <x:c r="D7339" s="468" t="str">
        <x:v>=IF(OR(AG43="",COUNT(L43:P43)&lt;5),"",1)</x:v>
      </x:c>
      <x:c r="E7339" s="468" t="str">
        <x:v>Rumus sumber</x:v>
      </x:c>
      <x:c r="F7339" s="468" t="str">
        <x:v>13 September 2026 19.01 WIB</x:v>
      </x:c>
    </x:row>
    <x:row r="7340">
      <x:c r="A7340" s="468" t="str">
        <x:v>4</x:v>
      </x:c>
      <x:c r="B7340" s="468" t="str">
        <x:v>AG43</x:v>
      </x:c>
      <x:c r="C7340" s="468"/>
      <x:c r="D7340" s="468" t="str">
        <x:v>=IFERROR(K43,"")</x:v>
      </x:c>
      <x:c r="E7340" s="468" t="str">
        <x:v>Rumus sumber</x:v>
      </x:c>
      <x:c r="F7340" s="468" t="str">
        <x:v>13 September 2026 19.01 WIB</x:v>
      </x:c>
    </x:row>
    <x:row r="7341">
      <x:c r="A7341" s="468" t="str">
        <x:v>4</x:v>
      </x:c>
      <x:c r="B7341" s="468" t="str">
        <x:v>K51</x:v>
      </x:c>
      <x:c r="C7341" s="468"/>
      <x:c r="D7341" s="468" t="str">
        <x:v>=IF(O34="","",O34)</x:v>
      </x:c>
      <x:c r="E7341" s="468" t="str">
        <x:v>Rumus sumber</x:v>
      </x:c>
      <x:c r="F7341" s="468" t="str">
        <x:v>13 September 2026 19.01 WIB</x:v>
      </x:c>
    </x:row>
    <x:row r="7342">
      <x:c r="A7342" s="468" t="str">
        <x:v>5</x:v>
      </x:c>
      <x:c r="B7342" s="468" t="str">
        <x:v>F4</x:v>
      </x:c>
      <x:c r="C7342" s="468" t="n">
        <x:v>46299</x:v>
      </x:c>
      <x:c r="D7342" s="468" t="str">
        <x:v>2026-10-04 00:00:00</x:v>
      </x:c>
      <x:c r="E7342" s="468" t="str">
        <x:v>Nilai sumber</x:v>
      </x:c>
      <x:c r="F7342" s="468" t="str">
        <x:v>13 September 2026 19.01 WIB</x:v>
      </x:c>
    </x:row>
    <x:row r="7343">
      <x:c r="A7343" s="468" t="str">
        <x:v>5</x:v>
      </x:c>
      <x:c r="B7343" s="468" t="str">
        <x:v>F5</x:v>
      </x:c>
      <x:c r="C7343" s="468" t="n">
        <x:v>46270</x:v>
      </x:c>
      <x:c r="D7343" s="468" t="str">
        <x:v>2026-09-05 00:00:00</x:v>
      </x:c>
      <x:c r="E7343" s="468" t="str">
        <x:v>Nilai sumber</x:v>
      </x:c>
      <x:c r="F7343" s="468" t="str">
        <x:v>13 September 2026 19.01 WIB</x:v>
      </x:c>
    </x:row>
    <x:row r="7344">
      <x:c r="A7344" s="468" t="str">
        <x:v>5</x:v>
      </x:c>
      <x:c r="B7344" s="468" t="str">
        <x:v>F6</x:v>
      </x:c>
      <x:c r="C7344" s="468" t="n">
        <x:v>46270</x:v>
      </x:c>
      <x:c r="D7344" s="468" t="str">
        <x:v>2026-09-05 00:00:00</x:v>
      </x:c>
      <x:c r="E7344" s="468" t="str">
        <x:v>Nilai sumber</x:v>
      </x:c>
      <x:c r="F7344" s="468" t="str">
        <x:v>13 September 2026 19.01 WIB</x:v>
      </x:c>
    </x:row>
    <x:row r="7345">
      <x:c r="A7345" s="468" t="str">
        <x:v>5</x:v>
      </x:c>
      <x:c r="B7345" s="468" t="str">
        <x:v>F7</x:v>
      </x:c>
      <x:c r="C7345" s="468" t="n">
        <x:v>46273</x:v>
      </x:c>
      <x:c r="D7345" s="468" t="str">
        <x:v>2026-09-08 00:00:00</x:v>
      </x:c>
      <x:c r="E7345" s="468" t="str">
        <x:v>Nilai sumber</x:v>
      </x:c>
      <x:c r="F7345" s="468" t="str">
        <x:v>13 September 2026 19.01 WIB</x:v>
      </x:c>
    </x:row>
    <x:row r="7346">
      <x:c r="A7346" s="468" t="str">
        <x:v>5</x:v>
      </x:c>
      <x:c r="B7346" s="468" t="str">
        <x:v>F8</x:v>
      </x:c>
      <x:c r="C7346" s="468" t="n">
        <x:v>46298</x:v>
      </x:c>
      <x:c r="D7346" s="468" t="str">
        <x:v>2026-10-03 00:00:00</x:v>
      </x:c>
      <x:c r="E7346" s="468" t="str">
        <x:v>Nilai sumber</x:v>
      </x:c>
      <x:c r="F7346" s="468" t="str">
        <x:v>13 September 2026 19.01 WIB</x:v>
      </x:c>
    </x:row>
    <x:row r="7347">
      <x:c r="A7347" s="468" t="str">
        <x:v>5</x:v>
      </x:c>
      <x:c r="B7347" s="468" t="str">
        <x:v>F9</x:v>
      </x:c>
      <x:c r="C7347" s="468" t="n">
        <x:v>46270</x:v>
      </x:c>
      <x:c r="D7347" s="468" t="str">
        <x:v>2026-09-05 00:00:00</x:v>
      </x:c>
      <x:c r="E7347" s="468" t="str">
        <x:v>Nilai sumber</x:v>
      </x:c>
      <x:c r="F7347" s="468" t="str">
        <x:v>13 September 2026 19.01 WIB</x:v>
      </x:c>
    </x:row>
    <x:row r="7348">
      <x:c r="A7348" s="468" t="str">
        <x:v>5</x:v>
      </x:c>
      <x:c r="B7348" s="468" t="str">
        <x:v>F10</x:v>
      </x:c>
      <x:c r="C7348" s="468" t="n">
        <x:v>46270</x:v>
      </x:c>
      <x:c r="D7348" s="468" t="str">
        <x:v>2026-09-05 00:00:00</x:v>
      </x:c>
      <x:c r="E7348" s="468" t="str">
        <x:v>Nilai sumber</x:v>
      </x:c>
      <x:c r="F7348" s="468" t="str">
        <x:v>13 September 2026 19.01 WIB</x:v>
      </x:c>
    </x:row>
    <x:row r="7349">
      <x:c r="A7349" s="468" t="str">
        <x:v>5</x:v>
      </x:c>
      <x:c r="B7349" s="468" t="str">
        <x:v>F11</x:v>
      </x:c>
      <x:c r="C7349" s="468" t="n">
        <x:v>46270</x:v>
      </x:c>
      <x:c r="D7349" s="468" t="str">
        <x:v>2026-09-05 00:00:00</x:v>
      </x:c>
      <x:c r="E7349" s="468" t="str">
        <x:v>Nilai sumber</x:v>
      </x:c>
      <x:c r="F7349" s="468" t="str">
        <x:v>13 September 2026 19.01 WIB</x:v>
      </x:c>
    </x:row>
    <x:row r="7350">
      <x:c r="A7350" s="468" t="str">
        <x:v>5</x:v>
      </x:c>
      <x:c r="B7350" s="468" t="str">
        <x:v>F12</x:v>
      </x:c>
      <x:c r="C7350" s="468" t="n">
        <x:v>46270</x:v>
      </x:c>
      <x:c r="D7350" s="468" t="str">
        <x:v>2026-09-05 00:00:00</x:v>
      </x:c>
      <x:c r="E7350" s="468" t="str">
        <x:v>Nilai sumber</x:v>
      </x:c>
      <x:c r="F7350" s="468" t="str">
        <x:v>13 September 2026 19.01 WIB</x:v>
      </x:c>
    </x:row>
    <x:row r="7351">
      <x:c r="A7351" s="468" t="str">
        <x:v>5</x:v>
      </x:c>
      <x:c r="B7351" s="468" t="str">
        <x:v>F14</x:v>
      </x:c>
      <x:c r="C7351" s="468" t="n">
        <x:v>46270</x:v>
      </x:c>
      <x:c r="D7351" s="468" t="str">
        <x:v>2026-09-05 00:00:00</x:v>
      </x:c>
      <x:c r="E7351" s="468" t="str">
        <x:v>Nilai sumber</x:v>
      </x:c>
      <x:c r="F7351" s="468" t="str">
        <x:v>13 September 2026 19.01 WIB</x:v>
      </x:c>
    </x:row>
    <x:row r="7352">
      <x:c r="A7352" s="468" t="str">
        <x:v>5</x:v>
      </x:c>
      <x:c r="B7352" s="468" t="str">
        <x:v>H24</x:v>
      </x:c>
      <x:c r="C7352" s="468"/>
      <x:c r="D7352" s="468" t="str">
        <x:v>=SUM(H4:H23)</x:v>
      </x:c>
      <x:c r="E7352" s="468" t="str">
        <x:v>Rumus sumber</x:v>
      </x:c>
      <x:c r="F7352" s="468" t="str">
        <x:v>13 September 2026 19.01 WIB</x:v>
      </x:c>
    </x:row>
    <x:row r="7353">
      <x:c r="A7353" s="468" t="str">
        <x:v>5</x:v>
      </x:c>
      <x:c r="B7353" s="468" t="str">
        <x:v>K36</x:v>
      </x:c>
      <x:c r="C7353" s="468"/>
      <x:c r="D7353" s="468" t="str">
        <x:v>=IF(O29="","",O29)</x:v>
      </x:c>
      <x:c r="E7353" s="468" t="str">
        <x:v>Rumus sumber</x:v>
      </x:c>
      <x:c r="F7353" s="468" t="str">
        <x:v>13 September 2026 19.01 WIB</x:v>
      </x:c>
    </x:row>
    <x:row r="7354">
      <x:c r="A7354" s="468" t="str">
        <x:v>5</x:v>
      </x:c>
      <x:c r="B7354" s="468" t="str">
        <x:v>AC36</x:v>
      </x:c>
      <x:c r="C7354" s="468"/>
      <x:c r="D7354" s="468" t="str">
        <x:v>=IF(AG36="","",IF(COUNT(L36:P36)&lt;5,"",L36/5*20+M36/5*25+N36/5*25+O36/5*15+P36/5*15))</x:v>
      </x:c>
      <x:c r="E7354" s="468" t="str">
        <x:v>Rumus sumber</x:v>
      </x:c>
      <x:c r="F7354" s="468" t="str">
        <x:v>13 September 2026 19.01 WIB</x:v>
      </x:c>
    </x:row>
    <x:row r="7355">
      <x:c r="A7355" s="468" t="str">
        <x:v>5</x:v>
      </x:c>
      <x:c r="B7355" s="468" t="str">
        <x:v>AD36</x:v>
      </x:c>
      <x:c r="C7355" s="468"/>
      <x:c r="D7355" s="468" t="str">
        <x:v>=IF(AC36="","",IF(AC36&gt;=90,"Sangat Baik",IF(AC36&gt;=80,"Baik",IF(AC36&gt;=70,"Coaching","Underperform"))))</x:v>
      </x:c>
      <x:c r="E7355" s="468" t="str">
        <x:v>Rumus sumber</x:v>
      </x:c>
      <x:c r="F7355" s="468" t="str">
        <x:v>13 September 2026 19.01 WIB</x:v>
      </x:c>
    </x:row>
    <x:row r="7356">
      <x:c r="A7356" s="468" t="str">
        <x:v>5</x:v>
      </x:c>
      <x:c r="B7356" s="468" t="str">
        <x:v>AE36</x:v>
      </x:c>
      <x:c r="C7356" s="468"/>
      <x:c r="D7356" s="468" t="str">
        <x:v>=IF(AG36="","",IF(OR(AG36="INDAH",AG36="ADDEL",AG36="AMEL",AG36="PENTIL",AG36="JIJANG"),"Admin/CS","Fotografer"))</x:v>
      </x:c>
      <x:c r="E7356" s="468" t="str">
        <x:v>Rumus sumber</x:v>
      </x:c>
      <x:c r="F7356" s="468" t="str">
        <x:v>13 September 2026 19.01 WIB</x:v>
      </x:c>
    </x:row>
    <x:row r="7357">
      <x:c r="A7357" s="468" t="str">
        <x:v>5</x:v>
      </x:c>
      <x:c r="B7357" s="468" t="str">
        <x:v>AF36</x:v>
      </x:c>
      <x:c r="C7357" s="468"/>
      <x:c r="D7357" s="468" t="str">
        <x:v>=IF(OR(AG36="",COUNT(L36:P36)&lt;5),"",1)</x:v>
      </x:c>
      <x:c r="E7357" s="468" t="str">
        <x:v>Rumus sumber</x:v>
      </x:c>
      <x:c r="F7357" s="468" t="str">
        <x:v>13 September 2026 19.01 WIB</x:v>
      </x:c>
    </x:row>
    <x:row r="7358">
      <x:c r="A7358" s="468" t="str">
        <x:v>5</x:v>
      </x:c>
      <x:c r="B7358" s="468" t="str">
        <x:v>AG36</x:v>
      </x:c>
      <x:c r="C7358" s="468"/>
      <x:c r="D7358" s="468" t="str">
        <x:v>=IFERROR(K36,"")</x:v>
      </x:c>
      <x:c r="E7358" s="468" t="str">
        <x:v>Rumus sumber</x:v>
      </x:c>
      <x:c r="F7358" s="468" t="str">
        <x:v>13 September 2026 19.01 WIB</x:v>
      </x:c>
    </x:row>
    <x:row r="7359">
      <x:c r="A7359" s="468" t="str">
        <x:v>5</x:v>
      </x:c>
      <x:c r="B7359" s="468" t="str">
        <x:v>K37</x:v>
      </x:c>
      <x:c r="C7359" s="468"/>
      <x:c r="D7359" s="468" t="str">
        <x:v>=IF(O30="","",O30)</x:v>
      </x:c>
      <x:c r="E7359" s="468" t="str">
        <x:v>Rumus sumber</x:v>
      </x:c>
      <x:c r="F7359" s="468" t="str">
        <x:v>13 September 2026 19.01 WIB</x:v>
      </x:c>
    </x:row>
    <x:row r="7360">
      <x:c r="A7360" s="468" t="str">
        <x:v>5</x:v>
      </x:c>
      <x:c r="B7360" s="468" t="str">
        <x:v>AC37</x:v>
      </x:c>
      <x:c r="C7360" s="468"/>
      <x:c r="D7360" s="468" t="str">
        <x:v>=IF(AG37="","",IF(COUNT(L37:P37)&lt;5,"",L37/5*20+M37/5*25+N37/5*25+O37/5*15+P37/5*15))</x:v>
      </x:c>
      <x:c r="E7360" s="468" t="str">
        <x:v>Rumus sumber</x:v>
      </x:c>
      <x:c r="F7360" s="468" t="str">
        <x:v>13 September 2026 19.01 WIB</x:v>
      </x:c>
    </x:row>
    <x:row r="7361">
      <x:c r="A7361" s="468" t="str">
        <x:v>5</x:v>
      </x:c>
      <x:c r="B7361" s="468" t="str">
        <x:v>AD37</x:v>
      </x:c>
      <x:c r="C7361" s="468"/>
      <x:c r="D7361" s="468" t="str">
        <x:v>=IF(AC37="","",IF(AC37&gt;=90,"Sangat Baik",IF(AC37&gt;=80,"Baik",IF(AC37&gt;=70,"Coaching","Underperform"))))</x:v>
      </x:c>
      <x:c r="E7361" s="468" t="str">
        <x:v>Rumus sumber</x:v>
      </x:c>
      <x:c r="F7361" s="468" t="str">
        <x:v>13 September 2026 19.01 WIB</x:v>
      </x:c>
    </x:row>
    <x:row r="7362">
      <x:c r="A7362" s="468" t="str">
        <x:v>5</x:v>
      </x:c>
      <x:c r="B7362" s="468" t="str">
        <x:v>AE37</x:v>
      </x:c>
      <x:c r="C7362" s="468"/>
      <x:c r="D7362" s="468" t="str">
        <x:v>=IF(AG37="","",IF(OR(AG37="INDAH",AG37="ADDEL",AG37="AMEL",AG37="PENTIL",AG37="JIJANG"),"Admin/CS","Fotografer"))</x:v>
      </x:c>
      <x:c r="E7362" s="468" t="str">
        <x:v>Rumus sumber</x:v>
      </x:c>
      <x:c r="F7362" s="468" t="str">
        <x:v>13 September 2026 19.01 WIB</x:v>
      </x:c>
    </x:row>
    <x:row r="7363">
      <x:c r="A7363" s="468" t="str">
        <x:v>5</x:v>
      </x:c>
      <x:c r="B7363" s="468" t="str">
        <x:v>AF37</x:v>
      </x:c>
      <x:c r="C7363" s="468"/>
      <x:c r="D7363" s="468" t="str">
        <x:v>=IF(OR(AG37="",COUNT(L37:P37)&lt;5),"",1)</x:v>
      </x:c>
      <x:c r="E7363" s="468" t="str">
        <x:v>Rumus sumber</x:v>
      </x:c>
      <x:c r="F7363" s="468" t="str">
        <x:v>13 September 2026 19.01 WIB</x:v>
      </x:c>
    </x:row>
    <x:row r="7364">
      <x:c r="A7364" s="468" t="str">
        <x:v>5</x:v>
      </x:c>
      <x:c r="B7364" s="468" t="str">
        <x:v>AG37</x:v>
      </x:c>
      <x:c r="C7364" s="468"/>
      <x:c r="D7364" s="468" t="str">
        <x:v>=IFERROR(K37,"")</x:v>
      </x:c>
      <x:c r="E7364" s="468" t="str">
        <x:v>Rumus sumber</x:v>
      </x:c>
      <x:c r="F7364" s="468" t="str">
        <x:v>13 September 2026 19.01 WIB</x:v>
      </x:c>
    </x:row>
    <x:row r="7365">
      <x:c r="A7365" s="468" t="str">
        <x:v>5</x:v>
      </x:c>
      <x:c r="B7365" s="468" t="str">
        <x:v>K38</x:v>
      </x:c>
      <x:c r="C7365" s="468"/>
      <x:c r="D7365" s="468" t="str">
        <x:v>=IF(O31="","",O31)</x:v>
      </x:c>
      <x:c r="E7365" s="468" t="str">
        <x:v>Rumus sumber</x:v>
      </x:c>
      <x:c r="F7365" s="468" t="str">
        <x:v>13 September 2026 19.01 WIB</x:v>
      </x:c>
    </x:row>
    <x:row r="7366">
      <x:c r="A7366" s="468" t="str">
        <x:v>5</x:v>
      </x:c>
      <x:c r="B7366" s="468" t="str">
        <x:v>AC38</x:v>
      </x:c>
      <x:c r="C7366" s="468"/>
      <x:c r="D7366" s="468" t="str">
        <x:v>=IF(AG38="","",IF(COUNT(L38:P38)&lt;5,"",L38/5*20+M38/5*25+N38/5*25+O38/5*15+P38/5*15))</x:v>
      </x:c>
      <x:c r="E7366" s="468" t="str">
        <x:v>Rumus sumber</x:v>
      </x:c>
      <x:c r="F7366" s="468" t="str">
        <x:v>13 September 2026 19.01 WIB</x:v>
      </x:c>
    </x:row>
    <x:row r="7367">
      <x:c r="A7367" s="468" t="str">
        <x:v>5</x:v>
      </x:c>
      <x:c r="B7367" s="468" t="str">
        <x:v>AD38</x:v>
      </x:c>
      <x:c r="C7367" s="468"/>
      <x:c r="D7367" s="468" t="str">
        <x:v>=IF(AC38="","",IF(AC38&gt;=90,"Sangat Baik",IF(AC38&gt;=80,"Baik",IF(AC38&gt;=70,"Coaching","Underperform"))))</x:v>
      </x:c>
      <x:c r="E7367" s="468" t="str">
        <x:v>Rumus sumber</x:v>
      </x:c>
      <x:c r="F7367" s="468" t="str">
        <x:v>13 September 2026 19.01 WIB</x:v>
      </x:c>
    </x:row>
    <x:row r="7368">
      <x:c r="A7368" s="468" t="str">
        <x:v>5</x:v>
      </x:c>
      <x:c r="B7368" s="468" t="str">
        <x:v>AE38</x:v>
      </x:c>
      <x:c r="C7368" s="468"/>
      <x:c r="D7368" s="468" t="str">
        <x:v>=IF(AG38="","",IF(OR(AG38="INDAH",AG38="ADDEL",AG38="AMEL",AG38="PENTIL",AG38="JIJANG"),"Admin/CS","Fotografer"))</x:v>
      </x:c>
      <x:c r="E7368" s="468" t="str">
        <x:v>Rumus sumber</x:v>
      </x:c>
      <x:c r="F7368" s="468" t="str">
        <x:v>13 September 2026 19.01 WIB</x:v>
      </x:c>
    </x:row>
    <x:row r="7369">
      <x:c r="A7369" s="468" t="str">
        <x:v>5</x:v>
      </x:c>
      <x:c r="B7369" s="468" t="str">
        <x:v>AF38</x:v>
      </x:c>
      <x:c r="C7369" s="468"/>
      <x:c r="D7369" s="468" t="str">
        <x:v>=IF(OR(AG38="",COUNT(L38:P38)&lt;5),"",1)</x:v>
      </x:c>
      <x:c r="E7369" s="468" t="str">
        <x:v>Rumus sumber</x:v>
      </x:c>
      <x:c r="F7369" s="468" t="str">
        <x:v>13 September 2026 19.01 WIB</x:v>
      </x:c>
    </x:row>
    <x:row r="7370">
      <x:c r="A7370" s="468" t="str">
        <x:v>5</x:v>
      </x:c>
      <x:c r="B7370" s="468" t="str">
        <x:v>AG38</x:v>
      </x:c>
      <x:c r="C7370" s="468"/>
      <x:c r="D7370" s="468" t="str">
        <x:v>=IFERROR(K38,"")</x:v>
      </x:c>
      <x:c r="E7370" s="468" t="str">
        <x:v>Rumus sumber</x:v>
      </x:c>
      <x:c r="F7370" s="468" t="str">
        <x:v>13 September 2026 19.01 WIB</x:v>
      </x:c>
    </x:row>
    <x:row r="7371">
      <x:c r="A7371" s="468" t="str">
        <x:v>5</x:v>
      </x:c>
      <x:c r="B7371" s="468" t="str">
        <x:v>K46</x:v>
      </x:c>
      <x:c r="C7371" s="468"/>
      <x:c r="D7371" s="468" t="str">
        <x:v>=IF(O29="","",O29)</x:v>
      </x:c>
      <x:c r="E7371" s="468" t="str">
        <x:v>Rumus sumber</x:v>
      </x:c>
      <x:c r="F7371" s="468" t="str">
        <x:v>13 September 2026 19.01 WIB</x:v>
      </x:c>
    </x:row>
    <x:row r="7372">
      <x:c r="A7372" s="468" t="str">
        <x:v>6</x:v>
      </x:c>
      <x:c r="B7372" s="468" t="str">
        <x:v>F8</x:v>
      </x:c>
      <x:c r="C7372" s="468" t="n">
        <x:v>46271</x:v>
      </x:c>
      <x:c r="D7372" s="468" t="str">
        <x:v>2026-09-06 00:00:00</x:v>
      </x:c>
      <x:c r="E7372" s="468" t="str">
        <x:v>Nilai sumber</x:v>
      </x:c>
      <x:c r="F7372" s="468" t="str">
        <x:v>13 September 2026 19.01 WIB</x:v>
      </x:c>
    </x:row>
    <x:row r="7373">
      <x:c r="A7373" s="468" t="str">
        <x:v>6</x:v>
      </x:c>
      <x:c r="B7373" s="468" t="str">
        <x:v>H26</x:v>
      </x:c>
      <x:c r="C7373" s="468"/>
      <x:c r="D7373" s="468" t="str">
        <x:v>=SUM(H4:H25)</x:v>
      </x:c>
      <x:c r="E7373" s="468" t="str">
        <x:v>Rumus sumber</x:v>
      </x:c>
      <x:c r="F7373" s="468" t="str">
        <x:v>13 September 2026 19.01 WIB</x:v>
      </x:c>
    </x:row>
    <x:row r="7374">
      <x:c r="A7374" s="468" t="str">
        <x:v>6</x:v>
      </x:c>
      <x:c r="B7374" s="468" t="str">
        <x:v>K38</x:v>
      </x:c>
      <x:c r="C7374" s="468"/>
      <x:c r="D7374" s="468" t="str">
        <x:v>=IF(O31="","",O31)</x:v>
      </x:c>
      <x:c r="E7374" s="468" t="str">
        <x:v>Rumus sumber</x:v>
      </x:c>
      <x:c r="F7374" s="468" t="str">
        <x:v>13 September 2026 19.01 WIB</x:v>
      </x:c>
    </x:row>
    <x:row r="7375">
      <x:c r="A7375" s="468" t="str">
        <x:v>6</x:v>
      </x:c>
      <x:c r="B7375" s="468" t="str">
        <x:v>AC38</x:v>
      </x:c>
      <x:c r="C7375" s="468"/>
      <x:c r="D7375" s="468" t="str">
        <x:v>=IF(AG38="","",IF(COUNT(L38:P38)&lt;5,"",L38/5*20+M38/5*25+N38/5*25+O38/5*15+P38/5*15))</x:v>
      </x:c>
      <x:c r="E7375" s="468" t="str">
        <x:v>Rumus sumber</x:v>
      </x:c>
      <x:c r="F7375" s="468" t="str">
        <x:v>13 September 2026 19.01 WIB</x:v>
      </x:c>
    </x:row>
    <x:row r="7376">
      <x:c r="A7376" s="468" t="str">
        <x:v>6</x:v>
      </x:c>
      <x:c r="B7376" s="468" t="str">
        <x:v>AD38</x:v>
      </x:c>
      <x:c r="C7376" s="468"/>
      <x:c r="D7376" s="468" t="str">
        <x:v>=IF(AC38="","",IF(AC38&gt;=90,"Sangat Baik",IF(AC38&gt;=80,"Baik",IF(AC38&gt;=70,"Coaching","Underperform"))))</x:v>
      </x:c>
      <x:c r="E7376" s="468" t="str">
        <x:v>Rumus sumber</x:v>
      </x:c>
      <x:c r="F7376" s="468" t="str">
        <x:v>13 September 2026 19.01 WIB</x:v>
      </x:c>
    </x:row>
    <x:row r="7377">
      <x:c r="A7377" s="468" t="str">
        <x:v>6</x:v>
      </x:c>
      <x:c r="B7377" s="468" t="str">
        <x:v>AE38</x:v>
      </x:c>
      <x:c r="C7377" s="468"/>
      <x:c r="D7377" s="468" t="str">
        <x:v>=IF(AG38="","",IF(OR(AG38="INDAH",AG38="ADDEL",AG38="AMEL",AG38="PENTIL",AG38="JIJANG"),"Admin/CS","Fotografer"))</x:v>
      </x:c>
      <x:c r="E7377" s="468" t="str">
        <x:v>Rumus sumber</x:v>
      </x:c>
      <x:c r="F7377" s="468" t="str">
        <x:v>13 September 2026 19.01 WIB</x:v>
      </x:c>
    </x:row>
    <x:row r="7378">
      <x:c r="A7378" s="468" t="str">
        <x:v>6</x:v>
      </x:c>
      <x:c r="B7378" s="468" t="str">
        <x:v>AF38</x:v>
      </x:c>
      <x:c r="C7378" s="468"/>
      <x:c r="D7378" s="468" t="str">
        <x:v>=IF(OR(AG38="",COUNT(L38:P38)&lt;5),"",1)</x:v>
      </x:c>
      <x:c r="E7378" s="468" t="str">
        <x:v>Rumus sumber</x:v>
      </x:c>
      <x:c r="F7378" s="468" t="str">
        <x:v>13 September 2026 19.01 WIB</x:v>
      </x:c>
    </x:row>
    <x:row r="7379">
      <x:c r="A7379" s="468" t="str">
        <x:v>6</x:v>
      </x:c>
      <x:c r="B7379" s="468" t="str">
        <x:v>AG38</x:v>
      </x:c>
      <x:c r="C7379" s="468"/>
      <x:c r="D7379" s="468" t="str">
        <x:v>=IFERROR(K38,"")</x:v>
      </x:c>
      <x:c r="E7379" s="468" t="str">
        <x:v>Rumus sumber</x:v>
      </x:c>
      <x:c r="F7379" s="468" t="str">
        <x:v>13 September 2026 19.01 WIB</x:v>
      </x:c>
    </x:row>
    <x:row r="7380">
      <x:c r="A7380" s="468" t="str">
        <x:v>6</x:v>
      </x:c>
      <x:c r="B7380" s="468" t="str">
        <x:v>K39</x:v>
      </x:c>
      <x:c r="C7380" s="468"/>
      <x:c r="D7380" s="468" t="str">
        <x:v>=IF(O32="","",O32)</x:v>
      </x:c>
      <x:c r="E7380" s="468" t="str">
        <x:v>Rumus sumber</x:v>
      </x:c>
      <x:c r="F7380" s="468" t="str">
        <x:v>13 September 2026 19.01 WIB</x:v>
      </x:c>
    </x:row>
    <x:row r="7381">
      <x:c r="A7381" s="468" t="str">
        <x:v>6</x:v>
      </x:c>
      <x:c r="B7381" s="468" t="str">
        <x:v>AC39</x:v>
      </x:c>
      <x:c r="C7381" s="468"/>
      <x:c r="D7381" s="468" t="str">
        <x:v>=IF(AG39="","",IF(COUNT(L39:P39)&lt;5,"",L39/5*20+M39/5*25+N39/5*25+O39/5*15+P39/5*15))</x:v>
      </x:c>
      <x:c r="E7381" s="468" t="str">
        <x:v>Rumus sumber</x:v>
      </x:c>
      <x:c r="F7381" s="468" t="str">
        <x:v>13 September 2026 19.01 WIB</x:v>
      </x:c>
    </x:row>
    <x:row r="7382">
      <x:c r="A7382" s="468" t="str">
        <x:v>6</x:v>
      </x:c>
      <x:c r="B7382" s="468" t="str">
        <x:v>AD39</x:v>
      </x:c>
      <x:c r="C7382" s="468"/>
      <x:c r="D7382" s="468" t="str">
        <x:v>=IF(AC39="","",IF(AC39&gt;=90,"Sangat Baik",IF(AC39&gt;=80,"Baik",IF(AC39&gt;=70,"Coaching","Underperform"))))</x:v>
      </x:c>
      <x:c r="E7382" s="468" t="str">
        <x:v>Rumus sumber</x:v>
      </x:c>
      <x:c r="F7382" s="468" t="str">
        <x:v>13 September 2026 19.01 WIB</x:v>
      </x:c>
    </x:row>
    <x:row r="7383">
      <x:c r="A7383" s="468" t="str">
        <x:v>6</x:v>
      </x:c>
      <x:c r="B7383" s="468" t="str">
        <x:v>AE39</x:v>
      </x:c>
      <x:c r="C7383" s="468"/>
      <x:c r="D7383" s="468" t="str">
        <x:v>=IF(AG39="","",IF(OR(AG39="INDAH",AG39="ADDEL",AG39="AMEL",AG39="PENTIL",AG39="JIJANG"),"Admin/CS","Fotografer"))</x:v>
      </x:c>
      <x:c r="E7383" s="468" t="str">
        <x:v>Rumus sumber</x:v>
      </x:c>
      <x:c r="F7383" s="468" t="str">
        <x:v>13 September 2026 19.01 WIB</x:v>
      </x:c>
    </x:row>
    <x:row r="7384">
      <x:c r="A7384" s="468" t="str">
        <x:v>6</x:v>
      </x:c>
      <x:c r="B7384" s="468" t="str">
        <x:v>AF39</x:v>
      </x:c>
      <x:c r="C7384" s="468"/>
      <x:c r="D7384" s="468" t="str">
        <x:v>=IF(OR(AG39="",COUNT(L39:P39)&lt;5),"",1)</x:v>
      </x:c>
      <x:c r="E7384" s="468" t="str">
        <x:v>Rumus sumber</x:v>
      </x:c>
      <x:c r="F7384" s="468" t="str">
        <x:v>13 September 2026 19.01 WIB</x:v>
      </x:c>
    </x:row>
    <x:row r="7385">
      <x:c r="A7385" s="468" t="str">
        <x:v>6</x:v>
      </x:c>
      <x:c r="B7385" s="468" t="str">
        <x:v>AG39</x:v>
      </x:c>
      <x:c r="C7385" s="468"/>
      <x:c r="D7385" s="468" t="str">
        <x:v>=IFERROR(K39,"")</x:v>
      </x:c>
      <x:c r="E7385" s="468" t="str">
        <x:v>Rumus sumber</x:v>
      </x:c>
      <x:c r="F7385" s="468" t="str">
        <x:v>13 September 2026 19.01 WIB</x:v>
      </x:c>
    </x:row>
    <x:row r="7386">
      <x:c r="A7386" s="468" t="str">
        <x:v>6</x:v>
      </x:c>
      <x:c r="B7386" s="468" t="str">
        <x:v>K40</x:v>
      </x:c>
      <x:c r="C7386" s="468"/>
      <x:c r="D7386" s="468" t="str">
        <x:v>=IF(O33="","",O33)</x:v>
      </x:c>
      <x:c r="E7386" s="468" t="str">
        <x:v>Rumus sumber</x:v>
      </x:c>
      <x:c r="F7386" s="468" t="str">
        <x:v>13 September 2026 19.01 WIB</x:v>
      </x:c>
    </x:row>
    <x:row r="7387">
      <x:c r="A7387" s="468" t="str">
        <x:v>6</x:v>
      </x:c>
      <x:c r="B7387" s="468" t="str">
        <x:v>AC40</x:v>
      </x:c>
      <x:c r="C7387" s="468"/>
      <x:c r="D7387" s="468" t="str">
        <x:v>=IF(AG40="","",IF(COUNT(L40:P40)&lt;5,"",L40/5*20+M40/5*25+N40/5*25+O40/5*15+P40/5*15))</x:v>
      </x:c>
      <x:c r="E7387" s="468" t="str">
        <x:v>Rumus sumber</x:v>
      </x:c>
      <x:c r="F7387" s="468" t="str">
        <x:v>13 September 2026 19.01 WIB</x:v>
      </x:c>
    </x:row>
    <x:row r="7388">
      <x:c r="A7388" s="468" t="str">
        <x:v>6</x:v>
      </x:c>
      <x:c r="B7388" s="468" t="str">
        <x:v>AD40</x:v>
      </x:c>
      <x:c r="C7388" s="468"/>
      <x:c r="D7388" s="468" t="str">
        <x:v>=IF(AC40="","",IF(AC40&gt;=90,"Sangat Baik",IF(AC40&gt;=80,"Baik",IF(AC40&gt;=70,"Coaching","Underperform"))))</x:v>
      </x:c>
      <x:c r="E7388" s="468" t="str">
        <x:v>Rumus sumber</x:v>
      </x:c>
      <x:c r="F7388" s="468" t="str">
        <x:v>13 September 2026 19.01 WIB</x:v>
      </x:c>
    </x:row>
    <x:row r="7389">
      <x:c r="A7389" s="468" t="str">
        <x:v>6</x:v>
      </x:c>
      <x:c r="B7389" s="468" t="str">
        <x:v>AE40</x:v>
      </x:c>
      <x:c r="C7389" s="468"/>
      <x:c r="D7389" s="468" t="str">
        <x:v>=IF(AG40="","",IF(OR(AG40="INDAH",AG40="ADDEL",AG40="AMEL",AG40="PENTIL",AG40="JIJANG"),"Admin/CS","Fotografer"))</x:v>
      </x:c>
      <x:c r="E7389" s="468" t="str">
        <x:v>Rumus sumber</x:v>
      </x:c>
      <x:c r="F7389" s="468" t="str">
        <x:v>13 September 2026 19.01 WIB</x:v>
      </x:c>
    </x:row>
    <x:row r="7390">
      <x:c r="A7390" s="468" t="str">
        <x:v>6</x:v>
      </x:c>
      <x:c r="B7390" s="468" t="str">
        <x:v>AF40</x:v>
      </x:c>
      <x:c r="C7390" s="468"/>
      <x:c r="D7390" s="468" t="str">
        <x:v>=IF(OR(AG40="",COUNT(L40:P40)&lt;5),"",1)</x:v>
      </x:c>
      <x:c r="E7390" s="468" t="str">
        <x:v>Rumus sumber</x:v>
      </x:c>
      <x:c r="F7390" s="468" t="str">
        <x:v>13 September 2026 19.01 WIB</x:v>
      </x:c>
    </x:row>
    <x:row r="7391">
      <x:c r="A7391" s="468" t="str">
        <x:v>6</x:v>
      </x:c>
      <x:c r="B7391" s="468" t="str">
        <x:v>AG40</x:v>
      </x:c>
      <x:c r="C7391" s="468"/>
      <x:c r="D7391" s="468" t="str">
        <x:v>=IFERROR(K40,"")</x:v>
      </x:c>
      <x:c r="E7391" s="468" t="str">
        <x:v>Rumus sumber</x:v>
      </x:c>
      <x:c r="F7391" s="468" t="str">
        <x:v>13 September 2026 19.01 WIB</x:v>
      </x:c>
    </x:row>
    <x:row r="7392">
      <x:c r="A7392" s="468" t="str">
        <x:v>6</x:v>
      </x:c>
      <x:c r="B7392" s="468" t="str">
        <x:v>K48</x:v>
      </x:c>
      <x:c r="C7392" s="468"/>
      <x:c r="D7392" s="468" t="str">
        <x:v>=IF(O31="","",O31)</x:v>
      </x:c>
      <x:c r="E7392" s="468" t="str">
        <x:v>Rumus sumber</x:v>
      </x:c>
      <x:c r="F7392" s="468" t="str">
        <x:v>13 September 2026 19.01 WIB</x:v>
      </x:c>
    </x:row>
    <x:row r="7393">
      <x:c r="A7393" s="468" t="str">
        <x:v>7</x:v>
      </x:c>
      <x:c r="B7393" s="468" t="str">
        <x:v>F8</x:v>
      </x:c>
      <x:c r="C7393" s="468" t="n">
        <x:v>46298</x:v>
      </x:c>
      <x:c r="D7393" s="468" t="str">
        <x:v>2026-10-03 00:00:00</x:v>
      </x:c>
      <x:c r="E7393" s="468" t="str">
        <x:v>Nilai sumber</x:v>
      </x:c>
      <x:c r="F7393" s="468" t="str">
        <x:v>13 September 2026 19.01 WIB</x:v>
      </x:c>
    </x:row>
    <x:row r="7394">
      <x:c r="A7394" s="468" t="str">
        <x:v>7</x:v>
      </x:c>
      <x:c r="B7394" s="468" t="str">
        <x:v>F9</x:v>
      </x:c>
      <x:c r="C7394" s="468" t="n">
        <x:v>46272</x:v>
      </x:c>
      <x:c r="D7394" s="468" t="str">
        <x:v>2026-09-07 00:00:00</x:v>
      </x:c>
      <x:c r="E7394" s="468" t="str">
        <x:v>Nilai sumber</x:v>
      </x:c>
      <x:c r="F7394" s="468" t="str">
        <x:v>13 September 2026 19.01 WIB</x:v>
      </x:c>
    </x:row>
    <x:row r="7395">
      <x:c r="A7395" s="468" t="str">
        <x:v>7</x:v>
      </x:c>
      <x:c r="B7395" s="468" t="str">
        <x:v>F10</x:v>
      </x:c>
      <x:c r="C7395" s="468" t="n">
        <x:v>46276</x:v>
      </x:c>
      <x:c r="D7395" s="468" t="str">
        <x:v>2026-09-11 00:00:00</x:v>
      </x:c>
      <x:c r="E7395" s="468" t="str">
        <x:v>Nilai sumber</x:v>
      </x:c>
      <x:c r="F7395" s="468" t="str">
        <x:v>13 September 2026 19.01 WIB</x:v>
      </x:c>
    </x:row>
    <x:row r="7396">
      <x:c r="A7396" s="468" t="str">
        <x:v>7</x:v>
      </x:c>
      <x:c r="B7396" s="468" t="str">
        <x:v>F11</x:v>
      </x:c>
      <x:c r="C7396" s="468" t="n">
        <x:v>46267</x:v>
      </x:c>
      <x:c r="D7396" s="468" t="str">
        <x:v>2026-09-02 00:00:00</x:v>
      </x:c>
      <x:c r="E7396" s="468" t="str">
        <x:v>Nilai sumber</x:v>
      </x:c>
      <x:c r="F7396" s="468" t="str">
        <x:v>13 September 2026 19.01 WIB</x:v>
      </x:c>
    </x:row>
    <x:row r="7397">
      <x:c r="A7397" s="468" t="str">
        <x:v>7</x:v>
      </x:c>
      <x:c r="B7397" s="468" t="str">
        <x:v>F12</x:v>
      </x:c>
      <x:c r="C7397" s="468" t="n">
        <x:v>46272</x:v>
      </x:c>
      <x:c r="D7397" s="468" t="str">
        <x:v>2026-09-07 00:00:00</x:v>
      </x:c>
      <x:c r="E7397" s="468" t="str">
        <x:v>Nilai sumber</x:v>
      </x:c>
      <x:c r="F7397" s="468" t="str">
        <x:v>13 September 2026 19.01 WIB</x:v>
      </x:c>
    </x:row>
    <x:row r="7398">
      <x:c r="A7398" s="468" t="str">
        <x:v>7</x:v>
      </x:c>
      <x:c r="B7398" s="468" t="str">
        <x:v>F13</x:v>
      </x:c>
      <x:c r="C7398" s="468" t="n">
        <x:v>46272</x:v>
      </x:c>
      <x:c r="D7398" s="468" t="str">
        <x:v>2026-09-07 00:00:00</x:v>
      </x:c>
      <x:c r="E7398" s="468" t="str">
        <x:v>Nilai sumber</x:v>
      </x:c>
      <x:c r="F7398" s="468" t="str">
        <x:v>13 September 2026 19.01 WIB</x:v>
      </x:c>
    </x:row>
    <x:row r="7399">
      <x:c r="A7399" s="468" t="str">
        <x:v>7</x:v>
      </x:c>
      <x:c r="B7399" s="468" t="str">
        <x:v>F14</x:v>
      </x:c>
      <x:c r="C7399" s="468" t="n">
        <x:v>46273</x:v>
      </x:c>
      <x:c r="D7399" s="468" t="str">
        <x:v>2026-09-08 00:00:00</x:v>
      </x:c>
      <x:c r="E7399" s="468" t="str">
        <x:v>Nilai sumber</x:v>
      </x:c>
      <x:c r="F7399" s="468" t="str">
        <x:v>13 September 2026 19.01 WIB</x:v>
      </x:c>
    </x:row>
    <x:row r="7400">
      <x:c r="A7400" s="468" t="str">
        <x:v>7</x:v>
      </x:c>
      <x:c r="B7400" s="468" t="str">
        <x:v>F15</x:v>
      </x:c>
      <x:c r="C7400" s="468" t="n">
        <x:v>46276</x:v>
      </x:c>
      <x:c r="D7400" s="468" t="str">
        <x:v>2026-09-11 00:00:00</x:v>
      </x:c>
      <x:c r="E7400" s="468" t="str">
        <x:v>Nilai sumber</x:v>
      </x:c>
      <x:c r="F7400" s="468" t="str">
        <x:v>13 September 2026 19.01 WIB</x:v>
      </x:c>
    </x:row>
    <x:row r="7401">
      <x:c r="A7401" s="468" t="str">
        <x:v>7</x:v>
      </x:c>
      <x:c r="B7401" s="468" t="str">
        <x:v>F16</x:v>
      </x:c>
      <x:c r="C7401" s="468" t="n">
        <x:v>46272</x:v>
      </x:c>
      <x:c r="D7401" s="468" t="str">
        <x:v>2026-09-07 00:00:00</x:v>
      </x:c>
      <x:c r="E7401" s="468" t="str">
        <x:v>Nilai sumber</x:v>
      </x:c>
      <x:c r="F7401" s="468" t="str">
        <x:v>13 September 2026 19.01 WIB</x:v>
      </x:c>
    </x:row>
    <x:row r="7402">
      <x:c r="A7402" s="468" t="str">
        <x:v>7</x:v>
      </x:c>
      <x:c r="B7402" s="468" t="str">
        <x:v>H19</x:v>
      </x:c>
      <x:c r="C7402" s="468"/>
      <x:c r="D7402" s="468" t="str">
        <x:v>=SUM(H4:H18)</x:v>
      </x:c>
      <x:c r="E7402" s="468" t="str">
        <x:v>Rumus sumber</x:v>
      </x:c>
      <x:c r="F7402" s="468" t="str">
        <x:v>13 September 2026 19.01 WIB</x:v>
      </x:c>
    </x:row>
    <x:row r="7403">
      <x:c r="A7403" s="468" t="str">
        <x:v>7</x:v>
      </x:c>
      <x:c r="B7403" s="468" t="str">
        <x:v>K31</x:v>
      </x:c>
      <x:c r="C7403" s="468"/>
      <x:c r="D7403" s="468" t="str">
        <x:v>=IF(O24="","",O24)</x:v>
      </x:c>
      <x:c r="E7403" s="468" t="str">
        <x:v>Rumus sumber</x:v>
      </x:c>
      <x:c r="F7403" s="468" t="str">
        <x:v>13 September 2026 19.01 WIB</x:v>
      </x:c>
    </x:row>
    <x:row r="7404">
      <x:c r="A7404" s="468" t="str">
        <x:v>7</x:v>
      </x:c>
      <x:c r="B7404" s="468" t="str">
        <x:v>AC31</x:v>
      </x:c>
      <x:c r="C7404" s="468"/>
      <x:c r="D7404" s="468" t="str">
        <x:v>=IF(AG31="","",IF(COUNT(L31:P31)&lt;5,"",L31/5*20+M31/5*25+N31/5*25+O31/5*15+P31/5*15))</x:v>
      </x:c>
      <x:c r="E7404" s="468" t="str">
        <x:v>Rumus sumber</x:v>
      </x:c>
      <x:c r="F7404" s="468" t="str">
        <x:v>13 September 2026 19.01 WIB</x:v>
      </x:c>
    </x:row>
    <x:row r="7405">
      <x:c r="A7405" s="468" t="str">
        <x:v>7</x:v>
      </x:c>
      <x:c r="B7405" s="468" t="str">
        <x:v>AD31</x:v>
      </x:c>
      <x:c r="C7405" s="468"/>
      <x:c r="D7405" s="468" t="str">
        <x:v>=IF(AC31="","",IF(AC31&gt;=90,"Sangat Baik",IF(AC31&gt;=80,"Baik",IF(AC31&gt;=70,"Coaching","Underperform"))))</x:v>
      </x:c>
      <x:c r="E7405" s="468" t="str">
        <x:v>Rumus sumber</x:v>
      </x:c>
      <x:c r="F7405" s="468" t="str">
        <x:v>13 September 2026 19.01 WIB</x:v>
      </x:c>
    </x:row>
    <x:row r="7406">
      <x:c r="A7406" s="468" t="str">
        <x:v>7</x:v>
      </x:c>
      <x:c r="B7406" s="468" t="str">
        <x:v>AE31</x:v>
      </x:c>
      <x:c r="C7406" s="468"/>
      <x:c r="D7406" s="468" t="str">
        <x:v>=IF(AG31="","",IF(OR(AG31="INDAH",AG31="ADDEL",AG31="AMEL",AG31="PENTIL",AG31="JIJANG"),"Admin/CS","Fotografer"))</x:v>
      </x:c>
      <x:c r="E7406" s="468" t="str">
        <x:v>Rumus sumber</x:v>
      </x:c>
      <x:c r="F7406" s="468" t="str">
        <x:v>13 September 2026 19.01 WIB</x:v>
      </x:c>
    </x:row>
    <x:row r="7407">
      <x:c r="A7407" s="468" t="str">
        <x:v>7</x:v>
      </x:c>
      <x:c r="B7407" s="468" t="str">
        <x:v>AF31</x:v>
      </x:c>
      <x:c r="C7407" s="468"/>
      <x:c r="D7407" s="468" t="str">
        <x:v>=IF(OR(AG31="",COUNT(L31:P31)&lt;5),"",1)</x:v>
      </x:c>
      <x:c r="E7407" s="468" t="str">
        <x:v>Rumus sumber</x:v>
      </x:c>
      <x:c r="F7407" s="468" t="str">
        <x:v>13 September 2026 19.01 WIB</x:v>
      </x:c>
    </x:row>
    <x:row r="7408">
      <x:c r="A7408" s="468" t="str">
        <x:v>7</x:v>
      </x:c>
      <x:c r="B7408" s="468" t="str">
        <x:v>AG31</x:v>
      </x:c>
      <x:c r="C7408" s="468"/>
      <x:c r="D7408" s="468" t="str">
        <x:v>=IFERROR(K31,"")</x:v>
      </x:c>
      <x:c r="E7408" s="468" t="str">
        <x:v>Rumus sumber</x:v>
      </x:c>
      <x:c r="F7408" s="468" t="str">
        <x:v>13 September 2026 19.01 WIB</x:v>
      </x:c>
    </x:row>
    <x:row r="7409">
      <x:c r="A7409" s="468" t="str">
        <x:v>7</x:v>
      </x:c>
      <x:c r="B7409" s="468" t="str">
        <x:v>K32</x:v>
      </x:c>
      <x:c r="C7409" s="468"/>
      <x:c r="D7409" s="468" t="str">
        <x:v>=IF(O25="","",O25)</x:v>
      </x:c>
      <x:c r="E7409" s="468" t="str">
        <x:v>Rumus sumber</x:v>
      </x:c>
      <x:c r="F7409" s="468" t="str">
        <x:v>13 September 2026 19.01 WIB</x:v>
      </x:c>
    </x:row>
    <x:row r="7410">
      <x:c r="A7410" s="468" t="str">
        <x:v>7</x:v>
      </x:c>
      <x:c r="B7410" s="468" t="str">
        <x:v>AC32</x:v>
      </x:c>
      <x:c r="C7410" s="468"/>
      <x:c r="D7410" s="468" t="str">
        <x:v>=IF(AG32="","",IF(COUNT(L32:P32)&lt;5,"",L32/5*20+M32/5*25+N32/5*25+O32/5*15+P32/5*15))</x:v>
      </x:c>
      <x:c r="E7410" s="468" t="str">
        <x:v>Rumus sumber</x:v>
      </x:c>
      <x:c r="F7410" s="468" t="str">
        <x:v>13 September 2026 19.01 WIB</x:v>
      </x:c>
    </x:row>
    <x:row r="7411">
      <x:c r="A7411" s="468" t="str">
        <x:v>7</x:v>
      </x:c>
      <x:c r="B7411" s="468" t="str">
        <x:v>AD32</x:v>
      </x:c>
      <x:c r="C7411" s="468"/>
      <x:c r="D7411" s="468" t="str">
        <x:v>=IF(AC32="","",IF(AC32&gt;=90,"Sangat Baik",IF(AC32&gt;=80,"Baik",IF(AC32&gt;=70,"Coaching","Underperform"))))</x:v>
      </x:c>
      <x:c r="E7411" s="468" t="str">
        <x:v>Rumus sumber</x:v>
      </x:c>
      <x:c r="F7411" s="468" t="str">
        <x:v>13 September 2026 19.01 WIB</x:v>
      </x:c>
    </x:row>
    <x:row r="7412">
      <x:c r="A7412" s="468" t="str">
        <x:v>7</x:v>
      </x:c>
      <x:c r="B7412" s="468" t="str">
        <x:v>AE32</x:v>
      </x:c>
      <x:c r="C7412" s="468"/>
      <x:c r="D7412" s="468" t="str">
        <x:v>=IF(AG32="","",IF(OR(AG32="INDAH",AG32="ADDEL",AG32="AMEL",AG32="PENTIL",AG32="JIJANG"),"Admin/CS","Fotografer"))</x:v>
      </x:c>
      <x:c r="E7412" s="468" t="str">
        <x:v>Rumus sumber</x:v>
      </x:c>
      <x:c r="F7412" s="468" t="str">
        <x:v>13 September 2026 19.01 WIB</x:v>
      </x:c>
    </x:row>
    <x:row r="7413">
      <x:c r="A7413" s="468" t="str">
        <x:v>7</x:v>
      </x:c>
      <x:c r="B7413" s="468" t="str">
        <x:v>AF32</x:v>
      </x:c>
      <x:c r="C7413" s="468"/>
      <x:c r="D7413" s="468" t="str">
        <x:v>=IF(OR(AG32="",COUNT(L32:P32)&lt;5),"",1)</x:v>
      </x:c>
      <x:c r="E7413" s="468" t="str">
        <x:v>Rumus sumber</x:v>
      </x:c>
      <x:c r="F7413" s="468" t="str">
        <x:v>13 September 2026 19.01 WIB</x:v>
      </x:c>
    </x:row>
    <x:row r="7414">
      <x:c r="A7414" s="468" t="str">
        <x:v>7</x:v>
      </x:c>
      <x:c r="B7414" s="468" t="str">
        <x:v>AG32</x:v>
      </x:c>
      <x:c r="C7414" s="468"/>
      <x:c r="D7414" s="468" t="str">
        <x:v>=IFERROR(K32,"")</x:v>
      </x:c>
      <x:c r="E7414" s="468" t="str">
        <x:v>Rumus sumber</x:v>
      </x:c>
      <x:c r="F7414" s="468" t="str">
        <x:v>13 September 2026 19.01 WIB</x:v>
      </x:c>
    </x:row>
    <x:row r="7415">
      <x:c r="A7415" s="468" t="str">
        <x:v>7</x:v>
      </x:c>
      <x:c r="B7415" s="468" t="str">
        <x:v>K33</x:v>
      </x:c>
      <x:c r="C7415" s="468"/>
      <x:c r="D7415" s="468" t="str">
        <x:v>=IF(O26="","",O26)</x:v>
      </x:c>
      <x:c r="E7415" s="468" t="str">
        <x:v>Rumus sumber</x:v>
      </x:c>
      <x:c r="F7415" s="468" t="str">
        <x:v>13 September 2026 19.01 WIB</x:v>
      </x:c>
    </x:row>
    <x:row r="7416">
      <x:c r="A7416" s="468" t="str">
        <x:v>7</x:v>
      </x:c>
      <x:c r="B7416" s="468" t="str">
        <x:v>AC33</x:v>
      </x:c>
      <x:c r="C7416" s="468"/>
      <x:c r="D7416" s="468" t="str">
        <x:v>=IF(AG33="","",IF(COUNT(L33:P33)&lt;5,"",L33/5*20+M33/5*25+N33/5*25+O33/5*15+P33/5*15))</x:v>
      </x:c>
      <x:c r="E7416" s="468" t="str">
        <x:v>Rumus sumber</x:v>
      </x:c>
      <x:c r="F7416" s="468" t="str">
        <x:v>13 September 2026 19.01 WIB</x:v>
      </x:c>
    </x:row>
    <x:row r="7417">
      <x:c r="A7417" s="468" t="str">
        <x:v>7</x:v>
      </x:c>
      <x:c r="B7417" s="468" t="str">
        <x:v>AD33</x:v>
      </x:c>
      <x:c r="C7417" s="468"/>
      <x:c r="D7417" s="468" t="str">
        <x:v>=IF(AC33="","",IF(AC33&gt;=90,"Sangat Baik",IF(AC33&gt;=80,"Baik",IF(AC33&gt;=70,"Coaching","Underperform"))))</x:v>
      </x:c>
      <x:c r="E7417" s="468" t="str">
        <x:v>Rumus sumber</x:v>
      </x:c>
      <x:c r="F7417" s="468" t="str">
        <x:v>13 September 2026 19.01 WIB</x:v>
      </x:c>
    </x:row>
    <x:row r="7418">
      <x:c r="A7418" s="468" t="str">
        <x:v>7</x:v>
      </x:c>
      <x:c r="B7418" s="468" t="str">
        <x:v>AE33</x:v>
      </x:c>
      <x:c r="C7418" s="468"/>
      <x:c r="D7418" s="468" t="str">
        <x:v>=IF(AG33="","",IF(OR(AG33="INDAH",AG33="ADDEL",AG33="AMEL",AG33="PENTIL",AG33="JIJANG"),"Admin/CS","Fotografer"))</x:v>
      </x:c>
      <x:c r="E7418" s="468" t="str">
        <x:v>Rumus sumber</x:v>
      </x:c>
      <x:c r="F7418" s="468" t="str">
        <x:v>13 September 2026 19.01 WIB</x:v>
      </x:c>
    </x:row>
    <x:row r="7419">
      <x:c r="A7419" s="468" t="str">
        <x:v>7</x:v>
      </x:c>
      <x:c r="B7419" s="468" t="str">
        <x:v>AF33</x:v>
      </x:c>
      <x:c r="C7419" s="468"/>
      <x:c r="D7419" s="468" t="str">
        <x:v>=IF(OR(AG33="",COUNT(L33:P33)&lt;5),"",1)</x:v>
      </x:c>
      <x:c r="E7419" s="468" t="str">
        <x:v>Rumus sumber</x:v>
      </x:c>
      <x:c r="F7419" s="468" t="str">
        <x:v>13 September 2026 19.01 WIB</x:v>
      </x:c>
    </x:row>
    <x:row r="7420">
      <x:c r="A7420" s="468" t="str">
        <x:v>7</x:v>
      </x:c>
      <x:c r="B7420" s="468" t="str">
        <x:v>AG33</x:v>
      </x:c>
      <x:c r="C7420" s="468"/>
      <x:c r="D7420" s="468" t="str">
        <x:v>=IFERROR(K33,"")</x:v>
      </x:c>
      <x:c r="E7420" s="468" t="str">
        <x:v>Rumus sumber</x:v>
      </x:c>
      <x:c r="F7420" s="468" t="str">
        <x:v>13 September 2026 19.01 WIB</x:v>
      </x:c>
    </x:row>
    <x:row r="7421">
      <x:c r="A7421" s="468" t="str">
        <x:v>7</x:v>
      </x:c>
      <x:c r="B7421" s="468" t="str">
        <x:v>K41</x:v>
      </x:c>
      <x:c r="C7421" s="468"/>
      <x:c r="D7421" s="468" t="str">
        <x:v>=IF(O24="","",O24)</x:v>
      </x:c>
      <x:c r="E7421" s="468" t="str">
        <x:v>Rumus sumber</x:v>
      </x:c>
      <x:c r="F7421" s="468" t="str">
        <x:v>13 September 2026 19.01 WIB</x:v>
      </x:c>
    </x:row>
    <x:row r="7422">
      <x:c r="A7422" s="468" t="str">
        <x:v>8</x:v>
      </x:c>
      <x:c r="B7422" s="468" t="str">
        <x:v>F4</x:v>
      </x:c>
      <x:c r="C7422" s="468" t="n">
        <x:v>46287</x:v>
      </x:c>
      <x:c r="D7422" s="468" t="str">
        <x:v>2026-09-22 00:00:00</x:v>
      </x:c>
      <x:c r="E7422" s="468" t="str">
        <x:v>Nilai sumber</x:v>
      </x:c>
      <x:c r="F7422" s="468" t="str">
        <x:v>13 September 2026 19.01 WIB</x:v>
      </x:c>
    </x:row>
    <x:row r="7423">
      <x:c r="A7423" s="468" t="str">
        <x:v>8</x:v>
      </x:c>
      <x:c r="B7423" s="468" t="str">
        <x:v>F5</x:v>
      </x:c>
      <x:c r="C7423" s="468" t="n">
        <x:v>46274</x:v>
      </x:c>
      <x:c r="D7423" s="468" t="str">
        <x:v>2026-09-09 00:00:00</x:v>
      </x:c>
      <x:c r="E7423" s="468" t="str">
        <x:v>Nilai sumber</x:v>
      </x:c>
      <x:c r="F7423" s="468" t="str">
        <x:v>13 September 2026 19.01 WIB</x:v>
      </x:c>
    </x:row>
    <x:row r="7424">
      <x:c r="A7424" s="468" t="str">
        <x:v>8</x:v>
      </x:c>
      <x:c r="B7424" s="468" t="str">
        <x:v>F6</x:v>
      </x:c>
      <x:c r="C7424" s="468" t="n">
        <x:v>46274</x:v>
      </x:c>
      <x:c r="D7424" s="468" t="str">
        <x:v>2026-09-09 00:00:00</x:v>
      </x:c>
      <x:c r="E7424" s="468" t="str">
        <x:v>Nilai sumber</x:v>
      </x:c>
      <x:c r="F7424" s="468" t="str">
        <x:v>13 September 2026 19.01 WIB</x:v>
      </x:c>
    </x:row>
    <x:row r="7425">
      <x:c r="A7425" s="468" t="str">
        <x:v>8</x:v>
      </x:c>
      <x:c r="B7425" s="468" t="str">
        <x:v>F7</x:v>
      </x:c>
      <x:c r="C7425" s="468" t="n">
        <x:v>46284</x:v>
      </x:c>
      <x:c r="D7425" s="468" t="str">
        <x:v>2026-09-19 00:00:00</x:v>
      </x:c>
      <x:c r="E7425" s="468" t="str">
        <x:v>Nilai sumber</x:v>
      </x:c>
      <x:c r="F7425" s="468" t="str">
        <x:v>13 September 2026 19.01 WIB</x:v>
      </x:c>
    </x:row>
    <x:row r="7426">
      <x:c r="A7426" s="468" t="str">
        <x:v>8</x:v>
      </x:c>
      <x:c r="B7426" s="468" t="str">
        <x:v>F39</x:v>
      </x:c>
      <x:c r="C7426" s="468" t="n">
        <x:v>46273</x:v>
      </x:c>
      <x:c r="D7426" s="468" t="str">
        <x:v>2026-09-08 00:00:00</x:v>
      </x:c>
      <x:c r="E7426" s="468" t="str">
        <x:v>Nilai sumber</x:v>
      </x:c>
      <x:c r="F7426" s="468" t="str">
        <x:v>13 September 2026 19.01 WIB</x:v>
      </x:c>
    </x:row>
    <x:row r="7427">
      <x:c r="A7427" s="468" t="str">
        <x:v>8</x:v>
      </x:c>
      <x:c r="B7427" s="468" t="str">
        <x:v>F42</x:v>
      </x:c>
      <x:c r="C7427" s="468" t="n">
        <x:v>46273</x:v>
      </x:c>
      <x:c r="D7427" s="468" t="str">
        <x:v>2026-09-08 00:00:00</x:v>
      </x:c>
      <x:c r="E7427" s="468" t="str">
        <x:v>Nilai sumber</x:v>
      </x:c>
      <x:c r="F7427" s="468" t="str">
        <x:v>13 September 2026 19.01 WIB</x:v>
      </x:c>
    </x:row>
    <x:row r="7428">
      <x:c r="A7428" s="468" t="str">
        <x:v>8</x:v>
      </x:c>
      <x:c r="B7428" s="468" t="str">
        <x:v>F46</x:v>
      </x:c>
      <x:c r="C7428" s="468" t="n">
        <x:v>46284</x:v>
      </x:c>
      <x:c r="D7428" s="468" t="str">
        <x:v>2026-09-19 00:00:00</x:v>
      </x:c>
      <x:c r="E7428" s="468" t="str">
        <x:v>Nilai sumber</x:v>
      </x:c>
      <x:c r="F7428" s="468" t="str">
        <x:v>13 September 2026 19.01 WIB</x:v>
      </x:c>
    </x:row>
    <x:row r="7429">
      <x:c r="A7429" s="468" t="str">
        <x:v>8</x:v>
      </x:c>
      <x:c r="B7429" s="468" t="str">
        <x:v>H65</x:v>
      </x:c>
      <x:c r="C7429" s="468"/>
      <x:c r="D7429" s="468" t="str">
        <x:v>=SUM(H4:H64)</x:v>
      </x:c>
      <x:c r="E7429" s="468" t="str">
        <x:v>Rumus sumber</x:v>
      </x:c>
      <x:c r="F7429" s="468" t="str">
        <x:v>13 September 2026 19.01 WIB</x:v>
      </x:c>
    </x:row>
    <x:row r="7430">
      <x:c r="A7430" s="468" t="str">
        <x:v>8</x:v>
      </x:c>
      <x:c r="B7430" s="468" t="str">
        <x:v>K77</x:v>
      </x:c>
      <x:c r="C7430" s="468"/>
      <x:c r="D7430" s="468" t="str">
        <x:v>=IF(O70="","",O70)</x:v>
      </x:c>
      <x:c r="E7430" s="468" t="str">
        <x:v>Rumus sumber</x:v>
      </x:c>
      <x:c r="F7430" s="468" t="str">
        <x:v>13 September 2026 19.01 WIB</x:v>
      </x:c>
    </x:row>
    <x:row r="7431">
      <x:c r="A7431" s="468" t="str">
        <x:v>8</x:v>
      </x:c>
      <x:c r="B7431" s="468" t="str">
        <x:v>AC77</x:v>
      </x:c>
      <x:c r="C7431" s="468"/>
      <x:c r="D7431" s="468" t="str">
        <x:v>=IF(AG77="","",IF(COUNT(L77:P77)&lt;5,"",L77/5*20+M77/5*25+N77/5*25+O77/5*15+P77/5*15))</x:v>
      </x:c>
      <x:c r="E7431" s="468" t="str">
        <x:v>Rumus sumber</x:v>
      </x:c>
      <x:c r="F7431" s="468" t="str">
        <x:v>13 September 2026 19.01 WIB</x:v>
      </x:c>
    </x:row>
    <x:row r="7432">
      <x:c r="A7432" s="468" t="str">
        <x:v>8</x:v>
      </x:c>
      <x:c r="B7432" s="468" t="str">
        <x:v>AD77</x:v>
      </x:c>
      <x:c r="C7432" s="468"/>
      <x:c r="D7432" s="468" t="str">
        <x:v>=IF(AC77="","",IF(AC77&gt;=90,"Sangat Baik",IF(AC77&gt;=80,"Baik",IF(AC77&gt;=70,"Coaching","Underperform"))))</x:v>
      </x:c>
      <x:c r="E7432" s="468" t="str">
        <x:v>Rumus sumber</x:v>
      </x:c>
      <x:c r="F7432" s="468" t="str">
        <x:v>13 September 2026 19.01 WIB</x:v>
      </x:c>
    </x:row>
    <x:row r="7433">
      <x:c r="A7433" s="468" t="str">
        <x:v>8</x:v>
      </x:c>
      <x:c r="B7433" s="468" t="str">
        <x:v>AE77</x:v>
      </x:c>
      <x:c r="C7433" s="468"/>
      <x:c r="D7433" s="468" t="str">
        <x:v>=IF(AG77="","",IF(OR(AG77="INDAH",AG77="ADDEL",AG77="AMEL",AG77="PENTIL",AG77="JIJANG"),"Admin/CS","Fotografer"))</x:v>
      </x:c>
      <x:c r="E7433" s="468" t="str">
        <x:v>Rumus sumber</x:v>
      </x:c>
      <x:c r="F7433" s="468" t="str">
        <x:v>13 September 2026 19.01 WIB</x:v>
      </x:c>
    </x:row>
    <x:row r="7434">
      <x:c r="A7434" s="468" t="str">
        <x:v>8</x:v>
      </x:c>
      <x:c r="B7434" s="468" t="str">
        <x:v>AF77</x:v>
      </x:c>
      <x:c r="C7434" s="468"/>
      <x:c r="D7434" s="468" t="str">
        <x:v>=IF(OR(AG77="",COUNT(L77:P77)&lt;5),"",1)</x:v>
      </x:c>
      <x:c r="E7434" s="468" t="str">
        <x:v>Rumus sumber</x:v>
      </x:c>
      <x:c r="F7434" s="468" t="str">
        <x:v>13 September 2026 19.01 WIB</x:v>
      </x:c>
    </x:row>
    <x:row r="7435">
      <x:c r="A7435" s="468" t="str">
        <x:v>8</x:v>
      </x:c>
      <x:c r="B7435" s="468" t="str">
        <x:v>AG77</x:v>
      </x:c>
      <x:c r="C7435" s="468"/>
      <x:c r="D7435" s="468" t="str">
        <x:v>=IFERROR(K77,"")</x:v>
      </x:c>
      <x:c r="E7435" s="468" t="str">
        <x:v>Rumus sumber</x:v>
      </x:c>
      <x:c r="F7435" s="468" t="str">
        <x:v>13 September 2026 19.01 WIB</x:v>
      </x:c>
    </x:row>
    <x:row r="7436">
      <x:c r="A7436" s="468" t="str">
        <x:v>8</x:v>
      </x:c>
      <x:c r="B7436" s="468" t="str">
        <x:v>K78</x:v>
      </x:c>
      <x:c r="C7436" s="468"/>
      <x:c r="D7436" s="468" t="str">
        <x:v>=IF(O71="","",O71)</x:v>
      </x:c>
      <x:c r="E7436" s="468" t="str">
        <x:v>Rumus sumber</x:v>
      </x:c>
      <x:c r="F7436" s="468" t="str">
        <x:v>13 September 2026 19.01 WIB</x:v>
      </x:c>
    </x:row>
    <x:row r="7437">
      <x:c r="A7437" s="468" t="str">
        <x:v>8</x:v>
      </x:c>
      <x:c r="B7437" s="468" t="str">
        <x:v>AC78</x:v>
      </x:c>
      <x:c r="C7437" s="468"/>
      <x:c r="D7437" s="468" t="str">
        <x:v>=IF(AG78="","",IF(COUNT(L78:P78)&lt;5,"",L78/5*20+M78/5*25+N78/5*25+O78/5*15+P78/5*15))</x:v>
      </x:c>
      <x:c r="E7437" s="468" t="str">
        <x:v>Rumus sumber</x:v>
      </x:c>
      <x:c r="F7437" s="468" t="str">
        <x:v>13 September 2026 19.01 WIB</x:v>
      </x:c>
    </x:row>
    <x:row r="7438">
      <x:c r="A7438" s="468" t="str">
        <x:v>8</x:v>
      </x:c>
      <x:c r="B7438" s="468" t="str">
        <x:v>AD78</x:v>
      </x:c>
      <x:c r="C7438" s="468"/>
      <x:c r="D7438" s="468" t="str">
        <x:v>=IF(AC78="","",IF(AC78&gt;=90,"Sangat Baik",IF(AC78&gt;=80,"Baik",IF(AC78&gt;=70,"Coaching","Underperform"))))</x:v>
      </x:c>
      <x:c r="E7438" s="468" t="str">
        <x:v>Rumus sumber</x:v>
      </x:c>
      <x:c r="F7438" s="468" t="str">
        <x:v>13 September 2026 19.01 WIB</x:v>
      </x:c>
    </x:row>
    <x:row r="7439">
      <x:c r="A7439" s="468" t="str">
        <x:v>8</x:v>
      </x:c>
      <x:c r="B7439" s="468" t="str">
        <x:v>AE78</x:v>
      </x:c>
      <x:c r="C7439" s="468"/>
      <x:c r="D7439" s="468" t="str">
        <x:v>=IF(AG78="","",IF(OR(AG78="INDAH",AG78="ADDEL",AG78="AMEL",AG78="PENTIL",AG78="JIJANG"),"Admin/CS","Fotografer"))</x:v>
      </x:c>
      <x:c r="E7439" s="468" t="str">
        <x:v>Rumus sumber</x:v>
      </x:c>
      <x:c r="F7439" s="468" t="str">
        <x:v>13 September 2026 19.01 WIB</x:v>
      </x:c>
    </x:row>
    <x:row r="7440">
      <x:c r="A7440" s="468" t="str">
        <x:v>8</x:v>
      </x:c>
      <x:c r="B7440" s="468" t="str">
        <x:v>AF78</x:v>
      </x:c>
      <x:c r="C7440" s="468"/>
      <x:c r="D7440" s="468" t="str">
        <x:v>=IF(OR(AG78="",COUNT(L78:P78)&lt;5),"",1)</x:v>
      </x:c>
      <x:c r="E7440" s="468" t="str">
        <x:v>Rumus sumber</x:v>
      </x:c>
      <x:c r="F7440" s="468" t="str">
        <x:v>13 September 2026 19.01 WIB</x:v>
      </x:c>
    </x:row>
    <x:row r="7441">
      <x:c r="A7441" s="468" t="str">
        <x:v>8</x:v>
      </x:c>
      <x:c r="B7441" s="468" t="str">
        <x:v>AG78</x:v>
      </x:c>
      <x:c r="C7441" s="468"/>
      <x:c r="D7441" s="468" t="str">
        <x:v>=IFERROR(K78,"")</x:v>
      </x:c>
      <x:c r="E7441" s="468" t="str">
        <x:v>Rumus sumber</x:v>
      </x:c>
      <x:c r="F7441" s="468" t="str">
        <x:v>13 September 2026 19.01 WIB</x:v>
      </x:c>
    </x:row>
    <x:row r="7442">
      <x:c r="A7442" s="468" t="str">
        <x:v>8</x:v>
      </x:c>
      <x:c r="B7442" s="468" t="str">
        <x:v>K79</x:v>
      </x:c>
      <x:c r="C7442" s="468"/>
      <x:c r="D7442" s="468" t="str">
        <x:v>=IF(O72="","",O72)</x:v>
      </x:c>
      <x:c r="E7442" s="468" t="str">
        <x:v>Rumus sumber</x:v>
      </x:c>
      <x:c r="F7442" s="468" t="str">
        <x:v>13 September 2026 19.01 WIB</x:v>
      </x:c>
    </x:row>
    <x:row r="7443">
      <x:c r="A7443" s="468" t="str">
        <x:v>8</x:v>
      </x:c>
      <x:c r="B7443" s="468" t="str">
        <x:v>AC79</x:v>
      </x:c>
      <x:c r="C7443" s="468"/>
      <x:c r="D7443" s="468" t="str">
        <x:v>=IF(AG79="","",IF(COUNT(L79:P79)&lt;5,"",L79/5*20+M79/5*25+N79/5*25+O79/5*15+P79/5*15))</x:v>
      </x:c>
      <x:c r="E7443" s="468" t="str">
        <x:v>Rumus sumber</x:v>
      </x:c>
      <x:c r="F7443" s="468" t="str">
        <x:v>13 September 2026 19.01 WIB</x:v>
      </x:c>
    </x:row>
    <x:row r="7444">
      <x:c r="A7444" s="468" t="str">
        <x:v>8</x:v>
      </x:c>
      <x:c r="B7444" s="468" t="str">
        <x:v>AD79</x:v>
      </x:c>
      <x:c r="C7444" s="468"/>
      <x:c r="D7444" s="468" t="str">
        <x:v>=IF(AC79="","",IF(AC79&gt;=90,"Sangat Baik",IF(AC79&gt;=80,"Baik",IF(AC79&gt;=70,"Coaching","Underperform"))))</x:v>
      </x:c>
      <x:c r="E7444" s="468" t="str">
        <x:v>Rumus sumber</x:v>
      </x:c>
      <x:c r="F7444" s="468" t="str">
        <x:v>13 September 2026 19.01 WIB</x:v>
      </x:c>
    </x:row>
    <x:row r="7445">
      <x:c r="A7445" s="468" t="str">
        <x:v>8</x:v>
      </x:c>
      <x:c r="B7445" s="468" t="str">
        <x:v>AE79</x:v>
      </x:c>
      <x:c r="C7445" s="468"/>
      <x:c r="D7445" s="468" t="str">
        <x:v>=IF(AG79="","",IF(OR(AG79="INDAH",AG79="ADDEL",AG79="AMEL",AG79="PENTIL",AG79="JIJANG"),"Admin/CS","Fotografer"))</x:v>
      </x:c>
      <x:c r="E7445" s="468" t="str">
        <x:v>Rumus sumber</x:v>
      </x:c>
      <x:c r="F7445" s="468" t="str">
        <x:v>13 September 2026 19.01 WIB</x:v>
      </x:c>
    </x:row>
    <x:row r="7446">
      <x:c r="A7446" s="468" t="str">
        <x:v>8</x:v>
      </x:c>
      <x:c r="B7446" s="468" t="str">
        <x:v>AF79</x:v>
      </x:c>
      <x:c r="C7446" s="468"/>
      <x:c r="D7446" s="468" t="str">
        <x:v>=IF(OR(AG79="",COUNT(L79:P79)&lt;5),"",1)</x:v>
      </x:c>
      <x:c r="E7446" s="468" t="str">
        <x:v>Rumus sumber</x:v>
      </x:c>
      <x:c r="F7446" s="468" t="str">
        <x:v>13 September 2026 19.01 WIB</x:v>
      </x:c>
    </x:row>
    <x:row r="7447">
      <x:c r="A7447" s="468" t="str">
        <x:v>8</x:v>
      </x:c>
      <x:c r="B7447" s="468" t="str">
        <x:v>AG79</x:v>
      </x:c>
      <x:c r="C7447" s="468"/>
      <x:c r="D7447" s="468" t="str">
        <x:v>=IFERROR(K79,"")</x:v>
      </x:c>
      <x:c r="E7447" s="468" t="str">
        <x:v>Rumus sumber</x:v>
      </x:c>
      <x:c r="F7447" s="468" t="str">
        <x:v>13 September 2026 19.01 WIB</x:v>
      </x:c>
    </x:row>
    <x:row r="7448">
      <x:c r="A7448" s="468" t="str">
        <x:v>8</x:v>
      </x:c>
      <x:c r="B7448" s="468" t="str">
        <x:v>K87</x:v>
      </x:c>
      <x:c r="C7448" s="468"/>
      <x:c r="D7448" s="468" t="str">
        <x:v>=IF(O70="","",O70)</x:v>
      </x:c>
      <x:c r="E7448" s="468" t="str">
        <x:v>Rumus sumber</x:v>
      </x:c>
      <x:c r="F7448" s="468" t="str">
        <x:v>13 September 2026 19.01 WIB</x:v>
      </x:c>
    </x:row>
    <x:row r="7449">
      <x:c r="A7449" s="468" t="str">
        <x:v>9</x:v>
      </x:c>
      <x:c r="B7449" s="468" t="str">
        <x:v>F38</x:v>
      </x:c>
      <x:c r="C7449" s="468" t="n">
        <x:v>46278</x:v>
      </x:c>
      <x:c r="D7449" s="468" t="str">
        <x:v>2026-09-13 00:00:00</x:v>
      </x:c>
      <x:c r="E7449" s="468" t="str">
        <x:v>Nilai sumber</x:v>
      </x:c>
      <x:c r="F7449" s="468" t="str">
        <x:v>13 September 2026 19.01 WIB</x:v>
      </x:c>
    </x:row>
    <x:row r="7450">
      <x:c r="A7450" s="468" t="str">
        <x:v>9</x:v>
      </x:c>
      <x:c r="B7450" s="468" t="str">
        <x:v>F52</x:v>
      </x:c>
      <x:c r="C7450" s="468" t="n">
        <x:v>46274</x:v>
      </x:c>
      <x:c r="D7450" s="468" t="str">
        <x:v>2026-09-09 00:00:00</x:v>
      </x:c>
      <x:c r="E7450" s="468" t="str">
        <x:v>Nilai sumber</x:v>
      </x:c>
      <x:c r="F7450" s="468" t="str">
        <x:v>13 September 2026 19.01 WIB</x:v>
      </x:c>
    </x:row>
    <x:row r="7451">
      <x:c r="A7451" s="468" t="str">
        <x:v>9</x:v>
      </x:c>
      <x:c r="B7451" s="468" t="str">
        <x:v>H61</x:v>
      </x:c>
      <x:c r="C7451" s="468"/>
      <x:c r="D7451" s="468" t="str">
        <x:v>=SUM(H4:H60)</x:v>
      </x:c>
      <x:c r="E7451" s="468" t="str">
        <x:v>Rumus sumber</x:v>
      </x:c>
      <x:c r="F7451" s="468" t="str">
        <x:v>13 September 2026 19.01 WIB</x:v>
      </x:c>
    </x:row>
    <x:row r="7452">
      <x:c r="A7452" s="468" t="str">
        <x:v>9</x:v>
      </x:c>
      <x:c r="B7452" s="468" t="str">
        <x:v>K73</x:v>
      </x:c>
      <x:c r="C7452" s="468"/>
      <x:c r="D7452" s="468" t="str">
        <x:v>=IF(O66="","",O66)</x:v>
      </x:c>
      <x:c r="E7452" s="468" t="str">
        <x:v>Rumus sumber</x:v>
      </x:c>
      <x:c r="F7452" s="468" t="str">
        <x:v>13 September 2026 19.01 WIB</x:v>
      </x:c>
    </x:row>
    <x:row r="7453">
      <x:c r="A7453" s="468" t="str">
        <x:v>9</x:v>
      </x:c>
      <x:c r="B7453" s="468" t="str">
        <x:v>AC73</x:v>
      </x:c>
      <x:c r="C7453" s="468"/>
      <x:c r="D7453" s="468" t="str">
        <x:v>=IF(AG73="","",IF(COUNT(L73:P73)&lt;5,"",L73/5*20+M73/5*25+N73/5*25+O73/5*15+P73/5*15))</x:v>
      </x:c>
      <x:c r="E7453" s="468" t="str">
        <x:v>Rumus sumber</x:v>
      </x:c>
      <x:c r="F7453" s="468" t="str">
        <x:v>13 September 2026 19.01 WIB</x:v>
      </x:c>
    </x:row>
    <x:row r="7454">
      <x:c r="A7454" s="468" t="str">
        <x:v>9</x:v>
      </x:c>
      <x:c r="B7454" s="468" t="str">
        <x:v>AD73</x:v>
      </x:c>
      <x:c r="C7454" s="468"/>
      <x:c r="D7454" s="468" t="str">
        <x:v>=IF(AC73="","",IF(AC73&gt;=90,"Sangat Baik",IF(AC73&gt;=80,"Baik",IF(AC73&gt;=70,"Coaching","Underperform"))))</x:v>
      </x:c>
      <x:c r="E7454" s="468" t="str">
        <x:v>Rumus sumber</x:v>
      </x:c>
      <x:c r="F7454" s="468" t="str">
        <x:v>13 September 2026 19.01 WIB</x:v>
      </x:c>
    </x:row>
    <x:row r="7455">
      <x:c r="A7455" s="468" t="str">
        <x:v>9</x:v>
      </x:c>
      <x:c r="B7455" s="468" t="str">
        <x:v>AE73</x:v>
      </x:c>
      <x:c r="C7455" s="468"/>
      <x:c r="D7455" s="468" t="str">
        <x:v>=IF(AG73="","",IF(OR(AG73="INDAH",AG73="ADDEL",AG73="AMEL",AG73="PENTIL",AG73="JIJANG"),"Admin/CS","Fotografer"))</x:v>
      </x:c>
      <x:c r="E7455" s="468" t="str">
        <x:v>Rumus sumber</x:v>
      </x:c>
      <x:c r="F7455" s="468" t="str">
        <x:v>13 September 2026 19.01 WIB</x:v>
      </x:c>
    </x:row>
    <x:row r="7456">
      <x:c r="A7456" s="468" t="str">
        <x:v>9</x:v>
      </x:c>
      <x:c r="B7456" s="468" t="str">
        <x:v>AF73</x:v>
      </x:c>
      <x:c r="C7456" s="468"/>
      <x:c r="D7456" s="468" t="str">
        <x:v>=IF(OR(AG73="",COUNT(L73:P73)&lt;5),"",1)</x:v>
      </x:c>
      <x:c r="E7456" s="468" t="str">
        <x:v>Rumus sumber</x:v>
      </x:c>
      <x:c r="F7456" s="468" t="str">
        <x:v>13 September 2026 19.01 WIB</x:v>
      </x:c>
    </x:row>
    <x:row r="7457">
      <x:c r="A7457" s="468" t="str">
        <x:v>9</x:v>
      </x:c>
      <x:c r="B7457" s="468" t="str">
        <x:v>AG73</x:v>
      </x:c>
      <x:c r="C7457" s="468"/>
      <x:c r="D7457" s="468" t="str">
        <x:v>=IFERROR(K73,"")</x:v>
      </x:c>
      <x:c r="E7457" s="468" t="str">
        <x:v>Rumus sumber</x:v>
      </x:c>
      <x:c r="F7457" s="468" t="str">
        <x:v>13 September 2026 19.01 WIB</x:v>
      </x:c>
    </x:row>
    <x:row r="7458">
      <x:c r="A7458" s="468" t="str">
        <x:v>9</x:v>
      </x:c>
      <x:c r="B7458" s="468" t="str">
        <x:v>K74</x:v>
      </x:c>
      <x:c r="C7458" s="468"/>
      <x:c r="D7458" s="468" t="str">
        <x:v>=IF(O67="","",O67)</x:v>
      </x:c>
      <x:c r="E7458" s="468" t="str">
        <x:v>Rumus sumber</x:v>
      </x:c>
      <x:c r="F7458" s="468" t="str">
        <x:v>13 September 2026 19.01 WIB</x:v>
      </x:c>
    </x:row>
    <x:row r="7459">
      <x:c r="A7459" s="468" t="str">
        <x:v>9</x:v>
      </x:c>
      <x:c r="B7459" s="468" t="str">
        <x:v>AC74</x:v>
      </x:c>
      <x:c r="C7459" s="468"/>
      <x:c r="D7459" s="468" t="str">
        <x:v>=IF(AG74="","",IF(COUNT(L74:P74)&lt;5,"",L74/5*20+M74/5*25+N74/5*25+O74/5*15+P74/5*15))</x:v>
      </x:c>
      <x:c r="E7459" s="468" t="str">
        <x:v>Rumus sumber</x:v>
      </x:c>
      <x:c r="F7459" s="468" t="str">
        <x:v>13 September 2026 19.01 WIB</x:v>
      </x:c>
    </x:row>
    <x:row r="7460">
      <x:c r="A7460" s="468" t="str">
        <x:v>9</x:v>
      </x:c>
      <x:c r="B7460" s="468" t="str">
        <x:v>AD74</x:v>
      </x:c>
      <x:c r="C7460" s="468"/>
      <x:c r="D7460" s="468" t="str">
        <x:v>=IF(AC74="","",IF(AC74&gt;=90,"Sangat Baik",IF(AC74&gt;=80,"Baik",IF(AC74&gt;=70,"Coaching","Underperform"))))</x:v>
      </x:c>
      <x:c r="E7460" s="468" t="str">
        <x:v>Rumus sumber</x:v>
      </x:c>
      <x:c r="F7460" s="468" t="str">
        <x:v>13 September 2026 19.01 WIB</x:v>
      </x:c>
    </x:row>
    <x:row r="7461">
      <x:c r="A7461" s="468" t="str">
        <x:v>9</x:v>
      </x:c>
      <x:c r="B7461" s="468" t="str">
        <x:v>AE74</x:v>
      </x:c>
      <x:c r="C7461" s="468"/>
      <x:c r="D7461" s="468" t="str">
        <x:v>=IF(AG74="","",IF(OR(AG74="INDAH",AG74="ADDEL",AG74="AMEL",AG74="PENTIL",AG74="JIJANG"),"Admin/CS","Fotografer"))</x:v>
      </x:c>
      <x:c r="E7461" s="468" t="str">
        <x:v>Rumus sumber</x:v>
      </x:c>
      <x:c r="F7461" s="468" t="str">
        <x:v>13 September 2026 19.01 WIB</x:v>
      </x:c>
    </x:row>
    <x:row r="7462">
      <x:c r="A7462" s="468" t="str">
        <x:v>9</x:v>
      </x:c>
      <x:c r="B7462" s="468" t="str">
        <x:v>AF74</x:v>
      </x:c>
      <x:c r="C7462" s="468"/>
      <x:c r="D7462" s="468" t="str">
        <x:v>=IF(OR(AG74="",COUNT(L74:P74)&lt;5),"",1)</x:v>
      </x:c>
      <x:c r="E7462" s="468" t="str">
        <x:v>Rumus sumber</x:v>
      </x:c>
      <x:c r="F7462" s="468" t="str">
        <x:v>13 September 2026 19.01 WIB</x:v>
      </x:c>
    </x:row>
    <x:row r="7463">
      <x:c r="A7463" s="468" t="str">
        <x:v>9</x:v>
      </x:c>
      <x:c r="B7463" s="468" t="str">
        <x:v>AG74</x:v>
      </x:c>
      <x:c r="C7463" s="468"/>
      <x:c r="D7463" s="468" t="str">
        <x:v>=IFERROR(K74,"")</x:v>
      </x:c>
      <x:c r="E7463" s="468" t="str">
        <x:v>Rumus sumber</x:v>
      </x:c>
      <x:c r="F7463" s="468" t="str">
        <x:v>13 September 2026 19.01 WIB</x:v>
      </x:c>
    </x:row>
    <x:row r="7464">
      <x:c r="A7464" s="468" t="str">
        <x:v>9</x:v>
      </x:c>
      <x:c r="B7464" s="468" t="str">
        <x:v>K75</x:v>
      </x:c>
      <x:c r="C7464" s="468"/>
      <x:c r="D7464" s="468" t="str">
        <x:v>=IF(O68="","",O68)</x:v>
      </x:c>
      <x:c r="E7464" s="468" t="str">
        <x:v>Rumus sumber</x:v>
      </x:c>
      <x:c r="F7464" s="468" t="str">
        <x:v>13 September 2026 19.01 WIB</x:v>
      </x:c>
    </x:row>
    <x:row r="7465">
      <x:c r="A7465" s="468" t="str">
        <x:v>9</x:v>
      </x:c>
      <x:c r="B7465" s="468" t="str">
        <x:v>AC75</x:v>
      </x:c>
      <x:c r="C7465" s="468"/>
      <x:c r="D7465" s="468" t="str">
        <x:v>=IF(AG75="","",IF(COUNT(L75:P75)&lt;5,"",L75/5*20+M75/5*25+N75/5*25+O75/5*15+P75/5*15))</x:v>
      </x:c>
      <x:c r="E7465" s="468" t="str">
        <x:v>Rumus sumber</x:v>
      </x:c>
      <x:c r="F7465" s="468" t="str">
        <x:v>13 September 2026 19.01 WIB</x:v>
      </x:c>
    </x:row>
    <x:row r="7466">
      <x:c r="A7466" s="468" t="str">
        <x:v>9</x:v>
      </x:c>
      <x:c r="B7466" s="468" t="str">
        <x:v>AD75</x:v>
      </x:c>
      <x:c r="C7466" s="468"/>
      <x:c r="D7466" s="468" t="str">
        <x:v>=IF(AC75="","",IF(AC75&gt;=90,"Sangat Baik",IF(AC75&gt;=80,"Baik",IF(AC75&gt;=70,"Coaching","Underperform"))))</x:v>
      </x:c>
      <x:c r="E7466" s="468" t="str">
        <x:v>Rumus sumber</x:v>
      </x:c>
      <x:c r="F7466" s="468" t="str">
        <x:v>13 September 2026 19.01 WIB</x:v>
      </x:c>
    </x:row>
    <x:row r="7467">
      <x:c r="A7467" s="468" t="str">
        <x:v>9</x:v>
      </x:c>
      <x:c r="B7467" s="468" t="str">
        <x:v>AE75</x:v>
      </x:c>
      <x:c r="C7467" s="468"/>
      <x:c r="D7467" s="468" t="str">
        <x:v>=IF(AG75="","",IF(OR(AG75="INDAH",AG75="ADDEL",AG75="AMEL",AG75="PENTIL",AG75="JIJANG"),"Admin/CS","Fotografer"))</x:v>
      </x:c>
      <x:c r="E7467" s="468" t="str">
        <x:v>Rumus sumber</x:v>
      </x:c>
      <x:c r="F7467" s="468" t="str">
        <x:v>13 September 2026 19.01 WIB</x:v>
      </x:c>
    </x:row>
    <x:row r="7468">
      <x:c r="A7468" s="468" t="str">
        <x:v>9</x:v>
      </x:c>
      <x:c r="B7468" s="468" t="str">
        <x:v>AF75</x:v>
      </x:c>
      <x:c r="C7468" s="468"/>
      <x:c r="D7468" s="468" t="str">
        <x:v>=IF(OR(AG75="",COUNT(L75:P75)&lt;5),"",1)</x:v>
      </x:c>
      <x:c r="E7468" s="468" t="str">
        <x:v>Rumus sumber</x:v>
      </x:c>
      <x:c r="F7468" s="468" t="str">
        <x:v>13 September 2026 19.01 WIB</x:v>
      </x:c>
    </x:row>
    <x:row r="7469">
      <x:c r="A7469" s="468" t="str">
        <x:v>9</x:v>
      </x:c>
      <x:c r="B7469" s="468" t="str">
        <x:v>AG75</x:v>
      </x:c>
      <x:c r="C7469" s="468"/>
      <x:c r="D7469" s="468" t="str">
        <x:v>=IFERROR(K75,"")</x:v>
      </x:c>
      <x:c r="E7469" s="468" t="str">
        <x:v>Rumus sumber</x:v>
      </x:c>
      <x:c r="F7469" s="468" t="str">
        <x:v>13 September 2026 19.01 WIB</x:v>
      </x:c>
    </x:row>
    <x:row r="7470">
      <x:c r="A7470" s="468" t="str">
        <x:v>9</x:v>
      </x:c>
      <x:c r="B7470" s="468" t="str">
        <x:v>K83</x:v>
      </x:c>
      <x:c r="C7470" s="468"/>
      <x:c r="D7470" s="468" t="str">
        <x:v>=IF(O66="","",O66)</x:v>
      </x:c>
      <x:c r="E7470" s="468" t="str">
        <x:v>Rumus sumber</x:v>
      </x:c>
      <x:c r="F7470" s="468" t="str">
        <x:v>13 September 2026 19.01 WIB</x:v>
      </x:c>
    </x:row>
    <x:row r="7471">
      <x:c r="A7471" s="468" t="str">
        <x:v>10</x:v>
      </x:c>
      <x:c r="B7471" s="468" t="str">
        <x:v>F13</x:v>
      </x:c>
      <x:c r="C7471" s="468" t="n">
        <x:v>46275</x:v>
      </x:c>
      <x:c r="D7471" s="468" t="str">
        <x:v>2026-09-10 00:00:00</x:v>
      </x:c>
      <x:c r="E7471" s="468" t="str">
        <x:v>Nilai sumber</x:v>
      </x:c>
      <x:c r="F7471" s="468" t="str">
        <x:v>13 September 2026 19.01 WIB</x:v>
      </x:c>
    </x:row>
    <x:row r="7472">
      <x:c r="A7472" s="468" t="str">
        <x:v>10</x:v>
      </x:c>
      <x:c r="B7472" s="468" t="str">
        <x:v>F14</x:v>
      </x:c>
      <x:c r="C7472" s="468" t="n">
        <x:v>46284</x:v>
      </x:c>
      <x:c r="D7472" s="468" t="str">
        <x:v>2026-09-19 00:00:00</x:v>
      </x:c>
      <x:c r="E7472" s="468" t="str">
        <x:v>Nilai sumber</x:v>
      </x:c>
      <x:c r="F7472" s="468" t="str">
        <x:v>13 September 2026 19.01 WIB</x:v>
      </x:c>
    </x:row>
    <x:row r="7473">
      <x:c r="A7473" s="468" t="str">
        <x:v>10</x:v>
      </x:c>
      <x:c r="B7473" s="468" t="str">
        <x:v>F15</x:v>
      </x:c>
      <x:c r="C7473" s="468" t="n">
        <x:v>46279</x:v>
      </x:c>
      <x:c r="D7473" s="468" t="str">
        <x:v>2026-09-14 00:00:00</x:v>
      </x:c>
      <x:c r="E7473" s="468" t="str">
        <x:v>Nilai sumber</x:v>
      </x:c>
      <x:c r="F7473" s="468" t="str">
        <x:v>13 September 2026 19.01 WIB</x:v>
      </x:c>
    </x:row>
    <x:row r="7474">
      <x:c r="A7474" s="468" t="str">
        <x:v>10</x:v>
      </x:c>
      <x:c r="B7474" s="468" t="str">
        <x:v>F16</x:v>
      </x:c>
      <x:c r="C7474" s="468" t="n">
        <x:v>46275</x:v>
      </x:c>
      <x:c r="D7474" s="468" t="str">
        <x:v>2026-09-10 00:00:00</x:v>
      </x:c>
      <x:c r="E7474" s="468" t="str">
        <x:v>Nilai sumber</x:v>
      </x:c>
      <x:c r="F7474" s="468" t="str">
        <x:v>13 September 2026 19.01 WIB</x:v>
      </x:c>
    </x:row>
    <x:row r="7475">
      <x:c r="A7475" s="468" t="str">
        <x:v>10</x:v>
      </x:c>
      <x:c r="B7475" s="468" t="str">
        <x:v>F17</x:v>
      </x:c>
      <x:c r="C7475" s="468" t="n">
        <x:v>46275</x:v>
      </x:c>
      <x:c r="D7475" s="468" t="str">
        <x:v>2026-09-10 00:00:00</x:v>
      </x:c>
      <x:c r="E7475" s="468" t="str">
        <x:v>Nilai sumber</x:v>
      </x:c>
      <x:c r="F7475" s="468" t="str">
        <x:v>13 September 2026 19.01 WIB</x:v>
      </x:c>
    </x:row>
    <x:row r="7476">
      <x:c r="A7476" s="468" t="str">
        <x:v>10</x:v>
      </x:c>
      <x:c r="B7476" s="468" t="str">
        <x:v>F18</x:v>
      </x:c>
      <x:c r="C7476" s="468" t="n">
        <x:v>46275</x:v>
      </x:c>
      <x:c r="D7476" s="468" t="str">
        <x:v>2026-09-10 00:00:00</x:v>
      </x:c>
      <x:c r="E7476" s="468" t="str">
        <x:v>Nilai sumber</x:v>
      </x:c>
      <x:c r="F7476" s="468" t="str">
        <x:v>13 September 2026 19.01 WIB</x:v>
      </x:c>
    </x:row>
    <x:row r="7477">
      <x:c r="A7477" s="468" t="str">
        <x:v>10</x:v>
      </x:c>
      <x:c r="B7477" s="468" t="str">
        <x:v>H19</x:v>
      </x:c>
      <x:c r="C7477" s="468"/>
      <x:c r="D7477" s="468" t="str">
        <x:v>=SUM(H4:H18)</x:v>
      </x:c>
      <x:c r="E7477" s="468" t="str">
        <x:v>Rumus sumber</x:v>
      </x:c>
      <x:c r="F7477" s="468" t="str">
        <x:v>13 September 2026 19.01 WIB</x:v>
      </x:c>
    </x:row>
    <x:row r="7478">
      <x:c r="A7478" s="468" t="str">
        <x:v>10</x:v>
      </x:c>
      <x:c r="B7478" s="468" t="str">
        <x:v>AC30</x:v>
      </x:c>
      <x:c r="C7478" s="468"/>
      <x:c r="D7478" s="468" t="n">
        <x:v>97</x:v>
      </x:c>
      <x:c r="E7478" s="468" t="str">
        <x:v>Nilai sumber</x:v>
      </x:c>
      <x:c r="F7478" s="468" t="str">
        <x:v>13 September 2026 19.01 WIB</x:v>
      </x:c>
    </x:row>
    <x:row r="7479">
      <x:c r="A7479" s="468" t="str">
        <x:v>10</x:v>
      </x:c>
      <x:c r="B7479" s="468" t="str">
        <x:v>AD30</x:v>
      </x:c>
      <x:c r="C7479" s="468"/>
      <x:c r="D7479" s="468" t="str">
        <x:v>Sangat Baik</x:v>
      </x:c>
      <x:c r="E7479" s="468" t="str">
        <x:v>Nilai sumber</x:v>
      </x:c>
      <x:c r="F7479" s="468" t="str">
        <x:v>13 September 2026 19.01 WIB</x:v>
      </x:c>
    </x:row>
    <x:row r="7480">
      <x:c r="A7480" s="468" t="str">
        <x:v>10</x:v>
      </x:c>
      <x:c r="B7480" s="468" t="str">
        <x:v>AF30</x:v>
      </x:c>
      <x:c r="C7480" s="468"/>
      <x:c r="D7480" s="468" t="n">
        <x:v>1</x:v>
      </x:c>
      <x:c r="E7480" s="468" t="str">
        <x:v>Nilai sumber</x:v>
      </x:c>
      <x:c r="F7480" s="468" t="str">
        <x:v>13 September 2026 19.01 WIB</x:v>
      </x:c>
    </x:row>
    <x:row r="7481">
      <x:c r="A7481" s="468" t="str">
        <x:v>10</x:v>
      </x:c>
      <x:c r="B7481" s="468" t="str">
        <x:v>K31</x:v>
      </x:c>
      <x:c r="C7481" s="468"/>
      <x:c r="D7481" s="468" t="str">
        <x:v>=IF(O24="","",O24)</x:v>
      </x:c>
      <x:c r="E7481" s="468" t="str">
        <x:v>Rumus sumber</x:v>
      </x:c>
      <x:c r="F7481" s="468" t="str">
        <x:v>13 September 2026 19.01 WIB</x:v>
      </x:c>
    </x:row>
    <x:row r="7482">
      <x:c r="A7482" s="468" t="str">
        <x:v>10</x:v>
      </x:c>
      <x:c r="B7482" s="468" t="str">
        <x:v>AE31</x:v>
      </x:c>
      <x:c r="C7482" s="468"/>
      <x:c r="D7482" s="468" t="str">
        <x:v>=IF(AG31="","",IF(OR(AG31="INDAH",AG31="ADDEL",AG31="AMEL",AG31="PENTIL",AG31="JIJANG"),"Admin/CS","Fotografer"))</x:v>
      </x:c>
      <x:c r="E7482" s="468" t="str">
        <x:v>Rumus sumber</x:v>
      </x:c>
      <x:c r="F7482" s="468" t="str">
        <x:v>13 September 2026 19.01 WIB</x:v>
      </x:c>
    </x:row>
    <x:row r="7483">
      <x:c r="A7483" s="468" t="str">
        <x:v>10</x:v>
      </x:c>
      <x:c r="B7483" s="468" t="str">
        <x:v>AG31</x:v>
      </x:c>
      <x:c r="C7483" s="468"/>
      <x:c r="D7483" s="468" t="str">
        <x:v>=IFERROR(K31,"")</x:v>
      </x:c>
      <x:c r="E7483" s="468" t="str">
        <x:v>Rumus sumber</x:v>
      </x:c>
      <x:c r="F7483" s="468" t="str">
        <x:v>13 September 2026 19.01 WIB</x:v>
      </x:c>
    </x:row>
    <x:row r="7484">
      <x:c r="A7484" s="468" t="str">
        <x:v>10</x:v>
      </x:c>
      <x:c r="B7484" s="468" t="str">
        <x:v>K32</x:v>
      </x:c>
      <x:c r="C7484" s="468"/>
      <x:c r="D7484" s="468" t="str">
        <x:v>=IF(O25="","",O25)</x:v>
      </x:c>
      <x:c r="E7484" s="468" t="str">
        <x:v>Rumus sumber</x:v>
      </x:c>
      <x:c r="F7484" s="468" t="str">
        <x:v>13 September 2026 19.01 WIB</x:v>
      </x:c>
    </x:row>
    <x:row r="7485">
      <x:c r="A7485" s="468" t="str">
        <x:v>10</x:v>
      </x:c>
      <x:c r="B7485" s="468" t="str">
        <x:v>AE32</x:v>
      </x:c>
      <x:c r="C7485" s="468"/>
      <x:c r="D7485" s="468" t="str">
        <x:v>=IF(AG32="","",IF(OR(AG32="INDAH",AG32="ADDEL",AG32="AMEL",AG32="PENTIL",AG32="JIJANG"),"Admin/CS","Fotografer"))</x:v>
      </x:c>
      <x:c r="E7485" s="468" t="str">
        <x:v>Rumus sumber</x:v>
      </x:c>
      <x:c r="F7485" s="468" t="str">
        <x:v>13 September 2026 19.01 WIB</x:v>
      </x:c>
    </x:row>
    <x:row r="7486">
      <x:c r="A7486" s="468" t="str">
        <x:v>10</x:v>
      </x:c>
      <x:c r="B7486" s="468" t="str">
        <x:v>AG32</x:v>
      </x:c>
      <x:c r="C7486" s="468"/>
      <x:c r="D7486" s="468" t="str">
        <x:v>=IFERROR(K32,"")</x:v>
      </x:c>
      <x:c r="E7486" s="468" t="str">
        <x:v>Rumus sumber</x:v>
      </x:c>
      <x:c r="F7486" s="468" t="str">
        <x:v>13 September 2026 19.01 WIB</x:v>
      </x:c>
    </x:row>
    <x:row r="7487">
      <x:c r="A7487" s="468" t="str">
        <x:v>10</x:v>
      </x:c>
      <x:c r="B7487" s="468" t="str">
        <x:v>K33</x:v>
      </x:c>
      <x:c r="C7487" s="468"/>
      <x:c r="D7487" s="468" t="str">
        <x:v>=IF(O26="","",O26)</x:v>
      </x:c>
      <x:c r="E7487" s="468" t="str">
        <x:v>Rumus sumber</x:v>
      </x:c>
      <x:c r="F7487" s="468" t="str">
        <x:v>13 September 2026 19.01 WIB</x:v>
      </x:c>
    </x:row>
    <x:row r="7488">
      <x:c r="A7488" s="468" t="str">
        <x:v>10</x:v>
      </x:c>
      <x:c r="B7488" s="468" t="str">
        <x:v>AE33</x:v>
      </x:c>
      <x:c r="C7488" s="468"/>
      <x:c r="D7488" s="468" t="str">
        <x:v>=IF(AG33="","",IF(OR(AG33="INDAH",AG33="ADDEL",AG33="AMEL",AG33="PENTIL",AG33="JIJANG"),"Admin/CS","Fotografer"))</x:v>
      </x:c>
      <x:c r="E7488" s="468" t="str">
        <x:v>Rumus sumber</x:v>
      </x:c>
      <x:c r="F7488" s="468" t="str">
        <x:v>13 September 2026 19.01 WIB</x:v>
      </x:c>
    </x:row>
    <x:row r="7489">
      <x:c r="A7489" s="468" t="str">
        <x:v>10</x:v>
      </x:c>
      <x:c r="B7489" s="468" t="str">
        <x:v>AG33</x:v>
      </x:c>
      <x:c r="C7489" s="468"/>
      <x:c r="D7489" s="468" t="str">
        <x:v>=IFERROR(K33,"")</x:v>
      </x:c>
      <x:c r="E7489" s="468" t="str">
        <x:v>Rumus sumber</x:v>
      </x:c>
      <x:c r="F7489" s="468" t="str">
        <x:v>13 September 2026 19.01 WIB</x:v>
      </x:c>
    </x:row>
    <x:row r="7490">
      <x:c r="A7490" s="468" t="str">
        <x:v>10</x:v>
      </x:c>
      <x:c r="B7490" s="468" t="str">
        <x:v>K41</x:v>
      </x:c>
      <x:c r="C7490" s="468"/>
      <x:c r="D7490" s="468" t="str">
        <x:v>=IF(O24="","",O24)</x:v>
      </x:c>
      <x:c r="E7490" s="468" t="str">
        <x:v>Rumus sumber</x:v>
      </x:c>
      <x:c r="F7490" s="468" t="str">
        <x:v>13 September 2026 19.01 WIB</x:v>
      </x:c>
    </x:row>
    <x:row r="7491">
      <x:c r="A7491" s="468" t="str">
        <x:v>10</x:v>
      </x:c>
      <x:c r="B7491" s="468" t="str">
        <x:v>M48</x:v>
      </x:c>
      <x:c r="C7491" s="468"/>
      <x:c r="D7491" s="468" t="n">
        <x:v>0.2121212121</x:v>
      </x:c>
      <x:c r="E7491" s="468" t="str">
        <x:v>Nilai sumber</x:v>
      </x:c>
      <x:c r="F7491" s="468" t="str">
        <x:v>13 September 2026 19.01 WIB</x:v>
      </x:c>
    </x:row>
    <x:row r="7492">
      <x:c r="A7492" s="468" t="str">
        <x:v>11</x:v>
      </x:c>
      <x:c r="B7492" s="468" t="str">
        <x:v>G23</x:v>
      </x:c>
      <x:c r="C7492" s="468" t="n">
        <x:v>0</x:v>
      </x:c>
      <x:c r="D7492" s="468" t="n">
        <x:v>650000</x:v>
      </x:c>
      <x:c r="E7492" s="468" t="str">
        <x:v>Nilai sumber</x:v>
      </x:c>
      <x:c r="F7492" s="468" t="str">
        <x:v>13 September 2026 19.01 WIB</x:v>
      </x:c>
    </x:row>
    <x:row r="7493">
      <x:c r="A7493" s="468" t="str">
        <x:v>11</x:v>
      </x:c>
      <x:c r="B7493" s="468" t="str">
        <x:v>H23</x:v>
      </x:c>
      <x:c r="C7493" s="468" t="n">
        <x:v>0</x:v>
      </x:c>
      <x:c r="D7493" s="468" t="n">
        <x:v>2800000</x:v>
      </x:c>
      <x:c r="E7493" s="468" t="str">
        <x:v>Nilai sumber</x:v>
      </x:c>
      <x:c r="F7493" s="468" t="str">
        <x:v>13 September 2026 19.01 WIB</x:v>
      </x:c>
    </x:row>
    <x:row r="7494">
      <x:c r="A7494" s="468" t="str">
        <x:v>11</x:v>
      </x:c>
      <x:c r="B7494" s="468" t="str">
        <x:v>H23</x:v>
      </x:c>
      <x:c r="C7494" s="468"/>
      <x:c r="D7494" s="468" t="str">
        <x:v>=SUM(H4:H22)</x:v>
      </x:c>
      <x:c r="E7494" s="468" t="str">
        <x:v>Rumus sumber</x:v>
      </x:c>
      <x:c r="F7494" s="468" t="str">
        <x:v>13 September 2026 19.01 WIB</x:v>
      </x:c>
    </x:row>
    <x:row r="7495">
      <x:c r="A7495" s="468" t="str">
        <x:v>11</x:v>
      </x:c>
      <x:c r="B7495" s="468" t="str">
        <x:v>D27</x:v>
      </x:c>
      <x:c r="C7495" s="468" t="n">
        <x:v>0</x:v>
      </x:c>
      <x:c r="D7495" s="468" t="n">
        <x:v>650000</x:v>
      </x:c>
      <x:c r="E7495" s="468" t="str">
        <x:v>Nilai sumber</x:v>
      </x:c>
      <x:c r="F7495" s="468" t="str">
        <x:v>13 September 2026 19.01 WIB</x:v>
      </x:c>
    </x:row>
    <x:row r="7496">
      <x:c r="A7496" s="468" t="str">
        <x:v>11</x:v>
      </x:c>
      <x:c r="B7496" s="468" t="str">
        <x:v>K34</x:v>
      </x:c>
      <x:c r="C7496" s="468"/>
      <x:c r="D7496" s="468" t="str">
        <x:v>AMEL</x:v>
      </x:c>
      <x:c r="E7496" s="468" t="str">
        <x:v>Nilai sumber</x:v>
      </x:c>
      <x:c r="F7496" s="468" t="str">
        <x:v>13 September 2026 19.01 WIB</x:v>
      </x:c>
    </x:row>
    <x:row r="7497">
      <x:c r="A7497" s="468" t="str">
        <x:v>11</x:v>
      </x:c>
      <x:c r="B7497" s="468" t="str">
        <x:v>AC34</x:v>
      </x:c>
      <x:c r="C7497" s="468"/>
      <x:c r="D7497" s="468" t="n">
        <x:v>97</x:v>
      </x:c>
      <x:c r="E7497" s="468" t="str">
        <x:v>Nilai sumber</x:v>
      </x:c>
      <x:c r="F7497" s="468" t="str">
        <x:v>13 September 2026 19.01 WIB</x:v>
      </x:c>
    </x:row>
    <x:row r="7498">
      <x:c r="A7498" s="468" t="str">
        <x:v>11</x:v>
      </x:c>
      <x:c r="B7498" s="468" t="str">
        <x:v>AD34</x:v>
      </x:c>
      <x:c r="C7498" s="468"/>
      <x:c r="D7498" s="468" t="str">
        <x:v>Sangat Baik</x:v>
      </x:c>
      <x:c r="E7498" s="468" t="str">
        <x:v>Nilai sumber</x:v>
      </x:c>
      <x:c r="F7498" s="468" t="str">
        <x:v>13 September 2026 19.01 WIB</x:v>
      </x:c>
    </x:row>
    <x:row r="7499">
      <x:c r="A7499" s="468" t="str">
        <x:v>11</x:v>
      </x:c>
      <x:c r="B7499" s="468" t="str">
        <x:v>AE34</x:v>
      </x:c>
      <x:c r="C7499" s="468"/>
      <x:c r="D7499" s="468" t="str">
        <x:v>Admin/CS</x:v>
      </x:c>
      <x:c r="E7499" s="468" t="str">
        <x:v>Nilai sumber</x:v>
      </x:c>
      <x:c r="F7499" s="468" t="str">
        <x:v>13 September 2026 19.01 WIB</x:v>
      </x:c>
    </x:row>
    <x:row r="7500">
      <x:c r="A7500" s="468" t="str">
        <x:v>11</x:v>
      </x:c>
      <x:c r="B7500" s="468" t="str">
        <x:v>AF34</x:v>
      </x:c>
      <x:c r="C7500" s="468"/>
      <x:c r="D7500" s="468" t="n">
        <x:v>1</x:v>
      </x:c>
      <x:c r="E7500" s="468" t="str">
        <x:v>Nilai sumber</x:v>
      </x:c>
      <x:c r="F7500" s="468" t="str">
        <x:v>13 September 2026 19.01 WIB</x:v>
      </x:c>
    </x:row>
    <x:row r="7501">
      <x:c r="A7501" s="468" t="str">
        <x:v>11</x:v>
      </x:c>
      <x:c r="B7501" s="468" t="str">
        <x:v>AG34</x:v>
      </x:c>
      <x:c r="C7501" s="468"/>
      <x:c r="D7501" s="468" t="str">
        <x:v>AMEL</x:v>
      </x:c>
      <x:c r="E7501" s="468" t="str">
        <x:v>Nilai sumber</x:v>
      </x:c>
      <x:c r="F7501" s="468" t="str">
        <x:v>13 September 2026 19.01 WIB</x:v>
      </x:c>
    </x:row>
    <x:row r="7502">
      <x:c r="A7502" s="468" t="str">
        <x:v>11</x:v>
      </x:c>
      <x:c r="B7502" s="468" t="str">
        <x:v>D38</x:v>
      </x:c>
      <x:c r="C7502" s="468" t="n">
        <x:v>0</x:v>
      </x:c>
      <x:c r="D7502" s="468" t="n">
        <x:v>584000</x:v>
      </x:c>
      <x:c r="E7502" s="468" t="str">
        <x:v>Nilai sumber</x:v>
      </x:c>
      <x:c r="F7502" s="468" t="str">
        <x:v>13 September 2026 19.01 WIB</x:v>
      </x:c>
    </x:row>
    <x:row r="7503">
      <x:c r="A7503" s="468" t="str">
        <x:v>11</x:v>
      </x:c>
      <x:c r="B7503" s="468" t="str">
        <x:v>K44</x:v>
      </x:c>
      <x:c r="C7503" s="468"/>
      <x:c r="D7503" s="468" t="str">
        <x:v>AMEL</x:v>
      </x:c>
      <x:c r="E7503" s="468" t="str">
        <x:v>Nilai sumber</x:v>
      </x:c>
      <x:c r="F7503" s="468" t="str">
        <x:v>13 September 2026 19.01 WIB</x:v>
      </x:c>
    </x:row>
    <x:row r="7504">
      <x:c r="A7504" s="468" t="str">
        <x:v>11</x:v>
      </x:c>
      <x:c r="B7504" s="468" t="str">
        <x:v>M49</x:v>
      </x:c>
      <x:c r="C7504" s="468" t="n">
        <x:v>0</x:v>
      </x:c>
      <x:c r="D7504" s="468" t="n">
        <x:v>7</x:v>
      </x:c>
      <x:c r="E7504" s="468" t="str">
        <x:v>Nilai sumber</x:v>
      </x:c>
      <x:c r="F7504" s="468" t="str">
        <x:v>13 September 2026 19.01 WIB</x:v>
      </x:c>
    </x:row>
    <x:row r="7505">
      <x:c r="A7505" s="468" t="str">
        <x:v>11</x:v>
      </x:c>
      <x:c r="B7505" s="468" t="str">
        <x:v>M49</x:v>
      </x:c>
      <x:c r="C7505" s="468" t="str">
        <x:v>=COUNTIF($I$4:$I$25,"DP")</x:v>
      </x:c>
      <x:c r="D7505" s="468"/>
      <x:c r="E7505" s="468" t="str">
        <x:v>Rumus sumber</x:v>
      </x:c>
      <x:c r="F7505" s="468" t="str">
        <x:v>13 September 2026 19.01 WIB</x:v>
      </x:c>
    </x:row>
    <x:row r="7506">
      <x:c r="A7506" s="468" t="str">
        <x:v>11</x:v>
      </x:c>
      <x:c r="B7506" s="468" t="str">
        <x:v>M50</x:v>
      </x:c>
      <x:c r="C7506" s="468" t="n">
        <x:v>0</x:v>
      </x:c>
      <x:c r="D7506" s="468" t="n">
        <x:v>8</x:v>
      </x:c>
      <x:c r="E7506" s="468" t="str">
        <x:v>Nilai sumber</x:v>
      </x:c>
      <x:c r="F7506" s="468" t="str">
        <x:v>13 September 2026 19.01 WIB</x:v>
      </x:c>
    </x:row>
    <x:row r="7507">
      <x:c r="A7507" s="468" t="str">
        <x:v>11</x:v>
      </x:c>
      <x:c r="B7507" s="468" t="str">
        <x:v>M51</x:v>
      </x:c>
      <x:c r="C7507" s="468" t="n">
        <x:v>0</x:v>
      </x:c>
      <x:c r="D7507" s="468" t="n">
        <x:v>15</x:v>
      </x:c>
      <x:c r="E7507" s="468" t="str">
        <x:v>Nilai sumber</x:v>
      </x:c>
      <x:c r="F7507" s="468" t="str">
        <x:v>13 September 2026 19.01 WIB</x:v>
      </x:c>
    </x:row>
    <x:row r="7508">
      <x:c r="A7508" s="468" t="str">
        <x:v>11</x:v>
      </x:c>
      <x:c r="B7508" s="468" t="str">
        <x:v>M52</x:v>
      </x:c>
      <x:c r="C7508" s="468"/>
      <x:c r="D7508" s="468" t="n">
        <x:v>0.2333333333</x:v>
      </x:c>
      <x:c r="E7508" s="468" t="str">
        <x:v>Nilai sumber</x:v>
      </x:c>
      <x:c r="F7508" s="468" t="str">
        <x:v>13 September 2026 19.01 WIB</x:v>
      </x:c>
    </x:row>
    <x:row r="7509">
      <x:c r="A7509" s="468" t="str">
        <x:v>12</x:v>
      </x:c>
      <x:c r="B7509" s="468" t="str">
        <x:v>B22</x:v>
      </x:c>
      <x:c r="C7509" s="468" t="n">
        <x:v>19</x:v>
      </x:c>
      <x:c r="D7509" s="468"/>
      <x:c r="E7509" s="468" t="str">
        <x:v>Nilai sumber</x:v>
      </x:c>
      <x:c r="F7509" s="468" t="str">
        <x:v>13 September 2026 19.01 WIB</x:v>
      </x:c>
    </x:row>
    <x:row r="7510">
      <x:c r="A7510" s="468" t="str">
        <x:v>12</x:v>
      </x:c>
      <x:c r="B7510" s="468" t="str">
        <x:v>G23</x:v>
      </x:c>
      <x:c r="C7510" s="468" t="n">
        <x:v>0</x:v>
      </x:c>
      <x:c r="D7510" s="468"/>
      <x:c r="E7510" s="468" t="str">
        <x:v>Nilai sumber</x:v>
      </x:c>
      <x:c r="F7510" s="468" t="str">
        <x:v>13 September 2026 19.01 WIB</x:v>
      </x:c>
    </x:row>
    <x:row r="7511">
      <x:c r="A7511" s="468" t="str">
        <x:v>12</x:v>
      </x:c>
      <x:c r="B7511" s="468" t="str">
        <x:v>G23</x:v>
      </x:c>
      <x:c r="C7511" s="468" t="str">
        <x:v>=SUM(G4:G22)</x:v>
      </x:c>
      <x:c r="D7511" s="468"/>
      <x:c r="E7511" s="468" t="str">
        <x:v>Rumus sumber</x:v>
      </x:c>
      <x:c r="F7511" s="468" t="str">
        <x:v>13 September 2026 19.01 WIB</x:v>
      </x:c>
    </x:row>
    <x:row r="7512">
      <x:c r="A7512" s="468" t="str">
        <x:v>12</x:v>
      </x:c>
      <x:c r="B7512" s="468" t="str">
        <x:v>H23</x:v>
      </x:c>
      <x:c r="C7512" s="468" t="n">
        <x:v>0</x:v>
      </x:c>
      <x:c r="D7512" s="468"/>
      <x:c r="E7512" s="468" t="str">
        <x:v>Nilai sumber</x:v>
      </x:c>
      <x:c r="F7512" s="468" t="str">
        <x:v>13 September 2026 19.01 WIB</x:v>
      </x:c>
    </x:row>
    <x:row r="7513">
      <x:c r="A7513" s="468" t="str">
        <x:v>12</x:v>
      </x:c>
      <x:c r="B7513" s="468" t="str">
        <x:v>B26</x:v>
      </x:c>
      <x:c r="C7513" s="468" t="str">
        <x:v>No</x:v>
      </x:c>
      <x:c r="D7513" s="468"/>
      <x:c r="E7513" s="468" t="str">
        <x:v>Nilai sumber</x:v>
      </x:c>
      <x:c r="F7513" s="468" t="str">
        <x:v>13 September 2026 19.01 WIB</x:v>
      </x:c>
    </x:row>
    <x:row r="7514">
      <x:c r="A7514" s="468" t="str">
        <x:v>12</x:v>
      </x:c>
      <x:c r="B7514" s="468" t="str">
        <x:v>C26</x:v>
      </x:c>
      <x:c r="C7514" s="468" t="str">
        <x:v>Keterangan</x:v>
      </x:c>
      <x:c r="D7514" s="468"/>
      <x:c r="E7514" s="468" t="str">
        <x:v>Nilai sumber</x:v>
      </x:c>
      <x:c r="F7514" s="468" t="str">
        <x:v>13 September 2026 19.01 WIB</x:v>
      </x:c>
    </x:row>
    <x:row r="7515">
      <x:c r="A7515" s="468" t="str">
        <x:v>12</x:v>
      </x:c>
      <x:c r="B7515" s="468" t="str">
        <x:v>D26</x:v>
      </x:c>
      <x:c r="C7515" s="468" t="str">
        <x:v>Nominal</x:v>
      </x:c>
      <x:c r="D7515" s="468"/>
      <x:c r="E7515" s="468" t="str">
        <x:v>Nilai sumber</x:v>
      </x:c>
      <x:c r="F7515" s="468" t="str">
        <x:v>13 September 2026 19.01 WIB</x:v>
      </x:c>
    </x:row>
    <x:row r="7516">
      <x:c r="A7516" s="468" t="str">
        <x:v>12</x:v>
      </x:c>
      <x:c r="B7516" s="468" t="str">
        <x:v>N26</x:v>
      </x:c>
      <x:c r="C7516" s="468" t="str">
        <x:v>Shift</x:v>
      </x:c>
      <x:c r="D7516" s="468"/>
      <x:c r="E7516" s="468" t="str">
        <x:v>Nilai sumber</x:v>
      </x:c>
      <x:c r="F7516" s="468" t="str">
        <x:v>13 September 2026 19.01 WIB</x:v>
      </x:c>
    </x:row>
    <x:row r="7517">
      <x:c r="A7517" s="468" t="str">
        <x:v>12</x:v>
      </x:c>
      <x:c r="B7517" s="468" t="str">
        <x:v>O26</x:v>
      </x:c>
      <x:c r="C7517" s="468" t="str">
        <x:v>Nama</x:v>
      </x:c>
      <x:c r="D7517" s="468"/>
      <x:c r="E7517" s="468" t="str">
        <x:v>Nilai sumber</x:v>
      </x:c>
      <x:c r="F7517" s="468" t="str">
        <x:v>13 September 2026 19.01 WIB</x:v>
      </x:c>
    </x:row>
    <x:row r="7518">
      <x:c r="A7518" s="468" t="str">
        <x:v>12</x:v>
      </x:c>
      <x:c r="B7518" s="468" t="str">
        <x:v>B27</x:v>
      </x:c>
      <x:c r="C7518" s="468" t="n">
        <x:v>1</x:v>
      </x:c>
      <x:c r="D7518" s="468" t="str">
        <x:v>No</x:v>
      </x:c>
      <x:c r="E7518" s="468" t="str">
        <x:v>Nilai sumber</x:v>
      </x:c>
      <x:c r="F7518" s="468" t="str">
        <x:v>13 September 2026 19.01 WIB</x:v>
      </x:c>
    </x:row>
    <x:row r="7519">
      <x:c r="A7519" s="468" t="str">
        <x:v>12</x:v>
      </x:c>
      <x:c r="B7519" s="468" t="str">
        <x:v>C27</x:v>
      </x:c>
      <x:c r="C7519" s="468" t="str">
        <x:v>Pendapatan Tunai</x:v>
      </x:c>
      <x:c r="D7519" s="468" t="str">
        <x:v>Keterangan</x:v>
      </x:c>
      <x:c r="E7519" s="468" t="str">
        <x:v>Nilai sumber</x:v>
      </x:c>
      <x:c r="F7519" s="468" t="str">
        <x:v>13 September 2026 19.01 WIB</x:v>
      </x:c>
    </x:row>
    <x:row r="7520">
      <x:c r="A7520" s="468" t="str">
        <x:v>12</x:v>
      </x:c>
      <x:c r="B7520" s="468" t="str">
        <x:v>D27</x:v>
      </x:c>
      <x:c r="C7520" s="468" t="n">
        <x:v>0</x:v>
      </x:c>
      <x:c r="D7520" s="468" t="str">
        <x:v>Nominal</x:v>
      </x:c>
      <x:c r="E7520" s="468" t="str">
        <x:v>Nilai sumber</x:v>
      </x:c>
      <x:c r="F7520" s="468" t="str">
        <x:v>13 September 2026 19.01 WIB</x:v>
      </x:c>
    </x:row>
    <x:row r="7521">
      <x:c r="A7521" s="468" t="str">
        <x:v>12</x:v>
      </x:c>
      <x:c r="B7521" s="468" t="str">
        <x:v>D27</x:v>
      </x:c>
      <x:c r="C7521" s="468" t="str">
        <x:v>=SUM(G23)</x:v>
      </x:c>
      <x:c r="D7521" s="468"/>
      <x:c r="E7521" s="468" t="str">
        <x:v>Rumus sumber</x:v>
      </x:c>
      <x:c r="F7521" s="468" t="str">
        <x:v>13 September 2026 19.01 WIB</x:v>
      </x:c>
    </x:row>
    <x:row r="7522">
      <x:c r="A7522" s="468" t="str">
        <x:v>12</x:v>
      </x:c>
      <x:c r="B7522" s="468" t="str">
        <x:v>N27</x:v>
      </x:c>
      <x:c r="C7522" s="468" t="str">
        <x:v>Admin 1</x:v>
      </x:c>
      <x:c r="D7522" s="468" t="str">
        <x:v>Shift</x:v>
      </x:c>
      <x:c r="E7522" s="468" t="str">
        <x:v>Nilai sumber</x:v>
      </x:c>
      <x:c r="F7522" s="468" t="str">
        <x:v>13 September 2026 19.01 WIB</x:v>
      </x:c>
    </x:row>
    <x:row r="7523">
      <x:c r="A7523" s="468" t="str">
        <x:v>12</x:v>
      </x:c>
      <x:c r="B7523" s="468" t="str">
        <x:v>B28</x:v>
      </x:c>
      <x:c r="C7523" s="468" t="n">
        <x:v>2</x:v>
      </x:c>
      <x:c r="D7523" s="468" t="n">
        <x:v>1</x:v>
      </x:c>
      <x:c r="E7523" s="468" t="str">
        <x:v>Nilai sumber</x:v>
      </x:c>
      <x:c r="F7523" s="468" t="str">
        <x:v>13 September 2026 19.01 WIB</x:v>
      </x:c>
    </x:row>
    <x:row r="7524">
      <x:c r="A7524" s="468" t="str">
        <x:v>12</x:v>
      </x:c>
      <x:c r="B7524" s="468" t="str">
        <x:v>N28</x:v>
      </x:c>
      <x:c r="C7524" s="468" t="str">
        <x:v>Admin 2</x:v>
      </x:c>
      <x:c r="D7524" s="468" t="str">
        <x:v>Admin 1</x:v>
      </x:c>
      <x:c r="E7524" s="468" t="str">
        <x:v>Nilai sumber</x:v>
      </x:c>
      <x:c r="F7524" s="468" t="str">
        <x:v>13 September 2026 19.01 WIB</x:v>
      </x:c>
    </x:row>
    <x:row r="7525">
      <x:c r="A7525" s="468" t="str">
        <x:v>12</x:v>
      </x:c>
      <x:c r="B7525" s="468" t="str">
        <x:v>B29</x:v>
      </x:c>
      <x:c r="C7525" s="468" t="n">
        <x:v>3</x:v>
      </x:c>
      <x:c r="D7525" s="468" t="n">
        <x:v>2</x:v>
      </x:c>
      <x:c r="E7525" s="468" t="str">
        <x:v>Nilai sumber</x:v>
      </x:c>
      <x:c r="F7525" s="468" t="str">
        <x:v>13 September 2026 19.01 WIB</x:v>
      </x:c>
    </x:row>
    <x:row r="7526">
      <x:c r="A7526" s="468" t="str">
        <x:v>12</x:v>
      </x:c>
      <x:c r="B7526" s="468" t="str">
        <x:v>N29</x:v>
      </x:c>
      <x:c r="C7526" s="468" t="str">
        <x:v>Fotografer 1</x:v>
      </x:c>
      <x:c r="D7526" s="468" t="str">
        <x:v>Admin 2</x:v>
      </x:c>
      <x:c r="E7526" s="468" t="str">
        <x:v>Nilai sumber</x:v>
      </x:c>
      <x:c r="F7526" s="468" t="str">
        <x:v>13 September 2026 19.01 WIB</x:v>
      </x:c>
    </x:row>
    <x:row r="7527">
      <x:c r="A7527" s="468" t="str">
        <x:v>12</x:v>
      </x:c>
      <x:c r="B7527" s="468" t="str">
        <x:v>B30</x:v>
      </x:c>
      <x:c r="C7527" s="468" t="n">
        <x:v>4</x:v>
      </x:c>
      <x:c r="D7527" s="468" t="n">
        <x:v>3</x:v>
      </x:c>
      <x:c r="E7527" s="468" t="str">
        <x:v>Nilai sumber</x:v>
      </x:c>
      <x:c r="F7527" s="468" t="str">
        <x:v>13 September 2026 19.01 WIB</x:v>
      </x:c>
    </x:row>
    <x:row r="7528">
      <x:c r="A7528" s="468" t="str">
        <x:v>12</x:v>
      </x:c>
      <x:c r="B7528" s="468" t="str">
        <x:v>N30</x:v>
      </x:c>
      <x:c r="C7528" s="468" t="str">
        <x:v>Fotografer 2</x:v>
      </x:c>
      <x:c r="D7528" s="468" t="str">
        <x:v>Fotografer 1</x:v>
      </x:c>
      <x:c r="E7528" s="468" t="str">
        <x:v>Nilai sumber</x:v>
      </x:c>
      <x:c r="F7528" s="468" t="str">
        <x:v>13 September 2026 19.01 WIB</x:v>
      </x:c>
    </x:row>
    <x:row r="7529">
      <x:c r="A7529" s="468" t="str">
        <x:v>12</x:v>
      </x:c>
      <x:c r="B7529" s="468" t="str">
        <x:v>B31</x:v>
      </x:c>
      <x:c r="C7529" s="468" t="n">
        <x:v>5</x:v>
      </x:c>
      <x:c r="D7529" s="468" t="n">
        <x:v>4</x:v>
      </x:c>
      <x:c r="E7529" s="468" t="str">
        <x:v>Nilai sumber</x:v>
      </x:c>
      <x:c r="F7529" s="468" t="str">
        <x:v>13 September 2026 19.01 WIB</x:v>
      </x:c>
    </x:row>
    <x:row r="7530">
      <x:c r="A7530" s="468" t="str">
        <x:v>12</x:v>
      </x:c>
      <x:c r="B7530" s="468" t="str">
        <x:v>B32</x:v>
      </x:c>
      <x:c r="C7530" s="468" t="n">
        <x:v>6</x:v>
      </x:c>
      <x:c r="D7530" s="468" t="n">
        <x:v>5</x:v>
      </x:c>
      <x:c r="E7530" s="468" t="str">
        <x:v>Nilai sumber</x:v>
      </x:c>
      <x:c r="F7530" s="468" t="str">
        <x:v>13 September 2026 19.01 WIB</x:v>
      </x:c>
    </x:row>
    <x:row r="7531">
      <x:c r="A7531" s="468" t="str">
        <x:v>12</x:v>
      </x:c>
      <x:c r="B7531" s="468" t="str">
        <x:v>K32</x:v>
      </x:c>
      <x:c r="C7531" s="468" t="str">
        <x:v>KPI HARIAN | SKALA 1-5</x:v>
      </x:c>
      <x:c r="D7531" s="468"/>
      <x:c r="E7531" s="468" t="str">
        <x:v>Nilai sumber</x:v>
      </x:c>
      <x:c r="F7531" s="468" t="str">
        <x:v>13 September 2026 19.01 WIB</x:v>
      </x:c>
    </x:row>
    <x:row r="7532">
      <x:c r="A7532" s="468" t="str">
        <x:v>12</x:v>
      </x:c>
      <x:c r="B7532" s="468" t="str">
        <x:v>B33</x:v>
      </x:c>
      <x:c r="C7532" s="468" t="n">
        <x:v>7</x:v>
      </x:c>
      <x:c r="D7532" s="468" t="n">
        <x:v>6</x:v>
      </x:c>
      <x:c r="E7532" s="468" t="str">
        <x:v>Nilai sumber</x:v>
      </x:c>
      <x:c r="F7532" s="468" t="str">
        <x:v>13 September 2026 19.01 WIB</x:v>
      </x:c>
    </x:row>
    <x:row r="7533">
      <x:c r="A7533" s="468" t="str">
        <x:v>12</x:v>
      </x:c>
      <x:c r="B7533" s="468" t="str">
        <x:v>K33</x:v>
      </x:c>
      <x:c r="C7533" s="468" t="str">
        <x:v>Nama</x:v>
      </x:c>
      <x:c r="D7533" s="468" t="str">
        <x:v>KPI HARIAN | SKALA 1-5</x:v>
      </x:c>
      <x:c r="E7533" s="468" t="str">
        <x:v>Nilai sumber</x:v>
      </x:c>
      <x:c r="F7533" s="468" t="str">
        <x:v>13 September 2026 19.01 WIB</x:v>
      </x:c>
    </x:row>
    <x:row r="7534">
      <x:c r="A7534" s="468" t="str">
        <x:v>12</x:v>
      </x:c>
      <x:c r="B7534" s="468" t="str">
        <x:v>L33</x:v>
      </x:c>
      <x:c r="C7534" s="468" t="str">
        <x:v>Disiplin</x:v>
      </x:c>
      <x:c r="D7534" s="468"/>
      <x:c r="E7534" s="468" t="str">
        <x:v>Nilai sumber</x:v>
      </x:c>
      <x:c r="F7534" s="468" t="str">
        <x:v>13 September 2026 19.01 WIB</x:v>
      </x:c>
    </x:row>
    <x:row r="7535">
      <x:c r="A7535" s="468" t="str">
        <x:v>12</x:v>
      </x:c>
      <x:c r="B7535" s="468" t="str">
        <x:v>M33</x:v>
      </x:c>
      <x:c r="C7535" s="468" t="str">
        <x:v>Akurasi</x:v>
      </x:c>
      <x:c r="D7535" s="468"/>
      <x:c r="E7535" s="468" t="str">
        <x:v>Nilai sumber</x:v>
      </x:c>
      <x:c r="F7535" s="468" t="str">
        <x:v>13 September 2026 19.01 WIB</x:v>
      </x:c>
    </x:row>
    <x:row r="7536">
      <x:c r="A7536" s="468" t="str">
        <x:v>12</x:v>
      </x:c>
      <x:c r="B7536" s="468" t="str">
        <x:v>N33</x:v>
      </x:c>
      <x:c r="C7536" s="468" t="str">
        <x:v>SOP</x:v>
      </x:c>
      <x:c r="D7536" s="468"/>
      <x:c r="E7536" s="468" t="str">
        <x:v>Nilai sumber</x:v>
      </x:c>
      <x:c r="F7536" s="468" t="str">
        <x:v>13 September 2026 19.01 WIB</x:v>
      </x:c>
    </x:row>
    <x:row r="7537">
      <x:c r="A7537" s="468" t="str">
        <x:v>12</x:v>
      </x:c>
      <x:c r="B7537" s="468" t="str">
        <x:v>O33</x:v>
      </x:c>
      <x:c r="C7537" s="468" t="str">
        <x:v>Client</x:v>
      </x:c>
      <x:c r="D7537" s="468"/>
      <x:c r="E7537" s="468" t="str">
        <x:v>Nilai sumber</x:v>
      </x:c>
      <x:c r="F7537" s="468" t="str">
        <x:v>13 September 2026 19.01 WIB</x:v>
      </x:c>
    </x:row>
    <x:row r="7538">
      <x:c r="A7538" s="468" t="str">
        <x:v>12</x:v>
      </x:c>
      <x:c r="B7538" s="468" t="str">
        <x:v>P33</x:v>
      </x:c>
      <x:c r="C7538" s="468" t="str">
        <x:v>Produktivitas</x:v>
      </x:c>
      <x:c r="D7538" s="468"/>
      <x:c r="E7538" s="468" t="str">
        <x:v>Nilai sumber</x:v>
      </x:c>
      <x:c r="F7538" s="468" t="str">
        <x:v>13 September 2026 19.01 WIB</x:v>
      </x:c>
    </x:row>
    <x:row r="7539">
      <x:c r="A7539" s="468" t="str">
        <x:v>12</x:v>
      </x:c>
      <x:c r="B7539" s="468" t="str">
        <x:v>AC33</x:v>
      </x:c>
      <x:c r="C7539" s="468" t="str">
        <x:v>KPI Score Helper</x:v>
      </x:c>
      <x:c r="D7539" s="468"/>
      <x:c r="E7539" s="468" t="str">
        <x:v>Nilai sumber</x:v>
      </x:c>
      <x:c r="F7539" s="468" t="str">
        <x:v>13 September 2026 19.01 WIB</x:v>
      </x:c>
    </x:row>
    <x:row r="7540">
      <x:c r="A7540" s="468" t="str">
        <x:v>12</x:v>
      </x:c>
      <x:c r="B7540" s="468" t="str">
        <x:v>AD33</x:v>
      </x:c>
      <x:c r="C7540" s="468" t="str">
        <x:v>Status Helper</x:v>
      </x:c>
      <x:c r="D7540" s="468"/>
      <x:c r="E7540" s="468" t="str">
        <x:v>Nilai sumber</x:v>
      </x:c>
      <x:c r="F7540" s="468" t="str">
        <x:v>13 September 2026 19.01 WIB</x:v>
      </x:c>
    </x:row>
    <x:row r="7541">
      <x:c r="A7541" s="468" t="str">
        <x:v>12</x:v>
      </x:c>
      <x:c r="B7541" s="468" t="str">
        <x:v>AE33</x:v>
      </x:c>
      <x:c r="C7541" s="468" t="str">
        <x:v>Role Helper</x:v>
      </x:c>
      <x:c r="D7541" s="468"/>
      <x:c r="E7541" s="468" t="str">
        <x:v>Nilai sumber</x:v>
      </x:c>
      <x:c r="F7541" s="468" t="str">
        <x:v>13 September 2026 19.01 WIB</x:v>
      </x:c>
    </x:row>
    <x:row r="7542">
      <x:c r="A7542" s="468" t="str">
        <x:v>12</x:v>
      </x:c>
      <x:c r="B7542" s="468" t="str">
        <x:v>AF33</x:v>
      </x:c>
      <x:c r="C7542" s="468" t="str">
        <x:v>Evaluated Flag</x:v>
      </x:c>
      <x:c r="D7542" s="468"/>
      <x:c r="E7542" s="468" t="str">
        <x:v>Nilai sumber</x:v>
      </x:c>
      <x:c r="F7542" s="468" t="str">
        <x:v>13 September 2026 19.01 WIB</x:v>
      </x:c>
    </x:row>
    <x:row r="7543">
      <x:c r="A7543" s="468" t="str">
        <x:v>12</x:v>
      </x:c>
      <x:c r="B7543" s="468" t="str">
        <x:v>AG33</x:v>
      </x:c>
      <x:c r="C7543" s="468" t="str">
        <x:v>Effective Name</x:v>
      </x:c>
      <x:c r="D7543" s="468"/>
      <x:c r="E7543" s="468" t="str">
        <x:v>Nilai sumber</x:v>
      </x:c>
      <x:c r="F7543" s="468" t="str">
        <x:v>13 September 2026 19.01 WIB</x:v>
      </x:c>
    </x:row>
    <x:row r="7544">
      <x:c r="A7544" s="468" t="str">
        <x:v>12</x:v>
      </x:c>
      <x:c r="B7544" s="468" t="str">
        <x:v>B34</x:v>
      </x:c>
      <x:c r="C7544" s="468" t="n">
        <x:v>8</x:v>
      </x:c>
      <x:c r="D7544" s="468" t="n">
        <x:v>7</x:v>
      </x:c>
      <x:c r="E7544" s="468" t="str">
        <x:v>Nilai sumber</x:v>
      </x:c>
      <x:c r="F7544" s="468" t="str">
        <x:v>13 September 2026 19.01 WIB</x:v>
      </x:c>
    </x:row>
    <x:row r="7545">
      <x:c r="A7545" s="468" t="str">
        <x:v>12</x:v>
      </x:c>
      <x:c r="B7545" s="468" t="str">
        <x:v>K34</x:v>
      </x:c>
      <x:c r="C7545" s="468"/>
      <x:c r="D7545" s="468" t="str">
        <x:v>Nama</x:v>
      </x:c>
      <x:c r="E7545" s="468" t="str">
        <x:v>Nilai sumber</x:v>
      </x:c>
      <x:c r="F7545" s="468" t="str">
        <x:v>13 September 2026 19.01 WIB</x:v>
      </x:c>
    </x:row>
    <x:row r="7546">
      <x:c r="A7546" s="468" t="str">
        <x:v>12</x:v>
      </x:c>
      <x:c r="B7546" s="468" t="str">
        <x:v>K34</x:v>
      </x:c>
      <x:c r="C7546" s="468" t="str">
        <x:v>=IF(O27="","",O27)</x:v>
      </x:c>
      <x:c r="D7546" s="468"/>
      <x:c r="E7546" s="468" t="str">
        <x:v>Rumus sumber</x:v>
      </x:c>
      <x:c r="F7546" s="468" t="str">
        <x:v>13 September 2026 19.01 WIB</x:v>
      </x:c>
    </x:row>
    <x:row r="7547">
      <x:c r="A7547" s="468" t="str">
        <x:v>12</x:v>
      </x:c>
      <x:c r="B7547" s="468" t="str">
        <x:v>AC34</x:v>
      </x:c>
      <x:c r="C7547" s="468"/>
      <x:c r="D7547" s="468" t="str">
        <x:v>KPI Score Helper</x:v>
      </x:c>
      <x:c r="E7547" s="468" t="str">
        <x:v>Nilai sumber</x:v>
      </x:c>
      <x:c r="F7547" s="468" t="str">
        <x:v>13 September 2026 19.01 WIB</x:v>
      </x:c>
    </x:row>
    <x:row r="7548">
      <x:c r="A7548" s="468" t="str">
        <x:v>12</x:v>
      </x:c>
      <x:c r="B7548" s="468" t="str">
        <x:v>AC34</x:v>
      </x:c>
      <x:c r="C7548" s="468" t="str">
        <x:v>=IF(AG34="","",IF(COUNT(L34:P34)&lt;5,"",L34/5*20+M34/5*25+N34/5*25+O34/5*15+P34/5*15))</x:v>
      </x:c>
      <x:c r="D7548" s="468"/>
      <x:c r="E7548" s="468" t="str">
        <x:v>Rumus sumber</x:v>
      </x:c>
      <x:c r="F7548" s="468" t="str">
        <x:v>13 September 2026 19.01 WIB</x:v>
      </x:c>
    </x:row>
    <x:row r="7549">
      <x:c r="A7549" s="468" t="str">
        <x:v>12</x:v>
      </x:c>
      <x:c r="B7549" s="468" t="str">
        <x:v>AD34</x:v>
      </x:c>
      <x:c r="C7549" s="468"/>
      <x:c r="D7549" s="468" t="str">
        <x:v>Status Helper</x:v>
      </x:c>
      <x:c r="E7549" s="468" t="str">
        <x:v>Nilai sumber</x:v>
      </x:c>
      <x:c r="F7549" s="468" t="str">
        <x:v>13 September 2026 19.01 WIB</x:v>
      </x:c>
    </x:row>
    <x:row r="7550">
      <x:c r="A7550" s="468" t="str">
        <x:v>12</x:v>
      </x:c>
      <x:c r="B7550" s="468" t="str">
        <x:v>AD34</x:v>
      </x:c>
      <x:c r="C7550" s="468" t="str">
        <x:v>=IF(AC34="","",IF(AC34&gt;=90,"Sangat Baik",IF(AC34&gt;=80,"Baik",IF(AC34&gt;=70,"Coaching","Underperform"))))</x:v>
      </x:c>
      <x:c r="D7550" s="468"/>
      <x:c r="E7550" s="468" t="str">
        <x:v>Rumus sumber</x:v>
      </x:c>
      <x:c r="F7550" s="468" t="str">
        <x:v>13 September 2026 19.01 WIB</x:v>
      </x:c>
    </x:row>
    <x:row r="7551">
      <x:c r="A7551" s="468" t="str">
        <x:v>12</x:v>
      </x:c>
      <x:c r="B7551" s="468" t="str">
        <x:v>AE34</x:v>
      </x:c>
      <x:c r="C7551" s="468"/>
      <x:c r="D7551" s="468" t="str">
        <x:v>Role Helper</x:v>
      </x:c>
      <x:c r="E7551" s="468" t="str">
        <x:v>Nilai sumber</x:v>
      </x:c>
      <x:c r="F7551" s="468" t="str">
        <x:v>13 September 2026 19.01 WIB</x:v>
      </x:c>
    </x:row>
    <x:row r="7552">
      <x:c r="A7552" s="468" t="str">
        <x:v>12</x:v>
      </x:c>
      <x:c r="B7552" s="468" t="str">
        <x:v>AE34</x:v>
      </x:c>
      <x:c r="C7552" s="468" t="str">
        <x:v>=IF(AG34="","",IF(OR(AG34="INDAH",AG34="ADDEL",AG34="AMEL",AG34="PENTIL",AG34="JIJANG"),"Admin/CS","Fotografer"))</x:v>
      </x:c>
      <x:c r="D7552" s="468"/>
      <x:c r="E7552" s="468" t="str">
        <x:v>Rumus sumber</x:v>
      </x:c>
      <x:c r="F7552" s="468" t="str">
        <x:v>13 September 2026 19.01 WIB</x:v>
      </x:c>
    </x:row>
    <x:row r="7553">
      <x:c r="A7553" s="468" t="str">
        <x:v>12</x:v>
      </x:c>
      <x:c r="B7553" s="468" t="str">
        <x:v>AF34</x:v>
      </x:c>
      <x:c r="C7553" s="468"/>
      <x:c r="D7553" s="468" t="str">
        <x:v>Evaluated Flag</x:v>
      </x:c>
      <x:c r="E7553" s="468" t="str">
        <x:v>Nilai sumber</x:v>
      </x:c>
      <x:c r="F7553" s="468" t="str">
        <x:v>13 September 2026 19.01 WIB</x:v>
      </x:c>
    </x:row>
    <x:row r="7554">
      <x:c r="A7554" s="468" t="str">
        <x:v>12</x:v>
      </x:c>
      <x:c r="B7554" s="468" t="str">
        <x:v>AF34</x:v>
      </x:c>
      <x:c r="C7554" s="468" t="str">
        <x:v>=IF(OR(AG34="",COUNT(L34:P34)&lt;5),"",1)</x:v>
      </x:c>
      <x:c r="D7554" s="468"/>
      <x:c r="E7554" s="468" t="str">
        <x:v>Rumus sumber</x:v>
      </x:c>
      <x:c r="F7554" s="468" t="str">
        <x:v>13 September 2026 19.01 WIB</x:v>
      </x:c>
    </x:row>
    <x:row r="7555">
      <x:c r="A7555" s="468" t="str">
        <x:v>12</x:v>
      </x:c>
      <x:c r="B7555" s="468" t="str">
        <x:v>AG34</x:v>
      </x:c>
      <x:c r="C7555" s="468"/>
      <x:c r="D7555" s="468" t="str">
        <x:v>Effective Name</x:v>
      </x:c>
      <x:c r="E7555" s="468" t="str">
        <x:v>Nilai sumber</x:v>
      </x:c>
      <x:c r="F7555" s="468" t="str">
        <x:v>13 September 2026 19.01 WIB</x:v>
      </x:c>
    </x:row>
    <x:row r="7556">
      <x:c r="A7556" s="468" t="str">
        <x:v>12</x:v>
      </x:c>
      <x:c r="B7556" s="468" t="str">
        <x:v>AG34</x:v>
      </x:c>
      <x:c r="C7556" s="468" t="str">
        <x:v>=IFERROR(K34,"")</x:v>
      </x:c>
      <x:c r="D7556" s="468"/>
      <x:c r="E7556" s="468" t="str">
        <x:v>Rumus sumber</x:v>
      </x:c>
      <x:c r="F7556" s="468" t="str">
        <x:v>13 September 2026 19.01 WIB</x:v>
      </x:c>
    </x:row>
    <x:row r="7557">
      <x:c r="A7557" s="468" t="str">
        <x:v>12</x:v>
      </x:c>
      <x:c r="B7557" s="468" t="str">
        <x:v>B35</x:v>
      </x:c>
      <x:c r="C7557" s="468" t="n">
        <x:v>9</x:v>
      </x:c>
      <x:c r="D7557" s="468" t="n">
        <x:v>8</x:v>
      </x:c>
      <x:c r="E7557" s="468" t="str">
        <x:v>Nilai sumber</x:v>
      </x:c>
      <x:c r="F7557" s="468" t="str">
        <x:v>13 September 2026 19.01 WIB</x:v>
      </x:c>
    </x:row>
    <x:row r="7558">
      <x:c r="A7558" s="468" t="str">
        <x:v>12</x:v>
      </x:c>
      <x:c r="B7558" s="468" t="str">
        <x:v>B36</x:v>
      </x:c>
      <x:c r="C7558" s="468" t="n">
        <x:v>10</x:v>
      </x:c>
      <x:c r="D7558" s="468" t="n">
        <x:v>9</x:v>
      </x:c>
      <x:c r="E7558" s="468" t="str">
        <x:v>Nilai sumber</x:v>
      </x:c>
      <x:c r="F7558" s="468" t="str">
        <x:v>13 September 2026 19.01 WIB</x:v>
      </x:c>
    </x:row>
    <x:row r="7559">
      <x:c r="A7559" s="468" t="str">
        <x:v>12</x:v>
      </x:c>
      <x:c r="B7559" s="468" t="str">
        <x:v>B37</x:v>
      </x:c>
      <x:c r="C7559" s="468" t="n">
        <x:v>11</x:v>
      </x:c>
      <x:c r="D7559" s="468" t="n">
        <x:v>10</x:v>
      </x:c>
      <x:c r="E7559" s="468" t="str">
        <x:v>Nilai sumber</x:v>
      </x:c>
      <x:c r="F7559" s="468" t="str">
        <x:v>13 September 2026 19.01 WIB</x:v>
      </x:c>
    </x:row>
    <x:row r="7560">
      <x:c r="A7560" s="468" t="str">
        <x:v>12</x:v>
      </x:c>
      <x:c r="B7560" s="468" t="str">
        <x:v>D38</x:v>
      </x:c>
      <x:c r="C7560" s="468" t="n">
        <x:v>0</x:v>
      </x:c>
      <x:c r="D7560" s="468"/>
      <x:c r="E7560" s="468" t="str">
        <x:v>Nilai sumber</x:v>
      </x:c>
      <x:c r="F7560" s="468" t="str">
        <x:v>13 September 2026 19.01 WIB</x:v>
      </x:c>
    </x:row>
    <x:row r="7561">
      <x:c r="A7561" s="468" t="str">
        <x:v>12</x:v>
      </x:c>
      <x:c r="B7561" s="468" t="str">
        <x:v>D38</x:v>
      </x:c>
      <x:c r="C7561" s="468" t="str">
        <x:v>=SUM(D27:D37)</x:v>
      </x:c>
      <x:c r="D7561" s="468"/>
      <x:c r="E7561" s="468" t="str">
        <x:v>Rumus sumber</x:v>
      </x:c>
      <x:c r="F7561" s="468" t="str">
        <x:v>13 September 2026 19.01 WIB</x:v>
      </x:c>
    </x:row>
    <x:row r="7562">
      <x:c r="A7562" s="468" t="str">
        <x:v>12</x:v>
      </x:c>
      <x:c r="B7562" s="468" t="str">
        <x:v>K40</x:v>
      </x:c>
      <x:c r="C7562" s="468" t="str">
        <x:v>Skala: 1 Sangat Kurang | 2 Kurang | 3 Cukup | 4 Baik | 5 Sangat Baik | Jika Nama kosong, 4 baris pertama otomatis mengikuti urutan Shift</x:v>
      </x:c>
      <x:c r="D7562" s="468"/>
      <x:c r="E7562" s="468" t="str">
        <x:v>Nilai sumber</x:v>
      </x:c>
      <x:c r="F7562" s="468" t="str">
        <x:v>13 September 2026 19.01 WIB</x:v>
      </x:c>
    </x:row>
    <x:row r="7563">
      <x:c r="A7563" s="468" t="str">
        <x:v>12</x:v>
      </x:c>
      <x:c r="B7563" s="468" t="str">
        <x:v>K42</x:v>
      </x:c>
      <x:c r="C7563" s="468" t="str">
        <x:v>ADMIN FOLLOW-UP</x:v>
      </x:c>
      <x:c r="D7563" s="468"/>
      <x:c r="E7563" s="468" t="str">
        <x:v>Nilai sumber</x:v>
      </x:c>
      <x:c r="F7563" s="468" t="str">
        <x:v>13 September 2026 19.01 WIB</x:v>
      </x:c>
    </x:row>
    <x:row r="7564">
      <x:c r="A7564" s="468" t="str">
        <x:v>12</x:v>
      </x:c>
      <x:c r="B7564" s="468" t="str">
        <x:v>K43</x:v>
      </x:c>
      <x:c r="C7564" s="468" t="str">
        <x:v>Admin</x:v>
      </x:c>
      <x:c r="D7564" s="468" t="str">
        <x:v>ADMIN FOLLOW-UP</x:v>
      </x:c>
      <x:c r="E7564" s="468" t="str">
        <x:v>Nilai sumber</x:v>
      </x:c>
      <x:c r="F7564" s="468" t="str">
        <x:v>13 September 2026 19.01 WIB</x:v>
      </x:c>
    </x:row>
    <x:row r="7565">
      <x:c r="A7565" s="468" t="str">
        <x:v>12</x:v>
      </x:c>
      <x:c r="B7565" s="468" t="str">
        <x:v>L43</x:v>
      </x:c>
      <x:c r="C7565" s="468" t="str">
        <x:v>Saving Contact</x:v>
      </x:c>
      <x:c r="D7565" s="468"/>
      <x:c r="E7565" s="468" t="str">
        <x:v>Nilai sumber</x:v>
      </x:c>
      <x:c r="F7565" s="468" t="str">
        <x:v>13 September 2026 19.01 WIB</x:v>
      </x:c>
    </x:row>
    <x:row r="7566">
      <x:c r="A7566" s="468" t="str">
        <x:v>12</x:v>
      </x:c>
      <x:c r="B7566" s="468" t="str">
        <x:v>M43</x:v>
      </x:c>
      <x:c r="C7566" s="468" t="str">
        <x:v>Reminder</x:v>
      </x:c>
      <x:c r="D7566" s="468"/>
      <x:c r="E7566" s="468" t="str">
        <x:v>Nilai sumber</x:v>
      </x:c>
      <x:c r="F7566" s="468" t="str">
        <x:v>13 September 2026 19.01 WIB</x:v>
      </x:c>
    </x:row>
    <x:row r="7567">
      <x:c r="A7567" s="468" t="str">
        <x:v>12</x:v>
      </x:c>
      <x:c r="B7567" s="468" t="str">
        <x:v>K44</x:v>
      </x:c>
      <x:c r="C7567" s="468"/>
      <x:c r="D7567" s="468" t="str">
        <x:v>Admin</x:v>
      </x:c>
      <x:c r="E7567" s="468" t="str">
        <x:v>Nilai sumber</x:v>
      </x:c>
      <x:c r="F7567" s="468" t="str">
        <x:v>13 September 2026 19.01 WIB</x:v>
      </x:c>
    </x:row>
    <x:row r="7568">
      <x:c r="A7568" s="468" t="str">
        <x:v>12</x:v>
      </x:c>
      <x:c r="B7568" s="468" t="str">
        <x:v>K44</x:v>
      </x:c>
      <x:c r="C7568" s="468" t="str">
        <x:v>=IF(O27="","",O27)</x:v>
      </x:c>
      <x:c r="D7568" s="468"/>
      <x:c r="E7568" s="468" t="str">
        <x:v>Rumus sumber</x:v>
      </x:c>
      <x:c r="F7568" s="468" t="str">
        <x:v>13 September 2026 19.01 WIB</x:v>
      </x:c>
    </x:row>
    <x:row r="7569">
      <x:c r="A7569" s="468" t="str">
        <x:v>12</x:v>
      </x:c>
      <x:c r="B7569" s="468" t="str">
        <x:v>K47</x:v>
      </x:c>
      <x:c r="C7569" s="468" t="str">
        <x:v>TODAY | LEADS &amp; TRANSAKSI</x:v>
      </x:c>
      <x:c r="D7569" s="468"/>
      <x:c r="E7569" s="468" t="str">
        <x:v>Nilai sumber</x:v>
      </x:c>
      <x:c r="F7569" s="468" t="str">
        <x:v>13 September 2026 19.01 WIB</x:v>
      </x:c>
    </x:row>
    <x:row r="7570">
      <x:c r="A7570" s="468" t="str">
        <x:v>12</x:v>
      </x:c>
      <x:c r="B7570" s="468" t="str">
        <x:v>K48</x:v>
      </x:c>
      <x:c r="C7570" s="468" t="str">
        <x:v>Leads</x:v>
      </x:c>
      <x:c r="D7570" s="468" t="str">
        <x:v>TODAY | LEADS &amp; TRANSAKSI</x:v>
      </x:c>
      <x:c r="E7570" s="468" t="str">
        <x:v>Nilai sumber</x:v>
      </x:c>
      <x:c r="F7570" s="468" t="str">
        <x:v>13 September 2026 19.01 WIB</x:v>
      </x:c>
    </x:row>
    <x:row r="7571">
      <x:c r="A7571" s="468" t="str">
        <x:v>12</x:v>
      </x:c>
      <x:c r="B7571" s="468" t="str">
        <x:v>K49</x:v>
      </x:c>
      <x:c r="C7571" s="468" t="str">
        <x:v>Total DP</x:v>
      </x:c>
      <x:c r="D7571" s="468" t="str">
        <x:v>Leads</x:v>
      </x:c>
      <x:c r="E7571" s="468" t="str">
        <x:v>Nilai sumber</x:v>
      </x:c>
      <x:c r="F7571" s="468" t="str">
        <x:v>13 September 2026 19.01 WIB</x:v>
      </x:c>
    </x:row>
    <x:row r="7572">
      <x:c r="A7572" s="468" t="str">
        <x:v>12</x:v>
      </x:c>
      <x:c r="B7572" s="468" t="str">
        <x:v>M49</x:v>
      </x:c>
      <x:c r="C7572" s="468" t="n">
        <x:v>0</x:v>
      </x:c>
      <x:c r="D7572" s="468" t="n">
        <x:v>32</x:v>
      </x:c>
      <x:c r="E7572" s="468" t="str">
        <x:v>Nilai sumber</x:v>
      </x:c>
      <x:c r="F7572" s="468" t="str">
        <x:v>13 September 2026 19.01 WIB</x:v>
      </x:c>
    </x:row>
    <x:row r="7573">
      <x:c r="A7573" s="468" t="str">
        <x:v>12</x:v>
      </x:c>
      <x:c r="B7573" s="468" t="str">
        <x:v>M49</x:v>
      </x:c>
      <x:c r="C7573" s="468" t="str">
        <x:v>=COUNTIF($I$4:$I$25,"DP")</x:v>
      </x:c>
      <x:c r="D7573" s="468"/>
      <x:c r="E7573" s="468" t="str">
        <x:v>Rumus sumber</x:v>
      </x:c>
      <x:c r="F7573" s="468" t="str">
        <x:v>13 September 2026 19.01 WIB</x:v>
      </x:c>
    </x:row>
    <x:row r="7574">
      <x:c r="A7574" s="468" t="str">
        <x:v>12</x:v>
      </x:c>
      <x:c r="B7574" s="468" t="str">
        <x:v>K50</x:v>
      </x:c>
      <x:c r="C7574" s="468" t="str">
        <x:v>Sesi Foto</x:v>
      </x:c>
      <x:c r="D7574" s="468" t="str">
        <x:v>Total DP</x:v>
      </x:c>
      <x:c r="E7574" s="468" t="str">
        <x:v>Nilai sumber</x:v>
      </x:c>
      <x:c r="F7574" s="468" t="str">
        <x:v>13 September 2026 19.01 WIB</x:v>
      </x:c>
    </x:row>
    <x:row r="7575">
      <x:c r="A7575" s="468" t="str">
        <x:v>12</x:v>
      </x:c>
      <x:c r="B7575" s="468" t="str">
        <x:v>M50</x:v>
      </x:c>
      <x:c r="C7575" s="468" t="n">
        <x:v>0</x:v>
      </x:c>
      <x:c r="D7575" s="468" t="n">
        <x:v>11</x:v>
      </x:c>
      <x:c r="E7575" s="468" t="str">
        <x:v>Nilai sumber</x:v>
      </x:c>
      <x:c r="F7575" s="468" t="str">
        <x:v>13 September 2026 19.01 WIB</x:v>
      </x:c>
    </x:row>
    <x:row r="7576">
      <x:c r="A7576" s="468" t="str">
        <x:v>12</x:v>
      </x:c>
      <x:c r="B7576" s="468" t="str">
        <x:v>M50</x:v>
      </x:c>
      <x:c r="C7576" s="468" t="str">
        <x:v>=COUNTIFS($I$4:$I$25,"&lt;&gt;DP",$I$4:$I$25,"&lt;&gt;")</x:v>
      </x:c>
      <x:c r="D7576" s="468" t="str">
        <x:v>=COUNTIF($I$4:$I$26,"DP")</x:v>
      </x:c>
      <x:c r="E7576" s="468" t="str">
        <x:v>Rumus sumber</x:v>
      </x:c>
      <x:c r="F7576" s="468" t="str">
        <x:v>13 September 2026 19.01 WIB</x:v>
      </x:c>
    </x:row>
    <x:row r="7577">
      <x:c r="A7577" s="468" t="str">
        <x:v>12</x:v>
      </x:c>
      <x:c r="B7577" s="468" t="str">
        <x:v>K51</x:v>
      </x:c>
      <x:c r="C7577" s="468" t="str">
        <x:v>Jumlah Transaksi Harian</x:v>
      </x:c>
      <x:c r="D7577" s="468" t="str">
        <x:v>Sesi Foto</x:v>
      </x:c>
      <x:c r="E7577" s="468" t="str">
        <x:v>Nilai sumber</x:v>
      </x:c>
      <x:c r="F7577" s="468" t="str">
        <x:v>13 September 2026 19.01 WIB</x:v>
      </x:c>
    </x:row>
    <x:row r="7578">
      <x:c r="A7578" s="468" t="str">
        <x:v>12</x:v>
      </x:c>
      <x:c r="B7578" s="468" t="str">
        <x:v>M51</x:v>
      </x:c>
      <x:c r="C7578" s="468" t="n">
        <x:v>0</x:v>
      </x:c>
      <x:c r="D7578" s="468" t="n">
        <x:v>8</x:v>
      </x:c>
      <x:c r="E7578" s="468" t="str">
        <x:v>Nilai sumber</x:v>
      </x:c>
      <x:c r="F7578" s="468" t="str">
        <x:v>13 September 2026 19.01 WIB</x:v>
      </x:c>
    </x:row>
    <x:row r="7579">
      <x:c r="A7579" s="468" t="str">
        <x:v>12</x:v>
      </x:c>
      <x:c r="B7579" s="468" t="str">
        <x:v>M51</x:v>
      </x:c>
      <x:c r="C7579" s="468" t="str">
        <x:v>=M49+M50</x:v>
      </x:c>
      <x:c r="D7579" s="468" t="str">
        <x:v>=COUNTIFS($I$4:$I$26,"&lt;&gt;DP",$I$4:$I$26,"&lt;&gt;")</x:v>
      </x:c>
      <x:c r="E7579" s="468" t="str">
        <x:v>Rumus sumber</x:v>
      </x:c>
      <x:c r="F7579" s="468" t="str">
        <x:v>13 September 2026 19.01 WIB</x:v>
      </x:c>
    </x:row>
    <x:row r="7580">
      <x:c r="A7580" s="468" t="str">
        <x:v>12</x:v>
      </x:c>
      <x:c r="B7580" s="468" t="str">
        <x:v>K52</x:v>
      </x:c>
      <x:c r="C7580" s="468" t="str">
        <x:v>Conversion Rate</x:v>
      </x:c>
      <x:c r="D7580" s="468" t="str">
        <x:v>Jumlah Transaksi Harian</x:v>
      </x:c>
      <x:c r="E7580" s="468" t="str">
        <x:v>Nilai sumber</x:v>
      </x:c>
      <x:c r="F7580" s="468" t="str">
        <x:v>13 September 2026 19.01 WIB</x:v>
      </x:c>
    </x:row>
    <x:row r="7581">
      <x:c r="A7581" s="468" t="str">
        <x:v>12</x:v>
      </x:c>
      <x:c r="B7581" s="468" t="str">
        <x:v>M52</x:v>
      </x:c>
      <x:c r="C7581" s="468"/>
      <x:c r="D7581" s="468" t="n">
        <x:v>19</x:v>
      </x:c>
      <x:c r="E7581" s="468" t="str">
        <x:v>Nilai sumber</x:v>
      </x:c>
      <x:c r="F7581" s="468" t="str">
        <x:v>13 September 2026 19.01 WIB</x:v>
      </x:c>
    </x:row>
    <x:row r="7582">
      <x:c r="A7582" s="468" t="str">
        <x:v>12</x:v>
      </x:c>
      <x:c r="B7582" s="468" t="str">
        <x:v>M52</x:v>
      </x:c>
      <x:c r="C7582" s="468" t="str">
        <x:v>=IF(OR(M48="",M48=0),"",M49/M48)</x:v>
      </x:c>
      <x:c r="D7582" s="468" t="str">
        <x:v>=M50+M51</x:v>
      </x:c>
      <x:c r="E7582" s="468" t="str">
        <x:v>Rumus sumber</x:v>
      </x:c>
      <x:c r="F7582" s="468" t="str">
        <x:v>13 September 2026 19.01 WIB</x:v>
      </x:c>
    </x:row>
    <x:row r="7583">
      <x:c r="A7583" s="468" t="str">
        <x:v>13</x:v>
      </x:c>
      <x:c r="B7583" s="468" t="str">
        <x:v>B18</x:v>
      </x:c>
      <x:c r="C7583" s="468" t="n">
        <x:v>15</x:v>
      </x:c>
      <x:c r="D7583" s="468"/>
      <x:c r="E7583" s="468" t="str">
        <x:v>Nilai sumber</x:v>
      </x:c>
      <x:c r="F7583" s="468" t="str">
        <x:v>13 September 2026 19.01 WIB</x:v>
      </x:c>
    </x:row>
    <x:row r="7584">
      <x:c r="A7584" s="468" t="str">
        <x:v>13</x:v>
      </x:c>
      <x:c r="B7584" s="468" t="str">
        <x:v>B19</x:v>
      </x:c>
      <x:c r="C7584" s="468" t="n">
        <x:v>16</x:v>
      </x:c>
      <x:c r="D7584" s="468"/>
      <x:c r="E7584" s="468" t="str">
        <x:v>Nilai sumber</x:v>
      </x:c>
      <x:c r="F7584" s="468" t="str">
        <x:v>13 September 2026 19.01 WIB</x:v>
      </x:c>
    </x:row>
    <x:row r="7585">
      <x:c r="A7585" s="468" t="str">
        <x:v>13</x:v>
      </x:c>
      <x:c r="B7585" s="468" t="str">
        <x:v>G20</x:v>
      </x:c>
      <x:c r="C7585" s="468" t="n">
        <x:v>0</x:v>
      </x:c>
      <x:c r="D7585" s="468" t="n">
        <x:v>175000</x:v>
      </x:c>
      <x:c r="E7585" s="468" t="str">
        <x:v>Nilai sumber</x:v>
      </x:c>
      <x:c r="F7585" s="468" t="str">
        <x:v>13 September 2026 19.01 WIB</x:v>
      </x:c>
    </x:row>
    <x:row r="7586">
      <x:c r="A7586" s="468" t="str">
        <x:v>13</x:v>
      </x:c>
      <x:c r="B7586" s="468" t="str">
        <x:v>G20</x:v>
      </x:c>
      <x:c r="C7586" s="468" t="str">
        <x:v>=SUM(G4:G19)</x:v>
      </x:c>
      <x:c r="D7586" s="468"/>
      <x:c r="E7586" s="468" t="str">
        <x:v>Rumus sumber</x:v>
      </x:c>
      <x:c r="F7586" s="468" t="str">
        <x:v>13 September 2026 19.01 WIB</x:v>
      </x:c>
    </x:row>
    <x:row r="7587">
      <x:c r="A7587" s="468" t="str">
        <x:v>13</x:v>
      </x:c>
      <x:c r="B7587" s="468" t="str">
        <x:v>H20</x:v>
      </x:c>
      <x:c r="C7587" s="468" t="n">
        <x:v>0</x:v>
      </x:c>
      <x:c r="D7587" s="468"/>
      <x:c r="E7587" s="468" t="str">
        <x:v>Nilai sumber</x:v>
      </x:c>
      <x:c r="F7587" s="468" t="str">
        <x:v>13 September 2026 19.01 WIB</x:v>
      </x:c>
    </x:row>
    <x:row r="7588">
      <x:c r="A7588" s="468" t="str">
        <x:v>13</x:v>
      </x:c>
      <x:c r="B7588" s="468" t="str">
        <x:v>B23</x:v>
      </x:c>
      <x:c r="C7588" s="468" t="str">
        <x:v>No</x:v>
      </x:c>
      <x:c r="D7588" s="468"/>
      <x:c r="E7588" s="468" t="str">
        <x:v>Nilai sumber</x:v>
      </x:c>
      <x:c r="F7588" s="468" t="str">
        <x:v>13 September 2026 19.01 WIB</x:v>
      </x:c>
    </x:row>
    <x:row r="7589">
      <x:c r="A7589" s="468" t="str">
        <x:v>13</x:v>
      </x:c>
      <x:c r="B7589" s="468" t="str">
        <x:v>C23</x:v>
      </x:c>
      <x:c r="C7589" s="468" t="str">
        <x:v>Keterangan</x:v>
      </x:c>
      <x:c r="D7589" s="468"/>
      <x:c r="E7589" s="468" t="str">
        <x:v>Nilai sumber</x:v>
      </x:c>
      <x:c r="F7589" s="468" t="str">
        <x:v>13 September 2026 19.01 WIB</x:v>
      </x:c>
    </x:row>
    <x:row r="7590">
      <x:c r="A7590" s="468" t="str">
        <x:v>13</x:v>
      </x:c>
      <x:c r="B7590" s="468" t="str">
        <x:v>D23</x:v>
      </x:c>
      <x:c r="C7590" s="468" t="str">
        <x:v>Nominal</x:v>
      </x:c>
      <x:c r="D7590" s="468"/>
      <x:c r="E7590" s="468" t="str">
        <x:v>Nilai sumber</x:v>
      </x:c>
      <x:c r="F7590" s="468" t="str">
        <x:v>13 September 2026 19.01 WIB</x:v>
      </x:c>
    </x:row>
    <x:row r="7591">
      <x:c r="A7591" s="468" t="str">
        <x:v>13</x:v>
      </x:c>
      <x:c r="B7591" s="468" t="str">
        <x:v>N23</x:v>
      </x:c>
      <x:c r="C7591" s="468" t="str">
        <x:v>Shift</x:v>
      </x:c>
      <x:c r="D7591" s="468"/>
      <x:c r="E7591" s="468" t="str">
        <x:v>Nilai sumber</x:v>
      </x:c>
      <x:c r="F7591" s="468" t="str">
        <x:v>13 September 2026 19.01 WIB</x:v>
      </x:c>
    </x:row>
    <x:row r="7592">
      <x:c r="A7592" s="468" t="str">
        <x:v>13</x:v>
      </x:c>
      <x:c r="B7592" s="468" t="str">
        <x:v>O23</x:v>
      </x:c>
      <x:c r="C7592" s="468" t="str">
        <x:v>Nama</x:v>
      </x:c>
      <x:c r="D7592" s="468"/>
      <x:c r="E7592" s="468" t="str">
        <x:v>Nilai sumber</x:v>
      </x:c>
      <x:c r="F7592" s="468" t="str">
        <x:v>13 September 2026 19.01 WIB</x:v>
      </x:c>
    </x:row>
    <x:row r="7593">
      <x:c r="A7593" s="468" t="str">
        <x:v>13</x:v>
      </x:c>
      <x:c r="B7593" s="468" t="str">
        <x:v>B24</x:v>
      </x:c>
      <x:c r="C7593" s="468" t="n">
        <x:v>1</x:v>
      </x:c>
      <x:c r="D7593" s="468"/>
      <x:c r="E7593" s="468" t="str">
        <x:v>Nilai sumber</x:v>
      </x:c>
      <x:c r="F7593" s="468" t="str">
        <x:v>13 September 2026 19.01 WIB</x:v>
      </x:c>
    </x:row>
    <x:row r="7594">
      <x:c r="A7594" s="468" t="str">
        <x:v>13</x:v>
      </x:c>
      <x:c r="B7594" s="468" t="str">
        <x:v>C24</x:v>
      </x:c>
      <x:c r="C7594" s="468" t="str">
        <x:v>Pendapatan Tunai</x:v>
      </x:c>
      <x:c r="D7594" s="468"/>
      <x:c r="E7594" s="468" t="str">
        <x:v>Nilai sumber</x:v>
      </x:c>
      <x:c r="F7594" s="468" t="str">
        <x:v>13 September 2026 19.01 WIB</x:v>
      </x:c>
    </x:row>
    <x:row r="7595">
      <x:c r="A7595" s="468" t="str">
        <x:v>13</x:v>
      </x:c>
      <x:c r="B7595" s="468" t="str">
        <x:v>D24</x:v>
      </x:c>
      <x:c r="C7595" s="468" t="n">
        <x:v>0</x:v>
      </x:c>
      <x:c r="D7595" s="468"/>
      <x:c r="E7595" s="468" t="str">
        <x:v>Nilai sumber</x:v>
      </x:c>
      <x:c r="F7595" s="468" t="str">
        <x:v>13 September 2026 19.01 WIB</x:v>
      </x:c>
    </x:row>
    <x:row r="7596">
      <x:c r="A7596" s="468" t="str">
        <x:v>13</x:v>
      </x:c>
      <x:c r="B7596" s="468" t="str">
        <x:v>D24</x:v>
      </x:c>
      <x:c r="C7596" s="468" t="str">
        <x:v>=SUM(G20)</x:v>
      </x:c>
      <x:c r="D7596" s="468"/>
      <x:c r="E7596" s="468" t="str">
        <x:v>Rumus sumber</x:v>
      </x:c>
      <x:c r="F7596" s="468" t="str">
        <x:v>13 September 2026 19.01 WIB</x:v>
      </x:c>
    </x:row>
    <x:row r="7597">
      <x:c r="A7597" s="468" t="str">
        <x:v>13</x:v>
      </x:c>
      <x:c r="B7597" s="468" t="str">
        <x:v>N24</x:v>
      </x:c>
      <x:c r="C7597" s="468" t="str">
        <x:v>Admin 1</x:v>
      </x:c>
      <x:c r="D7597" s="468"/>
      <x:c r="E7597" s="468" t="str">
        <x:v>Nilai sumber</x:v>
      </x:c>
      <x:c r="F7597" s="468" t="str">
        <x:v>13 September 2026 19.01 WIB</x:v>
      </x:c>
    </x:row>
    <x:row r="7598">
      <x:c r="A7598" s="468" t="str">
        <x:v>13</x:v>
      </x:c>
      <x:c r="B7598" s="468" t="str">
        <x:v>B25</x:v>
      </x:c>
      <x:c r="C7598" s="468" t="n">
        <x:v>2</x:v>
      </x:c>
      <x:c r="D7598" s="468"/>
      <x:c r="E7598" s="468" t="str">
        <x:v>Nilai sumber</x:v>
      </x:c>
      <x:c r="F7598" s="468" t="str">
        <x:v>13 September 2026 19.01 WIB</x:v>
      </x:c>
    </x:row>
    <x:row r="7599">
      <x:c r="A7599" s="468" t="str">
        <x:v>13</x:v>
      </x:c>
      <x:c r="B7599" s="468" t="str">
        <x:v>N25</x:v>
      </x:c>
      <x:c r="C7599" s="468" t="str">
        <x:v>Admin 2</x:v>
      </x:c>
      <x:c r="D7599" s="468"/>
      <x:c r="E7599" s="468" t="str">
        <x:v>Nilai sumber</x:v>
      </x:c>
      <x:c r="F7599" s="468" t="str">
        <x:v>13 September 2026 19.01 WIB</x:v>
      </x:c>
    </x:row>
    <x:row r="7600">
      <x:c r="A7600" s="468" t="str">
        <x:v>13</x:v>
      </x:c>
      <x:c r="B7600" s="468" t="str">
        <x:v>B26</x:v>
      </x:c>
      <x:c r="C7600" s="468" t="n">
        <x:v>3</x:v>
      </x:c>
      <x:c r="D7600" s="468"/>
      <x:c r="E7600" s="468" t="str">
        <x:v>Nilai sumber</x:v>
      </x:c>
      <x:c r="F7600" s="468" t="str">
        <x:v>13 September 2026 19.01 WIB</x:v>
      </x:c>
    </x:row>
    <x:row r="7601">
      <x:c r="A7601" s="468" t="str">
        <x:v>13</x:v>
      </x:c>
      <x:c r="B7601" s="468" t="str">
        <x:v>N26</x:v>
      </x:c>
      <x:c r="C7601" s="468" t="str">
        <x:v>Fotografer 1</x:v>
      </x:c>
      <x:c r="D7601" s="468"/>
      <x:c r="E7601" s="468" t="str">
        <x:v>Nilai sumber</x:v>
      </x:c>
      <x:c r="F7601" s="468" t="str">
        <x:v>13 September 2026 19.01 WIB</x:v>
      </x:c>
    </x:row>
    <x:row r="7602">
      <x:c r="A7602" s="468" t="str">
        <x:v>13</x:v>
      </x:c>
      <x:c r="B7602" s="468" t="str">
        <x:v>B27</x:v>
      </x:c>
      <x:c r="C7602" s="468" t="n">
        <x:v>4</x:v>
      </x:c>
      <x:c r="D7602" s="468"/>
      <x:c r="E7602" s="468" t="str">
        <x:v>Nilai sumber</x:v>
      </x:c>
      <x:c r="F7602" s="468" t="str">
        <x:v>13 September 2026 19.01 WIB</x:v>
      </x:c>
    </x:row>
    <x:row r="7603">
      <x:c r="A7603" s="468" t="str">
        <x:v>13</x:v>
      </x:c>
      <x:c r="B7603" s="468" t="str">
        <x:v>N27</x:v>
      </x:c>
      <x:c r="C7603" s="468" t="str">
        <x:v>Fotografer 2</x:v>
      </x:c>
      <x:c r="D7603" s="468"/>
      <x:c r="E7603" s="468" t="str">
        <x:v>Nilai sumber</x:v>
      </x:c>
      <x:c r="F7603" s="468" t="str">
        <x:v>13 September 2026 19.01 WIB</x:v>
      </x:c>
    </x:row>
    <x:row r="7604">
      <x:c r="A7604" s="468" t="str">
        <x:v>13</x:v>
      </x:c>
      <x:c r="B7604" s="468" t="str">
        <x:v>B28</x:v>
      </x:c>
      <x:c r="C7604" s="468" t="n">
        <x:v>5</x:v>
      </x:c>
      <x:c r="D7604" s="468" t="str">
        <x:v>No</x:v>
      </x:c>
      <x:c r="E7604" s="468" t="str">
        <x:v>Nilai sumber</x:v>
      </x:c>
      <x:c r="F7604" s="468" t="str">
        <x:v>13 September 2026 19.01 WIB</x:v>
      </x:c>
    </x:row>
    <x:row r="7605">
      <x:c r="A7605" s="468" t="str">
        <x:v>13</x:v>
      </x:c>
      <x:c r="B7605" s="468" t="str">
        <x:v>B29</x:v>
      </x:c>
      <x:c r="C7605" s="468" t="n">
        <x:v>6</x:v>
      </x:c>
      <x:c r="D7605" s="468" t="n">
        <x:v>1</x:v>
      </x:c>
      <x:c r="E7605" s="468" t="str">
        <x:v>Nilai sumber</x:v>
      </x:c>
      <x:c r="F7605" s="468" t="str">
        <x:v>13 September 2026 19.01 WIB</x:v>
      </x:c>
    </x:row>
    <x:row r="7606">
      <x:c r="A7606" s="468" t="str">
        <x:v>13</x:v>
      </x:c>
      <x:c r="B7606" s="468" t="str">
        <x:v>K29</x:v>
      </x:c>
      <x:c r="C7606" s="468" t="str">
        <x:v>KPI HARIAN | SKALA 1-5</x:v>
      </x:c>
      <x:c r="D7606" s="468"/>
      <x:c r="E7606" s="468" t="str">
        <x:v>Nilai sumber</x:v>
      </x:c>
      <x:c r="F7606" s="468" t="str">
        <x:v>13 September 2026 19.01 WIB</x:v>
      </x:c>
    </x:row>
    <x:row r="7607">
      <x:c r="A7607" s="468" t="str">
        <x:v>13</x:v>
      </x:c>
      <x:c r="B7607" s="468" t="str">
        <x:v>B30</x:v>
      </x:c>
      <x:c r="C7607" s="468" t="n">
        <x:v>7</x:v>
      </x:c>
      <x:c r="D7607" s="468" t="n">
        <x:v>2</x:v>
      </x:c>
      <x:c r="E7607" s="468" t="str">
        <x:v>Nilai sumber</x:v>
      </x:c>
      <x:c r="F7607" s="468" t="str">
        <x:v>13 September 2026 19.01 WIB</x:v>
      </x:c>
    </x:row>
    <x:row r="7608">
      <x:c r="A7608" s="468" t="str">
        <x:v>13</x:v>
      </x:c>
      <x:c r="B7608" s="468" t="str">
        <x:v>K30</x:v>
      </x:c>
      <x:c r="C7608" s="468" t="str">
        <x:v>Nama</x:v>
      </x:c>
      <x:c r="D7608" s="468"/>
      <x:c r="E7608" s="468" t="str">
        <x:v>Nilai sumber</x:v>
      </x:c>
      <x:c r="F7608" s="468" t="str">
        <x:v>13 September 2026 19.01 WIB</x:v>
      </x:c>
    </x:row>
    <x:row r="7609">
      <x:c r="A7609" s="468" t="str">
        <x:v>13</x:v>
      </x:c>
      <x:c r="B7609" s="468" t="str">
        <x:v>L30</x:v>
      </x:c>
      <x:c r="C7609" s="468" t="str">
        <x:v>Disiplin</x:v>
      </x:c>
      <x:c r="D7609" s="468"/>
      <x:c r="E7609" s="468" t="str">
        <x:v>Nilai sumber</x:v>
      </x:c>
      <x:c r="F7609" s="468" t="str">
        <x:v>13 September 2026 19.01 WIB</x:v>
      </x:c>
    </x:row>
    <x:row r="7610">
      <x:c r="A7610" s="468" t="str">
        <x:v>13</x:v>
      </x:c>
      <x:c r="B7610" s="468" t="str">
        <x:v>M30</x:v>
      </x:c>
      <x:c r="C7610" s="468" t="str">
        <x:v>Akurasi</x:v>
      </x:c>
      <x:c r="D7610" s="468"/>
      <x:c r="E7610" s="468" t="str">
        <x:v>Nilai sumber</x:v>
      </x:c>
      <x:c r="F7610" s="468" t="str">
        <x:v>13 September 2026 19.01 WIB</x:v>
      </x:c>
    </x:row>
    <x:row r="7611">
      <x:c r="A7611" s="468" t="str">
        <x:v>13</x:v>
      </x:c>
      <x:c r="B7611" s="468" t="str">
        <x:v>N30</x:v>
      </x:c>
      <x:c r="C7611" s="468" t="str">
        <x:v>SOP</x:v>
      </x:c>
      <x:c r="D7611" s="468" t="str">
        <x:v>Admin 2</x:v>
      </x:c>
      <x:c r="E7611" s="468" t="str">
        <x:v>Nilai sumber</x:v>
      </x:c>
      <x:c r="F7611" s="468" t="str">
        <x:v>13 September 2026 19.01 WIB</x:v>
      </x:c>
    </x:row>
    <x:row r="7612">
      <x:c r="A7612" s="468" t="str">
        <x:v>13</x:v>
      </x:c>
      <x:c r="B7612" s="468" t="str">
        <x:v>O30</x:v>
      </x:c>
      <x:c r="C7612" s="468" t="str">
        <x:v>Client</x:v>
      </x:c>
      <x:c r="D7612" s="468" t="str">
        <x:v>INDAH</x:v>
      </x:c>
      <x:c r="E7612" s="468" t="str">
        <x:v>Nilai sumber</x:v>
      </x:c>
      <x:c r="F7612" s="468" t="str">
        <x:v>13 September 2026 19.01 WIB</x:v>
      </x:c>
    </x:row>
    <x:row r="7613">
      <x:c r="A7613" s="468" t="str">
        <x:v>13</x:v>
      </x:c>
      <x:c r="B7613" s="468" t="str">
        <x:v>P30</x:v>
      </x:c>
      <x:c r="C7613" s="468" t="str">
        <x:v>Produktivitas</x:v>
      </x:c>
      <x:c r="D7613" s="468"/>
      <x:c r="E7613" s="468" t="str">
        <x:v>Nilai sumber</x:v>
      </x:c>
      <x:c r="F7613" s="468" t="str">
        <x:v>13 September 2026 19.01 WIB</x:v>
      </x:c>
    </x:row>
    <x:row r="7614">
      <x:c r="A7614" s="468" t="str">
        <x:v>13</x:v>
      </x:c>
      <x:c r="B7614" s="468" t="str">
        <x:v>AC30</x:v>
      </x:c>
      <x:c r="C7614" s="468" t="str">
        <x:v>KPI Score Helper</x:v>
      </x:c>
      <x:c r="D7614" s="468"/>
      <x:c r="E7614" s="468" t="str">
        <x:v>Nilai sumber</x:v>
      </x:c>
      <x:c r="F7614" s="468" t="str">
        <x:v>13 September 2026 19.01 WIB</x:v>
      </x:c>
    </x:row>
    <x:row r="7615">
      <x:c r="A7615" s="468" t="str">
        <x:v>13</x:v>
      </x:c>
      <x:c r="B7615" s="468" t="str">
        <x:v>AD30</x:v>
      </x:c>
      <x:c r="C7615" s="468" t="str">
        <x:v>Status Helper</x:v>
      </x:c>
      <x:c r="D7615" s="468"/>
      <x:c r="E7615" s="468" t="str">
        <x:v>Nilai sumber</x:v>
      </x:c>
      <x:c r="F7615" s="468" t="str">
        <x:v>13 September 2026 19.01 WIB</x:v>
      </x:c>
    </x:row>
    <x:row r="7616">
      <x:c r="A7616" s="468" t="str">
        <x:v>13</x:v>
      </x:c>
      <x:c r="B7616" s="468" t="str">
        <x:v>AE30</x:v>
      </x:c>
      <x:c r="C7616" s="468" t="str">
        <x:v>Role Helper</x:v>
      </x:c>
      <x:c r="D7616" s="468"/>
      <x:c r="E7616" s="468" t="str">
        <x:v>Nilai sumber</x:v>
      </x:c>
      <x:c r="F7616" s="468" t="str">
        <x:v>13 September 2026 19.01 WIB</x:v>
      </x:c>
    </x:row>
    <x:row r="7617">
      <x:c r="A7617" s="468" t="str">
        <x:v>13</x:v>
      </x:c>
      <x:c r="B7617" s="468" t="str">
        <x:v>AF30</x:v>
      </x:c>
      <x:c r="C7617" s="468" t="str">
        <x:v>Evaluated Flag</x:v>
      </x:c>
      <x:c r="D7617" s="468"/>
      <x:c r="E7617" s="468" t="str">
        <x:v>Nilai sumber</x:v>
      </x:c>
      <x:c r="F7617" s="468" t="str">
        <x:v>13 September 2026 19.01 WIB</x:v>
      </x:c>
    </x:row>
    <x:row r="7618">
      <x:c r="A7618" s="468" t="str">
        <x:v>13</x:v>
      </x:c>
      <x:c r="B7618" s="468" t="str">
        <x:v>AG30</x:v>
      </x:c>
      <x:c r="C7618" s="468" t="str">
        <x:v>Effective Name</x:v>
      </x:c>
      <x:c r="D7618" s="468"/>
      <x:c r="E7618" s="468" t="str">
        <x:v>Nilai sumber</x:v>
      </x:c>
      <x:c r="F7618" s="468" t="str">
        <x:v>13 September 2026 19.01 WIB</x:v>
      </x:c>
    </x:row>
    <x:row r="7619">
      <x:c r="A7619" s="468" t="str">
        <x:v>13</x:v>
      </x:c>
      <x:c r="B7619" s="468" t="str">
        <x:v>B31</x:v>
      </x:c>
      <x:c r="C7619" s="468" t="n">
        <x:v>8</x:v>
      </x:c>
      <x:c r="D7619" s="468" t="n">
        <x:v>3</x:v>
      </x:c>
      <x:c r="E7619" s="468" t="str">
        <x:v>Nilai sumber</x:v>
      </x:c>
      <x:c r="F7619" s="468" t="str">
        <x:v>13 September 2026 19.01 WIB</x:v>
      </x:c>
    </x:row>
    <x:row r="7620">
      <x:c r="A7620" s="468" t="str">
        <x:v>13</x:v>
      </x:c>
      <x:c r="B7620" s="468" t="str">
        <x:v>K31</x:v>
      </x:c>
      <x:c r="C7620" s="468" t="str">
        <x:v>=IF(O24="","",O24)</x:v>
      </x:c>
      <x:c r="D7620" s="468"/>
      <x:c r="E7620" s="468" t="str">
        <x:v>Rumus sumber</x:v>
      </x:c>
      <x:c r="F7620" s="468" t="str">
        <x:v>13 September 2026 19.01 WIB</x:v>
      </x:c>
    </x:row>
    <x:row r="7621">
      <x:c r="A7621" s="468" t="str">
        <x:v>13</x:v>
      </x:c>
      <x:c r="B7621" s="468" t="str">
        <x:v>AC31</x:v>
      </x:c>
      <x:c r="C7621" s="468" t="str">
        <x:v>=IF(AG31="","",IF(COUNT(L31:P31)&lt;5,"",L31/5*20+M31/5*25+N31/5*25+O31/5*15+P31/5*15))</x:v>
      </x:c>
      <x:c r="D7621" s="468"/>
      <x:c r="E7621" s="468" t="str">
        <x:v>Rumus sumber</x:v>
      </x:c>
      <x:c r="F7621" s="468" t="str">
        <x:v>13 September 2026 19.01 WIB</x:v>
      </x:c>
    </x:row>
    <x:row r="7622">
      <x:c r="A7622" s="468" t="str">
        <x:v>13</x:v>
      </x:c>
      <x:c r="B7622" s="468" t="str">
        <x:v>AD31</x:v>
      </x:c>
      <x:c r="C7622" s="468" t="str">
        <x:v>=IF(AC31="","",IF(AC31&gt;=90,"Sangat Baik",IF(AC31&gt;=80,"Baik",IF(AC31&gt;=70,"Coaching","Underperform"))))</x:v>
      </x:c>
      <x:c r="D7622" s="468"/>
      <x:c r="E7622" s="468" t="str">
        <x:v>Rumus sumber</x:v>
      </x:c>
      <x:c r="F7622" s="468" t="str">
        <x:v>13 September 2026 19.01 WIB</x:v>
      </x:c>
    </x:row>
    <x:row r="7623">
      <x:c r="A7623" s="468" t="str">
        <x:v>13</x:v>
      </x:c>
      <x:c r="B7623" s="468" t="str">
        <x:v>AE31</x:v>
      </x:c>
      <x:c r="C7623" s="468" t="str">
        <x:v>=IF(AG31="","",IF(OR(AG31="INDAH",AG31="ADDEL",AG31="AMEL",AG31="PENTIL",AG31="JIJANG"),"Admin/CS","Fotografer"))</x:v>
      </x:c>
      <x:c r="D7623" s="468"/>
      <x:c r="E7623" s="468" t="str">
        <x:v>Rumus sumber</x:v>
      </x:c>
      <x:c r="F7623" s="468" t="str">
        <x:v>13 September 2026 19.01 WIB</x:v>
      </x:c>
    </x:row>
    <x:row r="7624">
      <x:c r="A7624" s="468" t="str">
        <x:v>13</x:v>
      </x:c>
      <x:c r="B7624" s="468" t="str">
        <x:v>AF31</x:v>
      </x:c>
      <x:c r="C7624" s="468" t="str">
        <x:v>=IF(OR(AG31="",COUNT(L31:P31)&lt;5),"",1)</x:v>
      </x:c>
      <x:c r="D7624" s="468"/>
      <x:c r="E7624" s="468" t="str">
        <x:v>Rumus sumber</x:v>
      </x:c>
      <x:c r="F7624" s="468" t="str">
        <x:v>13 September 2026 19.01 WIB</x:v>
      </x:c>
    </x:row>
    <x:row r="7625">
      <x:c r="A7625" s="468" t="str">
        <x:v>13</x:v>
      </x:c>
      <x:c r="B7625" s="468" t="str">
        <x:v>AG31</x:v>
      </x:c>
      <x:c r="C7625" s="468" t="str">
        <x:v>=IFERROR(K31,"")</x:v>
      </x:c>
      <x:c r="D7625" s="468"/>
      <x:c r="E7625" s="468" t="str">
        <x:v>Rumus sumber</x:v>
      </x:c>
      <x:c r="F7625" s="468" t="str">
        <x:v>13 September 2026 19.01 WIB</x:v>
      </x:c>
    </x:row>
    <x:row r="7626">
      <x:c r="A7626" s="468" t="str">
        <x:v>13</x:v>
      </x:c>
      <x:c r="B7626" s="468" t="str">
        <x:v>B32</x:v>
      </x:c>
      <x:c r="C7626" s="468" t="n">
        <x:v>9</x:v>
      </x:c>
      <x:c r="D7626" s="468" t="n">
        <x:v>4</x:v>
      </x:c>
      <x:c r="E7626" s="468" t="str">
        <x:v>Nilai sumber</x:v>
      </x:c>
      <x:c r="F7626" s="468" t="str">
        <x:v>13 September 2026 19.01 WIB</x:v>
      </x:c>
    </x:row>
    <x:row r="7627">
      <x:c r="A7627" s="468" t="str">
        <x:v>13</x:v>
      </x:c>
      <x:c r="B7627" s="468" t="str">
        <x:v>B33</x:v>
      </x:c>
      <x:c r="C7627" s="468" t="n">
        <x:v>10</x:v>
      </x:c>
      <x:c r="D7627" s="468" t="n">
        <x:v>5</x:v>
      </x:c>
      <x:c r="E7627" s="468" t="str">
        <x:v>Nilai sumber</x:v>
      </x:c>
      <x:c r="F7627" s="468" t="str">
        <x:v>13 September 2026 19.01 WIB</x:v>
      </x:c>
    </x:row>
    <x:row r="7628">
      <x:c r="A7628" s="468" t="str">
        <x:v>13</x:v>
      </x:c>
      <x:c r="B7628" s="468" t="str">
        <x:v>B34</x:v>
      </x:c>
      <x:c r="C7628" s="468" t="n">
        <x:v>11</x:v>
      </x:c>
      <x:c r="D7628" s="468" t="n">
        <x:v>6</x:v>
      </x:c>
      <x:c r="E7628" s="468" t="str">
        <x:v>Nilai sumber</x:v>
      </x:c>
      <x:c r="F7628" s="468" t="str">
        <x:v>13 September 2026 19.01 WIB</x:v>
      </x:c>
    </x:row>
    <x:row r="7629">
      <x:c r="A7629" s="468" t="str">
        <x:v>13</x:v>
      </x:c>
      <x:c r="B7629" s="468" t="str">
        <x:v>D35</x:v>
      </x:c>
      <x:c r="C7629" s="468" t="n">
        <x:v>0</x:v>
      </x:c>
      <x:c r="D7629" s="468"/>
      <x:c r="E7629" s="468" t="str">
        <x:v>Nilai sumber</x:v>
      </x:c>
      <x:c r="F7629" s="468" t="str">
        <x:v>13 September 2026 19.01 WIB</x:v>
      </x:c>
    </x:row>
    <x:row r="7630">
      <x:c r="A7630" s="468" t="str">
        <x:v>13</x:v>
      </x:c>
      <x:c r="B7630" s="468" t="str">
        <x:v>D35</x:v>
      </x:c>
      <x:c r="C7630" s="468" t="str">
        <x:v>=SUM(D24:D34)</x:v>
      </x:c>
      <x:c r="D7630" s="468"/>
      <x:c r="E7630" s="468" t="str">
        <x:v>Rumus sumber</x:v>
      </x:c>
      <x:c r="F7630" s="468" t="str">
        <x:v>13 September 2026 19.01 WIB</x:v>
      </x:c>
    </x:row>
    <x:row r="7631">
      <x:c r="A7631" s="468" t="str">
        <x:v>13</x:v>
      </x:c>
      <x:c r="B7631" s="468" t="str">
        <x:v>K37</x:v>
      </x:c>
      <x:c r="C7631" s="468" t="str">
        <x:v>Skala: 1 Sangat Kurang | 2 Kurang | 3 Cukup | 4 Baik | 5 Sangat Baik | Jika Nama kosong, 4 baris pertama otomatis mengikuti urutan Shift</x:v>
      </x:c>
      <x:c r="D7631" s="468" t="str">
        <x:v>INDAH</x:v>
      </x:c>
      <x:c r="E7631" s="468" t="str">
        <x:v>Nilai sumber</x:v>
      </x:c>
      <x:c r="F7631" s="468" t="str">
        <x:v>13 September 2026 19.01 WIB</x:v>
      </x:c>
    </x:row>
    <x:row r="7632">
      <x:c r="A7632" s="468" t="str">
        <x:v>13</x:v>
      </x:c>
      <x:c r="B7632" s="468" t="str">
        <x:v>K37</x:v>
      </x:c>
      <x:c r="C7632" s="468"/>
      <x:c r="D7632" s="468" t="str">
        <x:v>=IF(O30="","",O30)</x:v>
      </x:c>
      <x:c r="E7632" s="468" t="str">
        <x:v>Rumus sumber</x:v>
      </x:c>
      <x:c r="F7632" s="468" t="str">
        <x:v>13 September 2026 19.01 WIB</x:v>
      </x:c>
    </x:row>
    <x:row r="7633">
      <x:c r="A7633" s="468" t="str">
        <x:v>13</x:v>
      </x:c>
      <x:c r="B7633" s="468" t="str">
        <x:v>K39</x:v>
      </x:c>
      <x:c r="C7633" s="468" t="str">
        <x:v>ADMIN FOLLOW-UP</x:v>
      </x:c>
      <x:c r="D7633" s="468" t="str">
        <x:v>ADIF</x:v>
      </x:c>
      <x:c r="E7633" s="468" t="str">
        <x:v>Nilai sumber</x:v>
      </x:c>
      <x:c r="F7633" s="468" t="str">
        <x:v>13 September 2026 19.01 WIB</x:v>
      </x:c>
    </x:row>
    <x:row r="7634">
      <x:c r="A7634" s="468" t="str">
        <x:v>13</x:v>
      </x:c>
      <x:c r="B7634" s="468" t="str">
        <x:v>K39</x:v>
      </x:c>
      <x:c r="C7634" s="468"/>
      <x:c r="D7634" s="468" t="str">
        <x:v>=IF(O32="","",O32)</x:v>
      </x:c>
      <x:c r="E7634" s="468" t="str">
        <x:v>Rumus sumber</x:v>
      </x:c>
      <x:c r="F7634" s="468" t="str">
        <x:v>13 September 2026 19.01 WIB</x:v>
      </x:c>
    </x:row>
    <x:row r="7635">
      <x:c r="A7635" s="468" t="str">
        <x:v>13</x:v>
      </x:c>
      <x:c r="B7635" s="468" t="str">
        <x:v>K40</x:v>
      </x:c>
      <x:c r="C7635" s="468" t="str">
        <x:v>Admin</x:v>
      </x:c>
      <x:c r="D7635" s="468"/>
      <x:c r="E7635" s="468" t="str">
        <x:v>Nilai sumber</x:v>
      </x:c>
      <x:c r="F7635" s="468" t="str">
        <x:v>13 September 2026 19.01 WIB</x:v>
      </x:c>
    </x:row>
    <x:row r="7636">
      <x:c r="A7636" s="468" t="str">
        <x:v>13</x:v>
      </x:c>
      <x:c r="B7636" s="468" t="str">
        <x:v>L40</x:v>
      </x:c>
      <x:c r="C7636" s="468" t="str">
        <x:v>Saving Contact</x:v>
      </x:c>
      <x:c r="D7636" s="468"/>
      <x:c r="E7636" s="468" t="str">
        <x:v>Nilai sumber</x:v>
      </x:c>
      <x:c r="F7636" s="468" t="str">
        <x:v>13 September 2026 19.01 WIB</x:v>
      </x:c>
    </x:row>
    <x:row r="7637">
      <x:c r="A7637" s="468" t="str">
        <x:v>13</x:v>
      </x:c>
      <x:c r="B7637" s="468" t="str">
        <x:v>M40</x:v>
      </x:c>
      <x:c r="C7637" s="468" t="str">
        <x:v>Reminder</x:v>
      </x:c>
      <x:c r="D7637" s="468"/>
      <x:c r="E7637" s="468" t="str">
        <x:v>Nilai sumber</x:v>
      </x:c>
      <x:c r="F7637" s="468" t="str">
        <x:v>13 September 2026 19.01 WIB</x:v>
      </x:c>
    </x:row>
    <x:row r="7638">
      <x:c r="A7638" s="468" t="str">
        <x:v>13</x:v>
      </x:c>
      <x:c r="B7638" s="468" t="str">
        <x:v>K41</x:v>
      </x:c>
      <x:c r="C7638" s="468" t="str">
        <x:v>=IF(O24="","",O24)</x:v>
      </x:c>
      <x:c r="D7638" s="468"/>
      <x:c r="E7638" s="468" t="str">
        <x:v>Rumus sumber</x:v>
      </x:c>
      <x:c r="F7638" s="468" t="str">
        <x:v>13 September 2026 19.01 WIB</x:v>
      </x:c>
    </x:row>
    <x:row r="7639">
      <x:c r="A7639" s="468" t="str">
        <x:v>13</x:v>
      </x:c>
      <x:c r="B7639" s="468" t="str">
        <x:v>K44</x:v>
      </x:c>
      <x:c r="C7639" s="468" t="str">
        <x:v>TODAY | LEADS &amp; TRANSAKSI</x:v>
      </x:c>
      <x:c r="D7639" s="468" t="str">
        <x:v>ADMIN FOLLOW-UP</x:v>
      </x:c>
      <x:c r="E7639" s="468" t="str">
        <x:v>Nilai sumber</x:v>
      </x:c>
      <x:c r="F7639" s="468" t="str">
        <x:v>13 September 2026 19.01 WIB</x:v>
      </x:c>
    </x:row>
    <x:row r="7640">
      <x:c r="A7640" s="468" t="str">
        <x:v>13</x:v>
      </x:c>
      <x:c r="B7640" s="468" t="str">
        <x:v>K45</x:v>
      </x:c>
      <x:c r="C7640" s="468" t="str">
        <x:v>Leads</x:v>
      </x:c>
      <x:c r="D7640" s="468" t="str">
        <x:v>Admin</x:v>
      </x:c>
      <x:c r="E7640" s="468" t="str">
        <x:v>Nilai sumber</x:v>
      </x:c>
      <x:c r="F7640" s="468" t="str">
        <x:v>13 September 2026 19.01 WIB</x:v>
      </x:c>
    </x:row>
    <x:row r="7641">
      <x:c r="A7641" s="468" t="str">
        <x:v>13</x:v>
      </x:c>
      <x:c r="B7641" s="468" t="str">
        <x:v>K46</x:v>
      </x:c>
      <x:c r="C7641" s="468" t="str">
        <x:v>Total DP</x:v>
      </x:c>
      <x:c r="D7641" s="468" t="str">
        <x:v>INDAH</x:v>
      </x:c>
      <x:c r="E7641" s="468" t="str">
        <x:v>Nilai sumber</x:v>
      </x:c>
      <x:c r="F7641" s="468" t="str">
        <x:v>13 September 2026 19.01 WIB</x:v>
      </x:c>
    </x:row>
    <x:row r="7642">
      <x:c r="A7642" s="468" t="str">
        <x:v>13</x:v>
      </x:c>
      <x:c r="B7642" s="468" t="str">
        <x:v>K46</x:v>
      </x:c>
      <x:c r="C7642" s="468"/>
      <x:c r="D7642" s="468" t="str">
        <x:v>=IF(O29="","",O29)</x:v>
      </x:c>
      <x:c r="E7642" s="468" t="str">
        <x:v>Rumus sumber</x:v>
      </x:c>
      <x:c r="F7642" s="468" t="str">
        <x:v>13 September 2026 19.01 WIB</x:v>
      </x:c>
    </x:row>
    <x:row r="7643">
      <x:c r="A7643" s="468" t="str">
        <x:v>13</x:v>
      </x:c>
      <x:c r="B7643" s="468" t="str">
        <x:v>M46</x:v>
      </x:c>
      <x:c r="C7643" s="468" t="n">
        <x:v>0</x:v>
      </x:c>
      <x:c r="D7643" s="468" t="str">
        <x:v>5R, 16R</x:v>
      </x:c>
      <x:c r="E7643" s="468" t="str">
        <x:v>Nilai sumber</x:v>
      </x:c>
      <x:c r="F7643" s="468" t="str">
        <x:v>13 September 2026 19.01 WIB</x:v>
      </x:c>
    </x:row>
    <x:row r="7644">
      <x:c r="A7644" s="468" t="str">
        <x:v>13</x:v>
      </x:c>
      <x:c r="B7644" s="468" t="str">
        <x:v>M46</x:v>
      </x:c>
      <x:c r="C7644" s="468" t="str">
        <x:v>=COUNTIF($I$4:$I$22,"DP")</x:v>
      </x:c>
      <x:c r="D7644" s="468"/>
      <x:c r="E7644" s="468" t="str">
        <x:v>Rumus sumber</x:v>
      </x:c>
      <x:c r="F7644" s="468" t="str">
        <x:v>13 September 2026 19.01 WIB</x:v>
      </x:c>
    </x:row>
    <x:row r="7645">
      <x:c r="A7645" s="468" t="str">
        <x:v>13</x:v>
      </x:c>
      <x:c r="B7645" s="468" t="str">
        <x:v>K47</x:v>
      </x:c>
      <x:c r="C7645" s="468" t="str">
        <x:v>Sesi Foto</x:v>
      </x:c>
      <x:c r="D7645" s="468" t="str">
        <x:v>INDAH</x:v>
      </x:c>
      <x:c r="E7645" s="468" t="str">
        <x:v>Nilai sumber</x:v>
      </x:c>
      <x:c r="F7645" s="468" t="str">
        <x:v>13 September 2026 19.01 WIB</x:v>
      </x:c>
    </x:row>
    <x:row r="7646">
      <x:c r="A7646" s="468" t="str">
        <x:v>13</x:v>
      </x:c>
      <x:c r="B7646" s="468" t="str">
        <x:v>K47</x:v>
      </x:c>
      <x:c r="C7646" s="468"/>
      <x:c r="D7646" s="468" t="str">
        <x:v>=IF(O30="","",O30)</x:v>
      </x:c>
      <x:c r="E7646" s="468" t="str">
        <x:v>Rumus sumber</x:v>
      </x:c>
      <x:c r="F7646" s="468" t="str">
        <x:v>13 September 2026 19.01 WIB</x:v>
      </x:c>
    </x:row>
    <x:row r="7647">
      <x:c r="A7647" s="468" t="str">
        <x:v>13</x:v>
      </x:c>
      <x:c r="B7647" s="468" t="str">
        <x:v>M47</x:v>
      </x:c>
      <x:c r="C7647" s="468" t="n">
        <x:v>0</x:v>
      </x:c>
      <x:c r="D7647" s="468"/>
      <x:c r="E7647" s="468" t="str">
        <x:v>Nilai sumber</x:v>
      </x:c>
      <x:c r="F7647" s="468" t="str">
        <x:v>13 September 2026 19.01 WIB</x:v>
      </x:c>
    </x:row>
    <x:row r="7648">
      <x:c r="A7648" s="468" t="str">
        <x:v>13</x:v>
      </x:c>
      <x:c r="B7648" s="468" t="str">
        <x:v>M47</x:v>
      </x:c>
      <x:c r="C7648" s="468" t="str">
        <x:v>=COUNTIFS($I$4:$I$22,"&lt;&gt;DP",$I$4:$I$22,"&lt;&gt;")</x:v>
      </x:c>
      <x:c r="D7648" s="468"/>
      <x:c r="E7648" s="468" t="str">
        <x:v>Rumus sumber</x:v>
      </x:c>
      <x:c r="F7648" s="468" t="str">
        <x:v>13 September 2026 19.01 WIB</x:v>
      </x:c>
    </x:row>
    <x:row r="7649">
      <x:c r="A7649" s="468" t="str">
        <x:v>13</x:v>
      </x:c>
      <x:c r="B7649" s="468" t="str">
        <x:v>K48</x:v>
      </x:c>
      <x:c r="C7649" s="468" t="str">
        <x:v>Jumlah Transaksi Harian</x:v>
      </x:c>
      <x:c r="D7649" s="468"/>
      <x:c r="E7649" s="468" t="str">
        <x:v>Nilai sumber</x:v>
      </x:c>
      <x:c r="F7649" s="468" t="str">
        <x:v>13 September 2026 19.01 WIB</x:v>
      </x:c>
    </x:row>
    <x:row r="7650">
      <x:c r="A7650" s="468" t="str">
        <x:v>13</x:v>
      </x:c>
      <x:c r="B7650" s="468" t="str">
        <x:v>M48</x:v>
      </x:c>
      <x:c r="C7650" s="468" t="n">
        <x:v>0</x:v>
      </x:c>
      <x:c r="D7650" s="468"/>
      <x:c r="E7650" s="468" t="str">
        <x:v>Nilai sumber</x:v>
      </x:c>
      <x:c r="F7650" s="468" t="str">
        <x:v>13 September 2026 19.01 WIB</x:v>
      </x:c>
    </x:row>
    <x:row r="7651">
      <x:c r="A7651" s="468" t="str">
        <x:v>13</x:v>
      </x:c>
      <x:c r="B7651" s="468" t="str">
        <x:v>M48</x:v>
      </x:c>
      <x:c r="C7651" s="468" t="str">
        <x:v>=M46+M47</x:v>
      </x:c>
      <x:c r="D7651" s="468"/>
      <x:c r="E7651" s="468" t="str">
        <x:v>Rumus sumber</x:v>
      </x:c>
      <x:c r="F7651" s="468" t="str">
        <x:v>13 September 2026 19.01 WIB</x:v>
      </x:c>
    </x:row>
    <x:row r="7652">
      <x:c r="A7652" s="468" t="str">
        <x:v>13</x:v>
      </x:c>
      <x:c r="B7652" s="468" t="str">
        <x:v>K49</x:v>
      </x:c>
      <x:c r="C7652" s="468" t="str">
        <x:v>Conversion Rate</x:v>
      </x:c>
      <x:c r="D7652" s="468" t="str">
        <x:v>TODAY | LEADS &amp; TRANSAKSI</x:v>
      </x:c>
      <x:c r="E7652" s="468" t="str">
        <x:v>Nilai sumber</x:v>
      </x:c>
      <x:c r="F7652" s="468" t="str">
        <x:v>13 September 2026 19.01 WIB</x:v>
      </x:c>
    </x:row>
    <x:row r="7653">
      <x:c r="A7653" s="468" t="str">
        <x:v>13</x:v>
      </x:c>
      <x:c r="B7653" s="468" t="str">
        <x:v>M49</x:v>
      </x:c>
      <x:c r="C7653" s="468" t="str">
        <x:v>=IF(OR(M45="",M45=0),"",M46/M45)</x:v>
      </x:c>
      <x:c r="D7653" s="468"/>
      <x:c r="E7653" s="468" t="str">
        <x:v>Rumus sumber</x:v>
      </x:c>
      <x:c r="F7653" s="468" t="str">
        <x:v>13 September 2026 19.01 WIB</x:v>
      </x:c>
    </x:row>
    <x:row r="7654">
      <x:c r="A7654" s="468" t="str">
        <x:v>14</x:v>
      </x:c>
      <x:c r="B7654" s="468" t="str">
        <x:v>H26</x:v>
      </x:c>
      <x:c r="C7654" s="468"/>
      <x:c r="D7654" s="468" t="str">
        <x:v>=SUM(H4:H25)</x:v>
      </x:c>
      <x:c r="E7654" s="468" t="str">
        <x:v>Rumus sumber</x:v>
      </x:c>
      <x:c r="F7654" s="468" t="str">
        <x:v>13 September 2026 19.01 WIB</x:v>
      </x:c>
    </x:row>
    <x:row r="7655">
      <x:c r="A7655" s="468" t="str">
        <x:v>15</x:v>
      </x:c>
      <x:c r="B7655" s="468" t="str">
        <x:v>H25</x:v>
      </x:c>
      <x:c r="C7655" s="468"/>
      <x:c r="D7655" s="468" t="str">
        <x:v>=SUM(H4:H24)</x:v>
      </x:c>
      <x:c r="E7655" s="468" t="str">
        <x:v>Rumus sumber</x:v>
      </x:c>
      <x:c r="F7655" s="468" t="str">
        <x:v>13 September 2026 19.01 WIB</x:v>
      </x:c>
    </x:row>
    <x:row r="7656">
      <x:c r="A7656" s="468" t="str">
        <x:v>15</x:v>
      </x:c>
      <x:c r="B7656" s="468" t="str">
        <x:v>K37</x:v>
      </x:c>
      <x:c r="C7656" s="468"/>
      <x:c r="D7656" s="468" t="str">
        <x:v>=IF(O30="","",O30)</x:v>
      </x:c>
      <x:c r="E7656" s="468" t="str">
        <x:v>Rumus sumber</x:v>
      </x:c>
      <x:c r="F7656" s="468" t="str">
        <x:v>13 September 2026 19.01 WIB</x:v>
      </x:c>
    </x:row>
    <x:row r="7657">
      <x:c r="A7657" s="468" t="str">
        <x:v>15</x:v>
      </x:c>
      <x:c r="B7657" s="468" t="str">
        <x:v>AE37</x:v>
      </x:c>
      <x:c r="C7657" s="468"/>
      <x:c r="D7657" s="468" t="str">
        <x:v>=IF(AG37="","",IF(OR(AG37="INDAH",AG37="ADDEL",AG37="AMEL",AG37="PENTIL",AG37="JIJANG"),"Admin/CS","Fotografer"))</x:v>
      </x:c>
      <x:c r="E7657" s="468" t="str">
        <x:v>Rumus sumber</x:v>
      </x:c>
      <x:c r="F7657" s="468" t="str">
        <x:v>13 September 2026 19.01 WIB</x:v>
      </x:c>
    </x:row>
    <x:row r="7658">
      <x:c r="A7658" s="468" t="str">
        <x:v>15</x:v>
      </x:c>
      <x:c r="B7658" s="468" t="str">
        <x:v>AG37</x:v>
      </x:c>
      <x:c r="C7658" s="468"/>
      <x:c r="D7658" s="468" t="str">
        <x:v>=IFERROR(K37,"")</x:v>
      </x:c>
      <x:c r="E7658" s="468" t="str">
        <x:v>Rumus sumber</x:v>
      </x:c>
      <x:c r="F7658" s="468" t="str">
        <x:v>13 September 2026 19.01 WIB</x:v>
      </x:c>
    </x:row>
    <x:row r="7659">
      <x:c r="A7659" s="468" t="str">
        <x:v>15</x:v>
      </x:c>
      <x:c r="B7659" s="468" t="str">
        <x:v>K38</x:v>
      </x:c>
      <x:c r="C7659" s="468"/>
      <x:c r="D7659" s="468" t="str">
        <x:v>=IF(O31="","",O31)</x:v>
      </x:c>
      <x:c r="E7659" s="468" t="str">
        <x:v>Rumus sumber</x:v>
      </x:c>
      <x:c r="F7659" s="468" t="str">
        <x:v>13 September 2026 19.01 WIB</x:v>
      </x:c>
    </x:row>
    <x:row r="7660">
      <x:c r="A7660" s="468" t="str">
        <x:v>15</x:v>
      </x:c>
      <x:c r="B7660" s="468" t="str">
        <x:v>AE38</x:v>
      </x:c>
      <x:c r="C7660" s="468"/>
      <x:c r="D7660" s="468" t="str">
        <x:v>=IF(AG38="","",IF(OR(AG38="INDAH",AG38="ADDEL",AG38="AMEL",AG38="PENTIL",AG38="JIJANG"),"Admin/CS","Fotografer"))</x:v>
      </x:c>
      <x:c r="E7660" s="468" t="str">
        <x:v>Rumus sumber</x:v>
      </x:c>
      <x:c r="F7660" s="468" t="str">
        <x:v>13 September 2026 19.01 WIB</x:v>
      </x:c>
    </x:row>
    <x:row r="7661">
      <x:c r="A7661" s="468" t="str">
        <x:v>15</x:v>
      </x:c>
      <x:c r="B7661" s="468" t="str">
        <x:v>AG38</x:v>
      </x:c>
      <x:c r="C7661" s="468"/>
      <x:c r="D7661" s="468" t="str">
        <x:v>=IFERROR(K38,"")</x:v>
      </x:c>
      <x:c r="E7661" s="468" t="str">
        <x:v>Rumus sumber</x:v>
      </x:c>
      <x:c r="F7661" s="468" t="str">
        <x:v>13 September 2026 19.01 WIB</x:v>
      </x:c>
    </x:row>
    <x:row r="7662">
      <x:c r="A7662" s="468" t="str">
        <x:v>15</x:v>
      </x:c>
      <x:c r="B7662" s="468" t="str">
        <x:v>K39</x:v>
      </x:c>
      <x:c r="C7662" s="468"/>
      <x:c r="D7662" s="468" t="str">
        <x:v>=IF(O32="","",O32)</x:v>
      </x:c>
      <x:c r="E7662" s="468" t="str">
        <x:v>Rumus sumber</x:v>
      </x:c>
      <x:c r="F7662" s="468" t="str">
        <x:v>13 September 2026 19.01 WIB</x:v>
      </x:c>
    </x:row>
    <x:row r="7663">
      <x:c r="A7663" s="468" t="str">
        <x:v>15</x:v>
      </x:c>
      <x:c r="B7663" s="468" t="str">
        <x:v>AE39</x:v>
      </x:c>
      <x:c r="C7663" s="468"/>
      <x:c r="D7663" s="468" t="str">
        <x:v>=IF(AG39="","",IF(OR(AG39="INDAH",AG39="ADDEL",AG39="AMEL",AG39="PENTIL",AG39="JIJANG"),"Admin/CS","Fotografer"))</x:v>
      </x:c>
      <x:c r="E7663" s="468" t="str">
        <x:v>Rumus sumber</x:v>
      </x:c>
      <x:c r="F7663" s="468" t="str">
        <x:v>13 September 2026 19.01 WIB</x:v>
      </x:c>
    </x:row>
    <x:row r="7664">
      <x:c r="A7664" s="468" t="str">
        <x:v>15</x:v>
      </x:c>
      <x:c r="B7664" s="468" t="str">
        <x:v>AG39</x:v>
      </x:c>
      <x:c r="C7664" s="468"/>
      <x:c r="D7664" s="468" t="str">
        <x:v>=IFERROR(K39,"")</x:v>
      </x:c>
      <x:c r="E7664" s="468" t="str">
        <x:v>Rumus sumber</x:v>
      </x:c>
      <x:c r="F7664" s="468" t="str">
        <x:v>13 September 2026 19.01 WIB</x:v>
      </x:c>
    </x:row>
    <x:row r="7665">
      <x:c r="A7665" s="468" t="str">
        <x:v>15</x:v>
      </x:c>
      <x:c r="B7665" s="468" t="str">
        <x:v>K47</x:v>
      </x:c>
      <x:c r="C7665" s="468"/>
      <x:c r="D7665" s="468" t="str">
        <x:v>=IF(O30="","",O30)</x:v>
      </x:c>
      <x:c r="E7665" s="468" t="str">
        <x:v>Rumus sumber</x:v>
      </x:c>
      <x:c r="F7665" s="468" t="str">
        <x:v>13 September 2026 19.01 WIB</x:v>
      </x:c>
    </x:row>
    <x:row r="7666">
      <x:c r="A7666" s="468" t="str">
        <x:v>16</x:v>
      </x:c>
      <x:c r="B7666" s="468" t="str">
        <x:v>H21</x:v>
      </x:c>
      <x:c r="C7666" s="468"/>
      <x:c r="D7666" s="468" t="str">
        <x:v>=SUM(H4:H20)</x:v>
      </x:c>
      <x:c r="E7666" s="468" t="str">
        <x:v>Rumus sumber</x:v>
      </x:c>
      <x:c r="F7666" s="468" t="str">
        <x:v>13 September 2026 19.01 WIB</x:v>
      </x:c>
    </x:row>
    <x:row r="7667">
      <x:c r="A7667" s="468" t="str">
        <x:v>17</x:v>
      </x:c>
      <x:c r="B7667" s="468" t="str">
        <x:v>H26</x:v>
      </x:c>
      <x:c r="C7667" s="468"/>
      <x:c r="D7667" s="468" t="str">
        <x:v>=SUM(H4:H25)</x:v>
      </x:c>
      <x:c r="E7667" s="468" t="str">
        <x:v>Rumus sumber</x:v>
      </x:c>
      <x:c r="F7667" s="468" t="str">
        <x:v>13 September 2026 19.01 WIB</x:v>
      </x:c>
    </x:row>
    <x:row r="7668">
      <x:c r="A7668" s="468" t="str">
        <x:v>17</x:v>
      </x:c>
      <x:c r="B7668" s="468" t="str">
        <x:v>K38</x:v>
      </x:c>
      <x:c r="C7668" s="468"/>
      <x:c r="D7668" s="468" t="str">
        <x:v>=IF(O31="","",O31)</x:v>
      </x:c>
      <x:c r="E7668" s="468" t="str">
        <x:v>Rumus sumber</x:v>
      </x:c>
      <x:c r="F7668" s="468" t="str">
        <x:v>13 September 2026 19.01 WIB</x:v>
      </x:c>
    </x:row>
    <x:row r="7669">
      <x:c r="A7669" s="468" t="str">
        <x:v>17</x:v>
      </x:c>
      <x:c r="B7669" s="468" t="str">
        <x:v>AE38</x:v>
      </x:c>
      <x:c r="C7669" s="468"/>
      <x:c r="D7669" s="468" t="str">
        <x:v>=IF(AG38="","",IF(OR(AG38="INDAH",AG38="ADDEL",AG38="AMEL",AG38="PENTIL",AG38="JIJANG"),"Admin/CS","Fotografer"))</x:v>
      </x:c>
      <x:c r="E7669" s="468" t="str">
        <x:v>Rumus sumber</x:v>
      </x:c>
      <x:c r="F7669" s="468" t="str">
        <x:v>13 September 2026 19.01 WIB</x:v>
      </x:c>
    </x:row>
    <x:row r="7670">
      <x:c r="A7670" s="468" t="str">
        <x:v>17</x:v>
      </x:c>
      <x:c r="B7670" s="468" t="str">
        <x:v>AG38</x:v>
      </x:c>
      <x:c r="C7670" s="468"/>
      <x:c r="D7670" s="468" t="str">
        <x:v>=IFERROR(K38,"")</x:v>
      </x:c>
      <x:c r="E7670" s="468" t="str">
        <x:v>Rumus sumber</x:v>
      </x:c>
      <x:c r="F7670" s="468" t="str">
        <x:v>13 September 2026 19.01 WIB</x:v>
      </x:c>
    </x:row>
    <x:row r="7671">
      <x:c r="A7671" s="468" t="str">
        <x:v>17</x:v>
      </x:c>
      <x:c r="B7671" s="468" t="str">
        <x:v>K39</x:v>
      </x:c>
      <x:c r="C7671" s="468"/>
      <x:c r="D7671" s="468" t="str">
        <x:v>=IF(O32="","",O32)</x:v>
      </x:c>
      <x:c r="E7671" s="468" t="str">
        <x:v>Rumus sumber</x:v>
      </x:c>
      <x:c r="F7671" s="468" t="str">
        <x:v>13 September 2026 19.01 WIB</x:v>
      </x:c>
    </x:row>
    <x:row r="7672">
      <x:c r="A7672" s="468" t="str">
        <x:v>17</x:v>
      </x:c>
      <x:c r="B7672" s="468" t="str">
        <x:v>AE39</x:v>
      </x:c>
      <x:c r="C7672" s="468"/>
      <x:c r="D7672" s="468" t="str">
        <x:v>=IF(AG39="","",IF(OR(AG39="INDAH",AG39="ADDEL",AG39="AMEL",AG39="PENTIL",AG39="JIJANG"),"Admin/CS","Fotografer"))</x:v>
      </x:c>
      <x:c r="E7672" s="468" t="str">
        <x:v>Rumus sumber</x:v>
      </x:c>
      <x:c r="F7672" s="468" t="str">
        <x:v>13 September 2026 19.01 WIB</x:v>
      </x:c>
    </x:row>
    <x:row r="7673">
      <x:c r="A7673" s="468" t="str">
        <x:v>17</x:v>
      </x:c>
      <x:c r="B7673" s="468" t="str">
        <x:v>AG39</x:v>
      </x:c>
      <x:c r="C7673" s="468"/>
      <x:c r="D7673" s="468" t="str">
        <x:v>=IFERROR(K39,"")</x:v>
      </x:c>
      <x:c r="E7673" s="468" t="str">
        <x:v>Rumus sumber</x:v>
      </x:c>
      <x:c r="F7673" s="468" t="str">
        <x:v>13 September 2026 19.01 WIB</x:v>
      </x:c>
    </x:row>
    <x:row r="7674">
      <x:c r="A7674" s="468" t="str">
        <x:v>17</x:v>
      </x:c>
      <x:c r="B7674" s="468" t="str">
        <x:v>K40</x:v>
      </x:c>
      <x:c r="C7674" s="468"/>
      <x:c r="D7674" s="468" t="str">
        <x:v>=IF(O33="","",O33)</x:v>
      </x:c>
      <x:c r="E7674" s="468" t="str">
        <x:v>Rumus sumber</x:v>
      </x:c>
      <x:c r="F7674" s="468" t="str">
        <x:v>13 September 2026 19.01 WIB</x:v>
      </x:c>
    </x:row>
    <x:row r="7675">
      <x:c r="A7675" s="468" t="str">
        <x:v>17</x:v>
      </x:c>
      <x:c r="B7675" s="468" t="str">
        <x:v>AE40</x:v>
      </x:c>
      <x:c r="C7675" s="468"/>
      <x:c r="D7675" s="468" t="str">
        <x:v>=IF(AG40="","",IF(OR(AG40="INDAH",AG40="ADDEL",AG40="AMEL",AG40="PENTIL",AG40="JIJANG"),"Admin/CS","Fotografer"))</x:v>
      </x:c>
      <x:c r="E7675" s="468" t="str">
        <x:v>Rumus sumber</x:v>
      </x:c>
      <x:c r="F7675" s="468" t="str">
        <x:v>13 September 2026 19.01 WIB</x:v>
      </x:c>
    </x:row>
    <x:row r="7676">
      <x:c r="A7676" s="468" t="str">
        <x:v>17</x:v>
      </x:c>
      <x:c r="B7676" s="468" t="str">
        <x:v>AG40</x:v>
      </x:c>
      <x:c r="C7676" s="468"/>
      <x:c r="D7676" s="468" t="str">
        <x:v>=IFERROR(K40,"")</x:v>
      </x:c>
      <x:c r="E7676" s="468" t="str">
        <x:v>Rumus sumber</x:v>
      </x:c>
      <x:c r="F7676" s="468" t="str">
        <x:v>13 September 2026 19.01 WIB</x:v>
      </x:c>
    </x:row>
    <x:row r="7677">
      <x:c r="A7677" s="468" t="str">
        <x:v>17</x:v>
      </x:c>
      <x:c r="B7677" s="468" t="str">
        <x:v>K48</x:v>
      </x:c>
      <x:c r="C7677" s="468"/>
      <x:c r="D7677" s="468" t="str">
        <x:v>=IF(O31="","",O31)</x:v>
      </x:c>
      <x:c r="E7677" s="468" t="str">
        <x:v>Rumus sumber</x:v>
      </x:c>
      <x:c r="F7677" s="468" t="str">
        <x:v>13 September 2026 19.01 WIB</x:v>
      </x:c>
    </x:row>
    <x:row r="7678">
      <x:c r="A7678" s="468" t="str">
        <x:v>18</x:v>
      </x:c>
      <x:c r="B7678" s="468" t="str">
        <x:v>H26</x:v>
      </x:c>
      <x:c r="C7678" s="468"/>
      <x:c r="D7678" s="468" t="str">
        <x:v>=SUM(H4:H25)</x:v>
      </x:c>
      <x:c r="E7678" s="468" t="str">
        <x:v>Rumus sumber</x:v>
      </x:c>
      <x:c r="F7678" s="468" t="str">
        <x:v>13 September 2026 19.01 WIB</x:v>
      </x:c>
    </x:row>
    <x:row r="7679">
      <x:c r="A7679" s="468" t="str">
        <x:v>19</x:v>
      </x:c>
      <x:c r="B7679" s="468" t="str">
        <x:v>H19</x:v>
      </x:c>
      <x:c r="C7679" s="468"/>
      <x:c r="D7679" s="468" t="str">
        <x:v>=SUM(H4:H18)</x:v>
      </x:c>
      <x:c r="E7679" s="468" t="str">
        <x:v>Rumus sumber</x:v>
      </x:c>
      <x:c r="F7679" s="468" t="str">
        <x:v>13 September 2026 19.01 WIB</x:v>
      </x:c>
    </x:row>
    <x:row r="7680">
      <x:c r="A7680" s="468" t="str">
        <x:v>20</x:v>
      </x:c>
      <x:c r="B7680" s="468" t="str">
        <x:v>H24</x:v>
      </x:c>
      <x:c r="C7680" s="468"/>
      <x:c r="D7680" s="468" t="str">
        <x:v>=SUM(H4:H23)</x:v>
      </x:c>
      <x:c r="E7680" s="468" t="str">
        <x:v>Rumus sumber</x:v>
      </x:c>
      <x:c r="F7680" s="468" t="str">
        <x:v>13 September 2026 19.01 WIB</x:v>
      </x:c>
    </x:row>
    <x:row r="7681">
      <x:c r="A7681" s="468" t="str">
        <x:v>21</x:v>
      </x:c>
      <x:c r="B7681" s="468" t="str">
        <x:v>H19</x:v>
      </x:c>
      <x:c r="C7681" s="468"/>
      <x:c r="D7681" s="468" t="str">
        <x:v>=SUM(H4:H18)</x:v>
      </x:c>
      <x:c r="E7681" s="468" t="str">
        <x:v>Rumus sumber</x:v>
      </x:c>
      <x:c r="F7681" s="468" t="str">
        <x:v>13 September 2026 19.01 WIB</x:v>
      </x:c>
    </x:row>
    <x:row r="7682">
      <x:c r="A7682" s="468" t="str">
        <x:v>22</x:v>
      </x:c>
      <x:c r="B7682" s="468" t="str">
        <x:v>H25</x:v>
      </x:c>
      <x:c r="C7682" s="468"/>
      <x:c r="D7682" s="468" t="str">
        <x:v>=SUM(H4:H24)</x:v>
      </x:c>
      <x:c r="E7682" s="468" t="str">
        <x:v>Rumus sumber</x:v>
      </x:c>
      <x:c r="F7682" s="468" t="str">
        <x:v>13 September 2026 19.01 WIB</x:v>
      </x:c>
    </x:row>
    <x:row r="7683">
      <x:c r="A7683" s="468" t="str">
        <x:v>23</x:v>
      </x:c>
      <x:c r="B7683" s="468" t="str">
        <x:v>H35</x:v>
      </x:c>
      <x:c r="C7683" s="468"/>
      <x:c r="D7683" s="468" t="str">
        <x:v>=SUM(H4:H34)</x:v>
      </x:c>
      <x:c r="E7683" s="468" t="str">
        <x:v>Rumus sumber</x:v>
      </x:c>
      <x:c r="F7683" s="468" t="str">
        <x:v>13 September 2026 19.01 WIB</x:v>
      </x:c>
    </x:row>
    <x:row r="7684">
      <x:c r="A7684" s="468" t="str">
        <x:v>23</x:v>
      </x:c>
      <x:c r="B7684" s="468" t="str">
        <x:v>K47</x:v>
      </x:c>
      <x:c r="C7684" s="468"/>
      <x:c r="D7684" s="468" t="str">
        <x:v>=IF(O40="","",O40)</x:v>
      </x:c>
      <x:c r="E7684" s="468" t="str">
        <x:v>Rumus sumber</x:v>
      </x:c>
      <x:c r="F7684" s="468" t="str">
        <x:v>13 September 2026 19.01 WIB</x:v>
      </x:c>
    </x:row>
    <x:row r="7685">
      <x:c r="A7685" s="468" t="str">
        <x:v>23</x:v>
      </x:c>
      <x:c r="B7685" s="468" t="str">
        <x:v>AE47</x:v>
      </x:c>
      <x:c r="C7685" s="468"/>
      <x:c r="D7685" s="468" t="str">
        <x:v>=IF(AG47="","",IF(OR(AG47="INDAH",AG47="ADDEL",AG47="AMEL",AG47="PENTIL",AG47="JIJANG"),"Admin/CS","Fotografer"))</x:v>
      </x:c>
      <x:c r="E7685" s="468" t="str">
        <x:v>Rumus sumber</x:v>
      </x:c>
      <x:c r="F7685" s="468" t="str">
        <x:v>13 September 2026 19.01 WIB</x:v>
      </x:c>
    </x:row>
    <x:row r="7686">
      <x:c r="A7686" s="468" t="str">
        <x:v>23</x:v>
      </x:c>
      <x:c r="B7686" s="468" t="str">
        <x:v>AG47</x:v>
      </x:c>
      <x:c r="C7686" s="468"/>
      <x:c r="D7686" s="468" t="str">
        <x:v>=IFERROR(K47,"")</x:v>
      </x:c>
      <x:c r="E7686" s="468" t="str">
        <x:v>Rumus sumber</x:v>
      </x:c>
      <x:c r="F7686" s="468" t="str">
        <x:v>13 September 2026 19.01 WIB</x:v>
      </x:c>
    </x:row>
    <x:row r="7687">
      <x:c r="A7687" s="468" t="str">
        <x:v>23</x:v>
      </x:c>
      <x:c r="B7687" s="468" t="str">
        <x:v>K48</x:v>
      </x:c>
      <x:c r="C7687" s="468"/>
      <x:c r="D7687" s="468" t="str">
        <x:v>=IF(O41="","",O41)</x:v>
      </x:c>
      <x:c r="E7687" s="468" t="str">
        <x:v>Rumus sumber</x:v>
      </x:c>
      <x:c r="F7687" s="468" t="str">
        <x:v>13 September 2026 19.01 WIB</x:v>
      </x:c>
    </x:row>
    <x:row r="7688">
      <x:c r="A7688" s="468" t="str">
        <x:v>23</x:v>
      </x:c>
      <x:c r="B7688" s="468" t="str">
        <x:v>AE48</x:v>
      </x:c>
      <x:c r="C7688" s="468"/>
      <x:c r="D7688" s="468" t="str">
        <x:v>=IF(AG48="","",IF(OR(AG48="INDAH",AG48="ADDEL",AG48="AMEL",AG48="PENTIL",AG48="JIJANG"),"Admin/CS","Fotografer"))</x:v>
      </x:c>
      <x:c r="E7688" s="468" t="str">
        <x:v>Rumus sumber</x:v>
      </x:c>
      <x:c r="F7688" s="468" t="str">
        <x:v>13 September 2026 19.01 WIB</x:v>
      </x:c>
    </x:row>
    <x:row r="7689">
      <x:c r="A7689" s="468" t="str">
        <x:v>23</x:v>
      </x:c>
      <x:c r="B7689" s="468" t="str">
        <x:v>AG48</x:v>
      </x:c>
      <x:c r="C7689" s="468"/>
      <x:c r="D7689" s="468" t="str">
        <x:v>=IFERROR(K48,"")</x:v>
      </x:c>
      <x:c r="E7689" s="468" t="str">
        <x:v>Rumus sumber</x:v>
      </x:c>
      <x:c r="F7689" s="468" t="str">
        <x:v>13 September 2026 19.01 WIB</x:v>
      </x:c>
    </x:row>
    <x:row r="7690">
      <x:c r="A7690" s="468" t="str">
        <x:v>23</x:v>
      </x:c>
      <x:c r="B7690" s="468" t="str">
        <x:v>K49</x:v>
      </x:c>
      <x:c r="C7690" s="468"/>
      <x:c r="D7690" s="468" t="str">
        <x:v>=IF(O42="","",O42)</x:v>
      </x:c>
      <x:c r="E7690" s="468" t="str">
        <x:v>Rumus sumber</x:v>
      </x:c>
      <x:c r="F7690" s="468" t="str">
        <x:v>13 September 2026 19.01 WIB</x:v>
      </x:c>
    </x:row>
    <x:row r="7691">
      <x:c r="A7691" s="468" t="str">
        <x:v>23</x:v>
      </x:c>
      <x:c r="B7691" s="468" t="str">
        <x:v>AE49</x:v>
      </x:c>
      <x:c r="C7691" s="468"/>
      <x:c r="D7691" s="468" t="str">
        <x:v>=IF(AG49="","",IF(OR(AG49="INDAH",AG49="ADDEL",AG49="AMEL",AG49="PENTIL",AG49="JIJANG"),"Admin/CS","Fotografer"))</x:v>
      </x:c>
      <x:c r="E7691" s="468" t="str">
        <x:v>Rumus sumber</x:v>
      </x:c>
      <x:c r="F7691" s="468" t="str">
        <x:v>13 September 2026 19.01 WIB</x:v>
      </x:c>
    </x:row>
    <x:row r="7692">
      <x:c r="A7692" s="468" t="str">
        <x:v>23</x:v>
      </x:c>
      <x:c r="B7692" s="468" t="str">
        <x:v>AG49</x:v>
      </x:c>
      <x:c r="C7692" s="468"/>
      <x:c r="D7692" s="468" t="str">
        <x:v>=IFERROR(K49,"")</x:v>
      </x:c>
      <x:c r="E7692" s="468" t="str">
        <x:v>Rumus sumber</x:v>
      </x:c>
      <x:c r="F7692" s="468" t="str">
        <x:v>13 September 2026 19.01 WIB</x:v>
      </x:c>
    </x:row>
    <x:row r="7693">
      <x:c r="A7693" s="468" t="str">
        <x:v>23</x:v>
      </x:c>
      <x:c r="B7693" s="468" t="str">
        <x:v>K57</x:v>
      </x:c>
      <x:c r="C7693" s="468"/>
      <x:c r="D7693" s="468" t="str">
        <x:v>=IF(O40="","",O40)</x:v>
      </x:c>
      <x:c r="E7693" s="468" t="str">
        <x:v>Rumus sumber</x:v>
      </x:c>
      <x:c r="F7693" s="468" t="str">
        <x:v>13 September 2026 19.01 WIB</x:v>
      </x:c>
    </x:row>
    <x:row r="7694">
      <x:c r="A7694" s="468" t="str">
        <x:v>24</x:v>
      </x:c>
      <x:c r="B7694" s="468" t="str">
        <x:v>H28</x:v>
      </x:c>
      <x:c r="C7694" s="468"/>
      <x:c r="D7694" s="468" t="str">
        <x:v>=SUM(H4:H27)</x:v>
      </x:c>
      <x:c r="E7694" s="468" t="str">
        <x:v>Rumus sumber</x:v>
      </x:c>
      <x:c r="F7694" s="468" t="str">
        <x:v>13 September 2026 19.01 WIB</x:v>
      </x:c>
    </x:row>
    <x:row r="7695">
      <x:c r="A7695" s="468" t="str">
        <x:v>25</x:v>
      </x:c>
      <x:c r="B7695" s="468" t="str">
        <x:v>H22</x:v>
      </x:c>
      <x:c r="C7695" s="468"/>
      <x:c r="D7695" s="468" t="str">
        <x:v>=SUM(H4:H21)</x:v>
      </x:c>
      <x:c r="E7695" s="468" t="str">
        <x:v>Rumus sumber</x:v>
      </x:c>
      <x:c r="F7695" s="468" t="str">
        <x:v>13 September 2026 19.01 WIB</x:v>
      </x:c>
    </x:row>
    <x:row r="7696">
      <x:c r="A7696" s="468" t="str">
        <x:v>26</x:v>
      </x:c>
      <x:c r="B7696" s="468" t="str">
        <x:v>H26</x:v>
      </x:c>
      <x:c r="C7696" s="468"/>
      <x:c r="D7696" s="468" t="str">
        <x:v>=SUM(H4:H25)</x:v>
      </x:c>
      <x:c r="E7696" s="468" t="str">
        <x:v>Rumus sumber</x:v>
      </x:c>
      <x:c r="F7696" s="468" t="str">
        <x:v>13 September 2026 19.01 WIB</x:v>
      </x:c>
    </x:row>
    <x:row r="7697">
      <x:c r="A7697" s="468" t="str">
        <x:v>27</x:v>
      </x:c>
      <x:c r="B7697" s="468" t="str">
        <x:v>H31</x:v>
      </x:c>
      <x:c r="C7697" s="468"/>
      <x:c r="D7697" s="468" t="str">
        <x:v>=SUM(H4:H30)</x:v>
      </x:c>
      <x:c r="E7697" s="468" t="str">
        <x:v>Rumus sumber</x:v>
      </x:c>
      <x:c r="F7697" s="468" t="str">
        <x:v>13 September 2026 19.01 WIB</x:v>
      </x:c>
    </x:row>
    <x:row r="7698">
      <x:c r="A7698" s="468" t="str">
        <x:v>28</x:v>
      </x:c>
      <x:c r="B7698" s="468" t="str">
        <x:v>H26</x:v>
      </x:c>
      <x:c r="C7698" s="468"/>
      <x:c r="D7698" s="468" t="str">
        <x:v>=SUM(H4:H25)</x:v>
      </x:c>
      <x:c r="E7698" s="468" t="str">
        <x:v>Rumus sumber</x:v>
      </x:c>
      <x:c r="F7698" s="468" t="str">
        <x:v>13 September 2026 19.01 WIB</x:v>
      </x:c>
    </x:row>
    <x:row r="7699">
      <x:c r="A7699" s="468" t="str">
        <x:v>29</x:v>
      </x:c>
      <x:c r="B7699" s="468" t="str">
        <x:v>H30</x:v>
      </x:c>
      <x:c r="C7699" s="468"/>
      <x:c r="D7699" s="468" t="str">
        <x:v>=SUM(H4:H29)</x:v>
      </x:c>
      <x:c r="E7699" s="468" t="str">
        <x:v>Rumus sumber</x:v>
      </x:c>
      <x:c r="F7699" s="468" t="str">
        <x:v>13 September 2026 19.01 WIB</x:v>
      </x:c>
    </x:row>
    <x:row r="7700">
      <x:c r="A7700" s="468" t="str">
        <x:v>30</x:v>
      </x:c>
      <x:c r="B7700" s="468" t="str">
        <x:v>H22</x:v>
      </x:c>
      <x:c r="C7700" s="468"/>
      <x:c r="D7700" s="468" t="str">
        <x:v>=SUM(H4:H21)</x:v>
      </x:c>
      <x:c r="E7700" s="468" t="str">
        <x:v>Rumus sumber</x:v>
      </x:c>
      <x:c r="F7700" s="468" t="str">
        <x:v>13 September 2026 19.01 WIB</x:v>
      </x:c>
    </x:row>
    <x:row r="7701">
      <x:c r="A7701" s="468" t="str">
        <x:v>31</x:v>
      </x:c>
      <x:c r="B7701" s="468" t="str">
        <x:v>F4</x:v>
      </x:c>
      <x:c r="C7701" s="468" t="n">
        <x:v>46266</x:v>
      </x:c>
      <x:c r="D7701" s="468" t="str">
        <x:v>2026-09-01 00:00:00</x:v>
      </x:c>
      <x:c r="E7701" s="468" t="str">
        <x:v>Nilai sumber</x:v>
      </x:c>
      <x:c r="F7701" s="468" t="str">
        <x:v>13 September 2026 19.01 WIB</x:v>
      </x:c>
    </x:row>
    <x:row r="7702">
      <x:c r="A7702" s="468" t="str">
        <x:v>31</x:v>
      </x:c>
      <x:c r="B7702" s="468" t="str">
        <x:v>F5</x:v>
      </x:c>
      <x:c r="C7702" s="468" t="n">
        <x:v>46298</x:v>
      </x:c>
      <x:c r="D7702" s="468" t="str">
        <x:v>2026-10-03 00:00:00</x:v>
      </x:c>
      <x:c r="E7702" s="468" t="str">
        <x:v>Nilai sumber</x:v>
      </x:c>
      <x:c r="F7702" s="468" t="str">
        <x:v>13 September 2026 19.01 WIB</x:v>
      </x:c>
    </x:row>
    <x:row r="7703">
      <x:c r="A7703" s="468" t="str">
        <x:v>31</x:v>
      </x:c>
      <x:c r="B7703" s="468" t="str">
        <x:v>F6</x:v>
      </x:c>
      <x:c r="C7703" s="468" t="n">
        <x:v>46291</x:v>
      </x:c>
      <x:c r="D7703" s="468" t="str">
        <x:v>2026-09-26 00:00:00</x:v>
      </x:c>
      <x:c r="E7703" s="468" t="str">
        <x:v>Nilai sumber</x:v>
      </x:c>
      <x:c r="F7703" s="468" t="str">
        <x:v>13 September 2026 19.01 WIB</x:v>
      </x:c>
    </x:row>
    <x:row r="7704">
      <x:c r="A7704" s="468" t="str">
        <x:v>31</x:v>
      </x:c>
      <x:c r="B7704" s="468" t="str">
        <x:v>F8</x:v>
      </x:c>
      <x:c r="C7704" s="468" t="n">
        <x:v>46268</x:v>
      </x:c>
      <x:c r="D7704" s="468" t="str">
        <x:v>2026-09-03 00:00:00</x:v>
      </x:c>
      <x:c r="E7704" s="468" t="str">
        <x:v>Nilai sumber</x:v>
      </x:c>
      <x:c r="F7704" s="468" t="str">
        <x:v>13 September 2026 19.01 WIB</x:v>
      </x:c>
    </x:row>
    <x:row r="7705">
      <x:c r="A7705" s="468" t="str">
        <x:v>31</x:v>
      </x:c>
      <x:c r="B7705" s="468" t="str">
        <x:v>F9</x:v>
      </x:c>
      <x:c r="C7705" s="468" t="n">
        <x:v>46267</x:v>
      </x:c>
      <x:c r="D7705" s="468" t="str">
        <x:v>2026-09-02 00:00:00</x:v>
      </x:c>
      <x:c r="E7705" s="468" t="str">
        <x:v>Nilai sumber</x:v>
      </x:c>
      <x:c r="F7705" s="468" t="str">
        <x:v>13 September 2026 19.01 WIB</x:v>
      </x:c>
    </x:row>
    <x:row r="7706">
      <x:c r="A7706" s="468" t="str">
        <x:v>31</x:v>
      </x:c>
      <x:c r="B7706" s="468" t="str">
        <x:v>F10</x:v>
      </x:c>
      <x:c r="C7706" s="468" t="n">
        <x:v>46265</x:v>
      </x:c>
      <x:c r="D7706" s="468" t="str">
        <x:v>2026-08-31 00:00:00</x:v>
      </x:c>
      <x:c r="E7706" s="468" t="str">
        <x:v>Nilai sumber</x:v>
      </x:c>
      <x:c r="F7706" s="468" t="str">
        <x:v>13 September 2026 19.01 WIB</x:v>
      </x:c>
    </x:row>
    <x:row r="7707">
      <x:c r="A7707" s="468" t="str">
        <x:v>31</x:v>
      </x:c>
      <x:c r="B7707" s="468" t="str">
        <x:v>F11</x:v>
      </x:c>
      <x:c r="C7707" s="468" t="n">
        <x:v>46271</x:v>
      </x:c>
      <x:c r="D7707" s="468" t="str">
        <x:v>2026-09-06 00:00:00</x:v>
      </x:c>
      <x:c r="E7707" s="468" t="str">
        <x:v>Nilai sumber</x:v>
      </x:c>
      <x:c r="F7707" s="468" t="str">
        <x:v>13 September 2026 19.01 WIB</x:v>
      </x:c>
    </x:row>
    <x:row r="7708">
      <x:c r="A7708" s="468" t="str">
        <x:v>31</x:v>
      </x:c>
      <x:c r="B7708" s="468" t="str">
        <x:v>F12</x:v>
      </x:c>
      <x:c r="C7708" s="468" t="n">
        <x:v>46268</x:v>
      </x:c>
      <x:c r="D7708" s="468" t="str">
        <x:v>2026-09-03 00:00:00</x:v>
      </x:c>
      <x:c r="E7708" s="468" t="str">
        <x:v>Nilai sumber</x:v>
      </x:c>
      <x:c r="F7708" s="468" t="str">
        <x:v>13 September 2026 19.01 WIB</x:v>
      </x:c>
    </x:row>
    <x:row r="7709">
      <x:c r="A7709" s="468" t="str">
        <x:v>31</x:v>
      </x:c>
      <x:c r="B7709" s="468" t="str">
        <x:v>F13</x:v>
      </x:c>
      <x:c r="C7709" s="468" t="n">
        <x:v>46265</x:v>
      </x:c>
      <x:c r="D7709" s="468" t="str">
        <x:v>2026-08-31 00:00:00</x:v>
      </x:c>
      <x:c r="E7709" s="468" t="str">
        <x:v>Nilai sumber</x:v>
      </x:c>
      <x:c r="F7709" s="468" t="str">
        <x:v>13 September 2026 19.01 WIB</x:v>
      </x:c>
    </x:row>
    <x:row r="7710">
      <x:c r="A7710" s="468" t="str">
        <x:v>31</x:v>
      </x:c>
      <x:c r="B7710" s="468" t="str">
        <x:v>F14</x:v>
      </x:c>
      <x:c r="C7710" s="468" t="n">
        <x:v>46271</x:v>
      </x:c>
      <x:c r="D7710" s="468" t="str">
        <x:v>2026-09-06 00:00:00</x:v>
      </x:c>
      <x:c r="E7710" s="468" t="str">
        <x:v>Nilai sumber</x:v>
      </x:c>
      <x:c r="F7710" s="468" t="str">
        <x:v>13 September 2026 19.01 WIB</x:v>
      </x:c>
    </x:row>
    <x:row r="7711">
      <x:c r="A7711" s="468" t="str">
        <x:v>31</x:v>
      </x:c>
      <x:c r="B7711" s="468" t="str">
        <x:v>F15</x:v>
      </x:c>
      <x:c r="C7711" s="468" t="n">
        <x:v>46298</x:v>
      </x:c>
      <x:c r="D7711" s="468" t="str">
        <x:v>2026-10-03 00:00:00</x:v>
      </x:c>
      <x:c r="E7711" s="468" t="str">
        <x:v>Nilai sumber</x:v>
      </x:c>
      <x:c r="F7711" s="468" t="str">
        <x:v>13 September 2026 19.01 WIB</x:v>
      </x:c>
    </x:row>
    <x:row r="7712">
      <x:c r="A7712" s="468" t="str">
        <x:v>31</x:v>
      </x:c>
      <x:c r="B7712" s="468" t="str">
        <x:v>F16</x:v>
      </x:c>
      <x:c r="C7712" s="468" t="n">
        <x:v>46265</x:v>
      </x:c>
      <x:c r="D7712" s="468" t="str">
        <x:v>2026-08-31 00:00:00</x:v>
      </x:c>
      <x:c r="E7712" s="468" t="str">
        <x:v>Nilai sumber</x:v>
      </x:c>
      <x:c r="F7712" s="468" t="str">
        <x:v>13 September 2026 19.01 WIB</x:v>
      </x:c>
    </x:row>
    <x:row r="7713">
      <x:c r="A7713" s="468" t="str">
        <x:v>31</x:v>
      </x:c>
      <x:c r="B7713" s="468" t="str">
        <x:v>F20</x:v>
      </x:c>
      <x:c r="C7713" s="468" t="n">
        <x:v>46273</x:v>
      </x:c>
      <x:c r="D7713" s="468" t="str">
        <x:v>2026-09-08 00:00:00</x:v>
      </x:c>
      <x:c r="E7713" s="468" t="str">
        <x:v>Nilai sumber</x:v>
      </x:c>
      <x:c r="F7713" s="468" t="str">
        <x:v>13 September 2026 19.01 WIB</x:v>
      </x:c>
    </x:row>
    <x:row r="7714">
      <x:c r="A7714" s="468" t="str">
        <x:v>31</x:v>
      </x:c>
      <x:c r="B7714" s="468" t="str">
        <x:v>F21</x:v>
      </x:c>
      <x:c r="C7714" s="468" t="n">
        <x:v>46273</x:v>
      </x:c>
      <x:c r="D7714" s="468" t="str">
        <x:v>2026-09-08 00:00:00</x:v>
      </x:c>
      <x:c r="E7714" s="468" t="str">
        <x:v>Nilai sumber</x:v>
      </x:c>
      <x:c r="F7714" s="468" t="str">
        <x:v>13 September 2026 19.01 WIB</x:v>
      </x:c>
    </x:row>
    <x:row r="7715">
      <x:c r="A7715" s="468" t="str">
        <x:v>31</x:v>
      </x:c>
      <x:c r="B7715" s="468" t="str">
        <x:v>F22</x:v>
      </x:c>
      <x:c r="C7715" s="468" t="n">
        <x:v>46266</x:v>
      </x:c>
      <x:c r="D7715" s="468" t="str">
        <x:v>2026-09-01 00:00:00</x:v>
      </x:c>
      <x:c r="E7715" s="468" t="str">
        <x:v>Nilai sumber</x:v>
      </x:c>
      <x:c r="F7715" s="468" t="str">
        <x:v>13 September 2026 19.01 WIB</x:v>
      </x:c>
    </x:row>
    <x:row r="7716">
      <x:c r="A7716" s="468" t="str">
        <x:v>31</x:v>
      </x:c>
      <x:c r="B7716" s="468" t="str">
        <x:v>F23</x:v>
      </x:c>
      <x:c r="C7716" s="468" t="n">
        <x:v>46274</x:v>
      </x:c>
      <x:c r="D7716" s="468" t="str">
        <x:v>2026-09-09 00:00:00</x:v>
      </x:c>
      <x:c r="E7716" s="468" t="str">
        <x:v>Nilai sumber</x:v>
      </x:c>
      <x:c r="F7716" s="468" t="str">
        <x:v>13 September 2026 19.01 WIB</x:v>
      </x:c>
    </x:row>
    <x:row r="7717">
      <x:c r="A7717" s="468" t="str">
        <x:v>31</x:v>
      </x:c>
      <x:c r="B7717" s="468" t="str">
        <x:v>F24</x:v>
      </x:c>
      <x:c r="C7717" s="468" t="n">
        <x:v>46273</x:v>
      </x:c>
      <x:c r="D7717" s="468" t="str">
        <x:v>2026-09-08 00:00:00</x:v>
      </x:c>
      <x:c r="E7717" s="468" t="str">
        <x:v>Nilai sumber</x:v>
      </x:c>
      <x:c r="F7717" s="468" t="str">
        <x:v>13 September 2026 19.01 WIB</x:v>
      </x:c>
    </x:row>
    <x:row r="7718">
      <x:c r="A7718" s="468" t="str">
        <x:v>31</x:v>
      </x:c>
      <x:c r="B7718" s="468" t="str">
        <x:v>F25</x:v>
      </x:c>
      <x:c r="C7718" s="468" t="n">
        <x:v>46273</x:v>
      </x:c>
      <x:c r="D7718" s="468" t="str">
        <x:v>2026-09-08 00:00:00</x:v>
      </x:c>
      <x:c r="E7718" s="468" t="str">
        <x:v>Nilai sumber</x:v>
      </x:c>
      <x:c r="F7718" s="468" t="str">
        <x:v>13 September 2026 19.01 WIB</x:v>
      </x:c>
    </x:row>
    <x:row r="7719">
      <x:c r="A7719" s="468" t="str">
        <x:v>31</x:v>
      </x:c>
      <x:c r="B7719" s="468" t="str">
        <x:v>F26</x:v>
      </x:c>
      <x:c r="C7719" s="468" t="n">
        <x:v>46273</x:v>
      </x:c>
      <x:c r="D7719" s="468" t="str">
        <x:v>2026-09-08 00:00:00</x:v>
      </x:c>
      <x:c r="E7719" s="468" t="str">
        <x:v>Nilai sumber</x:v>
      </x:c>
      <x:c r="F7719" s="468" t="str">
        <x:v>13 September 2026 19.01 WIB</x:v>
      </x:c>
    </x:row>
    <x:row r="7720">
      <x:c r="A7720" s="468" t="str">
        <x:v>31</x:v>
      </x:c>
      <x:c r="B7720" s="468" t="str">
        <x:v>F27</x:v>
      </x:c>
      <x:c r="C7720" s="468" t="n">
        <x:v>46274</x:v>
      </x:c>
      <x:c r="D7720" s="468" t="str">
        <x:v>2026-09-09 00:00:00</x:v>
      </x:c>
      <x:c r="E7720" s="468" t="str">
        <x:v>Nilai sumber</x:v>
      </x:c>
      <x:c r="F7720" s="468" t="str">
        <x:v>13 September 2026 19.01 WIB</x:v>
      </x:c>
    </x:row>
    <x:row r="7721">
      <x:c r="A7721" s="468" t="str">
        <x:v>31</x:v>
      </x:c>
      <x:c r="B7721" s="468" t="str">
        <x:v>F28</x:v>
      </x:c>
      <x:c r="C7721" s="468" t="n">
        <x:v>46276</x:v>
      </x:c>
      <x:c r="D7721" s="468" t="str">
        <x:v>2026-09-11 00:00:00</x:v>
      </x:c>
      <x:c r="E7721" s="468" t="str">
        <x:v>Nilai sumber</x:v>
      </x:c>
      <x:c r="F7721" s="468" t="str">
        <x:v>13 September 2026 19.01 WIB</x:v>
      </x:c>
    </x:row>
    <x:row r="7722">
      <x:c r="A7722" s="468" t="str">
        <x:v>31</x:v>
      </x:c>
      <x:c r="B7722" s="468" t="str">
        <x:v>F29</x:v>
      </x:c>
      <x:c r="C7722" s="468" t="n">
        <x:v>46274</x:v>
      </x:c>
      <x:c r="D7722" s="468" t="str">
        <x:v>2026-09-09 00:00:00</x:v>
      </x:c>
      <x:c r="E7722" s="468" t="str">
        <x:v>Nilai sumber</x:v>
      </x:c>
      <x:c r="F7722" s="468" t="str">
        <x:v>13 September 2026 19.01 WIB</x:v>
      </x:c>
    </x:row>
    <x:row r="7723">
      <x:c r="A7723" s="468" t="str">
        <x:v>31</x:v>
      </x:c>
      <x:c r="B7723" s="468" t="str">
        <x:v>F30</x:v>
      </x:c>
      <x:c r="C7723" s="468" t="n">
        <x:v>46274</x:v>
      </x:c>
      <x:c r="D7723" s="468" t="str">
        <x:v>2026-09-09 00:00:00</x:v>
      </x:c>
      <x:c r="E7723" s="468" t="str">
        <x:v>Nilai sumber</x:v>
      </x:c>
      <x:c r="F7723" s="468" t="str">
        <x:v>13 September 2026 19.01 WIB</x:v>
      </x:c>
    </x:row>
    <x:row r="7724">
      <x:c r="A7724" s="468" t="str">
        <x:v>31</x:v>
      </x:c>
      <x:c r="B7724" s="468" t="str">
        <x:v>F31</x:v>
      </x:c>
      <x:c r="C7724" s="468" t="n">
        <x:v>46273</x:v>
      </x:c>
      <x:c r="D7724" s="468" t="str">
        <x:v>2026-09-08 00:00:00</x:v>
      </x:c>
      <x:c r="E7724" s="468" t="str">
        <x:v>Nilai sumber</x:v>
      </x:c>
      <x:c r="F7724" s="468" t="str">
        <x:v>13 September 2026 19.01 WIB</x:v>
      </x:c>
    </x:row>
    <x:row r="7725">
      <x:c r="A7725" s="468" t="str">
        <x:v>31</x:v>
      </x:c>
      <x:c r="B7725" s="468" t="str">
        <x:v>F32</x:v>
      </x:c>
      <x:c r="C7725" s="468" t="n">
        <x:v>46273</x:v>
      </x:c>
      <x:c r="D7725" s="468" t="str">
        <x:v>2026-09-08 00:00:00</x:v>
      </x:c>
      <x:c r="E7725" s="468" t="str">
        <x:v>Nilai sumber</x:v>
      </x:c>
      <x:c r="F7725" s="468" t="str">
        <x:v>13 September 2026 19.01 WIB</x:v>
      </x:c>
    </x:row>
    <x:row r="7726">
      <x:c r="A7726" s="468" t="str">
        <x:v>31</x:v>
      </x:c>
      <x:c r="B7726" s="468" t="str">
        <x:v>F33</x:v>
      </x:c>
      <x:c r="C7726" s="468" t="n">
        <x:v>46270</x:v>
      </x:c>
      <x:c r="D7726" s="468" t="str">
        <x:v>2026-09-05 00:00:00</x:v>
      </x:c>
      <x:c r="E7726" s="468" t="str">
        <x:v>Nilai sumber</x:v>
      </x:c>
      <x:c r="F7726" s="468" t="str">
        <x:v>13 September 2026 19.01 WIB</x:v>
      </x:c>
    </x:row>
    <x:row r="7727">
      <x:c r="A7727" s="468" t="str">
        <x:v>31</x:v>
      </x:c>
      <x:c r="B7727" s="468" t="str">
        <x:v>F34</x:v>
      </x:c>
      <x:c r="C7727" s="468" t="n">
        <x:v>46273</x:v>
      </x:c>
      <x:c r="D7727" s="468" t="str">
        <x:v>2026-09-08 00:00:00</x:v>
      </x:c>
      <x:c r="E7727" s="468" t="str">
        <x:v>Nilai sumber</x:v>
      </x:c>
      <x:c r="F7727" s="468" t="str">
        <x:v>13 September 2026 19.01 WIB</x:v>
      </x:c>
    </x:row>
    <x:row r="7728">
      <x:c r="A7728" s="468" t="str">
        <x:v>31</x:v>
      </x:c>
      <x:c r="B7728" s="468" t="str">
        <x:v>F35</x:v>
      </x:c>
      <x:c r="C7728" s="468" t="n">
        <x:v>46274</x:v>
      </x:c>
      <x:c r="D7728" s="468" t="str">
        <x:v>2026-09-09 00:00:00</x:v>
      </x:c>
      <x:c r="E7728" s="468" t="str">
        <x:v>Nilai sumber</x:v>
      </x:c>
      <x:c r="F7728" s="468" t="str">
        <x:v>13 September 2026 19.01 WIB</x:v>
      </x:c>
    </x:row>
    <x:row r="7729">
      <x:c r="A7729" s="468" t="str">
        <x:v>31</x:v>
      </x:c>
      <x:c r="B7729" s="468" t="str">
        <x:v>F36</x:v>
      </x:c>
      <x:c r="C7729" s="468" t="n">
        <x:v>46273</x:v>
      </x:c>
      <x:c r="D7729" s="468" t="str">
        <x:v>2026-09-08 00:00:00</x:v>
      </x:c>
      <x:c r="E7729" s="468" t="str">
        <x:v>Nilai sumber</x:v>
      </x:c>
      <x:c r="F7729" s="468" t="str">
        <x:v>13 September 2026 19.01 WIB</x:v>
      </x:c>
    </x:row>
    <x:row r="7730">
      <x:c r="A7730" s="468" t="str">
        <x:v>31</x:v>
      </x:c>
      <x:c r="B7730" s="468" t="str">
        <x:v>F38</x:v>
      </x:c>
      <x:c r="C7730" s="468" t="n">
        <x:v>46268</x:v>
      </x:c>
      <x:c r="D7730" s="468" t="str">
        <x:v>2026-09-03 00:00:00</x:v>
      </x:c>
      <x:c r="E7730" s="468" t="str">
        <x:v>Nilai sumber</x:v>
      </x:c>
      <x:c r="F7730" s="468" t="str">
        <x:v>13 September 2026 19.01 WIB</x:v>
      </x:c>
    </x:row>
    <x:row r="7731">
      <x:c r="A7731" s="468" t="str">
        <x:v>31</x:v>
      </x:c>
      <x:c r="B7731" s="468" t="str">
        <x:v>F39</x:v>
      </x:c>
      <x:c r="C7731" s="468" t="n">
        <x:v>46274</x:v>
      </x:c>
      <x:c r="D7731" s="468" t="str">
        <x:v>2026-09-09 00:00:00</x:v>
      </x:c>
      <x:c r="E7731" s="468" t="str">
        <x:v>Nilai sumber</x:v>
      </x:c>
      <x:c r="F7731" s="468" t="str">
        <x:v>13 September 2026 19.01 WIB</x:v>
      </x:c>
    </x:row>
    <x:row r="7732">
      <x:c r="A7732" s="468" t="str">
        <x:v>31</x:v>
      </x:c>
      <x:c r="B7732" s="468" t="str">
        <x:v>F40</x:v>
      </x:c>
      <x:c r="C7732" s="468" t="n">
        <x:v>46274</x:v>
      </x:c>
      <x:c r="D7732" s="468" t="str">
        <x:v>2026-09-09 00:00:00</x:v>
      </x:c>
      <x:c r="E7732" s="468" t="str">
        <x:v>Nilai sumber</x:v>
      </x:c>
      <x:c r="F7732" s="468" t="str">
        <x:v>13 September 2026 19.01 WIB</x:v>
      </x:c>
    </x:row>
    <x:row r="7733">
      <x:c r="A7733" s="468" t="str">
        <x:v>31</x:v>
      </x:c>
      <x:c r="B7733" s="468" t="str">
        <x:v>H42</x:v>
      </x:c>
      <x:c r="C7733" s="468"/>
      <x:c r="D7733" s="468" t="str">
        <x:v>=SUM(H4:H41)</x:v>
      </x:c>
      <x:c r="E7733" s="468" t="str">
        <x:v>Rumus sumber</x:v>
      </x:c>
      <x:c r="F7733" s="468" t="str">
        <x:v>13 September 2026 19.01 WIB</x:v>
      </x:c>
    </x:row>
    <x:row r="7734">
      <x:c r="A7734" s="468" t="str">
        <x:v>31</x:v>
      </x:c>
      <x:c r="B7734" s="468" t="str">
        <x:v>K57</x:v>
      </x:c>
      <x:c r="C7734" s="468"/>
      <x:c r="D7734" s="468" t="str">
        <x:v>=IF(O48="","",O48)</x:v>
      </x:c>
      <x:c r="E7734" s="468" t="str">
        <x:v>Rumus sumber</x:v>
      </x:c>
      <x:c r="F7734" s="468" t="str">
        <x:v>13 September 2026 19.01 WIB</x:v>
      </x:c>
    </x:row>
    <x:row r="7735">
      <x:c r="A7735" s="468" t="str">
        <x:v>31</x:v>
      </x:c>
      <x:c r="B7735" s="468" t="str">
        <x:v>AC57</x:v>
      </x:c>
      <x:c r="C7735" s="468"/>
      <x:c r="D7735" s="468" t="str">
        <x:v>=IF(AG57="","",IF(COUNT(L57:P57)&lt;5,"",L57/5*20+M57/5*25+N57/5*25+O57/5*15+P57/5*15))</x:v>
      </x:c>
      <x:c r="E7735" s="468" t="str">
        <x:v>Rumus sumber</x:v>
      </x:c>
      <x:c r="F7735" s="468" t="str">
        <x:v>13 September 2026 19.01 WIB</x:v>
      </x:c>
    </x:row>
    <x:row r="7736">
      <x:c r="A7736" s="468" t="str">
        <x:v>31</x:v>
      </x:c>
      <x:c r="B7736" s="468" t="str">
        <x:v>AD57</x:v>
      </x:c>
      <x:c r="C7736" s="468"/>
      <x:c r="D7736" s="468" t="str">
        <x:v>=IF(AC57="","",IF(AC57&gt;=90,"Sangat Baik",IF(AC57&gt;=80,"Baik",IF(AC57&gt;=70,"Coaching","Underperform"))))</x:v>
      </x:c>
      <x:c r="E7736" s="468" t="str">
        <x:v>Rumus sumber</x:v>
      </x:c>
      <x:c r="F7736" s="468" t="str">
        <x:v>13 September 2026 19.01 WIB</x:v>
      </x:c>
    </x:row>
    <x:row r="7737">
      <x:c r="A7737" s="468" t="str">
        <x:v>31</x:v>
      </x:c>
      <x:c r="B7737" s="468" t="str">
        <x:v>AE57</x:v>
      </x:c>
      <x:c r="C7737" s="468"/>
      <x:c r="D7737" s="468" t="str">
        <x:v>=IF(AG57="","",IF(OR(AG57="INDAH",AG57="ADDEL",AG57="AMEL",AG57="PENTIL",AG57="JIJANG"),"Admin/CS","Fotografer"))</x:v>
      </x:c>
      <x:c r="E7737" s="468" t="str">
        <x:v>Rumus sumber</x:v>
      </x:c>
      <x:c r="F7737" s="468" t="str">
        <x:v>13 September 2026 19.01 WIB</x:v>
      </x:c>
    </x:row>
    <x:row r="7738">
      <x:c r="A7738" s="468" t="str">
        <x:v>31</x:v>
      </x:c>
      <x:c r="B7738" s="468" t="str">
        <x:v>AF57</x:v>
      </x:c>
      <x:c r="C7738" s="468"/>
      <x:c r="D7738" s="468" t="str">
        <x:v>=IF(OR(AG57="",COUNT(L57:P57)&lt;5),"",1)</x:v>
      </x:c>
      <x:c r="E7738" s="468" t="str">
        <x:v>Rumus sumber</x:v>
      </x:c>
      <x:c r="F7738" s="468" t="str">
        <x:v>13 September 2026 19.01 WIB</x:v>
      </x:c>
    </x:row>
    <x:row r="7739">
      <x:c r="A7739" s="468" t="str">
        <x:v>31</x:v>
      </x:c>
      <x:c r="B7739" s="468" t="str">
        <x:v>AG57</x:v>
      </x:c>
      <x:c r="C7739" s="468"/>
      <x:c r="D7739" s="468" t="str">
        <x:v>=IFERROR(K57,"")</x:v>
      </x:c>
      <x:c r="E7739" s="468" t="str">
        <x:v>Rumus sumber</x:v>
      </x:c>
      <x:c r="F7739" s="468" t="str">
        <x:v>13 September 2026 19.01 WIB</x:v>
      </x:c>
    </x:row>
    <x:row r="7740">
      <x:c r="A7740" s="468" t="str">
        <x:v>31</x:v>
      </x:c>
      <x:c r="B7740" s="468" t="str">
        <x:v>K58</x:v>
      </x:c>
      <x:c r="C7740" s="468"/>
      <x:c r="D7740" s="468" t="str">
        <x:v>=IF(O49="","",O49)</x:v>
      </x:c>
      <x:c r="E7740" s="468" t="str">
        <x:v>Rumus sumber</x:v>
      </x:c>
      <x:c r="F7740" s="468" t="str">
        <x:v>13 September 2026 19.01 WIB</x:v>
      </x:c>
    </x:row>
    <x:row r="7741">
      <x:c r="A7741" s="468" t="str">
        <x:v>31</x:v>
      </x:c>
      <x:c r="B7741" s="468" t="str">
        <x:v>AC58</x:v>
      </x:c>
      <x:c r="C7741" s="468"/>
      <x:c r="D7741" s="468" t="str">
        <x:v>=IF(AG58="","",IF(COUNT(L58:P58)&lt;5,"",L58/5*20+M58/5*25+N58/5*25+O58/5*15+P58/5*15))</x:v>
      </x:c>
      <x:c r="E7741" s="468" t="str">
        <x:v>Rumus sumber</x:v>
      </x:c>
      <x:c r="F7741" s="468" t="str">
        <x:v>13 September 2026 19.01 WIB</x:v>
      </x:c>
    </x:row>
    <x:row r="7742">
      <x:c r="A7742" s="468" t="str">
        <x:v>31</x:v>
      </x:c>
      <x:c r="B7742" s="468" t="str">
        <x:v>AD58</x:v>
      </x:c>
      <x:c r="C7742" s="468"/>
      <x:c r="D7742" s="468" t="str">
        <x:v>=IF(AC58="","",IF(AC58&gt;=90,"Sangat Baik",IF(AC58&gt;=80,"Baik",IF(AC58&gt;=70,"Coaching","Underperform"))))</x:v>
      </x:c>
      <x:c r="E7742" s="468" t="str">
        <x:v>Rumus sumber</x:v>
      </x:c>
      <x:c r="F7742" s="468" t="str">
        <x:v>13 September 2026 19.01 WIB</x:v>
      </x:c>
    </x:row>
    <x:row r="7743">
      <x:c r="A7743" s="468" t="str">
        <x:v>31</x:v>
      </x:c>
      <x:c r="B7743" s="468" t="str">
        <x:v>AE58</x:v>
      </x:c>
      <x:c r="C7743" s="468"/>
      <x:c r="D7743" s="468" t="str">
        <x:v>=IF(AG58="","",IF(OR(AG58="INDAH",AG58="ADDEL",AG58="AMEL",AG58="PENTIL",AG58="JIJANG"),"Admin/CS","Fotografer"))</x:v>
      </x:c>
      <x:c r="E7743" s="468" t="str">
        <x:v>Rumus sumber</x:v>
      </x:c>
      <x:c r="F7743" s="468" t="str">
        <x:v>13 September 2026 19.01 WIB</x:v>
      </x:c>
    </x:row>
    <x:row r="7744">
      <x:c r="A7744" s="468" t="str">
        <x:v>31</x:v>
      </x:c>
      <x:c r="B7744" s="468" t="str">
        <x:v>AF58</x:v>
      </x:c>
      <x:c r="C7744" s="468"/>
      <x:c r="D7744" s="468" t="str">
        <x:v>=IF(OR(AG58="",COUNT(L58:P58)&lt;5),"",1)</x:v>
      </x:c>
      <x:c r="E7744" s="468" t="str">
        <x:v>Rumus sumber</x:v>
      </x:c>
      <x:c r="F7744" s="468" t="str">
        <x:v>13 September 2026 19.01 WIB</x:v>
      </x:c>
    </x:row>
    <x:row r="7745">
      <x:c r="A7745" s="468" t="str">
        <x:v>31</x:v>
      </x:c>
      <x:c r="B7745" s="468" t="str">
        <x:v>AG58</x:v>
      </x:c>
      <x:c r="C7745" s="468"/>
      <x:c r="D7745" s="468" t="str">
        <x:v>=IFERROR(K58,"")</x:v>
      </x:c>
      <x:c r="E7745" s="468" t="str">
        <x:v>Rumus sumber</x:v>
      </x:c>
      <x:c r="F7745" s="468" t="str">
        <x:v>13 September 2026 19.01 WIB</x:v>
      </x:c>
    </x:row>
    <x:row r="7746">
      <x:c r="A7746" s="468" t="str">
        <x:v>31</x:v>
      </x:c>
      <x:c r="B7746" s="468" t="str">
        <x:v>K59</x:v>
      </x:c>
      <x:c r="C7746" s="468"/>
      <x:c r="D7746" s="468" t="str">
        <x:v>=IF(O50="","",O50)</x:v>
      </x:c>
      <x:c r="E7746" s="468" t="str">
        <x:v>Rumus sumber</x:v>
      </x:c>
      <x:c r="F7746" s="468" t="str">
        <x:v>13 September 2026 19.01 WIB</x:v>
      </x:c>
    </x:row>
    <x:row r="7747">
      <x:c r="A7747" s="468" t="str">
        <x:v>31</x:v>
      </x:c>
      <x:c r="B7747" s="468" t="str">
        <x:v>AC59</x:v>
      </x:c>
      <x:c r="C7747" s="468"/>
      <x:c r="D7747" s="468" t="str">
        <x:v>=IF(AG59="","",IF(COUNT(L59:P59)&lt;5,"",L59/5*20+M59/5*25+N59/5*25+O59/5*15+P59/5*15))</x:v>
      </x:c>
      <x:c r="E7747" s="468" t="str">
        <x:v>Rumus sumber</x:v>
      </x:c>
      <x:c r="F7747" s="468" t="str">
        <x:v>13 September 2026 19.01 WIB</x:v>
      </x:c>
    </x:row>
    <x:row r="7748">
      <x:c r="A7748" s="468" t="str">
        <x:v>31</x:v>
      </x:c>
      <x:c r="B7748" s="468" t="str">
        <x:v>AD59</x:v>
      </x:c>
      <x:c r="C7748" s="468"/>
      <x:c r="D7748" s="468" t="str">
        <x:v>=IF(AC59="","",IF(AC59&gt;=90,"Sangat Baik",IF(AC59&gt;=80,"Baik",IF(AC59&gt;=70,"Coaching","Underperform"))))</x:v>
      </x:c>
      <x:c r="E7748" s="468" t="str">
        <x:v>Rumus sumber</x:v>
      </x:c>
      <x:c r="F7748" s="468" t="str">
        <x:v>13 September 2026 19.01 WIB</x:v>
      </x:c>
    </x:row>
    <x:row r="7749">
      <x:c r="A7749" s="468" t="str">
        <x:v>31</x:v>
      </x:c>
      <x:c r="B7749" s="468" t="str">
        <x:v>AE59</x:v>
      </x:c>
      <x:c r="C7749" s="468"/>
      <x:c r="D7749" s="468" t="str">
        <x:v>=IF(AG59="","",IF(OR(AG59="INDAH",AG59="ADDEL",AG59="AMEL",AG59="PENTIL",AG59="JIJANG"),"Admin/CS","Fotografer"))</x:v>
      </x:c>
      <x:c r="E7749" s="468" t="str">
        <x:v>Rumus sumber</x:v>
      </x:c>
      <x:c r="F7749" s="468" t="str">
        <x:v>13 September 2026 19.01 WIB</x:v>
      </x:c>
    </x:row>
    <x:row r="7750">
      <x:c r="A7750" s="468" t="str">
        <x:v>31</x:v>
      </x:c>
      <x:c r="B7750" s="468" t="str">
        <x:v>AF59</x:v>
      </x:c>
      <x:c r="C7750" s="468"/>
      <x:c r="D7750" s="468" t="str">
        <x:v>=IF(OR(AG59="",COUNT(L59:P59)&lt;5),"",1)</x:v>
      </x:c>
      <x:c r="E7750" s="468" t="str">
        <x:v>Rumus sumber</x:v>
      </x:c>
      <x:c r="F7750" s="468" t="str">
        <x:v>13 September 2026 19.01 WIB</x:v>
      </x:c>
    </x:row>
    <x:row r="7751">
      <x:c r="A7751" s="468" t="str">
        <x:v>31</x:v>
      </x:c>
      <x:c r="B7751" s="468" t="str">
        <x:v>AG59</x:v>
      </x:c>
      <x:c r="C7751" s="468"/>
      <x:c r="D7751" s="468" t="str">
        <x:v>=IFERROR(K59,"")</x:v>
      </x:c>
      <x:c r="E7751" s="468" t="str">
        <x:v>Rumus sumber</x:v>
      </x:c>
      <x:c r="F7751" s="468" t="str">
        <x:v>13 September 2026 19.01 WIB</x:v>
      </x:c>
    </x:row>
    <x:row r="7752">
      <x:c r="A7752" s="468" t="str">
        <x:v>31</x:v>
      </x:c>
      <x:c r="B7752" s="468" t="str">
        <x:v>K67</x:v>
      </x:c>
      <x:c r="C7752" s="468"/>
      <x:c r="D7752" s="468" t="str">
        <x:v>=IF(O48="","",O48)</x:v>
      </x:c>
      <x:c r="E7752" s="468" t="str">
        <x:v>Rumus sumber</x:v>
      </x:c>
      <x:c r="F7752" s="468" t="str">
        <x:v>13 September 2026 19.01 WIB</x:v>
      </x:c>
    </x:row>
    <x:row r="7753">
      <x:c r="A7753" s="468" t="str">
        <x:v>31</x:v>
      </x:c>
      <x:c r="B7753" s="468" t="str">
        <x:v>A78</x:v>
      </x:c>
      <x:c r="C7753" s="468" t="n">
        <x:v>99.125</x:v>
      </x:c>
      <x:c r="D7753" s="468" t="n">
        <x:v>98.96853147</x:v>
      </x:c>
      <x:c r="E7753" s="468" t="str">
        <x:v>Nilai sumber</x:v>
      </x:c>
      <x:c r="F7753" s="468" t="str">
        <x:v>13 September 2026 19.01 WIB</x:v>
      </x:c>
    </x:row>
    <x:row r="7754">
      <x:c r="A7754" s="468" t="str">
        <x:v>31</x:v>
      </x:c>
      <x:c r="B7754" s="468" t="str">
        <x:v>E78</x:v>
      </x:c>
      <x:c r="C7754" s="468" t="n">
        <x:v>99.1</x:v>
      </x:c>
      <x:c r="D7754" s="468" t="n">
        <x:v>98.94055944</x:v>
      </x:c>
      <x:c r="E7754" s="468" t="str">
        <x:v>Nilai sumber</x:v>
      </x:c>
      <x:c r="F7754" s="468" t="str">
        <x:v>13 September 2026 19.01 WIB</x:v>
      </x:c>
    </x:row>
    <x:row r="7755">
      <x:c r="A7755" s="468" t="str">
        <x:v>31</x:v>
      </x:c>
      <x:c r="B7755" s="468" t="str">
        <x:v>I78</x:v>
      </x:c>
      <x:c r="C7755" s="468" t="n">
        <x:v>99.15</x:v>
      </x:c>
      <x:c r="D7755" s="468" t="n">
        <x:v>98.9965035</x:v>
      </x:c>
      <x:c r="E7755" s="468" t="str">
        <x:v>Nilai sumber</x:v>
      </x:c>
      <x:c r="F7755" s="468" t="str">
        <x:v>13 September 2026 19.01 WIB</x:v>
      </x:c>
    </x:row>
    <x:row r="7756">
      <x:c r="A7756" s="468" t="str">
        <x:v>31</x:v>
      </x:c>
      <x:c r="B7756" s="468" t="str">
        <x:v>C84</x:v>
      </x:c>
      <x:c r="C7756" s="468" t="n">
        <x:v>10</x:v>
      </x:c>
      <x:c r="D7756" s="468" t="n">
        <x:v>11</x:v>
      </x:c>
      <x:c r="E7756" s="468" t="str">
        <x:v>Nilai sumber</x:v>
      </x:c>
      <x:c r="F7756" s="468" t="str">
        <x:v>13 September 2026 19.01 WIB</x:v>
      </x:c>
    </x:row>
    <x:row r="7757">
      <x:c r="A7757" s="468" t="str">
        <x:v>31</x:v>
      </x:c>
      <x:c r="B7757" s="468" t="str">
        <x:v>C84</x:v>
      </x:c>
      <x:c r="C7757"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$34:$AG$39,A84,'12'!$AF$34:$AF$39)+SUMIF('13'!$AG$31:$AG$36,A84,'13'!$AF$31:$AF$36)+SUMIF('14'!$AG$37:$AG$42,A84,'14'!$AF$37:$AF$42)+SUMIF('15'!$AG$36:$AG$41,A84,'15'!$AF$36:$AF$41)+SUMIF('16'!$AG$32:$AG$37,A84,'16'!$AF$32:$AF$37)+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D7757"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$36:$AG$41,A84,'13'!$AF$36:$AF$41)+SUMIF('14'!$AG$37:$AG$42,A84,'14'!$AF$37:$AF$42)+SUMIF('15'!$AG$36:$AG$41,A84,'15'!$AF$36:$AF$41)+SUMIF('16'!$AG$32:$AG$37,A84,'16'!$AF$32:$AF$37)+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E7757" s="468" t="str">
        <x:v>Rumus sumber</x:v>
      </x:c>
      <x:c r="F7757" s="468" t="str">
        <x:v>13 September 2026 19.01 WIB</x:v>
      </x:c>
    </x:row>
    <x:row r="7758">
      <x:c r="A7758" s="468" t="str">
        <x:v>31</x:v>
      </x:c>
      <x:c r="B7758" s="468" t="str">
        <x:v>D84</x:v>
      </x:c>
      <x:c r="C7758" s="468" t="n">
        <x:v>99.7</x:v>
      </x:c>
      <x:c r="D7758" s="468" t="n">
        <x:v>99.72727273</x:v>
      </x:c>
      <x:c r="E7758" s="468" t="str">
        <x:v>Nilai sumber</x:v>
      </x:c>
      <x:c r="F7758" s="468" t="str">
        <x:v>13 September 2026 19.01 WIB</x:v>
      </x:c>
    </x:row>
    <x:row r="7759">
      <x:c r="A7759" s="468" t="str">
        <x:v>31</x:v>
      </x:c>
      <x:c r="B7759" s="468" t="str">
        <x:v>D84</x:v>
      </x:c>
      <x:c r="C7759"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$34:$AG$39,A84,'12'!$AC$34:$AC$39)+SUMIF('13'!$AG$31:$AG$36,A84,'13'!$AC$31:$AC$36)+SUMIF('14'!$AG$37:$AG$42,A84,'14'!$AC$37:$AC$42)+SUMIF('15'!$AG$36:$AG$41,A84,'15'!$AC$36:$AC$41)+SUMIF('16'!$AG$32:$AG$37,A84,'16'!$AC$32:$AC$37)+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D7759"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$36:$AG$41,A84,'13'!$AC$36:$AC$41)+SUMIF('14'!$AG$37:$AG$42,A84,'14'!$AC$37:$AC$42)+SUMIF('15'!$AG$36:$AG$41,A84,'15'!$AC$36:$AC$41)+SUMIF('16'!$AG$32:$AG$37,A84,'16'!$AC$32:$AC$37)+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E7759" s="468" t="str">
        <x:v>Rumus sumber</x:v>
      </x:c>
      <x:c r="F7759" s="468" t="str">
        <x:v>13 September 2026 19.01 WIB</x:v>
      </x:c>
    </x:row>
    <x:row r="7760">
      <x:c r="A7760" s="468" t="str">
        <x:v>31</x:v>
      </x:c>
      <x:c r="B7760" s="468" t="str">
        <x:v>E84</x:v>
      </x:c>
      <x:c r="C7760"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$34:$AG$39,A84,'12'!$AD$34:$AD$39,"Underperform")+COUNTIFS('13'!$AG$31:$AG$36,A84,'13'!$AD$31:$AD$36,"Underperform")+COUNTIFS('14'!$AG$37:$AG$42,A84,'14'!$AD$37:$AD$42,"Underperform")+COUNTIFS('15'!$AG$36:$AG$41,A84,'15'!$AD$36:$AD$41,"Underperform")+COUNTIFS('16'!$AG$32:$AG$37,A84,'16'!$AD$32:$AD$37,"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D7760"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$36:$AG$41,A84,'13'!$AD$36:$AD$41,"Underperform")+COUNTIFS('14'!$AG$37:$AG$42,A84,'14'!$AD$37:$AD$42,"Underperform")+COUNTIFS('15'!$AG$36:$AG$41,A84,'15'!$AD$36:$AD$41,"Underperform")+COUNTIFS('16'!$AG$32:$AG$37,A84,'16'!$AD$32:$AD$37,"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E7760" s="468" t="str">
        <x:v>Rumus sumber</x:v>
      </x:c>
      <x:c r="F7760" s="468" t="str">
        <x:v>13 September 2026 19.01 WIB</x:v>
      </x:c>
    </x:row>
    <x:row r="7761">
      <x:c r="A7761" s="468" t="str">
        <x:v>31</x:v>
      </x:c>
      <x:c r="B7761" s="468" t="str">
        <x:v>C85</x:v>
      </x:c>
      <x:c r="C7761"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$34:$AG$39,A85,'12'!$AF$34:$AF$39)+SUMIF('13'!$AG$31:$AG$36,A85,'13'!$AF$31:$AF$36)+SUMIF('14'!$AG$37:$AG$42,A85,'14'!$AF$37:$AF$42)+SUMIF('15'!$AG$36:$AG$41,A85,'15'!$AF$36:$AF$41)+SUMIF('16'!$AG$32:$AG$37,A85,'16'!$AF$32:$AF$37)+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D7761"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$36:$AG$41,A85,'13'!$AF$36:$AF$41)+SUMIF('14'!$AG$37:$AG$42,A85,'14'!$AF$37:$AF$42)+SUMIF('15'!$AG$36:$AG$41,A85,'15'!$AF$36:$AF$41)+SUMIF('16'!$AG$32:$AG$37,A85,'16'!$AF$32:$AF$37)+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E7761" s="468" t="str">
        <x:v>Rumus sumber</x:v>
      </x:c>
      <x:c r="F7761" s="468" t="str">
        <x:v>13 September 2026 19.01 WIB</x:v>
      </x:c>
    </x:row>
    <x:row r="7762">
      <x:c r="A7762" s="468" t="str">
        <x:v>31</x:v>
      </x:c>
      <x:c r="B7762" s="468" t="str">
        <x:v>D85</x:v>
      </x:c>
      <x:c r="C7762"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$34:$AG$39,A85,'12'!$AC$34:$AC$39)+SUMIF('13'!$AG$31:$AG$36,A85,'13'!$AC$31:$AC$36)+SUMIF('14'!$AG$37:$AG$42,A85,'14'!$AC$37:$AC$42)+SUMIF('15'!$AG$36:$AG$41,A85,'15'!$AC$36:$AC$41)+SUMIF('16'!$AG$32:$AG$37,A85,'16'!$AC$32:$AC$37)+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D7762"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$36:$AG$41,A85,'13'!$AC$36:$AC$41)+SUMIF('14'!$AG$37:$AG$42,A85,'14'!$AC$37:$AC$42)+SUMIF('15'!$AG$36:$AG$41,A85,'15'!$AC$36:$AC$41)+SUMIF('16'!$AG$32:$AG$37,A85,'16'!$AC$32:$AC$37)+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E7762" s="468" t="str">
        <x:v>Rumus sumber</x:v>
      </x:c>
      <x:c r="F7762" s="468" t="str">
        <x:v>13 September 2026 19.01 WIB</x:v>
      </x:c>
    </x:row>
    <x:row r="7763">
      <x:c r="A7763" s="468" t="str">
        <x:v>31</x:v>
      </x:c>
      <x:c r="B7763" s="468" t="str">
        <x:v>E85</x:v>
      </x:c>
      <x:c r="C7763"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$34:$AG$39,A85,'12'!$AD$34:$AD$39,"Underperform")+COUNTIFS('13'!$AG$31:$AG$36,A85,'13'!$AD$31:$AD$36,"Underperform")+COUNTIFS('14'!$AG$37:$AG$42,A85,'14'!$AD$37:$AD$42,"Underperform")+COUNTIFS('15'!$AG$36:$AG$41,A85,'15'!$AD$36:$AD$41,"Underperform")+COUNTIFS('16'!$AG$32:$AG$37,A85,'16'!$AD$32:$AD$37,"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D7763"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$36:$AG$41,A85,'13'!$AD$36:$AD$41,"Underperform")+COUNTIFS('14'!$AG$37:$AG$42,A85,'14'!$AD$37:$AD$42,"Underperform")+COUNTIFS('15'!$AG$36:$AG$41,A85,'15'!$AD$36:$AD$41,"Underperform")+COUNTIFS('16'!$AG$32:$AG$37,A85,'16'!$AD$32:$AD$37,"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E7763" s="468" t="str">
        <x:v>Rumus sumber</x:v>
      </x:c>
      <x:c r="F7763" s="468" t="str">
        <x:v>13 September 2026 19.01 WIB</x:v>
      </x:c>
    </x:row>
    <x:row r="7764">
      <x:c r="A7764" s="468" t="str">
        <x:v>31</x:v>
      </x:c>
      <x:c r="B7764" s="468" t="str">
        <x:v>C86</x:v>
      </x:c>
      <x:c r="C7764" s="468" t="n">
        <x:v>10</x:v>
      </x:c>
      <x:c r="D7764" s="468" t="n">
        <x:v>13</x:v>
      </x:c>
      <x:c r="E7764" s="468" t="str">
        <x:v>Nilai sumber</x:v>
      </x:c>
      <x:c r="F7764" s="468" t="str">
        <x:v>13 September 2026 19.01 WIB</x:v>
      </x:c>
    </x:row>
    <x:row r="7765">
      <x:c r="A7765" s="468" t="str">
        <x:v>31</x:v>
      </x:c>
      <x:c r="B7765" s="468" t="str">
        <x:v>C86</x:v>
      </x:c>
      <x:c r="C7765"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$34:$AG$39,A86,'12'!$AF$34:$AF$39)+SUMIF('13'!$AG$31:$AG$36,A86,'13'!$AF$31:$AF$36)+SUMIF('14'!$AG$37:$AG$42,A86,'14'!$AF$37:$AF$42)+SUMIF('15'!$AG$36:$AG$41,A86,'15'!$AF$36:$AF$41)+SUMIF('16'!$AG$32:$AG$37,A86,'16'!$AF$32:$AF$37)+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D7765"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$36:$AG$41,A86,'13'!$AF$36:$AF$41)+SUMIF('14'!$AG$37:$AG$42,A86,'14'!$AF$37:$AF$42)+SUMIF('15'!$AG$36:$AG$41,A86,'15'!$AF$36:$AF$41)+SUMIF('16'!$AG$32:$AG$37,A86,'16'!$AF$32:$AF$37)+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E7765" s="468" t="str">
        <x:v>Rumus sumber</x:v>
      </x:c>
      <x:c r="F7765" s="468" t="str">
        <x:v>13 September 2026 19.01 WIB</x:v>
      </x:c>
    </x:row>
    <x:row r="7766">
      <x:c r="A7766" s="468" t="str">
        <x:v>31</x:v>
      </x:c>
      <x:c r="B7766" s="468" t="str">
        <x:v>D86</x:v>
      </x:c>
      <x:c r="C7766" s="468" t="n">
        <x:v>98.5</x:v>
      </x:c>
      <x:c r="D7766" s="468" t="n">
        <x:v>98.15384615</x:v>
      </x:c>
      <x:c r="E7766" s="468" t="str">
        <x:v>Nilai sumber</x:v>
      </x:c>
      <x:c r="F7766" s="468" t="str">
        <x:v>13 September 2026 19.01 WIB</x:v>
      </x:c>
    </x:row>
    <x:row r="7767">
      <x:c r="A7767" s="468" t="str">
        <x:v>31</x:v>
      </x:c>
      <x:c r="B7767" s="468" t="str">
        <x:v>D86</x:v>
      </x:c>
      <x:c r="C7767"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$34:$AG$39,A86,'12'!$AC$34:$AC$39)+SUMIF('13'!$AG$31:$AG$36,A86,'13'!$AC$31:$AC$36)+SUMIF('14'!$AG$37:$AG$42,A86,'14'!$AC$37:$AC$42)+SUMIF('15'!$AG$36:$AG$41,A86,'15'!$AC$36:$AC$41)+SUMIF('16'!$AG$32:$AG$37,A86,'16'!$AC$32:$AC$37)+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D7767"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$36:$AG$41,A86,'13'!$AC$36:$AC$41)+SUMIF('14'!$AG$37:$AG$42,A86,'14'!$AC$37:$AC$42)+SUMIF('15'!$AG$36:$AG$41,A86,'15'!$AC$36:$AC$41)+SUMIF('16'!$AG$32:$AG$37,A86,'16'!$AC$32:$AC$37)+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E7767" s="468" t="str">
        <x:v>Rumus sumber</x:v>
      </x:c>
      <x:c r="F7767" s="468" t="str">
        <x:v>13 September 2026 19.01 WIB</x:v>
      </x:c>
    </x:row>
    <x:row r="7768">
      <x:c r="A7768" s="468" t="str">
        <x:v>31</x:v>
      </x:c>
      <x:c r="B7768" s="468" t="str">
        <x:v>E86</x:v>
      </x:c>
      <x:c r="C7768"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$34:$AG$39,A86,'12'!$AD$34:$AD$39,"Underperform")+COUNTIFS('13'!$AG$31:$AG$36,A86,'13'!$AD$31:$AD$36,"Underperform")+COUNTIFS('14'!$AG$37:$AG$42,A86,'14'!$AD$37:$AD$42,"Underperform")+COUNTIFS('15'!$AG$36:$AG$41,A86,'15'!$AD$36:$AD$41,"Underperform")+COUNTIFS('16'!$AG$32:$AG$37,A86,'16'!$AD$32:$AD$37,"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D7768"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$36:$AG$41,A86,'13'!$AD$36:$AD$41,"Underperform")+COUNTIFS('14'!$AG$37:$AG$42,A86,'14'!$AD$37:$AD$42,"Underperform")+COUNTIFS('15'!$AG$36:$AG$41,A86,'15'!$AD$36:$AD$41,"Underperform")+COUNTIFS('16'!$AG$32:$AG$37,A86,'16'!$AD$32:$AD$37,"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E7768" s="468" t="str">
        <x:v>Rumus sumber</x:v>
      </x:c>
      <x:c r="F7768" s="468" t="str">
        <x:v>13 September 2026 19.01 WIB</x:v>
      </x:c>
    </x:row>
    <x:row r="7769">
      <x:c r="A7769" s="468" t="str">
        <x:v>31</x:v>
      </x:c>
      <x:c r="B7769" s="468" t="str">
        <x:v>F86</x:v>
      </x:c>
      <x:c r="C7769" s="468"/>
      <x:c r="D7769" s="468" t="str">
        <x:v>=IF(D86="","",IF(D86&gt;=90,"Sangat Baik",IF(D86&gt;=80,"Baik",IF(D86&gt;=70,"Coaching","Underperform"))))</x:v>
      </x:c>
      <x:c r="E7769" s="468" t="str">
        <x:v>Rumus sumber</x:v>
      </x:c>
      <x:c r="F7769" s="468" t="str">
        <x:v>13 September 2026 19.01 WIB</x:v>
      </x:c>
    </x:row>
    <x:row r="7770">
      <x:c r="A7770" s="468" t="str">
        <x:v>31</x:v>
      </x:c>
      <x:c r="B7770" s="468" t="str">
        <x:v>C87</x:v>
      </x:c>
      <x:c r="C7770"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$34:$AG$39,A87,'12'!$AF$34:$AF$39)+SUMIF('13'!$AG$31:$AG$36,A87,'13'!$AF$31:$AF$36)+SUMIF('14'!$AG$37:$AG$42,A87,'14'!$AF$37:$AF$42)+SUMIF('15'!$AG$36:$AG$41,A87,'15'!$AF$36:$AF$41)+SUMIF('16'!$AG$32:$AG$37,A87,'16'!$AF$32:$AF$37)+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D7770"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$36:$AG$41,A87,'13'!$AF$36:$AF$41)+SUMIF('14'!$AG$37:$AG$42,A87,'14'!$AF$37:$AF$42)+SUMIF('15'!$AG$36:$AG$41,A87,'15'!$AF$36:$AF$41)+SUMIF('16'!$AG$32:$AG$37,A87,'16'!$AF$32:$AF$37)+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E7770" s="468" t="str">
        <x:v>Rumus sumber</x:v>
      </x:c>
      <x:c r="F7770" s="468" t="str">
        <x:v>13 September 2026 19.01 WIB</x:v>
      </x:c>
    </x:row>
    <x:row r="7771">
      <x:c r="A7771" s="468" t="str">
        <x:v>31</x:v>
      </x:c>
      <x:c r="B7771" s="468" t="str">
        <x:v>D87</x:v>
      </x:c>
      <x:c r="C7771"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$34:$AG$39,A87,'12'!$AC$34:$AC$39)+SUMIF('13'!$AG$31:$AG$36,A87,'13'!$AC$31:$AC$36)+SUMIF('14'!$AG$37:$AG$42,A87,'14'!$AC$37:$AC$42)+SUMIF('15'!$AG$36:$AG$41,A87,'15'!$AC$36:$AC$41)+SUMIF('16'!$AG$32:$AG$37,A87,'16'!$AC$32:$AC$37)+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D7771"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$36:$AG$41,A87,'13'!$AC$36:$AC$41)+SUMIF('14'!$AG$37:$AG$42,A87,'14'!$AC$37:$AC$42)+SUMIF('15'!$AG$36:$AG$41,A87,'15'!$AC$36:$AC$41)+SUMIF('16'!$AG$32:$AG$37,A87,'16'!$AC$32:$AC$37)+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E7771" s="468" t="str">
        <x:v>Rumus sumber</x:v>
      </x:c>
      <x:c r="F7771" s="468" t="str">
        <x:v>13 September 2026 19.01 WIB</x:v>
      </x:c>
    </x:row>
    <x:row r="7772">
      <x:c r="A7772" s="468" t="str">
        <x:v>31</x:v>
      </x:c>
      <x:c r="B7772" s="468" t="str">
        <x:v>E87</x:v>
      </x:c>
      <x:c r="C7772"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$34:$AG$39,A87,'12'!$AD$34:$AD$39,"Underperform")+COUNTIFS('13'!$AG$31:$AG$36,A87,'13'!$AD$31:$AD$36,"Underperform")+COUNTIFS('14'!$AG$37:$AG$42,A87,'14'!$AD$37:$AD$42,"Underperform")+COUNTIFS('15'!$AG$36:$AG$41,A87,'15'!$AD$36:$AD$41,"Underperform")+COUNTIFS('16'!$AG$32:$AG$37,A87,'16'!$AD$32:$AD$37,"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D7772"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$36:$AG$41,A87,'13'!$AD$36:$AD$41,"Underperform")+COUNTIFS('14'!$AG$37:$AG$42,A87,'14'!$AD$37:$AD$42,"Underperform")+COUNTIFS('15'!$AG$36:$AG$41,A87,'15'!$AD$36:$AD$41,"Underperform")+COUNTIFS('16'!$AG$32:$AG$37,A87,'16'!$AD$32:$AD$37,"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E7772" s="468" t="str">
        <x:v>Rumus sumber</x:v>
      </x:c>
      <x:c r="F7772" s="468" t="str">
        <x:v>13 September 2026 19.01 WIB</x:v>
      </x:c>
    </x:row>
    <x:row r="7773">
      <x:c r="A7773" s="468" t="str">
        <x:v>31</x:v>
      </x:c>
      <x:c r="B7773" s="468" t="str">
        <x:v>C88</x:v>
      </x:c>
      <x:c r="C7773"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$34:$AG$39,A88,'12'!$AF$34:$AF$39)+SUMIF('13'!$AG$31:$AG$36,A88,'13'!$AF$31:$AF$36)+SUMIF('14'!$AG$37:$AG$42,A88,'14'!$AF$37:$AF$42)+SUMIF('15'!$AG$36:$AG$41,A88,'15'!$AF$36:$AF$41)+SUMIF('16'!$AG$32:$AG$37,A88,'16'!$AF$32:$AF$37)+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D7773"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$36:$AG$41,A88,'13'!$AF$36:$AF$41)+SUMIF('14'!$AG$37:$AG$42,A88,'14'!$AF$37:$AF$42)+SUMIF('15'!$AG$36:$AG$41,A88,'15'!$AF$36:$AF$41)+SUMIF('16'!$AG$32:$AG$37,A88,'16'!$AF$32:$AF$37)+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E7773" s="468" t="str">
        <x:v>Rumus sumber</x:v>
      </x:c>
      <x:c r="F7773" s="468" t="str">
        <x:v>13 September 2026 19.01 WIB</x:v>
      </x:c>
    </x:row>
    <x:row r="7774">
      <x:c r="A7774" s="468" t="str">
        <x:v>31</x:v>
      </x:c>
      <x:c r="B7774" s="468" t="str">
        <x:v>D88</x:v>
      </x:c>
      <x:c r="C7774"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$34:$AG$39,A88,'12'!$AC$34:$AC$39)+SUMIF('13'!$AG$31:$AG$36,A88,'13'!$AC$31:$AC$36)+SUMIF('14'!$AG$37:$AG$42,A88,'14'!$AC$37:$AC$42)+SUMIF('15'!$AG$36:$AG$41,A88,'15'!$AC$36:$AC$41)+SUMIF('16'!$AG$32:$AG$37,A88,'16'!$AC$32:$AC$37)+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D7774"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$36:$AG$41,A88,'13'!$AC$36:$AC$41)+SUMIF('14'!$AG$37:$AG$42,A88,'14'!$AC$37:$AC$42)+SUMIF('15'!$AG$36:$AG$41,A88,'15'!$AC$36:$AC$41)+SUMIF('16'!$AG$32:$AG$37,A88,'16'!$AC$32:$AC$37)+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E7774" s="468" t="str">
        <x:v>Rumus sumber</x:v>
      </x:c>
      <x:c r="F7774" s="468" t="str">
        <x:v>13 September 2026 19.01 WIB</x:v>
      </x:c>
    </x:row>
    <x:row r="7775">
      <x:c r="A7775" s="468" t="str">
        <x:v>31</x:v>
      </x:c>
      <x:c r="B7775" s="468" t="str">
        <x:v>E88</x:v>
      </x:c>
      <x:c r="C7775"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$34:$AG$39,A88,'12'!$AD$34:$AD$39,"Underperform")+COUNTIFS('13'!$AG$31:$AG$36,A88,'13'!$AD$31:$AD$36,"Underperform")+COUNTIFS('14'!$AG$37:$AG$42,A88,'14'!$AD$37:$AD$42,"Underperform")+COUNTIFS('15'!$AG$36:$AG$41,A88,'15'!$AD$36:$AD$41,"Underperform")+COUNTIFS('16'!$AG$32:$AG$37,A88,'16'!$AD$32:$AD$37,"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D7775"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$36:$AG$41,A88,'13'!$AD$36:$AD$41,"Underperform")+COUNTIFS('14'!$AG$37:$AG$42,A88,'14'!$AD$37:$AD$42,"Underperform")+COUNTIFS('15'!$AG$36:$AG$41,A88,'15'!$AD$36:$AD$41,"Underperform")+COUNTIFS('16'!$AG$32:$AG$37,A88,'16'!$AD$32:$AD$37,"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E7775" s="468" t="str">
        <x:v>Rumus sumber</x:v>
      </x:c>
      <x:c r="F7775" s="468" t="str">
        <x:v>13 September 2026 19.01 WIB</x:v>
      </x:c>
    </x:row>
    <x:row r="7776">
      <x:c r="A7776" s="468" t="str">
        <x:v>31</x:v>
      </x:c>
      <x:c r="B7776" s="468" t="str">
        <x:v>C89</x:v>
      </x:c>
      <x:c r="C7776"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$34:$AG$39,A89,'12'!$AF$34:$AF$39)+SUMIF('13'!$AG$31:$AG$36,A89,'13'!$AF$31:$AF$36)+SUMIF('14'!$AG$37:$AG$42,A89,'14'!$AF$37:$AF$42)+SUMIF('15'!$AG$36:$AG$41,A89,'15'!$AF$36:$AF$41)+SUMIF('16'!$AG$32:$AG$37,A89,'16'!$AF$32:$AF$37)+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D7776"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$36:$AG$41,A89,'13'!$AF$36:$AF$41)+SUMIF('14'!$AG$37:$AG$42,A89,'14'!$AF$37:$AF$42)+SUMIF('15'!$AG$36:$AG$41,A89,'15'!$AF$36:$AF$41)+SUMIF('16'!$AG$32:$AG$37,A89,'16'!$AF$32:$AF$37)+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E7776" s="468" t="str">
        <x:v>Rumus sumber</x:v>
      </x:c>
      <x:c r="F7776" s="468" t="str">
        <x:v>13 September 2026 19.01 WIB</x:v>
      </x:c>
    </x:row>
    <x:row r="7777">
      <x:c r="A7777" s="468" t="str">
        <x:v>31</x:v>
      </x:c>
      <x:c r="B7777" s="468" t="str">
        <x:v>D89</x:v>
      </x:c>
      <x:c r="C7777"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$34:$AG$39,A89,'12'!$AC$34:$AC$39)+SUMIF('13'!$AG$31:$AG$36,A89,'13'!$AC$31:$AC$36)+SUMIF('14'!$AG$37:$AG$42,A89,'14'!$AC$37:$AC$42)+SUMIF('15'!$AG$36:$AG$41,A89,'15'!$AC$36:$AC$41)+SUMIF('16'!$AG$32:$AG$37,A89,'16'!$AC$32:$AC$37)+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D7777"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$36:$AG$41,A89,'13'!$AC$36:$AC$41)+SUMIF('14'!$AG$37:$AG$42,A89,'14'!$AC$37:$AC$42)+SUMIF('15'!$AG$36:$AG$41,A89,'15'!$AC$36:$AC$41)+SUMIF('16'!$AG$32:$AG$37,A89,'16'!$AC$32:$AC$37)+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E7777" s="468" t="str">
        <x:v>Rumus sumber</x:v>
      </x:c>
      <x:c r="F7777" s="468" t="str">
        <x:v>13 September 2026 19.01 WIB</x:v>
      </x:c>
    </x:row>
    <x:row r="7778">
      <x:c r="A7778" s="468" t="str">
        <x:v>31</x:v>
      </x:c>
      <x:c r="B7778" s="468" t="str">
        <x:v>E89</x:v>
      </x:c>
      <x:c r="C7778"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$34:$AG$39,A89,'12'!$AD$34:$AD$39,"Underperform")+COUNTIFS('13'!$AG$31:$AG$36,A89,'13'!$AD$31:$AD$36,"Underperform")+COUNTIFS('14'!$AG$37:$AG$42,A89,'14'!$AD$37:$AD$42,"Underperform")+COUNTIFS('15'!$AG$36:$AG$41,A89,'15'!$AD$36:$AD$41,"Underperform")+COUNTIFS('16'!$AG$32:$AG$37,A89,'16'!$AD$32:$AD$37,"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D7778"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$36:$AG$41,A89,'13'!$AD$36:$AD$41,"Underperform")+COUNTIFS('14'!$AG$37:$AG$42,A89,'14'!$AD$37:$AD$42,"Underperform")+COUNTIFS('15'!$AG$36:$AG$41,A89,'15'!$AD$36:$AD$41,"Underperform")+COUNTIFS('16'!$AG$32:$AG$37,A89,'16'!$AD$32:$AD$37,"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E7778" s="468" t="str">
        <x:v>Rumus sumber</x:v>
      </x:c>
      <x:c r="F7778" s="468" t="str">
        <x:v>13 September 2026 19.01 WIB</x:v>
      </x:c>
    </x:row>
    <x:row r="7779">
      <x:c r="A7779" s="468" t="str">
        <x:v>31</x:v>
      </x:c>
      <x:c r="B7779" s="468" t="str">
        <x:v>C90</x:v>
      </x:c>
      <x:c r="C7779"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$34:$AG$39,A90,'12'!$AF$34:$AF$39)+SUMIF('13'!$AG$31:$AG$36,A90,'13'!$AF$31:$AF$36)+SUMIF('14'!$AG$37:$AG$42,A90,'14'!$AF$37:$AF$42)+SUMIF('15'!$AG$36:$AG$41,A90,'15'!$AF$36:$AF$41)+SUMIF('16'!$AG$32:$AG$37,A90,'16'!$AF$32:$AF$37)+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D7779"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$36:$AG$41,A90,'13'!$AF$36:$AF$41)+SUMIF('14'!$AG$37:$AG$42,A90,'14'!$AF$37:$AF$42)+SUMIF('15'!$AG$36:$AG$41,A90,'15'!$AF$36:$AF$41)+SUMIF('16'!$AG$32:$AG$37,A90,'16'!$AF$32:$AF$37)+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E7779" s="468" t="str">
        <x:v>Rumus sumber</x:v>
      </x:c>
      <x:c r="F7779" s="468" t="str">
        <x:v>13 September 2026 19.01 WIB</x:v>
      </x:c>
    </x:row>
    <x:row r="7780">
      <x:c r="A7780" s="468" t="str">
        <x:v>31</x:v>
      </x:c>
      <x:c r="B7780" s="468" t="str">
        <x:v>D90</x:v>
      </x:c>
      <x:c r="C7780"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$34:$AG$39,A90,'12'!$AC$34:$AC$39)+SUMIF('13'!$AG$31:$AG$36,A90,'13'!$AC$31:$AC$36)+SUMIF('14'!$AG$37:$AG$42,A90,'14'!$AC$37:$AC$42)+SUMIF('15'!$AG$36:$AG$41,A90,'15'!$AC$36:$AC$41)+SUMIF('16'!$AG$32:$AG$37,A90,'16'!$AC$32:$AC$37)+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D7780"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$36:$AG$41,A90,'13'!$AC$36:$AC$41)+SUMIF('14'!$AG$37:$AG$42,A90,'14'!$AC$37:$AC$42)+SUMIF('15'!$AG$36:$AG$41,A90,'15'!$AC$36:$AC$41)+SUMIF('16'!$AG$32:$AG$37,A90,'16'!$AC$32:$AC$37)+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E7780" s="468" t="str">
        <x:v>Rumus sumber</x:v>
      </x:c>
      <x:c r="F7780" s="468" t="str">
        <x:v>13 September 2026 19.01 WIB</x:v>
      </x:c>
    </x:row>
    <x:row r="7781">
      <x:c r="A7781" s="468" t="str">
        <x:v>31</x:v>
      </x:c>
      <x:c r="B7781" s="468" t="str">
        <x:v>E90</x:v>
      </x:c>
      <x:c r="C7781"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$34:$AG$39,A90,'12'!$AD$34:$AD$39,"Underperform")+COUNTIFS('13'!$AG$31:$AG$36,A90,'13'!$AD$31:$AD$36,"Underperform")+COUNTIFS('14'!$AG$37:$AG$42,A90,'14'!$AD$37:$AD$42,"Underperform")+COUNTIFS('15'!$AG$36:$AG$41,A90,'15'!$AD$36:$AD$41,"Underperform")+COUNTIFS('16'!$AG$32:$AG$37,A90,'16'!$AD$32:$AD$37,"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D7781"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$36:$AG$41,A90,'13'!$AD$36:$AD$41,"Underperform")+COUNTIFS('14'!$AG$37:$AG$42,A90,'14'!$AD$37:$AD$42,"Underperform")+COUNTIFS('15'!$AG$36:$AG$41,A90,'15'!$AD$36:$AD$41,"Underperform")+COUNTIFS('16'!$AG$32:$AG$37,A90,'16'!$AD$32:$AD$37,"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E7781" s="468" t="str">
        <x:v>Rumus sumber</x:v>
      </x:c>
      <x:c r="F7781" s="468" t="str">
        <x:v>13 September 2026 19.01 WIB</x:v>
      </x:c>
    </x:row>
    <x:row r="7782">
      <x:c r="A7782" s="468" t="str">
        <x:v>31</x:v>
      </x:c>
      <x:c r="B7782" s="468" t="str">
        <x:v>C91</x:v>
      </x:c>
      <x:c r="C7782" s="468" t="n">
        <x:v>10</x:v>
      </x:c>
      <x:c r="D7782" s="468" t="n">
        <x:v>13</x:v>
      </x:c>
      <x:c r="E7782" s="468" t="str">
        <x:v>Nilai sumber</x:v>
      </x:c>
      <x:c r="F7782" s="468" t="str">
        <x:v>13 September 2026 19.01 WIB</x:v>
      </x:c>
    </x:row>
    <x:row r="7783">
      <x:c r="A7783" s="468" t="str">
        <x:v>31</x:v>
      </x:c>
      <x:c r="B7783" s="468" t="str">
        <x:v>C91</x:v>
      </x:c>
      <x:c r="C7783"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$34:$AG$39,A91,'12'!$AF$34:$AF$39)+SUMIF('13'!$AG$31:$AG$36,A91,'13'!$AF$31:$AF$36)+SUMIF('14'!$AG$37:$AG$42,A91,'14'!$AF$37:$AF$42)+SUMIF('15'!$AG$36:$AG$41,A91,'15'!$AF$36:$AF$41)+SUMIF('16'!$AG$32:$AG$37,A91,'16'!$AF$32:$AF$37)+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D7783"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$36:$AG$41,A91,'13'!$AF$36:$AF$41)+SUMIF('14'!$AG$37:$AG$42,A91,'14'!$AF$37:$AF$42)+SUMIF('15'!$AG$36:$AG$41,A91,'15'!$AF$36:$AF$41)+SUMIF('16'!$AG$32:$AG$37,A91,'16'!$AF$32:$AF$37)+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E7783" s="468" t="str">
        <x:v>Rumus sumber</x:v>
      </x:c>
      <x:c r="F7783" s="468" t="str">
        <x:v>13 September 2026 19.01 WIB</x:v>
      </x:c>
    </x:row>
    <x:row r="7784">
      <x:c r="A7784" s="468" t="str">
        <x:v>31</x:v>
      </x:c>
      <x:c r="B7784" s="468" t="str">
        <x:v>D91</x:v>
      </x:c>
      <x:c r="C7784" s="468" t="n">
        <x:v>100</x:v>
      </x:c>
      <x:c r="D7784" s="468" t="n">
        <x:v>99.53846154</x:v>
      </x:c>
      <x:c r="E7784" s="468" t="str">
        <x:v>Nilai sumber</x:v>
      </x:c>
      <x:c r="F7784" s="468" t="str">
        <x:v>13 September 2026 19.01 WIB</x:v>
      </x:c>
    </x:row>
    <x:row r="7785">
      <x:c r="A7785" s="468" t="str">
        <x:v>31</x:v>
      </x:c>
      <x:c r="B7785" s="468" t="str">
        <x:v>D91</x:v>
      </x:c>
      <x:c r="C7785"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$34:$AG$39,A91,'12'!$AC$34:$AC$39)+SUMIF('13'!$AG$31:$AG$36,A91,'13'!$AC$31:$AC$36)+SUMIF('14'!$AG$37:$AG$42,A91,'14'!$AC$37:$AC$42)+SUMIF('15'!$AG$36:$AG$41,A91,'15'!$AC$36:$AC$41)+SUMIF('16'!$AG$32:$AG$37,A91,'16'!$AC$32:$AC$37)+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D7785"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$36:$AG$41,A91,'13'!$AC$36:$AC$41)+SUMIF('14'!$AG$37:$AG$42,A91,'14'!$AC$37:$AC$42)+SUMIF('15'!$AG$36:$AG$41,A91,'15'!$AC$36:$AC$41)+SUMIF('16'!$AG$32:$AG$37,A91,'16'!$AC$32:$AC$37)+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E7785" s="468" t="str">
        <x:v>Rumus sumber</x:v>
      </x:c>
      <x:c r="F7785" s="468" t="str">
        <x:v>13 September 2026 19.01 WIB</x:v>
      </x:c>
    </x:row>
    <x:row r="7786">
      <x:c r="A7786" s="468" t="str">
        <x:v>31</x:v>
      </x:c>
      <x:c r="B7786" s="468" t="str">
        <x:v>E91</x:v>
      </x:c>
      <x:c r="C7786"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$34:$AG$39,A91,'12'!$AD$34:$AD$39,"Underperform")+COUNTIFS('13'!$AG$31:$AG$36,A91,'13'!$AD$31:$AD$36,"Underperform")+COUNTIFS('14'!$AG$37:$AG$42,A91,'14'!$AD$37:$AD$42,"Underperform")+COUNTIFS('15'!$AG$36:$AG$41,A91,'15'!$AD$36:$AD$41,"Underperform")+COUNTIFS('16'!$AG$32:$AG$37,A91,'16'!$AD$32:$AD$37,"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D7786"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$36:$AG$41,A91,'13'!$AD$36:$AD$41,"Underperform")+COUNTIFS('14'!$AG$37:$AG$42,A91,'14'!$AD$37:$AD$42,"Underperform")+COUNTIFS('15'!$AG$36:$AG$41,A91,'15'!$AD$36:$AD$41,"Underperform")+COUNTIFS('16'!$AG$32:$AG$37,A91,'16'!$AD$32:$AD$37,"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E7786" s="468" t="str">
        <x:v>Rumus sumber</x:v>
      </x:c>
      <x:c r="F7786" s="468" t="str">
        <x:v>13 September 2026 19.01 WIB</x:v>
      </x:c>
    </x:row>
    <x:row r="7787">
      <x:c r="A7787" s="468" t="str">
        <x:v>31</x:v>
      </x:c>
      <x:c r="B7787" s="468" t="str">
        <x:v>F91</x:v>
      </x:c>
      <x:c r="C7787" s="468"/>
      <x:c r="D7787" s="468" t="str">
        <x:v>=IF(D91="","",IF(D91&gt;=90,"Sangat Baik",IF(D91&gt;=80,"Baik",IF(D91&gt;=70,"Coaching","Underperform"))))</x:v>
      </x:c>
      <x:c r="E7787" s="468" t="str">
        <x:v>Rumus sumber</x:v>
      </x:c>
      <x:c r="F7787" s="468" t="str">
        <x:v>13 September 2026 19.01 WIB</x:v>
      </x:c>
    </x:row>
    <x:row r="7788">
      <x:c r="A7788" s="468" t="str">
        <x:v>31</x:v>
      </x:c>
      <x:c r="B7788" s="468" t="str">
        <x:v>C92</x:v>
      </x:c>
      <x:c r="C7788"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$34:$AG$39,A92,'12'!$AF$34:$AF$39)+SUMIF('13'!$AG$31:$AG$36,A92,'13'!$AF$31:$AF$36)+SUMIF('14'!$AG$37:$AG$42,A92,'14'!$AF$37:$AF$42)+SUMIF('15'!$AG$36:$AG$41,A92,'15'!$AF$36:$AF$41)+SUMIF('16'!$AG$32:$AG$37,A92,'16'!$AF$32:$AF$37)+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D7788"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$36:$AG$41,A92,'13'!$AF$36:$AF$41)+SUMIF('14'!$AG$37:$AG$42,A92,'14'!$AF$37:$AF$42)+SUMIF('15'!$AG$36:$AG$41,A92,'15'!$AF$36:$AF$41)+SUMIF('16'!$AG$32:$AG$37,A92,'16'!$AF$32:$AF$37)+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E7788" s="468" t="str">
        <x:v>Rumus sumber</x:v>
      </x:c>
      <x:c r="F7788" s="468" t="str">
        <x:v>13 September 2026 19.01 WIB</x:v>
      </x:c>
    </x:row>
    <x:row r="7789">
      <x:c r="A7789" s="468" t="str">
        <x:v>31</x:v>
      </x:c>
      <x:c r="B7789" s="468" t="str">
        <x:v>D92</x:v>
      </x:c>
      <x:c r="C7789"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$34:$AG$39,A92,'12'!$AC$34:$AC$39)+SUMIF('13'!$AG$31:$AG$36,A92,'13'!$AC$31:$AC$36)+SUMIF('14'!$AG$37:$AG$42,A92,'14'!$AC$37:$AC$42)+SUMIF('15'!$AG$36:$AG$41,A92,'15'!$AC$36:$AC$41)+SUMIF('16'!$AG$32:$AG$37,A92,'16'!$AC$32:$AC$37)+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D7789"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$36:$AG$41,A92,'13'!$AC$36:$AC$41)+SUMIF('14'!$AG$37:$AG$42,A92,'14'!$AC$37:$AC$42)+SUMIF('15'!$AG$36:$AG$41,A92,'15'!$AC$36:$AC$41)+SUMIF('16'!$AG$32:$AG$37,A92,'16'!$AC$32:$AC$37)+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E7789" s="468" t="str">
        <x:v>Rumus sumber</x:v>
      </x:c>
      <x:c r="F7789" s="468" t="str">
        <x:v>13 September 2026 19.01 WIB</x:v>
      </x:c>
    </x:row>
    <x:row r="7790">
      <x:c r="A7790" s="468" t="str">
        <x:v>31</x:v>
      </x:c>
      <x:c r="B7790" s="468" t="str">
        <x:v>E92</x:v>
      </x:c>
      <x:c r="C7790"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$34:$AG$39,A92,'12'!$AD$34:$AD$39,"Underperform")+COUNTIFS('13'!$AG$31:$AG$36,A92,'13'!$AD$31:$AD$36,"Underperform")+COUNTIFS('14'!$AG$37:$AG$42,A92,'14'!$AD$37:$AD$42,"Underperform")+COUNTIFS('15'!$AG$36:$AG$41,A92,'15'!$AD$36:$AD$41,"Underperform")+COUNTIFS('16'!$AG$32:$AG$37,A92,'16'!$AD$32:$AD$37,"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D7790"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$36:$AG$41,A92,'13'!$AD$36:$AD$41,"Underperform")+COUNTIFS('14'!$AG$37:$AG$42,A92,'14'!$AD$37:$AD$42,"Underperform")+COUNTIFS('15'!$AG$36:$AG$41,A92,'15'!$AD$36:$AD$41,"Underperform")+COUNTIFS('16'!$AG$32:$AG$37,A92,'16'!$AD$32:$AD$37,"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E7790" s="468" t="str">
        <x:v>Rumus sumber</x:v>
      </x:c>
      <x:c r="F7790" s="468" t="str">
        <x:v>13 September 2026 19.01 WIB</x:v>
      </x:c>
    </x:row>
    <x:row r="7791">
      <x:c r="A7791" s="468" t="str">
        <x:v>31</x:v>
      </x:c>
      <x:c r="B7791" s="468" t="str">
        <x:v>C93</x:v>
      </x:c>
      <x:c r="C7791"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$34:$AG$39,A93,'12'!$AF$34:$AF$39)+SUMIF('13'!$AG$31:$AG$36,A93,'13'!$AF$31:$AF$36)+SUMIF('14'!$AG$37:$AG$42,A93,'14'!$AF$37:$AF$42)+SUMIF('15'!$AG$36:$AG$41,A93,'15'!$AF$36:$AF$41)+SUMIF('16'!$AG$32:$AG$37,A93,'16'!$AF$32:$AF$37)+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D7791"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$36:$AG$41,A93,'13'!$AF$36:$AF$41)+SUMIF('14'!$AG$37:$AG$42,A93,'14'!$AF$37:$AF$42)+SUMIF('15'!$AG$36:$AG$41,A93,'15'!$AF$36:$AF$41)+SUMIF('16'!$AG$32:$AG$37,A93,'16'!$AF$32:$AF$37)+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E7791" s="468" t="str">
        <x:v>Rumus sumber</x:v>
      </x:c>
      <x:c r="F7791" s="468" t="str">
        <x:v>13 September 2026 19.01 WIB</x:v>
      </x:c>
    </x:row>
    <x:row r="7792">
      <x:c r="A7792" s="468" t="str">
        <x:v>31</x:v>
      </x:c>
      <x:c r="B7792" s="468" t="str">
        <x:v>D93</x:v>
      </x:c>
      <x:c r="C7792"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$34:$AG$39,A93,'12'!$AC$34:$AC$39)+SUMIF('13'!$AG$31:$AG$36,A93,'13'!$AC$31:$AC$36)+SUMIF('14'!$AG$37:$AG$42,A93,'14'!$AC$37:$AC$42)+SUMIF('15'!$AG$36:$AG$41,A93,'15'!$AC$36:$AC$41)+SUMIF('16'!$AG$32:$AG$37,A93,'16'!$AC$32:$AC$37)+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D7792"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$36:$AG$41,A93,'13'!$AC$36:$AC$41)+SUMIF('14'!$AG$37:$AG$42,A93,'14'!$AC$37:$AC$42)+SUMIF('15'!$AG$36:$AG$41,A93,'15'!$AC$36:$AC$41)+SUMIF('16'!$AG$32:$AG$37,A93,'16'!$AC$32:$AC$37)+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E7792" s="468" t="str">
        <x:v>Rumus sumber</x:v>
      </x:c>
      <x:c r="F7792" s="468" t="str">
        <x:v>13 September 2026 19.01 WIB</x:v>
      </x:c>
    </x:row>
    <x:row r="7793">
      <x:c r="A7793" s="468" t="str">
        <x:v>31</x:v>
      </x:c>
      <x:c r="B7793" s="468" t="str">
        <x:v>E93</x:v>
      </x:c>
      <x:c r="C7793"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$34:$AG$39,A93,'12'!$AD$34:$AD$39,"Underperform")+COUNTIFS('13'!$AG$31:$AG$36,A93,'13'!$AD$31:$AD$36,"Underperform")+COUNTIFS('14'!$AG$37:$AG$42,A93,'14'!$AD$37:$AD$42,"Underperform")+COUNTIFS('15'!$AG$36:$AG$41,A93,'15'!$AD$36:$AD$41,"Underperform")+COUNTIFS('16'!$AG$32:$AG$37,A93,'16'!$AD$32:$AD$37,"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D7793"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$36:$AG$41,A93,'13'!$AD$36:$AD$41,"Underperform")+COUNTIFS('14'!$AG$37:$AG$42,A93,'14'!$AD$37:$AD$42,"Underperform")+COUNTIFS('15'!$AG$36:$AG$41,A93,'15'!$AD$36:$AD$41,"Underperform")+COUNTIFS('16'!$AG$32:$AG$37,A93,'16'!$AD$32:$AD$37,"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E7793" s="468" t="str">
        <x:v>Rumus sumber</x:v>
      </x:c>
      <x:c r="F7793" s="468" t="str">
        <x:v>13 September 2026 19.01 WIB</x:v>
      </x:c>
    </x:row>
    <x:row r="7794">
      <x:c r="A7794" s="468" t="str">
        <x:v>31</x:v>
      </x:c>
      <x:c r="B7794" s="468" t="str">
        <x:v>C94</x:v>
      </x:c>
      <x:c r="C7794" s="468" t="n">
        <x:v>10</x:v>
      </x:c>
      <x:c r="D7794" s="468" t="n">
        <x:v>11</x:v>
      </x:c>
      <x:c r="E7794" s="468" t="str">
        <x:v>Nilai sumber</x:v>
      </x:c>
      <x:c r="F7794" s="468" t="str">
        <x:v>13 September 2026 19.01 WIB</x:v>
      </x:c>
    </x:row>
    <x:row r="7795">
      <x:c r="A7795" s="468" t="str">
        <x:v>31</x:v>
      </x:c>
      <x:c r="B7795" s="468" t="str">
        <x:v>C94</x:v>
      </x:c>
      <x:c r="C7795"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$34:$AG$39,A94,'12'!$AF$34:$AF$39)+SUMIF('13'!$AG$31:$AG$36,A94,'13'!$AF$31:$AF$36)+SUMIF('14'!$AG$37:$AG$42,A94,'14'!$AF$37:$AF$42)+SUMIF('15'!$AG$36:$AG$41,A94,'15'!$AF$36:$AF$41)+SUMIF('16'!$AG$32:$AG$37,A94,'16'!$AF$32:$AF$37)+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D7795"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$36:$AG$41,A94,'13'!$AF$36:$AF$41)+SUMIF('14'!$AG$37:$AG$42,A94,'14'!$AF$37:$AF$42)+SUMIF('15'!$AG$36:$AG$41,A94,'15'!$AF$36:$AF$41)+SUMIF('16'!$AG$32:$AG$37,A94,'16'!$AF$32:$AF$37)+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E7795" s="468" t="str">
        <x:v>Rumus sumber</x:v>
      </x:c>
      <x:c r="F7795" s="468" t="str">
        <x:v>13 September 2026 19.01 WIB</x:v>
      </x:c>
    </x:row>
    <x:row r="7796">
      <x:c r="A7796" s="468" t="str">
        <x:v>31</x:v>
      </x:c>
      <x:c r="B7796" s="468" t="str">
        <x:v>D94</x:v>
      </x:c>
      <x:c r="C7796" s="468" t="n">
        <x:v>98.3</x:v>
      </x:c>
      <x:c r="D7796" s="468" t="n">
        <x:v>98.45454545</x:v>
      </x:c>
      <x:c r="E7796" s="468" t="str">
        <x:v>Nilai sumber</x:v>
      </x:c>
      <x:c r="F7796" s="468" t="str">
        <x:v>13 September 2026 19.01 WIB</x:v>
      </x:c>
    </x:row>
    <x:row r="7797">
      <x:c r="A7797" s="468" t="str">
        <x:v>31</x:v>
      </x:c>
      <x:c r="B7797" s="468" t="str">
        <x:v>D94</x:v>
      </x:c>
      <x:c r="C7797"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$34:$AG$39,A94,'12'!$AC$34:$AC$39)+SUMIF('13'!$AG$31:$AG$36,A94,'13'!$AC$31:$AC$36)+SUMIF('14'!$AG$37:$AG$42,A94,'14'!$AC$37:$AC$42)+SUMIF('15'!$AG$36:$AG$41,A94,'15'!$AC$36:$AC$41)+SUMIF('16'!$AG$32:$AG$37,A94,'16'!$AC$32:$AC$37)+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D7797"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$36:$AG$41,A94,'13'!$AC$36:$AC$41)+SUMIF('14'!$AG$37:$AG$42,A94,'14'!$AC$37:$AC$42)+SUMIF('15'!$AG$36:$AG$41,A94,'15'!$AC$36:$AC$41)+SUMIF('16'!$AG$32:$AG$37,A94,'16'!$AC$32:$AC$37)+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E7797" s="468" t="str">
        <x:v>Rumus sumber</x:v>
      </x:c>
      <x:c r="F7797" s="468" t="str">
        <x:v>13 September 2026 19.01 WIB</x:v>
      </x:c>
    </x:row>
    <x:row r="7798">
      <x:c r="A7798" s="468" t="str">
        <x:v>31</x:v>
      </x:c>
      <x:c r="B7798" s="468" t="str">
        <x:v>E94</x:v>
      </x:c>
      <x:c r="C7798"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$34:$AG$39,A94,'12'!$AD$34:$AD$39,"Underperform")+COUNTIFS('13'!$AG$31:$AG$36,A94,'13'!$AD$31:$AD$36,"Underperform")+COUNTIFS('14'!$AG$37:$AG$42,A94,'14'!$AD$37:$AD$42,"Underperform")+COUNTIFS('15'!$AG$36:$AG$41,A94,'15'!$AD$36:$AD$41,"Underperform")+COUNTIFS('16'!$AG$32:$AG$37,A94,'16'!$AD$32:$AD$37,"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D7798"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$36:$AG$41,A94,'13'!$AD$36:$AD$41,"Underperform")+COUNTIFS('14'!$AG$37:$AG$42,A94,'14'!$AD$37:$AD$42,"Underperform")+COUNTIFS('15'!$AG$36:$AG$41,A94,'15'!$AD$36:$AD$41,"Underperform")+COUNTIFS('16'!$AG$32:$AG$37,A94,'16'!$AD$32:$AD$37,"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E7798" s="468" t="str">
        <x:v>Rumus sumber</x:v>
      </x:c>
      <x:c r="F7798" s="468" t="str">
        <x:v>13 September 2026 19.01 WIB</x:v>
      </x:c>
    </x:row>
    <x:row r="7799">
      <x:c r="A7799" s="468" t="str">
        <x:v>31</x:v>
      </x:c>
      <x:c r="B7799" s="468" t="str">
        <x:v>F94</x:v>
      </x:c>
      <x:c r="C7799" s="468"/>
      <x:c r="D7799" s="468" t="str">
        <x:v>=IF(D94="","",IF(D94&gt;=90,"Sangat Baik",IF(D94&gt;=80,"Baik",IF(D94&gt;=70,"Coaching","Underperform"))))</x:v>
      </x:c>
      <x:c r="E7799" s="468" t="str">
        <x:v>Rumus sumber</x:v>
      </x:c>
      <x:c r="F7799" s="468" t="str">
        <x:v>13 September 2026 19.01 WIB</x:v>
      </x:c>
    </x:row>
    <x:row r="7800">
      <x:c r="A7800" s="468" t="str">
        <x:v>31</x:v>
      </x:c>
      <x:c r="B7800" s="468" t="str">
        <x:v>C95</x:v>
      </x:c>
      <x:c r="C7800"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$34:$K$39,A95,'12'!$AF$34:$AF$39)+SUMIF('13'!$K$31:$K$36,A95,'13'!$AF$31:$AF$36)+SUMIF('14'!$K$37:$K$42,A95,'14'!$AF$37:$AF$42)+SUMIF('15'!$K$36:$K$41,A95,'15'!$AF$36:$AF$41)+SUMIF('16'!$K$32:$K$37,A95,'16'!$AF$32:$AF$37)+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D7800"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$36:$K$41,A95,'13'!$AF$36:$AF$41)+SUMIF('14'!$K$37:$K$42,A95,'14'!$AF$37:$AF$42)+SUMIF('15'!$K$36:$K$41,A95,'15'!$AF$36:$AF$41)+SUMIF('16'!$K$32:$K$37,A95,'16'!$AF$32:$AF$37)+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E7800" s="468" t="str">
        <x:v>Rumus sumber</x:v>
      </x:c>
      <x:c r="F7800" s="468" t="str">
        <x:v>13 September 2026 19.01 WIB</x:v>
      </x:c>
    </x:row>
    <x:row r="7801">
      <x:c r="A7801" s="468" t="str">
        <x:v>31</x:v>
      </x:c>
      <x:c r="B7801" s="468" t="str">
        <x:v>D95</x:v>
      </x:c>
      <x:c r="C7801"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$34:$K$39,A95,'12'!$AC$34:$AC$39)+SUMIF('13'!$K$31:$K$36,A95,'13'!$AC$31:$AC$36)+SUMIF('14'!$K$37:$K$42,A95,'14'!$AC$37:$AC$42)+SUMIF('15'!$K$36:$K$41,A95,'15'!$AC$36:$AC$41)+SUMIF('16'!$K$32:$K$37,A95,'16'!$AC$32:$AC$37)+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D7801"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$36:$K$41,A95,'13'!$AC$36:$AC$41)+SUMIF('14'!$K$37:$K$42,A95,'14'!$AC$37:$AC$42)+SUMIF('15'!$K$36:$K$41,A95,'15'!$AC$36:$AC$41)+SUMIF('16'!$K$32:$K$37,A95,'16'!$AC$32:$AC$37)+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E7801" s="468" t="str">
        <x:v>Rumus sumber</x:v>
      </x:c>
      <x:c r="F7801" s="468" t="str">
        <x:v>13 September 2026 19.01 WIB</x:v>
      </x:c>
    </x:row>
    <x:row r="7802">
      <x:c r="A7802" s="468" t="str">
        <x:v>31</x:v>
      </x:c>
      <x:c r="B7802" s="468" t="str">
        <x:v>E95</x:v>
      </x:c>
      <x:c r="C7802"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$34:$K$39,A95,'12'!$AD$34:$AD$39,"Underperform")+COUNTIFS('13'!$K$31:$K$36,A95,'13'!$AD$31:$AD$36,"Underperform")+COUNTIFS('14'!$K$37:$K$42,A95,'14'!$AD$37:$AD$42,"Underperform")+COUNTIFS('15'!$K$36:$K$41,A95,'15'!$AD$36:$AD$41,"Underperform")+COUNTIFS('16'!$K$32:$K$37,A95,'16'!$AD$32:$AD$37,"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D7802"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$36:$K$41,A95,'13'!$AD$36:$AD$41,"Underperform")+COUNTIFS('14'!$K$37:$K$42,A95,'14'!$AD$37:$AD$42,"Underperform")+COUNTIFS('15'!$K$36:$K$41,A95,'15'!$AD$36:$AD$41,"Underperform")+COUNTIFS('16'!$K$32:$K$37,A95,'16'!$AD$32:$AD$37,"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E7802" s="468" t="str">
        <x:v>Rumus sumber</x:v>
      </x:c>
      <x:c r="F7802" s="468" t="str">
        <x:v>13 September 2026 19.01 WIB</x:v>
      </x:c>
    </x:row>
    <x:row r="7803">
      <x:c r="A7803" s="468" t="str">
        <x:v>31</x:v>
      </x:c>
      <x:c r="B7803" s="468" t="str">
        <x:v>C96</x:v>
      </x:c>
      <x:c r="C7803"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$34:$K$39,A96,'12'!$AF$34:$AF$39)+SUMIF('13'!$K$31:$K$36,A96,'13'!$AF$31:$AF$36)+SUMIF('14'!$K$37:$K$42,A96,'14'!$AF$37:$AF$42)+SUMIF('15'!$K$36:$K$41,A96,'15'!$AF$36:$AF$41)+SUMIF('16'!$K$32:$K$37,A96,'16'!$AF$32:$AF$37)+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D7803"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$36:$K$41,A96,'13'!$AF$36:$AF$41)+SUMIF('14'!$K$37:$K$42,A96,'14'!$AF$37:$AF$42)+SUMIF('15'!$K$36:$K$41,A96,'15'!$AF$36:$AF$41)+SUMIF('16'!$K$32:$K$37,A96,'16'!$AF$32:$AF$37)+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E7803" s="468" t="str">
        <x:v>Rumus sumber</x:v>
      </x:c>
      <x:c r="F7803" s="468" t="str">
        <x:v>13 September 2026 19.01 WIB</x:v>
      </x:c>
    </x:row>
    <x:row r="7804">
      <x:c r="A7804" s="468" t="str">
        <x:v>31</x:v>
      </x:c>
      <x:c r="B7804" s="468" t="str">
        <x:v>D96</x:v>
      </x:c>
      <x:c r="C7804"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$34:$K$39,A96,'12'!$AC$34:$AC$39)+SUMIF('13'!$K$31:$K$36,A96,'13'!$AC$31:$AC$36)+SUMIF('14'!$K$37:$K$42,A96,'14'!$AC$37:$AC$42)+SUMIF('15'!$K$36:$K$41,A96,'15'!$AC$36:$AC$41)+SUMIF('16'!$K$32:$K$37,A96,'16'!$AC$32:$AC$37)+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D7804"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$36:$K$41,A96,'13'!$AC$36:$AC$41)+SUMIF('14'!$K$37:$K$42,A96,'14'!$AC$37:$AC$42)+SUMIF('15'!$K$36:$K$41,A96,'15'!$AC$36:$AC$41)+SUMIF('16'!$K$32:$K$37,A96,'16'!$AC$32:$AC$37)+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E7804" s="468" t="str">
        <x:v>Rumus sumber</x:v>
      </x:c>
      <x:c r="F7804" s="468" t="str">
        <x:v>13 September 2026 19.01 WIB</x:v>
      </x:c>
    </x:row>
    <x:row r="7805">
      <x:c r="A7805" s="468" t="str">
        <x:v>31</x:v>
      </x:c>
      <x:c r="B7805" s="468" t="str">
        <x:v>E96</x:v>
      </x:c>
      <x:c r="C7805"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$34:$K$39,A96,'12'!$AD$34:$AD$39,"Underperform")+COUNTIFS('13'!$K$31:$K$36,A96,'13'!$AD$31:$AD$36,"Underperform")+COUNTIFS('14'!$K$37:$K$42,A96,'14'!$AD$37:$AD$42,"Underperform")+COUNTIFS('15'!$K$36:$K$41,A96,'15'!$AD$36:$AD$41,"Underperform")+COUNTIFS('16'!$K$32:$K$37,A96,'16'!$AD$32:$AD$37,"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D7805"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$36:$K$41,A96,'13'!$AD$36:$AD$41,"Underperform")+COUNTIFS('14'!$K$37:$K$42,A96,'14'!$AD$37:$AD$42,"Underperform")+COUNTIFS('15'!$K$36:$K$41,A96,'15'!$AD$36:$AD$41,"Underperform")+COUNTIFS('16'!$K$32:$K$37,A96,'16'!$AD$32:$AD$37,"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E7805" s="468" t="str">
        <x:v>Rumus sumber</x:v>
      </x:c>
      <x:c r="F7805" s="468" t="str">
        <x:v>13 September 2026 19.01 WIB</x:v>
      </x:c>
    </x:row>
    <x:row r="7806">
      <x:c r="A7806" s="468" t="str">
        <x:v>31</x:v>
      </x:c>
      <x:c r="B7806" s="468" t="str">
        <x:v>E106</x:v>
      </x:c>
      <x:c r="C7806" s="468" t="n">
        <x:v>121</x:v>
      </x:c>
      <x:c r="D7806" s="468" t="n">
        <x:v>134</x:v>
      </x:c>
      <x:c r="E7806" s="468" t="str">
        <x:v>Nilai sumber</x:v>
      </x:c>
      <x:c r="F7806" s="468" t="str">
        <x:v>13 September 2026 19.01 WIB</x:v>
      </x:c>
    </x:row>
    <x:row r="7807">
      <x:c r="A7807" s="468" t="str">
        <x:v>31</x:v>
      </x:c>
      <x:c r="B7807" s="468" t="str">
        <x:v>E106</x:v>
      </x:c>
      <x:c r="C7807" s="468" t="str">
        <x:v>=SUM('1'!$L$74:$L$75)+SUM('2'!$L$74:$L$75)+SUM('3'!$L$52:$L$53)+SUM('4'!$L$50:$L$51)+SUM('5'!$L$45:$L$46)+SUM('6'!$L$47:$L$48)+SUM('7'!$L$40:$L$41)+SUM('8'!$L$86:$L$87)+SUM('9'!$L$82:$L$83)+SUM('10'!$L$40:$L$41)+SUM('11'!$L$44:$L$45)+SUM('12'!$L$44:$L$45)+SUM('13'!$L$41:$L$42)+SUM('14'!$L$47:$L$48)+SUM('15'!$L$46:$L$47)+SUM('16'!$L$42:$L$43)+SUM('17'!$L$47:$L$48)+SUM('18'!$L$47:$L$48)+SUM('19'!$L$40:$L$41)+SUM('20'!$L$45:$L$46)+SUM('21'!$L$40:$L$41)+SUM('22'!$L$46:$L$47)+SUM('23'!$L$56:$L$57)+SUM('24'!$L$49:$L$50)+SUM('25'!$L$43:$L$44)+SUM('26'!$L$47:$L$48)+SUM('27'!$L$52:$L$53)+SUM('28'!$L$47:$L$48)+SUM('29'!$L$51:$L$52)+SUM('30'!$L$43:$L$44)+SUM('31'!$L$66:$L$67)</x:v>
      </x:c>
      <x:c r="D7807" s="468" t="str">
        <x:v>=SUM('1'!$L$74:$L$75)+SUM('2'!$L$74:$L$75)+SUM('3'!$L$52:$L$53)+SUM('4'!$L$50:$L$51)+SUM('5'!$L$45:$L$46)+SUM('6'!$L$47:$L$48)+SUM('7'!$L$40:$L$41)+SUM('8'!$L$86:$L$87)+SUM('9'!$L$82:$L$83)+SUM('10'!$L$40:$L$41)+SUM('11'!$L$44:$L$45)+SUM('12'!$L$45:$L$46)+SUM('13'!$L$46:$L$47)+SUM('14'!$L$47:$L$48)+SUM('15'!$L$46:$L$47)+SUM('16'!$L$42:$L$43)+SUM('17'!$L$47:$L$48)+SUM('18'!$L$47:$L$48)+SUM('19'!$L$40:$L$41)+SUM('20'!$L$45:$L$46)+SUM('21'!$L$40:$L$41)+SUM('22'!$L$46:$L$47)+SUM('23'!$L$56:$L$57)+SUM('24'!$L$49:$L$50)+SUM('25'!$L$43:$L$44)+SUM('26'!$L$47:$L$48)+SUM('27'!$L$52:$L$53)+SUM('28'!$L$47:$L$48)+SUM('29'!$L$51:$L$52)+SUM('30'!$L$43:$L$44)+SUM('31'!$L$66:$L$67)</x:v>
      </x:c>
      <x:c r="E7807" s="468" t="str">
        <x:v>Rumus sumber</x:v>
      </x:c>
      <x:c r="F7807" s="468" t="str">
        <x:v>13 September 2026 19.01 WIB</x:v>
      </x:c>
    </x:row>
    <x:row r="7808">
      <x:c r="A7808" s="468" t="str">
        <x:v>31</x:v>
      </x:c>
      <x:c r="B7808" s="468" t="str">
        <x:v>E107</x:v>
      </x:c>
      <x:c r="C7808" s="468" t="str">
        <x:v>=SUM('1'!$M$74:$M$75)+SUM('2'!$M$74:$M$75)+SUM('3'!$M$52:$M$53)+SUM('4'!$M$50:$M$51)+SUM('5'!$M$45:$M$46)+SUM('6'!$M$47:$M$48)+SUM('7'!$M$40:$M$41)+SUM('8'!$M$86:$M$87)+SUM('9'!$M$82:$M$83)+SUM('10'!$M$40:$M$41)+SUM('11'!$M$44:$M$45)+SUM('12'!$M$44:$M$45)+SUM('13'!$M$41:$M$42)+SUM('14'!$M$47:$M$48)+SUM('15'!$M$46:$M$47)+SUM('16'!$M$42:$M$43)+SUM('17'!$M$47:$M$48)+SUM('18'!$M$47:$M$48)+SUM('19'!$M$40:$M$41)+SUM('20'!$M$45:$M$46)+SUM('21'!$M$40:$M$41)+SUM('22'!$M$46:$M$47)+SUM('23'!$M$56:$M$57)+SUM('24'!$M$49:$M$50)+SUM('25'!$M$43:$M$44)+SUM('26'!$M$47:$M$48)+SUM('27'!$M$52:$M$53)+SUM('28'!$M$47:$M$48)+SUM('29'!$M$51:$M$52)+SUM('30'!$M$43:$M$44)+SUM('31'!$M$66:$M$67)</x:v>
      </x:c>
      <x:c r="D7808" s="468" t="str">
        <x:v>=SUM('1'!$M$74:$M$75)+SUM('2'!$M$74:$M$75)+SUM('3'!$M$52:$M$53)+SUM('4'!$M$50:$M$51)+SUM('5'!$M$45:$M$46)+SUM('6'!$M$47:$M$48)+SUM('7'!$M$40:$M$41)+SUM('8'!$M$86:$M$87)+SUM('9'!$M$82:$M$83)+SUM('10'!$M$40:$M$41)+SUM('11'!$M$44:$M$45)+SUM('12'!$M$45:$M$46)+SUM('13'!$M$46:$M$47)+SUM('14'!$M$47:$M$48)+SUM('15'!$M$46:$M$47)+SUM('16'!$M$42:$M$43)+SUM('17'!$M$47:$M$48)+SUM('18'!$M$47:$M$48)+SUM('19'!$M$40:$M$41)+SUM('20'!$M$45:$M$46)+SUM('21'!$M$40:$M$41)+SUM('22'!$M$46:$M$47)+SUM('23'!$M$56:$M$57)+SUM('24'!$M$49:$M$50)+SUM('25'!$M$43:$M$44)+SUM('26'!$M$47:$M$48)+SUM('27'!$M$52:$M$53)+SUM('28'!$M$47:$M$48)+SUM('29'!$M$51:$M$52)+SUM('30'!$M$43:$M$44)+SUM('31'!$M$66:$M$67)</x:v>
      </x:c>
      <x:c r="E7808" s="468" t="str">
        <x:v>Rumus sumber</x:v>
      </x:c>
      <x:c r="F7808" s="468" t="str">
        <x:v>13 September 2026 19.01 WIB</x:v>
      </x:c>
    </x:row>
    <x:row r="7809">
      <x:c r="A7809" s="468" t="str">
        <x:v>31</x:v>
      </x:c>
      <x:c r="B7809" s="468" t="str">
        <x:v>E108</x:v>
      </x:c>
      <x:c r="C7809" s="468" t="n">
        <x:v>452</x:v>
      </x:c>
      <x:c r="D7809" s="468" t="n">
        <x:v>547</x:v>
      </x:c>
      <x:c r="E7809" s="468" t="str">
        <x:v>Nilai sumber</x:v>
      </x:c>
      <x:c r="F7809" s="468" t="str">
        <x:v>13 September 2026 19.01 WIB</x:v>
      </x:c>
    </x:row>
    <x:row r="7810">
      <x:c r="A7810" s="468" t="str">
        <x:v>31</x:v>
      </x:c>
      <x:c r="B7810" s="468" t="str">
        <x:v>E108</x:v>
      </x:c>
      <x:c r="C7810" s="468" t="str">
        <x:v>=SUM('1'!$M$78)+SUM('2'!$M$78)+SUM('3'!$M$56)+SUM('4'!$M$54)+SUM('5'!$M$49)+SUM('6'!$M$51)+SUM('7'!$M$44)+SUM('8'!$M$90)+SUM('9'!$M$86)+SUM('10'!$M$44)+SUM('11'!$M$48)+SUM('12'!$M$48)+SUM('13'!$M$45)+SUM('14'!$M$51)+SUM('15'!$M$50)+SUM('16'!$M$46)+SUM('17'!$M$51)+SUM('18'!$M$51)+SUM('19'!$M$44)+SUM('20'!$M$49)+SUM('21'!$M$44)+SUM('22'!$M$50)+SUM('23'!$M$60)+SUM('24'!$M$53)+SUM('25'!$M$47)+SUM('26'!$M$51)+SUM('27'!$M$56)+SUM('28'!$M$51)+SUM('29'!$M$55)+SUM('30'!$M$47)+SUM('31'!$M$70)</x:v>
      </x:c>
      <x:c r="D7810" s="468" t="str">
        <x:v>=SUM('1'!$M$78)+SUM('2'!$M$78)+SUM('3'!$M$56)+SUM('4'!$M$54)+SUM('5'!$M$49)+SUM('6'!$M$51)+SUM('7'!$M$44)+SUM('8'!$M$90)+SUM('9'!$M$86)+SUM('10'!$M$44)+SUM('11'!$M$48)+SUM('12'!$M$49)+SUM('13'!$M$50)+SUM('14'!$M$51)+SUM('15'!$M$50)+SUM('16'!$M$46)+SUM('17'!$M$51)+SUM('18'!$M$51)+SUM('19'!$M$44)+SUM('20'!$M$49)+SUM('21'!$M$44)+SUM('22'!$M$50)+SUM('23'!$M$60)+SUM('24'!$M$53)+SUM('25'!$M$47)+SUM('26'!$M$51)+SUM('27'!$M$56)+SUM('28'!$M$51)+SUM('29'!$M$55)+SUM('30'!$M$47)+SUM('31'!$M$70)</x:v>
      </x:c>
      <x:c r="E7810" s="468" t="str">
        <x:v>Rumus sumber</x:v>
      </x:c>
      <x:c r="F7810" s="468" t="str">
        <x:v>13 September 2026 19.01 WIB</x:v>
      </x:c>
    </x:row>
    <x:row r="7811">
      <x:c r="A7811" s="468" t="str">
        <x:v>31</x:v>
      </x:c>
      <x:c r="B7811" s="468" t="str">
        <x:v>E109</x:v>
      </x:c>
      <x:c r="C7811" s="468" t="n">
        <x:v>147</x:v>
      </x:c>
      <x:c r="D7811" s="468" t="n">
        <x:v>170</x:v>
      </x:c>
      <x:c r="E7811" s="468" t="str">
        <x:v>Nilai sumber</x:v>
      </x:c>
      <x:c r="F7811" s="468" t="str">
        <x:v>13 September 2026 19.01 WIB</x:v>
      </x:c>
    </x:row>
    <x:row r="7812">
      <x:c r="A7812" s="468" t="str">
        <x:v>31</x:v>
      </x:c>
      <x:c r="B7812" s="468" t="str">
        <x:v>E109</x:v>
      </x:c>
      <x:c r="C7812" s="468" t="str">
        <x:v>=SUM('1'!$M$79)+SUM('2'!$M$79)+SUM('3'!$M$57)+SUM('4'!$M$55)+SUM('5'!$M$50)+SUM('6'!$M$52)+SUM('7'!$M$45)+SUM('8'!$M$91)+SUM('9'!$M$87)+SUM('10'!$M$45)+SUM('11'!$M$49)+SUM('12'!$M$49)+SUM('13'!$M$46)+SUM('14'!$M$52)+SUM('15'!$M$51)+SUM('16'!$M$47)+SUM('17'!$M$52)+SUM('18'!$M$52)+SUM('19'!$M$45)+SUM('20'!$M$50)+SUM('21'!$M$45)+SUM('22'!$M$51)+SUM('23'!$M$61)+SUM('24'!$M$54)+SUM('25'!$M$48)+SUM('26'!$M$52)+SUM('27'!$M$57)+SUM('28'!$M$52)+SUM('29'!$M$56)+SUM('30'!$M$48)+SUM('31'!$M$71)</x:v>
      </x:c>
      <x:c r="D7812" s="468" t="str">
        <x:v>=SUM('1'!$M$79)+SUM('2'!$M$79)+SUM('3'!$M$57)+SUM('4'!$M$55)+SUM('5'!$M$50)+SUM('6'!$M$52)+SUM('7'!$M$45)+SUM('8'!$M$91)+SUM('9'!$M$87)+SUM('10'!$M$45)+SUM('11'!$M$49)+SUM('12'!$M$50)+SUM('13'!$M$51)+SUM('14'!$M$52)+SUM('15'!$M$51)+SUM('16'!$M$47)+SUM('17'!$M$52)+SUM('18'!$M$52)+SUM('19'!$M$45)+SUM('20'!$M$50)+SUM('21'!$M$45)+SUM('22'!$M$51)+SUM('23'!$M$61)+SUM('24'!$M$54)+SUM('25'!$M$48)+SUM('26'!$M$52)+SUM('27'!$M$57)+SUM('28'!$M$52)+SUM('29'!$M$56)+SUM('30'!$M$48)+SUM('31'!$M$71)</x:v>
      </x:c>
      <x:c r="E7812" s="468" t="str">
        <x:v>Rumus sumber</x:v>
      </x:c>
      <x:c r="F7812" s="468" t="str">
        <x:v>13 September 2026 19.01 WIB</x:v>
      </x:c>
    </x:row>
    <x:row r="7813">
      <x:c r="A7813" s="468" t="str">
        <x:v>31</x:v>
      </x:c>
      <x:c r="B7813" s="468" t="str">
        <x:v>E110</x:v>
      </x:c>
      <x:c r="C7813" s="468" t="n">
        <x:v>158</x:v>
      </x:c>
      <x:c r="D7813" s="468" t="n">
        <x:v>187</x:v>
      </x:c>
      <x:c r="E7813" s="468" t="str">
        <x:v>Nilai sumber</x:v>
      </x:c>
      <x:c r="F7813" s="468" t="str">
        <x:v>13 September 2026 19.01 WIB</x:v>
      </x:c>
    </x:row>
    <x:row r="7814">
      <x:c r="A7814" s="468" t="str">
        <x:v>31</x:v>
      </x:c>
      <x:c r="B7814" s="468" t="str">
        <x:v>E110</x:v>
      </x:c>
      <x:c r="C7814" s="468" t="str">
        <x:v>=SUM('1'!$M$80)+SUM('2'!$M$80)+SUM('3'!$M$58)+SUM('4'!$M$56)+SUM('5'!$M$51)+SUM('6'!$M$53)+SUM('7'!$M$46)+SUM('8'!$M$92)+SUM('9'!$M$88)+SUM('10'!$M$46)+SUM('11'!$M$50)+SUM('12'!$M$50)+SUM('13'!$M$47)+SUM('14'!$M$53)+SUM('15'!$M$52)+SUM('16'!$M$48)+SUM('17'!$M$53)+SUM('18'!$M$53)+SUM('19'!$M$46)+SUM('20'!$M$51)+SUM('21'!$M$46)+SUM('22'!$M$52)+SUM('23'!$M$62)+SUM('24'!$M$55)+SUM('25'!$M$49)+SUM('26'!$M$53)+SUM('27'!$M$58)+SUM('28'!$M$53)+SUM('29'!$M$57)+SUM('30'!$M$49)+SUM('31'!$M$72)</x:v>
      </x:c>
      <x:c r="D7814" s="468" t="str">
        <x:v>=SUM('1'!$M$80)+SUM('2'!$M$80)+SUM('3'!$M$58)+SUM('4'!$M$56)+SUM('5'!$M$51)+SUM('6'!$M$53)+SUM('7'!$M$46)+SUM('8'!$M$92)+SUM('9'!$M$88)+SUM('10'!$M$46)+SUM('11'!$M$50)+SUM('12'!$M$51)+SUM('13'!$M$52)+SUM('14'!$M$53)+SUM('15'!$M$52)+SUM('16'!$M$48)+SUM('17'!$M$53)+SUM('18'!$M$53)+SUM('19'!$M$46)+SUM('20'!$M$51)+SUM('21'!$M$46)+SUM('22'!$M$52)+SUM('23'!$M$62)+SUM('24'!$M$55)+SUM('25'!$M$49)+SUM('26'!$M$53)+SUM('27'!$M$58)+SUM('28'!$M$53)+SUM('29'!$M$57)+SUM('30'!$M$49)+SUM('31'!$M$72)</x:v>
      </x:c>
      <x:c r="E7814" s="468" t="str">
        <x:v>Rumus sumber</x:v>
      </x:c>
      <x:c r="F7814" s="468" t="str">
        <x:v>13 September 2026 19.01 WIB</x:v>
      </x:c>
    </x:row>
    <x:row r="7815">
      <x:c r="A7815" s="468" t="str">
        <x:v>31</x:v>
      </x:c>
      <x:c r="B7815" s="468" t="str">
        <x:v>E111</x:v>
      </x:c>
      <x:c r="C7815" s="468" t="n">
        <x:v>305</x:v>
      </x:c>
      <x:c r="D7815" s="468" t="n">
        <x:v>357</x:v>
      </x:c>
      <x:c r="E7815" s="468" t="str">
        <x:v>Nilai sumber</x:v>
      </x:c>
      <x:c r="F7815" s="468" t="str">
        <x:v>13 September 2026 19.01 WIB</x:v>
      </x:c>
    </x:row>
    <x:row r="7816">
      <x:c r="A7816" s="468" t="str">
        <x:v>31</x:v>
      </x:c>
      <x:c r="B7816" s="468" t="str">
        <x:v>E111</x:v>
      </x:c>
      <x:c r="C7816" s="468" t="str">
        <x:v>=SUM('1'!$M$81)+SUM('2'!$M$81)+SUM('3'!$M$59)+SUM('4'!$M$57)+SUM('5'!$M$52)+SUM('6'!$M$54)+SUM('7'!$M$47)+SUM('8'!$M$93)+SUM('9'!$M$89)+SUM('10'!$M$47)+SUM('11'!$M$51)+SUM('12'!$M$51)+SUM('13'!$M$48)+SUM('14'!$M$54)+SUM('15'!$M$53)+SUM('16'!$M$49)+SUM('17'!$M$54)+SUM('18'!$M$54)+SUM('19'!$M$47)+SUM('20'!$M$52)+SUM('21'!$M$47)+SUM('22'!$M$53)+SUM('23'!$M$63)+SUM('24'!$M$56)+SUM('25'!$M$50)+SUM('26'!$M$54)+SUM('27'!$M$59)+SUM('28'!$M$54)+SUM('29'!$M$58)+SUM('30'!$M$50)+SUM('31'!$M$73)</x:v>
      </x:c>
      <x:c r="D7816" s="468" t="str">
        <x:v>=SUM('1'!$M$81)+SUM('2'!$M$81)+SUM('3'!$M$59)+SUM('4'!$M$57)+SUM('5'!$M$52)+SUM('6'!$M$54)+SUM('7'!$M$47)+SUM('8'!$M$93)+SUM('9'!$M$89)+SUM('10'!$M$47)+SUM('11'!$M$51)+SUM('12'!$M$52)+SUM('13'!$M$53)+SUM('14'!$M$54)+SUM('15'!$M$53)+SUM('16'!$M$49)+SUM('17'!$M$54)+SUM('18'!$M$54)+SUM('19'!$M$47)+SUM('20'!$M$52)+SUM('21'!$M$47)+SUM('22'!$M$53)+SUM('23'!$M$63)+SUM('24'!$M$56)+SUM('25'!$M$50)+SUM('26'!$M$54)+SUM('27'!$M$59)+SUM('28'!$M$54)+SUM('29'!$M$58)+SUM('30'!$M$50)+SUM('31'!$M$73)</x:v>
      </x:c>
      <x:c r="E7816" s="468" t="str">
        <x:v>Rumus sumber</x:v>
      </x:c>
      <x:c r="F7816" s="468" t="str">
        <x:v>13 September 2026 19.01 WIB</x:v>
      </x:c>
    </x:row>
    <x:row r="7817">
      <x:c r="A7817" s="468" t="str">
        <x:v>31</x:v>
      </x:c>
      <x:c r="B7817" s="468" t="str">
        <x:v>E112</x:v>
      </x:c>
      <x:c r="C7817" s="468" t="n">
        <x:v>0.3252212389</x:v>
      </x:c>
      <x:c r="D7817" s="468" t="n">
        <x:v>0.310786106</x:v>
      </x:c>
      <x:c r="E7817" s="468" t="str">
        <x:v>Nilai sumber</x:v>
      </x:c>
      <x:c r="F7817" s="468" t="str">
        <x:v>13 September 2026 19.01 WIB</x:v>
      </x:c>
    </x:row>
    <x:row r="7818">
      <x:c r="A7818" s="468" t="str">
        <x:v>Draft</x:v>
      </x:c>
      <x:c r="B7818" s="468" t="str">
        <x:v>H35</x:v>
      </x:c>
      <x:c r="C7818" s="468"/>
      <x:c r="D7818" s="468" t="str">
        <x:v>=SUM(H4:H34)</x:v>
      </x:c>
      <x:c r="E7818" s="468" t="str">
        <x:v>Rumus sumber</x:v>
      </x:c>
      <x:c r="F7818" s="468" t="str">
        <x:v>13 September 2026 19.01 WIB</x:v>
      </x:c>
    </x:row>
    <x:row r="7819">
      <x:c r="A7819" s="468" t="str">
        <x:v>Resume Karyawan KPI</x:v>
      </x:c>
      <x:c r="B7819" s="468" t="str">
        <x:v>Y5</x:v>
      </x:c>
      <x:c r="C7819" s="468" t="n">
        <x:v>58</x:v>
      </x:c>
      <x:c r="D7819" s="468" t="n">
        <x:v>79</x:v>
      </x:c>
      <x:c r="E7819" s="468" t="str">
        <x:v>Nilai sumber</x:v>
      </x:c>
      <x:c r="F7819" s="468" t="str">
        <x:v>13 September 2026 19.01 WIB</x:v>
      </x:c>
    </x:row>
    <x:row r="7820">
      <x:c r="A7820" s="468" t="str">
        <x:v>Resume Karyawan KPI</x:v>
      </x:c>
      <x:c r="B7820" s="468" t="str">
        <x:v>Y5</x:v>
      </x:c>
      <x:c r="C7820" s="468" t="str">
        <x:v>=COUNTIF('1'!$D$4:$D$55,X5)+COUNTIF('2'!$D$4:$D$55,X5)+COUNTIF('3'!$D$4:$D$33,X5)+COUNTIF('4'!$D$4:$D$31,X5)+COUNTIF('5'!$D$4:$D$26,X5)+COUNTIF('6'!$D$4:$D$28,X5)+COUNTIF('7'!$D$4:$D$21,X5)+COUNTIF('8'!$D$4:$D$67,X5)+COUNTIF('9'!$D$4:$D$63,X5)+COUNTIF('10'!$D$4:$D$21,X5)+COUNTIF('11'!$D$4:$D$25,X5)+COUNTIF('12'!$D$4:$D$25,X5)+COUNTIF('13'!$D$4:$D$22,X5)+COUNTIF('14'!$D$4:$D$28,X5)+COUNTIF('15'!$D$4:$D$27,X5)+COUNTIF('16'!$D$4:$D$23,X5)+COUNTIF('17'!$D$4:$D$28,X5)+COUNTIF('18'!$D$4:$D$28,X5)+COUNTIF('19'!$D$4:$D$21,X5)+COUNTIF('20'!$D$4:$D$26,X5)+COUNTIF('21'!$D$4:$D$21,X5)+COUNTIF('22'!$D$4:$D$27,X5)+COUNTIF('23'!$D$4:$D$37,X5)+COUNTIF('24'!$D$4:$D$30,X5)+COUNTIF('25'!$D$4:$D$24,X5)+COUNTIF('26'!$D$4:$D$28,X5)+COUNTIF('27'!$D$4:$D$33,X5)+COUNTIF('28'!$D$4:$D$28,X5)+COUNTIF('29'!$D$4:$D$32,X5)+COUNTIF('30'!$D$4:$D$24,X5)+COUNTIF('31'!$D$4:$D$45,X5)</x:v>
      </x:c>
      <x:c r="D7820" s="468" t="str">
        <x:v>=COUNTIF('1'!$D$4:$D$55,X5)+COUNTIF('2'!$D$4:$D$55,X5)+COUNTIF('3'!$D$4:$D$33,X5)+COUNTIF('4'!$D$4:$D$31,X5)+COUNTIF('5'!$D$4:$D$26,X5)+COUNTIF('6'!$D$4:$D$28,X5)+COUNTIF('7'!$D$4:$D$21,X5)+COUNTIF('8'!$D$4:$D$67,X5)+COUNTIF('9'!$D$4:$D$63,X5)+COUNTIF('10'!$D$4:$D$21,X5)+COUNTIF('11'!$D$4:$D$25,X5)+COUNTIF('12'!$D$4:$D$26,X5)+COUNTIF('13'!$D$4:$D$27,X5)+COUNTIF('14'!$D$4:$D$28,X5)+COUNTIF('15'!$D$4:$D$27,X5)+COUNTIF('16'!$D$4:$D$23,X5)+COUNTIF('17'!$D$4:$D$28,X5)+COUNTIF('18'!$D$4:$D$28,X5)+COUNTIF('19'!$D$4:$D$21,X5)+COUNTIF('20'!$D$4:$D$26,X5)+COUNTIF('21'!$D$4:$D$21,X5)+COUNTIF('22'!$D$4:$D$27,X5)+COUNTIF('23'!$D$4:$D$37,X5)+COUNTIF('24'!$D$4:$D$30,X5)+COUNTIF('25'!$D$4:$D$24,X5)+COUNTIF('26'!$D$4:$D$28,X5)+COUNTIF('27'!$D$4:$D$33,X5)+COUNTIF('28'!$D$4:$D$28,X5)+COUNTIF('29'!$D$4:$D$32,X5)+COUNTIF('30'!$D$4:$D$24,X5)+COUNTIF('31'!$D$4:$D$45,X5)</x:v>
      </x:c>
      <x:c r="E7820" s="468" t="str">
        <x:v>Rumus sumber</x:v>
      </x:c>
      <x:c r="F7820" s="468" t="str">
        <x:v>13 September 2026 19.01 WIB</x:v>
      </x:c>
    </x:row>
    <x:row r="7821">
      <x:c r="A7821" s="468" t="str">
        <x:v>Resume Karyawan KPI</x:v>
      </x:c>
      <x:c r="B7821" s="468" t="str">
        <x:v>Z5</x:v>
      </x:c>
      <x:c r="C7821" s="468" t="n">
        <x:v>58.00013</x:v>
      </x:c>
      <x:c r="D7821" s="468" t="n">
        <x:v>79.00013</x:v>
      </x:c>
      <x:c r="E7821" s="468" t="str">
        <x:v>Nilai sumber</x:v>
      </x:c>
      <x:c r="F7821" s="468" t="str">
        <x:v>13 September 2026 19.01 WIB</x:v>
      </x:c>
    </x:row>
    <x:row r="7822">
      <x:c r="A7822" s="468" t="str">
        <x:v>Resume Karyawan KPI</x:v>
      </x:c>
      <x:c r="B7822" s="468" t="str">
        <x:v>AC5</x:v>
      </x:c>
      <x:c r="C7822" s="468" t="n">
        <x:v>13</x:v>
      </x:c>
      <x:c r="D7822" s="468" t="n">
        <x:v>16</x:v>
      </x:c>
      <x:c r="E7822" s="468" t="str">
        <x:v>Nilai sumber</x:v>
      </x:c>
      <x:c r="F7822" s="468" t="str">
        <x:v>13 September 2026 19.01 WIB</x:v>
      </x:c>
    </x:row>
    <x:row r="7823">
      <x:c r="A7823" s="468" t="str">
        <x:v>Resume Karyawan KPI</x:v>
      </x:c>
      <x:c r="B7823" s="468" t="str">
        <x:v>AC5</x:v>
      </x:c>
      <x:c r="C7823" s="468" t="str">
        <x:v>=COUNTIF('1'!$O$57:$O$60,AA5)+COUNTIF('2'!$O$57:$O$60,AA5)+COUNTIF('3'!$O$35:$O$38,AA5)+COUNTIF('4'!$O$33:$O$36,AA5)+COUNTIF('5'!$O$28:$O$31,AA5)+COUNTIF('6'!$O$30:$O$33,AA5)+COUNTIF('7'!$O$23:$O$26,AA5)+COUNTIF('8'!$O$69:$O$72,AA5)+COUNTIF('9'!$O$65:$O$68,AA5)+COUNTIF('10'!$O$23:$O$26,AA5)+COUNTIF('11'!$O$27:$O$30,AA5)+COUNTIF('12'!$O$27:$O$30,AA5)+COUNTIF('13'!$O$24:$O$27,AA5)+COUNTIF('14'!$O$30:$O$33,AA5)+COUNTIF('15'!$O$29:$O$32,AA5)+COUNTIF('16'!$O$25:$O$28,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D7823" s="468" t="str">
        <x:v>=COUNTIF('1'!$O$57:$O$60,AA5)+COUNTIF('2'!$O$57:$O$60,AA5)+COUNTIF('3'!$O$35:$O$38,AA5)+COUNTIF('4'!$O$33:$O$36,AA5)+COUNTIF('5'!$O$28:$O$31,AA5)+COUNTIF('6'!$O$30:$O$33,AA5)+COUNTIF('7'!$O$23:$O$26,AA5)+COUNTIF('8'!$O$69:$O$72,AA5)+COUNTIF('9'!$O$65:$O$68,AA5)+COUNTIF('10'!$O$23:$O$26,AA5)+COUNTIF('11'!$O$27:$O$30,AA5)+COUNTIF('12'!$O$28:$O$31,AA5)+COUNTIF('13'!$O$29:$O$32,AA5)+COUNTIF('14'!$O$30:$O$33,AA5)+COUNTIF('15'!$O$29:$O$32,AA5)+COUNTIF('16'!$O$25:$O$28,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E7823" s="468" t="str">
        <x:v>Rumus sumber</x:v>
      </x:c>
      <x:c r="F7823" s="468" t="str">
        <x:v>13 September 2026 19.01 WIB</x:v>
      </x:c>
    </x:row>
    <x:row r="7824">
      <x:c r="A7824" s="468" t="str">
        <x:v>Resume Karyawan KPI</x:v>
      </x:c>
      <x:c r="B7824" s="468" t="str">
        <x:v>AD5</x:v>
      </x:c>
      <x:c r="C7824" s="468" t="n">
        <x:v>13.00011</x:v>
      </x:c>
      <x:c r="D7824" s="468" t="n">
        <x:v>16.00011</x:v>
      </x:c>
      <x:c r="E7824" s="468" t="str">
        <x:v>Nilai sumber</x:v>
      </x:c>
      <x:c r="F7824" s="468" t="str">
        <x:v>13 September 2026 19.01 WIB</x:v>
      </x:c>
    </x:row>
    <x:row r="7825">
      <x:c r="A7825" s="468" t="str">
        <x:v>Resume Karyawan KPI</x:v>
      </x:c>
      <x:c r="B7825" s="468" t="str">
        <x:v>AF5</x:v>
      </x:c>
      <x:c r="C7825" s="468" t="n">
        <x:v>105</x:v>
      </x:c>
      <x:c r="D7825" s="468" t="n">
        <x:v>130</x:v>
      </x:c>
      <x:c r="E7825" s="468" t="str">
        <x:v>Nilai sumber</x:v>
      </x:c>
      <x:c r="F7825" s="468" t="str">
        <x:v>13 September 2026 19.01 WIB</x:v>
      </x:c>
    </x:row>
    <x:row r="7826">
      <x:c r="A7826" s="468" t="str">
        <x:v>Resume Karyawan KPI</x:v>
      </x:c>
      <x:c r="B7826" s="468" t="str">
        <x:v>AF5</x:v>
      </x:c>
      <x:c r="C7826" s="468" t="str">
        <x:v>=COUNTIF('1'!$L$4:$L$55,AE5)+COUNTIF('2'!$L$4:$L$55,AE5)+COUNTIF('3'!$L$4:$L$33,AE5)+COUNTIF('4'!$L$4:$L$31,AE5)+COUNTIF('5'!$L$4:$L$26,AE5)+COUNTIF('6'!$L$4:$L$28,AE5)+COUNTIF('7'!$L$4:$L$21,AE5)+COUNTIF('8'!$L$4:$L$67,AE5)+COUNTIF('9'!$L$4:$L$63,AE5)+COUNTIF('10'!$L$4:$L$21,AE5)+COUNTIF('11'!$L$4:$L$25,AE5)+COUNTIF('12'!$L$4:$L$25,AE5)+COUNTIF('13'!$L$4:$L$22,AE5)+COUNTIF('14'!$L$4:$L$28,AE5)+COUNTIF('15'!$L$4:$L$27,AE5)+COUNTIF('16'!$L$4:$L$23,AE5)+COUNTIF('17'!$L$4:$L$28,AE5)+COUNTIF('18'!$L$4:$L$28,AE5)+COUNTIF('19'!$L$4:$L$21,AE5)+COUNTIF('20'!$L$4:$L$26,AE5)+COUNTIF('21'!$L$4:$L$21,AE5)+COUNTIF('22'!$L$4:$L$27,AE5)+COUNTIF('23'!$L$4:$L$37,AE5)+COUNTIF('24'!$L$4:$L$30,AE5)+COUNTIF('25'!$L$4:$L$24,AE5)+COUNTIF('26'!$L$4:$L$28,AE5)+COUNTIF('27'!$L$4:$L$33,AE5)+COUNTIF('28'!$L$4:$L$28,AE5)+COUNTIF('29'!$L$4:$L$32,AE5)+COUNTIF('30'!$L$4:$L$24,AE5)+COUNTIF('31'!$L$4:$L$45,AE5)</x:v>
      </x:c>
      <x:c r="D7826" s="468" t="str">
        <x:v>=COUNTIF('1'!$L$4:$L$55,AE5)+COUNTIF('2'!$L$4:$L$55,AE5)+COUNTIF('3'!$L$4:$L$33,AE5)+COUNTIF('4'!$L$4:$L$31,AE5)+COUNTIF('5'!$L$4:$L$26,AE5)+COUNTIF('6'!$L$4:$L$28,AE5)+COUNTIF('7'!$L$4:$L$21,AE5)+COUNTIF('8'!$L$4:$L$67,AE5)+COUNTIF('9'!$L$4:$L$63,AE5)+COUNTIF('10'!$L$4:$L$21,AE5)+COUNTIF('11'!$L$4:$L$25,AE5)+COUNTIF('12'!$L$4:$L$26,AE5)+COUNTIF('13'!$L$4:$L$27,AE5)+COUNTIF('14'!$L$4:$L$28,AE5)+COUNTIF('15'!$L$4:$L$27,AE5)+COUNTIF('16'!$L$4:$L$23,AE5)+COUNTIF('17'!$L$4:$L$28,AE5)+COUNTIF('18'!$L$4:$L$28,AE5)+COUNTIF('19'!$L$4:$L$21,AE5)+COUNTIF('20'!$L$4:$L$26,AE5)+COUNTIF('21'!$L$4:$L$21,AE5)+COUNTIF('22'!$L$4:$L$27,AE5)+COUNTIF('23'!$L$4:$L$37,AE5)+COUNTIF('24'!$L$4:$L$30,AE5)+COUNTIF('25'!$L$4:$L$24,AE5)+COUNTIF('26'!$L$4:$L$28,AE5)+COUNTIF('27'!$L$4:$L$33,AE5)+COUNTIF('28'!$L$4:$L$28,AE5)+COUNTIF('29'!$L$4:$L$32,AE5)+COUNTIF('30'!$L$4:$L$24,AE5)+COUNTIF('31'!$L$4:$L$45,AE5)</x:v>
      </x:c>
      <x:c r="E7826" s="468" t="str">
        <x:v>Rumus sumber</x:v>
      </x:c>
      <x:c r="F7826" s="468" t="str">
        <x:v>13 September 2026 19.01 WIB</x:v>
      </x:c>
    </x:row>
    <x:row r="7827">
      <x:c r="A7827" s="468" t="str">
        <x:v>Resume Karyawan KPI</x:v>
      </x:c>
      <x:c r="B7827" s="468" t="str">
        <x:v>AG5</x:v>
      </x:c>
      <x:c r="C7827" s="468" t="n">
        <x:v>105.00005</x:v>
      </x:c>
      <x:c r="D7827" s="468" t="n">
        <x:v>130.00005</x:v>
      </x:c>
      <x:c r="E7827" s="468" t="str">
        <x:v>Nilai sumber</x:v>
      </x:c>
      <x:c r="F7827" s="468" t="str">
        <x:v>13 September 2026 19.01 WIB</x:v>
      </x:c>
    </x:row>
    <x:row r="7828">
      <x:c r="A7828" s="468" t="str">
        <x:v>Resume Karyawan KPI</x:v>
      </x:c>
      <x:c r="B7828" s="468" t="str">
        <x:v>AI5</x:v>
      </x:c>
      <x:c r="C7828" s="468" t="str">
        <x:v>=COUNTIF('1'!$M$4:$M$55,AH5)+COUNTIF('2'!$M$4:$M$55,AH5)+COUNTIF('3'!$M$4:$M$33,AH5)+COUNTIF('4'!$M$4:$M$31,AH5)+COUNTIF('5'!$M$4:$M$26,AH5)+COUNTIF('6'!$M$4:$M$28,AH5)+COUNTIF('7'!$M$4:$M$21,AH5)+COUNTIF('8'!$M$4:$M$67,AH5)+COUNTIF('9'!$M$4:$M$63,AH5)+COUNTIF('10'!$M$4:$M$21,AH5)+COUNTIF('11'!$M$4:$M$25,AH5)+COUNTIF('12'!$M$4:$M$25,AH5)+COUNTIF('13'!$M$4:$M$22,AH5)+COUNTIF('14'!$M$4:$M$28,AH5)+COUNTIF('15'!$M$4:$M$27,AH5)+COUNTIF('16'!$M$4:$M$23,AH5)+COUNTIF('17'!$M$4:$M$28,AH5)+COUNTIF('18'!$M$4:$M$28,AH5)+COUNTIF('19'!$M$4:$M$21,AH5)+COUNTIF('20'!$M$4:$M$26,AH5)+COUNTIF('21'!$M$4:$M$21,AH5)+COUNTIF('22'!$M$4:$M$27,AH5)+COUNTIF('23'!$M$4:$M$37,AH5)+COUNTIF('24'!$M$4:$M$30,AH5)+COUNTIF('25'!$M$4:$M$24,AH5)+COUNTIF('26'!$M$4:$M$28,AH5)+COUNTIF('27'!$M$4:$M$33,AH5)+COUNTIF('28'!$M$4:$M$28,AH5)+COUNTIF('29'!$M$4:$M$32,AH5)+COUNTIF('30'!$M$4:$M$24,AH5)+COUNTIF('31'!$M$4:$M$45,AH5)</x:v>
      </x:c>
      <x:c r="D7828" s="468" t="str">
        <x:v>=COUNTIF('1'!$M$4:$M$55,AH5)+COUNTIF('2'!$M$4:$M$55,AH5)+COUNTIF('3'!$M$4:$M$33,AH5)+COUNTIF('4'!$M$4:$M$31,AH5)+COUNTIF('5'!$M$4:$M$26,AH5)+COUNTIF('6'!$M$4:$M$28,AH5)+COUNTIF('7'!$M$4:$M$21,AH5)+COUNTIF('8'!$M$4:$M$67,AH5)+COUNTIF('9'!$M$4:$M$63,AH5)+COUNTIF('10'!$M$4:$M$21,AH5)+COUNTIF('11'!$M$4:$M$25,AH5)+COUNTIF('12'!$M$4:$M$26,AH5)+COUNTIF('13'!$M$4:$M$27,AH5)+COUNTIF('14'!$M$4:$M$28,AH5)+COUNTIF('15'!$M$4:$M$27,AH5)+COUNTIF('16'!$M$4:$M$23,AH5)+COUNTIF('17'!$M$4:$M$28,AH5)+COUNTIF('18'!$M$4:$M$28,AH5)+COUNTIF('19'!$M$4:$M$21,AH5)+COUNTIF('20'!$M$4:$M$26,AH5)+COUNTIF('21'!$M$4:$M$21,AH5)+COUNTIF('22'!$M$4:$M$27,AH5)+COUNTIF('23'!$M$4:$M$37,AH5)+COUNTIF('24'!$M$4:$M$30,AH5)+COUNTIF('25'!$M$4:$M$24,AH5)+COUNTIF('26'!$M$4:$M$28,AH5)+COUNTIF('27'!$M$4:$M$33,AH5)+COUNTIF('28'!$M$4:$M$28,AH5)+COUNTIF('29'!$M$4:$M$32,AH5)+COUNTIF('30'!$M$4:$M$24,AH5)+COUNTIF('31'!$M$4:$M$45,AH5)</x:v>
      </x:c>
      <x:c r="E7828" s="468" t="str">
        <x:v>Rumus sumber</x:v>
      </x:c>
      <x:c r="F7828" s="468" t="str">
        <x:v>13 September 2026 19.01 WIB</x:v>
      </x:c>
    </x:row>
    <x:row r="7829">
      <x:c r="A7829" s="468" t="str">
        <x:v>Resume Karyawan KPI</x:v>
      </x:c>
      <x:c r="B7829" s="468" t="str">
        <x:v>AM5</x:v>
      </x:c>
      <x:c r="C7829" s="468" t="n">
        <x:v>10</x:v>
      </x:c>
      <x:c r="D7829" s="468" t="n">
        <x:v>11</x:v>
      </x:c>
      <x:c r="E7829" s="468" t="str">
        <x:v>Nilai sumber</x:v>
      </x:c>
      <x:c r="F7829" s="468" t="str">
        <x:v>13 September 2026 19.01 WIB</x:v>
      </x:c>
    </x:row>
    <x:row r="7830">
      <x:c r="A7830" s="468" t="str">
        <x:v>Resume Karyawan KPI</x:v>
      </x:c>
      <x:c r="B7830" s="468" t="str">
        <x:v>AM5</x:v>
      </x:c>
      <x:c r="C7830"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$34:$AG$39,AK5,'12'!$AF$34:$AF$39,1)+COUNTIFS('13'!$AG$31:$AG$36,AK5,'13'!$AF$31:$AF$36,1)+COUNTIFS('14'!$AG$37:$AG$42,AK5,'14'!$AF$37:$AF$42,1)+COUNTIFS('15'!$AG$36:$AG$41,AK5,'15'!$AF$36:$AF$41,1)+COUNTIFS('16'!$AG$32:$AG$37,AK5,'16'!$AF$32:$AF$37,1)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D7830"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$36:$AG$41,AK5,'13'!$AF$36:$AF$41,1)+COUNTIFS('14'!$AG$37:$AG$42,AK5,'14'!$AF$37:$AF$42,1)+COUNTIFS('15'!$AG$36:$AG$41,AK5,'15'!$AF$36:$AF$41,1)+COUNTIFS('16'!$AG$32:$AG$37,AK5,'16'!$AF$32:$AF$37,1)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E7830" s="468" t="str">
        <x:v>Rumus sumber</x:v>
      </x:c>
      <x:c r="F7830" s="468" t="str">
        <x:v>13 September 2026 19.01 WIB</x:v>
      </x:c>
    </x:row>
    <x:row r="7831">
      <x:c r="A7831" s="468" t="str">
        <x:v>Resume Karyawan KPI</x:v>
      </x:c>
      <x:c r="B7831" s="468" t="str">
        <x:v>AN5</x:v>
      </x:c>
      <x:c r="C7831" s="468" t="n">
        <x:v>99.7</x:v>
      </x:c>
      <x:c r="D7831" s="468" t="n">
        <x:v>99.72727273</x:v>
      </x:c>
      <x:c r="E7831" s="468" t="str">
        <x:v>Nilai sumber</x:v>
      </x:c>
      <x:c r="F7831" s="468" t="str">
        <x:v>13 September 2026 19.01 WIB</x:v>
      </x:c>
    </x:row>
    <x:row r="7832">
      <x:c r="A7832" s="468" t="str">
        <x:v>Resume Karyawan KPI</x:v>
      </x:c>
      <x:c r="B7832" s="468" t="str">
        <x:v>AO5</x:v>
      </x:c>
      <x:c r="C7832"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$34:$L$39,'12'!$AG$34:$AG$39,AK5,'12'!$AF$34:$AF$39,1)+SUMIFS('13'!$L$31:$L$36,'13'!$AG$31:$AG$36,AK5,'13'!$AF$31:$AF$36,1)+SUMIFS('14'!$L$37:$L$42,'14'!$AG$37:$AG$42,AK5,'14'!$AF$37:$AF$42,1)+SUMIFS('15'!$L$36:$L$41,'15'!$AG$36:$AG$41,AK5,'15'!$AF$36:$AF$41,1)+SUMIFS('16'!$L$32:$L$37,'16'!$AG$32:$AG$37,AK5,'16'!$AF$32:$AF$37,1)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D7832"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$36:$L$41,'13'!$AG$36:$AG$41,AK5,'13'!$AF$36:$AF$41,1)+SUMIFS('14'!$L$37:$L$42,'14'!$AG$37:$AG$42,AK5,'14'!$AF$37:$AF$42,1)+SUMIFS('15'!$L$36:$L$41,'15'!$AG$36:$AG$41,AK5,'15'!$AF$36:$AF$41,1)+SUMIFS('16'!$L$32:$L$37,'16'!$AG$32:$AG$37,AK5,'16'!$AF$32:$AF$37,1)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E7832" s="468" t="str">
        <x:v>Rumus sumber</x:v>
      </x:c>
      <x:c r="F7832" s="468" t="str">
        <x:v>13 September 2026 19.01 WIB</x:v>
      </x:c>
    </x:row>
    <x:row r="7833">
      <x:c r="A7833" s="468" t="str">
        <x:v>Resume Karyawan KPI</x:v>
      </x:c>
      <x:c r="B7833" s="468" t="str">
        <x:v>AP5</x:v>
      </x:c>
      <x:c r="C7833"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$34:$M$39,'12'!$AG$34:$AG$39,AK5,'12'!$AF$34:$AF$39,1)+SUMIFS('13'!$M$31:$M$36,'13'!$AG$31:$AG$36,AK5,'13'!$AF$31:$AF$36,1)+SUMIFS('14'!$M$37:$M$42,'14'!$AG$37:$AG$42,AK5,'14'!$AF$37:$AF$42,1)+SUMIFS('15'!$M$36:$M$41,'15'!$AG$36:$AG$41,AK5,'15'!$AF$36:$AF$41,1)+SUMIFS('16'!$M$32:$M$37,'16'!$AG$32:$AG$37,AK5,'16'!$AF$32:$AF$37,1)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D7833"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$36:$M$41,'13'!$AG$36:$AG$41,AK5,'13'!$AF$36:$AF$41,1)+SUMIFS('14'!$M$37:$M$42,'14'!$AG$37:$AG$42,AK5,'14'!$AF$37:$AF$42,1)+SUMIFS('15'!$M$36:$M$41,'15'!$AG$36:$AG$41,AK5,'15'!$AF$36:$AF$41,1)+SUMIFS('16'!$M$32:$M$37,'16'!$AG$32:$AG$37,AK5,'16'!$AF$32:$AF$37,1)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E7833" s="468" t="str">
        <x:v>Rumus sumber</x:v>
      </x:c>
      <x:c r="F7833" s="468" t="str">
        <x:v>13 September 2026 19.01 WIB</x:v>
      </x:c>
    </x:row>
    <x:row r="7834">
      <x:c r="A7834" s="468" t="str">
        <x:v>Resume Karyawan KPI</x:v>
      </x:c>
      <x:c r="B7834" s="468" t="str">
        <x:v>AQ5</x:v>
      </x:c>
      <x:c r="C7834"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$34:$N$39,'12'!$AG$34:$AG$39,AK5,'12'!$AF$34:$AF$39,1)+SUMIFS('13'!$N$31:$N$36,'13'!$AG$31:$AG$36,AK5,'13'!$AF$31:$AF$36,1)+SUMIFS('14'!$N$37:$N$42,'14'!$AG$37:$AG$42,AK5,'14'!$AF$37:$AF$42,1)+SUMIFS('15'!$N$36:$N$41,'15'!$AG$36:$AG$41,AK5,'15'!$AF$36:$AF$41,1)+SUMIFS('16'!$N$32:$N$37,'16'!$AG$32:$AG$37,AK5,'16'!$AF$32:$AF$37,1)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D7834"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$36:$N$41,'13'!$AG$36:$AG$41,AK5,'13'!$AF$36:$AF$41,1)+SUMIFS('14'!$N$37:$N$42,'14'!$AG$37:$AG$42,AK5,'14'!$AF$37:$AF$42,1)+SUMIFS('15'!$N$36:$N$41,'15'!$AG$36:$AG$41,AK5,'15'!$AF$36:$AF$41,1)+SUMIFS('16'!$N$32:$N$37,'16'!$AG$32:$AG$37,AK5,'16'!$AF$32:$AF$37,1)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E7834" s="468" t="str">
        <x:v>Rumus sumber</x:v>
      </x:c>
      <x:c r="F7834" s="468" t="str">
        <x:v>13 September 2026 19.01 WIB</x:v>
      </x:c>
    </x:row>
    <x:row r="7835">
      <x:c r="A7835" s="468" t="str">
        <x:v>Resume Karyawan KPI</x:v>
      </x:c>
      <x:c r="B7835" s="468" t="str">
        <x:v>AR5</x:v>
      </x:c>
      <x:c r="C7835" s="468" t="n">
        <x:v>4.9</x:v>
      </x:c>
      <x:c r="D7835" s="468" t="n">
        <x:v>4.909090909</x:v>
      </x:c>
      <x:c r="E7835" s="468" t="str">
        <x:v>Nilai sumber</x:v>
      </x:c>
      <x:c r="F7835" s="468" t="str">
        <x:v>13 September 2026 19.01 WIB</x:v>
      </x:c>
    </x:row>
    <x:row r="7836">
      <x:c r="A7836" s="468" t="str">
        <x:v>Resume Karyawan KPI</x:v>
      </x:c>
      <x:c r="B7836" s="468" t="str">
        <x:v>AR5</x:v>
      </x:c>
      <x:c r="C7836"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$34:$O$39,'12'!$AG$34:$AG$39,AK5,'12'!$AF$34:$AF$39,1)+SUMIFS('13'!$O$31:$O$36,'13'!$AG$31:$AG$36,AK5,'13'!$AF$31:$AF$36,1)+SUMIFS('14'!$O$37:$O$42,'14'!$AG$37:$AG$42,AK5,'14'!$AF$37:$AF$42,1)+SUMIFS('15'!$O$36:$O$41,'15'!$AG$36:$AG$41,AK5,'15'!$AF$36:$AF$41,1)+SUMIFS('16'!$O$32:$O$37,'16'!$AG$32:$AG$37,AK5,'16'!$AF$32:$AF$37,1)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D7836"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$36:$O$41,'13'!$AG$36:$AG$41,AK5,'13'!$AF$36:$AF$41,1)+SUMIFS('14'!$O$37:$O$42,'14'!$AG$37:$AG$42,AK5,'14'!$AF$37:$AF$42,1)+SUMIFS('15'!$O$36:$O$41,'15'!$AG$36:$AG$41,AK5,'15'!$AF$36:$AF$41,1)+SUMIFS('16'!$O$32:$O$37,'16'!$AG$32:$AG$37,AK5,'16'!$AF$32:$AF$37,1)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E7836" s="468" t="str">
        <x:v>Rumus sumber</x:v>
      </x:c>
      <x:c r="F7836" s="468" t="str">
        <x:v>13 September 2026 19.01 WIB</x:v>
      </x:c>
    </x:row>
    <x:row r="7837">
      <x:c r="A7837" s="468" t="str">
        <x:v>Resume Karyawan KPI</x:v>
      </x:c>
      <x:c r="B7837" s="468" t="str">
        <x:v>AS5</x:v>
      </x:c>
      <x:c r="C7837"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$34:$P$39,'12'!$AG$34:$AG$39,AK5,'12'!$AF$34:$AF$39,1)+SUMIFS('13'!$P$31:$P$36,'13'!$AG$31:$AG$36,AK5,'13'!$AF$31:$AF$36,1)+SUMIFS('14'!$P$37:$P$42,'14'!$AG$37:$AG$42,AK5,'14'!$AF$37:$AF$42,1)+SUMIFS('15'!$P$36:$P$41,'15'!$AG$36:$AG$41,AK5,'15'!$AF$36:$AF$41,1)+SUMIFS('16'!$P$32:$P$37,'16'!$AG$32:$AG$37,AK5,'16'!$AF$32:$AF$37,1)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D7837"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$36:$P$41,'13'!$AG$36:$AG$41,AK5,'13'!$AF$36:$AF$41,1)+SUMIFS('14'!$P$37:$P$42,'14'!$AG$37:$AG$42,AK5,'14'!$AF$37:$AF$42,1)+SUMIFS('15'!$P$36:$P$41,'15'!$AG$36:$AG$41,AK5,'15'!$AF$36:$AF$41,1)+SUMIFS('16'!$P$32:$P$37,'16'!$AG$32:$AG$37,AK5,'16'!$AF$32:$AF$37,1)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E7837" s="468" t="str">
        <x:v>Rumus sumber</x:v>
      </x:c>
      <x:c r="F7837" s="468" t="str">
        <x:v>13 September 2026 19.01 WIB</x:v>
      </x:c>
    </x:row>
    <x:row r="7838">
      <x:c r="A7838" s="468" t="str">
        <x:v>Resume Karyawan KPI</x:v>
      </x:c>
      <x:c r="B7838" s="468" t="str">
        <x:v>BE5</x:v>
      </x:c>
      <x:c r="C7838" s="468"/>
      <x:c r="D7838" s="468" t="n">
        <x:v>100</x:v>
      </x:c>
      <x:c r="E7838" s="468" t="str">
        <x:v>Nilai sumber</x:v>
      </x:c>
      <x:c r="F7838" s="468" t="str">
        <x:v>13 September 2026 19.01 WIB</x:v>
      </x:c>
    </x:row>
    <x:row r="7839">
      <x:c r="A7839" s="468" t="str">
        <x:v>Resume Karyawan KPI</x:v>
      </x:c>
      <x:c r="B7839" s="468" t="str">
        <x:v>BG5</x:v>
      </x:c>
      <x:c r="C7839" s="468" t="str">
        <x:v>=IF(COUNTIFS('12'!$AG$34:$AG$39,$AK5,'12'!$AF$34:$AF$39,1)=0,"",SUMIFS('12'!$AC$34:$AC$39,'12'!$AG$34:$AG$39,$AK5,'12'!$AF$34:$AF$39,1)/COUNTIFS('12'!$AG$34:$AG$39,$AK5,'12'!$AF$34:$AF$39,1))</x:v>
      </x:c>
      <x:c r="D7839" s="468" t="str">
        <x:v>=IF(COUNTIFS('12'!$AG$35:$AG$40,$AK5,'12'!$AF$35:$AF$40,1)=0,"",SUMIFS('12'!$AC$35:$AC$40,'12'!$AG$35:$AG$40,$AK5,'12'!$AF$35:$AF$40,1)/COUNTIFS('12'!$AG$35:$AG$40,$AK5,'12'!$AF$35:$AF$40,1))</x:v>
      </x:c>
      <x:c r="E7839" s="468" t="str">
        <x:v>Rumus sumber</x:v>
      </x:c>
      <x:c r="F7839" s="468" t="str">
        <x:v>13 September 2026 19.01 WIB</x:v>
      </x:c>
    </x:row>
    <x:row r="7840">
      <x:c r="A7840" s="468" t="str">
        <x:v>Resume Karyawan KPI</x:v>
      </x:c>
      <x:c r="B7840" s="468" t="str">
        <x:v>BH5</x:v>
      </x:c>
      <x:c r="C7840" s="468" t="str">
        <x:v>=IF(COUNTIFS('13'!$AG$31:$AG$36,$AK5,'13'!$AF$31:$AF$36,1)=0,"",SUMIFS('13'!$AC$31:$AC$36,'13'!$AG$31:$AG$36,$AK5,'13'!$AF$31:$AF$36,1)/COUNTIFS('13'!$AG$31:$AG$36,$AK5,'13'!$AF$31:$AF$36,1))</x:v>
      </x:c>
      <x:c r="D7840" s="468" t="str">
        <x:v>=IF(COUNTIFS('13'!$AG$36:$AG$41,$AK5,'13'!$AF$36:$AF$41,1)=0,"",SUMIFS('13'!$AC$36:$AC$41,'13'!$AG$36:$AG$41,$AK5,'13'!$AF$36:$AF$41,1)/COUNTIFS('13'!$AG$36:$AG$41,$AK5,'13'!$AF$36:$AF$41,1))</x:v>
      </x:c>
      <x:c r="E7840" s="468" t="str">
        <x:v>Rumus sumber</x:v>
      </x:c>
      <x:c r="F7840" s="468" t="str">
        <x:v>13 September 2026 19.01 WIB</x:v>
      </x:c>
    </x:row>
    <x:row r="7841">
      <x:c r="A7841" s="468" t="str">
        <x:v>Resume Karyawan KPI</x:v>
      </x:c>
      <x:c r="B7841" s="468" t="str">
        <x:v>C6</x:v>
      </x:c>
      <x:c r="C7841" s="468" t="n">
        <x:v>231</x:v>
      </x:c>
      <x:c r="D7841" s="468" t="n">
        <x:v>243</x:v>
      </x:c>
      <x:c r="E7841" s="468" t="str">
        <x:v>Nilai sumber</x:v>
      </x:c>
      <x:c r="F7841" s="468" t="str">
        <x:v>13 September 2026 19.01 WIB</x:v>
      </x:c>
    </x:row>
    <x:row r="7842">
      <x:c r="A7842" s="468" t="str">
        <x:v>Resume Karyawan KPI</x:v>
      </x:c>
      <x:c r="B7842" s="468" t="str">
        <x:v>D6</x:v>
      </x:c>
      <x:c r="C7842" s="468" t="n">
        <x:v>0.6715116279</x:v>
      </x:c>
      <x:c r="D7842" s="468" t="n">
        <x:v>0.6246786632</x:v>
      </x:c>
      <x:c r="E7842" s="468" t="str">
        <x:v>Nilai sumber</x:v>
      </x:c>
      <x:c r="F7842" s="468" t="str">
        <x:v>13 September 2026 19.01 WIB</x:v>
      </x:c>
    </x:row>
    <x:row r="7843">
      <x:c r="A7843" s="468" t="str">
        <x:v>Resume Karyawan KPI</x:v>
      </x:c>
      <x:c r="B7843" s="468" t="str">
        <x:v>E6</x:v>
      </x:c>
      <x:c r="C7843" s="468" t="n">
        <x:v>0.6715116279</x:v>
      </x:c>
      <x:c r="D7843" s="468" t="n">
        <x:v>0.6246786632</x:v>
      </x:c>
      <x:c r="E7843" s="468" t="str">
        <x:v>Nilai sumber</x:v>
      </x:c>
      <x:c r="F7843" s="468" t="str">
        <x:v>13 September 2026 19.01 WIB</x:v>
      </x:c>
    </x:row>
    <x:row r="7844">
      <x:c r="A7844" s="468" t="str">
        <x:v>Resume Karyawan KPI</x:v>
      </x:c>
      <x:c r="B7844" s="468" t="str">
        <x:v>Y6</x:v>
      </x:c>
      <x:c r="C7844" s="468" t="n">
        <x:v>231</x:v>
      </x:c>
      <x:c r="D7844" s="468" t="n">
        <x:v>243</x:v>
      </x:c>
      <x:c r="E7844" s="468" t="str">
        <x:v>Nilai sumber</x:v>
      </x:c>
      <x:c r="F7844" s="468" t="str">
        <x:v>13 September 2026 19.01 WIB</x:v>
      </x:c>
    </x:row>
    <x:row r="7845">
      <x:c r="A7845" s="468" t="str">
        <x:v>Resume Karyawan KPI</x:v>
      </x:c>
      <x:c r="B7845" s="468" t="str">
        <x:v>Y6</x:v>
      </x:c>
      <x:c r="C7845" s="468" t="str">
        <x:v>=COUNTIF('1'!$D$4:$D$55,X6)+COUNTIF('2'!$D$4:$D$55,X6)+COUNTIF('3'!$D$4:$D$33,X6)+COUNTIF('4'!$D$4:$D$31,X6)+COUNTIF('5'!$D$4:$D$26,X6)+COUNTIF('6'!$D$4:$D$28,X6)+COUNTIF('7'!$D$4:$D$21,X6)+COUNTIF('8'!$D$4:$D$67,X6)+COUNTIF('9'!$D$4:$D$63,X6)+COUNTIF('10'!$D$4:$D$21,X6)+COUNTIF('11'!$D$4:$D$25,X6)+COUNTIF('12'!$D$4:$D$25,X6)+COUNTIF('13'!$D$4:$D$22,X6)+COUNTIF('14'!$D$4:$D$28,X6)+COUNTIF('15'!$D$4:$D$27,X6)+COUNTIF('16'!$D$4:$D$23,X6)+COUNTIF('17'!$D$4:$D$28,X6)+COUNTIF('18'!$D$4:$D$28,X6)+COUNTIF('19'!$D$4:$D$21,X6)+COUNTIF('20'!$D$4:$D$26,X6)+COUNTIF('21'!$D$4:$D$21,X6)+COUNTIF('22'!$D$4:$D$27,X6)+COUNTIF('23'!$D$4:$D$37,X6)+COUNTIF('24'!$D$4:$D$30,X6)+COUNTIF('25'!$D$4:$D$24,X6)+COUNTIF('26'!$D$4:$D$28,X6)+COUNTIF('27'!$D$4:$D$33,X6)+COUNTIF('28'!$D$4:$D$28,X6)+COUNTIF('29'!$D$4:$D$32,X6)+COUNTIF('30'!$D$4:$D$24,X6)+COUNTIF('31'!$D$4:$D$45,X6)</x:v>
      </x:c>
      <x:c r="D7845" s="468" t="str">
        <x:v>=COUNTIF('1'!$D$4:$D$55,X6)+COUNTIF('2'!$D$4:$D$55,X6)+COUNTIF('3'!$D$4:$D$33,X6)+COUNTIF('4'!$D$4:$D$31,X6)+COUNTIF('5'!$D$4:$D$26,X6)+COUNTIF('6'!$D$4:$D$28,X6)+COUNTIF('7'!$D$4:$D$21,X6)+COUNTIF('8'!$D$4:$D$67,X6)+COUNTIF('9'!$D$4:$D$63,X6)+COUNTIF('10'!$D$4:$D$21,X6)+COUNTIF('11'!$D$4:$D$25,X6)+COUNTIF('12'!$D$4:$D$26,X6)+COUNTIF('13'!$D$4:$D$27,X6)+COUNTIF('14'!$D$4:$D$28,X6)+COUNTIF('15'!$D$4:$D$27,X6)+COUNTIF('16'!$D$4:$D$23,X6)+COUNTIF('17'!$D$4:$D$28,X6)+COUNTIF('18'!$D$4:$D$28,X6)+COUNTIF('19'!$D$4:$D$21,X6)+COUNTIF('20'!$D$4:$D$26,X6)+COUNTIF('21'!$D$4:$D$21,X6)+COUNTIF('22'!$D$4:$D$27,X6)+COUNTIF('23'!$D$4:$D$37,X6)+COUNTIF('24'!$D$4:$D$30,X6)+COUNTIF('25'!$D$4:$D$24,X6)+COUNTIF('26'!$D$4:$D$28,X6)+COUNTIF('27'!$D$4:$D$33,X6)+COUNTIF('28'!$D$4:$D$28,X6)+COUNTIF('29'!$D$4:$D$32,X6)+COUNTIF('30'!$D$4:$D$24,X6)+COUNTIF('31'!$D$4:$D$45,X6)</x:v>
      </x:c>
      <x:c r="E7845" s="468" t="str">
        <x:v>Rumus sumber</x:v>
      </x:c>
      <x:c r="F7845" s="468" t="str">
        <x:v>13 September 2026 19.01 WIB</x:v>
      </x:c>
    </x:row>
    <x:row r="7846">
      <x:c r="A7846" s="468" t="str">
        <x:v>Resume Karyawan KPI</x:v>
      </x:c>
      <x:c r="B7846" s="468" t="str">
        <x:v>Z6</x:v>
      </x:c>
      <x:c r="C7846" s="468" t="n">
        <x:v>231.00012</x:v>
      </x:c>
      <x:c r="D7846" s="468" t="n">
        <x:v>243.00012</x:v>
      </x:c>
      <x:c r="E7846" s="468" t="str">
        <x:v>Nilai sumber</x:v>
      </x:c>
      <x:c r="F7846" s="468" t="str">
        <x:v>13 September 2026 19.01 WIB</x:v>
      </x:c>
    </x:row>
    <x:row r="7847">
      <x:c r="A7847" s="468" t="str">
        <x:v>Resume Karyawan KPI</x:v>
      </x:c>
      <x:c r="B7847" s="468" t="str">
        <x:v>Z6</x:v>
      </x:c>
      <x:c r="C7847" s="468"/>
      <x:c r="D7847" s="468" t="str">
        <x:v>=Y6+(18-ROW())/100000</x:v>
      </x:c>
      <x:c r="E7847" s="468" t="str">
        <x:v>Rumus sumber</x:v>
      </x:c>
      <x:c r="F7847" s="468" t="str">
        <x:v>13 September 2026 19.01 WIB</x:v>
      </x:c>
    </x:row>
    <x:row r="7848">
      <x:c r="A7848" s="468" t="str">
        <x:v>Resume Karyawan KPI</x:v>
      </x:c>
      <x:c r="B7848" s="468" t="str">
        <x:v>AC6</x:v>
      </x:c>
      <x:c r="C7848" s="468" t="str">
        <x:v>=COUNTIF('1'!$O$57:$O$60,AA6)+COUNTIF('2'!$O$57:$O$60,AA6)+COUNTIF('3'!$O$35:$O$38,AA6)+COUNTIF('4'!$O$33:$O$36,AA6)+COUNTIF('5'!$O$28:$O$31,AA6)+COUNTIF('6'!$O$30:$O$33,AA6)+COUNTIF('7'!$O$23:$O$26,AA6)+COUNTIF('8'!$O$69:$O$72,AA6)+COUNTIF('9'!$O$65:$O$68,AA6)+COUNTIF('10'!$O$23:$O$26,AA6)+COUNTIF('11'!$O$27:$O$30,AA6)+COUNTIF('12'!$O$27:$O$30,AA6)+COUNTIF('13'!$O$24:$O$27,AA6)+COUNTIF('14'!$O$30:$O$33,AA6)+COUNTIF('15'!$O$29:$O$32,AA6)+COUNTIF('16'!$O$25:$O$28,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D7848" s="468" t="str">
        <x:v>=COUNTIF('1'!$O$57:$O$60,AA6)+COUNTIF('2'!$O$57:$O$60,AA6)+COUNTIF('3'!$O$35:$O$38,AA6)+COUNTIF('4'!$O$33:$O$36,AA6)+COUNTIF('5'!$O$28:$O$31,AA6)+COUNTIF('6'!$O$30:$O$33,AA6)+COUNTIF('7'!$O$23:$O$26,AA6)+COUNTIF('8'!$O$69:$O$72,AA6)+COUNTIF('9'!$O$65:$O$68,AA6)+COUNTIF('10'!$O$23:$O$26,AA6)+COUNTIF('11'!$O$27:$O$30,AA6)+COUNTIF('12'!$O$28:$O$31,AA6)+COUNTIF('13'!$O$29:$O$32,AA6)+COUNTIF('14'!$O$30:$O$33,AA6)+COUNTIF('15'!$O$29:$O$32,AA6)+COUNTIF('16'!$O$25:$O$28,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E7848" s="468" t="str">
        <x:v>Rumus sumber</x:v>
      </x:c>
      <x:c r="F7848" s="468" t="str">
        <x:v>13 September 2026 19.01 WIB</x:v>
      </x:c>
    </x:row>
    <x:row r="7849">
      <x:c r="A7849" s="468" t="str">
        <x:v>Resume Karyawan KPI</x:v>
      </x:c>
      <x:c r="B7849" s="468" t="str">
        <x:v>AD6</x:v>
      </x:c>
      <x:c r="C7849" s="468"/>
      <x:c r="D7849" s="468" t="str">
        <x:v>=AC6+(16-ROW())/100000</x:v>
      </x:c>
      <x:c r="E7849" s="468" t="str">
        <x:v>Rumus sumber</x:v>
      </x:c>
      <x:c r="F7849" s="468" t="str">
        <x:v>13 September 2026 19.01 WIB</x:v>
      </x:c>
    </x:row>
    <x:row r="7850">
      <x:c r="A7850" s="468" t="str">
        <x:v>Resume Karyawan KPI</x:v>
      </x:c>
      <x:c r="B7850" s="468" t="str">
        <x:v>AF6</x:v>
      </x:c>
      <x:c r="C7850" s="468" t="str">
        <x:v>=COUNTIF('1'!$L$4:$L$55,AE6)+COUNTIF('2'!$L$4:$L$55,AE6)+COUNTIF('3'!$L$4:$L$33,AE6)+COUNTIF('4'!$L$4:$L$31,AE6)+COUNTIF('5'!$L$4:$L$26,AE6)+COUNTIF('6'!$L$4:$L$28,AE6)+COUNTIF('7'!$L$4:$L$21,AE6)+COUNTIF('8'!$L$4:$L$67,AE6)+COUNTIF('9'!$L$4:$L$63,AE6)+COUNTIF('10'!$L$4:$L$21,AE6)+COUNTIF('11'!$L$4:$L$25,AE6)+COUNTIF('12'!$L$4:$L$25,AE6)+COUNTIF('13'!$L$4:$L$22,AE6)+COUNTIF('14'!$L$4:$L$28,AE6)+COUNTIF('15'!$L$4:$L$27,AE6)+COUNTIF('16'!$L$4:$L$23,AE6)+COUNTIF('17'!$L$4:$L$28,AE6)+COUNTIF('18'!$L$4:$L$28,AE6)+COUNTIF('19'!$L$4:$L$21,AE6)+COUNTIF('20'!$L$4:$L$26,AE6)+COUNTIF('21'!$L$4:$L$21,AE6)+COUNTIF('22'!$L$4:$L$27,AE6)+COUNTIF('23'!$L$4:$L$37,AE6)+COUNTIF('24'!$L$4:$L$30,AE6)+COUNTIF('25'!$L$4:$L$24,AE6)+COUNTIF('26'!$L$4:$L$28,AE6)+COUNTIF('27'!$L$4:$L$33,AE6)+COUNTIF('28'!$L$4:$L$28,AE6)+COUNTIF('29'!$L$4:$L$32,AE6)+COUNTIF('30'!$L$4:$L$24,AE6)+COUNTIF('31'!$L$4:$L$45,AE6)</x:v>
      </x:c>
      <x:c r="D7850" s="468" t="str">
        <x:v>=COUNTIF('1'!$L$4:$L$55,AE6)+COUNTIF('2'!$L$4:$L$55,AE6)+COUNTIF('3'!$L$4:$L$33,AE6)+COUNTIF('4'!$L$4:$L$31,AE6)+COUNTIF('5'!$L$4:$L$26,AE6)+COUNTIF('6'!$L$4:$L$28,AE6)+COUNTIF('7'!$L$4:$L$21,AE6)+COUNTIF('8'!$L$4:$L$67,AE6)+COUNTIF('9'!$L$4:$L$63,AE6)+COUNTIF('10'!$L$4:$L$21,AE6)+COUNTIF('11'!$L$4:$L$25,AE6)+COUNTIF('12'!$L$4:$L$26,AE6)+COUNTIF('13'!$L$4:$L$27,AE6)+COUNTIF('14'!$L$4:$L$28,AE6)+COUNTIF('15'!$L$4:$L$27,AE6)+COUNTIF('16'!$L$4:$L$23,AE6)+COUNTIF('17'!$L$4:$L$28,AE6)+COUNTIF('18'!$L$4:$L$28,AE6)+COUNTIF('19'!$L$4:$L$21,AE6)+COUNTIF('20'!$L$4:$L$26,AE6)+COUNTIF('21'!$L$4:$L$21,AE6)+COUNTIF('22'!$L$4:$L$27,AE6)+COUNTIF('23'!$L$4:$L$37,AE6)+COUNTIF('24'!$L$4:$L$30,AE6)+COUNTIF('25'!$L$4:$L$24,AE6)+COUNTIF('26'!$L$4:$L$28,AE6)+COUNTIF('27'!$L$4:$L$33,AE6)+COUNTIF('28'!$L$4:$L$28,AE6)+COUNTIF('29'!$L$4:$L$32,AE6)+COUNTIF('30'!$L$4:$L$24,AE6)+COUNTIF('31'!$L$4:$L$45,AE6)</x:v>
      </x:c>
      <x:c r="E7850" s="468" t="str">
        <x:v>Rumus sumber</x:v>
      </x:c>
      <x:c r="F7850" s="468" t="str">
        <x:v>13 September 2026 19.01 WIB</x:v>
      </x:c>
    </x:row>
    <x:row r="7851">
      <x:c r="A7851" s="468" t="str">
        <x:v>Resume Karyawan KPI</x:v>
      </x:c>
      <x:c r="B7851" s="468" t="str">
        <x:v>AG6</x:v>
      </x:c>
      <x:c r="C7851" s="468"/>
      <x:c r="D7851" s="468" t="str">
        <x:v>=AF6+(10-ROW())/100000</x:v>
      </x:c>
      <x:c r="E7851" s="468" t="str">
        <x:v>Rumus sumber</x:v>
      </x:c>
      <x:c r="F7851" s="468" t="str">
        <x:v>13 September 2026 19.01 WIB</x:v>
      </x:c>
    </x:row>
    <x:row r="7852">
      <x:c r="A7852" s="468" t="str">
        <x:v>Resume Karyawan KPI</x:v>
      </x:c>
      <x:c r="B7852" s="468" t="str">
        <x:v>AI6</x:v>
      </x:c>
      <x:c r="C7852" s="468" t="str">
        <x:v>=COUNTIF('1'!$M$4:$M$55,AH6)+COUNTIF('2'!$M$4:$M$55,AH6)+COUNTIF('3'!$M$4:$M$33,AH6)+COUNTIF('4'!$M$4:$M$31,AH6)+COUNTIF('5'!$M$4:$M$26,AH6)+COUNTIF('6'!$M$4:$M$28,AH6)+COUNTIF('7'!$M$4:$M$21,AH6)+COUNTIF('8'!$M$4:$M$67,AH6)+COUNTIF('9'!$M$4:$M$63,AH6)+COUNTIF('10'!$M$4:$M$21,AH6)+COUNTIF('11'!$M$4:$M$25,AH6)+COUNTIF('12'!$M$4:$M$25,AH6)+COUNTIF('13'!$M$4:$M$22,AH6)+COUNTIF('14'!$M$4:$M$28,AH6)+COUNTIF('15'!$M$4:$M$27,AH6)+COUNTIF('16'!$M$4:$M$23,AH6)+COUNTIF('17'!$M$4:$M$28,AH6)+COUNTIF('18'!$M$4:$M$28,AH6)+COUNTIF('19'!$M$4:$M$21,AH6)+COUNTIF('20'!$M$4:$M$26,AH6)+COUNTIF('21'!$M$4:$M$21,AH6)+COUNTIF('22'!$M$4:$M$27,AH6)+COUNTIF('23'!$M$4:$M$37,AH6)+COUNTIF('24'!$M$4:$M$30,AH6)+COUNTIF('25'!$M$4:$M$24,AH6)+COUNTIF('26'!$M$4:$M$28,AH6)+COUNTIF('27'!$M$4:$M$33,AH6)+COUNTIF('28'!$M$4:$M$28,AH6)+COUNTIF('29'!$M$4:$M$32,AH6)+COUNTIF('30'!$M$4:$M$24,AH6)+COUNTIF('31'!$M$4:$M$45,AH6)</x:v>
      </x:c>
      <x:c r="D7852" s="468" t="str">
        <x:v>=COUNTIF('1'!$M$4:$M$55,AH6)+COUNTIF('2'!$M$4:$M$55,AH6)+COUNTIF('3'!$M$4:$M$33,AH6)+COUNTIF('4'!$M$4:$M$31,AH6)+COUNTIF('5'!$M$4:$M$26,AH6)+COUNTIF('6'!$M$4:$M$28,AH6)+COUNTIF('7'!$M$4:$M$21,AH6)+COUNTIF('8'!$M$4:$M$67,AH6)+COUNTIF('9'!$M$4:$M$63,AH6)+COUNTIF('10'!$M$4:$M$21,AH6)+COUNTIF('11'!$M$4:$M$25,AH6)+COUNTIF('12'!$M$4:$M$26,AH6)+COUNTIF('13'!$M$4:$M$27,AH6)+COUNTIF('14'!$M$4:$M$28,AH6)+COUNTIF('15'!$M$4:$M$27,AH6)+COUNTIF('16'!$M$4:$M$23,AH6)+COUNTIF('17'!$M$4:$M$28,AH6)+COUNTIF('18'!$M$4:$M$28,AH6)+COUNTIF('19'!$M$4:$M$21,AH6)+COUNTIF('20'!$M$4:$M$26,AH6)+COUNTIF('21'!$M$4:$M$21,AH6)+COUNTIF('22'!$M$4:$M$27,AH6)+COUNTIF('23'!$M$4:$M$37,AH6)+COUNTIF('24'!$M$4:$M$30,AH6)+COUNTIF('25'!$M$4:$M$24,AH6)+COUNTIF('26'!$M$4:$M$28,AH6)+COUNTIF('27'!$M$4:$M$33,AH6)+COUNTIF('28'!$M$4:$M$28,AH6)+COUNTIF('29'!$M$4:$M$32,AH6)+COUNTIF('30'!$M$4:$M$24,AH6)+COUNTIF('31'!$M$4:$M$45,AH6)</x:v>
      </x:c>
      <x:c r="E7852" s="468" t="str">
        <x:v>Rumus sumber</x:v>
      </x:c>
      <x:c r="F7852" s="468" t="str">
        <x:v>13 September 2026 19.01 WIB</x:v>
      </x:c>
    </x:row>
    <x:row r="7853">
      <x:c r="A7853" s="468" t="str">
        <x:v>Resume Karyawan KPI</x:v>
      </x:c>
      <x:c r="B7853" s="468" t="str">
        <x:v>AJ6</x:v>
      </x:c>
      <x:c r="C7853" s="468"/>
      <x:c r="D7853" s="468" t="str">
        <x:v>=AI6+(11-ROW())/100000</x:v>
      </x:c>
      <x:c r="E7853" s="468" t="str">
        <x:v>Rumus sumber</x:v>
      </x:c>
      <x:c r="F7853" s="468" t="str">
        <x:v>13 September 2026 19.01 WIB</x:v>
      </x:c>
    </x:row>
    <x:row r="7854">
      <x:c r="A7854" s="468" t="str">
        <x:v>Resume Karyawan KPI</x:v>
      </x:c>
      <x:c r="B7854" s="468" t="str">
        <x:v>AM6</x:v>
      </x:c>
      <x:c r="C7854"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$34:$AG$39,AK6,'12'!$AF$34:$AF$39,1)+COUNTIFS('13'!$AG$31:$AG$36,AK6,'13'!$AF$31:$AF$36,1)+COUNTIFS('14'!$AG$37:$AG$42,AK6,'14'!$AF$37:$AF$42,1)+COUNTIFS('15'!$AG$36:$AG$41,AK6,'15'!$AF$36:$AF$41,1)+COUNTIFS('16'!$AG$32:$AG$37,AK6,'16'!$AF$32:$AF$37,1)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D7854"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$36:$AG$41,AK6,'13'!$AF$36:$AF$41,1)+COUNTIFS('14'!$AG$37:$AG$42,AK6,'14'!$AF$37:$AF$42,1)+COUNTIFS('15'!$AG$36:$AG$41,AK6,'15'!$AF$36:$AF$41,1)+COUNTIFS('16'!$AG$32:$AG$37,AK6,'16'!$AF$32:$AF$37,1)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E7854" s="468" t="str">
        <x:v>Rumus sumber</x:v>
      </x:c>
      <x:c r="F7854" s="468" t="str">
        <x:v>13 September 2026 19.01 WIB</x:v>
      </x:c>
    </x:row>
    <x:row r="7855">
      <x:c r="A7855" s="468" t="str">
        <x:v>Resume Karyawan KPI</x:v>
      </x:c>
      <x:c r="B7855" s="468" t="str">
        <x:v>AO6</x:v>
      </x:c>
      <x:c r="C7855"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$34:$L$39,'12'!$AG$34:$AG$39,AK6,'12'!$AF$34:$AF$39,1)+SUMIFS('13'!$L$31:$L$36,'13'!$AG$31:$AG$36,AK6,'13'!$AF$31:$AF$36,1)+SUMIFS('14'!$L$37:$L$42,'14'!$AG$37:$AG$42,AK6,'14'!$AF$37:$AF$42,1)+SUMIFS('15'!$L$36:$L$41,'15'!$AG$36:$AG$41,AK6,'15'!$AF$36:$AF$41,1)+SUMIFS('16'!$L$32:$L$37,'16'!$AG$32:$AG$37,AK6,'16'!$AF$32:$AF$37,1)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D7855"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$36:$L$41,'13'!$AG$36:$AG$41,AK6,'13'!$AF$36:$AF$41,1)+SUMIFS('14'!$L$37:$L$42,'14'!$AG$37:$AG$42,AK6,'14'!$AF$37:$AF$42,1)+SUMIFS('15'!$L$36:$L$41,'15'!$AG$36:$AG$41,AK6,'15'!$AF$36:$AF$41,1)+SUMIFS('16'!$L$32:$L$37,'16'!$AG$32:$AG$37,AK6,'16'!$AF$32:$AF$37,1)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E7855" s="468" t="str">
        <x:v>Rumus sumber</x:v>
      </x:c>
      <x:c r="F7855" s="468" t="str">
        <x:v>13 September 2026 19.01 WIB</x:v>
      </x:c>
    </x:row>
    <x:row r="7856">
      <x:c r="A7856" s="468" t="str">
        <x:v>Resume Karyawan KPI</x:v>
      </x:c>
      <x:c r="B7856" s="468" t="str">
        <x:v>AP6</x:v>
      </x:c>
      <x:c r="C7856"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$34:$M$39,'12'!$AG$34:$AG$39,AK6,'12'!$AF$34:$AF$39,1)+SUMIFS('13'!$M$31:$M$36,'13'!$AG$31:$AG$36,AK6,'13'!$AF$31:$AF$36,1)+SUMIFS('14'!$M$37:$M$42,'14'!$AG$37:$AG$42,AK6,'14'!$AF$37:$AF$42,1)+SUMIFS('15'!$M$36:$M$41,'15'!$AG$36:$AG$41,AK6,'15'!$AF$36:$AF$41,1)+SUMIFS('16'!$M$32:$M$37,'16'!$AG$32:$AG$37,AK6,'16'!$AF$32:$AF$37,1)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D7856"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$36:$M$41,'13'!$AG$36:$AG$41,AK6,'13'!$AF$36:$AF$41,1)+SUMIFS('14'!$M$37:$M$42,'14'!$AG$37:$AG$42,AK6,'14'!$AF$37:$AF$42,1)+SUMIFS('15'!$M$36:$M$41,'15'!$AG$36:$AG$41,AK6,'15'!$AF$36:$AF$41,1)+SUMIFS('16'!$M$32:$M$37,'16'!$AG$32:$AG$37,AK6,'16'!$AF$32:$AF$37,1)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E7856" s="468" t="str">
        <x:v>Rumus sumber</x:v>
      </x:c>
      <x:c r="F7856" s="468" t="str">
        <x:v>13 September 2026 19.01 WIB</x:v>
      </x:c>
    </x:row>
    <x:row r="7857">
      <x:c r="A7857" s="468" t="str">
        <x:v>Resume Karyawan KPI</x:v>
      </x:c>
      <x:c r="B7857" s="468" t="str">
        <x:v>AQ6</x:v>
      </x:c>
      <x:c r="C7857"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$34:$N$39,'12'!$AG$34:$AG$39,AK6,'12'!$AF$34:$AF$39,1)+SUMIFS('13'!$N$31:$N$36,'13'!$AG$31:$AG$36,AK6,'13'!$AF$31:$AF$36,1)+SUMIFS('14'!$N$37:$N$42,'14'!$AG$37:$AG$42,AK6,'14'!$AF$37:$AF$42,1)+SUMIFS('15'!$N$36:$N$41,'15'!$AG$36:$AG$41,AK6,'15'!$AF$36:$AF$41,1)+SUMIFS('16'!$N$32:$N$37,'16'!$AG$32:$AG$37,AK6,'16'!$AF$32:$AF$37,1)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D7857"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$36:$N$41,'13'!$AG$36:$AG$41,AK6,'13'!$AF$36:$AF$41,1)+SUMIFS('14'!$N$37:$N$42,'14'!$AG$37:$AG$42,AK6,'14'!$AF$37:$AF$42,1)+SUMIFS('15'!$N$36:$N$41,'15'!$AG$36:$AG$41,AK6,'15'!$AF$36:$AF$41,1)+SUMIFS('16'!$N$32:$N$37,'16'!$AG$32:$AG$37,AK6,'16'!$AF$32:$AF$37,1)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E7857" s="468" t="str">
        <x:v>Rumus sumber</x:v>
      </x:c>
      <x:c r="F7857" s="468" t="str">
        <x:v>13 September 2026 19.01 WIB</x:v>
      </x:c>
    </x:row>
    <x:row r="7858">
      <x:c r="A7858" s="468" t="str">
        <x:v>Resume Karyawan KPI</x:v>
      </x:c>
      <x:c r="B7858" s="468" t="str">
        <x:v>AR6</x:v>
      </x:c>
      <x:c r="C7858"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$34:$O$39,'12'!$AG$34:$AG$39,AK6,'12'!$AF$34:$AF$39,1)+SUMIFS('13'!$O$31:$O$36,'13'!$AG$31:$AG$36,AK6,'13'!$AF$31:$AF$36,1)+SUMIFS('14'!$O$37:$O$42,'14'!$AG$37:$AG$42,AK6,'14'!$AF$37:$AF$42,1)+SUMIFS('15'!$O$36:$O$41,'15'!$AG$36:$AG$41,AK6,'15'!$AF$36:$AF$41,1)+SUMIFS('16'!$O$32:$O$37,'16'!$AG$32:$AG$37,AK6,'16'!$AF$32:$AF$37,1)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D7858"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$36:$O$41,'13'!$AG$36:$AG$41,AK6,'13'!$AF$36:$AF$41,1)+SUMIFS('14'!$O$37:$O$42,'14'!$AG$37:$AG$42,AK6,'14'!$AF$37:$AF$42,1)+SUMIFS('15'!$O$36:$O$41,'15'!$AG$36:$AG$41,AK6,'15'!$AF$36:$AF$41,1)+SUMIFS('16'!$O$32:$O$37,'16'!$AG$32:$AG$37,AK6,'16'!$AF$32:$AF$37,1)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E7858" s="468" t="str">
        <x:v>Rumus sumber</x:v>
      </x:c>
      <x:c r="F7858" s="468" t="str">
        <x:v>13 September 2026 19.01 WIB</x:v>
      </x:c>
    </x:row>
    <x:row r="7859">
      <x:c r="A7859" s="468" t="str">
        <x:v>Resume Karyawan KPI</x:v>
      </x:c>
      <x:c r="B7859" s="468" t="str">
        <x:v>AS6</x:v>
      </x:c>
      <x:c r="C7859"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$34:$P$39,'12'!$AG$34:$AG$39,AK6,'12'!$AF$34:$AF$39,1)+SUMIFS('13'!$P$31:$P$36,'13'!$AG$31:$AG$36,AK6,'13'!$AF$31:$AF$36,1)+SUMIFS('14'!$P$37:$P$42,'14'!$AG$37:$AG$42,AK6,'14'!$AF$37:$AF$42,1)+SUMIFS('15'!$P$36:$P$41,'15'!$AG$36:$AG$41,AK6,'15'!$AF$36:$AF$41,1)+SUMIFS('16'!$P$32:$P$37,'16'!$AG$32:$AG$37,AK6,'16'!$AF$32:$AF$37,1)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D7859"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$36:$P$41,'13'!$AG$36:$AG$41,AK6,'13'!$AF$36:$AF$41,1)+SUMIFS('14'!$P$37:$P$42,'14'!$AG$37:$AG$42,AK6,'14'!$AF$37:$AF$42,1)+SUMIFS('15'!$P$36:$P$41,'15'!$AG$36:$AG$41,AK6,'15'!$AF$36:$AF$41,1)+SUMIFS('16'!$P$32:$P$37,'16'!$AG$32:$AG$37,AK6,'16'!$AF$32:$AF$37,1)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E7859" s="468" t="str">
        <x:v>Rumus sumber</x:v>
      </x:c>
      <x:c r="F7859" s="468" t="str">
        <x:v>13 September 2026 19.01 WIB</x:v>
      </x:c>
    </x:row>
    <x:row r="7860">
      <x:c r="A7860" s="468" t="str">
        <x:v>Resume Karyawan KPI</x:v>
      </x:c>
      <x:c r="B7860" s="468" t="str">
        <x:v>BG6</x:v>
      </x:c>
      <x:c r="C7860" s="468" t="str">
        <x:v>=IF(COUNTIFS('12'!$AG$34:$AG$39,$AK6,'12'!$AF$34:$AF$39,1)=0,"",SUMIFS('12'!$AC$34:$AC$39,'12'!$AG$34:$AG$39,$AK6,'12'!$AF$34:$AF$39,1)/COUNTIFS('12'!$AG$34:$AG$39,$AK6,'12'!$AF$34:$AF$39,1))</x:v>
      </x:c>
      <x:c r="D7860" s="468" t="str">
        <x:v>=IF(COUNTIFS('12'!$AG$35:$AG$40,$AK6,'12'!$AF$35:$AF$40,1)=0,"",SUMIFS('12'!$AC$35:$AC$40,'12'!$AG$35:$AG$40,$AK6,'12'!$AF$35:$AF$40,1)/COUNTIFS('12'!$AG$35:$AG$40,$AK6,'12'!$AF$35:$AF$40,1))</x:v>
      </x:c>
      <x:c r="E7860" s="468" t="str">
        <x:v>Rumus sumber</x:v>
      </x:c>
      <x:c r="F7860" s="468" t="str">
        <x:v>13 September 2026 19.01 WIB</x:v>
      </x:c>
    </x:row>
    <x:row r="7861">
      <x:c r="A7861" s="468" t="str">
        <x:v>Resume Karyawan KPI</x:v>
      </x:c>
      <x:c r="B7861" s="468" t="str">
        <x:v>BH6</x:v>
      </x:c>
      <x:c r="C7861" s="468" t="str">
        <x:v>=IF(COUNTIFS('13'!$AG$31:$AG$36,$AK6,'13'!$AF$31:$AF$36,1)=0,"",SUMIFS('13'!$AC$31:$AC$36,'13'!$AG$31:$AG$36,$AK6,'13'!$AF$31:$AF$36,1)/COUNTIFS('13'!$AG$31:$AG$36,$AK6,'13'!$AF$31:$AF$36,1))</x:v>
      </x:c>
      <x:c r="D7861" s="468" t="str">
        <x:v>=IF(COUNTIFS('13'!$AG$36:$AG$41,$AK6,'13'!$AF$36:$AF$41,1)=0,"",SUMIFS('13'!$AC$36:$AC$41,'13'!$AG$36:$AG$41,$AK6,'13'!$AF$36:$AF$41,1)/COUNTIFS('13'!$AG$36:$AG$41,$AK6,'13'!$AF$36:$AF$41,1))</x:v>
      </x:c>
      <x:c r="E7861" s="468" t="str">
        <x:v>Rumus sumber</x:v>
      </x:c>
      <x:c r="F7861" s="468" t="str">
        <x:v>13 September 2026 19.01 WIB</x:v>
      </x:c>
    </x:row>
    <x:row r="7862">
      <x:c r="A7862" s="468" t="str">
        <x:v>Resume Karyawan KPI</x:v>
      </x:c>
      <x:c r="B7862" s="468" t="str">
        <x:v>CB6</x:v>
      </x:c>
      <x:c r="C7862" s="468"/>
      <x:c r="D7862" s="468" t="str">
        <x:v>=COUNTIF($J$51:$J$61,CA6)</x:v>
      </x:c>
      <x:c r="E7862" s="468" t="str">
        <x:v>Rumus sumber</x:v>
      </x:c>
      <x:c r="F7862" s="468" t="str">
        <x:v>13 September 2026 19.01 WIB</x:v>
      </x:c>
    </x:row>
    <x:row r="7863">
      <x:c r="A7863" s="468" t="str">
        <x:v>Resume Karyawan KPI</x:v>
      </x:c>
      <x:c r="B7863" s="468" t="str">
        <x:v>B7</x:v>
      </x:c>
      <x:c r="C7863" s="468"/>
      <x:c r="D7863" s="468" t="str">
        <x:v>=IF(A7="","",INDEX($X$5:$X$17,MATCH(LARGE($Z$5:$Z$17,A7),$Z$5:$Z$17,0)))</x:v>
      </x:c>
      <x:c r="E7863" s="468" t="str">
        <x:v>Rumus sumber</x:v>
      </x:c>
      <x:c r="F7863" s="468" t="str">
        <x:v>13 September 2026 19.01 WIB</x:v>
      </x:c>
    </x:row>
    <x:row r="7864">
      <x:c r="A7864" s="468" t="str">
        <x:v>Resume Karyawan KPI</x:v>
      </x:c>
      <x:c r="B7864" s="468" t="str">
        <x:v>C7</x:v>
      </x:c>
      <x:c r="C7864" s="468" t="n">
        <x:v>58</x:v>
      </x:c>
      <x:c r="D7864" s="468" t="n">
        <x:v>79</x:v>
      </x:c>
      <x:c r="E7864" s="468" t="str">
        <x:v>Nilai sumber</x:v>
      </x:c>
      <x:c r="F7864" s="468" t="str">
        <x:v>13 September 2026 19.01 WIB</x:v>
      </x:c>
    </x:row>
    <x:row r="7865">
      <x:c r="A7865" s="468" t="str">
        <x:v>Resume Karyawan KPI</x:v>
      </x:c>
      <x:c r="B7865" s="468" t="str">
        <x:v>C7</x:v>
      </x:c>
      <x:c r="C7865" s="468"/>
      <x:c r="D7865" s="468" t="str">
        <x:v>=IF(B7="","",INDEX($Y$5:$Y$17,MATCH(B7,$X$5:$X$17,0)))</x:v>
      </x:c>
      <x:c r="E7865" s="468" t="str">
        <x:v>Rumus sumber</x:v>
      </x:c>
      <x:c r="F7865" s="468" t="str">
        <x:v>13 September 2026 19.01 WIB</x:v>
      </x:c>
    </x:row>
    <x:row r="7866">
      <x:c r="A7866" s="468" t="str">
        <x:v>Resume Karyawan KPI</x:v>
      </x:c>
      <x:c r="B7866" s="468" t="str">
        <x:v>D7</x:v>
      </x:c>
      <x:c r="C7866" s="468" t="n">
        <x:v>0.1686046512</x:v>
      </x:c>
      <x:c r="D7866" s="468" t="n">
        <x:v>0.2030848329</x:v>
      </x:c>
      <x:c r="E7866" s="468" t="str">
        <x:v>Nilai sumber</x:v>
      </x:c>
      <x:c r="F7866" s="468" t="str">
        <x:v>13 September 2026 19.01 WIB</x:v>
      </x:c>
    </x:row>
    <x:row r="7867">
      <x:c r="A7867" s="468" t="str">
        <x:v>Resume Karyawan KPI</x:v>
      </x:c>
      <x:c r="B7867" s="468" t="str">
        <x:v>D7</x:v>
      </x:c>
      <x:c r="C7867" s="468"/>
      <x:c r="D7867" s="468" t="str">
        <x:v>=IF(C7="","",C7/$C$19)</x:v>
      </x:c>
      <x:c r="E7867" s="468" t="str">
        <x:v>Rumus sumber</x:v>
      </x:c>
      <x:c r="F7867" s="468" t="str">
        <x:v>13 September 2026 19.01 WIB</x:v>
      </x:c>
    </x:row>
    <x:row r="7868">
      <x:c r="A7868" s="468" t="str">
        <x:v>Resume Karyawan KPI</x:v>
      </x:c>
      <x:c r="B7868" s="468" t="str">
        <x:v>E7</x:v>
      </x:c>
      <x:c r="C7868" s="468" t="n">
        <x:v>0.8401162791</x:v>
      </x:c>
      <x:c r="D7868" s="468" t="n">
        <x:v>0.8277634961</x:v>
      </x:c>
      <x:c r="E7868" s="468" t="str">
        <x:v>Nilai sumber</x:v>
      </x:c>
      <x:c r="F7868" s="468" t="str">
        <x:v>13 September 2026 19.01 WIB</x:v>
      </x:c>
    </x:row>
    <x:row r="7869">
      <x:c r="A7869" s="468" t="str">
        <x:v>Resume Karyawan KPI</x:v>
      </x:c>
      <x:c r="B7869" s="468" t="str">
        <x:v>E7</x:v>
      </x:c>
      <x:c r="C7869" s="468"/>
      <x:c r="D7869" s="468" t="str">
        <x:v>=IF(D7="","",SUM($D$6:D7))</x:v>
      </x:c>
      <x:c r="E7869" s="468" t="str">
        <x:v>Rumus sumber</x:v>
      </x:c>
      <x:c r="F7869" s="468" t="str">
        <x:v>13 September 2026 19.01 WIB</x:v>
      </x:c>
    </x:row>
    <x:row r="7870">
      <x:c r="A7870" s="468" t="str">
        <x:v>Resume Karyawan KPI</x:v>
      </x:c>
      <x:c r="B7870" s="468" t="str">
        <x:v>Y7</x:v>
      </x:c>
      <x:c r="C7870" s="468" t="n">
        <x:v>8</x:v>
      </x:c>
      <x:c r="D7870" s="468" t="n">
        <x:v>9</x:v>
      </x:c>
      <x:c r="E7870" s="468" t="str">
        <x:v>Nilai sumber</x:v>
      </x:c>
      <x:c r="F7870" s="468" t="str">
        <x:v>13 September 2026 19.01 WIB</x:v>
      </x:c>
    </x:row>
    <x:row r="7871">
      <x:c r="A7871" s="468" t="str">
        <x:v>Resume Karyawan KPI</x:v>
      </x:c>
      <x:c r="B7871" s="468" t="str">
        <x:v>Y7</x:v>
      </x:c>
      <x:c r="C7871" s="468" t="str">
        <x:v>=COUNTIF('1'!$D$4:$D$55,X7)+COUNTIF('2'!$D$4:$D$55,X7)+COUNTIF('3'!$D$4:$D$33,X7)+COUNTIF('4'!$D$4:$D$31,X7)+COUNTIF('5'!$D$4:$D$26,X7)+COUNTIF('6'!$D$4:$D$28,X7)+COUNTIF('7'!$D$4:$D$21,X7)+COUNTIF('8'!$D$4:$D$67,X7)+COUNTIF('9'!$D$4:$D$63,X7)+COUNTIF('10'!$D$4:$D$21,X7)+COUNTIF('11'!$D$4:$D$25,X7)+COUNTIF('12'!$D$4:$D$25,X7)+COUNTIF('13'!$D$4:$D$22,X7)+COUNTIF('14'!$D$4:$D$28,X7)+COUNTIF('15'!$D$4:$D$27,X7)+COUNTIF('16'!$D$4:$D$23,X7)+COUNTIF('17'!$D$4:$D$28,X7)+COUNTIF('18'!$D$4:$D$28,X7)+COUNTIF('19'!$D$4:$D$21,X7)+COUNTIF('20'!$D$4:$D$26,X7)+COUNTIF('21'!$D$4:$D$21,X7)+COUNTIF('22'!$D$4:$D$27,X7)+COUNTIF('23'!$D$4:$D$37,X7)+COUNTIF('24'!$D$4:$D$30,X7)+COUNTIF('25'!$D$4:$D$24,X7)+COUNTIF('26'!$D$4:$D$28,X7)+COUNTIF('27'!$D$4:$D$33,X7)+COUNTIF('28'!$D$4:$D$28,X7)+COUNTIF('29'!$D$4:$D$32,X7)+COUNTIF('30'!$D$4:$D$24,X7)+COUNTIF('31'!$D$4:$D$45,X7)</x:v>
      </x:c>
      <x:c r="D7871" s="468" t="str">
        <x:v>=COUNTIF('1'!$D$4:$D$55,X7)+COUNTIF('2'!$D$4:$D$55,X7)+COUNTIF('3'!$D$4:$D$33,X7)+COUNTIF('4'!$D$4:$D$31,X7)+COUNTIF('5'!$D$4:$D$26,X7)+COUNTIF('6'!$D$4:$D$28,X7)+COUNTIF('7'!$D$4:$D$21,X7)+COUNTIF('8'!$D$4:$D$67,X7)+COUNTIF('9'!$D$4:$D$63,X7)+COUNTIF('10'!$D$4:$D$21,X7)+COUNTIF('11'!$D$4:$D$25,X7)+COUNTIF('12'!$D$4:$D$26,X7)+COUNTIF('13'!$D$4:$D$27,X7)+COUNTIF('14'!$D$4:$D$28,X7)+COUNTIF('15'!$D$4:$D$27,X7)+COUNTIF('16'!$D$4:$D$23,X7)+COUNTIF('17'!$D$4:$D$28,X7)+COUNTIF('18'!$D$4:$D$28,X7)+COUNTIF('19'!$D$4:$D$21,X7)+COUNTIF('20'!$D$4:$D$26,X7)+COUNTIF('21'!$D$4:$D$21,X7)+COUNTIF('22'!$D$4:$D$27,X7)+COUNTIF('23'!$D$4:$D$37,X7)+COUNTIF('24'!$D$4:$D$30,X7)+COUNTIF('25'!$D$4:$D$24,X7)+COUNTIF('26'!$D$4:$D$28,X7)+COUNTIF('27'!$D$4:$D$33,X7)+COUNTIF('28'!$D$4:$D$28,X7)+COUNTIF('29'!$D$4:$D$32,X7)+COUNTIF('30'!$D$4:$D$24,X7)+COUNTIF('31'!$D$4:$D$45,X7)</x:v>
      </x:c>
      <x:c r="E7871" s="468" t="str">
        <x:v>Rumus sumber</x:v>
      </x:c>
      <x:c r="F7871" s="468" t="str">
        <x:v>13 September 2026 19.01 WIB</x:v>
      </x:c>
    </x:row>
    <x:row r="7872">
      <x:c r="A7872" s="468" t="str">
        <x:v>Resume Karyawan KPI</x:v>
      </x:c>
      <x:c r="B7872" s="468" t="str">
        <x:v>Z7</x:v>
      </x:c>
      <x:c r="C7872" s="468" t="n">
        <x:v>8.00011</x:v>
      </x:c>
      <x:c r="D7872" s="468" t="n">
        <x:v>9.00011</x:v>
      </x:c>
      <x:c r="E7872" s="468" t="str">
        <x:v>Nilai sumber</x:v>
      </x:c>
      <x:c r="F7872" s="468" t="str">
        <x:v>13 September 2026 19.01 WIB</x:v>
      </x:c>
    </x:row>
    <x:row r="7873">
      <x:c r="A7873" s="468" t="str">
        <x:v>Resume Karyawan KPI</x:v>
      </x:c>
      <x:c r="B7873" s="468" t="str">
        <x:v>Z7</x:v>
      </x:c>
      <x:c r="C7873" s="468"/>
      <x:c r="D7873" s="468" t="str">
        <x:v>=Y7+(18-ROW())/100000</x:v>
      </x:c>
      <x:c r="E7873" s="468" t="str">
        <x:v>Rumus sumber</x:v>
      </x:c>
      <x:c r="F7873" s="468" t="str">
        <x:v>13 September 2026 19.01 WIB</x:v>
      </x:c>
    </x:row>
    <x:row r="7874">
      <x:c r="A7874" s="468" t="str">
        <x:v>Resume Karyawan KPI</x:v>
      </x:c>
      <x:c r="B7874" s="468" t="str">
        <x:v>AC7</x:v>
      </x:c>
      <x:c r="C7874" s="468" t="n">
        <x:v>15</x:v>
      </x:c>
      <x:c r="D7874" s="468" t="n">
        <x:v>18</x:v>
      </x:c>
      <x:c r="E7874" s="468" t="str">
        <x:v>Nilai sumber</x:v>
      </x:c>
      <x:c r="F7874" s="468" t="str">
        <x:v>13 September 2026 19.01 WIB</x:v>
      </x:c>
    </x:row>
    <x:row r="7875">
      <x:c r="A7875" s="468" t="str">
        <x:v>Resume Karyawan KPI</x:v>
      </x:c>
      <x:c r="B7875" s="468" t="str">
        <x:v>AC7</x:v>
      </x:c>
      <x:c r="C7875" s="468" t="str">
        <x:v>=COUNTIF('1'!$O$57:$O$60,AA7)+COUNTIF('2'!$O$57:$O$60,AA7)+COUNTIF('3'!$O$35:$O$38,AA7)+COUNTIF('4'!$O$33:$O$36,AA7)+COUNTIF('5'!$O$28:$O$31,AA7)+COUNTIF('6'!$O$30:$O$33,AA7)+COUNTIF('7'!$O$23:$O$26,AA7)+COUNTIF('8'!$O$69:$O$72,AA7)+COUNTIF('9'!$O$65:$O$68,AA7)+COUNTIF('10'!$O$23:$O$26,AA7)+COUNTIF('11'!$O$27:$O$30,AA7)+COUNTIF('12'!$O$27:$O$30,AA7)+COUNTIF('13'!$O$24:$O$27,AA7)+COUNTIF('14'!$O$30:$O$33,AA7)+COUNTIF('15'!$O$29:$O$32,AA7)+COUNTIF('16'!$O$25:$O$28,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D7875" s="468" t="str">
        <x:v>=COUNTIF('1'!$O$57:$O$60,AA7)+COUNTIF('2'!$O$57:$O$60,AA7)+COUNTIF('3'!$O$35:$O$38,AA7)+COUNTIF('4'!$O$33:$O$36,AA7)+COUNTIF('5'!$O$28:$O$31,AA7)+COUNTIF('6'!$O$30:$O$33,AA7)+COUNTIF('7'!$O$23:$O$26,AA7)+COUNTIF('8'!$O$69:$O$72,AA7)+COUNTIF('9'!$O$65:$O$68,AA7)+COUNTIF('10'!$O$23:$O$26,AA7)+COUNTIF('11'!$O$27:$O$30,AA7)+COUNTIF('12'!$O$28:$O$31,AA7)+COUNTIF('13'!$O$29:$O$32,AA7)+COUNTIF('14'!$O$30:$O$33,AA7)+COUNTIF('15'!$O$29:$O$32,AA7)+COUNTIF('16'!$O$25:$O$28,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E7875" s="468" t="str">
        <x:v>Rumus sumber</x:v>
      </x:c>
      <x:c r="F7875" s="468" t="str">
        <x:v>13 September 2026 19.01 WIB</x:v>
      </x:c>
    </x:row>
    <x:row r="7876">
      <x:c r="A7876" s="468" t="str">
        <x:v>Resume Karyawan KPI</x:v>
      </x:c>
      <x:c r="B7876" s="468" t="str">
        <x:v>AD7</x:v>
      </x:c>
      <x:c r="C7876" s="468" t="n">
        <x:v>15.00009</x:v>
      </x:c>
      <x:c r="D7876" s="468" t="n">
        <x:v>18.00009</x:v>
      </x:c>
      <x:c r="E7876" s="468" t="str">
        <x:v>Nilai sumber</x:v>
      </x:c>
      <x:c r="F7876" s="468" t="str">
        <x:v>13 September 2026 19.01 WIB</x:v>
      </x:c>
    </x:row>
    <x:row r="7877">
      <x:c r="A7877" s="468" t="str">
        <x:v>Resume Karyawan KPI</x:v>
      </x:c>
      <x:c r="B7877" s="468" t="str">
        <x:v>AD7</x:v>
      </x:c>
      <x:c r="C7877" s="468"/>
      <x:c r="D7877" s="468" t="str">
        <x:v>=AC7+(16-ROW())/100000</x:v>
      </x:c>
      <x:c r="E7877" s="468" t="str">
        <x:v>Rumus sumber</x:v>
      </x:c>
      <x:c r="F7877" s="468" t="str">
        <x:v>13 September 2026 19.01 WIB</x:v>
      </x:c>
    </x:row>
    <x:row r="7878">
      <x:c r="A7878" s="468" t="str">
        <x:v>Resume Karyawan KPI</x:v>
      </x:c>
      <x:c r="B7878" s="468" t="str">
        <x:v>AF7</x:v>
      </x:c>
      <x:c r="C7878" s="468" t="n">
        <x:v>196</x:v>
      </x:c>
      <x:c r="D7878" s="468" t="n">
        <x:v>223</x:v>
      </x:c>
      <x:c r="E7878" s="468" t="str">
        <x:v>Nilai sumber</x:v>
      </x:c>
      <x:c r="F7878" s="468" t="str">
        <x:v>13 September 2026 19.01 WIB</x:v>
      </x:c>
    </x:row>
    <x:row r="7879">
      <x:c r="A7879" s="468" t="str">
        <x:v>Resume Karyawan KPI</x:v>
      </x:c>
      <x:c r="B7879" s="468" t="str">
        <x:v>AF7</x:v>
      </x:c>
      <x:c r="C7879" s="468" t="str">
        <x:v>=COUNTIF('1'!$L$4:$L$55,AE7)+COUNTIF('2'!$L$4:$L$55,AE7)+COUNTIF('3'!$L$4:$L$33,AE7)+COUNTIF('4'!$L$4:$L$31,AE7)+COUNTIF('5'!$L$4:$L$26,AE7)+COUNTIF('6'!$L$4:$L$28,AE7)+COUNTIF('7'!$L$4:$L$21,AE7)+COUNTIF('8'!$L$4:$L$67,AE7)+COUNTIF('9'!$L$4:$L$63,AE7)+COUNTIF('10'!$L$4:$L$21,AE7)+COUNTIF('11'!$L$4:$L$25,AE7)+COUNTIF('12'!$L$4:$L$25,AE7)+COUNTIF('13'!$L$4:$L$22,AE7)+COUNTIF('14'!$L$4:$L$28,AE7)+COUNTIF('15'!$L$4:$L$27,AE7)+COUNTIF('16'!$L$4:$L$23,AE7)+COUNTIF('17'!$L$4:$L$28,AE7)+COUNTIF('18'!$L$4:$L$28,AE7)+COUNTIF('19'!$L$4:$L$21,AE7)+COUNTIF('20'!$L$4:$L$26,AE7)+COUNTIF('21'!$L$4:$L$21,AE7)+COUNTIF('22'!$L$4:$L$27,AE7)+COUNTIF('23'!$L$4:$L$37,AE7)+COUNTIF('24'!$L$4:$L$30,AE7)+COUNTIF('25'!$L$4:$L$24,AE7)+COUNTIF('26'!$L$4:$L$28,AE7)+COUNTIF('27'!$L$4:$L$33,AE7)+COUNTIF('28'!$L$4:$L$28,AE7)+COUNTIF('29'!$L$4:$L$32,AE7)+COUNTIF('30'!$L$4:$L$24,AE7)+COUNTIF('31'!$L$4:$L$45,AE7)</x:v>
      </x:c>
      <x:c r="D7879" s="468" t="str">
        <x:v>=COUNTIF('1'!$L$4:$L$55,AE7)+COUNTIF('2'!$L$4:$L$55,AE7)+COUNTIF('3'!$L$4:$L$33,AE7)+COUNTIF('4'!$L$4:$L$31,AE7)+COUNTIF('5'!$L$4:$L$26,AE7)+COUNTIF('6'!$L$4:$L$28,AE7)+COUNTIF('7'!$L$4:$L$21,AE7)+COUNTIF('8'!$L$4:$L$67,AE7)+COUNTIF('9'!$L$4:$L$63,AE7)+COUNTIF('10'!$L$4:$L$21,AE7)+COUNTIF('11'!$L$4:$L$25,AE7)+COUNTIF('12'!$L$4:$L$26,AE7)+COUNTIF('13'!$L$4:$L$27,AE7)+COUNTIF('14'!$L$4:$L$28,AE7)+COUNTIF('15'!$L$4:$L$27,AE7)+COUNTIF('16'!$L$4:$L$23,AE7)+COUNTIF('17'!$L$4:$L$28,AE7)+COUNTIF('18'!$L$4:$L$28,AE7)+COUNTIF('19'!$L$4:$L$21,AE7)+COUNTIF('20'!$L$4:$L$26,AE7)+COUNTIF('21'!$L$4:$L$21,AE7)+COUNTIF('22'!$L$4:$L$27,AE7)+COUNTIF('23'!$L$4:$L$37,AE7)+COUNTIF('24'!$L$4:$L$30,AE7)+COUNTIF('25'!$L$4:$L$24,AE7)+COUNTIF('26'!$L$4:$L$28,AE7)+COUNTIF('27'!$L$4:$L$33,AE7)+COUNTIF('28'!$L$4:$L$28,AE7)+COUNTIF('29'!$L$4:$L$32,AE7)+COUNTIF('30'!$L$4:$L$24,AE7)+COUNTIF('31'!$L$4:$L$45,AE7)</x:v>
      </x:c>
      <x:c r="E7879" s="468" t="str">
        <x:v>Rumus sumber</x:v>
      </x:c>
      <x:c r="F7879" s="468" t="str">
        <x:v>13 September 2026 19.01 WIB</x:v>
      </x:c>
    </x:row>
    <x:row r="7880">
      <x:c r="A7880" s="468" t="str">
        <x:v>Resume Karyawan KPI</x:v>
      </x:c>
      <x:c r="B7880" s="468" t="str">
        <x:v>AG7</x:v>
      </x:c>
      <x:c r="C7880" s="468" t="n">
        <x:v>196.00003</x:v>
      </x:c>
      <x:c r="D7880" s="468" t="n">
        <x:v>223.00003</x:v>
      </x:c>
      <x:c r="E7880" s="468" t="str">
        <x:v>Nilai sumber</x:v>
      </x:c>
      <x:c r="F7880" s="468" t="str">
        <x:v>13 September 2026 19.01 WIB</x:v>
      </x:c>
    </x:row>
    <x:row r="7881">
      <x:c r="A7881" s="468" t="str">
        <x:v>Resume Karyawan KPI</x:v>
      </x:c>
      <x:c r="B7881" s="468" t="str">
        <x:v>AG7</x:v>
      </x:c>
      <x:c r="C7881" s="468"/>
      <x:c r="D7881" s="468" t="str">
        <x:v>=AF7+(10-ROW())/100000</x:v>
      </x:c>
      <x:c r="E7881" s="468" t="str">
        <x:v>Rumus sumber</x:v>
      </x:c>
      <x:c r="F7881" s="468" t="str">
        <x:v>13 September 2026 19.01 WIB</x:v>
      </x:c>
    </x:row>
    <x:row r="7882">
      <x:c r="A7882" s="468" t="str">
        <x:v>Resume Karyawan KPI</x:v>
      </x:c>
      <x:c r="B7882" s="468" t="str">
        <x:v>AI7</x:v>
      </x:c>
      <x:c r="C7882" s="468" t="n">
        <x:v>55</x:v>
      </x:c>
      <x:c r="D7882" s="468" t="n">
        <x:v>64</x:v>
      </x:c>
      <x:c r="E7882" s="468" t="str">
        <x:v>Nilai sumber</x:v>
      </x:c>
      <x:c r="F7882" s="468" t="str">
        <x:v>13 September 2026 19.01 WIB</x:v>
      </x:c>
    </x:row>
    <x:row r="7883">
      <x:c r="A7883" s="468" t="str">
        <x:v>Resume Karyawan KPI</x:v>
      </x:c>
      <x:c r="B7883" s="468" t="str">
        <x:v>AI7</x:v>
      </x:c>
      <x:c r="C7883" s="468" t="str">
        <x:v>=COUNTIF('1'!$M$4:$M$55,AH7)+COUNTIF('2'!$M$4:$M$55,AH7)+COUNTIF('3'!$M$4:$M$33,AH7)+COUNTIF('4'!$M$4:$M$31,AH7)+COUNTIF('5'!$M$4:$M$26,AH7)+COUNTIF('6'!$M$4:$M$28,AH7)+COUNTIF('7'!$M$4:$M$21,AH7)+COUNTIF('8'!$M$4:$M$67,AH7)+COUNTIF('9'!$M$4:$M$63,AH7)+COUNTIF('10'!$M$4:$M$21,AH7)+COUNTIF('11'!$M$4:$M$25,AH7)+COUNTIF('12'!$M$4:$M$25,AH7)+COUNTIF('13'!$M$4:$M$22,AH7)+COUNTIF('14'!$M$4:$M$28,AH7)+COUNTIF('15'!$M$4:$M$27,AH7)+COUNTIF('16'!$M$4:$M$23,AH7)+COUNTIF('17'!$M$4:$M$28,AH7)+COUNTIF('18'!$M$4:$M$28,AH7)+COUNTIF('19'!$M$4:$M$21,AH7)+COUNTIF('20'!$M$4:$M$26,AH7)+COUNTIF('21'!$M$4:$M$21,AH7)+COUNTIF('22'!$M$4:$M$27,AH7)+COUNTIF('23'!$M$4:$M$37,AH7)+COUNTIF('24'!$M$4:$M$30,AH7)+COUNTIF('25'!$M$4:$M$24,AH7)+COUNTIF('26'!$M$4:$M$28,AH7)+COUNTIF('27'!$M$4:$M$33,AH7)+COUNTIF('28'!$M$4:$M$28,AH7)+COUNTIF('29'!$M$4:$M$32,AH7)+COUNTIF('30'!$M$4:$M$24,AH7)+COUNTIF('31'!$M$4:$M$45,AH7)</x:v>
      </x:c>
      <x:c r="D7883" s="468" t="str">
        <x:v>=COUNTIF('1'!$M$4:$M$55,AH7)+COUNTIF('2'!$M$4:$M$55,AH7)+COUNTIF('3'!$M$4:$M$33,AH7)+COUNTIF('4'!$M$4:$M$31,AH7)+COUNTIF('5'!$M$4:$M$26,AH7)+COUNTIF('6'!$M$4:$M$28,AH7)+COUNTIF('7'!$M$4:$M$21,AH7)+COUNTIF('8'!$M$4:$M$67,AH7)+COUNTIF('9'!$M$4:$M$63,AH7)+COUNTIF('10'!$M$4:$M$21,AH7)+COUNTIF('11'!$M$4:$M$25,AH7)+COUNTIF('12'!$M$4:$M$26,AH7)+COUNTIF('13'!$M$4:$M$27,AH7)+COUNTIF('14'!$M$4:$M$28,AH7)+COUNTIF('15'!$M$4:$M$27,AH7)+COUNTIF('16'!$M$4:$M$23,AH7)+COUNTIF('17'!$M$4:$M$28,AH7)+COUNTIF('18'!$M$4:$M$28,AH7)+COUNTIF('19'!$M$4:$M$21,AH7)+COUNTIF('20'!$M$4:$M$26,AH7)+COUNTIF('21'!$M$4:$M$21,AH7)+COUNTIF('22'!$M$4:$M$27,AH7)+COUNTIF('23'!$M$4:$M$37,AH7)+COUNTIF('24'!$M$4:$M$30,AH7)+COUNTIF('25'!$M$4:$M$24,AH7)+COUNTIF('26'!$M$4:$M$28,AH7)+COUNTIF('27'!$M$4:$M$33,AH7)+COUNTIF('28'!$M$4:$M$28,AH7)+COUNTIF('29'!$M$4:$M$32,AH7)+COUNTIF('30'!$M$4:$M$24,AH7)+COUNTIF('31'!$M$4:$M$45,AH7)</x:v>
      </x:c>
      <x:c r="E7883" s="468" t="str">
        <x:v>Rumus sumber</x:v>
      </x:c>
      <x:c r="F7883" s="468" t="str">
        <x:v>13 September 2026 19.01 WIB</x:v>
      </x:c>
    </x:row>
    <x:row r="7884">
      <x:c r="A7884" s="468" t="str">
        <x:v>Resume Karyawan KPI</x:v>
      </x:c>
      <x:c r="B7884" s="468" t="str">
        <x:v>AJ7</x:v>
      </x:c>
      <x:c r="C7884" s="468" t="n">
        <x:v>55.00004</x:v>
      </x:c>
      <x:c r="D7884" s="468" t="n">
        <x:v>64.00004</x:v>
      </x:c>
      <x:c r="E7884" s="468" t="str">
        <x:v>Nilai sumber</x:v>
      </x:c>
      <x:c r="F7884" s="468" t="str">
        <x:v>13 September 2026 19.01 WIB</x:v>
      </x:c>
    </x:row>
    <x:row r="7885">
      <x:c r="A7885" s="468" t="str">
        <x:v>Resume Karyawan KPI</x:v>
      </x:c>
      <x:c r="B7885" s="468" t="str">
        <x:v>AJ7</x:v>
      </x:c>
      <x:c r="C7885" s="468"/>
      <x:c r="D7885" s="468" t="str">
        <x:v>=AI7+(11-ROW())/100000</x:v>
      </x:c>
      <x:c r="E7885" s="468" t="str">
        <x:v>Rumus sumber</x:v>
      </x:c>
      <x:c r="F7885" s="468" t="str">
        <x:v>13 September 2026 19.01 WIB</x:v>
      </x:c>
    </x:row>
    <x:row r="7886">
      <x:c r="A7886" s="468" t="str">
        <x:v>Resume Karyawan KPI</x:v>
      </x:c>
      <x:c r="B7886" s="468" t="str">
        <x:v>AM7</x:v>
      </x:c>
      <x:c r="C7886" s="468" t="n">
        <x:v>10</x:v>
      </x:c>
      <x:c r="D7886" s="468" t="n">
        <x:v>13</x:v>
      </x:c>
      <x:c r="E7886" s="468" t="str">
        <x:v>Nilai sumber</x:v>
      </x:c>
      <x:c r="F7886" s="468" t="str">
        <x:v>13 September 2026 19.01 WIB</x:v>
      </x:c>
    </x:row>
    <x:row r="7887">
      <x:c r="A7887" s="468" t="str">
        <x:v>Resume Karyawan KPI</x:v>
      </x:c>
      <x:c r="B7887" s="468" t="str">
        <x:v>AM7</x:v>
      </x:c>
      <x:c r="C788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$34:$AG$39,AK7,'12'!$AF$34:$AF$39,1)+COUNTIFS('13'!$AG$31:$AG$36,AK7,'13'!$AF$31:$AF$36,1)+COUNTIFS('14'!$AG$37:$AG$42,AK7,'14'!$AF$37:$AF$42,1)+COUNTIFS('15'!$AG$36:$AG$41,AK7,'15'!$AF$36:$AF$41,1)+COUNTIFS('16'!$AG$32:$AG$37,AK7,'16'!$AF$32:$AF$37,1)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D788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$36:$AG$41,AK7,'13'!$AF$36:$AF$41,1)+COUNTIFS('14'!$AG$37:$AG$42,AK7,'14'!$AF$37:$AF$42,1)+COUNTIFS('15'!$AG$36:$AG$41,AK7,'15'!$AF$36:$AF$41,1)+COUNTIFS('16'!$AG$32:$AG$37,AK7,'16'!$AF$32:$AF$37,1)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E7887" s="468" t="str">
        <x:v>Rumus sumber</x:v>
      </x:c>
      <x:c r="F7887" s="468" t="str">
        <x:v>13 September 2026 19.01 WIB</x:v>
      </x:c>
    </x:row>
    <x:row r="7888">
      <x:c r="A7888" s="468" t="str">
        <x:v>Resume Karyawan KPI</x:v>
      </x:c>
      <x:c r="B7888" s="468" t="str">
        <x:v>AN7</x:v>
      </x:c>
      <x:c r="C7888" s="468" t="n">
        <x:v>98.5</x:v>
      </x:c>
      <x:c r="D7888" s="468" t="n">
        <x:v>98.15384615</x:v>
      </x:c>
      <x:c r="E7888" s="468" t="str">
        <x:v>Nilai sumber</x:v>
      </x:c>
      <x:c r="F7888" s="468" t="str">
        <x:v>13 September 2026 19.01 WIB</x:v>
      </x:c>
    </x:row>
    <x:row r="7889">
      <x:c r="A7889" s="468" t="str">
        <x:v>Resume Karyawan KPI</x:v>
      </x:c>
      <x:c r="B7889" s="468" t="str">
        <x:v>AN7</x:v>
      </x:c>
      <x:c r="C7889" s="468"/>
      <x:c r="D7889" s="468" t="str">
        <x:v>=IF(AM7=0,"",AO7/5*20+AP7/5*25+AQ7/5*25+AR7/5*15+AS7/5*15)</x:v>
      </x:c>
      <x:c r="E7889" s="468" t="str">
        <x:v>Rumus sumber</x:v>
      </x:c>
      <x:c r="F7889" s="468" t="str">
        <x:v>13 September 2026 19.01 WIB</x:v>
      </x:c>
    </x:row>
    <x:row r="7890">
      <x:c r="A7890" s="468" t="str">
        <x:v>Resume Karyawan KPI</x:v>
      </x:c>
      <x:c r="B7890" s="468" t="str">
        <x:v>AO7</x:v>
      </x:c>
      <x:c r="C7890" s="468" t="n">
        <x:v>4.9</x:v>
      </x:c>
      <x:c r="D7890" s="468" t="n">
        <x:v>4.923076923</x:v>
      </x:c>
      <x:c r="E7890" s="468" t="str">
        <x:v>Nilai sumber</x:v>
      </x:c>
      <x:c r="F7890" s="468" t="str">
        <x:v>13 September 2026 19.01 WIB</x:v>
      </x:c>
    </x:row>
    <x:row r="7891">
      <x:c r="A7891" s="468" t="str">
        <x:v>Resume Karyawan KPI</x:v>
      </x:c>
      <x:c r="B7891" s="468" t="str">
        <x:v>AO7</x:v>
      </x:c>
      <x:c r="C7891"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$34:$L$39,'12'!$AG$34:$AG$39,AK7,'12'!$AF$34:$AF$39,1)+SUMIFS('13'!$L$31:$L$36,'13'!$AG$31:$AG$36,AK7,'13'!$AF$31:$AF$36,1)+SUMIFS('14'!$L$37:$L$42,'14'!$AG$37:$AG$42,AK7,'14'!$AF$37:$AF$42,1)+SUMIFS('15'!$L$36:$L$41,'15'!$AG$36:$AG$41,AK7,'15'!$AF$36:$AF$41,1)+SUMIFS('16'!$L$32:$L$37,'16'!$AG$32:$AG$37,AK7,'16'!$AF$32:$AF$37,1)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D7891"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$36:$L$41,'13'!$AG$36:$AG$41,AK7,'13'!$AF$36:$AF$41,1)+SUMIFS('14'!$L$37:$L$42,'14'!$AG$37:$AG$42,AK7,'14'!$AF$37:$AF$42,1)+SUMIFS('15'!$L$36:$L$41,'15'!$AG$36:$AG$41,AK7,'15'!$AF$36:$AF$41,1)+SUMIFS('16'!$L$32:$L$37,'16'!$AG$32:$AG$37,AK7,'16'!$AF$32:$AF$37,1)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E7891" s="468" t="str">
        <x:v>Rumus sumber</x:v>
      </x:c>
      <x:c r="F7891" s="468" t="str">
        <x:v>13 September 2026 19.01 WIB</x:v>
      </x:c>
    </x:row>
    <x:row r="7892">
      <x:c r="A7892" s="468" t="str">
        <x:v>Resume Karyawan KPI</x:v>
      </x:c>
      <x:c r="B7892" s="468" t="str">
        <x:v>AP7</x:v>
      </x:c>
      <x:c r="C7892" s="468" t="n">
        <x:v>4.9</x:v>
      </x:c>
      <x:c r="D7892" s="468" t="n">
        <x:v>4.923076923</x:v>
      </x:c>
      <x:c r="E7892" s="468" t="str">
        <x:v>Nilai sumber</x:v>
      </x:c>
      <x:c r="F7892" s="468" t="str">
        <x:v>13 September 2026 19.01 WIB</x:v>
      </x:c>
    </x:row>
    <x:row r="7893">
      <x:c r="A7893" s="468" t="str">
        <x:v>Resume Karyawan KPI</x:v>
      </x:c>
      <x:c r="B7893" s="468" t="str">
        <x:v>AP7</x:v>
      </x:c>
      <x:c r="C7893"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$34:$M$39,'12'!$AG$34:$AG$39,AK7,'12'!$AF$34:$AF$39,1)+SUMIFS('13'!$M$31:$M$36,'13'!$AG$31:$AG$36,AK7,'13'!$AF$31:$AF$36,1)+SUMIFS('14'!$M$37:$M$42,'14'!$AG$37:$AG$42,AK7,'14'!$AF$37:$AF$42,1)+SUMIFS('15'!$M$36:$M$41,'15'!$AG$36:$AG$41,AK7,'15'!$AF$36:$AF$41,1)+SUMIFS('16'!$M$32:$M$37,'16'!$AG$32:$AG$37,AK7,'16'!$AF$32:$AF$37,1)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D7893"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$36:$M$41,'13'!$AG$36:$AG$41,AK7,'13'!$AF$36:$AF$41,1)+SUMIFS('14'!$M$37:$M$42,'14'!$AG$37:$AG$42,AK7,'14'!$AF$37:$AF$42,1)+SUMIFS('15'!$M$36:$M$41,'15'!$AG$36:$AG$41,AK7,'15'!$AF$36:$AF$41,1)+SUMIFS('16'!$M$32:$M$37,'16'!$AG$32:$AG$37,AK7,'16'!$AF$32:$AF$37,1)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E7893" s="468" t="str">
        <x:v>Rumus sumber</x:v>
      </x:c>
      <x:c r="F7893" s="468" t="str">
        <x:v>13 September 2026 19.01 WIB</x:v>
      </x:c>
    </x:row>
    <x:row r="7894">
      <x:c r="A7894" s="468" t="str">
        <x:v>Resume Karyawan KPI</x:v>
      </x:c>
      <x:c r="B7894" s="468" t="str">
        <x:v>AQ7</x:v>
      </x:c>
      <x:c r="C7894"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$34:$N$39,'12'!$AG$34:$AG$39,AK7,'12'!$AF$34:$AF$39,1)+SUMIFS('13'!$N$31:$N$36,'13'!$AG$31:$AG$36,AK7,'13'!$AF$31:$AF$36,1)+SUMIFS('14'!$N$37:$N$42,'14'!$AG$37:$AG$42,AK7,'14'!$AF$37:$AF$42,1)+SUMIFS('15'!$N$36:$N$41,'15'!$AG$36:$AG$41,AK7,'15'!$AF$36:$AF$41,1)+SUMIFS('16'!$N$32:$N$37,'16'!$AG$32:$AG$37,AK7,'16'!$AF$32:$AF$37,1)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D7894"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$36:$N$41,'13'!$AG$36:$AG$41,AK7,'13'!$AF$36:$AF$41,1)+SUMIFS('14'!$N$37:$N$42,'14'!$AG$37:$AG$42,AK7,'14'!$AF$37:$AF$42,1)+SUMIFS('15'!$N$36:$N$41,'15'!$AG$36:$AG$41,AK7,'15'!$AF$36:$AF$41,1)+SUMIFS('16'!$N$32:$N$37,'16'!$AG$32:$AG$37,AK7,'16'!$AF$32:$AF$37,1)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E7894" s="468" t="str">
        <x:v>Rumus sumber</x:v>
      </x:c>
      <x:c r="F7894" s="468" t="str">
        <x:v>13 September 2026 19.01 WIB</x:v>
      </x:c>
    </x:row>
    <x:row r="7895">
      <x:c r="A7895" s="468" t="str">
        <x:v>Resume Karyawan KPI</x:v>
      </x:c>
      <x:c r="B7895" s="468" t="str">
        <x:v>AR7</x:v>
      </x:c>
      <x:c r="C7895"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$34:$O$39,'12'!$AG$34:$AG$39,AK7,'12'!$AF$34:$AF$39,1)+SUMIFS('13'!$O$31:$O$36,'13'!$AG$31:$AG$36,AK7,'13'!$AF$31:$AF$36,1)+SUMIFS('14'!$O$37:$O$42,'14'!$AG$37:$AG$42,AK7,'14'!$AF$37:$AF$42,1)+SUMIFS('15'!$O$36:$O$41,'15'!$AG$36:$AG$41,AK7,'15'!$AF$36:$AF$41,1)+SUMIFS('16'!$O$32:$O$37,'16'!$AG$32:$AG$37,AK7,'16'!$AF$32:$AF$37,1)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D7895"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$36:$O$41,'13'!$AG$36:$AG$41,AK7,'13'!$AF$36:$AF$41,1)+SUMIFS('14'!$O$37:$O$42,'14'!$AG$37:$AG$42,AK7,'14'!$AF$37:$AF$42,1)+SUMIFS('15'!$O$36:$O$41,'15'!$AG$36:$AG$41,AK7,'15'!$AF$36:$AF$41,1)+SUMIFS('16'!$O$32:$O$37,'16'!$AG$32:$AG$37,AK7,'16'!$AF$32:$AF$37,1)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E7895" s="468" t="str">
        <x:v>Rumus sumber</x:v>
      </x:c>
      <x:c r="F7895" s="468" t="str">
        <x:v>13 September 2026 19.01 WIB</x:v>
      </x:c>
    </x:row>
    <x:row r="7896">
      <x:c r="A7896" s="468" t="str">
        <x:v>Resume Karyawan KPI</x:v>
      </x:c>
      <x:c r="B7896" s="468" t="str">
        <x:v>AS7</x:v>
      </x:c>
      <x:c r="C7896" s="468" t="n">
        <x:v>4.8</x:v>
      </x:c>
      <x:c r="D7896" s="468" t="n">
        <x:v>4.615384615</x:v>
      </x:c>
      <x:c r="E7896" s="468" t="str">
        <x:v>Nilai sumber</x:v>
      </x:c>
      <x:c r="F7896" s="468" t="str">
        <x:v>13 September 2026 19.01 WIB</x:v>
      </x:c>
    </x:row>
    <x:row r="7897">
      <x:c r="A7897" s="468" t="str">
        <x:v>Resume Karyawan KPI</x:v>
      </x:c>
      <x:c r="B7897" s="468" t="str">
        <x:v>AS7</x:v>
      </x:c>
      <x:c r="C7897"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$34:$P$39,'12'!$AG$34:$AG$39,AK7,'12'!$AF$34:$AF$39,1)+SUMIFS('13'!$P$31:$P$36,'13'!$AG$31:$AG$36,AK7,'13'!$AF$31:$AF$36,1)+SUMIFS('14'!$P$37:$P$42,'14'!$AG$37:$AG$42,AK7,'14'!$AF$37:$AF$42,1)+SUMIFS('15'!$P$36:$P$41,'15'!$AG$36:$AG$41,AK7,'15'!$AF$36:$AF$41,1)+SUMIFS('16'!$P$32:$P$37,'16'!$AG$32:$AG$37,AK7,'16'!$AF$32:$AF$37,1)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D7897"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$36:$P$41,'13'!$AG$36:$AG$41,AK7,'13'!$AF$36:$AF$41,1)+SUMIFS('14'!$P$37:$P$42,'14'!$AG$37:$AG$42,AK7,'14'!$AF$37:$AF$42,1)+SUMIFS('15'!$P$36:$P$41,'15'!$AG$36:$AG$41,AK7,'15'!$AF$36:$AF$41,1)+SUMIFS('16'!$P$32:$P$37,'16'!$AG$32:$AG$37,AK7,'16'!$AF$32:$AF$37,1)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E7897" s="468" t="str">
        <x:v>Rumus sumber</x:v>
      </x:c>
      <x:c r="F7897" s="468" t="str">
        <x:v>13 September 2026 19.01 WIB</x:v>
      </x:c>
    </x:row>
    <x:row r="7898">
      <x:c r="A7898" s="468" t="str">
        <x:v>Resume Karyawan KPI</x:v>
      </x:c>
      <x:c r="B7898" s="468" t="str">
        <x:v>BE7</x:v>
      </x:c>
      <x:c r="C7898" s="468"/>
      <x:c r="D7898" s="468" t="n">
        <x:v>97</x:v>
      </x:c>
      <x:c r="E7898" s="468" t="str">
        <x:v>Nilai sumber</x:v>
      </x:c>
      <x:c r="F7898" s="468" t="str">
        <x:v>13 September 2026 19.01 WIB</x:v>
      </x:c>
    </x:row>
    <x:row r="7899">
      <x:c r="A7899" s="468" t="str">
        <x:v>Resume Karyawan KPI</x:v>
      </x:c>
      <x:c r="B7899" s="468" t="str">
        <x:v>BF7</x:v>
      </x:c>
      <x:c r="C7899" s="468"/>
      <x:c r="D7899" s="468" t="n">
        <x:v>97</x:v>
      </x:c>
      <x:c r="E7899" s="468" t="str">
        <x:v>Nilai sumber</x:v>
      </x:c>
      <x:c r="F7899" s="468" t="str">
        <x:v>13 September 2026 19.01 WIB</x:v>
      </x:c>
    </x:row>
    <x:row r="7900">
      <x:c r="A7900" s="468" t="str">
        <x:v>Resume Karyawan KPI</x:v>
      </x:c>
      <x:c r="B7900" s="468" t="str">
        <x:v>BG7</x:v>
      </x:c>
      <x:c r="C7900" s="468" t="str">
        <x:v>=IF(COUNTIFS('12'!$AG$34:$AG$39,$AK7,'12'!$AF$34:$AF$39,1)=0,"",SUMIFS('12'!$AC$34:$AC$39,'12'!$AG$34:$AG$39,$AK7,'12'!$AF$34:$AF$39,1)/COUNTIFS('12'!$AG$34:$AG$39,$AK7,'12'!$AF$34:$AF$39,1))</x:v>
      </x:c>
      <x:c r="D7900" s="468" t="str">
        <x:v>=IF(COUNTIFS('12'!$AG$35:$AG$40,$AK7,'12'!$AF$35:$AF$40,1)=0,"",SUMIFS('12'!$AC$35:$AC$40,'12'!$AG$35:$AG$40,$AK7,'12'!$AF$35:$AF$40,1)/COUNTIFS('12'!$AG$35:$AG$40,$AK7,'12'!$AF$35:$AF$40,1))</x:v>
      </x:c>
      <x:c r="E7900" s="468" t="str">
        <x:v>Rumus sumber</x:v>
      </x:c>
      <x:c r="F7900" s="468" t="str">
        <x:v>13 September 2026 19.01 WIB</x:v>
      </x:c>
    </x:row>
    <x:row r="7901">
      <x:c r="A7901" s="468" t="str">
        <x:v>Resume Karyawan KPI</x:v>
      </x:c>
      <x:c r="B7901" s="468" t="str">
        <x:v>BH7</x:v>
      </x:c>
      <x:c r="C7901" s="468" t="str">
        <x:v>=IF(COUNTIFS('13'!$AG$31:$AG$36,$AK7,'13'!$AF$31:$AF$36,1)=0,"",SUMIFS('13'!$AC$31:$AC$36,'13'!$AG$31:$AG$36,$AK7,'13'!$AF$31:$AF$36,1)/COUNTIFS('13'!$AG$31:$AG$36,$AK7,'13'!$AF$31:$AF$36,1))</x:v>
      </x:c>
      <x:c r="D7901" s="468" t="str">
        <x:v>=IF(COUNTIFS('13'!$AG$36:$AG$41,$AK7,'13'!$AF$36:$AF$41,1)=0,"",SUMIFS('13'!$AC$36:$AC$41,'13'!$AG$36:$AG$41,$AK7,'13'!$AF$36:$AF$41,1)/COUNTIFS('13'!$AG$36:$AG$41,$AK7,'13'!$AF$36:$AF$41,1))</x:v>
      </x:c>
      <x:c r="E7901" s="468" t="str">
        <x:v>Rumus sumber</x:v>
      </x:c>
      <x:c r="F7901" s="468" t="str">
        <x:v>13 September 2026 19.01 WIB</x:v>
      </x:c>
    </x:row>
    <x:row r="7902">
      <x:c r="A7902" s="468" t="str">
        <x:v>Resume Karyawan KPI</x:v>
      </x:c>
      <x:c r="B7902" s="468" t="str">
        <x:v>CB7</x:v>
      </x:c>
      <x:c r="C7902" s="468"/>
      <x:c r="D7902" s="468" t="str">
        <x:v>=COUNTIF($J$51:$J$61,CA7)</x:v>
      </x:c>
      <x:c r="E7902" s="468" t="str">
        <x:v>Rumus sumber</x:v>
      </x:c>
      <x:c r="F7902" s="468" t="str">
        <x:v>13 September 2026 19.01 WIB</x:v>
      </x:c>
    </x:row>
    <x:row r="7903">
      <x:c r="A7903" s="468" t="str">
        <x:v>Resume Karyawan KPI</x:v>
      </x:c>
      <x:c r="B7903" s="468" t="str">
        <x:v>B8</x:v>
      </x:c>
      <x:c r="C7903" s="468"/>
      <x:c r="D7903" s="468" t="str">
        <x:v>=IF(A8="","",INDEX($X$5:$X$17,MATCH(LARGE($Z$5:$Z$17,A8),$Z$5:$Z$17,0)))</x:v>
      </x:c>
      <x:c r="E7903" s="468" t="str">
        <x:v>Rumus sumber</x:v>
      </x:c>
      <x:c r="F7903" s="468" t="str">
        <x:v>13 September 2026 19.01 WIB</x:v>
      </x:c>
    </x:row>
    <x:row r="7904">
      <x:c r="A7904" s="468" t="str">
        <x:v>Resume Karyawan KPI</x:v>
      </x:c>
      <x:c r="B7904" s="468" t="str">
        <x:v>C8</x:v>
      </x:c>
      <x:c r="C7904" s="468" t="n">
        <x:v>22</x:v>
      </x:c>
      <x:c r="D7904" s="468" t="n">
        <x:v>23</x:v>
      </x:c>
      <x:c r="E7904" s="468" t="str">
        <x:v>Nilai sumber</x:v>
      </x:c>
      <x:c r="F7904" s="468" t="str">
        <x:v>13 September 2026 19.01 WIB</x:v>
      </x:c>
    </x:row>
    <x:row r="7905">
      <x:c r="A7905" s="468" t="str">
        <x:v>Resume Karyawan KPI</x:v>
      </x:c>
      <x:c r="B7905" s="468" t="str">
        <x:v>C8</x:v>
      </x:c>
      <x:c r="C7905" s="468"/>
      <x:c r="D7905" s="468" t="str">
        <x:v>=IF(B8="","",INDEX($Y$5:$Y$17,MATCH(B8,$X$5:$X$17,0)))</x:v>
      </x:c>
      <x:c r="E7905" s="468" t="str">
        <x:v>Rumus sumber</x:v>
      </x:c>
      <x:c r="F7905" s="468" t="str">
        <x:v>13 September 2026 19.01 WIB</x:v>
      </x:c>
    </x:row>
    <x:row r="7906">
      <x:c r="A7906" s="468" t="str">
        <x:v>Resume Karyawan KPI</x:v>
      </x:c>
      <x:c r="B7906" s="468" t="str">
        <x:v>D8</x:v>
      </x:c>
      <x:c r="C7906" s="468" t="n">
        <x:v>0.06395348837</x:v>
      </x:c>
      <x:c r="D7906" s="468" t="n">
        <x:v>0.05912596401</x:v>
      </x:c>
      <x:c r="E7906" s="468" t="str">
        <x:v>Nilai sumber</x:v>
      </x:c>
      <x:c r="F7906" s="468" t="str">
        <x:v>13 September 2026 19.01 WIB</x:v>
      </x:c>
    </x:row>
    <x:row r="7907">
      <x:c r="A7907" s="468" t="str">
        <x:v>Resume Karyawan KPI</x:v>
      </x:c>
      <x:c r="B7907" s="468" t="str">
        <x:v>D8</x:v>
      </x:c>
      <x:c r="C7907" s="468"/>
      <x:c r="D7907" s="468" t="str">
        <x:v>=IF(C8="","",C8/$C$19)</x:v>
      </x:c>
      <x:c r="E7907" s="468" t="str">
        <x:v>Rumus sumber</x:v>
      </x:c>
      <x:c r="F7907" s="468" t="str">
        <x:v>13 September 2026 19.01 WIB</x:v>
      </x:c>
    </x:row>
    <x:row r="7908">
      <x:c r="A7908" s="468" t="str">
        <x:v>Resume Karyawan KPI</x:v>
      </x:c>
      <x:c r="B7908" s="468" t="str">
        <x:v>E8</x:v>
      </x:c>
      <x:c r="C7908" s="468" t="n">
        <x:v>0.9040697674</x:v>
      </x:c>
      <x:c r="D7908" s="468" t="n">
        <x:v>0.8868894602</x:v>
      </x:c>
      <x:c r="E7908" s="468" t="str">
        <x:v>Nilai sumber</x:v>
      </x:c>
      <x:c r="F7908" s="468" t="str">
        <x:v>13 September 2026 19.01 WIB</x:v>
      </x:c>
    </x:row>
    <x:row r="7909">
      <x:c r="A7909" s="468" t="str">
        <x:v>Resume Karyawan KPI</x:v>
      </x:c>
      <x:c r="B7909" s="468" t="str">
        <x:v>E8</x:v>
      </x:c>
      <x:c r="C7909" s="468"/>
      <x:c r="D7909" s="468" t="str">
        <x:v>=IF(D8="","",SUM($D$6:D8))</x:v>
      </x:c>
      <x:c r="E7909" s="468" t="str">
        <x:v>Rumus sumber</x:v>
      </x:c>
      <x:c r="F7909" s="468" t="str">
        <x:v>13 September 2026 19.01 WIB</x:v>
      </x:c>
    </x:row>
    <x:row r="7910">
      <x:c r="A7910" s="468" t="str">
        <x:v>Resume Karyawan KPI</x:v>
      </x:c>
      <x:c r="B7910" s="468" t="str">
        <x:v>Y8</x:v>
      </x:c>
      <x:c r="C7910" s="468" t="str">
        <x:v>=COUNTIF('1'!$D$4:$D$55,X8)+COUNTIF('2'!$D$4:$D$55,X8)+COUNTIF('3'!$D$4:$D$33,X8)+COUNTIF('4'!$D$4:$D$31,X8)+COUNTIF('5'!$D$4:$D$26,X8)+COUNTIF('6'!$D$4:$D$28,X8)+COUNTIF('7'!$D$4:$D$21,X8)+COUNTIF('8'!$D$4:$D$67,X8)+COUNTIF('9'!$D$4:$D$63,X8)+COUNTIF('10'!$D$4:$D$21,X8)+COUNTIF('11'!$D$4:$D$25,X8)+COUNTIF('12'!$D$4:$D$25,X8)+COUNTIF('13'!$D$4:$D$22,X8)+COUNTIF('14'!$D$4:$D$28,X8)+COUNTIF('15'!$D$4:$D$27,X8)+COUNTIF('16'!$D$4:$D$23,X8)+COUNTIF('17'!$D$4:$D$28,X8)+COUNTIF('18'!$D$4:$D$28,X8)+COUNTIF('19'!$D$4:$D$21,X8)+COUNTIF('20'!$D$4:$D$26,X8)+COUNTIF('21'!$D$4:$D$21,X8)+COUNTIF('22'!$D$4:$D$27,X8)+COUNTIF('23'!$D$4:$D$37,X8)+COUNTIF('24'!$D$4:$D$30,X8)+COUNTIF('25'!$D$4:$D$24,X8)+COUNTIF('26'!$D$4:$D$28,X8)+COUNTIF('27'!$D$4:$D$33,X8)+COUNTIF('28'!$D$4:$D$28,X8)+COUNTIF('29'!$D$4:$D$32,X8)+COUNTIF('30'!$D$4:$D$24,X8)+COUNTIF('31'!$D$4:$D$45,X8)</x:v>
      </x:c>
      <x:c r="D7910" s="468" t="str">
        <x:v>=COUNTIF('1'!$D$4:$D$55,X8)+COUNTIF('2'!$D$4:$D$55,X8)+COUNTIF('3'!$D$4:$D$33,X8)+COUNTIF('4'!$D$4:$D$31,X8)+COUNTIF('5'!$D$4:$D$26,X8)+COUNTIF('6'!$D$4:$D$28,X8)+COUNTIF('7'!$D$4:$D$21,X8)+COUNTIF('8'!$D$4:$D$67,X8)+COUNTIF('9'!$D$4:$D$63,X8)+COUNTIF('10'!$D$4:$D$21,X8)+COUNTIF('11'!$D$4:$D$25,X8)+COUNTIF('12'!$D$4:$D$26,X8)+COUNTIF('13'!$D$4:$D$27,X8)+COUNTIF('14'!$D$4:$D$28,X8)+COUNTIF('15'!$D$4:$D$27,X8)+COUNTIF('16'!$D$4:$D$23,X8)+COUNTIF('17'!$D$4:$D$28,X8)+COUNTIF('18'!$D$4:$D$28,X8)+COUNTIF('19'!$D$4:$D$21,X8)+COUNTIF('20'!$D$4:$D$26,X8)+COUNTIF('21'!$D$4:$D$21,X8)+COUNTIF('22'!$D$4:$D$27,X8)+COUNTIF('23'!$D$4:$D$37,X8)+COUNTIF('24'!$D$4:$D$30,X8)+COUNTIF('25'!$D$4:$D$24,X8)+COUNTIF('26'!$D$4:$D$28,X8)+COUNTIF('27'!$D$4:$D$33,X8)+COUNTIF('28'!$D$4:$D$28,X8)+COUNTIF('29'!$D$4:$D$32,X8)+COUNTIF('30'!$D$4:$D$24,X8)+COUNTIF('31'!$D$4:$D$45,X8)</x:v>
      </x:c>
      <x:c r="E7910" s="468" t="str">
        <x:v>Rumus sumber</x:v>
      </x:c>
      <x:c r="F7910" s="468" t="str">
        <x:v>13 September 2026 19.01 WIB</x:v>
      </x:c>
    </x:row>
    <x:row r="7911">
      <x:c r="A7911" s="468" t="str">
        <x:v>Resume Karyawan KPI</x:v>
      </x:c>
      <x:c r="B7911" s="468" t="str">
        <x:v>Z8</x:v>
      </x:c>
      <x:c r="C7911" s="468"/>
      <x:c r="D7911" s="468" t="str">
        <x:v>=Y8+(18-ROW())/100000</x:v>
      </x:c>
      <x:c r="E7911" s="468" t="str">
        <x:v>Rumus sumber</x:v>
      </x:c>
      <x:c r="F7911" s="468" t="str">
        <x:v>13 September 2026 19.01 WIB</x:v>
      </x:c>
    </x:row>
    <x:row r="7912">
      <x:c r="A7912" s="468" t="str">
        <x:v>Resume Karyawan KPI</x:v>
      </x:c>
      <x:c r="B7912" s="468" t="str">
        <x:v>AC8</x:v>
      </x:c>
      <x:c r="C7912" s="468" t="str">
        <x:v>=COUNTIF('1'!$O$57:$O$60,AA8)+COUNTIF('2'!$O$57:$O$60,AA8)+COUNTIF('3'!$O$35:$O$38,AA8)+COUNTIF('4'!$O$33:$O$36,AA8)+COUNTIF('5'!$O$28:$O$31,AA8)+COUNTIF('6'!$O$30:$O$33,AA8)+COUNTIF('7'!$O$23:$O$26,AA8)+COUNTIF('8'!$O$69:$O$72,AA8)+COUNTIF('9'!$O$65:$O$68,AA8)+COUNTIF('10'!$O$23:$O$26,AA8)+COUNTIF('11'!$O$27:$O$30,AA8)+COUNTIF('12'!$O$27:$O$30,AA8)+COUNTIF('13'!$O$24:$O$27,AA8)+COUNTIF('14'!$O$30:$O$33,AA8)+COUNTIF('15'!$O$29:$O$32,AA8)+COUNTIF('16'!$O$25:$O$28,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D7912" s="468" t="str">
        <x:v>=COUNTIF('1'!$O$57:$O$60,AA8)+COUNTIF('2'!$O$57:$O$60,AA8)+COUNTIF('3'!$O$35:$O$38,AA8)+COUNTIF('4'!$O$33:$O$36,AA8)+COUNTIF('5'!$O$28:$O$31,AA8)+COUNTIF('6'!$O$30:$O$33,AA8)+COUNTIF('7'!$O$23:$O$26,AA8)+COUNTIF('8'!$O$69:$O$72,AA8)+COUNTIF('9'!$O$65:$O$68,AA8)+COUNTIF('10'!$O$23:$O$26,AA8)+COUNTIF('11'!$O$27:$O$30,AA8)+COUNTIF('12'!$O$28:$O$31,AA8)+COUNTIF('13'!$O$29:$O$32,AA8)+COUNTIF('14'!$O$30:$O$33,AA8)+COUNTIF('15'!$O$29:$O$32,AA8)+COUNTIF('16'!$O$25:$O$28,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E7912" s="468" t="str">
        <x:v>Rumus sumber</x:v>
      </x:c>
      <x:c r="F7912" s="468" t="str">
        <x:v>13 September 2026 19.01 WIB</x:v>
      </x:c>
    </x:row>
    <x:row r="7913">
      <x:c r="A7913" s="468" t="str">
        <x:v>Resume Karyawan KPI</x:v>
      </x:c>
      <x:c r="B7913" s="468" t="str">
        <x:v>AD8</x:v>
      </x:c>
      <x:c r="C7913" s="468"/>
      <x:c r="D7913" s="468" t="str">
        <x:v>=AC8+(16-ROW())/100000</x:v>
      </x:c>
      <x:c r="E7913" s="468" t="str">
        <x:v>Rumus sumber</x:v>
      </x:c>
      <x:c r="F7913" s="468" t="str">
        <x:v>13 September 2026 19.01 WIB</x:v>
      </x:c>
    </x:row>
    <x:row r="7914">
      <x:c r="A7914" s="468" t="str">
        <x:v>Resume Karyawan KPI</x:v>
      </x:c>
      <x:c r="B7914" s="468" t="str">
        <x:v>AF8</x:v>
      </x:c>
      <x:c r="C7914" s="468" t="str">
        <x:v>=COUNTIF('1'!$L$4:$L$55,AE8)+COUNTIF('2'!$L$4:$L$55,AE8)+COUNTIF('3'!$L$4:$L$33,AE8)+COUNTIF('4'!$L$4:$L$31,AE8)+COUNTIF('5'!$L$4:$L$26,AE8)+COUNTIF('6'!$L$4:$L$28,AE8)+COUNTIF('7'!$L$4:$L$21,AE8)+COUNTIF('8'!$L$4:$L$67,AE8)+COUNTIF('9'!$L$4:$L$63,AE8)+COUNTIF('10'!$L$4:$L$21,AE8)+COUNTIF('11'!$L$4:$L$25,AE8)+COUNTIF('12'!$L$4:$L$25,AE8)+COUNTIF('13'!$L$4:$L$22,AE8)+COUNTIF('14'!$L$4:$L$28,AE8)+COUNTIF('15'!$L$4:$L$27,AE8)+COUNTIF('16'!$L$4:$L$23,AE8)+COUNTIF('17'!$L$4:$L$28,AE8)+COUNTIF('18'!$L$4:$L$28,AE8)+COUNTIF('19'!$L$4:$L$21,AE8)+COUNTIF('20'!$L$4:$L$26,AE8)+COUNTIF('21'!$L$4:$L$21,AE8)+COUNTIF('22'!$L$4:$L$27,AE8)+COUNTIF('23'!$L$4:$L$37,AE8)+COUNTIF('24'!$L$4:$L$30,AE8)+COUNTIF('25'!$L$4:$L$24,AE8)+COUNTIF('26'!$L$4:$L$28,AE8)+COUNTIF('27'!$L$4:$L$33,AE8)+COUNTIF('28'!$L$4:$L$28,AE8)+COUNTIF('29'!$L$4:$L$32,AE8)+COUNTIF('30'!$L$4:$L$24,AE8)+COUNTIF('31'!$L$4:$L$45,AE8)</x:v>
      </x:c>
      <x:c r="D7914" s="468" t="str">
        <x:v>=COUNTIF('1'!$L$4:$L$55,AE8)+COUNTIF('2'!$L$4:$L$55,AE8)+COUNTIF('3'!$L$4:$L$33,AE8)+COUNTIF('4'!$L$4:$L$31,AE8)+COUNTIF('5'!$L$4:$L$26,AE8)+COUNTIF('6'!$L$4:$L$28,AE8)+COUNTIF('7'!$L$4:$L$21,AE8)+COUNTIF('8'!$L$4:$L$67,AE8)+COUNTIF('9'!$L$4:$L$63,AE8)+COUNTIF('10'!$L$4:$L$21,AE8)+COUNTIF('11'!$L$4:$L$25,AE8)+COUNTIF('12'!$L$4:$L$26,AE8)+COUNTIF('13'!$L$4:$L$27,AE8)+COUNTIF('14'!$L$4:$L$28,AE8)+COUNTIF('15'!$L$4:$L$27,AE8)+COUNTIF('16'!$L$4:$L$23,AE8)+COUNTIF('17'!$L$4:$L$28,AE8)+COUNTIF('18'!$L$4:$L$28,AE8)+COUNTIF('19'!$L$4:$L$21,AE8)+COUNTIF('20'!$L$4:$L$26,AE8)+COUNTIF('21'!$L$4:$L$21,AE8)+COUNTIF('22'!$L$4:$L$27,AE8)+COUNTIF('23'!$L$4:$L$37,AE8)+COUNTIF('24'!$L$4:$L$30,AE8)+COUNTIF('25'!$L$4:$L$24,AE8)+COUNTIF('26'!$L$4:$L$28,AE8)+COUNTIF('27'!$L$4:$L$33,AE8)+COUNTIF('28'!$L$4:$L$28,AE8)+COUNTIF('29'!$L$4:$L$32,AE8)+COUNTIF('30'!$L$4:$L$24,AE8)+COUNTIF('31'!$L$4:$L$45,AE8)</x:v>
      </x:c>
      <x:c r="E7914" s="468" t="str">
        <x:v>Rumus sumber</x:v>
      </x:c>
      <x:c r="F7914" s="468" t="str">
        <x:v>13 September 2026 19.01 WIB</x:v>
      </x:c>
    </x:row>
    <x:row r="7915">
      <x:c r="A7915" s="468" t="str">
        <x:v>Resume Karyawan KPI</x:v>
      </x:c>
      <x:c r="B7915" s="468" t="str">
        <x:v>AG8</x:v>
      </x:c>
      <x:c r="C7915" s="468"/>
      <x:c r="D7915" s="468" t="str">
        <x:v>=AF8+(10-ROW())/100000</x:v>
      </x:c>
      <x:c r="E7915" s="468" t="str">
        <x:v>Rumus sumber</x:v>
      </x:c>
      <x:c r="F7915" s="468" t="str">
        <x:v>13 September 2026 19.01 WIB</x:v>
      </x:c>
    </x:row>
    <x:row r="7916">
      <x:c r="A7916" s="468" t="str">
        <x:v>Resume Karyawan KPI</x:v>
      </x:c>
      <x:c r="B7916" s="468" t="str">
        <x:v>AI8</x:v>
      </x:c>
      <x:c r="C7916" s="468" t="str">
        <x:v>=COUNTIF('1'!$M$4:$M$55,AH8)+COUNTIF('2'!$M$4:$M$55,AH8)+COUNTIF('3'!$M$4:$M$33,AH8)+COUNTIF('4'!$M$4:$M$31,AH8)+COUNTIF('5'!$M$4:$M$26,AH8)+COUNTIF('6'!$M$4:$M$28,AH8)+COUNTIF('7'!$M$4:$M$21,AH8)+COUNTIF('8'!$M$4:$M$67,AH8)+COUNTIF('9'!$M$4:$M$63,AH8)+COUNTIF('10'!$M$4:$M$21,AH8)+COUNTIF('11'!$M$4:$M$25,AH8)+COUNTIF('12'!$M$4:$M$25,AH8)+COUNTIF('13'!$M$4:$M$22,AH8)+COUNTIF('14'!$M$4:$M$28,AH8)+COUNTIF('15'!$M$4:$M$27,AH8)+COUNTIF('16'!$M$4:$M$23,AH8)+COUNTIF('17'!$M$4:$M$28,AH8)+COUNTIF('18'!$M$4:$M$28,AH8)+COUNTIF('19'!$M$4:$M$21,AH8)+COUNTIF('20'!$M$4:$M$26,AH8)+COUNTIF('21'!$M$4:$M$21,AH8)+COUNTIF('22'!$M$4:$M$27,AH8)+COUNTIF('23'!$M$4:$M$37,AH8)+COUNTIF('24'!$M$4:$M$30,AH8)+COUNTIF('25'!$M$4:$M$24,AH8)+COUNTIF('26'!$M$4:$M$28,AH8)+COUNTIF('27'!$M$4:$M$33,AH8)+COUNTIF('28'!$M$4:$M$28,AH8)+COUNTIF('29'!$M$4:$M$32,AH8)+COUNTIF('30'!$M$4:$M$24,AH8)+COUNTIF('31'!$M$4:$M$45,AH8)</x:v>
      </x:c>
      <x:c r="D7916" s="468" t="str">
        <x:v>=COUNTIF('1'!$M$4:$M$55,AH8)+COUNTIF('2'!$M$4:$M$55,AH8)+COUNTIF('3'!$M$4:$M$33,AH8)+COUNTIF('4'!$M$4:$M$31,AH8)+COUNTIF('5'!$M$4:$M$26,AH8)+COUNTIF('6'!$M$4:$M$28,AH8)+COUNTIF('7'!$M$4:$M$21,AH8)+COUNTIF('8'!$M$4:$M$67,AH8)+COUNTIF('9'!$M$4:$M$63,AH8)+COUNTIF('10'!$M$4:$M$21,AH8)+COUNTIF('11'!$M$4:$M$25,AH8)+COUNTIF('12'!$M$4:$M$26,AH8)+COUNTIF('13'!$M$4:$M$27,AH8)+COUNTIF('14'!$M$4:$M$28,AH8)+COUNTIF('15'!$M$4:$M$27,AH8)+COUNTIF('16'!$M$4:$M$23,AH8)+COUNTIF('17'!$M$4:$M$28,AH8)+COUNTIF('18'!$M$4:$M$28,AH8)+COUNTIF('19'!$M$4:$M$21,AH8)+COUNTIF('20'!$M$4:$M$26,AH8)+COUNTIF('21'!$M$4:$M$21,AH8)+COUNTIF('22'!$M$4:$M$27,AH8)+COUNTIF('23'!$M$4:$M$37,AH8)+COUNTIF('24'!$M$4:$M$30,AH8)+COUNTIF('25'!$M$4:$M$24,AH8)+COUNTIF('26'!$M$4:$M$28,AH8)+COUNTIF('27'!$M$4:$M$33,AH8)+COUNTIF('28'!$M$4:$M$28,AH8)+COUNTIF('29'!$M$4:$M$32,AH8)+COUNTIF('30'!$M$4:$M$24,AH8)+COUNTIF('31'!$M$4:$M$45,AH8)</x:v>
      </x:c>
      <x:c r="E7916" s="468" t="str">
        <x:v>Rumus sumber</x:v>
      </x:c>
      <x:c r="F7916" s="468" t="str">
        <x:v>13 September 2026 19.01 WIB</x:v>
      </x:c>
    </x:row>
    <x:row r="7917">
      <x:c r="A7917" s="468" t="str">
        <x:v>Resume Karyawan KPI</x:v>
      </x:c>
      <x:c r="B7917" s="468" t="str">
        <x:v>AJ8</x:v>
      </x:c>
      <x:c r="C7917" s="468"/>
      <x:c r="D7917" s="468" t="str">
        <x:v>=AI8+(11-ROW())/100000</x:v>
      </x:c>
      <x:c r="E7917" s="468" t="str">
        <x:v>Rumus sumber</x:v>
      </x:c>
      <x:c r="F7917" s="468" t="str">
        <x:v>13 September 2026 19.01 WIB</x:v>
      </x:c>
    </x:row>
    <x:row r="7918">
      <x:c r="A7918" s="468" t="str">
        <x:v>Resume Karyawan KPI</x:v>
      </x:c>
      <x:c r="B7918" s="468" t="str">
        <x:v>AM8</x:v>
      </x:c>
      <x:c r="C7918"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$34:$AG$39,AK8,'12'!$AF$34:$AF$39,1)+COUNTIFS('13'!$AG$31:$AG$36,AK8,'13'!$AF$31:$AF$36,1)+COUNTIFS('14'!$AG$37:$AG$42,AK8,'14'!$AF$37:$AF$42,1)+COUNTIFS('15'!$AG$36:$AG$41,AK8,'15'!$AF$36:$AF$41,1)+COUNTIFS('16'!$AG$32:$AG$37,AK8,'16'!$AF$32:$AF$37,1)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D7918"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$36:$AG$41,AK8,'13'!$AF$36:$AF$41,1)+COUNTIFS('14'!$AG$37:$AG$42,AK8,'14'!$AF$37:$AF$42,1)+COUNTIFS('15'!$AG$36:$AG$41,AK8,'15'!$AF$36:$AF$41,1)+COUNTIFS('16'!$AG$32:$AG$37,AK8,'16'!$AF$32:$AF$37,1)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E7918" s="468" t="str">
        <x:v>Rumus sumber</x:v>
      </x:c>
      <x:c r="F7918" s="468" t="str">
        <x:v>13 September 2026 19.01 WIB</x:v>
      </x:c>
    </x:row>
    <x:row r="7919">
      <x:c r="A7919" s="468" t="str">
        <x:v>Resume Karyawan KPI</x:v>
      </x:c>
      <x:c r="B7919" s="468" t="str">
        <x:v>AO8</x:v>
      </x:c>
      <x:c r="C7919"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$34:$L$39,'12'!$AG$34:$AG$39,AK8,'12'!$AF$34:$AF$39,1)+SUMIFS('13'!$L$31:$L$36,'13'!$AG$31:$AG$36,AK8,'13'!$AF$31:$AF$36,1)+SUMIFS('14'!$L$37:$L$42,'14'!$AG$37:$AG$42,AK8,'14'!$AF$37:$AF$42,1)+SUMIFS('15'!$L$36:$L$41,'15'!$AG$36:$AG$41,AK8,'15'!$AF$36:$AF$41,1)+SUMIFS('16'!$L$32:$L$37,'16'!$AG$32:$AG$37,AK8,'16'!$AF$32:$AF$37,1)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D7919"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$36:$L$41,'13'!$AG$36:$AG$41,AK8,'13'!$AF$36:$AF$41,1)+SUMIFS('14'!$L$37:$L$42,'14'!$AG$37:$AG$42,AK8,'14'!$AF$37:$AF$42,1)+SUMIFS('15'!$L$36:$L$41,'15'!$AG$36:$AG$41,AK8,'15'!$AF$36:$AF$41,1)+SUMIFS('16'!$L$32:$L$37,'16'!$AG$32:$AG$37,AK8,'16'!$AF$32:$AF$37,1)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E7919" s="468" t="str">
        <x:v>Rumus sumber</x:v>
      </x:c>
      <x:c r="F7919" s="468" t="str">
        <x:v>13 September 2026 19.01 WIB</x:v>
      </x:c>
    </x:row>
    <x:row r="7920">
      <x:c r="A7920" s="468" t="str">
        <x:v>Resume Karyawan KPI</x:v>
      </x:c>
      <x:c r="B7920" s="468" t="str">
        <x:v>AP8</x:v>
      </x:c>
      <x:c r="C7920"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$34:$M$39,'12'!$AG$34:$AG$39,AK8,'12'!$AF$34:$AF$39,1)+SUMIFS('13'!$M$31:$M$36,'13'!$AG$31:$AG$36,AK8,'13'!$AF$31:$AF$36,1)+SUMIFS('14'!$M$37:$M$42,'14'!$AG$37:$AG$42,AK8,'14'!$AF$37:$AF$42,1)+SUMIFS('15'!$M$36:$M$41,'15'!$AG$36:$AG$41,AK8,'15'!$AF$36:$AF$41,1)+SUMIFS('16'!$M$32:$M$37,'16'!$AG$32:$AG$37,AK8,'16'!$AF$32:$AF$37,1)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D7920"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$36:$M$41,'13'!$AG$36:$AG$41,AK8,'13'!$AF$36:$AF$41,1)+SUMIFS('14'!$M$37:$M$42,'14'!$AG$37:$AG$42,AK8,'14'!$AF$37:$AF$42,1)+SUMIFS('15'!$M$36:$M$41,'15'!$AG$36:$AG$41,AK8,'15'!$AF$36:$AF$41,1)+SUMIFS('16'!$M$32:$M$37,'16'!$AG$32:$AG$37,AK8,'16'!$AF$32:$AF$37,1)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E7920" s="468" t="str">
        <x:v>Rumus sumber</x:v>
      </x:c>
      <x:c r="F7920" s="468" t="str">
        <x:v>13 September 2026 19.01 WIB</x:v>
      </x:c>
    </x:row>
    <x:row r="7921">
      <x:c r="A7921" s="468" t="str">
        <x:v>Resume Karyawan KPI</x:v>
      </x:c>
      <x:c r="B7921" s="468" t="str">
        <x:v>AQ8</x:v>
      </x:c>
      <x:c r="C7921"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$34:$N$39,'12'!$AG$34:$AG$39,AK8,'12'!$AF$34:$AF$39,1)+SUMIFS('13'!$N$31:$N$36,'13'!$AG$31:$AG$36,AK8,'13'!$AF$31:$AF$36,1)+SUMIFS('14'!$N$37:$N$42,'14'!$AG$37:$AG$42,AK8,'14'!$AF$37:$AF$42,1)+SUMIFS('15'!$N$36:$N$41,'15'!$AG$36:$AG$41,AK8,'15'!$AF$36:$AF$41,1)+SUMIFS('16'!$N$32:$N$37,'16'!$AG$32:$AG$37,AK8,'16'!$AF$32:$AF$37,1)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D7921"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$36:$N$41,'13'!$AG$36:$AG$41,AK8,'13'!$AF$36:$AF$41,1)+SUMIFS('14'!$N$37:$N$42,'14'!$AG$37:$AG$42,AK8,'14'!$AF$37:$AF$42,1)+SUMIFS('15'!$N$36:$N$41,'15'!$AG$36:$AG$41,AK8,'15'!$AF$36:$AF$41,1)+SUMIFS('16'!$N$32:$N$37,'16'!$AG$32:$AG$37,AK8,'16'!$AF$32:$AF$37,1)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E7921" s="468" t="str">
        <x:v>Rumus sumber</x:v>
      </x:c>
      <x:c r="F7921" s="468" t="str">
        <x:v>13 September 2026 19.01 WIB</x:v>
      </x:c>
    </x:row>
    <x:row r="7922">
      <x:c r="A7922" s="468" t="str">
        <x:v>Resume Karyawan KPI</x:v>
      </x:c>
      <x:c r="B7922" s="468" t="str">
        <x:v>AR8</x:v>
      </x:c>
      <x:c r="C7922"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$34:$O$39,'12'!$AG$34:$AG$39,AK8,'12'!$AF$34:$AF$39,1)+SUMIFS('13'!$O$31:$O$36,'13'!$AG$31:$AG$36,AK8,'13'!$AF$31:$AF$36,1)+SUMIFS('14'!$O$37:$O$42,'14'!$AG$37:$AG$42,AK8,'14'!$AF$37:$AF$42,1)+SUMIFS('15'!$O$36:$O$41,'15'!$AG$36:$AG$41,AK8,'15'!$AF$36:$AF$41,1)+SUMIFS('16'!$O$32:$O$37,'16'!$AG$32:$AG$37,AK8,'16'!$AF$32:$AF$37,1)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D7922"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$36:$O$41,'13'!$AG$36:$AG$41,AK8,'13'!$AF$36:$AF$41,1)+SUMIFS('14'!$O$37:$O$42,'14'!$AG$37:$AG$42,AK8,'14'!$AF$37:$AF$42,1)+SUMIFS('15'!$O$36:$O$41,'15'!$AG$36:$AG$41,AK8,'15'!$AF$36:$AF$41,1)+SUMIFS('16'!$O$32:$O$37,'16'!$AG$32:$AG$37,AK8,'16'!$AF$32:$AF$37,1)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E7922" s="468" t="str">
        <x:v>Rumus sumber</x:v>
      </x:c>
      <x:c r="F7922" s="468" t="str">
        <x:v>13 September 2026 19.01 WIB</x:v>
      </x:c>
    </x:row>
    <x:row r="7923">
      <x:c r="A7923" s="468" t="str">
        <x:v>Resume Karyawan KPI</x:v>
      </x:c>
      <x:c r="B7923" s="468" t="str">
        <x:v>AS8</x:v>
      </x:c>
      <x:c r="C7923"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$34:$P$39,'12'!$AG$34:$AG$39,AK8,'12'!$AF$34:$AF$39,1)+SUMIFS('13'!$P$31:$P$36,'13'!$AG$31:$AG$36,AK8,'13'!$AF$31:$AF$36,1)+SUMIFS('14'!$P$37:$P$42,'14'!$AG$37:$AG$42,AK8,'14'!$AF$37:$AF$42,1)+SUMIFS('15'!$P$36:$P$41,'15'!$AG$36:$AG$41,AK8,'15'!$AF$36:$AF$41,1)+SUMIFS('16'!$P$32:$P$37,'16'!$AG$32:$AG$37,AK8,'16'!$AF$32:$AF$37,1)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D7923"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$36:$P$41,'13'!$AG$36:$AG$41,AK8,'13'!$AF$36:$AF$41,1)+SUMIFS('14'!$P$37:$P$42,'14'!$AG$37:$AG$42,AK8,'14'!$AF$37:$AF$42,1)+SUMIFS('15'!$P$36:$P$41,'15'!$AG$36:$AG$41,AK8,'15'!$AF$36:$AF$41,1)+SUMIFS('16'!$P$32:$P$37,'16'!$AG$32:$AG$37,AK8,'16'!$AF$32:$AF$37,1)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E7923" s="468" t="str">
        <x:v>Rumus sumber</x:v>
      </x:c>
      <x:c r="F7923" s="468" t="str">
        <x:v>13 September 2026 19.01 WIB</x:v>
      </x:c>
    </x:row>
    <x:row r="7924">
      <x:c r="A7924" s="468" t="str">
        <x:v>Resume Karyawan KPI</x:v>
      </x:c>
      <x:c r="B7924" s="468" t="str">
        <x:v>BG8</x:v>
      </x:c>
      <x:c r="C7924" s="468" t="str">
        <x:v>=IF(COUNTIFS('12'!$AG$34:$AG$39,$AK8,'12'!$AF$34:$AF$39,1)=0,"",SUMIFS('12'!$AC$34:$AC$39,'12'!$AG$34:$AG$39,$AK8,'12'!$AF$34:$AF$39,1)/COUNTIFS('12'!$AG$34:$AG$39,$AK8,'12'!$AF$34:$AF$39,1))</x:v>
      </x:c>
      <x:c r="D7924" s="468" t="str">
        <x:v>=IF(COUNTIFS('12'!$AG$35:$AG$40,$AK8,'12'!$AF$35:$AF$40,1)=0,"",SUMIFS('12'!$AC$35:$AC$40,'12'!$AG$35:$AG$40,$AK8,'12'!$AF$35:$AF$40,1)/COUNTIFS('12'!$AG$35:$AG$40,$AK8,'12'!$AF$35:$AF$40,1))</x:v>
      </x:c>
      <x:c r="E7924" s="468" t="str">
        <x:v>Rumus sumber</x:v>
      </x:c>
      <x:c r="F7924" s="468" t="str">
        <x:v>13 September 2026 19.01 WIB</x:v>
      </x:c>
    </x:row>
    <x:row r="7925">
      <x:c r="A7925" s="468" t="str">
        <x:v>Resume Karyawan KPI</x:v>
      </x:c>
      <x:c r="B7925" s="468" t="str">
        <x:v>BH8</x:v>
      </x:c>
      <x:c r="C7925" s="468" t="str">
        <x:v>=IF(COUNTIFS('13'!$AG$31:$AG$36,$AK8,'13'!$AF$31:$AF$36,1)=0,"",SUMIFS('13'!$AC$31:$AC$36,'13'!$AG$31:$AG$36,$AK8,'13'!$AF$31:$AF$36,1)/COUNTIFS('13'!$AG$31:$AG$36,$AK8,'13'!$AF$31:$AF$36,1))</x:v>
      </x:c>
      <x:c r="D7925" s="468" t="str">
        <x:v>=IF(COUNTIFS('13'!$AG$36:$AG$41,$AK8,'13'!$AF$36:$AF$41,1)=0,"",SUMIFS('13'!$AC$36:$AC$41,'13'!$AG$36:$AG$41,$AK8,'13'!$AF$36:$AF$41,1)/COUNTIFS('13'!$AG$36:$AG$41,$AK8,'13'!$AF$36:$AF$41,1))</x:v>
      </x:c>
      <x:c r="E7925" s="468" t="str">
        <x:v>Rumus sumber</x:v>
      </x:c>
      <x:c r="F7925" s="468" t="str">
        <x:v>13 September 2026 19.01 WIB</x:v>
      </x:c>
    </x:row>
    <x:row r="7926">
      <x:c r="A7926" s="468" t="str">
        <x:v>Resume Karyawan KPI</x:v>
      </x:c>
      <x:c r="B7926" s="468" t="str">
        <x:v>CB8</x:v>
      </x:c>
      <x:c r="C7926" s="468"/>
      <x:c r="D7926" s="468" t="str">
        <x:v>=COUNTIF($J$51:$J$61,CA8)</x:v>
      </x:c>
      <x:c r="E7926" s="468" t="str">
        <x:v>Rumus sumber</x:v>
      </x:c>
      <x:c r="F7926" s="468" t="str">
        <x:v>13 September 2026 19.01 WIB</x:v>
      </x:c>
    </x:row>
    <x:row r="7927">
      <x:c r="A7927" s="468" t="str">
        <x:v>Resume Karyawan KPI</x:v>
      </x:c>
      <x:c r="B7927" s="468" t="str">
        <x:v>B9</x:v>
      </x:c>
      <x:c r="C7927" s="468" t="str">
        <x:v>Single</x:v>
      </x:c>
      <x:c r="D7927" s="468" t="str">
        <x:v>Family A</x:v>
      </x:c>
      <x:c r="E7927" s="468" t="str">
        <x:v>Nilai sumber</x:v>
      </x:c>
      <x:c r="F7927" s="468" t="str">
        <x:v>13 September 2026 19.01 WIB</x:v>
      </x:c>
    </x:row>
    <x:row r="7928">
      <x:c r="A7928" s="468" t="str">
        <x:v>Resume Karyawan KPI</x:v>
      </x:c>
      <x:c r="B7928" s="468" t="str">
        <x:v>B9</x:v>
      </x:c>
      <x:c r="C7928" s="468"/>
      <x:c r="D7928" s="468" t="str">
        <x:v>=IF(A9="","",INDEX($X$5:$X$17,MATCH(LARGE($Z$5:$Z$17,A9),$Z$5:$Z$17,0)))</x:v>
      </x:c>
      <x:c r="E7928" s="468" t="str">
        <x:v>Rumus sumber</x:v>
      </x:c>
      <x:c r="F7928" s="468" t="str">
        <x:v>13 September 2026 19.01 WIB</x:v>
      </x:c>
    </x:row>
    <x:row r="7929">
      <x:c r="A7929" s="468" t="str">
        <x:v>Resume Karyawan KPI</x:v>
      </x:c>
      <x:c r="B7929" s="468" t="str">
        <x:v>C9</x:v>
      </x:c>
      <x:c r="C7929" s="468" t="n">
        <x:v>8</x:v>
      </x:c>
      <x:c r="D7929" s="468" t="n">
        <x:v>15</x:v>
      </x:c>
      <x:c r="E7929" s="468" t="str">
        <x:v>Nilai sumber</x:v>
      </x:c>
      <x:c r="F7929" s="468" t="str">
        <x:v>13 September 2026 19.01 WIB</x:v>
      </x:c>
    </x:row>
    <x:row r="7930">
      <x:c r="A7930" s="468" t="str">
        <x:v>Resume Karyawan KPI</x:v>
      </x:c>
      <x:c r="B7930" s="468" t="str">
        <x:v>C9</x:v>
      </x:c>
      <x:c r="C7930" s="468"/>
      <x:c r="D7930" s="468" t="str">
        <x:v>=IF(B9="","",INDEX($Y$5:$Y$17,MATCH(B9,$X$5:$X$17,0)))</x:v>
      </x:c>
      <x:c r="E7930" s="468" t="str">
        <x:v>Rumus sumber</x:v>
      </x:c>
      <x:c r="F7930" s="468" t="str">
        <x:v>13 September 2026 19.01 WIB</x:v>
      </x:c>
    </x:row>
    <x:row r="7931">
      <x:c r="A7931" s="468" t="str">
        <x:v>Resume Karyawan KPI</x:v>
      </x:c>
      <x:c r="B7931" s="468" t="str">
        <x:v>D9</x:v>
      </x:c>
      <x:c r="C7931" s="468" t="n">
        <x:v>0.02325581395</x:v>
      </x:c>
      <x:c r="D7931" s="468" t="n">
        <x:v>0.03856041131</x:v>
      </x:c>
      <x:c r="E7931" s="468" t="str">
        <x:v>Nilai sumber</x:v>
      </x:c>
      <x:c r="F7931" s="468" t="str">
        <x:v>13 September 2026 19.01 WIB</x:v>
      </x:c>
    </x:row>
    <x:row r="7932">
      <x:c r="A7932" s="468" t="str">
        <x:v>Resume Karyawan KPI</x:v>
      </x:c>
      <x:c r="B7932" s="468" t="str">
        <x:v>D9</x:v>
      </x:c>
      <x:c r="C7932" s="468"/>
      <x:c r="D7932" s="468" t="str">
        <x:v>=IF(C9="","",C9/$C$19)</x:v>
      </x:c>
      <x:c r="E7932" s="468" t="str">
        <x:v>Rumus sumber</x:v>
      </x:c>
      <x:c r="F7932" s="468" t="str">
        <x:v>13 September 2026 19.01 WIB</x:v>
      </x:c>
    </x:row>
    <x:row r="7933">
      <x:c r="A7933" s="468" t="str">
        <x:v>Resume Karyawan KPI</x:v>
      </x:c>
      <x:c r="B7933" s="468" t="str">
        <x:v>E9</x:v>
      </x:c>
      <x:c r="C7933" s="468" t="n">
        <x:v>0.9273255814</x:v>
      </x:c>
      <x:c r="D7933" s="468" t="n">
        <x:v>0.9254498715</x:v>
      </x:c>
      <x:c r="E7933" s="468" t="str">
        <x:v>Nilai sumber</x:v>
      </x:c>
      <x:c r="F7933" s="468" t="str">
        <x:v>13 September 2026 19.01 WIB</x:v>
      </x:c>
    </x:row>
    <x:row r="7934">
      <x:c r="A7934" s="468" t="str">
        <x:v>Resume Karyawan KPI</x:v>
      </x:c>
      <x:c r="B7934" s="468" t="str">
        <x:v>E9</x:v>
      </x:c>
      <x:c r="C7934" s="468"/>
      <x:c r="D7934" s="468" t="str">
        <x:v>=IF(D9="","",SUM($D$6:D9))</x:v>
      </x:c>
      <x:c r="E7934" s="468" t="str">
        <x:v>Rumus sumber</x:v>
      </x:c>
      <x:c r="F7934" s="468" t="str">
        <x:v>13 September 2026 19.01 WIB</x:v>
      </x:c>
    </x:row>
    <x:row r="7935">
      <x:c r="A7935" s="468" t="str">
        <x:v>Resume Karyawan KPI</x:v>
      </x:c>
      <x:c r="B7935" s="468" t="str">
        <x:v>Y9</x:v>
      </x:c>
      <x:c r="C7935" s="468" t="str">
        <x:v>=COUNTIF('1'!$D$4:$D$55,X9)+COUNTIF('2'!$D$4:$D$55,X9)+COUNTIF('3'!$D$4:$D$33,X9)+COUNTIF('4'!$D$4:$D$31,X9)+COUNTIF('5'!$D$4:$D$26,X9)+COUNTIF('6'!$D$4:$D$28,X9)+COUNTIF('7'!$D$4:$D$21,X9)+COUNTIF('8'!$D$4:$D$67,X9)+COUNTIF('9'!$D$4:$D$63,X9)+COUNTIF('10'!$D$4:$D$21,X9)+COUNTIF('11'!$D$4:$D$25,X9)+COUNTIF('12'!$D$4:$D$25,X9)+COUNTIF('13'!$D$4:$D$22,X9)+COUNTIF('14'!$D$4:$D$28,X9)+COUNTIF('15'!$D$4:$D$27,X9)+COUNTIF('16'!$D$4:$D$23,X9)+COUNTIF('17'!$D$4:$D$28,X9)+COUNTIF('18'!$D$4:$D$28,X9)+COUNTIF('19'!$D$4:$D$21,X9)+COUNTIF('20'!$D$4:$D$26,X9)+COUNTIF('21'!$D$4:$D$21,X9)+COUNTIF('22'!$D$4:$D$27,X9)+COUNTIF('23'!$D$4:$D$37,X9)+COUNTIF('24'!$D$4:$D$30,X9)+COUNTIF('25'!$D$4:$D$24,X9)+COUNTIF('26'!$D$4:$D$28,X9)+COUNTIF('27'!$D$4:$D$33,X9)+COUNTIF('28'!$D$4:$D$28,X9)+COUNTIF('29'!$D$4:$D$32,X9)+COUNTIF('30'!$D$4:$D$24,X9)+COUNTIF('31'!$D$4:$D$45,X9)</x:v>
      </x:c>
      <x:c r="D7935" s="468" t="str">
        <x:v>=COUNTIF('1'!$D$4:$D$55,X9)+COUNTIF('2'!$D$4:$D$55,X9)+COUNTIF('3'!$D$4:$D$33,X9)+COUNTIF('4'!$D$4:$D$31,X9)+COUNTIF('5'!$D$4:$D$26,X9)+COUNTIF('6'!$D$4:$D$28,X9)+COUNTIF('7'!$D$4:$D$21,X9)+COUNTIF('8'!$D$4:$D$67,X9)+COUNTIF('9'!$D$4:$D$63,X9)+COUNTIF('10'!$D$4:$D$21,X9)+COUNTIF('11'!$D$4:$D$25,X9)+COUNTIF('12'!$D$4:$D$26,X9)+COUNTIF('13'!$D$4:$D$27,X9)+COUNTIF('14'!$D$4:$D$28,X9)+COUNTIF('15'!$D$4:$D$27,X9)+COUNTIF('16'!$D$4:$D$23,X9)+COUNTIF('17'!$D$4:$D$28,X9)+COUNTIF('18'!$D$4:$D$28,X9)+COUNTIF('19'!$D$4:$D$21,X9)+COUNTIF('20'!$D$4:$D$26,X9)+COUNTIF('21'!$D$4:$D$21,X9)+COUNTIF('22'!$D$4:$D$27,X9)+COUNTIF('23'!$D$4:$D$37,X9)+COUNTIF('24'!$D$4:$D$30,X9)+COUNTIF('25'!$D$4:$D$24,X9)+COUNTIF('26'!$D$4:$D$28,X9)+COUNTIF('27'!$D$4:$D$33,X9)+COUNTIF('28'!$D$4:$D$28,X9)+COUNTIF('29'!$D$4:$D$32,X9)+COUNTIF('30'!$D$4:$D$24,X9)+COUNTIF('31'!$D$4:$D$45,X9)</x:v>
      </x:c>
      <x:c r="E7935" s="468" t="str">
        <x:v>Rumus sumber</x:v>
      </x:c>
      <x:c r="F7935" s="468" t="str">
        <x:v>13 September 2026 19.01 WIB</x:v>
      </x:c>
    </x:row>
    <x:row r="7936">
      <x:c r="A7936" s="468" t="str">
        <x:v>Resume Karyawan KPI</x:v>
      </x:c>
      <x:c r="B7936" s="468" t="str">
        <x:v>Z9</x:v>
      </x:c>
      <x:c r="C7936" s="468"/>
      <x:c r="D7936" s="468" t="str">
        <x:v>=Y9+(18-ROW())/100000</x:v>
      </x:c>
      <x:c r="E7936" s="468" t="str">
        <x:v>Rumus sumber</x:v>
      </x:c>
      <x:c r="F7936" s="468" t="str">
        <x:v>13 September 2026 19.01 WIB</x:v>
      </x:c>
    </x:row>
    <x:row r="7937">
      <x:c r="A7937" s="468" t="str">
        <x:v>Resume Karyawan KPI</x:v>
      </x:c>
      <x:c r="B7937" s="468" t="str">
        <x:v>AC9</x:v>
      </x:c>
      <x:c r="C7937" s="468" t="str">
        <x:v>=COUNTIF('1'!$O$57:$O$60,AA9)+COUNTIF('2'!$O$57:$O$60,AA9)+COUNTIF('3'!$O$35:$O$38,AA9)+COUNTIF('4'!$O$33:$O$36,AA9)+COUNTIF('5'!$O$28:$O$31,AA9)+COUNTIF('6'!$O$30:$O$33,AA9)+COUNTIF('7'!$O$23:$O$26,AA9)+COUNTIF('8'!$O$69:$O$72,AA9)+COUNTIF('9'!$O$65:$O$68,AA9)+COUNTIF('10'!$O$23:$O$26,AA9)+COUNTIF('11'!$O$27:$O$30,AA9)+COUNTIF('12'!$O$27:$O$30,AA9)+COUNTIF('13'!$O$24:$O$27,AA9)+COUNTIF('14'!$O$30:$O$33,AA9)+COUNTIF('15'!$O$29:$O$32,AA9)+COUNTIF('16'!$O$25:$O$28,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D7937" s="468" t="str">
        <x:v>=COUNTIF('1'!$O$57:$O$60,AA9)+COUNTIF('2'!$O$57:$O$60,AA9)+COUNTIF('3'!$O$35:$O$38,AA9)+COUNTIF('4'!$O$33:$O$36,AA9)+COUNTIF('5'!$O$28:$O$31,AA9)+COUNTIF('6'!$O$30:$O$33,AA9)+COUNTIF('7'!$O$23:$O$26,AA9)+COUNTIF('8'!$O$69:$O$72,AA9)+COUNTIF('9'!$O$65:$O$68,AA9)+COUNTIF('10'!$O$23:$O$26,AA9)+COUNTIF('11'!$O$27:$O$30,AA9)+COUNTIF('12'!$O$28:$O$31,AA9)+COUNTIF('13'!$O$29:$O$32,AA9)+COUNTIF('14'!$O$30:$O$33,AA9)+COUNTIF('15'!$O$29:$O$32,AA9)+COUNTIF('16'!$O$25:$O$28,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E7937" s="468" t="str">
        <x:v>Rumus sumber</x:v>
      </x:c>
      <x:c r="F7937" s="468" t="str">
        <x:v>13 September 2026 19.01 WIB</x:v>
      </x:c>
    </x:row>
    <x:row r="7938">
      <x:c r="A7938" s="468" t="str">
        <x:v>Resume Karyawan KPI</x:v>
      </x:c>
      <x:c r="B7938" s="468" t="str">
        <x:v>AD9</x:v>
      </x:c>
      <x:c r="C7938" s="468"/>
      <x:c r="D7938" s="468" t="str">
        <x:v>=AC9+(16-ROW())/100000</x:v>
      </x:c>
      <x:c r="E7938" s="468" t="str">
        <x:v>Rumus sumber</x:v>
      </x:c>
      <x:c r="F7938" s="468" t="str">
        <x:v>13 September 2026 19.01 WIB</x:v>
      </x:c>
    </x:row>
    <x:row r="7939">
      <x:c r="A7939" s="468" t="str">
        <x:v>Resume Karyawan KPI</x:v>
      </x:c>
      <x:c r="B7939" s="468" t="str">
        <x:v>AF9</x:v>
      </x:c>
      <x:c r="C7939" s="468" t="str">
        <x:v>=COUNTIF('1'!$L$4:$L$55,AE9)+COUNTIF('2'!$L$4:$L$55,AE9)+COUNTIF('3'!$L$4:$L$33,AE9)+COUNTIF('4'!$L$4:$L$31,AE9)+COUNTIF('5'!$L$4:$L$26,AE9)+COUNTIF('6'!$L$4:$L$28,AE9)+COUNTIF('7'!$L$4:$L$21,AE9)+COUNTIF('8'!$L$4:$L$67,AE9)+COUNTIF('9'!$L$4:$L$63,AE9)+COUNTIF('10'!$L$4:$L$21,AE9)+COUNTIF('11'!$L$4:$L$25,AE9)+COUNTIF('12'!$L$4:$L$25,AE9)+COUNTIF('13'!$L$4:$L$22,AE9)+COUNTIF('14'!$L$4:$L$28,AE9)+COUNTIF('15'!$L$4:$L$27,AE9)+COUNTIF('16'!$L$4:$L$23,AE9)+COUNTIF('17'!$L$4:$L$28,AE9)+COUNTIF('18'!$L$4:$L$28,AE9)+COUNTIF('19'!$L$4:$L$21,AE9)+COUNTIF('20'!$L$4:$L$26,AE9)+COUNTIF('21'!$L$4:$L$21,AE9)+COUNTIF('22'!$L$4:$L$27,AE9)+COUNTIF('23'!$L$4:$L$37,AE9)+COUNTIF('24'!$L$4:$L$30,AE9)+COUNTIF('25'!$L$4:$L$24,AE9)+COUNTIF('26'!$L$4:$L$28,AE9)+COUNTIF('27'!$L$4:$L$33,AE9)+COUNTIF('28'!$L$4:$L$28,AE9)+COUNTIF('29'!$L$4:$L$32,AE9)+COUNTIF('30'!$L$4:$L$24,AE9)+COUNTIF('31'!$L$4:$L$45,AE9)</x:v>
      </x:c>
      <x:c r="D7939" s="468" t="str">
        <x:v>=COUNTIF('1'!$L$4:$L$55,AE9)+COUNTIF('2'!$L$4:$L$55,AE9)+COUNTIF('3'!$L$4:$L$33,AE9)+COUNTIF('4'!$L$4:$L$31,AE9)+COUNTIF('5'!$L$4:$L$26,AE9)+COUNTIF('6'!$L$4:$L$28,AE9)+COUNTIF('7'!$L$4:$L$21,AE9)+COUNTIF('8'!$L$4:$L$67,AE9)+COUNTIF('9'!$L$4:$L$63,AE9)+COUNTIF('10'!$L$4:$L$21,AE9)+COUNTIF('11'!$L$4:$L$25,AE9)+COUNTIF('12'!$L$4:$L$26,AE9)+COUNTIF('13'!$L$4:$L$27,AE9)+COUNTIF('14'!$L$4:$L$28,AE9)+COUNTIF('15'!$L$4:$L$27,AE9)+COUNTIF('16'!$L$4:$L$23,AE9)+COUNTIF('17'!$L$4:$L$28,AE9)+COUNTIF('18'!$L$4:$L$28,AE9)+COUNTIF('19'!$L$4:$L$21,AE9)+COUNTIF('20'!$L$4:$L$26,AE9)+COUNTIF('21'!$L$4:$L$21,AE9)+COUNTIF('22'!$L$4:$L$27,AE9)+COUNTIF('23'!$L$4:$L$37,AE9)+COUNTIF('24'!$L$4:$L$30,AE9)+COUNTIF('25'!$L$4:$L$24,AE9)+COUNTIF('26'!$L$4:$L$28,AE9)+COUNTIF('27'!$L$4:$L$33,AE9)+COUNTIF('28'!$L$4:$L$28,AE9)+COUNTIF('29'!$L$4:$L$32,AE9)+COUNTIF('30'!$L$4:$L$24,AE9)+COUNTIF('31'!$L$4:$L$45,AE9)</x:v>
      </x:c>
      <x:c r="E7939" s="468" t="str">
        <x:v>Rumus sumber</x:v>
      </x:c>
      <x:c r="F7939" s="468" t="str">
        <x:v>13 September 2026 19.01 WIB</x:v>
      </x:c>
    </x:row>
    <x:row r="7940">
      <x:c r="A7940" s="468" t="str">
        <x:v>Resume Karyawan KPI</x:v>
      </x:c>
      <x:c r="B7940" s="468" t="str">
        <x:v>AG9</x:v>
      </x:c>
      <x:c r="C7940" s="468"/>
      <x:c r="D7940" s="468" t="str">
        <x:v>=AF9+(10-ROW())/100000</x:v>
      </x:c>
      <x:c r="E7940" s="468" t="str">
        <x:v>Rumus sumber</x:v>
      </x:c>
      <x:c r="F7940" s="468" t="str">
        <x:v>13 September 2026 19.01 WIB</x:v>
      </x:c>
    </x:row>
    <x:row r="7941">
      <x:c r="A7941" s="468" t="str">
        <x:v>Resume Karyawan KPI</x:v>
      </x:c>
      <x:c r="B7941" s="468" t="str">
        <x:v>AI9</x:v>
      </x:c>
      <x:c r="C7941" s="468" t="str">
        <x:v>=COUNTIF('1'!$M$4:$M$55,AH9)+COUNTIF('2'!$M$4:$M$55,AH9)+COUNTIF('3'!$M$4:$M$33,AH9)+COUNTIF('4'!$M$4:$M$31,AH9)+COUNTIF('5'!$M$4:$M$26,AH9)+COUNTIF('6'!$M$4:$M$28,AH9)+COUNTIF('7'!$M$4:$M$21,AH9)+COUNTIF('8'!$M$4:$M$67,AH9)+COUNTIF('9'!$M$4:$M$63,AH9)+COUNTIF('10'!$M$4:$M$21,AH9)+COUNTIF('11'!$M$4:$M$25,AH9)+COUNTIF('12'!$M$4:$M$25,AH9)+COUNTIF('13'!$M$4:$M$22,AH9)+COUNTIF('14'!$M$4:$M$28,AH9)+COUNTIF('15'!$M$4:$M$27,AH9)+COUNTIF('16'!$M$4:$M$23,AH9)+COUNTIF('17'!$M$4:$M$28,AH9)+COUNTIF('18'!$M$4:$M$28,AH9)+COUNTIF('19'!$M$4:$M$21,AH9)+COUNTIF('20'!$M$4:$M$26,AH9)+COUNTIF('21'!$M$4:$M$21,AH9)+COUNTIF('22'!$M$4:$M$27,AH9)+COUNTIF('23'!$M$4:$M$37,AH9)+COUNTIF('24'!$M$4:$M$30,AH9)+COUNTIF('25'!$M$4:$M$24,AH9)+COUNTIF('26'!$M$4:$M$28,AH9)+COUNTIF('27'!$M$4:$M$33,AH9)+COUNTIF('28'!$M$4:$M$28,AH9)+COUNTIF('29'!$M$4:$M$32,AH9)+COUNTIF('30'!$M$4:$M$24,AH9)+COUNTIF('31'!$M$4:$M$45,AH9)</x:v>
      </x:c>
      <x:c r="D7941" s="468" t="str">
        <x:v>=COUNTIF('1'!$M$4:$M$55,AH9)+COUNTIF('2'!$M$4:$M$55,AH9)+COUNTIF('3'!$M$4:$M$33,AH9)+COUNTIF('4'!$M$4:$M$31,AH9)+COUNTIF('5'!$M$4:$M$26,AH9)+COUNTIF('6'!$M$4:$M$28,AH9)+COUNTIF('7'!$M$4:$M$21,AH9)+COUNTIF('8'!$M$4:$M$67,AH9)+COUNTIF('9'!$M$4:$M$63,AH9)+COUNTIF('10'!$M$4:$M$21,AH9)+COUNTIF('11'!$M$4:$M$25,AH9)+COUNTIF('12'!$M$4:$M$26,AH9)+COUNTIF('13'!$M$4:$M$27,AH9)+COUNTIF('14'!$M$4:$M$28,AH9)+COUNTIF('15'!$M$4:$M$27,AH9)+COUNTIF('16'!$M$4:$M$23,AH9)+COUNTIF('17'!$M$4:$M$28,AH9)+COUNTIF('18'!$M$4:$M$28,AH9)+COUNTIF('19'!$M$4:$M$21,AH9)+COUNTIF('20'!$M$4:$M$26,AH9)+COUNTIF('21'!$M$4:$M$21,AH9)+COUNTIF('22'!$M$4:$M$27,AH9)+COUNTIF('23'!$M$4:$M$37,AH9)+COUNTIF('24'!$M$4:$M$30,AH9)+COUNTIF('25'!$M$4:$M$24,AH9)+COUNTIF('26'!$M$4:$M$28,AH9)+COUNTIF('27'!$M$4:$M$33,AH9)+COUNTIF('28'!$M$4:$M$28,AH9)+COUNTIF('29'!$M$4:$M$32,AH9)+COUNTIF('30'!$M$4:$M$24,AH9)+COUNTIF('31'!$M$4:$M$45,AH9)</x:v>
      </x:c>
      <x:c r="E7941" s="468" t="str">
        <x:v>Rumus sumber</x:v>
      </x:c>
      <x:c r="F7941" s="468" t="str">
        <x:v>13 September 2026 19.01 WIB</x:v>
      </x:c>
    </x:row>
    <x:row r="7942">
      <x:c r="A7942" s="468" t="str">
        <x:v>Resume Karyawan KPI</x:v>
      </x:c>
      <x:c r="B7942" s="468" t="str">
        <x:v>AJ9</x:v>
      </x:c>
      <x:c r="C7942" s="468"/>
      <x:c r="D7942" s="468" t="str">
        <x:v>=AI9+(11-ROW())/100000</x:v>
      </x:c>
      <x:c r="E7942" s="468" t="str">
        <x:v>Rumus sumber</x:v>
      </x:c>
      <x:c r="F7942" s="468" t="str">
        <x:v>13 September 2026 19.01 WIB</x:v>
      </x:c>
    </x:row>
    <x:row r="7943">
      <x:c r="A7943" s="468" t="str">
        <x:v>Resume Karyawan KPI</x:v>
      </x:c>
      <x:c r="B7943" s="468" t="str">
        <x:v>AM9</x:v>
      </x:c>
      <x:c r="C7943"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$34:$AG$39,AK9,'12'!$AF$34:$AF$39,1)+COUNTIFS('13'!$AG$31:$AG$36,AK9,'13'!$AF$31:$AF$36,1)+COUNTIFS('14'!$AG$37:$AG$42,AK9,'14'!$AF$37:$AF$42,1)+COUNTIFS('15'!$AG$36:$AG$41,AK9,'15'!$AF$36:$AF$41,1)+COUNTIFS('16'!$AG$32:$AG$37,AK9,'16'!$AF$32:$AF$37,1)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D7943"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$36:$AG$41,AK9,'13'!$AF$36:$AF$41,1)+COUNTIFS('14'!$AG$37:$AG$42,AK9,'14'!$AF$37:$AF$42,1)+COUNTIFS('15'!$AG$36:$AG$41,AK9,'15'!$AF$36:$AF$41,1)+COUNTIFS('16'!$AG$32:$AG$37,AK9,'16'!$AF$32:$AF$37,1)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E7943" s="468" t="str">
        <x:v>Rumus sumber</x:v>
      </x:c>
      <x:c r="F7943" s="468" t="str">
        <x:v>13 September 2026 19.01 WIB</x:v>
      </x:c>
    </x:row>
    <x:row r="7944">
      <x:c r="A7944" s="468" t="str">
        <x:v>Resume Karyawan KPI</x:v>
      </x:c>
      <x:c r="B7944" s="468" t="str">
        <x:v>AO9</x:v>
      </x:c>
      <x:c r="C7944"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$34:$L$39,'12'!$AG$34:$AG$39,AK9,'12'!$AF$34:$AF$39,1)+SUMIFS('13'!$L$31:$L$36,'13'!$AG$31:$AG$36,AK9,'13'!$AF$31:$AF$36,1)+SUMIFS('14'!$L$37:$L$42,'14'!$AG$37:$AG$42,AK9,'14'!$AF$37:$AF$42,1)+SUMIFS('15'!$L$36:$L$41,'15'!$AG$36:$AG$41,AK9,'15'!$AF$36:$AF$41,1)+SUMIFS('16'!$L$32:$L$37,'16'!$AG$32:$AG$37,AK9,'16'!$AF$32:$AF$37,1)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D7944"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$36:$L$41,'13'!$AG$36:$AG$41,AK9,'13'!$AF$36:$AF$41,1)+SUMIFS('14'!$L$37:$L$42,'14'!$AG$37:$AG$42,AK9,'14'!$AF$37:$AF$42,1)+SUMIFS('15'!$L$36:$L$41,'15'!$AG$36:$AG$41,AK9,'15'!$AF$36:$AF$41,1)+SUMIFS('16'!$L$32:$L$37,'16'!$AG$32:$AG$37,AK9,'16'!$AF$32:$AF$37,1)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E7944" s="468" t="str">
        <x:v>Rumus sumber</x:v>
      </x:c>
      <x:c r="F7944" s="468" t="str">
        <x:v>13 September 2026 19.01 WIB</x:v>
      </x:c>
    </x:row>
    <x:row r="7945">
      <x:c r="A7945" s="468" t="str">
        <x:v>Resume Karyawan KPI</x:v>
      </x:c>
      <x:c r="B7945" s="468" t="str">
        <x:v>AP9</x:v>
      </x:c>
      <x:c r="C7945"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$34:$M$39,'12'!$AG$34:$AG$39,AK9,'12'!$AF$34:$AF$39,1)+SUMIFS('13'!$M$31:$M$36,'13'!$AG$31:$AG$36,AK9,'13'!$AF$31:$AF$36,1)+SUMIFS('14'!$M$37:$M$42,'14'!$AG$37:$AG$42,AK9,'14'!$AF$37:$AF$42,1)+SUMIFS('15'!$M$36:$M$41,'15'!$AG$36:$AG$41,AK9,'15'!$AF$36:$AF$41,1)+SUMIFS('16'!$M$32:$M$37,'16'!$AG$32:$AG$37,AK9,'16'!$AF$32:$AF$37,1)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D7945"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$36:$M$41,'13'!$AG$36:$AG$41,AK9,'13'!$AF$36:$AF$41,1)+SUMIFS('14'!$M$37:$M$42,'14'!$AG$37:$AG$42,AK9,'14'!$AF$37:$AF$42,1)+SUMIFS('15'!$M$36:$M$41,'15'!$AG$36:$AG$41,AK9,'15'!$AF$36:$AF$41,1)+SUMIFS('16'!$M$32:$M$37,'16'!$AG$32:$AG$37,AK9,'16'!$AF$32:$AF$37,1)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E7945" s="468" t="str">
        <x:v>Rumus sumber</x:v>
      </x:c>
      <x:c r="F7945" s="468" t="str">
        <x:v>13 September 2026 19.01 WIB</x:v>
      </x:c>
    </x:row>
    <x:row r="7946">
      <x:c r="A7946" s="468" t="str">
        <x:v>Resume Karyawan KPI</x:v>
      </x:c>
      <x:c r="B7946" s="468" t="str">
        <x:v>AQ9</x:v>
      </x:c>
      <x:c r="C7946"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$34:$N$39,'12'!$AG$34:$AG$39,AK9,'12'!$AF$34:$AF$39,1)+SUMIFS('13'!$N$31:$N$36,'13'!$AG$31:$AG$36,AK9,'13'!$AF$31:$AF$36,1)+SUMIFS('14'!$N$37:$N$42,'14'!$AG$37:$AG$42,AK9,'14'!$AF$37:$AF$42,1)+SUMIFS('15'!$N$36:$N$41,'15'!$AG$36:$AG$41,AK9,'15'!$AF$36:$AF$41,1)+SUMIFS('16'!$N$32:$N$37,'16'!$AG$32:$AG$37,AK9,'16'!$AF$32:$AF$37,1)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D7946"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$36:$N$41,'13'!$AG$36:$AG$41,AK9,'13'!$AF$36:$AF$41,1)+SUMIFS('14'!$N$37:$N$42,'14'!$AG$37:$AG$42,AK9,'14'!$AF$37:$AF$42,1)+SUMIFS('15'!$N$36:$N$41,'15'!$AG$36:$AG$41,AK9,'15'!$AF$36:$AF$41,1)+SUMIFS('16'!$N$32:$N$37,'16'!$AG$32:$AG$37,AK9,'16'!$AF$32:$AF$37,1)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E7946" s="468" t="str">
        <x:v>Rumus sumber</x:v>
      </x:c>
      <x:c r="F7946" s="468" t="str">
        <x:v>13 September 2026 19.01 WIB</x:v>
      </x:c>
    </x:row>
    <x:row r="7947">
      <x:c r="A7947" s="468" t="str">
        <x:v>Resume Karyawan KPI</x:v>
      </x:c>
      <x:c r="B7947" s="468" t="str">
        <x:v>AR9</x:v>
      </x:c>
      <x:c r="C7947"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$34:$O$39,'12'!$AG$34:$AG$39,AK9,'12'!$AF$34:$AF$39,1)+SUMIFS('13'!$O$31:$O$36,'13'!$AG$31:$AG$36,AK9,'13'!$AF$31:$AF$36,1)+SUMIFS('14'!$O$37:$O$42,'14'!$AG$37:$AG$42,AK9,'14'!$AF$37:$AF$42,1)+SUMIFS('15'!$O$36:$O$41,'15'!$AG$36:$AG$41,AK9,'15'!$AF$36:$AF$41,1)+SUMIFS('16'!$O$32:$O$37,'16'!$AG$32:$AG$37,AK9,'16'!$AF$32:$AF$37,1)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D7947"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$36:$O$41,'13'!$AG$36:$AG$41,AK9,'13'!$AF$36:$AF$41,1)+SUMIFS('14'!$O$37:$O$42,'14'!$AG$37:$AG$42,AK9,'14'!$AF$37:$AF$42,1)+SUMIFS('15'!$O$36:$O$41,'15'!$AG$36:$AG$41,AK9,'15'!$AF$36:$AF$41,1)+SUMIFS('16'!$O$32:$O$37,'16'!$AG$32:$AG$37,AK9,'16'!$AF$32:$AF$37,1)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E7947" s="468" t="str">
        <x:v>Rumus sumber</x:v>
      </x:c>
      <x:c r="F7947" s="468" t="str">
        <x:v>13 September 2026 19.01 WIB</x:v>
      </x:c>
    </x:row>
    <x:row r="7948">
      <x:c r="A7948" s="468" t="str">
        <x:v>Resume Karyawan KPI</x:v>
      </x:c>
      <x:c r="B7948" s="468" t="str">
        <x:v>AS9</x:v>
      </x:c>
      <x:c r="C7948"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$34:$P$39,'12'!$AG$34:$AG$39,AK9,'12'!$AF$34:$AF$39,1)+SUMIFS('13'!$P$31:$P$36,'13'!$AG$31:$AG$36,AK9,'13'!$AF$31:$AF$36,1)+SUMIFS('14'!$P$37:$P$42,'14'!$AG$37:$AG$42,AK9,'14'!$AF$37:$AF$42,1)+SUMIFS('15'!$P$36:$P$41,'15'!$AG$36:$AG$41,AK9,'15'!$AF$36:$AF$41,1)+SUMIFS('16'!$P$32:$P$37,'16'!$AG$32:$AG$37,AK9,'16'!$AF$32:$AF$37,1)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D7948"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$36:$P$41,'13'!$AG$36:$AG$41,AK9,'13'!$AF$36:$AF$41,1)+SUMIFS('14'!$P$37:$P$42,'14'!$AG$37:$AG$42,AK9,'14'!$AF$37:$AF$42,1)+SUMIFS('15'!$P$36:$P$41,'15'!$AG$36:$AG$41,AK9,'15'!$AF$36:$AF$41,1)+SUMIFS('16'!$P$32:$P$37,'16'!$AG$32:$AG$37,AK9,'16'!$AF$32:$AF$37,1)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E7948" s="468" t="str">
        <x:v>Rumus sumber</x:v>
      </x:c>
      <x:c r="F7948" s="468" t="str">
        <x:v>13 September 2026 19.01 WIB</x:v>
      </x:c>
    </x:row>
    <x:row r="7949">
      <x:c r="A7949" s="468" t="str">
        <x:v>Resume Karyawan KPI</x:v>
      </x:c>
      <x:c r="B7949" s="468" t="str">
        <x:v>BG9</x:v>
      </x:c>
      <x:c r="C7949" s="468" t="str">
        <x:v>=IF(COUNTIFS('12'!$AG$34:$AG$39,$AK9,'12'!$AF$34:$AF$39,1)=0,"",SUMIFS('12'!$AC$34:$AC$39,'12'!$AG$34:$AG$39,$AK9,'12'!$AF$34:$AF$39,1)/COUNTIFS('12'!$AG$34:$AG$39,$AK9,'12'!$AF$34:$AF$39,1))</x:v>
      </x:c>
      <x:c r="D7949" s="468" t="str">
        <x:v>=IF(COUNTIFS('12'!$AG$35:$AG$40,$AK9,'12'!$AF$35:$AF$40,1)=0,"",SUMIFS('12'!$AC$35:$AC$40,'12'!$AG$35:$AG$40,$AK9,'12'!$AF$35:$AF$40,1)/COUNTIFS('12'!$AG$35:$AG$40,$AK9,'12'!$AF$35:$AF$40,1))</x:v>
      </x:c>
      <x:c r="E7949" s="468" t="str">
        <x:v>Rumus sumber</x:v>
      </x:c>
      <x:c r="F7949" s="468" t="str">
        <x:v>13 September 2026 19.01 WIB</x:v>
      </x:c>
    </x:row>
    <x:row r="7950">
      <x:c r="A7950" s="468" t="str">
        <x:v>Resume Karyawan KPI</x:v>
      </x:c>
      <x:c r="B7950" s="468" t="str">
        <x:v>BH9</x:v>
      </x:c>
      <x:c r="C7950" s="468" t="str">
        <x:v>=IF(COUNTIFS('13'!$AG$31:$AG$36,$AK9,'13'!$AF$31:$AF$36,1)=0,"",SUMIFS('13'!$AC$31:$AC$36,'13'!$AG$31:$AG$36,$AK9,'13'!$AF$31:$AF$36,1)/COUNTIFS('13'!$AG$31:$AG$36,$AK9,'13'!$AF$31:$AF$36,1))</x:v>
      </x:c>
      <x:c r="D7950" s="468" t="str">
        <x:v>=IF(COUNTIFS('13'!$AG$36:$AG$41,$AK9,'13'!$AF$36:$AF$41,1)=0,"",SUMIFS('13'!$AC$36:$AC$41,'13'!$AG$36:$AG$41,$AK9,'13'!$AF$36:$AF$41,1)/COUNTIFS('13'!$AG$36:$AG$41,$AK9,'13'!$AF$36:$AF$41,1))</x:v>
      </x:c>
      <x:c r="E7950" s="468" t="str">
        <x:v>Rumus sumber</x:v>
      </x:c>
      <x:c r="F7950" s="468" t="str">
        <x:v>13 September 2026 19.01 WIB</x:v>
      </x:c>
    </x:row>
    <x:row r="7951">
      <x:c r="A7951" s="468" t="str">
        <x:v>Resume Karyawan KPI</x:v>
      </x:c>
      <x:c r="B7951" s="468" t="str">
        <x:v>B10</x:v>
      </x:c>
      <x:c r="C7951" s="468" t="str">
        <x:v>Family A</x:v>
      </x:c>
      <x:c r="D7951" s="468" t="str">
        <x:v>Single</x:v>
      </x:c>
      <x:c r="E7951" s="468" t="str">
        <x:v>Nilai sumber</x:v>
      </x:c>
      <x:c r="F7951" s="468" t="str">
        <x:v>13 September 2026 19.01 WIB</x:v>
      </x:c>
    </x:row>
    <x:row r="7952">
      <x:c r="A7952" s="468" t="str">
        <x:v>Resume Karyawan KPI</x:v>
      </x:c>
      <x:c r="B7952" s="468" t="str">
        <x:v>B10</x:v>
      </x:c>
      <x:c r="C7952" s="468"/>
      <x:c r="D7952" s="468" t="str">
        <x:v>=IF(A10="","",INDEX($X$5:$X$17,MATCH(LARGE($Z$5:$Z$17,A10),$Z$5:$Z$17,0)))</x:v>
      </x:c>
      <x:c r="E7952" s="468" t="str">
        <x:v>Rumus sumber</x:v>
      </x:c>
      <x:c r="F7952" s="468" t="str">
        <x:v>13 September 2026 19.01 WIB</x:v>
      </x:c>
    </x:row>
    <x:row r="7953">
      <x:c r="A7953" s="468" t="str">
        <x:v>Resume Karyawan KPI</x:v>
      </x:c>
      <x:c r="B7953" s="468" t="str">
        <x:v>C10</x:v>
      </x:c>
      <x:c r="C7953" s="468" t="n">
        <x:v>8</x:v>
      </x:c>
      <x:c r="D7953" s="468" t="n">
        <x:v>9</x:v>
      </x:c>
      <x:c r="E7953" s="468" t="str">
        <x:v>Nilai sumber</x:v>
      </x:c>
      <x:c r="F7953" s="468" t="str">
        <x:v>13 September 2026 19.01 WIB</x:v>
      </x:c>
    </x:row>
    <x:row r="7954">
      <x:c r="A7954" s="468" t="str">
        <x:v>Resume Karyawan KPI</x:v>
      </x:c>
      <x:c r="B7954" s="468" t="str">
        <x:v>C10</x:v>
      </x:c>
      <x:c r="C7954" s="468"/>
      <x:c r="D7954" s="468" t="str">
        <x:v>=IF(B10="","",INDEX($Y$5:$Y$17,MATCH(B10,$X$5:$X$17,0)))</x:v>
      </x:c>
      <x:c r="E7954" s="468" t="str">
        <x:v>Rumus sumber</x:v>
      </x:c>
      <x:c r="F7954" s="468" t="str">
        <x:v>13 September 2026 19.01 WIB</x:v>
      </x:c>
    </x:row>
    <x:row r="7955">
      <x:c r="A7955" s="468" t="str">
        <x:v>Resume Karyawan KPI</x:v>
      </x:c>
      <x:c r="B7955" s="468" t="str">
        <x:v>D10</x:v>
      </x:c>
      <x:c r="C7955" s="468" t="n">
        <x:v>0.02325581395</x:v>
      </x:c>
      <x:c r="D7955" s="468" t="n">
        <x:v>0.02313624679</x:v>
      </x:c>
      <x:c r="E7955" s="468" t="str">
        <x:v>Nilai sumber</x:v>
      </x:c>
      <x:c r="F7955" s="468" t="str">
        <x:v>13 September 2026 19.01 WIB</x:v>
      </x:c>
    </x:row>
    <x:row r="7956">
      <x:c r="A7956" s="468" t="str">
        <x:v>Resume Karyawan KPI</x:v>
      </x:c>
      <x:c r="B7956" s="468" t="str">
        <x:v>D10</x:v>
      </x:c>
      <x:c r="C7956" s="468"/>
      <x:c r="D7956" s="468" t="str">
        <x:v>=IF(C10="","",C10/$C$19)</x:v>
      </x:c>
      <x:c r="E7956" s="468" t="str">
        <x:v>Rumus sumber</x:v>
      </x:c>
      <x:c r="F7956" s="468" t="str">
        <x:v>13 September 2026 19.01 WIB</x:v>
      </x:c>
    </x:row>
    <x:row r="7957">
      <x:c r="A7957" s="468" t="str">
        <x:v>Resume Karyawan KPI</x:v>
      </x:c>
      <x:c r="B7957" s="468" t="str">
        <x:v>E10</x:v>
      </x:c>
      <x:c r="C7957" s="468" t="n">
        <x:v>0.9505813953</x:v>
      </x:c>
      <x:c r="D7957" s="468" t="n">
        <x:v>0.9485861183</x:v>
      </x:c>
      <x:c r="E7957" s="468" t="str">
        <x:v>Nilai sumber</x:v>
      </x:c>
      <x:c r="F7957" s="468" t="str">
        <x:v>13 September 2026 19.01 WIB</x:v>
      </x:c>
    </x:row>
    <x:row r="7958">
      <x:c r="A7958" s="468" t="str">
        <x:v>Resume Karyawan KPI</x:v>
      </x:c>
      <x:c r="B7958" s="468" t="str">
        <x:v>E10</x:v>
      </x:c>
      <x:c r="C7958" s="468"/>
      <x:c r="D7958" s="468" t="str">
        <x:v>=IF(D10="","",SUM($D$6:D10))</x:v>
      </x:c>
      <x:c r="E7958" s="468" t="str">
        <x:v>Rumus sumber</x:v>
      </x:c>
      <x:c r="F7958" s="468" t="str">
        <x:v>13 September 2026 19.01 WIB</x:v>
      </x:c>
    </x:row>
    <x:row r="7959">
      <x:c r="A7959" s="468" t="str">
        <x:v>Resume Karyawan KPI</x:v>
      </x:c>
      <x:c r="B7959" s="468" t="str">
        <x:v>Y10</x:v>
      </x:c>
      <x:c r="C7959" s="468" t="n">
        <x:v>7</x:v>
      </x:c>
      <x:c r="D7959" s="468" t="n">
        <x:v>9</x:v>
      </x:c>
      <x:c r="E7959" s="468" t="str">
        <x:v>Nilai sumber</x:v>
      </x:c>
      <x:c r="F7959" s="468" t="str">
        <x:v>13 September 2026 19.01 WIB</x:v>
      </x:c>
    </x:row>
    <x:row r="7960">
      <x:c r="A7960" s="468" t="str">
        <x:v>Resume Karyawan KPI</x:v>
      </x:c>
      <x:c r="B7960" s="468" t="str">
        <x:v>Y10</x:v>
      </x:c>
      <x:c r="C7960" s="468" t="str">
        <x:v>=COUNTIF('1'!$D$4:$D$55,X10)+COUNTIF('2'!$D$4:$D$55,X10)+COUNTIF('3'!$D$4:$D$33,X10)+COUNTIF('4'!$D$4:$D$31,X10)+COUNTIF('5'!$D$4:$D$26,X10)+COUNTIF('6'!$D$4:$D$28,X10)+COUNTIF('7'!$D$4:$D$21,X10)+COUNTIF('8'!$D$4:$D$67,X10)+COUNTIF('9'!$D$4:$D$63,X10)+COUNTIF('10'!$D$4:$D$21,X10)+COUNTIF('11'!$D$4:$D$25,X10)+COUNTIF('12'!$D$4:$D$25,X10)+COUNTIF('13'!$D$4:$D$22,X10)+COUNTIF('14'!$D$4:$D$28,X10)+COUNTIF('15'!$D$4:$D$27,X10)+COUNTIF('16'!$D$4:$D$23,X10)+COUNTIF('17'!$D$4:$D$28,X10)+COUNTIF('18'!$D$4:$D$28,X10)+COUNTIF('19'!$D$4:$D$21,X10)+COUNTIF('20'!$D$4:$D$26,X10)+COUNTIF('21'!$D$4:$D$21,X10)+COUNTIF('22'!$D$4:$D$27,X10)+COUNTIF('23'!$D$4:$D$37,X10)+COUNTIF('24'!$D$4:$D$30,X10)+COUNTIF('25'!$D$4:$D$24,X10)+COUNTIF('26'!$D$4:$D$28,X10)+COUNTIF('27'!$D$4:$D$33,X10)+COUNTIF('28'!$D$4:$D$28,X10)+COUNTIF('29'!$D$4:$D$32,X10)+COUNTIF('30'!$D$4:$D$24,X10)+COUNTIF('31'!$D$4:$D$45,X10)</x:v>
      </x:c>
      <x:c r="D7960" s="468" t="str">
        <x:v>=COUNTIF('1'!$D$4:$D$55,X10)+COUNTIF('2'!$D$4:$D$55,X10)+COUNTIF('3'!$D$4:$D$33,X10)+COUNTIF('4'!$D$4:$D$31,X10)+COUNTIF('5'!$D$4:$D$26,X10)+COUNTIF('6'!$D$4:$D$28,X10)+COUNTIF('7'!$D$4:$D$21,X10)+COUNTIF('8'!$D$4:$D$67,X10)+COUNTIF('9'!$D$4:$D$63,X10)+COUNTIF('10'!$D$4:$D$21,X10)+COUNTIF('11'!$D$4:$D$25,X10)+COUNTIF('12'!$D$4:$D$26,X10)+COUNTIF('13'!$D$4:$D$27,X10)+COUNTIF('14'!$D$4:$D$28,X10)+COUNTIF('15'!$D$4:$D$27,X10)+COUNTIF('16'!$D$4:$D$23,X10)+COUNTIF('17'!$D$4:$D$28,X10)+COUNTIF('18'!$D$4:$D$28,X10)+COUNTIF('19'!$D$4:$D$21,X10)+COUNTIF('20'!$D$4:$D$26,X10)+COUNTIF('21'!$D$4:$D$21,X10)+COUNTIF('22'!$D$4:$D$27,X10)+COUNTIF('23'!$D$4:$D$37,X10)+COUNTIF('24'!$D$4:$D$30,X10)+COUNTIF('25'!$D$4:$D$24,X10)+COUNTIF('26'!$D$4:$D$28,X10)+COUNTIF('27'!$D$4:$D$33,X10)+COUNTIF('28'!$D$4:$D$28,X10)+COUNTIF('29'!$D$4:$D$32,X10)+COUNTIF('30'!$D$4:$D$24,X10)+COUNTIF('31'!$D$4:$D$45,X10)</x:v>
      </x:c>
      <x:c r="E7960" s="468" t="str">
        <x:v>Rumus sumber</x:v>
      </x:c>
      <x:c r="F7960" s="468" t="str">
        <x:v>13 September 2026 19.01 WIB</x:v>
      </x:c>
    </x:row>
    <x:row r="7961">
      <x:c r="A7961" s="468" t="str">
        <x:v>Resume Karyawan KPI</x:v>
      </x:c>
      <x:c r="B7961" s="468" t="str">
        <x:v>Z10</x:v>
      </x:c>
      <x:c r="C7961" s="468" t="n">
        <x:v>7.00008</x:v>
      </x:c>
      <x:c r="D7961" s="468" t="n">
        <x:v>9.00008</x:v>
      </x:c>
      <x:c r="E7961" s="468" t="str">
        <x:v>Nilai sumber</x:v>
      </x:c>
      <x:c r="F7961" s="468" t="str">
        <x:v>13 September 2026 19.01 WIB</x:v>
      </x:c>
    </x:row>
    <x:row r="7962">
      <x:c r="A7962" s="468" t="str">
        <x:v>Resume Karyawan KPI</x:v>
      </x:c>
      <x:c r="B7962" s="468" t="str">
        <x:v>Z10</x:v>
      </x:c>
      <x:c r="C7962" s="468"/>
      <x:c r="D7962" s="468" t="str">
        <x:v>=Y10+(18-ROW())/100000</x:v>
      </x:c>
      <x:c r="E7962" s="468" t="str">
        <x:v>Rumus sumber</x:v>
      </x:c>
      <x:c r="F7962" s="468" t="str">
        <x:v>13 September 2026 19.01 WIB</x:v>
      </x:c>
    </x:row>
    <x:row r="7963">
      <x:c r="A7963" s="468" t="str">
        <x:v>Resume Karyawan KPI</x:v>
      </x:c>
      <x:c r="B7963" s="468" t="str">
        <x:v>AC10</x:v>
      </x:c>
      <x:c r="C7963" s="468" t="str">
        <x:v>=COUNTIF('1'!$O$57:$O$60,AA10)+COUNTIF('2'!$O$57:$O$60,AA10)+COUNTIF('3'!$O$35:$O$38,AA10)+COUNTIF('4'!$O$33:$O$36,AA10)+COUNTIF('5'!$O$28:$O$31,AA10)+COUNTIF('6'!$O$30:$O$33,AA10)+COUNTIF('7'!$O$23:$O$26,AA10)+COUNTIF('8'!$O$69:$O$72,AA10)+COUNTIF('9'!$O$65:$O$68,AA10)+COUNTIF('10'!$O$23:$O$26,AA10)+COUNTIF('11'!$O$27:$O$30,AA10)+COUNTIF('12'!$O$27:$O$30,AA10)+COUNTIF('13'!$O$24:$O$27,AA10)+COUNTIF('14'!$O$30:$O$33,AA10)+COUNTIF('15'!$O$29:$O$32,AA10)+COUNTIF('16'!$O$25:$O$28,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D7963" s="468" t="str">
        <x:v>=COUNTIF('1'!$O$57:$O$60,AA10)+COUNTIF('2'!$O$57:$O$60,AA10)+COUNTIF('3'!$O$35:$O$38,AA10)+COUNTIF('4'!$O$33:$O$36,AA10)+COUNTIF('5'!$O$28:$O$31,AA10)+COUNTIF('6'!$O$30:$O$33,AA10)+COUNTIF('7'!$O$23:$O$26,AA10)+COUNTIF('8'!$O$69:$O$72,AA10)+COUNTIF('9'!$O$65:$O$68,AA10)+COUNTIF('10'!$O$23:$O$26,AA10)+COUNTIF('11'!$O$27:$O$30,AA10)+COUNTIF('12'!$O$28:$O$31,AA10)+COUNTIF('13'!$O$29:$O$32,AA10)+COUNTIF('14'!$O$30:$O$33,AA10)+COUNTIF('15'!$O$29:$O$32,AA10)+COUNTIF('16'!$O$25:$O$28,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E7963" s="468" t="str">
        <x:v>Rumus sumber</x:v>
      </x:c>
      <x:c r="F7963" s="468" t="str">
        <x:v>13 September 2026 19.01 WIB</x:v>
      </x:c>
    </x:row>
    <x:row r="7964">
      <x:c r="A7964" s="468" t="str">
        <x:v>Resume Karyawan KPI</x:v>
      </x:c>
      <x:c r="B7964" s="468" t="str">
        <x:v>AD10</x:v>
      </x:c>
      <x:c r="C7964" s="468"/>
      <x:c r="D7964" s="468" t="str">
        <x:v>=AC10+(16-ROW())/100000</x:v>
      </x:c>
      <x:c r="E7964" s="468" t="str">
        <x:v>Rumus sumber</x:v>
      </x:c>
      <x:c r="F7964" s="468" t="str">
        <x:v>13 September 2026 19.01 WIB</x:v>
      </x:c>
    </x:row>
    <x:row r="7965">
      <x:c r="A7965" s="468" t="str">
        <x:v>Resume Karyawan KPI</x:v>
      </x:c>
      <x:c r="B7965" s="468" t="str">
        <x:v>AI10</x:v>
      </x:c>
      <x:c r="C7965" s="468" t="n">
        <x:v>70</x:v>
      </x:c>
      <x:c r="D7965" s="468" t="n">
        <x:v>82</x:v>
      </x:c>
      <x:c r="E7965" s="468" t="str">
        <x:v>Nilai sumber</x:v>
      </x:c>
      <x:c r="F7965" s="468" t="str">
        <x:v>13 September 2026 19.01 WIB</x:v>
      </x:c>
    </x:row>
    <x:row r="7966">
      <x:c r="A7966" s="468" t="str">
        <x:v>Resume Karyawan KPI</x:v>
      </x:c>
      <x:c r="B7966" s="468" t="str">
        <x:v>AI10</x:v>
      </x:c>
      <x:c r="C7966" s="468" t="str">
        <x:v>=COUNTIF('1'!$M$4:$M$55,AH10)+COUNTIF('2'!$M$4:$M$55,AH10)+COUNTIF('3'!$M$4:$M$33,AH10)+COUNTIF('4'!$M$4:$M$31,AH10)+COUNTIF('5'!$M$4:$M$26,AH10)+COUNTIF('6'!$M$4:$M$28,AH10)+COUNTIF('7'!$M$4:$M$21,AH10)+COUNTIF('8'!$M$4:$M$67,AH10)+COUNTIF('9'!$M$4:$M$63,AH10)+COUNTIF('10'!$M$4:$M$21,AH10)+COUNTIF('11'!$M$4:$M$25,AH10)+COUNTIF('12'!$M$4:$M$25,AH10)+COUNTIF('13'!$M$4:$M$22,AH10)+COUNTIF('14'!$M$4:$M$28,AH10)+COUNTIF('15'!$M$4:$M$27,AH10)+COUNTIF('16'!$M$4:$M$23,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D7966" s="468" t="str">
        <x:v>=COUNTIF('1'!$M$4:$M$55,AH10)+COUNTIF('2'!$M$4:$M$55,AH10)+COUNTIF('3'!$M$4:$M$33,AH10)+COUNTIF('4'!$M$4:$M$31,AH10)+COUNTIF('5'!$M$4:$M$26,AH10)+COUNTIF('6'!$M$4:$M$28,AH10)+COUNTIF('7'!$M$4:$M$21,AH10)+COUNTIF('8'!$M$4:$M$67,AH10)+COUNTIF('9'!$M$4:$M$63,AH10)+COUNTIF('10'!$M$4:$M$21,AH10)+COUNTIF('11'!$M$4:$M$25,AH10)+COUNTIF('12'!$M$4:$M$26,AH10)+COUNTIF('13'!$M$4:$M$27,AH10)+COUNTIF('14'!$M$4:$M$28,AH10)+COUNTIF('15'!$M$4:$M$27,AH10)+COUNTIF('16'!$M$4:$M$23,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E7966" s="468" t="str">
        <x:v>Rumus sumber</x:v>
      </x:c>
      <x:c r="F7966" s="468" t="str">
        <x:v>13 September 2026 19.01 WIB</x:v>
      </x:c>
    </x:row>
    <x:row r="7967">
      <x:c r="A7967" s="468" t="str">
        <x:v>Resume Karyawan KPI</x:v>
      </x:c>
      <x:c r="B7967" s="468" t="str">
        <x:v>AJ10</x:v>
      </x:c>
      <x:c r="C7967" s="468" t="n">
        <x:v>70.00001</x:v>
      </x:c>
      <x:c r="D7967" s="468" t="n">
        <x:v>82.00001</x:v>
      </x:c>
      <x:c r="E7967" s="468" t="str">
        <x:v>Nilai sumber</x:v>
      </x:c>
      <x:c r="F7967" s="468" t="str">
        <x:v>13 September 2026 19.01 WIB</x:v>
      </x:c>
    </x:row>
    <x:row r="7968">
      <x:c r="A7968" s="468" t="str">
        <x:v>Resume Karyawan KPI</x:v>
      </x:c>
      <x:c r="B7968" s="468" t="str">
        <x:v>AJ10</x:v>
      </x:c>
      <x:c r="C7968" s="468"/>
      <x:c r="D7968" s="468" t="str">
        <x:v>=AI10+(11-ROW())/100000</x:v>
      </x:c>
      <x:c r="E7968" s="468" t="str">
        <x:v>Rumus sumber</x:v>
      </x:c>
      <x:c r="F7968" s="468" t="str">
        <x:v>13 September 2026 19.01 WIB</x:v>
      </x:c>
    </x:row>
    <x:row r="7969">
      <x:c r="A7969" s="468" t="str">
        <x:v>Resume Karyawan KPI</x:v>
      </x:c>
      <x:c r="B7969" s="468" t="str">
        <x:v>AM10</x:v>
      </x:c>
      <x:c r="C7969"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$34:$AG$39,AK10,'12'!$AF$34:$AF$39,1)+COUNTIFS('13'!$AG$31:$AG$36,AK10,'13'!$AF$31:$AF$36,1)+COUNTIFS('14'!$AG$37:$AG$42,AK10,'14'!$AF$37:$AF$42,1)+COUNTIFS('15'!$AG$36:$AG$41,AK10,'15'!$AF$36:$AF$41,1)+COUNTIFS('16'!$AG$32:$AG$37,AK10,'16'!$AF$32:$AF$37,1)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D7969"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$36:$AG$41,AK10,'13'!$AF$36:$AF$41,1)+COUNTIFS('14'!$AG$37:$AG$42,AK10,'14'!$AF$37:$AF$42,1)+COUNTIFS('15'!$AG$36:$AG$41,AK10,'15'!$AF$36:$AF$41,1)+COUNTIFS('16'!$AG$32:$AG$37,AK10,'16'!$AF$32:$AF$37,1)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E7969" s="468" t="str">
        <x:v>Rumus sumber</x:v>
      </x:c>
      <x:c r="F7969" s="468" t="str">
        <x:v>13 September 2026 19.01 WIB</x:v>
      </x:c>
    </x:row>
    <x:row r="7970">
      <x:c r="A7970" s="468" t="str">
        <x:v>Resume Karyawan KPI</x:v>
      </x:c>
      <x:c r="B7970" s="468" t="str">
        <x:v>AO10</x:v>
      </x:c>
      <x:c r="C7970"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$34:$L$39,'12'!$AG$34:$AG$39,AK10,'12'!$AF$34:$AF$39,1)+SUMIFS('13'!$L$31:$L$36,'13'!$AG$31:$AG$36,AK10,'13'!$AF$31:$AF$36,1)+SUMIFS('14'!$L$37:$L$42,'14'!$AG$37:$AG$42,AK10,'14'!$AF$37:$AF$42,1)+SUMIFS('15'!$L$36:$L$41,'15'!$AG$36:$AG$41,AK10,'15'!$AF$36:$AF$41,1)+SUMIFS('16'!$L$32:$L$37,'16'!$AG$32:$AG$37,AK10,'16'!$AF$32:$AF$37,1)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D7970"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$36:$L$41,'13'!$AG$36:$AG$41,AK10,'13'!$AF$36:$AF$41,1)+SUMIFS('14'!$L$37:$L$42,'14'!$AG$37:$AG$42,AK10,'14'!$AF$37:$AF$42,1)+SUMIFS('15'!$L$36:$L$41,'15'!$AG$36:$AG$41,AK10,'15'!$AF$36:$AF$41,1)+SUMIFS('16'!$L$32:$L$37,'16'!$AG$32:$AG$37,AK10,'16'!$AF$32:$AF$37,1)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E7970" s="468" t="str">
        <x:v>Rumus sumber</x:v>
      </x:c>
      <x:c r="F7970" s="468" t="str">
        <x:v>13 September 2026 19.01 WIB</x:v>
      </x:c>
    </x:row>
    <x:row r="7971">
      <x:c r="A7971" s="468" t="str">
        <x:v>Resume Karyawan KPI</x:v>
      </x:c>
      <x:c r="B7971" s="468" t="str">
        <x:v>AP10</x:v>
      </x:c>
      <x:c r="C7971"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$34:$M$39,'12'!$AG$34:$AG$39,AK10,'12'!$AF$34:$AF$39,1)+SUMIFS('13'!$M$31:$M$36,'13'!$AG$31:$AG$36,AK10,'13'!$AF$31:$AF$36,1)+SUMIFS('14'!$M$37:$M$42,'14'!$AG$37:$AG$42,AK10,'14'!$AF$37:$AF$42,1)+SUMIFS('15'!$M$36:$M$41,'15'!$AG$36:$AG$41,AK10,'15'!$AF$36:$AF$41,1)+SUMIFS('16'!$M$32:$M$37,'16'!$AG$32:$AG$37,AK10,'16'!$AF$32:$AF$37,1)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D7971"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$36:$M$41,'13'!$AG$36:$AG$41,AK10,'13'!$AF$36:$AF$41,1)+SUMIFS('14'!$M$37:$M$42,'14'!$AG$37:$AG$42,AK10,'14'!$AF$37:$AF$42,1)+SUMIFS('15'!$M$36:$M$41,'15'!$AG$36:$AG$41,AK10,'15'!$AF$36:$AF$41,1)+SUMIFS('16'!$M$32:$M$37,'16'!$AG$32:$AG$37,AK10,'16'!$AF$32:$AF$37,1)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E7971" s="468" t="str">
        <x:v>Rumus sumber</x:v>
      </x:c>
      <x:c r="F7971" s="468" t="str">
        <x:v>13 September 2026 19.01 WIB</x:v>
      </x:c>
    </x:row>
    <x:row r="7972">
      <x:c r="A7972" s="468" t="str">
        <x:v>Resume Karyawan KPI</x:v>
      </x:c>
      <x:c r="B7972" s="468" t="str">
        <x:v>AQ10</x:v>
      </x:c>
      <x:c r="C7972"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$34:$N$39,'12'!$AG$34:$AG$39,AK10,'12'!$AF$34:$AF$39,1)+SUMIFS('13'!$N$31:$N$36,'13'!$AG$31:$AG$36,AK10,'13'!$AF$31:$AF$36,1)+SUMIFS('14'!$N$37:$N$42,'14'!$AG$37:$AG$42,AK10,'14'!$AF$37:$AF$42,1)+SUMIFS('15'!$N$36:$N$41,'15'!$AG$36:$AG$41,AK10,'15'!$AF$36:$AF$41,1)+SUMIFS('16'!$N$32:$N$37,'16'!$AG$32:$AG$37,AK10,'16'!$AF$32:$AF$37,1)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D7972"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$36:$N$41,'13'!$AG$36:$AG$41,AK10,'13'!$AF$36:$AF$41,1)+SUMIFS('14'!$N$37:$N$42,'14'!$AG$37:$AG$42,AK10,'14'!$AF$37:$AF$42,1)+SUMIFS('15'!$N$36:$N$41,'15'!$AG$36:$AG$41,AK10,'15'!$AF$36:$AF$41,1)+SUMIFS('16'!$N$32:$N$37,'16'!$AG$32:$AG$37,AK10,'16'!$AF$32:$AF$37,1)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E7972" s="468" t="str">
        <x:v>Rumus sumber</x:v>
      </x:c>
      <x:c r="F7972" s="468" t="str">
        <x:v>13 September 2026 19.01 WIB</x:v>
      </x:c>
    </x:row>
    <x:row r="7973">
      <x:c r="A7973" s="468" t="str">
        <x:v>Resume Karyawan KPI</x:v>
      </x:c>
      <x:c r="B7973" s="468" t="str">
        <x:v>AR10</x:v>
      </x:c>
      <x:c r="C7973"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$34:$O$39,'12'!$AG$34:$AG$39,AK10,'12'!$AF$34:$AF$39,1)+SUMIFS('13'!$O$31:$O$36,'13'!$AG$31:$AG$36,AK10,'13'!$AF$31:$AF$36,1)+SUMIFS('14'!$O$37:$O$42,'14'!$AG$37:$AG$42,AK10,'14'!$AF$37:$AF$42,1)+SUMIFS('15'!$O$36:$O$41,'15'!$AG$36:$AG$41,AK10,'15'!$AF$36:$AF$41,1)+SUMIFS('16'!$O$32:$O$37,'16'!$AG$32:$AG$37,AK10,'16'!$AF$32:$AF$37,1)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D7973"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$36:$O$41,'13'!$AG$36:$AG$41,AK10,'13'!$AF$36:$AF$41,1)+SUMIFS('14'!$O$37:$O$42,'14'!$AG$37:$AG$42,AK10,'14'!$AF$37:$AF$42,1)+SUMIFS('15'!$O$36:$O$41,'15'!$AG$36:$AG$41,AK10,'15'!$AF$36:$AF$41,1)+SUMIFS('16'!$O$32:$O$37,'16'!$AG$32:$AG$37,AK10,'16'!$AF$32:$AF$37,1)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E7973" s="468" t="str">
        <x:v>Rumus sumber</x:v>
      </x:c>
      <x:c r="F7973" s="468" t="str">
        <x:v>13 September 2026 19.01 WIB</x:v>
      </x:c>
    </x:row>
    <x:row r="7974">
      <x:c r="A7974" s="468" t="str">
        <x:v>Resume Karyawan KPI</x:v>
      </x:c>
      <x:c r="B7974" s="468" t="str">
        <x:v>AS10</x:v>
      </x:c>
      <x:c r="C7974"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$34:$P$39,'12'!$AG$34:$AG$39,AK10,'12'!$AF$34:$AF$39,1)+SUMIFS('13'!$P$31:$P$36,'13'!$AG$31:$AG$36,AK10,'13'!$AF$31:$AF$36,1)+SUMIFS('14'!$P$37:$P$42,'14'!$AG$37:$AG$42,AK10,'14'!$AF$37:$AF$42,1)+SUMIFS('15'!$P$36:$P$41,'15'!$AG$36:$AG$41,AK10,'15'!$AF$36:$AF$41,1)+SUMIFS('16'!$P$32:$P$37,'16'!$AG$32:$AG$37,AK10,'16'!$AF$32:$AF$37,1)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D7974"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$36:$P$41,'13'!$AG$36:$AG$41,AK10,'13'!$AF$36:$AF$41,1)+SUMIFS('14'!$P$37:$P$42,'14'!$AG$37:$AG$42,AK10,'14'!$AF$37:$AF$42,1)+SUMIFS('15'!$P$36:$P$41,'15'!$AG$36:$AG$41,AK10,'15'!$AF$36:$AF$41,1)+SUMIFS('16'!$P$32:$P$37,'16'!$AG$32:$AG$37,AK10,'16'!$AF$32:$AF$37,1)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E7974" s="468" t="str">
        <x:v>Rumus sumber</x:v>
      </x:c>
      <x:c r="F7974" s="468" t="str">
        <x:v>13 September 2026 19.01 WIB</x:v>
      </x:c>
    </x:row>
    <x:row r="7975">
      <x:c r="A7975" s="468" t="str">
        <x:v>Resume Karyawan KPI</x:v>
      </x:c>
      <x:c r="B7975" s="468" t="str">
        <x:v>BG10</x:v>
      </x:c>
      <x:c r="C7975" s="468" t="str">
        <x:v>=IF(COUNTIFS('12'!$AG$34:$AG$39,$AK10,'12'!$AF$34:$AF$39,1)=0,"",SUMIFS('12'!$AC$34:$AC$39,'12'!$AG$34:$AG$39,$AK10,'12'!$AF$34:$AF$39,1)/COUNTIFS('12'!$AG$34:$AG$39,$AK10,'12'!$AF$34:$AF$39,1))</x:v>
      </x:c>
      <x:c r="D7975" s="468" t="str">
        <x:v>=IF(COUNTIFS('12'!$AG$35:$AG$40,$AK10,'12'!$AF$35:$AF$40,1)=0,"",SUMIFS('12'!$AC$35:$AC$40,'12'!$AG$35:$AG$40,$AK10,'12'!$AF$35:$AF$40,1)/COUNTIFS('12'!$AG$35:$AG$40,$AK10,'12'!$AF$35:$AF$40,1))</x:v>
      </x:c>
      <x:c r="E7975" s="468" t="str">
        <x:v>Rumus sumber</x:v>
      </x:c>
      <x:c r="F7975" s="468" t="str">
        <x:v>13 September 2026 19.01 WIB</x:v>
      </x:c>
    </x:row>
    <x:row r="7976">
      <x:c r="A7976" s="468" t="str">
        <x:v>Resume Karyawan KPI</x:v>
      </x:c>
      <x:c r="B7976" s="468" t="str">
        <x:v>BH10</x:v>
      </x:c>
      <x:c r="C7976" s="468" t="str">
        <x:v>=IF(COUNTIFS('13'!$AG$31:$AG$36,$AK10,'13'!$AF$31:$AF$36,1)=0,"",SUMIFS('13'!$AC$31:$AC$36,'13'!$AG$31:$AG$36,$AK10,'13'!$AF$31:$AF$36,1)/COUNTIFS('13'!$AG$31:$AG$36,$AK10,'13'!$AF$31:$AF$36,1))</x:v>
      </x:c>
      <x:c r="D7976" s="468" t="str">
        <x:v>=IF(COUNTIFS('13'!$AG$36:$AG$41,$AK10,'13'!$AF$36:$AF$41,1)=0,"",SUMIFS('13'!$AC$36:$AC$41,'13'!$AG$36:$AG$41,$AK10,'13'!$AF$36:$AF$41,1)/COUNTIFS('13'!$AG$36:$AG$41,$AK10,'13'!$AF$36:$AF$41,1))</x:v>
      </x:c>
      <x:c r="E7976" s="468" t="str">
        <x:v>Rumus sumber</x:v>
      </x:c>
      <x:c r="F7976" s="468" t="str">
        <x:v>13 September 2026 19.01 WIB</x:v>
      </x:c>
    </x:row>
    <x:row r="7977">
      <x:c r="A7977" s="468" t="str">
        <x:v>Resume Karyawan KPI</x:v>
      </x:c>
      <x:c r="B7977" s="468" t="str">
        <x:v>B11</x:v>
      </x:c>
      <x:c r="C7977" s="468"/>
      <x:c r="D7977" s="468" t="str">
        <x:v>=IF(A11="","",INDEX($X$5:$X$17,MATCH(LARGE($Z$5:$Z$17,A11),$Z$5:$Z$17,0)))</x:v>
      </x:c>
      <x:c r="E7977" s="468" t="str">
        <x:v>Rumus sumber</x:v>
      </x:c>
      <x:c r="F7977" s="468" t="str">
        <x:v>13 September 2026 19.01 WIB</x:v>
      </x:c>
    </x:row>
    <x:row r="7978">
      <x:c r="A7978" s="468" t="str">
        <x:v>Resume Karyawan KPI</x:v>
      </x:c>
      <x:c r="B7978" s="468" t="str">
        <x:v>C11</x:v>
      </x:c>
      <x:c r="C7978" s="468" t="n">
        <x:v>7</x:v>
      </x:c>
      <x:c r="D7978" s="468" t="n">
        <x:v>9</x:v>
      </x:c>
      <x:c r="E7978" s="468" t="str">
        <x:v>Nilai sumber</x:v>
      </x:c>
      <x:c r="F7978" s="468" t="str">
        <x:v>13 September 2026 19.01 WIB</x:v>
      </x:c>
    </x:row>
    <x:row r="7979">
      <x:c r="A7979" s="468" t="str">
        <x:v>Resume Karyawan KPI</x:v>
      </x:c>
      <x:c r="B7979" s="468" t="str">
        <x:v>C11</x:v>
      </x:c>
      <x:c r="C7979" s="468"/>
      <x:c r="D7979" s="468" t="str">
        <x:v>=IF(B11="","",INDEX($Y$5:$Y$17,MATCH(B11,$X$5:$X$17,0)))</x:v>
      </x:c>
      <x:c r="E7979" s="468" t="str">
        <x:v>Rumus sumber</x:v>
      </x:c>
      <x:c r="F7979" s="468" t="str">
        <x:v>13 September 2026 19.01 WIB</x:v>
      </x:c>
    </x:row>
    <x:row r="7980">
      <x:c r="A7980" s="468" t="str">
        <x:v>Resume Karyawan KPI</x:v>
      </x:c>
      <x:c r="B7980" s="468" t="str">
        <x:v>D11</x:v>
      </x:c>
      <x:c r="C7980" s="468" t="n">
        <x:v>0.02034883721</x:v>
      </x:c>
      <x:c r="D7980" s="468" t="n">
        <x:v>0.02313624679</x:v>
      </x:c>
      <x:c r="E7980" s="468" t="str">
        <x:v>Nilai sumber</x:v>
      </x:c>
      <x:c r="F7980" s="468" t="str">
        <x:v>13 September 2026 19.01 WIB</x:v>
      </x:c>
    </x:row>
    <x:row r="7981">
      <x:c r="A7981" s="468" t="str">
        <x:v>Resume Karyawan KPI</x:v>
      </x:c>
      <x:c r="B7981" s="468" t="str">
        <x:v>D11</x:v>
      </x:c>
      <x:c r="C7981" s="468"/>
      <x:c r="D7981" s="468" t="str">
        <x:v>=IF(C11="","",C11/$C$19)</x:v>
      </x:c>
      <x:c r="E7981" s="468" t="str">
        <x:v>Rumus sumber</x:v>
      </x:c>
      <x:c r="F7981" s="468" t="str">
        <x:v>13 September 2026 19.01 WIB</x:v>
      </x:c>
    </x:row>
    <x:row r="7982">
      <x:c r="A7982" s="468" t="str">
        <x:v>Resume Karyawan KPI</x:v>
      </x:c>
      <x:c r="B7982" s="468" t="str">
        <x:v>E11</x:v>
      </x:c>
      <x:c r="C7982" s="468" t="n">
        <x:v>0.9709302326</x:v>
      </x:c>
      <x:c r="D7982" s="468" t="n">
        <x:v>0.971722365</x:v>
      </x:c>
      <x:c r="E7982" s="468" t="str">
        <x:v>Nilai sumber</x:v>
      </x:c>
      <x:c r="F7982" s="468" t="str">
        <x:v>13 September 2026 19.01 WIB</x:v>
      </x:c>
    </x:row>
    <x:row r="7983">
      <x:c r="A7983" s="468" t="str">
        <x:v>Resume Karyawan KPI</x:v>
      </x:c>
      <x:c r="B7983" s="468" t="str">
        <x:v>E11</x:v>
      </x:c>
      <x:c r="C7983" s="468"/>
      <x:c r="D7983" s="468" t="str">
        <x:v>=IF(D11="","",SUM($D$6:D11))</x:v>
      </x:c>
      <x:c r="E7983" s="468" t="str">
        <x:v>Rumus sumber</x:v>
      </x:c>
      <x:c r="F7983" s="468" t="str">
        <x:v>13 September 2026 19.01 WIB</x:v>
      </x:c>
    </x:row>
    <x:row r="7984">
      <x:c r="A7984" s="468" t="str">
        <x:v>Resume Karyawan KPI</x:v>
      </x:c>
      <x:c r="B7984" s="468" t="str">
        <x:v>Y11</x:v>
      </x:c>
      <x:c r="C7984" s="468" t="n">
        <x:v>8</x:v>
      </x:c>
      <x:c r="D7984" s="468" t="n">
        <x:v>15</x:v>
      </x:c>
      <x:c r="E7984" s="468" t="str">
        <x:v>Nilai sumber</x:v>
      </x:c>
      <x:c r="F7984" s="468" t="str">
        <x:v>13 September 2026 19.01 WIB</x:v>
      </x:c>
    </x:row>
    <x:row r="7985">
      <x:c r="A7985" s="468" t="str">
        <x:v>Resume Karyawan KPI</x:v>
      </x:c>
      <x:c r="B7985" s="468" t="str">
        <x:v>Y11</x:v>
      </x:c>
      <x:c r="C7985" s="468" t="str">
        <x:v>=COUNTIF('1'!$D$4:$D$55,X11)+COUNTIF('2'!$D$4:$D$55,X11)+COUNTIF('3'!$D$4:$D$33,X11)+COUNTIF('4'!$D$4:$D$31,X11)+COUNTIF('5'!$D$4:$D$26,X11)+COUNTIF('6'!$D$4:$D$28,X11)+COUNTIF('7'!$D$4:$D$21,X11)+COUNTIF('8'!$D$4:$D$67,X11)+COUNTIF('9'!$D$4:$D$63,X11)+COUNTIF('10'!$D$4:$D$21,X11)+COUNTIF('11'!$D$4:$D$25,X11)+COUNTIF('12'!$D$4:$D$25,X11)+COUNTIF('13'!$D$4:$D$22,X11)+COUNTIF('14'!$D$4:$D$28,X11)+COUNTIF('15'!$D$4:$D$27,X11)+COUNTIF('16'!$D$4:$D$23,X11)+COUNTIF('17'!$D$4:$D$28,X11)+COUNTIF('18'!$D$4:$D$28,X11)+COUNTIF('19'!$D$4:$D$21,X11)+COUNTIF('20'!$D$4:$D$26,X11)+COUNTIF('21'!$D$4:$D$21,X11)+COUNTIF('22'!$D$4:$D$27,X11)+COUNTIF('23'!$D$4:$D$37,X11)+COUNTIF('24'!$D$4:$D$30,X11)+COUNTIF('25'!$D$4:$D$24,X11)+COUNTIF('26'!$D$4:$D$28,X11)+COUNTIF('27'!$D$4:$D$33,X11)+COUNTIF('28'!$D$4:$D$28,X11)+COUNTIF('29'!$D$4:$D$32,X11)+COUNTIF('30'!$D$4:$D$24,X11)+COUNTIF('31'!$D$4:$D$45,X11)</x:v>
      </x:c>
      <x:c r="D7985" s="468" t="str">
        <x:v>=COUNTIF('1'!$D$4:$D$55,X11)+COUNTIF('2'!$D$4:$D$55,X11)+COUNTIF('3'!$D$4:$D$33,X11)+COUNTIF('4'!$D$4:$D$31,X11)+COUNTIF('5'!$D$4:$D$26,X11)+COUNTIF('6'!$D$4:$D$28,X11)+COUNTIF('7'!$D$4:$D$21,X11)+COUNTIF('8'!$D$4:$D$67,X11)+COUNTIF('9'!$D$4:$D$63,X11)+COUNTIF('10'!$D$4:$D$21,X11)+COUNTIF('11'!$D$4:$D$25,X11)+COUNTIF('12'!$D$4:$D$26,X11)+COUNTIF('13'!$D$4:$D$27,X11)+COUNTIF('14'!$D$4:$D$28,X11)+COUNTIF('15'!$D$4:$D$27,X11)+COUNTIF('16'!$D$4:$D$23,X11)+COUNTIF('17'!$D$4:$D$28,X11)+COUNTIF('18'!$D$4:$D$28,X11)+COUNTIF('19'!$D$4:$D$21,X11)+COUNTIF('20'!$D$4:$D$26,X11)+COUNTIF('21'!$D$4:$D$21,X11)+COUNTIF('22'!$D$4:$D$27,X11)+COUNTIF('23'!$D$4:$D$37,X11)+COUNTIF('24'!$D$4:$D$30,X11)+COUNTIF('25'!$D$4:$D$24,X11)+COUNTIF('26'!$D$4:$D$28,X11)+COUNTIF('27'!$D$4:$D$33,X11)+COUNTIF('28'!$D$4:$D$28,X11)+COUNTIF('29'!$D$4:$D$32,X11)+COUNTIF('30'!$D$4:$D$24,X11)+COUNTIF('31'!$D$4:$D$45,X11)</x:v>
      </x:c>
      <x:c r="E7985" s="468" t="str">
        <x:v>Rumus sumber</x:v>
      </x:c>
      <x:c r="F7985" s="468" t="str">
        <x:v>13 September 2026 19.01 WIB</x:v>
      </x:c>
    </x:row>
    <x:row r="7986">
      <x:c r="A7986" s="468" t="str">
        <x:v>Resume Karyawan KPI</x:v>
      </x:c>
      <x:c r="B7986" s="468" t="str">
        <x:v>Z11</x:v>
      </x:c>
      <x:c r="C7986" s="468" t="n">
        <x:v>8.00007</x:v>
      </x:c>
      <x:c r="D7986" s="468" t="n">
        <x:v>15.00007</x:v>
      </x:c>
      <x:c r="E7986" s="468" t="str">
        <x:v>Nilai sumber</x:v>
      </x:c>
      <x:c r="F7986" s="468" t="str">
        <x:v>13 September 2026 19.01 WIB</x:v>
      </x:c>
    </x:row>
    <x:row r="7987">
      <x:c r="A7987" s="468" t="str">
        <x:v>Resume Karyawan KPI</x:v>
      </x:c>
      <x:c r="B7987" s="468" t="str">
        <x:v>Z11</x:v>
      </x:c>
      <x:c r="C7987" s="468"/>
      <x:c r="D7987" s="468" t="str">
        <x:v>=Y11+(18-ROW())/100000</x:v>
      </x:c>
      <x:c r="E7987" s="468" t="str">
        <x:v>Rumus sumber</x:v>
      </x:c>
      <x:c r="F7987" s="468" t="str">
        <x:v>13 September 2026 19.01 WIB</x:v>
      </x:c>
    </x:row>
    <x:row r="7988">
      <x:c r="A7988" s="468" t="str">
        <x:v>Resume Karyawan KPI</x:v>
      </x:c>
      <x:c r="B7988" s="468" t="str">
        <x:v>AC11</x:v>
      </x:c>
      <x:c r="C7988" s="468" t="str">
        <x:v>=COUNTIF('1'!$O$57:$O$60,AA11)+COUNTIF('2'!$O$57:$O$60,AA11)+COUNTIF('3'!$O$35:$O$38,AA11)+COUNTIF('4'!$O$33:$O$36,AA11)+COUNTIF('5'!$O$28:$O$31,AA11)+COUNTIF('6'!$O$30:$O$33,AA11)+COUNTIF('7'!$O$23:$O$26,AA11)+COUNTIF('8'!$O$69:$O$72,AA11)+COUNTIF('9'!$O$65:$O$68,AA11)+COUNTIF('10'!$O$23:$O$26,AA11)+COUNTIF('11'!$O$27:$O$30,AA11)+COUNTIF('12'!$O$27:$O$30,AA11)+COUNTIF('13'!$O$24:$O$27,AA11)+COUNTIF('14'!$O$30:$O$33,AA11)+COUNTIF('15'!$O$29:$O$32,AA11)+COUNTIF('16'!$O$25:$O$28,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D7988" s="468" t="str">
        <x:v>=COUNTIF('1'!$O$57:$O$60,AA11)+COUNTIF('2'!$O$57:$O$60,AA11)+COUNTIF('3'!$O$35:$O$38,AA11)+COUNTIF('4'!$O$33:$O$36,AA11)+COUNTIF('5'!$O$28:$O$31,AA11)+COUNTIF('6'!$O$30:$O$33,AA11)+COUNTIF('7'!$O$23:$O$26,AA11)+COUNTIF('8'!$O$69:$O$72,AA11)+COUNTIF('9'!$O$65:$O$68,AA11)+COUNTIF('10'!$O$23:$O$26,AA11)+COUNTIF('11'!$O$27:$O$30,AA11)+COUNTIF('12'!$O$28:$O$31,AA11)+COUNTIF('13'!$O$29:$O$32,AA11)+COUNTIF('14'!$O$30:$O$33,AA11)+COUNTIF('15'!$O$29:$O$32,AA11)+COUNTIF('16'!$O$25:$O$28,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E7988" s="468" t="str">
        <x:v>Rumus sumber</x:v>
      </x:c>
      <x:c r="F7988" s="468" t="str">
        <x:v>13 September 2026 19.01 WIB</x:v>
      </x:c>
    </x:row>
    <x:row r="7989">
      <x:c r="A7989" s="468" t="str">
        <x:v>Resume Karyawan KPI</x:v>
      </x:c>
      <x:c r="B7989" s="468" t="str">
        <x:v>AD11</x:v>
      </x:c>
      <x:c r="C7989" s="468"/>
      <x:c r="D7989" s="468" t="str">
        <x:v>=AC11+(16-ROW())/100000</x:v>
      </x:c>
      <x:c r="E7989" s="468" t="str">
        <x:v>Rumus sumber</x:v>
      </x:c>
      <x:c r="F7989" s="468" t="str">
        <x:v>13 September 2026 19.01 WIB</x:v>
      </x:c>
    </x:row>
    <x:row r="7990">
      <x:c r="A7990" s="468" t="str">
        <x:v>Resume Karyawan KPI</x:v>
      </x:c>
      <x:c r="B7990" s="468" t="str">
        <x:v>AM11</x:v>
      </x:c>
      <x:c r="C7990"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$34:$AG$39,AK11,'12'!$AF$34:$AF$39,1)+COUNTIFS('13'!$AG$31:$AG$36,AK11,'13'!$AF$31:$AF$36,1)+COUNTIFS('14'!$AG$37:$AG$42,AK11,'14'!$AF$37:$AF$42,1)+COUNTIFS('15'!$AG$36:$AG$41,AK11,'15'!$AF$36:$AF$41,1)+COUNTIFS('16'!$AG$32:$AG$37,AK11,'16'!$AF$32:$AF$37,1)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D7990"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$36:$AG$41,AK11,'13'!$AF$36:$AF$41,1)+COUNTIFS('14'!$AG$37:$AG$42,AK11,'14'!$AF$37:$AF$42,1)+COUNTIFS('15'!$AG$36:$AG$41,AK11,'15'!$AF$36:$AF$41,1)+COUNTIFS('16'!$AG$32:$AG$37,AK11,'16'!$AF$32:$AF$37,1)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E7990" s="468" t="str">
        <x:v>Rumus sumber</x:v>
      </x:c>
      <x:c r="F7990" s="468" t="str">
        <x:v>13 September 2026 19.01 WIB</x:v>
      </x:c>
    </x:row>
    <x:row r="7991">
      <x:c r="A7991" s="468" t="str">
        <x:v>Resume Karyawan KPI</x:v>
      </x:c>
      <x:c r="B7991" s="468" t="str">
        <x:v>AO11</x:v>
      </x:c>
      <x:c r="C7991"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$34:$L$39,'12'!$AG$34:$AG$39,AK11,'12'!$AF$34:$AF$39,1)+SUMIFS('13'!$L$31:$L$36,'13'!$AG$31:$AG$36,AK11,'13'!$AF$31:$AF$36,1)+SUMIFS('14'!$L$37:$L$42,'14'!$AG$37:$AG$42,AK11,'14'!$AF$37:$AF$42,1)+SUMIFS('15'!$L$36:$L$41,'15'!$AG$36:$AG$41,AK11,'15'!$AF$36:$AF$41,1)+SUMIFS('16'!$L$32:$L$37,'16'!$AG$32:$AG$37,AK11,'16'!$AF$32:$AF$37,1)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D7991"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$36:$L$41,'13'!$AG$36:$AG$41,AK11,'13'!$AF$36:$AF$41,1)+SUMIFS('14'!$L$37:$L$42,'14'!$AG$37:$AG$42,AK11,'14'!$AF$37:$AF$42,1)+SUMIFS('15'!$L$36:$L$41,'15'!$AG$36:$AG$41,AK11,'15'!$AF$36:$AF$41,1)+SUMIFS('16'!$L$32:$L$37,'16'!$AG$32:$AG$37,AK11,'16'!$AF$32:$AF$37,1)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E7991" s="468" t="str">
        <x:v>Rumus sumber</x:v>
      </x:c>
      <x:c r="F7991" s="468" t="str">
        <x:v>13 September 2026 19.01 WIB</x:v>
      </x:c>
    </x:row>
    <x:row r="7992">
      <x:c r="A7992" s="468" t="str">
        <x:v>Resume Karyawan KPI</x:v>
      </x:c>
      <x:c r="B7992" s="468" t="str">
        <x:v>AP11</x:v>
      </x:c>
      <x:c r="C7992"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$34:$M$39,'12'!$AG$34:$AG$39,AK11,'12'!$AF$34:$AF$39,1)+SUMIFS('13'!$M$31:$M$36,'13'!$AG$31:$AG$36,AK11,'13'!$AF$31:$AF$36,1)+SUMIFS('14'!$M$37:$M$42,'14'!$AG$37:$AG$42,AK11,'14'!$AF$37:$AF$42,1)+SUMIFS('15'!$M$36:$M$41,'15'!$AG$36:$AG$41,AK11,'15'!$AF$36:$AF$41,1)+SUMIFS('16'!$M$32:$M$37,'16'!$AG$32:$AG$37,AK11,'16'!$AF$32:$AF$37,1)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D7992"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$36:$M$41,'13'!$AG$36:$AG$41,AK11,'13'!$AF$36:$AF$41,1)+SUMIFS('14'!$M$37:$M$42,'14'!$AG$37:$AG$42,AK11,'14'!$AF$37:$AF$42,1)+SUMIFS('15'!$M$36:$M$41,'15'!$AG$36:$AG$41,AK11,'15'!$AF$36:$AF$41,1)+SUMIFS('16'!$M$32:$M$37,'16'!$AG$32:$AG$37,AK11,'16'!$AF$32:$AF$37,1)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E7992" s="468" t="str">
        <x:v>Rumus sumber</x:v>
      </x:c>
      <x:c r="F7992" s="468" t="str">
        <x:v>13 September 2026 19.01 WIB</x:v>
      </x:c>
    </x:row>
    <x:row r="7993">
      <x:c r="A7993" s="468" t="str">
        <x:v>Resume Karyawan KPI</x:v>
      </x:c>
      <x:c r="B7993" s="468" t="str">
        <x:v>AQ11</x:v>
      </x:c>
      <x:c r="C7993"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$34:$N$39,'12'!$AG$34:$AG$39,AK11,'12'!$AF$34:$AF$39,1)+SUMIFS('13'!$N$31:$N$36,'13'!$AG$31:$AG$36,AK11,'13'!$AF$31:$AF$36,1)+SUMIFS('14'!$N$37:$N$42,'14'!$AG$37:$AG$42,AK11,'14'!$AF$37:$AF$42,1)+SUMIFS('15'!$N$36:$N$41,'15'!$AG$36:$AG$41,AK11,'15'!$AF$36:$AF$41,1)+SUMIFS('16'!$N$32:$N$37,'16'!$AG$32:$AG$37,AK11,'16'!$AF$32:$AF$37,1)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D7993"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$36:$N$41,'13'!$AG$36:$AG$41,AK11,'13'!$AF$36:$AF$41,1)+SUMIFS('14'!$N$37:$N$42,'14'!$AG$37:$AG$42,AK11,'14'!$AF$37:$AF$42,1)+SUMIFS('15'!$N$36:$N$41,'15'!$AG$36:$AG$41,AK11,'15'!$AF$36:$AF$41,1)+SUMIFS('16'!$N$32:$N$37,'16'!$AG$32:$AG$37,AK11,'16'!$AF$32:$AF$37,1)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E7993" s="468" t="str">
        <x:v>Rumus sumber</x:v>
      </x:c>
      <x:c r="F7993" s="468" t="str">
        <x:v>13 September 2026 19.01 WIB</x:v>
      </x:c>
    </x:row>
    <x:row r="7994">
      <x:c r="A7994" s="468" t="str">
        <x:v>Resume Karyawan KPI</x:v>
      </x:c>
      <x:c r="B7994" s="468" t="str">
        <x:v>AR11</x:v>
      </x:c>
      <x:c r="C7994"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$34:$O$39,'12'!$AG$34:$AG$39,AK11,'12'!$AF$34:$AF$39,1)+SUMIFS('13'!$O$31:$O$36,'13'!$AG$31:$AG$36,AK11,'13'!$AF$31:$AF$36,1)+SUMIFS('14'!$O$37:$O$42,'14'!$AG$37:$AG$42,AK11,'14'!$AF$37:$AF$42,1)+SUMIFS('15'!$O$36:$O$41,'15'!$AG$36:$AG$41,AK11,'15'!$AF$36:$AF$41,1)+SUMIFS('16'!$O$32:$O$37,'16'!$AG$32:$AG$37,AK11,'16'!$AF$32:$AF$37,1)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D7994"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$36:$O$41,'13'!$AG$36:$AG$41,AK11,'13'!$AF$36:$AF$41,1)+SUMIFS('14'!$O$37:$O$42,'14'!$AG$37:$AG$42,AK11,'14'!$AF$37:$AF$42,1)+SUMIFS('15'!$O$36:$O$41,'15'!$AG$36:$AG$41,AK11,'15'!$AF$36:$AF$41,1)+SUMIFS('16'!$O$32:$O$37,'16'!$AG$32:$AG$37,AK11,'16'!$AF$32:$AF$37,1)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E7994" s="468" t="str">
        <x:v>Rumus sumber</x:v>
      </x:c>
      <x:c r="F7994" s="468" t="str">
        <x:v>13 September 2026 19.01 WIB</x:v>
      </x:c>
    </x:row>
    <x:row r="7995">
      <x:c r="A7995" s="468" t="str">
        <x:v>Resume Karyawan KPI</x:v>
      </x:c>
      <x:c r="B7995" s="468" t="str">
        <x:v>AS11</x:v>
      </x:c>
      <x:c r="C7995"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$34:$P$39,'12'!$AG$34:$AG$39,AK11,'12'!$AF$34:$AF$39,1)+SUMIFS('13'!$P$31:$P$36,'13'!$AG$31:$AG$36,AK11,'13'!$AF$31:$AF$36,1)+SUMIFS('14'!$P$37:$P$42,'14'!$AG$37:$AG$42,AK11,'14'!$AF$37:$AF$42,1)+SUMIFS('15'!$P$36:$P$41,'15'!$AG$36:$AG$41,AK11,'15'!$AF$36:$AF$41,1)+SUMIFS('16'!$P$32:$P$37,'16'!$AG$32:$AG$37,AK11,'16'!$AF$32:$AF$37,1)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D7995"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$36:$P$41,'13'!$AG$36:$AG$41,AK11,'13'!$AF$36:$AF$41,1)+SUMIFS('14'!$P$37:$P$42,'14'!$AG$37:$AG$42,AK11,'14'!$AF$37:$AF$42,1)+SUMIFS('15'!$P$36:$P$41,'15'!$AG$36:$AG$41,AK11,'15'!$AF$36:$AF$41,1)+SUMIFS('16'!$P$32:$P$37,'16'!$AG$32:$AG$37,AK11,'16'!$AF$32:$AF$37,1)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E7995" s="468" t="str">
        <x:v>Rumus sumber</x:v>
      </x:c>
      <x:c r="F7995" s="468" t="str">
        <x:v>13 September 2026 19.01 WIB</x:v>
      </x:c>
    </x:row>
    <x:row r="7996">
      <x:c r="A7996" s="468" t="str">
        <x:v>Resume Karyawan KPI</x:v>
      </x:c>
      <x:c r="B7996" s="468" t="str">
        <x:v>BG11</x:v>
      </x:c>
      <x:c r="C7996" s="468" t="str">
        <x:v>=IF(COUNTIFS('12'!$AG$34:$AG$39,$AK11,'12'!$AF$34:$AF$39,1)=0,"",SUMIFS('12'!$AC$34:$AC$39,'12'!$AG$34:$AG$39,$AK11,'12'!$AF$34:$AF$39,1)/COUNTIFS('12'!$AG$34:$AG$39,$AK11,'12'!$AF$34:$AF$39,1))</x:v>
      </x:c>
      <x:c r="D7996" s="468" t="str">
        <x:v>=IF(COUNTIFS('12'!$AG$35:$AG$40,$AK11,'12'!$AF$35:$AF$40,1)=0,"",SUMIFS('12'!$AC$35:$AC$40,'12'!$AG$35:$AG$40,$AK11,'12'!$AF$35:$AF$40,1)/COUNTIFS('12'!$AG$35:$AG$40,$AK11,'12'!$AF$35:$AF$40,1))</x:v>
      </x:c>
      <x:c r="E7996" s="468" t="str">
        <x:v>Rumus sumber</x:v>
      </x:c>
      <x:c r="F7996" s="468" t="str">
        <x:v>13 September 2026 19.01 WIB</x:v>
      </x:c>
    </x:row>
    <x:row r="7997">
      <x:c r="A7997" s="468" t="str">
        <x:v>Resume Karyawan KPI</x:v>
      </x:c>
      <x:c r="B7997" s="468" t="str">
        <x:v>BH11</x:v>
      </x:c>
      <x:c r="C7997" s="468" t="str">
        <x:v>=IF(COUNTIFS('13'!$AG$31:$AG$36,$AK11,'13'!$AF$31:$AF$36,1)=0,"",SUMIFS('13'!$AC$31:$AC$36,'13'!$AG$31:$AG$36,$AK11,'13'!$AF$31:$AF$36,1)/COUNTIFS('13'!$AG$31:$AG$36,$AK11,'13'!$AF$31:$AF$36,1))</x:v>
      </x:c>
      <x:c r="D7997" s="468" t="str">
        <x:v>=IF(COUNTIFS('13'!$AG$36:$AG$41,$AK11,'13'!$AF$36:$AF$41,1)=0,"",SUMIFS('13'!$AC$36:$AC$41,'13'!$AG$36:$AG$41,$AK11,'13'!$AF$36:$AF$41,1)/COUNTIFS('13'!$AG$36:$AG$41,$AK11,'13'!$AF$36:$AF$41,1))</x:v>
      </x:c>
      <x:c r="E7997" s="468" t="str">
        <x:v>Rumus sumber</x:v>
      </x:c>
      <x:c r="F7997" s="468" t="str">
        <x:v>13 September 2026 19.01 WIB</x:v>
      </x:c>
    </x:row>
    <x:row r="7998">
      <x:c r="A7998" s="468" t="str">
        <x:v>Resume Karyawan KPI</x:v>
      </x:c>
      <x:c r="B7998" s="468" t="str">
        <x:v>B12</x:v>
      </x:c>
      <x:c r="C7998" s="468"/>
      <x:c r="D7998" s="468" t="str">
        <x:v>=IF(A12="","",INDEX($X$5:$X$17,MATCH(LARGE($Z$5:$Z$17,A12),$Z$5:$Z$17,0)))</x:v>
      </x:c>
      <x:c r="E7998" s="468" t="str">
        <x:v>Rumus sumber</x:v>
      </x:c>
      <x:c r="F7998" s="468" t="str">
        <x:v>13 September 2026 19.01 WIB</x:v>
      </x:c>
    </x:row>
    <x:row r="7999">
      <x:c r="A7999" s="468" t="str">
        <x:v>Resume Karyawan KPI</x:v>
      </x:c>
      <x:c r="B7999" s="468" t="str">
        <x:v>C12</x:v>
      </x:c>
      <x:c r="C7999" s="468"/>
      <x:c r="D7999" s="468" t="str">
        <x:v>=IF(B12="","",INDEX($Y$5:$Y$17,MATCH(B12,$X$5:$X$17,0)))</x:v>
      </x:c>
      <x:c r="E7999" s="468" t="str">
        <x:v>Rumus sumber</x:v>
      </x:c>
      <x:c r="F7999" s="468" t="str">
        <x:v>13 September 2026 19.01 WIB</x:v>
      </x:c>
    </x:row>
    <x:row r="8000">
      <x:c r="A8000" s="468" t="str">
        <x:v>Resume Karyawan KPI</x:v>
      </x:c>
      <x:c r="B8000" s="468" t="str">
        <x:v>D12</x:v>
      </x:c>
      <x:c r="C8000" s="468" t="n">
        <x:v>0.01744186047</x:v>
      </x:c>
      <x:c r="D8000" s="468" t="n">
        <x:v>0.01542416452</x:v>
      </x:c>
      <x:c r="E8000" s="468" t="str">
        <x:v>Nilai sumber</x:v>
      </x:c>
      <x:c r="F8000" s="468" t="str">
        <x:v>13 September 2026 19.01 WIB</x:v>
      </x:c>
    </x:row>
    <x:row r="8001">
      <x:c r="A8001" s="468" t="str">
        <x:v>Resume Karyawan KPI</x:v>
      </x:c>
      <x:c r="B8001" s="468" t="str">
        <x:v>D12</x:v>
      </x:c>
      <x:c r="C8001" s="468"/>
      <x:c r="D8001" s="468" t="str">
        <x:v>=IF(C12="","",C12/$C$19)</x:v>
      </x:c>
      <x:c r="E8001" s="468" t="str">
        <x:v>Rumus sumber</x:v>
      </x:c>
      <x:c r="F8001" s="468" t="str">
        <x:v>13 September 2026 19.01 WIB</x:v>
      </x:c>
    </x:row>
    <x:row r="8002">
      <x:c r="A8002" s="468" t="str">
        <x:v>Resume Karyawan KPI</x:v>
      </x:c>
      <x:c r="B8002" s="468" t="str">
        <x:v>E12</x:v>
      </x:c>
      <x:c r="C8002" s="468" t="n">
        <x:v>0.988372093</x:v>
      </x:c>
      <x:c r="D8002" s="468" t="n">
        <x:v>0.9871465296</x:v>
      </x:c>
      <x:c r="E8002" s="468" t="str">
        <x:v>Nilai sumber</x:v>
      </x:c>
      <x:c r="F8002" s="468" t="str">
        <x:v>13 September 2026 19.01 WIB</x:v>
      </x:c>
    </x:row>
    <x:row r="8003">
      <x:c r="A8003" s="468" t="str">
        <x:v>Resume Karyawan KPI</x:v>
      </x:c>
      <x:c r="B8003" s="468" t="str">
        <x:v>E12</x:v>
      </x:c>
      <x:c r="C8003" s="468"/>
      <x:c r="D8003" s="468" t="str">
        <x:v>=IF(D12="","",SUM($D$6:D12))</x:v>
      </x:c>
      <x:c r="E8003" s="468" t="str">
        <x:v>Rumus sumber</x:v>
      </x:c>
      <x:c r="F8003" s="468" t="str">
        <x:v>13 September 2026 19.01 WIB</x:v>
      </x:c>
    </x:row>
    <x:row r="8004">
      <x:c r="A8004" s="468" t="str">
        <x:v>Resume Karyawan KPI</x:v>
      </x:c>
      <x:c r="B8004" s="468" t="str">
        <x:v>Y12</x:v>
      </x:c>
      <x:c r="C8004" s="468" t="str">
        <x:v>=COUNTIF('1'!$D$4:$D$55,X12)+COUNTIF('2'!$D$4:$D$55,X12)+COUNTIF('3'!$D$4:$D$33,X12)+COUNTIF('4'!$D$4:$D$31,X12)+COUNTIF('5'!$D$4:$D$26,X12)+COUNTIF('6'!$D$4:$D$28,X12)+COUNTIF('7'!$D$4:$D$21,X12)+COUNTIF('8'!$D$4:$D$67,X12)+COUNTIF('9'!$D$4:$D$63,X12)+COUNTIF('10'!$D$4:$D$21,X12)+COUNTIF('11'!$D$4:$D$25,X12)+COUNTIF('12'!$D$4:$D$25,X12)+COUNTIF('13'!$D$4:$D$22,X12)+COUNTIF('14'!$D$4:$D$28,X12)+COUNTIF('15'!$D$4:$D$27,X12)+COUNTIF('16'!$D$4:$D$23,X12)+COUNTIF('17'!$D$4:$D$28,X12)+COUNTIF('18'!$D$4:$D$28,X12)+COUNTIF('19'!$D$4:$D$21,X12)+COUNTIF('20'!$D$4:$D$26,X12)+COUNTIF('21'!$D$4:$D$21,X12)+COUNTIF('22'!$D$4:$D$27,X12)+COUNTIF('23'!$D$4:$D$37,X12)+COUNTIF('24'!$D$4:$D$30,X12)+COUNTIF('25'!$D$4:$D$24,X12)+COUNTIF('26'!$D$4:$D$28,X12)+COUNTIF('27'!$D$4:$D$33,X12)+COUNTIF('28'!$D$4:$D$28,X12)+COUNTIF('29'!$D$4:$D$32,X12)+COUNTIF('30'!$D$4:$D$24,X12)+COUNTIF('31'!$D$4:$D$45,X12)</x:v>
      </x:c>
      <x:c r="D8004" s="468" t="str">
        <x:v>=COUNTIF('1'!$D$4:$D$55,X12)+COUNTIF('2'!$D$4:$D$55,X12)+COUNTIF('3'!$D$4:$D$33,X12)+COUNTIF('4'!$D$4:$D$31,X12)+COUNTIF('5'!$D$4:$D$26,X12)+COUNTIF('6'!$D$4:$D$28,X12)+COUNTIF('7'!$D$4:$D$21,X12)+COUNTIF('8'!$D$4:$D$67,X12)+COUNTIF('9'!$D$4:$D$63,X12)+COUNTIF('10'!$D$4:$D$21,X12)+COUNTIF('11'!$D$4:$D$25,X12)+COUNTIF('12'!$D$4:$D$26,X12)+COUNTIF('13'!$D$4:$D$27,X12)+COUNTIF('14'!$D$4:$D$28,X12)+COUNTIF('15'!$D$4:$D$27,X12)+COUNTIF('16'!$D$4:$D$23,X12)+COUNTIF('17'!$D$4:$D$28,X12)+COUNTIF('18'!$D$4:$D$28,X12)+COUNTIF('19'!$D$4:$D$21,X12)+COUNTIF('20'!$D$4:$D$26,X12)+COUNTIF('21'!$D$4:$D$21,X12)+COUNTIF('22'!$D$4:$D$27,X12)+COUNTIF('23'!$D$4:$D$37,X12)+COUNTIF('24'!$D$4:$D$30,X12)+COUNTIF('25'!$D$4:$D$24,X12)+COUNTIF('26'!$D$4:$D$28,X12)+COUNTIF('27'!$D$4:$D$33,X12)+COUNTIF('28'!$D$4:$D$28,X12)+COUNTIF('29'!$D$4:$D$32,X12)+COUNTIF('30'!$D$4:$D$24,X12)+COUNTIF('31'!$D$4:$D$45,X12)</x:v>
      </x:c>
      <x:c r="E8004" s="468" t="str">
        <x:v>Rumus sumber</x:v>
      </x:c>
      <x:c r="F8004" s="468" t="str">
        <x:v>13 September 2026 19.01 WIB</x:v>
      </x:c>
    </x:row>
    <x:row r="8005">
      <x:c r="A8005" s="468" t="str">
        <x:v>Resume Karyawan KPI</x:v>
      </x:c>
      <x:c r="B8005" s="468" t="str">
        <x:v>Z12</x:v>
      </x:c>
      <x:c r="C8005" s="468"/>
      <x:c r="D8005" s="468" t="str">
        <x:v>=Y12+(18-ROW())/100000</x:v>
      </x:c>
      <x:c r="E8005" s="468" t="str">
        <x:v>Rumus sumber</x:v>
      </x:c>
      <x:c r="F8005" s="468" t="str">
        <x:v>13 September 2026 19.01 WIB</x:v>
      </x:c>
    </x:row>
    <x:row r="8006">
      <x:c r="A8006" s="468" t="str">
        <x:v>Resume Karyawan KPI</x:v>
      </x:c>
      <x:c r="B8006" s="468" t="str">
        <x:v>AC12</x:v>
      </x:c>
      <x:c r="C8006" s="468" t="n">
        <x:v>14</x:v>
      </x:c>
      <x:c r="D8006" s="468" t="n">
        <x:v>17</x:v>
      </x:c>
      <x:c r="E8006" s="468" t="str">
        <x:v>Nilai sumber</x:v>
      </x:c>
      <x:c r="F8006" s="468" t="str">
        <x:v>13 September 2026 19.01 WIB</x:v>
      </x:c>
    </x:row>
    <x:row r="8007">
      <x:c r="A8007" s="468" t="str">
        <x:v>Resume Karyawan KPI</x:v>
      </x:c>
      <x:c r="B8007" s="468" t="str">
        <x:v>AC12</x:v>
      </x:c>
      <x:c r="C8007" s="468" t="str">
        <x:v>=COUNTIF('1'!$O$57:$O$60,AA12)+COUNTIF('2'!$O$57:$O$60,AA12)+COUNTIF('3'!$O$35:$O$38,AA12)+COUNTIF('4'!$O$33:$O$36,AA12)+COUNTIF('5'!$O$28:$O$31,AA12)+COUNTIF('6'!$O$30:$O$33,AA12)+COUNTIF('7'!$O$23:$O$26,AA12)+COUNTIF('8'!$O$69:$O$72,AA12)+COUNTIF('9'!$O$65:$O$68,AA12)+COUNTIF('10'!$O$23:$O$26,AA12)+COUNTIF('11'!$O$27:$O$30,AA12)+COUNTIF('12'!$O$27:$O$30,AA12)+COUNTIF('13'!$O$24:$O$27,AA12)+COUNTIF('14'!$O$30:$O$33,AA12)+COUNTIF('15'!$O$29:$O$32,AA12)+COUNTIF('16'!$O$25:$O$28,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D8007" s="468" t="str">
        <x:v>=COUNTIF('1'!$O$57:$O$60,AA12)+COUNTIF('2'!$O$57:$O$60,AA12)+COUNTIF('3'!$O$35:$O$38,AA12)+COUNTIF('4'!$O$33:$O$36,AA12)+COUNTIF('5'!$O$28:$O$31,AA12)+COUNTIF('6'!$O$30:$O$33,AA12)+COUNTIF('7'!$O$23:$O$26,AA12)+COUNTIF('8'!$O$69:$O$72,AA12)+COUNTIF('9'!$O$65:$O$68,AA12)+COUNTIF('10'!$O$23:$O$26,AA12)+COUNTIF('11'!$O$27:$O$30,AA12)+COUNTIF('12'!$O$28:$O$31,AA12)+COUNTIF('13'!$O$29:$O$32,AA12)+COUNTIF('14'!$O$30:$O$33,AA12)+COUNTIF('15'!$O$29:$O$32,AA12)+COUNTIF('16'!$O$25:$O$28,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E8007" s="468" t="str">
        <x:v>Rumus sumber</x:v>
      </x:c>
      <x:c r="F8007" s="468" t="str">
        <x:v>13 September 2026 19.01 WIB</x:v>
      </x:c>
    </x:row>
    <x:row r="8008">
      <x:c r="A8008" s="468" t="str">
        <x:v>Resume Karyawan KPI</x:v>
      </x:c>
      <x:c r="B8008" s="468" t="str">
        <x:v>AD12</x:v>
      </x:c>
      <x:c r="C8008" s="468" t="n">
        <x:v>14.00004</x:v>
      </x:c>
      <x:c r="D8008" s="468" t="n">
        <x:v>17.00004</x:v>
      </x:c>
      <x:c r="E8008" s="468" t="str">
        <x:v>Nilai sumber</x:v>
      </x:c>
      <x:c r="F8008" s="468" t="str">
        <x:v>13 September 2026 19.01 WIB</x:v>
      </x:c>
    </x:row>
    <x:row r="8009">
      <x:c r="A8009" s="468" t="str">
        <x:v>Resume Karyawan KPI</x:v>
      </x:c>
      <x:c r="B8009" s="468" t="str">
        <x:v>AD12</x:v>
      </x:c>
      <x:c r="C8009" s="468"/>
      <x:c r="D8009" s="468" t="str">
        <x:v>=AC12+(16-ROW())/100000</x:v>
      </x:c>
      <x:c r="E8009" s="468" t="str">
        <x:v>Rumus sumber</x:v>
      </x:c>
      <x:c r="F8009" s="468" t="str">
        <x:v>13 September 2026 19.01 WIB</x:v>
      </x:c>
    </x:row>
    <x:row r="8010">
      <x:c r="A8010" s="468" t="str">
        <x:v>Resume Karyawan KPI</x:v>
      </x:c>
      <x:c r="B8010" s="468" t="str">
        <x:v>AM12</x:v>
      </x:c>
      <x:c r="C8010" s="468" t="n">
        <x:v>10</x:v>
      </x:c>
      <x:c r="D8010" s="468" t="n">
        <x:v>13</x:v>
      </x:c>
      <x:c r="E8010" s="468" t="str">
        <x:v>Nilai sumber</x:v>
      </x:c>
      <x:c r="F8010" s="468" t="str">
        <x:v>13 September 2026 19.01 WIB</x:v>
      </x:c>
    </x:row>
    <x:row r="8011">
      <x:c r="A8011" s="468" t="str">
        <x:v>Resume Karyawan KPI</x:v>
      </x:c>
      <x:c r="B8011" s="468" t="str">
        <x:v>AM12</x:v>
      </x:c>
      <x:c r="C8011"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$34:$AG$39,AK12,'12'!$AF$34:$AF$39,1)+COUNTIFS('13'!$AG$31:$AG$36,AK12,'13'!$AF$31:$AF$36,1)+COUNTIFS('14'!$AG$37:$AG$42,AK12,'14'!$AF$37:$AF$42,1)+COUNTIFS('15'!$AG$36:$AG$41,AK12,'15'!$AF$36:$AF$41,1)+COUNTIFS('16'!$AG$32:$AG$37,AK12,'16'!$AF$32:$AF$37,1)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D8011"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$36:$AG$41,AK12,'13'!$AF$36:$AF$41,1)+COUNTIFS('14'!$AG$37:$AG$42,AK12,'14'!$AF$37:$AF$42,1)+COUNTIFS('15'!$AG$36:$AG$41,AK12,'15'!$AF$36:$AF$41,1)+COUNTIFS('16'!$AG$32:$AG$37,AK12,'16'!$AF$32:$AF$37,1)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E8011" s="468" t="str">
        <x:v>Rumus sumber</x:v>
      </x:c>
      <x:c r="F8011" s="468" t="str">
        <x:v>13 September 2026 19.01 WIB</x:v>
      </x:c>
    </x:row>
    <x:row r="8012">
      <x:c r="A8012" s="468" t="str">
        <x:v>Resume Karyawan KPI</x:v>
      </x:c>
      <x:c r="B8012" s="468" t="str">
        <x:v>AN12</x:v>
      </x:c>
      <x:c r="C8012" s="468" t="n">
        <x:v>100</x:v>
      </x:c>
      <x:c r="D8012" s="468" t="n">
        <x:v>99.53846154</x:v>
      </x:c>
      <x:c r="E8012" s="468" t="str">
        <x:v>Nilai sumber</x:v>
      </x:c>
      <x:c r="F8012" s="468" t="str">
        <x:v>13 September 2026 19.01 WIB</x:v>
      </x:c>
    </x:row>
    <x:row r="8013">
      <x:c r="A8013" s="468" t="str">
        <x:v>Resume Karyawan KPI</x:v>
      </x:c>
      <x:c r="B8013" s="468" t="str">
        <x:v>AN12</x:v>
      </x:c>
      <x:c r="C8013" s="468"/>
      <x:c r="D8013" s="468" t="str">
        <x:v>=IF(AM12=0,"",AO12/5*20+AP12/5*25+AQ12/5*25+AR12/5*15+AS12/5*15)</x:v>
      </x:c>
      <x:c r="E8013" s="468" t="str">
        <x:v>Rumus sumber</x:v>
      </x:c>
      <x:c r="F8013" s="468" t="str">
        <x:v>13 September 2026 19.01 WIB</x:v>
      </x:c>
    </x:row>
    <x:row r="8014">
      <x:c r="A8014" s="468" t="str">
        <x:v>Resume Karyawan KPI</x:v>
      </x:c>
      <x:c r="B8014" s="468" t="str">
        <x:v>AO12</x:v>
      </x:c>
      <x:c r="C8014"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$34:$L$39,'12'!$AG$34:$AG$39,AK12,'12'!$AF$34:$AF$39,1)+SUMIFS('13'!$L$31:$L$36,'13'!$AG$31:$AG$36,AK12,'13'!$AF$31:$AF$36,1)+SUMIFS('14'!$L$37:$L$42,'14'!$AG$37:$AG$42,AK12,'14'!$AF$37:$AF$42,1)+SUMIFS('15'!$L$36:$L$41,'15'!$AG$36:$AG$41,AK12,'15'!$AF$36:$AF$41,1)+SUMIFS('16'!$L$32:$L$37,'16'!$AG$32:$AG$37,AK12,'16'!$AF$32:$AF$37,1)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D8014"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$36:$L$41,'13'!$AG$36:$AG$41,AK12,'13'!$AF$36:$AF$41,1)+SUMIFS('14'!$L$37:$L$42,'14'!$AG$37:$AG$42,AK12,'14'!$AF$37:$AF$42,1)+SUMIFS('15'!$L$36:$L$41,'15'!$AG$36:$AG$41,AK12,'15'!$AF$36:$AF$41,1)+SUMIFS('16'!$L$32:$L$37,'16'!$AG$32:$AG$37,AK12,'16'!$AF$32:$AF$37,1)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E8014" s="468" t="str">
        <x:v>Rumus sumber</x:v>
      </x:c>
      <x:c r="F8014" s="468" t="str">
        <x:v>13 September 2026 19.01 WIB</x:v>
      </x:c>
    </x:row>
    <x:row r="8015">
      <x:c r="A8015" s="468" t="str">
        <x:v>Resume Karyawan KPI</x:v>
      </x:c>
      <x:c r="B8015" s="468" t="str">
        <x:v>AP12</x:v>
      </x:c>
      <x:c r="C8015"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$34:$M$39,'12'!$AG$34:$AG$39,AK12,'12'!$AF$34:$AF$39,1)+SUMIFS('13'!$M$31:$M$36,'13'!$AG$31:$AG$36,AK12,'13'!$AF$31:$AF$36,1)+SUMIFS('14'!$M$37:$M$42,'14'!$AG$37:$AG$42,AK12,'14'!$AF$37:$AF$42,1)+SUMIFS('15'!$M$36:$M$41,'15'!$AG$36:$AG$41,AK12,'15'!$AF$36:$AF$41,1)+SUMIFS('16'!$M$32:$M$37,'16'!$AG$32:$AG$37,AK12,'16'!$AF$32:$AF$37,1)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D8015"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$36:$M$41,'13'!$AG$36:$AG$41,AK12,'13'!$AF$36:$AF$41,1)+SUMIFS('14'!$M$37:$M$42,'14'!$AG$37:$AG$42,AK12,'14'!$AF$37:$AF$42,1)+SUMIFS('15'!$M$36:$M$41,'15'!$AG$36:$AG$41,AK12,'15'!$AF$36:$AF$41,1)+SUMIFS('16'!$M$32:$M$37,'16'!$AG$32:$AG$37,AK12,'16'!$AF$32:$AF$37,1)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E8015" s="468" t="str">
        <x:v>Rumus sumber</x:v>
      </x:c>
      <x:c r="F8015" s="468" t="str">
        <x:v>13 September 2026 19.01 WIB</x:v>
      </x:c>
    </x:row>
    <x:row r="8016">
      <x:c r="A8016" s="468" t="str">
        <x:v>Resume Karyawan KPI</x:v>
      </x:c>
      <x:c r="B8016" s="468" t="str">
        <x:v>AQ12</x:v>
      </x:c>
      <x:c r="C8016"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$34:$N$39,'12'!$AG$34:$AG$39,AK12,'12'!$AF$34:$AF$39,1)+SUMIFS('13'!$N$31:$N$36,'13'!$AG$31:$AG$36,AK12,'13'!$AF$31:$AF$36,1)+SUMIFS('14'!$N$37:$N$42,'14'!$AG$37:$AG$42,AK12,'14'!$AF$37:$AF$42,1)+SUMIFS('15'!$N$36:$N$41,'15'!$AG$36:$AG$41,AK12,'15'!$AF$36:$AF$41,1)+SUMIFS('16'!$N$32:$N$37,'16'!$AG$32:$AG$37,AK12,'16'!$AF$32:$AF$37,1)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D8016"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$36:$N$41,'13'!$AG$36:$AG$41,AK12,'13'!$AF$36:$AF$41,1)+SUMIFS('14'!$N$37:$N$42,'14'!$AG$37:$AG$42,AK12,'14'!$AF$37:$AF$42,1)+SUMIFS('15'!$N$36:$N$41,'15'!$AG$36:$AG$41,AK12,'15'!$AF$36:$AF$41,1)+SUMIFS('16'!$N$32:$N$37,'16'!$AG$32:$AG$37,AK12,'16'!$AF$32:$AF$37,1)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E8016" s="468" t="str">
        <x:v>Rumus sumber</x:v>
      </x:c>
      <x:c r="F8016" s="468" t="str">
        <x:v>13 September 2026 19.01 WIB</x:v>
      </x:c>
    </x:row>
    <x:row r="8017">
      <x:c r="A8017" s="468" t="str">
        <x:v>Resume Karyawan KPI</x:v>
      </x:c>
      <x:c r="B8017" s="468" t="str">
        <x:v>AR12</x:v>
      </x:c>
      <x:c r="C8017"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$34:$O$39,'12'!$AG$34:$AG$39,AK12,'12'!$AF$34:$AF$39,1)+SUMIFS('13'!$O$31:$O$36,'13'!$AG$31:$AG$36,AK12,'13'!$AF$31:$AF$36,1)+SUMIFS('14'!$O$37:$O$42,'14'!$AG$37:$AG$42,AK12,'14'!$AF$37:$AF$42,1)+SUMIFS('15'!$O$36:$O$41,'15'!$AG$36:$AG$41,AK12,'15'!$AF$36:$AF$41,1)+SUMIFS('16'!$O$32:$O$37,'16'!$AG$32:$AG$37,AK12,'16'!$AF$32:$AF$37,1)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D8017"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$36:$O$41,'13'!$AG$36:$AG$41,AK12,'13'!$AF$36:$AF$41,1)+SUMIFS('14'!$O$37:$O$42,'14'!$AG$37:$AG$42,AK12,'14'!$AF$37:$AF$42,1)+SUMIFS('15'!$O$36:$O$41,'15'!$AG$36:$AG$41,AK12,'15'!$AF$36:$AF$41,1)+SUMIFS('16'!$O$32:$O$37,'16'!$AG$32:$AG$37,AK12,'16'!$AF$32:$AF$37,1)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E8017" s="468" t="str">
        <x:v>Rumus sumber</x:v>
      </x:c>
      <x:c r="F8017" s="468" t="str">
        <x:v>13 September 2026 19.01 WIB</x:v>
      </x:c>
    </x:row>
    <x:row r="8018">
      <x:c r="A8018" s="468" t="str">
        <x:v>Resume Karyawan KPI</x:v>
      </x:c>
      <x:c r="B8018" s="468" t="str">
        <x:v>AS12</x:v>
      </x:c>
      <x:c r="C8018" s="468" t="n">
        <x:v>5</x:v>
      </x:c>
      <x:c r="D8018" s="468" t="n">
        <x:v>4.846153846</x:v>
      </x:c>
      <x:c r="E8018" s="468" t="str">
        <x:v>Nilai sumber</x:v>
      </x:c>
      <x:c r="F8018" s="468" t="str">
        <x:v>13 September 2026 19.01 WIB</x:v>
      </x:c>
    </x:row>
    <x:row r="8019">
      <x:c r="A8019" s="468" t="str">
        <x:v>Resume Karyawan KPI</x:v>
      </x:c>
      <x:c r="B8019" s="468" t="str">
        <x:v>AS12</x:v>
      </x:c>
      <x:c r="C8019"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$34:$P$39,'12'!$AG$34:$AG$39,AK12,'12'!$AF$34:$AF$39,1)+SUMIFS('13'!$P$31:$P$36,'13'!$AG$31:$AG$36,AK12,'13'!$AF$31:$AF$36,1)+SUMIFS('14'!$P$37:$P$42,'14'!$AG$37:$AG$42,AK12,'14'!$AF$37:$AF$42,1)+SUMIFS('15'!$P$36:$P$41,'15'!$AG$36:$AG$41,AK12,'15'!$AF$36:$AF$41,1)+SUMIFS('16'!$P$32:$P$37,'16'!$AG$32:$AG$37,AK12,'16'!$AF$32:$AF$37,1)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D8019"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$36:$P$41,'13'!$AG$36:$AG$41,AK12,'13'!$AF$36:$AF$41,1)+SUMIFS('14'!$P$37:$P$42,'14'!$AG$37:$AG$42,AK12,'14'!$AF$37:$AF$42,1)+SUMIFS('15'!$P$36:$P$41,'15'!$AG$36:$AG$41,AK12,'15'!$AF$36:$AF$41,1)+SUMIFS('16'!$P$32:$P$37,'16'!$AG$32:$AG$37,AK12,'16'!$AF$32:$AF$37,1)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E8019" s="468" t="str">
        <x:v>Rumus sumber</x:v>
      </x:c>
      <x:c r="F8019" s="468" t="str">
        <x:v>13 September 2026 19.01 WIB</x:v>
      </x:c>
    </x:row>
    <x:row r="8020">
      <x:c r="A8020" s="468" t="str">
        <x:v>Resume Karyawan KPI</x:v>
      </x:c>
      <x:c r="B8020" s="468" t="str">
        <x:v>BE12</x:v>
      </x:c>
      <x:c r="C8020" s="468"/>
      <x:c r="D8020" s="468" t="n">
        <x:v>100</x:v>
      </x:c>
      <x:c r="E8020" s="468" t="str">
        <x:v>Nilai sumber</x:v>
      </x:c>
      <x:c r="F8020" s="468" t="str">
        <x:v>13 September 2026 19.01 WIB</x:v>
      </x:c>
    </x:row>
    <x:row r="8021">
      <x:c r="A8021" s="468" t="str">
        <x:v>Resume Karyawan KPI</x:v>
      </x:c>
      <x:c r="B8021" s="468" t="str">
        <x:v>BF12</x:v>
      </x:c>
      <x:c r="C8021" s="468"/>
      <x:c r="D8021" s="468" t="n">
        <x:v>97</x:v>
      </x:c>
      <x:c r="E8021" s="468" t="str">
        <x:v>Nilai sumber</x:v>
      </x:c>
      <x:c r="F8021" s="468" t="str">
        <x:v>13 September 2026 19.01 WIB</x:v>
      </x:c>
    </x:row>
    <x:row r="8022">
      <x:c r="A8022" s="468" t="str">
        <x:v>Resume Karyawan KPI</x:v>
      </x:c>
      <x:c r="B8022" s="468" t="str">
        <x:v>BG12</x:v>
      </x:c>
      <x:c r="C8022" s="468" t="str">
        <x:v>=IF(COUNTIFS('12'!$AG$34:$AG$39,$AK12,'12'!$AF$34:$AF$39,1)=0,"",SUMIFS('12'!$AC$34:$AC$39,'12'!$AG$34:$AG$39,$AK12,'12'!$AF$34:$AF$39,1)/COUNTIFS('12'!$AG$34:$AG$39,$AK12,'12'!$AF$34:$AF$39,1))</x:v>
      </x:c>
      <x:c r="D8022" s="468" t="str">
        <x:v>=IF(COUNTIFS('12'!$AG$35:$AG$40,$AK12,'12'!$AF$35:$AF$40,1)=0,"",SUMIFS('12'!$AC$35:$AC$40,'12'!$AG$35:$AG$40,$AK12,'12'!$AF$35:$AF$40,1)/COUNTIFS('12'!$AG$35:$AG$40,$AK12,'12'!$AF$35:$AF$40,1))</x:v>
      </x:c>
      <x:c r="E8022" s="468" t="str">
        <x:v>Rumus sumber</x:v>
      </x:c>
      <x:c r="F8022" s="468" t="str">
        <x:v>13 September 2026 19.01 WIB</x:v>
      </x:c>
    </x:row>
    <x:row r="8023">
      <x:c r="A8023" s="468" t="str">
        <x:v>Resume Karyawan KPI</x:v>
      </x:c>
      <x:c r="B8023" s="468" t="str">
        <x:v>BH12</x:v>
      </x:c>
      <x:c r="C8023" s="468" t="str">
        <x:v>=IF(COUNTIFS('13'!$AG$31:$AG$36,$AK12,'13'!$AF$31:$AF$36,1)=0,"",SUMIFS('13'!$AC$31:$AC$36,'13'!$AG$31:$AG$36,$AK12,'13'!$AF$31:$AF$36,1)/COUNTIFS('13'!$AG$31:$AG$36,$AK12,'13'!$AF$31:$AF$36,1))</x:v>
      </x:c>
      <x:c r="D8023" s="468" t="str">
        <x:v>=IF(COUNTIFS('13'!$AG$36:$AG$41,$AK12,'13'!$AF$36:$AF$41,1)=0,"",SUMIFS('13'!$AC$36:$AC$41,'13'!$AG$36:$AG$41,$AK12,'13'!$AF$36:$AF$41,1)/COUNTIFS('13'!$AG$36:$AG$41,$AK12,'13'!$AF$36:$AF$41,1))</x:v>
      </x:c>
      <x:c r="E8023" s="468" t="str">
        <x:v>Rumus sumber</x:v>
      </x:c>
      <x:c r="F8023" s="468" t="str">
        <x:v>13 September 2026 19.01 WIB</x:v>
      </x:c>
    </x:row>
    <x:row r="8024">
      <x:c r="A8024" s="468" t="str">
        <x:v>Resume Karyawan KPI</x:v>
      </x:c>
      <x:c r="B8024" s="468" t="str">
        <x:v>B13</x:v>
      </x:c>
      <x:c r="C8024" s="468"/>
      <x:c r="D8024" s="468" t="str">
        <x:v>=IF(A13="","",INDEX($X$5:$X$17,MATCH(LARGE($Z$5:$Z$17,A13),$Z$5:$Z$17,0)))</x:v>
      </x:c>
      <x:c r="E8024" s="468" t="str">
        <x:v>Rumus sumber</x:v>
      </x:c>
      <x:c r="F8024" s="468" t="str">
        <x:v>13 September 2026 19.01 WIB</x:v>
      </x:c>
    </x:row>
    <x:row r="8025">
      <x:c r="A8025" s="468" t="str">
        <x:v>Resume Karyawan KPI</x:v>
      </x:c>
      <x:c r="B8025" s="468" t="str">
        <x:v>C13</x:v>
      </x:c>
      <x:c r="C8025" s="468"/>
      <x:c r="D8025" s="468" t="str">
        <x:v>=IF(B13="","",INDEX($Y$5:$Y$17,MATCH(B13,$X$5:$X$17,0)))</x:v>
      </x:c>
      <x:c r="E8025" s="468" t="str">
        <x:v>Rumus sumber</x:v>
      </x:c>
      <x:c r="F8025" s="468" t="str">
        <x:v>13 September 2026 19.01 WIB</x:v>
      </x:c>
    </x:row>
    <x:row r="8026">
      <x:c r="A8026" s="468" t="str">
        <x:v>Resume Karyawan KPI</x:v>
      </x:c>
      <x:c r="B8026" s="468" t="str">
        <x:v>D13</x:v>
      </x:c>
      <x:c r="C8026" s="468" t="n">
        <x:v>0.008720930233</x:v>
      </x:c>
      <x:c r="D8026" s="468" t="n">
        <x:v>0.007712082262</x:v>
      </x:c>
      <x:c r="E8026" s="468" t="str">
        <x:v>Nilai sumber</x:v>
      </x:c>
      <x:c r="F8026" s="468" t="str">
        <x:v>13 September 2026 19.01 WIB</x:v>
      </x:c>
    </x:row>
    <x:row r="8027">
      <x:c r="A8027" s="468" t="str">
        <x:v>Resume Karyawan KPI</x:v>
      </x:c>
      <x:c r="B8027" s="468" t="str">
        <x:v>D13</x:v>
      </x:c>
      <x:c r="C8027" s="468"/>
      <x:c r="D8027" s="468" t="str">
        <x:v>=IF(C13="","",C13/$C$19)</x:v>
      </x:c>
      <x:c r="E8027" s="468" t="str">
        <x:v>Rumus sumber</x:v>
      </x:c>
      <x:c r="F8027" s="468" t="str">
        <x:v>13 September 2026 19.01 WIB</x:v>
      </x:c>
    </x:row>
    <x:row r="8028">
      <x:c r="A8028" s="468" t="str">
        <x:v>Resume Karyawan KPI</x:v>
      </x:c>
      <x:c r="B8028" s="468" t="str">
        <x:v>E13</x:v>
      </x:c>
      <x:c r="C8028" s="468" t="n">
        <x:v>0.9970930233</x:v>
      </x:c>
      <x:c r="D8028" s="468" t="n">
        <x:v>0.9948586118</x:v>
      </x:c>
      <x:c r="E8028" s="468" t="str">
        <x:v>Nilai sumber</x:v>
      </x:c>
      <x:c r="F8028" s="468" t="str">
        <x:v>13 September 2026 19.01 WIB</x:v>
      </x:c>
    </x:row>
    <x:row r="8029">
      <x:c r="A8029" s="468" t="str">
        <x:v>Resume Karyawan KPI</x:v>
      </x:c>
      <x:c r="B8029" s="468" t="str">
        <x:v>E13</x:v>
      </x:c>
      <x:c r="C8029" s="468"/>
      <x:c r="D8029" s="468" t="str">
        <x:v>=IF(D13="","",SUM($D$6:D13))</x:v>
      </x:c>
      <x:c r="E8029" s="468" t="str">
        <x:v>Rumus sumber</x:v>
      </x:c>
      <x:c r="F8029" s="468" t="str">
        <x:v>13 September 2026 19.01 WIB</x:v>
      </x:c>
    </x:row>
    <x:row r="8030">
      <x:c r="A8030" s="468" t="str">
        <x:v>Resume Karyawan KPI</x:v>
      </x:c>
      <x:c r="B8030" s="468" t="str">
        <x:v>Y13</x:v>
      </x:c>
      <x:c r="C8030" s="468" t="str">
        <x:v>=COUNTIF('1'!$D$4:$D$55,X13)+COUNTIF('2'!$D$4:$D$55,X13)+COUNTIF('3'!$D$4:$D$33,X13)+COUNTIF('4'!$D$4:$D$31,X13)+COUNTIF('5'!$D$4:$D$26,X13)+COUNTIF('6'!$D$4:$D$28,X13)+COUNTIF('7'!$D$4:$D$21,X13)+COUNTIF('8'!$D$4:$D$67,X13)+COUNTIF('9'!$D$4:$D$63,X13)+COUNTIF('10'!$D$4:$D$21,X13)+COUNTIF('11'!$D$4:$D$25,X13)+COUNTIF('12'!$D$4:$D$25,X13)+COUNTIF('13'!$D$4:$D$22,X13)+COUNTIF('14'!$D$4:$D$28,X13)+COUNTIF('15'!$D$4:$D$27,X13)+COUNTIF('16'!$D$4:$D$23,X13)+COUNTIF('17'!$D$4:$D$28,X13)+COUNTIF('18'!$D$4:$D$28,X13)+COUNTIF('19'!$D$4:$D$21,X13)+COUNTIF('20'!$D$4:$D$26,X13)+COUNTIF('21'!$D$4:$D$21,X13)+COUNTIF('22'!$D$4:$D$27,X13)+COUNTIF('23'!$D$4:$D$37,X13)+COUNTIF('24'!$D$4:$D$30,X13)+COUNTIF('25'!$D$4:$D$24,X13)+COUNTIF('26'!$D$4:$D$28,X13)+COUNTIF('27'!$D$4:$D$33,X13)+COUNTIF('28'!$D$4:$D$28,X13)+COUNTIF('29'!$D$4:$D$32,X13)+COUNTIF('30'!$D$4:$D$24,X13)+COUNTIF('31'!$D$4:$D$45,X13)</x:v>
      </x:c>
      <x:c r="D8030" s="468" t="str">
        <x:v>=COUNTIF('1'!$D$4:$D$55,X13)+COUNTIF('2'!$D$4:$D$55,X13)+COUNTIF('3'!$D$4:$D$33,X13)+COUNTIF('4'!$D$4:$D$31,X13)+COUNTIF('5'!$D$4:$D$26,X13)+COUNTIF('6'!$D$4:$D$28,X13)+COUNTIF('7'!$D$4:$D$21,X13)+COUNTIF('8'!$D$4:$D$67,X13)+COUNTIF('9'!$D$4:$D$63,X13)+COUNTIF('10'!$D$4:$D$21,X13)+COUNTIF('11'!$D$4:$D$25,X13)+COUNTIF('12'!$D$4:$D$26,X13)+COUNTIF('13'!$D$4:$D$27,X13)+COUNTIF('14'!$D$4:$D$28,X13)+COUNTIF('15'!$D$4:$D$27,X13)+COUNTIF('16'!$D$4:$D$23,X13)+COUNTIF('17'!$D$4:$D$28,X13)+COUNTIF('18'!$D$4:$D$28,X13)+COUNTIF('19'!$D$4:$D$21,X13)+COUNTIF('20'!$D$4:$D$26,X13)+COUNTIF('21'!$D$4:$D$21,X13)+COUNTIF('22'!$D$4:$D$27,X13)+COUNTIF('23'!$D$4:$D$37,X13)+COUNTIF('24'!$D$4:$D$30,X13)+COUNTIF('25'!$D$4:$D$24,X13)+COUNTIF('26'!$D$4:$D$28,X13)+COUNTIF('27'!$D$4:$D$33,X13)+COUNTIF('28'!$D$4:$D$28,X13)+COUNTIF('29'!$D$4:$D$32,X13)+COUNTIF('30'!$D$4:$D$24,X13)+COUNTIF('31'!$D$4:$D$45,X13)</x:v>
      </x:c>
      <x:c r="E8030" s="468" t="str">
        <x:v>Rumus sumber</x:v>
      </x:c>
      <x:c r="F8030" s="468" t="str">
        <x:v>13 September 2026 19.01 WIB</x:v>
      </x:c>
    </x:row>
    <x:row r="8031">
      <x:c r="A8031" s="468" t="str">
        <x:v>Resume Karyawan KPI</x:v>
      </x:c>
      <x:c r="B8031" s="468" t="str">
        <x:v>Z13</x:v>
      </x:c>
      <x:c r="C8031" s="468"/>
      <x:c r="D8031" s="468" t="str">
        <x:v>=Y13+(18-ROW())/100000</x:v>
      </x:c>
      <x:c r="E8031" s="468" t="str">
        <x:v>Rumus sumber</x:v>
      </x:c>
      <x:c r="F8031" s="468" t="str">
        <x:v>13 September 2026 19.01 WIB</x:v>
      </x:c>
    </x:row>
    <x:row r="8032">
      <x:c r="A8032" s="468" t="str">
        <x:v>Resume Karyawan KPI</x:v>
      </x:c>
      <x:c r="B8032" s="468" t="str">
        <x:v>AC13</x:v>
      </x:c>
      <x:c r="C8032" s="468" t="str">
        <x:v>=COUNTIF('1'!$O$57:$O$60,AA13)+COUNTIF('2'!$O$57:$O$60,AA13)+COUNTIF('3'!$O$35:$O$38,AA13)+COUNTIF('4'!$O$33:$O$36,AA13)+COUNTIF('5'!$O$28:$O$31,AA13)+COUNTIF('6'!$O$30:$O$33,AA13)+COUNTIF('7'!$O$23:$O$26,AA13)+COUNTIF('8'!$O$69:$O$72,AA13)+COUNTIF('9'!$O$65:$O$68,AA13)+COUNTIF('10'!$O$23:$O$26,AA13)+COUNTIF('11'!$O$27:$O$30,AA13)+COUNTIF('12'!$O$27:$O$30,AA13)+COUNTIF('13'!$O$24:$O$27,AA13)+COUNTIF('14'!$O$30:$O$33,AA13)+COUNTIF('15'!$O$29:$O$32,AA13)+COUNTIF('16'!$O$25:$O$28,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D8032" s="468" t="str">
        <x:v>=COUNTIF('1'!$O$57:$O$60,AA13)+COUNTIF('2'!$O$57:$O$60,AA13)+COUNTIF('3'!$O$35:$O$38,AA13)+COUNTIF('4'!$O$33:$O$36,AA13)+COUNTIF('5'!$O$28:$O$31,AA13)+COUNTIF('6'!$O$30:$O$33,AA13)+COUNTIF('7'!$O$23:$O$26,AA13)+COUNTIF('8'!$O$69:$O$72,AA13)+COUNTIF('9'!$O$65:$O$68,AA13)+COUNTIF('10'!$O$23:$O$26,AA13)+COUNTIF('11'!$O$27:$O$30,AA13)+COUNTIF('12'!$O$28:$O$31,AA13)+COUNTIF('13'!$O$29:$O$32,AA13)+COUNTIF('14'!$O$30:$O$33,AA13)+COUNTIF('15'!$O$29:$O$32,AA13)+COUNTIF('16'!$O$25:$O$28,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E8032" s="468" t="str">
        <x:v>Rumus sumber</x:v>
      </x:c>
      <x:c r="F8032" s="468" t="str">
        <x:v>13 September 2026 19.01 WIB</x:v>
      </x:c>
    </x:row>
    <x:row r="8033">
      <x:c r="A8033" s="468" t="str">
        <x:v>Resume Karyawan KPI</x:v>
      </x:c>
      <x:c r="B8033" s="468" t="str">
        <x:v>AD13</x:v>
      </x:c>
      <x:c r="C8033" s="468"/>
      <x:c r="D8033" s="468" t="str">
        <x:v>=AC13+(16-ROW())/100000</x:v>
      </x:c>
      <x:c r="E8033" s="468" t="str">
        <x:v>Rumus sumber</x:v>
      </x:c>
      <x:c r="F8033" s="468" t="str">
        <x:v>13 September 2026 19.01 WIB</x:v>
      </x:c>
    </x:row>
    <x:row r="8034">
      <x:c r="A8034" s="468" t="str">
        <x:v>Resume Karyawan KPI</x:v>
      </x:c>
      <x:c r="B8034" s="468" t="str">
        <x:v>AM13</x:v>
      </x:c>
      <x:c r="C8034"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$34:$AG$39,AK13,'12'!$AF$34:$AF$39,1)+COUNTIFS('13'!$AG$31:$AG$36,AK13,'13'!$AF$31:$AF$36,1)+COUNTIFS('14'!$AG$37:$AG$42,AK13,'14'!$AF$37:$AF$42,1)+COUNTIFS('15'!$AG$36:$AG$41,AK13,'15'!$AF$36:$AF$41,1)+COUNTIFS('16'!$AG$32:$AG$37,AK13,'16'!$AF$32:$AF$37,1)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D8034"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$36:$AG$41,AK13,'13'!$AF$36:$AF$41,1)+COUNTIFS('14'!$AG$37:$AG$42,AK13,'14'!$AF$37:$AF$42,1)+COUNTIFS('15'!$AG$36:$AG$41,AK13,'15'!$AF$36:$AF$41,1)+COUNTIFS('16'!$AG$32:$AG$37,AK13,'16'!$AF$32:$AF$37,1)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E8034" s="468" t="str">
        <x:v>Rumus sumber</x:v>
      </x:c>
      <x:c r="F8034" s="468" t="str">
        <x:v>13 September 2026 19.01 WIB</x:v>
      </x:c>
    </x:row>
    <x:row r="8035">
      <x:c r="A8035" s="468" t="str">
        <x:v>Resume Karyawan KPI</x:v>
      </x:c>
      <x:c r="B8035" s="468" t="str">
        <x:v>AO13</x:v>
      </x:c>
      <x:c r="C8035"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$34:$L$39,'12'!$AG$34:$AG$39,AK13,'12'!$AF$34:$AF$39,1)+SUMIFS('13'!$L$31:$L$36,'13'!$AG$31:$AG$36,AK13,'13'!$AF$31:$AF$36,1)+SUMIFS('14'!$L$37:$L$42,'14'!$AG$37:$AG$42,AK13,'14'!$AF$37:$AF$42,1)+SUMIFS('15'!$L$36:$L$41,'15'!$AG$36:$AG$41,AK13,'15'!$AF$36:$AF$41,1)+SUMIFS('16'!$L$32:$L$37,'16'!$AG$32:$AG$37,AK13,'16'!$AF$32:$AF$37,1)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D8035"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$36:$L$41,'13'!$AG$36:$AG$41,AK13,'13'!$AF$36:$AF$41,1)+SUMIFS('14'!$L$37:$L$42,'14'!$AG$37:$AG$42,AK13,'14'!$AF$37:$AF$42,1)+SUMIFS('15'!$L$36:$L$41,'15'!$AG$36:$AG$41,AK13,'15'!$AF$36:$AF$41,1)+SUMIFS('16'!$L$32:$L$37,'16'!$AG$32:$AG$37,AK13,'16'!$AF$32:$AF$37,1)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E8035" s="468" t="str">
        <x:v>Rumus sumber</x:v>
      </x:c>
      <x:c r="F8035" s="468" t="str">
        <x:v>13 September 2026 19.01 WIB</x:v>
      </x:c>
    </x:row>
    <x:row r="8036">
      <x:c r="A8036" s="468" t="str">
        <x:v>Resume Karyawan KPI</x:v>
      </x:c>
      <x:c r="B8036" s="468" t="str">
        <x:v>AP13</x:v>
      </x:c>
      <x:c r="C8036"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$34:$M$39,'12'!$AG$34:$AG$39,AK13,'12'!$AF$34:$AF$39,1)+SUMIFS('13'!$M$31:$M$36,'13'!$AG$31:$AG$36,AK13,'13'!$AF$31:$AF$36,1)+SUMIFS('14'!$M$37:$M$42,'14'!$AG$37:$AG$42,AK13,'14'!$AF$37:$AF$42,1)+SUMIFS('15'!$M$36:$M$41,'15'!$AG$36:$AG$41,AK13,'15'!$AF$36:$AF$41,1)+SUMIFS('16'!$M$32:$M$37,'16'!$AG$32:$AG$37,AK13,'16'!$AF$32:$AF$37,1)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D8036"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$36:$M$41,'13'!$AG$36:$AG$41,AK13,'13'!$AF$36:$AF$41,1)+SUMIFS('14'!$M$37:$M$42,'14'!$AG$37:$AG$42,AK13,'14'!$AF$37:$AF$42,1)+SUMIFS('15'!$M$36:$M$41,'15'!$AG$36:$AG$41,AK13,'15'!$AF$36:$AF$41,1)+SUMIFS('16'!$M$32:$M$37,'16'!$AG$32:$AG$37,AK13,'16'!$AF$32:$AF$37,1)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E8036" s="468" t="str">
        <x:v>Rumus sumber</x:v>
      </x:c>
      <x:c r="F8036" s="468" t="str">
        <x:v>13 September 2026 19.01 WIB</x:v>
      </x:c>
    </x:row>
    <x:row r="8037">
      <x:c r="A8037" s="468" t="str">
        <x:v>Resume Karyawan KPI</x:v>
      </x:c>
      <x:c r="B8037" s="468" t="str">
        <x:v>AQ13</x:v>
      </x:c>
      <x:c r="C8037"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$34:$N$39,'12'!$AG$34:$AG$39,AK13,'12'!$AF$34:$AF$39,1)+SUMIFS('13'!$N$31:$N$36,'13'!$AG$31:$AG$36,AK13,'13'!$AF$31:$AF$36,1)+SUMIFS('14'!$N$37:$N$42,'14'!$AG$37:$AG$42,AK13,'14'!$AF$37:$AF$42,1)+SUMIFS('15'!$N$36:$N$41,'15'!$AG$36:$AG$41,AK13,'15'!$AF$36:$AF$41,1)+SUMIFS('16'!$N$32:$N$37,'16'!$AG$32:$AG$37,AK13,'16'!$AF$32:$AF$37,1)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D8037"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$36:$N$41,'13'!$AG$36:$AG$41,AK13,'13'!$AF$36:$AF$41,1)+SUMIFS('14'!$N$37:$N$42,'14'!$AG$37:$AG$42,AK13,'14'!$AF$37:$AF$42,1)+SUMIFS('15'!$N$36:$N$41,'15'!$AG$36:$AG$41,AK13,'15'!$AF$36:$AF$41,1)+SUMIFS('16'!$N$32:$N$37,'16'!$AG$32:$AG$37,AK13,'16'!$AF$32:$AF$37,1)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E8037" s="468" t="str">
        <x:v>Rumus sumber</x:v>
      </x:c>
      <x:c r="F8037" s="468" t="str">
        <x:v>13 September 2026 19.01 WIB</x:v>
      </x:c>
    </x:row>
    <x:row r="8038">
      <x:c r="A8038" s="468" t="str">
        <x:v>Resume Karyawan KPI</x:v>
      </x:c>
      <x:c r="B8038" s="468" t="str">
        <x:v>AR13</x:v>
      </x:c>
      <x:c r="C8038"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$34:$O$39,'12'!$AG$34:$AG$39,AK13,'12'!$AF$34:$AF$39,1)+SUMIFS('13'!$O$31:$O$36,'13'!$AG$31:$AG$36,AK13,'13'!$AF$31:$AF$36,1)+SUMIFS('14'!$O$37:$O$42,'14'!$AG$37:$AG$42,AK13,'14'!$AF$37:$AF$42,1)+SUMIFS('15'!$O$36:$O$41,'15'!$AG$36:$AG$41,AK13,'15'!$AF$36:$AF$41,1)+SUMIFS('16'!$O$32:$O$37,'16'!$AG$32:$AG$37,AK13,'16'!$AF$32:$AF$37,1)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D8038"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$36:$O$41,'13'!$AG$36:$AG$41,AK13,'13'!$AF$36:$AF$41,1)+SUMIFS('14'!$O$37:$O$42,'14'!$AG$37:$AG$42,AK13,'14'!$AF$37:$AF$42,1)+SUMIFS('15'!$O$36:$O$41,'15'!$AG$36:$AG$41,AK13,'15'!$AF$36:$AF$41,1)+SUMIFS('16'!$O$32:$O$37,'16'!$AG$32:$AG$37,AK13,'16'!$AF$32:$AF$37,1)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E8038" s="468" t="str">
        <x:v>Rumus sumber</x:v>
      </x:c>
      <x:c r="F8038" s="468" t="str">
        <x:v>13 September 2026 19.01 WIB</x:v>
      </x:c>
    </x:row>
    <x:row r="8039">
      <x:c r="A8039" s="468" t="str">
        <x:v>Resume Karyawan KPI</x:v>
      </x:c>
      <x:c r="B8039" s="468" t="str">
        <x:v>AS13</x:v>
      </x:c>
      <x:c r="C8039"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$34:$P$39,'12'!$AG$34:$AG$39,AK13,'12'!$AF$34:$AF$39,1)+SUMIFS('13'!$P$31:$P$36,'13'!$AG$31:$AG$36,AK13,'13'!$AF$31:$AF$36,1)+SUMIFS('14'!$P$37:$P$42,'14'!$AG$37:$AG$42,AK13,'14'!$AF$37:$AF$42,1)+SUMIFS('15'!$P$36:$P$41,'15'!$AG$36:$AG$41,AK13,'15'!$AF$36:$AF$41,1)+SUMIFS('16'!$P$32:$P$37,'16'!$AG$32:$AG$37,AK13,'16'!$AF$32:$AF$37,1)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D8039"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$36:$P$41,'13'!$AG$36:$AG$41,AK13,'13'!$AF$36:$AF$41,1)+SUMIFS('14'!$P$37:$P$42,'14'!$AG$37:$AG$42,AK13,'14'!$AF$37:$AF$42,1)+SUMIFS('15'!$P$36:$P$41,'15'!$AG$36:$AG$41,AK13,'15'!$AF$36:$AF$41,1)+SUMIFS('16'!$P$32:$P$37,'16'!$AG$32:$AG$37,AK13,'16'!$AF$32:$AF$37,1)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E8039" s="468" t="str">
        <x:v>Rumus sumber</x:v>
      </x:c>
      <x:c r="F8039" s="468" t="str">
        <x:v>13 September 2026 19.01 WIB</x:v>
      </x:c>
    </x:row>
    <x:row r="8040">
      <x:c r="A8040" s="468" t="str">
        <x:v>Resume Karyawan KPI</x:v>
      </x:c>
      <x:c r="B8040" s="468" t="str">
        <x:v>BG13</x:v>
      </x:c>
      <x:c r="C8040" s="468" t="str">
        <x:v>=IF(COUNTIFS('12'!$AG$34:$AG$39,$AK13,'12'!$AF$34:$AF$39,1)=0,"",SUMIFS('12'!$AC$34:$AC$39,'12'!$AG$34:$AG$39,$AK13,'12'!$AF$34:$AF$39,1)/COUNTIFS('12'!$AG$34:$AG$39,$AK13,'12'!$AF$34:$AF$39,1))</x:v>
      </x:c>
      <x:c r="D8040" s="468" t="str">
        <x:v>=IF(COUNTIFS('12'!$AG$35:$AG$40,$AK13,'12'!$AF$35:$AF$40,1)=0,"",SUMIFS('12'!$AC$35:$AC$40,'12'!$AG$35:$AG$40,$AK13,'12'!$AF$35:$AF$40,1)/COUNTIFS('12'!$AG$35:$AG$40,$AK13,'12'!$AF$35:$AF$40,1))</x:v>
      </x:c>
      <x:c r="E8040" s="468" t="str">
        <x:v>Rumus sumber</x:v>
      </x:c>
      <x:c r="F8040" s="468" t="str">
        <x:v>13 September 2026 19.01 WIB</x:v>
      </x:c>
    </x:row>
    <x:row r="8041">
      <x:c r="A8041" s="468" t="str">
        <x:v>Resume Karyawan KPI</x:v>
      </x:c>
      <x:c r="B8041" s="468" t="str">
        <x:v>BH13</x:v>
      </x:c>
      <x:c r="C8041" s="468" t="str">
        <x:v>=IF(COUNTIFS('13'!$AG$31:$AG$36,$AK13,'13'!$AF$31:$AF$36,1)=0,"",SUMIFS('13'!$AC$31:$AC$36,'13'!$AG$31:$AG$36,$AK13,'13'!$AF$31:$AF$36,1)/COUNTIFS('13'!$AG$31:$AG$36,$AK13,'13'!$AF$31:$AF$36,1))</x:v>
      </x:c>
      <x:c r="D8041" s="468" t="str">
        <x:v>=IF(COUNTIFS('13'!$AG$36:$AG$41,$AK13,'13'!$AF$36:$AF$41,1)=0,"",SUMIFS('13'!$AC$36:$AC$41,'13'!$AG$36:$AG$41,$AK13,'13'!$AF$36:$AF$41,1)/COUNTIFS('13'!$AG$36:$AG$41,$AK13,'13'!$AF$36:$AF$41,1))</x:v>
      </x:c>
      <x:c r="E8041" s="468" t="str">
        <x:v>Rumus sumber</x:v>
      </x:c>
      <x:c r="F8041" s="468" t="str">
        <x:v>13 September 2026 19.01 WIB</x:v>
      </x:c>
    </x:row>
    <x:row r="8042">
      <x:c r="A8042" s="468" t="str">
        <x:v>Resume Karyawan KPI</x:v>
      </x:c>
      <x:c r="B8042" s="468" t="str">
        <x:v>B14</x:v>
      </x:c>
      <x:c r="C8042" s="468"/>
      <x:c r="D8042" s="468" t="str">
        <x:v>=IF(A14="","",INDEX($X$5:$X$17,MATCH(LARGE($Z$5:$Z$17,A14),$Z$5:$Z$17,0)))</x:v>
      </x:c>
      <x:c r="E8042" s="468" t="str">
        <x:v>Rumus sumber</x:v>
      </x:c>
      <x:c r="F8042" s="468" t="str">
        <x:v>13 September 2026 19.01 WIB</x:v>
      </x:c>
    </x:row>
    <x:row r="8043">
      <x:c r="A8043" s="468" t="str">
        <x:v>Resume Karyawan KPI</x:v>
      </x:c>
      <x:c r="B8043" s="468" t="str">
        <x:v>C14</x:v>
      </x:c>
      <x:c r="C8043" s="468" t="n">
        <x:v>1</x:v>
      </x:c>
      <x:c r="D8043" s="468" t="n">
        <x:v>2</x:v>
      </x:c>
      <x:c r="E8043" s="468" t="str">
        <x:v>Nilai sumber</x:v>
      </x:c>
      <x:c r="F8043" s="468" t="str">
        <x:v>13 September 2026 19.01 WIB</x:v>
      </x:c>
    </x:row>
    <x:row r="8044">
      <x:c r="A8044" s="468" t="str">
        <x:v>Resume Karyawan KPI</x:v>
      </x:c>
      <x:c r="B8044" s="468" t="str">
        <x:v>C14</x:v>
      </x:c>
      <x:c r="C8044" s="468"/>
      <x:c r="D8044" s="468" t="str">
        <x:v>=IF(B14="","",INDEX($Y$5:$Y$17,MATCH(B14,$X$5:$X$17,0)))</x:v>
      </x:c>
      <x:c r="E8044" s="468" t="str">
        <x:v>Rumus sumber</x:v>
      </x:c>
      <x:c r="F8044" s="468" t="str">
        <x:v>13 September 2026 19.01 WIB</x:v>
      </x:c>
    </x:row>
    <x:row r="8045">
      <x:c r="A8045" s="468" t="str">
        <x:v>Resume Karyawan KPI</x:v>
      </x:c>
      <x:c r="B8045" s="468" t="str">
        <x:v>D14</x:v>
      </x:c>
      <x:c r="C8045" s="468" t="n">
        <x:v>0.002906976744</x:v>
      </x:c>
      <x:c r="D8045" s="468" t="n">
        <x:v>0.005141388175</x:v>
      </x:c>
      <x:c r="E8045" s="468" t="str">
        <x:v>Nilai sumber</x:v>
      </x:c>
      <x:c r="F8045" s="468" t="str">
        <x:v>13 September 2026 19.01 WIB</x:v>
      </x:c>
    </x:row>
    <x:row r="8046">
      <x:c r="A8046" s="468" t="str">
        <x:v>Resume Karyawan KPI</x:v>
      </x:c>
      <x:c r="B8046" s="468" t="str">
        <x:v>D14</x:v>
      </x:c>
      <x:c r="C8046" s="468"/>
      <x:c r="D8046" s="468" t="str">
        <x:v>=IF(C14="","",C14/$C$19)</x:v>
      </x:c>
      <x:c r="E8046" s="468" t="str">
        <x:v>Rumus sumber</x:v>
      </x:c>
      <x:c r="F8046" s="468" t="str">
        <x:v>13 September 2026 19.01 WIB</x:v>
      </x:c>
    </x:row>
    <x:row r="8047">
      <x:c r="A8047" s="468" t="str">
        <x:v>Resume Karyawan KPI</x:v>
      </x:c>
      <x:c r="B8047" s="468" t="str">
        <x:v>E14</x:v>
      </x:c>
      <x:c r="C8047" s="468"/>
      <x:c r="D8047" s="468" t="str">
        <x:v>=IF(D14="","",SUM($D$6:D14))</x:v>
      </x:c>
      <x:c r="E8047" s="468" t="str">
        <x:v>Rumus sumber</x:v>
      </x:c>
      <x:c r="F8047" s="468" t="str">
        <x:v>13 September 2026 19.01 WIB</x:v>
      </x:c>
    </x:row>
    <x:row r="8048">
      <x:c r="A8048" s="468" t="str">
        <x:v>Resume Karyawan KPI</x:v>
      </x:c>
      <x:c r="B8048" s="468" t="str">
        <x:v>Y14</x:v>
      </x:c>
      <x:c r="C8048" s="468" t="n">
        <x:v>22</x:v>
      </x:c>
      <x:c r="D8048" s="468" t="n">
        <x:v>23</x:v>
      </x:c>
      <x:c r="E8048" s="468" t="str">
        <x:v>Nilai sumber</x:v>
      </x:c>
      <x:c r="F8048" s="468" t="str">
        <x:v>13 September 2026 19.01 WIB</x:v>
      </x:c>
    </x:row>
    <x:row r="8049">
      <x:c r="A8049" s="468" t="str">
        <x:v>Resume Karyawan KPI</x:v>
      </x:c>
      <x:c r="B8049" s="468" t="str">
        <x:v>Y14</x:v>
      </x:c>
      <x:c r="C8049" s="468" t="str">
        <x:v>=COUNTIF('1'!$D$4:$D$55,X14)+COUNTIF('2'!$D$4:$D$55,X14)+COUNTIF('3'!$D$4:$D$33,X14)+COUNTIF('4'!$D$4:$D$31,X14)+COUNTIF('5'!$D$4:$D$26,X14)+COUNTIF('6'!$D$4:$D$28,X14)+COUNTIF('7'!$D$4:$D$21,X14)+COUNTIF('8'!$D$4:$D$67,X14)+COUNTIF('9'!$D$4:$D$63,X14)+COUNTIF('10'!$D$4:$D$21,X14)+COUNTIF('11'!$D$4:$D$25,X14)+COUNTIF('12'!$D$4:$D$25,X14)+COUNTIF('13'!$D$4:$D$22,X14)+COUNTIF('14'!$D$4:$D$28,X14)+COUNTIF('15'!$D$4:$D$27,X14)+COUNTIF('16'!$D$4:$D$23,X14)+COUNTIF('17'!$D$4:$D$28,X14)+COUNTIF('18'!$D$4:$D$28,X14)+COUNTIF('19'!$D$4:$D$21,X14)+COUNTIF('20'!$D$4:$D$26,X14)+COUNTIF('21'!$D$4:$D$21,X14)+COUNTIF('22'!$D$4:$D$27,X14)+COUNTIF('23'!$D$4:$D$37,X14)+COUNTIF('24'!$D$4:$D$30,X14)+COUNTIF('25'!$D$4:$D$24,X14)+COUNTIF('26'!$D$4:$D$28,X14)+COUNTIF('27'!$D$4:$D$33,X14)+COUNTIF('28'!$D$4:$D$28,X14)+COUNTIF('29'!$D$4:$D$32,X14)+COUNTIF('30'!$D$4:$D$24,X14)+COUNTIF('31'!$D$4:$D$45,X14)</x:v>
      </x:c>
      <x:c r="D8049" s="468" t="str">
        <x:v>=COUNTIF('1'!$D$4:$D$55,X14)+COUNTIF('2'!$D$4:$D$55,X14)+COUNTIF('3'!$D$4:$D$33,X14)+COUNTIF('4'!$D$4:$D$31,X14)+COUNTIF('5'!$D$4:$D$26,X14)+COUNTIF('6'!$D$4:$D$28,X14)+COUNTIF('7'!$D$4:$D$21,X14)+COUNTIF('8'!$D$4:$D$67,X14)+COUNTIF('9'!$D$4:$D$63,X14)+COUNTIF('10'!$D$4:$D$21,X14)+COUNTIF('11'!$D$4:$D$25,X14)+COUNTIF('12'!$D$4:$D$26,X14)+COUNTIF('13'!$D$4:$D$27,X14)+COUNTIF('14'!$D$4:$D$28,X14)+COUNTIF('15'!$D$4:$D$27,X14)+COUNTIF('16'!$D$4:$D$23,X14)+COUNTIF('17'!$D$4:$D$28,X14)+COUNTIF('18'!$D$4:$D$28,X14)+COUNTIF('19'!$D$4:$D$21,X14)+COUNTIF('20'!$D$4:$D$26,X14)+COUNTIF('21'!$D$4:$D$21,X14)+COUNTIF('22'!$D$4:$D$27,X14)+COUNTIF('23'!$D$4:$D$37,X14)+COUNTIF('24'!$D$4:$D$30,X14)+COUNTIF('25'!$D$4:$D$24,X14)+COUNTIF('26'!$D$4:$D$28,X14)+COUNTIF('27'!$D$4:$D$33,X14)+COUNTIF('28'!$D$4:$D$28,X14)+COUNTIF('29'!$D$4:$D$32,X14)+COUNTIF('30'!$D$4:$D$24,X14)+COUNTIF('31'!$D$4:$D$45,X14)</x:v>
      </x:c>
      <x:c r="E8049" s="468" t="str">
        <x:v>Rumus sumber</x:v>
      </x:c>
      <x:c r="F8049" s="468" t="str">
        <x:v>13 September 2026 19.01 WIB</x:v>
      </x:c>
    </x:row>
    <x:row r="8050">
      <x:c r="A8050" s="468" t="str">
        <x:v>Resume Karyawan KPI</x:v>
      </x:c>
      <x:c r="B8050" s="468" t="str">
        <x:v>Z14</x:v>
      </x:c>
      <x:c r="C8050" s="468" t="n">
        <x:v>22.00004</x:v>
      </x:c>
      <x:c r="D8050" s="468" t="n">
        <x:v>23.00004</x:v>
      </x:c>
      <x:c r="E8050" s="468" t="str">
        <x:v>Nilai sumber</x:v>
      </x:c>
      <x:c r="F8050" s="468" t="str">
        <x:v>13 September 2026 19.01 WIB</x:v>
      </x:c>
    </x:row>
    <x:row r="8051">
      <x:c r="A8051" s="468" t="str">
        <x:v>Resume Karyawan KPI</x:v>
      </x:c>
      <x:c r="B8051" s="468" t="str">
        <x:v>Z14</x:v>
      </x:c>
      <x:c r="C8051" s="468"/>
      <x:c r="D8051" s="468" t="str">
        <x:v>=Y14+(18-ROW())/100000</x:v>
      </x:c>
      <x:c r="E8051" s="468" t="str">
        <x:v>Rumus sumber</x:v>
      </x:c>
      <x:c r="F8051" s="468" t="str">
        <x:v>13 September 2026 19.01 WIB</x:v>
      </x:c>
    </x:row>
    <x:row r="8052">
      <x:c r="A8052" s="468" t="str">
        <x:v>Resume Karyawan KPI</x:v>
      </x:c>
      <x:c r="B8052" s="468" t="str">
        <x:v>AC14</x:v>
      </x:c>
      <x:c r="C8052" s="468" t="str">
        <x:v>=COUNTIF('1'!$O$57:$O$60,AA14)+COUNTIF('2'!$O$57:$O$60,AA14)+COUNTIF('3'!$O$35:$O$38,AA14)+COUNTIF('4'!$O$33:$O$36,AA14)+COUNTIF('5'!$O$28:$O$31,AA14)+COUNTIF('6'!$O$30:$O$33,AA14)+COUNTIF('7'!$O$23:$O$26,AA14)+COUNTIF('8'!$O$69:$O$72,AA14)+COUNTIF('9'!$O$65:$O$68,AA14)+COUNTIF('10'!$O$23:$O$26,AA14)+COUNTIF('11'!$O$27:$O$30,AA14)+COUNTIF('12'!$O$27:$O$30,AA14)+COUNTIF('13'!$O$24:$O$27,AA14)+COUNTIF('14'!$O$30:$O$33,AA14)+COUNTIF('15'!$O$29:$O$32,AA14)+COUNTIF('16'!$O$25:$O$28,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D8052" s="468" t="str">
        <x:v>=COUNTIF('1'!$O$57:$O$60,AA14)+COUNTIF('2'!$O$57:$O$60,AA14)+COUNTIF('3'!$O$35:$O$38,AA14)+COUNTIF('4'!$O$33:$O$36,AA14)+COUNTIF('5'!$O$28:$O$31,AA14)+COUNTIF('6'!$O$30:$O$33,AA14)+COUNTIF('7'!$O$23:$O$26,AA14)+COUNTIF('8'!$O$69:$O$72,AA14)+COUNTIF('9'!$O$65:$O$68,AA14)+COUNTIF('10'!$O$23:$O$26,AA14)+COUNTIF('11'!$O$27:$O$30,AA14)+COUNTIF('12'!$O$28:$O$31,AA14)+COUNTIF('13'!$O$29:$O$32,AA14)+COUNTIF('14'!$O$30:$O$33,AA14)+COUNTIF('15'!$O$29:$O$32,AA14)+COUNTIF('16'!$O$25:$O$28,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E8052" s="468" t="str">
        <x:v>Rumus sumber</x:v>
      </x:c>
      <x:c r="F8052" s="468" t="str">
        <x:v>13 September 2026 19.01 WIB</x:v>
      </x:c>
    </x:row>
    <x:row r="8053">
      <x:c r="A8053" s="468" t="str">
        <x:v>Resume Karyawan KPI</x:v>
      </x:c>
      <x:c r="B8053" s="468" t="str">
        <x:v>AD14</x:v>
      </x:c>
      <x:c r="C8053" s="468"/>
      <x:c r="D8053" s="468" t="str">
        <x:v>=AC14+(16-ROW())/100000</x:v>
      </x:c>
      <x:c r="E8053" s="468" t="str">
        <x:v>Rumus sumber</x:v>
      </x:c>
      <x:c r="F8053" s="468" t="str">
        <x:v>13 September 2026 19.01 WIB</x:v>
      </x:c>
    </x:row>
    <x:row r="8054">
      <x:c r="A8054" s="468" t="str">
        <x:v>Resume Karyawan KPI</x:v>
      </x:c>
      <x:c r="B8054" s="468" t="str">
        <x:v>AM14</x:v>
      </x:c>
      <x:c r="C8054"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$34:$AG$39,AK14,'12'!$AF$34:$AF$39,1)+COUNTIFS('13'!$AG$31:$AG$36,AK14,'13'!$AF$31:$AF$36,1)+COUNTIFS('14'!$AG$37:$AG$42,AK14,'14'!$AF$37:$AF$42,1)+COUNTIFS('15'!$AG$36:$AG$41,AK14,'15'!$AF$36:$AF$41,1)+COUNTIFS('16'!$AG$32:$AG$37,AK14,'16'!$AF$32:$AF$37,1)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D8054"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$36:$AG$41,AK14,'13'!$AF$36:$AF$41,1)+COUNTIFS('14'!$AG$37:$AG$42,AK14,'14'!$AF$37:$AF$42,1)+COUNTIFS('15'!$AG$36:$AG$41,AK14,'15'!$AF$36:$AF$41,1)+COUNTIFS('16'!$AG$32:$AG$37,AK14,'16'!$AF$32:$AF$37,1)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E8054" s="468" t="str">
        <x:v>Rumus sumber</x:v>
      </x:c>
      <x:c r="F8054" s="468" t="str">
        <x:v>13 September 2026 19.01 WIB</x:v>
      </x:c>
    </x:row>
    <x:row r="8055">
      <x:c r="A8055" s="468" t="str">
        <x:v>Resume Karyawan KPI</x:v>
      </x:c>
      <x:c r="B8055" s="468" t="str">
        <x:v>AO14</x:v>
      </x:c>
      <x:c r="C8055"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$34:$L$39,'12'!$AG$34:$AG$39,AK14,'12'!$AF$34:$AF$39,1)+SUMIFS('13'!$L$31:$L$36,'13'!$AG$31:$AG$36,AK14,'13'!$AF$31:$AF$36,1)+SUMIFS('14'!$L$37:$L$42,'14'!$AG$37:$AG$42,AK14,'14'!$AF$37:$AF$42,1)+SUMIFS('15'!$L$36:$L$41,'15'!$AG$36:$AG$41,AK14,'15'!$AF$36:$AF$41,1)+SUMIFS('16'!$L$32:$L$37,'16'!$AG$32:$AG$37,AK14,'16'!$AF$32:$AF$37,1)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D8055"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$36:$L$41,'13'!$AG$36:$AG$41,AK14,'13'!$AF$36:$AF$41,1)+SUMIFS('14'!$L$37:$L$42,'14'!$AG$37:$AG$42,AK14,'14'!$AF$37:$AF$42,1)+SUMIFS('15'!$L$36:$L$41,'15'!$AG$36:$AG$41,AK14,'15'!$AF$36:$AF$41,1)+SUMIFS('16'!$L$32:$L$37,'16'!$AG$32:$AG$37,AK14,'16'!$AF$32:$AF$37,1)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E8055" s="468" t="str">
        <x:v>Rumus sumber</x:v>
      </x:c>
      <x:c r="F8055" s="468" t="str">
        <x:v>13 September 2026 19.01 WIB</x:v>
      </x:c>
    </x:row>
    <x:row r="8056">
      <x:c r="A8056" s="468" t="str">
        <x:v>Resume Karyawan KPI</x:v>
      </x:c>
      <x:c r="B8056" s="468" t="str">
        <x:v>AP14</x:v>
      </x:c>
      <x:c r="C8056"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$34:$M$39,'12'!$AG$34:$AG$39,AK14,'12'!$AF$34:$AF$39,1)+SUMIFS('13'!$M$31:$M$36,'13'!$AG$31:$AG$36,AK14,'13'!$AF$31:$AF$36,1)+SUMIFS('14'!$M$37:$M$42,'14'!$AG$37:$AG$42,AK14,'14'!$AF$37:$AF$42,1)+SUMIFS('15'!$M$36:$M$41,'15'!$AG$36:$AG$41,AK14,'15'!$AF$36:$AF$41,1)+SUMIFS('16'!$M$32:$M$37,'16'!$AG$32:$AG$37,AK14,'16'!$AF$32:$AF$37,1)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D8056"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$36:$M$41,'13'!$AG$36:$AG$41,AK14,'13'!$AF$36:$AF$41,1)+SUMIFS('14'!$M$37:$M$42,'14'!$AG$37:$AG$42,AK14,'14'!$AF$37:$AF$42,1)+SUMIFS('15'!$M$36:$M$41,'15'!$AG$36:$AG$41,AK14,'15'!$AF$36:$AF$41,1)+SUMIFS('16'!$M$32:$M$37,'16'!$AG$32:$AG$37,AK14,'16'!$AF$32:$AF$37,1)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E8056" s="468" t="str">
        <x:v>Rumus sumber</x:v>
      </x:c>
      <x:c r="F8056" s="468" t="str">
        <x:v>13 September 2026 19.01 WIB</x:v>
      </x:c>
    </x:row>
    <x:row r="8057">
      <x:c r="A8057" s="468" t="str">
        <x:v>Resume Karyawan KPI</x:v>
      </x:c>
      <x:c r="B8057" s="468" t="str">
        <x:v>AQ14</x:v>
      </x:c>
      <x:c r="C8057"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$34:$N$39,'12'!$AG$34:$AG$39,AK14,'12'!$AF$34:$AF$39,1)+SUMIFS('13'!$N$31:$N$36,'13'!$AG$31:$AG$36,AK14,'13'!$AF$31:$AF$36,1)+SUMIFS('14'!$N$37:$N$42,'14'!$AG$37:$AG$42,AK14,'14'!$AF$37:$AF$42,1)+SUMIFS('15'!$N$36:$N$41,'15'!$AG$36:$AG$41,AK14,'15'!$AF$36:$AF$41,1)+SUMIFS('16'!$N$32:$N$37,'16'!$AG$32:$AG$37,AK14,'16'!$AF$32:$AF$37,1)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D8057"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$36:$N$41,'13'!$AG$36:$AG$41,AK14,'13'!$AF$36:$AF$41,1)+SUMIFS('14'!$N$37:$N$42,'14'!$AG$37:$AG$42,AK14,'14'!$AF$37:$AF$42,1)+SUMIFS('15'!$N$36:$N$41,'15'!$AG$36:$AG$41,AK14,'15'!$AF$36:$AF$41,1)+SUMIFS('16'!$N$32:$N$37,'16'!$AG$32:$AG$37,AK14,'16'!$AF$32:$AF$37,1)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E8057" s="468" t="str">
        <x:v>Rumus sumber</x:v>
      </x:c>
      <x:c r="F8057" s="468" t="str">
        <x:v>13 September 2026 19.01 WIB</x:v>
      </x:c>
    </x:row>
    <x:row r="8058">
      <x:c r="A8058" s="468" t="str">
        <x:v>Resume Karyawan KPI</x:v>
      </x:c>
      <x:c r="B8058" s="468" t="str">
        <x:v>AR14</x:v>
      </x:c>
      <x:c r="C8058"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$34:$O$39,'12'!$AG$34:$AG$39,AK14,'12'!$AF$34:$AF$39,1)+SUMIFS('13'!$O$31:$O$36,'13'!$AG$31:$AG$36,AK14,'13'!$AF$31:$AF$36,1)+SUMIFS('14'!$O$37:$O$42,'14'!$AG$37:$AG$42,AK14,'14'!$AF$37:$AF$42,1)+SUMIFS('15'!$O$36:$O$41,'15'!$AG$36:$AG$41,AK14,'15'!$AF$36:$AF$41,1)+SUMIFS('16'!$O$32:$O$37,'16'!$AG$32:$AG$37,AK14,'16'!$AF$32:$AF$37,1)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D8058"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$36:$O$41,'13'!$AG$36:$AG$41,AK14,'13'!$AF$36:$AF$41,1)+SUMIFS('14'!$O$37:$O$42,'14'!$AG$37:$AG$42,AK14,'14'!$AF$37:$AF$42,1)+SUMIFS('15'!$O$36:$O$41,'15'!$AG$36:$AG$41,AK14,'15'!$AF$36:$AF$41,1)+SUMIFS('16'!$O$32:$O$37,'16'!$AG$32:$AG$37,AK14,'16'!$AF$32:$AF$37,1)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E8058" s="468" t="str">
        <x:v>Rumus sumber</x:v>
      </x:c>
      <x:c r="F8058" s="468" t="str">
        <x:v>13 September 2026 19.01 WIB</x:v>
      </x:c>
    </x:row>
    <x:row r="8059">
      <x:c r="A8059" s="468" t="str">
        <x:v>Resume Karyawan KPI</x:v>
      </x:c>
      <x:c r="B8059" s="468" t="str">
        <x:v>AS14</x:v>
      </x:c>
      <x:c r="C8059"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$34:$P$39,'12'!$AG$34:$AG$39,AK14,'12'!$AF$34:$AF$39,1)+SUMIFS('13'!$P$31:$P$36,'13'!$AG$31:$AG$36,AK14,'13'!$AF$31:$AF$36,1)+SUMIFS('14'!$P$37:$P$42,'14'!$AG$37:$AG$42,AK14,'14'!$AF$37:$AF$42,1)+SUMIFS('15'!$P$36:$P$41,'15'!$AG$36:$AG$41,AK14,'15'!$AF$36:$AF$41,1)+SUMIFS('16'!$P$32:$P$37,'16'!$AG$32:$AG$37,AK14,'16'!$AF$32:$AF$37,1)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D8059"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$36:$P$41,'13'!$AG$36:$AG$41,AK14,'13'!$AF$36:$AF$41,1)+SUMIFS('14'!$P$37:$P$42,'14'!$AG$37:$AG$42,AK14,'14'!$AF$37:$AF$42,1)+SUMIFS('15'!$P$36:$P$41,'15'!$AG$36:$AG$41,AK14,'15'!$AF$36:$AF$41,1)+SUMIFS('16'!$P$32:$P$37,'16'!$AG$32:$AG$37,AK14,'16'!$AF$32:$AF$37,1)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E8059" s="468" t="str">
        <x:v>Rumus sumber</x:v>
      </x:c>
      <x:c r="F8059" s="468" t="str">
        <x:v>13 September 2026 19.01 WIB</x:v>
      </x:c>
    </x:row>
    <x:row r="8060">
      <x:c r="A8060" s="468" t="str">
        <x:v>Resume Karyawan KPI</x:v>
      </x:c>
      <x:c r="B8060" s="468" t="str">
        <x:v>BG14</x:v>
      </x:c>
      <x:c r="C8060" s="468" t="str">
        <x:v>=IF(COUNTIFS('12'!$AG$34:$AG$39,$AK14,'12'!$AF$34:$AF$39,1)=0,"",SUMIFS('12'!$AC$34:$AC$39,'12'!$AG$34:$AG$39,$AK14,'12'!$AF$34:$AF$39,1)/COUNTIFS('12'!$AG$34:$AG$39,$AK14,'12'!$AF$34:$AF$39,1))</x:v>
      </x:c>
      <x:c r="D8060" s="468" t="str">
        <x:v>=IF(COUNTIFS('12'!$AG$35:$AG$40,$AK14,'12'!$AF$35:$AF$40,1)=0,"",SUMIFS('12'!$AC$35:$AC$40,'12'!$AG$35:$AG$40,$AK14,'12'!$AF$35:$AF$40,1)/COUNTIFS('12'!$AG$35:$AG$40,$AK14,'12'!$AF$35:$AF$40,1))</x:v>
      </x:c>
      <x:c r="E8060" s="468" t="str">
        <x:v>Rumus sumber</x:v>
      </x:c>
      <x:c r="F8060" s="468" t="str">
        <x:v>13 September 2026 19.01 WIB</x:v>
      </x:c>
    </x:row>
    <x:row r="8061">
      <x:c r="A8061" s="468" t="str">
        <x:v>Resume Karyawan KPI</x:v>
      </x:c>
      <x:c r="B8061" s="468" t="str">
        <x:v>BH14</x:v>
      </x:c>
      <x:c r="C8061" s="468" t="str">
        <x:v>=IF(COUNTIFS('13'!$AG$31:$AG$36,$AK14,'13'!$AF$31:$AF$36,1)=0,"",SUMIFS('13'!$AC$31:$AC$36,'13'!$AG$31:$AG$36,$AK14,'13'!$AF$31:$AF$36,1)/COUNTIFS('13'!$AG$31:$AG$36,$AK14,'13'!$AF$31:$AF$36,1))</x:v>
      </x:c>
      <x:c r="D8061" s="468" t="str">
        <x:v>=IF(COUNTIFS('13'!$AG$36:$AG$41,$AK14,'13'!$AF$36:$AF$41,1)=0,"",SUMIFS('13'!$AC$36:$AC$41,'13'!$AG$36:$AG$41,$AK14,'13'!$AF$36:$AF$41,1)/COUNTIFS('13'!$AG$36:$AG$41,$AK14,'13'!$AF$36:$AF$41,1))</x:v>
      </x:c>
      <x:c r="E8061" s="468" t="str">
        <x:v>Rumus sumber</x:v>
      </x:c>
      <x:c r="F8061" s="468" t="str">
        <x:v>13 September 2026 19.01 WIB</x:v>
      </x:c>
    </x:row>
    <x:row r="8062">
      <x:c r="A8062" s="468" t="str">
        <x:v>Resume Karyawan KPI</x:v>
      </x:c>
      <x:c r="B8062" s="468" t="str">
        <x:v>Y15</x:v>
      </x:c>
      <x:c r="C8062" s="468" t="n">
        <x:v>1</x:v>
      </x:c>
      <x:c r="D8062" s="468" t="n">
        <x:v>2</x:v>
      </x:c>
      <x:c r="E8062" s="468" t="str">
        <x:v>Nilai sumber</x:v>
      </x:c>
      <x:c r="F8062" s="468" t="str">
        <x:v>13 September 2026 19.01 WIB</x:v>
      </x:c>
    </x:row>
    <x:row r="8063">
      <x:c r="A8063" s="468" t="str">
        <x:v>Resume Karyawan KPI</x:v>
      </x:c>
      <x:c r="B8063" s="468" t="str">
        <x:v>Y15</x:v>
      </x:c>
      <x:c r="C8063" s="468" t="str">
        <x:v>=COUNTIF('1'!$D$4:$D$55,X15)+COUNTIF('2'!$D$4:$D$55,X15)+COUNTIF('3'!$D$4:$D$33,X15)+COUNTIF('4'!$D$4:$D$31,X15)+COUNTIF('5'!$D$4:$D$26,X15)+COUNTIF('6'!$D$4:$D$28,X15)+COUNTIF('7'!$D$4:$D$21,X15)+COUNTIF('8'!$D$4:$D$67,X15)+COUNTIF('9'!$D$4:$D$63,X15)+COUNTIF('10'!$D$4:$D$21,X15)+COUNTIF('11'!$D$4:$D$25,X15)+COUNTIF('12'!$D$4:$D$25,X15)+COUNTIF('13'!$D$4:$D$22,X15)+COUNTIF('14'!$D$4:$D$28,X15)+COUNTIF('15'!$D$4:$D$27,X15)+COUNTIF('16'!$D$4:$D$23,X15)+COUNTIF('17'!$D$4:$D$28,X15)+COUNTIF('18'!$D$4:$D$28,X15)+COUNTIF('19'!$D$4:$D$21,X15)+COUNTIF('20'!$D$4:$D$26,X15)+COUNTIF('21'!$D$4:$D$21,X15)+COUNTIF('22'!$D$4:$D$27,X15)+COUNTIF('23'!$D$4:$D$37,X15)+COUNTIF('24'!$D$4:$D$30,X15)+COUNTIF('25'!$D$4:$D$24,X15)+COUNTIF('26'!$D$4:$D$28,X15)+COUNTIF('27'!$D$4:$D$33,X15)+COUNTIF('28'!$D$4:$D$28,X15)+COUNTIF('29'!$D$4:$D$32,X15)+COUNTIF('30'!$D$4:$D$24,X15)+COUNTIF('31'!$D$4:$D$45,X15)</x:v>
      </x:c>
      <x:c r="D8063" s="468" t="str">
        <x:v>=COUNTIF('1'!$D$4:$D$55,X15)+COUNTIF('2'!$D$4:$D$55,X15)+COUNTIF('3'!$D$4:$D$33,X15)+COUNTIF('4'!$D$4:$D$31,X15)+COUNTIF('5'!$D$4:$D$26,X15)+COUNTIF('6'!$D$4:$D$28,X15)+COUNTIF('7'!$D$4:$D$21,X15)+COUNTIF('8'!$D$4:$D$67,X15)+COUNTIF('9'!$D$4:$D$63,X15)+COUNTIF('10'!$D$4:$D$21,X15)+COUNTIF('11'!$D$4:$D$25,X15)+COUNTIF('12'!$D$4:$D$26,X15)+COUNTIF('13'!$D$4:$D$27,X15)+COUNTIF('14'!$D$4:$D$28,X15)+COUNTIF('15'!$D$4:$D$27,X15)+COUNTIF('16'!$D$4:$D$23,X15)+COUNTIF('17'!$D$4:$D$28,X15)+COUNTIF('18'!$D$4:$D$28,X15)+COUNTIF('19'!$D$4:$D$21,X15)+COUNTIF('20'!$D$4:$D$26,X15)+COUNTIF('21'!$D$4:$D$21,X15)+COUNTIF('22'!$D$4:$D$27,X15)+COUNTIF('23'!$D$4:$D$37,X15)+COUNTIF('24'!$D$4:$D$30,X15)+COUNTIF('25'!$D$4:$D$24,X15)+COUNTIF('26'!$D$4:$D$28,X15)+COUNTIF('27'!$D$4:$D$33,X15)+COUNTIF('28'!$D$4:$D$28,X15)+COUNTIF('29'!$D$4:$D$32,X15)+COUNTIF('30'!$D$4:$D$24,X15)+COUNTIF('31'!$D$4:$D$45,X15)</x:v>
      </x:c>
      <x:c r="E8063" s="468" t="str">
        <x:v>Rumus sumber</x:v>
      </x:c>
      <x:c r="F8063" s="468" t="str">
        <x:v>13 September 2026 19.01 WIB</x:v>
      </x:c>
    </x:row>
    <x:row r="8064">
      <x:c r="A8064" s="468" t="str">
        <x:v>Resume Karyawan KPI</x:v>
      </x:c>
      <x:c r="B8064" s="468" t="str">
        <x:v>Z15</x:v>
      </x:c>
      <x:c r="C8064" s="468" t="n">
        <x:v>1.00003</x:v>
      </x:c>
      <x:c r="D8064" s="468" t="n">
        <x:v>2.00003</x:v>
      </x:c>
      <x:c r="E8064" s="468" t="str">
        <x:v>Nilai sumber</x:v>
      </x:c>
      <x:c r="F8064" s="468" t="str">
        <x:v>13 September 2026 19.01 WIB</x:v>
      </x:c>
    </x:row>
    <x:row r="8065">
      <x:c r="A8065" s="468" t="str">
        <x:v>Resume Karyawan KPI</x:v>
      </x:c>
      <x:c r="B8065" s="468" t="str">
        <x:v>Z15</x:v>
      </x:c>
      <x:c r="C8065" s="468"/>
      <x:c r="D8065" s="468" t="str">
        <x:v>=Y15+(18-ROW())/100000</x:v>
      </x:c>
      <x:c r="E8065" s="468" t="str">
        <x:v>Rumus sumber</x:v>
      </x:c>
      <x:c r="F8065" s="468" t="str">
        <x:v>13 September 2026 19.01 WIB</x:v>
      </x:c>
    </x:row>
    <x:row r="8066">
      <x:c r="A8066" s="468" t="str">
        <x:v>Resume Karyawan KPI</x:v>
      </x:c>
      <x:c r="B8066" s="468" t="str">
        <x:v>AC15</x:v>
      </x:c>
      <x:c r="C8066" s="468" t="n">
        <x:v>14</x:v>
      </x:c>
      <x:c r="D8066" s="468" t="n">
        <x:v>17</x:v>
      </x:c>
      <x:c r="E8066" s="468" t="str">
        <x:v>Nilai sumber</x:v>
      </x:c>
      <x:c r="F8066" s="468" t="str">
        <x:v>13 September 2026 19.01 WIB</x:v>
      </x:c>
    </x:row>
    <x:row r="8067">
      <x:c r="A8067" s="468" t="str">
        <x:v>Resume Karyawan KPI</x:v>
      </x:c>
      <x:c r="B8067" s="468" t="str">
        <x:v>AC15</x:v>
      </x:c>
      <x:c r="C8067" s="468" t="str">
        <x:v>=COUNTIF('1'!$O$57:$O$60,AA15)+COUNTIF('2'!$O$57:$O$60,AA15)+COUNTIF('3'!$O$35:$O$38,AA15)+COUNTIF('4'!$O$33:$O$36,AA15)+COUNTIF('5'!$O$28:$O$31,AA15)+COUNTIF('6'!$O$30:$O$33,AA15)+COUNTIF('7'!$O$23:$O$26,AA15)+COUNTIF('8'!$O$69:$O$72,AA15)+COUNTIF('9'!$O$65:$O$68,AA15)+COUNTIF('10'!$O$23:$O$26,AA15)+COUNTIF('11'!$O$27:$O$30,AA15)+COUNTIF('12'!$O$27:$O$30,AA15)+COUNTIF('13'!$O$24:$O$27,AA15)+COUNTIF('14'!$O$30:$O$33,AA15)+COUNTIF('15'!$O$29:$O$32,AA15)+COUNTIF('16'!$O$25:$O$28,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D8067" s="468" t="str">
        <x:v>=COUNTIF('1'!$O$57:$O$60,AA15)+COUNTIF('2'!$O$57:$O$60,AA15)+COUNTIF('3'!$O$35:$O$38,AA15)+COUNTIF('4'!$O$33:$O$36,AA15)+COUNTIF('5'!$O$28:$O$31,AA15)+COUNTIF('6'!$O$30:$O$33,AA15)+COUNTIF('7'!$O$23:$O$26,AA15)+COUNTIF('8'!$O$69:$O$72,AA15)+COUNTIF('9'!$O$65:$O$68,AA15)+COUNTIF('10'!$O$23:$O$26,AA15)+COUNTIF('11'!$O$27:$O$30,AA15)+COUNTIF('12'!$O$28:$O$31,AA15)+COUNTIF('13'!$O$29:$O$32,AA15)+COUNTIF('14'!$O$30:$O$33,AA15)+COUNTIF('15'!$O$29:$O$32,AA15)+COUNTIF('16'!$O$25:$O$28,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E8067" s="468" t="str">
        <x:v>Rumus sumber</x:v>
      </x:c>
      <x:c r="F8067" s="468" t="str">
        <x:v>13 September 2026 19.01 WIB</x:v>
      </x:c>
    </x:row>
    <x:row r="8068">
      <x:c r="A8068" s="468" t="str">
        <x:v>Resume Karyawan KPI</x:v>
      </x:c>
      <x:c r="B8068" s="468" t="str">
        <x:v>AD15</x:v>
      </x:c>
      <x:c r="C8068" s="468" t="n">
        <x:v>14.00001</x:v>
      </x:c>
      <x:c r="D8068" s="468" t="n">
        <x:v>17.00001</x:v>
      </x:c>
      <x:c r="E8068" s="468" t="str">
        <x:v>Nilai sumber</x:v>
      </x:c>
      <x:c r="F8068" s="468" t="str">
        <x:v>13 September 2026 19.01 WIB</x:v>
      </x:c>
    </x:row>
    <x:row r="8069">
      <x:c r="A8069" s="468" t="str">
        <x:v>Resume Karyawan KPI</x:v>
      </x:c>
      <x:c r="B8069" s="468" t="str">
        <x:v>AD15</x:v>
      </x:c>
      <x:c r="C8069" s="468"/>
      <x:c r="D8069" s="468" t="str">
        <x:v>=AC15+(16-ROW())/100000</x:v>
      </x:c>
      <x:c r="E8069" s="468" t="str">
        <x:v>Rumus sumber</x:v>
      </x:c>
      <x:c r="F8069" s="468" t="str">
        <x:v>13 September 2026 19.01 WIB</x:v>
      </x:c>
    </x:row>
    <x:row r="8070">
      <x:c r="A8070" s="468" t="str">
        <x:v>Resume Karyawan KPI</x:v>
      </x:c>
      <x:c r="B8070" s="468" t="str">
        <x:v>AM15</x:v>
      </x:c>
      <x:c r="C8070" s="468" t="n">
        <x:v>10</x:v>
      </x:c>
      <x:c r="D8070" s="468" t="n">
        <x:v>11</x:v>
      </x:c>
      <x:c r="E8070" s="468" t="str">
        <x:v>Nilai sumber</x:v>
      </x:c>
      <x:c r="F8070" s="468" t="str">
        <x:v>13 September 2026 19.01 WIB</x:v>
      </x:c>
    </x:row>
    <x:row r="8071">
      <x:c r="A8071" s="468" t="str">
        <x:v>Resume Karyawan KPI</x:v>
      </x:c>
      <x:c r="B8071" s="468" t="str">
        <x:v>AM15</x:v>
      </x:c>
      <x:c r="C8071"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$34:$AG$39,AK15,'12'!$AF$34:$AF$39,1)+COUNTIFS('13'!$AG$31:$AG$36,AK15,'13'!$AF$31:$AF$36,1)+COUNTIFS('14'!$AG$37:$AG$42,AK15,'14'!$AF$37:$AF$42,1)+COUNTIFS('15'!$AG$36:$AG$41,AK15,'15'!$AF$36:$AF$41,1)+COUNTIFS('16'!$AG$32:$AG$37,AK15,'16'!$AF$32:$AF$37,1)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D8071"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$36:$AG$41,AK15,'13'!$AF$36:$AF$41,1)+COUNTIFS('14'!$AG$37:$AG$42,AK15,'14'!$AF$37:$AF$42,1)+COUNTIFS('15'!$AG$36:$AG$41,AK15,'15'!$AF$36:$AF$41,1)+COUNTIFS('16'!$AG$32:$AG$37,AK15,'16'!$AF$32:$AF$37,1)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E8071" s="468" t="str">
        <x:v>Rumus sumber</x:v>
      </x:c>
      <x:c r="F8071" s="468" t="str">
        <x:v>13 September 2026 19.01 WIB</x:v>
      </x:c>
    </x:row>
    <x:row r="8072">
      <x:c r="A8072" s="468" t="str">
        <x:v>Resume Karyawan KPI</x:v>
      </x:c>
      <x:c r="B8072" s="468" t="str">
        <x:v>AN15</x:v>
      </x:c>
      <x:c r="C8072" s="468" t="n">
        <x:v>98.3</x:v>
      </x:c>
      <x:c r="D8072" s="468" t="n">
        <x:v>98.45454545</x:v>
      </x:c>
      <x:c r="E8072" s="468" t="str">
        <x:v>Nilai sumber</x:v>
      </x:c>
      <x:c r="F8072" s="468" t="str">
        <x:v>13 September 2026 19.01 WIB</x:v>
      </x:c>
    </x:row>
    <x:row r="8073">
      <x:c r="A8073" s="468" t="str">
        <x:v>Resume Karyawan KPI</x:v>
      </x:c>
      <x:c r="B8073" s="468" t="str">
        <x:v>AN15</x:v>
      </x:c>
      <x:c r="C8073" s="468"/>
      <x:c r="D8073" s="468" t="str">
        <x:v>=IF(AM15=0,"",AO15/5*20+AP15/5*25+AQ15/5*25+AR15/5*15+AS15/5*15)</x:v>
      </x:c>
      <x:c r="E8073" s="468" t="str">
        <x:v>Rumus sumber</x:v>
      </x:c>
      <x:c r="F8073" s="468" t="str">
        <x:v>13 September 2026 19.01 WIB</x:v>
      </x:c>
    </x:row>
    <x:row r="8074">
      <x:c r="A8074" s="468" t="str">
        <x:v>Resume Karyawan KPI</x:v>
      </x:c>
      <x:c r="B8074" s="468" t="str">
        <x:v>AO15</x:v>
      </x:c>
      <x:c r="C8074" s="468" t="n">
        <x:v>4.9</x:v>
      </x:c>
      <x:c r="D8074" s="468" t="n">
        <x:v>4.909090909</x:v>
      </x:c>
      <x:c r="E8074" s="468" t="str">
        <x:v>Nilai sumber</x:v>
      </x:c>
      <x:c r="F8074" s="468" t="str">
        <x:v>13 September 2026 19.01 WIB</x:v>
      </x:c>
    </x:row>
    <x:row r="8075">
      <x:c r="A8075" s="468" t="str">
        <x:v>Resume Karyawan KPI</x:v>
      </x:c>
      <x:c r="B8075" s="468" t="str">
        <x:v>AO15</x:v>
      </x:c>
      <x:c r="C8075"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$34:$L$39,'12'!$AG$34:$AG$39,AK15,'12'!$AF$34:$AF$39,1)+SUMIFS('13'!$L$31:$L$36,'13'!$AG$31:$AG$36,AK15,'13'!$AF$31:$AF$36,1)+SUMIFS('14'!$L$37:$L$42,'14'!$AG$37:$AG$42,AK15,'14'!$AF$37:$AF$42,1)+SUMIFS('15'!$L$36:$L$41,'15'!$AG$36:$AG$41,AK15,'15'!$AF$36:$AF$41,1)+SUMIFS('16'!$L$32:$L$37,'16'!$AG$32:$AG$37,AK15,'16'!$AF$32:$AF$37,1)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D8075"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$36:$L$41,'13'!$AG$36:$AG$41,AK15,'13'!$AF$36:$AF$41,1)+SUMIFS('14'!$L$37:$L$42,'14'!$AG$37:$AG$42,AK15,'14'!$AF$37:$AF$42,1)+SUMIFS('15'!$L$36:$L$41,'15'!$AG$36:$AG$41,AK15,'15'!$AF$36:$AF$41,1)+SUMIFS('16'!$L$32:$L$37,'16'!$AG$32:$AG$37,AK15,'16'!$AF$32:$AF$37,1)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E8075" s="468" t="str">
        <x:v>Rumus sumber</x:v>
      </x:c>
      <x:c r="F8075" s="468" t="str">
        <x:v>13 September 2026 19.01 WIB</x:v>
      </x:c>
    </x:row>
    <x:row r="8076">
      <x:c r="A8076" s="468" t="str">
        <x:v>Resume Karyawan KPI</x:v>
      </x:c>
      <x:c r="B8076" s="468" t="str">
        <x:v>AP15</x:v>
      </x:c>
      <x:c r="C8076" s="468" t="n">
        <x:v>4.9</x:v>
      </x:c>
      <x:c r="D8076" s="468" t="n">
        <x:v>4.909090909</x:v>
      </x:c>
      <x:c r="E8076" s="468" t="str">
        <x:v>Nilai sumber</x:v>
      </x:c>
      <x:c r="F8076" s="468" t="str">
        <x:v>13 September 2026 19.01 WIB</x:v>
      </x:c>
    </x:row>
    <x:row r="8077">
      <x:c r="A8077" s="468" t="str">
        <x:v>Resume Karyawan KPI</x:v>
      </x:c>
      <x:c r="B8077" s="468" t="str">
        <x:v>AP15</x:v>
      </x:c>
      <x:c r="C8077"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$34:$M$39,'12'!$AG$34:$AG$39,AK15,'12'!$AF$34:$AF$39,1)+SUMIFS('13'!$M$31:$M$36,'13'!$AG$31:$AG$36,AK15,'13'!$AF$31:$AF$36,1)+SUMIFS('14'!$M$37:$M$42,'14'!$AG$37:$AG$42,AK15,'14'!$AF$37:$AF$42,1)+SUMIFS('15'!$M$36:$M$41,'15'!$AG$36:$AG$41,AK15,'15'!$AF$36:$AF$41,1)+SUMIFS('16'!$M$32:$M$37,'16'!$AG$32:$AG$37,AK15,'16'!$AF$32:$AF$37,1)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D8077"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$36:$M$41,'13'!$AG$36:$AG$41,AK15,'13'!$AF$36:$AF$41,1)+SUMIFS('14'!$M$37:$M$42,'14'!$AG$37:$AG$42,AK15,'14'!$AF$37:$AF$42,1)+SUMIFS('15'!$M$36:$M$41,'15'!$AG$36:$AG$41,AK15,'15'!$AF$36:$AF$41,1)+SUMIFS('16'!$M$32:$M$37,'16'!$AG$32:$AG$37,AK15,'16'!$AF$32:$AF$37,1)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E8077" s="468" t="str">
        <x:v>Rumus sumber</x:v>
      </x:c>
      <x:c r="F8077" s="468" t="str">
        <x:v>13 September 2026 19.01 WIB</x:v>
      </x:c>
    </x:row>
    <x:row r="8078">
      <x:c r="A8078" s="468" t="str">
        <x:v>Resume Karyawan KPI</x:v>
      </x:c>
      <x:c r="B8078" s="468" t="str">
        <x:v>AQ15</x:v>
      </x:c>
      <x:c r="C8078" s="468" t="n">
        <x:v>4.9</x:v>
      </x:c>
      <x:c r="D8078" s="468" t="n">
        <x:v>4.909090909</x:v>
      </x:c>
      <x:c r="E8078" s="468" t="str">
        <x:v>Nilai sumber</x:v>
      </x:c>
      <x:c r="F8078" s="468" t="str">
        <x:v>13 September 2026 19.01 WIB</x:v>
      </x:c>
    </x:row>
    <x:row r="8079">
      <x:c r="A8079" s="468" t="str">
        <x:v>Resume Karyawan KPI</x:v>
      </x:c>
      <x:c r="B8079" s="468" t="str">
        <x:v>AQ15</x:v>
      </x:c>
      <x:c r="C8079"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$34:$N$39,'12'!$AG$34:$AG$39,AK15,'12'!$AF$34:$AF$39,1)+SUMIFS('13'!$N$31:$N$36,'13'!$AG$31:$AG$36,AK15,'13'!$AF$31:$AF$36,1)+SUMIFS('14'!$N$37:$N$42,'14'!$AG$37:$AG$42,AK15,'14'!$AF$37:$AF$42,1)+SUMIFS('15'!$N$36:$N$41,'15'!$AG$36:$AG$41,AK15,'15'!$AF$36:$AF$41,1)+SUMIFS('16'!$N$32:$N$37,'16'!$AG$32:$AG$37,AK15,'16'!$AF$32:$AF$37,1)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D8079"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$36:$N$41,'13'!$AG$36:$AG$41,AK15,'13'!$AF$36:$AF$41,1)+SUMIFS('14'!$N$37:$N$42,'14'!$AG$37:$AG$42,AK15,'14'!$AF$37:$AF$42,1)+SUMIFS('15'!$N$36:$N$41,'15'!$AG$36:$AG$41,AK15,'15'!$AF$36:$AF$41,1)+SUMIFS('16'!$N$32:$N$37,'16'!$AG$32:$AG$37,AK15,'16'!$AF$32:$AF$37,1)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E8079" s="468" t="str">
        <x:v>Rumus sumber</x:v>
      </x:c>
      <x:c r="F8079" s="468" t="str">
        <x:v>13 September 2026 19.01 WIB</x:v>
      </x:c>
    </x:row>
    <x:row r="8080">
      <x:c r="A8080" s="468" t="str">
        <x:v>Resume Karyawan KPI</x:v>
      </x:c>
      <x:c r="B8080" s="468" t="str">
        <x:v>AR15</x:v>
      </x:c>
      <x:c r="C8080"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$34:$O$39,'12'!$AG$34:$AG$39,AK15,'12'!$AF$34:$AF$39,1)+SUMIFS('13'!$O$31:$O$36,'13'!$AG$31:$AG$36,AK15,'13'!$AF$31:$AF$36,1)+SUMIFS('14'!$O$37:$O$42,'14'!$AG$37:$AG$42,AK15,'14'!$AF$37:$AF$42,1)+SUMIFS('15'!$O$36:$O$41,'15'!$AG$36:$AG$41,AK15,'15'!$AF$36:$AF$41,1)+SUMIFS('16'!$O$32:$O$37,'16'!$AG$32:$AG$37,AK15,'16'!$AF$32:$AF$37,1)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D8080"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$36:$O$41,'13'!$AG$36:$AG$41,AK15,'13'!$AF$36:$AF$41,1)+SUMIFS('14'!$O$37:$O$42,'14'!$AG$37:$AG$42,AK15,'14'!$AF$37:$AF$42,1)+SUMIFS('15'!$O$36:$O$41,'15'!$AG$36:$AG$41,AK15,'15'!$AF$36:$AF$41,1)+SUMIFS('16'!$O$32:$O$37,'16'!$AG$32:$AG$37,AK15,'16'!$AF$32:$AF$37,1)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E8080" s="468" t="str">
        <x:v>Rumus sumber</x:v>
      </x:c>
      <x:c r="F8080" s="468" t="str">
        <x:v>13 September 2026 19.01 WIB</x:v>
      </x:c>
    </x:row>
    <x:row r="8081">
      <x:c r="A8081" s="468" t="str">
        <x:v>Resume Karyawan KPI</x:v>
      </x:c>
      <x:c r="B8081" s="468" t="str">
        <x:v>AS15</x:v>
      </x:c>
      <x:c r="C8081" s="468" t="n">
        <x:v>4.9</x:v>
      </x:c>
      <x:c r="D8081" s="468" t="n">
        <x:v>4.909090909</x:v>
      </x:c>
      <x:c r="E8081" s="468" t="str">
        <x:v>Nilai sumber</x:v>
      </x:c>
      <x:c r="F8081" s="468" t="str">
        <x:v>13 September 2026 19.01 WIB</x:v>
      </x:c>
    </x:row>
    <x:row r="8082">
      <x:c r="A8082" s="468" t="str">
        <x:v>Resume Karyawan KPI</x:v>
      </x:c>
      <x:c r="B8082" s="468" t="str">
        <x:v>AS15</x:v>
      </x:c>
      <x:c r="C8082"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$34:$P$39,'12'!$AG$34:$AG$39,AK15,'12'!$AF$34:$AF$39,1)+SUMIFS('13'!$P$31:$P$36,'13'!$AG$31:$AG$36,AK15,'13'!$AF$31:$AF$36,1)+SUMIFS('14'!$P$37:$P$42,'14'!$AG$37:$AG$42,AK15,'14'!$AF$37:$AF$42,1)+SUMIFS('15'!$P$36:$P$41,'15'!$AG$36:$AG$41,AK15,'15'!$AF$36:$AF$41,1)+SUMIFS('16'!$P$32:$P$37,'16'!$AG$32:$AG$37,AK15,'16'!$AF$32:$AF$37,1)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D8082"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$36:$P$41,'13'!$AG$36:$AG$41,AK15,'13'!$AF$36:$AF$41,1)+SUMIFS('14'!$P$37:$P$42,'14'!$AG$37:$AG$42,AK15,'14'!$AF$37:$AF$42,1)+SUMIFS('15'!$P$36:$P$41,'15'!$AG$36:$AG$41,AK15,'15'!$AF$36:$AF$41,1)+SUMIFS('16'!$P$32:$P$37,'16'!$AG$32:$AG$37,AK15,'16'!$AF$32:$AF$37,1)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E8082" s="468" t="str">
        <x:v>Rumus sumber</x:v>
      </x:c>
      <x:c r="F8082" s="468" t="str">
        <x:v>13 September 2026 19.01 WIB</x:v>
      </x:c>
    </x:row>
    <x:row r="8083">
      <x:c r="A8083" s="468" t="str">
        <x:v>Resume Karyawan KPI</x:v>
      </x:c>
      <x:c r="B8083" s="468" t="str">
        <x:v>BE15</x:v>
      </x:c>
      <x:c r="C8083" s="468"/>
      <x:c r="D8083" s="468" t="n">
        <x:v>100</x:v>
      </x:c>
      <x:c r="E8083" s="468" t="str">
        <x:v>Nilai sumber</x:v>
      </x:c>
      <x:c r="F8083" s="468" t="str">
        <x:v>13 September 2026 19.01 WIB</x:v>
      </x:c>
    </x:row>
    <x:row r="8084">
      <x:c r="A8084" s="468" t="str">
        <x:v>Resume Karyawan KPI</x:v>
      </x:c>
      <x:c r="B8084" s="468" t="str">
        <x:v>BG15</x:v>
      </x:c>
      <x:c r="C8084" s="468" t="str">
        <x:v>=IF(COUNTIFS('12'!$AG$34:$AG$39,$AK15,'12'!$AF$34:$AF$39,1)=0,"",SUMIFS('12'!$AC$34:$AC$39,'12'!$AG$34:$AG$39,$AK15,'12'!$AF$34:$AF$39,1)/COUNTIFS('12'!$AG$34:$AG$39,$AK15,'12'!$AF$34:$AF$39,1))</x:v>
      </x:c>
      <x:c r="D8084" s="468" t="str">
        <x:v>=IF(COUNTIFS('12'!$AG$35:$AG$40,$AK15,'12'!$AF$35:$AF$40,1)=0,"",SUMIFS('12'!$AC$35:$AC$40,'12'!$AG$35:$AG$40,$AK15,'12'!$AF$35:$AF$40,1)/COUNTIFS('12'!$AG$35:$AG$40,$AK15,'12'!$AF$35:$AF$40,1))</x:v>
      </x:c>
      <x:c r="E8084" s="468" t="str">
        <x:v>Rumus sumber</x:v>
      </x:c>
      <x:c r="F8084" s="468" t="str">
        <x:v>13 September 2026 19.01 WIB</x:v>
      </x:c>
    </x:row>
    <x:row r="8085">
      <x:c r="A8085" s="468" t="str">
        <x:v>Resume Karyawan KPI</x:v>
      </x:c>
      <x:c r="B8085" s="468" t="str">
        <x:v>BH15</x:v>
      </x:c>
      <x:c r="C8085" s="468" t="str">
        <x:v>=IF(COUNTIFS('13'!$AG$31:$AG$36,$AK15,'13'!$AF$31:$AF$36,1)=0,"",SUMIFS('13'!$AC$31:$AC$36,'13'!$AG$31:$AG$36,$AK15,'13'!$AF$31:$AF$36,1)/COUNTIFS('13'!$AG$31:$AG$36,$AK15,'13'!$AF$31:$AF$36,1))</x:v>
      </x:c>
      <x:c r="D8085" s="468" t="str">
        <x:v>=IF(COUNTIFS('13'!$AG$36:$AG$41,$AK15,'13'!$AF$36:$AF$41,1)=0,"",SUMIFS('13'!$AC$36:$AC$41,'13'!$AG$36:$AG$41,$AK15,'13'!$AF$36:$AF$41,1)/COUNTIFS('13'!$AG$36:$AG$41,$AK15,'13'!$AF$36:$AF$41,1))</x:v>
      </x:c>
      <x:c r="E8085" s="468" t="str">
        <x:v>Rumus sumber</x:v>
      </x:c>
      <x:c r="F8085" s="468" t="str">
        <x:v>13 September 2026 19.01 WIB</x:v>
      </x:c>
    </x:row>
    <x:row r="8086">
      <x:c r="A8086" s="468" t="str">
        <x:v>Resume Karyawan KPI</x:v>
      </x:c>
      <x:c r="B8086" s="468" t="str">
        <x:v>Y16</x:v>
      </x:c>
      <x:c r="C8086" s="468" t="str">
        <x:v>=COUNTIF('1'!$D$4:$D$55,X16)+COUNTIF('2'!$D$4:$D$55,X16)+COUNTIF('3'!$D$4:$D$33,X16)+COUNTIF('4'!$D$4:$D$31,X16)+COUNTIF('5'!$D$4:$D$26,X16)+COUNTIF('6'!$D$4:$D$28,X16)+COUNTIF('7'!$D$4:$D$21,X16)+COUNTIF('8'!$D$4:$D$67,X16)+COUNTIF('9'!$D$4:$D$63,X16)+COUNTIF('10'!$D$4:$D$21,X16)+COUNTIF('11'!$D$4:$D$25,X16)+COUNTIF('12'!$D$4:$D$25,X16)+COUNTIF('13'!$D$4:$D$22,X16)+COUNTIF('14'!$D$4:$D$28,X16)+COUNTIF('15'!$D$4:$D$27,X16)+COUNTIF('16'!$D$4:$D$23,X16)+COUNTIF('17'!$D$4:$D$28,X16)+COUNTIF('18'!$D$4:$D$28,X16)+COUNTIF('19'!$D$4:$D$21,X16)+COUNTIF('20'!$D$4:$D$26,X16)+COUNTIF('21'!$D$4:$D$21,X16)+COUNTIF('22'!$D$4:$D$27,X16)+COUNTIF('23'!$D$4:$D$37,X16)+COUNTIF('24'!$D$4:$D$30,X16)+COUNTIF('25'!$D$4:$D$24,X16)+COUNTIF('26'!$D$4:$D$28,X16)+COUNTIF('27'!$D$4:$D$33,X16)+COUNTIF('28'!$D$4:$D$28,X16)+COUNTIF('29'!$D$4:$D$32,X16)+COUNTIF('30'!$D$4:$D$24,X16)+COUNTIF('31'!$D$4:$D$45,X16)</x:v>
      </x:c>
      <x:c r="D8086" s="468" t="str">
        <x:v>=COUNTIF('1'!$D$4:$D$55,X16)+COUNTIF('2'!$D$4:$D$55,X16)+COUNTIF('3'!$D$4:$D$33,X16)+COUNTIF('4'!$D$4:$D$31,X16)+COUNTIF('5'!$D$4:$D$26,X16)+COUNTIF('6'!$D$4:$D$28,X16)+COUNTIF('7'!$D$4:$D$21,X16)+COUNTIF('8'!$D$4:$D$67,X16)+COUNTIF('9'!$D$4:$D$63,X16)+COUNTIF('10'!$D$4:$D$21,X16)+COUNTIF('11'!$D$4:$D$25,X16)+COUNTIF('12'!$D$4:$D$26,X16)+COUNTIF('13'!$D$4:$D$27,X16)+COUNTIF('14'!$D$4:$D$28,X16)+COUNTIF('15'!$D$4:$D$27,X16)+COUNTIF('16'!$D$4:$D$23,X16)+COUNTIF('17'!$D$4:$D$28,X16)+COUNTIF('18'!$D$4:$D$28,X16)+COUNTIF('19'!$D$4:$D$21,X16)+COUNTIF('20'!$D$4:$D$26,X16)+COUNTIF('21'!$D$4:$D$21,X16)+COUNTIF('22'!$D$4:$D$27,X16)+COUNTIF('23'!$D$4:$D$37,X16)+COUNTIF('24'!$D$4:$D$30,X16)+COUNTIF('25'!$D$4:$D$24,X16)+COUNTIF('26'!$D$4:$D$28,X16)+COUNTIF('27'!$D$4:$D$33,X16)+COUNTIF('28'!$D$4:$D$28,X16)+COUNTIF('29'!$D$4:$D$32,X16)+COUNTIF('30'!$D$4:$D$24,X16)+COUNTIF('31'!$D$4:$D$45,X16)</x:v>
      </x:c>
      <x:c r="E8086" s="468" t="str">
        <x:v>Rumus sumber</x:v>
      </x:c>
      <x:c r="F8086" s="468" t="str">
        <x:v>13 September 2026 19.01 WIB</x:v>
      </x:c>
    </x:row>
    <x:row r="8087">
      <x:c r="A8087" s="468" t="str">
        <x:v>Resume Karyawan KPI</x:v>
      </x:c>
      <x:c r="B8087" s="468" t="str">
        <x:v>Z16</x:v>
      </x:c>
      <x:c r="C8087" s="468"/>
      <x:c r="D8087" s="468" t="str">
        <x:v>=Y16+(18-ROW())/100000</x:v>
      </x:c>
      <x:c r="E8087" s="468" t="str">
        <x:v>Rumus sumber</x:v>
      </x:c>
      <x:c r="F8087" s="468" t="str">
        <x:v>13 September 2026 19.01 WIB</x:v>
      </x:c>
    </x:row>
    <x:row r="8088">
      <x:c r="A8088" s="468" t="str">
        <x:v>Resume Karyawan KPI</x:v>
      </x:c>
      <x:c r="B8088" s="468" t="str">
        <x:v>Y17</x:v>
      </x:c>
      <x:c r="C8088" s="468" t="str">
        <x:v>=COUNTIF('1'!$D$4:$D$55,X17)+COUNTIF('2'!$D$4:$D$55,X17)+COUNTIF('3'!$D$4:$D$33,X17)+COUNTIF('4'!$D$4:$D$31,X17)+COUNTIF('5'!$D$4:$D$26,X17)+COUNTIF('6'!$D$4:$D$28,X17)+COUNTIF('7'!$D$4:$D$21,X17)+COUNTIF('8'!$D$4:$D$67,X17)+COUNTIF('9'!$D$4:$D$63,X17)+COUNTIF('10'!$D$4:$D$21,X17)+COUNTIF('11'!$D$4:$D$25,X17)+COUNTIF('12'!$D$4:$D$25,X17)+COUNTIF('13'!$D$4:$D$22,X17)+COUNTIF('14'!$D$4:$D$28,X17)+COUNTIF('15'!$D$4:$D$27,X17)+COUNTIF('16'!$D$4:$D$23,X17)+COUNTIF('17'!$D$4:$D$28,X17)+COUNTIF('18'!$D$4:$D$28,X17)+COUNTIF('19'!$D$4:$D$21,X17)+COUNTIF('20'!$D$4:$D$26,X17)+COUNTIF('21'!$D$4:$D$21,X17)+COUNTIF('22'!$D$4:$D$27,X17)+COUNTIF('23'!$D$4:$D$37,X17)+COUNTIF('24'!$D$4:$D$30,X17)+COUNTIF('25'!$D$4:$D$24,X17)+COUNTIF('26'!$D$4:$D$28,X17)+COUNTIF('27'!$D$4:$D$33,X17)+COUNTIF('28'!$D$4:$D$28,X17)+COUNTIF('29'!$D$4:$D$32,X17)+COUNTIF('30'!$D$4:$D$24,X17)+COUNTIF('31'!$D$4:$D$45,X17)</x:v>
      </x:c>
      <x:c r="D8088" s="468" t="str">
        <x:v>=COUNTIF('1'!$D$4:$D$55,X17)+COUNTIF('2'!$D$4:$D$55,X17)+COUNTIF('3'!$D$4:$D$33,X17)+COUNTIF('4'!$D$4:$D$31,X17)+COUNTIF('5'!$D$4:$D$26,X17)+COUNTIF('6'!$D$4:$D$28,X17)+COUNTIF('7'!$D$4:$D$21,X17)+COUNTIF('8'!$D$4:$D$67,X17)+COUNTIF('9'!$D$4:$D$63,X17)+COUNTIF('10'!$D$4:$D$21,X17)+COUNTIF('11'!$D$4:$D$25,X17)+COUNTIF('12'!$D$4:$D$26,X17)+COUNTIF('13'!$D$4:$D$27,X17)+COUNTIF('14'!$D$4:$D$28,X17)+COUNTIF('15'!$D$4:$D$27,X17)+COUNTIF('16'!$D$4:$D$23,X17)+COUNTIF('17'!$D$4:$D$28,X17)+COUNTIF('18'!$D$4:$D$28,X17)+COUNTIF('19'!$D$4:$D$21,X17)+COUNTIF('20'!$D$4:$D$26,X17)+COUNTIF('21'!$D$4:$D$21,X17)+COUNTIF('22'!$D$4:$D$27,X17)+COUNTIF('23'!$D$4:$D$37,X17)+COUNTIF('24'!$D$4:$D$30,X17)+COUNTIF('25'!$D$4:$D$24,X17)+COUNTIF('26'!$D$4:$D$28,X17)+COUNTIF('27'!$D$4:$D$33,X17)+COUNTIF('28'!$D$4:$D$28,X17)+COUNTIF('29'!$D$4:$D$32,X17)+COUNTIF('30'!$D$4:$D$24,X17)+COUNTIF('31'!$D$4:$D$45,X17)</x:v>
      </x:c>
      <x:c r="E8088" s="468" t="str">
        <x:v>Rumus sumber</x:v>
      </x:c>
      <x:c r="F8088" s="468" t="str">
        <x:v>13 September 2026 19.01 WIB</x:v>
      </x:c>
    </x:row>
    <x:row r="8089">
      <x:c r="A8089" s="468" t="str">
        <x:v>Resume Karyawan KPI</x:v>
      </x:c>
      <x:c r="B8089" s="468" t="str">
        <x:v>Z17</x:v>
      </x:c>
      <x:c r="C8089" s="468"/>
      <x:c r="D8089" s="468" t="str">
        <x:v>=Y17+(18-ROW())/100000</x:v>
      </x:c>
      <x:c r="E8089" s="468" t="str">
        <x:v>Rumus sumber</x:v>
      </x:c>
      <x:c r="F8089" s="468" t="str">
        <x:v>13 September 2026 19.01 WIB</x:v>
      </x:c>
    </x:row>
    <x:row r="8090">
      <x:c r="A8090" s="468" t="str">
        <x:v>Resume Karyawan KPI</x:v>
      </x:c>
      <x:c r="B8090" s="468" t="str">
        <x:v>AW18</x:v>
      </x:c>
      <x:c r="C8090" s="468"/>
      <x:c r="D8090" s="468" t="str">
        <x:v>=IF(COUNT(AW5:AW15)=0,"",AVERAGE(AW5:AW15))</x:v>
      </x:c>
      <x:c r="E8090" s="468" t="str">
        <x:v>Rumus sumber</x:v>
      </x:c>
      <x:c r="F8090" s="468" t="str">
        <x:v>13 September 2026 19.01 WIB</x:v>
      </x:c>
    </x:row>
    <x:row r="8091">
      <x:c r="A8091" s="468" t="str">
        <x:v>Resume Karyawan KPI</x:v>
      </x:c>
      <x:c r="B8091" s="468" t="str">
        <x:v>AX18</x:v>
      </x:c>
      <x:c r="C8091" s="468"/>
      <x:c r="D8091" s="468" t="str">
        <x:v>=IF(COUNT(AX5:AX15)=0,"",AVERAGE(AX5:AX15))</x:v>
      </x:c>
      <x:c r="E8091" s="468" t="str">
        <x:v>Rumus sumber</x:v>
      </x:c>
      <x:c r="F8091" s="468" t="str">
        <x:v>13 September 2026 19.01 WIB</x:v>
      </x:c>
    </x:row>
    <x:row r="8092">
      <x:c r="A8092" s="468" t="str">
        <x:v>Resume Karyawan KPI</x:v>
      </x:c>
      <x:c r="B8092" s="468" t="str">
        <x:v>AY18</x:v>
      </x:c>
      <x:c r="C8092" s="468"/>
      <x:c r="D8092" s="468" t="str">
        <x:v>=IF(COUNT(AY5:AY15)=0,"",AVERAGE(AY5:AY15))</x:v>
      </x:c>
      <x:c r="E8092" s="468" t="str">
        <x:v>Rumus sumber</x:v>
      </x:c>
      <x:c r="F8092" s="468" t="str">
        <x:v>13 September 2026 19.01 WIB</x:v>
      </x:c>
    </x:row>
    <x:row r="8093">
      <x:c r="A8093" s="468" t="str">
        <x:v>Resume Karyawan KPI</x:v>
      </x:c>
      <x:c r="B8093" s="468" t="str">
        <x:v>AZ18</x:v>
      </x:c>
      <x:c r="C8093" s="468"/>
      <x:c r="D8093" s="468" t="str">
        <x:v>=IF(COUNT(AZ5:AZ15)=0,"",AVERAGE(AZ5:AZ15))</x:v>
      </x:c>
      <x:c r="E8093" s="468" t="str">
        <x:v>Rumus sumber</x:v>
      </x:c>
      <x:c r="F8093" s="468" t="str">
        <x:v>13 September 2026 19.01 WIB</x:v>
      </x:c>
    </x:row>
    <x:row r="8094">
      <x:c r="A8094" s="468" t="str">
        <x:v>Resume Karyawan KPI</x:v>
      </x:c>
      <x:c r="B8094" s="468" t="str">
        <x:v>BA18</x:v>
      </x:c>
      <x:c r="C8094" s="468"/>
      <x:c r="D8094" s="468" t="str">
        <x:v>=IF(COUNT(BA5:BA15)=0,"",AVERAGE(BA5:BA15))</x:v>
      </x:c>
      <x:c r="E8094" s="468" t="str">
        <x:v>Rumus sumber</x:v>
      </x:c>
      <x:c r="F8094" s="468" t="str">
        <x:v>13 September 2026 19.01 WIB</x:v>
      </x:c>
    </x:row>
    <x:row r="8095">
      <x:c r="A8095" s="468" t="str">
        <x:v>Resume Karyawan KPI</x:v>
      </x:c>
      <x:c r="B8095" s="468" t="str">
        <x:v>BB18</x:v>
      </x:c>
      <x:c r="C8095" s="468"/>
      <x:c r="D8095" s="468" t="str">
        <x:v>=IF(COUNT(BB5:BB15)=0,"",AVERAGE(BB5:BB15))</x:v>
      </x:c>
      <x:c r="E8095" s="468" t="str">
        <x:v>Rumus sumber</x:v>
      </x:c>
      <x:c r="F8095" s="468" t="str">
        <x:v>13 September 2026 19.01 WIB</x:v>
      </x:c>
    </x:row>
    <x:row r="8096">
      <x:c r="A8096" s="468" t="str">
        <x:v>Resume Karyawan KPI</x:v>
      </x:c>
      <x:c r="B8096" s="468" t="str">
        <x:v>BC18</x:v>
      </x:c>
      <x:c r="C8096" s="468"/>
      <x:c r="D8096" s="468" t="str">
        <x:v>=IF(COUNT(BC5:BC15)=0,"",AVERAGE(BC5:BC15))</x:v>
      </x:c>
      <x:c r="E8096" s="468" t="str">
        <x:v>Rumus sumber</x:v>
      </x:c>
      <x:c r="F8096" s="468" t="str">
        <x:v>13 September 2026 19.01 WIB</x:v>
      </x:c>
    </x:row>
    <x:row r="8097">
      <x:c r="A8097" s="468" t="str">
        <x:v>Resume Karyawan KPI</x:v>
      </x:c>
      <x:c r="B8097" s="468" t="str">
        <x:v>BD18</x:v>
      </x:c>
      <x:c r="C8097" s="468"/>
      <x:c r="D8097" s="468" t="str">
        <x:v>=IF(COUNT(BD5:BD15)=0,"",AVERAGE(BD5:BD15))</x:v>
      </x:c>
      <x:c r="E8097" s="468" t="str">
        <x:v>Rumus sumber</x:v>
      </x:c>
      <x:c r="F8097" s="468" t="str">
        <x:v>13 September 2026 19.01 WIB</x:v>
      </x:c>
    </x:row>
    <x:row r="8098">
      <x:c r="A8098" s="468" t="str">
        <x:v>Resume Karyawan KPI</x:v>
      </x:c>
      <x:c r="B8098" s="468" t="str">
        <x:v>BZ18</x:v>
      </x:c>
      <x:c r="C8098" s="468"/>
      <x:c r="D8098" s="468" t="str">
        <x:v>=IF(COUNT(BZ5:BZ15)=0,"",AVERAGE(BZ5:BZ15))</x:v>
      </x:c>
      <x:c r="E8098" s="468" t="str">
        <x:v>Rumus sumber</x:v>
      </x:c>
      <x:c r="F8098" s="468" t="str">
        <x:v>13 September 2026 19.01 WIB</x:v>
      </x:c>
    </x:row>
    <x:row r="8099">
      <x:c r="A8099" s="468" t="str">
        <x:v>Resume Karyawan KPI</x:v>
      </x:c>
      <x:c r="B8099" s="468" t="str">
        <x:v>C19</x:v>
      </x:c>
      <x:c r="C8099" s="468" t="n">
        <x:v>344</x:v>
      </x:c>
      <x:c r="D8099" s="468" t="n">
        <x:v>389</x:v>
      </x:c>
      <x:c r="E8099" s="468" t="str">
        <x:v>Nilai sumber</x:v>
      </x:c>
      <x:c r="F8099" s="468" t="str">
        <x:v>13 September 2026 19.01 WIB</x:v>
      </x:c>
    </x:row>
    <x:row r="8100">
      <x:c r="A8100" s="468" t="str">
        <x:v>Resume Karyawan KPI</x:v>
      </x:c>
      <x:c r="B8100" s="468" t="str">
        <x:v>C25</x:v>
      </x:c>
      <x:c r="C8100" s="468" t="n">
        <x:v>15</x:v>
      </x:c>
      <x:c r="D8100" s="468" t="n">
        <x:v>18</x:v>
      </x:c>
      <x:c r="E8100" s="468" t="str">
        <x:v>Nilai sumber</x:v>
      </x:c>
      <x:c r="F8100" s="468" t="str">
        <x:v>13 September 2026 19.01 WIB</x:v>
      </x:c>
    </x:row>
    <x:row r="8101">
      <x:c r="A8101" s="468" t="str">
        <x:v>Resume Karyawan KPI</x:v>
      </x:c>
      <x:c r="B8101" s="468" t="str">
        <x:v>D25</x:v>
      </x:c>
      <x:c r="C8101" s="468" t="n">
        <x:v>0.2678571429</x:v>
      </x:c>
      <x:c r="D8101" s="468" t="n">
        <x:v>0.2647058824</x:v>
      </x:c>
      <x:c r="E8101" s="468" t="str">
        <x:v>Nilai sumber</x:v>
      </x:c>
      <x:c r="F8101" s="468" t="str">
        <x:v>13 September 2026 19.01 WIB</x:v>
      </x:c>
    </x:row>
    <x:row r="8102">
      <x:c r="A8102" s="468" t="str">
        <x:v>Resume Karyawan KPI</x:v>
      </x:c>
      <x:c r="B8102" s="468" t="str">
        <x:v>H25</x:v>
      </x:c>
      <x:c r="C8102" s="468" t="n">
        <x:v>196</x:v>
      </x:c>
      <x:c r="D8102" s="468" t="n">
        <x:v>223</x:v>
      </x:c>
      <x:c r="E8102" s="468" t="str">
        <x:v>Nilai sumber</x:v>
      </x:c>
      <x:c r="F8102" s="468" t="str">
        <x:v>13 September 2026 19.01 WIB</x:v>
      </x:c>
    </x:row>
    <x:row r="8103">
      <x:c r="A8103" s="468" t="str">
        <x:v>Resume Karyawan KPI</x:v>
      </x:c>
      <x:c r="B8103" s="468" t="str">
        <x:v>I25</x:v>
      </x:c>
      <x:c r="C8103" s="468" t="n">
        <x:v>0.6086956522</x:v>
      </x:c>
      <x:c r="D8103" s="468" t="n">
        <x:v>0.5962566845</x:v>
      </x:c>
      <x:c r="E8103" s="468" t="str">
        <x:v>Nilai sumber</x:v>
      </x:c>
      <x:c r="F8103" s="468" t="str">
        <x:v>13 September 2026 19.01 WIB</x:v>
      </x:c>
    </x:row>
    <x:row r="8104">
      <x:c r="A8104" s="468" t="str">
        <x:v>Resume Karyawan KPI</x:v>
      </x:c>
      <x:c r="B8104" s="468" t="str">
        <x:v>B26</x:v>
      </x:c>
      <x:c r="C8104" s="468"/>
      <x:c r="D8104" s="468" t="str">
        <x:v>=IF(A26="","",INDEX($AB$5:$AB$15,MATCH(A26,$AA$5:$AA$15,0)))</x:v>
      </x:c>
      <x:c r="E8104" s="468" t="str">
        <x:v>Rumus sumber</x:v>
      </x:c>
      <x:c r="F8104" s="468" t="str">
        <x:v>13 September 2026 19.01 WIB</x:v>
      </x:c>
    </x:row>
    <x:row r="8105">
      <x:c r="A8105" s="468" t="str">
        <x:v>Resume Karyawan KPI</x:v>
      </x:c>
      <x:c r="B8105" s="468" t="str">
        <x:v>C26</x:v>
      </x:c>
      <x:c r="C8105" s="468" t="n">
        <x:v>14</x:v>
      </x:c>
      <x:c r="D8105" s="468" t="n">
        <x:v>17</x:v>
      </x:c>
      <x:c r="E8105" s="468" t="str">
        <x:v>Nilai sumber</x:v>
      </x:c>
      <x:c r="F8105" s="468" t="str">
        <x:v>13 September 2026 19.01 WIB</x:v>
      </x:c>
    </x:row>
    <x:row r="8106">
      <x:c r="A8106" s="468" t="str">
        <x:v>Resume Karyawan KPI</x:v>
      </x:c>
      <x:c r="B8106" s="468" t="str">
        <x:v>C26</x:v>
      </x:c>
      <x:c r="C8106" s="468"/>
      <x:c r="D8106" s="468" t="str">
        <x:v>=IF(A26="","",INDEX($AC$5:$AC$15,MATCH(A26,$AA$5:$AA$15,0)))</x:v>
      </x:c>
      <x:c r="E8106" s="468" t="str">
        <x:v>Rumus sumber</x:v>
      </x:c>
      <x:c r="F8106" s="468" t="str">
        <x:v>13 September 2026 19.01 WIB</x:v>
      </x:c>
    </x:row>
    <x:row r="8107">
      <x:c r="A8107" s="468" t="str">
        <x:v>Resume Karyawan KPI</x:v>
      </x:c>
      <x:c r="B8107" s="468" t="str">
        <x:v>D26</x:v>
      </x:c>
      <x:c r="C8107" s="468"/>
      <x:c r="D8107" s="468" t="str">
        <x:v>=IF(A26="","",IFERROR(C26/SUM($C$25:$C$35),0))</x:v>
      </x:c>
      <x:c r="E8107" s="468" t="str">
        <x:v>Rumus sumber</x:v>
      </x:c>
      <x:c r="F8107" s="468" t="str">
        <x:v>13 September 2026 19.01 WIB</x:v>
      </x:c>
    </x:row>
    <x:row r="8108">
      <x:c r="A8108" s="468" t="str">
        <x:v>Resume Karyawan KPI</x:v>
      </x:c>
      <x:c r="B8108" s="468" t="str">
        <x:v>G26</x:v>
      </x:c>
      <x:c r="C8108" s="468"/>
      <x:c r="D8108" s="468" t="str">
        <x:v>=IF(F26="","",INDEX($AE$5:$AE$9,MATCH(LARGE($AG$5:$AG$9,F26),$AG$5:$AG$9,0)))</x:v>
      </x:c>
      <x:c r="E8108" s="468" t="str">
        <x:v>Rumus sumber</x:v>
      </x:c>
      <x:c r="F8108" s="468" t="str">
        <x:v>13 September 2026 19.01 WIB</x:v>
      </x:c>
    </x:row>
    <x:row r="8109">
      <x:c r="A8109" s="468" t="str">
        <x:v>Resume Karyawan KPI</x:v>
      </x:c>
      <x:c r="B8109" s="468" t="str">
        <x:v>H26</x:v>
      </x:c>
      <x:c r="C8109" s="468" t="n">
        <x:v>105</x:v>
      </x:c>
      <x:c r="D8109" s="468" t="n">
        <x:v>130</x:v>
      </x:c>
      <x:c r="E8109" s="468" t="str">
        <x:v>Nilai sumber</x:v>
      </x:c>
      <x:c r="F8109" s="468" t="str">
        <x:v>13 September 2026 19.01 WIB</x:v>
      </x:c>
    </x:row>
    <x:row r="8110">
      <x:c r="A8110" s="468" t="str">
        <x:v>Resume Karyawan KPI</x:v>
      </x:c>
      <x:c r="B8110" s="468" t="str">
        <x:v>H26</x:v>
      </x:c>
      <x:c r="C8110" s="468"/>
      <x:c r="D8110" s="468" t="str">
        <x:v>=IF(G26="","",INDEX($AF$5:$AF$9,MATCH(G26,$AE$5:$AE$9,0)))</x:v>
      </x:c>
      <x:c r="E8110" s="468" t="str">
        <x:v>Rumus sumber</x:v>
      </x:c>
      <x:c r="F8110" s="468" t="str">
        <x:v>13 September 2026 19.01 WIB</x:v>
      </x:c>
    </x:row>
    <x:row r="8111">
      <x:c r="A8111" s="468" t="str">
        <x:v>Resume Karyawan KPI</x:v>
      </x:c>
      <x:c r="B8111" s="468" t="str">
        <x:v>I26</x:v>
      </x:c>
      <x:c r="C8111" s="468" t="n">
        <x:v>0.3260869565</x:v>
      </x:c>
      <x:c r="D8111" s="468" t="n">
        <x:v>0.3475935829</x:v>
      </x:c>
      <x:c r="E8111" s="468" t="str">
        <x:v>Nilai sumber</x:v>
      </x:c>
      <x:c r="F8111" s="468" t="str">
        <x:v>13 September 2026 19.01 WIB</x:v>
      </x:c>
    </x:row>
    <x:row r="8112">
      <x:c r="A8112" s="468" t="str">
        <x:v>Resume Karyawan KPI</x:v>
      </x:c>
      <x:c r="B8112" s="468" t="str">
        <x:v>I26</x:v>
      </x:c>
      <x:c r="C8112" s="468"/>
      <x:c r="D8112" s="468" t="str">
        <x:v>=IF(H26="","",IFERROR(H26/SUM($H$25:$H$29),0))</x:v>
      </x:c>
      <x:c r="E8112" s="468" t="str">
        <x:v>Rumus sumber</x:v>
      </x:c>
      <x:c r="F8112" s="468" t="str">
        <x:v>13 September 2026 19.01 WIB</x:v>
      </x:c>
    </x:row>
    <x:row r="8113">
      <x:c r="A8113" s="468" t="str">
        <x:v>Resume Karyawan KPI</x:v>
      </x:c>
      <x:c r="B8113" s="468" t="str">
        <x:v>B27</x:v>
      </x:c>
      <x:c r="C8113" s="468"/>
      <x:c r="D8113" s="468" t="str">
        <x:v>=IF(A27="","",INDEX($AB$5:$AB$15,MATCH(A27,$AA$5:$AA$15,0)))</x:v>
      </x:c>
      <x:c r="E8113" s="468" t="str">
        <x:v>Rumus sumber</x:v>
      </x:c>
      <x:c r="F8113" s="468" t="str">
        <x:v>13 September 2026 19.01 WIB</x:v>
      </x:c>
    </x:row>
    <x:row r="8114">
      <x:c r="A8114" s="468" t="str">
        <x:v>Resume Karyawan KPI</x:v>
      </x:c>
      <x:c r="B8114" s="468" t="str">
        <x:v>C27</x:v>
      </x:c>
      <x:c r="C8114" s="468" t="n">
        <x:v>14</x:v>
      </x:c>
      <x:c r="D8114" s="468" t="n">
        <x:v>17</x:v>
      </x:c>
      <x:c r="E8114" s="468" t="str">
        <x:v>Nilai sumber</x:v>
      </x:c>
      <x:c r="F8114" s="468" t="str">
        <x:v>13 September 2026 19.01 WIB</x:v>
      </x:c>
    </x:row>
    <x:row r="8115">
      <x:c r="A8115" s="468" t="str">
        <x:v>Resume Karyawan KPI</x:v>
      </x:c>
      <x:c r="B8115" s="468" t="str">
        <x:v>C27</x:v>
      </x:c>
      <x:c r="C8115" s="468"/>
      <x:c r="D8115" s="468" t="str">
        <x:v>=IF(A27="","",INDEX($AC$5:$AC$15,MATCH(A27,$AA$5:$AA$15,0)))</x:v>
      </x:c>
      <x:c r="E8115" s="468" t="str">
        <x:v>Rumus sumber</x:v>
      </x:c>
      <x:c r="F8115" s="468" t="str">
        <x:v>13 September 2026 19.01 WIB</x:v>
      </x:c>
    </x:row>
    <x:row r="8116">
      <x:c r="A8116" s="468" t="str">
        <x:v>Resume Karyawan KPI</x:v>
      </x:c>
      <x:c r="B8116" s="468" t="str">
        <x:v>D27</x:v>
      </x:c>
      <x:c r="C8116" s="468"/>
      <x:c r="D8116" s="468" t="str">
        <x:v>=IF(A27="","",IFERROR(C27/SUM($C$25:$C$35),0))</x:v>
      </x:c>
      <x:c r="E8116" s="468" t="str">
        <x:v>Rumus sumber</x:v>
      </x:c>
      <x:c r="F8116" s="468" t="str">
        <x:v>13 September 2026 19.01 WIB</x:v>
      </x:c>
    </x:row>
    <x:row r="8117">
      <x:c r="A8117" s="468" t="str">
        <x:v>Resume Karyawan KPI</x:v>
      </x:c>
      <x:c r="B8117" s="468" t="str">
        <x:v>G27</x:v>
      </x:c>
      <x:c r="C8117" s="468"/>
      <x:c r="D8117" s="468" t="str">
        <x:v>=IF(F27="","",INDEX($AE$5:$AE$9,MATCH(LARGE($AG$5:$AG$9,F27),$AG$5:$AG$9,0)))</x:v>
      </x:c>
      <x:c r="E8117" s="468" t="str">
        <x:v>Rumus sumber</x:v>
      </x:c>
      <x:c r="F8117" s="468" t="str">
        <x:v>13 September 2026 19.01 WIB</x:v>
      </x:c>
    </x:row>
    <x:row r="8118">
      <x:c r="A8118" s="468" t="str">
        <x:v>Resume Karyawan KPI</x:v>
      </x:c>
      <x:c r="B8118" s="468" t="str">
        <x:v>H27</x:v>
      </x:c>
      <x:c r="C8118" s="468"/>
      <x:c r="D8118" s="468" t="str">
        <x:v>=IF(G27="","",INDEX($AF$5:$AF$9,MATCH(G27,$AE$5:$AE$9,0)))</x:v>
      </x:c>
      <x:c r="E8118" s="468" t="str">
        <x:v>Rumus sumber</x:v>
      </x:c>
      <x:c r="F8118" s="468" t="str">
        <x:v>13 September 2026 19.01 WIB</x:v>
      </x:c>
    </x:row>
    <x:row r="8119">
      <x:c r="A8119" s="468" t="str">
        <x:v>Resume Karyawan KPI</x:v>
      </x:c>
      <x:c r="B8119" s="468" t="str">
        <x:v>I27</x:v>
      </x:c>
      <x:c r="C8119" s="468" t="n">
        <x:v>0.0652173913</x:v>
      </x:c>
      <x:c r="D8119" s="468" t="n">
        <x:v>0.05614973262</x:v>
      </x:c>
      <x:c r="E8119" s="468" t="str">
        <x:v>Nilai sumber</x:v>
      </x:c>
      <x:c r="F8119" s="468" t="str">
        <x:v>13 September 2026 19.01 WIB</x:v>
      </x:c>
    </x:row>
    <x:row r="8120">
      <x:c r="A8120" s="468" t="str">
        <x:v>Resume Karyawan KPI</x:v>
      </x:c>
      <x:c r="B8120" s="468" t="str">
        <x:v>I27</x:v>
      </x:c>
      <x:c r="C8120" s="468"/>
      <x:c r="D8120" s="468" t="str">
        <x:v>=IF(H27="","",IFERROR(H27/SUM($H$25:$H$29),0))</x:v>
      </x:c>
      <x:c r="E8120" s="468" t="str">
        <x:v>Rumus sumber</x:v>
      </x:c>
      <x:c r="F8120" s="468" t="str">
        <x:v>13 September 2026 19.01 WIB</x:v>
      </x:c>
    </x:row>
    <x:row r="8121">
      <x:c r="A8121" s="468" t="str">
        <x:v>Resume Karyawan KPI</x:v>
      </x:c>
      <x:c r="B8121" s="468" t="str">
        <x:v>B28</x:v>
      </x:c>
      <x:c r="C8121" s="468"/>
      <x:c r="D8121" s="468" t="str">
        <x:v>=IF(A28="","",INDEX($AB$5:$AB$15,MATCH(A28,$AA$5:$AA$15,0)))</x:v>
      </x:c>
      <x:c r="E8121" s="468" t="str">
        <x:v>Rumus sumber</x:v>
      </x:c>
      <x:c r="F8121" s="468" t="str">
        <x:v>13 September 2026 19.01 WIB</x:v>
      </x:c>
    </x:row>
    <x:row r="8122">
      <x:c r="A8122" s="468" t="str">
        <x:v>Resume Karyawan KPI</x:v>
      </x:c>
      <x:c r="B8122" s="468" t="str">
        <x:v>C28</x:v>
      </x:c>
      <x:c r="C8122" s="468" t="n">
        <x:v>13</x:v>
      </x:c>
      <x:c r="D8122" s="468" t="n">
        <x:v>16</x:v>
      </x:c>
      <x:c r="E8122" s="468" t="str">
        <x:v>Nilai sumber</x:v>
      </x:c>
      <x:c r="F8122" s="468" t="str">
        <x:v>13 September 2026 19.01 WIB</x:v>
      </x:c>
    </x:row>
    <x:row r="8123">
      <x:c r="A8123" s="468" t="str">
        <x:v>Resume Karyawan KPI</x:v>
      </x:c>
      <x:c r="B8123" s="468" t="str">
        <x:v>C28</x:v>
      </x:c>
      <x:c r="C8123" s="468"/>
      <x:c r="D8123" s="468" t="str">
        <x:v>=IF(A28="","",INDEX($AC$5:$AC$15,MATCH(A28,$AA$5:$AA$15,0)))</x:v>
      </x:c>
      <x:c r="E8123" s="468" t="str">
        <x:v>Rumus sumber</x:v>
      </x:c>
      <x:c r="F8123" s="468" t="str">
        <x:v>13 September 2026 19.01 WIB</x:v>
      </x:c>
    </x:row>
    <x:row r="8124">
      <x:c r="A8124" s="468" t="str">
        <x:v>Resume Karyawan KPI</x:v>
      </x:c>
      <x:c r="B8124" s="468" t="str">
        <x:v>D28</x:v>
      </x:c>
      <x:c r="C8124" s="468" t="n">
        <x:v>0.2321428571</x:v>
      </x:c>
      <x:c r="D8124" s="468" t="n">
        <x:v>0.2352941176</x:v>
      </x:c>
      <x:c r="E8124" s="468" t="str">
        <x:v>Nilai sumber</x:v>
      </x:c>
      <x:c r="F8124" s="468" t="str">
        <x:v>13 September 2026 19.01 WIB</x:v>
      </x:c>
    </x:row>
    <x:row r="8125">
      <x:c r="A8125" s="468" t="str">
        <x:v>Resume Karyawan KPI</x:v>
      </x:c>
      <x:c r="B8125" s="468" t="str">
        <x:v>D28</x:v>
      </x:c>
      <x:c r="C8125" s="468"/>
      <x:c r="D8125" s="468" t="str">
        <x:v>=IF(A28="","",IFERROR(C28/SUM($C$25:$C$35),0))</x:v>
      </x:c>
      <x:c r="E8125" s="468" t="str">
        <x:v>Rumus sumber</x:v>
      </x:c>
      <x:c r="F8125" s="468" t="str">
        <x:v>13 September 2026 19.01 WIB</x:v>
      </x:c>
    </x:row>
    <x:row r="8126">
      <x:c r="A8126" s="468" t="str">
        <x:v>Resume Karyawan KPI</x:v>
      </x:c>
      <x:c r="B8126" s="468" t="str">
        <x:v>H33</x:v>
      </x:c>
      <x:c r="C8126" s="468" t="n">
        <x:v>70</x:v>
      </x:c>
      <x:c r="D8126" s="468" t="n">
        <x:v>82</x:v>
      </x:c>
      <x:c r="E8126" s="468" t="str">
        <x:v>Nilai sumber</x:v>
      </x:c>
      <x:c r="F8126" s="468" t="str">
        <x:v>13 September 2026 19.01 WIB</x:v>
      </x:c>
    </x:row>
    <x:row r="8127">
      <x:c r="A8127" s="468" t="str">
        <x:v>Resume Karyawan KPI</x:v>
      </x:c>
      <x:c r="B8127" s="468" t="str">
        <x:v>I33</x:v>
      </x:c>
      <x:c r="C8127" s="468" t="n">
        <x:v>0.3910614525</x:v>
      </x:c>
      <x:c r="D8127" s="468" t="n">
        <x:v>0.41</x:v>
      </x:c>
      <x:c r="E8127" s="468" t="str">
        <x:v>Nilai sumber</x:v>
      </x:c>
      <x:c r="F8127" s="468" t="str">
        <x:v>13 September 2026 19.01 WIB</x:v>
      </x:c>
    </x:row>
    <x:row r="8128">
      <x:c r="A8128" s="468" t="str">
        <x:v>Resume Karyawan KPI</x:v>
      </x:c>
      <x:c r="B8128" s="468" t="str">
        <x:v>G34</x:v>
      </x:c>
      <x:c r="C8128" s="468"/>
      <x:c r="D8128" s="468" t="str">
        <x:v>=IF(F34="","",INDEX($AH$5:$AH$10,MATCH(LARGE($AJ$5:$AJ$10,F34),$AJ$5:$AJ$10,0)))</x:v>
      </x:c>
      <x:c r="E8128" s="468" t="str">
        <x:v>Rumus sumber</x:v>
      </x:c>
      <x:c r="F8128" s="468" t="str">
        <x:v>13 September 2026 19.01 WIB</x:v>
      </x:c>
    </x:row>
    <x:row r="8129">
      <x:c r="A8129" s="468" t="str">
        <x:v>Resume Karyawan KPI</x:v>
      </x:c>
      <x:c r="B8129" s="468" t="str">
        <x:v>H34</x:v>
      </x:c>
      <x:c r="C8129" s="468" t="n">
        <x:v>55</x:v>
      </x:c>
      <x:c r="D8129" s="468" t="n">
        <x:v>64</x:v>
      </x:c>
      <x:c r="E8129" s="468" t="str">
        <x:v>Nilai sumber</x:v>
      </x:c>
      <x:c r="F8129" s="468" t="str">
        <x:v>13 September 2026 19.01 WIB</x:v>
      </x:c>
    </x:row>
    <x:row r="8130">
      <x:c r="A8130" s="468" t="str">
        <x:v>Resume Karyawan KPI</x:v>
      </x:c>
      <x:c r="B8130" s="468" t="str">
        <x:v>H34</x:v>
      </x:c>
      <x:c r="C8130" s="468"/>
      <x:c r="D8130" s="468" t="str">
        <x:v>=IF(G34="","",INDEX($AI$5:$AI$10,MATCH(G34,$AH$5:$AH$10,0)))</x:v>
      </x:c>
      <x:c r="E8130" s="468" t="str">
        <x:v>Rumus sumber</x:v>
      </x:c>
      <x:c r="F8130" s="468" t="str">
        <x:v>13 September 2026 19.01 WIB</x:v>
      </x:c>
    </x:row>
    <x:row r="8131">
      <x:c r="A8131" s="468" t="str">
        <x:v>Resume Karyawan KPI</x:v>
      </x:c>
      <x:c r="B8131" s="468" t="str">
        <x:v>I34</x:v>
      </x:c>
      <x:c r="C8131" s="468" t="n">
        <x:v>0.3072625698</x:v>
      </x:c>
      <x:c r="D8131" s="468" t="n">
        <x:v>0.32</x:v>
      </x:c>
      <x:c r="E8131" s="468" t="str">
        <x:v>Nilai sumber</x:v>
      </x:c>
      <x:c r="F8131" s="468" t="str">
        <x:v>13 September 2026 19.01 WIB</x:v>
      </x:c>
    </x:row>
    <x:row r="8132">
      <x:c r="A8132" s="468" t="str">
        <x:v>Resume Karyawan KPI</x:v>
      </x:c>
      <x:c r="B8132" s="468" t="str">
        <x:v>I34</x:v>
      </x:c>
      <x:c r="C8132" s="468"/>
      <x:c r="D8132" s="468" t="str">
        <x:v>=IF(H34="","",IFERROR(H34/SUM($H$33:$H$38),0))</x:v>
      </x:c>
      <x:c r="E8132" s="468" t="str">
        <x:v>Rumus sumber</x:v>
      </x:c>
      <x:c r="F8132" s="468" t="str">
        <x:v>13 September 2026 19.01 WIB</x:v>
      </x:c>
    </x:row>
    <x:row r="8133">
      <x:c r="A8133" s="468" t="str">
        <x:v>Resume Karyawan KPI</x:v>
      </x:c>
      <x:c r="B8133" s="468" t="str">
        <x:v>G35</x:v>
      </x:c>
      <x:c r="C8133" s="468"/>
      <x:c r="D8133" s="468" t="str">
        <x:v>=IF(F35="","",INDEX($AH$5:$AH$10,MATCH(LARGE($AJ$5:$AJ$10,F35),$AJ$5:$AJ$10,0)))</x:v>
      </x:c>
      <x:c r="E8133" s="468" t="str">
        <x:v>Rumus sumber</x:v>
      </x:c>
      <x:c r="F8133" s="468" t="str">
        <x:v>13 September 2026 19.01 WIB</x:v>
      </x:c>
    </x:row>
    <x:row r="8134">
      <x:c r="A8134" s="468" t="str">
        <x:v>Resume Karyawan KPI</x:v>
      </x:c>
      <x:c r="B8134" s="468" t="str">
        <x:v>H35</x:v>
      </x:c>
      <x:c r="C8134" s="468"/>
      <x:c r="D8134" s="468" t="str">
        <x:v>=IF(G35="","",INDEX($AI$5:$AI$10,MATCH(G35,$AH$5:$AH$10,0)))</x:v>
      </x:c>
      <x:c r="E8134" s="468" t="str">
        <x:v>Rumus sumber</x:v>
      </x:c>
      <x:c r="F8134" s="468" t="str">
        <x:v>13 September 2026 19.01 WIB</x:v>
      </x:c>
    </x:row>
    <x:row r="8135">
      <x:c r="A8135" s="468" t="str">
        <x:v>Resume Karyawan KPI</x:v>
      </x:c>
      <x:c r="B8135" s="468" t="str">
        <x:v>I35</x:v>
      </x:c>
      <x:c r="C8135" s="468" t="n">
        <x:v>0.1787709497</x:v>
      </x:c>
      <x:c r="D8135" s="468" t="n">
        <x:v>0.16</x:v>
      </x:c>
      <x:c r="E8135" s="468" t="str">
        <x:v>Nilai sumber</x:v>
      </x:c>
      <x:c r="F8135" s="468" t="str">
        <x:v>13 September 2026 19.01 WIB</x:v>
      </x:c>
    </x:row>
    <x:row r="8136">
      <x:c r="A8136" s="468" t="str">
        <x:v>Resume Karyawan KPI</x:v>
      </x:c>
      <x:c r="B8136" s="468" t="str">
        <x:v>I35</x:v>
      </x:c>
      <x:c r="C8136" s="468"/>
      <x:c r="D8136" s="468" t="str">
        <x:v>=IF(H35="","",IFERROR(H35/SUM($H$33:$H$38),0))</x:v>
      </x:c>
      <x:c r="E8136" s="468" t="str">
        <x:v>Rumus sumber</x:v>
      </x:c>
      <x:c r="F8136" s="468" t="str">
        <x:v>13 September 2026 19.01 WIB</x:v>
      </x:c>
    </x:row>
    <x:row r="8137">
      <x:c r="A8137" s="468" t="str">
        <x:v>Resume Karyawan KPI</x:v>
      </x:c>
      <x:c r="B8137" s="468" t="str">
        <x:v>G36</x:v>
      </x:c>
      <x:c r="C8137" s="468"/>
      <x:c r="D8137" s="468" t="str">
        <x:v>=IF(F36="","",INDEX($AH$5:$AH$10,MATCH(LARGE($AJ$5:$AJ$10,F36),$AJ$5:$AJ$10,0)))</x:v>
      </x:c>
      <x:c r="E8137" s="468" t="str">
        <x:v>Rumus sumber</x:v>
      </x:c>
      <x:c r="F8137" s="468" t="str">
        <x:v>13 September 2026 19.01 WIB</x:v>
      </x:c>
    </x:row>
    <x:row r="8138">
      <x:c r="A8138" s="468" t="str">
        <x:v>Resume Karyawan KPI</x:v>
      </x:c>
      <x:c r="B8138" s="468" t="str">
        <x:v>H36</x:v>
      </x:c>
      <x:c r="C8138" s="468"/>
      <x:c r="D8138" s="468" t="str">
        <x:v>=IF(G36="","",INDEX($AI$5:$AI$10,MATCH(G36,$AH$5:$AH$10,0)))</x:v>
      </x:c>
      <x:c r="E8138" s="468" t="str">
        <x:v>Rumus sumber</x:v>
      </x:c>
      <x:c r="F8138" s="468" t="str">
        <x:v>13 September 2026 19.01 WIB</x:v>
      </x:c>
    </x:row>
    <x:row r="8139">
      <x:c r="A8139" s="468" t="str">
        <x:v>Resume Karyawan KPI</x:v>
      </x:c>
      <x:c r="B8139" s="468" t="str">
        <x:v>I36</x:v>
      </x:c>
      <x:c r="C8139" s="468" t="n">
        <x:v>0.1229050279</x:v>
      </x:c>
      <x:c r="D8139" s="468" t="n">
        <x:v>0.11</x:v>
      </x:c>
      <x:c r="E8139" s="468" t="str">
        <x:v>Nilai sumber</x:v>
      </x:c>
      <x:c r="F8139" s="468" t="str">
        <x:v>13 September 2026 19.01 WIB</x:v>
      </x:c>
    </x:row>
    <x:row r="8140">
      <x:c r="A8140" s="468" t="str">
        <x:v>Resume Karyawan KPI</x:v>
      </x:c>
      <x:c r="B8140" s="468" t="str">
        <x:v>I36</x:v>
      </x:c>
      <x:c r="C8140" s="468"/>
      <x:c r="D8140" s="468" t="str">
        <x:v>=IF(H36="","",IFERROR(H36/SUM($H$33:$H$38),0))</x:v>
      </x:c>
      <x:c r="E8140" s="468" t="str">
        <x:v>Rumus sumber</x:v>
      </x:c>
      <x:c r="F8140" s="468" t="str">
        <x:v>13 September 2026 19.01 WIB</x:v>
      </x:c>
    </x:row>
    <x:row r="8141">
      <x:c r="A8141" s="468" t="str">
        <x:v>Resume Karyawan KPI</x:v>
      </x:c>
      <x:c r="B8141" s="468" t="str">
        <x:v>A46</x:v>
      </x:c>
      <x:c r="C8141" s="468" t="n">
        <x:v>0.99125</x:v>
      </x:c>
      <x:c r="D8141" s="468" t="n">
        <x:v>0.9896853147</x:v>
      </x:c>
      <x:c r="E8141" s="468" t="str">
        <x:v>Nilai sumber</x:v>
      </x:c>
      <x:c r="F8141" s="468" t="str">
        <x:v>13 September 2026 19.01 WIB</x:v>
      </x:c>
    </x:row>
    <x:row r="8142">
      <x:c r="A8142" s="468" t="str">
        <x:v>Resume Karyawan KPI</x:v>
      </x:c>
      <x:c r="B8142" s="468" t="str">
        <x:v>D46</x:v>
      </x:c>
      <x:c r="C8142" s="468" t="n">
        <x:v>0.991</x:v>
      </x:c>
      <x:c r="D8142" s="468" t="n">
        <x:v>0.9894055944</x:v>
      </x:c>
      <x:c r="E8142" s="468" t="str">
        <x:v>Nilai sumber</x:v>
      </x:c>
      <x:c r="F8142" s="468" t="str">
        <x:v>13 September 2026 19.01 WIB</x:v>
      </x:c>
    </x:row>
    <x:row r="8143">
      <x:c r="A8143" s="468" t="str">
        <x:v>Resume Karyawan KPI</x:v>
      </x:c>
      <x:c r="B8143" s="468" t="str">
        <x:v>G46</x:v>
      </x:c>
      <x:c r="C8143" s="468" t="n">
        <x:v>0.9915</x:v>
      </x:c>
      <x:c r="D8143" s="468" t="n">
        <x:v>0.989965035</x:v>
      </x:c>
      <x:c r="E8143" s="468" t="str">
        <x:v>Nilai sumber</x:v>
      </x:c>
      <x:c r="F8143" s="468" t="str">
        <x:v>13 September 2026 19.01 WIB</x:v>
      </x:c>
    </x:row>
    <x:row r="8144">
      <x:c r="A8144" s="468" t="str">
        <x:v>Resume Karyawan KPI</x:v>
      </x:c>
      <x:c r="B8144" s="468" t="str">
        <x:v>J46</x:v>
      </x:c>
      <x:c r="C8144" s="468" t="str">
        <x:v>ADIF | 100.0%</x:v>
      </x:c>
      <x:c r="D8144" s="468" t="str">
        <x:v>INDAH | 99.7%</x:v>
      </x:c>
      <x:c r="E8144" s="468" t="str">
        <x:v>Nilai sumber</x:v>
      </x:c>
      <x:c r="F8144" s="468" t="str">
        <x:v>13 September 2026 19.01 WIB</x:v>
      </x:c>
    </x:row>
    <x:row r="8145">
      <x:c r="A8145" s="468" t="str">
        <x:v>Resume Karyawan KPI</x:v>
      </x:c>
      <x:c r="B8145" s="468" t="str">
        <x:v>B51</x:v>
      </x:c>
      <x:c r="C8145" s="468"/>
      <x:c r="D8145" s="468" t="str">
        <x:v>=AL5</x:v>
      </x:c>
      <x:c r="E8145" s="468" t="str">
        <x:v>Rumus sumber</x:v>
      </x:c>
      <x:c r="F8145" s="468" t="str">
        <x:v>13 September 2026 19.01 WIB</x:v>
      </x:c>
    </x:row>
    <x:row r="8146">
      <x:c r="A8146" s="468" t="str">
        <x:v>Resume Karyawan KPI</x:v>
      </x:c>
      <x:c r="B8146" s="468" t="str">
        <x:v>C51</x:v>
      </x:c>
      <x:c r="C8146" s="468" t="n">
        <x:v>10</x:v>
      </x:c>
      <x:c r="D8146" s="468" t="n">
        <x:v>11</x:v>
      </x:c>
      <x:c r="E8146" s="468" t="str">
        <x:v>Nilai sumber</x:v>
      </x:c>
      <x:c r="F8146" s="468" t="str">
        <x:v>13 September 2026 19.01 WIB</x:v>
      </x:c>
    </x:row>
    <x:row r="8147">
      <x:c r="A8147" s="468" t="str">
        <x:v>Resume Karyawan KPI</x:v>
      </x:c>
      <x:c r="B8147" s="468" t="str">
        <x:v>C51</x:v>
      </x:c>
      <x:c r="C8147" s="468"/>
      <x:c r="D8147" s="468" t="str">
        <x:v>=AM5</x:v>
      </x:c>
      <x:c r="E8147" s="468" t="str">
        <x:v>Rumus sumber</x:v>
      </x:c>
      <x:c r="F8147" s="468" t="str">
        <x:v>13 September 2026 19.01 WIB</x:v>
      </x:c>
    </x:row>
    <x:row r="8148">
      <x:c r="A8148" s="468" t="str">
        <x:v>Resume Karyawan KPI</x:v>
      </x:c>
      <x:c r="B8148" s="468" t="str">
        <x:v>D51</x:v>
      </x:c>
      <x:c r="C8148" s="468" t="n">
        <x:v>0.997</x:v>
      </x:c>
      <x:c r="D8148" s="468" t="n">
        <x:v>0.9972727273</x:v>
      </x:c>
      <x:c r="E8148" s="468" t="str">
        <x:v>Nilai sumber</x:v>
      </x:c>
      <x:c r="F8148" s="468" t="str">
        <x:v>13 September 2026 19.01 WIB</x:v>
      </x:c>
    </x:row>
    <x:row r="8149">
      <x:c r="A8149" s="468" t="str">
        <x:v>Resume Karyawan KPI</x:v>
      </x:c>
      <x:c r="B8149" s="468" t="str">
        <x:v>H51</x:v>
      </x:c>
      <x:c r="C8149" s="468" t="n">
        <x:v>4.9</x:v>
      </x:c>
      <x:c r="D8149" s="468" t="n">
        <x:v>4.909090909</x:v>
      </x:c>
      <x:c r="E8149" s="468" t="str">
        <x:v>Nilai sumber</x:v>
      </x:c>
      <x:c r="F8149" s="468" t="str">
        <x:v>13 September 2026 19.01 WIB</x:v>
      </x:c>
    </x:row>
    <x:row r="8150">
      <x:c r="A8150" s="468" t="str">
        <x:v>Resume Karyawan KPI</x:v>
      </x:c>
      <x:c r="B8150" s="468" t="str">
        <x:v>B52</x:v>
      </x:c>
      <x:c r="C8150" s="468"/>
      <x:c r="D8150" s="468" t="str">
        <x:v>=AL6</x:v>
      </x:c>
      <x:c r="E8150" s="468" t="str">
        <x:v>Rumus sumber</x:v>
      </x:c>
      <x:c r="F8150" s="468" t="str">
        <x:v>13 September 2026 19.01 WIB</x:v>
      </x:c>
    </x:row>
    <x:row r="8151">
      <x:c r="A8151" s="468" t="str">
        <x:v>Resume Karyawan KPI</x:v>
      </x:c>
      <x:c r="B8151" s="468" t="str">
        <x:v>C52</x:v>
      </x:c>
      <x:c r="C8151" s="468"/>
      <x:c r="D8151" s="468" t="str">
        <x:v>=AM6</x:v>
      </x:c>
      <x:c r="E8151" s="468" t="str">
        <x:v>Rumus sumber</x:v>
      </x:c>
      <x:c r="F8151" s="468" t="str">
        <x:v>13 September 2026 19.01 WIB</x:v>
      </x:c>
    </x:row>
    <x:row r="8152">
      <x:c r="A8152" s="468" t="str">
        <x:v>Resume Karyawan KPI</x:v>
      </x:c>
      <x:c r="B8152" s="468" t="str">
        <x:v>J52</x:v>
      </x:c>
      <x:c r="C8152" s="468"/>
      <x:c r="D8152" s="468" t="str">
        <x:v>=IF(D52="","Belum Dinilai",IF(D52&gt;=0.9,"Sangat Baik",IF(D52&gt;=0.8,"Baik",IF(D52&gt;=0.7,"Coaching","Underperform"))))</x:v>
      </x:c>
      <x:c r="E8152" s="468" t="str">
        <x:v>Rumus sumber</x:v>
      </x:c>
      <x:c r="F8152" s="468" t="str">
        <x:v>13 September 2026 19.01 WIB</x:v>
      </x:c>
    </x:row>
    <x:row r="8153">
      <x:c r="A8153" s="468" t="str">
        <x:v>Resume Karyawan KPI</x:v>
      </x:c>
      <x:c r="B8153" s="468" t="str">
        <x:v>K52</x:v>
      </x:c>
      <x:c r="C8153" s="468"/>
      <x:c r="D8153" s="468" t="str">
        <x:v>=IF(C52=0,"Belum Ada",IF((LOOKUP(2,1/(AV6:BZ6&lt;&gt;""),AV6:BZ6)-AN6)&gt;1,"▲ +"&amp;TEXT(LOOKUP(2,1/(AV6:BZ6&lt;&gt;""),AV6:BZ6)-AN6,"0"),IF((LOOKUP(2,1/(AV6:BZ6&lt;&gt;""),AV6:BZ6)-AN6)&lt;-1,"▼ "&amp;TEXT(LOOKUP(2,1/(AV6:BZ6&lt;&gt;""),AV6:BZ6)-AN6,"0"),"→ Stabil")))</x:v>
      </x:c>
      <x:c r="E8153" s="468" t="str">
        <x:v>Rumus sumber</x:v>
      </x:c>
      <x:c r="F8153" s="468" t="str">
        <x:v>13 September 2026 19.01 WIB</x:v>
      </x:c>
    </x:row>
    <x:row r="8154">
      <x:c r="A8154" s="468" t="str">
        <x:v>Resume Karyawan KPI</x:v>
      </x:c>
      <x:c r="B8154" s="468" t="str">
        <x:v>B53</x:v>
      </x:c>
      <x:c r="C8154" s="468"/>
      <x:c r="D8154" s="468" t="str">
        <x:v>=AL7</x:v>
      </x:c>
      <x:c r="E8154" s="468" t="str">
        <x:v>Rumus sumber</x:v>
      </x:c>
      <x:c r="F8154" s="468" t="str">
        <x:v>13 September 2026 19.01 WIB</x:v>
      </x:c>
    </x:row>
    <x:row r="8155">
      <x:c r="A8155" s="468" t="str">
        <x:v>Resume Karyawan KPI</x:v>
      </x:c>
      <x:c r="B8155" s="468" t="str">
        <x:v>C53</x:v>
      </x:c>
      <x:c r="C8155" s="468" t="n">
        <x:v>10</x:v>
      </x:c>
      <x:c r="D8155" s="468" t="n">
        <x:v>13</x:v>
      </x:c>
      <x:c r="E8155" s="468" t="str">
        <x:v>Nilai sumber</x:v>
      </x:c>
      <x:c r="F8155" s="468" t="str">
        <x:v>13 September 2026 19.01 WIB</x:v>
      </x:c>
    </x:row>
    <x:row r="8156">
      <x:c r="A8156" s="468" t="str">
        <x:v>Resume Karyawan KPI</x:v>
      </x:c>
      <x:c r="B8156" s="468" t="str">
        <x:v>C53</x:v>
      </x:c>
      <x:c r="C8156" s="468"/>
      <x:c r="D8156" s="468" t="str">
        <x:v>=AM7</x:v>
      </x:c>
      <x:c r="E8156" s="468" t="str">
        <x:v>Rumus sumber</x:v>
      </x:c>
      <x:c r="F8156" s="468" t="str">
        <x:v>13 September 2026 19.01 WIB</x:v>
      </x:c>
    </x:row>
    <x:row r="8157">
      <x:c r="A8157" s="468" t="str">
        <x:v>Resume Karyawan KPI</x:v>
      </x:c>
      <x:c r="B8157" s="468" t="str">
        <x:v>D53</x:v>
      </x:c>
      <x:c r="C8157" s="468" t="n">
        <x:v>0.985</x:v>
      </x:c>
      <x:c r="D8157" s="468" t="n">
        <x:v>0.9815384615</x:v>
      </x:c>
      <x:c r="E8157" s="468" t="str">
        <x:v>Nilai sumber</x:v>
      </x:c>
      <x:c r="F8157" s="468" t="str">
        <x:v>13 September 2026 19.01 WIB</x:v>
      </x:c>
    </x:row>
    <x:row r="8158">
      <x:c r="A8158" s="468" t="str">
        <x:v>Resume Karyawan KPI</x:v>
      </x:c>
      <x:c r="B8158" s="468" t="str">
        <x:v>D53</x:v>
      </x:c>
      <x:c r="C8158" s="468"/>
      <x:c r="D8158" s="468" t="str">
        <x:v>=IF(C53=0,"",AN7/100)</x:v>
      </x:c>
      <x:c r="E8158" s="468" t="str">
        <x:v>Rumus sumber</x:v>
      </x:c>
      <x:c r="F8158" s="468" t="str">
        <x:v>13 September 2026 19.01 WIB</x:v>
      </x:c>
    </x:row>
    <x:row r="8159">
      <x:c r="A8159" s="468" t="str">
        <x:v>Resume Karyawan KPI</x:v>
      </x:c>
      <x:c r="B8159" s="468" t="str">
        <x:v>E53</x:v>
      </x:c>
      <x:c r="C8159" s="468" t="n">
        <x:v>4.9</x:v>
      </x:c>
      <x:c r="D8159" s="468" t="n">
        <x:v>4.923076923</x:v>
      </x:c>
      <x:c r="E8159" s="468" t="str">
        <x:v>Nilai sumber</x:v>
      </x:c>
      <x:c r="F8159" s="468" t="str">
        <x:v>13 September 2026 19.01 WIB</x:v>
      </x:c>
    </x:row>
    <x:row r="8160">
      <x:c r="A8160" s="468" t="str">
        <x:v>Resume Karyawan KPI</x:v>
      </x:c>
      <x:c r="B8160" s="468" t="str">
        <x:v>E53</x:v>
      </x:c>
      <x:c r="C8160" s="468"/>
      <x:c r="D8160" s="468" t="str">
        <x:v>=IF(C53=0,"",AO7)</x:v>
      </x:c>
      <x:c r="E8160" s="468" t="str">
        <x:v>Rumus sumber</x:v>
      </x:c>
      <x:c r="F8160" s="468" t="str">
        <x:v>13 September 2026 19.01 WIB</x:v>
      </x:c>
    </x:row>
    <x:row r="8161">
      <x:c r="A8161" s="468" t="str">
        <x:v>Resume Karyawan KPI</x:v>
      </x:c>
      <x:c r="B8161" s="468" t="str">
        <x:v>F53</x:v>
      </x:c>
      <x:c r="C8161" s="468" t="n">
        <x:v>4.9</x:v>
      </x:c>
      <x:c r="D8161" s="468" t="n">
        <x:v>4.923076923</x:v>
      </x:c>
      <x:c r="E8161" s="468" t="str">
        <x:v>Nilai sumber</x:v>
      </x:c>
      <x:c r="F8161" s="468" t="str">
        <x:v>13 September 2026 19.01 WIB</x:v>
      </x:c>
    </x:row>
    <x:row r="8162">
      <x:c r="A8162" s="468" t="str">
        <x:v>Resume Karyawan KPI</x:v>
      </x:c>
      <x:c r="B8162" s="468" t="str">
        <x:v>F53</x:v>
      </x:c>
      <x:c r="C8162" s="468"/>
      <x:c r="D8162" s="468" t="str">
        <x:v>=IF(C53=0,"",AP7)</x:v>
      </x:c>
      <x:c r="E8162" s="468" t="str">
        <x:v>Rumus sumber</x:v>
      </x:c>
      <x:c r="F8162" s="468" t="str">
        <x:v>13 September 2026 19.01 WIB</x:v>
      </x:c>
    </x:row>
    <x:row r="8163">
      <x:c r="A8163" s="468" t="str">
        <x:v>Resume Karyawan KPI</x:v>
      </x:c>
      <x:c r="B8163" s="468" t="str">
        <x:v>G53</x:v>
      </x:c>
      <x:c r="C8163" s="468"/>
      <x:c r="D8163" s="468" t="str">
        <x:v>=IF(C53=0,"",AQ7)</x:v>
      </x:c>
      <x:c r="E8163" s="468" t="str">
        <x:v>Rumus sumber</x:v>
      </x:c>
      <x:c r="F8163" s="468" t="str">
        <x:v>13 September 2026 19.01 WIB</x:v>
      </x:c>
    </x:row>
    <x:row r="8164">
      <x:c r="A8164" s="468" t="str">
        <x:v>Resume Karyawan KPI</x:v>
      </x:c>
      <x:c r="B8164" s="468" t="str">
        <x:v>H53</x:v>
      </x:c>
      <x:c r="C8164" s="468"/>
      <x:c r="D8164" s="468" t="str">
        <x:v>=IF(C53=0,"",AR7)</x:v>
      </x:c>
      <x:c r="E8164" s="468" t="str">
        <x:v>Rumus sumber</x:v>
      </x:c>
      <x:c r="F8164" s="468" t="str">
        <x:v>13 September 2026 19.01 WIB</x:v>
      </x:c>
    </x:row>
    <x:row r="8165">
      <x:c r="A8165" s="468" t="str">
        <x:v>Resume Karyawan KPI</x:v>
      </x:c>
      <x:c r="B8165" s="468" t="str">
        <x:v>I53</x:v>
      </x:c>
      <x:c r="C8165" s="468" t="n">
        <x:v>4.8</x:v>
      </x:c>
      <x:c r="D8165" s="468" t="n">
        <x:v>4.615384615</x:v>
      </x:c>
      <x:c r="E8165" s="468" t="str">
        <x:v>Nilai sumber</x:v>
      </x:c>
      <x:c r="F8165" s="468" t="str">
        <x:v>13 September 2026 19.01 WIB</x:v>
      </x:c>
    </x:row>
    <x:row r="8166">
      <x:c r="A8166" s="468" t="str">
        <x:v>Resume Karyawan KPI</x:v>
      </x:c>
      <x:c r="B8166" s="468" t="str">
        <x:v>I53</x:v>
      </x:c>
      <x:c r="C8166" s="468"/>
      <x:c r="D8166" s="468" t="str">
        <x:v>=IF(C53=0,"",AS7)</x:v>
      </x:c>
      <x:c r="E8166" s="468" t="str">
        <x:v>Rumus sumber</x:v>
      </x:c>
      <x:c r="F8166" s="468" t="str">
        <x:v>13 September 2026 19.01 WIB</x:v>
      </x:c>
    </x:row>
    <x:row r="8167">
      <x:c r="A8167" s="468" t="str">
        <x:v>Resume Karyawan KPI</x:v>
      </x:c>
      <x:c r="B8167" s="468" t="str">
        <x:v>J53</x:v>
      </x:c>
      <x:c r="C8167" s="468"/>
      <x:c r="D8167" s="468" t="str">
        <x:v>=IF(D53="","Belum Dinilai",IF(D53&gt;=0.9,"Sangat Baik",IF(D53&gt;=0.8,"Baik",IF(D53&gt;=0.7,"Coaching","Underperform"))))</x:v>
      </x:c>
      <x:c r="E8167" s="468" t="str">
        <x:v>Rumus sumber</x:v>
      </x:c>
      <x:c r="F8167" s="468" t="str">
        <x:v>13 September 2026 19.01 WIB</x:v>
      </x:c>
    </x:row>
    <x:row r="8168">
      <x:c r="A8168" s="468" t="str">
        <x:v>Resume Karyawan KPI</x:v>
      </x:c>
      <x:c r="B8168" s="468" t="str">
        <x:v>K53</x:v>
      </x:c>
      <x:c r="C8168" s="468"/>
      <x:c r="D8168" s="468" t="str">
        <x:v>=IF(C53=0,"Belum Ada",IF((LOOKUP(2,1/(AV7:BZ7&lt;&gt;""),AV7:BZ7)-AN7)&gt;1,"▲ +"&amp;TEXT(LOOKUP(2,1/(AV7:BZ7&lt;&gt;""),AV7:BZ7)-AN7,"0"),IF((LOOKUP(2,1/(AV7:BZ7&lt;&gt;""),AV7:BZ7)-AN7)&lt;-1,"▼ "&amp;TEXT(LOOKUP(2,1/(AV7:BZ7&lt;&gt;""),AV7:BZ7)-AN7,"0"),"→ Stabil")))</x:v>
      </x:c>
      <x:c r="E8168" s="468" t="str">
        <x:v>Rumus sumber</x:v>
      </x:c>
      <x:c r="F8168" s="468" t="str">
        <x:v>13 September 2026 19.01 WIB</x:v>
      </x:c>
    </x:row>
    <x:row r="8169">
      <x:c r="A8169" s="468" t="str">
        <x:v>Resume Karyawan KPI</x:v>
      </x:c>
      <x:c r="B8169" s="468" t="str">
        <x:v>B54</x:v>
      </x:c>
      <x:c r="C8169" s="468"/>
      <x:c r="D8169" s="468" t="str">
        <x:v>=AL8</x:v>
      </x:c>
      <x:c r="E8169" s="468" t="str">
        <x:v>Rumus sumber</x:v>
      </x:c>
      <x:c r="F8169" s="468" t="str">
        <x:v>13 September 2026 19.01 WIB</x:v>
      </x:c>
    </x:row>
    <x:row r="8170">
      <x:c r="A8170" s="468" t="str">
        <x:v>Resume Karyawan KPI</x:v>
      </x:c>
      <x:c r="B8170" s="468" t="str">
        <x:v>C54</x:v>
      </x:c>
      <x:c r="C8170" s="468"/>
      <x:c r="D8170" s="468" t="str">
        <x:v>=AM8</x:v>
      </x:c>
      <x:c r="E8170" s="468" t="str">
        <x:v>Rumus sumber</x:v>
      </x:c>
      <x:c r="F8170" s="468" t="str">
        <x:v>13 September 2026 19.01 WIB</x:v>
      </x:c>
    </x:row>
    <x:row r="8171">
      <x:c r="A8171" s="468" t="str">
        <x:v>Resume Karyawan KPI</x:v>
      </x:c>
      <x:c r="B8171" s="468" t="str">
        <x:v>J54</x:v>
      </x:c>
      <x:c r="C8171" s="468"/>
      <x:c r="D8171" s="468" t="str">
        <x:v>=IF(D54="","Belum Dinilai",IF(D54&gt;=0.9,"Sangat Baik",IF(D54&gt;=0.8,"Baik",IF(D54&gt;=0.7,"Coaching","Underperform"))))</x:v>
      </x:c>
      <x:c r="E8171" s="468" t="str">
        <x:v>Rumus sumber</x:v>
      </x:c>
      <x:c r="F8171" s="468" t="str">
        <x:v>13 September 2026 19.01 WIB</x:v>
      </x:c>
    </x:row>
    <x:row r="8172">
      <x:c r="A8172" s="468" t="str">
        <x:v>Resume Karyawan KPI</x:v>
      </x:c>
      <x:c r="B8172" s="468" t="str">
        <x:v>K54</x:v>
      </x:c>
      <x:c r="C8172" s="468"/>
      <x:c r="D8172" s="468" t="str">
        <x:v>=IF(C54=0,"Belum Ada",IF((LOOKUP(2,1/(AV8:BZ8&lt;&gt;""),AV8:BZ8)-AN8)&gt;1,"▲ +"&amp;TEXT(LOOKUP(2,1/(AV8:BZ8&lt;&gt;""),AV8:BZ8)-AN8,"0"),IF((LOOKUP(2,1/(AV8:BZ8&lt;&gt;""),AV8:BZ8)-AN8)&lt;-1,"▼ "&amp;TEXT(LOOKUP(2,1/(AV8:BZ8&lt;&gt;""),AV8:BZ8)-AN8,"0"),"→ Stabil")))</x:v>
      </x:c>
      <x:c r="E8172" s="468" t="str">
        <x:v>Rumus sumber</x:v>
      </x:c>
      <x:c r="F8172" s="468" t="str">
        <x:v>13 September 2026 19.01 WIB</x:v>
      </x:c>
    </x:row>
    <x:row r="8173">
      <x:c r="A8173" s="468" t="str">
        <x:v>Resume Karyawan KPI</x:v>
      </x:c>
      <x:c r="B8173" s="468" t="str">
        <x:v>B55</x:v>
      </x:c>
      <x:c r="C8173" s="468"/>
      <x:c r="D8173" s="468" t="str">
        <x:v>=AL9</x:v>
      </x:c>
      <x:c r="E8173" s="468" t="str">
        <x:v>Rumus sumber</x:v>
      </x:c>
      <x:c r="F8173" s="468" t="str">
        <x:v>13 September 2026 19.01 WIB</x:v>
      </x:c>
    </x:row>
    <x:row r="8174">
      <x:c r="A8174" s="468" t="str">
        <x:v>Resume Karyawan KPI</x:v>
      </x:c>
      <x:c r="B8174" s="468" t="str">
        <x:v>C55</x:v>
      </x:c>
      <x:c r="C8174" s="468"/>
      <x:c r="D8174" s="468" t="str">
        <x:v>=AM9</x:v>
      </x:c>
      <x:c r="E8174" s="468" t="str">
        <x:v>Rumus sumber</x:v>
      </x:c>
      <x:c r="F8174" s="468" t="str">
        <x:v>13 September 2026 19.01 WIB</x:v>
      </x:c>
    </x:row>
    <x:row r="8175">
      <x:c r="A8175" s="468" t="str">
        <x:v>Resume Karyawan KPI</x:v>
      </x:c>
      <x:c r="B8175" s="468" t="str">
        <x:v>J55</x:v>
      </x:c>
      <x:c r="C8175" s="468"/>
      <x:c r="D8175" s="468" t="str">
        <x:v>=IF(D55="","Belum Dinilai",IF(D55&gt;=0.9,"Sangat Baik",IF(D55&gt;=0.8,"Baik",IF(D55&gt;=0.7,"Coaching","Underperform"))))</x:v>
      </x:c>
      <x:c r="E8175" s="468" t="str">
        <x:v>Rumus sumber</x:v>
      </x:c>
      <x:c r="F8175" s="468" t="str">
        <x:v>13 September 2026 19.01 WIB</x:v>
      </x:c>
    </x:row>
    <x:row r="8176">
      <x:c r="A8176" s="468" t="str">
        <x:v>Resume Karyawan KPI</x:v>
      </x:c>
      <x:c r="B8176" s="468" t="str">
        <x:v>K55</x:v>
      </x:c>
      <x:c r="C8176" s="468"/>
      <x:c r="D8176" s="468" t="str">
        <x:v>=IF(C55=0,"Belum Ada",IF((LOOKUP(2,1/(AV9:BZ9&lt;&gt;""),AV9:BZ9)-AN9)&gt;1,"▲ +"&amp;TEXT(LOOKUP(2,1/(AV9:BZ9&lt;&gt;""),AV9:BZ9)-AN9,"0"),IF((LOOKUP(2,1/(AV9:BZ9&lt;&gt;""),AV9:BZ9)-AN9)&lt;-1,"▼ "&amp;TEXT(LOOKUP(2,1/(AV9:BZ9&lt;&gt;""),AV9:BZ9)-AN9,"0"),"→ Stabil")))</x:v>
      </x:c>
      <x:c r="E8176" s="468" t="str">
        <x:v>Rumus sumber</x:v>
      </x:c>
      <x:c r="F8176" s="468" t="str">
        <x:v>13 September 2026 19.01 WIB</x:v>
      </x:c>
    </x:row>
    <x:row r="8177">
      <x:c r="A8177" s="468" t="str">
        <x:v>Resume Karyawan KPI</x:v>
      </x:c>
      <x:c r="B8177" s="468" t="str">
        <x:v>B56</x:v>
      </x:c>
      <x:c r="C8177" s="468"/>
      <x:c r="D8177" s="468" t="str">
        <x:v>=AL10</x:v>
      </x:c>
      <x:c r="E8177" s="468" t="str">
        <x:v>Rumus sumber</x:v>
      </x:c>
      <x:c r="F8177" s="468" t="str">
        <x:v>13 September 2026 19.01 WIB</x:v>
      </x:c>
    </x:row>
    <x:row r="8178">
      <x:c r="A8178" s="468" t="str">
        <x:v>Resume Karyawan KPI</x:v>
      </x:c>
      <x:c r="B8178" s="468" t="str">
        <x:v>C56</x:v>
      </x:c>
      <x:c r="C8178" s="468"/>
      <x:c r="D8178" s="468" t="str">
        <x:v>=AM10</x:v>
      </x:c>
      <x:c r="E8178" s="468" t="str">
        <x:v>Rumus sumber</x:v>
      </x:c>
      <x:c r="F8178" s="468" t="str">
        <x:v>13 September 2026 19.01 WIB</x:v>
      </x:c>
    </x:row>
    <x:row r="8179">
      <x:c r="A8179" s="468" t="str">
        <x:v>Resume Karyawan KPI</x:v>
      </x:c>
      <x:c r="B8179" s="468" t="str">
        <x:v>J56</x:v>
      </x:c>
      <x:c r="C8179" s="468"/>
      <x:c r="D8179" s="468" t="str">
        <x:v>=IF(D56="","Belum Dinilai",IF(D56&gt;=0.9,"Sangat Baik",IF(D56&gt;=0.8,"Baik",IF(D56&gt;=0.7,"Coaching","Underperform"))))</x:v>
      </x:c>
      <x:c r="E8179" s="468" t="str">
        <x:v>Rumus sumber</x:v>
      </x:c>
      <x:c r="F8179" s="468" t="str">
        <x:v>13 September 2026 19.01 WIB</x:v>
      </x:c>
    </x:row>
    <x:row r="8180">
      <x:c r="A8180" s="468" t="str">
        <x:v>Resume Karyawan KPI</x:v>
      </x:c>
      <x:c r="B8180" s="468" t="str">
        <x:v>K56</x:v>
      </x:c>
      <x:c r="C8180" s="468"/>
      <x:c r="D8180" s="468" t="str">
        <x:v>=IF(C56=0,"Belum Ada",IF((LOOKUP(2,1/(AV10:BZ10&lt;&gt;""),AV10:BZ10)-AN10)&gt;1,"▲ +"&amp;TEXT(LOOKUP(2,1/(AV10:BZ10&lt;&gt;""),AV10:BZ10)-AN10,"0"),IF((LOOKUP(2,1/(AV10:BZ10&lt;&gt;""),AV10:BZ10)-AN10)&lt;-1,"▼ "&amp;TEXT(LOOKUP(2,1/(AV10:BZ10&lt;&gt;""),AV10:BZ10)-AN10,"0"),"→ Stabil")))</x:v>
      </x:c>
      <x:c r="E8180" s="468" t="str">
        <x:v>Rumus sumber</x:v>
      </x:c>
      <x:c r="F8180" s="468" t="str">
        <x:v>13 September 2026 19.01 WIB</x:v>
      </x:c>
    </x:row>
    <x:row r="8181">
      <x:c r="A8181" s="468" t="str">
        <x:v>Resume Karyawan KPI</x:v>
      </x:c>
      <x:c r="B8181" s="468" t="str">
        <x:v>B57</x:v>
      </x:c>
      <x:c r="C8181" s="468"/>
      <x:c r="D8181" s="468" t="str">
        <x:v>=AL11</x:v>
      </x:c>
      <x:c r="E8181" s="468" t="str">
        <x:v>Rumus sumber</x:v>
      </x:c>
      <x:c r="F8181" s="468" t="str">
        <x:v>13 September 2026 19.01 WIB</x:v>
      </x:c>
    </x:row>
    <x:row r="8182">
      <x:c r="A8182" s="468" t="str">
        <x:v>Resume Karyawan KPI</x:v>
      </x:c>
      <x:c r="B8182" s="468" t="str">
        <x:v>C57</x:v>
      </x:c>
      <x:c r="C8182" s="468"/>
      <x:c r="D8182" s="468" t="str">
        <x:v>=AM11</x:v>
      </x:c>
      <x:c r="E8182" s="468" t="str">
        <x:v>Rumus sumber</x:v>
      </x:c>
      <x:c r="F8182" s="468" t="str">
        <x:v>13 September 2026 19.01 WIB</x:v>
      </x:c>
    </x:row>
    <x:row r="8183">
      <x:c r="A8183" s="468" t="str">
        <x:v>Resume Karyawan KPI</x:v>
      </x:c>
      <x:c r="B8183" s="468" t="str">
        <x:v>J57</x:v>
      </x:c>
      <x:c r="C8183" s="468"/>
      <x:c r="D8183" s="468" t="str">
        <x:v>=IF(D57="","Belum Dinilai",IF(D57&gt;=0.9,"Sangat Baik",IF(D57&gt;=0.8,"Baik",IF(D57&gt;=0.7,"Coaching","Underperform"))))</x:v>
      </x:c>
      <x:c r="E8183" s="468" t="str">
        <x:v>Rumus sumber</x:v>
      </x:c>
      <x:c r="F8183" s="468" t="str">
        <x:v>13 September 2026 19.01 WIB</x:v>
      </x:c>
    </x:row>
    <x:row r="8184">
      <x:c r="A8184" s="468" t="str">
        <x:v>Resume Karyawan KPI</x:v>
      </x:c>
      <x:c r="B8184" s="468" t="str">
        <x:v>K57</x:v>
      </x:c>
      <x:c r="C8184" s="468"/>
      <x:c r="D8184" s="468" t="str">
        <x:v>=IF(C57=0,"Belum Ada",IF((LOOKUP(2,1/(AV11:BZ11&lt;&gt;""),AV11:BZ11)-AN11)&gt;1,"▲ +"&amp;TEXT(LOOKUP(2,1/(AV11:BZ11&lt;&gt;""),AV11:BZ11)-AN11,"0"),IF((LOOKUP(2,1/(AV11:BZ11&lt;&gt;""),AV11:BZ11)-AN11)&lt;-1,"▼ "&amp;TEXT(LOOKUP(2,1/(AV11:BZ11&lt;&gt;""),AV11:BZ11)-AN11,"0"),"→ Stabil")))</x:v>
      </x:c>
      <x:c r="E8184" s="468" t="str">
        <x:v>Rumus sumber</x:v>
      </x:c>
      <x:c r="F8184" s="468" t="str">
        <x:v>13 September 2026 19.01 WIB</x:v>
      </x:c>
    </x:row>
    <x:row r="8185">
      <x:c r="A8185" s="468" t="str">
        <x:v>Resume Karyawan KPI</x:v>
      </x:c>
      <x:c r="B8185" s="468" t="str">
        <x:v>B58</x:v>
      </x:c>
      <x:c r="C8185" s="468"/>
      <x:c r="D8185" s="468" t="str">
        <x:v>=AL12</x:v>
      </x:c>
      <x:c r="E8185" s="468" t="str">
        <x:v>Rumus sumber</x:v>
      </x:c>
      <x:c r="F8185" s="468" t="str">
        <x:v>13 September 2026 19.01 WIB</x:v>
      </x:c>
    </x:row>
    <x:row r="8186">
      <x:c r="A8186" s="468" t="str">
        <x:v>Resume Karyawan KPI</x:v>
      </x:c>
      <x:c r="B8186" s="468" t="str">
        <x:v>C58</x:v>
      </x:c>
      <x:c r="C8186" s="468" t="n">
        <x:v>10</x:v>
      </x:c>
      <x:c r="D8186" s="468" t="n">
        <x:v>13</x:v>
      </x:c>
      <x:c r="E8186" s="468" t="str">
        <x:v>Nilai sumber</x:v>
      </x:c>
      <x:c r="F8186" s="468" t="str">
        <x:v>13 September 2026 19.01 WIB</x:v>
      </x:c>
    </x:row>
    <x:row r="8187">
      <x:c r="A8187" s="468" t="str">
        <x:v>Resume Karyawan KPI</x:v>
      </x:c>
      <x:c r="B8187" s="468" t="str">
        <x:v>C58</x:v>
      </x:c>
      <x:c r="C8187" s="468"/>
      <x:c r="D8187" s="468" t="str">
        <x:v>=AM12</x:v>
      </x:c>
      <x:c r="E8187" s="468" t="str">
        <x:v>Rumus sumber</x:v>
      </x:c>
      <x:c r="F8187" s="468" t="str">
        <x:v>13 September 2026 19.01 WIB</x:v>
      </x:c>
    </x:row>
    <x:row r="8188">
      <x:c r="A8188" s="468" t="str">
        <x:v>Resume Karyawan KPI</x:v>
      </x:c>
      <x:c r="B8188" s="468" t="str">
        <x:v>D58</x:v>
      </x:c>
      <x:c r="C8188" s="468" t="n">
        <x:v>1</x:v>
      </x:c>
      <x:c r="D8188" s="468" t="n">
        <x:v>0.9953846154</x:v>
      </x:c>
      <x:c r="E8188" s="468" t="str">
        <x:v>Nilai sumber</x:v>
      </x:c>
      <x:c r="F8188" s="468" t="str">
        <x:v>13 September 2026 19.01 WIB</x:v>
      </x:c>
    </x:row>
    <x:row r="8189">
      <x:c r="A8189" s="468" t="str">
        <x:v>Resume Karyawan KPI</x:v>
      </x:c>
      <x:c r="B8189" s="468" t="str">
        <x:v>D58</x:v>
      </x:c>
      <x:c r="C8189" s="468"/>
      <x:c r="D8189" s="468" t="str">
        <x:v>=IF(C58=0,"",AN12/100)</x:v>
      </x:c>
      <x:c r="E8189" s="468" t="str">
        <x:v>Rumus sumber</x:v>
      </x:c>
      <x:c r="F8189" s="468" t="str">
        <x:v>13 September 2026 19.01 WIB</x:v>
      </x:c>
    </x:row>
    <x:row r="8190">
      <x:c r="A8190" s="468" t="str">
        <x:v>Resume Karyawan KPI</x:v>
      </x:c>
      <x:c r="B8190" s="468" t="str">
        <x:v>E58</x:v>
      </x:c>
      <x:c r="C8190" s="468"/>
      <x:c r="D8190" s="468" t="str">
        <x:v>=IF(C58=0,"",AO12)</x:v>
      </x:c>
      <x:c r="E8190" s="468" t="str">
        <x:v>Rumus sumber</x:v>
      </x:c>
      <x:c r="F8190" s="468" t="str">
        <x:v>13 September 2026 19.01 WIB</x:v>
      </x:c>
    </x:row>
    <x:row r="8191">
      <x:c r="A8191" s="468" t="str">
        <x:v>Resume Karyawan KPI</x:v>
      </x:c>
      <x:c r="B8191" s="468" t="str">
        <x:v>F58</x:v>
      </x:c>
      <x:c r="C8191" s="468"/>
      <x:c r="D8191" s="468" t="str">
        <x:v>=IF(C58=0,"",AP12)</x:v>
      </x:c>
      <x:c r="E8191" s="468" t="str">
        <x:v>Rumus sumber</x:v>
      </x:c>
      <x:c r="F8191" s="468" t="str">
        <x:v>13 September 2026 19.01 WIB</x:v>
      </x:c>
    </x:row>
    <x:row r="8192">
      <x:c r="A8192" s="468" t="str">
        <x:v>Resume Karyawan KPI</x:v>
      </x:c>
      <x:c r="B8192" s="468" t="str">
        <x:v>G58</x:v>
      </x:c>
      <x:c r="C8192" s="468"/>
      <x:c r="D8192" s="468" t="str">
        <x:v>=IF(C58=0,"",AQ12)</x:v>
      </x:c>
      <x:c r="E8192" s="468" t="str">
        <x:v>Rumus sumber</x:v>
      </x:c>
      <x:c r="F8192" s="468" t="str">
        <x:v>13 September 2026 19.01 WIB</x:v>
      </x:c>
    </x:row>
    <x:row r="8193">
      <x:c r="A8193" s="468" t="str">
        <x:v>Resume Karyawan KPI</x:v>
      </x:c>
      <x:c r="B8193" s="468" t="str">
        <x:v>H58</x:v>
      </x:c>
      <x:c r="C8193" s="468"/>
      <x:c r="D8193" s="468" t="str">
        <x:v>=IF(C58=0,"",AR12)</x:v>
      </x:c>
      <x:c r="E8193" s="468" t="str">
        <x:v>Rumus sumber</x:v>
      </x:c>
      <x:c r="F8193" s="468" t="str">
        <x:v>13 September 2026 19.01 WIB</x:v>
      </x:c>
    </x:row>
    <x:row r="8194">
      <x:c r="A8194" s="468" t="str">
        <x:v>Resume Karyawan KPI</x:v>
      </x:c>
      <x:c r="B8194" s="468" t="str">
        <x:v>I58</x:v>
      </x:c>
      <x:c r="C8194" s="468" t="n">
        <x:v>5</x:v>
      </x:c>
      <x:c r="D8194" s="468" t="n">
        <x:v>4.846153846</x:v>
      </x:c>
      <x:c r="E8194" s="468" t="str">
        <x:v>Nilai sumber</x:v>
      </x:c>
      <x:c r="F8194" s="468" t="str">
        <x:v>13 September 2026 19.01 WIB</x:v>
      </x:c>
    </x:row>
    <x:row r="8195">
      <x:c r="A8195" s="468" t="str">
        <x:v>Resume Karyawan KPI</x:v>
      </x:c>
      <x:c r="B8195" s="468" t="str">
        <x:v>I58</x:v>
      </x:c>
      <x:c r="C8195" s="468"/>
      <x:c r="D8195" s="468" t="str">
        <x:v>=IF(C58=0,"",AS12)</x:v>
      </x:c>
      <x:c r="E8195" s="468" t="str">
        <x:v>Rumus sumber</x:v>
      </x:c>
      <x:c r="F8195" s="468" t="str">
        <x:v>13 September 2026 19.01 WIB</x:v>
      </x:c>
    </x:row>
    <x:row r="8196">
      <x:c r="A8196" s="468" t="str">
        <x:v>Resume Karyawan KPI</x:v>
      </x:c>
      <x:c r="B8196" s="468" t="str">
        <x:v>J58</x:v>
      </x:c>
      <x:c r="C8196" s="468"/>
      <x:c r="D8196" s="468" t="str">
        <x:v>=IF(D58="","Belum Dinilai",IF(D58&gt;=0.9,"Sangat Baik",IF(D58&gt;=0.8,"Baik",IF(D58&gt;=0.7,"Coaching","Underperform"))))</x:v>
      </x:c>
      <x:c r="E8196" s="468" t="str">
        <x:v>Rumus sumber</x:v>
      </x:c>
      <x:c r="F8196" s="468" t="str">
        <x:v>13 September 2026 19.01 WIB</x:v>
      </x:c>
    </x:row>
    <x:row r="8197">
      <x:c r="A8197" s="468" t="str">
        <x:v>Resume Karyawan KPI</x:v>
      </x:c>
      <x:c r="B8197" s="468" t="str">
        <x:v>K58</x:v>
      </x:c>
      <x:c r="C8197" s="468"/>
      <x:c r="D8197" s="468" t="str">
        <x:v>=IF(C58=0,"Belum Ada",IF((LOOKUP(2,1/(AV12:BZ12&lt;&gt;""),AV12:BZ12)-AN12)&gt;1,"▲ +"&amp;TEXT(LOOKUP(2,1/(AV12:BZ12&lt;&gt;""),AV12:BZ12)-AN12,"0"),IF((LOOKUP(2,1/(AV12:BZ12&lt;&gt;""),AV12:BZ12)-AN12)&lt;-1,"▼ "&amp;TEXT(LOOKUP(2,1/(AV12:BZ12&lt;&gt;""),AV12:BZ12)-AN12,"0"),"→ Stabil")))</x:v>
      </x:c>
      <x:c r="E8197" s="468" t="str">
        <x:v>Rumus sumber</x:v>
      </x:c>
      <x:c r="F8197" s="468" t="str">
        <x:v>13 September 2026 19.01 WIB</x:v>
      </x:c>
    </x:row>
    <x:row r="8198">
      <x:c r="A8198" s="468" t="str">
        <x:v>Resume Karyawan KPI</x:v>
      </x:c>
      <x:c r="B8198" s="468" t="str">
        <x:v>B59</x:v>
      </x:c>
      <x:c r="C8198" s="468"/>
      <x:c r="D8198" s="468" t="str">
        <x:v>=AL13</x:v>
      </x:c>
      <x:c r="E8198" s="468" t="str">
        <x:v>Rumus sumber</x:v>
      </x:c>
      <x:c r="F8198" s="468" t="str">
        <x:v>13 September 2026 19.01 WIB</x:v>
      </x:c>
    </x:row>
    <x:row r="8199">
      <x:c r="A8199" s="468" t="str">
        <x:v>Resume Karyawan KPI</x:v>
      </x:c>
      <x:c r="B8199" s="468" t="str">
        <x:v>C59</x:v>
      </x:c>
      <x:c r="C8199" s="468"/>
      <x:c r="D8199" s="468" t="str">
        <x:v>=AM13</x:v>
      </x:c>
      <x:c r="E8199" s="468" t="str">
        <x:v>Rumus sumber</x:v>
      </x:c>
      <x:c r="F8199" s="468" t="str">
        <x:v>13 September 2026 19.01 WIB</x:v>
      </x:c>
    </x:row>
    <x:row r="8200">
      <x:c r="A8200" s="468" t="str">
        <x:v>Resume Karyawan KPI</x:v>
      </x:c>
      <x:c r="B8200" s="468" t="str">
        <x:v>J59</x:v>
      </x:c>
      <x:c r="C8200" s="468"/>
      <x:c r="D8200" s="468" t="str">
        <x:v>=IF(D59="","Belum Dinilai",IF(D59&gt;=0.9,"Sangat Baik",IF(D59&gt;=0.8,"Baik",IF(D59&gt;=0.7,"Coaching","Underperform"))))</x:v>
      </x:c>
      <x:c r="E8200" s="468" t="str">
        <x:v>Rumus sumber</x:v>
      </x:c>
      <x:c r="F8200" s="468" t="str">
        <x:v>13 September 2026 19.01 WIB</x:v>
      </x:c>
    </x:row>
    <x:row r="8201">
      <x:c r="A8201" s="468" t="str">
        <x:v>Resume Karyawan KPI</x:v>
      </x:c>
      <x:c r="B8201" s="468" t="str">
        <x:v>K59</x:v>
      </x:c>
      <x:c r="C8201" s="468"/>
      <x:c r="D8201" s="468" t="str">
        <x:v>=IF(C59=0,"Belum Ada",IF((LOOKUP(2,1/(AV13:BZ13&lt;&gt;""),AV13:BZ13)-AN13)&gt;1,"▲ +"&amp;TEXT(LOOKUP(2,1/(AV13:BZ13&lt;&gt;""),AV13:BZ13)-AN13,"0"),IF((LOOKUP(2,1/(AV13:BZ13&lt;&gt;""),AV13:BZ13)-AN13)&lt;-1,"▼ "&amp;TEXT(LOOKUP(2,1/(AV13:BZ13&lt;&gt;""),AV13:BZ13)-AN13,"0"),"→ Stabil")))</x:v>
      </x:c>
      <x:c r="E8201" s="468" t="str">
        <x:v>Rumus sumber</x:v>
      </x:c>
      <x:c r="F8201" s="468" t="str">
        <x:v>13 September 2026 19.01 WIB</x:v>
      </x:c>
    </x:row>
    <x:row r="8202">
      <x:c r="A8202" s="468" t="str">
        <x:v>Resume Karyawan KPI</x:v>
      </x:c>
      <x:c r="B8202" s="468" t="str">
        <x:v>B60</x:v>
      </x:c>
      <x:c r="C8202" s="468"/>
      <x:c r="D8202" s="468" t="str">
        <x:v>=AL14</x:v>
      </x:c>
      <x:c r="E8202" s="468" t="str">
        <x:v>Rumus sumber</x:v>
      </x:c>
      <x:c r="F8202" s="468" t="str">
        <x:v>13 September 2026 19.01 WIB</x:v>
      </x:c>
    </x:row>
    <x:row r="8203">
      <x:c r="A8203" s="468" t="str">
        <x:v>Resume Karyawan KPI</x:v>
      </x:c>
      <x:c r="B8203" s="468" t="str">
        <x:v>C60</x:v>
      </x:c>
      <x:c r="C8203" s="468"/>
      <x:c r="D8203" s="468" t="str">
        <x:v>=AM14</x:v>
      </x:c>
      <x:c r="E8203" s="468" t="str">
        <x:v>Rumus sumber</x:v>
      </x:c>
      <x:c r="F8203" s="468" t="str">
        <x:v>13 September 2026 19.01 WIB</x:v>
      </x:c>
    </x:row>
    <x:row r="8204">
      <x:c r="A8204" s="468" t="str">
        <x:v>Resume Karyawan KPI</x:v>
      </x:c>
      <x:c r="B8204" s="468" t="str">
        <x:v>J60</x:v>
      </x:c>
      <x:c r="C8204" s="468"/>
      <x:c r="D8204" s="468" t="str">
        <x:v>=IF(D60="","Belum Dinilai",IF(D60&gt;=0.9,"Sangat Baik",IF(D60&gt;=0.8,"Baik",IF(D60&gt;=0.7,"Coaching","Underperform"))))</x:v>
      </x:c>
      <x:c r="E8204" s="468" t="str">
        <x:v>Rumus sumber</x:v>
      </x:c>
      <x:c r="F8204" s="468" t="str">
        <x:v>13 September 2026 19.01 WIB</x:v>
      </x:c>
    </x:row>
    <x:row r="8205">
      <x:c r="A8205" s="468" t="str">
        <x:v>Resume Karyawan KPI</x:v>
      </x:c>
      <x:c r="B8205" s="468" t="str">
        <x:v>K60</x:v>
      </x:c>
      <x:c r="C8205" s="468"/>
      <x:c r="D8205" s="468" t="str">
        <x:v>=IF(C60=0,"Belum Ada",IF((LOOKUP(2,1/(AV14:BZ14&lt;&gt;""),AV14:BZ14)-AN14)&gt;1,"▲ +"&amp;TEXT(LOOKUP(2,1/(AV14:BZ14&lt;&gt;""),AV14:BZ14)-AN14,"0"),IF((LOOKUP(2,1/(AV14:BZ14&lt;&gt;""),AV14:BZ14)-AN14)&lt;-1,"▼ "&amp;TEXT(LOOKUP(2,1/(AV14:BZ14&lt;&gt;""),AV14:BZ14)-AN14,"0"),"→ Stabil")))</x:v>
      </x:c>
      <x:c r="E8205" s="468" t="str">
        <x:v>Rumus sumber</x:v>
      </x:c>
      <x:c r="F8205" s="468" t="str">
        <x:v>13 September 2026 19.01 WIB</x:v>
      </x:c>
    </x:row>
    <x:row r="8206">
      <x:c r="A8206" s="468" t="str">
        <x:v>Resume Karyawan KPI</x:v>
      </x:c>
      <x:c r="B8206" s="468" t="str">
        <x:v>B61</x:v>
      </x:c>
      <x:c r="C8206" s="468"/>
      <x:c r="D8206" s="468" t="str">
        <x:v>=AL15</x:v>
      </x:c>
      <x:c r="E8206" s="468" t="str">
        <x:v>Rumus sumber</x:v>
      </x:c>
      <x:c r="F8206" s="468" t="str">
        <x:v>13 September 2026 19.01 WIB</x:v>
      </x:c>
    </x:row>
    <x:row r="8207">
      <x:c r="A8207" s="468" t="str">
        <x:v>Resume Karyawan KPI</x:v>
      </x:c>
      <x:c r="B8207" s="468" t="str">
        <x:v>C61</x:v>
      </x:c>
      <x:c r="C8207" s="468" t="n">
        <x:v>10</x:v>
      </x:c>
      <x:c r="D8207" s="468" t="n">
        <x:v>11</x:v>
      </x:c>
      <x:c r="E8207" s="468" t="str">
        <x:v>Nilai sumber</x:v>
      </x:c>
      <x:c r="F8207" s="468" t="str">
        <x:v>13 September 2026 19.01 WIB</x:v>
      </x:c>
    </x:row>
    <x:row r="8208">
      <x:c r="A8208" s="468" t="str">
        <x:v>Resume Karyawan KPI</x:v>
      </x:c>
      <x:c r="B8208" s="468" t="str">
        <x:v>C61</x:v>
      </x:c>
      <x:c r="C8208" s="468"/>
      <x:c r="D8208" s="468" t="str">
        <x:v>=AM15</x:v>
      </x:c>
      <x:c r="E8208" s="468" t="str">
        <x:v>Rumus sumber</x:v>
      </x:c>
      <x:c r="F8208" s="468" t="str">
        <x:v>13 September 2026 19.01 WIB</x:v>
      </x:c>
    </x:row>
    <x:row r="8209">
      <x:c r="A8209" s="468" t="str">
        <x:v>Resume Karyawan KPI</x:v>
      </x:c>
      <x:c r="B8209" s="468" t="str">
        <x:v>D61</x:v>
      </x:c>
      <x:c r="C8209" s="468" t="n">
        <x:v>0.983</x:v>
      </x:c>
      <x:c r="D8209" s="468" t="n">
        <x:v>0.9845454545</x:v>
      </x:c>
      <x:c r="E8209" s="468" t="str">
        <x:v>Nilai sumber</x:v>
      </x:c>
      <x:c r="F8209" s="468" t="str">
        <x:v>13 September 2026 19.01 WIB</x:v>
      </x:c>
    </x:row>
    <x:row r="8210">
      <x:c r="A8210" s="468" t="str">
        <x:v>Resume Karyawan KPI</x:v>
      </x:c>
      <x:c r="B8210" s="468" t="str">
        <x:v>D61</x:v>
      </x:c>
      <x:c r="C8210" s="468"/>
      <x:c r="D8210" s="468" t="str">
        <x:v>=IF(C61=0,"",AN15/100)</x:v>
      </x:c>
      <x:c r="E8210" s="468" t="str">
        <x:v>Rumus sumber</x:v>
      </x:c>
      <x:c r="F8210" s="468" t="str">
        <x:v>13 September 2026 19.01 WIB</x:v>
      </x:c>
    </x:row>
    <x:row r="8211">
      <x:c r="A8211" s="468" t="str">
        <x:v>Resume Karyawan KPI</x:v>
      </x:c>
      <x:c r="B8211" s="468" t="str">
        <x:v>E61</x:v>
      </x:c>
      <x:c r="C8211" s="468" t="n">
        <x:v>4.9</x:v>
      </x:c>
      <x:c r="D8211" s="468" t="n">
        <x:v>4.909090909</x:v>
      </x:c>
      <x:c r="E8211" s="468" t="str">
        <x:v>Nilai sumber</x:v>
      </x:c>
      <x:c r="F8211" s="468" t="str">
        <x:v>13 September 2026 19.01 WIB</x:v>
      </x:c>
    </x:row>
    <x:row r="8212">
      <x:c r="A8212" s="468" t="str">
        <x:v>Resume Karyawan KPI</x:v>
      </x:c>
      <x:c r="B8212" s="468" t="str">
        <x:v>E61</x:v>
      </x:c>
      <x:c r="C8212" s="468"/>
      <x:c r="D8212" s="468" t="str">
        <x:v>=IF(C61=0,"",AO15)</x:v>
      </x:c>
      <x:c r="E8212" s="468" t="str">
        <x:v>Rumus sumber</x:v>
      </x:c>
      <x:c r="F8212" s="468" t="str">
        <x:v>13 September 2026 19.01 WIB</x:v>
      </x:c>
    </x:row>
    <x:row r="8213">
      <x:c r="A8213" s="468" t="str">
        <x:v>Resume Karyawan KPI</x:v>
      </x:c>
      <x:c r="B8213" s="468" t="str">
        <x:v>F61</x:v>
      </x:c>
      <x:c r="C8213" s="468" t="n">
        <x:v>4.9</x:v>
      </x:c>
      <x:c r="D8213" s="468" t="n">
        <x:v>4.909090909</x:v>
      </x:c>
      <x:c r="E8213" s="468" t="str">
        <x:v>Nilai sumber</x:v>
      </x:c>
      <x:c r="F8213" s="468" t="str">
        <x:v>13 September 2026 19.01 WIB</x:v>
      </x:c>
    </x:row>
    <x:row r="8214">
      <x:c r="A8214" s="468" t="str">
        <x:v>Resume Karyawan KPI</x:v>
      </x:c>
      <x:c r="B8214" s="468" t="str">
        <x:v>F61</x:v>
      </x:c>
      <x:c r="C8214" s="468"/>
      <x:c r="D8214" s="468" t="str">
        <x:v>=IF(C61=0,"",AP15)</x:v>
      </x:c>
      <x:c r="E8214" s="468" t="str">
        <x:v>Rumus sumber</x:v>
      </x:c>
      <x:c r="F8214" s="468" t="str">
        <x:v>13 September 2026 19.01 WIB</x:v>
      </x:c>
    </x:row>
    <x:row r="8215">
      <x:c r="A8215" s="468" t="str">
        <x:v>Resume Karyawan KPI</x:v>
      </x:c>
      <x:c r="B8215" s="468" t="str">
        <x:v>G61</x:v>
      </x:c>
      <x:c r="C8215" s="468" t="n">
        <x:v>4.9</x:v>
      </x:c>
      <x:c r="D8215" s="468" t="n">
        <x:v>4.909090909</x:v>
      </x:c>
      <x:c r="E8215" s="468" t="str">
        <x:v>Nilai sumber</x:v>
      </x:c>
      <x:c r="F8215" s="468" t="str">
        <x:v>13 September 2026 19.01 WIB</x:v>
      </x:c>
    </x:row>
    <x:row r="8216">
      <x:c r="A8216" s="468" t="str">
        <x:v>Resume Karyawan KPI</x:v>
      </x:c>
      <x:c r="B8216" s="468" t="str">
        <x:v>G61</x:v>
      </x:c>
      <x:c r="C8216" s="468"/>
      <x:c r="D8216" s="468" t="str">
        <x:v>=IF(C61=0,"",AQ15)</x:v>
      </x:c>
      <x:c r="E8216" s="468" t="str">
        <x:v>Rumus sumber</x:v>
      </x:c>
      <x:c r="F8216" s="468" t="str">
        <x:v>13 September 2026 19.01 WIB</x:v>
      </x:c>
    </x:row>
    <x:row r="8217">
      <x:c r="A8217" s="468" t="str">
        <x:v>Resume Karyawan KPI</x:v>
      </x:c>
      <x:c r="B8217" s="468" t="str">
        <x:v>H61</x:v>
      </x:c>
      <x:c r="C8217" s="468"/>
      <x:c r="D8217" s="468" t="str">
        <x:v>=IF(C61=0,"",AR15)</x:v>
      </x:c>
      <x:c r="E8217" s="468" t="str">
        <x:v>Rumus sumber</x:v>
      </x:c>
      <x:c r="F8217" s="468" t="str">
        <x:v>13 September 2026 19.01 WIB</x:v>
      </x:c>
    </x:row>
    <x:row r="8218">
      <x:c r="A8218" s="468" t="str">
        <x:v>Resume Karyawan KPI</x:v>
      </x:c>
      <x:c r="B8218" s="468" t="str">
        <x:v>I61</x:v>
      </x:c>
      <x:c r="C8218" s="468" t="n">
        <x:v>4.9</x:v>
      </x:c>
      <x:c r="D8218" s="468" t="n">
        <x:v>4.909090909</x:v>
      </x:c>
      <x:c r="E8218" s="468" t="str">
        <x:v>Nilai sumber</x:v>
      </x:c>
      <x:c r="F8218" s="468" t="str">
        <x:v>13 September 2026 19.01 WIB</x:v>
      </x:c>
    </x:row>
    <x:row r="8219">
      <x:c r="A8219" s="468" t="str">
        <x:v>Resume Karyawan KPI</x:v>
      </x:c>
      <x:c r="B8219" s="468" t="str">
        <x:v>I61</x:v>
      </x:c>
      <x:c r="C8219" s="468"/>
      <x:c r="D8219" s="468" t="str">
        <x:v>=IF(C61=0,"",AS15)</x:v>
      </x:c>
      <x:c r="E8219" s="468" t="str">
        <x:v>Rumus sumber</x:v>
      </x:c>
      <x:c r="F8219" s="468" t="str">
        <x:v>13 September 2026 19.01 WIB</x:v>
      </x:c>
    </x:row>
    <x:row r="8220">
      <x:c r="A8220" s="468" t="str">
        <x:v>Resume Karyawan KPI</x:v>
      </x:c>
      <x:c r="B8220" s="468" t="str">
        <x:v>J61</x:v>
      </x:c>
      <x:c r="C8220" s="468"/>
      <x:c r="D8220" s="468" t="str">
        <x:v>=IF(D61="","Belum Dinilai",IF(D61&gt;=0.9,"Sangat Baik",IF(D61&gt;=0.8,"Baik",IF(D61&gt;=0.7,"Coaching","Underperform"))))</x:v>
      </x:c>
      <x:c r="E8220" s="468" t="str">
        <x:v>Rumus sumber</x:v>
      </x:c>
      <x:c r="F8220" s="468" t="str">
        <x:v>13 September 2026 19.01 WIB</x:v>
      </x:c>
    </x:row>
    <x:row r="8221">
      <x:c r="A8221" s="468" t="str">
        <x:v>Resume Karyawan KPI</x:v>
      </x:c>
      <x:c r="B8221" s="468" t="str">
        <x:v>K61</x:v>
      </x:c>
      <x:c r="C8221" s="468"/>
      <x:c r="D8221" s="468" t="str">
        <x:v>=IF(C61=0,"Belum Ada",IF((LOOKUP(2,1/(AV15:BZ15&lt;&gt;""),AV15:BZ15)-AN15)&gt;1,"▲ +"&amp;TEXT(LOOKUP(2,1/(AV15:BZ15&lt;&gt;""),AV15:BZ15)-AN15,"0"),IF((LOOKUP(2,1/(AV15:BZ15&lt;&gt;""),AV15:BZ15)-AN15)&lt;-1,"▼ "&amp;TEXT(LOOKUP(2,1/(AV15:BZ15&lt;&gt;""),AV15:BZ15)-AN15,"0"),"→ Stabil")))</x:v>
      </x:c>
      <x:c r="E8221" s="468" t="str">
        <x:v>Rumus sumber</x:v>
      </x:c>
      <x:c r="F8221" s="468" t="str">
        <x:v>13 September 2026 19.01 WIB</x:v>
      </x:c>
    </x:row>
    <x:row r="8222">
      <x:c r="A8222" s="468" t="str">
        <x:v>1</x:v>
      </x:c>
      <x:c r="B8222" s="468" t="str">
        <x:v>AC68</x:v>
      </x:c>
      <x:c r="C8222" s="468"/>
      <x:c r="D8222" s="468" t="str">
        <x:v>=IF(AG68="","",IF(COUNT(L68:P68)&lt;5,"",L68/5*20+M68/5*25+N68/5*25+O68/5*15+P68/5*15))</x:v>
      </x:c>
      <x:c r="E8222" s="468" t="str">
        <x:v>Rumus sumber</x:v>
      </x:c>
      <x:c r="F8222" s="468" t="str">
        <x:v>13 September 2026 19.01 WIB</x:v>
      </x:c>
    </x:row>
    <x:row r="8223">
      <x:c r="A8223" s="468" t="str">
        <x:v>1</x:v>
      </x:c>
      <x:c r="B8223" s="468" t="str">
        <x:v>AD68</x:v>
      </x:c>
      <x:c r="C8223" s="468"/>
      <x:c r="D8223" s="468" t="str">
        <x:v>=IF(AC68="","",IF(AC68&gt;=90,"Sangat Baik",IF(AC68&gt;=80,"Baik",IF(AC68&gt;=70,"Coaching","Underperform"))))</x:v>
      </x:c>
      <x:c r="E8223" s="468" t="str">
        <x:v>Rumus sumber</x:v>
      </x:c>
      <x:c r="F8223" s="468" t="str">
        <x:v>13 September 2026 19.01 WIB</x:v>
      </x:c>
    </x:row>
    <x:row r="8224">
      <x:c r="A8224" s="468" t="str">
        <x:v>1</x:v>
      </x:c>
      <x:c r="B8224" s="468" t="str">
        <x:v>AE68</x:v>
      </x:c>
      <x:c r="C8224" s="468"/>
      <x:c r="D8224" s="468" t="str">
        <x:v>=IF(AG68="","",IF(OR(AG68="INDAH",AG68="ADDEL",AG68="AMEL",AG68="PENTIL",AG68="JIJANG"),"Admin/CS","Fotografer"))</x:v>
      </x:c>
      <x:c r="E8224" s="468" t="str">
        <x:v>Rumus sumber</x:v>
      </x:c>
      <x:c r="F8224" s="468" t="str">
        <x:v>13 September 2026 19.01 WIB</x:v>
      </x:c>
    </x:row>
    <x:row r="8225">
      <x:c r="A8225" s="468" t="str">
        <x:v>1</x:v>
      </x:c>
      <x:c r="B8225" s="468" t="str">
        <x:v>AF68</x:v>
      </x:c>
      <x:c r="C8225" s="468"/>
      <x:c r="D8225" s="468" t="str">
        <x:v>=IF(OR(AG68="",COUNT(L68:P68)&lt;5),"",1)</x:v>
      </x:c>
      <x:c r="E8225" s="468" t="str">
        <x:v>Rumus sumber</x:v>
      </x:c>
      <x:c r="F8225" s="468" t="str">
        <x:v>13 September 2026 19.01 WIB</x:v>
      </x:c>
    </x:row>
    <x:row r="8226">
      <x:c r="A8226" s="468" t="str">
        <x:v>1</x:v>
      </x:c>
      <x:c r="B8226" s="468" t="str">
        <x:v>AG68</x:v>
      </x:c>
      <x:c r="C8226" s="468"/>
      <x:c r="D8226" s="468" t="str">
        <x:v>=IFERROR(K68,"")</x:v>
      </x:c>
      <x:c r="E8226" s="468" t="str">
        <x:v>Rumus sumber</x:v>
      </x:c>
      <x:c r="F8226" s="468" t="str">
        <x:v>13 September 2026 19.01 WIB</x:v>
      </x:c>
    </x:row>
    <x:row r="8227">
      <x:c r="A8227" s="468" t="str">
        <x:v>1</x:v>
      </x:c>
      <x:c r="B8227" s="468" t="str">
        <x:v>AC69</x:v>
      </x:c>
      <x:c r="C8227" s="468"/>
      <x:c r="D8227" s="468" t="str">
        <x:v>=IF(AG69="","",IF(COUNT(L69:P69)&lt;5,"",L69/5*20+M69/5*25+N69/5*25+O69/5*15+P69/5*15))</x:v>
      </x:c>
      <x:c r="E8227" s="468" t="str">
        <x:v>Rumus sumber</x:v>
      </x:c>
      <x:c r="F8227" s="468" t="str">
        <x:v>13 September 2026 19.01 WIB</x:v>
      </x:c>
    </x:row>
    <x:row r="8228">
      <x:c r="A8228" s="468" t="str">
        <x:v>1</x:v>
      </x:c>
      <x:c r="B8228" s="468" t="str">
        <x:v>AD69</x:v>
      </x:c>
      <x:c r="C8228" s="468"/>
      <x:c r="D8228" s="468" t="str">
        <x:v>=IF(AC69="","",IF(AC69&gt;=90,"Sangat Baik",IF(AC69&gt;=80,"Baik",IF(AC69&gt;=70,"Coaching","Underperform"))))</x:v>
      </x:c>
      <x:c r="E8228" s="468" t="str">
        <x:v>Rumus sumber</x:v>
      </x:c>
      <x:c r="F8228" s="468" t="str">
        <x:v>13 September 2026 19.01 WIB</x:v>
      </x:c>
    </x:row>
    <x:row r="8229">
      <x:c r="A8229" s="468" t="str">
        <x:v>1</x:v>
      </x:c>
      <x:c r="B8229" s="468" t="str">
        <x:v>AE69</x:v>
      </x:c>
      <x:c r="C8229" s="468"/>
      <x:c r="D8229" s="468" t="str">
        <x:v>=IF(AG69="","",IF(OR(AG69="INDAH",AG69="ADDEL",AG69="AMEL",AG69="PENTIL",AG69="JIJANG"),"Admin/CS","Fotografer"))</x:v>
      </x:c>
      <x:c r="E8229" s="468" t="str">
        <x:v>Rumus sumber</x:v>
      </x:c>
      <x:c r="F8229" s="468" t="str">
        <x:v>13 September 2026 19.01 WIB</x:v>
      </x:c>
    </x:row>
    <x:row r="8230">
      <x:c r="A8230" s="468" t="str">
        <x:v>1</x:v>
      </x:c>
      <x:c r="B8230" s="468" t="str">
        <x:v>AF69</x:v>
      </x:c>
      <x:c r="C8230" s="468"/>
      <x:c r="D8230" s="468" t="str">
        <x:v>=IF(OR(AG69="",COUNT(L69:P69)&lt;5),"",1)</x:v>
      </x:c>
      <x:c r="E8230" s="468" t="str">
        <x:v>Rumus sumber</x:v>
      </x:c>
      <x:c r="F8230" s="468" t="str">
        <x:v>13 September 2026 19.01 WIB</x:v>
      </x:c>
    </x:row>
    <x:row r="8231">
      <x:c r="A8231" s="468" t="str">
        <x:v>1</x:v>
      </x:c>
      <x:c r="B8231" s="468" t="str">
        <x:v>AG69</x:v>
      </x:c>
      <x:c r="C8231" s="468"/>
      <x:c r="D8231" s="468" t="str">
        <x:v>=IFERROR(K69,"")</x:v>
      </x:c>
      <x:c r="E8231" s="468" t="str">
        <x:v>Rumus sumber</x:v>
      </x:c>
      <x:c r="F8231" s="468" t="str">
        <x:v>13 September 2026 19.01 WIB</x:v>
      </x:c>
    </x:row>
    <x:row r="8232">
      <x:c r="A8232" s="468" t="str">
        <x:v>2</x:v>
      </x:c>
      <x:c r="B8232" s="468" t="str">
        <x:v>AC68</x:v>
      </x:c>
      <x:c r="C8232" s="468"/>
      <x:c r="D8232" s="468" t="str">
        <x:v>=IF(AG68="","",IF(COUNT(L68:P68)&lt;5,"",L68/5*20+M68/5*25+N68/5*25+O68/5*15+P68/5*15))</x:v>
      </x:c>
      <x:c r="E8232" s="468" t="str">
        <x:v>Rumus sumber</x:v>
      </x:c>
      <x:c r="F8232" s="468" t="str">
        <x:v>13 September 2026 19.01 WIB</x:v>
      </x:c>
    </x:row>
    <x:row r="8233">
      <x:c r="A8233" s="468" t="str">
        <x:v>2</x:v>
      </x:c>
      <x:c r="B8233" s="468" t="str">
        <x:v>AD68</x:v>
      </x:c>
      <x:c r="C8233" s="468"/>
      <x:c r="D8233" s="468" t="str">
        <x:v>=IF(AC68="","",IF(AC68&gt;=90,"Sangat Baik",IF(AC68&gt;=80,"Baik",IF(AC68&gt;=70,"Coaching","Underperform"))))</x:v>
      </x:c>
      <x:c r="E8233" s="468" t="str">
        <x:v>Rumus sumber</x:v>
      </x:c>
      <x:c r="F8233" s="468" t="str">
        <x:v>13 September 2026 19.01 WIB</x:v>
      </x:c>
    </x:row>
    <x:row r="8234">
      <x:c r="A8234" s="468" t="str">
        <x:v>2</x:v>
      </x:c>
      <x:c r="B8234" s="468" t="str">
        <x:v>AE68</x:v>
      </x:c>
      <x:c r="C8234" s="468"/>
      <x:c r="D8234" s="468" t="str">
        <x:v>=IF(AG68="","",IF(OR(AG68="INDAH",AG68="ADDEL",AG68="AMEL",AG68="PENTIL",AG68="JIJANG"),"Admin/CS","Fotografer"))</x:v>
      </x:c>
      <x:c r="E8234" s="468" t="str">
        <x:v>Rumus sumber</x:v>
      </x:c>
      <x:c r="F8234" s="468" t="str">
        <x:v>13 September 2026 19.01 WIB</x:v>
      </x:c>
    </x:row>
    <x:row r="8235">
      <x:c r="A8235" s="468" t="str">
        <x:v>2</x:v>
      </x:c>
      <x:c r="B8235" s="468" t="str">
        <x:v>AF68</x:v>
      </x:c>
      <x:c r="C8235" s="468"/>
      <x:c r="D8235" s="468" t="str">
        <x:v>=IF(OR(AG68="",COUNT(L68:P68)&lt;5),"",1)</x:v>
      </x:c>
      <x:c r="E8235" s="468" t="str">
        <x:v>Rumus sumber</x:v>
      </x:c>
      <x:c r="F8235" s="468" t="str">
        <x:v>13 September 2026 19.01 WIB</x:v>
      </x:c>
    </x:row>
    <x:row r="8236">
      <x:c r="A8236" s="468" t="str">
        <x:v>2</x:v>
      </x:c>
      <x:c r="B8236" s="468" t="str">
        <x:v>AG68</x:v>
      </x:c>
      <x:c r="C8236" s="468"/>
      <x:c r="D8236" s="468" t="str">
        <x:v>=IFERROR(K68,"")</x:v>
      </x:c>
      <x:c r="E8236" s="468" t="str">
        <x:v>Rumus sumber</x:v>
      </x:c>
      <x:c r="F8236" s="468" t="str">
        <x:v>13 September 2026 19.01 WIB</x:v>
      </x:c>
    </x:row>
    <x:row r="8237">
      <x:c r="A8237" s="468" t="str">
        <x:v>2</x:v>
      </x:c>
      <x:c r="B8237" s="468" t="str">
        <x:v>AC69</x:v>
      </x:c>
      <x:c r="C8237" s="468"/>
      <x:c r="D8237" s="468" t="str">
        <x:v>=IF(AG69="","",IF(COUNT(L69:P69)&lt;5,"",L69/5*20+M69/5*25+N69/5*25+O69/5*15+P69/5*15))</x:v>
      </x:c>
      <x:c r="E8237" s="468" t="str">
        <x:v>Rumus sumber</x:v>
      </x:c>
      <x:c r="F8237" s="468" t="str">
        <x:v>13 September 2026 19.01 WIB</x:v>
      </x:c>
    </x:row>
    <x:row r="8238">
      <x:c r="A8238" s="468" t="str">
        <x:v>2</x:v>
      </x:c>
      <x:c r="B8238" s="468" t="str">
        <x:v>AD69</x:v>
      </x:c>
      <x:c r="C8238" s="468"/>
      <x:c r="D8238" s="468" t="str">
        <x:v>=IF(AC69="","",IF(AC69&gt;=90,"Sangat Baik",IF(AC69&gt;=80,"Baik",IF(AC69&gt;=70,"Coaching","Underperform"))))</x:v>
      </x:c>
      <x:c r="E8238" s="468" t="str">
        <x:v>Rumus sumber</x:v>
      </x:c>
      <x:c r="F8238" s="468" t="str">
        <x:v>13 September 2026 19.01 WIB</x:v>
      </x:c>
    </x:row>
    <x:row r="8239">
      <x:c r="A8239" s="468" t="str">
        <x:v>2</x:v>
      </x:c>
      <x:c r="B8239" s="468" t="str">
        <x:v>AE69</x:v>
      </x:c>
      <x:c r="C8239" s="468"/>
      <x:c r="D8239" s="468" t="str">
        <x:v>=IF(AG69="","",IF(OR(AG69="INDAH",AG69="ADDEL",AG69="AMEL",AG69="PENTIL",AG69="JIJANG"),"Admin/CS","Fotografer"))</x:v>
      </x:c>
      <x:c r="E8239" s="468" t="str">
        <x:v>Rumus sumber</x:v>
      </x:c>
      <x:c r="F8239" s="468" t="str">
        <x:v>13 September 2026 19.01 WIB</x:v>
      </x:c>
    </x:row>
    <x:row r="8240">
      <x:c r="A8240" s="468" t="str">
        <x:v>2</x:v>
      </x:c>
      <x:c r="B8240" s="468" t="str">
        <x:v>AF69</x:v>
      </x:c>
      <x:c r="C8240" s="468"/>
      <x:c r="D8240" s="468" t="str">
        <x:v>=IF(OR(AG69="",COUNT(L69:P69)&lt;5),"",1)</x:v>
      </x:c>
      <x:c r="E8240" s="468" t="str">
        <x:v>Rumus sumber</x:v>
      </x:c>
      <x:c r="F8240" s="468" t="str">
        <x:v>13 September 2026 19.01 WIB</x:v>
      </x:c>
    </x:row>
    <x:row r="8241">
      <x:c r="A8241" s="468" t="str">
        <x:v>2</x:v>
      </x:c>
      <x:c r="B8241" s="468" t="str">
        <x:v>AG69</x:v>
      </x:c>
      <x:c r="C8241" s="468"/>
      <x:c r="D8241" s="468" t="str">
        <x:v>=IFERROR(K69,"")</x:v>
      </x:c>
      <x:c r="E8241" s="468" t="str">
        <x:v>Rumus sumber</x:v>
      </x:c>
      <x:c r="F8241" s="468" t="str">
        <x:v>13 September 2026 19.01 WIB</x:v>
      </x:c>
    </x:row>
    <x:row r="8242">
      <x:c r="A8242" s="468" t="str">
        <x:v>3</x:v>
      </x:c>
      <x:c r="B8242" s="468" t="str">
        <x:v>AC46</x:v>
      </x:c>
      <x:c r="C8242" s="468"/>
      <x:c r="D8242" s="468" t="str">
        <x:v>=IF(AG46="","",IF(COUNT(L46:P46)&lt;5,"",L46/5*20+M46/5*25+N46/5*25+O46/5*15+P46/5*15))</x:v>
      </x:c>
      <x:c r="E8242" s="468" t="str">
        <x:v>Rumus sumber</x:v>
      </x:c>
      <x:c r="F8242" s="468" t="str">
        <x:v>13 September 2026 19.01 WIB</x:v>
      </x:c>
    </x:row>
    <x:row r="8243">
      <x:c r="A8243" s="468" t="str">
        <x:v>3</x:v>
      </x:c>
      <x:c r="B8243" s="468" t="str">
        <x:v>AD46</x:v>
      </x:c>
      <x:c r="C8243" s="468"/>
      <x:c r="D8243" s="468" t="str">
        <x:v>=IF(AC46="","",IF(AC46&gt;=90,"Sangat Baik",IF(AC46&gt;=80,"Baik",IF(AC46&gt;=70,"Coaching","Underperform"))))</x:v>
      </x:c>
      <x:c r="E8243" s="468" t="str">
        <x:v>Rumus sumber</x:v>
      </x:c>
      <x:c r="F8243" s="468" t="str">
        <x:v>13 September 2026 19.01 WIB</x:v>
      </x:c>
    </x:row>
    <x:row r="8244">
      <x:c r="A8244" s="468" t="str">
        <x:v>3</x:v>
      </x:c>
      <x:c r="B8244" s="468" t="str">
        <x:v>AE46</x:v>
      </x:c>
      <x:c r="C8244" s="468"/>
      <x:c r="D8244" s="468" t="str">
        <x:v>=IF(AG46="","",IF(OR(AG46="INDAH",AG46="ADDEL",AG46="AMEL",AG46="PENTIL",AG46="JIJANG"),"Admin/CS","Fotografer"))</x:v>
      </x:c>
      <x:c r="E8244" s="468" t="str">
        <x:v>Rumus sumber</x:v>
      </x:c>
      <x:c r="F8244" s="468" t="str">
        <x:v>13 September 2026 19.01 WIB</x:v>
      </x:c>
    </x:row>
    <x:row r="8245">
      <x:c r="A8245" s="468" t="str">
        <x:v>3</x:v>
      </x:c>
      <x:c r="B8245" s="468" t="str">
        <x:v>AF46</x:v>
      </x:c>
      <x:c r="C8245" s="468"/>
      <x:c r="D8245" s="468" t="str">
        <x:v>=IF(OR(AG46="",COUNT(L46:P46)&lt;5),"",1)</x:v>
      </x:c>
      <x:c r="E8245" s="468" t="str">
        <x:v>Rumus sumber</x:v>
      </x:c>
      <x:c r="F8245" s="468" t="str">
        <x:v>13 September 2026 19.01 WIB</x:v>
      </x:c>
    </x:row>
    <x:row r="8246">
      <x:c r="A8246" s="468" t="str">
        <x:v>3</x:v>
      </x:c>
      <x:c r="B8246" s="468" t="str">
        <x:v>AG46</x:v>
      </x:c>
      <x:c r="C8246" s="468"/>
      <x:c r="D8246" s="468" t="str">
        <x:v>=IFERROR(K46,"")</x:v>
      </x:c>
      <x:c r="E8246" s="468" t="str">
        <x:v>Rumus sumber</x:v>
      </x:c>
      <x:c r="F8246" s="468" t="str">
        <x:v>13 September 2026 19.01 WIB</x:v>
      </x:c>
    </x:row>
    <x:row r="8247">
      <x:c r="A8247" s="468" t="str">
        <x:v>3</x:v>
      </x:c>
      <x:c r="B8247" s="468" t="str">
        <x:v>AC47</x:v>
      </x:c>
      <x:c r="C8247" s="468"/>
      <x:c r="D8247" s="468" t="str">
        <x:v>=IF(AG47="","",IF(COUNT(L47:P47)&lt;5,"",L47/5*20+M47/5*25+N47/5*25+O47/5*15+P47/5*15))</x:v>
      </x:c>
      <x:c r="E8247" s="468" t="str">
        <x:v>Rumus sumber</x:v>
      </x:c>
      <x:c r="F8247" s="468" t="str">
        <x:v>13 September 2026 19.01 WIB</x:v>
      </x:c>
    </x:row>
    <x:row r="8248">
      <x:c r="A8248" s="468" t="str">
        <x:v>3</x:v>
      </x:c>
      <x:c r="B8248" s="468" t="str">
        <x:v>AD47</x:v>
      </x:c>
      <x:c r="C8248" s="468"/>
      <x:c r="D8248" s="468" t="str">
        <x:v>=IF(AC47="","",IF(AC47&gt;=90,"Sangat Baik",IF(AC47&gt;=80,"Baik",IF(AC47&gt;=70,"Coaching","Underperform"))))</x:v>
      </x:c>
      <x:c r="E8248" s="468" t="str">
        <x:v>Rumus sumber</x:v>
      </x:c>
      <x:c r="F8248" s="468" t="str">
        <x:v>13 September 2026 19.01 WIB</x:v>
      </x:c>
    </x:row>
    <x:row r="8249">
      <x:c r="A8249" s="468" t="str">
        <x:v>3</x:v>
      </x:c>
      <x:c r="B8249" s="468" t="str">
        <x:v>AE47</x:v>
      </x:c>
      <x:c r="C8249" s="468"/>
      <x:c r="D8249" s="468" t="str">
        <x:v>=IF(AG47="","",IF(OR(AG47="INDAH",AG47="ADDEL",AG47="AMEL",AG47="PENTIL",AG47="JIJANG"),"Admin/CS","Fotografer"))</x:v>
      </x:c>
      <x:c r="E8249" s="468" t="str">
        <x:v>Rumus sumber</x:v>
      </x:c>
      <x:c r="F8249" s="468" t="str">
        <x:v>13 September 2026 19.01 WIB</x:v>
      </x:c>
    </x:row>
    <x:row r="8250">
      <x:c r="A8250" s="468" t="str">
        <x:v>3</x:v>
      </x:c>
      <x:c r="B8250" s="468" t="str">
        <x:v>AF47</x:v>
      </x:c>
      <x:c r="C8250" s="468"/>
      <x:c r="D8250" s="468" t="str">
        <x:v>=IF(OR(AG47="",COUNT(L47:P47)&lt;5),"",1)</x:v>
      </x:c>
      <x:c r="E8250" s="468" t="str">
        <x:v>Rumus sumber</x:v>
      </x:c>
      <x:c r="F8250" s="468" t="str">
        <x:v>13 September 2026 19.01 WIB</x:v>
      </x:c>
    </x:row>
    <x:row r="8251">
      <x:c r="A8251" s="468" t="str">
        <x:v>3</x:v>
      </x:c>
      <x:c r="B8251" s="468" t="str">
        <x:v>AG47</x:v>
      </x:c>
      <x:c r="C8251" s="468"/>
      <x:c r="D8251" s="468" t="str">
        <x:v>=IFERROR(K47,"")</x:v>
      </x:c>
      <x:c r="E8251" s="468" t="str">
        <x:v>Rumus sumber</x:v>
      </x:c>
      <x:c r="F8251" s="468" t="str">
        <x:v>13 September 2026 19.01 WIB</x:v>
      </x:c>
    </x:row>
    <x:row r="8252">
      <x:c r="A8252" s="468" t="str">
        <x:v>4</x:v>
      </x:c>
      <x:c r="B8252" s="468" t="str">
        <x:v>AC44</x:v>
      </x:c>
      <x:c r="C8252" s="468"/>
      <x:c r="D8252" s="468" t="str">
        <x:v>=IF(AG44="","",IF(COUNT(L44:P44)&lt;5,"",L44/5*20+M44/5*25+N44/5*25+O44/5*15+P44/5*15))</x:v>
      </x:c>
      <x:c r="E8252" s="468" t="str">
        <x:v>Rumus sumber</x:v>
      </x:c>
      <x:c r="F8252" s="468" t="str">
        <x:v>13 September 2026 19.01 WIB</x:v>
      </x:c>
    </x:row>
    <x:row r="8253">
      <x:c r="A8253" s="468" t="str">
        <x:v>4</x:v>
      </x:c>
      <x:c r="B8253" s="468" t="str">
        <x:v>AD44</x:v>
      </x:c>
      <x:c r="C8253" s="468"/>
      <x:c r="D8253" s="468" t="str">
        <x:v>=IF(AC44="","",IF(AC44&gt;=90,"Sangat Baik",IF(AC44&gt;=80,"Baik",IF(AC44&gt;=70,"Coaching","Underperform"))))</x:v>
      </x:c>
      <x:c r="E8253" s="468" t="str">
        <x:v>Rumus sumber</x:v>
      </x:c>
      <x:c r="F8253" s="468" t="str">
        <x:v>13 September 2026 19.01 WIB</x:v>
      </x:c>
    </x:row>
    <x:row r="8254">
      <x:c r="A8254" s="468" t="str">
        <x:v>4</x:v>
      </x:c>
      <x:c r="B8254" s="468" t="str">
        <x:v>AE44</x:v>
      </x:c>
      <x:c r="C8254" s="468"/>
      <x:c r="D8254" s="468" t="str">
        <x:v>=IF(AG44="","",IF(OR(AG44="INDAH",AG44="ADDEL",AG44="AMEL",AG44="PENTIL",AG44="JIJANG"),"Admin/CS","Fotografer"))</x:v>
      </x:c>
      <x:c r="E8254" s="468" t="str">
        <x:v>Rumus sumber</x:v>
      </x:c>
      <x:c r="F8254" s="468" t="str">
        <x:v>13 September 2026 19.01 WIB</x:v>
      </x:c>
    </x:row>
    <x:row r="8255">
      <x:c r="A8255" s="468" t="str">
        <x:v>4</x:v>
      </x:c>
      <x:c r="B8255" s="468" t="str">
        <x:v>AF44</x:v>
      </x:c>
      <x:c r="C8255" s="468"/>
      <x:c r="D8255" s="468" t="str">
        <x:v>=IF(OR(AG44="",COUNT(L44:P44)&lt;5),"",1)</x:v>
      </x:c>
      <x:c r="E8255" s="468" t="str">
        <x:v>Rumus sumber</x:v>
      </x:c>
      <x:c r="F8255" s="468" t="str">
        <x:v>13 September 2026 19.01 WIB</x:v>
      </x:c>
    </x:row>
    <x:row r="8256">
      <x:c r="A8256" s="468" t="str">
        <x:v>4</x:v>
      </x:c>
      <x:c r="B8256" s="468" t="str">
        <x:v>AG44</x:v>
      </x:c>
      <x:c r="C8256" s="468"/>
      <x:c r="D8256" s="468" t="str">
        <x:v>=IFERROR(K44,"")</x:v>
      </x:c>
      <x:c r="E8256" s="468" t="str">
        <x:v>Rumus sumber</x:v>
      </x:c>
      <x:c r="F8256" s="468" t="str">
        <x:v>13 September 2026 19.01 WIB</x:v>
      </x:c>
    </x:row>
    <x:row r="8257">
      <x:c r="A8257" s="468" t="str">
        <x:v>4</x:v>
      </x:c>
      <x:c r="B8257" s="468" t="str">
        <x:v>AC45</x:v>
      </x:c>
      <x:c r="C8257" s="468"/>
      <x:c r="D8257" s="468" t="str">
        <x:v>=IF(AG45="","",IF(COUNT(L45:P45)&lt;5,"",L45/5*20+M45/5*25+N45/5*25+O45/5*15+P45/5*15))</x:v>
      </x:c>
      <x:c r="E8257" s="468" t="str">
        <x:v>Rumus sumber</x:v>
      </x:c>
      <x:c r="F8257" s="468" t="str">
        <x:v>13 September 2026 19.01 WIB</x:v>
      </x:c>
    </x:row>
    <x:row r="8258">
      <x:c r="A8258" s="468" t="str">
        <x:v>4</x:v>
      </x:c>
      <x:c r="B8258" s="468" t="str">
        <x:v>AD45</x:v>
      </x:c>
      <x:c r="C8258" s="468"/>
      <x:c r="D8258" s="468" t="str">
        <x:v>=IF(AC45="","",IF(AC45&gt;=90,"Sangat Baik",IF(AC45&gt;=80,"Baik",IF(AC45&gt;=70,"Coaching","Underperform"))))</x:v>
      </x:c>
      <x:c r="E8258" s="468" t="str">
        <x:v>Rumus sumber</x:v>
      </x:c>
      <x:c r="F8258" s="468" t="str">
        <x:v>13 September 2026 19.01 WIB</x:v>
      </x:c>
    </x:row>
    <x:row r="8259">
      <x:c r="A8259" s="468" t="str">
        <x:v>4</x:v>
      </x:c>
      <x:c r="B8259" s="468" t="str">
        <x:v>AE45</x:v>
      </x:c>
      <x:c r="C8259" s="468"/>
      <x:c r="D8259" s="468" t="str">
        <x:v>=IF(AG45="","",IF(OR(AG45="INDAH",AG45="ADDEL",AG45="AMEL",AG45="PENTIL",AG45="JIJANG"),"Admin/CS","Fotografer"))</x:v>
      </x:c>
      <x:c r="E8259" s="468" t="str">
        <x:v>Rumus sumber</x:v>
      </x:c>
      <x:c r="F8259" s="468" t="str">
        <x:v>13 September 2026 19.01 WIB</x:v>
      </x:c>
    </x:row>
    <x:row r="8260">
      <x:c r="A8260" s="468" t="str">
        <x:v>4</x:v>
      </x:c>
      <x:c r="B8260" s="468" t="str">
        <x:v>AF45</x:v>
      </x:c>
      <x:c r="C8260" s="468"/>
      <x:c r="D8260" s="468" t="str">
        <x:v>=IF(OR(AG45="",COUNT(L45:P45)&lt;5),"",1)</x:v>
      </x:c>
      <x:c r="E8260" s="468" t="str">
        <x:v>Rumus sumber</x:v>
      </x:c>
      <x:c r="F8260" s="468" t="str">
        <x:v>13 September 2026 19.01 WIB</x:v>
      </x:c>
    </x:row>
    <x:row r="8261">
      <x:c r="A8261" s="468" t="str">
        <x:v>4</x:v>
      </x:c>
      <x:c r="B8261" s="468" t="str">
        <x:v>AG45</x:v>
      </x:c>
      <x:c r="C8261" s="468"/>
      <x:c r="D8261" s="468" t="str">
        <x:v>=IFERROR(K45,"")</x:v>
      </x:c>
      <x:c r="E8261" s="468" t="str">
        <x:v>Rumus sumber</x:v>
      </x:c>
      <x:c r="F8261" s="468" t="str">
        <x:v>13 September 2026 19.01 WIB</x:v>
      </x:c>
    </x:row>
    <x:row r="8262">
      <x:c r="A8262" s="468" t="str">
        <x:v>5</x:v>
      </x:c>
      <x:c r="B8262" s="468" t="str">
        <x:v>AC39</x:v>
      </x:c>
      <x:c r="C8262" s="468"/>
      <x:c r="D8262" s="468" t="str">
        <x:v>=IF(AG39="","",IF(COUNT(L39:P39)&lt;5,"",L39/5*20+M39/5*25+N39/5*25+O39/5*15+P39/5*15))</x:v>
      </x:c>
      <x:c r="E8262" s="468" t="str">
        <x:v>Rumus sumber</x:v>
      </x:c>
      <x:c r="F8262" s="468" t="str">
        <x:v>13 September 2026 19.01 WIB</x:v>
      </x:c>
    </x:row>
    <x:row r="8263">
      <x:c r="A8263" s="468" t="str">
        <x:v>5</x:v>
      </x:c>
      <x:c r="B8263" s="468" t="str">
        <x:v>AD39</x:v>
      </x:c>
      <x:c r="C8263" s="468"/>
      <x:c r="D8263" s="468" t="str">
        <x:v>=IF(AC39="","",IF(AC39&gt;=90,"Sangat Baik",IF(AC39&gt;=80,"Baik",IF(AC39&gt;=70,"Coaching","Underperform"))))</x:v>
      </x:c>
      <x:c r="E8263" s="468" t="str">
        <x:v>Rumus sumber</x:v>
      </x:c>
      <x:c r="F8263" s="468" t="str">
        <x:v>13 September 2026 19.01 WIB</x:v>
      </x:c>
    </x:row>
    <x:row r="8264">
      <x:c r="A8264" s="468" t="str">
        <x:v>5</x:v>
      </x:c>
      <x:c r="B8264" s="468" t="str">
        <x:v>AE39</x:v>
      </x:c>
      <x:c r="C8264" s="468"/>
      <x:c r="D8264" s="468" t="str">
        <x:v>=IF(AG39="","",IF(OR(AG39="INDAH",AG39="ADDEL",AG39="AMEL",AG39="PENTIL",AG39="JIJANG"),"Admin/CS","Fotografer"))</x:v>
      </x:c>
      <x:c r="E8264" s="468" t="str">
        <x:v>Rumus sumber</x:v>
      </x:c>
      <x:c r="F8264" s="468" t="str">
        <x:v>13 September 2026 19.01 WIB</x:v>
      </x:c>
    </x:row>
    <x:row r="8265">
      <x:c r="A8265" s="468" t="str">
        <x:v>5</x:v>
      </x:c>
      <x:c r="B8265" s="468" t="str">
        <x:v>AF39</x:v>
      </x:c>
      <x:c r="C8265" s="468"/>
      <x:c r="D8265" s="468" t="str">
        <x:v>=IF(OR(AG39="",COUNT(L39:P39)&lt;5),"",1)</x:v>
      </x:c>
      <x:c r="E8265" s="468" t="str">
        <x:v>Rumus sumber</x:v>
      </x:c>
      <x:c r="F8265" s="468" t="str">
        <x:v>13 September 2026 19.01 WIB</x:v>
      </x:c>
    </x:row>
    <x:row r="8266">
      <x:c r="A8266" s="468" t="str">
        <x:v>5</x:v>
      </x:c>
      <x:c r="B8266" s="468" t="str">
        <x:v>AG39</x:v>
      </x:c>
      <x:c r="C8266" s="468"/>
      <x:c r="D8266" s="468" t="str">
        <x:v>=IFERROR(K39,"")</x:v>
      </x:c>
      <x:c r="E8266" s="468" t="str">
        <x:v>Rumus sumber</x:v>
      </x:c>
      <x:c r="F8266" s="468" t="str">
        <x:v>13 September 2026 19.01 WIB</x:v>
      </x:c>
    </x:row>
    <x:row r="8267">
      <x:c r="A8267" s="468" t="str">
        <x:v>5</x:v>
      </x:c>
      <x:c r="B8267" s="468" t="str">
        <x:v>AC40</x:v>
      </x:c>
      <x:c r="C8267" s="468"/>
      <x:c r="D8267" s="468" t="str">
        <x:v>=IF(AG40="","",IF(COUNT(L40:P40)&lt;5,"",L40/5*20+M40/5*25+N40/5*25+O40/5*15+P40/5*15))</x:v>
      </x:c>
      <x:c r="E8267" s="468" t="str">
        <x:v>Rumus sumber</x:v>
      </x:c>
      <x:c r="F8267" s="468" t="str">
        <x:v>13 September 2026 19.01 WIB</x:v>
      </x:c>
    </x:row>
    <x:row r="8268">
      <x:c r="A8268" s="468" t="str">
        <x:v>5</x:v>
      </x:c>
      <x:c r="B8268" s="468" t="str">
        <x:v>AD40</x:v>
      </x:c>
      <x:c r="C8268" s="468"/>
      <x:c r="D8268" s="468" t="str">
        <x:v>=IF(AC40="","",IF(AC40&gt;=90,"Sangat Baik",IF(AC40&gt;=80,"Baik",IF(AC40&gt;=70,"Coaching","Underperform"))))</x:v>
      </x:c>
      <x:c r="E8268" s="468" t="str">
        <x:v>Rumus sumber</x:v>
      </x:c>
      <x:c r="F8268" s="468" t="str">
        <x:v>13 September 2026 19.01 WIB</x:v>
      </x:c>
    </x:row>
    <x:row r="8269">
      <x:c r="A8269" s="468" t="str">
        <x:v>5</x:v>
      </x:c>
      <x:c r="B8269" s="468" t="str">
        <x:v>AE40</x:v>
      </x:c>
      <x:c r="C8269" s="468"/>
      <x:c r="D8269" s="468" t="str">
        <x:v>=IF(AG40="","",IF(OR(AG40="INDAH",AG40="ADDEL",AG40="AMEL",AG40="PENTIL",AG40="JIJANG"),"Admin/CS","Fotografer"))</x:v>
      </x:c>
      <x:c r="E8269" s="468" t="str">
        <x:v>Rumus sumber</x:v>
      </x:c>
      <x:c r="F8269" s="468" t="str">
        <x:v>13 September 2026 19.01 WIB</x:v>
      </x:c>
    </x:row>
    <x:row r="8270">
      <x:c r="A8270" s="468" t="str">
        <x:v>5</x:v>
      </x:c>
      <x:c r="B8270" s="468" t="str">
        <x:v>AF40</x:v>
      </x:c>
      <x:c r="C8270" s="468"/>
      <x:c r="D8270" s="468" t="str">
        <x:v>=IF(OR(AG40="",COUNT(L40:P40)&lt;5),"",1)</x:v>
      </x:c>
      <x:c r="E8270" s="468" t="str">
        <x:v>Rumus sumber</x:v>
      </x:c>
      <x:c r="F8270" s="468" t="str">
        <x:v>13 September 2026 19.01 WIB</x:v>
      </x:c>
    </x:row>
    <x:row r="8271">
      <x:c r="A8271" s="468" t="str">
        <x:v>5</x:v>
      </x:c>
      <x:c r="B8271" s="468" t="str">
        <x:v>AG40</x:v>
      </x:c>
      <x:c r="C8271" s="468"/>
      <x:c r="D8271" s="468" t="str">
        <x:v>=IFERROR(K40,"")</x:v>
      </x:c>
      <x:c r="E8271" s="468" t="str">
        <x:v>Rumus sumber</x:v>
      </x:c>
      <x:c r="F8271" s="468" t="str">
        <x:v>13 September 2026 19.01 WIB</x:v>
      </x:c>
    </x:row>
    <x:row r="8272">
      <x:c r="A8272" s="468" t="str">
        <x:v>6</x:v>
      </x:c>
      <x:c r="B8272" s="468" t="str">
        <x:v>AC41</x:v>
      </x:c>
      <x:c r="C8272" s="468"/>
      <x:c r="D8272" s="468" t="str">
        <x:v>=IF(AG41="","",IF(COUNT(L41:P41)&lt;5,"",L41/5*20+M41/5*25+N41/5*25+O41/5*15+P41/5*15))</x:v>
      </x:c>
      <x:c r="E8272" s="468" t="str">
        <x:v>Rumus sumber</x:v>
      </x:c>
      <x:c r="F8272" s="468" t="str">
        <x:v>13 September 2026 19.01 WIB</x:v>
      </x:c>
    </x:row>
    <x:row r="8273">
      <x:c r="A8273" s="468" t="str">
        <x:v>6</x:v>
      </x:c>
      <x:c r="B8273" s="468" t="str">
        <x:v>AD41</x:v>
      </x:c>
      <x:c r="C8273" s="468"/>
      <x:c r="D8273" s="468" t="str">
        <x:v>=IF(AC41="","",IF(AC41&gt;=90,"Sangat Baik",IF(AC41&gt;=80,"Baik",IF(AC41&gt;=70,"Coaching","Underperform"))))</x:v>
      </x:c>
      <x:c r="E8273" s="468" t="str">
        <x:v>Rumus sumber</x:v>
      </x:c>
      <x:c r="F8273" s="468" t="str">
        <x:v>13 September 2026 19.01 WIB</x:v>
      </x:c>
    </x:row>
    <x:row r="8274">
      <x:c r="A8274" s="468" t="str">
        <x:v>6</x:v>
      </x:c>
      <x:c r="B8274" s="468" t="str">
        <x:v>AE41</x:v>
      </x:c>
      <x:c r="C8274" s="468"/>
      <x:c r="D8274" s="468" t="str">
        <x:v>=IF(AG41="","",IF(OR(AG41="INDAH",AG41="ADDEL",AG41="AMEL",AG41="PENTIL",AG41="JIJANG"),"Admin/CS","Fotografer"))</x:v>
      </x:c>
      <x:c r="E8274" s="468" t="str">
        <x:v>Rumus sumber</x:v>
      </x:c>
      <x:c r="F8274" s="468" t="str">
        <x:v>13 September 2026 19.01 WIB</x:v>
      </x:c>
    </x:row>
    <x:row r="8275">
      <x:c r="A8275" s="468" t="str">
        <x:v>6</x:v>
      </x:c>
      <x:c r="B8275" s="468" t="str">
        <x:v>AF41</x:v>
      </x:c>
      <x:c r="C8275" s="468"/>
      <x:c r="D8275" s="468" t="str">
        <x:v>=IF(OR(AG41="",COUNT(L41:P41)&lt;5),"",1)</x:v>
      </x:c>
      <x:c r="E8275" s="468" t="str">
        <x:v>Rumus sumber</x:v>
      </x:c>
      <x:c r="F8275" s="468" t="str">
        <x:v>13 September 2026 19.01 WIB</x:v>
      </x:c>
    </x:row>
    <x:row r="8276">
      <x:c r="A8276" s="468" t="str">
        <x:v>6</x:v>
      </x:c>
      <x:c r="B8276" s="468" t="str">
        <x:v>AG41</x:v>
      </x:c>
      <x:c r="C8276" s="468"/>
      <x:c r="D8276" s="468" t="str">
        <x:v>=IFERROR(K41,"")</x:v>
      </x:c>
      <x:c r="E8276" s="468" t="str">
        <x:v>Rumus sumber</x:v>
      </x:c>
      <x:c r="F8276" s="468" t="str">
        <x:v>13 September 2026 19.01 WIB</x:v>
      </x:c>
    </x:row>
    <x:row r="8277">
      <x:c r="A8277" s="468" t="str">
        <x:v>6</x:v>
      </x:c>
      <x:c r="B8277" s="468" t="str">
        <x:v>AC42</x:v>
      </x:c>
      <x:c r="C8277" s="468"/>
      <x:c r="D8277" s="468" t="str">
        <x:v>=IF(AG42="","",IF(COUNT(L42:P42)&lt;5,"",L42/5*20+M42/5*25+N42/5*25+O42/5*15+P42/5*15))</x:v>
      </x:c>
      <x:c r="E8277" s="468" t="str">
        <x:v>Rumus sumber</x:v>
      </x:c>
      <x:c r="F8277" s="468" t="str">
        <x:v>13 September 2026 19.01 WIB</x:v>
      </x:c>
    </x:row>
    <x:row r="8278">
      <x:c r="A8278" s="468" t="str">
        <x:v>6</x:v>
      </x:c>
      <x:c r="B8278" s="468" t="str">
        <x:v>AD42</x:v>
      </x:c>
      <x:c r="C8278" s="468"/>
      <x:c r="D8278" s="468" t="str">
        <x:v>=IF(AC42="","",IF(AC42&gt;=90,"Sangat Baik",IF(AC42&gt;=80,"Baik",IF(AC42&gt;=70,"Coaching","Underperform"))))</x:v>
      </x:c>
      <x:c r="E8278" s="468" t="str">
        <x:v>Rumus sumber</x:v>
      </x:c>
      <x:c r="F8278" s="468" t="str">
        <x:v>13 September 2026 19.01 WIB</x:v>
      </x:c>
    </x:row>
    <x:row r="8279">
      <x:c r="A8279" s="468" t="str">
        <x:v>6</x:v>
      </x:c>
      <x:c r="B8279" s="468" t="str">
        <x:v>AE42</x:v>
      </x:c>
      <x:c r="C8279" s="468"/>
      <x:c r="D8279" s="468" t="str">
        <x:v>=IF(AG42="","",IF(OR(AG42="INDAH",AG42="ADDEL",AG42="AMEL",AG42="PENTIL",AG42="JIJANG"),"Admin/CS","Fotografer"))</x:v>
      </x:c>
      <x:c r="E8279" s="468" t="str">
        <x:v>Rumus sumber</x:v>
      </x:c>
      <x:c r="F8279" s="468" t="str">
        <x:v>13 September 2026 19.01 WIB</x:v>
      </x:c>
    </x:row>
    <x:row r="8280">
      <x:c r="A8280" s="468" t="str">
        <x:v>6</x:v>
      </x:c>
      <x:c r="B8280" s="468" t="str">
        <x:v>AF42</x:v>
      </x:c>
      <x:c r="C8280" s="468"/>
      <x:c r="D8280" s="468" t="str">
        <x:v>=IF(OR(AG42="",COUNT(L42:P42)&lt;5),"",1)</x:v>
      </x:c>
      <x:c r="E8280" s="468" t="str">
        <x:v>Rumus sumber</x:v>
      </x:c>
      <x:c r="F8280" s="468" t="str">
        <x:v>13 September 2026 19.01 WIB</x:v>
      </x:c>
    </x:row>
    <x:row r="8281">
      <x:c r="A8281" s="468" t="str">
        <x:v>6</x:v>
      </x:c>
      <x:c r="B8281" s="468" t="str">
        <x:v>AG42</x:v>
      </x:c>
      <x:c r="C8281" s="468"/>
      <x:c r="D8281" s="468" t="str">
        <x:v>=IFERROR(K42,"")</x:v>
      </x:c>
      <x:c r="E8281" s="468" t="str">
        <x:v>Rumus sumber</x:v>
      </x:c>
      <x:c r="F8281" s="468" t="str">
        <x:v>13 September 2026 19.01 WIB</x:v>
      </x:c>
    </x:row>
    <x:row r="8282">
      <x:c r="A8282" s="468" t="str">
        <x:v>7</x:v>
      </x:c>
      <x:c r="B8282" s="468" t="str">
        <x:v>F27</x:v>
      </x:c>
      <x:c r="C8282" s="468"/>
      <x:c r="D8282" s="468" t="n">
        <x:v>-211000</x:v>
      </x:c>
      <x:c r="E8282" s="468" t="str">
        <x:v>Nilai sumber</x:v>
      </x:c>
      <x:c r="F8282" s="468" t="str">
        <x:v>13 September 2026 19.01 WIB</x:v>
      </x:c>
    </x:row>
    <x:row r="8283">
      <x:c r="A8283" s="468" t="str">
        <x:v>7</x:v>
      </x:c>
      <x:c r="B8283" s="468" t="str">
        <x:v>F27</x:v>
      </x:c>
      <x:c r="C8283" s="468"/>
      <x:c r="D8283" s="468" t="str">
        <x:v>=D24+D25+D26</x:v>
      </x:c>
      <x:c r="E8283" s="468" t="str">
        <x:v>Rumus sumber</x:v>
      </x:c>
      <x:c r="F8283" s="468" t="str">
        <x:v>13 September 2026 19.01 WIB</x:v>
      </x:c>
    </x:row>
    <x:row r="8284">
      <x:c r="A8284" s="468" t="str">
        <x:v>7</x:v>
      </x:c>
      <x:c r="B8284" s="468" t="str">
        <x:v>AC34</x:v>
      </x:c>
      <x:c r="C8284" s="468"/>
      <x:c r="D8284" s="468" t="str">
        <x:v>=IF(AG34="","",IF(COUNT(L34:P34)&lt;5,"",L34/5*20+M34/5*25+N34/5*25+O34/5*15+P34/5*15))</x:v>
      </x:c>
      <x:c r="E8284" s="468" t="str">
        <x:v>Rumus sumber</x:v>
      </x:c>
      <x:c r="F8284" s="468" t="str">
        <x:v>13 September 2026 19.01 WIB</x:v>
      </x:c>
    </x:row>
    <x:row r="8285">
      <x:c r="A8285" s="468" t="str">
        <x:v>7</x:v>
      </x:c>
      <x:c r="B8285" s="468" t="str">
        <x:v>AD34</x:v>
      </x:c>
      <x:c r="C8285" s="468"/>
      <x:c r="D8285" s="468" t="str">
        <x:v>=IF(AC34="","",IF(AC34&gt;=90,"Sangat Baik",IF(AC34&gt;=80,"Baik",IF(AC34&gt;=70,"Coaching","Underperform"))))</x:v>
      </x:c>
      <x:c r="E8285" s="468" t="str">
        <x:v>Rumus sumber</x:v>
      </x:c>
      <x:c r="F8285" s="468" t="str">
        <x:v>13 September 2026 19.01 WIB</x:v>
      </x:c>
    </x:row>
    <x:row r="8286">
      <x:c r="A8286" s="468" t="str">
        <x:v>7</x:v>
      </x:c>
      <x:c r="B8286" s="468" t="str">
        <x:v>AE34</x:v>
      </x:c>
      <x:c r="C8286" s="468"/>
      <x:c r="D8286" s="468" t="str">
        <x:v>=IF(AG34="","",IF(OR(AG34="INDAH",AG34="ADDEL",AG34="AMEL",AG34="PENTIL",AG34="JIJANG"),"Admin/CS","Fotografer"))</x:v>
      </x:c>
      <x:c r="E8286" s="468" t="str">
        <x:v>Rumus sumber</x:v>
      </x:c>
      <x:c r="F8286" s="468" t="str">
        <x:v>13 September 2026 19.01 WIB</x:v>
      </x:c>
    </x:row>
    <x:row r="8287">
      <x:c r="A8287" s="468" t="str">
        <x:v>7</x:v>
      </x:c>
      <x:c r="B8287" s="468" t="str">
        <x:v>AF34</x:v>
      </x:c>
      <x:c r="C8287" s="468"/>
      <x:c r="D8287" s="468" t="str">
        <x:v>=IF(OR(AG34="",COUNT(L34:P34)&lt;5),"",1)</x:v>
      </x:c>
      <x:c r="E8287" s="468" t="str">
        <x:v>Rumus sumber</x:v>
      </x:c>
      <x:c r="F8287" s="468" t="str">
        <x:v>13 September 2026 19.01 WIB</x:v>
      </x:c>
    </x:row>
    <x:row r="8288">
      <x:c r="A8288" s="468" t="str">
        <x:v>7</x:v>
      </x:c>
      <x:c r="B8288" s="468" t="str">
        <x:v>AG34</x:v>
      </x:c>
      <x:c r="C8288" s="468"/>
      <x:c r="D8288" s="468" t="str">
        <x:v>=IFERROR(K34,"")</x:v>
      </x:c>
      <x:c r="E8288" s="468" t="str">
        <x:v>Rumus sumber</x:v>
      </x:c>
      <x:c r="F8288" s="468" t="str">
        <x:v>13 September 2026 19.01 WIB</x:v>
      </x:c>
    </x:row>
    <x:row r="8289">
      <x:c r="A8289" s="468" t="str">
        <x:v>7</x:v>
      </x:c>
      <x:c r="B8289" s="468" t="str">
        <x:v>AC35</x:v>
      </x:c>
      <x:c r="C8289" s="468"/>
      <x:c r="D8289" s="468" t="str">
        <x:v>=IF(AG35="","",IF(COUNT(L35:P35)&lt;5,"",L35/5*20+M35/5*25+N35/5*25+O35/5*15+P35/5*15))</x:v>
      </x:c>
      <x:c r="E8289" s="468" t="str">
        <x:v>Rumus sumber</x:v>
      </x:c>
      <x:c r="F8289" s="468" t="str">
        <x:v>13 September 2026 19.01 WIB</x:v>
      </x:c>
    </x:row>
    <x:row r="8290">
      <x:c r="A8290" s="468" t="str">
        <x:v>7</x:v>
      </x:c>
      <x:c r="B8290" s="468" t="str">
        <x:v>AD35</x:v>
      </x:c>
      <x:c r="C8290" s="468"/>
      <x:c r="D8290" s="468" t="str">
        <x:v>=IF(AC35="","",IF(AC35&gt;=90,"Sangat Baik",IF(AC35&gt;=80,"Baik",IF(AC35&gt;=70,"Coaching","Underperform"))))</x:v>
      </x:c>
      <x:c r="E8290" s="468" t="str">
        <x:v>Rumus sumber</x:v>
      </x:c>
      <x:c r="F8290" s="468" t="str">
        <x:v>13 September 2026 19.01 WIB</x:v>
      </x:c>
    </x:row>
    <x:row r="8291">
      <x:c r="A8291" s="468" t="str">
        <x:v>7</x:v>
      </x:c>
      <x:c r="B8291" s="468" t="str">
        <x:v>AE35</x:v>
      </x:c>
      <x:c r="C8291" s="468"/>
      <x:c r="D8291" s="468" t="str">
        <x:v>=IF(AG35="","",IF(OR(AG35="INDAH",AG35="ADDEL",AG35="AMEL",AG35="PENTIL",AG35="JIJANG"),"Admin/CS","Fotografer"))</x:v>
      </x:c>
      <x:c r="E8291" s="468" t="str">
        <x:v>Rumus sumber</x:v>
      </x:c>
      <x:c r="F8291" s="468" t="str">
        <x:v>13 September 2026 19.01 WIB</x:v>
      </x:c>
    </x:row>
    <x:row r="8292">
      <x:c r="A8292" s="468" t="str">
        <x:v>7</x:v>
      </x:c>
      <x:c r="B8292" s="468" t="str">
        <x:v>AF35</x:v>
      </x:c>
      <x:c r="C8292" s="468"/>
      <x:c r="D8292" s="468" t="str">
        <x:v>=IF(OR(AG35="",COUNT(L35:P35)&lt;5),"",1)</x:v>
      </x:c>
      <x:c r="E8292" s="468" t="str">
        <x:v>Rumus sumber</x:v>
      </x:c>
      <x:c r="F8292" s="468" t="str">
        <x:v>13 September 2026 19.01 WIB</x:v>
      </x:c>
    </x:row>
    <x:row r="8293">
      <x:c r="A8293" s="468" t="str">
        <x:v>7</x:v>
      </x:c>
      <x:c r="B8293" s="468" t="str">
        <x:v>AG35</x:v>
      </x:c>
      <x:c r="C8293" s="468"/>
      <x:c r="D8293" s="468" t="str">
        <x:v>=IFERROR(K35,"")</x:v>
      </x:c>
      <x:c r="E8293" s="468" t="str">
        <x:v>Rumus sumber</x:v>
      </x:c>
      <x:c r="F8293" s="468" t="str">
        <x:v>13 September 2026 19.01 WIB</x:v>
      </x:c>
    </x:row>
    <x:row r="8294">
      <x:c r="A8294" s="468" t="str">
        <x:v>8</x:v>
      </x:c>
      <x:c r="B8294" s="468" t="str">
        <x:v>AC80</x:v>
      </x:c>
      <x:c r="C8294" s="468"/>
      <x:c r="D8294" s="468" t="str">
        <x:v>=IF(AG80="","",IF(COUNT(L80:P80)&lt;5,"",L80/5*20+M80/5*25+N80/5*25+O80/5*15+P80/5*15))</x:v>
      </x:c>
      <x:c r="E8294" s="468" t="str">
        <x:v>Rumus sumber</x:v>
      </x:c>
      <x:c r="F8294" s="468" t="str">
        <x:v>13 September 2026 19.01 WIB</x:v>
      </x:c>
    </x:row>
    <x:row r="8295">
      <x:c r="A8295" s="468" t="str">
        <x:v>8</x:v>
      </x:c>
      <x:c r="B8295" s="468" t="str">
        <x:v>AD80</x:v>
      </x:c>
      <x:c r="C8295" s="468"/>
      <x:c r="D8295" s="468" t="str">
        <x:v>=IF(AC80="","",IF(AC80&gt;=90,"Sangat Baik",IF(AC80&gt;=80,"Baik",IF(AC80&gt;=70,"Coaching","Underperform"))))</x:v>
      </x:c>
      <x:c r="E8295" s="468" t="str">
        <x:v>Rumus sumber</x:v>
      </x:c>
      <x:c r="F8295" s="468" t="str">
        <x:v>13 September 2026 19.01 WIB</x:v>
      </x:c>
    </x:row>
    <x:row r="8296">
      <x:c r="A8296" s="468" t="str">
        <x:v>8</x:v>
      </x:c>
      <x:c r="B8296" s="468" t="str">
        <x:v>AE80</x:v>
      </x:c>
      <x:c r="C8296" s="468"/>
      <x:c r="D8296" s="468" t="str">
        <x:v>=IF(AG80="","",IF(OR(AG80="INDAH",AG80="ADDEL",AG80="AMEL",AG80="PENTIL",AG80="JIJANG"),"Admin/CS","Fotografer"))</x:v>
      </x:c>
      <x:c r="E8296" s="468" t="str">
        <x:v>Rumus sumber</x:v>
      </x:c>
      <x:c r="F8296" s="468" t="str">
        <x:v>13 September 2026 19.01 WIB</x:v>
      </x:c>
    </x:row>
    <x:row r="8297">
      <x:c r="A8297" s="468" t="str">
        <x:v>8</x:v>
      </x:c>
      <x:c r="B8297" s="468" t="str">
        <x:v>AF80</x:v>
      </x:c>
      <x:c r="C8297" s="468"/>
      <x:c r="D8297" s="468" t="str">
        <x:v>=IF(OR(AG80="",COUNT(L80:P80)&lt;5),"",1)</x:v>
      </x:c>
      <x:c r="E8297" s="468" t="str">
        <x:v>Rumus sumber</x:v>
      </x:c>
      <x:c r="F8297" s="468" t="str">
        <x:v>13 September 2026 19.01 WIB</x:v>
      </x:c>
    </x:row>
    <x:row r="8298">
      <x:c r="A8298" s="468" t="str">
        <x:v>8</x:v>
      </x:c>
      <x:c r="B8298" s="468" t="str">
        <x:v>AG80</x:v>
      </x:c>
      <x:c r="C8298" s="468"/>
      <x:c r="D8298" s="468" t="str">
        <x:v>=IFERROR(K80,"")</x:v>
      </x:c>
      <x:c r="E8298" s="468" t="str">
        <x:v>Rumus sumber</x:v>
      </x:c>
      <x:c r="F8298" s="468" t="str">
        <x:v>13 September 2026 19.01 WIB</x:v>
      </x:c>
    </x:row>
    <x:row r="8299">
      <x:c r="A8299" s="468" t="str">
        <x:v>8</x:v>
      </x:c>
      <x:c r="B8299" s="468" t="str">
        <x:v>AC81</x:v>
      </x:c>
      <x:c r="C8299" s="468"/>
      <x:c r="D8299" s="468" t="str">
        <x:v>=IF(AG81="","",IF(COUNT(L81:P81)&lt;5,"",L81/5*20+M81/5*25+N81/5*25+O81/5*15+P81/5*15))</x:v>
      </x:c>
      <x:c r="E8299" s="468" t="str">
        <x:v>Rumus sumber</x:v>
      </x:c>
      <x:c r="F8299" s="468" t="str">
        <x:v>13 September 2026 19.01 WIB</x:v>
      </x:c>
    </x:row>
    <x:row r="8300">
      <x:c r="A8300" s="468" t="str">
        <x:v>8</x:v>
      </x:c>
      <x:c r="B8300" s="468" t="str">
        <x:v>AD81</x:v>
      </x:c>
      <x:c r="C8300" s="468"/>
      <x:c r="D8300" s="468" t="str">
        <x:v>=IF(AC81="","",IF(AC81&gt;=90,"Sangat Baik",IF(AC81&gt;=80,"Baik",IF(AC81&gt;=70,"Coaching","Underperform"))))</x:v>
      </x:c>
      <x:c r="E8300" s="468" t="str">
        <x:v>Rumus sumber</x:v>
      </x:c>
      <x:c r="F8300" s="468" t="str">
        <x:v>13 September 2026 19.01 WIB</x:v>
      </x:c>
    </x:row>
    <x:row r="8301">
      <x:c r="A8301" s="468" t="str">
        <x:v>8</x:v>
      </x:c>
      <x:c r="B8301" s="468" t="str">
        <x:v>AE81</x:v>
      </x:c>
      <x:c r="C8301" s="468"/>
      <x:c r="D8301" s="468" t="str">
        <x:v>=IF(AG81="","",IF(OR(AG81="INDAH",AG81="ADDEL",AG81="AMEL",AG81="PENTIL",AG81="JIJANG"),"Admin/CS","Fotografer"))</x:v>
      </x:c>
      <x:c r="E8301" s="468" t="str">
        <x:v>Rumus sumber</x:v>
      </x:c>
      <x:c r="F8301" s="468" t="str">
        <x:v>13 September 2026 19.01 WIB</x:v>
      </x:c>
    </x:row>
    <x:row r="8302">
      <x:c r="A8302" s="468" t="str">
        <x:v>8</x:v>
      </x:c>
      <x:c r="B8302" s="468" t="str">
        <x:v>AF81</x:v>
      </x:c>
      <x:c r="C8302" s="468"/>
      <x:c r="D8302" s="468" t="str">
        <x:v>=IF(OR(AG81="",COUNT(L81:P81)&lt;5),"",1)</x:v>
      </x:c>
      <x:c r="E8302" s="468" t="str">
        <x:v>Rumus sumber</x:v>
      </x:c>
      <x:c r="F8302" s="468" t="str">
        <x:v>13 September 2026 19.01 WIB</x:v>
      </x:c>
    </x:row>
    <x:row r="8303">
      <x:c r="A8303" s="468" t="str">
        <x:v>8</x:v>
      </x:c>
      <x:c r="B8303" s="468" t="str">
        <x:v>AG81</x:v>
      </x:c>
      <x:c r="C8303" s="468"/>
      <x:c r="D8303" s="468" t="str">
        <x:v>=IFERROR(K81,"")</x:v>
      </x:c>
      <x:c r="E8303" s="468" t="str">
        <x:v>Rumus sumber</x:v>
      </x:c>
      <x:c r="F8303" s="468" t="str">
        <x:v>13 September 2026 19.01 WIB</x:v>
      </x:c>
    </x:row>
    <x:row r="8304">
      <x:c r="A8304" s="468" t="str">
        <x:v>9</x:v>
      </x:c>
      <x:c r="B8304" s="468" t="str">
        <x:v>AC76</x:v>
      </x:c>
      <x:c r="C8304" s="468"/>
      <x:c r="D8304" s="468" t="str">
        <x:v>=IF(AG76="","",IF(COUNT(L76:P76)&lt;5,"",L76/5*20+M76/5*25+N76/5*25+O76/5*15+P76/5*15))</x:v>
      </x:c>
      <x:c r="E8304" s="468" t="str">
        <x:v>Rumus sumber</x:v>
      </x:c>
      <x:c r="F8304" s="468" t="str">
        <x:v>13 September 2026 19.01 WIB</x:v>
      </x:c>
    </x:row>
    <x:row r="8305">
      <x:c r="A8305" s="468" t="str">
        <x:v>9</x:v>
      </x:c>
      <x:c r="B8305" s="468" t="str">
        <x:v>AD76</x:v>
      </x:c>
      <x:c r="C8305" s="468"/>
      <x:c r="D8305" s="468" t="str">
        <x:v>=IF(AC76="","",IF(AC76&gt;=90,"Sangat Baik",IF(AC76&gt;=80,"Baik",IF(AC76&gt;=70,"Coaching","Underperform"))))</x:v>
      </x:c>
      <x:c r="E8305" s="468" t="str">
        <x:v>Rumus sumber</x:v>
      </x:c>
      <x:c r="F8305" s="468" t="str">
        <x:v>13 September 2026 19.01 WIB</x:v>
      </x:c>
    </x:row>
    <x:row r="8306">
      <x:c r="A8306" s="468" t="str">
        <x:v>9</x:v>
      </x:c>
      <x:c r="B8306" s="468" t="str">
        <x:v>AE76</x:v>
      </x:c>
      <x:c r="C8306" s="468"/>
      <x:c r="D8306" s="468" t="str">
        <x:v>=IF(AG76="","",IF(OR(AG76="INDAH",AG76="ADDEL",AG76="AMEL",AG76="PENTIL",AG76="JIJANG"),"Admin/CS","Fotografer"))</x:v>
      </x:c>
      <x:c r="E8306" s="468" t="str">
        <x:v>Rumus sumber</x:v>
      </x:c>
      <x:c r="F8306" s="468" t="str">
        <x:v>13 September 2026 19.01 WIB</x:v>
      </x:c>
    </x:row>
    <x:row r="8307">
      <x:c r="A8307" s="468" t="str">
        <x:v>9</x:v>
      </x:c>
      <x:c r="B8307" s="468" t="str">
        <x:v>AF76</x:v>
      </x:c>
      <x:c r="C8307" s="468"/>
      <x:c r="D8307" s="468" t="str">
        <x:v>=IF(OR(AG76="",COUNT(L76:P76)&lt;5),"",1)</x:v>
      </x:c>
      <x:c r="E8307" s="468" t="str">
        <x:v>Rumus sumber</x:v>
      </x:c>
      <x:c r="F8307" s="468" t="str">
        <x:v>13 September 2026 19.01 WIB</x:v>
      </x:c>
    </x:row>
    <x:row r="8308">
      <x:c r="A8308" s="468" t="str">
        <x:v>9</x:v>
      </x:c>
      <x:c r="B8308" s="468" t="str">
        <x:v>AG76</x:v>
      </x:c>
      <x:c r="C8308" s="468"/>
      <x:c r="D8308" s="468" t="str">
        <x:v>=IFERROR(K76,"")</x:v>
      </x:c>
      <x:c r="E8308" s="468" t="str">
        <x:v>Rumus sumber</x:v>
      </x:c>
      <x:c r="F8308" s="468" t="str">
        <x:v>13 September 2026 19.01 WIB</x:v>
      </x:c>
    </x:row>
    <x:row r="8309">
      <x:c r="A8309" s="468" t="str">
        <x:v>9</x:v>
      </x:c>
      <x:c r="B8309" s="468" t="str">
        <x:v>AC77</x:v>
      </x:c>
      <x:c r="C8309" s="468"/>
      <x:c r="D8309" s="468" t="str">
        <x:v>=IF(AG77="","",IF(COUNT(L77:P77)&lt;5,"",L77/5*20+M77/5*25+N77/5*25+O77/5*15+P77/5*15))</x:v>
      </x:c>
      <x:c r="E8309" s="468" t="str">
        <x:v>Rumus sumber</x:v>
      </x:c>
      <x:c r="F8309" s="468" t="str">
        <x:v>13 September 2026 19.01 WIB</x:v>
      </x:c>
    </x:row>
    <x:row r="8310">
      <x:c r="A8310" s="468" t="str">
        <x:v>9</x:v>
      </x:c>
      <x:c r="B8310" s="468" t="str">
        <x:v>AD77</x:v>
      </x:c>
      <x:c r="C8310" s="468"/>
      <x:c r="D8310" s="468" t="str">
        <x:v>=IF(AC77="","",IF(AC77&gt;=90,"Sangat Baik",IF(AC77&gt;=80,"Baik",IF(AC77&gt;=70,"Coaching","Underperform"))))</x:v>
      </x:c>
      <x:c r="E8310" s="468" t="str">
        <x:v>Rumus sumber</x:v>
      </x:c>
      <x:c r="F8310" s="468" t="str">
        <x:v>13 September 2026 19.01 WIB</x:v>
      </x:c>
    </x:row>
    <x:row r="8311">
      <x:c r="A8311" s="468" t="str">
        <x:v>9</x:v>
      </x:c>
      <x:c r="B8311" s="468" t="str">
        <x:v>AE77</x:v>
      </x:c>
      <x:c r="C8311" s="468"/>
      <x:c r="D8311" s="468" t="str">
        <x:v>=IF(AG77="","",IF(OR(AG77="INDAH",AG77="ADDEL",AG77="AMEL",AG77="PENTIL",AG77="JIJANG"),"Admin/CS","Fotografer"))</x:v>
      </x:c>
      <x:c r="E8311" s="468" t="str">
        <x:v>Rumus sumber</x:v>
      </x:c>
      <x:c r="F8311" s="468" t="str">
        <x:v>13 September 2026 19.01 WIB</x:v>
      </x:c>
    </x:row>
    <x:row r="8312">
      <x:c r="A8312" s="468" t="str">
        <x:v>9</x:v>
      </x:c>
      <x:c r="B8312" s="468" t="str">
        <x:v>AF77</x:v>
      </x:c>
      <x:c r="C8312" s="468"/>
      <x:c r="D8312" s="468" t="str">
        <x:v>=IF(OR(AG77="",COUNT(L77:P77)&lt;5),"",1)</x:v>
      </x:c>
      <x:c r="E8312" s="468" t="str">
        <x:v>Rumus sumber</x:v>
      </x:c>
      <x:c r="F8312" s="468" t="str">
        <x:v>13 September 2026 19.01 WIB</x:v>
      </x:c>
    </x:row>
    <x:row r="8313">
      <x:c r="A8313" s="468" t="str">
        <x:v>9</x:v>
      </x:c>
      <x:c r="B8313" s="468" t="str">
        <x:v>AG77</x:v>
      </x:c>
      <x:c r="C8313" s="468"/>
      <x:c r="D8313" s="468" t="str">
        <x:v>=IFERROR(K77,"")</x:v>
      </x:c>
      <x:c r="E8313" s="468" t="str">
        <x:v>Rumus sumber</x:v>
      </x:c>
      <x:c r="F8313" s="468" t="str">
        <x:v>13 September 2026 19.01 WIB</x:v>
      </x:c>
    </x:row>
    <x:row r="8314">
      <x:c r="A8314" s="468" t="str">
        <x:v>10</x:v>
      </x:c>
      <x:c r="B8314" s="468" t="str">
        <x:v>L30</x:v>
      </x:c>
      <x:c r="C8314" s="468"/>
      <x:c r="D8314" s="468" t="n">
        <x:v>5</x:v>
      </x:c>
      <x:c r="E8314" s="468" t="str">
        <x:v>Nilai sumber</x:v>
      </x:c>
      <x:c r="F8314" s="468" t="str">
        <x:v>13 September 2026 19.01 WIB</x:v>
      </x:c>
    </x:row>
    <x:row r="8315">
      <x:c r="A8315" s="468" t="str">
        <x:v>10</x:v>
      </x:c>
      <x:c r="B8315" s="468" t="str">
        <x:v>M30</x:v>
      </x:c>
      <x:c r="C8315" s="468"/>
      <x:c r="D8315" s="468" t="n">
        <x:v>5</x:v>
      </x:c>
      <x:c r="E8315" s="468" t="str">
        <x:v>Nilai sumber</x:v>
      </x:c>
      <x:c r="F8315" s="468" t="str">
        <x:v>13 September 2026 19.01 WIB</x:v>
      </x:c>
    </x:row>
    <x:row r="8316">
      <x:c r="A8316" s="468" t="str">
        <x:v>10</x:v>
      </x:c>
      <x:c r="B8316" s="468" t="str">
        <x:v>N30</x:v>
      </x:c>
      <x:c r="C8316" s="468"/>
      <x:c r="D8316" s="468" t="n">
        <x:v>5</x:v>
      </x:c>
      <x:c r="E8316" s="468" t="str">
        <x:v>Nilai sumber</x:v>
      </x:c>
      <x:c r="F8316" s="468" t="str">
        <x:v>13 September 2026 19.01 WIB</x:v>
      </x:c>
    </x:row>
    <x:row r="8317">
      <x:c r="A8317" s="468" t="str">
        <x:v>10</x:v>
      </x:c>
      <x:c r="B8317" s="468" t="str">
        <x:v>O30</x:v>
      </x:c>
      <x:c r="C8317" s="468"/>
      <x:c r="D8317" s="468" t="n">
        <x:v>5</x:v>
      </x:c>
      <x:c r="E8317" s="468" t="str">
        <x:v>Nilai sumber</x:v>
      </x:c>
      <x:c r="F8317" s="468" t="str">
        <x:v>13 September 2026 19.01 WIB</x:v>
      </x:c>
    </x:row>
    <x:row r="8318">
      <x:c r="A8318" s="468" t="str">
        <x:v>10</x:v>
      </x:c>
      <x:c r="B8318" s="468" t="str">
        <x:v>P30</x:v>
      </x:c>
      <x:c r="C8318" s="468"/>
      <x:c r="D8318" s="468" t="n">
        <x:v>4</x:v>
      </x:c>
      <x:c r="E8318" s="468" t="str">
        <x:v>Nilai sumber</x:v>
      </x:c>
      <x:c r="F8318" s="468" t="str">
        <x:v>13 September 2026 19.01 WIB</x:v>
      </x:c>
    </x:row>
    <x:row r="8319">
      <x:c r="A8319" s="468" t="str">
        <x:v>10</x:v>
      </x:c>
      <x:c r="B8319" s="468" t="str">
        <x:v>L31</x:v>
      </x:c>
      <x:c r="C8319" s="468"/>
      <x:c r="D8319" s="468" t="n">
        <x:v>5</x:v>
      </x:c>
      <x:c r="E8319" s="468" t="str">
        <x:v>Nilai sumber</x:v>
      </x:c>
      <x:c r="F8319" s="468" t="str">
        <x:v>13 September 2026 19.01 WIB</x:v>
      </x:c>
    </x:row>
    <x:row r="8320">
      <x:c r="A8320" s="468" t="str">
        <x:v>10</x:v>
      </x:c>
      <x:c r="B8320" s="468" t="str">
        <x:v>M31</x:v>
      </x:c>
      <x:c r="C8320" s="468"/>
      <x:c r="D8320" s="468" t="n">
        <x:v>5</x:v>
      </x:c>
      <x:c r="E8320" s="468" t="str">
        <x:v>Nilai sumber</x:v>
      </x:c>
      <x:c r="F8320" s="468" t="str">
        <x:v>13 September 2026 19.01 WIB</x:v>
      </x:c>
    </x:row>
    <x:row r="8321">
      <x:c r="A8321" s="468" t="str">
        <x:v>10</x:v>
      </x:c>
      <x:c r="B8321" s="468" t="str">
        <x:v>N31</x:v>
      </x:c>
      <x:c r="C8321" s="468"/>
      <x:c r="D8321" s="468" t="n">
        <x:v>5</x:v>
      </x:c>
      <x:c r="E8321" s="468" t="str">
        <x:v>Nilai sumber</x:v>
      </x:c>
      <x:c r="F8321" s="468" t="str">
        <x:v>13 September 2026 19.01 WIB</x:v>
      </x:c>
    </x:row>
    <x:row r="8322">
      <x:c r="A8322" s="468" t="str">
        <x:v>10</x:v>
      </x:c>
      <x:c r="B8322" s="468" t="str">
        <x:v>O31</x:v>
      </x:c>
      <x:c r="C8322" s="468"/>
      <x:c r="D8322" s="468" t="n">
        <x:v>5</x:v>
      </x:c>
      <x:c r="E8322" s="468" t="str">
        <x:v>Nilai sumber</x:v>
      </x:c>
      <x:c r="F8322" s="468" t="str">
        <x:v>13 September 2026 19.01 WIB</x:v>
      </x:c>
    </x:row>
    <x:row r="8323">
      <x:c r="A8323" s="468" t="str">
        <x:v>10</x:v>
      </x:c>
      <x:c r="B8323" s="468" t="str">
        <x:v>P31</x:v>
      </x:c>
      <x:c r="C8323" s="468"/>
      <x:c r="D8323" s="468" t="n">
        <x:v>5</x:v>
      </x:c>
      <x:c r="E8323" s="468" t="str">
        <x:v>Nilai sumber</x:v>
      </x:c>
      <x:c r="F8323" s="468" t="str">
        <x:v>13 September 2026 19.01 WIB</x:v>
      </x:c>
    </x:row>
    <x:row r="8324">
      <x:c r="A8324" s="468" t="str">
        <x:v>10</x:v>
      </x:c>
      <x:c r="B8324" s="468" t="str">
        <x:v>AC31</x:v>
      </x:c>
      <x:c r="C8324" s="468"/>
      <x:c r="D8324" s="468" t="n">
        <x:v>100</x:v>
      </x:c>
      <x:c r="E8324" s="468" t="str">
        <x:v>Nilai sumber</x:v>
      </x:c>
      <x:c r="F8324" s="468" t="str">
        <x:v>13 September 2026 19.01 WIB</x:v>
      </x:c>
    </x:row>
    <x:row r="8325">
      <x:c r="A8325" s="468" t="str">
        <x:v>10</x:v>
      </x:c>
      <x:c r="B8325" s="468" t="str">
        <x:v>AC31</x:v>
      </x:c>
      <x:c r="C8325" s="468"/>
      <x:c r="D8325" s="468" t="str">
        <x:v>=IF(AG31="","",IF(COUNT(L31:P31)&lt;5,"",L31/5*20+M31/5*25+N31/5*25+O31/5*15+P31/5*15))</x:v>
      </x:c>
      <x:c r="E8325" s="468" t="str">
        <x:v>Rumus sumber</x:v>
      </x:c>
      <x:c r="F8325" s="468" t="str">
        <x:v>13 September 2026 19.01 WIB</x:v>
      </x:c>
    </x:row>
    <x:row r="8326">
      <x:c r="A8326" s="468" t="str">
        <x:v>10</x:v>
      </x:c>
      <x:c r="B8326" s="468" t="str">
        <x:v>AD31</x:v>
      </x:c>
      <x:c r="C8326" s="468"/>
      <x:c r="D8326" s="468" t="str">
        <x:v>Sangat Baik</x:v>
      </x:c>
      <x:c r="E8326" s="468" t="str">
        <x:v>Nilai sumber</x:v>
      </x:c>
      <x:c r="F8326" s="468" t="str">
        <x:v>13 September 2026 19.01 WIB</x:v>
      </x:c>
    </x:row>
    <x:row r="8327">
      <x:c r="A8327" s="468" t="str">
        <x:v>10</x:v>
      </x:c>
      <x:c r="B8327" s="468" t="str">
        <x:v>AD31</x:v>
      </x:c>
      <x:c r="C8327" s="468"/>
      <x:c r="D8327" s="468" t="str">
        <x:v>=IF(AC31="","",IF(AC31&gt;=90,"Sangat Baik",IF(AC31&gt;=80,"Baik",IF(AC31&gt;=70,"Coaching","Underperform"))))</x:v>
      </x:c>
      <x:c r="E8327" s="468" t="str">
        <x:v>Rumus sumber</x:v>
      </x:c>
      <x:c r="F8327" s="468" t="str">
        <x:v>13 September 2026 19.01 WIB</x:v>
      </x:c>
    </x:row>
    <x:row r="8328">
      <x:c r="A8328" s="468" t="str">
        <x:v>10</x:v>
      </x:c>
      <x:c r="B8328" s="468" t="str">
        <x:v>AF31</x:v>
      </x:c>
      <x:c r="C8328" s="468"/>
      <x:c r="D8328" s="468" t="n">
        <x:v>1</x:v>
      </x:c>
      <x:c r="E8328" s="468" t="str">
        <x:v>Nilai sumber</x:v>
      </x:c>
      <x:c r="F8328" s="468" t="str">
        <x:v>13 September 2026 19.01 WIB</x:v>
      </x:c>
    </x:row>
    <x:row r="8329">
      <x:c r="A8329" s="468" t="str">
        <x:v>10</x:v>
      </x:c>
      <x:c r="B8329" s="468" t="str">
        <x:v>AF31</x:v>
      </x:c>
      <x:c r="C8329" s="468"/>
      <x:c r="D8329" s="468" t="str">
        <x:v>=IF(OR(AG31="",COUNT(L31:P31)&lt;5),"",1)</x:v>
      </x:c>
      <x:c r="E8329" s="468" t="str">
        <x:v>Rumus sumber</x:v>
      </x:c>
      <x:c r="F8329" s="468" t="str">
        <x:v>13 September 2026 19.01 WIB</x:v>
      </x:c>
    </x:row>
    <x:row r="8330">
      <x:c r="A8330" s="468" t="str">
        <x:v>10</x:v>
      </x:c>
      <x:c r="B8330" s="468" t="str">
        <x:v>L32</x:v>
      </x:c>
      <x:c r="C8330" s="468"/>
      <x:c r="D8330" s="468" t="n">
        <x:v>5</x:v>
      </x:c>
      <x:c r="E8330" s="468" t="str">
        <x:v>Nilai sumber</x:v>
      </x:c>
      <x:c r="F8330" s="468" t="str">
        <x:v>13 September 2026 19.01 WIB</x:v>
      </x:c>
    </x:row>
    <x:row r="8331">
      <x:c r="A8331" s="468" t="str">
        <x:v>10</x:v>
      </x:c>
      <x:c r="B8331" s="468" t="str">
        <x:v>M32</x:v>
      </x:c>
      <x:c r="C8331" s="468"/>
      <x:c r="D8331" s="468" t="n">
        <x:v>5</x:v>
      </x:c>
      <x:c r="E8331" s="468" t="str">
        <x:v>Nilai sumber</x:v>
      </x:c>
      <x:c r="F8331" s="468" t="str">
        <x:v>13 September 2026 19.01 WIB</x:v>
      </x:c>
    </x:row>
    <x:row r="8332">
      <x:c r="A8332" s="468" t="str">
        <x:v>10</x:v>
      </x:c>
      <x:c r="B8332" s="468" t="str">
        <x:v>N32</x:v>
      </x:c>
      <x:c r="C8332" s="468"/>
      <x:c r="D8332" s="468" t="n">
        <x:v>5</x:v>
      </x:c>
      <x:c r="E8332" s="468" t="str">
        <x:v>Nilai sumber</x:v>
      </x:c>
      <x:c r="F8332" s="468" t="str">
        <x:v>13 September 2026 19.01 WIB</x:v>
      </x:c>
    </x:row>
    <x:row r="8333">
      <x:c r="A8333" s="468" t="str">
        <x:v>10</x:v>
      </x:c>
      <x:c r="B8333" s="468" t="str">
        <x:v>O32</x:v>
      </x:c>
      <x:c r="C8333" s="468"/>
      <x:c r="D8333" s="468" t="n">
        <x:v>5</x:v>
      </x:c>
      <x:c r="E8333" s="468" t="str">
        <x:v>Nilai sumber</x:v>
      </x:c>
      <x:c r="F8333" s="468" t="str">
        <x:v>13 September 2026 19.01 WIB</x:v>
      </x:c>
    </x:row>
    <x:row r="8334">
      <x:c r="A8334" s="468" t="str">
        <x:v>10</x:v>
      </x:c>
      <x:c r="B8334" s="468" t="str">
        <x:v>P32</x:v>
      </x:c>
      <x:c r="C8334" s="468"/>
      <x:c r="D8334" s="468" t="n">
        <x:v>5</x:v>
      </x:c>
      <x:c r="E8334" s="468" t="str">
        <x:v>Nilai sumber</x:v>
      </x:c>
      <x:c r="F8334" s="468" t="str">
        <x:v>13 September 2026 19.01 WIB</x:v>
      </x:c>
    </x:row>
    <x:row r="8335">
      <x:c r="A8335" s="468" t="str">
        <x:v>10</x:v>
      </x:c>
      <x:c r="B8335" s="468" t="str">
        <x:v>AC32</x:v>
      </x:c>
      <x:c r="C8335" s="468"/>
      <x:c r="D8335" s="468" t="n">
        <x:v>100</x:v>
      </x:c>
      <x:c r="E8335" s="468" t="str">
        <x:v>Nilai sumber</x:v>
      </x:c>
      <x:c r="F8335" s="468" t="str">
        <x:v>13 September 2026 19.01 WIB</x:v>
      </x:c>
    </x:row>
    <x:row r="8336">
      <x:c r="A8336" s="468" t="str">
        <x:v>10</x:v>
      </x:c>
      <x:c r="B8336" s="468" t="str">
        <x:v>AC32</x:v>
      </x:c>
      <x:c r="C8336" s="468"/>
      <x:c r="D8336" s="468" t="str">
        <x:v>=IF(AG32="","",IF(COUNT(L32:P32)&lt;5,"",L32/5*20+M32/5*25+N32/5*25+O32/5*15+P32/5*15))</x:v>
      </x:c>
      <x:c r="E8336" s="468" t="str">
        <x:v>Rumus sumber</x:v>
      </x:c>
      <x:c r="F8336" s="468" t="str">
        <x:v>13 September 2026 19.01 WIB</x:v>
      </x:c>
    </x:row>
    <x:row r="8337">
      <x:c r="A8337" s="468" t="str">
        <x:v>10</x:v>
      </x:c>
      <x:c r="B8337" s="468" t="str">
        <x:v>AD32</x:v>
      </x:c>
      <x:c r="C8337" s="468"/>
      <x:c r="D8337" s="468" t="str">
        <x:v>Sangat Baik</x:v>
      </x:c>
      <x:c r="E8337" s="468" t="str">
        <x:v>Nilai sumber</x:v>
      </x:c>
      <x:c r="F8337" s="468" t="str">
        <x:v>13 September 2026 19.01 WIB</x:v>
      </x:c>
    </x:row>
    <x:row r="8338">
      <x:c r="A8338" s="468" t="str">
        <x:v>10</x:v>
      </x:c>
      <x:c r="B8338" s="468" t="str">
        <x:v>AD32</x:v>
      </x:c>
      <x:c r="C8338" s="468"/>
      <x:c r="D8338" s="468" t="str">
        <x:v>=IF(AC32="","",IF(AC32&gt;=90,"Sangat Baik",IF(AC32&gt;=80,"Baik",IF(AC32&gt;=70,"Coaching","Underperform"))))</x:v>
      </x:c>
      <x:c r="E8338" s="468" t="str">
        <x:v>Rumus sumber</x:v>
      </x:c>
      <x:c r="F8338" s="468" t="str">
        <x:v>13 September 2026 19.01 WIB</x:v>
      </x:c>
    </x:row>
    <x:row r="8339">
      <x:c r="A8339" s="468" t="str">
        <x:v>10</x:v>
      </x:c>
      <x:c r="B8339" s="468" t="str">
        <x:v>AF32</x:v>
      </x:c>
      <x:c r="C8339" s="468"/>
      <x:c r="D8339" s="468" t="n">
        <x:v>1</x:v>
      </x:c>
      <x:c r="E8339" s="468" t="str">
        <x:v>Nilai sumber</x:v>
      </x:c>
      <x:c r="F8339" s="468" t="str">
        <x:v>13 September 2026 19.01 WIB</x:v>
      </x:c>
    </x:row>
    <x:row r="8340">
      <x:c r="A8340" s="468" t="str">
        <x:v>10</x:v>
      </x:c>
      <x:c r="B8340" s="468" t="str">
        <x:v>AF32</x:v>
      </x:c>
      <x:c r="C8340" s="468"/>
      <x:c r="D8340" s="468" t="str">
        <x:v>=IF(OR(AG32="",COUNT(L32:P32)&lt;5),"",1)</x:v>
      </x:c>
      <x:c r="E8340" s="468" t="str">
        <x:v>Rumus sumber</x:v>
      </x:c>
      <x:c r="F8340" s="468" t="str">
        <x:v>13 September 2026 19.01 WIB</x:v>
      </x:c>
    </x:row>
    <x:row r="8341">
      <x:c r="A8341" s="468" t="str">
        <x:v>10</x:v>
      </x:c>
      <x:c r="B8341" s="468" t="str">
        <x:v>L33</x:v>
      </x:c>
      <x:c r="C8341" s="468"/>
      <x:c r="D8341" s="468" t="n">
        <x:v>5</x:v>
      </x:c>
      <x:c r="E8341" s="468" t="str">
        <x:v>Nilai sumber</x:v>
      </x:c>
      <x:c r="F8341" s="468" t="str">
        <x:v>13 September 2026 19.01 WIB</x:v>
      </x:c>
    </x:row>
    <x:row r="8342">
      <x:c r="A8342" s="468" t="str">
        <x:v>10</x:v>
      </x:c>
      <x:c r="B8342" s="468" t="str">
        <x:v>M33</x:v>
      </x:c>
      <x:c r="C8342" s="468"/>
      <x:c r="D8342" s="468" t="n">
        <x:v>5</x:v>
      </x:c>
      <x:c r="E8342" s="468" t="str">
        <x:v>Nilai sumber</x:v>
      </x:c>
      <x:c r="F8342" s="468" t="str">
        <x:v>13 September 2026 19.01 WIB</x:v>
      </x:c>
    </x:row>
    <x:row r="8343">
      <x:c r="A8343" s="468" t="str">
        <x:v>10</x:v>
      </x:c>
      <x:c r="B8343" s="468" t="str">
        <x:v>N33</x:v>
      </x:c>
      <x:c r="C8343" s="468"/>
      <x:c r="D8343" s="468" t="n">
        <x:v>5</x:v>
      </x:c>
      <x:c r="E8343" s="468" t="str">
        <x:v>Nilai sumber</x:v>
      </x:c>
      <x:c r="F8343" s="468" t="str">
        <x:v>13 September 2026 19.01 WIB</x:v>
      </x:c>
    </x:row>
    <x:row r="8344">
      <x:c r="A8344" s="468" t="str">
        <x:v>10</x:v>
      </x:c>
      <x:c r="B8344" s="468" t="str">
        <x:v>O33</x:v>
      </x:c>
      <x:c r="C8344" s="468"/>
      <x:c r="D8344" s="468" t="n">
        <x:v>5</x:v>
      </x:c>
      <x:c r="E8344" s="468" t="str">
        <x:v>Nilai sumber</x:v>
      </x:c>
      <x:c r="F8344" s="468" t="str">
        <x:v>13 September 2026 19.01 WIB</x:v>
      </x:c>
    </x:row>
    <x:row r="8345">
      <x:c r="A8345" s="468" t="str">
        <x:v>10</x:v>
      </x:c>
      <x:c r="B8345" s="468" t="str">
        <x:v>P33</x:v>
      </x:c>
      <x:c r="C8345" s="468"/>
      <x:c r="D8345" s="468" t="n">
        <x:v>5</x:v>
      </x:c>
      <x:c r="E8345" s="468" t="str">
        <x:v>Nilai sumber</x:v>
      </x:c>
      <x:c r="F8345" s="468" t="str">
        <x:v>13 September 2026 19.01 WIB</x:v>
      </x:c>
    </x:row>
    <x:row r="8346">
      <x:c r="A8346" s="468" t="str">
        <x:v>10</x:v>
      </x:c>
      <x:c r="B8346" s="468" t="str">
        <x:v>AC33</x:v>
      </x:c>
      <x:c r="C8346" s="468"/>
      <x:c r="D8346" s="468" t="n">
        <x:v>100</x:v>
      </x:c>
      <x:c r="E8346" s="468" t="str">
        <x:v>Nilai sumber</x:v>
      </x:c>
      <x:c r="F8346" s="468" t="str">
        <x:v>13 September 2026 19.01 WIB</x:v>
      </x:c>
    </x:row>
    <x:row r="8347">
      <x:c r="A8347" s="468" t="str">
        <x:v>10</x:v>
      </x:c>
      <x:c r="B8347" s="468" t="str">
        <x:v>AC33</x:v>
      </x:c>
      <x:c r="C8347" s="468"/>
      <x:c r="D8347" s="468" t="str">
        <x:v>=IF(AG33="","",IF(COUNT(L33:P33)&lt;5,"",L33/5*20+M33/5*25+N33/5*25+O33/5*15+P33/5*15))</x:v>
      </x:c>
      <x:c r="E8347" s="468" t="str">
        <x:v>Rumus sumber</x:v>
      </x:c>
      <x:c r="F8347" s="468" t="str">
        <x:v>13 September 2026 19.01 WIB</x:v>
      </x:c>
    </x:row>
    <x:row r="8348">
      <x:c r="A8348" s="468" t="str">
        <x:v>10</x:v>
      </x:c>
      <x:c r="B8348" s="468" t="str">
        <x:v>AD33</x:v>
      </x:c>
      <x:c r="C8348" s="468"/>
      <x:c r="D8348" s="468" t="str">
        <x:v>Sangat Baik</x:v>
      </x:c>
      <x:c r="E8348" s="468" t="str">
        <x:v>Nilai sumber</x:v>
      </x:c>
      <x:c r="F8348" s="468" t="str">
        <x:v>13 September 2026 19.01 WIB</x:v>
      </x:c>
    </x:row>
    <x:row r="8349">
      <x:c r="A8349" s="468" t="str">
        <x:v>10</x:v>
      </x:c>
      <x:c r="B8349" s="468" t="str">
        <x:v>AD33</x:v>
      </x:c>
      <x:c r="C8349" s="468"/>
      <x:c r="D8349" s="468" t="str">
        <x:v>=IF(AC33="","",IF(AC33&gt;=90,"Sangat Baik",IF(AC33&gt;=80,"Baik",IF(AC33&gt;=70,"Coaching","Underperform"))))</x:v>
      </x:c>
      <x:c r="E8349" s="468" t="str">
        <x:v>Rumus sumber</x:v>
      </x:c>
      <x:c r="F8349" s="468" t="str">
        <x:v>13 September 2026 19.01 WIB</x:v>
      </x:c>
    </x:row>
    <x:row r="8350">
      <x:c r="A8350" s="468" t="str">
        <x:v>10</x:v>
      </x:c>
      <x:c r="B8350" s="468" t="str">
        <x:v>AF33</x:v>
      </x:c>
      <x:c r="C8350" s="468"/>
      <x:c r="D8350" s="468" t="n">
        <x:v>1</x:v>
      </x:c>
      <x:c r="E8350" s="468" t="str">
        <x:v>Nilai sumber</x:v>
      </x:c>
      <x:c r="F8350" s="468" t="str">
        <x:v>13 September 2026 19.01 WIB</x:v>
      </x:c>
    </x:row>
    <x:row r="8351">
      <x:c r="A8351" s="468" t="str">
        <x:v>10</x:v>
      </x:c>
      <x:c r="B8351" s="468" t="str">
        <x:v>AF33</x:v>
      </x:c>
      <x:c r="C8351" s="468"/>
      <x:c r="D8351" s="468" t="str">
        <x:v>=IF(OR(AG33="",COUNT(L33:P33)&lt;5),"",1)</x:v>
      </x:c>
      <x:c r="E8351" s="468" t="str">
        <x:v>Rumus sumber</x:v>
      </x:c>
      <x:c r="F8351" s="468" t="str">
        <x:v>13 September 2026 19.01 WIB</x:v>
      </x:c>
    </x:row>
    <x:row r="8352">
      <x:c r="A8352" s="468" t="str">
        <x:v>10</x:v>
      </x:c>
      <x:c r="B8352" s="468" t="str">
        <x:v>AC34</x:v>
      </x:c>
      <x:c r="C8352" s="468"/>
      <x:c r="D8352" s="468" t="str">
        <x:v>=IF(AG34="","",IF(COUNT(L34:P34)&lt;5,"",L34/5*20+M34/5*25+N34/5*25+O34/5*15+P34/5*15))</x:v>
      </x:c>
      <x:c r="E8352" s="468" t="str">
        <x:v>Rumus sumber</x:v>
      </x:c>
      <x:c r="F8352" s="468" t="str">
        <x:v>13 September 2026 19.01 WIB</x:v>
      </x:c>
    </x:row>
    <x:row r="8353">
      <x:c r="A8353" s="468" t="str">
        <x:v>10</x:v>
      </x:c>
      <x:c r="B8353" s="468" t="str">
        <x:v>AD34</x:v>
      </x:c>
      <x:c r="C8353" s="468"/>
      <x:c r="D8353" s="468" t="str">
        <x:v>=IF(AC34="","",IF(AC34&gt;=90,"Sangat Baik",IF(AC34&gt;=80,"Baik",IF(AC34&gt;=70,"Coaching","Underperform"))))</x:v>
      </x:c>
      <x:c r="E8353" s="468" t="str">
        <x:v>Rumus sumber</x:v>
      </x:c>
      <x:c r="F8353" s="468" t="str">
        <x:v>13 September 2026 19.01 WIB</x:v>
      </x:c>
    </x:row>
    <x:row r="8354">
      <x:c r="A8354" s="468" t="str">
        <x:v>10</x:v>
      </x:c>
      <x:c r="B8354" s="468" t="str">
        <x:v>AE34</x:v>
      </x:c>
      <x:c r="C8354" s="468"/>
      <x:c r="D8354" s="468" t="str">
        <x:v>=IF(AG34="","",IF(OR(AG34="INDAH",AG34="ADDEL",AG34="AMEL",AG34="PENTIL",AG34="JIJANG"),"Admin/CS","Fotografer"))</x:v>
      </x:c>
      <x:c r="E8354" s="468" t="str">
        <x:v>Rumus sumber</x:v>
      </x:c>
      <x:c r="F8354" s="468" t="str">
        <x:v>13 September 2026 19.01 WIB</x:v>
      </x:c>
    </x:row>
    <x:row r="8355">
      <x:c r="A8355" s="468" t="str">
        <x:v>10</x:v>
      </x:c>
      <x:c r="B8355" s="468" t="str">
        <x:v>AF34</x:v>
      </x:c>
      <x:c r="C8355" s="468"/>
      <x:c r="D8355" s="468" t="str">
        <x:v>=IF(OR(AG34="",COUNT(L34:P34)&lt;5),"",1)</x:v>
      </x:c>
      <x:c r="E8355" s="468" t="str">
        <x:v>Rumus sumber</x:v>
      </x:c>
      <x:c r="F8355" s="468" t="str">
        <x:v>13 September 2026 19.01 WIB</x:v>
      </x:c>
    </x:row>
    <x:row r="8356">
      <x:c r="A8356" s="468" t="str">
        <x:v>10</x:v>
      </x:c>
      <x:c r="B8356" s="468" t="str">
        <x:v>AG34</x:v>
      </x:c>
      <x:c r="C8356" s="468"/>
      <x:c r="D8356" s="468" t="str">
        <x:v>=IFERROR(K34,"")</x:v>
      </x:c>
      <x:c r="E8356" s="468" t="str">
        <x:v>Rumus sumber</x:v>
      </x:c>
      <x:c r="F8356" s="468" t="str">
        <x:v>13 September 2026 19.01 WIB</x:v>
      </x:c>
    </x:row>
    <x:row r="8357">
      <x:c r="A8357" s="468" t="str">
        <x:v>10</x:v>
      </x:c>
      <x:c r="B8357" s="468" t="str">
        <x:v>AC35</x:v>
      </x:c>
      <x:c r="C8357" s="468"/>
      <x:c r="D8357" s="468" t="str">
        <x:v>=IF(AG35="","",IF(COUNT(L35:P35)&lt;5,"",L35/5*20+M35/5*25+N35/5*25+O35/5*15+P35/5*15))</x:v>
      </x:c>
      <x:c r="E8357" s="468" t="str">
        <x:v>Rumus sumber</x:v>
      </x:c>
      <x:c r="F8357" s="468" t="str">
        <x:v>13 September 2026 19.01 WIB</x:v>
      </x:c>
    </x:row>
    <x:row r="8358">
      <x:c r="A8358" s="468" t="str">
        <x:v>10</x:v>
      </x:c>
      <x:c r="B8358" s="468" t="str">
        <x:v>AD35</x:v>
      </x:c>
      <x:c r="C8358" s="468"/>
      <x:c r="D8358" s="468" t="str">
        <x:v>=IF(AC35="","",IF(AC35&gt;=90,"Sangat Baik",IF(AC35&gt;=80,"Baik",IF(AC35&gt;=70,"Coaching","Underperform"))))</x:v>
      </x:c>
      <x:c r="E8358" s="468" t="str">
        <x:v>Rumus sumber</x:v>
      </x:c>
      <x:c r="F8358" s="468" t="str">
        <x:v>13 September 2026 19.01 WIB</x:v>
      </x:c>
    </x:row>
    <x:row r="8359">
      <x:c r="A8359" s="468" t="str">
        <x:v>10</x:v>
      </x:c>
      <x:c r="B8359" s="468" t="str">
        <x:v>AE35</x:v>
      </x:c>
      <x:c r="C8359" s="468"/>
      <x:c r="D8359" s="468" t="str">
        <x:v>=IF(AG35="","",IF(OR(AG35="INDAH",AG35="ADDEL",AG35="AMEL",AG35="PENTIL",AG35="JIJANG"),"Admin/CS","Fotografer"))</x:v>
      </x:c>
      <x:c r="E8359" s="468" t="str">
        <x:v>Rumus sumber</x:v>
      </x:c>
      <x:c r="F8359" s="468" t="str">
        <x:v>13 September 2026 19.01 WIB</x:v>
      </x:c>
    </x:row>
    <x:row r="8360">
      <x:c r="A8360" s="468" t="str">
        <x:v>10</x:v>
      </x:c>
      <x:c r="B8360" s="468" t="str">
        <x:v>AF35</x:v>
      </x:c>
      <x:c r="C8360" s="468"/>
      <x:c r="D8360" s="468" t="str">
        <x:v>=IF(OR(AG35="",COUNT(L35:P35)&lt;5),"",1)</x:v>
      </x:c>
      <x:c r="E8360" s="468" t="str">
        <x:v>Rumus sumber</x:v>
      </x:c>
      <x:c r="F8360" s="468" t="str">
        <x:v>13 September 2026 19.01 WIB</x:v>
      </x:c>
    </x:row>
    <x:row r="8361">
      <x:c r="A8361" s="468" t="str">
        <x:v>10</x:v>
      </x:c>
      <x:c r="B8361" s="468" t="str">
        <x:v>AG35</x:v>
      </x:c>
      <x:c r="C8361" s="468"/>
      <x:c r="D8361" s="468" t="str">
        <x:v>=IFERROR(K35,"")</x:v>
      </x:c>
      <x:c r="E8361" s="468" t="str">
        <x:v>Rumus sumber</x:v>
      </x:c>
      <x:c r="F8361" s="468" t="str">
        <x:v>13 September 2026 19.01 WIB</x:v>
      </x:c>
    </x:row>
    <x:row r="8362">
      <x:c r="A8362" s="468" t="str">
        <x:v>10</x:v>
      </x:c>
      <x:c r="B8362" s="468" t="str">
        <x:v>M44</x:v>
      </x:c>
      <x:c r="C8362" s="468"/>
      <x:c r="D8362" s="468" t="n">
        <x:v>33</x:v>
      </x:c>
      <x:c r="E8362" s="468" t="str">
        <x:v>Nilai sumber</x:v>
      </x:c>
      <x:c r="F8362" s="468" t="str">
        <x:v>13 September 2026 19.01 WIB</x:v>
      </x:c>
    </x:row>
    <x:row r="8363">
      <x:c r="A8363" s="468" t="str">
        <x:v>11</x:v>
      </x:c>
      <x:c r="B8363" s="468" t="str">
        <x:v>C4</x:v>
      </x:c>
      <x:c r="C8363" s="468"/>
      <x:c r="D8363" s="468" t="str">
        <x:v>Novi</x:v>
      </x:c>
      <x:c r="E8363" s="468" t="str">
        <x:v>Nilai sumber</x:v>
      </x:c>
      <x:c r="F8363" s="468" t="str">
        <x:v>13 September 2026 19.01 WIB</x:v>
      </x:c>
    </x:row>
    <x:row r="8364">
      <x:c r="A8364" s="468" t="str">
        <x:v>11</x:v>
      </x:c>
      <x:c r="B8364" s="468" t="str">
        <x:v>D4</x:v>
      </x:c>
      <x:c r="C8364" s="468"/>
      <x:c r="D8364" s="468" t="str">
        <x:v>All file</x:v>
      </x:c>
      <x:c r="E8364" s="468" t="str">
        <x:v>Nilai sumber</x:v>
      </x:c>
      <x:c r="F8364" s="468" t="str">
        <x:v>13 September 2026 19.01 WIB</x:v>
      </x:c>
    </x:row>
    <x:row r="8365">
      <x:c r="A8365" s="468" t="str">
        <x:v>11</x:v>
      </x:c>
      <x:c r="B8365" s="468" t="str">
        <x:v>F4</x:v>
      </x:c>
      <x:c r="C8365" s="468"/>
      <x:c r="D8365" s="468" t="str">
        <x:v>11 sept</x:v>
      </x:c>
      <x:c r="E8365" s="468" t="str">
        <x:v>Nilai sumber</x:v>
      </x:c>
      <x:c r="F8365" s="468" t="str">
        <x:v>13 September 2026 19.01 WIB</x:v>
      </x:c>
    </x:row>
    <x:row r="8366">
      <x:c r="A8366" s="468" t="str">
        <x:v>11</x:v>
      </x:c>
      <x:c r="B8366" s="468" t="str">
        <x:v>H4</x:v>
      </x:c>
      <x:c r="C8366" s="468"/>
      <x:c r="D8366" s="468" t="n">
        <x:v>50000</x:v>
      </x:c>
      <x:c r="E8366" s="468" t="str">
        <x:v>Nilai sumber</x:v>
      </x:c>
      <x:c r="F8366" s="468" t="str">
        <x:v>13 September 2026 19.01 WIB</x:v>
      </x:c>
    </x:row>
    <x:row r="8367">
      <x:c r="A8367" s="468" t="str">
        <x:v>11</x:v>
      </x:c>
      <x:c r="B8367" s="468" t="str">
        <x:v>I4</x:v>
      </x:c>
      <x:c r="C8367" s="468"/>
      <x:c r="D8367" s="468" t="str">
        <x:v>Lunas</x:v>
      </x:c>
      <x:c r="E8367" s="468" t="str">
        <x:v>Nilai sumber</x:v>
      </x:c>
      <x:c r="F8367" s="468" t="str">
        <x:v>13 September 2026 19.01 WIB</x:v>
      </x:c>
    </x:row>
    <x:row r="8368">
      <x:c r="A8368" s="468" t="str">
        <x:v>11</x:v>
      </x:c>
      <x:c r="B8368" s="468" t="str">
        <x:v>J4</x:v>
      </x:c>
      <x:c r="C8368" s="468"/>
      <x:c r="D8368" s="468" t="str">
        <x:v>Uploaded</x:v>
      </x:c>
      <x:c r="E8368" s="468" t="str">
        <x:v>Nilai sumber</x:v>
      </x:c>
      <x:c r="F8368" s="468" t="str">
        <x:v>13 September 2026 19.01 WIB</x:v>
      </x:c>
    </x:row>
    <x:row r="8369">
      <x:c r="A8369" s="468" t="str">
        <x:v>11</x:v>
      </x:c>
      <x:c r="B8369" s="468" t="str">
        <x:v>K4</x:v>
      </x:c>
      <x:c r="C8369" s="468"/>
      <x:c r="D8369" s="468" t="str">
        <x:v>Uploaded</x:v>
      </x:c>
      <x:c r="E8369" s="468" t="str">
        <x:v>Nilai sumber</x:v>
      </x:c>
      <x:c r="F8369" s="468" t="str">
        <x:v>13 September 2026 19.01 WIB</x:v>
      </x:c>
    </x:row>
    <x:row r="8370">
      <x:c r="A8370" s="468" t="str">
        <x:v>11</x:v>
      </x:c>
      <x:c r="B8370" s="468" t="str">
        <x:v>L4</x:v>
      </x:c>
      <x:c r="C8370" s="468"/>
      <x:c r="D8370" s="468" t="str">
        <x:v>AMEL</x:v>
      </x:c>
      <x:c r="E8370" s="468" t="str">
        <x:v>Nilai sumber</x:v>
      </x:c>
      <x:c r="F8370" s="468" t="str">
        <x:v>13 September 2026 19.01 WIB</x:v>
      </x:c>
    </x:row>
    <x:row r="8371">
      <x:c r="A8371" s="468" t="str">
        <x:v>11</x:v>
      </x:c>
      <x:c r="B8371" s="468" t="str">
        <x:v>M4</x:v>
      </x:c>
      <x:c r="C8371" s="468"/>
      <x:c r="D8371" s="468" t="str">
        <x:v>ADIF</x:v>
      </x:c>
      <x:c r="E8371" s="468" t="str">
        <x:v>Nilai sumber</x:v>
      </x:c>
      <x:c r="F8371" s="468" t="str">
        <x:v>13 September 2026 19.01 WIB</x:v>
      </x:c>
    </x:row>
    <x:row r="8372">
      <x:c r="A8372" s="468" t="str">
        <x:v>11</x:v>
      </x:c>
      <x:c r="B8372" s="468" t="str">
        <x:v>C5</x:v>
      </x:c>
      <x:c r="C8372" s="468"/>
      <x:c r="D8372" s="468" t="str">
        <x:v>Syifa</x:v>
      </x:c>
      <x:c r="E8372" s="468" t="str">
        <x:v>Nilai sumber</x:v>
      </x:c>
      <x:c r="F8372" s="468" t="str">
        <x:v>13 September 2026 19.01 WIB</x:v>
      </x:c>
    </x:row>
    <x:row r="8373">
      <x:c r="A8373" s="468" t="str">
        <x:v>11</x:v>
      </x:c>
      <x:c r="B8373" s="468" t="str">
        <x:v>D5</x:v>
      </x:c>
      <x:c r="C8373" s="468"/>
      <x:c r="D8373" s="468" t="str">
        <x:v>Family A</x:v>
      </x:c>
      <x:c r="E8373" s="468" t="str">
        <x:v>Nilai sumber</x:v>
      </x:c>
      <x:c r="F8373" s="468" t="str">
        <x:v>13 September 2026 19.01 WIB</x:v>
      </x:c>
    </x:row>
    <x:row r="8374">
      <x:c r="A8374" s="468" t="str">
        <x:v>11</x:v>
      </x:c>
      <x:c r="B8374" s="468" t="str">
        <x:v>F5</x:v>
      </x:c>
      <x:c r="C8374" s="468"/>
      <x:c r="D8374" s="468" t="str">
        <x:v>13 sept</x:v>
      </x:c>
      <x:c r="E8374" s="468" t="str">
        <x:v>Nilai sumber</x:v>
      </x:c>
      <x:c r="F8374" s="468" t="str">
        <x:v>13 September 2026 19.01 WIB</x:v>
      </x:c>
    </x:row>
    <x:row r="8375">
      <x:c r="A8375" s="468" t="str">
        <x:v>11</x:v>
      </x:c>
      <x:c r="B8375" s="468" t="str">
        <x:v>H5</x:v>
      </x:c>
      <x:c r="C8375" s="468"/>
      <x:c r="D8375" s="468" t="n">
        <x:v>100000</x:v>
      </x:c>
      <x:c r="E8375" s="468" t="str">
        <x:v>Nilai sumber</x:v>
      </x:c>
      <x:c r="F8375" s="468" t="str">
        <x:v>13 September 2026 19.01 WIB</x:v>
      </x:c>
    </x:row>
    <x:row r="8376">
      <x:c r="A8376" s="468" t="str">
        <x:v>11</x:v>
      </x:c>
      <x:c r="B8376" s="468" t="str">
        <x:v>I5</x:v>
      </x:c>
      <x:c r="C8376" s="468"/>
      <x:c r="D8376" s="468" t="str">
        <x:v>DP</x:v>
      </x:c>
      <x:c r="E8376" s="468" t="str">
        <x:v>Nilai sumber</x:v>
      </x:c>
      <x:c r="F8376" s="468" t="str">
        <x:v>13 September 2026 19.01 WIB</x:v>
      </x:c>
    </x:row>
    <x:row r="8377">
      <x:c r="A8377" s="468" t="str">
        <x:v>11</x:v>
      </x:c>
      <x:c r="B8377" s="468" t="str">
        <x:v>L5</x:v>
      </x:c>
      <x:c r="C8377" s="468"/>
      <x:c r="D8377" s="468" t="str">
        <x:v>AMEL</x:v>
      </x:c>
      <x:c r="E8377" s="468" t="str">
        <x:v>Nilai sumber</x:v>
      </x:c>
      <x:c r="F8377" s="468" t="str">
        <x:v>13 September 2026 19.01 WIB</x:v>
      </x:c>
    </x:row>
    <x:row r="8378">
      <x:c r="A8378" s="468" t="str">
        <x:v>11</x:v>
      </x:c>
      <x:c r="B8378" s="468" t="str">
        <x:v>C6</x:v>
      </x:c>
      <x:c r="C8378" s="468"/>
      <x:c r="D8378" s="468" t="str">
        <x:v>Naumi</x:v>
      </x:c>
      <x:c r="E8378" s="468" t="str">
        <x:v>Nilai sumber</x:v>
      </x:c>
      <x:c r="F8378" s="468" t="str">
        <x:v>13 September 2026 19.01 WIB</x:v>
      </x:c>
    </x:row>
    <x:row r="8379">
      <x:c r="A8379" s="468" t="str">
        <x:v>11</x:v>
      </x:c>
      <x:c r="B8379" s="468" t="str">
        <x:v>D6</x:v>
      </x:c>
      <x:c r="C8379" s="468"/>
      <x:c r="D8379" s="468" t="str">
        <x:v>Graduation</x:v>
      </x:c>
      <x:c r="E8379" s="468" t="str">
        <x:v>Nilai sumber</x:v>
      </x:c>
      <x:c r="F8379" s="468" t="str">
        <x:v>13 September 2026 19.01 WIB</x:v>
      </x:c>
    </x:row>
    <x:row r="8380">
      <x:c r="A8380" s="468" t="str">
        <x:v>11</x:v>
      </x:c>
      <x:c r="B8380" s="468" t="str">
        <x:v>F6</x:v>
      </x:c>
      <x:c r="C8380" s="468"/>
      <x:c r="D8380" s="468" t="str">
        <x:v>11 sept</x:v>
      </x:c>
      <x:c r="E8380" s="468" t="str">
        <x:v>Nilai sumber</x:v>
      </x:c>
      <x:c r="F8380" s="468" t="str">
        <x:v>13 September 2026 19.01 WIB</x:v>
      </x:c>
    </x:row>
    <x:row r="8381">
      <x:c r="A8381" s="468" t="str">
        <x:v>11</x:v>
      </x:c>
      <x:c r="B8381" s="468" t="str">
        <x:v>H6</x:v>
      </x:c>
      <x:c r="C8381" s="468"/>
      <x:c r="D8381" s="468" t="n">
        <x:v>100000</x:v>
      </x:c>
      <x:c r="E8381" s="468" t="str">
        <x:v>Nilai sumber</x:v>
      </x:c>
      <x:c r="F8381" s="468" t="str">
        <x:v>13 September 2026 19.01 WIB</x:v>
      </x:c>
    </x:row>
    <x:row r="8382">
      <x:c r="A8382" s="468" t="str">
        <x:v>11</x:v>
      </x:c>
      <x:c r="B8382" s="468" t="str">
        <x:v>I6</x:v>
      </x:c>
      <x:c r="C8382" s="468"/>
      <x:c r="D8382" s="468" t="str">
        <x:v>DP</x:v>
      </x:c>
      <x:c r="E8382" s="468" t="str">
        <x:v>Nilai sumber</x:v>
      </x:c>
      <x:c r="F8382" s="468" t="str">
        <x:v>13 September 2026 19.01 WIB</x:v>
      </x:c>
    </x:row>
    <x:row r="8383">
      <x:c r="A8383" s="468" t="str">
        <x:v>11</x:v>
      </x:c>
      <x:c r="B8383" s="468" t="str">
        <x:v>L6</x:v>
      </x:c>
      <x:c r="C8383" s="468"/>
      <x:c r="D8383" s="468" t="str">
        <x:v>AMEL</x:v>
      </x:c>
      <x:c r="E8383" s="468" t="str">
        <x:v>Nilai sumber</x:v>
      </x:c>
      <x:c r="F8383" s="468" t="str">
        <x:v>13 September 2026 19.01 WIB</x:v>
      </x:c>
    </x:row>
    <x:row r="8384">
      <x:c r="A8384" s="468" t="str">
        <x:v>11</x:v>
      </x:c>
      <x:c r="B8384" s="468" t="str">
        <x:v>C7</x:v>
      </x:c>
      <x:c r="C8384" s="468"/>
      <x:c r="D8384" s="468" t="str">
        <x:v>Anto</x:v>
      </x:c>
      <x:c r="E8384" s="468" t="str">
        <x:v>Nilai sumber</x:v>
      </x:c>
      <x:c r="F8384" s="468" t="str">
        <x:v>13 September 2026 19.01 WIB</x:v>
      </x:c>
    </x:row>
    <x:row r="8385">
      <x:c r="A8385" s="468" t="str">
        <x:v>11</x:v>
      </x:c>
      <x:c r="B8385" s="468" t="str">
        <x:v>D7</x:v>
      </x:c>
      <x:c r="C8385" s="468"/>
      <x:c r="D8385" s="468" t="str">
        <x:v>Photofox</x:v>
      </x:c>
      <x:c r="E8385" s="468" t="str">
        <x:v>Nilai sumber</x:v>
      </x:c>
      <x:c r="F8385" s="468" t="str">
        <x:v>13 September 2026 19.01 WIB</x:v>
      </x:c>
    </x:row>
    <x:row r="8386">
      <x:c r="A8386" s="468" t="str">
        <x:v>11</x:v>
      </x:c>
      <x:c r="B8386" s="468" t="str">
        <x:v>E7</x:v>
      </x:c>
      <x:c r="C8386" s="468"/>
      <x:c r="D8386" s="468" t="str">
        <x:v>add cetak</x:v>
      </x:c>
      <x:c r="E8386" s="468" t="str">
        <x:v>Nilai sumber</x:v>
      </x:c>
      <x:c r="F8386" s="468" t="str">
        <x:v>13 September 2026 19.01 WIB</x:v>
      </x:c>
    </x:row>
    <x:row r="8387">
      <x:c r="A8387" s="468" t="str">
        <x:v>11</x:v>
      </x:c>
      <x:c r="B8387" s="468" t="str">
        <x:v>F7</x:v>
      </x:c>
      <x:c r="C8387" s="468"/>
      <x:c r="D8387" s="468" t="str">
        <x:v>11 sept</x:v>
      </x:c>
      <x:c r="E8387" s="468" t="str">
        <x:v>Nilai sumber</x:v>
      </x:c>
      <x:c r="F8387" s="468" t="str">
        <x:v>13 September 2026 19.01 WIB</x:v>
      </x:c>
    </x:row>
    <x:row r="8388">
      <x:c r="A8388" s="468" t="str">
        <x:v>11</x:v>
      </x:c>
      <x:c r="B8388" s="468" t="str">
        <x:v>H7</x:v>
      </x:c>
      <x:c r="C8388" s="468"/>
      <x:c r="D8388" s="468" t="n">
        <x:v>150000</x:v>
      </x:c>
      <x:c r="E8388" s="468" t="str">
        <x:v>Nilai sumber</x:v>
      </x:c>
      <x:c r="F8388" s="468" t="str">
        <x:v>13 September 2026 19.01 WIB</x:v>
      </x:c>
    </x:row>
    <x:row r="8389">
      <x:c r="A8389" s="468" t="str">
        <x:v>11</x:v>
      </x:c>
      <x:c r="B8389" s="468" t="str">
        <x:v>I7</x:v>
      </x:c>
      <x:c r="C8389" s="468"/>
      <x:c r="D8389" s="468" t="str">
        <x:v>Lunas</x:v>
      </x:c>
      <x:c r="E8389" s="468" t="str">
        <x:v>Nilai sumber</x:v>
      </x:c>
      <x:c r="F8389" s="468" t="str">
        <x:v>13 September 2026 19.01 WIB</x:v>
      </x:c>
    </x:row>
    <x:row r="8390">
      <x:c r="A8390" s="468" t="str">
        <x:v>11</x:v>
      </x:c>
      <x:c r="B8390" s="468" t="str">
        <x:v>J7</x:v>
      </x:c>
      <x:c r="C8390" s="468"/>
      <x:c r="D8390" s="468" t="str">
        <x:v>Uploaded</x:v>
      </x:c>
      <x:c r="E8390" s="468" t="str">
        <x:v>Nilai sumber</x:v>
      </x:c>
      <x:c r="F8390" s="468" t="str">
        <x:v>13 September 2026 19.01 WIB</x:v>
      </x:c>
    </x:row>
    <x:row r="8391">
      <x:c r="A8391" s="468" t="str">
        <x:v>11</x:v>
      </x:c>
      <x:c r="B8391" s="468" t="str">
        <x:v>K7</x:v>
      </x:c>
      <x:c r="C8391" s="468"/>
      <x:c r="D8391" s="468" t="str">
        <x:v>Uploaded</x:v>
      </x:c>
      <x:c r="E8391" s="468" t="str">
        <x:v>Nilai sumber</x:v>
      </x:c>
      <x:c r="F8391" s="468" t="str">
        <x:v>13 September 2026 19.01 WIB</x:v>
      </x:c>
    </x:row>
    <x:row r="8392">
      <x:c r="A8392" s="468" t="str">
        <x:v>11</x:v>
      </x:c>
      <x:c r="B8392" s="468" t="str">
        <x:v>L7</x:v>
      </x:c>
      <x:c r="C8392" s="468"/>
      <x:c r="D8392" s="468" t="str">
        <x:v>AMEL</x:v>
      </x:c>
      <x:c r="E8392" s="468" t="str">
        <x:v>Nilai sumber</x:v>
      </x:c>
      <x:c r="F8392" s="468" t="str">
        <x:v>13 September 2026 19.01 WIB</x:v>
      </x:c>
    </x:row>
    <x:row r="8393">
      <x:c r="A8393" s="468" t="str">
        <x:v>11</x:v>
      </x:c>
      <x:c r="B8393" s="468" t="str">
        <x:v>M7</x:v>
      </x:c>
      <x:c r="C8393" s="468"/>
      <x:c r="D8393" s="468" t="str">
        <x:v>ADIF</x:v>
      </x:c>
      <x:c r="E8393" s="468" t="str">
        <x:v>Nilai sumber</x:v>
      </x:c>
      <x:c r="F8393" s="468" t="str">
        <x:v>13 September 2026 19.01 WIB</x:v>
      </x:c>
    </x:row>
    <x:row r="8394">
      <x:c r="A8394" s="468" t="str">
        <x:v>11</x:v>
      </x:c>
      <x:c r="B8394" s="468" t="str">
        <x:v>C8</x:v>
      </x:c>
      <x:c r="C8394" s="468"/>
      <x:c r="D8394" s="468" t="str">
        <x:v>Della fitriana</x:v>
      </x:c>
      <x:c r="E8394" s="468" t="str">
        <x:v>Nilai sumber</x:v>
      </x:c>
      <x:c r="F8394" s="468" t="str">
        <x:v>13 September 2026 19.01 WIB</x:v>
      </x:c>
    </x:row>
    <x:row r="8395">
      <x:c r="A8395" s="468" t="str">
        <x:v>11</x:v>
      </x:c>
      <x:c r="B8395" s="468" t="str">
        <x:v>D8</x:v>
      </x:c>
      <x:c r="C8395" s="468"/>
      <x:c r="D8395" s="468" t="str">
        <x:v>Family A</x:v>
      </x:c>
      <x:c r="E8395" s="468" t="str">
        <x:v>Nilai sumber</x:v>
      </x:c>
      <x:c r="F8395" s="468" t="str">
        <x:v>13 September 2026 19.01 WIB</x:v>
      </x:c>
    </x:row>
    <x:row r="8396">
      <x:c r="A8396" s="468" t="str">
        <x:v>11</x:v>
      </x:c>
      <x:c r="B8396" s="468" t="str">
        <x:v>F8</x:v>
      </x:c>
      <x:c r="C8396" s="468"/>
      <x:c r="D8396" s="468" t="str">
        <x:v>22 sept</x:v>
      </x:c>
      <x:c r="E8396" s="468" t="str">
        <x:v>Nilai sumber</x:v>
      </x:c>
      <x:c r="F8396" s="468" t="str">
        <x:v>13 September 2026 19.01 WIB</x:v>
      </x:c>
    </x:row>
    <x:row r="8397">
      <x:c r="A8397" s="468" t="str">
        <x:v>11</x:v>
      </x:c>
      <x:c r="B8397" s="468" t="str">
        <x:v>H8</x:v>
      </x:c>
      <x:c r="C8397" s="468"/>
      <x:c r="D8397" s="468" t="n">
        <x:v>100000</x:v>
      </x:c>
      <x:c r="E8397" s="468" t="str">
        <x:v>Nilai sumber</x:v>
      </x:c>
      <x:c r="F8397" s="468" t="str">
        <x:v>13 September 2026 19.01 WIB</x:v>
      </x:c>
    </x:row>
    <x:row r="8398">
      <x:c r="A8398" s="468" t="str">
        <x:v>11</x:v>
      </x:c>
      <x:c r="B8398" s="468" t="str">
        <x:v>I8</x:v>
      </x:c>
      <x:c r="C8398" s="468"/>
      <x:c r="D8398" s="468" t="str">
        <x:v>DP</x:v>
      </x:c>
      <x:c r="E8398" s="468" t="str">
        <x:v>Nilai sumber</x:v>
      </x:c>
      <x:c r="F8398" s="468" t="str">
        <x:v>13 September 2026 19.01 WIB</x:v>
      </x:c>
    </x:row>
    <x:row r="8399">
      <x:c r="A8399" s="468" t="str">
        <x:v>11</x:v>
      </x:c>
      <x:c r="B8399" s="468" t="str">
        <x:v>L8</x:v>
      </x:c>
      <x:c r="C8399" s="468"/>
      <x:c r="D8399" s="468" t="str">
        <x:v>AMEL</x:v>
      </x:c>
      <x:c r="E8399" s="468" t="str">
        <x:v>Nilai sumber</x:v>
      </x:c>
      <x:c r="F8399" s="468" t="str">
        <x:v>13 September 2026 19.01 WIB</x:v>
      </x:c>
    </x:row>
    <x:row r="8400">
      <x:c r="A8400" s="468" t="str">
        <x:v>11</x:v>
      </x:c>
      <x:c r="B8400" s="468" t="str">
        <x:v>C9</x:v>
      </x:c>
      <x:c r="C8400" s="468"/>
      <x:c r="D8400" s="468" t="str">
        <x:v>Maylisa</x:v>
      </x:c>
      <x:c r="E8400" s="468" t="str">
        <x:v>Nilai sumber</x:v>
      </x:c>
      <x:c r="F8400" s="468" t="str">
        <x:v>13 September 2026 19.01 WIB</x:v>
      </x:c>
    </x:row>
    <x:row r="8401">
      <x:c r="A8401" s="468" t="str">
        <x:v>11</x:v>
      </x:c>
      <x:c r="B8401" s="468" t="str">
        <x:v>D9</x:v>
      </x:c>
      <x:c r="C8401" s="468"/>
      <x:c r="D8401" s="468" t="str">
        <x:v>Large Group</x:v>
      </x:c>
      <x:c r="E8401" s="468" t="str">
        <x:v>Nilai sumber</x:v>
      </x:c>
      <x:c r="F8401" s="468" t="str">
        <x:v>13 September 2026 19.01 WIB</x:v>
      </x:c>
    </x:row>
    <x:row r="8402">
      <x:c r="A8402" s="468" t="str">
        <x:v>11</x:v>
      </x:c>
      <x:c r="B8402" s="468" t="str">
        <x:v>F9</x:v>
      </x:c>
      <x:c r="C8402" s="468"/>
      <x:c r="D8402" s="468" t="str">
        <x:v>12 sept</x:v>
      </x:c>
      <x:c r="E8402" s="468" t="str">
        <x:v>Nilai sumber</x:v>
      </x:c>
      <x:c r="F8402" s="468" t="str">
        <x:v>13 September 2026 19.01 WIB</x:v>
      </x:c>
    </x:row>
    <x:row r="8403">
      <x:c r="A8403" s="468" t="str">
        <x:v>11</x:v>
      </x:c>
      <x:c r="B8403" s="468" t="str">
        <x:v>H9</x:v>
      </x:c>
      <x:c r="C8403" s="468"/>
      <x:c r="D8403" s="468" t="n">
        <x:v>100000</x:v>
      </x:c>
      <x:c r="E8403" s="468" t="str">
        <x:v>Nilai sumber</x:v>
      </x:c>
      <x:c r="F8403" s="468" t="str">
        <x:v>13 September 2026 19.01 WIB</x:v>
      </x:c>
    </x:row>
    <x:row r="8404">
      <x:c r="A8404" s="468" t="str">
        <x:v>11</x:v>
      </x:c>
      <x:c r="B8404" s="468" t="str">
        <x:v>I9</x:v>
      </x:c>
      <x:c r="C8404" s="468"/>
      <x:c r="D8404" s="468" t="str">
        <x:v>DP</x:v>
      </x:c>
      <x:c r="E8404" s="468" t="str">
        <x:v>Nilai sumber</x:v>
      </x:c>
      <x:c r="F8404" s="468" t="str">
        <x:v>13 September 2026 19.01 WIB</x:v>
      </x:c>
    </x:row>
    <x:row r="8405">
      <x:c r="A8405" s="468" t="str">
        <x:v>11</x:v>
      </x:c>
      <x:c r="B8405" s="468" t="str">
        <x:v>L9</x:v>
      </x:c>
      <x:c r="C8405" s="468"/>
      <x:c r="D8405" s="468" t="str">
        <x:v>AMEL</x:v>
      </x:c>
      <x:c r="E8405" s="468" t="str">
        <x:v>Nilai sumber</x:v>
      </x:c>
      <x:c r="F8405" s="468" t="str">
        <x:v>13 September 2026 19.01 WIB</x:v>
      </x:c>
    </x:row>
    <x:row r="8406">
      <x:c r="A8406" s="468" t="str">
        <x:v>11</x:v>
      </x:c>
      <x:c r="B8406" s="468" t="str">
        <x:v>C10</x:v>
      </x:c>
      <x:c r="C8406" s="468"/>
      <x:c r="D8406" s="468" t="str">
        <x:v>Tiffani Agil</x:v>
      </x:c>
      <x:c r="E8406" s="468" t="str">
        <x:v>Nilai sumber</x:v>
      </x:c>
      <x:c r="F8406" s="468" t="str">
        <x:v>13 September 2026 19.01 WIB</x:v>
      </x:c>
    </x:row>
    <x:row r="8407">
      <x:c r="A8407" s="468" t="str">
        <x:v>11</x:v>
      </x:c>
      <x:c r="B8407" s="468" t="str">
        <x:v>D10</x:v>
      </x:c>
      <x:c r="C8407" s="468"/>
      <x:c r="D8407" s="468" t="str">
        <x:v>Graduation</x:v>
      </x:c>
      <x:c r="E8407" s="468" t="str">
        <x:v>Nilai sumber</x:v>
      </x:c>
      <x:c r="F8407" s="468" t="str">
        <x:v>13 September 2026 19.01 WIB</x:v>
      </x:c>
    </x:row>
    <x:row r="8408">
      <x:c r="A8408" s="468" t="str">
        <x:v>11</x:v>
      </x:c>
      <x:c r="B8408" s="468" t="str">
        <x:v>F10</x:v>
      </x:c>
      <x:c r="C8408" s="468"/>
      <x:c r="D8408" s="468" t="str">
        <x:v>3 oktober</x:v>
      </x:c>
      <x:c r="E8408" s="468" t="str">
        <x:v>Nilai sumber</x:v>
      </x:c>
      <x:c r="F8408" s="468" t="str">
        <x:v>13 September 2026 19.01 WIB</x:v>
      </x:c>
    </x:row>
    <x:row r="8409">
      <x:c r="A8409" s="468" t="str">
        <x:v>11</x:v>
      </x:c>
      <x:c r="B8409" s="468" t="str">
        <x:v>H10</x:v>
      </x:c>
      <x:c r="C8409" s="468"/>
      <x:c r="D8409" s="468" t="n">
        <x:v>100000</x:v>
      </x:c>
      <x:c r="E8409" s="468" t="str">
        <x:v>Nilai sumber</x:v>
      </x:c>
      <x:c r="F8409" s="468" t="str">
        <x:v>13 September 2026 19.01 WIB</x:v>
      </x:c>
    </x:row>
    <x:row r="8410">
      <x:c r="A8410" s="468" t="str">
        <x:v>11</x:v>
      </x:c>
      <x:c r="B8410" s="468" t="str">
        <x:v>I10</x:v>
      </x:c>
      <x:c r="C8410" s="468"/>
      <x:c r="D8410" s="468" t="str">
        <x:v>DP</x:v>
      </x:c>
      <x:c r="E8410" s="468" t="str">
        <x:v>Nilai sumber</x:v>
      </x:c>
      <x:c r="F8410" s="468" t="str">
        <x:v>13 September 2026 19.01 WIB</x:v>
      </x:c>
    </x:row>
    <x:row r="8411">
      <x:c r="A8411" s="468" t="str">
        <x:v>11</x:v>
      </x:c>
      <x:c r="B8411" s="468" t="str">
        <x:v>L10</x:v>
      </x:c>
      <x:c r="C8411" s="468"/>
      <x:c r="D8411" s="468" t="str">
        <x:v>AMEL</x:v>
      </x:c>
      <x:c r="E8411" s="468" t="str">
        <x:v>Nilai sumber</x:v>
      </x:c>
      <x:c r="F8411" s="468" t="str">
        <x:v>13 September 2026 19.01 WIB</x:v>
      </x:c>
    </x:row>
    <x:row r="8412">
      <x:c r="A8412" s="468" t="str">
        <x:v>11</x:v>
      </x:c>
      <x:c r="B8412" s="468" t="str">
        <x:v>C11</x:v>
      </x:c>
      <x:c r="C8412" s="468"/>
      <x:c r="D8412" s="468" t="str">
        <x:v>Gita</x:v>
      </x:c>
      <x:c r="E8412" s="468" t="str">
        <x:v>Nilai sumber</x:v>
      </x:c>
      <x:c r="F8412" s="468" t="str">
        <x:v>13 September 2026 19.01 WIB</x:v>
      </x:c>
    </x:row>
    <x:row r="8413">
      <x:c r="A8413" s="468" t="str">
        <x:v>11</x:v>
      </x:c>
      <x:c r="B8413" s="468" t="str">
        <x:v>D11</x:v>
      </x:c>
      <x:c r="C8413" s="468"/>
      <x:c r="D8413" s="468" t="str">
        <x:v>Family A</x:v>
      </x:c>
      <x:c r="E8413" s="468" t="str">
        <x:v>Nilai sumber</x:v>
      </x:c>
      <x:c r="F8413" s="468" t="str">
        <x:v>13 September 2026 19.01 WIB</x:v>
      </x:c>
    </x:row>
    <x:row r="8414">
      <x:c r="A8414" s="468" t="str">
        <x:v>11</x:v>
      </x:c>
      <x:c r="B8414" s="468" t="str">
        <x:v>F11</x:v>
      </x:c>
      <x:c r="C8414" s="468"/>
      <x:c r="D8414" s="468" t="str">
        <x:v>2026-09-11 00:00:00</x:v>
      </x:c>
      <x:c r="E8414" s="468" t="str">
        <x:v>Nilai sumber</x:v>
      </x:c>
      <x:c r="F8414" s="468" t="str">
        <x:v>13 September 2026 19.01 WIB</x:v>
      </x:c>
    </x:row>
    <x:row r="8415">
      <x:c r="A8415" s="468" t="str">
        <x:v>11</x:v>
      </x:c>
      <x:c r="B8415" s="468" t="str">
        <x:v>G11</x:v>
      </x:c>
      <x:c r="C8415" s="468"/>
      <x:c r="D8415" s="468" t="n">
        <x:v>350000</x:v>
      </x:c>
      <x:c r="E8415" s="468" t="str">
        <x:v>Nilai sumber</x:v>
      </x:c>
      <x:c r="F8415" s="468" t="str">
        <x:v>13 September 2026 19.01 WIB</x:v>
      </x:c>
    </x:row>
    <x:row r="8416">
      <x:c r="A8416" s="468" t="str">
        <x:v>11</x:v>
      </x:c>
      <x:c r="B8416" s="468" t="str">
        <x:v>I11</x:v>
      </x:c>
      <x:c r="C8416" s="468"/>
      <x:c r="D8416" s="468" t="str">
        <x:v>Lunas</x:v>
      </x:c>
      <x:c r="E8416" s="468" t="str">
        <x:v>Nilai sumber</x:v>
      </x:c>
      <x:c r="F8416" s="468" t="str">
        <x:v>13 September 2026 19.01 WIB</x:v>
      </x:c>
    </x:row>
    <x:row r="8417">
      <x:c r="A8417" s="468" t="str">
        <x:v>11</x:v>
      </x:c>
      <x:c r="B8417" s="468" t="str">
        <x:v>J11</x:v>
      </x:c>
      <x:c r="C8417" s="468"/>
      <x:c r="D8417" s="468" t="str">
        <x:v>Uploaded</x:v>
      </x:c>
      <x:c r="E8417" s="468" t="str">
        <x:v>Nilai sumber</x:v>
      </x:c>
      <x:c r="F8417" s="468" t="str">
        <x:v>13 September 2026 19.01 WIB</x:v>
      </x:c>
    </x:row>
    <x:row r="8418">
      <x:c r="A8418" s="468" t="str">
        <x:v>11</x:v>
      </x:c>
      <x:c r="B8418" s="468" t="str">
        <x:v>K11</x:v>
      </x:c>
      <x:c r="C8418" s="468"/>
      <x:c r="D8418" s="468" t="str">
        <x:v>Pending</x:v>
      </x:c>
      <x:c r="E8418" s="468" t="str">
        <x:v>Nilai sumber</x:v>
      </x:c>
      <x:c r="F8418" s="468" t="str">
        <x:v>13 September 2026 19.01 WIB</x:v>
      </x:c>
    </x:row>
    <x:row r="8419">
      <x:c r="A8419" s="468" t="str">
        <x:v>11</x:v>
      </x:c>
      <x:c r="B8419" s="468" t="str">
        <x:v>L11</x:v>
      </x:c>
      <x:c r="C8419" s="468"/>
      <x:c r="D8419" s="468" t="str">
        <x:v>AMEL</x:v>
      </x:c>
      <x:c r="E8419" s="468" t="str">
        <x:v>Nilai sumber</x:v>
      </x:c>
      <x:c r="F8419" s="468" t="str">
        <x:v>13 September 2026 19.01 WIB</x:v>
      </x:c>
    </x:row>
    <x:row r="8420">
      <x:c r="A8420" s="468" t="str">
        <x:v>11</x:v>
      </x:c>
      <x:c r="B8420" s="468" t="str">
        <x:v>M11</x:v>
      </x:c>
      <x:c r="C8420" s="468"/>
      <x:c r="D8420" s="468" t="str">
        <x:v>ADIF</x:v>
      </x:c>
      <x:c r="E8420" s="468" t="str">
        <x:v>Nilai sumber</x:v>
      </x:c>
      <x:c r="F8420" s="468" t="str">
        <x:v>13 September 2026 19.01 WIB</x:v>
      </x:c>
    </x:row>
    <x:row r="8421">
      <x:c r="A8421" s="468" t="str">
        <x:v>11</x:v>
      </x:c>
      <x:c r="B8421" s="468" t="str">
        <x:v>C12</x:v>
      </x:c>
      <x:c r="C8421" s="468"/>
      <x:c r="D8421" s="468" t="str">
        <x:v>Gita</x:v>
      </x:c>
      <x:c r="E8421" s="468" t="str">
        <x:v>Nilai sumber</x:v>
      </x:c>
      <x:c r="F8421" s="468" t="str">
        <x:v>13 September 2026 19.01 WIB</x:v>
      </x:c>
    </x:row>
    <x:row r="8422">
      <x:c r="A8422" s="468" t="str">
        <x:v>11</x:v>
      </x:c>
      <x:c r="B8422" s="468" t="str">
        <x:v>D12</x:v>
      </x:c>
      <x:c r="C8422" s="468"/>
      <x:c r="D8422" s="468" t="str">
        <x:v>Family A</x:v>
      </x:c>
      <x:c r="E8422" s="468" t="str">
        <x:v>Nilai sumber</x:v>
      </x:c>
      <x:c r="F8422" s="468" t="str">
        <x:v>13 September 2026 19.01 WIB</x:v>
      </x:c>
    </x:row>
    <x:row r="8423">
      <x:c r="A8423" s="468" t="str">
        <x:v>11</x:v>
      </x:c>
      <x:c r="B8423" s="468" t="str">
        <x:v>E12</x:v>
      </x:c>
      <x:c r="C8423" s="468"/>
      <x:c r="D8423" s="468" t="str">
        <x:v>add time</x:v>
      </x:c>
      <x:c r="E8423" s="468" t="str">
        <x:v>Nilai sumber</x:v>
      </x:c>
      <x:c r="F8423" s="468" t="str">
        <x:v>13 September 2026 19.01 WIB</x:v>
      </x:c>
    </x:row>
    <x:row r="8424">
      <x:c r="A8424" s="468" t="str">
        <x:v>11</x:v>
      </x:c>
      <x:c r="B8424" s="468" t="str">
        <x:v>H12</x:v>
      </x:c>
      <x:c r="C8424" s="468"/>
      <x:c r="D8424" s="468" t="n">
        <x:v>100000</x:v>
      </x:c>
      <x:c r="E8424" s="468" t="str">
        <x:v>Nilai sumber</x:v>
      </x:c>
      <x:c r="F8424" s="468" t="str">
        <x:v>13 September 2026 19.01 WIB</x:v>
      </x:c>
    </x:row>
    <x:row r="8425">
      <x:c r="A8425" s="468" t="str">
        <x:v>11</x:v>
      </x:c>
      <x:c r="B8425" s="468" t="str">
        <x:v>I12</x:v>
      </x:c>
      <x:c r="C8425" s="468"/>
      <x:c r="D8425" s="468" t="str">
        <x:v>Lunas</x:v>
      </x:c>
      <x:c r="E8425" s="468" t="str">
        <x:v>Nilai sumber</x:v>
      </x:c>
      <x:c r="F8425" s="468" t="str">
        <x:v>13 September 2026 19.01 WIB</x:v>
      </x:c>
    </x:row>
    <x:row r="8426">
      <x:c r="A8426" s="468" t="str">
        <x:v>11</x:v>
      </x:c>
      <x:c r="B8426" s="468" t="str">
        <x:v>L12</x:v>
      </x:c>
      <x:c r="C8426" s="468"/>
      <x:c r="D8426" s="468" t="str">
        <x:v>AMEL</x:v>
      </x:c>
      <x:c r="E8426" s="468" t="str">
        <x:v>Nilai sumber</x:v>
      </x:c>
      <x:c r="F8426" s="468" t="str">
        <x:v>13 September 2026 19.01 WIB</x:v>
      </x:c>
    </x:row>
    <x:row r="8427">
      <x:c r="A8427" s="468" t="str">
        <x:v>11</x:v>
      </x:c>
      <x:c r="B8427" s="468" t="str">
        <x:v>C13</x:v>
      </x:c>
      <x:c r="C8427" s="468"/>
      <x:c r="D8427" s="468" t="str">
        <x:v>lisha</x:v>
      </x:c>
      <x:c r="E8427" s="468" t="str">
        <x:v>Nilai sumber</x:v>
      </x:c>
      <x:c r="F8427" s="468" t="str">
        <x:v>13 September 2026 19.01 WIB</x:v>
      </x:c>
    </x:row>
    <x:row r="8428">
      <x:c r="A8428" s="468" t="str">
        <x:v>11</x:v>
      </x:c>
      <x:c r="B8428" s="468" t="str">
        <x:v>D13</x:v>
      </x:c>
      <x:c r="C8428" s="468"/>
      <x:c r="D8428" s="468" t="str">
        <x:v>Large Group</x:v>
      </x:c>
      <x:c r="E8428" s="468" t="str">
        <x:v>Nilai sumber</x:v>
      </x:c>
      <x:c r="F8428" s="468" t="str">
        <x:v>13 September 2026 19.01 WIB</x:v>
      </x:c>
    </x:row>
    <x:row r="8429">
      <x:c r="A8429" s="468" t="str">
        <x:v>11</x:v>
      </x:c>
      <x:c r="B8429" s="468" t="str">
        <x:v>H13</x:v>
      </x:c>
      <x:c r="C8429" s="468"/>
      <x:c r="D8429" s="468" t="n">
        <x:v>1125000</x:v>
      </x:c>
      <x:c r="E8429" s="468" t="str">
        <x:v>Nilai sumber</x:v>
      </x:c>
      <x:c r="F8429" s="468" t="str">
        <x:v>13 September 2026 19.01 WIB</x:v>
      </x:c>
    </x:row>
    <x:row r="8430">
      <x:c r="A8430" s="468" t="str">
        <x:v>11</x:v>
      </x:c>
      <x:c r="B8430" s="468" t="str">
        <x:v>I13</x:v>
      </x:c>
      <x:c r="C8430" s="468"/>
      <x:c r="D8430" s="468" t="str">
        <x:v>Lunas</x:v>
      </x:c>
      <x:c r="E8430" s="468" t="str">
        <x:v>Nilai sumber</x:v>
      </x:c>
      <x:c r="F8430" s="468" t="str">
        <x:v>13 September 2026 19.01 WIB</x:v>
      </x:c>
    </x:row>
    <x:row r="8431">
      <x:c r="A8431" s="468" t="str">
        <x:v>11</x:v>
      </x:c>
      <x:c r="B8431" s="468" t="str">
        <x:v>J13</x:v>
      </x:c>
      <x:c r="C8431" s="468"/>
      <x:c r="D8431" s="468" t="str">
        <x:v>Uploaded</x:v>
      </x:c>
      <x:c r="E8431" s="468" t="str">
        <x:v>Nilai sumber</x:v>
      </x:c>
      <x:c r="F8431" s="468" t="str">
        <x:v>13 September 2026 19.01 WIB</x:v>
      </x:c>
    </x:row>
    <x:row r="8432">
      <x:c r="A8432" s="468" t="str">
        <x:v>11</x:v>
      </x:c>
      <x:c r="B8432" s="468" t="str">
        <x:v>K13</x:v>
      </x:c>
      <x:c r="C8432" s="468"/>
      <x:c r="D8432" s="468" t="str">
        <x:v>Uploaded</x:v>
      </x:c>
      <x:c r="E8432" s="468" t="str">
        <x:v>Nilai sumber</x:v>
      </x:c>
      <x:c r="F8432" s="468" t="str">
        <x:v>13 September 2026 19.01 WIB</x:v>
      </x:c>
    </x:row>
    <x:row r="8433">
      <x:c r="A8433" s="468" t="str">
        <x:v>11</x:v>
      </x:c>
      <x:c r="B8433" s="468" t="str">
        <x:v>L13</x:v>
      </x:c>
      <x:c r="C8433" s="468"/>
      <x:c r="D8433" s="468" t="str">
        <x:v>AMEL</x:v>
      </x:c>
      <x:c r="E8433" s="468" t="str">
        <x:v>Nilai sumber</x:v>
      </x:c>
      <x:c r="F8433" s="468" t="str">
        <x:v>13 September 2026 19.01 WIB</x:v>
      </x:c>
    </x:row>
    <x:row r="8434">
      <x:c r="A8434" s="468" t="str">
        <x:v>11</x:v>
      </x:c>
      <x:c r="B8434" s="468" t="str">
        <x:v>M13</x:v>
      </x:c>
      <x:c r="C8434" s="468"/>
      <x:c r="D8434" s="468" t="str">
        <x:v>ADIF</x:v>
      </x:c>
      <x:c r="E8434" s="468" t="str">
        <x:v>Nilai sumber</x:v>
      </x:c>
      <x:c r="F8434" s="468" t="str">
        <x:v>13 September 2026 19.01 WIB</x:v>
      </x:c>
    </x:row>
    <x:row r="8435">
      <x:c r="A8435" s="468" t="str">
        <x:v>11</x:v>
      </x:c>
      <x:c r="B8435" s="468" t="str">
        <x:v>C14</x:v>
      </x:c>
      <x:c r="C8435" s="468"/>
      <x:c r="D8435" s="468" t="str">
        <x:v>naumi</x:v>
      </x:c>
      <x:c r="E8435" s="468" t="str">
        <x:v>Nilai sumber</x:v>
      </x:c>
      <x:c r="F8435" s="468" t="str">
        <x:v>13 September 2026 19.01 WIB</x:v>
      </x:c>
    </x:row>
    <x:row r="8436">
      <x:c r="A8436" s="468" t="str">
        <x:v>11</x:v>
      </x:c>
      <x:c r="B8436" s="468" t="str">
        <x:v>D14</x:v>
      </x:c>
      <x:c r="C8436" s="468"/>
      <x:c r="D8436" s="468" t="str">
        <x:v>Graduation</x:v>
      </x:c>
      <x:c r="E8436" s="468" t="str">
        <x:v>Nilai sumber</x:v>
      </x:c>
      <x:c r="F8436" s="468" t="str">
        <x:v>13 September 2026 19.01 WIB</x:v>
      </x:c>
    </x:row>
    <x:row r="8437">
      <x:c r="A8437" s="468" t="str">
        <x:v>11</x:v>
      </x:c>
      <x:c r="B8437" s="468" t="str">
        <x:v>H14</x:v>
      </x:c>
      <x:c r="C8437" s="468"/>
      <x:c r="D8437" s="468" t="n">
        <x:v>250000</x:v>
      </x:c>
      <x:c r="E8437" s="468" t="str">
        <x:v>Nilai sumber</x:v>
      </x:c>
      <x:c r="F8437" s="468" t="str">
        <x:v>13 September 2026 19.01 WIB</x:v>
      </x:c>
    </x:row>
    <x:row r="8438">
      <x:c r="A8438" s="468" t="str">
        <x:v>11</x:v>
      </x:c>
      <x:c r="B8438" s="468" t="str">
        <x:v>I14</x:v>
      </x:c>
      <x:c r="C8438" s="468"/>
      <x:c r="D8438" s="468" t="str">
        <x:v>Lunas</x:v>
      </x:c>
      <x:c r="E8438" s="468" t="str">
        <x:v>Nilai sumber</x:v>
      </x:c>
      <x:c r="F8438" s="468" t="str">
        <x:v>13 September 2026 19.01 WIB</x:v>
      </x:c>
    </x:row>
    <x:row r="8439">
      <x:c r="A8439" s="468" t="str">
        <x:v>11</x:v>
      </x:c>
      <x:c r="B8439" s="468" t="str">
        <x:v>J14</x:v>
      </x:c>
      <x:c r="C8439" s="468"/>
      <x:c r="D8439" s="468" t="str">
        <x:v>Uploaded</x:v>
      </x:c>
      <x:c r="E8439" s="468" t="str">
        <x:v>Nilai sumber</x:v>
      </x:c>
      <x:c r="F8439" s="468" t="str">
        <x:v>13 September 2026 19.01 WIB</x:v>
      </x:c>
    </x:row>
    <x:row r="8440">
      <x:c r="A8440" s="468" t="str">
        <x:v>11</x:v>
      </x:c>
      <x:c r="B8440" s="468" t="str">
        <x:v>K14</x:v>
      </x:c>
      <x:c r="C8440" s="468"/>
      <x:c r="D8440" s="468" t="str">
        <x:v>Uploaded</x:v>
      </x:c>
      <x:c r="E8440" s="468" t="str">
        <x:v>Nilai sumber</x:v>
      </x:c>
      <x:c r="F8440" s="468" t="str">
        <x:v>13 September 2026 19.01 WIB</x:v>
      </x:c>
    </x:row>
    <x:row r="8441">
      <x:c r="A8441" s="468" t="str">
        <x:v>11</x:v>
      </x:c>
      <x:c r="B8441" s="468" t="str">
        <x:v>L14</x:v>
      </x:c>
      <x:c r="C8441" s="468"/>
      <x:c r="D8441" s="468" t="str">
        <x:v>AMEL</x:v>
      </x:c>
      <x:c r="E8441" s="468" t="str">
        <x:v>Nilai sumber</x:v>
      </x:c>
      <x:c r="F8441" s="468" t="str">
        <x:v>13 September 2026 19.01 WIB</x:v>
      </x:c>
    </x:row>
    <x:row r="8442">
      <x:c r="A8442" s="468" t="str">
        <x:v>11</x:v>
      </x:c>
      <x:c r="B8442" s="468" t="str">
        <x:v>M14</x:v>
      </x:c>
      <x:c r="C8442" s="468"/>
      <x:c r="D8442" s="468" t="str">
        <x:v>ADIF</x:v>
      </x:c>
      <x:c r="E8442" s="468" t="str">
        <x:v>Nilai sumber</x:v>
      </x:c>
      <x:c r="F8442" s="468" t="str">
        <x:v>13 September 2026 19.01 WIB</x:v>
      </x:c>
    </x:row>
    <x:row r="8443">
      <x:c r="A8443" s="468" t="str">
        <x:v>11</x:v>
      </x:c>
      <x:c r="B8443" s="468" t="str">
        <x:v>C15</x:v>
      </x:c>
      <x:c r="C8443" s="468"/>
      <x:c r="D8443" s="468" t="str">
        <x:v>Decky Septa</x:v>
      </x:c>
      <x:c r="E8443" s="468" t="str">
        <x:v>Nilai sumber</x:v>
      </x:c>
      <x:c r="F8443" s="468" t="str">
        <x:v>13 September 2026 19.01 WIB</x:v>
      </x:c>
    </x:row>
    <x:row r="8444">
      <x:c r="A8444" s="468" t="str">
        <x:v>11</x:v>
      </x:c>
      <x:c r="B8444" s="468" t="str">
        <x:v>D15</x:v>
      </x:c>
      <x:c r="C8444" s="468"/>
      <x:c r="D8444" s="468" t="str">
        <x:v>Add cetak</x:v>
      </x:c>
      <x:c r="E8444" s="468" t="str">
        <x:v>Nilai sumber</x:v>
      </x:c>
      <x:c r="F8444" s="468" t="str">
        <x:v>13 September 2026 19.01 WIB</x:v>
      </x:c>
    </x:row>
    <x:row r="8445">
      <x:c r="A8445" s="468" t="str">
        <x:v>11</x:v>
      </x:c>
      <x:c r="B8445" s="468" t="str">
        <x:v>F15</x:v>
      </x:c>
      <x:c r="C8445" s="468"/>
      <x:c r="D8445" s="468" t="str">
        <x:v>8 sept</x:v>
      </x:c>
      <x:c r="E8445" s="468" t="str">
        <x:v>Nilai sumber</x:v>
      </x:c>
      <x:c r="F8445" s="468" t="str">
        <x:v>13 September 2026 19.01 WIB</x:v>
      </x:c>
    </x:row>
    <x:row r="8446">
      <x:c r="A8446" s="468" t="str">
        <x:v>11</x:v>
      </x:c>
      <x:c r="B8446" s="468" t="str">
        <x:v>H15</x:v>
      </x:c>
      <x:c r="C8446" s="468"/>
      <x:c r="D8446" s="468" t="n">
        <x:v>125000</x:v>
      </x:c>
      <x:c r="E8446" s="468" t="str">
        <x:v>Nilai sumber</x:v>
      </x:c>
      <x:c r="F8446" s="468" t="str">
        <x:v>13 September 2026 19.01 WIB</x:v>
      </x:c>
    </x:row>
    <x:row r="8447">
      <x:c r="A8447" s="468" t="str">
        <x:v>11</x:v>
      </x:c>
      <x:c r="B8447" s="468" t="str">
        <x:v>I15</x:v>
      </x:c>
      <x:c r="C8447" s="468"/>
      <x:c r="D8447" s="468" t="str">
        <x:v>Lunas</x:v>
      </x:c>
      <x:c r="E8447" s="468" t="str">
        <x:v>Nilai sumber</x:v>
      </x:c>
      <x:c r="F8447" s="468" t="str">
        <x:v>13 September 2026 19.01 WIB</x:v>
      </x:c>
    </x:row>
    <x:row r="8448">
      <x:c r="A8448" s="468" t="str">
        <x:v>11</x:v>
      </x:c>
      <x:c r="B8448" s="468" t="str">
        <x:v>J15</x:v>
      </x:c>
      <x:c r="C8448" s="468"/>
      <x:c r="D8448" s="468" t="str">
        <x:v>-</x:v>
      </x:c>
      <x:c r="E8448" s="468" t="str">
        <x:v>Nilai sumber</x:v>
      </x:c>
      <x:c r="F8448" s="468" t="str">
        <x:v>13 September 2026 19.01 WIB</x:v>
      </x:c>
    </x:row>
    <x:row r="8449">
      <x:c r="A8449" s="468" t="str">
        <x:v>11</x:v>
      </x:c>
      <x:c r="B8449" s="468" t="str">
        <x:v>K15</x:v>
      </x:c>
      <x:c r="C8449" s="468"/>
      <x:c r="D8449" s="468" t="str">
        <x:v>Uploaded</x:v>
      </x:c>
      <x:c r="E8449" s="468" t="str">
        <x:v>Nilai sumber</x:v>
      </x:c>
      <x:c r="F8449" s="468" t="str">
        <x:v>13 September 2026 19.01 WIB</x:v>
      </x:c>
    </x:row>
    <x:row r="8450">
      <x:c r="A8450" s="468" t="str">
        <x:v>11</x:v>
      </x:c>
      <x:c r="B8450" s="468" t="str">
        <x:v>L15</x:v>
      </x:c>
      <x:c r="C8450" s="468"/>
      <x:c r="D8450" s="468" t="str">
        <x:v>AMEL</x:v>
      </x:c>
      <x:c r="E8450" s="468" t="str">
        <x:v>Nilai sumber</x:v>
      </x:c>
      <x:c r="F8450" s="468" t="str">
        <x:v>13 September 2026 19.01 WIB</x:v>
      </x:c>
    </x:row>
    <x:row r="8451">
      <x:c r="A8451" s="468" t="str">
        <x:v>11</x:v>
      </x:c>
      <x:c r="B8451" s="468" t="str">
        <x:v>C16</x:v>
      </x:c>
      <x:c r="C8451" s="468"/>
      <x:c r="D8451" s="468" t="str">
        <x:v>Bela</x:v>
      </x:c>
      <x:c r="E8451" s="468" t="str">
        <x:v>Nilai sumber</x:v>
      </x:c>
      <x:c r="F8451" s="468" t="str">
        <x:v>13 September 2026 19.01 WIB</x:v>
      </x:c>
    </x:row>
    <x:row r="8452">
      <x:c r="A8452" s="468" t="str">
        <x:v>11</x:v>
      </x:c>
      <x:c r="B8452" s="468" t="str">
        <x:v>D16</x:v>
      </x:c>
      <x:c r="C8452" s="468"/>
      <x:c r="D8452" s="468" t="str">
        <x:v>Graduation</x:v>
      </x:c>
      <x:c r="E8452" s="468" t="str">
        <x:v>Nilai sumber</x:v>
      </x:c>
      <x:c r="F8452" s="468" t="str">
        <x:v>13 September 2026 19.01 WIB</x:v>
      </x:c>
    </x:row>
    <x:row r="8453">
      <x:c r="A8453" s="468" t="str">
        <x:v>11</x:v>
      </x:c>
      <x:c r="B8453" s="468" t="str">
        <x:v>F16</x:v>
      </x:c>
      <x:c r="C8453" s="468"/>
      <x:c r="D8453" s="468" t="str">
        <x:v>4 okt</x:v>
      </x:c>
      <x:c r="E8453" s="468" t="str">
        <x:v>Nilai sumber</x:v>
      </x:c>
      <x:c r="F8453" s="468" t="str">
        <x:v>13 September 2026 19.01 WIB</x:v>
      </x:c>
    </x:row>
    <x:row r="8454">
      <x:c r="A8454" s="468" t="str">
        <x:v>11</x:v>
      </x:c>
      <x:c r="B8454" s="468" t="str">
        <x:v>H16</x:v>
      </x:c>
      <x:c r="C8454" s="468"/>
      <x:c r="D8454" s="468" t="n">
        <x:v>100000</x:v>
      </x:c>
      <x:c r="E8454" s="468" t="str">
        <x:v>Nilai sumber</x:v>
      </x:c>
      <x:c r="F8454" s="468" t="str">
        <x:v>13 September 2026 19.01 WIB</x:v>
      </x:c>
    </x:row>
    <x:row r="8455">
      <x:c r="A8455" s="468" t="str">
        <x:v>11</x:v>
      </x:c>
      <x:c r="B8455" s="468" t="str">
        <x:v>I16</x:v>
      </x:c>
      <x:c r="C8455" s="468"/>
      <x:c r="D8455" s="468" t="str">
        <x:v>DP</x:v>
      </x:c>
      <x:c r="E8455" s="468" t="str">
        <x:v>Nilai sumber</x:v>
      </x:c>
      <x:c r="F8455" s="468" t="str">
        <x:v>13 September 2026 19.01 WIB</x:v>
      </x:c>
    </x:row>
    <x:row r="8456">
      <x:c r="A8456" s="468" t="str">
        <x:v>11</x:v>
      </x:c>
      <x:c r="B8456" s="468" t="str">
        <x:v>L16</x:v>
      </x:c>
      <x:c r="C8456" s="468"/>
      <x:c r="D8456" s="468" t="str">
        <x:v>AMEL</x:v>
      </x:c>
      <x:c r="E8456" s="468" t="str">
        <x:v>Nilai sumber</x:v>
      </x:c>
      <x:c r="F8456" s="468" t="str">
        <x:v>13 September 2026 19.01 WIB</x:v>
      </x:c>
    </x:row>
    <x:row r="8457">
      <x:c r="A8457" s="468" t="str">
        <x:v>11</x:v>
      </x:c>
      <x:c r="B8457" s="468" t="str">
        <x:v>C17</x:v>
      </x:c>
      <x:c r="C8457" s="468"/>
      <x:c r="D8457" s="468" t="str">
        <x:v>TBMM EKSTREMITAS</x:v>
      </x:c>
      <x:c r="E8457" s="468" t="str">
        <x:v>Nilai sumber</x:v>
      </x:c>
      <x:c r="F8457" s="468" t="str">
        <x:v>13 September 2026 19.01 WIB</x:v>
      </x:c>
    </x:row>
    <x:row r="8458">
      <x:c r="A8458" s="468" t="str">
        <x:v>11</x:v>
      </x:c>
      <x:c r="B8458" s="468" t="str">
        <x:v>D17</x:v>
      </x:c>
      <x:c r="C8458" s="468"/>
      <x:c r="D8458" s="468" t="str">
        <x:v>Large Group</x:v>
      </x:c>
      <x:c r="E8458" s="468" t="str">
        <x:v>Nilai sumber</x:v>
      </x:c>
      <x:c r="F8458" s="468" t="str">
        <x:v>13 September 2026 19.01 WIB</x:v>
      </x:c>
    </x:row>
    <x:row r="8459">
      <x:c r="A8459" s="468" t="str">
        <x:v>11</x:v>
      </x:c>
      <x:c r="B8459" s="468" t="str">
        <x:v>F17</x:v>
      </x:c>
      <x:c r="C8459" s="468"/>
      <x:c r="D8459" s="468" t="str">
        <x:v>11 sept</x:v>
      </x:c>
      <x:c r="E8459" s="468" t="str">
        <x:v>Nilai sumber</x:v>
      </x:c>
      <x:c r="F8459" s="468" t="str">
        <x:v>13 September 2026 19.01 WIB</x:v>
      </x:c>
    </x:row>
    <x:row r="8460">
      <x:c r="A8460" s="468" t="str">
        <x:v>11</x:v>
      </x:c>
      <x:c r="B8460" s="468" t="str">
        <x:v>G17</x:v>
      </x:c>
      <x:c r="C8460" s="468"/>
      <x:c r="D8460" s="468" t="n">
        <x:v>300000</x:v>
      </x:c>
      <x:c r="E8460" s="468" t="str">
        <x:v>Nilai sumber</x:v>
      </x:c>
      <x:c r="F8460" s="468" t="str">
        <x:v>13 September 2026 19.01 WIB</x:v>
      </x:c>
    </x:row>
    <x:row r="8461">
      <x:c r="A8461" s="468" t="str">
        <x:v>11</x:v>
      </x:c>
      <x:c r="B8461" s="468" t="str">
        <x:v>H17</x:v>
      </x:c>
      <x:c r="C8461" s="468"/>
      <x:c r="D8461" s="468" t="n">
        <x:v>300000</x:v>
      </x:c>
      <x:c r="E8461" s="468" t="str">
        <x:v>Nilai sumber</x:v>
      </x:c>
      <x:c r="F8461" s="468" t="str">
        <x:v>13 September 2026 19.01 WIB</x:v>
      </x:c>
    </x:row>
    <x:row r="8462">
      <x:c r="A8462" s="468" t="str">
        <x:v>11</x:v>
      </x:c>
      <x:c r="B8462" s="468" t="str">
        <x:v>I17</x:v>
      </x:c>
      <x:c r="C8462" s="468"/>
      <x:c r="D8462" s="468" t="str">
        <x:v>Lunas</x:v>
      </x:c>
      <x:c r="E8462" s="468" t="str">
        <x:v>Nilai sumber</x:v>
      </x:c>
      <x:c r="F8462" s="468" t="str">
        <x:v>13 September 2026 19.01 WIB</x:v>
      </x:c>
    </x:row>
    <x:row r="8463">
      <x:c r="A8463" s="468" t="str">
        <x:v>11</x:v>
      </x:c>
      <x:c r="B8463" s="468" t="str">
        <x:v>J17</x:v>
      </x:c>
      <x:c r="C8463" s="468"/>
      <x:c r="D8463" s="468" t="str">
        <x:v>Uploaded</x:v>
      </x:c>
      <x:c r="E8463" s="468" t="str">
        <x:v>Nilai sumber</x:v>
      </x:c>
      <x:c r="F8463" s="468" t="str">
        <x:v>13 September 2026 19.01 WIB</x:v>
      </x:c>
    </x:row>
    <x:row r="8464">
      <x:c r="A8464" s="468" t="str">
        <x:v>11</x:v>
      </x:c>
      <x:c r="B8464" s="468" t="str">
        <x:v>K17</x:v>
      </x:c>
      <x:c r="C8464" s="468"/>
      <x:c r="D8464" s="468" t="str">
        <x:v>Uploaded</x:v>
      </x:c>
      <x:c r="E8464" s="468" t="str">
        <x:v>Nilai sumber</x:v>
      </x:c>
      <x:c r="F8464" s="468" t="str">
        <x:v>13 September 2026 19.01 WIB</x:v>
      </x:c>
    </x:row>
    <x:row r="8465">
      <x:c r="A8465" s="468" t="str">
        <x:v>11</x:v>
      </x:c>
      <x:c r="B8465" s="468" t="str">
        <x:v>L17</x:v>
      </x:c>
      <x:c r="C8465" s="468"/>
      <x:c r="D8465" s="468" t="str">
        <x:v>AMEL</x:v>
      </x:c>
      <x:c r="E8465" s="468" t="str">
        <x:v>Nilai sumber</x:v>
      </x:c>
      <x:c r="F8465" s="468" t="str">
        <x:v>13 September 2026 19.01 WIB</x:v>
      </x:c>
    </x:row>
    <x:row r="8466">
      <x:c r="A8466" s="468" t="str">
        <x:v>11</x:v>
      </x:c>
      <x:c r="B8466" s="468" t="str">
        <x:v>M17</x:v>
      </x:c>
      <x:c r="C8466" s="468"/>
      <x:c r="D8466" s="468" t="str">
        <x:v>ADIF</x:v>
      </x:c>
      <x:c r="E8466" s="468" t="str">
        <x:v>Nilai sumber</x:v>
      </x:c>
      <x:c r="F8466" s="468" t="str">
        <x:v>13 September 2026 19.01 WIB</x:v>
      </x:c>
    </x:row>
    <x:row r="8467">
      <x:c r="A8467" s="468" t="str">
        <x:v>11</x:v>
      </x:c>
      <x:c r="B8467" s="468" t="str">
        <x:v>C18</x:v>
      </x:c>
      <x:c r="C8467" s="468"/>
      <x:c r="D8467" s="468" t="str">
        <x:v>Shelly Ayu Safitri</x:v>
      </x:c>
      <x:c r="E8467" s="468" t="str">
        <x:v>Nilai sumber</x:v>
      </x:c>
      <x:c r="F8467" s="468" t="str">
        <x:v>13 September 2026 19.01 WIB</x:v>
      </x:c>
    </x:row>
    <x:row r="8468">
      <x:c r="A8468" s="468" t="str">
        <x:v>11</x:v>
      </x:c>
      <x:c r="B8468" s="468" t="str">
        <x:v>D18</x:v>
      </x:c>
      <x:c r="C8468" s="468"/>
      <x:c r="D8468" s="468" t="str">
        <x:v>Family A</x:v>
      </x:c>
      <x:c r="E8468" s="468" t="str">
        <x:v>Nilai sumber</x:v>
      </x:c>
      <x:c r="F8468" s="468" t="str">
        <x:v>13 September 2026 19.01 WIB</x:v>
      </x:c>
    </x:row>
    <x:row r="8469">
      <x:c r="A8469" s="468" t="str">
        <x:v>11</x:v>
      </x:c>
      <x:c r="B8469" s="468" t="str">
        <x:v>F18</x:v>
      </x:c>
      <x:c r="C8469" s="468"/>
      <x:c r="D8469" s="468" t="str">
        <x:v>12 sept</x:v>
      </x:c>
      <x:c r="E8469" s="468" t="str">
        <x:v>Nilai sumber</x:v>
      </x:c>
      <x:c r="F8469" s="468" t="str">
        <x:v>13 September 2026 19.01 WIB</x:v>
      </x:c>
    </x:row>
    <x:row r="8470">
      <x:c r="A8470" s="468" t="str">
        <x:v>11</x:v>
      </x:c>
      <x:c r="B8470" s="468" t="str">
        <x:v>H18</x:v>
      </x:c>
      <x:c r="C8470" s="468"/>
      <x:c r="D8470" s="468" t="n">
        <x:v>100000</x:v>
      </x:c>
      <x:c r="E8470" s="468" t="str">
        <x:v>Nilai sumber</x:v>
      </x:c>
      <x:c r="F8470" s="468" t="str">
        <x:v>13 September 2026 19.01 WIB</x:v>
      </x:c>
    </x:row>
    <x:row r="8471">
      <x:c r="A8471" s="468" t="str">
        <x:v>11</x:v>
      </x:c>
      <x:c r="B8471" s="468" t="str">
        <x:v>I18</x:v>
      </x:c>
      <x:c r="C8471" s="468"/>
      <x:c r="D8471" s="468" t="str">
        <x:v>DP</x:v>
      </x:c>
      <x:c r="E8471" s="468" t="str">
        <x:v>Nilai sumber</x:v>
      </x:c>
      <x:c r="F8471" s="468" t="str">
        <x:v>13 September 2026 19.01 WIB</x:v>
      </x:c>
    </x:row>
    <x:row r="8472">
      <x:c r="A8472" s="468" t="str">
        <x:v>11</x:v>
      </x:c>
      <x:c r="B8472" s="468" t="str">
        <x:v>L18</x:v>
      </x:c>
      <x:c r="C8472" s="468"/>
      <x:c r="D8472" s="468" t="str">
        <x:v>AMEL</x:v>
      </x:c>
      <x:c r="E8472" s="468" t="str">
        <x:v>Nilai sumber</x:v>
      </x:c>
      <x:c r="F8472" s="468" t="str">
        <x:v>13 September 2026 19.01 WIB</x:v>
      </x:c>
    </x:row>
    <x:row r="8473">
      <x:c r="A8473" s="468" t="str">
        <x:v>11</x:v>
      </x:c>
      <x:c r="B8473" s="468" t="str">
        <x:v>O27</x:v>
      </x:c>
      <x:c r="C8473" s="468"/>
      <x:c r="D8473" s="468" t="str">
        <x:v>AMEL</x:v>
      </x:c>
      <x:c r="E8473" s="468" t="str">
        <x:v>Nilai sumber</x:v>
      </x:c>
      <x:c r="F8473" s="468" t="str">
        <x:v>13 September 2026 19.01 WIB</x:v>
      </x:c>
    </x:row>
    <x:row r="8474">
      <x:c r="A8474" s="468" t="str">
        <x:v>11</x:v>
      </x:c>
      <x:c r="B8474" s="468" t="str">
        <x:v>C28</x:v>
      </x:c>
      <x:c r="C8474" s="468"/>
      <x:c r="D8474" s="468" t="str">
        <x:v>penthil</x:v>
      </x:c>
      <x:c r="E8474" s="468" t="str">
        <x:v>Nilai sumber</x:v>
      </x:c>
      <x:c r="F8474" s="468" t="str">
        <x:v>13 September 2026 19.01 WIB</x:v>
      </x:c>
    </x:row>
    <x:row r="8475">
      <x:c r="A8475" s="468" t="str">
        <x:v>11</x:v>
      </x:c>
      <x:c r="B8475" s="468" t="str">
        <x:v>D28</x:v>
      </x:c>
      <x:c r="C8475" s="468"/>
      <x:c r="D8475" s="468" t="n">
        <x:v>-50000</x:v>
      </x:c>
      <x:c r="E8475" s="468" t="str">
        <x:v>Nilai sumber</x:v>
      </x:c>
      <x:c r="F8475" s="468" t="str">
        <x:v>13 September 2026 19.01 WIB</x:v>
      </x:c>
    </x:row>
    <x:row r="8476">
      <x:c r="A8476" s="468" t="str">
        <x:v>11</x:v>
      </x:c>
      <x:c r="B8476" s="468" t="str">
        <x:v>O28</x:v>
      </x:c>
      <x:c r="C8476" s="468"/>
      <x:c r="D8476" s="468" t="str">
        <x:v>AMEL</x:v>
      </x:c>
      <x:c r="E8476" s="468" t="str">
        <x:v>Nilai sumber</x:v>
      </x:c>
      <x:c r="F8476" s="468" t="str">
        <x:v>13 September 2026 19.01 WIB</x:v>
      </x:c>
    </x:row>
    <x:row r="8477">
      <x:c r="A8477" s="468" t="str">
        <x:v>11</x:v>
      </x:c>
      <x:c r="B8477" s="468" t="str">
        <x:v>C29</x:v>
      </x:c>
      <x:c r="C8477" s="468"/>
      <x:c r="D8477" s="468" t="str">
        <x:v>galon</x:v>
      </x:c>
      <x:c r="E8477" s="468" t="str">
        <x:v>Nilai sumber</x:v>
      </x:c>
      <x:c r="F8477" s="468" t="str">
        <x:v>13 September 2026 19.01 WIB</x:v>
      </x:c>
    </x:row>
    <x:row r="8478">
      <x:c r="A8478" s="468" t="str">
        <x:v>11</x:v>
      </x:c>
      <x:c r="B8478" s="468" t="str">
        <x:v>D29</x:v>
      </x:c>
      <x:c r="C8478" s="468"/>
      <x:c r="D8478" s="468" t="n">
        <x:v>-16000</x:v>
      </x:c>
      <x:c r="E8478" s="468" t="str">
        <x:v>Nilai sumber</x:v>
      </x:c>
      <x:c r="F8478" s="468" t="str">
        <x:v>13 September 2026 19.01 WIB</x:v>
      </x:c>
    </x:row>
    <x:row r="8479">
      <x:c r="A8479" s="468" t="str">
        <x:v>11</x:v>
      </x:c>
      <x:c r="B8479" s="468" t="str">
        <x:v>O29</x:v>
      </x:c>
      <x:c r="C8479" s="468"/>
      <x:c r="D8479" s="468" t="str">
        <x:v>ADIF</x:v>
      </x:c>
      <x:c r="E8479" s="468" t="str">
        <x:v>Nilai sumber</x:v>
      </x:c>
      <x:c r="F8479" s="468" t="str">
        <x:v>13 September 2026 19.01 WIB</x:v>
      </x:c>
    </x:row>
    <x:row r="8480">
      <x:c r="A8480" s="468" t="str">
        <x:v>11</x:v>
      </x:c>
      <x:c r="B8480" s="468" t="str">
        <x:v>O30</x:v>
      </x:c>
      <x:c r="C8480" s="468"/>
      <x:c r="D8480" s="468" t="str">
        <x:v>ADIF</x:v>
      </x:c>
      <x:c r="E8480" s="468" t="str">
        <x:v>Nilai sumber</x:v>
      </x:c>
      <x:c r="F8480" s="468" t="str">
        <x:v>13 September 2026 19.01 WIB</x:v>
      </x:c>
    </x:row>
    <x:row r="8481">
      <x:c r="A8481" s="468" t="str">
        <x:v>11</x:v>
      </x:c>
      <x:c r="B8481" s="468" t="str">
        <x:v>L34</x:v>
      </x:c>
      <x:c r="C8481" s="468"/>
      <x:c r="D8481" s="468" t="n">
        <x:v>5</x:v>
      </x:c>
      <x:c r="E8481" s="468" t="str">
        <x:v>Nilai sumber</x:v>
      </x:c>
      <x:c r="F8481" s="468" t="str">
        <x:v>13 September 2026 19.01 WIB</x:v>
      </x:c>
    </x:row>
    <x:row r="8482">
      <x:c r="A8482" s="468" t="str">
        <x:v>11</x:v>
      </x:c>
      <x:c r="B8482" s="468" t="str">
        <x:v>M34</x:v>
      </x:c>
      <x:c r="C8482" s="468"/>
      <x:c r="D8482" s="468" t="n">
        <x:v>5</x:v>
      </x:c>
      <x:c r="E8482" s="468" t="str">
        <x:v>Nilai sumber</x:v>
      </x:c>
      <x:c r="F8482" s="468" t="str">
        <x:v>13 September 2026 19.01 WIB</x:v>
      </x:c>
    </x:row>
    <x:row r="8483">
      <x:c r="A8483" s="468" t="str">
        <x:v>11</x:v>
      </x:c>
      <x:c r="B8483" s="468" t="str">
        <x:v>N34</x:v>
      </x:c>
      <x:c r="C8483" s="468"/>
      <x:c r="D8483" s="468" t="n">
        <x:v>5</x:v>
      </x:c>
      <x:c r="E8483" s="468" t="str">
        <x:v>Nilai sumber</x:v>
      </x:c>
      <x:c r="F8483" s="468" t="str">
        <x:v>13 September 2026 19.01 WIB</x:v>
      </x:c>
    </x:row>
    <x:row r="8484">
      <x:c r="A8484" s="468" t="str">
        <x:v>11</x:v>
      </x:c>
      <x:c r="B8484" s="468" t="str">
        <x:v>O34</x:v>
      </x:c>
      <x:c r="C8484" s="468"/>
      <x:c r="D8484" s="468" t="n">
        <x:v>5</x:v>
      </x:c>
      <x:c r="E8484" s="468" t="str">
        <x:v>Nilai sumber</x:v>
      </x:c>
      <x:c r="F8484" s="468" t="str">
        <x:v>13 September 2026 19.01 WIB</x:v>
      </x:c>
    </x:row>
    <x:row r="8485">
      <x:c r="A8485" s="468" t="str">
        <x:v>11</x:v>
      </x:c>
      <x:c r="B8485" s="468" t="str">
        <x:v>P34</x:v>
      </x:c>
      <x:c r="C8485" s="468"/>
      <x:c r="D8485" s="468" t="n">
        <x:v>4</x:v>
      </x:c>
      <x:c r="E8485" s="468" t="str">
        <x:v>Nilai sumber</x:v>
      </x:c>
      <x:c r="F8485" s="468" t="str">
        <x:v>13 September 2026 19.01 WIB</x:v>
      </x:c>
    </x:row>
    <x:row r="8486">
      <x:c r="A8486" s="468" t="str">
        <x:v>11</x:v>
      </x:c>
      <x:c r="B8486" s="468" t="str">
        <x:v>K35</x:v>
      </x:c>
      <x:c r="C8486" s="468"/>
      <x:c r="D8486" s="468" t="str">
        <x:v>AMEL</x:v>
      </x:c>
      <x:c r="E8486" s="468" t="str">
        <x:v>Nilai sumber</x:v>
      </x:c>
      <x:c r="F8486" s="468" t="str">
        <x:v>13 September 2026 19.01 WIB</x:v>
      </x:c>
    </x:row>
    <x:row r="8487">
      <x:c r="A8487" s="468" t="str">
        <x:v>11</x:v>
      </x:c>
      <x:c r="B8487" s="468" t="str">
        <x:v>K35</x:v>
      </x:c>
      <x:c r="C8487" s="468"/>
      <x:c r="D8487" s="468" t="str">
        <x:v>=IF(O28="","",O28)</x:v>
      </x:c>
      <x:c r="E8487" s="468" t="str">
        <x:v>Rumus sumber</x:v>
      </x:c>
      <x:c r="F8487" s="468" t="str">
        <x:v>13 September 2026 19.01 WIB</x:v>
      </x:c>
    </x:row>
    <x:row r="8488">
      <x:c r="A8488" s="468" t="str">
        <x:v>11</x:v>
      </x:c>
      <x:c r="B8488" s="468" t="str">
        <x:v>L35</x:v>
      </x:c>
      <x:c r="C8488" s="468"/>
      <x:c r="D8488" s="468" t="n">
        <x:v>5</x:v>
      </x:c>
      <x:c r="E8488" s="468" t="str">
        <x:v>Nilai sumber</x:v>
      </x:c>
      <x:c r="F8488" s="468" t="str">
        <x:v>13 September 2026 19.01 WIB</x:v>
      </x:c>
    </x:row>
    <x:row r="8489">
      <x:c r="A8489" s="468" t="str">
        <x:v>11</x:v>
      </x:c>
      <x:c r="B8489" s="468" t="str">
        <x:v>M35</x:v>
      </x:c>
      <x:c r="C8489" s="468"/>
      <x:c r="D8489" s="468" t="n">
        <x:v>5</x:v>
      </x:c>
      <x:c r="E8489" s="468" t="str">
        <x:v>Nilai sumber</x:v>
      </x:c>
      <x:c r="F8489" s="468" t="str">
        <x:v>13 September 2026 19.01 WIB</x:v>
      </x:c>
    </x:row>
    <x:row r="8490">
      <x:c r="A8490" s="468" t="str">
        <x:v>11</x:v>
      </x:c>
      <x:c r="B8490" s="468" t="str">
        <x:v>N35</x:v>
      </x:c>
      <x:c r="C8490" s="468"/>
      <x:c r="D8490" s="468" t="n">
        <x:v>5</x:v>
      </x:c>
      <x:c r="E8490" s="468" t="str">
        <x:v>Nilai sumber</x:v>
      </x:c>
      <x:c r="F8490" s="468" t="str">
        <x:v>13 September 2026 19.01 WIB</x:v>
      </x:c>
    </x:row>
    <x:row r="8491">
      <x:c r="A8491" s="468" t="str">
        <x:v>11</x:v>
      </x:c>
      <x:c r="B8491" s="468" t="str">
        <x:v>O35</x:v>
      </x:c>
      <x:c r="C8491" s="468"/>
      <x:c r="D8491" s="468" t="n">
        <x:v>5</x:v>
      </x:c>
      <x:c r="E8491" s="468" t="str">
        <x:v>Nilai sumber</x:v>
      </x:c>
      <x:c r="F8491" s="468" t="str">
        <x:v>13 September 2026 19.01 WIB</x:v>
      </x:c>
    </x:row>
    <x:row r="8492">
      <x:c r="A8492" s="468" t="str">
        <x:v>11</x:v>
      </x:c>
      <x:c r="B8492" s="468" t="str">
        <x:v>P35</x:v>
      </x:c>
      <x:c r="C8492" s="468"/>
      <x:c r="D8492" s="468" t="n">
        <x:v>4</x:v>
      </x:c>
      <x:c r="E8492" s="468" t="str">
        <x:v>Nilai sumber</x:v>
      </x:c>
      <x:c r="F8492" s="468" t="str">
        <x:v>13 September 2026 19.01 WIB</x:v>
      </x:c>
    </x:row>
    <x:row r="8493">
      <x:c r="A8493" s="468" t="str">
        <x:v>11</x:v>
      </x:c>
      <x:c r="B8493" s="468" t="str">
        <x:v>AC35</x:v>
      </x:c>
      <x:c r="C8493" s="468"/>
      <x:c r="D8493" s="468" t="n">
        <x:v>97</x:v>
      </x:c>
      <x:c r="E8493" s="468" t="str">
        <x:v>Nilai sumber</x:v>
      </x:c>
      <x:c r="F8493" s="468" t="str">
        <x:v>13 September 2026 19.01 WIB</x:v>
      </x:c>
    </x:row>
    <x:row r="8494">
      <x:c r="A8494" s="468" t="str">
        <x:v>11</x:v>
      </x:c>
      <x:c r="B8494" s="468" t="str">
        <x:v>AC35</x:v>
      </x:c>
      <x:c r="C8494" s="468"/>
      <x:c r="D8494" s="468" t="str">
        <x:v>=IF(AG35="","",IF(COUNT(L35:P35)&lt;5,"",L35/5*20+M35/5*25+N35/5*25+O35/5*15+P35/5*15))</x:v>
      </x:c>
      <x:c r="E8494" s="468" t="str">
        <x:v>Rumus sumber</x:v>
      </x:c>
      <x:c r="F8494" s="468" t="str">
        <x:v>13 September 2026 19.01 WIB</x:v>
      </x:c>
    </x:row>
    <x:row r="8495">
      <x:c r="A8495" s="468" t="str">
        <x:v>11</x:v>
      </x:c>
      <x:c r="B8495" s="468" t="str">
        <x:v>AD35</x:v>
      </x:c>
      <x:c r="C8495" s="468"/>
      <x:c r="D8495" s="468" t="str">
        <x:v>Sangat Baik</x:v>
      </x:c>
      <x:c r="E8495" s="468" t="str">
        <x:v>Nilai sumber</x:v>
      </x:c>
      <x:c r="F8495" s="468" t="str">
        <x:v>13 September 2026 19.01 WIB</x:v>
      </x:c>
    </x:row>
    <x:row r="8496">
      <x:c r="A8496" s="468" t="str">
        <x:v>11</x:v>
      </x:c>
      <x:c r="B8496" s="468" t="str">
        <x:v>AD35</x:v>
      </x:c>
      <x:c r="C8496" s="468"/>
      <x:c r="D8496" s="468" t="str">
        <x:v>=IF(AC35="","",IF(AC35&gt;=90,"Sangat Baik",IF(AC35&gt;=80,"Baik",IF(AC35&gt;=70,"Coaching","Underperform"))))</x:v>
      </x:c>
      <x:c r="E8496" s="468" t="str">
        <x:v>Rumus sumber</x:v>
      </x:c>
      <x:c r="F8496" s="468" t="str">
        <x:v>13 September 2026 19.01 WIB</x:v>
      </x:c>
    </x:row>
    <x:row r="8497">
      <x:c r="A8497" s="468" t="str">
        <x:v>11</x:v>
      </x:c>
      <x:c r="B8497" s="468" t="str">
        <x:v>AE35</x:v>
      </x:c>
      <x:c r="C8497" s="468"/>
      <x:c r="D8497" s="468" t="str">
        <x:v>Admin/CS</x:v>
      </x:c>
      <x:c r="E8497" s="468" t="str">
        <x:v>Nilai sumber</x:v>
      </x:c>
      <x:c r="F8497" s="468" t="str">
        <x:v>13 September 2026 19.01 WIB</x:v>
      </x:c>
    </x:row>
    <x:row r="8498">
      <x:c r="A8498" s="468" t="str">
        <x:v>11</x:v>
      </x:c>
      <x:c r="B8498" s="468" t="str">
        <x:v>AE35</x:v>
      </x:c>
      <x:c r="C8498" s="468"/>
      <x:c r="D8498" s="468" t="str">
        <x:v>=IF(AG35="","",IF(OR(AG35="INDAH",AG35="ADDEL",AG35="AMEL",AG35="PENTIL",AG35="JIJANG"),"Admin/CS","Fotografer"))</x:v>
      </x:c>
      <x:c r="E8498" s="468" t="str">
        <x:v>Rumus sumber</x:v>
      </x:c>
      <x:c r="F8498" s="468" t="str">
        <x:v>13 September 2026 19.01 WIB</x:v>
      </x:c>
    </x:row>
    <x:row r="8499">
      <x:c r="A8499" s="468" t="str">
        <x:v>11</x:v>
      </x:c>
      <x:c r="B8499" s="468" t="str">
        <x:v>AF35</x:v>
      </x:c>
      <x:c r="C8499" s="468"/>
      <x:c r="D8499" s="468" t="n">
        <x:v>1</x:v>
      </x:c>
      <x:c r="E8499" s="468" t="str">
        <x:v>Nilai sumber</x:v>
      </x:c>
      <x:c r="F8499" s="468" t="str">
        <x:v>13 September 2026 19.01 WIB</x:v>
      </x:c>
    </x:row>
    <x:row r="8500">
      <x:c r="A8500" s="468" t="str">
        <x:v>11</x:v>
      </x:c>
      <x:c r="B8500" s="468" t="str">
        <x:v>AF35</x:v>
      </x:c>
      <x:c r="C8500" s="468"/>
      <x:c r="D8500" s="468" t="str">
        <x:v>=IF(OR(AG35="",COUNT(L35:P35)&lt;5),"",1)</x:v>
      </x:c>
      <x:c r="E8500" s="468" t="str">
        <x:v>Rumus sumber</x:v>
      </x:c>
      <x:c r="F8500" s="468" t="str">
        <x:v>13 September 2026 19.01 WIB</x:v>
      </x:c>
    </x:row>
    <x:row r="8501">
      <x:c r="A8501" s="468" t="str">
        <x:v>11</x:v>
      </x:c>
      <x:c r="B8501" s="468" t="str">
        <x:v>AG35</x:v>
      </x:c>
      <x:c r="C8501" s="468"/>
      <x:c r="D8501" s="468" t="str">
        <x:v>AMEL</x:v>
      </x:c>
      <x:c r="E8501" s="468" t="str">
        <x:v>Nilai sumber</x:v>
      </x:c>
      <x:c r="F8501" s="468" t="str">
        <x:v>13 September 2026 19.01 WIB</x:v>
      </x:c>
    </x:row>
    <x:row r="8502">
      <x:c r="A8502" s="468" t="str">
        <x:v>11</x:v>
      </x:c>
      <x:c r="B8502" s="468" t="str">
        <x:v>AG35</x:v>
      </x:c>
      <x:c r="C8502" s="468"/>
      <x:c r="D8502" s="468" t="str">
        <x:v>=IFERROR(K35,"")</x:v>
      </x:c>
      <x:c r="E8502" s="468" t="str">
        <x:v>Rumus sumber</x:v>
      </x:c>
      <x:c r="F8502" s="468" t="str">
        <x:v>13 September 2026 19.01 WIB</x:v>
      </x:c>
    </x:row>
    <x:row r="8503">
      <x:c r="A8503" s="468" t="str">
        <x:v>11</x:v>
      </x:c>
      <x:c r="B8503" s="468" t="str">
        <x:v>K36</x:v>
      </x:c>
      <x:c r="C8503" s="468"/>
      <x:c r="D8503" s="468" t="str">
        <x:v>ADIF</x:v>
      </x:c>
      <x:c r="E8503" s="468" t="str">
        <x:v>Nilai sumber</x:v>
      </x:c>
      <x:c r="F8503" s="468" t="str">
        <x:v>13 September 2026 19.01 WIB</x:v>
      </x:c>
    </x:row>
    <x:row r="8504">
      <x:c r="A8504" s="468" t="str">
        <x:v>11</x:v>
      </x:c>
      <x:c r="B8504" s="468" t="str">
        <x:v>K36</x:v>
      </x:c>
      <x:c r="C8504" s="468"/>
      <x:c r="D8504" s="468" t="str">
        <x:v>=IF(O29="","",O29)</x:v>
      </x:c>
      <x:c r="E8504" s="468" t="str">
        <x:v>Rumus sumber</x:v>
      </x:c>
      <x:c r="F8504" s="468" t="str">
        <x:v>13 September 2026 19.01 WIB</x:v>
      </x:c>
    </x:row>
    <x:row r="8505">
      <x:c r="A8505" s="468" t="str">
        <x:v>11</x:v>
      </x:c>
      <x:c r="B8505" s="468" t="str">
        <x:v>L36</x:v>
      </x:c>
      <x:c r="C8505" s="468"/>
      <x:c r="D8505" s="468" t="n">
        <x:v>5</x:v>
      </x:c>
      <x:c r="E8505" s="468" t="str">
        <x:v>Nilai sumber</x:v>
      </x:c>
      <x:c r="F8505" s="468" t="str">
        <x:v>13 September 2026 19.01 WIB</x:v>
      </x:c>
    </x:row>
    <x:row r="8506">
      <x:c r="A8506" s="468" t="str">
        <x:v>11</x:v>
      </x:c>
      <x:c r="B8506" s="468" t="str">
        <x:v>M36</x:v>
      </x:c>
      <x:c r="C8506" s="468"/>
      <x:c r="D8506" s="468" t="n">
        <x:v>5</x:v>
      </x:c>
      <x:c r="E8506" s="468" t="str">
        <x:v>Nilai sumber</x:v>
      </x:c>
      <x:c r="F8506" s="468" t="str">
        <x:v>13 September 2026 19.01 WIB</x:v>
      </x:c>
    </x:row>
    <x:row r="8507">
      <x:c r="A8507" s="468" t="str">
        <x:v>11</x:v>
      </x:c>
      <x:c r="B8507" s="468" t="str">
        <x:v>N36</x:v>
      </x:c>
      <x:c r="C8507" s="468"/>
      <x:c r="D8507" s="468" t="n">
        <x:v>5</x:v>
      </x:c>
      <x:c r="E8507" s="468" t="str">
        <x:v>Nilai sumber</x:v>
      </x:c>
      <x:c r="F8507" s="468" t="str">
        <x:v>13 September 2026 19.01 WIB</x:v>
      </x:c>
    </x:row>
    <x:row r="8508">
      <x:c r="A8508" s="468" t="str">
        <x:v>11</x:v>
      </x:c>
      <x:c r="B8508" s="468" t="str">
        <x:v>O36</x:v>
      </x:c>
      <x:c r="C8508" s="468"/>
      <x:c r="D8508" s="468" t="n">
        <x:v>5</x:v>
      </x:c>
      <x:c r="E8508" s="468" t="str">
        <x:v>Nilai sumber</x:v>
      </x:c>
      <x:c r="F8508" s="468" t="str">
        <x:v>13 September 2026 19.01 WIB</x:v>
      </x:c>
    </x:row>
    <x:row r="8509">
      <x:c r="A8509" s="468" t="str">
        <x:v>11</x:v>
      </x:c>
      <x:c r="B8509" s="468" t="str">
        <x:v>P36</x:v>
      </x:c>
      <x:c r="C8509" s="468"/>
      <x:c r="D8509" s="468" t="n">
        <x:v>4</x:v>
      </x:c>
      <x:c r="E8509" s="468" t="str">
        <x:v>Nilai sumber</x:v>
      </x:c>
      <x:c r="F8509" s="468" t="str">
        <x:v>13 September 2026 19.01 WIB</x:v>
      </x:c>
    </x:row>
    <x:row r="8510">
      <x:c r="A8510" s="468" t="str">
        <x:v>11</x:v>
      </x:c>
      <x:c r="B8510" s="468" t="str">
        <x:v>AC36</x:v>
      </x:c>
      <x:c r="C8510" s="468"/>
      <x:c r="D8510" s="468" t="n">
        <x:v>97</x:v>
      </x:c>
      <x:c r="E8510" s="468" t="str">
        <x:v>Nilai sumber</x:v>
      </x:c>
      <x:c r="F8510" s="468" t="str">
        <x:v>13 September 2026 19.01 WIB</x:v>
      </x:c>
    </x:row>
    <x:row r="8511">
      <x:c r="A8511" s="468" t="str">
        <x:v>11</x:v>
      </x:c>
      <x:c r="B8511" s="468" t="str">
        <x:v>AC36</x:v>
      </x:c>
      <x:c r="C8511" s="468"/>
      <x:c r="D8511" s="468" t="str">
        <x:v>=IF(AG36="","",IF(COUNT(L36:P36)&lt;5,"",L36/5*20+M36/5*25+N36/5*25+O36/5*15+P36/5*15))</x:v>
      </x:c>
      <x:c r="E8511" s="468" t="str">
        <x:v>Rumus sumber</x:v>
      </x:c>
      <x:c r="F8511" s="468" t="str">
        <x:v>13 September 2026 19.01 WIB</x:v>
      </x:c>
    </x:row>
    <x:row r="8512">
      <x:c r="A8512" s="468" t="str">
        <x:v>11</x:v>
      </x:c>
      <x:c r="B8512" s="468" t="str">
        <x:v>AD36</x:v>
      </x:c>
      <x:c r="C8512" s="468"/>
      <x:c r="D8512" s="468" t="str">
        <x:v>Sangat Baik</x:v>
      </x:c>
      <x:c r="E8512" s="468" t="str">
        <x:v>Nilai sumber</x:v>
      </x:c>
      <x:c r="F8512" s="468" t="str">
        <x:v>13 September 2026 19.01 WIB</x:v>
      </x:c>
    </x:row>
    <x:row r="8513">
      <x:c r="A8513" s="468" t="str">
        <x:v>11</x:v>
      </x:c>
      <x:c r="B8513" s="468" t="str">
        <x:v>AD36</x:v>
      </x:c>
      <x:c r="C8513" s="468"/>
      <x:c r="D8513" s="468" t="str">
        <x:v>=IF(AC36="","",IF(AC36&gt;=90,"Sangat Baik",IF(AC36&gt;=80,"Baik",IF(AC36&gt;=70,"Coaching","Underperform"))))</x:v>
      </x:c>
      <x:c r="E8513" s="468" t="str">
        <x:v>Rumus sumber</x:v>
      </x:c>
      <x:c r="F8513" s="468" t="str">
        <x:v>13 September 2026 19.01 WIB</x:v>
      </x:c>
    </x:row>
    <x:row r="8514">
      <x:c r="A8514" s="468" t="str">
        <x:v>11</x:v>
      </x:c>
      <x:c r="B8514" s="468" t="str">
        <x:v>AE36</x:v>
      </x:c>
      <x:c r="C8514" s="468"/>
      <x:c r="D8514" s="468" t="str">
        <x:v>Fotografer</x:v>
      </x:c>
      <x:c r="E8514" s="468" t="str">
        <x:v>Nilai sumber</x:v>
      </x:c>
      <x:c r="F8514" s="468" t="str">
        <x:v>13 September 2026 19.01 WIB</x:v>
      </x:c>
    </x:row>
    <x:row r="8515">
      <x:c r="A8515" s="468" t="str">
        <x:v>11</x:v>
      </x:c>
      <x:c r="B8515" s="468" t="str">
        <x:v>AE36</x:v>
      </x:c>
      <x:c r="C8515" s="468"/>
      <x:c r="D8515" s="468" t="str">
        <x:v>=IF(AG36="","",IF(OR(AG36="INDAH",AG36="ADDEL",AG36="AMEL",AG36="PENTIL",AG36="JIJANG"),"Admin/CS","Fotografer"))</x:v>
      </x:c>
      <x:c r="E8515" s="468" t="str">
        <x:v>Rumus sumber</x:v>
      </x:c>
      <x:c r="F8515" s="468" t="str">
        <x:v>13 September 2026 19.01 WIB</x:v>
      </x:c>
    </x:row>
    <x:row r="8516">
      <x:c r="A8516" s="468" t="str">
        <x:v>11</x:v>
      </x:c>
      <x:c r="B8516" s="468" t="str">
        <x:v>AF36</x:v>
      </x:c>
      <x:c r="C8516" s="468"/>
      <x:c r="D8516" s="468" t="n">
        <x:v>1</x:v>
      </x:c>
      <x:c r="E8516" s="468" t="str">
        <x:v>Nilai sumber</x:v>
      </x:c>
      <x:c r="F8516" s="468" t="str">
        <x:v>13 September 2026 19.01 WIB</x:v>
      </x:c>
    </x:row>
    <x:row r="8517">
      <x:c r="A8517" s="468" t="str">
        <x:v>11</x:v>
      </x:c>
      <x:c r="B8517" s="468" t="str">
        <x:v>AF36</x:v>
      </x:c>
      <x:c r="C8517" s="468"/>
      <x:c r="D8517" s="468" t="str">
        <x:v>=IF(OR(AG36="",COUNT(L36:P36)&lt;5),"",1)</x:v>
      </x:c>
      <x:c r="E8517" s="468" t="str">
        <x:v>Rumus sumber</x:v>
      </x:c>
      <x:c r="F8517" s="468" t="str">
        <x:v>13 September 2026 19.01 WIB</x:v>
      </x:c>
    </x:row>
    <x:row r="8518">
      <x:c r="A8518" s="468" t="str">
        <x:v>11</x:v>
      </x:c>
      <x:c r="B8518" s="468" t="str">
        <x:v>AG36</x:v>
      </x:c>
      <x:c r="C8518" s="468"/>
      <x:c r="D8518" s="468" t="str">
        <x:v>ADIF</x:v>
      </x:c>
      <x:c r="E8518" s="468" t="str">
        <x:v>Nilai sumber</x:v>
      </x:c>
      <x:c r="F8518" s="468" t="str">
        <x:v>13 September 2026 19.01 WIB</x:v>
      </x:c>
    </x:row>
    <x:row r="8519">
      <x:c r="A8519" s="468" t="str">
        <x:v>11</x:v>
      </x:c>
      <x:c r="B8519" s="468" t="str">
        <x:v>AG36</x:v>
      </x:c>
      <x:c r="C8519" s="468"/>
      <x:c r="D8519" s="468" t="str">
        <x:v>=IFERROR(K36,"")</x:v>
      </x:c>
      <x:c r="E8519" s="468" t="str">
        <x:v>Rumus sumber</x:v>
      </x:c>
      <x:c r="F8519" s="468" t="str">
        <x:v>13 September 2026 19.01 WIB</x:v>
      </x:c>
    </x:row>
    <x:row r="8520">
      <x:c r="A8520" s="468" t="str">
        <x:v>11</x:v>
      </x:c>
      <x:c r="B8520" s="468" t="str">
        <x:v>K37</x:v>
      </x:c>
      <x:c r="C8520" s="468"/>
      <x:c r="D8520" s="468" t="str">
        <x:v>ADIF</x:v>
      </x:c>
      <x:c r="E8520" s="468" t="str">
        <x:v>Nilai sumber</x:v>
      </x:c>
      <x:c r="F8520" s="468" t="str">
        <x:v>13 September 2026 19.01 WIB</x:v>
      </x:c>
    </x:row>
    <x:row r="8521">
      <x:c r="A8521" s="468" t="str">
        <x:v>11</x:v>
      </x:c>
      <x:c r="B8521" s="468" t="str">
        <x:v>K37</x:v>
      </x:c>
      <x:c r="C8521" s="468"/>
      <x:c r="D8521" s="468" t="str">
        <x:v>=IF(O30="","",O30)</x:v>
      </x:c>
      <x:c r="E8521" s="468" t="str">
        <x:v>Rumus sumber</x:v>
      </x:c>
      <x:c r="F8521" s="468" t="str">
        <x:v>13 September 2026 19.01 WIB</x:v>
      </x:c>
    </x:row>
    <x:row r="8522">
      <x:c r="A8522" s="468" t="str">
        <x:v>11</x:v>
      </x:c>
      <x:c r="B8522" s="468" t="str">
        <x:v>L37</x:v>
      </x:c>
      <x:c r="C8522" s="468"/>
      <x:c r="D8522" s="468" t="n">
        <x:v>5</x:v>
      </x:c>
      <x:c r="E8522" s="468" t="str">
        <x:v>Nilai sumber</x:v>
      </x:c>
      <x:c r="F8522" s="468" t="str">
        <x:v>13 September 2026 19.01 WIB</x:v>
      </x:c>
    </x:row>
    <x:row r="8523">
      <x:c r="A8523" s="468" t="str">
        <x:v>11</x:v>
      </x:c>
      <x:c r="B8523" s="468" t="str">
        <x:v>M37</x:v>
      </x:c>
      <x:c r="C8523" s="468"/>
      <x:c r="D8523" s="468" t="n">
        <x:v>5</x:v>
      </x:c>
      <x:c r="E8523" s="468" t="str">
        <x:v>Nilai sumber</x:v>
      </x:c>
      <x:c r="F8523" s="468" t="str">
        <x:v>13 September 2026 19.01 WIB</x:v>
      </x:c>
    </x:row>
    <x:row r="8524">
      <x:c r="A8524" s="468" t="str">
        <x:v>11</x:v>
      </x:c>
      <x:c r="B8524" s="468" t="str">
        <x:v>N37</x:v>
      </x:c>
      <x:c r="C8524" s="468"/>
      <x:c r="D8524" s="468" t="n">
        <x:v>5</x:v>
      </x:c>
      <x:c r="E8524" s="468" t="str">
        <x:v>Nilai sumber</x:v>
      </x:c>
      <x:c r="F8524" s="468" t="str">
        <x:v>13 September 2026 19.01 WIB</x:v>
      </x:c>
    </x:row>
    <x:row r="8525">
      <x:c r="A8525" s="468" t="str">
        <x:v>11</x:v>
      </x:c>
      <x:c r="B8525" s="468" t="str">
        <x:v>O37</x:v>
      </x:c>
      <x:c r="C8525" s="468"/>
      <x:c r="D8525" s="468" t="n">
        <x:v>5</x:v>
      </x:c>
      <x:c r="E8525" s="468" t="str">
        <x:v>Nilai sumber</x:v>
      </x:c>
      <x:c r="F8525" s="468" t="str">
        <x:v>13 September 2026 19.01 WIB</x:v>
      </x:c>
    </x:row>
    <x:row r="8526">
      <x:c r="A8526" s="468" t="str">
        <x:v>11</x:v>
      </x:c>
      <x:c r="B8526" s="468" t="str">
        <x:v>P37</x:v>
      </x:c>
      <x:c r="C8526" s="468"/>
      <x:c r="D8526" s="468" t="n">
        <x:v>4</x:v>
      </x:c>
      <x:c r="E8526" s="468" t="str">
        <x:v>Nilai sumber</x:v>
      </x:c>
      <x:c r="F8526" s="468" t="str">
        <x:v>13 September 2026 19.01 WIB</x:v>
      </x:c>
    </x:row>
    <x:row r="8527">
      <x:c r="A8527" s="468" t="str">
        <x:v>11</x:v>
      </x:c>
      <x:c r="B8527" s="468" t="str">
        <x:v>AC37</x:v>
      </x:c>
      <x:c r="C8527" s="468"/>
      <x:c r="D8527" s="468" t="n">
        <x:v>97</x:v>
      </x:c>
      <x:c r="E8527" s="468" t="str">
        <x:v>Nilai sumber</x:v>
      </x:c>
      <x:c r="F8527" s="468" t="str">
        <x:v>13 September 2026 19.01 WIB</x:v>
      </x:c>
    </x:row>
    <x:row r="8528">
      <x:c r="A8528" s="468" t="str">
        <x:v>11</x:v>
      </x:c>
      <x:c r="B8528" s="468" t="str">
        <x:v>AC37</x:v>
      </x:c>
      <x:c r="C8528" s="468"/>
      <x:c r="D8528" s="468" t="str">
        <x:v>=IF(AG37="","",IF(COUNT(L37:P37)&lt;5,"",L37/5*20+M37/5*25+N37/5*25+O37/5*15+P37/5*15))</x:v>
      </x:c>
      <x:c r="E8528" s="468" t="str">
        <x:v>Rumus sumber</x:v>
      </x:c>
      <x:c r="F8528" s="468" t="str">
        <x:v>13 September 2026 19.01 WIB</x:v>
      </x:c>
    </x:row>
    <x:row r="8529">
      <x:c r="A8529" s="468" t="str">
        <x:v>11</x:v>
      </x:c>
      <x:c r="B8529" s="468" t="str">
        <x:v>AD37</x:v>
      </x:c>
      <x:c r="C8529" s="468"/>
      <x:c r="D8529" s="468" t="str">
        <x:v>Sangat Baik</x:v>
      </x:c>
      <x:c r="E8529" s="468" t="str">
        <x:v>Nilai sumber</x:v>
      </x:c>
      <x:c r="F8529" s="468" t="str">
        <x:v>13 September 2026 19.01 WIB</x:v>
      </x:c>
    </x:row>
    <x:row r="8530">
      <x:c r="A8530" s="468" t="str">
        <x:v>11</x:v>
      </x:c>
      <x:c r="B8530" s="468" t="str">
        <x:v>AD37</x:v>
      </x:c>
      <x:c r="C8530" s="468"/>
      <x:c r="D8530" s="468" t="str">
        <x:v>=IF(AC37="","",IF(AC37&gt;=90,"Sangat Baik",IF(AC37&gt;=80,"Baik",IF(AC37&gt;=70,"Coaching","Underperform"))))</x:v>
      </x:c>
      <x:c r="E8530" s="468" t="str">
        <x:v>Rumus sumber</x:v>
      </x:c>
      <x:c r="F8530" s="468" t="str">
        <x:v>13 September 2026 19.01 WIB</x:v>
      </x:c>
    </x:row>
    <x:row r="8531">
      <x:c r="A8531" s="468" t="str">
        <x:v>11</x:v>
      </x:c>
      <x:c r="B8531" s="468" t="str">
        <x:v>AE37</x:v>
      </x:c>
      <x:c r="C8531" s="468"/>
      <x:c r="D8531" s="468" t="str">
        <x:v>Fotografer</x:v>
      </x:c>
      <x:c r="E8531" s="468" t="str">
        <x:v>Nilai sumber</x:v>
      </x:c>
      <x:c r="F8531" s="468" t="str">
        <x:v>13 September 2026 19.01 WIB</x:v>
      </x:c>
    </x:row>
    <x:row r="8532">
      <x:c r="A8532" s="468" t="str">
        <x:v>11</x:v>
      </x:c>
      <x:c r="B8532" s="468" t="str">
        <x:v>AE37</x:v>
      </x:c>
      <x:c r="C8532" s="468"/>
      <x:c r="D8532" s="468" t="str">
        <x:v>=IF(AG37="","",IF(OR(AG37="INDAH",AG37="ADDEL",AG37="AMEL",AG37="PENTIL",AG37="JIJANG"),"Admin/CS","Fotografer"))</x:v>
      </x:c>
      <x:c r="E8532" s="468" t="str">
        <x:v>Rumus sumber</x:v>
      </x:c>
      <x:c r="F8532" s="468" t="str">
        <x:v>13 September 2026 19.01 WIB</x:v>
      </x:c>
    </x:row>
    <x:row r="8533">
      <x:c r="A8533" s="468" t="str">
        <x:v>11</x:v>
      </x:c>
      <x:c r="B8533" s="468" t="str">
        <x:v>AF37</x:v>
      </x:c>
      <x:c r="C8533" s="468"/>
      <x:c r="D8533" s="468" t="n">
        <x:v>1</x:v>
      </x:c>
      <x:c r="E8533" s="468" t="str">
        <x:v>Nilai sumber</x:v>
      </x:c>
      <x:c r="F8533" s="468" t="str">
        <x:v>13 September 2026 19.01 WIB</x:v>
      </x:c>
    </x:row>
    <x:row r="8534">
      <x:c r="A8534" s="468" t="str">
        <x:v>11</x:v>
      </x:c>
      <x:c r="B8534" s="468" t="str">
        <x:v>AF37</x:v>
      </x:c>
      <x:c r="C8534" s="468"/>
      <x:c r="D8534" s="468" t="str">
        <x:v>=IF(OR(AG37="",COUNT(L37:P37)&lt;5),"",1)</x:v>
      </x:c>
      <x:c r="E8534" s="468" t="str">
        <x:v>Rumus sumber</x:v>
      </x:c>
      <x:c r="F8534" s="468" t="str">
        <x:v>13 September 2026 19.01 WIB</x:v>
      </x:c>
    </x:row>
    <x:row r="8535">
      <x:c r="A8535" s="468" t="str">
        <x:v>11</x:v>
      </x:c>
      <x:c r="B8535" s="468" t="str">
        <x:v>AG37</x:v>
      </x:c>
      <x:c r="C8535" s="468"/>
      <x:c r="D8535" s="468" t="str">
        <x:v>ADIF</x:v>
      </x:c>
      <x:c r="E8535" s="468" t="str">
        <x:v>Nilai sumber</x:v>
      </x:c>
      <x:c r="F8535" s="468" t="str">
        <x:v>13 September 2026 19.01 WIB</x:v>
      </x:c>
    </x:row>
    <x:row r="8536">
      <x:c r="A8536" s="468" t="str">
        <x:v>11</x:v>
      </x:c>
      <x:c r="B8536" s="468" t="str">
        <x:v>AG37</x:v>
      </x:c>
      <x:c r="C8536" s="468"/>
      <x:c r="D8536" s="468" t="str">
        <x:v>=IFERROR(K37,"")</x:v>
      </x:c>
      <x:c r="E8536" s="468" t="str">
        <x:v>Rumus sumber</x:v>
      </x:c>
      <x:c r="F8536" s="468" t="str">
        <x:v>13 September 2026 19.01 WIB</x:v>
      </x:c>
    </x:row>
    <x:row r="8537">
      <x:c r="A8537" s="468" t="str">
        <x:v>11</x:v>
      </x:c>
      <x:c r="B8537" s="468" t="str">
        <x:v>AC38</x:v>
      </x:c>
      <x:c r="C8537" s="468"/>
      <x:c r="D8537" s="468" t="str">
        <x:v>=IF(AG38="","",IF(COUNT(L38:P38)&lt;5,"",L38/5*20+M38/5*25+N38/5*25+O38/5*15+P38/5*15))</x:v>
      </x:c>
      <x:c r="E8537" s="468" t="str">
        <x:v>Rumus sumber</x:v>
      </x:c>
      <x:c r="F8537" s="468" t="str">
        <x:v>13 September 2026 19.01 WIB</x:v>
      </x:c>
    </x:row>
    <x:row r="8538">
      <x:c r="A8538" s="468" t="str">
        <x:v>11</x:v>
      </x:c>
      <x:c r="B8538" s="468" t="str">
        <x:v>AD38</x:v>
      </x:c>
      <x:c r="C8538" s="468"/>
      <x:c r="D8538" s="468" t="str">
        <x:v>=IF(AC38="","",IF(AC38&gt;=90,"Sangat Baik",IF(AC38&gt;=80,"Baik",IF(AC38&gt;=70,"Coaching","Underperform"))))</x:v>
      </x:c>
      <x:c r="E8538" s="468" t="str">
        <x:v>Rumus sumber</x:v>
      </x:c>
      <x:c r="F8538" s="468" t="str">
        <x:v>13 September 2026 19.01 WIB</x:v>
      </x:c>
    </x:row>
    <x:row r="8539">
      <x:c r="A8539" s="468" t="str">
        <x:v>11</x:v>
      </x:c>
      <x:c r="B8539" s="468" t="str">
        <x:v>AE38</x:v>
      </x:c>
      <x:c r="C8539" s="468"/>
      <x:c r="D8539" s="468" t="str">
        <x:v>=IF(AG38="","",IF(OR(AG38="INDAH",AG38="ADDEL",AG38="AMEL",AG38="PENTIL",AG38="JIJANG"),"Admin/CS","Fotografer"))</x:v>
      </x:c>
      <x:c r="E8539" s="468" t="str">
        <x:v>Rumus sumber</x:v>
      </x:c>
      <x:c r="F8539" s="468" t="str">
        <x:v>13 September 2026 19.01 WIB</x:v>
      </x:c>
    </x:row>
    <x:row r="8540">
      <x:c r="A8540" s="468" t="str">
        <x:v>11</x:v>
      </x:c>
      <x:c r="B8540" s="468" t="str">
        <x:v>AF38</x:v>
      </x:c>
      <x:c r="C8540" s="468"/>
      <x:c r="D8540" s="468" t="str">
        <x:v>=IF(OR(AG38="",COUNT(L38:P38)&lt;5),"",1)</x:v>
      </x:c>
      <x:c r="E8540" s="468" t="str">
        <x:v>Rumus sumber</x:v>
      </x:c>
      <x:c r="F8540" s="468" t="str">
        <x:v>13 September 2026 19.01 WIB</x:v>
      </x:c>
    </x:row>
    <x:row r="8541">
      <x:c r="A8541" s="468" t="str">
        <x:v>11</x:v>
      </x:c>
      <x:c r="B8541" s="468" t="str">
        <x:v>AG38</x:v>
      </x:c>
      <x:c r="C8541" s="468"/>
      <x:c r="D8541" s="468" t="str">
        <x:v>=IFERROR(K38,"")</x:v>
      </x:c>
      <x:c r="E8541" s="468" t="str">
        <x:v>Rumus sumber</x:v>
      </x:c>
      <x:c r="F8541" s="468" t="str">
        <x:v>13 September 2026 19.01 WIB</x:v>
      </x:c>
    </x:row>
    <x:row r="8542">
      <x:c r="A8542" s="468" t="str">
        <x:v>11</x:v>
      </x:c>
      <x:c r="B8542" s="468" t="str">
        <x:v>AC39</x:v>
      </x:c>
      <x:c r="C8542" s="468"/>
      <x:c r="D8542" s="468" t="str">
        <x:v>=IF(AG39="","",IF(COUNT(L39:P39)&lt;5,"",L39/5*20+M39/5*25+N39/5*25+O39/5*15+P39/5*15))</x:v>
      </x:c>
      <x:c r="E8542" s="468" t="str">
        <x:v>Rumus sumber</x:v>
      </x:c>
      <x:c r="F8542" s="468" t="str">
        <x:v>13 September 2026 19.01 WIB</x:v>
      </x:c>
    </x:row>
    <x:row r="8543">
      <x:c r="A8543" s="468" t="str">
        <x:v>11</x:v>
      </x:c>
      <x:c r="B8543" s="468" t="str">
        <x:v>AD39</x:v>
      </x:c>
      <x:c r="C8543" s="468"/>
      <x:c r="D8543" s="468" t="str">
        <x:v>=IF(AC39="","",IF(AC39&gt;=90,"Sangat Baik",IF(AC39&gt;=80,"Baik",IF(AC39&gt;=70,"Coaching","Underperform"))))</x:v>
      </x:c>
      <x:c r="E8543" s="468" t="str">
        <x:v>Rumus sumber</x:v>
      </x:c>
      <x:c r="F8543" s="468" t="str">
        <x:v>13 September 2026 19.01 WIB</x:v>
      </x:c>
    </x:row>
    <x:row r="8544">
      <x:c r="A8544" s="468" t="str">
        <x:v>11</x:v>
      </x:c>
      <x:c r="B8544" s="468" t="str">
        <x:v>AE39</x:v>
      </x:c>
      <x:c r="C8544" s="468"/>
      <x:c r="D8544" s="468" t="str">
        <x:v>=IF(AG39="","",IF(OR(AG39="INDAH",AG39="ADDEL",AG39="AMEL",AG39="PENTIL",AG39="JIJANG"),"Admin/CS","Fotografer"))</x:v>
      </x:c>
      <x:c r="E8544" s="468" t="str">
        <x:v>Rumus sumber</x:v>
      </x:c>
      <x:c r="F8544" s="468" t="str">
        <x:v>13 September 2026 19.01 WIB</x:v>
      </x:c>
    </x:row>
    <x:row r="8545">
      <x:c r="A8545" s="468" t="str">
        <x:v>11</x:v>
      </x:c>
      <x:c r="B8545" s="468" t="str">
        <x:v>AF39</x:v>
      </x:c>
      <x:c r="C8545" s="468"/>
      <x:c r="D8545" s="468" t="str">
        <x:v>=IF(OR(AG39="",COUNT(L39:P39)&lt;5),"",1)</x:v>
      </x:c>
      <x:c r="E8545" s="468" t="str">
        <x:v>Rumus sumber</x:v>
      </x:c>
      <x:c r="F8545" s="468" t="str">
        <x:v>13 September 2026 19.01 WIB</x:v>
      </x:c>
    </x:row>
    <x:row r="8546">
      <x:c r="A8546" s="468" t="str">
        <x:v>11</x:v>
      </x:c>
      <x:c r="B8546" s="468" t="str">
        <x:v>AG39</x:v>
      </x:c>
      <x:c r="C8546" s="468"/>
      <x:c r="D8546" s="468" t="str">
        <x:v>=IFERROR(K39,"")</x:v>
      </x:c>
      <x:c r="E8546" s="468" t="str">
        <x:v>Rumus sumber</x:v>
      </x:c>
      <x:c r="F8546" s="468" t="str">
        <x:v>13 September 2026 19.01 WIB</x:v>
      </x:c>
    </x:row>
    <x:row r="8547">
      <x:c r="A8547" s="468" t="str">
        <x:v>11</x:v>
      </x:c>
      <x:c r="B8547" s="468" t="str">
        <x:v>K45</x:v>
      </x:c>
      <x:c r="C8547" s="468"/>
      <x:c r="D8547" s="468" t="str">
        <x:v>AMEL</x:v>
      </x:c>
      <x:c r="E8547" s="468" t="str">
        <x:v>Nilai sumber</x:v>
      </x:c>
      <x:c r="F8547" s="468" t="str">
        <x:v>13 September 2026 19.01 WIB</x:v>
      </x:c>
    </x:row>
    <x:row r="8548">
      <x:c r="A8548" s="468" t="str">
        <x:v>11</x:v>
      </x:c>
      <x:c r="B8548" s="468" t="str">
        <x:v>K45</x:v>
      </x:c>
      <x:c r="C8548" s="468"/>
      <x:c r="D8548" s="468" t="str">
        <x:v>=IF(O28="","",O28)</x:v>
      </x:c>
      <x:c r="E8548" s="468" t="str">
        <x:v>Rumus sumber</x:v>
      </x:c>
      <x:c r="F8548" s="468" t="str">
        <x:v>13 September 2026 19.01 WIB</x:v>
      </x:c>
    </x:row>
    <x:row r="8549">
      <x:c r="A8549" s="468" t="str">
        <x:v>11</x:v>
      </x:c>
      <x:c r="B8549" s="468" t="str">
        <x:v>M48</x:v>
      </x:c>
      <x:c r="C8549" s="468"/>
      <x:c r="D8549" s="468" t="n">
        <x:v>30</x:v>
      </x:c>
      <x:c r="E8549" s="468" t="str">
        <x:v>Nilai sumber</x:v>
      </x:c>
      <x:c r="F8549" s="468" t="str">
        <x:v>13 September 2026 19.01 WIB</x:v>
      </x:c>
    </x:row>
    <x:row r="8550">
      <x:c r="A8550" s="468" t="str">
        <x:v>12</x:v>
      </x:c>
      <x:c r="B8550" s="468" t="str">
        <x:v>C4</x:v>
      </x:c>
      <x:c r="C8550" s="468"/>
      <x:c r="D8550" s="468" t="str">
        <x:v>M adzki alfathin dp</x:v>
      </x:c>
      <x:c r="E8550" s="468" t="str">
        <x:v>Nilai sumber</x:v>
      </x:c>
      <x:c r="F8550" s="468" t="str">
        <x:v>13 September 2026 19.01 WIB</x:v>
      </x:c>
    </x:row>
    <x:row r="8551">
      <x:c r="A8551" s="468" t="str">
        <x:v>12</x:v>
      </x:c>
      <x:c r="B8551" s="468" t="str">
        <x:v>D4</x:v>
      </x:c>
      <x:c r="C8551" s="468"/>
      <x:c r="D8551" s="468" t="str">
        <x:v>Large Group</x:v>
      </x:c>
      <x:c r="E8551" s="468" t="str">
        <x:v>Nilai sumber</x:v>
      </x:c>
      <x:c r="F8551" s="468" t="str">
        <x:v>13 September 2026 19.01 WIB</x:v>
      </x:c>
    </x:row>
    <x:row r="8552">
      <x:c r="A8552" s="468" t="str">
        <x:v>12</x:v>
      </x:c>
      <x:c r="B8552" s="468" t="str">
        <x:v>F4</x:v>
      </x:c>
      <x:c r="C8552" s="468"/>
      <x:c r="D8552" s="468" t="str">
        <x:v>13 sept</x:v>
      </x:c>
      <x:c r="E8552" s="468" t="str">
        <x:v>Nilai sumber</x:v>
      </x:c>
      <x:c r="F8552" s="468" t="str">
        <x:v>13 September 2026 19.01 WIB</x:v>
      </x:c>
    </x:row>
    <x:row r="8553">
      <x:c r="A8553" s="468" t="str">
        <x:v>12</x:v>
      </x:c>
      <x:c r="B8553" s="468" t="str">
        <x:v>H4</x:v>
      </x:c>
      <x:c r="C8553" s="468"/>
      <x:c r="D8553" s="468" t="n">
        <x:v>100000</x:v>
      </x:c>
      <x:c r="E8553" s="468" t="str">
        <x:v>Nilai sumber</x:v>
      </x:c>
      <x:c r="F8553" s="468" t="str">
        <x:v>13 September 2026 19.01 WIB</x:v>
      </x:c>
    </x:row>
    <x:row r="8554">
      <x:c r="A8554" s="468" t="str">
        <x:v>12</x:v>
      </x:c>
      <x:c r="B8554" s="468" t="str">
        <x:v>I4</x:v>
      </x:c>
      <x:c r="C8554" s="468"/>
      <x:c r="D8554" s="468" t="str">
        <x:v>DP</x:v>
      </x:c>
      <x:c r="E8554" s="468" t="str">
        <x:v>Nilai sumber</x:v>
      </x:c>
      <x:c r="F8554" s="468" t="str">
        <x:v>13 September 2026 19.01 WIB</x:v>
      </x:c>
    </x:row>
    <x:row r="8555">
      <x:c r="A8555" s="468" t="str">
        <x:v>12</x:v>
      </x:c>
      <x:c r="B8555" s="468" t="str">
        <x:v>L4</x:v>
      </x:c>
      <x:c r="C8555" s="468"/>
      <x:c r="D8555" s="468" t="str">
        <x:v>AMEL</x:v>
      </x:c>
      <x:c r="E8555" s="468" t="str">
        <x:v>Nilai sumber</x:v>
      </x:c>
      <x:c r="F8555" s="468" t="str">
        <x:v>13 September 2026 19.01 WIB</x:v>
      </x:c>
    </x:row>
    <x:row r="8556">
      <x:c r="A8556" s="468" t="str">
        <x:v>12</x:v>
      </x:c>
      <x:c r="B8556" s="468" t="str">
        <x:v>C5</x:v>
      </x:c>
      <x:c r="C8556" s="468"/>
      <x:c r="D8556" s="468" t="str">
        <x:v>Nurul Indah Amalia</x:v>
      </x:c>
      <x:c r="E8556" s="468" t="str">
        <x:v>Nilai sumber</x:v>
      </x:c>
      <x:c r="F8556" s="468" t="str">
        <x:v>13 September 2026 19.01 WIB</x:v>
      </x:c>
    </x:row>
    <x:row r="8557">
      <x:c r="A8557" s="468" t="str">
        <x:v>12</x:v>
      </x:c>
      <x:c r="B8557" s="468" t="str">
        <x:v>D5</x:v>
      </x:c>
      <x:c r="C8557" s="468"/>
      <x:c r="D8557" s="468" t="str">
        <x:v>Graduation</x:v>
      </x:c>
      <x:c r="E8557" s="468" t="str">
        <x:v>Nilai sumber</x:v>
      </x:c>
      <x:c r="F8557" s="468" t="str">
        <x:v>13 September 2026 19.01 WIB</x:v>
      </x:c>
    </x:row>
    <x:row r="8558">
      <x:c r="A8558" s="468" t="str">
        <x:v>12</x:v>
      </x:c>
      <x:c r="B8558" s="468" t="str">
        <x:v>F5</x:v>
      </x:c>
      <x:c r="C8558" s="468"/>
      <x:c r="D8558" s="468" t="str">
        <x:v>4 oktober</x:v>
      </x:c>
      <x:c r="E8558" s="468" t="str">
        <x:v>Nilai sumber</x:v>
      </x:c>
      <x:c r="F8558" s="468" t="str">
        <x:v>13 September 2026 19.01 WIB</x:v>
      </x:c>
    </x:row>
    <x:row r="8559">
      <x:c r="A8559" s="468" t="str">
        <x:v>12</x:v>
      </x:c>
      <x:c r="B8559" s="468" t="str">
        <x:v>H5</x:v>
      </x:c>
      <x:c r="C8559" s="468"/>
      <x:c r="D8559" s="468" t="n">
        <x:v>100000</x:v>
      </x:c>
      <x:c r="E8559" s="468" t="str">
        <x:v>Nilai sumber</x:v>
      </x:c>
      <x:c r="F8559" s="468" t="str">
        <x:v>13 September 2026 19.01 WIB</x:v>
      </x:c>
    </x:row>
    <x:row r="8560">
      <x:c r="A8560" s="468" t="str">
        <x:v>12</x:v>
      </x:c>
      <x:c r="B8560" s="468" t="str">
        <x:v>I5</x:v>
      </x:c>
      <x:c r="C8560" s="468"/>
      <x:c r="D8560" s="468" t="str">
        <x:v>DP</x:v>
      </x:c>
      <x:c r="E8560" s="468" t="str">
        <x:v>Nilai sumber</x:v>
      </x:c>
      <x:c r="F8560" s="468" t="str">
        <x:v>13 September 2026 19.01 WIB</x:v>
      </x:c>
    </x:row>
    <x:row r="8561">
      <x:c r="A8561" s="468" t="str">
        <x:v>12</x:v>
      </x:c>
      <x:c r="B8561" s="468" t="str">
        <x:v>L5</x:v>
      </x:c>
      <x:c r="C8561" s="468"/>
      <x:c r="D8561" s="468" t="str">
        <x:v>AMEL</x:v>
      </x:c>
      <x:c r="E8561" s="468" t="str">
        <x:v>Nilai sumber</x:v>
      </x:c>
      <x:c r="F8561" s="468" t="str">
        <x:v>13 September 2026 19.01 WIB</x:v>
      </x:c>
    </x:row>
    <x:row r="8562">
      <x:c r="A8562" s="468" t="str">
        <x:v>12</x:v>
      </x:c>
      <x:c r="B8562" s="468" t="str">
        <x:v>C6</x:v>
      </x:c>
      <x:c r="C8562" s="468"/>
      <x:c r="D8562" s="468" t="str">
        <x:v>KKN TRIBUANA</x:v>
      </x:c>
      <x:c r="E8562" s="468" t="str">
        <x:v>Nilai sumber</x:v>
      </x:c>
      <x:c r="F8562" s="468" t="str">
        <x:v>13 September 2026 19.01 WIB</x:v>
      </x:c>
    </x:row>
    <x:row r="8563">
      <x:c r="A8563" s="468" t="str">
        <x:v>12</x:v>
      </x:c>
      <x:c r="B8563" s="468" t="str">
        <x:v>D6</x:v>
      </x:c>
      <x:c r="C8563" s="468"/>
      <x:c r="D8563" s="468" t="str">
        <x:v>Large Group</x:v>
      </x:c>
      <x:c r="E8563" s="468" t="str">
        <x:v>Nilai sumber</x:v>
      </x:c>
      <x:c r="F8563" s="468" t="str">
        <x:v>13 September 2026 19.01 WIB</x:v>
      </x:c>
    </x:row>
    <x:row r="8564">
      <x:c r="A8564" s="468" t="str">
        <x:v>12</x:v>
      </x:c>
      <x:c r="B8564" s="468" t="str">
        <x:v>F6</x:v>
      </x:c>
      <x:c r="C8564" s="468"/>
      <x:c r="D8564" s="468" t="str">
        <x:v>20 sept</x:v>
      </x:c>
      <x:c r="E8564" s="468" t="str">
        <x:v>Nilai sumber</x:v>
      </x:c>
      <x:c r="F8564" s="468" t="str">
        <x:v>13 September 2026 19.01 WIB</x:v>
      </x:c>
    </x:row>
    <x:row r="8565">
      <x:c r="A8565" s="468" t="str">
        <x:v>12</x:v>
      </x:c>
      <x:c r="B8565" s="468" t="str">
        <x:v>H6</x:v>
      </x:c>
      <x:c r="C8565" s="468"/>
      <x:c r="D8565" s="468" t="n">
        <x:v>100000</x:v>
      </x:c>
      <x:c r="E8565" s="468" t="str">
        <x:v>Nilai sumber</x:v>
      </x:c>
      <x:c r="F8565" s="468" t="str">
        <x:v>13 September 2026 19.01 WIB</x:v>
      </x:c>
    </x:row>
    <x:row r="8566">
      <x:c r="A8566" s="468" t="str">
        <x:v>12</x:v>
      </x:c>
      <x:c r="B8566" s="468" t="str">
        <x:v>I6</x:v>
      </x:c>
      <x:c r="C8566" s="468"/>
      <x:c r="D8566" s="468" t="str">
        <x:v>DP</x:v>
      </x:c>
      <x:c r="E8566" s="468" t="str">
        <x:v>Nilai sumber</x:v>
      </x:c>
      <x:c r="F8566" s="468" t="str">
        <x:v>13 September 2026 19.01 WIB</x:v>
      </x:c>
    </x:row>
    <x:row r="8567">
      <x:c r="A8567" s="468" t="str">
        <x:v>12</x:v>
      </x:c>
      <x:c r="B8567" s="468" t="str">
        <x:v>L6</x:v>
      </x:c>
      <x:c r="C8567" s="468"/>
      <x:c r="D8567" s="468" t="str">
        <x:v>AMEL</x:v>
      </x:c>
      <x:c r="E8567" s="468" t="str">
        <x:v>Nilai sumber</x:v>
      </x:c>
      <x:c r="F8567" s="468" t="str">
        <x:v>13 September 2026 19.01 WIB</x:v>
      </x:c>
    </x:row>
    <x:row r="8568">
      <x:c r="A8568" s="468" t="str">
        <x:v>12</x:v>
      </x:c>
      <x:c r="B8568" s="468" t="str">
        <x:v>C7</x:v>
      </x:c>
      <x:c r="C8568" s="468"/>
      <x:c r="D8568" s="468" t="str">
        <x:v>Lesty Meitika</x:v>
      </x:c>
      <x:c r="E8568" s="468" t="str">
        <x:v>Nilai sumber</x:v>
      </x:c>
      <x:c r="F8568" s="468" t="str">
        <x:v>13 September 2026 19.01 WIB</x:v>
      </x:c>
    </x:row>
    <x:row r="8569">
      <x:c r="A8569" s="468" t="str">
        <x:v>12</x:v>
      </x:c>
      <x:c r="B8569" s="468" t="str">
        <x:v>D7</x:v>
      </x:c>
      <x:c r="C8569" s="468"/>
      <x:c r="D8569" s="468" t="str">
        <x:v>Add Edit</x:v>
      </x:c>
      <x:c r="E8569" s="468" t="str">
        <x:v>Nilai sumber</x:v>
      </x:c>
      <x:c r="F8569" s="468" t="str">
        <x:v>13 September 2026 19.01 WIB</x:v>
      </x:c>
    </x:row>
    <x:row r="8570">
      <x:c r="A8570" s="468" t="str">
        <x:v>12</x:v>
      </x:c>
      <x:c r="B8570" s="468" t="str">
        <x:v>F7</x:v>
      </x:c>
      <x:c r="C8570" s="468"/>
      <x:c r="D8570" s="468" t="str">
        <x:v>6 sept</x:v>
      </x:c>
      <x:c r="E8570" s="468" t="str">
        <x:v>Nilai sumber</x:v>
      </x:c>
      <x:c r="F8570" s="468" t="str">
        <x:v>13 September 2026 19.01 WIB</x:v>
      </x:c>
    </x:row>
    <x:row r="8571">
      <x:c r="A8571" s="468" t="str">
        <x:v>12</x:v>
      </x:c>
      <x:c r="B8571" s="468" t="str">
        <x:v>H7</x:v>
      </x:c>
      <x:c r="C8571" s="468"/>
      <x:c r="D8571" s="468" t="n">
        <x:v>30000</x:v>
      </x:c>
      <x:c r="E8571" s="468" t="str">
        <x:v>Nilai sumber</x:v>
      </x:c>
      <x:c r="F8571" s="468" t="str">
        <x:v>13 September 2026 19.01 WIB</x:v>
      </x:c>
    </x:row>
    <x:row r="8572">
      <x:c r="A8572" s="468" t="str">
        <x:v>12</x:v>
      </x:c>
      <x:c r="B8572" s="468" t="str">
        <x:v>I7</x:v>
      </x:c>
      <x:c r="C8572" s="468"/>
      <x:c r="D8572" s="468" t="str">
        <x:v>Lunas</x:v>
      </x:c>
      <x:c r="E8572" s="468" t="str">
        <x:v>Nilai sumber</x:v>
      </x:c>
      <x:c r="F8572" s="468" t="str">
        <x:v>13 September 2026 19.01 WIB</x:v>
      </x:c>
    </x:row>
    <x:row r="8573">
      <x:c r="A8573" s="468" t="str">
        <x:v>12</x:v>
      </x:c>
      <x:c r="B8573" s="468" t="str">
        <x:v>J7</x:v>
      </x:c>
      <x:c r="C8573" s="468"/>
      <x:c r="D8573" s="468" t="str">
        <x:v>Uploaded</x:v>
      </x:c>
      <x:c r="E8573" s="468" t="str">
        <x:v>Nilai sumber</x:v>
      </x:c>
      <x:c r="F8573" s="468" t="str">
        <x:v>13 September 2026 19.01 WIB</x:v>
      </x:c>
    </x:row>
    <x:row r="8574">
      <x:c r="A8574" s="468" t="str">
        <x:v>12</x:v>
      </x:c>
      <x:c r="B8574" s="468" t="str">
        <x:v>K7</x:v>
      </x:c>
      <x:c r="C8574" s="468"/>
      <x:c r="D8574" s="468" t="str">
        <x:v>Uploaded</x:v>
      </x:c>
      <x:c r="E8574" s="468" t="str">
        <x:v>Nilai sumber</x:v>
      </x:c>
      <x:c r="F8574" s="468" t="str">
        <x:v>13 September 2026 19.01 WIB</x:v>
      </x:c>
    </x:row>
    <x:row r="8575">
      <x:c r="A8575" s="468" t="str">
        <x:v>12</x:v>
      </x:c>
      <x:c r="B8575" s="468" t="str">
        <x:v>L7</x:v>
      </x:c>
      <x:c r="C8575" s="468"/>
      <x:c r="D8575" s="468" t="str">
        <x:v>AMEL</x:v>
      </x:c>
      <x:c r="E8575" s="468" t="str">
        <x:v>Nilai sumber</x:v>
      </x:c>
      <x:c r="F8575" s="468" t="str">
        <x:v>13 September 2026 19.01 WIB</x:v>
      </x:c>
    </x:row>
    <x:row r="8576">
      <x:c r="A8576" s="468" t="str">
        <x:v>12</x:v>
      </x:c>
      <x:c r="B8576" s="468" t="str">
        <x:v>C8</x:v>
      </x:c>
      <x:c r="C8576" s="468"/>
      <x:c r="D8576" s="468" t="str">
        <x:v>widyaloka</x:v>
      </x:c>
      <x:c r="E8576" s="468" t="str">
        <x:v>Nilai sumber</x:v>
      </x:c>
      <x:c r="F8576" s="468" t="str">
        <x:v>13 September 2026 19.01 WIB</x:v>
      </x:c>
    </x:row>
    <x:row r="8577">
      <x:c r="A8577" s="468" t="str">
        <x:v>12</x:v>
      </x:c>
      <x:c r="B8577" s="468" t="str">
        <x:v>D8</x:v>
      </x:c>
      <x:c r="C8577" s="468"/>
      <x:c r="D8577" s="468" t="str">
        <x:v>Graduation</x:v>
      </x:c>
      <x:c r="E8577" s="468" t="str">
        <x:v>Nilai sumber</x:v>
      </x:c>
      <x:c r="F8577" s="468" t="str">
        <x:v>13 September 2026 19.01 WIB</x:v>
      </x:c>
    </x:row>
    <x:row r="8578">
      <x:c r="A8578" s="468" t="str">
        <x:v>12</x:v>
      </x:c>
      <x:c r="B8578" s="468" t="str">
        <x:v>F8</x:v>
      </x:c>
      <x:c r="C8578" s="468"/>
      <x:c r="D8578" s="468" t="str">
        <x:v>3 okt</x:v>
      </x:c>
      <x:c r="E8578" s="468" t="str">
        <x:v>Nilai sumber</x:v>
      </x:c>
      <x:c r="F8578" s="468" t="str">
        <x:v>13 September 2026 19.01 WIB</x:v>
      </x:c>
    </x:row>
    <x:row r="8579">
      <x:c r="A8579" s="468" t="str">
        <x:v>12</x:v>
      </x:c>
      <x:c r="B8579" s="468" t="str">
        <x:v>H8</x:v>
      </x:c>
      <x:c r="C8579" s="468"/>
      <x:c r="D8579" s="468" t="n">
        <x:v>100000</x:v>
      </x:c>
      <x:c r="E8579" s="468" t="str">
        <x:v>Nilai sumber</x:v>
      </x:c>
      <x:c r="F8579" s="468" t="str">
        <x:v>13 September 2026 19.01 WIB</x:v>
      </x:c>
    </x:row>
    <x:row r="8580">
      <x:c r="A8580" s="468" t="str">
        <x:v>12</x:v>
      </x:c>
      <x:c r="B8580" s="468" t="str">
        <x:v>I8</x:v>
      </x:c>
      <x:c r="C8580" s="468"/>
      <x:c r="D8580" s="468" t="str">
        <x:v>DP</x:v>
      </x:c>
      <x:c r="E8580" s="468" t="str">
        <x:v>Nilai sumber</x:v>
      </x:c>
      <x:c r="F8580" s="468" t="str">
        <x:v>13 September 2026 19.01 WIB</x:v>
      </x:c>
    </x:row>
    <x:row r="8581">
      <x:c r="A8581" s="468" t="str">
        <x:v>12</x:v>
      </x:c>
      <x:c r="B8581" s="468" t="str">
        <x:v>L8</x:v>
      </x:c>
      <x:c r="C8581" s="468"/>
      <x:c r="D8581" s="468" t="str">
        <x:v>AMEL</x:v>
      </x:c>
      <x:c r="E8581" s="468" t="str">
        <x:v>Nilai sumber</x:v>
      </x:c>
      <x:c r="F8581" s="468" t="str">
        <x:v>13 September 2026 19.01 WIB</x:v>
      </x:c>
    </x:row>
    <x:row r="8582">
      <x:c r="A8582" s="468" t="str">
        <x:v>12</x:v>
      </x:c>
      <x:c r="B8582" s="468" t="str">
        <x:v>C9</x:v>
      </x:c>
      <x:c r="C8582" s="468"/>
      <x:c r="D8582" s="468" t="str">
        <x:v>Umi</x:v>
      </x:c>
      <x:c r="E8582" s="468" t="str">
        <x:v>Nilai sumber</x:v>
      </x:c>
      <x:c r="F8582" s="468" t="str">
        <x:v>13 September 2026 19.01 WIB</x:v>
      </x:c>
    </x:row>
    <x:row r="8583">
      <x:c r="A8583" s="468" t="str">
        <x:v>12</x:v>
      </x:c>
      <x:c r="B8583" s="468" t="str">
        <x:v>D9</x:v>
      </x:c>
      <x:c r="C8583" s="468"/>
      <x:c r="D8583" s="468" t="str">
        <x:v>Large Group</x:v>
      </x:c>
      <x:c r="E8583" s="468" t="str">
        <x:v>Nilai sumber</x:v>
      </x:c>
      <x:c r="F8583" s="468" t="str">
        <x:v>13 September 2026 19.01 WIB</x:v>
      </x:c>
    </x:row>
    <x:row r="8584">
      <x:c r="A8584" s="468" t="str">
        <x:v>12</x:v>
      </x:c>
      <x:c r="B8584" s="468" t="str">
        <x:v>E9</x:v>
      </x:c>
      <x:c r="C8584" s="468"/>
      <x:c r="D8584" s="468" t="str">
        <x:v>ots</x:v>
      </x:c>
      <x:c r="E8584" s="468" t="str">
        <x:v>Nilai sumber</x:v>
      </x:c>
      <x:c r="F8584" s="468" t="str">
        <x:v>13 September 2026 19.01 WIB</x:v>
      </x:c>
    </x:row>
    <x:row r="8585">
      <x:c r="A8585" s="468" t="str">
        <x:v>12</x:v>
      </x:c>
      <x:c r="B8585" s="468" t="str">
        <x:v>F9</x:v>
      </x:c>
      <x:c r="C8585" s="468"/>
      <x:c r="D8585" s="468" t="str">
        <x:v>12 sept</x:v>
      </x:c>
      <x:c r="E8585" s="468" t="str">
        <x:v>Nilai sumber</x:v>
      </x:c>
      <x:c r="F8585" s="468" t="str">
        <x:v>13 September 2026 19.01 WIB</x:v>
      </x:c>
    </x:row>
    <x:row r="8586">
      <x:c r="A8586" s="468" t="str">
        <x:v>12</x:v>
      </x:c>
      <x:c r="B8586" s="468" t="str">
        <x:v>H9</x:v>
      </x:c>
      <x:c r="C8586" s="468"/>
      <x:c r="D8586" s="468" t="n">
        <x:v>250000</x:v>
      </x:c>
      <x:c r="E8586" s="468" t="str">
        <x:v>Nilai sumber</x:v>
      </x:c>
      <x:c r="F8586" s="468" t="str">
        <x:v>13 September 2026 19.01 WIB</x:v>
      </x:c>
    </x:row>
    <x:row r="8587">
      <x:c r="A8587" s="468" t="str">
        <x:v>12</x:v>
      </x:c>
      <x:c r="B8587" s="468" t="str">
        <x:v>I9</x:v>
      </x:c>
      <x:c r="C8587" s="468"/>
      <x:c r="D8587" s="468" t="str">
        <x:v>Lunas</x:v>
      </x:c>
      <x:c r="E8587" s="468" t="str">
        <x:v>Nilai sumber</x:v>
      </x:c>
      <x:c r="F8587" s="468" t="str">
        <x:v>13 September 2026 19.01 WIB</x:v>
      </x:c>
    </x:row>
    <x:row r="8588">
      <x:c r="A8588" s="468" t="str">
        <x:v>12</x:v>
      </x:c>
      <x:c r="B8588" s="468" t="str">
        <x:v>J9</x:v>
      </x:c>
      <x:c r="C8588" s="468"/>
      <x:c r="D8588" s="468" t="str">
        <x:v>Uploaded</x:v>
      </x:c>
      <x:c r="E8588" s="468" t="str">
        <x:v>Nilai sumber</x:v>
      </x:c>
      <x:c r="F8588" s="468" t="str">
        <x:v>13 September 2026 19.01 WIB</x:v>
      </x:c>
    </x:row>
    <x:row r="8589">
      <x:c r="A8589" s="468" t="str">
        <x:v>12</x:v>
      </x:c>
      <x:c r="B8589" s="468" t="str">
        <x:v>K9</x:v>
      </x:c>
      <x:c r="C8589" s="468"/>
      <x:c r="D8589" s="468" t="str">
        <x:v>Uploaded</x:v>
      </x:c>
      <x:c r="E8589" s="468" t="str">
        <x:v>Nilai sumber</x:v>
      </x:c>
      <x:c r="F8589" s="468" t="str">
        <x:v>13 September 2026 19.01 WIB</x:v>
      </x:c>
    </x:row>
    <x:row r="8590">
      <x:c r="A8590" s="468" t="str">
        <x:v>12</x:v>
      </x:c>
      <x:c r="B8590" s="468" t="str">
        <x:v>L9</x:v>
      </x:c>
      <x:c r="C8590" s="468"/>
      <x:c r="D8590" s="468" t="str">
        <x:v>AMEL</x:v>
      </x:c>
      <x:c r="E8590" s="468" t="str">
        <x:v>Nilai sumber</x:v>
      </x:c>
      <x:c r="F8590" s="468" t="str">
        <x:v>13 September 2026 19.01 WIB</x:v>
      </x:c>
    </x:row>
    <x:row r="8591">
      <x:c r="A8591" s="468" t="str">
        <x:v>12</x:v>
      </x:c>
      <x:c r="B8591" s="468" t="str">
        <x:v>M9</x:v>
      </x:c>
      <x:c r="C8591" s="468"/>
      <x:c r="D8591" s="468" t="str">
        <x:v>SAKA</x:v>
      </x:c>
      <x:c r="E8591" s="468" t="str">
        <x:v>Nilai sumber</x:v>
      </x:c>
      <x:c r="F8591" s="468" t="str">
        <x:v>13 September 2026 19.01 WIB</x:v>
      </x:c>
    </x:row>
    <x:row r="8592">
      <x:c r="A8592" s="468" t="str">
        <x:v>12</x:v>
      </x:c>
      <x:c r="B8592" s="468" t="str">
        <x:v>C10</x:v>
      </x:c>
      <x:c r="C8592" s="468"/>
      <x:c r="D8592" s="468" t="str">
        <x:v>Aghnia Amalia</x:v>
      </x:c>
      <x:c r="E8592" s="468" t="str">
        <x:v>Nilai sumber</x:v>
      </x:c>
      <x:c r="F8592" s="468" t="str">
        <x:v>13 September 2026 19.01 WIB</x:v>
      </x:c>
    </x:row>
    <x:row r="8593">
      <x:c r="A8593" s="468" t="str">
        <x:v>12</x:v>
      </x:c>
      <x:c r="B8593" s="468" t="str">
        <x:v>D10</x:v>
      </x:c>
      <x:c r="C8593" s="468"/>
      <x:c r="D8593" s="468" t="str">
        <x:v>Graduation</x:v>
      </x:c>
      <x:c r="E8593" s="468" t="str">
        <x:v>Nilai sumber</x:v>
      </x:c>
      <x:c r="F8593" s="468" t="str">
        <x:v>13 September 2026 19.01 WIB</x:v>
      </x:c>
    </x:row>
    <x:row r="8594">
      <x:c r="A8594" s="468" t="str">
        <x:v>12</x:v>
      </x:c>
      <x:c r="B8594" s="468" t="str">
        <x:v>F10</x:v>
      </x:c>
      <x:c r="C8594" s="468"/>
      <x:c r="D8594" s="468" t="str">
        <x:v>4 okt</x:v>
      </x:c>
      <x:c r="E8594" s="468" t="str">
        <x:v>Nilai sumber</x:v>
      </x:c>
      <x:c r="F8594" s="468" t="str">
        <x:v>13 September 2026 19.01 WIB</x:v>
      </x:c>
    </x:row>
    <x:row r="8595">
      <x:c r="A8595" s="468" t="str">
        <x:v>12</x:v>
      </x:c>
      <x:c r="B8595" s="468" t="str">
        <x:v>H10</x:v>
      </x:c>
      <x:c r="C8595" s="468"/>
      <x:c r="D8595" s="468" t="n">
        <x:v>100000</x:v>
      </x:c>
      <x:c r="E8595" s="468" t="str">
        <x:v>Nilai sumber</x:v>
      </x:c>
      <x:c r="F8595" s="468" t="str">
        <x:v>13 September 2026 19.01 WIB</x:v>
      </x:c>
    </x:row>
    <x:row r="8596">
      <x:c r="A8596" s="468" t="str">
        <x:v>12</x:v>
      </x:c>
      <x:c r="B8596" s="468" t="str">
        <x:v>I10</x:v>
      </x:c>
      <x:c r="C8596" s="468"/>
      <x:c r="D8596" s="468" t="str">
        <x:v>DP</x:v>
      </x:c>
      <x:c r="E8596" s="468" t="str">
        <x:v>Nilai sumber</x:v>
      </x:c>
      <x:c r="F8596" s="468" t="str">
        <x:v>13 September 2026 19.01 WIB</x:v>
      </x:c>
    </x:row>
    <x:row r="8597">
      <x:c r="A8597" s="468" t="str">
        <x:v>12</x:v>
      </x:c>
      <x:c r="B8597" s="468" t="str">
        <x:v>L10</x:v>
      </x:c>
      <x:c r="C8597" s="468"/>
      <x:c r="D8597" s="468" t="str">
        <x:v>AMEL</x:v>
      </x:c>
      <x:c r="E8597" s="468" t="str">
        <x:v>Nilai sumber</x:v>
      </x:c>
      <x:c r="F8597" s="468" t="str">
        <x:v>13 September 2026 19.01 WIB</x:v>
      </x:c>
    </x:row>
    <x:row r="8598">
      <x:c r="A8598" s="468" t="str">
        <x:v>12</x:v>
      </x:c>
      <x:c r="B8598" s="468" t="str">
        <x:v>C11</x:v>
      </x:c>
      <x:c r="C8598" s="468"/>
      <x:c r="D8598" s="468" t="str">
        <x:v>AM. Yulia Mutmainah</x:v>
      </x:c>
      <x:c r="E8598" s="468" t="str">
        <x:v>Nilai sumber</x:v>
      </x:c>
      <x:c r="F8598" s="468" t="str">
        <x:v>13 September 2026 19.01 WIB</x:v>
      </x:c>
    </x:row>
    <x:row r="8599">
      <x:c r="A8599" s="468" t="str">
        <x:v>12</x:v>
      </x:c>
      <x:c r="B8599" s="468" t="str">
        <x:v>D11</x:v>
      </x:c>
      <x:c r="C8599" s="468"/>
      <x:c r="D8599" s="468" t="str">
        <x:v>Graduation</x:v>
      </x:c>
      <x:c r="E8599" s="468" t="str">
        <x:v>Nilai sumber</x:v>
      </x:c>
      <x:c r="F8599" s="468" t="str">
        <x:v>13 September 2026 19.01 WIB</x:v>
      </x:c>
    </x:row>
    <x:row r="8600">
      <x:c r="A8600" s="468" t="str">
        <x:v>12</x:v>
      </x:c>
      <x:c r="B8600" s="468" t="str">
        <x:v>F11</x:v>
      </x:c>
      <x:c r="C8600" s="468"/>
      <x:c r="D8600" s="468" t="str">
        <x:v>22 okt</x:v>
      </x:c>
      <x:c r="E8600" s="468" t="str">
        <x:v>Nilai sumber</x:v>
      </x:c>
      <x:c r="F8600" s="468" t="str">
        <x:v>13 September 2026 19.01 WIB</x:v>
      </x:c>
    </x:row>
    <x:row r="8601">
      <x:c r="A8601" s="468" t="str">
        <x:v>12</x:v>
      </x:c>
      <x:c r="B8601" s="468" t="str">
        <x:v>H11</x:v>
      </x:c>
      <x:c r="C8601" s="468"/>
      <x:c r="D8601" s="468" t="n">
        <x:v>100000</x:v>
      </x:c>
      <x:c r="E8601" s="468" t="str">
        <x:v>Nilai sumber</x:v>
      </x:c>
      <x:c r="F8601" s="468" t="str">
        <x:v>13 September 2026 19.01 WIB</x:v>
      </x:c>
    </x:row>
    <x:row r="8602">
      <x:c r="A8602" s="468" t="str">
        <x:v>12</x:v>
      </x:c>
      <x:c r="B8602" s="468" t="str">
        <x:v>I11</x:v>
      </x:c>
      <x:c r="C8602" s="468"/>
      <x:c r="D8602" s="468" t="str">
        <x:v>DP</x:v>
      </x:c>
      <x:c r="E8602" s="468" t="str">
        <x:v>Nilai sumber</x:v>
      </x:c>
      <x:c r="F8602" s="468" t="str">
        <x:v>13 September 2026 19.01 WIB</x:v>
      </x:c>
    </x:row>
    <x:row r="8603">
      <x:c r="A8603" s="468" t="str">
        <x:v>12</x:v>
      </x:c>
      <x:c r="B8603" s="468" t="str">
        <x:v>L11</x:v>
      </x:c>
      <x:c r="C8603" s="468"/>
      <x:c r="D8603" s="468" t="str">
        <x:v>AMEL</x:v>
      </x:c>
      <x:c r="E8603" s="468" t="str">
        <x:v>Nilai sumber</x:v>
      </x:c>
      <x:c r="F8603" s="468" t="str">
        <x:v>13 September 2026 19.01 WIB</x:v>
      </x:c>
    </x:row>
    <x:row r="8604">
      <x:c r="A8604" s="468" t="str">
        <x:v>12</x:v>
      </x:c>
      <x:c r="B8604" s="468" t="str">
        <x:v>C12</x:v>
      </x:c>
      <x:c r="C8604" s="468"/>
      <x:c r="D8604" s="468" t="str">
        <x:v>Batik Adipati</x:v>
      </x:c>
      <x:c r="E8604" s="468" t="str">
        <x:v>Nilai sumber</x:v>
      </x:c>
      <x:c r="F8604" s="468" t="str">
        <x:v>13 September 2026 19.01 WIB</x:v>
      </x:c>
    </x:row>
    <x:row r="8605">
      <x:c r="A8605" s="468" t="str">
        <x:v>12</x:v>
      </x:c>
      <x:c r="B8605" s="468" t="str">
        <x:v>D12</x:v>
      </x:c>
      <x:c r="C8605" s="468"/>
      <x:c r="D8605" s="468" t="str">
        <x:v>Studio Rent</x:v>
      </x:c>
      <x:c r="E8605" s="468" t="str">
        <x:v>Nilai sumber</x:v>
      </x:c>
      <x:c r="F8605" s="468" t="str">
        <x:v>13 September 2026 19.01 WIB</x:v>
      </x:c>
    </x:row>
    <x:row r="8606">
      <x:c r="A8606" s="468" t="str">
        <x:v>12</x:v>
      </x:c>
      <x:c r="B8606" s="468" t="str">
        <x:v>F12</x:v>
      </x:c>
      <x:c r="C8606" s="468"/>
      <x:c r="D8606" s="468" t="str">
        <x:v>12 sept</x:v>
      </x:c>
      <x:c r="E8606" s="468" t="str">
        <x:v>Nilai sumber</x:v>
      </x:c>
      <x:c r="F8606" s="468" t="str">
        <x:v>13 September 2026 19.01 WIB</x:v>
      </x:c>
    </x:row>
    <x:row r="8607">
      <x:c r="A8607" s="468" t="str">
        <x:v>12</x:v>
      </x:c>
      <x:c r="B8607" s="468" t="str">
        <x:v>H12</x:v>
      </x:c>
      <x:c r="C8607" s="468"/>
      <x:c r="D8607" s="468" t="n">
        <x:v>400000</x:v>
      </x:c>
      <x:c r="E8607" s="468" t="str">
        <x:v>Nilai sumber</x:v>
      </x:c>
      <x:c r="F8607" s="468" t="str">
        <x:v>13 September 2026 19.01 WIB</x:v>
      </x:c>
    </x:row>
    <x:row r="8608">
      <x:c r="A8608" s="468" t="str">
        <x:v>12</x:v>
      </x:c>
      <x:c r="B8608" s="468" t="str">
        <x:v>I12</x:v>
      </x:c>
      <x:c r="C8608" s="468"/>
      <x:c r="D8608" s="468" t="str">
        <x:v>Lunas</x:v>
      </x:c>
      <x:c r="E8608" s="468" t="str">
        <x:v>Nilai sumber</x:v>
      </x:c>
      <x:c r="F8608" s="468" t="str">
        <x:v>13 September 2026 19.01 WIB</x:v>
      </x:c>
    </x:row>
    <x:row r="8609">
      <x:c r="A8609" s="468" t="str">
        <x:v>12</x:v>
      </x:c>
      <x:c r="B8609" s="468" t="str">
        <x:v>J12</x:v>
      </x:c>
      <x:c r="C8609" s="468"/>
      <x:c r="D8609" s="468" t="str">
        <x:v>-</x:v>
      </x:c>
      <x:c r="E8609" s="468" t="str">
        <x:v>Nilai sumber</x:v>
      </x:c>
      <x:c r="F8609" s="468" t="str">
        <x:v>13 September 2026 19.01 WIB</x:v>
      </x:c>
    </x:row>
    <x:row r="8610">
      <x:c r="A8610" s="468" t="str">
        <x:v>12</x:v>
      </x:c>
      <x:c r="B8610" s="468" t="str">
        <x:v>K12</x:v>
      </x:c>
      <x:c r="C8610" s="468"/>
      <x:c r="D8610" s="468" t="str">
        <x:v>-</x:v>
      </x:c>
      <x:c r="E8610" s="468" t="str">
        <x:v>Nilai sumber</x:v>
      </x:c>
      <x:c r="F8610" s="468" t="str">
        <x:v>13 September 2026 19.01 WIB</x:v>
      </x:c>
    </x:row>
    <x:row r="8611">
      <x:c r="A8611" s="468" t="str">
        <x:v>12</x:v>
      </x:c>
      <x:c r="B8611" s="468" t="str">
        <x:v>L12</x:v>
      </x:c>
      <x:c r="C8611" s="468"/>
      <x:c r="D8611" s="468" t="str">
        <x:v>AMEL</x:v>
      </x:c>
      <x:c r="E8611" s="468" t="str">
        <x:v>Nilai sumber</x:v>
      </x:c>
      <x:c r="F8611" s="468" t="str">
        <x:v>13 September 2026 19.01 WIB</x:v>
      </x:c>
    </x:row>
    <x:row r="8612">
      <x:c r="A8612" s="468" t="str">
        <x:v>12</x:v>
      </x:c>
      <x:c r="B8612" s="468" t="str">
        <x:v>C13</x:v>
      </x:c>
      <x:c r="C8612" s="468"/>
      <x:c r="D8612" s="468" t="str">
        <x:v>Nopen</x:v>
      </x:c>
      <x:c r="E8612" s="468" t="str">
        <x:v>Nilai sumber</x:v>
      </x:c>
      <x:c r="F8612" s="468" t="str">
        <x:v>13 September 2026 19.01 WIB</x:v>
      </x:c>
    </x:row>
    <x:row r="8613">
      <x:c r="A8613" s="468" t="str">
        <x:v>12</x:v>
      </x:c>
      <x:c r="B8613" s="468" t="str">
        <x:v>D13</x:v>
      </x:c>
      <x:c r="C8613" s="468"/>
      <x:c r="D8613" s="468" t="str">
        <x:v>Large Group</x:v>
      </x:c>
      <x:c r="E8613" s="468" t="str">
        <x:v>Nilai sumber</x:v>
      </x:c>
      <x:c r="F8613" s="468" t="str">
        <x:v>13 September 2026 19.01 WIB</x:v>
      </x:c>
    </x:row>
    <x:row r="8614">
      <x:c r="A8614" s="468" t="str">
        <x:v>12</x:v>
      </x:c>
      <x:c r="B8614" s="468" t="str">
        <x:v>F13</x:v>
      </x:c>
      <x:c r="C8614" s="468"/>
      <x:c r="D8614" s="468" t="str">
        <x:v>13 sept</x:v>
      </x:c>
      <x:c r="E8614" s="468" t="str">
        <x:v>Nilai sumber</x:v>
      </x:c>
      <x:c r="F8614" s="468" t="str">
        <x:v>13 September 2026 19.01 WIB</x:v>
      </x:c>
    </x:row>
    <x:row r="8615">
      <x:c r="A8615" s="468" t="str">
        <x:v>12</x:v>
      </x:c>
      <x:c r="B8615" s="468" t="str">
        <x:v>H13</x:v>
      </x:c>
      <x:c r="C8615" s="468"/>
      <x:c r="D8615" s="468" t="n">
        <x:v>100000</x:v>
      </x:c>
      <x:c r="E8615" s="468" t="str">
        <x:v>Nilai sumber</x:v>
      </x:c>
      <x:c r="F8615" s="468" t="str">
        <x:v>13 September 2026 19.01 WIB</x:v>
      </x:c>
    </x:row>
    <x:row r="8616">
      <x:c r="A8616" s="468" t="str">
        <x:v>12</x:v>
      </x:c>
      <x:c r="B8616" s="468" t="str">
        <x:v>I13</x:v>
      </x:c>
      <x:c r="C8616" s="468"/>
      <x:c r="D8616" s="468" t="str">
        <x:v>DP</x:v>
      </x:c>
      <x:c r="E8616" s="468" t="str">
        <x:v>Nilai sumber</x:v>
      </x:c>
      <x:c r="F8616" s="468" t="str">
        <x:v>13 September 2026 19.01 WIB</x:v>
      </x:c>
    </x:row>
    <x:row r="8617">
      <x:c r="A8617" s="468" t="str">
        <x:v>12</x:v>
      </x:c>
      <x:c r="B8617" s="468" t="str">
        <x:v>L13</x:v>
      </x:c>
      <x:c r="C8617" s="468"/>
      <x:c r="D8617" s="468" t="str">
        <x:v>AMEL</x:v>
      </x:c>
      <x:c r="E8617" s="468" t="str">
        <x:v>Nilai sumber</x:v>
      </x:c>
      <x:c r="F8617" s="468" t="str">
        <x:v>13 September 2026 19.01 WIB</x:v>
      </x:c>
    </x:row>
    <x:row r="8618">
      <x:c r="A8618" s="468" t="str">
        <x:v>12</x:v>
      </x:c>
      <x:c r="B8618" s="468" t="str">
        <x:v>C14</x:v>
      </x:c>
      <x:c r="C8618" s="468"/>
      <x:c r="D8618" s="468" t="str">
        <x:v>Shelly Ayu Safitri</x:v>
      </x:c>
      <x:c r="E8618" s="468" t="str">
        <x:v>Nilai sumber</x:v>
      </x:c>
      <x:c r="F8618" s="468" t="str">
        <x:v>13 September 2026 19.01 WIB</x:v>
      </x:c>
    </x:row>
    <x:row r="8619">
      <x:c r="A8619" s="468" t="str">
        <x:v>12</x:v>
      </x:c>
      <x:c r="B8619" s="468" t="str">
        <x:v>D14</x:v>
      </x:c>
      <x:c r="C8619" s="468"/>
      <x:c r="D8619" s="468" t="str">
        <x:v>Family A</x:v>
      </x:c>
      <x:c r="E8619" s="468" t="str">
        <x:v>Nilai sumber</x:v>
      </x:c>
      <x:c r="F8619" s="468" t="str">
        <x:v>13 September 2026 19.01 WIB</x:v>
      </x:c>
    </x:row>
    <x:row r="8620">
      <x:c r="A8620" s="468" t="str">
        <x:v>12</x:v>
      </x:c>
      <x:c r="B8620" s="468" t="str">
        <x:v>F14</x:v>
      </x:c>
      <x:c r="C8620" s="468"/>
      <x:c r="D8620" s="468" t="str">
        <x:v>12 sept</x:v>
      </x:c>
      <x:c r="E8620" s="468" t="str">
        <x:v>Nilai sumber</x:v>
      </x:c>
      <x:c r="F8620" s="468" t="str">
        <x:v>13 September 2026 19.01 WIB</x:v>
      </x:c>
    </x:row>
    <x:row r="8621">
      <x:c r="A8621" s="468" t="str">
        <x:v>12</x:v>
      </x:c>
      <x:c r="B8621" s="468" t="str">
        <x:v>H14</x:v>
      </x:c>
      <x:c r="C8621" s="468"/>
      <x:c r="D8621" s="468" t="n">
        <x:v>100000</x:v>
      </x:c>
      <x:c r="E8621" s="468" t="str">
        <x:v>Nilai sumber</x:v>
      </x:c>
      <x:c r="F8621" s="468" t="str">
        <x:v>13 September 2026 19.01 WIB</x:v>
      </x:c>
    </x:row>
    <x:row r="8622">
      <x:c r="A8622" s="468" t="str">
        <x:v>12</x:v>
      </x:c>
      <x:c r="B8622" s="468" t="str">
        <x:v>I14</x:v>
      </x:c>
      <x:c r="C8622" s="468"/>
      <x:c r="D8622" s="468" t="str">
        <x:v>Lunas</x:v>
      </x:c>
      <x:c r="E8622" s="468" t="str">
        <x:v>Nilai sumber</x:v>
      </x:c>
      <x:c r="F8622" s="468" t="str">
        <x:v>13 September 2026 19.01 WIB</x:v>
      </x:c>
    </x:row>
    <x:row r="8623">
      <x:c r="A8623" s="468" t="str">
        <x:v>12</x:v>
      </x:c>
      <x:c r="B8623" s="468" t="str">
        <x:v>J14</x:v>
      </x:c>
      <x:c r="C8623" s="468"/>
      <x:c r="D8623" s="468" t="str">
        <x:v>Uploaded</x:v>
      </x:c>
      <x:c r="E8623" s="468" t="str">
        <x:v>Nilai sumber</x:v>
      </x:c>
      <x:c r="F8623" s="468" t="str">
        <x:v>13 September 2026 19.01 WIB</x:v>
      </x:c>
    </x:row>
    <x:row r="8624">
      <x:c r="A8624" s="468" t="str">
        <x:v>12</x:v>
      </x:c>
      <x:c r="B8624" s="468" t="str">
        <x:v>K14</x:v>
      </x:c>
      <x:c r="C8624" s="468"/>
      <x:c r="D8624" s="468" t="str">
        <x:v>Pending</x:v>
      </x:c>
      <x:c r="E8624" s="468" t="str">
        <x:v>Nilai sumber</x:v>
      </x:c>
      <x:c r="F8624" s="468" t="str">
        <x:v>13 September 2026 19.01 WIB</x:v>
      </x:c>
    </x:row>
    <x:row r="8625">
      <x:c r="A8625" s="468" t="str">
        <x:v>12</x:v>
      </x:c>
      <x:c r="B8625" s="468" t="str">
        <x:v>L14</x:v>
      </x:c>
      <x:c r="C8625" s="468"/>
      <x:c r="D8625" s="468" t="str">
        <x:v>AMEL</x:v>
      </x:c>
      <x:c r="E8625" s="468" t="str">
        <x:v>Nilai sumber</x:v>
      </x:c>
      <x:c r="F8625" s="468" t="str">
        <x:v>13 September 2026 19.01 WIB</x:v>
      </x:c>
    </x:row>
    <x:row r="8626">
      <x:c r="A8626" s="468" t="str">
        <x:v>12</x:v>
      </x:c>
      <x:c r="B8626" s="468" t="str">
        <x:v>M14</x:v>
      </x:c>
      <x:c r="C8626" s="468"/>
      <x:c r="D8626" s="468" t="str">
        <x:v>SAKA</x:v>
      </x:c>
      <x:c r="E8626" s="468" t="str">
        <x:v>Nilai sumber</x:v>
      </x:c>
      <x:c r="F8626" s="468" t="str">
        <x:v>13 September 2026 19.01 WIB</x:v>
      </x:c>
    </x:row>
    <x:row r="8627">
      <x:c r="A8627" s="468" t="str">
        <x:v>12</x:v>
      </x:c>
      <x:c r="B8627" s="468" t="str">
        <x:v>C15</x:v>
      </x:c>
      <x:c r="C8627" s="468"/>
      <x:c r="D8627" s="468" t="str">
        <x:v>N. A. Salsabila</x:v>
      </x:c>
      <x:c r="E8627" s="468" t="str">
        <x:v>Nilai sumber</x:v>
      </x:c>
      <x:c r="F8627" s="468" t="str">
        <x:v>13 September 2026 19.01 WIB</x:v>
      </x:c>
    </x:row>
    <x:row r="8628">
      <x:c r="A8628" s="468" t="str">
        <x:v>12</x:v>
      </x:c>
      <x:c r="B8628" s="468" t="str">
        <x:v>D15</x:v>
      </x:c>
      <x:c r="C8628" s="468"/>
      <x:c r="D8628" s="468" t="str">
        <x:v>Graduation</x:v>
      </x:c>
      <x:c r="E8628" s="468" t="str">
        <x:v>Nilai sumber</x:v>
      </x:c>
      <x:c r="F8628" s="468" t="str">
        <x:v>13 September 2026 19.01 WIB</x:v>
      </x:c>
    </x:row>
    <x:row r="8629">
      <x:c r="A8629" s="468" t="str">
        <x:v>12</x:v>
      </x:c>
      <x:c r="B8629" s="468" t="str">
        <x:v>F15</x:v>
      </x:c>
      <x:c r="C8629" s="468"/>
      <x:c r="D8629" s="468" t="str">
        <x:v>3 okt</x:v>
      </x:c>
      <x:c r="E8629" s="468" t="str">
        <x:v>Nilai sumber</x:v>
      </x:c>
      <x:c r="F8629" s="468" t="str">
        <x:v>13 September 2026 19.01 WIB</x:v>
      </x:c>
    </x:row>
    <x:row r="8630">
      <x:c r="A8630" s="468" t="str">
        <x:v>12</x:v>
      </x:c>
      <x:c r="B8630" s="468" t="str">
        <x:v>H15</x:v>
      </x:c>
      <x:c r="C8630" s="468"/>
      <x:c r="D8630" s="468" t="n">
        <x:v>100000</x:v>
      </x:c>
      <x:c r="E8630" s="468" t="str">
        <x:v>Nilai sumber</x:v>
      </x:c>
      <x:c r="F8630" s="468" t="str">
        <x:v>13 September 2026 19.01 WIB</x:v>
      </x:c>
    </x:row>
    <x:row r="8631">
      <x:c r="A8631" s="468" t="str">
        <x:v>12</x:v>
      </x:c>
      <x:c r="B8631" s="468" t="str">
        <x:v>I15</x:v>
      </x:c>
      <x:c r="C8631" s="468"/>
      <x:c r="D8631" s="468" t="str">
        <x:v>DP</x:v>
      </x:c>
      <x:c r="E8631" s="468" t="str">
        <x:v>Nilai sumber</x:v>
      </x:c>
      <x:c r="F8631" s="468" t="str">
        <x:v>13 September 2026 19.01 WIB</x:v>
      </x:c>
    </x:row>
    <x:row r="8632">
      <x:c r="A8632" s="468" t="str">
        <x:v>12</x:v>
      </x:c>
      <x:c r="B8632" s="468" t="str">
        <x:v>L15</x:v>
      </x:c>
      <x:c r="C8632" s="468"/>
      <x:c r="D8632" s="468" t="str">
        <x:v>AMEL</x:v>
      </x:c>
      <x:c r="E8632" s="468" t="str">
        <x:v>Nilai sumber</x:v>
      </x:c>
      <x:c r="F8632" s="468" t="str">
        <x:v>13 September 2026 19.01 WIB</x:v>
      </x:c>
    </x:row>
    <x:row r="8633">
      <x:c r="A8633" s="468" t="str">
        <x:v>12</x:v>
      </x:c>
      <x:c r="B8633" s="468" t="str">
        <x:v>C16</x:v>
      </x:c>
      <x:c r="C8633" s="468"/>
      <x:c r="D8633" s="468" t="str">
        <x:v>Maysila</x:v>
      </x:c>
      <x:c r="E8633" s="468" t="str">
        <x:v>Nilai sumber</x:v>
      </x:c>
      <x:c r="F8633" s="468" t="str">
        <x:v>13 September 2026 19.01 WIB</x:v>
      </x:c>
    </x:row>
    <x:row r="8634">
      <x:c r="A8634" s="468" t="str">
        <x:v>12</x:v>
      </x:c>
      <x:c r="B8634" s="468" t="str">
        <x:v>D16</x:v>
      </x:c>
      <x:c r="C8634" s="468"/>
      <x:c r="D8634" s="468" t="str">
        <x:v>Large Group</x:v>
      </x:c>
      <x:c r="E8634" s="468" t="str">
        <x:v>Nilai sumber</x:v>
      </x:c>
      <x:c r="F8634" s="468" t="str">
        <x:v>13 September 2026 19.01 WIB</x:v>
      </x:c>
    </x:row>
    <x:row r="8635">
      <x:c r="A8635" s="468" t="str">
        <x:v>12</x:v>
      </x:c>
      <x:c r="B8635" s="468" t="str">
        <x:v>F16</x:v>
      </x:c>
      <x:c r="C8635" s="468"/>
      <x:c r="D8635" s="468" t="str">
        <x:v>2026-09-12 00:00:00</x:v>
      </x:c>
      <x:c r="E8635" s="468" t="str">
        <x:v>Nilai sumber</x:v>
      </x:c>
      <x:c r="F8635" s="468" t="str">
        <x:v>13 September 2026 19.01 WIB</x:v>
      </x:c>
    </x:row>
    <x:row r="8636">
      <x:c r="A8636" s="468" t="str">
        <x:v>12</x:v>
      </x:c>
      <x:c r="B8636" s="468" t="str">
        <x:v>G16</x:v>
      </x:c>
      <x:c r="C8636" s="468"/>
      <x:c r="D8636" s="468" t="n">
        <x:v>125000</x:v>
      </x:c>
      <x:c r="E8636" s="468" t="str">
        <x:v>Nilai sumber</x:v>
      </x:c>
      <x:c r="F8636" s="468" t="str">
        <x:v>13 September 2026 19.01 WIB</x:v>
      </x:c>
    </x:row>
    <x:row r="8637">
      <x:c r="A8637" s="468" t="str">
        <x:v>12</x:v>
      </x:c>
      <x:c r="B8637" s="468" t="str">
        <x:v>I16</x:v>
      </x:c>
      <x:c r="C8637" s="468"/>
      <x:c r="D8637" s="468" t="str">
        <x:v>Lunas</x:v>
      </x:c>
      <x:c r="E8637" s="468" t="str">
        <x:v>Nilai sumber</x:v>
      </x:c>
      <x:c r="F8637" s="468" t="str">
        <x:v>13 September 2026 19.01 WIB</x:v>
      </x:c>
    </x:row>
    <x:row r="8638">
      <x:c r="A8638" s="468" t="str">
        <x:v>12</x:v>
      </x:c>
      <x:c r="B8638" s="468" t="str">
        <x:v>J16</x:v>
      </x:c>
      <x:c r="C8638" s="468"/>
      <x:c r="D8638" s="468" t="str">
        <x:v>Uploaded</x:v>
      </x:c>
      <x:c r="E8638" s="468" t="str">
        <x:v>Nilai sumber</x:v>
      </x:c>
      <x:c r="F8638" s="468" t="str">
        <x:v>13 September 2026 19.01 WIB</x:v>
      </x:c>
    </x:row>
    <x:row r="8639">
      <x:c r="A8639" s="468" t="str">
        <x:v>12</x:v>
      </x:c>
      <x:c r="B8639" s="468" t="str">
        <x:v>K16</x:v>
      </x:c>
      <x:c r="C8639" s="468"/>
      <x:c r="D8639" s="468" t="str">
        <x:v>Pending</x:v>
      </x:c>
      <x:c r="E8639" s="468" t="str">
        <x:v>Nilai sumber</x:v>
      </x:c>
      <x:c r="F8639" s="468" t="str">
        <x:v>13 September 2026 19.01 WIB</x:v>
      </x:c>
    </x:row>
    <x:row r="8640">
      <x:c r="A8640" s="468" t="str">
        <x:v>12</x:v>
      </x:c>
      <x:c r="B8640" s="468" t="str">
        <x:v>L16</x:v>
      </x:c>
      <x:c r="C8640" s="468"/>
      <x:c r="D8640" s="468" t="str">
        <x:v>INDAH</x:v>
      </x:c>
      <x:c r="E8640" s="468" t="str">
        <x:v>Nilai sumber</x:v>
      </x:c>
      <x:c r="F8640" s="468" t="str">
        <x:v>13 September 2026 19.01 WIB</x:v>
      </x:c>
    </x:row>
    <x:row r="8641">
      <x:c r="A8641" s="468" t="str">
        <x:v>12</x:v>
      </x:c>
      <x:c r="B8641" s="468" t="str">
        <x:v>M16</x:v>
      </x:c>
      <x:c r="C8641" s="468"/>
      <x:c r="D8641" s="468" t="str">
        <x:v>SAKA</x:v>
      </x:c>
      <x:c r="E8641" s="468" t="str">
        <x:v>Nilai sumber</x:v>
      </x:c>
      <x:c r="F8641" s="468" t="str">
        <x:v>13 September 2026 19.01 WIB</x:v>
      </x:c>
    </x:row>
    <x:row r="8642">
      <x:c r="A8642" s="468" t="str">
        <x:v>12</x:v>
      </x:c>
      <x:c r="B8642" s="468" t="str">
        <x:v>C17</x:v>
      </x:c>
      <x:c r="C8642" s="468"/>
      <x:c r="D8642" s="468" t="str">
        <x:v>Kanna</x:v>
      </x:c>
      <x:c r="E8642" s="468" t="str">
        <x:v>Nilai sumber</x:v>
      </x:c>
      <x:c r="F8642" s="468" t="str">
        <x:v>13 September 2026 19.01 WIB</x:v>
      </x:c>
    </x:row>
    <x:row r="8643">
      <x:c r="A8643" s="468" t="str">
        <x:v>12</x:v>
      </x:c>
      <x:c r="B8643" s="468" t="str">
        <x:v>D17</x:v>
      </x:c>
      <x:c r="C8643" s="468"/>
      <x:c r="D8643" s="468" t="str">
        <x:v>Large Group</x:v>
      </x:c>
      <x:c r="E8643" s="468" t="str">
        <x:v>Nilai sumber</x:v>
      </x:c>
      <x:c r="F8643" s="468" t="str">
        <x:v>13 September 2026 19.01 WIB</x:v>
      </x:c>
    </x:row>
    <x:row r="8644">
      <x:c r="A8644" s="468" t="str">
        <x:v>12</x:v>
      </x:c>
      <x:c r="B8644" s="468" t="str">
        <x:v>F17</x:v>
      </x:c>
      <x:c r="C8644" s="468"/>
      <x:c r="D8644" s="468" t="str">
        <x:v>2026-09-12 00:00:00</x:v>
      </x:c>
      <x:c r="E8644" s="468" t="str">
        <x:v>Nilai sumber</x:v>
      </x:c>
      <x:c r="F8644" s="468" t="str">
        <x:v>13 September 2026 19.01 WIB</x:v>
      </x:c>
    </x:row>
    <x:row r="8645">
      <x:c r="A8645" s="468" t="str">
        <x:v>12</x:v>
      </x:c>
      <x:c r="B8645" s="468" t="str">
        <x:v>H17</x:v>
      </x:c>
      <x:c r="C8645" s="468"/>
      <x:c r="D8645" s="468" t="n">
        <x:v>75000</x:v>
      </x:c>
      <x:c r="E8645" s="468" t="str">
        <x:v>Nilai sumber</x:v>
      </x:c>
      <x:c r="F8645" s="468" t="str">
        <x:v>13 September 2026 19.01 WIB</x:v>
      </x:c>
    </x:row>
    <x:row r="8646">
      <x:c r="A8646" s="468" t="str">
        <x:v>12</x:v>
      </x:c>
      <x:c r="B8646" s="468" t="str">
        <x:v>I17</x:v>
      </x:c>
      <x:c r="C8646" s="468"/>
      <x:c r="D8646" s="468" t="str">
        <x:v>Lunas</x:v>
      </x:c>
      <x:c r="E8646" s="468" t="str">
        <x:v>Nilai sumber</x:v>
      </x:c>
      <x:c r="F8646" s="468" t="str">
        <x:v>13 September 2026 19.01 WIB</x:v>
      </x:c>
    </x:row>
    <x:row r="8647">
      <x:c r="A8647" s="468" t="str">
        <x:v>12</x:v>
      </x:c>
      <x:c r="B8647" s="468" t="str">
        <x:v>J17</x:v>
      </x:c>
      <x:c r="C8647" s="468"/>
      <x:c r="D8647" s="468" t="str">
        <x:v>Uploaded</x:v>
      </x:c>
      <x:c r="E8647" s="468" t="str">
        <x:v>Nilai sumber</x:v>
      </x:c>
      <x:c r="F8647" s="468" t="str">
        <x:v>13 September 2026 19.01 WIB</x:v>
      </x:c>
    </x:row>
    <x:row r="8648">
      <x:c r="A8648" s="468" t="str">
        <x:v>12</x:v>
      </x:c>
      <x:c r="B8648" s="468" t="str">
        <x:v>K17</x:v>
      </x:c>
      <x:c r="C8648" s="468"/>
      <x:c r="D8648" s="468" t="str">
        <x:v>Uploaded</x:v>
      </x:c>
      <x:c r="E8648" s="468" t="str">
        <x:v>Nilai sumber</x:v>
      </x:c>
      <x:c r="F8648" s="468" t="str">
        <x:v>13 September 2026 19.01 WIB</x:v>
      </x:c>
    </x:row>
    <x:row r="8649">
      <x:c r="A8649" s="468" t="str">
        <x:v>12</x:v>
      </x:c>
      <x:c r="B8649" s="468" t="str">
        <x:v>L17</x:v>
      </x:c>
      <x:c r="C8649" s="468"/>
      <x:c r="D8649" s="468" t="str">
        <x:v>INDAH</x:v>
      </x:c>
      <x:c r="E8649" s="468" t="str">
        <x:v>Nilai sumber</x:v>
      </x:c>
      <x:c r="F8649" s="468" t="str">
        <x:v>13 September 2026 19.01 WIB</x:v>
      </x:c>
    </x:row>
    <x:row r="8650">
      <x:c r="A8650" s="468" t="str">
        <x:v>12</x:v>
      </x:c>
      <x:c r="B8650" s="468" t="str">
        <x:v>M17</x:v>
      </x:c>
      <x:c r="C8650" s="468"/>
      <x:c r="D8650" s="468" t="str">
        <x:v>SAKA</x:v>
      </x:c>
      <x:c r="E8650" s="468" t="str">
        <x:v>Nilai sumber</x:v>
      </x:c>
      <x:c r="F8650" s="468" t="str">
        <x:v>13 September 2026 19.01 WIB</x:v>
      </x:c>
    </x:row>
    <x:row r="8651">
      <x:c r="A8651" s="468" t="str">
        <x:v>12</x:v>
      </x:c>
      <x:c r="B8651" s="468" t="str">
        <x:v>C18</x:v>
      </x:c>
      <x:c r="C8651" s="468"/>
      <x:c r="D8651" s="468" t="str">
        <x:v>KKN Desa Mlaya</x:v>
      </x:c>
      <x:c r="E8651" s="468" t="str">
        <x:v>Nilai sumber</x:v>
      </x:c>
      <x:c r="F8651" s="468" t="str">
        <x:v>13 September 2026 19.01 WIB</x:v>
      </x:c>
    </x:row>
    <x:row r="8652">
      <x:c r="A8652" s="468" t="str">
        <x:v>12</x:v>
      </x:c>
      <x:c r="B8652" s="468" t="str">
        <x:v>D18</x:v>
      </x:c>
      <x:c r="C8652" s="468"/>
      <x:c r="D8652" s="468" t="str">
        <x:v>Large Group</x:v>
      </x:c>
      <x:c r="E8652" s="468" t="str">
        <x:v>Nilai sumber</x:v>
      </x:c>
      <x:c r="F8652" s="468" t="str">
        <x:v>13 September 2026 19.01 WIB</x:v>
      </x:c>
    </x:row>
    <x:row r="8653">
      <x:c r="A8653" s="468" t="str">
        <x:v>12</x:v>
      </x:c>
      <x:c r="B8653" s="468" t="str">
        <x:v>F18</x:v>
      </x:c>
      <x:c r="C8653" s="468"/>
      <x:c r="D8653" s="468" t="str">
        <x:v>2026-09-12 00:00:00</x:v>
      </x:c>
      <x:c r="E8653" s="468" t="str">
        <x:v>Nilai sumber</x:v>
      </x:c>
      <x:c r="F8653" s="468" t="str">
        <x:v>13 September 2026 19.01 WIB</x:v>
      </x:c>
    </x:row>
    <x:row r="8654">
      <x:c r="A8654" s="468" t="str">
        <x:v>12</x:v>
      </x:c>
      <x:c r="B8654" s="468" t="str">
        <x:v>H18</x:v>
      </x:c>
      <x:c r="C8654" s="468"/>
      <x:c r="D8654" s="468" t="n">
        <x:v>125000</x:v>
      </x:c>
      <x:c r="E8654" s="468" t="str">
        <x:v>Nilai sumber</x:v>
      </x:c>
      <x:c r="F8654" s="468" t="str">
        <x:v>13 September 2026 19.01 WIB</x:v>
      </x:c>
    </x:row>
    <x:row r="8655">
      <x:c r="A8655" s="468" t="str">
        <x:v>12</x:v>
      </x:c>
      <x:c r="B8655" s="468" t="str">
        <x:v>I18</x:v>
      </x:c>
      <x:c r="C8655" s="468"/>
      <x:c r="D8655" s="468" t="str">
        <x:v>Lunas</x:v>
      </x:c>
      <x:c r="E8655" s="468" t="str">
        <x:v>Nilai sumber</x:v>
      </x:c>
      <x:c r="F8655" s="468" t="str">
        <x:v>13 September 2026 19.01 WIB</x:v>
      </x:c>
    </x:row>
    <x:row r="8656">
      <x:c r="A8656" s="468" t="str">
        <x:v>12</x:v>
      </x:c>
      <x:c r="B8656" s="468" t="str">
        <x:v>J18</x:v>
      </x:c>
      <x:c r="C8656" s="468"/>
      <x:c r="D8656" s="468" t="str">
        <x:v>Uploaded</x:v>
      </x:c>
      <x:c r="E8656" s="468" t="str">
        <x:v>Nilai sumber</x:v>
      </x:c>
      <x:c r="F8656" s="468" t="str">
        <x:v>13 September 2026 19.01 WIB</x:v>
      </x:c>
    </x:row>
    <x:row r="8657">
      <x:c r="A8657" s="468" t="str">
        <x:v>12</x:v>
      </x:c>
      <x:c r="B8657" s="468" t="str">
        <x:v>K18</x:v>
      </x:c>
      <x:c r="C8657" s="468"/>
      <x:c r="D8657" s="468" t="str">
        <x:v>Uploaded</x:v>
      </x:c>
      <x:c r="E8657" s="468" t="str">
        <x:v>Nilai sumber</x:v>
      </x:c>
      <x:c r="F8657" s="468" t="str">
        <x:v>13 September 2026 19.01 WIB</x:v>
      </x:c>
    </x:row>
    <x:row r="8658">
      <x:c r="A8658" s="468" t="str">
        <x:v>12</x:v>
      </x:c>
      <x:c r="B8658" s="468" t="str">
        <x:v>L18</x:v>
      </x:c>
      <x:c r="C8658" s="468"/>
      <x:c r="D8658" s="468" t="str">
        <x:v>INDAH</x:v>
      </x:c>
      <x:c r="E8658" s="468" t="str">
        <x:v>Nilai sumber</x:v>
      </x:c>
      <x:c r="F8658" s="468" t="str">
        <x:v>13 September 2026 19.01 WIB</x:v>
      </x:c>
    </x:row>
    <x:row r="8659">
      <x:c r="A8659" s="468" t="str">
        <x:v>12</x:v>
      </x:c>
      <x:c r="B8659" s="468" t="str">
        <x:v>M18</x:v>
      </x:c>
      <x:c r="C8659" s="468"/>
      <x:c r="D8659" s="468" t="str">
        <x:v>SAKA</x:v>
      </x:c>
      <x:c r="E8659" s="468" t="str">
        <x:v>Nilai sumber</x:v>
      </x:c>
      <x:c r="F8659" s="468" t="str">
        <x:v>13 September 2026 19.01 WIB</x:v>
      </x:c>
    </x:row>
    <x:row r="8660">
      <x:c r="A8660" s="468" t="str">
        <x:v>12</x:v>
      </x:c>
      <x:c r="B8660" s="468" t="str">
        <x:v>C19</x:v>
      </x:c>
      <x:c r="C8660" s="468"/>
      <x:c r="D8660" s="468" t="str">
        <x:v>Mila</x:v>
      </x:c>
      <x:c r="E8660" s="468" t="str">
        <x:v>Nilai sumber</x:v>
      </x:c>
      <x:c r="F8660" s="468" t="str">
        <x:v>13 September 2026 19.01 WIB</x:v>
      </x:c>
    </x:row>
    <x:row r="8661">
      <x:c r="A8661" s="468" t="str">
        <x:v>12</x:v>
      </x:c>
      <x:c r="B8661" s="468" t="str">
        <x:v>D19</x:v>
      </x:c>
      <x:c r="C8661" s="468"/>
      <x:c r="D8661" s="468" t="str">
        <x:v>Large Group</x:v>
      </x:c>
      <x:c r="E8661" s="468" t="str">
        <x:v>Nilai sumber</x:v>
      </x:c>
      <x:c r="F8661" s="468" t="str">
        <x:v>13 September 2026 19.01 WIB</x:v>
      </x:c>
    </x:row>
    <x:row r="8662">
      <x:c r="A8662" s="468" t="str">
        <x:v>12</x:v>
      </x:c>
      <x:c r="B8662" s="468" t="str">
        <x:v>F19</x:v>
      </x:c>
      <x:c r="C8662" s="468"/>
      <x:c r="D8662" s="468" t="str">
        <x:v>2026-09-12 00:00:00</x:v>
      </x:c>
      <x:c r="E8662" s="468" t="str">
        <x:v>Nilai sumber</x:v>
      </x:c>
      <x:c r="F8662" s="468" t="str">
        <x:v>13 September 2026 19.01 WIB</x:v>
      </x:c>
    </x:row>
    <x:row r="8663">
      <x:c r="A8663" s="468" t="str">
        <x:v>12</x:v>
      </x:c>
      <x:c r="B8663" s="468" t="str">
        <x:v>G19</x:v>
      </x:c>
      <x:c r="C8663" s="468"/>
      <x:c r="D8663" s="468" t="n">
        <x:v>625000</x:v>
      </x:c>
      <x:c r="E8663" s="468" t="str">
        <x:v>Nilai sumber</x:v>
      </x:c>
      <x:c r="F8663" s="468" t="str">
        <x:v>13 September 2026 19.01 WIB</x:v>
      </x:c>
    </x:row>
    <x:row r="8664">
      <x:c r="A8664" s="468" t="str">
        <x:v>12</x:v>
      </x:c>
      <x:c r="B8664" s="468" t="str">
        <x:v>I19</x:v>
      </x:c>
      <x:c r="C8664" s="468"/>
      <x:c r="D8664" s="468" t="str">
        <x:v>Lunas</x:v>
      </x:c>
      <x:c r="E8664" s="468" t="str">
        <x:v>Nilai sumber</x:v>
      </x:c>
      <x:c r="F8664" s="468" t="str">
        <x:v>13 September 2026 19.01 WIB</x:v>
      </x:c>
    </x:row>
    <x:row r="8665">
      <x:c r="A8665" s="468" t="str">
        <x:v>12</x:v>
      </x:c>
      <x:c r="B8665" s="468" t="str">
        <x:v>J19</x:v>
      </x:c>
      <x:c r="C8665" s="468"/>
      <x:c r="D8665" s="468" t="str">
        <x:v>Uploaded</x:v>
      </x:c>
      <x:c r="E8665" s="468" t="str">
        <x:v>Nilai sumber</x:v>
      </x:c>
      <x:c r="F8665" s="468" t="str">
        <x:v>13 September 2026 19.01 WIB</x:v>
      </x:c>
    </x:row>
    <x:row r="8666">
      <x:c r="A8666" s="468" t="str">
        <x:v>12</x:v>
      </x:c>
      <x:c r="B8666" s="468" t="str">
        <x:v>K19</x:v>
      </x:c>
      <x:c r="C8666" s="468"/>
      <x:c r="D8666" s="468" t="str">
        <x:v>Uploaded</x:v>
      </x:c>
      <x:c r="E8666" s="468" t="str">
        <x:v>Nilai sumber</x:v>
      </x:c>
      <x:c r="F8666" s="468" t="str">
        <x:v>13 September 2026 19.01 WIB</x:v>
      </x:c>
    </x:row>
    <x:row r="8667">
      <x:c r="A8667" s="468" t="str">
        <x:v>12</x:v>
      </x:c>
      <x:c r="B8667" s="468" t="str">
        <x:v>L19</x:v>
      </x:c>
      <x:c r="C8667" s="468"/>
      <x:c r="D8667" s="468" t="str">
        <x:v>INDAH</x:v>
      </x:c>
      <x:c r="E8667" s="468" t="str">
        <x:v>Nilai sumber</x:v>
      </x:c>
      <x:c r="F8667" s="468" t="str">
        <x:v>13 September 2026 19.01 WIB</x:v>
      </x:c>
    </x:row>
    <x:row r="8668">
      <x:c r="A8668" s="468" t="str">
        <x:v>12</x:v>
      </x:c>
      <x:c r="B8668" s="468" t="str">
        <x:v>M19</x:v>
      </x:c>
      <x:c r="C8668" s="468"/>
      <x:c r="D8668" s="468" t="str">
        <x:v>SAKA</x:v>
      </x:c>
      <x:c r="E8668" s="468" t="str">
        <x:v>Nilai sumber</x:v>
      </x:c>
      <x:c r="F8668" s="468" t="str">
        <x:v>13 September 2026 19.01 WIB</x:v>
      </x:c>
    </x:row>
    <x:row r="8669">
      <x:c r="A8669" s="468" t="str">
        <x:v>12</x:v>
      </x:c>
      <x:c r="B8669" s="468" t="str">
        <x:v>C20</x:v>
      </x:c>
      <x:c r="C8669" s="468"/>
      <x:c r="D8669" s="468" t="str">
        <x:v>Nina Dwi Suryani</x:v>
      </x:c>
      <x:c r="E8669" s="468" t="str">
        <x:v>Nilai sumber</x:v>
      </x:c>
      <x:c r="F8669" s="468" t="str">
        <x:v>13 September 2026 19.01 WIB</x:v>
      </x:c>
    </x:row>
    <x:row r="8670">
      <x:c r="A8670" s="468" t="str">
        <x:v>12</x:v>
      </x:c>
      <x:c r="B8670" s="468" t="str">
        <x:v>D20</x:v>
      </x:c>
      <x:c r="C8670" s="468"/>
      <x:c r="D8670" s="468" t="str">
        <x:v>Graduation</x:v>
      </x:c>
      <x:c r="E8670" s="468" t="str">
        <x:v>Nilai sumber</x:v>
      </x:c>
      <x:c r="F8670" s="468" t="str">
        <x:v>13 September 2026 19.01 WIB</x:v>
      </x:c>
    </x:row>
    <x:row r="8671">
      <x:c r="A8671" s="468" t="str">
        <x:v>12</x:v>
      </x:c>
      <x:c r="B8671" s="468" t="str">
        <x:v>F20</x:v>
      </x:c>
      <x:c r="C8671" s="468"/>
      <x:c r="D8671" s="468" t="str">
        <x:v>2026-10-03 00:00:00</x:v>
      </x:c>
      <x:c r="E8671" s="468" t="str">
        <x:v>Nilai sumber</x:v>
      </x:c>
      <x:c r="F8671" s="468" t="str">
        <x:v>13 September 2026 19.01 WIB</x:v>
      </x:c>
    </x:row>
    <x:row r="8672">
      <x:c r="A8672" s="468" t="str">
        <x:v>12</x:v>
      </x:c>
      <x:c r="B8672" s="468" t="str">
        <x:v>H20</x:v>
      </x:c>
      <x:c r="C8672" s="468"/>
      <x:c r="D8672" s="468" t="n">
        <x:v>100000</x:v>
      </x:c>
      <x:c r="E8672" s="468" t="str">
        <x:v>Nilai sumber</x:v>
      </x:c>
      <x:c r="F8672" s="468" t="str">
        <x:v>13 September 2026 19.01 WIB</x:v>
      </x:c>
    </x:row>
    <x:row r="8673">
      <x:c r="A8673" s="468" t="str">
        <x:v>12</x:v>
      </x:c>
      <x:c r="B8673" s="468" t="str">
        <x:v>I20</x:v>
      </x:c>
      <x:c r="C8673" s="468"/>
      <x:c r="D8673" s="468" t="str">
        <x:v>DP</x:v>
      </x:c>
      <x:c r="E8673" s="468" t="str">
        <x:v>Nilai sumber</x:v>
      </x:c>
      <x:c r="F8673" s="468" t="str">
        <x:v>13 September 2026 19.01 WIB</x:v>
      </x:c>
    </x:row>
    <x:row r="8674">
      <x:c r="A8674" s="468" t="str">
        <x:v>12</x:v>
      </x:c>
      <x:c r="B8674" s="468" t="str">
        <x:v>L20</x:v>
      </x:c>
      <x:c r="C8674" s="468"/>
      <x:c r="D8674" s="468" t="str">
        <x:v>INDAH</x:v>
      </x:c>
      <x:c r="E8674" s="468" t="str">
        <x:v>Nilai sumber</x:v>
      </x:c>
      <x:c r="F8674" s="468" t="str">
        <x:v>13 September 2026 19.01 WIB</x:v>
      </x:c>
    </x:row>
    <x:row r="8675">
      <x:c r="A8675" s="468" t="str">
        <x:v>12</x:v>
      </x:c>
      <x:c r="B8675" s="468" t="str">
        <x:v>C21</x:v>
      </x:c>
      <x:c r="C8675" s="468"/>
      <x:c r="D8675" s="468" t="str">
        <x:v>abay</x:v>
      </x:c>
      <x:c r="E8675" s="468" t="str">
        <x:v>Nilai sumber</x:v>
      </x:c>
      <x:c r="F8675" s="468" t="str">
        <x:v>13 September 2026 19.01 WIB</x:v>
      </x:c>
    </x:row>
    <x:row r="8676">
      <x:c r="A8676" s="468" t="str">
        <x:v>12</x:v>
      </x:c>
      <x:c r="B8676" s="468" t="str">
        <x:v>D21</x:v>
      </x:c>
      <x:c r="C8676" s="468"/>
      <x:c r="D8676" s="468" t="str">
        <x:v>Large Group</x:v>
      </x:c>
      <x:c r="E8676" s="468" t="str">
        <x:v>Nilai sumber</x:v>
      </x:c>
      <x:c r="F8676" s="468" t="str">
        <x:v>13 September 2026 19.01 WIB</x:v>
      </x:c>
    </x:row>
    <x:row r="8677">
      <x:c r="A8677" s="468" t="str">
        <x:v>12</x:v>
      </x:c>
      <x:c r="B8677" s="468" t="str">
        <x:v>F21</x:v>
      </x:c>
      <x:c r="C8677" s="468"/>
      <x:c r="D8677" s="468" t="str">
        <x:v>2026-09-13 00:00:00</x:v>
      </x:c>
      <x:c r="E8677" s="468" t="str">
        <x:v>Nilai sumber</x:v>
      </x:c>
      <x:c r="F8677" s="468" t="str">
        <x:v>13 September 2026 19.01 WIB</x:v>
      </x:c>
    </x:row>
    <x:row r="8678">
      <x:c r="A8678" s="468" t="str">
        <x:v>12</x:v>
      </x:c>
      <x:c r="B8678" s="468" t="str">
        <x:v>H21</x:v>
      </x:c>
      <x:c r="C8678" s="468"/>
      <x:c r="D8678" s="468" t="n">
        <x:v>270000</x:v>
      </x:c>
      <x:c r="E8678" s="468" t="str">
        <x:v>Nilai sumber</x:v>
      </x:c>
      <x:c r="F8678" s="468" t="str">
        <x:v>13 September 2026 19.01 WIB</x:v>
      </x:c>
    </x:row>
    <x:row r="8679">
      <x:c r="A8679" s="468" t="str">
        <x:v>12</x:v>
      </x:c>
      <x:c r="B8679" s="468" t="str">
        <x:v>I21</x:v>
      </x:c>
      <x:c r="C8679" s="468"/>
      <x:c r="D8679" s="468" t="str">
        <x:v>DP</x:v>
      </x:c>
      <x:c r="E8679" s="468" t="str">
        <x:v>Nilai sumber</x:v>
      </x:c>
      <x:c r="F8679" s="468" t="str">
        <x:v>13 September 2026 19.01 WIB</x:v>
      </x:c>
    </x:row>
    <x:row r="8680">
      <x:c r="A8680" s="468" t="str">
        <x:v>12</x:v>
      </x:c>
      <x:c r="B8680" s="468" t="str">
        <x:v>L21</x:v>
      </x:c>
      <x:c r="C8680" s="468"/>
      <x:c r="D8680" s="468" t="str">
        <x:v>INDAH</x:v>
      </x:c>
      <x:c r="E8680" s="468" t="str">
        <x:v>Nilai sumber</x:v>
      </x:c>
      <x:c r="F8680" s="468" t="str">
        <x:v>13 September 2026 19.01 WIB</x:v>
      </x:c>
    </x:row>
    <x:row r="8681">
      <x:c r="A8681" s="468" t="str">
        <x:v>12</x:v>
      </x:c>
      <x:c r="B8681" s="468" t="str">
        <x:v>C22</x:v>
      </x:c>
      <x:c r="C8681" s="468"/>
      <x:c r="D8681" s="468" t="str">
        <x:v>Galih</x:v>
      </x:c>
      <x:c r="E8681" s="468" t="str">
        <x:v>Nilai sumber</x:v>
      </x:c>
      <x:c r="F8681" s="468" t="str">
        <x:v>13 September 2026 19.01 WIB</x:v>
      </x:c>
    </x:row>
    <x:row r="8682">
      <x:c r="A8682" s="468" t="str">
        <x:v>12</x:v>
      </x:c>
      <x:c r="B8682" s="468" t="str">
        <x:v>D22</x:v>
      </x:c>
      <x:c r="C8682" s="468"/>
      <x:c r="D8682" s="468" t="str">
        <x:v>Large Group</x:v>
      </x:c>
      <x:c r="E8682" s="468" t="str">
        <x:v>Nilai sumber</x:v>
      </x:c>
      <x:c r="F8682" s="468" t="str">
        <x:v>13 September 2026 19.01 WIB</x:v>
      </x:c>
    </x:row>
    <x:row r="8683">
      <x:c r="A8683" s="468" t="str">
        <x:v>12</x:v>
      </x:c>
      <x:c r="B8683" s="468" t="str">
        <x:v>F22</x:v>
      </x:c>
      <x:c r="C8683" s="468"/>
      <x:c r="D8683" s="468" t="str">
        <x:v>2026-09-13 00:00:00</x:v>
      </x:c>
      <x:c r="E8683" s="468" t="str">
        <x:v>Nilai sumber</x:v>
      </x:c>
      <x:c r="F8683" s="468" t="str">
        <x:v>13 September 2026 19.01 WIB</x:v>
      </x:c>
    </x:row>
    <x:row r="8684">
      <x:c r="A8684" s="468" t="str">
        <x:v>12</x:v>
      </x:c>
      <x:c r="B8684" s="468" t="str">
        <x:v>H22</x:v>
      </x:c>
      <x:c r="C8684" s="468"/>
      <x:c r="D8684" s="468" t="n">
        <x:v>100000</x:v>
      </x:c>
      <x:c r="E8684" s="468" t="str">
        <x:v>Nilai sumber</x:v>
      </x:c>
      <x:c r="F8684" s="468" t="str">
        <x:v>13 September 2026 19.01 WIB</x:v>
      </x:c>
    </x:row>
    <x:row r="8685">
      <x:c r="A8685" s="468" t="str">
        <x:v>12</x:v>
      </x:c>
      <x:c r="B8685" s="468" t="str">
        <x:v>I22</x:v>
      </x:c>
      <x:c r="C8685" s="468"/>
      <x:c r="D8685" s="468" t="str">
        <x:v>DP</x:v>
      </x:c>
      <x:c r="E8685" s="468" t="str">
        <x:v>Nilai sumber</x:v>
      </x:c>
      <x:c r="F8685" s="468" t="str">
        <x:v>13 September 2026 19.01 WIB</x:v>
      </x:c>
    </x:row>
    <x:row r="8686">
      <x:c r="A8686" s="468" t="str">
        <x:v>12</x:v>
      </x:c>
      <x:c r="B8686" s="468" t="str">
        <x:v>L22</x:v>
      </x:c>
      <x:c r="C8686" s="468"/>
      <x:c r="D8686" s="468" t="str">
        <x:v>INDAH</x:v>
      </x:c>
      <x:c r="E8686" s="468" t="str">
        <x:v>Nilai sumber</x:v>
      </x:c>
      <x:c r="F8686" s="468" t="str">
        <x:v>13 September 2026 19.01 WIB</x:v>
      </x:c>
    </x:row>
    <x:row r="8687">
      <x:c r="A8687" s="468" t="str">
        <x:v>12</x:v>
      </x:c>
      <x:c r="B8687" s="468" t="str">
        <x:v>G24</x:v>
      </x:c>
      <x:c r="C8687" s="468"/>
      <x:c r="D8687" s="468" t="n">
        <x:v>750000</x:v>
      </x:c>
      <x:c r="E8687" s="468" t="str">
        <x:v>Nilai sumber</x:v>
      </x:c>
      <x:c r="F8687" s="468" t="str">
        <x:v>13 September 2026 19.01 WIB</x:v>
      </x:c>
    </x:row>
    <x:row r="8688">
      <x:c r="A8688" s="468" t="str">
        <x:v>12</x:v>
      </x:c>
      <x:c r="B8688" s="468" t="str">
        <x:v>G24</x:v>
      </x:c>
      <x:c r="C8688" s="468"/>
      <x:c r="D8688" s="468" t="str">
        <x:v>=SUM(G4:G23)</x:v>
      </x:c>
      <x:c r="E8688" s="468" t="str">
        <x:v>Rumus sumber</x:v>
      </x:c>
      <x:c r="F8688" s="468" t="str">
        <x:v>13 September 2026 19.01 WIB</x:v>
      </x:c>
    </x:row>
    <x:row r="8689">
      <x:c r="A8689" s="468" t="str">
        <x:v>12</x:v>
      </x:c>
      <x:c r="B8689" s="468" t="str">
        <x:v>H24</x:v>
      </x:c>
      <x:c r="C8689" s="468"/>
      <x:c r="D8689" s="468" t="n">
        <x:v>2250000</x:v>
      </x:c>
      <x:c r="E8689" s="468" t="str">
        <x:v>Nilai sumber</x:v>
      </x:c>
      <x:c r="F8689" s="468" t="str">
        <x:v>13 September 2026 19.01 WIB</x:v>
      </x:c>
    </x:row>
    <x:row r="8690">
      <x:c r="A8690" s="468" t="str">
        <x:v>12</x:v>
      </x:c>
      <x:c r="B8690" s="468" t="str">
        <x:v>H24</x:v>
      </x:c>
      <x:c r="C8690" s="468"/>
      <x:c r="D8690" s="468" t="str">
        <x:v>=SUM(H4:H23)</x:v>
      </x:c>
      <x:c r="E8690" s="468" t="str">
        <x:v>Rumus sumber</x:v>
      </x:c>
      <x:c r="F8690" s="468" t="str">
        <x:v>13 September 2026 19.01 WIB</x:v>
      </x:c>
    </x:row>
    <x:row r="8691">
      <x:c r="A8691" s="468" t="str">
        <x:v>12</x:v>
      </x:c>
      <x:c r="B8691" s="468" t="str">
        <x:v>O27</x:v>
      </x:c>
      <x:c r="C8691" s="468"/>
      <x:c r="D8691" s="468" t="str">
        <x:v>Nama</x:v>
      </x:c>
      <x:c r="E8691" s="468" t="str">
        <x:v>Nilai sumber</x:v>
      </x:c>
      <x:c r="F8691" s="468" t="str">
        <x:v>13 September 2026 19.01 WIB</x:v>
      </x:c>
    </x:row>
    <x:row r="8692">
      <x:c r="A8692" s="468" t="str">
        <x:v>12</x:v>
      </x:c>
      <x:c r="B8692" s="468" t="str">
        <x:v>C28</x:v>
      </x:c>
      <x:c r="C8692" s="468"/>
      <x:c r="D8692" s="468" t="str">
        <x:v>Pendapatan Tunai</x:v>
      </x:c>
      <x:c r="E8692" s="468" t="str">
        <x:v>Nilai sumber</x:v>
      </x:c>
      <x:c r="F8692" s="468" t="str">
        <x:v>13 September 2026 19.01 WIB</x:v>
      </x:c>
    </x:row>
    <x:row r="8693">
      <x:c r="A8693" s="468" t="str">
        <x:v>12</x:v>
      </x:c>
      <x:c r="B8693" s="468" t="str">
        <x:v>D28</x:v>
      </x:c>
      <x:c r="C8693" s="468"/>
      <x:c r="D8693" s="468" t="n">
        <x:v>750000</x:v>
      </x:c>
      <x:c r="E8693" s="468" t="str">
        <x:v>Nilai sumber</x:v>
      </x:c>
      <x:c r="F8693" s="468" t="str">
        <x:v>13 September 2026 19.01 WIB</x:v>
      </x:c>
    </x:row>
    <x:row r="8694">
      <x:c r="A8694" s="468" t="str">
        <x:v>12</x:v>
      </x:c>
      <x:c r="B8694" s="468" t="str">
        <x:v>D28</x:v>
      </x:c>
      <x:c r="C8694" s="468"/>
      <x:c r="D8694" s="468" t="str">
        <x:v>=SUM(G24)</x:v>
      </x:c>
      <x:c r="E8694" s="468" t="str">
        <x:v>Rumus sumber</x:v>
      </x:c>
      <x:c r="F8694" s="468" t="str">
        <x:v>13 September 2026 19.01 WIB</x:v>
      </x:c>
    </x:row>
    <x:row r="8695">
      <x:c r="A8695" s="468" t="str">
        <x:v>12</x:v>
      </x:c>
      <x:c r="B8695" s="468" t="str">
        <x:v>O28</x:v>
      </x:c>
      <x:c r="C8695" s="468"/>
      <x:c r="D8695" s="468" t="str">
        <x:v>AMEL</x:v>
      </x:c>
      <x:c r="E8695" s="468" t="str">
        <x:v>Nilai sumber</x:v>
      </x:c>
      <x:c r="F8695" s="468" t="str">
        <x:v>13 September 2026 19.01 WIB</x:v>
      </x:c>
    </x:row>
    <x:row r="8696">
      <x:c r="A8696" s="468" t="str">
        <x:v>12</x:v>
      </x:c>
      <x:c r="B8696" s="468" t="str">
        <x:v>C29</x:v>
      </x:c>
      <x:c r="C8696" s="468"/>
      <x:c r="D8696" s="468" t="str">
        <x:v>Fadel</x:v>
      </x:c>
      <x:c r="E8696" s="468" t="str">
        <x:v>Nilai sumber</x:v>
      </x:c>
      <x:c r="F8696" s="468" t="str">
        <x:v>13 September 2026 19.01 WIB</x:v>
      </x:c>
    </x:row>
    <x:row r="8697">
      <x:c r="A8697" s="468" t="str">
        <x:v>12</x:v>
      </x:c>
      <x:c r="B8697" s="468" t="str">
        <x:v>D29</x:v>
      </x:c>
      <x:c r="C8697" s="468"/>
      <x:c r="D8697" s="468" t="n">
        <x:v>-50000</x:v>
      </x:c>
      <x:c r="E8697" s="468" t="str">
        <x:v>Nilai sumber</x:v>
      </x:c>
      <x:c r="F8697" s="468" t="str">
        <x:v>13 September 2026 19.01 WIB</x:v>
      </x:c>
    </x:row>
    <x:row r="8698">
      <x:c r="A8698" s="468" t="str">
        <x:v>12</x:v>
      </x:c>
      <x:c r="B8698" s="468" t="str">
        <x:v>O29</x:v>
      </x:c>
      <x:c r="C8698" s="468"/>
      <x:c r="D8698" s="468" t="str">
        <x:v>INDAH</x:v>
      </x:c>
      <x:c r="E8698" s="468" t="str">
        <x:v>Nilai sumber</x:v>
      </x:c>
      <x:c r="F8698" s="468" t="str">
        <x:v>13 September 2026 19.01 WIB</x:v>
      </x:c>
    </x:row>
    <x:row r="8699">
      <x:c r="A8699" s="468" t="str">
        <x:v>12</x:v>
      </x:c>
      <x:c r="B8699" s="468" t="str">
        <x:v>O30</x:v>
      </x:c>
      <x:c r="C8699" s="468"/>
      <x:c r="D8699" s="468" t="str">
        <x:v>SAKA</x:v>
      </x:c>
      <x:c r="E8699" s="468" t="str">
        <x:v>Nilai sumber</x:v>
      </x:c>
      <x:c r="F8699" s="468" t="str">
        <x:v>13 September 2026 19.01 WIB</x:v>
      </x:c>
    </x:row>
    <x:row r="8700">
      <x:c r="A8700" s="468" t="str">
        <x:v>12</x:v>
      </x:c>
      <x:c r="B8700" s="468" t="str">
        <x:v>N31</x:v>
      </x:c>
      <x:c r="C8700" s="468"/>
      <x:c r="D8700" s="468" t="str">
        <x:v>Fotografer 2</x:v>
      </x:c>
      <x:c r="E8700" s="468" t="str">
        <x:v>Nilai sumber</x:v>
      </x:c>
      <x:c r="F8700" s="468" t="str">
        <x:v>13 September 2026 19.01 WIB</x:v>
      </x:c>
    </x:row>
    <x:row r="8701">
      <x:c r="A8701" s="468" t="str">
        <x:v>12</x:v>
      </x:c>
      <x:c r="B8701" s="468" t="str">
        <x:v>O31</x:v>
      </x:c>
      <x:c r="C8701" s="468"/>
      <x:c r="D8701" s="468" t="str">
        <x:v>SAKA</x:v>
      </x:c>
      <x:c r="E8701" s="468" t="str">
        <x:v>Nilai sumber</x:v>
      </x:c>
      <x:c r="F8701" s="468" t="str">
        <x:v>13 September 2026 19.01 WIB</x:v>
      </x:c>
    </x:row>
    <x:row r="8702">
      <x:c r="A8702" s="468" t="str">
        <x:v>12</x:v>
      </x:c>
      <x:c r="B8702" s="468" t="str">
        <x:v>L34</x:v>
      </x:c>
      <x:c r="C8702" s="468"/>
      <x:c r="D8702" s="468" t="str">
        <x:v>Disiplin</x:v>
      </x:c>
      <x:c r="E8702" s="468" t="str">
        <x:v>Nilai sumber</x:v>
      </x:c>
      <x:c r="F8702" s="468" t="str">
        <x:v>13 September 2026 19.01 WIB</x:v>
      </x:c>
    </x:row>
    <x:row r="8703">
      <x:c r="A8703" s="468" t="str">
        <x:v>12</x:v>
      </x:c>
      <x:c r="B8703" s="468" t="str">
        <x:v>M34</x:v>
      </x:c>
      <x:c r="C8703" s="468"/>
      <x:c r="D8703" s="468" t="str">
        <x:v>Akurasi</x:v>
      </x:c>
      <x:c r="E8703" s="468" t="str">
        <x:v>Nilai sumber</x:v>
      </x:c>
      <x:c r="F8703" s="468" t="str">
        <x:v>13 September 2026 19.01 WIB</x:v>
      </x:c>
    </x:row>
    <x:row r="8704">
      <x:c r="A8704" s="468" t="str">
        <x:v>12</x:v>
      </x:c>
      <x:c r="B8704" s="468" t="str">
        <x:v>N34</x:v>
      </x:c>
      <x:c r="C8704" s="468"/>
      <x:c r="D8704" s="468" t="str">
        <x:v>SOP</x:v>
      </x:c>
      <x:c r="E8704" s="468" t="str">
        <x:v>Nilai sumber</x:v>
      </x:c>
      <x:c r="F8704" s="468" t="str">
        <x:v>13 September 2026 19.01 WIB</x:v>
      </x:c>
    </x:row>
    <x:row r="8705">
      <x:c r="A8705" s="468" t="str">
        <x:v>12</x:v>
      </x:c>
      <x:c r="B8705" s="468" t="str">
        <x:v>O34</x:v>
      </x:c>
      <x:c r="C8705" s="468"/>
      <x:c r="D8705" s="468" t="str">
        <x:v>Client</x:v>
      </x:c>
      <x:c r="E8705" s="468" t="str">
        <x:v>Nilai sumber</x:v>
      </x:c>
      <x:c r="F8705" s="468" t="str">
        <x:v>13 September 2026 19.01 WIB</x:v>
      </x:c>
    </x:row>
    <x:row r="8706">
      <x:c r="A8706" s="468" t="str">
        <x:v>12</x:v>
      </x:c>
      <x:c r="B8706" s="468" t="str">
        <x:v>P34</x:v>
      </x:c>
      <x:c r="C8706" s="468"/>
      <x:c r="D8706" s="468" t="str">
        <x:v>Produktivitas</x:v>
      </x:c>
      <x:c r="E8706" s="468" t="str">
        <x:v>Nilai sumber</x:v>
      </x:c>
      <x:c r="F8706" s="468" t="str">
        <x:v>13 September 2026 19.01 WIB</x:v>
      </x:c>
    </x:row>
    <x:row r="8707">
      <x:c r="A8707" s="468" t="str">
        <x:v>12</x:v>
      </x:c>
      <x:c r="B8707" s="468" t="str">
        <x:v>K35</x:v>
      </x:c>
      <x:c r="C8707" s="468"/>
      <x:c r="D8707" s="468" t="str">
        <x:v>AMEL</x:v>
      </x:c>
      <x:c r="E8707" s="468" t="str">
        <x:v>Nilai sumber</x:v>
      </x:c>
      <x:c r="F8707" s="468" t="str">
        <x:v>13 September 2026 19.01 WIB</x:v>
      </x:c>
    </x:row>
    <x:row r="8708">
      <x:c r="A8708" s="468" t="str">
        <x:v>12</x:v>
      </x:c>
      <x:c r="B8708" s="468" t="str">
        <x:v>K35</x:v>
      </x:c>
      <x:c r="C8708" s="468"/>
      <x:c r="D8708" s="468" t="str">
        <x:v>=IF(O28="","",O28)</x:v>
      </x:c>
      <x:c r="E8708" s="468" t="str">
        <x:v>Rumus sumber</x:v>
      </x:c>
      <x:c r="F8708" s="468" t="str">
        <x:v>13 September 2026 19.01 WIB</x:v>
      </x:c>
    </x:row>
    <x:row r="8709">
      <x:c r="A8709" s="468" t="str">
        <x:v>12</x:v>
      </x:c>
      <x:c r="B8709" s="468" t="str">
        <x:v>AC35</x:v>
      </x:c>
      <x:c r="C8709" s="468"/>
      <x:c r="D8709" s="468" t="str">
        <x:v>=IF(AG35="","",IF(COUNT(L35:P35)&lt;5,"",L35/5*20+M35/5*25+N35/5*25+O35/5*15+P35/5*15))</x:v>
      </x:c>
      <x:c r="E8709" s="468" t="str">
        <x:v>Rumus sumber</x:v>
      </x:c>
      <x:c r="F8709" s="468" t="str">
        <x:v>13 September 2026 19.01 WIB</x:v>
      </x:c>
    </x:row>
    <x:row r="8710">
      <x:c r="A8710" s="468" t="str">
        <x:v>12</x:v>
      </x:c>
      <x:c r="B8710" s="468" t="str">
        <x:v>AD35</x:v>
      </x:c>
      <x:c r="C8710" s="468"/>
      <x:c r="D8710" s="468" t="str">
        <x:v>=IF(AC35="","",IF(AC35&gt;=90,"Sangat Baik",IF(AC35&gt;=80,"Baik",IF(AC35&gt;=70,"Coaching","Underperform"))))</x:v>
      </x:c>
      <x:c r="E8710" s="468" t="str">
        <x:v>Rumus sumber</x:v>
      </x:c>
      <x:c r="F8710" s="468" t="str">
        <x:v>13 September 2026 19.01 WIB</x:v>
      </x:c>
    </x:row>
    <x:row r="8711">
      <x:c r="A8711" s="468" t="str">
        <x:v>12</x:v>
      </x:c>
      <x:c r="B8711" s="468" t="str">
        <x:v>AE35</x:v>
      </x:c>
      <x:c r="C8711" s="468"/>
      <x:c r="D8711" s="468" t="str">
        <x:v>Admin/CS</x:v>
      </x:c>
      <x:c r="E8711" s="468" t="str">
        <x:v>Nilai sumber</x:v>
      </x:c>
      <x:c r="F8711" s="468" t="str">
        <x:v>13 September 2026 19.01 WIB</x:v>
      </x:c>
    </x:row>
    <x:row r="8712">
      <x:c r="A8712" s="468" t="str">
        <x:v>12</x:v>
      </x:c>
      <x:c r="B8712" s="468" t="str">
        <x:v>AE35</x:v>
      </x:c>
      <x:c r="C8712" s="468"/>
      <x:c r="D8712" s="468" t="str">
        <x:v>=IF(AG35="","",IF(OR(AG35="INDAH",AG35="ADDEL",AG35="AMEL",AG35="PENTIL",AG35="JIJANG"),"Admin/CS","Fotografer"))</x:v>
      </x:c>
      <x:c r="E8712" s="468" t="str">
        <x:v>Rumus sumber</x:v>
      </x:c>
      <x:c r="F8712" s="468" t="str">
        <x:v>13 September 2026 19.01 WIB</x:v>
      </x:c>
    </x:row>
    <x:row r="8713">
      <x:c r="A8713" s="468" t="str">
        <x:v>12</x:v>
      </x:c>
      <x:c r="B8713" s="468" t="str">
        <x:v>AF35</x:v>
      </x:c>
      <x:c r="C8713" s="468"/>
      <x:c r="D8713" s="468" t="str">
        <x:v>=IF(OR(AG35="",COUNT(L35:P35)&lt;5),"",1)</x:v>
      </x:c>
      <x:c r="E8713" s="468" t="str">
        <x:v>Rumus sumber</x:v>
      </x:c>
      <x:c r="F8713" s="468" t="str">
        <x:v>13 September 2026 19.01 WIB</x:v>
      </x:c>
    </x:row>
    <x:row r="8714">
      <x:c r="A8714" s="468" t="str">
        <x:v>12</x:v>
      </x:c>
      <x:c r="B8714" s="468" t="str">
        <x:v>AG35</x:v>
      </x:c>
      <x:c r="C8714" s="468"/>
      <x:c r="D8714" s="468" t="str">
        <x:v>AMEL</x:v>
      </x:c>
      <x:c r="E8714" s="468" t="str">
        <x:v>Nilai sumber</x:v>
      </x:c>
      <x:c r="F8714" s="468" t="str">
        <x:v>13 September 2026 19.01 WIB</x:v>
      </x:c>
    </x:row>
    <x:row r="8715">
      <x:c r="A8715" s="468" t="str">
        <x:v>12</x:v>
      </x:c>
      <x:c r="B8715" s="468" t="str">
        <x:v>AG35</x:v>
      </x:c>
      <x:c r="C8715" s="468"/>
      <x:c r="D8715" s="468" t="str">
        <x:v>=IFERROR(K35,"")</x:v>
      </x:c>
      <x:c r="E8715" s="468" t="str">
        <x:v>Rumus sumber</x:v>
      </x:c>
      <x:c r="F8715" s="468" t="str">
        <x:v>13 September 2026 19.01 WIB</x:v>
      </x:c>
    </x:row>
    <x:row r="8716">
      <x:c r="A8716" s="468" t="str">
        <x:v>12</x:v>
      </x:c>
      <x:c r="B8716" s="468" t="str">
        <x:v>K36</x:v>
      </x:c>
      <x:c r="C8716" s="468"/>
      <x:c r="D8716" s="468" t="str">
        <x:v>INDAH</x:v>
      </x:c>
      <x:c r="E8716" s="468" t="str">
        <x:v>Nilai sumber</x:v>
      </x:c>
      <x:c r="F8716" s="468" t="str">
        <x:v>13 September 2026 19.01 WIB</x:v>
      </x:c>
    </x:row>
    <x:row r="8717">
      <x:c r="A8717" s="468" t="str">
        <x:v>12</x:v>
      </x:c>
      <x:c r="B8717" s="468" t="str">
        <x:v>K36</x:v>
      </x:c>
      <x:c r="C8717" s="468"/>
      <x:c r="D8717" s="468" t="str">
        <x:v>=IF(O29="","",O29)</x:v>
      </x:c>
      <x:c r="E8717" s="468" t="str">
        <x:v>Rumus sumber</x:v>
      </x:c>
      <x:c r="F8717" s="468" t="str">
        <x:v>13 September 2026 19.01 WIB</x:v>
      </x:c>
    </x:row>
    <x:row r="8718">
      <x:c r="A8718" s="468" t="str">
        <x:v>12</x:v>
      </x:c>
      <x:c r="B8718" s="468" t="str">
        <x:v>AC36</x:v>
      </x:c>
      <x:c r="C8718" s="468"/>
      <x:c r="D8718" s="468" t="str">
        <x:v>=IF(AG36="","",IF(COUNT(L36:P36)&lt;5,"",L36/5*20+M36/5*25+N36/5*25+O36/5*15+P36/5*15))</x:v>
      </x:c>
      <x:c r="E8718" s="468" t="str">
        <x:v>Rumus sumber</x:v>
      </x:c>
      <x:c r="F8718" s="468" t="str">
        <x:v>13 September 2026 19.01 WIB</x:v>
      </x:c>
    </x:row>
    <x:row r="8719">
      <x:c r="A8719" s="468" t="str">
        <x:v>12</x:v>
      </x:c>
      <x:c r="B8719" s="468" t="str">
        <x:v>AD36</x:v>
      </x:c>
      <x:c r="C8719" s="468"/>
      <x:c r="D8719" s="468" t="str">
        <x:v>=IF(AC36="","",IF(AC36&gt;=90,"Sangat Baik",IF(AC36&gt;=80,"Baik",IF(AC36&gt;=70,"Coaching","Underperform"))))</x:v>
      </x:c>
      <x:c r="E8719" s="468" t="str">
        <x:v>Rumus sumber</x:v>
      </x:c>
      <x:c r="F8719" s="468" t="str">
        <x:v>13 September 2026 19.01 WIB</x:v>
      </x:c>
    </x:row>
    <x:row r="8720">
      <x:c r="A8720" s="468" t="str">
        <x:v>12</x:v>
      </x:c>
      <x:c r="B8720" s="468" t="str">
        <x:v>AE36</x:v>
      </x:c>
      <x:c r="C8720" s="468"/>
      <x:c r="D8720" s="468" t="str">
        <x:v>Admin/CS</x:v>
      </x:c>
      <x:c r="E8720" s="468" t="str">
        <x:v>Nilai sumber</x:v>
      </x:c>
      <x:c r="F8720" s="468" t="str">
        <x:v>13 September 2026 19.01 WIB</x:v>
      </x:c>
    </x:row>
    <x:row r="8721">
      <x:c r="A8721" s="468" t="str">
        <x:v>12</x:v>
      </x:c>
      <x:c r="B8721" s="468" t="str">
        <x:v>AE36</x:v>
      </x:c>
      <x:c r="C8721" s="468"/>
      <x:c r="D8721" s="468" t="str">
        <x:v>=IF(AG36="","",IF(OR(AG36="INDAH",AG36="ADDEL",AG36="AMEL",AG36="PENTIL",AG36="JIJANG"),"Admin/CS","Fotografer"))</x:v>
      </x:c>
      <x:c r="E8721" s="468" t="str">
        <x:v>Rumus sumber</x:v>
      </x:c>
      <x:c r="F8721" s="468" t="str">
        <x:v>13 September 2026 19.01 WIB</x:v>
      </x:c>
    </x:row>
    <x:row r="8722">
      <x:c r="A8722" s="468" t="str">
        <x:v>12</x:v>
      </x:c>
      <x:c r="B8722" s="468" t="str">
        <x:v>AF36</x:v>
      </x:c>
      <x:c r="C8722" s="468"/>
      <x:c r="D8722" s="468" t="str">
        <x:v>=IF(OR(AG36="",COUNT(L36:P36)&lt;5),"",1)</x:v>
      </x:c>
      <x:c r="E8722" s="468" t="str">
        <x:v>Rumus sumber</x:v>
      </x:c>
      <x:c r="F8722" s="468" t="str">
        <x:v>13 September 2026 19.01 WIB</x:v>
      </x:c>
    </x:row>
    <x:row r="8723">
      <x:c r="A8723" s="468" t="str">
        <x:v>12</x:v>
      </x:c>
      <x:c r="B8723" s="468" t="str">
        <x:v>AG36</x:v>
      </x:c>
      <x:c r="C8723" s="468"/>
      <x:c r="D8723" s="468" t="str">
        <x:v>INDAH</x:v>
      </x:c>
      <x:c r="E8723" s="468" t="str">
        <x:v>Nilai sumber</x:v>
      </x:c>
      <x:c r="F8723" s="468" t="str">
        <x:v>13 September 2026 19.01 WIB</x:v>
      </x:c>
    </x:row>
    <x:row r="8724">
      <x:c r="A8724" s="468" t="str">
        <x:v>12</x:v>
      </x:c>
      <x:c r="B8724" s="468" t="str">
        <x:v>AG36</x:v>
      </x:c>
      <x:c r="C8724" s="468"/>
      <x:c r="D8724" s="468" t="str">
        <x:v>=IFERROR(K36,"")</x:v>
      </x:c>
      <x:c r="E8724" s="468" t="str">
        <x:v>Rumus sumber</x:v>
      </x:c>
      <x:c r="F8724" s="468" t="str">
        <x:v>13 September 2026 19.01 WIB</x:v>
      </x:c>
    </x:row>
    <x:row r="8725">
      <x:c r="A8725" s="468" t="str">
        <x:v>12</x:v>
      </x:c>
      <x:c r="B8725" s="468" t="str">
        <x:v>K37</x:v>
      </x:c>
      <x:c r="C8725" s="468"/>
      <x:c r="D8725" s="468" t="str">
        <x:v>SAKA</x:v>
      </x:c>
      <x:c r="E8725" s="468" t="str">
        <x:v>Nilai sumber</x:v>
      </x:c>
      <x:c r="F8725" s="468" t="str">
        <x:v>13 September 2026 19.01 WIB</x:v>
      </x:c>
    </x:row>
    <x:row r="8726">
      <x:c r="A8726" s="468" t="str">
        <x:v>12</x:v>
      </x:c>
      <x:c r="B8726" s="468" t="str">
        <x:v>K37</x:v>
      </x:c>
      <x:c r="C8726" s="468"/>
      <x:c r="D8726" s="468" t="str">
        <x:v>=IF(O30="","",O30)</x:v>
      </x:c>
      <x:c r="E8726" s="468" t="str">
        <x:v>Rumus sumber</x:v>
      </x:c>
      <x:c r="F8726" s="468" t="str">
        <x:v>13 September 2026 19.01 WIB</x:v>
      </x:c>
    </x:row>
    <x:row r="8727">
      <x:c r="A8727" s="468" t="str">
        <x:v>12</x:v>
      </x:c>
      <x:c r="B8727" s="468" t="str">
        <x:v>AC37</x:v>
      </x:c>
      <x:c r="C8727" s="468"/>
      <x:c r="D8727" s="468" t="str">
        <x:v>=IF(AG37="","",IF(COUNT(L37:P37)&lt;5,"",L37/5*20+M37/5*25+N37/5*25+O37/5*15+P37/5*15))</x:v>
      </x:c>
      <x:c r="E8727" s="468" t="str">
        <x:v>Rumus sumber</x:v>
      </x:c>
      <x:c r="F8727" s="468" t="str">
        <x:v>13 September 2026 19.01 WIB</x:v>
      </x:c>
    </x:row>
    <x:row r="8728">
      <x:c r="A8728" s="468" t="str">
        <x:v>12</x:v>
      </x:c>
      <x:c r="B8728" s="468" t="str">
        <x:v>AD37</x:v>
      </x:c>
      <x:c r="C8728" s="468"/>
      <x:c r="D8728" s="468" t="str">
        <x:v>=IF(AC37="","",IF(AC37&gt;=90,"Sangat Baik",IF(AC37&gt;=80,"Baik",IF(AC37&gt;=70,"Coaching","Underperform"))))</x:v>
      </x:c>
      <x:c r="E8728" s="468" t="str">
        <x:v>Rumus sumber</x:v>
      </x:c>
      <x:c r="F8728" s="468" t="str">
        <x:v>13 September 2026 19.01 WIB</x:v>
      </x:c>
    </x:row>
    <x:row r="8729">
      <x:c r="A8729" s="468" t="str">
        <x:v>12</x:v>
      </x:c>
      <x:c r="B8729" s="468" t="str">
        <x:v>AE37</x:v>
      </x:c>
      <x:c r="C8729" s="468"/>
      <x:c r="D8729" s="468" t="str">
        <x:v>Fotografer</x:v>
      </x:c>
      <x:c r="E8729" s="468" t="str">
        <x:v>Nilai sumber</x:v>
      </x:c>
      <x:c r="F8729" s="468" t="str">
        <x:v>13 September 2026 19.01 WIB</x:v>
      </x:c>
    </x:row>
    <x:row r="8730">
      <x:c r="A8730" s="468" t="str">
        <x:v>12</x:v>
      </x:c>
      <x:c r="B8730" s="468" t="str">
        <x:v>AE37</x:v>
      </x:c>
      <x:c r="C8730" s="468"/>
      <x:c r="D8730" s="468" t="str">
        <x:v>=IF(AG37="","",IF(OR(AG37="INDAH",AG37="ADDEL",AG37="AMEL",AG37="PENTIL",AG37="JIJANG"),"Admin/CS","Fotografer"))</x:v>
      </x:c>
      <x:c r="E8730" s="468" t="str">
        <x:v>Rumus sumber</x:v>
      </x:c>
      <x:c r="F8730" s="468" t="str">
        <x:v>13 September 2026 19.01 WIB</x:v>
      </x:c>
    </x:row>
    <x:row r="8731">
      <x:c r="A8731" s="468" t="str">
        <x:v>12</x:v>
      </x:c>
      <x:c r="B8731" s="468" t="str">
        <x:v>AF37</x:v>
      </x:c>
      <x:c r="C8731" s="468"/>
      <x:c r="D8731" s="468" t="str">
        <x:v>=IF(OR(AG37="",COUNT(L37:P37)&lt;5),"",1)</x:v>
      </x:c>
      <x:c r="E8731" s="468" t="str">
        <x:v>Rumus sumber</x:v>
      </x:c>
      <x:c r="F8731" s="468" t="str">
        <x:v>13 September 2026 19.01 WIB</x:v>
      </x:c>
    </x:row>
    <x:row r="8732">
      <x:c r="A8732" s="468" t="str">
        <x:v>12</x:v>
      </x:c>
      <x:c r="B8732" s="468" t="str">
        <x:v>AG37</x:v>
      </x:c>
      <x:c r="C8732" s="468"/>
      <x:c r="D8732" s="468" t="str">
        <x:v>SAKA</x:v>
      </x:c>
      <x:c r="E8732" s="468" t="str">
        <x:v>Nilai sumber</x:v>
      </x:c>
      <x:c r="F8732" s="468" t="str">
        <x:v>13 September 2026 19.01 WIB</x:v>
      </x:c>
    </x:row>
    <x:row r="8733">
      <x:c r="A8733" s="468" t="str">
        <x:v>12</x:v>
      </x:c>
      <x:c r="B8733" s="468" t="str">
        <x:v>AG37</x:v>
      </x:c>
      <x:c r="C8733" s="468"/>
      <x:c r="D8733" s="468" t="str">
        <x:v>=IFERROR(K37,"")</x:v>
      </x:c>
      <x:c r="E8733" s="468" t="str">
        <x:v>Rumus sumber</x:v>
      </x:c>
      <x:c r="F8733" s="468" t="str">
        <x:v>13 September 2026 19.01 WIB</x:v>
      </x:c>
    </x:row>
    <x:row r="8734">
      <x:c r="A8734" s="468" t="str">
        <x:v>12</x:v>
      </x:c>
      <x:c r="B8734" s="468" t="str">
        <x:v>B38</x:v>
      </x:c>
      <x:c r="C8734" s="468"/>
      <x:c r="D8734" s="468" t="n">
        <x:v>11</x:v>
      </x:c>
      <x:c r="E8734" s="468" t="str">
        <x:v>Nilai sumber</x:v>
      </x:c>
      <x:c r="F8734" s="468" t="str">
        <x:v>13 September 2026 19.01 WIB</x:v>
      </x:c>
    </x:row>
    <x:row r="8735">
      <x:c r="A8735" s="468" t="str">
        <x:v>12</x:v>
      </x:c>
      <x:c r="B8735" s="468" t="str">
        <x:v>K38</x:v>
      </x:c>
      <x:c r="C8735" s="468"/>
      <x:c r="D8735" s="468" t="str">
        <x:v>SAKA</x:v>
      </x:c>
      <x:c r="E8735" s="468" t="str">
        <x:v>Nilai sumber</x:v>
      </x:c>
      <x:c r="F8735" s="468" t="str">
        <x:v>13 September 2026 19.01 WIB</x:v>
      </x:c>
    </x:row>
    <x:row r="8736">
      <x:c r="A8736" s="468" t="str">
        <x:v>12</x:v>
      </x:c>
      <x:c r="B8736" s="468" t="str">
        <x:v>K38</x:v>
      </x:c>
      <x:c r="C8736" s="468"/>
      <x:c r="D8736" s="468" t="str">
        <x:v>=IF(O31="","",O31)</x:v>
      </x:c>
      <x:c r="E8736" s="468" t="str">
        <x:v>Rumus sumber</x:v>
      </x:c>
      <x:c r="F8736" s="468" t="str">
        <x:v>13 September 2026 19.01 WIB</x:v>
      </x:c>
    </x:row>
    <x:row r="8737">
      <x:c r="A8737" s="468" t="str">
        <x:v>12</x:v>
      </x:c>
      <x:c r="B8737" s="468" t="str">
        <x:v>AC38</x:v>
      </x:c>
      <x:c r="C8737" s="468"/>
      <x:c r="D8737" s="468" t="str">
        <x:v>=IF(AG38="","",IF(COUNT(L38:P38)&lt;5,"",L38/5*20+M38/5*25+N38/5*25+O38/5*15+P38/5*15))</x:v>
      </x:c>
      <x:c r="E8737" s="468" t="str">
        <x:v>Rumus sumber</x:v>
      </x:c>
      <x:c r="F8737" s="468" t="str">
        <x:v>13 September 2026 19.01 WIB</x:v>
      </x:c>
    </x:row>
    <x:row r="8738">
      <x:c r="A8738" s="468" t="str">
        <x:v>12</x:v>
      </x:c>
      <x:c r="B8738" s="468" t="str">
        <x:v>AD38</x:v>
      </x:c>
      <x:c r="C8738" s="468"/>
      <x:c r="D8738" s="468" t="str">
        <x:v>=IF(AC38="","",IF(AC38&gt;=90,"Sangat Baik",IF(AC38&gt;=80,"Baik",IF(AC38&gt;=70,"Coaching","Underperform"))))</x:v>
      </x:c>
      <x:c r="E8738" s="468" t="str">
        <x:v>Rumus sumber</x:v>
      </x:c>
      <x:c r="F8738" s="468" t="str">
        <x:v>13 September 2026 19.01 WIB</x:v>
      </x:c>
    </x:row>
    <x:row r="8739">
      <x:c r="A8739" s="468" t="str">
        <x:v>12</x:v>
      </x:c>
      <x:c r="B8739" s="468" t="str">
        <x:v>AE38</x:v>
      </x:c>
      <x:c r="C8739" s="468"/>
      <x:c r="D8739" s="468" t="str">
        <x:v>Fotografer</x:v>
      </x:c>
      <x:c r="E8739" s="468" t="str">
        <x:v>Nilai sumber</x:v>
      </x:c>
      <x:c r="F8739" s="468" t="str">
        <x:v>13 September 2026 19.01 WIB</x:v>
      </x:c>
    </x:row>
    <x:row r="8740">
      <x:c r="A8740" s="468" t="str">
        <x:v>12</x:v>
      </x:c>
      <x:c r="B8740" s="468" t="str">
        <x:v>AE38</x:v>
      </x:c>
      <x:c r="C8740" s="468"/>
      <x:c r="D8740" s="468" t="str">
        <x:v>=IF(AG38="","",IF(OR(AG38="INDAH",AG38="ADDEL",AG38="AMEL",AG38="PENTIL",AG38="JIJANG"),"Admin/CS","Fotografer"))</x:v>
      </x:c>
      <x:c r="E8740" s="468" t="str">
        <x:v>Rumus sumber</x:v>
      </x:c>
      <x:c r="F8740" s="468" t="str">
        <x:v>13 September 2026 19.01 WIB</x:v>
      </x:c>
    </x:row>
    <x:row r="8741">
      <x:c r="A8741" s="468" t="str">
        <x:v>12</x:v>
      </x:c>
      <x:c r="B8741" s="468" t="str">
        <x:v>AF38</x:v>
      </x:c>
      <x:c r="C8741" s="468"/>
      <x:c r="D8741" s="468" t="str">
        <x:v>=IF(OR(AG38="",COUNT(L38:P38)&lt;5),"",1)</x:v>
      </x:c>
      <x:c r="E8741" s="468" t="str">
        <x:v>Rumus sumber</x:v>
      </x:c>
      <x:c r="F8741" s="468" t="str">
        <x:v>13 September 2026 19.01 WIB</x:v>
      </x:c>
    </x:row>
    <x:row r="8742">
      <x:c r="A8742" s="468" t="str">
        <x:v>12</x:v>
      </x:c>
      <x:c r="B8742" s="468" t="str">
        <x:v>AG38</x:v>
      </x:c>
      <x:c r="C8742" s="468"/>
      <x:c r="D8742" s="468" t="str">
        <x:v>SAKA</x:v>
      </x:c>
      <x:c r="E8742" s="468" t="str">
        <x:v>Nilai sumber</x:v>
      </x:c>
      <x:c r="F8742" s="468" t="str">
        <x:v>13 September 2026 19.01 WIB</x:v>
      </x:c>
    </x:row>
    <x:row r="8743">
      <x:c r="A8743" s="468" t="str">
        <x:v>12</x:v>
      </x:c>
      <x:c r="B8743" s="468" t="str">
        <x:v>AG38</x:v>
      </x:c>
      <x:c r="C8743" s="468"/>
      <x:c r="D8743" s="468" t="str">
        <x:v>=IFERROR(K38,"")</x:v>
      </x:c>
      <x:c r="E8743" s="468" t="str">
        <x:v>Rumus sumber</x:v>
      </x:c>
      <x:c r="F8743" s="468" t="str">
        <x:v>13 September 2026 19.01 WIB</x:v>
      </x:c>
    </x:row>
    <x:row r="8744">
      <x:c r="A8744" s="468" t="str">
        <x:v>12</x:v>
      </x:c>
      <x:c r="B8744" s="468" t="str">
        <x:v>D39</x:v>
      </x:c>
      <x:c r="C8744" s="468"/>
      <x:c r="D8744" s="468" t="n">
        <x:v>700000</x:v>
      </x:c>
      <x:c r="E8744" s="468" t="str">
        <x:v>Nilai sumber</x:v>
      </x:c>
      <x:c r="F8744" s="468" t="str">
        <x:v>13 September 2026 19.01 WIB</x:v>
      </x:c>
    </x:row>
    <x:row r="8745">
      <x:c r="A8745" s="468" t="str">
        <x:v>12</x:v>
      </x:c>
      <x:c r="B8745" s="468" t="str">
        <x:v>D39</x:v>
      </x:c>
      <x:c r="C8745" s="468"/>
      <x:c r="D8745" s="468" t="str">
        <x:v>=SUM(D28:D38)</x:v>
      </x:c>
      <x:c r="E8745" s="468" t="str">
        <x:v>Rumus sumber</x:v>
      </x:c>
      <x:c r="F8745" s="468" t="str">
        <x:v>13 September 2026 19.01 WIB</x:v>
      </x:c>
    </x:row>
    <x:row r="8746">
      <x:c r="A8746" s="468" t="str">
        <x:v>12</x:v>
      </x:c>
      <x:c r="B8746" s="468" t="str">
        <x:v>AC39</x:v>
      </x:c>
      <x:c r="C8746" s="468"/>
      <x:c r="D8746" s="468" t="str">
        <x:v>=IF(AG39="","",IF(COUNT(L39:P39)&lt;5,"",L39/5*20+M39/5*25+N39/5*25+O39/5*15+P39/5*15))</x:v>
      </x:c>
      <x:c r="E8746" s="468" t="str">
        <x:v>Rumus sumber</x:v>
      </x:c>
      <x:c r="F8746" s="468" t="str">
        <x:v>13 September 2026 19.01 WIB</x:v>
      </x:c>
    </x:row>
    <x:row r="8747">
      <x:c r="A8747" s="468" t="str">
        <x:v>12</x:v>
      </x:c>
      <x:c r="B8747" s="468" t="str">
        <x:v>AD39</x:v>
      </x:c>
      <x:c r="C8747" s="468"/>
      <x:c r="D8747" s="468" t="str">
        <x:v>=IF(AC39="","",IF(AC39&gt;=90,"Sangat Baik",IF(AC39&gt;=80,"Baik",IF(AC39&gt;=70,"Coaching","Underperform"))))</x:v>
      </x:c>
      <x:c r="E8747" s="468" t="str">
        <x:v>Rumus sumber</x:v>
      </x:c>
      <x:c r="F8747" s="468" t="str">
        <x:v>13 September 2026 19.01 WIB</x:v>
      </x:c>
    </x:row>
    <x:row r="8748">
      <x:c r="A8748" s="468" t="str">
        <x:v>12</x:v>
      </x:c>
      <x:c r="B8748" s="468" t="str">
        <x:v>AE39</x:v>
      </x:c>
      <x:c r="C8748" s="468"/>
      <x:c r="D8748" s="468" t="str">
        <x:v>=IF(AG39="","",IF(OR(AG39="INDAH",AG39="ADDEL",AG39="AMEL",AG39="PENTIL",AG39="JIJANG"),"Admin/CS","Fotografer"))</x:v>
      </x:c>
      <x:c r="E8748" s="468" t="str">
        <x:v>Rumus sumber</x:v>
      </x:c>
      <x:c r="F8748" s="468" t="str">
        <x:v>13 September 2026 19.01 WIB</x:v>
      </x:c>
    </x:row>
    <x:row r="8749">
      <x:c r="A8749" s="468" t="str">
        <x:v>12</x:v>
      </x:c>
      <x:c r="B8749" s="468" t="str">
        <x:v>AF39</x:v>
      </x:c>
      <x:c r="C8749" s="468"/>
      <x:c r="D8749" s="468" t="str">
        <x:v>=IF(OR(AG39="",COUNT(L39:P39)&lt;5),"",1)</x:v>
      </x:c>
      <x:c r="E8749" s="468" t="str">
        <x:v>Rumus sumber</x:v>
      </x:c>
      <x:c r="F8749" s="468" t="str">
        <x:v>13 September 2026 19.01 WIB</x:v>
      </x:c>
    </x:row>
    <x:row r="8750">
      <x:c r="A8750" s="468" t="str">
        <x:v>12</x:v>
      </x:c>
      <x:c r="B8750" s="468" t="str">
        <x:v>AG39</x:v>
      </x:c>
      <x:c r="C8750" s="468"/>
      <x:c r="D8750" s="468" t="str">
        <x:v>=IFERROR(K39,"")</x:v>
      </x:c>
      <x:c r="E8750" s="468" t="str">
        <x:v>Rumus sumber</x:v>
      </x:c>
      <x:c r="F8750" s="468" t="str">
        <x:v>13 September 2026 19.01 WIB</x:v>
      </x:c>
    </x:row>
    <x:row r="8751">
      <x:c r="A8751" s="468" t="str">
        <x:v>12</x:v>
      </x:c>
      <x:c r="B8751" s="468" t="str">
        <x:v>AC40</x:v>
      </x:c>
      <x:c r="C8751" s="468"/>
      <x:c r="D8751" s="468" t="str">
        <x:v>=IF(AG40="","",IF(COUNT(L40:P40)&lt;5,"",L40/5*20+M40/5*25+N40/5*25+O40/5*15+P40/5*15))</x:v>
      </x:c>
      <x:c r="E8751" s="468" t="str">
        <x:v>Rumus sumber</x:v>
      </x:c>
      <x:c r="F8751" s="468" t="str">
        <x:v>13 September 2026 19.01 WIB</x:v>
      </x:c>
    </x:row>
    <x:row r="8752">
      <x:c r="A8752" s="468" t="str">
        <x:v>12</x:v>
      </x:c>
      <x:c r="B8752" s="468" t="str">
        <x:v>AD40</x:v>
      </x:c>
      <x:c r="C8752" s="468"/>
      <x:c r="D8752" s="468" t="str">
        <x:v>=IF(AC40="","",IF(AC40&gt;=90,"Sangat Baik",IF(AC40&gt;=80,"Baik",IF(AC40&gt;=70,"Coaching","Underperform"))))</x:v>
      </x:c>
      <x:c r="E8752" s="468" t="str">
        <x:v>Rumus sumber</x:v>
      </x:c>
      <x:c r="F8752" s="468" t="str">
        <x:v>13 September 2026 19.01 WIB</x:v>
      </x:c>
    </x:row>
    <x:row r="8753">
      <x:c r="A8753" s="468" t="str">
        <x:v>12</x:v>
      </x:c>
      <x:c r="B8753" s="468" t="str">
        <x:v>AE40</x:v>
      </x:c>
      <x:c r="C8753" s="468"/>
      <x:c r="D8753" s="468" t="str">
        <x:v>=IF(AG40="","",IF(OR(AG40="INDAH",AG40="ADDEL",AG40="AMEL",AG40="PENTIL",AG40="JIJANG"),"Admin/CS","Fotografer"))</x:v>
      </x:c>
      <x:c r="E8753" s="468" t="str">
        <x:v>Rumus sumber</x:v>
      </x:c>
      <x:c r="F8753" s="468" t="str">
        <x:v>13 September 2026 19.01 WIB</x:v>
      </x:c>
    </x:row>
    <x:row r="8754">
      <x:c r="A8754" s="468" t="str">
        <x:v>12</x:v>
      </x:c>
      <x:c r="B8754" s="468" t="str">
        <x:v>AF40</x:v>
      </x:c>
      <x:c r="C8754" s="468"/>
      <x:c r="D8754" s="468" t="str">
        <x:v>=IF(OR(AG40="",COUNT(L40:P40)&lt;5),"",1)</x:v>
      </x:c>
      <x:c r="E8754" s="468" t="str">
        <x:v>Rumus sumber</x:v>
      </x:c>
      <x:c r="F8754" s="468" t="str">
        <x:v>13 September 2026 19.01 WIB</x:v>
      </x:c>
    </x:row>
    <x:row r="8755">
      <x:c r="A8755" s="468" t="str">
        <x:v>12</x:v>
      </x:c>
      <x:c r="B8755" s="468" t="str">
        <x:v>AG40</x:v>
      </x:c>
      <x:c r="C8755" s="468"/>
      <x:c r="D8755" s="468" t="str">
        <x:v>=IFERROR(K40,"")</x:v>
      </x:c>
      <x:c r="E8755" s="468" t="str">
        <x:v>Rumus sumber</x:v>
      </x:c>
      <x:c r="F8755" s="468" t="str">
        <x:v>13 September 2026 19.01 WIB</x:v>
      </x:c>
    </x:row>
    <x:row r="8756">
      <x:c r="A8756" s="468" t="str">
        <x:v>12</x:v>
      </x:c>
      <x:c r="B8756" s="468" t="str">
        <x:v>K41</x:v>
      </x:c>
      <x:c r="C8756" s="468"/>
      <x:c r="D8756" s="468" t="str">
        <x:v>Skala: 1 Sangat Kurang | 2 Kurang | 3 Cukup | 4 Baik | 5 Sangat Baik | Jika Nama kosong, 4 baris pertama otomatis mengikuti urutan Shift</x:v>
      </x:c>
      <x:c r="E8756" s="468" t="str">
        <x:v>Nilai sumber</x:v>
      </x:c>
      <x:c r="F8756" s="468" t="str">
        <x:v>13 September 2026 19.01 WIB</x:v>
      </x:c>
    </x:row>
    <x:row r="8757">
      <x:c r="A8757" s="468" t="str">
        <x:v>12</x:v>
      </x:c>
      <x:c r="B8757" s="468" t="str">
        <x:v>L44</x:v>
      </x:c>
      <x:c r="C8757" s="468"/>
      <x:c r="D8757" s="468" t="str">
        <x:v>Saving Contact</x:v>
      </x:c>
      <x:c r="E8757" s="468" t="str">
        <x:v>Nilai sumber</x:v>
      </x:c>
      <x:c r="F8757" s="468" t="str">
        <x:v>13 September 2026 19.01 WIB</x:v>
      </x:c>
    </x:row>
    <x:row r="8758">
      <x:c r="A8758" s="468" t="str">
        <x:v>12</x:v>
      </x:c>
      <x:c r="B8758" s="468" t="str">
        <x:v>M44</x:v>
      </x:c>
      <x:c r="C8758" s="468"/>
      <x:c r="D8758" s="468" t="str">
        <x:v>Reminder</x:v>
      </x:c>
      <x:c r="E8758" s="468" t="str">
        <x:v>Nilai sumber</x:v>
      </x:c>
      <x:c r="F8758" s="468" t="str">
        <x:v>13 September 2026 19.01 WIB</x:v>
      </x:c>
    </x:row>
    <x:row r="8759">
      <x:c r="A8759" s="468" t="str">
        <x:v>12</x:v>
      </x:c>
      <x:c r="B8759" s="468" t="str">
        <x:v>K45</x:v>
      </x:c>
      <x:c r="C8759" s="468"/>
      <x:c r="D8759" s="468" t="str">
        <x:v>AMEL</x:v>
      </x:c>
      <x:c r="E8759" s="468" t="str">
        <x:v>Nilai sumber</x:v>
      </x:c>
      <x:c r="F8759" s="468" t="str">
        <x:v>13 September 2026 19.01 WIB</x:v>
      </x:c>
    </x:row>
    <x:row r="8760">
      <x:c r="A8760" s="468" t="str">
        <x:v>12</x:v>
      </x:c>
      <x:c r="B8760" s="468" t="str">
        <x:v>K45</x:v>
      </x:c>
      <x:c r="C8760" s="468"/>
      <x:c r="D8760" s="468" t="str">
        <x:v>=IF(O28="","",O28)</x:v>
      </x:c>
      <x:c r="E8760" s="468" t="str">
        <x:v>Rumus sumber</x:v>
      </x:c>
      <x:c r="F8760" s="468" t="str">
        <x:v>13 September 2026 19.01 WIB</x:v>
      </x:c>
    </x:row>
    <x:row r="8761">
      <x:c r="A8761" s="468" t="str">
        <x:v>12</x:v>
      </x:c>
      <x:c r="B8761" s="468" t="str">
        <x:v>L45</x:v>
      </x:c>
      <x:c r="C8761" s="468"/>
      <x:c r="D8761" s="468" t="n">
        <x:v>8</x:v>
      </x:c>
      <x:c r="E8761" s="468" t="str">
        <x:v>Nilai sumber</x:v>
      </x:c>
      <x:c r="F8761" s="468" t="str">
        <x:v>13 September 2026 19.01 WIB</x:v>
      </x:c>
    </x:row>
    <x:row r="8762">
      <x:c r="A8762" s="468" t="str">
        <x:v>12</x:v>
      </x:c>
      <x:c r="B8762" s="468" t="str">
        <x:v>K46</x:v>
      </x:c>
      <x:c r="C8762" s="468"/>
      <x:c r="D8762" s="468" t="str">
        <x:v>INDAH</x:v>
      </x:c>
      <x:c r="E8762" s="468" t="str">
        <x:v>Nilai sumber</x:v>
      </x:c>
      <x:c r="F8762" s="468" t="str">
        <x:v>13 September 2026 19.01 WIB</x:v>
      </x:c>
    </x:row>
    <x:row r="8763">
      <x:c r="A8763" s="468" t="str">
        <x:v>12</x:v>
      </x:c>
      <x:c r="B8763" s="468" t="str">
        <x:v>K46</x:v>
      </x:c>
      <x:c r="C8763" s="468"/>
      <x:c r="D8763" s="468" t="str">
        <x:v>=IF(O29="","",O29)</x:v>
      </x:c>
      <x:c r="E8763" s="468" t="str">
        <x:v>Rumus sumber</x:v>
      </x:c>
      <x:c r="F8763" s="468" t="str">
        <x:v>13 September 2026 19.01 WIB</x:v>
      </x:c>
    </x:row>
    <x:row r="8764">
      <x:c r="A8764" s="468" t="str">
        <x:v>12</x:v>
      </x:c>
      <x:c r="B8764" s="468" t="str">
        <x:v>L46</x:v>
      </x:c>
      <x:c r="C8764" s="468"/>
      <x:c r="D8764" s="468" t="n">
        <x:v>5</x:v>
      </x:c>
      <x:c r="E8764" s="468" t="str">
        <x:v>Nilai sumber</x:v>
      </x:c>
      <x:c r="F8764" s="468" t="str">
        <x:v>13 September 2026 19.01 WIB</x:v>
      </x:c>
    </x:row>
    <x:row r="8765">
      <x:c r="A8765" s="468" t="str">
        <x:v>12</x:v>
      </x:c>
      <x:c r="B8765" s="468" t="str">
        <x:v>M46</x:v>
      </x:c>
      <x:c r="C8765" s="468"/>
      <x:c r="D8765" s="468" t="str">
        <x:v>5R</x:v>
      </x:c>
      <x:c r="E8765" s="468" t="str">
        <x:v>Nilai sumber</x:v>
      </x:c>
      <x:c r="F8765" s="468" t="str">
        <x:v>13 September 2026 19.01 WIB</x:v>
      </x:c>
    </x:row>
    <x:row r="8766">
      <x:c r="A8766" s="468" t="str">
        <x:v>12</x:v>
      </x:c>
      <x:c r="B8766" s="468" t="str">
        <x:v>K53</x:v>
      </x:c>
      <x:c r="C8766" s="468"/>
      <x:c r="D8766" s="468" t="str">
        <x:v>Conversion Rate</x:v>
      </x:c>
      <x:c r="E8766" s="468" t="str">
        <x:v>Nilai sumber</x:v>
      </x:c>
      <x:c r="F8766" s="468" t="str">
        <x:v>13 September 2026 19.01 WIB</x:v>
      </x:c>
    </x:row>
    <x:row r="8767">
      <x:c r="A8767" s="468" t="str">
        <x:v>12</x:v>
      </x:c>
      <x:c r="B8767" s="468" t="str">
        <x:v>M53</x:v>
      </x:c>
      <x:c r="C8767" s="468"/>
      <x:c r="D8767" s="468" t="n">
        <x:v>0.34375</x:v>
      </x:c>
      <x:c r="E8767" s="468" t="str">
        <x:v>Nilai sumber</x:v>
      </x:c>
      <x:c r="F8767" s="468" t="str">
        <x:v>13 September 2026 19.01 WIB</x:v>
      </x:c>
    </x:row>
    <x:row r="8768">
      <x:c r="A8768" s="468" t="str">
        <x:v>12</x:v>
      </x:c>
      <x:c r="B8768" s="468" t="str">
        <x:v>M53</x:v>
      </x:c>
      <x:c r="C8768" s="468"/>
      <x:c r="D8768" s="468" t="str">
        <x:v>=IF(OR(M49="",M49=0),"",M50/M49)</x:v>
      </x:c>
      <x:c r="E8768" s="468" t="str">
        <x:v>Rumus sumber</x:v>
      </x:c>
      <x:c r="F8768" s="468" t="str">
        <x:v>13 September 2026 19.01 WIB</x:v>
      </x:c>
    </x:row>
    <x:row r="8769">
      <x:c r="A8769" s="468" t="str">
        <x:v>13</x:v>
      </x:c>
      <x:c r="B8769" s="468" t="str">
        <x:v>C4</x:v>
      </x:c>
      <x:c r="C8769" s="468"/>
      <x:c r="D8769" s="468" t="str">
        <x:v>Syifa Zulfa</x:v>
      </x:c>
      <x:c r="E8769" s="468" t="str">
        <x:v>Nilai sumber</x:v>
      </x:c>
      <x:c r="F8769" s="468" t="str">
        <x:v>13 September 2026 19.01 WIB</x:v>
      </x:c>
    </x:row>
    <x:row r="8770">
      <x:c r="A8770" s="468" t="str">
        <x:v>13</x:v>
      </x:c>
      <x:c r="B8770" s="468" t="str">
        <x:v>D4</x:v>
      </x:c>
      <x:c r="C8770" s="468"/>
      <x:c r="D8770" s="468" t="str">
        <x:v>Graduation Premium</x:v>
      </x:c>
      <x:c r="E8770" s="468" t="str">
        <x:v>Nilai sumber</x:v>
      </x:c>
      <x:c r="F8770" s="468" t="str">
        <x:v>13 September 2026 19.01 WIB</x:v>
      </x:c>
    </x:row>
    <x:row r="8771">
      <x:c r="A8771" s="468" t="str">
        <x:v>13</x:v>
      </x:c>
      <x:c r="B8771" s="468" t="str">
        <x:v>F4</x:v>
      </x:c>
      <x:c r="C8771" s="468"/>
      <x:c r="D8771" s="468" t="str">
        <x:v>2026-10-03 00:00:00</x:v>
      </x:c>
      <x:c r="E8771" s="468" t="str">
        <x:v>Nilai sumber</x:v>
      </x:c>
      <x:c r="F8771" s="468" t="str">
        <x:v>13 September 2026 19.01 WIB</x:v>
      </x:c>
    </x:row>
    <x:row r="8772">
      <x:c r="A8772" s="468" t="str">
        <x:v>13</x:v>
      </x:c>
      <x:c r="B8772" s="468" t="str">
        <x:v>H4</x:v>
      </x:c>
      <x:c r="C8772" s="468"/>
      <x:c r="D8772" s="468" t="n">
        <x:v>100000</x:v>
      </x:c>
      <x:c r="E8772" s="468" t="str">
        <x:v>Nilai sumber</x:v>
      </x:c>
      <x:c r="F8772" s="468" t="str">
        <x:v>13 September 2026 19.01 WIB</x:v>
      </x:c>
    </x:row>
    <x:row r="8773">
      <x:c r="A8773" s="468" t="str">
        <x:v>13</x:v>
      </x:c>
      <x:c r="B8773" s="468" t="str">
        <x:v>I4</x:v>
      </x:c>
      <x:c r="C8773" s="468"/>
      <x:c r="D8773" s="468" t="str">
        <x:v>DP</x:v>
      </x:c>
      <x:c r="E8773" s="468" t="str">
        <x:v>Nilai sumber</x:v>
      </x:c>
      <x:c r="F8773" s="468" t="str">
        <x:v>13 September 2026 19.01 WIB</x:v>
      </x:c>
    </x:row>
    <x:row r="8774">
      <x:c r="A8774" s="468" t="str">
        <x:v>13</x:v>
      </x:c>
      <x:c r="B8774" s="468" t="str">
        <x:v>L4</x:v>
      </x:c>
      <x:c r="C8774" s="468"/>
      <x:c r="D8774" s="468" t="str">
        <x:v>INDAH</x:v>
      </x:c>
      <x:c r="E8774" s="468" t="str">
        <x:v>Nilai sumber</x:v>
      </x:c>
      <x:c r="F8774" s="468" t="str">
        <x:v>13 September 2026 19.01 WIB</x:v>
      </x:c>
    </x:row>
    <x:row r="8775">
      <x:c r="A8775" s="468" t="str">
        <x:v>13</x:v>
      </x:c>
      <x:c r="B8775" s="468" t="str">
        <x:v>C5</x:v>
      </x:c>
      <x:c r="C8775" s="468"/>
      <x:c r="D8775" s="468" t="str">
        <x:v>Anjani</x:v>
      </x:c>
      <x:c r="E8775" s="468" t="str">
        <x:v>Nilai sumber</x:v>
      </x:c>
      <x:c r="F8775" s="468" t="str">
        <x:v>13 September 2026 19.01 WIB</x:v>
      </x:c>
    </x:row>
    <x:row r="8776">
      <x:c r="A8776" s="468" t="str">
        <x:v>13</x:v>
      </x:c>
      <x:c r="B8776" s="468" t="str">
        <x:v>D5</x:v>
      </x:c>
      <x:c r="C8776" s="468"/>
      <x:c r="D8776" s="468" t="str">
        <x:v>Graduation</x:v>
      </x:c>
      <x:c r="E8776" s="468" t="str">
        <x:v>Nilai sumber</x:v>
      </x:c>
      <x:c r="F8776" s="468" t="str">
        <x:v>13 September 2026 19.01 WIB</x:v>
      </x:c>
    </x:row>
    <x:row r="8777">
      <x:c r="A8777" s="468" t="str">
        <x:v>13</x:v>
      </x:c>
      <x:c r="B8777" s="468" t="str">
        <x:v>F5</x:v>
      </x:c>
      <x:c r="C8777" s="468"/>
      <x:c r="D8777" s="468" t="str">
        <x:v>2026-09-13 00:00:00</x:v>
      </x:c>
      <x:c r="E8777" s="468" t="str">
        <x:v>Nilai sumber</x:v>
      </x:c>
      <x:c r="F8777" s="468" t="str">
        <x:v>13 September 2026 19.01 WIB</x:v>
      </x:c>
    </x:row>
    <x:row r="8778">
      <x:c r="A8778" s="468" t="str">
        <x:v>13</x:v>
      </x:c>
      <x:c r="B8778" s="468" t="str">
        <x:v>H5</x:v>
      </x:c>
      <x:c r="C8778" s="468"/>
      <x:c r="D8778" s="468" t="n">
        <x:v>250000</x:v>
      </x:c>
      <x:c r="E8778" s="468" t="str">
        <x:v>Nilai sumber</x:v>
      </x:c>
      <x:c r="F8778" s="468" t="str">
        <x:v>13 September 2026 19.01 WIB</x:v>
      </x:c>
    </x:row>
    <x:row r="8779">
      <x:c r="A8779" s="468" t="str">
        <x:v>13</x:v>
      </x:c>
      <x:c r="B8779" s="468" t="str">
        <x:v>I5</x:v>
      </x:c>
      <x:c r="C8779" s="468"/>
      <x:c r="D8779" s="468" t="str">
        <x:v>Lunas</x:v>
      </x:c>
      <x:c r="E8779" s="468" t="str">
        <x:v>Nilai sumber</x:v>
      </x:c>
      <x:c r="F8779" s="468" t="str">
        <x:v>13 September 2026 19.01 WIB</x:v>
      </x:c>
    </x:row>
    <x:row r="8780">
      <x:c r="A8780" s="468" t="str">
        <x:v>13</x:v>
      </x:c>
      <x:c r="B8780" s="468" t="str">
        <x:v>J5</x:v>
      </x:c>
      <x:c r="C8780" s="468"/>
      <x:c r="D8780" s="468" t="str">
        <x:v>Uploaded</x:v>
      </x:c>
      <x:c r="E8780" s="468" t="str">
        <x:v>Nilai sumber</x:v>
      </x:c>
      <x:c r="F8780" s="468" t="str">
        <x:v>13 September 2026 19.01 WIB</x:v>
      </x:c>
    </x:row>
    <x:row r="8781">
      <x:c r="A8781" s="468" t="str">
        <x:v>13</x:v>
      </x:c>
      <x:c r="B8781" s="468" t="str">
        <x:v>K5</x:v>
      </x:c>
      <x:c r="C8781" s="468"/>
      <x:c r="D8781" s="468" t="str">
        <x:v>Pending</x:v>
      </x:c>
      <x:c r="E8781" s="468" t="str">
        <x:v>Nilai sumber</x:v>
      </x:c>
      <x:c r="F8781" s="468" t="str">
        <x:v>13 September 2026 19.01 WIB</x:v>
      </x:c>
    </x:row>
    <x:row r="8782">
      <x:c r="A8782" s="468" t="str">
        <x:v>13</x:v>
      </x:c>
      <x:c r="B8782" s="468" t="str">
        <x:v>L5</x:v>
      </x:c>
      <x:c r="C8782" s="468"/>
      <x:c r="D8782" s="468" t="str">
        <x:v>INDAH</x:v>
      </x:c>
      <x:c r="E8782" s="468" t="str">
        <x:v>Nilai sumber</x:v>
      </x:c>
      <x:c r="F8782" s="468" t="str">
        <x:v>13 September 2026 19.01 WIB</x:v>
      </x:c>
    </x:row>
    <x:row r="8783">
      <x:c r="A8783" s="468" t="str">
        <x:v>13</x:v>
      </x:c>
      <x:c r="B8783" s="468" t="str">
        <x:v>M5</x:v>
      </x:c>
      <x:c r="C8783" s="468"/>
      <x:c r="D8783" s="468" t="str">
        <x:v>SAKA</x:v>
      </x:c>
      <x:c r="E8783" s="468" t="str">
        <x:v>Nilai sumber</x:v>
      </x:c>
      <x:c r="F8783" s="468" t="str">
        <x:v>13 September 2026 19.01 WIB</x:v>
      </x:c>
    </x:row>
    <x:row r="8784">
      <x:c r="A8784" s="468" t="str">
        <x:v>13</x:v>
      </x:c>
      <x:c r="B8784" s="468" t="str">
        <x:v>C6</x:v>
      </x:c>
      <x:c r="C8784" s="468"/>
      <x:c r="D8784" s="468" t="str">
        <x:v>Syska</x:v>
      </x:c>
      <x:c r="E8784" s="468" t="str">
        <x:v>Nilai sumber</x:v>
      </x:c>
      <x:c r="F8784" s="468" t="str">
        <x:v>13 September 2026 19.01 WIB</x:v>
      </x:c>
    </x:row>
    <x:row r="8785">
      <x:c r="A8785" s="468" t="str">
        <x:v>13</x:v>
      </x:c>
      <x:c r="B8785" s="468" t="str">
        <x:v>D6</x:v>
      </x:c>
      <x:c r="C8785" s="468"/>
      <x:c r="D8785" s="468" t="str">
        <x:v>Graduation</x:v>
      </x:c>
      <x:c r="E8785" s="468" t="str">
        <x:v>Nilai sumber</x:v>
      </x:c>
      <x:c r="F8785" s="468" t="str">
        <x:v>13 September 2026 19.01 WIB</x:v>
      </x:c>
    </x:row>
    <x:row r="8786">
      <x:c r="A8786" s="468" t="str">
        <x:v>13</x:v>
      </x:c>
      <x:c r="B8786" s="468" t="str">
        <x:v>F6</x:v>
      </x:c>
      <x:c r="C8786" s="468"/>
      <x:c r="D8786" s="468" t="str">
        <x:v>2026-10-06 00:00:00</x:v>
      </x:c>
      <x:c r="E8786" s="468" t="str">
        <x:v>Nilai sumber</x:v>
      </x:c>
      <x:c r="F8786" s="468" t="str">
        <x:v>13 September 2026 19.01 WIB</x:v>
      </x:c>
    </x:row>
    <x:row r="8787">
      <x:c r="A8787" s="468" t="str">
        <x:v>13</x:v>
      </x:c>
      <x:c r="B8787" s="468" t="str">
        <x:v>H6</x:v>
      </x:c>
      <x:c r="C8787" s="468"/>
      <x:c r="D8787" s="468" t="n">
        <x:v>100000</x:v>
      </x:c>
      <x:c r="E8787" s="468" t="str">
        <x:v>Nilai sumber</x:v>
      </x:c>
      <x:c r="F8787" s="468" t="str">
        <x:v>13 September 2026 19.01 WIB</x:v>
      </x:c>
    </x:row>
    <x:row r="8788">
      <x:c r="A8788" s="468" t="str">
        <x:v>13</x:v>
      </x:c>
      <x:c r="B8788" s="468" t="str">
        <x:v>I6</x:v>
      </x:c>
      <x:c r="C8788" s="468"/>
      <x:c r="D8788" s="468" t="str">
        <x:v>DP</x:v>
      </x:c>
      <x:c r="E8788" s="468" t="str">
        <x:v>Nilai sumber</x:v>
      </x:c>
      <x:c r="F8788" s="468" t="str">
        <x:v>13 September 2026 19.01 WIB</x:v>
      </x:c>
    </x:row>
    <x:row r="8789">
      <x:c r="A8789" s="468" t="str">
        <x:v>13</x:v>
      </x:c>
      <x:c r="B8789" s="468" t="str">
        <x:v>L6</x:v>
      </x:c>
      <x:c r="C8789" s="468"/>
      <x:c r="D8789" s="468" t="str">
        <x:v>INDAH</x:v>
      </x:c>
      <x:c r="E8789" s="468" t="str">
        <x:v>Nilai sumber</x:v>
      </x:c>
      <x:c r="F8789" s="468" t="str">
        <x:v>13 September 2026 19.01 WIB</x:v>
      </x:c>
    </x:row>
    <x:row r="8790">
      <x:c r="A8790" s="468" t="str">
        <x:v>13</x:v>
      </x:c>
      <x:c r="B8790" s="468" t="str">
        <x:v>C7</x:v>
      </x:c>
      <x:c r="C8790" s="468"/>
      <x:c r="D8790" s="468" t="str">
        <x:v>HANA</x:v>
      </x:c>
      <x:c r="E8790" s="468" t="str">
        <x:v>Nilai sumber</x:v>
      </x:c>
      <x:c r="F8790" s="468" t="str">
        <x:v>13 September 2026 19.01 WIB</x:v>
      </x:c>
    </x:row>
    <x:row r="8791">
      <x:c r="A8791" s="468" t="str">
        <x:v>13</x:v>
      </x:c>
      <x:c r="B8791" s="468" t="str">
        <x:v>D7</x:v>
      </x:c>
      <x:c r="C8791" s="468"/>
      <x:c r="D8791" s="468" t="str">
        <x:v>Large Group</x:v>
      </x:c>
      <x:c r="E8791" s="468" t="str">
        <x:v>Nilai sumber</x:v>
      </x:c>
      <x:c r="F8791" s="468" t="str">
        <x:v>13 September 2026 19.01 WIB</x:v>
      </x:c>
    </x:row>
    <x:row r="8792">
      <x:c r="A8792" s="468" t="str">
        <x:v>13</x:v>
      </x:c>
      <x:c r="B8792" s="468" t="str">
        <x:v>F7</x:v>
      </x:c>
      <x:c r="C8792" s="468"/>
      <x:c r="D8792" s="468" t="str">
        <x:v>2026-09-13 00:00:00</x:v>
      </x:c>
      <x:c r="E8792" s="468" t="str">
        <x:v>Nilai sumber</x:v>
      </x:c>
      <x:c r="F8792" s="468" t="str">
        <x:v>13 September 2026 19.01 WIB</x:v>
      </x:c>
    </x:row>
    <x:row r="8793">
      <x:c r="A8793" s="468" t="str">
        <x:v>13</x:v>
      </x:c>
      <x:c r="B8793" s="468" t="str">
        <x:v>H7</x:v>
      </x:c>
      <x:c r="C8793" s="468"/>
      <x:c r="D8793" s="468" t="n">
        <x:v>100000</x:v>
      </x:c>
      <x:c r="E8793" s="468" t="str">
        <x:v>Nilai sumber</x:v>
      </x:c>
      <x:c r="F8793" s="468" t="str">
        <x:v>13 September 2026 19.01 WIB</x:v>
      </x:c>
    </x:row>
    <x:row r="8794">
      <x:c r="A8794" s="468" t="str">
        <x:v>13</x:v>
      </x:c>
      <x:c r="B8794" s="468" t="str">
        <x:v>I7</x:v>
      </x:c>
      <x:c r="C8794" s="468"/>
      <x:c r="D8794" s="468" t="str">
        <x:v>DP</x:v>
      </x:c>
      <x:c r="E8794" s="468" t="str">
        <x:v>Nilai sumber</x:v>
      </x:c>
      <x:c r="F8794" s="468" t="str">
        <x:v>13 September 2026 19.01 WIB</x:v>
      </x:c>
    </x:row>
    <x:row r="8795">
      <x:c r="A8795" s="468" t="str">
        <x:v>13</x:v>
      </x:c>
      <x:c r="B8795" s="468" t="str">
        <x:v>L7</x:v>
      </x:c>
      <x:c r="C8795" s="468"/>
      <x:c r="D8795" s="468" t="str">
        <x:v>INDAH</x:v>
      </x:c>
      <x:c r="E8795" s="468" t="str">
        <x:v>Nilai sumber</x:v>
      </x:c>
      <x:c r="F8795" s="468" t="str">
        <x:v>13 September 2026 19.01 WIB</x:v>
      </x:c>
    </x:row>
    <x:row r="8796">
      <x:c r="A8796" s="468" t="str">
        <x:v>13</x:v>
      </x:c>
      <x:c r="B8796" s="468" t="str">
        <x:v>C8</x:v>
      </x:c>
      <x:c r="C8796" s="468"/>
      <x:c r="D8796" s="468" t="str">
        <x:v>Kelasmodeling.id pwt</x:v>
      </x:c>
      <x:c r="E8796" s="468" t="str">
        <x:v>Nilai sumber</x:v>
      </x:c>
      <x:c r="F8796" s="468" t="str">
        <x:v>13 September 2026 19.01 WIB</x:v>
      </x:c>
    </x:row>
    <x:row r="8797">
      <x:c r="A8797" s="468" t="str">
        <x:v>13</x:v>
      </x:c>
      <x:c r="B8797" s="468" t="str">
        <x:v>D8</x:v>
      </x:c>
      <x:c r="C8797" s="468"/>
      <x:c r="D8797" s="468" t="str">
        <x:v>Single</x:v>
      </x:c>
      <x:c r="E8797" s="468" t="str">
        <x:v>Nilai sumber</x:v>
      </x:c>
      <x:c r="F8797" s="468" t="str">
        <x:v>13 September 2026 19.01 WIB</x:v>
      </x:c>
    </x:row>
    <x:row r="8798">
      <x:c r="A8798" s="468" t="str">
        <x:v>13</x:v>
      </x:c>
      <x:c r="B8798" s="468" t="str">
        <x:v>E8</x:v>
      </x:c>
      <x:c r="C8798" s="468"/>
      <x:c r="D8798" s="468" t="n">
        <x:v>5</x:v>
      </x:c>
      <x:c r="E8798" s="468" t="str">
        <x:v>Nilai sumber</x:v>
      </x:c>
      <x:c r="F8798" s="468" t="str">
        <x:v>13 September 2026 19.01 WIB</x:v>
      </x:c>
    </x:row>
    <x:row r="8799">
      <x:c r="A8799" s="468" t="str">
        <x:v>13</x:v>
      </x:c>
      <x:c r="B8799" s="468" t="str">
        <x:v>F8</x:v>
      </x:c>
      <x:c r="C8799" s="468"/>
      <x:c r="D8799" s="468" t="str">
        <x:v>2026-09-13 00:00:00</x:v>
      </x:c>
      <x:c r="E8799" s="468" t="str">
        <x:v>Nilai sumber</x:v>
      </x:c>
      <x:c r="F8799" s="468" t="str">
        <x:v>13 September 2026 19.01 WIB</x:v>
      </x:c>
    </x:row>
    <x:row r="8800">
      <x:c r="A8800" s="468" t="str">
        <x:v>13</x:v>
      </x:c>
      <x:c r="B8800" s="468" t="str">
        <x:v>G8</x:v>
      </x:c>
      <x:c r="C8800" s="468"/>
      <x:c r="D8800" s="468" t="n">
        <x:v>0</x:v>
      </x:c>
      <x:c r="E8800" s="468" t="str">
        <x:v>Nilai sumber</x:v>
      </x:c>
      <x:c r="F8800" s="468" t="str">
        <x:v>13 September 2026 19.01 WIB</x:v>
      </x:c>
    </x:row>
    <x:row r="8801">
      <x:c r="A8801" s="468" t="str">
        <x:v>13</x:v>
      </x:c>
      <x:c r="B8801" s="468" t="str">
        <x:v>H8</x:v>
      </x:c>
      <x:c r="C8801" s="468"/>
      <x:c r="D8801" s="468" t="n">
        <x:v>0</x:v>
      </x:c>
      <x:c r="E8801" s="468" t="str">
        <x:v>Nilai sumber</x:v>
      </x:c>
      <x:c r="F8801" s="468" t="str">
        <x:v>13 September 2026 19.01 WIB</x:v>
      </x:c>
    </x:row>
    <x:row r="8802">
      <x:c r="A8802" s="468" t="str">
        <x:v>13</x:v>
      </x:c>
      <x:c r="B8802" s="468" t="str">
        <x:v>I8</x:v>
      </x:c>
      <x:c r="C8802" s="468"/>
      <x:c r="D8802" s="468" t="str">
        <x:v>Lunas</x:v>
      </x:c>
      <x:c r="E8802" s="468" t="str">
        <x:v>Nilai sumber</x:v>
      </x:c>
      <x:c r="F8802" s="468" t="str">
        <x:v>13 September 2026 19.01 WIB</x:v>
      </x:c>
    </x:row>
    <x:row r="8803">
      <x:c r="A8803" s="468" t="str">
        <x:v>13</x:v>
      </x:c>
      <x:c r="B8803" s="468" t="str">
        <x:v>J8</x:v>
      </x:c>
      <x:c r="C8803" s="468"/>
      <x:c r="D8803" s="468" t="str">
        <x:v>Uploaded</x:v>
      </x:c>
      <x:c r="E8803" s="468" t="str">
        <x:v>Nilai sumber</x:v>
      </x:c>
      <x:c r="F8803" s="468" t="str">
        <x:v>13 September 2026 19.01 WIB</x:v>
      </x:c>
    </x:row>
    <x:row r="8804">
      <x:c r="A8804" s="468" t="str">
        <x:v>13</x:v>
      </x:c>
      <x:c r="B8804" s="468" t="str">
        <x:v>K8</x:v>
      </x:c>
      <x:c r="C8804" s="468"/>
      <x:c r="D8804" s="468" t="str">
        <x:v>Uploaded</x:v>
      </x:c>
      <x:c r="E8804" s="468" t="str">
        <x:v>Nilai sumber</x:v>
      </x:c>
      <x:c r="F8804" s="468" t="str">
        <x:v>13 September 2026 19.01 WIB</x:v>
      </x:c>
    </x:row>
    <x:row r="8805">
      <x:c r="A8805" s="468" t="str">
        <x:v>13</x:v>
      </x:c>
      <x:c r="B8805" s="468" t="str">
        <x:v>L8</x:v>
      </x:c>
      <x:c r="C8805" s="468"/>
      <x:c r="D8805" s="468" t="str">
        <x:v>INDAH</x:v>
      </x:c>
      <x:c r="E8805" s="468" t="str">
        <x:v>Nilai sumber</x:v>
      </x:c>
      <x:c r="F8805" s="468" t="str">
        <x:v>13 September 2026 19.01 WIB</x:v>
      </x:c>
    </x:row>
    <x:row r="8806">
      <x:c r="A8806" s="468" t="str">
        <x:v>13</x:v>
      </x:c>
      <x:c r="B8806" s="468" t="str">
        <x:v>M8</x:v>
      </x:c>
      <x:c r="C8806" s="468"/>
      <x:c r="D8806" s="468" t="str">
        <x:v>SAKA</x:v>
      </x:c>
      <x:c r="E8806" s="468" t="str">
        <x:v>Nilai sumber</x:v>
      </x:c>
      <x:c r="F8806" s="468" t="str">
        <x:v>13 September 2026 19.01 WIB</x:v>
      </x:c>
    </x:row>
    <x:row r="8807">
      <x:c r="A8807" s="468" t="str">
        <x:v>13</x:v>
      </x:c>
      <x:c r="B8807" s="468" t="str">
        <x:v>C9</x:v>
      </x:c>
      <x:c r="C8807" s="468"/>
      <x:c r="D8807" s="468" t="str">
        <x:v>Zara (Kelas modeling)</x:v>
      </x:c>
      <x:c r="E8807" s="468" t="str">
        <x:v>Nilai sumber</x:v>
      </x:c>
      <x:c r="F8807" s="468" t="str">
        <x:v>13 September 2026 19.01 WIB</x:v>
      </x:c>
    </x:row>
    <x:row r="8808">
      <x:c r="A8808" s="468" t="str">
        <x:v>13</x:v>
      </x:c>
      <x:c r="B8808" s="468" t="str">
        <x:v>D9</x:v>
      </x:c>
      <x:c r="C8808" s="468"/>
      <x:c r="D8808" s="468" t="str">
        <x:v>All file</x:v>
      </x:c>
      <x:c r="E8808" s="468" t="str">
        <x:v>Nilai sumber</x:v>
      </x:c>
      <x:c r="F8808" s="468" t="str">
        <x:v>13 September 2026 19.01 WIB</x:v>
      </x:c>
    </x:row>
    <x:row r="8809">
      <x:c r="A8809" s="468" t="str">
        <x:v>13</x:v>
      </x:c>
      <x:c r="B8809" s="468" t="str">
        <x:v>F9</x:v>
      </x:c>
      <x:c r="C8809" s="468"/>
      <x:c r="D8809" s="468" t="str">
        <x:v>2026-09-13 00:00:00</x:v>
      </x:c>
      <x:c r="E8809" s="468" t="str">
        <x:v>Nilai sumber</x:v>
      </x:c>
      <x:c r="F8809" s="468" t="str">
        <x:v>13 September 2026 19.01 WIB</x:v>
      </x:c>
    </x:row>
    <x:row r="8810">
      <x:c r="A8810" s="468" t="str">
        <x:v>13</x:v>
      </x:c>
      <x:c r="B8810" s="468" t="str">
        <x:v>H9</x:v>
      </x:c>
      <x:c r="C8810" s="468"/>
      <x:c r="D8810" s="468" t="n">
        <x:v>50000</x:v>
      </x:c>
      <x:c r="E8810" s="468" t="str">
        <x:v>Nilai sumber</x:v>
      </x:c>
      <x:c r="F8810" s="468" t="str">
        <x:v>13 September 2026 19.01 WIB</x:v>
      </x:c>
    </x:row>
    <x:row r="8811">
      <x:c r="A8811" s="468" t="str">
        <x:v>13</x:v>
      </x:c>
      <x:c r="B8811" s="468" t="str">
        <x:v>I9</x:v>
      </x:c>
      <x:c r="C8811" s="468"/>
      <x:c r="D8811" s="468" t="str">
        <x:v>Lunas</x:v>
      </x:c>
      <x:c r="E8811" s="468" t="str">
        <x:v>Nilai sumber</x:v>
      </x:c>
      <x:c r="F8811" s="468" t="str">
        <x:v>13 September 2026 19.01 WIB</x:v>
      </x:c>
    </x:row>
    <x:row r="8812">
      <x:c r="A8812" s="468" t="str">
        <x:v>13</x:v>
      </x:c>
      <x:c r="B8812" s="468" t="str">
        <x:v>L9</x:v>
      </x:c>
      <x:c r="C8812" s="468"/>
      <x:c r="D8812" s="468" t="str">
        <x:v>INDAH</x:v>
      </x:c>
      <x:c r="E8812" s="468" t="str">
        <x:v>Nilai sumber</x:v>
      </x:c>
      <x:c r="F8812" s="468" t="str">
        <x:v>13 September 2026 19.01 WIB</x:v>
      </x:c>
    </x:row>
    <x:row r="8813">
      <x:c r="A8813" s="468" t="str">
        <x:v>13</x:v>
      </x:c>
      <x:c r="B8813" s="468" t="str">
        <x:v>C10</x:v>
      </x:c>
      <x:c r="C8813" s="468"/>
      <x:c r="D8813" s="468" t="str">
        <x:v>Arum  (Kelas modeling)</x:v>
      </x:c>
      <x:c r="E8813" s="468" t="str">
        <x:v>Nilai sumber</x:v>
      </x:c>
      <x:c r="F8813" s="468" t="str">
        <x:v>13 September 2026 19.01 WIB</x:v>
      </x:c>
    </x:row>
    <x:row r="8814">
      <x:c r="A8814" s="468" t="str">
        <x:v>13</x:v>
      </x:c>
      <x:c r="B8814" s="468" t="str">
        <x:v>D10</x:v>
      </x:c>
      <x:c r="C8814" s="468"/>
      <x:c r="D8814" s="468" t="str">
        <x:v>All file</x:v>
      </x:c>
      <x:c r="E8814" s="468" t="str">
        <x:v>Nilai sumber</x:v>
      </x:c>
      <x:c r="F8814" s="468" t="str">
        <x:v>13 September 2026 19.01 WIB</x:v>
      </x:c>
    </x:row>
    <x:row r="8815">
      <x:c r="A8815" s="468" t="str">
        <x:v>13</x:v>
      </x:c>
      <x:c r="B8815" s="468" t="str">
        <x:v>F10</x:v>
      </x:c>
      <x:c r="C8815" s="468"/>
      <x:c r="D8815" s="468" t="str">
        <x:v>2026-09-13 00:00:00</x:v>
      </x:c>
      <x:c r="E8815" s="468" t="str">
        <x:v>Nilai sumber</x:v>
      </x:c>
      <x:c r="F8815" s="468" t="str">
        <x:v>13 September 2026 19.01 WIB</x:v>
      </x:c>
    </x:row>
    <x:row r="8816">
      <x:c r="A8816" s="468" t="str">
        <x:v>13</x:v>
      </x:c>
      <x:c r="B8816" s="468" t="str">
        <x:v>G10</x:v>
      </x:c>
      <x:c r="C8816" s="468"/>
      <x:c r="D8816" s="468" t="n">
        <x:v>50000</x:v>
      </x:c>
      <x:c r="E8816" s="468" t="str">
        <x:v>Nilai sumber</x:v>
      </x:c>
      <x:c r="F8816" s="468" t="str">
        <x:v>13 September 2026 19.01 WIB</x:v>
      </x:c>
    </x:row>
    <x:row r="8817">
      <x:c r="A8817" s="468" t="str">
        <x:v>13</x:v>
      </x:c>
      <x:c r="B8817" s="468" t="str">
        <x:v>I10</x:v>
      </x:c>
      <x:c r="C8817" s="468"/>
      <x:c r="D8817" s="468" t="str">
        <x:v>Lunas</x:v>
      </x:c>
      <x:c r="E8817" s="468" t="str">
        <x:v>Nilai sumber</x:v>
      </x:c>
      <x:c r="F8817" s="468" t="str">
        <x:v>13 September 2026 19.01 WIB</x:v>
      </x:c>
    </x:row>
    <x:row r="8818">
      <x:c r="A8818" s="468" t="str">
        <x:v>13</x:v>
      </x:c>
      <x:c r="B8818" s="468" t="str">
        <x:v>L10</x:v>
      </x:c>
      <x:c r="C8818" s="468"/>
      <x:c r="D8818" s="468" t="str">
        <x:v>INDAH</x:v>
      </x:c>
      <x:c r="E8818" s="468" t="str">
        <x:v>Nilai sumber</x:v>
      </x:c>
      <x:c r="F8818" s="468" t="str">
        <x:v>13 September 2026 19.01 WIB</x:v>
      </x:c>
    </x:row>
    <x:row r="8819">
      <x:c r="A8819" s="468" t="str">
        <x:v>13</x:v>
      </x:c>
      <x:c r="B8819" s="468" t="str">
        <x:v>C11</x:v>
      </x:c>
      <x:c r="C8819" s="468"/>
      <x:c r="D8819" s="468" t="str">
        <x:v>Bella  (Kelas modeling)</x:v>
      </x:c>
      <x:c r="E8819" s="468" t="str">
        <x:v>Nilai sumber</x:v>
      </x:c>
      <x:c r="F8819" s="468" t="str">
        <x:v>13 September 2026 19.01 WIB</x:v>
      </x:c>
    </x:row>
    <x:row r="8820">
      <x:c r="A8820" s="468" t="str">
        <x:v>13</x:v>
      </x:c>
      <x:c r="B8820" s="468" t="str">
        <x:v>D11</x:v>
      </x:c>
      <x:c r="C8820" s="468"/>
      <x:c r="D8820" s="468" t="str">
        <x:v>All file</x:v>
      </x:c>
      <x:c r="E8820" s="468" t="str">
        <x:v>Nilai sumber</x:v>
      </x:c>
      <x:c r="F8820" s="468" t="str">
        <x:v>13 September 2026 19.01 WIB</x:v>
      </x:c>
    </x:row>
    <x:row r="8821">
      <x:c r="A8821" s="468" t="str">
        <x:v>13</x:v>
      </x:c>
      <x:c r="B8821" s="468" t="str">
        <x:v>F11</x:v>
      </x:c>
      <x:c r="C8821" s="468"/>
      <x:c r="D8821" s="468" t="str">
        <x:v>2026-09-13 00:00:00</x:v>
      </x:c>
      <x:c r="E8821" s="468" t="str">
        <x:v>Nilai sumber</x:v>
      </x:c>
      <x:c r="F8821" s="468" t="str">
        <x:v>13 September 2026 19.01 WIB</x:v>
      </x:c>
    </x:row>
    <x:row r="8822">
      <x:c r="A8822" s="468" t="str">
        <x:v>13</x:v>
      </x:c>
      <x:c r="B8822" s="468" t="str">
        <x:v>H11</x:v>
      </x:c>
      <x:c r="C8822" s="468"/>
      <x:c r="D8822" s="468" t="n">
        <x:v>50000</x:v>
      </x:c>
      <x:c r="E8822" s="468" t="str">
        <x:v>Nilai sumber</x:v>
      </x:c>
      <x:c r="F8822" s="468" t="str">
        <x:v>13 September 2026 19.01 WIB</x:v>
      </x:c>
    </x:row>
    <x:row r="8823">
      <x:c r="A8823" s="468" t="str">
        <x:v>13</x:v>
      </x:c>
      <x:c r="B8823" s="468" t="str">
        <x:v>I11</x:v>
      </x:c>
      <x:c r="C8823" s="468"/>
      <x:c r="D8823" s="468" t="str">
        <x:v>Lunas</x:v>
      </x:c>
      <x:c r="E8823" s="468" t="str">
        <x:v>Nilai sumber</x:v>
      </x:c>
      <x:c r="F8823" s="468" t="str">
        <x:v>13 September 2026 19.01 WIB</x:v>
      </x:c>
    </x:row>
    <x:row r="8824">
      <x:c r="A8824" s="468" t="str">
        <x:v>13</x:v>
      </x:c>
      <x:c r="B8824" s="468" t="str">
        <x:v>L11</x:v>
      </x:c>
      <x:c r="C8824" s="468"/>
      <x:c r="D8824" s="468" t="str">
        <x:v>INDAH</x:v>
      </x:c>
      <x:c r="E8824" s="468" t="str">
        <x:v>Nilai sumber</x:v>
      </x:c>
      <x:c r="F8824" s="468" t="str">
        <x:v>13 September 2026 19.01 WIB</x:v>
      </x:c>
    </x:row>
    <x:row r="8825">
      <x:c r="A8825" s="468" t="str">
        <x:v>13</x:v>
      </x:c>
      <x:c r="B8825" s="468" t="str">
        <x:v>C12</x:v>
      </x:c>
      <x:c r="C8825" s="468"/>
      <x:c r="D8825" s="468" t="str">
        <x:v>Zara (Kelas modeling)</x:v>
      </x:c>
      <x:c r="E8825" s="468" t="str">
        <x:v>Nilai sumber</x:v>
      </x:c>
      <x:c r="F8825" s="468" t="str">
        <x:v>13 September 2026 19.01 WIB</x:v>
      </x:c>
    </x:row>
    <x:row r="8826">
      <x:c r="A8826" s="468" t="str">
        <x:v>13</x:v>
      </x:c>
      <x:c r="B8826" s="468" t="str">
        <x:v>D12</x:v>
      </x:c>
      <x:c r="C8826" s="468"/>
      <x:c r="D8826" s="468" t="str">
        <x:v>Photofox</x:v>
      </x:c>
      <x:c r="E8826" s="468" t="str">
        <x:v>Nilai sumber</x:v>
      </x:c>
      <x:c r="F8826" s="468" t="str">
        <x:v>13 September 2026 19.01 WIB</x:v>
      </x:c>
    </x:row>
    <x:row r="8827">
      <x:c r="A8827" s="468" t="str">
        <x:v>13</x:v>
      </x:c>
      <x:c r="B8827" s="468" t="str">
        <x:v>F12</x:v>
      </x:c>
      <x:c r="C8827" s="468"/>
      <x:c r="D8827" s="468" t="str">
        <x:v>2026-09-13 00:00:00</x:v>
      </x:c>
      <x:c r="E8827" s="468" t="str">
        <x:v>Nilai sumber</x:v>
      </x:c>
      <x:c r="F8827" s="468" t="str">
        <x:v>13 September 2026 19.01 WIB</x:v>
      </x:c>
    </x:row>
    <x:row r="8828">
      <x:c r="A8828" s="468" t="str">
        <x:v>13</x:v>
      </x:c>
      <x:c r="B8828" s="468" t="str">
        <x:v>H12</x:v>
      </x:c>
      <x:c r="C8828" s="468"/>
      <x:c r="D8828" s="468" t="n">
        <x:v>200000</x:v>
      </x:c>
      <x:c r="E8828" s="468" t="str">
        <x:v>Nilai sumber</x:v>
      </x:c>
      <x:c r="F8828" s="468" t="str">
        <x:v>13 September 2026 19.01 WIB</x:v>
      </x:c>
    </x:row>
    <x:row r="8829">
      <x:c r="A8829" s="468" t="str">
        <x:v>13</x:v>
      </x:c>
      <x:c r="B8829" s="468" t="str">
        <x:v>I12</x:v>
      </x:c>
      <x:c r="C8829" s="468"/>
      <x:c r="D8829" s="468" t="str">
        <x:v>Lunas</x:v>
      </x:c>
      <x:c r="E8829" s="468" t="str">
        <x:v>Nilai sumber</x:v>
      </x:c>
      <x:c r="F8829" s="468" t="str">
        <x:v>13 September 2026 19.01 WIB</x:v>
      </x:c>
    </x:row>
    <x:row r="8830">
      <x:c r="A8830" s="468" t="str">
        <x:v>13</x:v>
      </x:c>
      <x:c r="B8830" s="468" t="str">
        <x:v>J12</x:v>
      </x:c>
      <x:c r="C8830" s="468"/>
      <x:c r="D8830" s="468" t="str">
        <x:v>Uploaded</x:v>
      </x:c>
      <x:c r="E8830" s="468" t="str">
        <x:v>Nilai sumber</x:v>
      </x:c>
      <x:c r="F8830" s="468" t="str">
        <x:v>13 September 2026 19.01 WIB</x:v>
      </x:c>
    </x:row>
    <x:row r="8831">
      <x:c r="A8831" s="468" t="str">
        <x:v>13</x:v>
      </x:c>
      <x:c r="B8831" s="468" t="str">
        <x:v>K12</x:v>
      </x:c>
      <x:c r="C8831" s="468"/>
      <x:c r="D8831" s="468" t="str">
        <x:v>Uploaded</x:v>
      </x:c>
      <x:c r="E8831" s="468" t="str">
        <x:v>Nilai sumber</x:v>
      </x:c>
      <x:c r="F8831" s="468" t="str">
        <x:v>13 September 2026 19.01 WIB</x:v>
      </x:c>
    </x:row>
    <x:row r="8832">
      <x:c r="A8832" s="468" t="str">
        <x:v>13</x:v>
      </x:c>
      <x:c r="B8832" s="468" t="str">
        <x:v>L12</x:v>
      </x:c>
      <x:c r="C8832" s="468"/>
      <x:c r="D8832" s="468" t="str">
        <x:v>INDAH</x:v>
      </x:c>
      <x:c r="E8832" s="468" t="str">
        <x:v>Nilai sumber</x:v>
      </x:c>
      <x:c r="F8832" s="468" t="str">
        <x:v>13 September 2026 19.01 WIB</x:v>
      </x:c>
    </x:row>
    <x:row r="8833">
      <x:c r="A8833" s="468" t="str">
        <x:v>13</x:v>
      </x:c>
      <x:c r="B8833" s="468" t="str">
        <x:v>M12</x:v>
      </x:c>
      <x:c r="C8833" s="468"/>
      <x:c r="D8833" s="468" t="str">
        <x:v>SAKA</x:v>
      </x:c>
      <x:c r="E8833" s="468" t="str">
        <x:v>Nilai sumber</x:v>
      </x:c>
      <x:c r="F8833" s="468" t="str">
        <x:v>13 September 2026 19.01 WIB</x:v>
      </x:c>
    </x:row>
    <x:row r="8834">
      <x:c r="A8834" s="468" t="str">
        <x:v>13</x:v>
      </x:c>
      <x:c r="B8834" s="468" t="str">
        <x:v>C13</x:v>
      </x:c>
      <x:c r="C8834" s="468"/>
      <x:c r="D8834" s="468" t="str">
        <x:v>Syifa</x:v>
      </x:c>
      <x:c r="E8834" s="468" t="str">
        <x:v>Nilai sumber</x:v>
      </x:c>
      <x:c r="F8834" s="468" t="str">
        <x:v>13 September 2026 19.01 WIB</x:v>
      </x:c>
    </x:row>
    <x:row r="8835">
      <x:c r="A8835" s="468" t="str">
        <x:v>13</x:v>
      </x:c>
      <x:c r="B8835" s="468" t="str">
        <x:v>D13</x:v>
      </x:c>
      <x:c r="C8835" s="468"/>
      <x:c r="D8835" s="468" t="str">
        <x:v>Family A</x:v>
      </x:c>
      <x:c r="E8835" s="468" t="str">
        <x:v>Nilai sumber</x:v>
      </x:c>
      <x:c r="F8835" s="468" t="str">
        <x:v>13 September 2026 19.01 WIB</x:v>
      </x:c>
    </x:row>
    <x:row r="8836">
      <x:c r="A8836" s="468" t="str">
        <x:v>13</x:v>
      </x:c>
      <x:c r="B8836" s="468" t="str">
        <x:v>F13</x:v>
      </x:c>
      <x:c r="C8836" s="468"/>
      <x:c r="D8836" s="468" t="str">
        <x:v>2026-09-13 00:00:00</x:v>
      </x:c>
      <x:c r="E8836" s="468" t="str">
        <x:v>Nilai sumber</x:v>
      </x:c>
      <x:c r="F8836" s="468" t="str">
        <x:v>13 September 2026 19.01 WIB</x:v>
      </x:c>
    </x:row>
    <x:row r="8837">
      <x:c r="A8837" s="468" t="str">
        <x:v>13</x:v>
      </x:c>
      <x:c r="B8837" s="468" t="str">
        <x:v>H13</x:v>
      </x:c>
      <x:c r="C8837" s="468"/>
      <x:c r="D8837" s="468" t="n">
        <x:v>250000</x:v>
      </x:c>
      <x:c r="E8837" s="468" t="str">
        <x:v>Nilai sumber</x:v>
      </x:c>
      <x:c r="F8837" s="468" t="str">
        <x:v>13 September 2026 19.01 WIB</x:v>
      </x:c>
    </x:row>
    <x:row r="8838">
      <x:c r="A8838" s="468" t="str">
        <x:v>13</x:v>
      </x:c>
      <x:c r="B8838" s="468" t="str">
        <x:v>I13</x:v>
      </x:c>
      <x:c r="C8838" s="468"/>
      <x:c r="D8838" s="468" t="str">
        <x:v>Lunas</x:v>
      </x:c>
      <x:c r="E8838" s="468" t="str">
        <x:v>Nilai sumber</x:v>
      </x:c>
      <x:c r="F8838" s="468" t="str">
        <x:v>13 September 2026 19.01 WIB</x:v>
      </x:c>
    </x:row>
    <x:row r="8839">
      <x:c r="A8839" s="468" t="str">
        <x:v>13</x:v>
      </x:c>
      <x:c r="B8839" s="468" t="str">
        <x:v>J13</x:v>
      </x:c>
      <x:c r="C8839" s="468"/>
      <x:c r="D8839" s="468" t="str">
        <x:v>Uploaded</x:v>
      </x:c>
      <x:c r="E8839" s="468" t="str">
        <x:v>Nilai sumber</x:v>
      </x:c>
      <x:c r="F8839" s="468" t="str">
        <x:v>13 September 2026 19.01 WIB</x:v>
      </x:c>
    </x:row>
    <x:row r="8840">
      <x:c r="A8840" s="468" t="str">
        <x:v>13</x:v>
      </x:c>
      <x:c r="B8840" s="468" t="str">
        <x:v>K13</x:v>
      </x:c>
      <x:c r="C8840" s="468"/>
      <x:c r="D8840" s="468" t="str">
        <x:v>Pending</x:v>
      </x:c>
      <x:c r="E8840" s="468" t="str">
        <x:v>Nilai sumber</x:v>
      </x:c>
      <x:c r="F8840" s="468" t="str">
        <x:v>13 September 2026 19.01 WIB</x:v>
      </x:c>
    </x:row>
    <x:row r="8841">
      <x:c r="A8841" s="468" t="str">
        <x:v>13</x:v>
      </x:c>
      <x:c r="B8841" s="468" t="str">
        <x:v>L13</x:v>
      </x:c>
      <x:c r="C8841" s="468"/>
      <x:c r="D8841" s="468" t="str">
        <x:v>INDAH</x:v>
      </x:c>
      <x:c r="E8841" s="468" t="str">
        <x:v>Nilai sumber</x:v>
      </x:c>
      <x:c r="F8841" s="468" t="str">
        <x:v>13 September 2026 19.01 WIB</x:v>
      </x:c>
    </x:row>
    <x:row r="8842">
      <x:c r="A8842" s="468" t="str">
        <x:v>13</x:v>
      </x:c>
      <x:c r="B8842" s="468" t="str">
        <x:v>M13</x:v>
      </x:c>
      <x:c r="C8842" s="468"/>
      <x:c r="D8842" s="468" t="str">
        <x:v>SAKA</x:v>
      </x:c>
      <x:c r="E8842" s="468" t="str">
        <x:v>Nilai sumber</x:v>
      </x:c>
      <x:c r="F8842" s="468" t="str">
        <x:v>13 September 2026 19.01 WIB</x:v>
      </x:c>
    </x:row>
    <x:row r="8843">
      <x:c r="A8843" s="468" t="str">
        <x:v>13</x:v>
      </x:c>
      <x:c r="B8843" s="468" t="str">
        <x:v>C14</x:v>
      </x:c>
      <x:c r="C8843" s="468"/>
      <x:c r="D8843" s="468" t="str">
        <x:v>Abay</x:v>
      </x:c>
      <x:c r="E8843" s="468" t="str">
        <x:v>Nilai sumber</x:v>
      </x:c>
      <x:c r="F8843" s="468" t="str">
        <x:v>13 September 2026 19.01 WIB</x:v>
      </x:c>
    </x:row>
    <x:row r="8844">
      <x:c r="A8844" s="468" t="str">
        <x:v>13</x:v>
      </x:c>
      <x:c r="B8844" s="468" t="str">
        <x:v>D14</x:v>
      </x:c>
      <x:c r="C8844" s="468"/>
      <x:c r="D8844" s="468" t="str">
        <x:v>Large Group</x:v>
      </x:c>
      <x:c r="E8844" s="468" t="str">
        <x:v>Nilai sumber</x:v>
      </x:c>
      <x:c r="F8844" s="468" t="str">
        <x:v>13 September 2026 19.01 WIB</x:v>
      </x:c>
    </x:row>
    <x:row r="8845">
      <x:c r="A8845" s="468" t="str">
        <x:v>13</x:v>
      </x:c>
      <x:c r="B8845" s="468" t="str">
        <x:v>F14</x:v>
      </x:c>
      <x:c r="C8845" s="468"/>
      <x:c r="D8845" s="468" t="str">
        <x:v>2026-09-13 00:00:00</x:v>
      </x:c>
      <x:c r="E8845" s="468" t="str">
        <x:v>Nilai sumber</x:v>
      </x:c>
      <x:c r="F8845" s="468" t="str">
        <x:v>13 September 2026 19.01 WIB</x:v>
      </x:c>
    </x:row>
    <x:row r="8846">
      <x:c r="A8846" s="468" t="str">
        <x:v>13</x:v>
      </x:c>
      <x:c r="B8846" s="468" t="str">
        <x:v>G14</x:v>
      </x:c>
      <x:c r="C8846" s="468"/>
      <x:c r="D8846" s="468" t="n">
        <x:v>530000</x:v>
      </x:c>
      <x:c r="E8846" s="468" t="str">
        <x:v>Nilai sumber</x:v>
      </x:c>
      <x:c r="F8846" s="468" t="str">
        <x:v>13 September 2026 19.01 WIB</x:v>
      </x:c>
    </x:row>
    <x:row r="8847">
      <x:c r="A8847" s="468" t="str">
        <x:v>13</x:v>
      </x:c>
      <x:c r="B8847" s="468" t="str">
        <x:v>I14</x:v>
      </x:c>
      <x:c r="C8847" s="468"/>
      <x:c r="D8847" s="468" t="str">
        <x:v>Lunas</x:v>
      </x:c>
      <x:c r="E8847" s="468" t="str">
        <x:v>Nilai sumber</x:v>
      </x:c>
      <x:c r="F8847" s="468" t="str">
        <x:v>13 September 2026 19.01 WIB</x:v>
      </x:c>
    </x:row>
    <x:row r="8848">
      <x:c r="A8848" s="468" t="str">
        <x:v>13</x:v>
      </x:c>
      <x:c r="B8848" s="468" t="str">
        <x:v>J14</x:v>
      </x:c>
      <x:c r="C8848" s="468"/>
      <x:c r="D8848" s="468" t="str">
        <x:v>Uploaded</x:v>
      </x:c>
      <x:c r="E8848" s="468" t="str">
        <x:v>Nilai sumber</x:v>
      </x:c>
      <x:c r="F8848" s="468" t="str">
        <x:v>13 September 2026 19.01 WIB</x:v>
      </x:c>
    </x:row>
    <x:row r="8849">
      <x:c r="A8849" s="468" t="str">
        <x:v>13</x:v>
      </x:c>
      <x:c r="B8849" s="468" t="str">
        <x:v>K14</x:v>
      </x:c>
      <x:c r="C8849" s="468"/>
      <x:c r="D8849" s="468" t="str">
        <x:v>Uploaded</x:v>
      </x:c>
      <x:c r="E8849" s="468" t="str">
        <x:v>Nilai sumber</x:v>
      </x:c>
      <x:c r="F8849" s="468" t="str">
        <x:v>13 September 2026 19.01 WIB</x:v>
      </x:c>
    </x:row>
    <x:row r="8850">
      <x:c r="A8850" s="468" t="str">
        <x:v>13</x:v>
      </x:c>
      <x:c r="B8850" s="468" t="str">
        <x:v>L14</x:v>
      </x:c>
      <x:c r="C8850" s="468"/>
      <x:c r="D8850" s="468" t="str">
        <x:v>INDAH</x:v>
      </x:c>
      <x:c r="E8850" s="468" t="str">
        <x:v>Nilai sumber</x:v>
      </x:c>
      <x:c r="F8850" s="468" t="str">
        <x:v>13 September 2026 19.01 WIB</x:v>
      </x:c>
    </x:row>
    <x:row r="8851">
      <x:c r="A8851" s="468" t="str">
        <x:v>13</x:v>
      </x:c>
      <x:c r="B8851" s="468" t="str">
        <x:v>M14</x:v>
      </x:c>
      <x:c r="C8851" s="468"/>
      <x:c r="D8851" s="468" t="str">
        <x:v>SAKA</x:v>
      </x:c>
      <x:c r="E8851" s="468" t="str">
        <x:v>Nilai sumber</x:v>
      </x:c>
      <x:c r="F8851" s="468" t="str">
        <x:v>13 September 2026 19.01 WIB</x:v>
      </x:c>
    </x:row>
    <x:row r="8852">
      <x:c r="A8852" s="468" t="str">
        <x:v>13</x:v>
      </x:c>
      <x:c r="B8852" s="468" t="str">
        <x:v>C15</x:v>
      </x:c>
      <x:c r="C8852" s="468"/>
      <x:c r="D8852" s="468" t="str">
        <x:v>Nopen</x:v>
      </x:c>
      <x:c r="E8852" s="468" t="str">
        <x:v>Nilai sumber</x:v>
      </x:c>
      <x:c r="F8852" s="468" t="str">
        <x:v>13 September 2026 19.01 WIB</x:v>
      </x:c>
    </x:row>
    <x:row r="8853">
      <x:c r="A8853" s="468" t="str">
        <x:v>13</x:v>
      </x:c>
      <x:c r="B8853" s="468" t="str">
        <x:v>D15</x:v>
      </x:c>
      <x:c r="C8853" s="468"/>
      <x:c r="D8853" s="468" t="str">
        <x:v>Large Group</x:v>
      </x:c>
      <x:c r="E8853" s="468" t="str">
        <x:v>Nilai sumber</x:v>
      </x:c>
      <x:c r="F8853" s="468" t="str">
        <x:v>13 September 2026 19.01 WIB</x:v>
      </x:c>
    </x:row>
    <x:row r="8854">
      <x:c r="A8854" s="468" t="str">
        <x:v>13</x:v>
      </x:c>
      <x:c r="B8854" s="468" t="str">
        <x:v>F15</x:v>
      </x:c>
      <x:c r="C8854" s="468"/>
      <x:c r="D8854" s="468" t="str">
        <x:v>2026-09-13 00:00:00</x:v>
      </x:c>
      <x:c r="E8854" s="468" t="str">
        <x:v>Nilai sumber</x:v>
      </x:c>
      <x:c r="F8854" s="468" t="str">
        <x:v>13 September 2026 19.01 WIB</x:v>
      </x:c>
    </x:row>
    <x:row r="8855">
      <x:c r="A8855" s="468" t="str">
        <x:v>13</x:v>
      </x:c>
      <x:c r="B8855" s="468" t="str">
        <x:v>G15</x:v>
      </x:c>
      <x:c r="C8855" s="468"/>
      <x:c r="D8855" s="468" t="n">
        <x:v>75000</x:v>
      </x:c>
      <x:c r="E8855" s="468" t="str">
        <x:v>Nilai sumber</x:v>
      </x:c>
      <x:c r="F8855" s="468" t="str">
        <x:v>13 September 2026 19.01 WIB</x:v>
      </x:c>
    </x:row>
    <x:row r="8856">
      <x:c r="A8856" s="468" t="str">
        <x:v>13</x:v>
      </x:c>
      <x:c r="B8856" s="468" t="str">
        <x:v>I15</x:v>
      </x:c>
      <x:c r="C8856" s="468"/>
      <x:c r="D8856" s="468" t="str">
        <x:v>Lunas</x:v>
      </x:c>
      <x:c r="E8856" s="468" t="str">
        <x:v>Nilai sumber</x:v>
      </x:c>
      <x:c r="F8856" s="468" t="str">
        <x:v>13 September 2026 19.01 WIB</x:v>
      </x:c>
    </x:row>
    <x:row r="8857">
      <x:c r="A8857" s="468" t="str">
        <x:v>13</x:v>
      </x:c>
      <x:c r="B8857" s="468" t="str">
        <x:v>J15</x:v>
      </x:c>
      <x:c r="C8857" s="468"/>
      <x:c r="D8857" s="468" t="str">
        <x:v>Uploaded</x:v>
      </x:c>
      <x:c r="E8857" s="468" t="str">
        <x:v>Nilai sumber</x:v>
      </x:c>
      <x:c r="F8857" s="468" t="str">
        <x:v>13 September 2026 19.01 WIB</x:v>
      </x:c>
    </x:row>
    <x:row r="8858">
      <x:c r="A8858" s="468" t="str">
        <x:v>13</x:v>
      </x:c>
      <x:c r="B8858" s="468" t="str">
        <x:v>K15</x:v>
      </x:c>
      <x:c r="C8858" s="468"/>
      <x:c r="D8858" s="468" t="str">
        <x:v>Pending</x:v>
      </x:c>
      <x:c r="E8858" s="468" t="str">
        <x:v>Nilai sumber</x:v>
      </x:c>
      <x:c r="F8858" s="468" t="str">
        <x:v>13 September 2026 19.01 WIB</x:v>
      </x:c>
    </x:row>
    <x:row r="8859">
      <x:c r="A8859" s="468" t="str">
        <x:v>13</x:v>
      </x:c>
      <x:c r="B8859" s="468" t="str">
        <x:v>L15</x:v>
      </x:c>
      <x:c r="C8859" s="468"/>
      <x:c r="D8859" s="468" t="str">
        <x:v>INDAH</x:v>
      </x:c>
      <x:c r="E8859" s="468" t="str">
        <x:v>Nilai sumber</x:v>
      </x:c>
      <x:c r="F8859" s="468" t="str">
        <x:v>13 September 2026 19.01 WIB</x:v>
      </x:c>
    </x:row>
    <x:row r="8860">
      <x:c r="A8860" s="468" t="str">
        <x:v>13</x:v>
      </x:c>
      <x:c r="B8860" s="468" t="str">
        <x:v>M15</x:v>
      </x:c>
      <x:c r="C8860" s="468"/>
      <x:c r="D8860" s="468" t="str">
        <x:v>SAKA</x:v>
      </x:c>
      <x:c r="E8860" s="468" t="str">
        <x:v>Nilai sumber</x:v>
      </x:c>
      <x:c r="F8860" s="468" t="str">
        <x:v>13 September 2026 19.01 WIB</x:v>
      </x:c>
    </x:row>
    <x:row r="8861">
      <x:c r="A8861" s="468" t="str">
        <x:v>13</x:v>
      </x:c>
      <x:c r="B8861" s="468" t="str">
        <x:v>C16</x:v>
      </x:c>
      <x:c r="C8861" s="468"/>
      <x:c r="D8861" s="468" t="str">
        <x:v>Aisya (Kelas modeling)</x:v>
      </x:c>
      <x:c r="E8861" s="468" t="str">
        <x:v>Nilai sumber</x:v>
      </x:c>
      <x:c r="F8861" s="468" t="str">
        <x:v>13 September 2026 19.01 WIB</x:v>
      </x:c>
    </x:row>
    <x:row r="8862">
      <x:c r="A8862" s="468" t="str">
        <x:v>13</x:v>
      </x:c>
      <x:c r="B8862" s="468" t="str">
        <x:v>D16</x:v>
      </x:c>
      <x:c r="C8862" s="468"/>
      <x:c r="D8862" s="468" t="str">
        <x:v>All file</x:v>
      </x:c>
      <x:c r="E8862" s="468" t="str">
        <x:v>Nilai sumber</x:v>
      </x:c>
      <x:c r="F8862" s="468" t="str">
        <x:v>13 September 2026 19.01 WIB</x:v>
      </x:c>
    </x:row>
    <x:row r="8863">
      <x:c r="A8863" s="468" t="str">
        <x:v>13</x:v>
      </x:c>
      <x:c r="B8863" s="468" t="str">
        <x:v>F16</x:v>
      </x:c>
      <x:c r="C8863" s="468"/>
      <x:c r="D8863" s="468" t="str">
        <x:v>2026-09-13 00:00:00</x:v>
      </x:c>
      <x:c r="E8863" s="468" t="str">
        <x:v>Nilai sumber</x:v>
      </x:c>
      <x:c r="F8863" s="468" t="str">
        <x:v>13 September 2026 19.01 WIB</x:v>
      </x:c>
    </x:row>
    <x:row r="8864">
      <x:c r="A8864" s="468" t="str">
        <x:v>13</x:v>
      </x:c>
      <x:c r="B8864" s="468" t="str">
        <x:v>H16</x:v>
      </x:c>
      <x:c r="C8864" s="468"/>
      <x:c r="D8864" s="468" t="n">
        <x:v>50000</x:v>
      </x:c>
      <x:c r="E8864" s="468" t="str">
        <x:v>Nilai sumber</x:v>
      </x:c>
      <x:c r="F8864" s="468" t="str">
        <x:v>13 September 2026 19.01 WIB</x:v>
      </x:c>
    </x:row>
    <x:row r="8865">
      <x:c r="A8865" s="468" t="str">
        <x:v>13</x:v>
      </x:c>
      <x:c r="B8865" s="468" t="str">
        <x:v>I16</x:v>
      </x:c>
      <x:c r="C8865" s="468"/>
      <x:c r="D8865" s="468" t="str">
        <x:v>Lunas</x:v>
      </x:c>
      <x:c r="E8865" s="468" t="str">
        <x:v>Nilai sumber</x:v>
      </x:c>
      <x:c r="F8865" s="468" t="str">
        <x:v>13 September 2026 19.01 WIB</x:v>
      </x:c>
    </x:row>
    <x:row r="8866">
      <x:c r="A8866" s="468" t="str">
        <x:v>13</x:v>
      </x:c>
      <x:c r="B8866" s="468" t="str">
        <x:v>L16</x:v>
      </x:c>
      <x:c r="C8866" s="468"/>
      <x:c r="D8866" s="468" t="str">
        <x:v>INDAH</x:v>
      </x:c>
      <x:c r="E8866" s="468" t="str">
        <x:v>Nilai sumber</x:v>
      </x:c>
      <x:c r="F8866" s="468" t="str">
        <x:v>13 September 2026 19.01 WIB</x:v>
      </x:c>
    </x:row>
    <x:row r="8867">
      <x:c r="A8867" s="468" t="str">
        <x:v>13</x:v>
      </x:c>
      <x:c r="B8867" s="468" t="str">
        <x:v>C17</x:v>
      </x:c>
      <x:c r="C8867" s="468"/>
      <x:c r="D8867" s="468" t="str">
        <x:v>Aryandito</x:v>
      </x:c>
      <x:c r="E8867" s="468" t="str">
        <x:v>Nilai sumber</x:v>
      </x:c>
      <x:c r="F8867" s="468" t="str">
        <x:v>13 September 2026 19.01 WIB</x:v>
      </x:c>
    </x:row>
    <x:row r="8868">
      <x:c r="A8868" s="468" t="str">
        <x:v>13</x:v>
      </x:c>
      <x:c r="B8868" s="468" t="str">
        <x:v>D17</x:v>
      </x:c>
      <x:c r="C8868" s="468"/>
      <x:c r="D8868" s="468" t="str">
        <x:v>Large Group</x:v>
      </x:c>
      <x:c r="E8868" s="468" t="str">
        <x:v>Nilai sumber</x:v>
      </x:c>
      <x:c r="F8868" s="468" t="str">
        <x:v>13 September 2026 19.01 WIB</x:v>
      </x:c>
    </x:row>
    <x:row r="8869">
      <x:c r="A8869" s="468" t="str">
        <x:v>13</x:v>
      </x:c>
      <x:c r="B8869" s="468" t="str">
        <x:v>F17</x:v>
      </x:c>
      <x:c r="C8869" s="468"/>
      <x:c r="D8869" s="468" t="str">
        <x:v>2026-09-13 00:00:00</x:v>
      </x:c>
      <x:c r="E8869" s="468" t="str">
        <x:v>Nilai sumber</x:v>
      </x:c>
      <x:c r="F8869" s="468" t="str">
        <x:v>13 September 2026 19.01 WIB</x:v>
      </x:c>
    </x:row>
    <x:row r="8870">
      <x:c r="A8870" s="468" t="str">
        <x:v>13</x:v>
      </x:c>
      <x:c r="B8870" s="468" t="str">
        <x:v>G17</x:v>
      </x:c>
      <x:c r="C8870" s="468"/>
      <x:c r="D8870" s="468" t="n">
        <x:v>175000</x:v>
      </x:c>
      <x:c r="E8870" s="468" t="str">
        <x:v>Nilai sumber</x:v>
      </x:c>
      <x:c r="F8870" s="468" t="str">
        <x:v>13 September 2026 19.01 WIB</x:v>
      </x:c>
    </x:row>
    <x:row r="8871">
      <x:c r="A8871" s="468" t="str">
        <x:v>13</x:v>
      </x:c>
      <x:c r="B8871" s="468" t="str">
        <x:v>I17</x:v>
      </x:c>
      <x:c r="C8871" s="468"/>
      <x:c r="D8871" s="468" t="str">
        <x:v>Lunas</x:v>
      </x:c>
      <x:c r="E8871" s="468" t="str">
        <x:v>Nilai sumber</x:v>
      </x:c>
      <x:c r="F8871" s="468" t="str">
        <x:v>13 September 2026 19.01 WIB</x:v>
      </x:c>
    </x:row>
    <x:row r="8872">
      <x:c r="A8872" s="468" t="str">
        <x:v>13</x:v>
      </x:c>
      <x:c r="B8872" s="468" t="str">
        <x:v>J17</x:v>
      </x:c>
      <x:c r="C8872" s="468"/>
      <x:c r="D8872" s="468" t="str">
        <x:v>Uploaded</x:v>
      </x:c>
      <x:c r="E8872" s="468" t="str">
        <x:v>Nilai sumber</x:v>
      </x:c>
      <x:c r="F8872" s="468" t="str">
        <x:v>13 September 2026 19.01 WIB</x:v>
      </x:c>
    </x:row>
    <x:row r="8873">
      <x:c r="A8873" s="468" t="str">
        <x:v>13</x:v>
      </x:c>
      <x:c r="B8873" s="468" t="str">
        <x:v>K17</x:v>
      </x:c>
      <x:c r="C8873" s="468"/>
      <x:c r="D8873" s="468" t="str">
        <x:v>Uploaded</x:v>
      </x:c>
      <x:c r="E8873" s="468" t="str">
        <x:v>Nilai sumber</x:v>
      </x:c>
      <x:c r="F8873" s="468" t="str">
        <x:v>13 September 2026 19.01 WIB</x:v>
      </x:c>
    </x:row>
    <x:row r="8874">
      <x:c r="A8874" s="468" t="str">
        <x:v>13</x:v>
      </x:c>
      <x:c r="B8874" s="468" t="str">
        <x:v>L17</x:v>
      </x:c>
      <x:c r="C8874" s="468"/>
      <x:c r="D8874" s="468" t="str">
        <x:v>INDAH</x:v>
      </x:c>
      <x:c r="E8874" s="468" t="str">
        <x:v>Nilai sumber</x:v>
      </x:c>
      <x:c r="F8874" s="468" t="str">
        <x:v>13 September 2026 19.01 WIB</x:v>
      </x:c>
    </x:row>
    <x:row r="8875">
      <x:c r="A8875" s="468" t="str">
        <x:v>13</x:v>
      </x:c>
      <x:c r="B8875" s="468" t="str">
        <x:v>M17</x:v>
      </x:c>
      <x:c r="C8875" s="468"/>
      <x:c r="D8875" s="468" t="str">
        <x:v>ADIF</x:v>
      </x:c>
      <x:c r="E8875" s="468" t="str">
        <x:v>Nilai sumber</x:v>
      </x:c>
      <x:c r="F8875" s="468" t="str">
        <x:v>13 September 2026 19.01 WIB</x:v>
      </x:c>
    </x:row>
    <x:row r="8876">
      <x:c r="A8876" s="468" t="str">
        <x:v>13</x:v>
      </x:c>
      <x:c r="B8876" s="468" t="str">
        <x:v>C18</x:v>
      </x:c>
      <x:c r="C8876" s="468"/>
      <x:c r="D8876" s="468" t="str">
        <x:v>Ihsan</x:v>
      </x:c>
      <x:c r="E8876" s="468" t="str">
        <x:v>Nilai sumber</x:v>
      </x:c>
      <x:c r="F8876" s="468" t="str">
        <x:v>13 September 2026 19.01 WIB</x:v>
      </x:c>
    </x:row>
    <x:row r="8877">
      <x:c r="A8877" s="468" t="str">
        <x:v>13</x:v>
      </x:c>
      <x:c r="B8877" s="468" t="str">
        <x:v>D18</x:v>
      </x:c>
      <x:c r="C8877" s="468"/>
      <x:c r="D8877" s="468" t="str">
        <x:v>Large Group</x:v>
      </x:c>
      <x:c r="E8877" s="468" t="str">
        <x:v>Nilai sumber</x:v>
      </x:c>
      <x:c r="F8877" s="468" t="str">
        <x:v>13 September 2026 19.01 WIB</x:v>
      </x:c>
    </x:row>
    <x:row r="8878">
      <x:c r="A8878" s="468" t="str">
        <x:v>13</x:v>
      </x:c>
      <x:c r="B8878" s="468" t="str">
        <x:v>F18</x:v>
      </x:c>
      <x:c r="C8878" s="468"/>
      <x:c r="D8878" s="468" t="str">
        <x:v>2026-09-15 00:00:00</x:v>
      </x:c>
      <x:c r="E8878" s="468" t="str">
        <x:v>Nilai sumber</x:v>
      </x:c>
      <x:c r="F8878" s="468" t="str">
        <x:v>13 September 2026 19.01 WIB</x:v>
      </x:c>
    </x:row>
    <x:row r="8879">
      <x:c r="A8879" s="468" t="str">
        <x:v>13</x:v>
      </x:c>
      <x:c r="B8879" s="468" t="str">
        <x:v>H18</x:v>
      </x:c>
      <x:c r="C8879" s="468"/>
      <x:c r="D8879" s="468" t="n">
        <x:v>100000</x:v>
      </x:c>
      <x:c r="E8879" s="468" t="str">
        <x:v>Nilai sumber</x:v>
      </x:c>
      <x:c r="F8879" s="468" t="str">
        <x:v>13 September 2026 19.01 WIB</x:v>
      </x:c>
    </x:row>
    <x:row r="8880">
      <x:c r="A8880" s="468" t="str">
        <x:v>13</x:v>
      </x:c>
      <x:c r="B8880" s="468" t="str">
        <x:v>I18</x:v>
      </x:c>
      <x:c r="C8880" s="468"/>
      <x:c r="D8880" s="468" t="str">
        <x:v>DP</x:v>
      </x:c>
      <x:c r="E8880" s="468" t="str">
        <x:v>Nilai sumber</x:v>
      </x:c>
      <x:c r="F8880" s="468" t="str">
        <x:v>13 September 2026 19.01 WIB</x:v>
      </x:c>
    </x:row>
    <x:row r="8881">
      <x:c r="A8881" s="468" t="str">
        <x:v>13</x:v>
      </x:c>
      <x:c r="B8881" s="468" t="str">
        <x:v>L18</x:v>
      </x:c>
      <x:c r="C8881" s="468"/>
      <x:c r="D8881" s="468" t="str">
        <x:v>INDAH</x:v>
      </x:c>
      <x:c r="E8881" s="468" t="str">
        <x:v>Nilai sumber</x:v>
      </x:c>
      <x:c r="F8881" s="468" t="str">
        <x:v>13 September 2026 19.01 WIB</x:v>
      </x:c>
    </x:row>
    <x:row r="8882">
      <x:c r="A8882" s="468" t="str">
        <x:v>13</x:v>
      </x:c>
      <x:c r="B8882" s="468" t="str">
        <x:v>C19</x:v>
      </x:c>
      <x:c r="C8882" s="468"/>
      <x:c r="D8882" s="468" t="str">
        <x:v>Adzki</x:v>
      </x:c>
      <x:c r="E8882" s="468" t="str">
        <x:v>Nilai sumber</x:v>
      </x:c>
      <x:c r="F8882" s="468" t="str">
        <x:v>13 September 2026 19.01 WIB</x:v>
      </x:c>
    </x:row>
    <x:row r="8883">
      <x:c r="A8883" s="468" t="str">
        <x:v>13</x:v>
      </x:c>
      <x:c r="B8883" s="468" t="str">
        <x:v>D19</x:v>
      </x:c>
      <x:c r="C8883" s="468"/>
      <x:c r="D8883" s="468" t="str">
        <x:v>Large Group</x:v>
      </x:c>
      <x:c r="E8883" s="468" t="str">
        <x:v>Nilai sumber</x:v>
      </x:c>
      <x:c r="F8883" s="468" t="str">
        <x:v>13 September 2026 19.01 WIB</x:v>
      </x:c>
    </x:row>
    <x:row r="8884">
      <x:c r="A8884" s="468" t="str">
        <x:v>13</x:v>
      </x:c>
      <x:c r="B8884" s="468" t="str">
        <x:v>F19</x:v>
      </x:c>
      <x:c r="C8884" s="468"/>
      <x:c r="D8884" s="468" t="str">
        <x:v>2026-09-13 00:00:00</x:v>
      </x:c>
      <x:c r="E8884" s="468" t="str">
        <x:v>Nilai sumber</x:v>
      </x:c>
      <x:c r="F8884" s="468" t="str">
        <x:v>13 September 2026 19.01 WIB</x:v>
      </x:c>
    </x:row>
    <x:row r="8885">
      <x:c r="A8885" s="468" t="str">
        <x:v>13</x:v>
      </x:c>
      <x:c r="B8885" s="468" t="str">
        <x:v>H19</x:v>
      </x:c>
      <x:c r="C8885" s="468"/>
      <x:c r="D8885" s="468" t="n">
        <x:v>550000</x:v>
      </x:c>
      <x:c r="E8885" s="468" t="str">
        <x:v>Nilai sumber</x:v>
      </x:c>
      <x:c r="F8885" s="468" t="str">
        <x:v>13 September 2026 19.01 WIB</x:v>
      </x:c>
    </x:row>
    <x:row r="8886">
      <x:c r="A8886" s="468" t="str">
        <x:v>13</x:v>
      </x:c>
      <x:c r="B8886" s="468" t="str">
        <x:v>I19</x:v>
      </x:c>
      <x:c r="C8886" s="468"/>
      <x:c r="D8886" s="468" t="str">
        <x:v>Lunas</x:v>
      </x:c>
      <x:c r="E8886" s="468" t="str">
        <x:v>Nilai sumber</x:v>
      </x:c>
      <x:c r="F8886" s="468" t="str">
        <x:v>13 September 2026 19.01 WIB</x:v>
      </x:c>
    </x:row>
    <x:row r="8887">
      <x:c r="A8887" s="468" t="str">
        <x:v>13</x:v>
      </x:c>
      <x:c r="B8887" s="468" t="str">
        <x:v>J19</x:v>
      </x:c>
      <x:c r="C8887" s="468"/>
      <x:c r="D8887" s="468" t="str">
        <x:v>Uploaded</x:v>
      </x:c>
      <x:c r="E8887" s="468" t="str">
        <x:v>Nilai sumber</x:v>
      </x:c>
      <x:c r="F8887" s="468" t="str">
        <x:v>13 September 2026 19.01 WIB</x:v>
      </x:c>
    </x:row>
    <x:row r="8888">
      <x:c r="A8888" s="468" t="str">
        <x:v>13</x:v>
      </x:c>
      <x:c r="B8888" s="468" t="str">
        <x:v>K19</x:v>
      </x:c>
      <x:c r="C8888" s="468"/>
      <x:c r="D8888" s="468" t="str">
        <x:v>Pending</x:v>
      </x:c>
      <x:c r="E8888" s="468" t="str">
        <x:v>Nilai sumber</x:v>
      </x:c>
      <x:c r="F8888" s="468" t="str">
        <x:v>13 September 2026 19.01 WIB</x:v>
      </x:c>
    </x:row>
    <x:row r="8889">
      <x:c r="A8889" s="468" t="str">
        <x:v>13</x:v>
      </x:c>
      <x:c r="B8889" s="468" t="str">
        <x:v>L19</x:v>
      </x:c>
      <x:c r="C8889" s="468"/>
      <x:c r="D8889" s="468" t="str">
        <x:v>INDAH</x:v>
      </x:c>
      <x:c r="E8889" s="468" t="str">
        <x:v>Nilai sumber</x:v>
      </x:c>
      <x:c r="F8889" s="468" t="str">
        <x:v>13 September 2026 19.01 WIB</x:v>
      </x:c>
    </x:row>
    <x:row r="8890">
      <x:c r="A8890" s="468" t="str">
        <x:v>13</x:v>
      </x:c>
      <x:c r="B8890" s="468" t="str">
        <x:v>M19</x:v>
      </x:c>
      <x:c r="C8890" s="468"/>
      <x:c r="D8890" s="468" t="str">
        <x:v>ADIF</x:v>
      </x:c>
      <x:c r="E8890" s="468" t="str">
        <x:v>Nilai sumber</x:v>
      </x:c>
      <x:c r="F8890" s="468" t="str">
        <x:v>13 September 2026 19.01 WIB</x:v>
      </x:c>
    </x:row>
    <x:row r="8891">
      <x:c r="A8891" s="468" t="str">
        <x:v>13</x:v>
      </x:c>
      <x:c r="B8891" s="468" t="str">
        <x:v>C20</x:v>
      </x:c>
      <x:c r="C8891" s="468"/>
      <x:c r="D8891" s="468" t="str">
        <x:v>Fandi</x:v>
      </x:c>
      <x:c r="E8891" s="468" t="str">
        <x:v>Nilai sumber</x:v>
      </x:c>
      <x:c r="F8891" s="468" t="str">
        <x:v>13 September 2026 19.01 WIB</x:v>
      </x:c>
    </x:row>
    <x:row r="8892">
      <x:c r="A8892" s="468" t="str">
        <x:v>13</x:v>
      </x:c>
      <x:c r="B8892" s="468" t="str">
        <x:v>D20</x:v>
      </x:c>
      <x:c r="C8892" s="468"/>
      <x:c r="D8892" s="468" t="str">
        <x:v>Large Group</x:v>
      </x:c>
      <x:c r="E8892" s="468" t="str">
        <x:v>Nilai sumber</x:v>
      </x:c>
      <x:c r="F8892" s="468" t="str">
        <x:v>13 September 2026 19.01 WIB</x:v>
      </x:c>
    </x:row>
    <x:row r="8893">
      <x:c r="A8893" s="468" t="str">
        <x:v>13</x:v>
      </x:c>
      <x:c r="B8893" s="468" t="str">
        <x:v>F20</x:v>
      </x:c>
      <x:c r="C8893" s="468"/>
      <x:c r="D8893" s="468" t="str">
        <x:v>2026-09-13 00:00:00</x:v>
      </x:c>
      <x:c r="E8893" s="468" t="str">
        <x:v>Nilai sumber</x:v>
      </x:c>
      <x:c r="F8893" s="468" t="str">
        <x:v>13 September 2026 19.01 WIB</x:v>
      </x:c>
    </x:row>
    <x:row r="8894">
      <x:c r="A8894" s="468" t="str">
        <x:v>13</x:v>
      </x:c>
      <x:c r="B8894" s="468" t="str">
        <x:v>I20</x:v>
      </x:c>
      <x:c r="C8894" s="468"/>
      <x:c r="D8894" s="468" t="str">
        <x:v>Lunas</x:v>
      </x:c>
      <x:c r="E8894" s="468" t="str">
        <x:v>Nilai sumber</x:v>
      </x:c>
      <x:c r="F8894" s="468" t="str">
        <x:v>13 September 2026 19.01 WIB</x:v>
      </x:c>
    </x:row>
    <x:row r="8895">
      <x:c r="A8895" s="468" t="str">
        <x:v>13</x:v>
      </x:c>
      <x:c r="B8895" s="468" t="str">
        <x:v>J20</x:v>
      </x:c>
      <x:c r="C8895" s="468"/>
      <x:c r="D8895" s="468" t="str">
        <x:v>Uploaded</x:v>
      </x:c>
      <x:c r="E8895" s="468" t="str">
        <x:v>Nilai sumber</x:v>
      </x:c>
      <x:c r="F8895" s="468" t="str">
        <x:v>13 September 2026 19.01 WIB</x:v>
      </x:c>
    </x:row>
    <x:row r="8896">
      <x:c r="A8896" s="468" t="str">
        <x:v>13</x:v>
      </x:c>
      <x:c r="B8896" s="468" t="str">
        <x:v>K20</x:v>
      </x:c>
      <x:c r="C8896" s="468"/>
      <x:c r="D8896" s="468" t="str">
        <x:v>Uploaded</x:v>
      </x:c>
      <x:c r="E8896" s="468" t="str">
        <x:v>Nilai sumber</x:v>
      </x:c>
      <x:c r="F8896" s="468" t="str">
        <x:v>13 September 2026 19.01 WIB</x:v>
      </x:c>
    </x:row>
    <x:row r="8897">
      <x:c r="A8897" s="468" t="str">
        <x:v>13</x:v>
      </x:c>
      <x:c r="B8897" s="468" t="str">
        <x:v>L20</x:v>
      </x:c>
      <x:c r="C8897" s="468"/>
      <x:c r="D8897" s="468" t="str">
        <x:v>INDAH</x:v>
      </x:c>
      <x:c r="E8897" s="468" t="str">
        <x:v>Nilai sumber</x:v>
      </x:c>
      <x:c r="F8897" s="468" t="str">
        <x:v>13 September 2026 19.01 WIB</x:v>
      </x:c>
    </x:row>
    <x:row r="8898">
      <x:c r="A8898" s="468" t="str">
        <x:v>13</x:v>
      </x:c>
      <x:c r="B8898" s="468" t="str">
        <x:v>M20</x:v>
      </x:c>
      <x:c r="C8898" s="468"/>
      <x:c r="D8898" s="468" t="str">
        <x:v>ADIF</x:v>
      </x:c>
      <x:c r="E8898" s="468" t="str">
        <x:v>Nilai sumber</x:v>
      </x:c>
      <x:c r="F8898" s="468" t="str">
        <x:v>13 September 2026 19.01 WIB</x:v>
      </x:c>
    </x:row>
    <x:row r="8899">
      <x:c r="A8899" s="468" t="str">
        <x:v>13</x:v>
      </x:c>
      <x:c r="B8899" s="468" t="str">
        <x:v>C21</x:v>
      </x:c>
      <x:c r="C8899" s="468"/>
      <x:c r="D8899" s="468" t="str">
        <x:v>Ocha</x:v>
      </x:c>
      <x:c r="E8899" s="468" t="str">
        <x:v>Nilai sumber</x:v>
      </x:c>
      <x:c r="F8899" s="468" t="str">
        <x:v>13 September 2026 19.01 WIB</x:v>
      </x:c>
    </x:row>
    <x:row r="8900">
      <x:c r="A8900" s="468" t="str">
        <x:v>13</x:v>
      </x:c>
      <x:c r="B8900" s="468" t="str">
        <x:v>D21</x:v>
      </x:c>
      <x:c r="C8900" s="468"/>
      <x:c r="D8900" s="468" t="str">
        <x:v>Large Group</x:v>
      </x:c>
      <x:c r="E8900" s="468" t="str">
        <x:v>Nilai sumber</x:v>
      </x:c>
      <x:c r="F8900" s="468" t="str">
        <x:v>13 September 2026 19.01 WIB</x:v>
      </x:c>
    </x:row>
    <x:row r="8901">
      <x:c r="A8901" s="468" t="str">
        <x:v>13</x:v>
      </x:c>
      <x:c r="B8901" s="468" t="str">
        <x:v>F21</x:v>
      </x:c>
      <x:c r="C8901" s="468"/>
      <x:c r="D8901" s="468" t="str">
        <x:v>2026-09-19 00:00:00</x:v>
      </x:c>
      <x:c r="E8901" s="468" t="str">
        <x:v>Nilai sumber</x:v>
      </x:c>
      <x:c r="F8901" s="468" t="str">
        <x:v>13 September 2026 19.01 WIB</x:v>
      </x:c>
    </x:row>
    <x:row r="8902">
      <x:c r="A8902" s="468" t="str">
        <x:v>13</x:v>
      </x:c>
      <x:c r="B8902" s="468" t="str">
        <x:v>H21</x:v>
      </x:c>
      <x:c r="C8902" s="468"/>
      <x:c r="D8902" s="468" t="n">
        <x:v>100000</x:v>
      </x:c>
      <x:c r="E8902" s="468" t="str">
        <x:v>Nilai sumber</x:v>
      </x:c>
      <x:c r="F8902" s="468" t="str">
        <x:v>13 September 2026 19.01 WIB</x:v>
      </x:c>
    </x:row>
    <x:row r="8903">
      <x:c r="A8903" s="468" t="str">
        <x:v>13</x:v>
      </x:c>
      <x:c r="B8903" s="468" t="str">
        <x:v>I21</x:v>
      </x:c>
      <x:c r="C8903" s="468"/>
      <x:c r="D8903" s="468" t="str">
        <x:v>DP</x:v>
      </x:c>
      <x:c r="E8903" s="468" t="str">
        <x:v>Nilai sumber</x:v>
      </x:c>
      <x:c r="F8903" s="468" t="str">
        <x:v>13 September 2026 19.01 WIB</x:v>
      </x:c>
    </x:row>
    <x:row r="8904">
      <x:c r="A8904" s="468" t="str">
        <x:v>13</x:v>
      </x:c>
      <x:c r="B8904" s="468" t="str">
        <x:v>L21</x:v>
      </x:c>
      <x:c r="C8904" s="468"/>
      <x:c r="D8904" s="468" t="str">
        <x:v>INDAH</x:v>
      </x:c>
      <x:c r="E8904" s="468" t="str">
        <x:v>Nilai sumber</x:v>
      </x:c>
      <x:c r="F8904" s="468" t="str">
        <x:v>13 September 2026 19.01 WIB</x:v>
      </x:c>
    </x:row>
    <x:row r="8905">
      <x:c r="A8905" s="468" t="str">
        <x:v>13</x:v>
      </x:c>
      <x:c r="B8905" s="468" t="str">
        <x:v>G25</x:v>
      </x:c>
      <x:c r="C8905" s="468"/>
      <x:c r="D8905" s="468" t="n">
        <x:v>1005000</x:v>
      </x:c>
      <x:c r="E8905" s="468" t="str">
        <x:v>Nilai sumber</x:v>
      </x:c>
      <x:c r="F8905" s="468" t="str">
        <x:v>13 September 2026 19.01 WIB</x:v>
      </x:c>
    </x:row>
    <x:row r="8906">
      <x:c r="A8906" s="468" t="str">
        <x:v>13</x:v>
      </x:c>
      <x:c r="B8906" s="468" t="str">
        <x:v>G25</x:v>
      </x:c>
      <x:c r="C8906" s="468"/>
      <x:c r="D8906" s="468" t="str">
        <x:v>=SUM(G4:G24)</x:v>
      </x:c>
      <x:c r="E8906" s="468" t="str">
        <x:v>Rumus sumber</x:v>
      </x:c>
      <x:c r="F8906" s="468" t="str">
        <x:v>13 September 2026 19.01 WIB</x:v>
      </x:c>
    </x:row>
    <x:row r="8907">
      <x:c r="A8907" s="468" t="str">
        <x:v>13</x:v>
      </x:c>
      <x:c r="B8907" s="468" t="str">
        <x:v>H25</x:v>
      </x:c>
      <x:c r="C8907" s="468"/>
      <x:c r="D8907" s="468" t="n">
        <x:v>1900000</x:v>
      </x:c>
      <x:c r="E8907" s="468" t="str">
        <x:v>Nilai sumber</x:v>
      </x:c>
      <x:c r="F8907" s="468" t="str">
        <x:v>13 September 2026 19.01 WIB</x:v>
      </x:c>
    </x:row>
    <x:row r="8908">
      <x:c r="A8908" s="468" t="str">
        <x:v>13</x:v>
      </x:c>
      <x:c r="B8908" s="468" t="str">
        <x:v>H25</x:v>
      </x:c>
      <x:c r="C8908" s="468"/>
      <x:c r="D8908" s="468" t="str">
        <x:v>=SUM(H4:H24)</x:v>
      </x:c>
      <x:c r="E8908" s="468" t="str">
        <x:v>Rumus sumber</x:v>
      </x:c>
      <x:c r="F8908" s="468" t="str">
        <x:v>13 September 2026 19.01 WIB</x:v>
      </x:c>
    </x:row>
    <x:row r="8909">
      <x:c r="A8909" s="468" t="str">
        <x:v>13</x:v>
      </x:c>
      <x:c r="B8909" s="468" t="str">
        <x:v>C28</x:v>
      </x:c>
      <x:c r="C8909" s="468"/>
      <x:c r="D8909" s="468" t="str">
        <x:v>Keterangan</x:v>
      </x:c>
      <x:c r="E8909" s="468" t="str">
        <x:v>Nilai sumber</x:v>
      </x:c>
      <x:c r="F8909" s="468" t="str">
        <x:v>13 September 2026 19.01 WIB</x:v>
      </x:c>
    </x:row>
    <x:row r="8910">
      <x:c r="A8910" s="468" t="str">
        <x:v>13</x:v>
      </x:c>
      <x:c r="B8910" s="468" t="str">
        <x:v>D28</x:v>
      </x:c>
      <x:c r="C8910" s="468"/>
      <x:c r="D8910" s="468" t="str">
        <x:v>Nominal</x:v>
      </x:c>
      <x:c r="E8910" s="468" t="str">
        <x:v>Nilai sumber</x:v>
      </x:c>
      <x:c r="F8910" s="468" t="str">
        <x:v>13 September 2026 19.01 WIB</x:v>
      </x:c>
    </x:row>
    <x:row r="8911">
      <x:c r="A8911" s="468" t="str">
        <x:v>13</x:v>
      </x:c>
      <x:c r="B8911" s="468" t="str">
        <x:v>N28</x:v>
      </x:c>
      <x:c r="C8911" s="468"/>
      <x:c r="D8911" s="468" t="str">
        <x:v>Shift</x:v>
      </x:c>
      <x:c r="E8911" s="468" t="str">
        <x:v>Nilai sumber</x:v>
      </x:c>
      <x:c r="F8911" s="468" t="str">
        <x:v>13 September 2026 19.01 WIB</x:v>
      </x:c>
    </x:row>
    <x:row r="8912">
      <x:c r="A8912" s="468" t="str">
        <x:v>13</x:v>
      </x:c>
      <x:c r="B8912" s="468" t="str">
        <x:v>O28</x:v>
      </x:c>
      <x:c r="C8912" s="468"/>
      <x:c r="D8912" s="468" t="str">
        <x:v>Nama</x:v>
      </x:c>
      <x:c r="E8912" s="468" t="str">
        <x:v>Nilai sumber</x:v>
      </x:c>
      <x:c r="F8912" s="468" t="str">
        <x:v>13 September 2026 19.01 WIB</x:v>
      </x:c>
    </x:row>
    <x:row r="8913">
      <x:c r="A8913" s="468" t="str">
        <x:v>13</x:v>
      </x:c>
      <x:c r="B8913" s="468" t="str">
        <x:v>C29</x:v>
      </x:c>
      <x:c r="C8913" s="468"/>
      <x:c r="D8913" s="468" t="str">
        <x:v>Pendapatan Tunai</x:v>
      </x:c>
      <x:c r="E8913" s="468" t="str">
        <x:v>Nilai sumber</x:v>
      </x:c>
      <x:c r="F8913" s="468" t="str">
        <x:v>13 September 2026 19.01 WIB</x:v>
      </x:c>
    </x:row>
    <x:row r="8914">
      <x:c r="A8914" s="468" t="str">
        <x:v>13</x:v>
      </x:c>
      <x:c r="B8914" s="468" t="str">
        <x:v>D29</x:v>
      </x:c>
      <x:c r="C8914" s="468"/>
      <x:c r="D8914" s="468" t="n">
        <x:v>1005000</x:v>
      </x:c>
      <x:c r="E8914" s="468" t="str">
        <x:v>Nilai sumber</x:v>
      </x:c>
      <x:c r="F8914" s="468" t="str">
        <x:v>13 September 2026 19.01 WIB</x:v>
      </x:c>
    </x:row>
    <x:row r="8915">
      <x:c r="A8915" s="468" t="str">
        <x:v>13</x:v>
      </x:c>
      <x:c r="B8915" s="468" t="str">
        <x:v>D29</x:v>
      </x:c>
      <x:c r="C8915" s="468"/>
      <x:c r="D8915" s="468" t="str">
        <x:v>=SUM(G25)</x:v>
      </x:c>
      <x:c r="E8915" s="468" t="str">
        <x:v>Rumus sumber</x:v>
      </x:c>
      <x:c r="F8915" s="468" t="str">
        <x:v>13 September 2026 19.01 WIB</x:v>
      </x:c>
    </x:row>
    <x:row r="8916">
      <x:c r="A8916" s="468" t="str">
        <x:v>13</x:v>
      </x:c>
      <x:c r="B8916" s="468" t="str">
        <x:v>N29</x:v>
      </x:c>
      <x:c r="C8916" s="468"/>
      <x:c r="D8916" s="468" t="str">
        <x:v>Admin 1</x:v>
      </x:c>
      <x:c r="E8916" s="468" t="str">
        <x:v>Nilai sumber</x:v>
      </x:c>
      <x:c r="F8916" s="468" t="str">
        <x:v>13 September 2026 19.01 WIB</x:v>
      </x:c>
    </x:row>
    <x:row r="8917">
      <x:c r="A8917" s="468" t="str">
        <x:v>13</x:v>
      </x:c>
      <x:c r="B8917" s="468" t="str">
        <x:v>O29</x:v>
      </x:c>
      <x:c r="C8917" s="468"/>
      <x:c r="D8917" s="468" t="str">
        <x:v>INDAH</x:v>
      </x:c>
      <x:c r="E8917" s="468" t="str">
        <x:v>Nilai sumber</x:v>
      </x:c>
      <x:c r="F8917" s="468" t="str">
        <x:v>13 September 2026 19.01 WIB</x:v>
      </x:c>
    </x:row>
    <x:row r="8918">
      <x:c r="A8918" s="468" t="str">
        <x:v>13</x:v>
      </x:c>
      <x:c r="B8918" s="468" t="str">
        <x:v>N31</x:v>
      </x:c>
      <x:c r="C8918" s="468"/>
      <x:c r="D8918" s="468" t="str">
        <x:v>Fotografer 1</x:v>
      </x:c>
      <x:c r="E8918" s="468" t="str">
        <x:v>Nilai sumber</x:v>
      </x:c>
      <x:c r="F8918" s="468" t="str">
        <x:v>13 September 2026 19.01 WIB</x:v>
      </x:c>
    </x:row>
    <x:row r="8919">
      <x:c r="A8919" s="468" t="str">
        <x:v>13</x:v>
      </x:c>
      <x:c r="B8919" s="468" t="str">
        <x:v>O31</x:v>
      </x:c>
      <x:c r="C8919" s="468"/>
      <x:c r="D8919" s="468" t="str">
        <x:v>SAKA</x:v>
      </x:c>
      <x:c r="E8919" s="468" t="str">
        <x:v>Nilai sumber</x:v>
      </x:c>
      <x:c r="F8919" s="468" t="str">
        <x:v>13 September 2026 19.01 WIB</x:v>
      </x:c>
    </x:row>
    <x:row r="8920">
      <x:c r="A8920" s="468" t="str">
        <x:v>13</x:v>
      </x:c>
      <x:c r="B8920" s="468" t="str">
        <x:v>N32</x:v>
      </x:c>
      <x:c r="C8920" s="468"/>
      <x:c r="D8920" s="468" t="str">
        <x:v>Fotografer 2</x:v>
      </x:c>
      <x:c r="E8920" s="468" t="str">
        <x:v>Nilai sumber</x:v>
      </x:c>
      <x:c r="F8920" s="468" t="str">
        <x:v>13 September 2026 19.01 WIB</x:v>
      </x:c>
    </x:row>
    <x:row r="8921">
      <x:c r="A8921" s="468" t="str">
        <x:v>13</x:v>
      </x:c>
      <x:c r="B8921" s="468" t="str">
        <x:v>O32</x:v>
      </x:c>
      <x:c r="C8921" s="468"/>
      <x:c r="D8921" s="468" t="str">
        <x:v>ADIF</x:v>
      </x:c>
      <x:c r="E8921" s="468" t="str">
        <x:v>Nilai sumber</x:v>
      </x:c>
      <x:c r="F8921" s="468" t="str">
        <x:v>13 September 2026 19.01 WIB</x:v>
      </x:c>
    </x:row>
    <x:row r="8922">
      <x:c r="A8922" s="468" t="str">
        <x:v>13</x:v>
      </x:c>
      <x:c r="B8922" s="468" t="str">
        <x:v>K34</x:v>
      </x:c>
      <x:c r="C8922" s="468"/>
      <x:c r="D8922" s="468" t="str">
        <x:v>KPI HARIAN | SKALA 1-5</x:v>
      </x:c>
      <x:c r="E8922" s="468" t="str">
        <x:v>Nilai sumber</x:v>
      </x:c>
      <x:c r="F8922" s="468" t="str">
        <x:v>13 September 2026 19.01 WIB</x:v>
      </x:c>
    </x:row>
    <x:row r="8923">
      <x:c r="A8923" s="468" t="str">
        <x:v>13</x:v>
      </x:c>
      <x:c r="B8923" s="468" t="str">
        <x:v>B35</x:v>
      </x:c>
      <x:c r="C8923" s="468"/>
      <x:c r="D8923" s="468" t="n">
        <x:v>7</x:v>
      </x:c>
      <x:c r="E8923" s="468" t="str">
        <x:v>Nilai sumber</x:v>
      </x:c>
      <x:c r="F8923" s="468" t="str">
        <x:v>13 September 2026 19.01 WIB</x:v>
      </x:c>
    </x:row>
    <x:row r="8924">
      <x:c r="A8924" s="468" t="str">
        <x:v>13</x:v>
      </x:c>
      <x:c r="B8924" s="468" t="str">
        <x:v>K35</x:v>
      </x:c>
      <x:c r="C8924" s="468"/>
      <x:c r="D8924" s="468" t="str">
        <x:v>Nama</x:v>
      </x:c>
      <x:c r="E8924" s="468" t="str">
        <x:v>Nilai sumber</x:v>
      </x:c>
      <x:c r="F8924" s="468" t="str">
        <x:v>13 September 2026 19.01 WIB</x:v>
      </x:c>
    </x:row>
    <x:row r="8925">
      <x:c r="A8925" s="468" t="str">
        <x:v>13</x:v>
      </x:c>
      <x:c r="B8925" s="468" t="str">
        <x:v>L35</x:v>
      </x:c>
      <x:c r="C8925" s="468"/>
      <x:c r="D8925" s="468" t="str">
        <x:v>Disiplin</x:v>
      </x:c>
      <x:c r="E8925" s="468" t="str">
        <x:v>Nilai sumber</x:v>
      </x:c>
      <x:c r="F8925" s="468" t="str">
        <x:v>13 September 2026 19.01 WIB</x:v>
      </x:c>
    </x:row>
    <x:row r="8926">
      <x:c r="A8926" s="468" t="str">
        <x:v>13</x:v>
      </x:c>
      <x:c r="B8926" s="468" t="str">
        <x:v>M35</x:v>
      </x:c>
      <x:c r="C8926" s="468"/>
      <x:c r="D8926" s="468" t="str">
        <x:v>Akurasi</x:v>
      </x:c>
      <x:c r="E8926" s="468" t="str">
        <x:v>Nilai sumber</x:v>
      </x:c>
      <x:c r="F8926" s="468" t="str">
        <x:v>13 September 2026 19.01 WIB</x:v>
      </x:c>
    </x:row>
    <x:row r="8927">
      <x:c r="A8927" s="468" t="str">
        <x:v>13</x:v>
      </x:c>
      <x:c r="B8927" s="468" t="str">
        <x:v>N35</x:v>
      </x:c>
      <x:c r="C8927" s="468"/>
      <x:c r="D8927" s="468" t="str">
        <x:v>SOP</x:v>
      </x:c>
      <x:c r="E8927" s="468" t="str">
        <x:v>Nilai sumber</x:v>
      </x:c>
      <x:c r="F8927" s="468" t="str">
        <x:v>13 September 2026 19.01 WIB</x:v>
      </x:c>
    </x:row>
    <x:row r="8928">
      <x:c r="A8928" s="468" t="str">
        <x:v>13</x:v>
      </x:c>
      <x:c r="B8928" s="468" t="str">
        <x:v>O35</x:v>
      </x:c>
      <x:c r="C8928" s="468"/>
      <x:c r="D8928" s="468" t="str">
        <x:v>Client</x:v>
      </x:c>
      <x:c r="E8928" s="468" t="str">
        <x:v>Nilai sumber</x:v>
      </x:c>
      <x:c r="F8928" s="468" t="str">
        <x:v>13 September 2026 19.01 WIB</x:v>
      </x:c>
    </x:row>
    <x:row r="8929">
      <x:c r="A8929" s="468" t="str">
        <x:v>13</x:v>
      </x:c>
      <x:c r="B8929" s="468" t="str">
        <x:v>P35</x:v>
      </x:c>
      <x:c r="C8929" s="468"/>
      <x:c r="D8929" s="468" t="str">
        <x:v>Produktivitas</x:v>
      </x:c>
      <x:c r="E8929" s="468" t="str">
        <x:v>Nilai sumber</x:v>
      </x:c>
      <x:c r="F8929" s="468" t="str">
        <x:v>13 September 2026 19.01 WIB</x:v>
      </x:c>
    </x:row>
    <x:row r="8930">
      <x:c r="A8930" s="468" t="str">
        <x:v>13</x:v>
      </x:c>
      <x:c r="B8930" s="468" t="str">
        <x:v>AC35</x:v>
      </x:c>
      <x:c r="C8930" s="468"/>
      <x:c r="D8930" s="468" t="str">
        <x:v>KPI Score Helper</x:v>
      </x:c>
      <x:c r="E8930" s="468" t="str">
        <x:v>Nilai sumber</x:v>
      </x:c>
      <x:c r="F8930" s="468" t="str">
        <x:v>13 September 2026 19.01 WIB</x:v>
      </x:c>
    </x:row>
    <x:row r="8931">
      <x:c r="A8931" s="468" t="str">
        <x:v>13</x:v>
      </x:c>
      <x:c r="B8931" s="468" t="str">
        <x:v>AD35</x:v>
      </x:c>
      <x:c r="C8931" s="468"/>
      <x:c r="D8931" s="468" t="str">
        <x:v>Status Helper</x:v>
      </x:c>
      <x:c r="E8931" s="468" t="str">
        <x:v>Nilai sumber</x:v>
      </x:c>
      <x:c r="F8931" s="468" t="str">
        <x:v>13 September 2026 19.01 WIB</x:v>
      </x:c>
    </x:row>
    <x:row r="8932">
      <x:c r="A8932" s="468" t="str">
        <x:v>13</x:v>
      </x:c>
      <x:c r="B8932" s="468" t="str">
        <x:v>AE35</x:v>
      </x:c>
      <x:c r="C8932" s="468"/>
      <x:c r="D8932" s="468" t="str">
        <x:v>Role Helper</x:v>
      </x:c>
      <x:c r="E8932" s="468" t="str">
        <x:v>Nilai sumber</x:v>
      </x:c>
      <x:c r="F8932" s="468" t="str">
        <x:v>13 September 2026 19.01 WIB</x:v>
      </x:c>
    </x:row>
    <x:row r="8933">
      <x:c r="A8933" s="468" t="str">
        <x:v>13</x:v>
      </x:c>
      <x:c r="B8933" s="468" t="str">
        <x:v>AF35</x:v>
      </x:c>
      <x:c r="C8933" s="468"/>
      <x:c r="D8933" s="468" t="str">
        <x:v>Evaluated Flag</x:v>
      </x:c>
      <x:c r="E8933" s="468" t="str">
        <x:v>Nilai sumber</x:v>
      </x:c>
      <x:c r="F8933" s="468" t="str">
        <x:v>13 September 2026 19.01 WIB</x:v>
      </x:c>
    </x:row>
    <x:row r="8934">
      <x:c r="A8934" s="468" t="str">
        <x:v>13</x:v>
      </x:c>
      <x:c r="B8934" s="468" t="str">
        <x:v>AG35</x:v>
      </x:c>
      <x:c r="C8934" s="468"/>
      <x:c r="D8934" s="468" t="str">
        <x:v>Effective Name</x:v>
      </x:c>
      <x:c r="E8934" s="468" t="str">
        <x:v>Nilai sumber</x:v>
      </x:c>
      <x:c r="F8934" s="468" t="str">
        <x:v>13 September 2026 19.01 WIB</x:v>
      </x:c>
    </x:row>
    <x:row r="8935">
      <x:c r="A8935" s="468" t="str">
        <x:v>13</x:v>
      </x:c>
      <x:c r="B8935" s="468" t="str">
        <x:v>B36</x:v>
      </x:c>
      <x:c r="C8935" s="468"/>
      <x:c r="D8935" s="468" t="n">
        <x:v>8</x:v>
      </x:c>
      <x:c r="E8935" s="468" t="str">
        <x:v>Nilai sumber</x:v>
      </x:c>
      <x:c r="F8935" s="468" t="str">
        <x:v>13 September 2026 19.01 WIB</x:v>
      </x:c>
    </x:row>
    <x:row r="8936">
      <x:c r="A8936" s="468" t="str">
        <x:v>13</x:v>
      </x:c>
      <x:c r="B8936" s="468" t="str">
        <x:v>K36</x:v>
      </x:c>
      <x:c r="C8936" s="468"/>
      <x:c r="D8936" s="468" t="str">
        <x:v>INDAH</x:v>
      </x:c>
      <x:c r="E8936" s="468" t="str">
        <x:v>Nilai sumber</x:v>
      </x:c>
      <x:c r="F8936" s="468" t="str">
        <x:v>13 September 2026 19.01 WIB</x:v>
      </x:c>
    </x:row>
    <x:row r="8937">
      <x:c r="A8937" s="468" t="str">
        <x:v>13</x:v>
      </x:c>
      <x:c r="B8937" s="468" t="str">
        <x:v>K36</x:v>
      </x:c>
      <x:c r="C8937" s="468"/>
      <x:c r="D8937" s="468" t="str">
        <x:v>=IF(O29="","",O29)</x:v>
      </x:c>
      <x:c r="E8937" s="468" t="str">
        <x:v>Rumus sumber</x:v>
      </x:c>
      <x:c r="F8937" s="468" t="str">
        <x:v>13 September 2026 19.01 WIB</x:v>
      </x:c>
    </x:row>
    <x:row r="8938">
      <x:c r="A8938" s="468" t="str">
        <x:v>13</x:v>
      </x:c>
      <x:c r="B8938" s="468" t="str">
        <x:v>AC36</x:v>
      </x:c>
      <x:c r="C8938" s="468"/>
      <x:c r="D8938" s="468" t="str">
        <x:v>=IF(AG36="","",IF(COUNT(L36:P36)&lt;5,"",L36/5*20+M36/5*25+N36/5*25+O36/5*15+P36/5*15))</x:v>
      </x:c>
      <x:c r="E8938" s="468" t="str">
        <x:v>Rumus sumber</x:v>
      </x:c>
      <x:c r="F8938" s="468" t="str">
        <x:v>13 September 2026 19.01 WIB</x:v>
      </x:c>
    </x:row>
    <x:row r="8939">
      <x:c r="A8939" s="468" t="str">
        <x:v>13</x:v>
      </x:c>
      <x:c r="B8939" s="468" t="str">
        <x:v>AD36</x:v>
      </x:c>
      <x:c r="C8939" s="468"/>
      <x:c r="D8939" s="468" t="str">
        <x:v>=IF(AC36="","",IF(AC36&gt;=90,"Sangat Baik",IF(AC36&gt;=80,"Baik",IF(AC36&gt;=70,"Coaching","Underperform"))))</x:v>
      </x:c>
      <x:c r="E8939" s="468" t="str">
        <x:v>Rumus sumber</x:v>
      </x:c>
      <x:c r="F8939" s="468" t="str">
        <x:v>13 September 2026 19.01 WIB</x:v>
      </x:c>
    </x:row>
    <x:row r="8940">
      <x:c r="A8940" s="468" t="str">
        <x:v>13</x:v>
      </x:c>
      <x:c r="B8940" s="468" t="str">
        <x:v>AE36</x:v>
      </x:c>
      <x:c r="C8940" s="468"/>
      <x:c r="D8940" s="468" t="str">
        <x:v>Admin/CS</x:v>
      </x:c>
      <x:c r="E8940" s="468" t="str">
        <x:v>Nilai sumber</x:v>
      </x:c>
      <x:c r="F8940" s="468" t="str">
        <x:v>13 September 2026 19.01 WIB</x:v>
      </x:c>
    </x:row>
    <x:row r="8941">
      <x:c r="A8941" s="468" t="str">
        <x:v>13</x:v>
      </x:c>
      <x:c r="B8941" s="468" t="str">
        <x:v>AE36</x:v>
      </x:c>
      <x:c r="C8941" s="468"/>
      <x:c r="D8941" s="468" t="str">
        <x:v>=IF(AG36="","",IF(OR(AG36="INDAH",AG36="ADDEL",AG36="AMEL",AG36="PENTIL",AG36="JIJANG"),"Admin/CS","Fotografer"))</x:v>
      </x:c>
      <x:c r="E8941" s="468" t="str">
        <x:v>Rumus sumber</x:v>
      </x:c>
      <x:c r="F8941" s="468" t="str">
        <x:v>13 September 2026 19.01 WIB</x:v>
      </x:c>
    </x:row>
    <x:row r="8942">
      <x:c r="A8942" s="468" t="str">
        <x:v>13</x:v>
      </x:c>
      <x:c r="B8942" s="468" t="str">
        <x:v>AF36</x:v>
      </x:c>
      <x:c r="C8942" s="468"/>
      <x:c r="D8942" s="468" t="str">
        <x:v>=IF(OR(AG36="",COUNT(L36:P36)&lt;5),"",1)</x:v>
      </x:c>
      <x:c r="E8942" s="468" t="str">
        <x:v>Rumus sumber</x:v>
      </x:c>
      <x:c r="F8942" s="468" t="str">
        <x:v>13 September 2026 19.01 WIB</x:v>
      </x:c>
    </x:row>
    <x:row r="8943">
      <x:c r="A8943" s="468" t="str">
        <x:v>13</x:v>
      </x:c>
      <x:c r="B8943" s="468" t="str">
        <x:v>AG36</x:v>
      </x:c>
      <x:c r="C8943" s="468"/>
      <x:c r="D8943" s="468" t="str">
        <x:v>INDAH</x:v>
      </x:c>
      <x:c r="E8943" s="468" t="str">
        <x:v>Nilai sumber</x:v>
      </x:c>
      <x:c r="F8943" s="468" t="str">
        <x:v>13 September 2026 19.01 WIB</x:v>
      </x:c>
    </x:row>
    <x:row r="8944">
      <x:c r="A8944" s="468" t="str">
        <x:v>13</x:v>
      </x:c>
      <x:c r="B8944" s="468" t="str">
        <x:v>AG36</x:v>
      </x:c>
      <x:c r="C8944" s="468"/>
      <x:c r="D8944" s="468" t="str">
        <x:v>=IFERROR(K36,"")</x:v>
      </x:c>
      <x:c r="E8944" s="468" t="str">
        <x:v>Rumus sumber</x:v>
      </x:c>
      <x:c r="F8944" s="468" t="str">
        <x:v>13 September 2026 19.01 WIB</x:v>
      </x:c>
    </x:row>
    <x:row r="8945">
      <x:c r="A8945" s="468" t="str">
        <x:v>13</x:v>
      </x:c>
      <x:c r="B8945" s="468" t="str">
        <x:v>B37</x:v>
      </x:c>
      <x:c r="C8945" s="468"/>
      <x:c r="D8945" s="468" t="n">
        <x:v>9</x:v>
      </x:c>
      <x:c r="E8945" s="468" t="str">
        <x:v>Nilai sumber</x:v>
      </x:c>
      <x:c r="F8945" s="468" t="str">
        <x:v>13 September 2026 19.01 WIB</x:v>
      </x:c>
    </x:row>
    <x:row r="8946">
      <x:c r="A8946" s="468" t="str">
        <x:v>13</x:v>
      </x:c>
      <x:c r="B8946" s="468" t="str">
        <x:v>AC37</x:v>
      </x:c>
      <x:c r="C8946" s="468"/>
      <x:c r="D8946" s="468" t="str">
        <x:v>=IF(AG37="","",IF(COUNT(L37:P37)&lt;5,"",L37/5*20+M37/5*25+N37/5*25+O37/5*15+P37/5*15))</x:v>
      </x:c>
      <x:c r="E8946" s="468" t="str">
        <x:v>Rumus sumber</x:v>
      </x:c>
      <x:c r="F8946" s="468" t="str">
        <x:v>13 September 2026 19.01 WIB</x:v>
      </x:c>
    </x:row>
    <x:row r="8947">
      <x:c r="A8947" s="468" t="str">
        <x:v>13</x:v>
      </x:c>
      <x:c r="B8947" s="468" t="str">
        <x:v>AD37</x:v>
      </x:c>
      <x:c r="C8947" s="468"/>
      <x:c r="D8947" s="468" t="str">
        <x:v>=IF(AC37="","",IF(AC37&gt;=90,"Sangat Baik",IF(AC37&gt;=80,"Baik",IF(AC37&gt;=70,"Coaching","Underperform"))))</x:v>
      </x:c>
      <x:c r="E8947" s="468" t="str">
        <x:v>Rumus sumber</x:v>
      </x:c>
      <x:c r="F8947" s="468" t="str">
        <x:v>13 September 2026 19.01 WIB</x:v>
      </x:c>
    </x:row>
    <x:row r="8948">
      <x:c r="A8948" s="468" t="str">
        <x:v>13</x:v>
      </x:c>
      <x:c r="B8948" s="468" t="str">
        <x:v>AE37</x:v>
      </x:c>
      <x:c r="C8948" s="468"/>
      <x:c r="D8948" s="468" t="str">
        <x:v>Admin/CS</x:v>
      </x:c>
      <x:c r="E8948" s="468" t="str">
        <x:v>Nilai sumber</x:v>
      </x:c>
      <x:c r="F8948" s="468" t="str">
        <x:v>13 September 2026 19.01 WIB</x:v>
      </x:c>
    </x:row>
    <x:row r="8949">
      <x:c r="A8949" s="468" t="str">
        <x:v>13</x:v>
      </x:c>
      <x:c r="B8949" s="468" t="str">
        <x:v>AE37</x:v>
      </x:c>
      <x:c r="C8949" s="468"/>
      <x:c r="D8949" s="468" t="str">
        <x:v>=IF(AG37="","",IF(OR(AG37="INDAH",AG37="ADDEL",AG37="AMEL",AG37="PENTIL",AG37="JIJANG"),"Admin/CS","Fotografer"))</x:v>
      </x:c>
      <x:c r="E8949" s="468" t="str">
        <x:v>Rumus sumber</x:v>
      </x:c>
      <x:c r="F8949" s="468" t="str">
        <x:v>13 September 2026 19.01 WIB</x:v>
      </x:c>
    </x:row>
    <x:row r="8950">
      <x:c r="A8950" s="468" t="str">
        <x:v>13</x:v>
      </x:c>
      <x:c r="B8950" s="468" t="str">
        <x:v>AF37</x:v>
      </x:c>
      <x:c r="C8950" s="468"/>
      <x:c r="D8950" s="468" t="str">
        <x:v>=IF(OR(AG37="",COUNT(L37:P37)&lt;5),"",1)</x:v>
      </x:c>
      <x:c r="E8950" s="468" t="str">
        <x:v>Rumus sumber</x:v>
      </x:c>
      <x:c r="F8950" s="468" t="str">
        <x:v>13 September 2026 19.01 WIB</x:v>
      </x:c>
    </x:row>
    <x:row r="8951">
      <x:c r="A8951" s="468" t="str">
        <x:v>13</x:v>
      </x:c>
      <x:c r="B8951" s="468" t="str">
        <x:v>AG37</x:v>
      </x:c>
      <x:c r="C8951" s="468"/>
      <x:c r="D8951" s="468" t="str">
        <x:v>INDAH</x:v>
      </x:c>
      <x:c r="E8951" s="468" t="str">
        <x:v>Nilai sumber</x:v>
      </x:c>
      <x:c r="F8951" s="468" t="str">
        <x:v>13 September 2026 19.01 WIB</x:v>
      </x:c>
    </x:row>
    <x:row r="8952">
      <x:c r="A8952" s="468" t="str">
        <x:v>13</x:v>
      </x:c>
      <x:c r="B8952" s="468" t="str">
        <x:v>AG37</x:v>
      </x:c>
      <x:c r="C8952" s="468"/>
      <x:c r="D8952" s="468" t="str">
        <x:v>=IFERROR(K37,"")</x:v>
      </x:c>
      <x:c r="E8952" s="468" t="str">
        <x:v>Rumus sumber</x:v>
      </x:c>
      <x:c r="F8952" s="468" t="str">
        <x:v>13 September 2026 19.01 WIB</x:v>
      </x:c>
    </x:row>
    <x:row r="8953">
      <x:c r="A8953" s="468" t="str">
        <x:v>13</x:v>
      </x:c>
      <x:c r="B8953" s="468" t="str">
        <x:v>B38</x:v>
      </x:c>
      <x:c r="C8953" s="468"/>
      <x:c r="D8953" s="468" t="n">
        <x:v>10</x:v>
      </x:c>
      <x:c r="E8953" s="468" t="str">
        <x:v>Nilai sumber</x:v>
      </x:c>
      <x:c r="F8953" s="468" t="str">
        <x:v>13 September 2026 19.01 WIB</x:v>
      </x:c>
    </x:row>
    <x:row r="8954">
      <x:c r="A8954" s="468" t="str">
        <x:v>13</x:v>
      </x:c>
      <x:c r="B8954" s="468" t="str">
        <x:v>K38</x:v>
      </x:c>
      <x:c r="C8954" s="468"/>
      <x:c r="D8954" s="468" t="str">
        <x:v>SAKA</x:v>
      </x:c>
      <x:c r="E8954" s="468" t="str">
        <x:v>Nilai sumber</x:v>
      </x:c>
      <x:c r="F8954" s="468" t="str">
        <x:v>13 September 2026 19.01 WIB</x:v>
      </x:c>
    </x:row>
    <x:row r="8955">
      <x:c r="A8955" s="468" t="str">
        <x:v>13</x:v>
      </x:c>
      <x:c r="B8955" s="468" t="str">
        <x:v>K38</x:v>
      </x:c>
      <x:c r="C8955" s="468"/>
      <x:c r="D8955" s="468" t="str">
        <x:v>=IF(O31="","",O31)</x:v>
      </x:c>
      <x:c r="E8955" s="468" t="str">
        <x:v>Rumus sumber</x:v>
      </x:c>
      <x:c r="F8955" s="468" t="str">
        <x:v>13 September 2026 19.01 WIB</x:v>
      </x:c>
    </x:row>
    <x:row r="8956">
      <x:c r="A8956" s="468" t="str">
        <x:v>13</x:v>
      </x:c>
      <x:c r="B8956" s="468" t="str">
        <x:v>AC38</x:v>
      </x:c>
      <x:c r="C8956" s="468"/>
      <x:c r="D8956" s="468" t="str">
        <x:v>=IF(AG38="","",IF(COUNT(L38:P38)&lt;5,"",L38/5*20+M38/5*25+N38/5*25+O38/5*15+P38/5*15))</x:v>
      </x:c>
      <x:c r="E8956" s="468" t="str">
        <x:v>Rumus sumber</x:v>
      </x:c>
      <x:c r="F8956" s="468" t="str">
        <x:v>13 September 2026 19.01 WIB</x:v>
      </x:c>
    </x:row>
    <x:row r="8957">
      <x:c r="A8957" s="468" t="str">
        <x:v>13</x:v>
      </x:c>
      <x:c r="B8957" s="468" t="str">
        <x:v>AD38</x:v>
      </x:c>
      <x:c r="C8957" s="468"/>
      <x:c r="D8957" s="468" t="str">
        <x:v>=IF(AC38="","",IF(AC38&gt;=90,"Sangat Baik",IF(AC38&gt;=80,"Baik",IF(AC38&gt;=70,"Coaching","Underperform"))))</x:v>
      </x:c>
      <x:c r="E8957" s="468" t="str">
        <x:v>Rumus sumber</x:v>
      </x:c>
      <x:c r="F8957" s="468" t="str">
        <x:v>13 September 2026 19.01 WIB</x:v>
      </x:c>
    </x:row>
    <x:row r="8958">
      <x:c r="A8958" s="468" t="str">
        <x:v>13</x:v>
      </x:c>
      <x:c r="B8958" s="468" t="str">
        <x:v>AE38</x:v>
      </x:c>
      <x:c r="C8958" s="468"/>
      <x:c r="D8958" s="468" t="str">
        <x:v>Fotografer</x:v>
      </x:c>
      <x:c r="E8958" s="468" t="str">
        <x:v>Nilai sumber</x:v>
      </x:c>
      <x:c r="F8958" s="468" t="str">
        <x:v>13 September 2026 19.01 WIB</x:v>
      </x:c>
    </x:row>
    <x:row r="8959">
      <x:c r="A8959" s="468" t="str">
        <x:v>13</x:v>
      </x:c>
      <x:c r="B8959" s="468" t="str">
        <x:v>AE38</x:v>
      </x:c>
      <x:c r="C8959" s="468"/>
      <x:c r="D8959" s="468" t="str">
        <x:v>=IF(AG38="","",IF(OR(AG38="INDAH",AG38="ADDEL",AG38="AMEL",AG38="PENTIL",AG38="JIJANG"),"Admin/CS","Fotografer"))</x:v>
      </x:c>
      <x:c r="E8959" s="468" t="str">
        <x:v>Rumus sumber</x:v>
      </x:c>
      <x:c r="F8959" s="468" t="str">
        <x:v>13 September 2026 19.01 WIB</x:v>
      </x:c>
    </x:row>
    <x:row r="8960">
      <x:c r="A8960" s="468" t="str">
        <x:v>13</x:v>
      </x:c>
      <x:c r="B8960" s="468" t="str">
        <x:v>AF38</x:v>
      </x:c>
      <x:c r="C8960" s="468"/>
      <x:c r="D8960" s="468" t="str">
        <x:v>=IF(OR(AG38="",COUNT(L38:P38)&lt;5),"",1)</x:v>
      </x:c>
      <x:c r="E8960" s="468" t="str">
        <x:v>Rumus sumber</x:v>
      </x:c>
      <x:c r="F8960" s="468" t="str">
        <x:v>13 September 2026 19.01 WIB</x:v>
      </x:c>
    </x:row>
    <x:row r="8961">
      <x:c r="A8961" s="468" t="str">
        <x:v>13</x:v>
      </x:c>
      <x:c r="B8961" s="468" t="str">
        <x:v>AG38</x:v>
      </x:c>
      <x:c r="C8961" s="468"/>
      <x:c r="D8961" s="468" t="str">
        <x:v>SAKA</x:v>
      </x:c>
      <x:c r="E8961" s="468" t="str">
        <x:v>Nilai sumber</x:v>
      </x:c>
      <x:c r="F8961" s="468" t="str">
        <x:v>13 September 2026 19.01 WIB</x:v>
      </x:c>
    </x:row>
    <x:row r="8962">
      <x:c r="A8962" s="468" t="str">
        <x:v>13</x:v>
      </x:c>
      <x:c r="B8962" s="468" t="str">
        <x:v>AG38</x:v>
      </x:c>
      <x:c r="C8962" s="468"/>
      <x:c r="D8962" s="468" t="str">
        <x:v>=IFERROR(K38,"")</x:v>
      </x:c>
      <x:c r="E8962" s="468" t="str">
        <x:v>Rumus sumber</x:v>
      </x:c>
      <x:c r="F8962" s="468" t="str">
        <x:v>13 September 2026 19.01 WIB</x:v>
      </x:c>
    </x:row>
    <x:row r="8963">
      <x:c r="A8963" s="468" t="str">
        <x:v>13</x:v>
      </x:c>
      <x:c r="B8963" s="468" t="str">
        <x:v>B39</x:v>
      </x:c>
      <x:c r="C8963" s="468"/>
      <x:c r="D8963" s="468" t="n">
        <x:v>11</x:v>
      </x:c>
      <x:c r="E8963" s="468" t="str">
        <x:v>Nilai sumber</x:v>
      </x:c>
      <x:c r="F8963" s="468" t="str">
        <x:v>13 September 2026 19.01 WIB</x:v>
      </x:c>
    </x:row>
    <x:row r="8964">
      <x:c r="A8964" s="468" t="str">
        <x:v>13</x:v>
      </x:c>
      <x:c r="B8964" s="468" t="str">
        <x:v>AC39</x:v>
      </x:c>
      <x:c r="C8964" s="468"/>
      <x:c r="D8964" s="468" t="str">
        <x:v>=IF(AG39="","",IF(COUNT(L39:P39)&lt;5,"",L39/5*20+M39/5*25+N39/5*25+O39/5*15+P39/5*15))</x:v>
      </x:c>
      <x:c r="E8964" s="468" t="str">
        <x:v>Rumus sumber</x:v>
      </x:c>
      <x:c r="F8964" s="468" t="str">
        <x:v>13 September 2026 19.01 WIB</x:v>
      </x:c>
    </x:row>
    <x:row r="8965">
      <x:c r="A8965" s="468" t="str">
        <x:v>13</x:v>
      </x:c>
      <x:c r="B8965" s="468" t="str">
        <x:v>AD39</x:v>
      </x:c>
      <x:c r="C8965" s="468"/>
      <x:c r="D8965" s="468" t="str">
        <x:v>=IF(AC39="","",IF(AC39&gt;=90,"Sangat Baik",IF(AC39&gt;=80,"Baik",IF(AC39&gt;=70,"Coaching","Underperform"))))</x:v>
      </x:c>
      <x:c r="E8965" s="468" t="str">
        <x:v>Rumus sumber</x:v>
      </x:c>
      <x:c r="F8965" s="468" t="str">
        <x:v>13 September 2026 19.01 WIB</x:v>
      </x:c>
    </x:row>
    <x:row r="8966">
      <x:c r="A8966" s="468" t="str">
        <x:v>13</x:v>
      </x:c>
      <x:c r="B8966" s="468" t="str">
        <x:v>AE39</x:v>
      </x:c>
      <x:c r="C8966" s="468"/>
      <x:c r="D8966" s="468" t="str">
        <x:v>Fotografer</x:v>
      </x:c>
      <x:c r="E8966" s="468" t="str">
        <x:v>Nilai sumber</x:v>
      </x:c>
      <x:c r="F8966" s="468" t="str">
        <x:v>13 September 2026 19.01 WIB</x:v>
      </x:c>
    </x:row>
    <x:row r="8967">
      <x:c r="A8967" s="468" t="str">
        <x:v>13</x:v>
      </x:c>
      <x:c r="B8967" s="468" t="str">
        <x:v>AE39</x:v>
      </x:c>
      <x:c r="C8967" s="468"/>
      <x:c r="D8967" s="468" t="str">
        <x:v>=IF(AG39="","",IF(OR(AG39="INDAH",AG39="ADDEL",AG39="AMEL",AG39="PENTIL",AG39="JIJANG"),"Admin/CS","Fotografer"))</x:v>
      </x:c>
      <x:c r="E8967" s="468" t="str">
        <x:v>Rumus sumber</x:v>
      </x:c>
      <x:c r="F8967" s="468" t="str">
        <x:v>13 September 2026 19.01 WIB</x:v>
      </x:c>
    </x:row>
    <x:row r="8968">
      <x:c r="A8968" s="468" t="str">
        <x:v>13</x:v>
      </x:c>
      <x:c r="B8968" s="468" t="str">
        <x:v>AF39</x:v>
      </x:c>
      <x:c r="C8968" s="468"/>
      <x:c r="D8968" s="468" t="str">
        <x:v>=IF(OR(AG39="",COUNT(L39:P39)&lt;5),"",1)</x:v>
      </x:c>
      <x:c r="E8968" s="468" t="str">
        <x:v>Rumus sumber</x:v>
      </x:c>
      <x:c r="F8968" s="468" t="str">
        <x:v>13 September 2026 19.01 WIB</x:v>
      </x:c>
    </x:row>
    <x:row r="8969">
      <x:c r="A8969" s="468" t="str">
        <x:v>13</x:v>
      </x:c>
      <x:c r="B8969" s="468" t="str">
        <x:v>AG39</x:v>
      </x:c>
      <x:c r="C8969" s="468"/>
      <x:c r="D8969" s="468" t="str">
        <x:v>ADIF</x:v>
      </x:c>
      <x:c r="E8969" s="468" t="str">
        <x:v>Nilai sumber</x:v>
      </x:c>
      <x:c r="F8969" s="468" t="str">
        <x:v>13 September 2026 19.01 WIB</x:v>
      </x:c>
    </x:row>
    <x:row r="8970">
      <x:c r="A8970" s="468" t="str">
        <x:v>13</x:v>
      </x:c>
      <x:c r="B8970" s="468" t="str">
        <x:v>AG39</x:v>
      </x:c>
      <x:c r="C8970" s="468"/>
      <x:c r="D8970" s="468" t="str">
        <x:v>=IFERROR(K39,"")</x:v>
      </x:c>
      <x:c r="E8970" s="468" t="str">
        <x:v>Rumus sumber</x:v>
      </x:c>
      <x:c r="F8970" s="468" t="str">
        <x:v>13 September 2026 19.01 WIB</x:v>
      </x:c>
    </x:row>
    <x:row r="8971">
      <x:c r="A8971" s="468" t="str">
        <x:v>13</x:v>
      </x:c>
      <x:c r="B8971" s="468" t="str">
        <x:v>D40</x:v>
      </x:c>
      <x:c r="C8971" s="468"/>
      <x:c r="D8971" s="468" t="n">
        <x:v>1005000</x:v>
      </x:c>
      <x:c r="E8971" s="468" t="str">
        <x:v>Nilai sumber</x:v>
      </x:c>
      <x:c r="F8971" s="468" t="str">
        <x:v>13 September 2026 19.01 WIB</x:v>
      </x:c>
    </x:row>
    <x:row r="8972">
      <x:c r="A8972" s="468" t="str">
        <x:v>13</x:v>
      </x:c>
      <x:c r="B8972" s="468" t="str">
        <x:v>D40</x:v>
      </x:c>
      <x:c r="C8972" s="468"/>
      <x:c r="D8972" s="468" t="str">
        <x:v>=SUM(D29:D39)</x:v>
      </x:c>
      <x:c r="E8972" s="468" t="str">
        <x:v>Rumus sumber</x:v>
      </x:c>
      <x:c r="F8972" s="468" t="str">
        <x:v>13 September 2026 19.01 WIB</x:v>
      </x:c>
    </x:row>
    <x:row r="8973">
      <x:c r="A8973" s="468" t="str">
        <x:v>13</x:v>
      </x:c>
      <x:c r="B8973" s="468" t="str">
        <x:v>AC40</x:v>
      </x:c>
      <x:c r="C8973" s="468"/>
      <x:c r="D8973" s="468" t="str">
        <x:v>=IF(AG40="","",IF(COUNT(L40:P40)&lt;5,"",L40/5*20+M40/5*25+N40/5*25+O40/5*15+P40/5*15))</x:v>
      </x:c>
      <x:c r="E8973" s="468" t="str">
        <x:v>Rumus sumber</x:v>
      </x:c>
      <x:c r="F8973" s="468" t="str">
        <x:v>13 September 2026 19.01 WIB</x:v>
      </x:c>
    </x:row>
    <x:row r="8974">
      <x:c r="A8974" s="468" t="str">
        <x:v>13</x:v>
      </x:c>
      <x:c r="B8974" s="468" t="str">
        <x:v>AD40</x:v>
      </x:c>
      <x:c r="C8974" s="468"/>
      <x:c r="D8974" s="468" t="str">
        <x:v>=IF(AC40="","",IF(AC40&gt;=90,"Sangat Baik",IF(AC40&gt;=80,"Baik",IF(AC40&gt;=70,"Coaching","Underperform"))))</x:v>
      </x:c>
      <x:c r="E8974" s="468" t="str">
        <x:v>Rumus sumber</x:v>
      </x:c>
      <x:c r="F8974" s="468" t="str">
        <x:v>13 September 2026 19.01 WIB</x:v>
      </x:c>
    </x:row>
    <x:row r="8975">
      <x:c r="A8975" s="468" t="str">
        <x:v>13</x:v>
      </x:c>
      <x:c r="B8975" s="468" t="str">
        <x:v>AE40</x:v>
      </x:c>
      <x:c r="C8975" s="468"/>
      <x:c r="D8975" s="468" t="str">
        <x:v>=IF(AG40="","",IF(OR(AG40="INDAH",AG40="ADDEL",AG40="AMEL",AG40="PENTIL",AG40="JIJANG"),"Admin/CS","Fotografer"))</x:v>
      </x:c>
      <x:c r="E8975" s="468" t="str">
        <x:v>Rumus sumber</x:v>
      </x:c>
      <x:c r="F8975" s="468" t="str">
        <x:v>13 September 2026 19.01 WIB</x:v>
      </x:c>
    </x:row>
    <x:row r="8976">
      <x:c r="A8976" s="468" t="str">
        <x:v>13</x:v>
      </x:c>
      <x:c r="B8976" s="468" t="str">
        <x:v>AF40</x:v>
      </x:c>
      <x:c r="C8976" s="468"/>
      <x:c r="D8976" s="468" t="str">
        <x:v>=IF(OR(AG40="",COUNT(L40:P40)&lt;5),"",1)</x:v>
      </x:c>
      <x:c r="E8976" s="468" t="str">
        <x:v>Rumus sumber</x:v>
      </x:c>
      <x:c r="F8976" s="468" t="str">
        <x:v>13 September 2026 19.01 WIB</x:v>
      </x:c>
    </x:row>
    <x:row r="8977">
      <x:c r="A8977" s="468" t="str">
        <x:v>13</x:v>
      </x:c>
      <x:c r="B8977" s="468" t="str">
        <x:v>AG40</x:v>
      </x:c>
      <x:c r="C8977" s="468"/>
      <x:c r="D8977" s="468" t="str">
        <x:v>=IFERROR(K40,"")</x:v>
      </x:c>
      <x:c r="E8977" s="468" t="str">
        <x:v>Rumus sumber</x:v>
      </x:c>
      <x:c r="F8977" s="468" t="str">
        <x:v>13 September 2026 19.01 WIB</x:v>
      </x:c>
    </x:row>
    <x:row r="8978">
      <x:c r="A8978" s="468" t="str">
        <x:v>13</x:v>
      </x:c>
      <x:c r="B8978" s="468" t="str">
        <x:v>AC41</x:v>
      </x:c>
      <x:c r="C8978" s="468"/>
      <x:c r="D8978" s="468" t="str">
        <x:v>=IF(AG41="","",IF(COUNT(L41:P41)&lt;5,"",L41/5*20+M41/5*25+N41/5*25+O41/5*15+P41/5*15))</x:v>
      </x:c>
      <x:c r="E8978" s="468" t="str">
        <x:v>Rumus sumber</x:v>
      </x:c>
      <x:c r="F8978" s="468" t="str">
        <x:v>13 September 2026 19.01 WIB</x:v>
      </x:c>
    </x:row>
    <x:row r="8979">
      <x:c r="A8979" s="468" t="str">
        <x:v>13</x:v>
      </x:c>
      <x:c r="B8979" s="468" t="str">
        <x:v>AD41</x:v>
      </x:c>
      <x:c r="C8979" s="468"/>
      <x:c r="D8979" s="468" t="str">
        <x:v>=IF(AC41="","",IF(AC41&gt;=90,"Sangat Baik",IF(AC41&gt;=80,"Baik",IF(AC41&gt;=70,"Coaching","Underperform"))))</x:v>
      </x:c>
      <x:c r="E8979" s="468" t="str">
        <x:v>Rumus sumber</x:v>
      </x:c>
      <x:c r="F8979" s="468" t="str">
        <x:v>13 September 2026 19.01 WIB</x:v>
      </x:c>
    </x:row>
    <x:row r="8980">
      <x:c r="A8980" s="468" t="str">
        <x:v>13</x:v>
      </x:c>
      <x:c r="B8980" s="468" t="str">
        <x:v>AE41</x:v>
      </x:c>
      <x:c r="C8980" s="468"/>
      <x:c r="D8980" s="468" t="str">
        <x:v>=IF(AG41="","",IF(OR(AG41="INDAH",AG41="ADDEL",AG41="AMEL",AG41="PENTIL",AG41="JIJANG"),"Admin/CS","Fotografer"))</x:v>
      </x:c>
      <x:c r="E8980" s="468" t="str">
        <x:v>Rumus sumber</x:v>
      </x:c>
      <x:c r="F8980" s="468" t="str">
        <x:v>13 September 2026 19.01 WIB</x:v>
      </x:c>
    </x:row>
    <x:row r="8981">
      <x:c r="A8981" s="468" t="str">
        <x:v>13</x:v>
      </x:c>
      <x:c r="B8981" s="468" t="str">
        <x:v>AF41</x:v>
      </x:c>
      <x:c r="C8981" s="468"/>
      <x:c r="D8981" s="468" t="str">
        <x:v>=IF(OR(AG41="",COUNT(L41:P41)&lt;5),"",1)</x:v>
      </x:c>
      <x:c r="E8981" s="468" t="str">
        <x:v>Rumus sumber</x:v>
      </x:c>
      <x:c r="F8981" s="468" t="str">
        <x:v>13 September 2026 19.01 WIB</x:v>
      </x:c>
    </x:row>
    <x:row r="8982">
      <x:c r="A8982" s="468" t="str">
        <x:v>13</x:v>
      </x:c>
      <x:c r="B8982" s="468" t="str">
        <x:v>AG41</x:v>
      </x:c>
      <x:c r="C8982" s="468"/>
      <x:c r="D8982" s="468" t="str">
        <x:v>=IFERROR(K41,"")</x:v>
      </x:c>
      <x:c r="E8982" s="468" t="str">
        <x:v>Rumus sumber</x:v>
      </x:c>
      <x:c r="F8982" s="468" t="str">
        <x:v>13 September 2026 19.01 WIB</x:v>
      </x:c>
    </x:row>
    <x:row r="8983">
      <x:c r="A8983" s="468" t="str">
        <x:v>13</x:v>
      </x:c>
      <x:c r="B8983" s="468" t="str">
        <x:v>K42</x:v>
      </x:c>
      <x:c r="C8983" s="468"/>
      <x:c r="D8983" s="468" t="str">
        <x:v>Skala: 1 Sangat Kurang | 2 Kurang | 3 Cukup | 4 Baik | 5 Sangat Baik | Jika Nama kosong, 4 baris pertama otomatis mengikuti urutan Shift</x:v>
      </x:c>
      <x:c r="E8983" s="468" t="str">
        <x:v>Nilai sumber</x:v>
      </x:c>
      <x:c r="F8983" s="468" t="str">
        <x:v>13 September 2026 19.01 WIB</x:v>
      </x:c>
    </x:row>
    <x:row r="8984">
      <x:c r="A8984" s="468" t="str">
        <x:v>13</x:v>
      </x:c>
      <x:c r="B8984" s="468" t="str">
        <x:v>L45</x:v>
      </x:c>
      <x:c r="C8984" s="468"/>
      <x:c r="D8984" s="468" t="str">
        <x:v>Saving Contact</x:v>
      </x:c>
      <x:c r="E8984" s="468" t="str">
        <x:v>Nilai sumber</x:v>
      </x:c>
      <x:c r="F8984" s="468" t="str">
        <x:v>13 September 2026 19.01 WIB</x:v>
      </x:c>
    </x:row>
    <x:row r="8985">
      <x:c r="A8985" s="468" t="str">
        <x:v>13</x:v>
      </x:c>
      <x:c r="B8985" s="468" t="str">
        <x:v>M45</x:v>
      </x:c>
      <x:c r="C8985" s="468"/>
      <x:c r="D8985" s="468" t="str">
        <x:v>Reminder</x:v>
      </x:c>
      <x:c r="E8985" s="468" t="str">
        <x:v>Nilai sumber</x:v>
      </x:c>
      <x:c r="F8985" s="468" t="str">
        <x:v>13 September 2026 19.01 WIB</x:v>
      </x:c>
    </x:row>
    <x:row r="8986">
      <x:c r="A8986" s="468" t="str">
        <x:v>13</x:v>
      </x:c>
      <x:c r="B8986" s="468" t="str">
        <x:v>K50</x:v>
      </x:c>
      <x:c r="C8986" s="468"/>
      <x:c r="D8986" s="468" t="str">
        <x:v>Leads</x:v>
      </x:c>
      <x:c r="E8986" s="468" t="str">
        <x:v>Nilai sumber</x:v>
      </x:c>
      <x:c r="F8986" s="468" t="str">
        <x:v>13 September 2026 19.01 WIB</x:v>
      </x:c>
    </x:row>
    <x:row r="8987">
      <x:c r="A8987" s="468" t="str">
        <x:v>13</x:v>
      </x:c>
      <x:c r="B8987" s="468" t="str">
        <x:v>K51</x:v>
      </x:c>
      <x:c r="C8987" s="468"/>
      <x:c r="D8987" s="468" t="str">
        <x:v>Total DP</x:v>
      </x:c>
      <x:c r="E8987" s="468" t="str">
        <x:v>Nilai sumber</x:v>
      </x:c>
      <x:c r="F8987" s="468" t="str">
        <x:v>13 September 2026 19.01 WIB</x:v>
      </x:c>
    </x:row>
    <x:row r="8988">
      <x:c r="A8988" s="468" t="str">
        <x:v>13</x:v>
      </x:c>
      <x:c r="B8988" s="468" t="str">
        <x:v>M51</x:v>
      </x:c>
      <x:c r="C8988" s="468"/>
      <x:c r="D8988" s="468" t="n">
        <x:v>5</x:v>
      </x:c>
      <x:c r="E8988" s="468" t="str">
        <x:v>Nilai sumber</x:v>
      </x:c>
      <x:c r="F8988" s="468" t="str">
        <x:v>13 September 2026 19.01 WIB</x:v>
      </x:c>
    </x:row>
    <x:row r="8989">
      <x:c r="A8989" s="468" t="str">
        <x:v>13</x:v>
      </x:c>
      <x:c r="B8989" s="468" t="str">
        <x:v>M51</x:v>
      </x:c>
      <x:c r="C8989" s="468"/>
      <x:c r="D8989" s="468" t="str">
        <x:v>=COUNTIF($I$4:$I$27,"DP")</x:v>
      </x:c>
      <x:c r="E8989" s="468" t="str">
        <x:v>Rumus sumber</x:v>
      </x:c>
      <x:c r="F8989" s="468" t="str">
        <x:v>13 September 2026 19.01 WIB</x:v>
      </x:c>
    </x:row>
    <x:row r="8990">
      <x:c r="A8990" s="468" t="str">
        <x:v>13</x:v>
      </x:c>
      <x:c r="B8990" s="468" t="str">
        <x:v>K52</x:v>
      </x:c>
      <x:c r="C8990" s="468"/>
      <x:c r="D8990" s="468" t="str">
        <x:v>Sesi Foto</x:v>
      </x:c>
      <x:c r="E8990" s="468" t="str">
        <x:v>Nilai sumber</x:v>
      </x:c>
      <x:c r="F8990" s="468" t="str">
        <x:v>13 September 2026 19.01 WIB</x:v>
      </x:c>
    </x:row>
    <x:row r="8991">
      <x:c r="A8991" s="468" t="str">
        <x:v>13</x:v>
      </x:c>
      <x:c r="B8991" s="468" t="str">
        <x:v>M52</x:v>
      </x:c>
      <x:c r="C8991" s="468"/>
      <x:c r="D8991" s="468" t="n">
        <x:v>13</x:v>
      </x:c>
      <x:c r="E8991" s="468" t="str">
        <x:v>Nilai sumber</x:v>
      </x:c>
      <x:c r="F8991" s="468" t="str">
        <x:v>13 September 2026 19.01 WIB</x:v>
      </x:c>
    </x:row>
    <x:row r="8992">
      <x:c r="A8992" s="468" t="str">
        <x:v>13</x:v>
      </x:c>
      <x:c r="B8992" s="468" t="str">
        <x:v>M52</x:v>
      </x:c>
      <x:c r="C8992" s="468"/>
      <x:c r="D8992" s="468" t="str">
        <x:v>=COUNTIFS($I$4:$I$27,"&lt;&gt;DP",$I$4:$I$27,"&lt;&gt;")</x:v>
      </x:c>
      <x:c r="E8992" s="468" t="str">
        <x:v>Rumus sumber</x:v>
      </x:c>
      <x:c r="F8992" s="468" t="str">
        <x:v>13 September 2026 19.01 WIB</x:v>
      </x:c>
    </x:row>
    <x:row r="8993">
      <x:c r="A8993" s="468" t="str">
        <x:v>13</x:v>
      </x:c>
      <x:c r="B8993" s="468" t="str">
        <x:v>K53</x:v>
      </x:c>
      <x:c r="C8993" s="468"/>
      <x:c r="D8993" s="468" t="str">
        <x:v>Jumlah Transaksi Harian</x:v>
      </x:c>
      <x:c r="E8993" s="468" t="str">
        <x:v>Nilai sumber</x:v>
      </x:c>
      <x:c r="F8993" s="468" t="str">
        <x:v>13 September 2026 19.01 WIB</x:v>
      </x:c>
    </x:row>
    <x:row r="8994">
      <x:c r="A8994" s="468" t="str">
        <x:v>13</x:v>
      </x:c>
      <x:c r="B8994" s="468" t="str">
        <x:v>M53</x:v>
      </x:c>
      <x:c r="C8994" s="468"/>
      <x:c r="D8994" s="468" t="n">
        <x:v>18</x:v>
      </x:c>
      <x:c r="E8994" s="468" t="str">
        <x:v>Nilai sumber</x:v>
      </x:c>
      <x:c r="F8994" s="468" t="str">
        <x:v>13 September 2026 19.01 WIB</x:v>
      </x:c>
    </x:row>
    <x:row r="8995">
      <x:c r="A8995" s="468" t="str">
        <x:v>13</x:v>
      </x:c>
      <x:c r="B8995" s="468" t="str">
        <x:v>M53</x:v>
      </x:c>
      <x:c r="C8995" s="468"/>
      <x:c r="D8995" s="468" t="str">
        <x:v>=M51+M52</x:v>
      </x:c>
      <x:c r="E8995" s="468" t="str">
        <x:v>Rumus sumber</x:v>
      </x:c>
      <x:c r="F8995" s="468" t="str">
        <x:v>13 September 2026 19.01 WIB</x:v>
      </x:c>
    </x:row>
    <x:row r="8996">
      <x:c r="A8996" s="468" t="str">
        <x:v>13</x:v>
      </x:c>
      <x:c r="B8996" s="468" t="str">
        <x:v>K54</x:v>
      </x:c>
      <x:c r="C8996" s="468"/>
      <x:c r="D8996" s="468" t="str">
        <x:v>Conversion Rate</x:v>
      </x:c>
      <x:c r="E8996" s="468" t="str">
        <x:v>Nilai sumber</x:v>
      </x:c>
      <x:c r="F8996" s="468" t="str">
        <x:v>13 September 2026 19.01 WIB</x:v>
      </x:c>
    </x:row>
    <x:row r="8997">
      <x:c r="A8997" s="468" t="str">
        <x:v>13</x:v>
      </x:c>
      <x:c r="B8997" s="468" t="str">
        <x:v>M54</x:v>
      </x:c>
      <x:c r="C8997" s="468"/>
      <x:c r="D8997" s="468" t="str">
        <x:v>=IF(OR(M50="",M50=0),"",M51/M50)</x:v>
      </x:c>
      <x:c r="E8997" s="468" t="str">
        <x:v>Rumus sumber</x:v>
      </x:c>
      <x:c r="F8997" s="468" t="str">
        <x:v>13 September 2026 19.01 WIB</x:v>
      </x:c>
    </x:row>
    <x:row r="8998">
      <x:c r="A8998" s="468" t="str">
        <x:v>14</x:v>
      </x:c>
      <x:c r="B8998" s="468" t="str">
        <x:v>K38</x:v>
      </x:c>
      <x:c r="C8998" s="468"/>
      <x:c r="D8998" s="468" t="str">
        <x:v>=IF(O31="","",O31)</x:v>
      </x:c>
      <x:c r="E8998" s="468" t="str">
        <x:v>Rumus sumber</x:v>
      </x:c>
      <x:c r="F8998" s="468" t="str">
        <x:v>13 September 2026 19.01 WIB</x:v>
      </x:c>
    </x:row>
    <x:row r="8999">
      <x:c r="A8999" s="468" t="str">
        <x:v>14</x:v>
      </x:c>
      <x:c r="B8999" s="468" t="str">
        <x:v>AC38</x:v>
      </x:c>
      <x:c r="C8999" s="468"/>
      <x:c r="D8999" s="468" t="str">
        <x:v>=IF(AG38="","",IF(COUNT(L38:P38)&lt;5,"",L38/5*20+M38/5*25+N38/5*25+O38/5*15+P38/5*15))</x:v>
      </x:c>
      <x:c r="E8999" s="468" t="str">
        <x:v>Rumus sumber</x:v>
      </x:c>
      <x:c r="F8999" s="468" t="str">
        <x:v>13 September 2026 19.01 WIB</x:v>
      </x:c>
    </x:row>
    <x:row r="9000">
      <x:c r="A9000" s="468" t="str">
        <x:v>14</x:v>
      </x:c>
      <x:c r="B9000" s="468" t="str">
        <x:v>AD38</x:v>
      </x:c>
      <x:c r="C9000" s="468"/>
      <x:c r="D9000" s="468" t="str">
        <x:v>=IF(AC38="","",IF(AC38&gt;=90,"Sangat Baik",IF(AC38&gt;=80,"Baik",IF(AC38&gt;=70,"Coaching","Underperform"))))</x:v>
      </x:c>
      <x:c r="E9000" s="468" t="str">
        <x:v>Rumus sumber</x:v>
      </x:c>
      <x:c r="F9000" s="468" t="str">
        <x:v>13 September 2026 19.01 WIB</x:v>
      </x:c>
    </x:row>
    <x:row r="9001">
      <x:c r="A9001" s="468" t="str">
        <x:v>14</x:v>
      </x:c>
      <x:c r="B9001" s="468" t="str">
        <x:v>AE38</x:v>
      </x:c>
      <x:c r="C9001" s="468"/>
      <x:c r="D9001" s="468" t="str">
        <x:v>=IF(AG38="","",IF(OR(AG38="INDAH",AG38="ADDEL",AG38="AMEL",AG38="PENTIL",AG38="JIJANG"),"Admin/CS","Fotografer"))</x:v>
      </x:c>
      <x:c r="E9001" s="468" t="str">
        <x:v>Rumus sumber</x:v>
      </x:c>
      <x:c r="F9001" s="468" t="str">
        <x:v>13 September 2026 19.01 WIB</x:v>
      </x:c>
    </x:row>
    <x:row r="9002">
      <x:c r="A9002" s="468" t="str">
        <x:v>14</x:v>
      </x:c>
      <x:c r="B9002" s="468" t="str">
        <x:v>AF38</x:v>
      </x:c>
      <x:c r="C9002" s="468"/>
      <x:c r="D9002" s="468" t="str">
        <x:v>=IF(OR(AG38="",COUNT(L38:P38)&lt;5),"",1)</x:v>
      </x:c>
      <x:c r="E9002" s="468" t="str">
        <x:v>Rumus sumber</x:v>
      </x:c>
      <x:c r="F9002" s="468" t="str">
        <x:v>13 September 2026 19.01 WIB</x:v>
      </x:c>
    </x:row>
    <x:row r="9003">
      <x:c r="A9003" s="468" t="str">
        <x:v>14</x:v>
      </x:c>
      <x:c r="B9003" s="468" t="str">
        <x:v>AG38</x:v>
      </x:c>
      <x:c r="C9003" s="468"/>
      <x:c r="D9003" s="468" t="str">
        <x:v>=IFERROR(K38,"")</x:v>
      </x:c>
      <x:c r="E9003" s="468" t="str">
        <x:v>Rumus sumber</x:v>
      </x:c>
      <x:c r="F9003" s="468" t="str">
        <x:v>13 September 2026 19.01 WIB</x:v>
      </x:c>
    </x:row>
    <x:row r="9004">
      <x:c r="A9004" s="468" t="str">
        <x:v>14</x:v>
      </x:c>
      <x:c r="B9004" s="468" t="str">
        <x:v>K39</x:v>
      </x:c>
      <x:c r="C9004" s="468"/>
      <x:c r="D9004" s="468" t="str">
        <x:v>=IF(O32="","",O32)</x:v>
      </x:c>
      <x:c r="E9004" s="468" t="str">
        <x:v>Rumus sumber</x:v>
      </x:c>
      <x:c r="F9004" s="468" t="str">
        <x:v>13 September 2026 19.01 WIB</x:v>
      </x:c>
    </x:row>
    <x:row r="9005">
      <x:c r="A9005" s="468" t="str">
        <x:v>14</x:v>
      </x:c>
      <x:c r="B9005" s="468" t="str">
        <x:v>AC39</x:v>
      </x:c>
      <x:c r="C9005" s="468"/>
      <x:c r="D9005" s="468" t="str">
        <x:v>=IF(AG39="","",IF(COUNT(L39:P39)&lt;5,"",L39/5*20+M39/5*25+N39/5*25+O39/5*15+P39/5*15))</x:v>
      </x:c>
      <x:c r="E9005" s="468" t="str">
        <x:v>Rumus sumber</x:v>
      </x:c>
      <x:c r="F9005" s="468" t="str">
        <x:v>13 September 2026 19.01 WIB</x:v>
      </x:c>
    </x:row>
    <x:row r="9006">
      <x:c r="A9006" s="468" t="str">
        <x:v>14</x:v>
      </x:c>
      <x:c r="B9006" s="468" t="str">
        <x:v>AD39</x:v>
      </x:c>
      <x:c r="C9006" s="468"/>
      <x:c r="D9006" s="468" t="str">
        <x:v>=IF(AC39="","",IF(AC39&gt;=90,"Sangat Baik",IF(AC39&gt;=80,"Baik",IF(AC39&gt;=70,"Coaching","Underperform"))))</x:v>
      </x:c>
      <x:c r="E9006" s="468" t="str">
        <x:v>Rumus sumber</x:v>
      </x:c>
      <x:c r="F9006" s="468" t="str">
        <x:v>13 September 2026 19.01 WIB</x:v>
      </x:c>
    </x:row>
    <x:row r="9007">
      <x:c r="A9007" s="468" t="str">
        <x:v>14</x:v>
      </x:c>
      <x:c r="B9007" s="468" t="str">
        <x:v>AE39</x:v>
      </x:c>
      <x:c r="C9007" s="468"/>
      <x:c r="D9007" s="468" t="str">
        <x:v>=IF(AG39="","",IF(OR(AG39="INDAH",AG39="ADDEL",AG39="AMEL",AG39="PENTIL",AG39="JIJANG"),"Admin/CS","Fotografer"))</x:v>
      </x:c>
      <x:c r="E9007" s="468" t="str">
        <x:v>Rumus sumber</x:v>
      </x:c>
      <x:c r="F9007" s="468" t="str">
        <x:v>13 September 2026 19.01 WIB</x:v>
      </x:c>
    </x:row>
    <x:row r="9008">
      <x:c r="A9008" s="468" t="str">
        <x:v>14</x:v>
      </x:c>
      <x:c r="B9008" s="468" t="str">
        <x:v>AF39</x:v>
      </x:c>
      <x:c r="C9008" s="468"/>
      <x:c r="D9008" s="468" t="str">
        <x:v>=IF(OR(AG39="",COUNT(L39:P39)&lt;5),"",1)</x:v>
      </x:c>
      <x:c r="E9008" s="468" t="str">
        <x:v>Rumus sumber</x:v>
      </x:c>
      <x:c r="F9008" s="468" t="str">
        <x:v>13 September 2026 19.01 WIB</x:v>
      </x:c>
    </x:row>
    <x:row r="9009">
      <x:c r="A9009" s="468" t="str">
        <x:v>14</x:v>
      </x:c>
      <x:c r="B9009" s="468" t="str">
        <x:v>AG39</x:v>
      </x:c>
      <x:c r="C9009" s="468"/>
      <x:c r="D9009" s="468" t="str">
        <x:v>=IFERROR(K39,"")</x:v>
      </x:c>
      <x:c r="E9009" s="468" t="str">
        <x:v>Rumus sumber</x:v>
      </x:c>
      <x:c r="F9009" s="468" t="str">
        <x:v>13 September 2026 19.01 WIB</x:v>
      </x:c>
    </x:row>
    <x:row r="9010">
      <x:c r="A9010" s="468" t="str">
        <x:v>14</x:v>
      </x:c>
      <x:c r="B9010" s="468" t="str">
        <x:v>K40</x:v>
      </x:c>
      <x:c r="C9010" s="468"/>
      <x:c r="D9010" s="468" t="str">
        <x:v>=IF(O33="","",O33)</x:v>
      </x:c>
      <x:c r="E9010" s="468" t="str">
        <x:v>Rumus sumber</x:v>
      </x:c>
      <x:c r="F9010" s="468" t="str">
        <x:v>13 September 2026 19.01 WIB</x:v>
      </x:c>
    </x:row>
    <x:row r="9011">
      <x:c r="A9011" s="468" t="str">
        <x:v>14</x:v>
      </x:c>
      <x:c r="B9011" s="468" t="str">
        <x:v>AC40</x:v>
      </x:c>
      <x:c r="C9011" s="468"/>
      <x:c r="D9011" s="468" t="str">
        <x:v>=IF(AG40="","",IF(COUNT(L40:P40)&lt;5,"",L40/5*20+M40/5*25+N40/5*25+O40/5*15+P40/5*15))</x:v>
      </x:c>
      <x:c r="E9011" s="468" t="str">
        <x:v>Rumus sumber</x:v>
      </x:c>
      <x:c r="F9011" s="468" t="str">
        <x:v>13 September 2026 19.01 WIB</x:v>
      </x:c>
    </x:row>
    <x:row r="9012">
      <x:c r="A9012" s="468" t="str">
        <x:v>14</x:v>
      </x:c>
      <x:c r="B9012" s="468" t="str">
        <x:v>AD40</x:v>
      </x:c>
      <x:c r="C9012" s="468"/>
      <x:c r="D9012" s="468" t="str">
        <x:v>=IF(AC40="","",IF(AC40&gt;=90,"Sangat Baik",IF(AC40&gt;=80,"Baik",IF(AC40&gt;=70,"Coaching","Underperform"))))</x:v>
      </x:c>
      <x:c r="E9012" s="468" t="str">
        <x:v>Rumus sumber</x:v>
      </x:c>
      <x:c r="F9012" s="468" t="str">
        <x:v>13 September 2026 19.01 WIB</x:v>
      </x:c>
    </x:row>
    <x:row r="9013">
      <x:c r="A9013" s="468" t="str">
        <x:v>14</x:v>
      </x:c>
      <x:c r="B9013" s="468" t="str">
        <x:v>AE40</x:v>
      </x:c>
      <x:c r="C9013" s="468"/>
      <x:c r="D9013" s="468" t="str">
        <x:v>=IF(AG40="","",IF(OR(AG40="INDAH",AG40="ADDEL",AG40="AMEL",AG40="PENTIL",AG40="JIJANG"),"Admin/CS","Fotografer"))</x:v>
      </x:c>
      <x:c r="E9013" s="468" t="str">
        <x:v>Rumus sumber</x:v>
      </x:c>
      <x:c r="F9013" s="468" t="str">
        <x:v>13 September 2026 19.01 WIB</x:v>
      </x:c>
    </x:row>
    <x:row r="9014">
      <x:c r="A9014" s="468" t="str">
        <x:v>14</x:v>
      </x:c>
      <x:c r="B9014" s="468" t="str">
        <x:v>AF40</x:v>
      </x:c>
      <x:c r="C9014" s="468"/>
      <x:c r="D9014" s="468" t="str">
        <x:v>=IF(OR(AG40="",COUNT(L40:P40)&lt;5),"",1)</x:v>
      </x:c>
      <x:c r="E9014" s="468" t="str">
        <x:v>Rumus sumber</x:v>
      </x:c>
      <x:c r="F9014" s="468" t="str">
        <x:v>13 September 2026 19.01 WIB</x:v>
      </x:c>
    </x:row>
    <x:row r="9015">
      <x:c r="A9015" s="468" t="str">
        <x:v>14</x:v>
      </x:c>
      <x:c r="B9015" s="468" t="str">
        <x:v>AG40</x:v>
      </x:c>
      <x:c r="C9015" s="468"/>
      <x:c r="D9015" s="468" t="str">
        <x:v>=IFERROR(K40,"")</x:v>
      </x:c>
      <x:c r="E9015" s="468" t="str">
        <x:v>Rumus sumber</x:v>
      </x:c>
      <x:c r="F9015" s="468" t="str">
        <x:v>13 September 2026 19.01 WIB</x:v>
      </x:c>
    </x:row>
    <x:row r="9016">
      <x:c r="A9016" s="468" t="str">
        <x:v>14</x:v>
      </x:c>
      <x:c r="B9016" s="468" t="str">
        <x:v>AC41</x:v>
      </x:c>
      <x:c r="C9016" s="468"/>
      <x:c r="D9016" s="468" t="str">
        <x:v>=IF(AG41="","",IF(COUNT(L41:P41)&lt;5,"",L41/5*20+M41/5*25+N41/5*25+O41/5*15+P41/5*15))</x:v>
      </x:c>
      <x:c r="E9016" s="468" t="str">
        <x:v>Rumus sumber</x:v>
      </x:c>
      <x:c r="F9016" s="468" t="str">
        <x:v>13 September 2026 19.01 WIB</x:v>
      </x:c>
    </x:row>
    <x:row r="9017">
      <x:c r="A9017" s="468" t="str">
        <x:v>14</x:v>
      </x:c>
      <x:c r="B9017" s="468" t="str">
        <x:v>AD41</x:v>
      </x:c>
      <x:c r="C9017" s="468"/>
      <x:c r="D9017" s="468" t="str">
        <x:v>=IF(AC41="","",IF(AC41&gt;=90,"Sangat Baik",IF(AC41&gt;=80,"Baik",IF(AC41&gt;=70,"Coaching","Underperform"))))</x:v>
      </x:c>
      <x:c r="E9017" s="468" t="str">
        <x:v>Rumus sumber</x:v>
      </x:c>
      <x:c r="F9017" s="468" t="str">
        <x:v>13 September 2026 19.01 WIB</x:v>
      </x:c>
    </x:row>
    <x:row r="9018">
      <x:c r="A9018" s="468" t="str">
        <x:v>14</x:v>
      </x:c>
      <x:c r="B9018" s="468" t="str">
        <x:v>AE41</x:v>
      </x:c>
      <x:c r="C9018" s="468"/>
      <x:c r="D9018" s="468" t="str">
        <x:v>=IF(AG41="","",IF(OR(AG41="INDAH",AG41="ADDEL",AG41="AMEL",AG41="PENTIL",AG41="JIJANG"),"Admin/CS","Fotografer"))</x:v>
      </x:c>
      <x:c r="E9018" s="468" t="str">
        <x:v>Rumus sumber</x:v>
      </x:c>
      <x:c r="F9018" s="468" t="str">
        <x:v>13 September 2026 19.01 WIB</x:v>
      </x:c>
    </x:row>
    <x:row r="9019">
      <x:c r="A9019" s="468" t="str">
        <x:v>14</x:v>
      </x:c>
      <x:c r="B9019" s="468" t="str">
        <x:v>AF41</x:v>
      </x:c>
      <x:c r="C9019" s="468"/>
      <x:c r="D9019" s="468" t="str">
        <x:v>=IF(OR(AG41="",COUNT(L41:P41)&lt;5),"",1)</x:v>
      </x:c>
      <x:c r="E9019" s="468" t="str">
        <x:v>Rumus sumber</x:v>
      </x:c>
      <x:c r="F9019" s="468" t="str">
        <x:v>13 September 2026 19.01 WIB</x:v>
      </x:c>
    </x:row>
    <x:row r="9020">
      <x:c r="A9020" s="468" t="str">
        <x:v>14</x:v>
      </x:c>
      <x:c r="B9020" s="468" t="str">
        <x:v>AG41</x:v>
      </x:c>
      <x:c r="C9020" s="468"/>
      <x:c r="D9020" s="468" t="str">
        <x:v>=IFERROR(K41,"")</x:v>
      </x:c>
      <x:c r="E9020" s="468" t="str">
        <x:v>Rumus sumber</x:v>
      </x:c>
      <x:c r="F9020" s="468" t="str">
        <x:v>13 September 2026 19.01 WIB</x:v>
      </x:c>
    </x:row>
    <x:row r="9021">
      <x:c r="A9021" s="468" t="str">
        <x:v>14</x:v>
      </x:c>
      <x:c r="B9021" s="468" t="str">
        <x:v>AC42</x:v>
      </x:c>
      <x:c r="C9021" s="468"/>
      <x:c r="D9021" s="468" t="str">
        <x:v>=IF(AG42="","",IF(COUNT(L42:P42)&lt;5,"",L42/5*20+M42/5*25+N42/5*25+O42/5*15+P42/5*15))</x:v>
      </x:c>
      <x:c r="E9021" s="468" t="str">
        <x:v>Rumus sumber</x:v>
      </x:c>
      <x:c r="F9021" s="468" t="str">
        <x:v>13 September 2026 19.01 WIB</x:v>
      </x:c>
    </x:row>
    <x:row r="9022">
      <x:c r="A9022" s="468" t="str">
        <x:v>14</x:v>
      </x:c>
      <x:c r="B9022" s="468" t="str">
        <x:v>AD42</x:v>
      </x:c>
      <x:c r="C9022" s="468"/>
      <x:c r="D9022" s="468" t="str">
        <x:v>=IF(AC42="","",IF(AC42&gt;=90,"Sangat Baik",IF(AC42&gt;=80,"Baik",IF(AC42&gt;=70,"Coaching","Underperform"))))</x:v>
      </x:c>
      <x:c r="E9022" s="468" t="str">
        <x:v>Rumus sumber</x:v>
      </x:c>
      <x:c r="F9022" s="468" t="str">
        <x:v>13 September 2026 19.01 WIB</x:v>
      </x:c>
    </x:row>
    <x:row r="9023">
      <x:c r="A9023" s="468" t="str">
        <x:v>14</x:v>
      </x:c>
      <x:c r="B9023" s="468" t="str">
        <x:v>AE42</x:v>
      </x:c>
      <x:c r="C9023" s="468"/>
      <x:c r="D9023" s="468" t="str">
        <x:v>=IF(AG42="","",IF(OR(AG42="INDAH",AG42="ADDEL",AG42="AMEL",AG42="PENTIL",AG42="JIJANG"),"Admin/CS","Fotografer"))</x:v>
      </x:c>
      <x:c r="E9023" s="468" t="str">
        <x:v>Rumus sumber</x:v>
      </x:c>
      <x:c r="F9023" s="468" t="str">
        <x:v>13 September 2026 19.01 WIB</x:v>
      </x:c>
    </x:row>
    <x:row r="9024">
      <x:c r="A9024" s="468" t="str">
        <x:v>14</x:v>
      </x:c>
      <x:c r="B9024" s="468" t="str">
        <x:v>AF42</x:v>
      </x:c>
      <x:c r="C9024" s="468"/>
      <x:c r="D9024" s="468" t="str">
        <x:v>=IF(OR(AG42="",COUNT(L42:P42)&lt;5),"",1)</x:v>
      </x:c>
      <x:c r="E9024" s="468" t="str">
        <x:v>Rumus sumber</x:v>
      </x:c>
      <x:c r="F9024" s="468" t="str">
        <x:v>13 September 2026 19.01 WIB</x:v>
      </x:c>
    </x:row>
    <x:row r="9025">
      <x:c r="A9025" s="468" t="str">
        <x:v>14</x:v>
      </x:c>
      <x:c r="B9025" s="468" t="str">
        <x:v>AG42</x:v>
      </x:c>
      <x:c r="C9025" s="468"/>
      <x:c r="D9025" s="468" t="str">
        <x:v>=IFERROR(K42,"")</x:v>
      </x:c>
      <x:c r="E9025" s="468" t="str">
        <x:v>Rumus sumber</x:v>
      </x:c>
      <x:c r="F9025" s="468" t="str">
        <x:v>13 September 2026 19.01 WIB</x:v>
      </x:c>
    </x:row>
    <x:row r="9026">
      <x:c r="A9026" s="468" t="str">
        <x:v>14</x:v>
      </x:c>
      <x:c r="B9026" s="468" t="str">
        <x:v>K48</x:v>
      </x:c>
      <x:c r="C9026" s="468"/>
      <x:c r="D9026" s="468" t="str">
        <x:v>=IF(O31="","",O31)</x:v>
      </x:c>
      <x:c r="E9026" s="468" t="str">
        <x:v>Rumus sumber</x:v>
      </x:c>
      <x:c r="F9026" s="468" t="str">
        <x:v>13 September 2026 19.01 WIB</x:v>
      </x:c>
    </x:row>
    <x:row r="9027">
      <x:c r="A9027" s="468" t="str">
        <x:v>15</x:v>
      </x:c>
      <x:c r="B9027" s="468" t="str">
        <x:v>AC37</x:v>
      </x:c>
      <x:c r="C9027" s="468"/>
      <x:c r="D9027" s="468" t="str">
        <x:v>=IF(AG37="","",IF(COUNT(L37:P37)&lt;5,"",L37/5*20+M37/5*25+N37/5*25+O37/5*15+P37/5*15))</x:v>
      </x:c>
      <x:c r="E9027" s="468" t="str">
        <x:v>Rumus sumber</x:v>
      </x:c>
      <x:c r="F9027" s="468" t="str">
        <x:v>13 September 2026 19.01 WIB</x:v>
      </x:c>
    </x:row>
    <x:row r="9028">
      <x:c r="A9028" s="468" t="str">
        <x:v>15</x:v>
      </x:c>
      <x:c r="B9028" s="468" t="str">
        <x:v>AD37</x:v>
      </x:c>
      <x:c r="C9028" s="468"/>
      <x:c r="D9028" s="468" t="str">
        <x:v>=IF(AC37="","",IF(AC37&gt;=90,"Sangat Baik",IF(AC37&gt;=80,"Baik",IF(AC37&gt;=70,"Coaching","Underperform"))))</x:v>
      </x:c>
      <x:c r="E9028" s="468" t="str">
        <x:v>Rumus sumber</x:v>
      </x:c>
      <x:c r="F9028" s="468" t="str">
        <x:v>13 September 2026 19.01 WIB</x:v>
      </x:c>
    </x:row>
    <x:row r="9029">
      <x:c r="A9029" s="468" t="str">
        <x:v>15</x:v>
      </x:c>
      <x:c r="B9029" s="468" t="str">
        <x:v>AF37</x:v>
      </x:c>
      <x:c r="C9029" s="468"/>
      <x:c r="D9029" s="468" t="str">
        <x:v>=IF(OR(AG37="",COUNT(L37:P37)&lt;5),"",1)</x:v>
      </x:c>
      <x:c r="E9029" s="468" t="str">
        <x:v>Rumus sumber</x:v>
      </x:c>
      <x:c r="F9029" s="468" t="str">
        <x:v>13 September 2026 19.01 WIB</x:v>
      </x:c>
    </x:row>
    <x:row r="9030">
      <x:c r="A9030" s="468" t="str">
        <x:v>15</x:v>
      </x:c>
      <x:c r="B9030" s="468" t="str">
        <x:v>AC38</x:v>
      </x:c>
      <x:c r="C9030" s="468"/>
      <x:c r="D9030" s="468" t="str">
        <x:v>=IF(AG38="","",IF(COUNT(L38:P38)&lt;5,"",L38/5*20+M38/5*25+N38/5*25+O38/5*15+P38/5*15))</x:v>
      </x:c>
      <x:c r="E9030" s="468" t="str">
        <x:v>Rumus sumber</x:v>
      </x:c>
      <x:c r="F9030" s="468" t="str">
        <x:v>13 September 2026 19.01 WIB</x:v>
      </x:c>
    </x:row>
    <x:row r="9031">
      <x:c r="A9031" s="468" t="str">
        <x:v>15</x:v>
      </x:c>
      <x:c r="B9031" s="468" t="str">
        <x:v>AD38</x:v>
      </x:c>
      <x:c r="C9031" s="468"/>
      <x:c r="D9031" s="468" t="str">
        <x:v>=IF(AC38="","",IF(AC38&gt;=90,"Sangat Baik",IF(AC38&gt;=80,"Baik",IF(AC38&gt;=70,"Coaching","Underperform"))))</x:v>
      </x:c>
      <x:c r="E9031" s="468" t="str">
        <x:v>Rumus sumber</x:v>
      </x:c>
      <x:c r="F9031" s="468" t="str">
        <x:v>13 September 2026 19.01 WIB</x:v>
      </x:c>
    </x:row>
    <x:row r="9032">
      <x:c r="A9032" s="468" t="str">
        <x:v>15</x:v>
      </x:c>
      <x:c r="B9032" s="468" t="str">
        <x:v>AF38</x:v>
      </x:c>
      <x:c r="C9032" s="468"/>
      <x:c r="D9032" s="468" t="str">
        <x:v>=IF(OR(AG38="",COUNT(L38:P38)&lt;5),"",1)</x:v>
      </x:c>
      <x:c r="E9032" s="468" t="str">
        <x:v>Rumus sumber</x:v>
      </x:c>
      <x:c r="F9032" s="468" t="str">
        <x:v>13 September 2026 19.01 WIB</x:v>
      </x:c>
    </x:row>
    <x:row r="9033">
      <x:c r="A9033" s="468" t="str">
        <x:v>15</x:v>
      </x:c>
      <x:c r="B9033" s="468" t="str">
        <x:v>AC39</x:v>
      </x:c>
      <x:c r="C9033" s="468"/>
      <x:c r="D9033" s="468" t="str">
        <x:v>=IF(AG39="","",IF(COUNT(L39:P39)&lt;5,"",L39/5*20+M39/5*25+N39/5*25+O39/5*15+P39/5*15))</x:v>
      </x:c>
      <x:c r="E9033" s="468" t="str">
        <x:v>Rumus sumber</x:v>
      </x:c>
      <x:c r="F9033" s="468" t="str">
        <x:v>13 September 2026 19.01 WIB</x:v>
      </x:c>
    </x:row>
    <x:row r="9034">
      <x:c r="A9034" s="468" t="str">
        <x:v>15</x:v>
      </x:c>
      <x:c r="B9034" s="468" t="str">
        <x:v>AD39</x:v>
      </x:c>
      <x:c r="C9034" s="468"/>
      <x:c r="D9034" s="468" t="str">
        <x:v>=IF(AC39="","",IF(AC39&gt;=90,"Sangat Baik",IF(AC39&gt;=80,"Baik",IF(AC39&gt;=70,"Coaching","Underperform"))))</x:v>
      </x:c>
      <x:c r="E9034" s="468" t="str">
        <x:v>Rumus sumber</x:v>
      </x:c>
      <x:c r="F9034" s="468" t="str">
        <x:v>13 September 2026 19.01 WIB</x:v>
      </x:c>
    </x:row>
    <x:row r="9035">
      <x:c r="A9035" s="468" t="str">
        <x:v>15</x:v>
      </x:c>
      <x:c r="B9035" s="468" t="str">
        <x:v>AF39</x:v>
      </x:c>
      <x:c r="C9035" s="468"/>
      <x:c r="D9035" s="468" t="str">
        <x:v>=IF(OR(AG39="",COUNT(L39:P39)&lt;5),"",1)</x:v>
      </x:c>
      <x:c r="E9035" s="468" t="str">
        <x:v>Rumus sumber</x:v>
      </x:c>
      <x:c r="F9035" s="468" t="str">
        <x:v>13 September 2026 19.01 WIB</x:v>
      </x:c>
    </x:row>
    <x:row r="9036">
      <x:c r="A9036" s="468" t="str">
        <x:v>15</x:v>
      </x:c>
      <x:c r="B9036" s="468" t="str">
        <x:v>AC40</x:v>
      </x:c>
      <x:c r="C9036" s="468"/>
      <x:c r="D9036" s="468" t="str">
        <x:v>=IF(AG40="","",IF(COUNT(L40:P40)&lt;5,"",L40/5*20+M40/5*25+N40/5*25+O40/5*15+P40/5*15))</x:v>
      </x:c>
      <x:c r="E9036" s="468" t="str">
        <x:v>Rumus sumber</x:v>
      </x:c>
      <x:c r="F9036" s="468" t="str">
        <x:v>13 September 2026 19.01 WIB</x:v>
      </x:c>
    </x:row>
    <x:row r="9037">
      <x:c r="A9037" s="468" t="str">
        <x:v>15</x:v>
      </x:c>
      <x:c r="B9037" s="468" t="str">
        <x:v>AD40</x:v>
      </x:c>
      <x:c r="C9037" s="468"/>
      <x:c r="D9037" s="468" t="str">
        <x:v>=IF(AC40="","",IF(AC40&gt;=90,"Sangat Baik",IF(AC40&gt;=80,"Baik",IF(AC40&gt;=70,"Coaching","Underperform"))))</x:v>
      </x:c>
      <x:c r="E9037" s="468" t="str">
        <x:v>Rumus sumber</x:v>
      </x:c>
      <x:c r="F9037" s="468" t="str">
        <x:v>13 September 2026 19.01 WIB</x:v>
      </x:c>
    </x:row>
    <x:row r="9038">
      <x:c r="A9038" s="468" t="str">
        <x:v>15</x:v>
      </x:c>
      <x:c r="B9038" s="468" t="str">
        <x:v>AE40</x:v>
      </x:c>
      <x:c r="C9038" s="468"/>
      <x:c r="D9038" s="468" t="str">
        <x:v>=IF(AG40="","",IF(OR(AG40="INDAH",AG40="ADDEL",AG40="AMEL",AG40="PENTIL",AG40="JIJANG"),"Admin/CS","Fotografer"))</x:v>
      </x:c>
      <x:c r="E9038" s="468" t="str">
        <x:v>Rumus sumber</x:v>
      </x:c>
      <x:c r="F9038" s="468" t="str">
        <x:v>13 September 2026 19.01 WIB</x:v>
      </x:c>
    </x:row>
    <x:row r="9039">
      <x:c r="A9039" s="468" t="str">
        <x:v>15</x:v>
      </x:c>
      <x:c r="B9039" s="468" t="str">
        <x:v>AF40</x:v>
      </x:c>
      <x:c r="C9039" s="468"/>
      <x:c r="D9039" s="468" t="str">
        <x:v>=IF(OR(AG40="",COUNT(L40:P40)&lt;5),"",1)</x:v>
      </x:c>
      <x:c r="E9039" s="468" t="str">
        <x:v>Rumus sumber</x:v>
      </x:c>
      <x:c r="F9039" s="468" t="str">
        <x:v>13 September 2026 19.01 WIB</x:v>
      </x:c>
    </x:row>
    <x:row r="9040">
      <x:c r="A9040" s="468" t="str">
        <x:v>15</x:v>
      </x:c>
      <x:c r="B9040" s="468" t="str">
        <x:v>AG40</x:v>
      </x:c>
      <x:c r="C9040" s="468"/>
      <x:c r="D9040" s="468" t="str">
        <x:v>=IFERROR(K40,"")</x:v>
      </x:c>
      <x:c r="E9040" s="468" t="str">
        <x:v>Rumus sumber</x:v>
      </x:c>
      <x:c r="F9040" s="468" t="str">
        <x:v>13 September 2026 19.01 WIB</x:v>
      </x:c>
    </x:row>
    <x:row r="9041">
      <x:c r="A9041" s="468" t="str">
        <x:v>15</x:v>
      </x:c>
      <x:c r="B9041" s="468" t="str">
        <x:v>AC41</x:v>
      </x:c>
      <x:c r="C9041" s="468"/>
      <x:c r="D9041" s="468" t="str">
        <x:v>=IF(AG41="","",IF(COUNT(L41:P41)&lt;5,"",L41/5*20+M41/5*25+N41/5*25+O41/5*15+P41/5*15))</x:v>
      </x:c>
      <x:c r="E9041" s="468" t="str">
        <x:v>Rumus sumber</x:v>
      </x:c>
      <x:c r="F9041" s="468" t="str">
        <x:v>13 September 2026 19.01 WIB</x:v>
      </x:c>
    </x:row>
    <x:row r="9042">
      <x:c r="A9042" s="468" t="str">
        <x:v>15</x:v>
      </x:c>
      <x:c r="B9042" s="468" t="str">
        <x:v>AD41</x:v>
      </x:c>
      <x:c r="C9042" s="468"/>
      <x:c r="D9042" s="468" t="str">
        <x:v>=IF(AC41="","",IF(AC41&gt;=90,"Sangat Baik",IF(AC41&gt;=80,"Baik",IF(AC41&gt;=70,"Coaching","Underperform"))))</x:v>
      </x:c>
      <x:c r="E9042" s="468" t="str">
        <x:v>Rumus sumber</x:v>
      </x:c>
      <x:c r="F9042" s="468" t="str">
        <x:v>13 September 2026 19.01 WIB</x:v>
      </x:c>
    </x:row>
    <x:row r="9043">
      <x:c r="A9043" s="468" t="str">
        <x:v>15</x:v>
      </x:c>
      <x:c r="B9043" s="468" t="str">
        <x:v>AE41</x:v>
      </x:c>
      <x:c r="C9043" s="468"/>
      <x:c r="D9043" s="468" t="str">
        <x:v>=IF(AG41="","",IF(OR(AG41="INDAH",AG41="ADDEL",AG41="AMEL",AG41="PENTIL",AG41="JIJANG"),"Admin/CS","Fotografer"))</x:v>
      </x:c>
      <x:c r="E9043" s="468" t="str">
        <x:v>Rumus sumber</x:v>
      </x:c>
      <x:c r="F9043" s="468" t="str">
        <x:v>13 September 2026 19.01 WIB</x:v>
      </x:c>
    </x:row>
    <x:row r="9044">
      <x:c r="A9044" s="468" t="str">
        <x:v>15</x:v>
      </x:c>
      <x:c r="B9044" s="468" t="str">
        <x:v>AF41</x:v>
      </x:c>
      <x:c r="C9044" s="468"/>
      <x:c r="D9044" s="468" t="str">
        <x:v>=IF(OR(AG41="",COUNT(L41:P41)&lt;5),"",1)</x:v>
      </x:c>
      <x:c r="E9044" s="468" t="str">
        <x:v>Rumus sumber</x:v>
      </x:c>
      <x:c r="F9044" s="468" t="str">
        <x:v>13 September 2026 19.01 WIB</x:v>
      </x:c>
    </x:row>
    <x:row r="9045">
      <x:c r="A9045" s="468" t="str">
        <x:v>15</x:v>
      </x:c>
      <x:c r="B9045" s="468" t="str">
        <x:v>AG41</x:v>
      </x:c>
      <x:c r="C9045" s="468"/>
      <x:c r="D9045" s="468" t="str">
        <x:v>=IFERROR(K41,"")</x:v>
      </x:c>
      <x:c r="E9045" s="468" t="str">
        <x:v>Rumus sumber</x:v>
      </x:c>
      <x:c r="F9045" s="468" t="str">
        <x:v>13 September 2026 19.01 WIB</x:v>
      </x:c>
    </x:row>
    <x:row r="9046">
      <x:c r="A9046" s="468" t="str">
        <x:v>16</x:v>
      </x:c>
      <x:c r="B9046" s="468" t="str">
        <x:v>K33</x:v>
      </x:c>
      <x:c r="C9046" s="468"/>
      <x:c r="D9046" s="468" t="str">
        <x:v>=IF(O26="","",O26)</x:v>
      </x:c>
      <x:c r="E9046" s="468" t="str">
        <x:v>Rumus sumber</x:v>
      </x:c>
      <x:c r="F9046" s="468" t="str">
        <x:v>13 September 2026 19.01 WIB</x:v>
      </x:c>
    </x:row>
    <x:row r="9047">
      <x:c r="A9047" s="468" t="str">
        <x:v>16</x:v>
      </x:c>
      <x:c r="B9047" s="468" t="str">
        <x:v>AC33</x:v>
      </x:c>
      <x:c r="C9047" s="468"/>
      <x:c r="D9047" s="468" t="str">
        <x:v>=IF(AG33="","",IF(COUNT(L33:P33)&lt;5,"",L33/5*20+M33/5*25+N33/5*25+O33/5*15+P33/5*15))</x:v>
      </x:c>
      <x:c r="E9047" s="468" t="str">
        <x:v>Rumus sumber</x:v>
      </x:c>
      <x:c r="F9047" s="468" t="str">
        <x:v>13 September 2026 19.01 WIB</x:v>
      </x:c>
    </x:row>
    <x:row r="9048">
      <x:c r="A9048" s="468" t="str">
        <x:v>16</x:v>
      </x:c>
      <x:c r="B9048" s="468" t="str">
        <x:v>AD33</x:v>
      </x:c>
      <x:c r="C9048" s="468"/>
      <x:c r="D9048" s="468" t="str">
        <x:v>=IF(AC33="","",IF(AC33&gt;=90,"Sangat Baik",IF(AC33&gt;=80,"Baik",IF(AC33&gt;=70,"Coaching","Underperform"))))</x:v>
      </x:c>
      <x:c r="E9048" s="468" t="str">
        <x:v>Rumus sumber</x:v>
      </x:c>
      <x:c r="F9048" s="468" t="str">
        <x:v>13 September 2026 19.01 WIB</x:v>
      </x:c>
    </x:row>
    <x:row r="9049">
      <x:c r="A9049" s="468" t="str">
        <x:v>16</x:v>
      </x:c>
      <x:c r="B9049" s="468" t="str">
        <x:v>AE33</x:v>
      </x:c>
      <x:c r="C9049" s="468"/>
      <x:c r="D9049" s="468" t="str">
        <x:v>=IF(AG33="","",IF(OR(AG33="INDAH",AG33="ADDEL",AG33="AMEL",AG33="PENTIL",AG33="JIJANG"),"Admin/CS","Fotografer"))</x:v>
      </x:c>
      <x:c r="E9049" s="468" t="str">
        <x:v>Rumus sumber</x:v>
      </x:c>
      <x:c r="F9049" s="468" t="str">
        <x:v>13 September 2026 19.01 WIB</x:v>
      </x:c>
    </x:row>
    <x:row r="9050">
      <x:c r="A9050" s="468" t="str">
        <x:v>16</x:v>
      </x:c>
      <x:c r="B9050" s="468" t="str">
        <x:v>AF33</x:v>
      </x:c>
      <x:c r="C9050" s="468"/>
      <x:c r="D9050" s="468" t="str">
        <x:v>=IF(OR(AG33="",COUNT(L33:P33)&lt;5),"",1)</x:v>
      </x:c>
      <x:c r="E9050" s="468" t="str">
        <x:v>Rumus sumber</x:v>
      </x:c>
      <x:c r="F9050" s="468" t="str">
        <x:v>13 September 2026 19.01 WIB</x:v>
      </x:c>
    </x:row>
    <x:row r="9051">
      <x:c r="A9051" s="468" t="str">
        <x:v>16</x:v>
      </x:c>
      <x:c r="B9051" s="468" t="str">
        <x:v>AG33</x:v>
      </x:c>
      <x:c r="C9051" s="468"/>
      <x:c r="D9051" s="468" t="str">
        <x:v>=IFERROR(K33,"")</x:v>
      </x:c>
      <x:c r="E9051" s="468" t="str">
        <x:v>Rumus sumber</x:v>
      </x:c>
      <x:c r="F9051" s="468" t="str">
        <x:v>13 September 2026 19.01 WIB</x:v>
      </x:c>
    </x:row>
    <x:row r="9052">
      <x:c r="A9052" s="468" t="str">
        <x:v>16</x:v>
      </x:c>
      <x:c r="B9052" s="468" t="str">
        <x:v>K34</x:v>
      </x:c>
      <x:c r="C9052" s="468"/>
      <x:c r="D9052" s="468" t="str">
        <x:v>=IF(O27="","",O27)</x:v>
      </x:c>
      <x:c r="E9052" s="468" t="str">
        <x:v>Rumus sumber</x:v>
      </x:c>
      <x:c r="F9052" s="468" t="str">
        <x:v>13 September 2026 19.01 WIB</x:v>
      </x:c>
    </x:row>
    <x:row r="9053">
      <x:c r="A9053" s="468" t="str">
        <x:v>16</x:v>
      </x:c>
      <x:c r="B9053" s="468" t="str">
        <x:v>AC34</x:v>
      </x:c>
      <x:c r="C9053" s="468"/>
      <x:c r="D9053" s="468" t="str">
        <x:v>=IF(AG34="","",IF(COUNT(L34:P34)&lt;5,"",L34/5*20+M34/5*25+N34/5*25+O34/5*15+P34/5*15))</x:v>
      </x:c>
      <x:c r="E9053" s="468" t="str">
        <x:v>Rumus sumber</x:v>
      </x:c>
      <x:c r="F9053" s="468" t="str">
        <x:v>13 September 2026 19.01 WIB</x:v>
      </x:c>
    </x:row>
    <x:row r="9054">
      <x:c r="A9054" s="468" t="str">
        <x:v>16</x:v>
      </x:c>
      <x:c r="B9054" s="468" t="str">
        <x:v>AD34</x:v>
      </x:c>
      <x:c r="C9054" s="468"/>
      <x:c r="D9054" s="468" t="str">
        <x:v>=IF(AC34="","",IF(AC34&gt;=90,"Sangat Baik",IF(AC34&gt;=80,"Baik",IF(AC34&gt;=70,"Coaching","Underperform"))))</x:v>
      </x:c>
      <x:c r="E9054" s="468" t="str">
        <x:v>Rumus sumber</x:v>
      </x:c>
      <x:c r="F9054" s="468" t="str">
        <x:v>13 September 2026 19.01 WIB</x:v>
      </x:c>
    </x:row>
    <x:row r="9055">
      <x:c r="A9055" s="468" t="str">
        <x:v>16</x:v>
      </x:c>
      <x:c r="B9055" s="468" t="str">
        <x:v>AE34</x:v>
      </x:c>
      <x:c r="C9055" s="468"/>
      <x:c r="D9055" s="468" t="str">
        <x:v>=IF(AG34="","",IF(OR(AG34="INDAH",AG34="ADDEL",AG34="AMEL",AG34="PENTIL",AG34="JIJANG"),"Admin/CS","Fotografer"))</x:v>
      </x:c>
      <x:c r="E9055" s="468" t="str">
        <x:v>Rumus sumber</x:v>
      </x:c>
      <x:c r="F9055" s="468" t="str">
        <x:v>13 September 2026 19.01 WIB</x:v>
      </x:c>
    </x:row>
    <x:row r="9056">
      <x:c r="A9056" s="468" t="str">
        <x:v>16</x:v>
      </x:c>
      <x:c r="B9056" s="468" t="str">
        <x:v>AF34</x:v>
      </x:c>
      <x:c r="C9056" s="468"/>
      <x:c r="D9056" s="468" t="str">
        <x:v>=IF(OR(AG34="",COUNT(L34:P34)&lt;5),"",1)</x:v>
      </x:c>
      <x:c r="E9056" s="468" t="str">
        <x:v>Rumus sumber</x:v>
      </x:c>
      <x:c r="F9056" s="468" t="str">
        <x:v>13 September 2026 19.01 WIB</x:v>
      </x:c>
    </x:row>
    <x:row r="9057">
      <x:c r="A9057" s="468" t="str">
        <x:v>16</x:v>
      </x:c>
      <x:c r="B9057" s="468" t="str">
        <x:v>AG34</x:v>
      </x:c>
      <x:c r="C9057" s="468"/>
      <x:c r="D9057" s="468" t="str">
        <x:v>=IFERROR(K34,"")</x:v>
      </x:c>
      <x:c r="E9057" s="468" t="str">
        <x:v>Rumus sumber</x:v>
      </x:c>
      <x:c r="F9057" s="468" t="str">
        <x:v>13 September 2026 19.01 WIB</x:v>
      </x:c>
    </x:row>
    <x:row r="9058">
      <x:c r="A9058" s="468" t="str">
        <x:v>16</x:v>
      </x:c>
      <x:c r="B9058" s="468" t="str">
        <x:v>K35</x:v>
      </x:c>
      <x:c r="C9058" s="468"/>
      <x:c r="D9058" s="468" t="str">
        <x:v>=IF(O28="","",O28)</x:v>
      </x:c>
      <x:c r="E9058" s="468" t="str">
        <x:v>Rumus sumber</x:v>
      </x:c>
      <x:c r="F9058" s="468" t="str">
        <x:v>13 September 2026 19.01 WIB</x:v>
      </x:c>
    </x:row>
    <x:row r="9059">
      <x:c r="A9059" s="468" t="str">
        <x:v>16</x:v>
      </x:c>
      <x:c r="B9059" s="468" t="str">
        <x:v>AC35</x:v>
      </x:c>
      <x:c r="C9059" s="468"/>
      <x:c r="D9059" s="468" t="str">
        <x:v>=IF(AG35="","",IF(COUNT(L35:P35)&lt;5,"",L35/5*20+M35/5*25+N35/5*25+O35/5*15+P35/5*15))</x:v>
      </x:c>
      <x:c r="E9059" s="468" t="str">
        <x:v>Rumus sumber</x:v>
      </x:c>
      <x:c r="F9059" s="468" t="str">
        <x:v>13 September 2026 19.01 WIB</x:v>
      </x:c>
    </x:row>
    <x:row r="9060">
      <x:c r="A9060" s="468" t="str">
        <x:v>16</x:v>
      </x:c>
      <x:c r="B9060" s="468" t="str">
        <x:v>AD35</x:v>
      </x:c>
      <x:c r="C9060" s="468"/>
      <x:c r="D9060" s="468" t="str">
        <x:v>=IF(AC35="","",IF(AC35&gt;=90,"Sangat Baik",IF(AC35&gt;=80,"Baik",IF(AC35&gt;=70,"Coaching","Underperform"))))</x:v>
      </x:c>
      <x:c r="E9060" s="468" t="str">
        <x:v>Rumus sumber</x:v>
      </x:c>
      <x:c r="F9060" s="468" t="str">
        <x:v>13 September 2026 19.01 WIB</x:v>
      </x:c>
    </x:row>
    <x:row r="9061">
      <x:c r="A9061" s="468" t="str">
        <x:v>16</x:v>
      </x:c>
      <x:c r="B9061" s="468" t="str">
        <x:v>AE35</x:v>
      </x:c>
      <x:c r="C9061" s="468"/>
      <x:c r="D9061" s="468" t="str">
        <x:v>=IF(AG35="","",IF(OR(AG35="INDAH",AG35="ADDEL",AG35="AMEL",AG35="PENTIL",AG35="JIJANG"),"Admin/CS","Fotografer"))</x:v>
      </x:c>
      <x:c r="E9061" s="468" t="str">
        <x:v>Rumus sumber</x:v>
      </x:c>
      <x:c r="F9061" s="468" t="str">
        <x:v>13 September 2026 19.01 WIB</x:v>
      </x:c>
    </x:row>
    <x:row r="9062">
      <x:c r="A9062" s="468" t="str">
        <x:v>16</x:v>
      </x:c>
      <x:c r="B9062" s="468" t="str">
        <x:v>AF35</x:v>
      </x:c>
      <x:c r="C9062" s="468"/>
      <x:c r="D9062" s="468" t="str">
        <x:v>=IF(OR(AG35="",COUNT(L35:P35)&lt;5),"",1)</x:v>
      </x:c>
      <x:c r="E9062" s="468" t="str">
        <x:v>Rumus sumber</x:v>
      </x:c>
      <x:c r="F9062" s="468" t="str">
        <x:v>13 September 2026 19.01 WIB</x:v>
      </x:c>
    </x:row>
    <x:row r="9063">
      <x:c r="A9063" s="468" t="str">
        <x:v>16</x:v>
      </x:c>
      <x:c r="B9063" s="468" t="str">
        <x:v>AG35</x:v>
      </x:c>
      <x:c r="C9063" s="468"/>
      <x:c r="D9063" s="468" t="str">
        <x:v>=IFERROR(K35,"")</x:v>
      </x:c>
      <x:c r="E9063" s="468" t="str">
        <x:v>Rumus sumber</x:v>
      </x:c>
      <x:c r="F9063" s="468" t="str">
        <x:v>13 September 2026 19.01 WIB</x:v>
      </x:c>
    </x:row>
    <x:row r="9064">
      <x:c r="A9064" s="468" t="str">
        <x:v>16</x:v>
      </x:c>
      <x:c r="B9064" s="468" t="str">
        <x:v>AC36</x:v>
      </x:c>
      <x:c r="C9064" s="468"/>
      <x:c r="D9064" s="468" t="str">
        <x:v>=IF(AG36="","",IF(COUNT(L36:P36)&lt;5,"",L36/5*20+M36/5*25+N36/5*25+O36/5*15+P36/5*15))</x:v>
      </x:c>
      <x:c r="E9064" s="468" t="str">
        <x:v>Rumus sumber</x:v>
      </x:c>
      <x:c r="F9064" s="468" t="str">
        <x:v>13 September 2026 19.01 WIB</x:v>
      </x:c>
    </x:row>
    <x:row r="9065">
      <x:c r="A9065" s="468" t="str">
        <x:v>16</x:v>
      </x:c>
      <x:c r="B9065" s="468" t="str">
        <x:v>AD36</x:v>
      </x:c>
      <x:c r="C9065" s="468"/>
      <x:c r="D9065" s="468" t="str">
        <x:v>=IF(AC36="","",IF(AC36&gt;=90,"Sangat Baik",IF(AC36&gt;=80,"Baik",IF(AC36&gt;=70,"Coaching","Underperform"))))</x:v>
      </x:c>
      <x:c r="E9065" s="468" t="str">
        <x:v>Rumus sumber</x:v>
      </x:c>
      <x:c r="F9065" s="468" t="str">
        <x:v>13 September 2026 19.01 WIB</x:v>
      </x:c>
    </x:row>
    <x:row r="9066">
      <x:c r="A9066" s="468" t="str">
        <x:v>16</x:v>
      </x:c>
      <x:c r="B9066" s="468" t="str">
        <x:v>AE36</x:v>
      </x:c>
      <x:c r="C9066" s="468"/>
      <x:c r="D9066" s="468" t="str">
        <x:v>=IF(AG36="","",IF(OR(AG36="INDAH",AG36="ADDEL",AG36="AMEL",AG36="PENTIL",AG36="JIJANG"),"Admin/CS","Fotografer"))</x:v>
      </x:c>
      <x:c r="E9066" s="468" t="str">
        <x:v>Rumus sumber</x:v>
      </x:c>
      <x:c r="F9066" s="468" t="str">
        <x:v>13 September 2026 19.01 WIB</x:v>
      </x:c>
    </x:row>
    <x:row r="9067">
      <x:c r="A9067" s="468" t="str">
        <x:v>16</x:v>
      </x:c>
      <x:c r="B9067" s="468" t="str">
        <x:v>AF36</x:v>
      </x:c>
      <x:c r="C9067" s="468"/>
      <x:c r="D9067" s="468" t="str">
        <x:v>=IF(OR(AG36="",COUNT(L36:P36)&lt;5),"",1)</x:v>
      </x:c>
      <x:c r="E9067" s="468" t="str">
        <x:v>Rumus sumber</x:v>
      </x:c>
      <x:c r="F9067" s="468" t="str">
        <x:v>13 September 2026 19.01 WIB</x:v>
      </x:c>
    </x:row>
    <x:row r="9068">
      <x:c r="A9068" s="468" t="str">
        <x:v>16</x:v>
      </x:c>
      <x:c r="B9068" s="468" t="str">
        <x:v>AG36</x:v>
      </x:c>
      <x:c r="C9068" s="468"/>
      <x:c r="D9068" s="468" t="str">
        <x:v>=IFERROR(K36,"")</x:v>
      </x:c>
      <x:c r="E9068" s="468" t="str">
        <x:v>Rumus sumber</x:v>
      </x:c>
      <x:c r="F9068" s="468" t="str">
        <x:v>13 September 2026 19.01 WIB</x:v>
      </x:c>
    </x:row>
    <x:row r="9069">
      <x:c r="A9069" s="468" t="str">
        <x:v>16</x:v>
      </x:c>
      <x:c r="B9069" s="468" t="str">
        <x:v>AC37</x:v>
      </x:c>
      <x:c r="C9069" s="468"/>
      <x:c r="D9069" s="468" t="str">
        <x:v>=IF(AG37="","",IF(COUNT(L37:P37)&lt;5,"",L37/5*20+M37/5*25+N37/5*25+O37/5*15+P37/5*15))</x:v>
      </x:c>
      <x:c r="E9069" s="468" t="str">
        <x:v>Rumus sumber</x:v>
      </x:c>
      <x:c r="F9069" s="468" t="str">
        <x:v>13 September 2026 19.01 WIB</x:v>
      </x:c>
    </x:row>
    <x:row r="9070">
      <x:c r="A9070" s="468" t="str">
        <x:v>16</x:v>
      </x:c>
      <x:c r="B9070" s="468" t="str">
        <x:v>AD37</x:v>
      </x:c>
      <x:c r="C9070" s="468"/>
      <x:c r="D9070" s="468" t="str">
        <x:v>=IF(AC37="","",IF(AC37&gt;=90,"Sangat Baik",IF(AC37&gt;=80,"Baik",IF(AC37&gt;=70,"Coaching","Underperform"))))</x:v>
      </x:c>
      <x:c r="E9070" s="468" t="str">
        <x:v>Rumus sumber</x:v>
      </x:c>
      <x:c r="F9070" s="468" t="str">
        <x:v>13 September 2026 19.01 WIB</x:v>
      </x:c>
    </x:row>
    <x:row r="9071">
      <x:c r="A9071" s="468" t="str">
        <x:v>16</x:v>
      </x:c>
      <x:c r="B9071" s="468" t="str">
        <x:v>AE37</x:v>
      </x:c>
      <x:c r="C9071" s="468"/>
      <x:c r="D9071" s="468" t="str">
        <x:v>=IF(AG37="","",IF(OR(AG37="INDAH",AG37="ADDEL",AG37="AMEL",AG37="PENTIL",AG37="JIJANG"),"Admin/CS","Fotografer"))</x:v>
      </x:c>
      <x:c r="E9071" s="468" t="str">
        <x:v>Rumus sumber</x:v>
      </x:c>
      <x:c r="F9071" s="468" t="str">
        <x:v>13 September 2026 19.01 WIB</x:v>
      </x:c>
    </x:row>
    <x:row r="9072">
      <x:c r="A9072" s="468" t="str">
        <x:v>16</x:v>
      </x:c>
      <x:c r="B9072" s="468" t="str">
        <x:v>AF37</x:v>
      </x:c>
      <x:c r="C9072" s="468"/>
      <x:c r="D9072" s="468" t="str">
        <x:v>=IF(OR(AG37="",COUNT(L37:P37)&lt;5),"",1)</x:v>
      </x:c>
      <x:c r="E9072" s="468" t="str">
        <x:v>Rumus sumber</x:v>
      </x:c>
      <x:c r="F9072" s="468" t="str">
        <x:v>13 September 2026 19.01 WIB</x:v>
      </x:c>
    </x:row>
    <x:row r="9073">
      <x:c r="A9073" s="468" t="str">
        <x:v>16</x:v>
      </x:c>
      <x:c r="B9073" s="468" t="str">
        <x:v>AG37</x:v>
      </x:c>
      <x:c r="C9073" s="468"/>
      <x:c r="D9073" s="468" t="str">
        <x:v>=IFERROR(K37,"")</x:v>
      </x:c>
      <x:c r="E9073" s="468" t="str">
        <x:v>Rumus sumber</x:v>
      </x:c>
      <x:c r="F9073" s="468" t="str">
        <x:v>13 September 2026 19.01 WIB</x:v>
      </x:c>
    </x:row>
    <x:row r="9074">
      <x:c r="A9074" s="468" t="str">
        <x:v>17</x:v>
      </x:c>
      <x:c r="B9074" s="468" t="str">
        <x:v>AC38</x:v>
      </x:c>
      <x:c r="C9074" s="468"/>
      <x:c r="D9074" s="468" t="str">
        <x:v>=IF(AG38="","",IF(COUNT(L38:P38)&lt;5,"",L38/5*20+M38/5*25+N38/5*25+O38/5*15+P38/5*15))</x:v>
      </x:c>
      <x:c r="E9074" s="468" t="str">
        <x:v>Rumus sumber</x:v>
      </x:c>
      <x:c r="F9074" s="468" t="str">
        <x:v>13 September 2026 19.01 WIB</x:v>
      </x:c>
    </x:row>
    <x:row r="9075">
      <x:c r="A9075" s="468" t="str">
        <x:v>17</x:v>
      </x:c>
      <x:c r="B9075" s="468" t="str">
        <x:v>AD38</x:v>
      </x:c>
      <x:c r="C9075" s="468"/>
      <x:c r="D9075" s="468" t="str">
        <x:v>=IF(AC38="","",IF(AC38&gt;=90,"Sangat Baik",IF(AC38&gt;=80,"Baik",IF(AC38&gt;=70,"Coaching","Underperform"))))</x:v>
      </x:c>
      <x:c r="E9075" s="468" t="str">
        <x:v>Rumus sumber</x:v>
      </x:c>
      <x:c r="F9075" s="468" t="str">
        <x:v>13 September 2026 19.01 WIB</x:v>
      </x:c>
    </x:row>
    <x:row r="9076">
      <x:c r="A9076" s="468" t="str">
        <x:v>17</x:v>
      </x:c>
      <x:c r="B9076" s="468" t="str">
        <x:v>AF38</x:v>
      </x:c>
      <x:c r="C9076" s="468"/>
      <x:c r="D9076" s="468" t="str">
        <x:v>=IF(OR(AG38="",COUNT(L38:P38)&lt;5),"",1)</x:v>
      </x:c>
      <x:c r="E9076" s="468" t="str">
        <x:v>Rumus sumber</x:v>
      </x:c>
      <x:c r="F9076" s="468" t="str">
        <x:v>13 September 2026 19.01 WIB</x:v>
      </x:c>
    </x:row>
    <x:row r="9077">
      <x:c r="A9077" s="468" t="str">
        <x:v>17</x:v>
      </x:c>
      <x:c r="B9077" s="468" t="str">
        <x:v>AC39</x:v>
      </x:c>
      <x:c r="C9077" s="468"/>
      <x:c r="D9077" s="468" t="str">
        <x:v>=IF(AG39="","",IF(COUNT(L39:P39)&lt;5,"",L39/5*20+M39/5*25+N39/5*25+O39/5*15+P39/5*15))</x:v>
      </x:c>
      <x:c r="E9077" s="468" t="str">
        <x:v>Rumus sumber</x:v>
      </x:c>
      <x:c r="F9077" s="468" t="str">
        <x:v>13 September 2026 19.01 WIB</x:v>
      </x:c>
    </x:row>
    <x:row r="9078">
      <x:c r="A9078" s="468" t="str">
        <x:v>17</x:v>
      </x:c>
      <x:c r="B9078" s="468" t="str">
        <x:v>AD39</x:v>
      </x:c>
      <x:c r="C9078" s="468"/>
      <x:c r="D9078" s="468" t="str">
        <x:v>=IF(AC39="","",IF(AC39&gt;=90,"Sangat Baik",IF(AC39&gt;=80,"Baik",IF(AC39&gt;=70,"Coaching","Underperform"))))</x:v>
      </x:c>
      <x:c r="E9078" s="468" t="str">
        <x:v>Rumus sumber</x:v>
      </x:c>
      <x:c r="F9078" s="468" t="str">
        <x:v>13 September 2026 19.01 WIB</x:v>
      </x:c>
    </x:row>
    <x:row r="9079">
      <x:c r="A9079" s="468" t="str">
        <x:v>17</x:v>
      </x:c>
      <x:c r="B9079" s="468" t="str">
        <x:v>AF39</x:v>
      </x:c>
      <x:c r="C9079" s="468"/>
      <x:c r="D9079" s="468" t="str">
        <x:v>=IF(OR(AG39="",COUNT(L39:P39)&lt;5),"",1)</x:v>
      </x:c>
      <x:c r="E9079" s="468" t="str">
        <x:v>Rumus sumber</x:v>
      </x:c>
      <x:c r="F9079" s="468" t="str">
        <x:v>13 September 2026 19.01 WIB</x:v>
      </x:c>
    </x:row>
    <x:row r="9080">
      <x:c r="A9080" s="468" t="str">
        <x:v>17</x:v>
      </x:c>
      <x:c r="B9080" s="468" t="str">
        <x:v>AC40</x:v>
      </x:c>
      <x:c r="C9080" s="468"/>
      <x:c r="D9080" s="468" t="str">
        <x:v>=IF(AG40="","",IF(COUNT(L40:P40)&lt;5,"",L40/5*20+M40/5*25+N40/5*25+O40/5*15+P40/5*15))</x:v>
      </x:c>
      <x:c r="E9080" s="468" t="str">
        <x:v>Rumus sumber</x:v>
      </x:c>
      <x:c r="F9080" s="468" t="str">
        <x:v>13 September 2026 19.01 WIB</x:v>
      </x:c>
    </x:row>
    <x:row r="9081">
      <x:c r="A9081" s="468" t="str">
        <x:v>17</x:v>
      </x:c>
      <x:c r="B9081" s="468" t="str">
        <x:v>AD40</x:v>
      </x:c>
      <x:c r="C9081" s="468"/>
      <x:c r="D9081" s="468" t="str">
        <x:v>=IF(AC40="","",IF(AC40&gt;=90,"Sangat Baik",IF(AC40&gt;=80,"Baik",IF(AC40&gt;=70,"Coaching","Underperform"))))</x:v>
      </x:c>
      <x:c r="E9081" s="468" t="str">
        <x:v>Rumus sumber</x:v>
      </x:c>
      <x:c r="F9081" s="468" t="str">
        <x:v>13 September 2026 19.01 WIB</x:v>
      </x:c>
    </x:row>
    <x:row r="9082">
      <x:c r="A9082" s="468" t="str">
        <x:v>17</x:v>
      </x:c>
      <x:c r="B9082" s="468" t="str">
        <x:v>AF40</x:v>
      </x:c>
      <x:c r="C9082" s="468"/>
      <x:c r="D9082" s="468" t="str">
        <x:v>=IF(OR(AG40="",COUNT(L40:P40)&lt;5),"",1)</x:v>
      </x:c>
      <x:c r="E9082" s="468" t="str">
        <x:v>Rumus sumber</x:v>
      </x:c>
      <x:c r="F9082" s="468" t="str">
        <x:v>13 September 2026 19.01 WIB</x:v>
      </x:c>
    </x:row>
    <x:row r="9083">
      <x:c r="A9083" s="468" t="str">
        <x:v>17</x:v>
      </x:c>
      <x:c r="B9083" s="468" t="str">
        <x:v>AC41</x:v>
      </x:c>
      <x:c r="C9083" s="468"/>
      <x:c r="D9083" s="468" t="str">
        <x:v>=IF(AG41="","",IF(COUNT(L41:P41)&lt;5,"",L41/5*20+M41/5*25+N41/5*25+O41/5*15+P41/5*15))</x:v>
      </x:c>
      <x:c r="E9083" s="468" t="str">
        <x:v>Rumus sumber</x:v>
      </x:c>
      <x:c r="F9083" s="468" t="str">
        <x:v>13 September 2026 19.01 WIB</x:v>
      </x:c>
    </x:row>
    <x:row r="9084">
      <x:c r="A9084" s="468" t="str">
        <x:v>17</x:v>
      </x:c>
      <x:c r="B9084" s="468" t="str">
        <x:v>AD41</x:v>
      </x:c>
      <x:c r="C9084" s="468"/>
      <x:c r="D9084" s="468" t="str">
        <x:v>=IF(AC41="","",IF(AC41&gt;=90,"Sangat Baik",IF(AC41&gt;=80,"Baik",IF(AC41&gt;=70,"Coaching","Underperform"))))</x:v>
      </x:c>
      <x:c r="E9084" s="468" t="str">
        <x:v>Rumus sumber</x:v>
      </x:c>
      <x:c r="F9084" s="468" t="str">
        <x:v>13 September 2026 19.01 WIB</x:v>
      </x:c>
    </x:row>
    <x:row r="9085">
      <x:c r="A9085" s="468" t="str">
        <x:v>17</x:v>
      </x:c>
      <x:c r="B9085" s="468" t="str">
        <x:v>AE41</x:v>
      </x:c>
      <x:c r="C9085" s="468"/>
      <x:c r="D9085" s="468" t="str">
        <x:v>=IF(AG41="","",IF(OR(AG41="INDAH",AG41="ADDEL",AG41="AMEL",AG41="PENTIL",AG41="JIJANG"),"Admin/CS","Fotografer"))</x:v>
      </x:c>
      <x:c r="E9085" s="468" t="str">
        <x:v>Rumus sumber</x:v>
      </x:c>
      <x:c r="F9085" s="468" t="str">
        <x:v>13 September 2026 19.01 WIB</x:v>
      </x:c>
    </x:row>
    <x:row r="9086">
      <x:c r="A9086" s="468" t="str">
        <x:v>17</x:v>
      </x:c>
      <x:c r="B9086" s="468" t="str">
        <x:v>AF41</x:v>
      </x:c>
      <x:c r="C9086" s="468"/>
      <x:c r="D9086" s="468" t="str">
        <x:v>=IF(OR(AG41="",COUNT(L41:P41)&lt;5),"",1)</x:v>
      </x:c>
      <x:c r="E9086" s="468" t="str">
        <x:v>Rumus sumber</x:v>
      </x:c>
      <x:c r="F9086" s="468" t="str">
        <x:v>13 September 2026 19.01 WIB</x:v>
      </x:c>
    </x:row>
    <x:row r="9087">
      <x:c r="A9087" s="468" t="str">
        <x:v>17</x:v>
      </x:c>
      <x:c r="B9087" s="468" t="str">
        <x:v>AG41</x:v>
      </x:c>
      <x:c r="C9087" s="468"/>
      <x:c r="D9087" s="468" t="str">
        <x:v>=IFERROR(K41,"")</x:v>
      </x:c>
      <x:c r="E9087" s="468" t="str">
        <x:v>Rumus sumber</x:v>
      </x:c>
      <x:c r="F9087" s="468" t="str">
        <x:v>13 September 2026 19.01 WIB</x:v>
      </x:c>
    </x:row>
    <x:row r="9088">
      <x:c r="A9088" s="468" t="str">
        <x:v>17</x:v>
      </x:c>
      <x:c r="B9088" s="468" t="str">
        <x:v>AC42</x:v>
      </x:c>
      <x:c r="C9088" s="468"/>
      <x:c r="D9088" s="468" t="str">
        <x:v>=IF(AG42="","",IF(COUNT(L42:P42)&lt;5,"",L42/5*20+M42/5*25+N42/5*25+O42/5*15+P42/5*15))</x:v>
      </x:c>
      <x:c r="E9088" s="468" t="str">
        <x:v>Rumus sumber</x:v>
      </x:c>
      <x:c r="F9088" s="468" t="str">
        <x:v>13 September 2026 19.01 WIB</x:v>
      </x:c>
    </x:row>
    <x:row r="9089">
      <x:c r="A9089" s="468" t="str">
        <x:v>17</x:v>
      </x:c>
      <x:c r="B9089" s="468" t="str">
        <x:v>AD42</x:v>
      </x:c>
      <x:c r="C9089" s="468"/>
      <x:c r="D9089" s="468" t="str">
        <x:v>=IF(AC42="","",IF(AC42&gt;=90,"Sangat Baik",IF(AC42&gt;=80,"Baik",IF(AC42&gt;=70,"Coaching","Underperform"))))</x:v>
      </x:c>
      <x:c r="E9089" s="468" t="str">
        <x:v>Rumus sumber</x:v>
      </x:c>
      <x:c r="F9089" s="468" t="str">
        <x:v>13 September 2026 19.01 WIB</x:v>
      </x:c>
    </x:row>
    <x:row r="9090">
      <x:c r="A9090" s="468" t="str">
        <x:v>17</x:v>
      </x:c>
      <x:c r="B9090" s="468" t="str">
        <x:v>AE42</x:v>
      </x:c>
      <x:c r="C9090" s="468"/>
      <x:c r="D9090" s="468" t="str">
        <x:v>=IF(AG42="","",IF(OR(AG42="INDAH",AG42="ADDEL",AG42="AMEL",AG42="PENTIL",AG42="JIJANG"),"Admin/CS","Fotografer"))</x:v>
      </x:c>
      <x:c r="E9090" s="468" t="str">
        <x:v>Rumus sumber</x:v>
      </x:c>
      <x:c r="F9090" s="468" t="str">
        <x:v>13 September 2026 19.01 WIB</x:v>
      </x:c>
    </x:row>
    <x:row r="9091">
      <x:c r="A9091" s="468" t="str">
        <x:v>17</x:v>
      </x:c>
      <x:c r="B9091" s="468" t="str">
        <x:v>AF42</x:v>
      </x:c>
      <x:c r="C9091" s="468"/>
      <x:c r="D9091" s="468" t="str">
        <x:v>=IF(OR(AG42="",COUNT(L42:P42)&lt;5),"",1)</x:v>
      </x:c>
      <x:c r="E9091" s="468" t="str">
        <x:v>Rumus sumber</x:v>
      </x:c>
      <x:c r="F9091" s="468" t="str">
        <x:v>13 September 2026 19.01 WIB</x:v>
      </x:c>
    </x:row>
    <x:row r="9092">
      <x:c r="A9092" s="468" t="str">
        <x:v>17</x:v>
      </x:c>
      <x:c r="B9092" s="468" t="str">
        <x:v>AG42</x:v>
      </x:c>
      <x:c r="C9092" s="468"/>
      <x:c r="D9092" s="468" t="str">
        <x:v>=IFERROR(K42,"")</x:v>
      </x:c>
      <x:c r="E9092" s="468" t="str">
        <x:v>Rumus sumber</x:v>
      </x:c>
      <x:c r="F9092" s="468" t="str">
        <x:v>13 September 2026 19.01 WIB</x:v>
      </x:c>
    </x:row>
    <x:row r="9093">
      <x:c r="A9093" s="468" t="str">
        <x:v>18</x:v>
      </x:c>
      <x:c r="B9093" s="468" t="str">
        <x:v>K38</x:v>
      </x:c>
      <x:c r="C9093" s="468"/>
      <x:c r="D9093" s="468" t="str">
        <x:v>=IF(O31="","",O31)</x:v>
      </x:c>
      <x:c r="E9093" s="468" t="str">
        <x:v>Rumus sumber</x:v>
      </x:c>
      <x:c r="F9093" s="468" t="str">
        <x:v>13 September 2026 19.01 WIB</x:v>
      </x:c>
    </x:row>
    <x:row r="9094">
      <x:c r="A9094" s="468" t="str">
        <x:v>18</x:v>
      </x:c>
      <x:c r="B9094" s="468" t="str">
        <x:v>AC38</x:v>
      </x:c>
      <x:c r="C9094" s="468"/>
      <x:c r="D9094" s="468" t="str">
        <x:v>=IF(AG38="","",IF(COUNT(L38:P38)&lt;5,"",L38/5*20+M38/5*25+N38/5*25+O38/5*15+P38/5*15))</x:v>
      </x:c>
      <x:c r="E9094" s="468" t="str">
        <x:v>Rumus sumber</x:v>
      </x:c>
      <x:c r="F9094" s="468" t="str">
        <x:v>13 September 2026 19.01 WIB</x:v>
      </x:c>
    </x:row>
    <x:row r="9095">
      <x:c r="A9095" s="468" t="str">
        <x:v>18</x:v>
      </x:c>
      <x:c r="B9095" s="468" t="str">
        <x:v>AD38</x:v>
      </x:c>
      <x:c r="C9095" s="468"/>
      <x:c r="D9095" s="468" t="str">
        <x:v>=IF(AC38="","",IF(AC38&gt;=90,"Sangat Baik",IF(AC38&gt;=80,"Baik",IF(AC38&gt;=70,"Coaching","Underperform"))))</x:v>
      </x:c>
      <x:c r="E9095" s="468" t="str">
        <x:v>Rumus sumber</x:v>
      </x:c>
      <x:c r="F9095" s="468" t="str">
        <x:v>13 September 2026 19.01 WIB</x:v>
      </x:c>
    </x:row>
    <x:row r="9096">
      <x:c r="A9096" s="468" t="str">
        <x:v>18</x:v>
      </x:c>
      <x:c r="B9096" s="468" t="str">
        <x:v>AE38</x:v>
      </x:c>
      <x:c r="C9096" s="468"/>
      <x:c r="D9096" s="468" t="str">
        <x:v>=IF(AG38="","",IF(OR(AG38="INDAH",AG38="ADDEL",AG38="AMEL",AG38="PENTIL",AG38="JIJANG"),"Admin/CS","Fotografer"))</x:v>
      </x:c>
      <x:c r="E9096" s="468" t="str">
        <x:v>Rumus sumber</x:v>
      </x:c>
      <x:c r="F9096" s="468" t="str">
        <x:v>13 September 2026 19.01 WIB</x:v>
      </x:c>
    </x:row>
    <x:row r="9097">
      <x:c r="A9097" s="468" t="str">
        <x:v>18</x:v>
      </x:c>
      <x:c r="B9097" s="468" t="str">
        <x:v>AF38</x:v>
      </x:c>
      <x:c r="C9097" s="468"/>
      <x:c r="D9097" s="468" t="str">
        <x:v>=IF(OR(AG38="",COUNT(L38:P38)&lt;5),"",1)</x:v>
      </x:c>
      <x:c r="E9097" s="468" t="str">
        <x:v>Rumus sumber</x:v>
      </x:c>
      <x:c r="F9097" s="468" t="str">
        <x:v>13 September 2026 19.01 WIB</x:v>
      </x:c>
    </x:row>
    <x:row r="9098">
      <x:c r="A9098" s="468" t="str">
        <x:v>18</x:v>
      </x:c>
      <x:c r="B9098" s="468" t="str">
        <x:v>AG38</x:v>
      </x:c>
      <x:c r="C9098" s="468"/>
      <x:c r="D9098" s="468" t="str">
        <x:v>=IFERROR(K38,"")</x:v>
      </x:c>
      <x:c r="E9098" s="468" t="str">
        <x:v>Rumus sumber</x:v>
      </x:c>
      <x:c r="F9098" s="468" t="str">
        <x:v>13 September 2026 19.01 WIB</x:v>
      </x:c>
    </x:row>
    <x:row r="9099">
      <x:c r="A9099" s="468" t="str">
        <x:v>18</x:v>
      </x:c>
      <x:c r="B9099" s="468" t="str">
        <x:v>K39</x:v>
      </x:c>
      <x:c r="C9099" s="468"/>
      <x:c r="D9099" s="468" t="str">
        <x:v>=IF(O32="","",O32)</x:v>
      </x:c>
      <x:c r="E9099" s="468" t="str">
        <x:v>Rumus sumber</x:v>
      </x:c>
      <x:c r="F9099" s="468" t="str">
        <x:v>13 September 2026 19.01 WIB</x:v>
      </x:c>
    </x:row>
    <x:row r="9100">
      <x:c r="A9100" s="468" t="str">
        <x:v>18</x:v>
      </x:c>
      <x:c r="B9100" s="468" t="str">
        <x:v>AC39</x:v>
      </x:c>
      <x:c r="C9100" s="468"/>
      <x:c r="D9100" s="468" t="str">
        <x:v>=IF(AG39="","",IF(COUNT(L39:P39)&lt;5,"",L39/5*20+M39/5*25+N39/5*25+O39/5*15+P39/5*15))</x:v>
      </x:c>
      <x:c r="E9100" s="468" t="str">
        <x:v>Rumus sumber</x:v>
      </x:c>
      <x:c r="F9100" s="468" t="str">
        <x:v>13 September 2026 19.01 WIB</x:v>
      </x:c>
    </x:row>
    <x:row r="9101">
      <x:c r="A9101" s="468" t="str">
        <x:v>18</x:v>
      </x:c>
      <x:c r="B9101" s="468" t="str">
        <x:v>AD39</x:v>
      </x:c>
      <x:c r="C9101" s="468"/>
      <x:c r="D9101" s="468" t="str">
        <x:v>=IF(AC39="","",IF(AC39&gt;=90,"Sangat Baik",IF(AC39&gt;=80,"Baik",IF(AC39&gt;=70,"Coaching","Underperform"))))</x:v>
      </x:c>
      <x:c r="E9101" s="468" t="str">
        <x:v>Rumus sumber</x:v>
      </x:c>
      <x:c r="F9101" s="468" t="str">
        <x:v>13 September 2026 19.01 WIB</x:v>
      </x:c>
    </x:row>
    <x:row r="9102">
      <x:c r="A9102" s="468" t="str">
        <x:v>18</x:v>
      </x:c>
      <x:c r="B9102" s="468" t="str">
        <x:v>AE39</x:v>
      </x:c>
      <x:c r="C9102" s="468"/>
      <x:c r="D9102" s="468" t="str">
        <x:v>=IF(AG39="","",IF(OR(AG39="INDAH",AG39="ADDEL",AG39="AMEL",AG39="PENTIL",AG39="JIJANG"),"Admin/CS","Fotografer"))</x:v>
      </x:c>
      <x:c r="E9102" s="468" t="str">
        <x:v>Rumus sumber</x:v>
      </x:c>
      <x:c r="F9102" s="468" t="str">
        <x:v>13 September 2026 19.01 WIB</x:v>
      </x:c>
    </x:row>
    <x:row r="9103">
      <x:c r="A9103" s="468" t="str">
        <x:v>18</x:v>
      </x:c>
      <x:c r="B9103" s="468" t="str">
        <x:v>AF39</x:v>
      </x:c>
      <x:c r="C9103" s="468"/>
      <x:c r="D9103" s="468" t="str">
        <x:v>=IF(OR(AG39="",COUNT(L39:P39)&lt;5),"",1)</x:v>
      </x:c>
      <x:c r="E9103" s="468" t="str">
        <x:v>Rumus sumber</x:v>
      </x:c>
      <x:c r="F9103" s="468" t="str">
        <x:v>13 September 2026 19.01 WIB</x:v>
      </x:c>
    </x:row>
    <x:row r="9104">
      <x:c r="A9104" s="468" t="str">
        <x:v>18</x:v>
      </x:c>
      <x:c r="B9104" s="468" t="str">
        <x:v>AG39</x:v>
      </x:c>
      <x:c r="C9104" s="468"/>
      <x:c r="D9104" s="468" t="str">
        <x:v>=IFERROR(K39,"")</x:v>
      </x:c>
      <x:c r="E9104" s="468" t="str">
        <x:v>Rumus sumber</x:v>
      </x:c>
      <x:c r="F9104" s="468" t="str">
        <x:v>13 September 2026 19.01 WIB</x:v>
      </x:c>
    </x:row>
    <x:row r="9105">
      <x:c r="A9105" s="468" t="str">
        <x:v>18</x:v>
      </x:c>
      <x:c r="B9105" s="468" t="str">
        <x:v>K40</x:v>
      </x:c>
      <x:c r="C9105" s="468"/>
      <x:c r="D9105" s="468" t="str">
        <x:v>=IF(O33="","",O33)</x:v>
      </x:c>
      <x:c r="E9105" s="468" t="str">
        <x:v>Rumus sumber</x:v>
      </x:c>
      <x:c r="F9105" s="468" t="str">
        <x:v>13 September 2026 19.01 WIB</x:v>
      </x:c>
    </x:row>
    <x:row r="9106">
      <x:c r="A9106" s="468" t="str">
        <x:v>18</x:v>
      </x:c>
      <x:c r="B9106" s="468" t="str">
        <x:v>AC40</x:v>
      </x:c>
      <x:c r="C9106" s="468"/>
      <x:c r="D9106" s="468" t="str">
        <x:v>=IF(AG40="","",IF(COUNT(L40:P40)&lt;5,"",L40/5*20+M40/5*25+N40/5*25+O40/5*15+P40/5*15))</x:v>
      </x:c>
      <x:c r="E9106" s="468" t="str">
        <x:v>Rumus sumber</x:v>
      </x:c>
      <x:c r="F9106" s="468" t="str">
        <x:v>13 September 2026 19.01 WIB</x:v>
      </x:c>
    </x:row>
    <x:row r="9107">
      <x:c r="A9107" s="468" t="str">
        <x:v>18</x:v>
      </x:c>
      <x:c r="B9107" s="468" t="str">
        <x:v>AD40</x:v>
      </x:c>
      <x:c r="C9107" s="468"/>
      <x:c r="D9107" s="468" t="str">
        <x:v>=IF(AC40="","",IF(AC40&gt;=90,"Sangat Baik",IF(AC40&gt;=80,"Baik",IF(AC40&gt;=70,"Coaching","Underperform"))))</x:v>
      </x:c>
      <x:c r="E9107" s="468" t="str">
        <x:v>Rumus sumber</x:v>
      </x:c>
      <x:c r="F9107" s="468" t="str">
        <x:v>13 September 2026 19.01 WIB</x:v>
      </x:c>
    </x:row>
    <x:row r="9108">
      <x:c r="A9108" s="468" t="str">
        <x:v>18</x:v>
      </x:c>
      <x:c r="B9108" s="468" t="str">
        <x:v>AE40</x:v>
      </x:c>
      <x:c r="C9108" s="468"/>
      <x:c r="D9108" s="468" t="str">
        <x:v>=IF(AG40="","",IF(OR(AG40="INDAH",AG40="ADDEL",AG40="AMEL",AG40="PENTIL",AG40="JIJANG"),"Admin/CS","Fotografer"))</x:v>
      </x:c>
      <x:c r="E9108" s="468" t="str">
        <x:v>Rumus sumber</x:v>
      </x:c>
      <x:c r="F9108" s="468" t="str">
        <x:v>13 September 2026 19.01 WIB</x:v>
      </x:c>
    </x:row>
    <x:row r="9109">
      <x:c r="A9109" s="468" t="str">
        <x:v>18</x:v>
      </x:c>
      <x:c r="B9109" s="468" t="str">
        <x:v>AF40</x:v>
      </x:c>
      <x:c r="C9109" s="468"/>
      <x:c r="D9109" s="468" t="str">
        <x:v>=IF(OR(AG40="",COUNT(L40:P40)&lt;5),"",1)</x:v>
      </x:c>
      <x:c r="E9109" s="468" t="str">
        <x:v>Rumus sumber</x:v>
      </x:c>
      <x:c r="F9109" s="468" t="str">
        <x:v>13 September 2026 19.01 WIB</x:v>
      </x:c>
    </x:row>
    <x:row r="9110">
      <x:c r="A9110" s="468" t="str">
        <x:v>18</x:v>
      </x:c>
      <x:c r="B9110" s="468" t="str">
        <x:v>AG40</x:v>
      </x:c>
      <x:c r="C9110" s="468"/>
      <x:c r="D9110" s="468" t="str">
        <x:v>=IFERROR(K40,"")</x:v>
      </x:c>
      <x:c r="E9110" s="468" t="str">
        <x:v>Rumus sumber</x:v>
      </x:c>
      <x:c r="F9110" s="468" t="str">
        <x:v>13 September 2026 19.01 WIB</x:v>
      </x:c>
    </x:row>
    <x:row r="9111">
      <x:c r="A9111" s="468" t="str">
        <x:v>18</x:v>
      </x:c>
      <x:c r="B9111" s="468" t="str">
        <x:v>AC41</x:v>
      </x:c>
      <x:c r="C9111" s="468"/>
      <x:c r="D9111" s="468" t="str">
        <x:v>=IF(AG41="","",IF(COUNT(L41:P41)&lt;5,"",L41/5*20+M41/5*25+N41/5*25+O41/5*15+P41/5*15))</x:v>
      </x:c>
      <x:c r="E9111" s="468" t="str">
        <x:v>Rumus sumber</x:v>
      </x:c>
      <x:c r="F9111" s="468" t="str">
        <x:v>13 September 2026 19.01 WIB</x:v>
      </x:c>
    </x:row>
    <x:row r="9112">
      <x:c r="A9112" s="468" t="str">
        <x:v>18</x:v>
      </x:c>
      <x:c r="B9112" s="468" t="str">
        <x:v>AD41</x:v>
      </x:c>
      <x:c r="C9112" s="468"/>
      <x:c r="D9112" s="468" t="str">
        <x:v>=IF(AC41="","",IF(AC41&gt;=90,"Sangat Baik",IF(AC41&gt;=80,"Baik",IF(AC41&gt;=70,"Coaching","Underperform"))))</x:v>
      </x:c>
      <x:c r="E9112" s="468" t="str">
        <x:v>Rumus sumber</x:v>
      </x:c>
      <x:c r="F9112" s="468" t="str">
        <x:v>13 September 2026 19.01 WIB</x:v>
      </x:c>
    </x:row>
    <x:row r="9113">
      <x:c r="A9113" s="468" t="str">
        <x:v>18</x:v>
      </x:c>
      <x:c r="B9113" s="468" t="str">
        <x:v>AE41</x:v>
      </x:c>
      <x:c r="C9113" s="468"/>
      <x:c r="D9113" s="468" t="str">
        <x:v>=IF(AG41="","",IF(OR(AG41="INDAH",AG41="ADDEL",AG41="AMEL",AG41="PENTIL",AG41="JIJANG"),"Admin/CS","Fotografer"))</x:v>
      </x:c>
      <x:c r="E9113" s="468" t="str">
        <x:v>Rumus sumber</x:v>
      </x:c>
      <x:c r="F9113" s="468" t="str">
        <x:v>13 September 2026 19.01 WIB</x:v>
      </x:c>
    </x:row>
    <x:row r="9114">
      <x:c r="A9114" s="468" t="str">
        <x:v>18</x:v>
      </x:c>
      <x:c r="B9114" s="468" t="str">
        <x:v>AF41</x:v>
      </x:c>
      <x:c r="C9114" s="468"/>
      <x:c r="D9114" s="468" t="str">
        <x:v>=IF(OR(AG41="",COUNT(L41:P41)&lt;5),"",1)</x:v>
      </x:c>
      <x:c r="E9114" s="468" t="str">
        <x:v>Rumus sumber</x:v>
      </x:c>
      <x:c r="F9114" s="468" t="str">
        <x:v>13 September 2026 19.01 WIB</x:v>
      </x:c>
    </x:row>
    <x:row r="9115">
      <x:c r="A9115" s="468" t="str">
        <x:v>18</x:v>
      </x:c>
      <x:c r="B9115" s="468" t="str">
        <x:v>AG41</x:v>
      </x:c>
      <x:c r="C9115" s="468"/>
      <x:c r="D9115" s="468" t="str">
        <x:v>=IFERROR(K41,"")</x:v>
      </x:c>
      <x:c r="E9115" s="468" t="str">
        <x:v>Rumus sumber</x:v>
      </x:c>
      <x:c r="F9115" s="468" t="str">
        <x:v>13 September 2026 19.01 WIB</x:v>
      </x:c>
    </x:row>
    <x:row r="9116">
      <x:c r="A9116" s="468" t="str">
        <x:v>18</x:v>
      </x:c>
      <x:c r="B9116" s="468" t="str">
        <x:v>AC42</x:v>
      </x:c>
      <x:c r="C9116" s="468"/>
      <x:c r="D9116" s="468" t="str">
        <x:v>=IF(AG42="","",IF(COUNT(L42:P42)&lt;5,"",L42/5*20+M42/5*25+N42/5*25+O42/5*15+P42/5*15))</x:v>
      </x:c>
      <x:c r="E9116" s="468" t="str">
        <x:v>Rumus sumber</x:v>
      </x:c>
      <x:c r="F9116" s="468" t="str">
        <x:v>13 September 2026 19.01 WIB</x:v>
      </x:c>
    </x:row>
    <x:row r="9117">
      <x:c r="A9117" s="468" t="str">
        <x:v>18</x:v>
      </x:c>
      <x:c r="B9117" s="468" t="str">
        <x:v>AD42</x:v>
      </x:c>
      <x:c r="C9117" s="468"/>
      <x:c r="D9117" s="468" t="str">
        <x:v>=IF(AC42="","",IF(AC42&gt;=90,"Sangat Baik",IF(AC42&gt;=80,"Baik",IF(AC42&gt;=70,"Coaching","Underperform"))))</x:v>
      </x:c>
      <x:c r="E9117" s="468" t="str">
        <x:v>Rumus sumber</x:v>
      </x:c>
      <x:c r="F9117" s="468" t="str">
        <x:v>13 September 2026 19.01 WIB</x:v>
      </x:c>
    </x:row>
    <x:row r="9118">
      <x:c r="A9118" s="468" t="str">
        <x:v>18</x:v>
      </x:c>
      <x:c r="B9118" s="468" t="str">
        <x:v>AE42</x:v>
      </x:c>
      <x:c r="C9118" s="468"/>
      <x:c r="D9118" s="468" t="str">
        <x:v>=IF(AG42="","",IF(OR(AG42="INDAH",AG42="ADDEL",AG42="AMEL",AG42="PENTIL",AG42="JIJANG"),"Admin/CS","Fotografer"))</x:v>
      </x:c>
      <x:c r="E9118" s="468" t="str">
        <x:v>Rumus sumber</x:v>
      </x:c>
      <x:c r="F9118" s="468" t="str">
        <x:v>13 September 2026 19.01 WIB</x:v>
      </x:c>
    </x:row>
    <x:row r="9119">
      <x:c r="A9119" s="468" t="str">
        <x:v>18</x:v>
      </x:c>
      <x:c r="B9119" s="468" t="str">
        <x:v>AF42</x:v>
      </x:c>
      <x:c r="C9119" s="468"/>
      <x:c r="D9119" s="468" t="str">
        <x:v>=IF(OR(AG42="",COUNT(L42:P42)&lt;5),"",1)</x:v>
      </x:c>
      <x:c r="E9119" s="468" t="str">
        <x:v>Rumus sumber</x:v>
      </x:c>
      <x:c r="F9119" s="468" t="str">
        <x:v>13 September 2026 19.01 WIB</x:v>
      </x:c>
    </x:row>
    <x:row r="9120">
      <x:c r="A9120" s="468" t="str">
        <x:v>18</x:v>
      </x:c>
      <x:c r="B9120" s="468" t="str">
        <x:v>AG42</x:v>
      </x:c>
      <x:c r="C9120" s="468"/>
      <x:c r="D9120" s="468" t="str">
        <x:v>=IFERROR(K42,"")</x:v>
      </x:c>
      <x:c r="E9120" s="468" t="str">
        <x:v>Rumus sumber</x:v>
      </x:c>
      <x:c r="F9120" s="468" t="str">
        <x:v>13 September 2026 19.01 WIB</x:v>
      </x:c>
    </x:row>
    <x:row r="9121">
      <x:c r="A9121" s="468" t="str">
        <x:v>18</x:v>
      </x:c>
      <x:c r="B9121" s="468" t="str">
        <x:v>K48</x:v>
      </x:c>
      <x:c r="C9121" s="468"/>
      <x:c r="D9121" s="468" t="str">
        <x:v>=IF(O31="","",O31)</x:v>
      </x:c>
      <x:c r="E9121" s="468" t="str">
        <x:v>Rumus sumber</x:v>
      </x:c>
      <x:c r="F9121" s="468" t="str">
        <x:v>13 September 2026 19.01 WIB</x:v>
      </x:c>
    </x:row>
    <x:row r="9122">
      <x:c r="A9122" s="468" t="str">
        <x:v>19</x:v>
      </x:c>
      <x:c r="B9122" s="468" t="str">
        <x:v>K31</x:v>
      </x:c>
      <x:c r="C9122" s="468"/>
      <x:c r="D9122" s="468" t="str">
        <x:v>=IF(O24="","",O24)</x:v>
      </x:c>
      <x:c r="E9122" s="468" t="str">
        <x:v>Rumus sumber</x:v>
      </x:c>
      <x:c r="F9122" s="468" t="str">
        <x:v>13 September 2026 19.01 WIB</x:v>
      </x:c>
    </x:row>
    <x:row r="9123">
      <x:c r="A9123" s="468" t="str">
        <x:v>19</x:v>
      </x:c>
      <x:c r="B9123" s="468" t="str">
        <x:v>AC31</x:v>
      </x:c>
      <x:c r="C9123" s="468"/>
      <x:c r="D9123" s="468" t="str">
        <x:v>=IF(AG31="","",IF(COUNT(L31:P31)&lt;5,"",L31/5*20+M31/5*25+N31/5*25+O31/5*15+P31/5*15))</x:v>
      </x:c>
      <x:c r="E9123" s="468" t="str">
        <x:v>Rumus sumber</x:v>
      </x:c>
      <x:c r="F9123" s="468" t="str">
        <x:v>13 September 2026 19.01 WIB</x:v>
      </x:c>
    </x:row>
    <x:row r="9124">
      <x:c r="A9124" s="468" t="str">
        <x:v>19</x:v>
      </x:c>
      <x:c r="B9124" s="468" t="str">
        <x:v>AD31</x:v>
      </x:c>
      <x:c r="C9124" s="468"/>
      <x:c r="D9124" s="468" t="str">
        <x:v>=IF(AC31="","",IF(AC31&gt;=90,"Sangat Baik",IF(AC31&gt;=80,"Baik",IF(AC31&gt;=70,"Coaching","Underperform"))))</x:v>
      </x:c>
      <x:c r="E9124" s="468" t="str">
        <x:v>Rumus sumber</x:v>
      </x:c>
      <x:c r="F9124" s="468" t="str">
        <x:v>13 September 2026 19.01 WIB</x:v>
      </x:c>
    </x:row>
    <x:row r="9125">
      <x:c r="A9125" s="468" t="str">
        <x:v>19</x:v>
      </x:c>
      <x:c r="B9125" s="468" t="str">
        <x:v>AE31</x:v>
      </x:c>
      <x:c r="C9125" s="468"/>
      <x:c r="D9125" s="468" t="str">
        <x:v>=IF(AG31="","",IF(OR(AG31="INDAH",AG31="ADDEL",AG31="AMEL",AG31="PENTIL",AG31="JIJANG"),"Admin/CS","Fotografer"))</x:v>
      </x:c>
      <x:c r="E9125" s="468" t="str">
        <x:v>Rumus sumber</x:v>
      </x:c>
      <x:c r="F9125" s="468" t="str">
        <x:v>13 September 2026 19.01 WIB</x:v>
      </x:c>
    </x:row>
    <x:row r="9126">
      <x:c r="A9126" s="468" t="str">
        <x:v>19</x:v>
      </x:c>
      <x:c r="B9126" s="468" t="str">
        <x:v>AF31</x:v>
      </x:c>
      <x:c r="C9126" s="468"/>
      <x:c r="D9126" s="468" t="str">
        <x:v>=IF(OR(AG31="",COUNT(L31:P31)&lt;5),"",1)</x:v>
      </x:c>
      <x:c r="E9126" s="468" t="str">
        <x:v>Rumus sumber</x:v>
      </x:c>
      <x:c r="F9126" s="468" t="str">
        <x:v>13 September 2026 19.01 WIB</x:v>
      </x:c>
    </x:row>
    <x:row r="9127">
      <x:c r="A9127" s="468" t="str">
        <x:v>19</x:v>
      </x:c>
      <x:c r="B9127" s="468" t="str">
        <x:v>AG31</x:v>
      </x:c>
      <x:c r="C9127" s="468"/>
      <x:c r="D9127" s="468" t="str">
        <x:v>=IFERROR(K31,"")</x:v>
      </x:c>
      <x:c r="E9127" s="468" t="str">
        <x:v>Rumus sumber</x:v>
      </x:c>
      <x:c r="F9127" s="468" t="str">
        <x:v>13 September 2026 19.01 WIB</x:v>
      </x:c>
    </x:row>
    <x:row r="9128">
      <x:c r="A9128" s="468" t="str">
        <x:v>19</x:v>
      </x:c>
      <x:c r="B9128" s="468" t="str">
        <x:v>K32</x:v>
      </x:c>
      <x:c r="C9128" s="468"/>
      <x:c r="D9128" s="468" t="str">
        <x:v>=IF(O25="","",O25)</x:v>
      </x:c>
      <x:c r="E9128" s="468" t="str">
        <x:v>Rumus sumber</x:v>
      </x:c>
      <x:c r="F9128" s="468" t="str">
        <x:v>13 September 2026 19.01 WIB</x:v>
      </x:c>
    </x:row>
    <x:row r="9129">
      <x:c r="A9129" s="468" t="str">
        <x:v>19</x:v>
      </x:c>
      <x:c r="B9129" s="468" t="str">
        <x:v>AC32</x:v>
      </x:c>
      <x:c r="C9129" s="468"/>
      <x:c r="D9129" s="468" t="str">
        <x:v>=IF(AG32="","",IF(COUNT(L32:P32)&lt;5,"",L32/5*20+M32/5*25+N32/5*25+O32/5*15+P32/5*15))</x:v>
      </x:c>
      <x:c r="E9129" s="468" t="str">
        <x:v>Rumus sumber</x:v>
      </x:c>
      <x:c r="F9129" s="468" t="str">
        <x:v>13 September 2026 19.01 WIB</x:v>
      </x:c>
    </x:row>
    <x:row r="9130">
      <x:c r="A9130" s="468" t="str">
        <x:v>19</x:v>
      </x:c>
      <x:c r="B9130" s="468" t="str">
        <x:v>AD32</x:v>
      </x:c>
      <x:c r="C9130" s="468"/>
      <x:c r="D9130" s="468" t="str">
        <x:v>=IF(AC32="","",IF(AC32&gt;=90,"Sangat Baik",IF(AC32&gt;=80,"Baik",IF(AC32&gt;=70,"Coaching","Underperform"))))</x:v>
      </x:c>
      <x:c r="E9130" s="468" t="str">
        <x:v>Rumus sumber</x:v>
      </x:c>
      <x:c r="F9130" s="468" t="str">
        <x:v>13 September 2026 19.01 WIB</x:v>
      </x:c>
    </x:row>
    <x:row r="9131">
      <x:c r="A9131" s="468" t="str">
        <x:v>19</x:v>
      </x:c>
      <x:c r="B9131" s="468" t="str">
        <x:v>AE32</x:v>
      </x:c>
      <x:c r="C9131" s="468"/>
      <x:c r="D9131" s="468" t="str">
        <x:v>=IF(AG32="","",IF(OR(AG32="INDAH",AG32="ADDEL",AG32="AMEL",AG32="PENTIL",AG32="JIJANG"),"Admin/CS","Fotografer"))</x:v>
      </x:c>
      <x:c r="E9131" s="468" t="str">
        <x:v>Rumus sumber</x:v>
      </x:c>
      <x:c r="F9131" s="468" t="str">
        <x:v>13 September 2026 19.01 WIB</x:v>
      </x:c>
    </x:row>
    <x:row r="9132">
      <x:c r="A9132" s="468" t="str">
        <x:v>19</x:v>
      </x:c>
      <x:c r="B9132" s="468" t="str">
        <x:v>AF32</x:v>
      </x:c>
      <x:c r="C9132" s="468"/>
      <x:c r="D9132" s="468" t="str">
        <x:v>=IF(OR(AG32="",COUNT(L32:P32)&lt;5),"",1)</x:v>
      </x:c>
      <x:c r="E9132" s="468" t="str">
        <x:v>Rumus sumber</x:v>
      </x:c>
      <x:c r="F9132" s="468" t="str">
        <x:v>13 September 2026 19.01 WIB</x:v>
      </x:c>
    </x:row>
    <x:row r="9133">
      <x:c r="A9133" s="468" t="str">
        <x:v>19</x:v>
      </x:c>
      <x:c r="B9133" s="468" t="str">
        <x:v>AG32</x:v>
      </x:c>
      <x:c r="C9133" s="468"/>
      <x:c r="D9133" s="468" t="str">
        <x:v>=IFERROR(K32,"")</x:v>
      </x:c>
      <x:c r="E9133" s="468" t="str">
        <x:v>Rumus sumber</x:v>
      </x:c>
      <x:c r="F9133" s="468" t="str">
        <x:v>13 September 2026 19.01 WIB</x:v>
      </x:c>
    </x:row>
    <x:row r="9134">
      <x:c r="A9134" s="468" t="str">
        <x:v>19</x:v>
      </x:c>
      <x:c r="B9134" s="468" t="str">
        <x:v>K33</x:v>
      </x:c>
      <x:c r="C9134" s="468"/>
      <x:c r="D9134" s="468" t="str">
        <x:v>=IF(O26="","",O26)</x:v>
      </x:c>
      <x:c r="E9134" s="468" t="str">
        <x:v>Rumus sumber</x:v>
      </x:c>
      <x:c r="F9134" s="468" t="str">
        <x:v>13 September 2026 19.01 WIB</x:v>
      </x:c>
    </x:row>
    <x:row r="9135">
      <x:c r="A9135" s="468" t="str">
        <x:v>19</x:v>
      </x:c>
      <x:c r="B9135" s="468" t="str">
        <x:v>AC33</x:v>
      </x:c>
      <x:c r="C9135" s="468"/>
      <x:c r="D9135" s="468" t="str">
        <x:v>=IF(AG33="","",IF(COUNT(L33:P33)&lt;5,"",L33/5*20+M33/5*25+N33/5*25+O33/5*15+P33/5*15))</x:v>
      </x:c>
      <x:c r="E9135" s="468" t="str">
        <x:v>Rumus sumber</x:v>
      </x:c>
      <x:c r="F9135" s="468" t="str">
        <x:v>13 September 2026 19.01 WIB</x:v>
      </x:c>
    </x:row>
    <x:row r="9136">
      <x:c r="A9136" s="468" t="str">
        <x:v>19</x:v>
      </x:c>
      <x:c r="B9136" s="468" t="str">
        <x:v>AD33</x:v>
      </x:c>
      <x:c r="C9136" s="468"/>
      <x:c r="D9136" s="468" t="str">
        <x:v>=IF(AC33="","",IF(AC33&gt;=90,"Sangat Baik",IF(AC33&gt;=80,"Baik",IF(AC33&gt;=70,"Coaching","Underperform"))))</x:v>
      </x:c>
      <x:c r="E9136" s="468" t="str">
        <x:v>Rumus sumber</x:v>
      </x:c>
      <x:c r="F9136" s="468" t="str">
        <x:v>13 September 2026 19.01 WIB</x:v>
      </x:c>
    </x:row>
    <x:row r="9137">
      <x:c r="A9137" s="468" t="str">
        <x:v>19</x:v>
      </x:c>
      <x:c r="B9137" s="468" t="str">
        <x:v>AE33</x:v>
      </x:c>
      <x:c r="C9137" s="468"/>
      <x:c r="D9137" s="468" t="str">
        <x:v>=IF(AG33="","",IF(OR(AG33="INDAH",AG33="ADDEL",AG33="AMEL",AG33="PENTIL",AG33="JIJANG"),"Admin/CS","Fotografer"))</x:v>
      </x:c>
      <x:c r="E9137" s="468" t="str">
        <x:v>Rumus sumber</x:v>
      </x:c>
      <x:c r="F9137" s="468" t="str">
        <x:v>13 September 2026 19.01 WIB</x:v>
      </x:c>
    </x:row>
    <x:row r="9138">
      <x:c r="A9138" s="468" t="str">
        <x:v>19</x:v>
      </x:c>
      <x:c r="B9138" s="468" t="str">
        <x:v>AF33</x:v>
      </x:c>
      <x:c r="C9138" s="468"/>
      <x:c r="D9138" s="468" t="str">
        <x:v>=IF(OR(AG33="",COUNT(L33:P33)&lt;5),"",1)</x:v>
      </x:c>
      <x:c r="E9138" s="468" t="str">
        <x:v>Rumus sumber</x:v>
      </x:c>
      <x:c r="F9138" s="468" t="str">
        <x:v>13 September 2026 19.01 WIB</x:v>
      </x:c>
    </x:row>
    <x:row r="9139">
      <x:c r="A9139" s="468" t="str">
        <x:v>19</x:v>
      </x:c>
      <x:c r="B9139" s="468" t="str">
        <x:v>AG33</x:v>
      </x:c>
      <x:c r="C9139" s="468"/>
      <x:c r="D9139" s="468" t="str">
        <x:v>=IFERROR(K33,"")</x:v>
      </x:c>
      <x:c r="E9139" s="468" t="str">
        <x:v>Rumus sumber</x:v>
      </x:c>
      <x:c r="F9139" s="468" t="str">
        <x:v>13 September 2026 19.01 WIB</x:v>
      </x:c>
    </x:row>
    <x:row r="9140">
      <x:c r="A9140" s="468" t="str">
        <x:v>19</x:v>
      </x:c>
      <x:c r="B9140" s="468" t="str">
        <x:v>AC34</x:v>
      </x:c>
      <x:c r="C9140" s="468"/>
      <x:c r="D9140" s="468" t="str">
        <x:v>=IF(AG34="","",IF(COUNT(L34:P34)&lt;5,"",L34/5*20+M34/5*25+N34/5*25+O34/5*15+P34/5*15))</x:v>
      </x:c>
      <x:c r="E9140" s="468" t="str">
        <x:v>Rumus sumber</x:v>
      </x:c>
      <x:c r="F9140" s="468" t="str">
        <x:v>13 September 2026 19.01 WIB</x:v>
      </x:c>
    </x:row>
    <x:row r="9141">
      <x:c r="A9141" s="468" t="str">
        <x:v>19</x:v>
      </x:c>
      <x:c r="B9141" s="468" t="str">
        <x:v>AD34</x:v>
      </x:c>
      <x:c r="C9141" s="468"/>
      <x:c r="D9141" s="468" t="str">
        <x:v>=IF(AC34="","",IF(AC34&gt;=90,"Sangat Baik",IF(AC34&gt;=80,"Baik",IF(AC34&gt;=70,"Coaching","Underperform"))))</x:v>
      </x:c>
      <x:c r="E9141" s="468" t="str">
        <x:v>Rumus sumber</x:v>
      </x:c>
      <x:c r="F9141" s="468" t="str">
        <x:v>13 September 2026 19.01 WIB</x:v>
      </x:c>
    </x:row>
    <x:row r="9142">
      <x:c r="A9142" s="468" t="str">
        <x:v>19</x:v>
      </x:c>
      <x:c r="B9142" s="468" t="str">
        <x:v>AE34</x:v>
      </x:c>
      <x:c r="C9142" s="468"/>
      <x:c r="D9142" s="468" t="str">
        <x:v>=IF(AG34="","",IF(OR(AG34="INDAH",AG34="ADDEL",AG34="AMEL",AG34="PENTIL",AG34="JIJANG"),"Admin/CS","Fotografer"))</x:v>
      </x:c>
      <x:c r="E9142" s="468" t="str">
        <x:v>Rumus sumber</x:v>
      </x:c>
      <x:c r="F9142" s="468" t="str">
        <x:v>13 September 2026 19.01 WIB</x:v>
      </x:c>
    </x:row>
    <x:row r="9143">
      <x:c r="A9143" s="468" t="str">
        <x:v>19</x:v>
      </x:c>
      <x:c r="B9143" s="468" t="str">
        <x:v>AF34</x:v>
      </x:c>
      <x:c r="C9143" s="468"/>
      <x:c r="D9143" s="468" t="str">
        <x:v>=IF(OR(AG34="",COUNT(L34:P34)&lt;5),"",1)</x:v>
      </x:c>
      <x:c r="E9143" s="468" t="str">
        <x:v>Rumus sumber</x:v>
      </x:c>
      <x:c r="F9143" s="468" t="str">
        <x:v>13 September 2026 19.01 WIB</x:v>
      </x:c>
    </x:row>
    <x:row r="9144">
      <x:c r="A9144" s="468" t="str">
        <x:v>19</x:v>
      </x:c>
      <x:c r="B9144" s="468" t="str">
        <x:v>AG34</x:v>
      </x:c>
      <x:c r="C9144" s="468"/>
      <x:c r="D9144" s="468" t="str">
        <x:v>=IFERROR(K34,"")</x:v>
      </x:c>
      <x:c r="E9144" s="468" t="str">
        <x:v>Rumus sumber</x:v>
      </x:c>
      <x:c r="F9144" s="468" t="str">
        <x:v>13 September 2026 19.01 WIB</x:v>
      </x:c>
    </x:row>
    <x:row r="9145">
      <x:c r="A9145" s="468" t="str">
        <x:v>19</x:v>
      </x:c>
      <x:c r="B9145" s="468" t="str">
        <x:v>AC35</x:v>
      </x:c>
      <x:c r="C9145" s="468"/>
      <x:c r="D9145" s="468" t="str">
        <x:v>=IF(AG35="","",IF(COUNT(L35:P35)&lt;5,"",L35/5*20+M35/5*25+N35/5*25+O35/5*15+P35/5*15))</x:v>
      </x:c>
      <x:c r="E9145" s="468" t="str">
        <x:v>Rumus sumber</x:v>
      </x:c>
      <x:c r="F9145" s="468" t="str">
        <x:v>13 September 2026 19.01 WIB</x:v>
      </x:c>
    </x:row>
    <x:row r="9146">
      <x:c r="A9146" s="468" t="str">
        <x:v>19</x:v>
      </x:c>
      <x:c r="B9146" s="468" t="str">
        <x:v>AD35</x:v>
      </x:c>
      <x:c r="C9146" s="468"/>
      <x:c r="D9146" s="468" t="str">
        <x:v>=IF(AC35="","",IF(AC35&gt;=90,"Sangat Baik",IF(AC35&gt;=80,"Baik",IF(AC35&gt;=70,"Coaching","Underperform"))))</x:v>
      </x:c>
      <x:c r="E9146" s="468" t="str">
        <x:v>Rumus sumber</x:v>
      </x:c>
      <x:c r="F9146" s="468" t="str">
        <x:v>13 September 2026 19.01 WIB</x:v>
      </x:c>
    </x:row>
    <x:row r="9147">
      <x:c r="A9147" s="468" t="str">
        <x:v>19</x:v>
      </x:c>
      <x:c r="B9147" s="468" t="str">
        <x:v>AE35</x:v>
      </x:c>
      <x:c r="C9147" s="468"/>
      <x:c r="D9147" s="468" t="str">
        <x:v>=IF(AG35="","",IF(OR(AG35="INDAH",AG35="ADDEL",AG35="AMEL",AG35="PENTIL",AG35="JIJANG"),"Admin/CS","Fotografer"))</x:v>
      </x:c>
      <x:c r="E9147" s="468" t="str">
        <x:v>Rumus sumber</x:v>
      </x:c>
      <x:c r="F9147" s="468" t="str">
        <x:v>13 September 2026 19.01 WIB</x:v>
      </x:c>
    </x:row>
    <x:row r="9148">
      <x:c r="A9148" s="468" t="str">
        <x:v>19</x:v>
      </x:c>
      <x:c r="B9148" s="468" t="str">
        <x:v>AF35</x:v>
      </x:c>
      <x:c r="C9148" s="468"/>
      <x:c r="D9148" s="468" t="str">
        <x:v>=IF(OR(AG35="",COUNT(L35:P35)&lt;5),"",1)</x:v>
      </x:c>
      <x:c r="E9148" s="468" t="str">
        <x:v>Rumus sumber</x:v>
      </x:c>
      <x:c r="F9148" s="468" t="str">
        <x:v>13 September 2026 19.01 WIB</x:v>
      </x:c>
    </x:row>
    <x:row r="9149">
      <x:c r="A9149" s="468" t="str">
        <x:v>19</x:v>
      </x:c>
      <x:c r="B9149" s="468" t="str">
        <x:v>AG35</x:v>
      </x:c>
      <x:c r="C9149" s="468"/>
      <x:c r="D9149" s="468" t="str">
        <x:v>=IFERROR(K35,"")</x:v>
      </x:c>
      <x:c r="E9149" s="468" t="str">
        <x:v>Rumus sumber</x:v>
      </x:c>
      <x:c r="F9149" s="468" t="str">
        <x:v>13 September 2026 19.01 WIB</x:v>
      </x:c>
    </x:row>
    <x:row r="9150">
      <x:c r="A9150" s="468" t="str">
        <x:v>19</x:v>
      </x:c>
      <x:c r="B9150" s="468" t="str">
        <x:v>K41</x:v>
      </x:c>
      <x:c r="C9150" s="468"/>
      <x:c r="D9150" s="468" t="str">
        <x:v>=IF(O24="","",O24)</x:v>
      </x:c>
      <x:c r="E9150" s="468" t="str">
        <x:v>Rumus sumber</x:v>
      </x:c>
      <x:c r="F9150" s="468" t="str">
        <x:v>13 September 2026 19.01 WIB</x:v>
      </x:c>
    </x:row>
    <x:row r="9151">
      <x:c r="A9151" s="468" t="str">
        <x:v>20</x:v>
      </x:c>
      <x:c r="B9151" s="468" t="str">
        <x:v>K36</x:v>
      </x:c>
      <x:c r="C9151" s="468"/>
      <x:c r="D9151" s="468" t="str">
        <x:v>=IF(O29="","",O29)</x:v>
      </x:c>
      <x:c r="E9151" s="468" t="str">
        <x:v>Rumus sumber</x:v>
      </x:c>
      <x:c r="F9151" s="468" t="str">
        <x:v>13 September 2026 19.01 WIB</x:v>
      </x:c>
    </x:row>
    <x:row r="9152">
      <x:c r="A9152" s="468" t="str">
        <x:v>20</x:v>
      </x:c>
      <x:c r="B9152" s="468" t="str">
        <x:v>AC36</x:v>
      </x:c>
      <x:c r="C9152" s="468"/>
      <x:c r="D9152" s="468" t="str">
        <x:v>=IF(AG36="","",IF(COUNT(L36:P36)&lt;5,"",L36/5*20+M36/5*25+N36/5*25+O36/5*15+P36/5*15))</x:v>
      </x:c>
      <x:c r="E9152" s="468" t="str">
        <x:v>Rumus sumber</x:v>
      </x:c>
      <x:c r="F9152" s="468" t="str">
        <x:v>13 September 2026 19.01 WIB</x:v>
      </x:c>
    </x:row>
    <x:row r="9153">
      <x:c r="A9153" s="468" t="str">
        <x:v>20</x:v>
      </x:c>
      <x:c r="B9153" s="468" t="str">
        <x:v>AD36</x:v>
      </x:c>
      <x:c r="C9153" s="468"/>
      <x:c r="D9153" s="468" t="str">
        <x:v>=IF(AC36="","",IF(AC36&gt;=90,"Sangat Baik",IF(AC36&gt;=80,"Baik",IF(AC36&gt;=70,"Coaching","Underperform"))))</x:v>
      </x:c>
      <x:c r="E9153" s="468" t="str">
        <x:v>Rumus sumber</x:v>
      </x:c>
      <x:c r="F9153" s="468" t="str">
        <x:v>13 September 2026 19.01 WIB</x:v>
      </x:c>
    </x:row>
    <x:row r="9154">
      <x:c r="A9154" s="468" t="str">
        <x:v>20</x:v>
      </x:c>
      <x:c r="B9154" s="468" t="str">
        <x:v>AE36</x:v>
      </x:c>
      <x:c r="C9154" s="468"/>
      <x:c r="D9154" s="468" t="str">
        <x:v>=IF(AG36="","",IF(OR(AG36="INDAH",AG36="ADDEL",AG36="AMEL",AG36="PENTIL",AG36="JIJANG"),"Admin/CS","Fotografer"))</x:v>
      </x:c>
      <x:c r="E9154" s="468" t="str">
        <x:v>Rumus sumber</x:v>
      </x:c>
      <x:c r="F9154" s="468" t="str">
        <x:v>13 September 2026 19.01 WIB</x:v>
      </x:c>
    </x:row>
    <x:row r="9155">
      <x:c r="A9155" s="468" t="str">
        <x:v>20</x:v>
      </x:c>
      <x:c r="B9155" s="468" t="str">
        <x:v>AF36</x:v>
      </x:c>
      <x:c r="C9155" s="468"/>
      <x:c r="D9155" s="468" t="str">
        <x:v>=IF(OR(AG36="",COUNT(L36:P36)&lt;5),"",1)</x:v>
      </x:c>
      <x:c r="E9155" s="468" t="str">
        <x:v>Rumus sumber</x:v>
      </x:c>
      <x:c r="F9155" s="468" t="str">
        <x:v>13 September 2026 19.01 WIB</x:v>
      </x:c>
    </x:row>
    <x:row r="9156">
      <x:c r="A9156" s="468" t="str">
        <x:v>20</x:v>
      </x:c>
      <x:c r="B9156" s="468" t="str">
        <x:v>AG36</x:v>
      </x:c>
      <x:c r="C9156" s="468"/>
      <x:c r="D9156" s="468" t="str">
        <x:v>=IFERROR(K36,"")</x:v>
      </x:c>
      <x:c r="E9156" s="468" t="str">
        <x:v>Rumus sumber</x:v>
      </x:c>
      <x:c r="F9156" s="468" t="str">
        <x:v>13 September 2026 19.01 WIB</x:v>
      </x:c>
    </x:row>
    <x:row r="9157">
      <x:c r="A9157" s="468" t="str">
        <x:v>20</x:v>
      </x:c>
      <x:c r="B9157" s="468" t="str">
        <x:v>K37</x:v>
      </x:c>
      <x:c r="C9157" s="468"/>
      <x:c r="D9157" s="468" t="str">
        <x:v>=IF(O30="","",O30)</x:v>
      </x:c>
      <x:c r="E9157" s="468" t="str">
        <x:v>Rumus sumber</x:v>
      </x:c>
      <x:c r="F9157" s="468" t="str">
        <x:v>13 September 2026 19.01 WIB</x:v>
      </x:c>
    </x:row>
    <x:row r="9158">
      <x:c r="A9158" s="468" t="str">
        <x:v>20</x:v>
      </x:c>
      <x:c r="B9158" s="468" t="str">
        <x:v>AC37</x:v>
      </x:c>
      <x:c r="C9158" s="468"/>
      <x:c r="D9158" s="468" t="str">
        <x:v>=IF(AG37="","",IF(COUNT(L37:P37)&lt;5,"",L37/5*20+M37/5*25+N37/5*25+O37/5*15+P37/5*15))</x:v>
      </x:c>
      <x:c r="E9158" s="468" t="str">
        <x:v>Rumus sumber</x:v>
      </x:c>
      <x:c r="F9158" s="468" t="str">
        <x:v>13 September 2026 19.01 WIB</x:v>
      </x:c>
    </x:row>
    <x:row r="9159">
      <x:c r="A9159" s="468" t="str">
        <x:v>20</x:v>
      </x:c>
      <x:c r="B9159" s="468" t="str">
        <x:v>AD37</x:v>
      </x:c>
      <x:c r="C9159" s="468"/>
      <x:c r="D9159" s="468" t="str">
        <x:v>=IF(AC37="","",IF(AC37&gt;=90,"Sangat Baik",IF(AC37&gt;=80,"Baik",IF(AC37&gt;=70,"Coaching","Underperform"))))</x:v>
      </x:c>
      <x:c r="E9159" s="468" t="str">
        <x:v>Rumus sumber</x:v>
      </x:c>
      <x:c r="F9159" s="468" t="str">
        <x:v>13 September 2026 19.01 WIB</x:v>
      </x:c>
    </x:row>
    <x:row r="9160">
      <x:c r="A9160" s="468" t="str">
        <x:v>20</x:v>
      </x:c>
      <x:c r="B9160" s="468" t="str">
        <x:v>AE37</x:v>
      </x:c>
      <x:c r="C9160" s="468"/>
      <x:c r="D9160" s="468" t="str">
        <x:v>=IF(AG37="","",IF(OR(AG37="INDAH",AG37="ADDEL",AG37="AMEL",AG37="PENTIL",AG37="JIJANG"),"Admin/CS","Fotografer"))</x:v>
      </x:c>
      <x:c r="E9160" s="468" t="str">
        <x:v>Rumus sumber</x:v>
      </x:c>
      <x:c r="F9160" s="468" t="str">
        <x:v>13 September 2026 19.01 WIB</x:v>
      </x:c>
    </x:row>
    <x:row r="9161">
      <x:c r="A9161" s="468" t="str">
        <x:v>20</x:v>
      </x:c>
      <x:c r="B9161" s="468" t="str">
        <x:v>AF37</x:v>
      </x:c>
      <x:c r="C9161" s="468"/>
      <x:c r="D9161" s="468" t="str">
        <x:v>=IF(OR(AG37="",COUNT(L37:P37)&lt;5),"",1)</x:v>
      </x:c>
      <x:c r="E9161" s="468" t="str">
        <x:v>Rumus sumber</x:v>
      </x:c>
      <x:c r="F9161" s="468" t="str">
        <x:v>13 September 2026 19.01 WIB</x:v>
      </x:c>
    </x:row>
    <x:row r="9162">
      <x:c r="A9162" s="468" t="str">
        <x:v>20</x:v>
      </x:c>
      <x:c r="B9162" s="468" t="str">
        <x:v>AG37</x:v>
      </x:c>
      <x:c r="C9162" s="468"/>
      <x:c r="D9162" s="468" t="str">
        <x:v>=IFERROR(K37,"")</x:v>
      </x:c>
      <x:c r="E9162" s="468" t="str">
        <x:v>Rumus sumber</x:v>
      </x:c>
      <x:c r="F9162" s="468" t="str">
        <x:v>13 September 2026 19.01 WIB</x:v>
      </x:c>
    </x:row>
    <x:row r="9163">
      <x:c r="A9163" s="468" t="str">
        <x:v>20</x:v>
      </x:c>
      <x:c r="B9163" s="468" t="str">
        <x:v>K38</x:v>
      </x:c>
      <x:c r="C9163" s="468"/>
      <x:c r="D9163" s="468" t="str">
        <x:v>=IF(O31="","",O31)</x:v>
      </x:c>
      <x:c r="E9163" s="468" t="str">
        <x:v>Rumus sumber</x:v>
      </x:c>
      <x:c r="F9163" s="468" t="str">
        <x:v>13 September 2026 19.01 WIB</x:v>
      </x:c>
    </x:row>
    <x:row r="9164">
      <x:c r="A9164" s="468" t="str">
        <x:v>20</x:v>
      </x:c>
      <x:c r="B9164" s="468" t="str">
        <x:v>AC38</x:v>
      </x:c>
      <x:c r="C9164" s="468"/>
      <x:c r="D9164" s="468" t="str">
        <x:v>=IF(AG38="","",IF(COUNT(L38:P38)&lt;5,"",L38/5*20+M38/5*25+N38/5*25+O38/5*15+P38/5*15))</x:v>
      </x:c>
      <x:c r="E9164" s="468" t="str">
        <x:v>Rumus sumber</x:v>
      </x:c>
      <x:c r="F9164" s="468" t="str">
        <x:v>13 September 2026 19.01 WIB</x:v>
      </x:c>
    </x:row>
    <x:row r="9165">
      <x:c r="A9165" s="468" t="str">
        <x:v>20</x:v>
      </x:c>
      <x:c r="B9165" s="468" t="str">
        <x:v>AD38</x:v>
      </x:c>
      <x:c r="C9165" s="468"/>
      <x:c r="D9165" s="468" t="str">
        <x:v>=IF(AC38="","",IF(AC38&gt;=90,"Sangat Baik",IF(AC38&gt;=80,"Baik",IF(AC38&gt;=70,"Coaching","Underperform"))))</x:v>
      </x:c>
      <x:c r="E9165" s="468" t="str">
        <x:v>Rumus sumber</x:v>
      </x:c>
      <x:c r="F9165" s="468" t="str">
        <x:v>13 September 2026 19.01 WIB</x:v>
      </x:c>
    </x:row>
    <x:row r="9166">
      <x:c r="A9166" s="468" t="str">
        <x:v>20</x:v>
      </x:c>
      <x:c r="B9166" s="468" t="str">
        <x:v>AE38</x:v>
      </x:c>
      <x:c r="C9166" s="468"/>
      <x:c r="D9166" s="468" t="str">
        <x:v>=IF(AG38="","",IF(OR(AG38="INDAH",AG38="ADDEL",AG38="AMEL",AG38="PENTIL",AG38="JIJANG"),"Admin/CS","Fotografer"))</x:v>
      </x:c>
      <x:c r="E9166" s="468" t="str">
        <x:v>Rumus sumber</x:v>
      </x:c>
      <x:c r="F9166" s="468" t="str">
        <x:v>13 September 2026 19.01 WIB</x:v>
      </x:c>
    </x:row>
    <x:row r="9167">
      <x:c r="A9167" s="468" t="str">
        <x:v>20</x:v>
      </x:c>
      <x:c r="B9167" s="468" t="str">
        <x:v>AF38</x:v>
      </x:c>
      <x:c r="C9167" s="468"/>
      <x:c r="D9167" s="468" t="str">
        <x:v>=IF(OR(AG38="",COUNT(L38:P38)&lt;5),"",1)</x:v>
      </x:c>
      <x:c r="E9167" s="468" t="str">
        <x:v>Rumus sumber</x:v>
      </x:c>
      <x:c r="F9167" s="468" t="str">
        <x:v>13 September 2026 19.01 WIB</x:v>
      </x:c>
    </x:row>
    <x:row r="9168">
      <x:c r="A9168" s="468" t="str">
        <x:v>20</x:v>
      </x:c>
      <x:c r="B9168" s="468" t="str">
        <x:v>AG38</x:v>
      </x:c>
      <x:c r="C9168" s="468"/>
      <x:c r="D9168" s="468" t="str">
        <x:v>=IFERROR(K38,"")</x:v>
      </x:c>
      <x:c r="E9168" s="468" t="str">
        <x:v>Rumus sumber</x:v>
      </x:c>
      <x:c r="F9168" s="468" t="str">
        <x:v>13 September 2026 19.01 WIB</x:v>
      </x:c>
    </x:row>
    <x:row r="9169">
      <x:c r="A9169" s="468" t="str">
        <x:v>20</x:v>
      </x:c>
      <x:c r="B9169" s="468" t="str">
        <x:v>AC39</x:v>
      </x:c>
      <x:c r="C9169" s="468"/>
      <x:c r="D9169" s="468" t="str">
        <x:v>=IF(AG39="","",IF(COUNT(L39:P39)&lt;5,"",L39/5*20+M39/5*25+N39/5*25+O39/5*15+P39/5*15))</x:v>
      </x:c>
      <x:c r="E9169" s="468" t="str">
        <x:v>Rumus sumber</x:v>
      </x:c>
      <x:c r="F9169" s="468" t="str">
        <x:v>13 September 2026 19.01 WIB</x:v>
      </x:c>
    </x:row>
    <x:row r="9170">
      <x:c r="A9170" s="468" t="str">
        <x:v>20</x:v>
      </x:c>
      <x:c r="B9170" s="468" t="str">
        <x:v>AD39</x:v>
      </x:c>
      <x:c r="C9170" s="468"/>
      <x:c r="D9170" s="468" t="str">
        <x:v>=IF(AC39="","",IF(AC39&gt;=90,"Sangat Baik",IF(AC39&gt;=80,"Baik",IF(AC39&gt;=70,"Coaching","Underperform"))))</x:v>
      </x:c>
      <x:c r="E9170" s="468" t="str">
        <x:v>Rumus sumber</x:v>
      </x:c>
      <x:c r="F9170" s="468" t="str">
        <x:v>13 September 2026 19.01 WIB</x:v>
      </x:c>
    </x:row>
    <x:row r="9171">
      <x:c r="A9171" s="468" t="str">
        <x:v>20</x:v>
      </x:c>
      <x:c r="B9171" s="468" t="str">
        <x:v>AE39</x:v>
      </x:c>
      <x:c r="C9171" s="468"/>
      <x:c r="D9171" s="468" t="str">
        <x:v>=IF(AG39="","",IF(OR(AG39="INDAH",AG39="ADDEL",AG39="AMEL",AG39="PENTIL",AG39="JIJANG"),"Admin/CS","Fotografer"))</x:v>
      </x:c>
      <x:c r="E9171" s="468" t="str">
        <x:v>Rumus sumber</x:v>
      </x:c>
      <x:c r="F9171" s="468" t="str">
        <x:v>13 September 2026 19.01 WIB</x:v>
      </x:c>
    </x:row>
    <x:row r="9172">
      <x:c r="A9172" s="468" t="str">
        <x:v>20</x:v>
      </x:c>
      <x:c r="B9172" s="468" t="str">
        <x:v>AF39</x:v>
      </x:c>
      <x:c r="C9172" s="468"/>
      <x:c r="D9172" s="468" t="str">
        <x:v>=IF(OR(AG39="",COUNT(L39:P39)&lt;5),"",1)</x:v>
      </x:c>
      <x:c r="E9172" s="468" t="str">
        <x:v>Rumus sumber</x:v>
      </x:c>
      <x:c r="F9172" s="468" t="str">
        <x:v>13 September 2026 19.01 WIB</x:v>
      </x:c>
    </x:row>
    <x:row r="9173">
      <x:c r="A9173" s="468" t="str">
        <x:v>20</x:v>
      </x:c>
      <x:c r="B9173" s="468" t="str">
        <x:v>AG39</x:v>
      </x:c>
      <x:c r="C9173" s="468"/>
      <x:c r="D9173" s="468" t="str">
        <x:v>=IFERROR(K39,"")</x:v>
      </x:c>
      <x:c r="E9173" s="468" t="str">
        <x:v>Rumus sumber</x:v>
      </x:c>
      <x:c r="F9173" s="468" t="str">
        <x:v>13 September 2026 19.01 WIB</x:v>
      </x:c>
    </x:row>
    <x:row r="9174">
      <x:c r="A9174" s="468" t="str">
        <x:v>20</x:v>
      </x:c>
      <x:c r="B9174" s="468" t="str">
        <x:v>AC40</x:v>
      </x:c>
      <x:c r="C9174" s="468"/>
      <x:c r="D9174" s="468" t="str">
        <x:v>=IF(AG40="","",IF(COUNT(L40:P40)&lt;5,"",L40/5*20+M40/5*25+N40/5*25+O40/5*15+P40/5*15))</x:v>
      </x:c>
      <x:c r="E9174" s="468" t="str">
        <x:v>Rumus sumber</x:v>
      </x:c>
      <x:c r="F9174" s="468" t="str">
        <x:v>13 September 2026 19.01 WIB</x:v>
      </x:c>
    </x:row>
    <x:row r="9175">
      <x:c r="A9175" s="468" t="str">
        <x:v>20</x:v>
      </x:c>
      <x:c r="B9175" s="468" t="str">
        <x:v>AD40</x:v>
      </x:c>
      <x:c r="C9175" s="468"/>
      <x:c r="D9175" s="468" t="str">
        <x:v>=IF(AC40="","",IF(AC40&gt;=90,"Sangat Baik",IF(AC40&gt;=80,"Baik",IF(AC40&gt;=70,"Coaching","Underperform"))))</x:v>
      </x:c>
      <x:c r="E9175" s="468" t="str">
        <x:v>Rumus sumber</x:v>
      </x:c>
      <x:c r="F9175" s="468" t="str">
        <x:v>13 September 2026 19.01 WIB</x:v>
      </x:c>
    </x:row>
    <x:row r="9176">
      <x:c r="A9176" s="468" t="str">
        <x:v>20</x:v>
      </x:c>
      <x:c r="B9176" s="468" t="str">
        <x:v>AE40</x:v>
      </x:c>
      <x:c r="C9176" s="468"/>
      <x:c r="D9176" s="468" t="str">
        <x:v>=IF(AG40="","",IF(OR(AG40="INDAH",AG40="ADDEL",AG40="AMEL",AG40="PENTIL",AG40="JIJANG"),"Admin/CS","Fotografer"))</x:v>
      </x:c>
      <x:c r="E9176" s="468" t="str">
        <x:v>Rumus sumber</x:v>
      </x:c>
      <x:c r="F9176" s="468" t="str">
        <x:v>13 September 2026 19.01 WIB</x:v>
      </x:c>
    </x:row>
    <x:row r="9177">
      <x:c r="A9177" s="468" t="str">
        <x:v>20</x:v>
      </x:c>
      <x:c r="B9177" s="468" t="str">
        <x:v>AF40</x:v>
      </x:c>
      <x:c r="C9177" s="468"/>
      <x:c r="D9177" s="468" t="str">
        <x:v>=IF(OR(AG40="",COUNT(L40:P40)&lt;5),"",1)</x:v>
      </x:c>
      <x:c r="E9177" s="468" t="str">
        <x:v>Rumus sumber</x:v>
      </x:c>
      <x:c r="F9177" s="468" t="str">
        <x:v>13 September 2026 19.01 WIB</x:v>
      </x:c>
    </x:row>
    <x:row r="9178">
      <x:c r="A9178" s="468" t="str">
        <x:v>20</x:v>
      </x:c>
      <x:c r="B9178" s="468" t="str">
        <x:v>AG40</x:v>
      </x:c>
      <x:c r="C9178" s="468"/>
      <x:c r="D9178" s="468" t="str">
        <x:v>=IFERROR(K40,"")</x:v>
      </x:c>
      <x:c r="E9178" s="468" t="str">
        <x:v>Rumus sumber</x:v>
      </x:c>
      <x:c r="F9178" s="468" t="str">
        <x:v>13 September 2026 19.01 WIB</x:v>
      </x:c>
    </x:row>
    <x:row r="9179">
      <x:c r="A9179" s="468" t="str">
        <x:v>20</x:v>
      </x:c>
      <x:c r="B9179" s="468" t="str">
        <x:v>K46</x:v>
      </x:c>
      <x:c r="C9179" s="468"/>
      <x:c r="D9179" s="468" t="str">
        <x:v>=IF(O29="","",O29)</x:v>
      </x:c>
      <x:c r="E9179" s="468" t="str">
        <x:v>Rumus sumber</x:v>
      </x:c>
      <x:c r="F9179" s="468" t="str">
        <x:v>13 September 2026 19.01 WIB</x:v>
      </x:c>
    </x:row>
    <x:row r="9180">
      <x:c r="A9180" s="468" t="str">
        <x:v>21</x:v>
      </x:c>
      <x:c r="B9180" s="468" t="str">
        <x:v>K31</x:v>
      </x:c>
      <x:c r="C9180" s="468"/>
      <x:c r="D9180" s="468" t="str">
        <x:v>=IF(O24="","",O24)</x:v>
      </x:c>
      <x:c r="E9180" s="468" t="str">
        <x:v>Rumus sumber</x:v>
      </x:c>
      <x:c r="F9180" s="468" t="str">
        <x:v>13 September 2026 19.01 WIB</x:v>
      </x:c>
    </x:row>
    <x:row r="9181">
      <x:c r="A9181" s="468" t="str">
        <x:v>21</x:v>
      </x:c>
      <x:c r="B9181" s="468" t="str">
        <x:v>AC31</x:v>
      </x:c>
      <x:c r="C9181" s="468"/>
      <x:c r="D9181" s="468" t="str">
        <x:v>=IF(AG31="","",IF(COUNT(L31:P31)&lt;5,"",L31/5*20+M31/5*25+N31/5*25+O31/5*15+P31/5*15))</x:v>
      </x:c>
      <x:c r="E9181" s="468" t="str">
        <x:v>Rumus sumber</x:v>
      </x:c>
      <x:c r="F9181" s="468" t="str">
        <x:v>13 September 2026 19.01 WIB</x:v>
      </x:c>
    </x:row>
    <x:row r="9182">
      <x:c r="A9182" s="468" t="str">
        <x:v>21</x:v>
      </x:c>
      <x:c r="B9182" s="468" t="str">
        <x:v>AD31</x:v>
      </x:c>
      <x:c r="C9182" s="468"/>
      <x:c r="D9182" s="468" t="str">
        <x:v>=IF(AC31="","",IF(AC31&gt;=90,"Sangat Baik",IF(AC31&gt;=80,"Baik",IF(AC31&gt;=70,"Coaching","Underperform"))))</x:v>
      </x:c>
      <x:c r="E9182" s="468" t="str">
        <x:v>Rumus sumber</x:v>
      </x:c>
      <x:c r="F9182" s="468" t="str">
        <x:v>13 September 2026 19.01 WIB</x:v>
      </x:c>
    </x:row>
    <x:row r="9183">
      <x:c r="A9183" s="468" t="str">
        <x:v>21</x:v>
      </x:c>
      <x:c r="B9183" s="468" t="str">
        <x:v>AE31</x:v>
      </x:c>
      <x:c r="C9183" s="468"/>
      <x:c r="D9183" s="468" t="str">
        <x:v>=IF(AG31="","",IF(OR(AG31="INDAH",AG31="ADDEL",AG31="AMEL",AG31="PENTIL",AG31="JIJANG"),"Admin/CS","Fotografer"))</x:v>
      </x:c>
      <x:c r="E9183" s="468" t="str">
        <x:v>Rumus sumber</x:v>
      </x:c>
      <x:c r="F9183" s="468" t="str">
        <x:v>13 September 2026 19.01 WIB</x:v>
      </x:c>
    </x:row>
    <x:row r="9184">
      <x:c r="A9184" s="468" t="str">
        <x:v>21</x:v>
      </x:c>
      <x:c r="B9184" s="468" t="str">
        <x:v>AF31</x:v>
      </x:c>
      <x:c r="C9184" s="468"/>
      <x:c r="D9184" s="468" t="str">
        <x:v>=IF(OR(AG31="",COUNT(L31:P31)&lt;5),"",1)</x:v>
      </x:c>
      <x:c r="E9184" s="468" t="str">
        <x:v>Rumus sumber</x:v>
      </x:c>
      <x:c r="F9184" s="468" t="str">
        <x:v>13 September 2026 19.01 WIB</x:v>
      </x:c>
    </x:row>
    <x:row r="9185">
      <x:c r="A9185" s="468" t="str">
        <x:v>21</x:v>
      </x:c>
      <x:c r="B9185" s="468" t="str">
        <x:v>AG31</x:v>
      </x:c>
      <x:c r="C9185" s="468"/>
      <x:c r="D9185" s="468" t="str">
        <x:v>=IFERROR(K31,"")</x:v>
      </x:c>
      <x:c r="E9185" s="468" t="str">
        <x:v>Rumus sumber</x:v>
      </x:c>
      <x:c r="F9185" s="468" t="str">
        <x:v>13 September 2026 19.01 WIB</x:v>
      </x:c>
    </x:row>
    <x:row r="9186">
      <x:c r="A9186" s="468" t="str">
        <x:v>21</x:v>
      </x:c>
      <x:c r="B9186" s="468" t="str">
        <x:v>K32</x:v>
      </x:c>
      <x:c r="C9186" s="468"/>
      <x:c r="D9186" s="468" t="str">
        <x:v>=IF(O25="","",O25)</x:v>
      </x:c>
      <x:c r="E9186" s="468" t="str">
        <x:v>Rumus sumber</x:v>
      </x:c>
      <x:c r="F9186" s="468" t="str">
        <x:v>13 September 2026 19.01 WIB</x:v>
      </x:c>
    </x:row>
    <x:row r="9187">
      <x:c r="A9187" s="468" t="str">
        <x:v>21</x:v>
      </x:c>
      <x:c r="B9187" s="468" t="str">
        <x:v>AC32</x:v>
      </x:c>
      <x:c r="C9187" s="468"/>
      <x:c r="D9187" s="468" t="str">
        <x:v>=IF(AG32="","",IF(COUNT(L32:P32)&lt;5,"",L32/5*20+M32/5*25+N32/5*25+O32/5*15+P32/5*15))</x:v>
      </x:c>
      <x:c r="E9187" s="468" t="str">
        <x:v>Rumus sumber</x:v>
      </x:c>
      <x:c r="F9187" s="468" t="str">
        <x:v>13 September 2026 19.01 WIB</x:v>
      </x:c>
    </x:row>
    <x:row r="9188">
      <x:c r="A9188" s="468" t="str">
        <x:v>21</x:v>
      </x:c>
      <x:c r="B9188" s="468" t="str">
        <x:v>AD32</x:v>
      </x:c>
      <x:c r="C9188" s="468"/>
      <x:c r="D9188" s="468" t="str">
        <x:v>=IF(AC32="","",IF(AC32&gt;=90,"Sangat Baik",IF(AC32&gt;=80,"Baik",IF(AC32&gt;=70,"Coaching","Underperform"))))</x:v>
      </x:c>
      <x:c r="E9188" s="468" t="str">
        <x:v>Rumus sumber</x:v>
      </x:c>
      <x:c r="F9188" s="468" t="str">
        <x:v>13 September 2026 19.01 WIB</x:v>
      </x:c>
    </x:row>
    <x:row r="9189">
      <x:c r="A9189" s="468" t="str">
        <x:v>21</x:v>
      </x:c>
      <x:c r="B9189" s="468" t="str">
        <x:v>AE32</x:v>
      </x:c>
      <x:c r="C9189" s="468"/>
      <x:c r="D9189" s="468" t="str">
        <x:v>=IF(AG32="","",IF(OR(AG32="INDAH",AG32="ADDEL",AG32="AMEL",AG32="PENTIL",AG32="JIJANG"),"Admin/CS","Fotografer"))</x:v>
      </x:c>
      <x:c r="E9189" s="468" t="str">
        <x:v>Rumus sumber</x:v>
      </x:c>
      <x:c r="F9189" s="468" t="str">
        <x:v>13 September 2026 19.01 WIB</x:v>
      </x:c>
    </x:row>
    <x:row r="9190">
      <x:c r="A9190" s="468" t="str">
        <x:v>21</x:v>
      </x:c>
      <x:c r="B9190" s="468" t="str">
        <x:v>AF32</x:v>
      </x:c>
      <x:c r="C9190" s="468"/>
      <x:c r="D9190" s="468" t="str">
        <x:v>=IF(OR(AG32="",COUNT(L32:P32)&lt;5),"",1)</x:v>
      </x:c>
      <x:c r="E9190" s="468" t="str">
        <x:v>Rumus sumber</x:v>
      </x:c>
      <x:c r="F9190" s="468" t="str">
        <x:v>13 September 2026 19.01 WIB</x:v>
      </x:c>
    </x:row>
    <x:row r="9191">
      <x:c r="A9191" s="468" t="str">
        <x:v>21</x:v>
      </x:c>
      <x:c r="B9191" s="468" t="str">
        <x:v>AG32</x:v>
      </x:c>
      <x:c r="C9191" s="468"/>
      <x:c r="D9191" s="468" t="str">
        <x:v>=IFERROR(K32,"")</x:v>
      </x:c>
      <x:c r="E9191" s="468" t="str">
        <x:v>Rumus sumber</x:v>
      </x:c>
      <x:c r="F9191" s="468" t="str">
        <x:v>13 September 2026 19.01 WIB</x:v>
      </x:c>
    </x:row>
    <x:row r="9192">
      <x:c r="A9192" s="468" t="str">
        <x:v>21</x:v>
      </x:c>
      <x:c r="B9192" s="468" t="str">
        <x:v>K33</x:v>
      </x:c>
      <x:c r="C9192" s="468"/>
      <x:c r="D9192" s="468" t="str">
        <x:v>=IF(O26="","",O26)</x:v>
      </x:c>
      <x:c r="E9192" s="468" t="str">
        <x:v>Rumus sumber</x:v>
      </x:c>
      <x:c r="F9192" s="468" t="str">
        <x:v>13 September 2026 19.01 WIB</x:v>
      </x:c>
    </x:row>
    <x:row r="9193">
      <x:c r="A9193" s="468" t="str">
        <x:v>21</x:v>
      </x:c>
      <x:c r="B9193" s="468" t="str">
        <x:v>AC33</x:v>
      </x:c>
      <x:c r="C9193" s="468"/>
      <x:c r="D9193" s="468" t="str">
        <x:v>=IF(AG33="","",IF(COUNT(L33:P33)&lt;5,"",L33/5*20+M33/5*25+N33/5*25+O33/5*15+P33/5*15))</x:v>
      </x:c>
      <x:c r="E9193" s="468" t="str">
        <x:v>Rumus sumber</x:v>
      </x:c>
      <x:c r="F9193" s="468" t="str">
        <x:v>13 September 2026 19.01 WIB</x:v>
      </x:c>
    </x:row>
    <x:row r="9194">
      <x:c r="A9194" s="468" t="str">
        <x:v>21</x:v>
      </x:c>
      <x:c r="B9194" s="468" t="str">
        <x:v>AD33</x:v>
      </x:c>
      <x:c r="C9194" s="468"/>
      <x:c r="D9194" s="468" t="str">
        <x:v>=IF(AC33="","",IF(AC33&gt;=90,"Sangat Baik",IF(AC33&gt;=80,"Baik",IF(AC33&gt;=70,"Coaching","Underperform"))))</x:v>
      </x:c>
      <x:c r="E9194" s="468" t="str">
        <x:v>Rumus sumber</x:v>
      </x:c>
      <x:c r="F9194" s="468" t="str">
        <x:v>13 September 2026 19.01 WIB</x:v>
      </x:c>
    </x:row>
    <x:row r="9195">
      <x:c r="A9195" s="468" t="str">
        <x:v>21</x:v>
      </x:c>
      <x:c r="B9195" s="468" t="str">
        <x:v>AE33</x:v>
      </x:c>
      <x:c r="C9195" s="468"/>
      <x:c r="D9195" s="468" t="str">
        <x:v>=IF(AG33="","",IF(OR(AG33="INDAH",AG33="ADDEL",AG33="AMEL",AG33="PENTIL",AG33="JIJANG"),"Admin/CS","Fotografer"))</x:v>
      </x:c>
      <x:c r="E9195" s="468" t="str">
        <x:v>Rumus sumber</x:v>
      </x:c>
      <x:c r="F9195" s="468" t="str">
        <x:v>13 September 2026 19.01 WIB</x:v>
      </x:c>
    </x:row>
    <x:row r="9196">
      <x:c r="A9196" s="468" t="str">
        <x:v>21</x:v>
      </x:c>
      <x:c r="B9196" s="468" t="str">
        <x:v>AF33</x:v>
      </x:c>
      <x:c r="C9196" s="468"/>
      <x:c r="D9196" s="468" t="str">
        <x:v>=IF(OR(AG33="",COUNT(L33:P33)&lt;5),"",1)</x:v>
      </x:c>
      <x:c r="E9196" s="468" t="str">
        <x:v>Rumus sumber</x:v>
      </x:c>
      <x:c r="F9196" s="468" t="str">
        <x:v>13 September 2026 19.01 WIB</x:v>
      </x:c>
    </x:row>
    <x:row r="9197">
      <x:c r="A9197" s="468" t="str">
        <x:v>21</x:v>
      </x:c>
      <x:c r="B9197" s="468" t="str">
        <x:v>AG33</x:v>
      </x:c>
      <x:c r="C9197" s="468"/>
      <x:c r="D9197" s="468" t="str">
        <x:v>=IFERROR(K33,"")</x:v>
      </x:c>
      <x:c r="E9197" s="468" t="str">
        <x:v>Rumus sumber</x:v>
      </x:c>
      <x:c r="F9197" s="468" t="str">
        <x:v>13 September 2026 19.01 WIB</x:v>
      </x:c>
    </x:row>
    <x:row r="9198">
      <x:c r="A9198" s="468" t="str">
        <x:v>21</x:v>
      </x:c>
      <x:c r="B9198" s="468" t="str">
        <x:v>AC34</x:v>
      </x:c>
      <x:c r="C9198" s="468"/>
      <x:c r="D9198" s="468" t="str">
        <x:v>=IF(AG34="","",IF(COUNT(L34:P34)&lt;5,"",L34/5*20+M34/5*25+N34/5*25+O34/5*15+P34/5*15))</x:v>
      </x:c>
      <x:c r="E9198" s="468" t="str">
        <x:v>Rumus sumber</x:v>
      </x:c>
      <x:c r="F9198" s="468" t="str">
        <x:v>13 September 2026 19.01 WIB</x:v>
      </x:c>
    </x:row>
    <x:row r="9199">
      <x:c r="A9199" s="468" t="str">
        <x:v>21</x:v>
      </x:c>
      <x:c r="B9199" s="468" t="str">
        <x:v>AD34</x:v>
      </x:c>
      <x:c r="C9199" s="468"/>
      <x:c r="D9199" s="468" t="str">
        <x:v>=IF(AC34="","",IF(AC34&gt;=90,"Sangat Baik",IF(AC34&gt;=80,"Baik",IF(AC34&gt;=70,"Coaching","Underperform"))))</x:v>
      </x:c>
      <x:c r="E9199" s="468" t="str">
        <x:v>Rumus sumber</x:v>
      </x:c>
      <x:c r="F9199" s="468" t="str">
        <x:v>13 September 2026 19.01 WIB</x:v>
      </x:c>
    </x:row>
    <x:row r="9200">
      <x:c r="A9200" s="468" t="str">
        <x:v>21</x:v>
      </x:c>
      <x:c r="B9200" s="468" t="str">
        <x:v>AE34</x:v>
      </x:c>
      <x:c r="C9200" s="468"/>
      <x:c r="D9200" s="468" t="str">
        <x:v>=IF(AG34="","",IF(OR(AG34="INDAH",AG34="ADDEL",AG34="AMEL",AG34="PENTIL",AG34="JIJANG"),"Admin/CS","Fotografer"))</x:v>
      </x:c>
      <x:c r="E9200" s="468" t="str">
        <x:v>Rumus sumber</x:v>
      </x:c>
      <x:c r="F9200" s="468" t="str">
        <x:v>13 September 2026 19.01 WIB</x:v>
      </x:c>
    </x:row>
    <x:row r="9201">
      <x:c r="A9201" s="468" t="str">
        <x:v>21</x:v>
      </x:c>
      <x:c r="B9201" s="468" t="str">
        <x:v>AF34</x:v>
      </x:c>
      <x:c r="C9201" s="468"/>
      <x:c r="D9201" s="468" t="str">
        <x:v>=IF(OR(AG34="",COUNT(L34:P34)&lt;5),"",1)</x:v>
      </x:c>
      <x:c r="E9201" s="468" t="str">
        <x:v>Rumus sumber</x:v>
      </x:c>
      <x:c r="F9201" s="468" t="str">
        <x:v>13 September 2026 19.01 WIB</x:v>
      </x:c>
    </x:row>
    <x:row r="9202">
      <x:c r="A9202" s="468" t="str">
        <x:v>21</x:v>
      </x:c>
      <x:c r="B9202" s="468" t="str">
        <x:v>AG34</x:v>
      </x:c>
      <x:c r="C9202" s="468"/>
      <x:c r="D9202" s="468" t="str">
        <x:v>=IFERROR(K34,"")</x:v>
      </x:c>
      <x:c r="E9202" s="468" t="str">
        <x:v>Rumus sumber</x:v>
      </x:c>
      <x:c r="F9202" s="468" t="str">
        <x:v>13 September 2026 19.01 WIB</x:v>
      </x:c>
    </x:row>
    <x:row r="9203">
      <x:c r="A9203" s="468" t="str">
        <x:v>21</x:v>
      </x:c>
      <x:c r="B9203" s="468" t="str">
        <x:v>AC35</x:v>
      </x:c>
      <x:c r="C9203" s="468"/>
      <x:c r="D9203" s="468" t="str">
        <x:v>=IF(AG35="","",IF(COUNT(L35:P35)&lt;5,"",L35/5*20+M35/5*25+N35/5*25+O35/5*15+P35/5*15))</x:v>
      </x:c>
      <x:c r="E9203" s="468" t="str">
        <x:v>Rumus sumber</x:v>
      </x:c>
      <x:c r="F9203" s="468" t="str">
        <x:v>13 September 2026 19.01 WIB</x:v>
      </x:c>
    </x:row>
    <x:row r="9204">
      <x:c r="A9204" s="468" t="str">
        <x:v>21</x:v>
      </x:c>
      <x:c r="B9204" s="468" t="str">
        <x:v>AD35</x:v>
      </x:c>
      <x:c r="C9204" s="468"/>
      <x:c r="D9204" s="468" t="str">
        <x:v>=IF(AC35="","",IF(AC35&gt;=90,"Sangat Baik",IF(AC35&gt;=80,"Baik",IF(AC35&gt;=70,"Coaching","Underperform"))))</x:v>
      </x:c>
      <x:c r="E9204" s="468" t="str">
        <x:v>Rumus sumber</x:v>
      </x:c>
      <x:c r="F9204" s="468" t="str">
        <x:v>13 September 2026 19.01 WIB</x:v>
      </x:c>
    </x:row>
    <x:row r="9205">
      <x:c r="A9205" s="468" t="str">
        <x:v>21</x:v>
      </x:c>
      <x:c r="B9205" s="468" t="str">
        <x:v>AE35</x:v>
      </x:c>
      <x:c r="C9205" s="468"/>
      <x:c r="D9205" s="468" t="str">
        <x:v>=IF(AG35="","",IF(OR(AG35="INDAH",AG35="ADDEL",AG35="AMEL",AG35="PENTIL",AG35="JIJANG"),"Admin/CS","Fotografer"))</x:v>
      </x:c>
      <x:c r="E9205" s="468" t="str">
        <x:v>Rumus sumber</x:v>
      </x:c>
      <x:c r="F9205" s="468" t="str">
        <x:v>13 September 2026 19.01 WIB</x:v>
      </x:c>
    </x:row>
    <x:row r="9206">
      <x:c r="A9206" s="468" t="str">
        <x:v>21</x:v>
      </x:c>
      <x:c r="B9206" s="468" t="str">
        <x:v>AF35</x:v>
      </x:c>
      <x:c r="C9206" s="468"/>
      <x:c r="D9206" s="468" t="str">
        <x:v>=IF(OR(AG35="",COUNT(L35:P35)&lt;5),"",1)</x:v>
      </x:c>
      <x:c r="E9206" s="468" t="str">
        <x:v>Rumus sumber</x:v>
      </x:c>
      <x:c r="F9206" s="468" t="str">
        <x:v>13 September 2026 19.01 WIB</x:v>
      </x:c>
    </x:row>
    <x:row r="9207">
      <x:c r="A9207" s="468" t="str">
        <x:v>21</x:v>
      </x:c>
      <x:c r="B9207" s="468" t="str">
        <x:v>AG35</x:v>
      </x:c>
      <x:c r="C9207" s="468"/>
      <x:c r="D9207" s="468" t="str">
        <x:v>=IFERROR(K35,"")</x:v>
      </x:c>
      <x:c r="E9207" s="468" t="str">
        <x:v>Rumus sumber</x:v>
      </x:c>
      <x:c r="F9207" s="468" t="str">
        <x:v>13 September 2026 19.01 WIB</x:v>
      </x:c>
    </x:row>
    <x:row r="9208">
      <x:c r="A9208" s="468" t="str">
        <x:v>21</x:v>
      </x:c>
      <x:c r="B9208" s="468" t="str">
        <x:v>K41</x:v>
      </x:c>
      <x:c r="C9208" s="468"/>
      <x:c r="D9208" s="468" t="str">
        <x:v>=IF(O24="","",O24)</x:v>
      </x:c>
      <x:c r="E9208" s="468" t="str">
        <x:v>Rumus sumber</x:v>
      </x:c>
      <x:c r="F9208" s="468" t="str">
        <x:v>13 September 2026 19.01 WIB</x:v>
      </x:c>
    </x:row>
    <x:row r="9209">
      <x:c r="A9209" s="468" t="str">
        <x:v>22</x:v>
      </x:c>
      <x:c r="B9209" s="468" t="str">
        <x:v>K37</x:v>
      </x:c>
      <x:c r="C9209" s="468"/>
      <x:c r="D9209" s="468" t="str">
        <x:v>=IF(O30="","",O30)</x:v>
      </x:c>
      <x:c r="E9209" s="468" t="str">
        <x:v>Rumus sumber</x:v>
      </x:c>
      <x:c r="F9209" s="468" t="str">
        <x:v>13 September 2026 19.01 WIB</x:v>
      </x:c>
    </x:row>
    <x:row r="9210">
      <x:c r="A9210" s="468" t="str">
        <x:v>22</x:v>
      </x:c>
      <x:c r="B9210" s="468" t="str">
        <x:v>AC37</x:v>
      </x:c>
      <x:c r="C9210" s="468"/>
      <x:c r="D9210" s="468" t="str">
        <x:v>=IF(AG37="","",IF(COUNT(L37:P37)&lt;5,"",L37/5*20+M37/5*25+N37/5*25+O37/5*15+P37/5*15))</x:v>
      </x:c>
      <x:c r="E9210" s="468" t="str">
        <x:v>Rumus sumber</x:v>
      </x:c>
      <x:c r="F9210" s="468" t="str">
        <x:v>13 September 2026 19.01 WIB</x:v>
      </x:c>
    </x:row>
    <x:row r="9211">
      <x:c r="A9211" s="468" t="str">
        <x:v>22</x:v>
      </x:c>
      <x:c r="B9211" s="468" t="str">
        <x:v>AD37</x:v>
      </x:c>
      <x:c r="C9211" s="468"/>
      <x:c r="D9211" s="468" t="str">
        <x:v>=IF(AC37="","",IF(AC37&gt;=90,"Sangat Baik",IF(AC37&gt;=80,"Baik",IF(AC37&gt;=70,"Coaching","Underperform"))))</x:v>
      </x:c>
      <x:c r="E9211" s="468" t="str">
        <x:v>Rumus sumber</x:v>
      </x:c>
      <x:c r="F9211" s="468" t="str">
        <x:v>13 September 2026 19.01 WIB</x:v>
      </x:c>
    </x:row>
    <x:row r="9212">
      <x:c r="A9212" s="468" t="str">
        <x:v>22</x:v>
      </x:c>
      <x:c r="B9212" s="468" t="str">
        <x:v>AE37</x:v>
      </x:c>
      <x:c r="C9212" s="468"/>
      <x:c r="D9212" s="468" t="str">
        <x:v>=IF(AG37="","",IF(OR(AG37="INDAH",AG37="ADDEL",AG37="AMEL",AG37="PENTIL",AG37="JIJANG"),"Admin/CS","Fotografer"))</x:v>
      </x:c>
      <x:c r="E9212" s="468" t="str">
        <x:v>Rumus sumber</x:v>
      </x:c>
      <x:c r="F9212" s="468" t="str">
        <x:v>13 September 2026 19.01 WIB</x:v>
      </x:c>
    </x:row>
    <x:row r="9213">
      <x:c r="A9213" s="468" t="str">
        <x:v>22</x:v>
      </x:c>
      <x:c r="B9213" s="468" t="str">
        <x:v>AF37</x:v>
      </x:c>
      <x:c r="C9213" s="468"/>
      <x:c r="D9213" s="468" t="str">
        <x:v>=IF(OR(AG37="",COUNT(L37:P37)&lt;5),"",1)</x:v>
      </x:c>
      <x:c r="E9213" s="468" t="str">
        <x:v>Rumus sumber</x:v>
      </x:c>
      <x:c r="F9213" s="468" t="str">
        <x:v>13 September 2026 19.01 WIB</x:v>
      </x:c>
    </x:row>
    <x:row r="9214">
      <x:c r="A9214" s="468" t="str">
        <x:v>22</x:v>
      </x:c>
      <x:c r="B9214" s="468" t="str">
        <x:v>AG37</x:v>
      </x:c>
      <x:c r="C9214" s="468"/>
      <x:c r="D9214" s="468" t="str">
        <x:v>=IFERROR(K37,"")</x:v>
      </x:c>
      <x:c r="E9214" s="468" t="str">
        <x:v>Rumus sumber</x:v>
      </x:c>
      <x:c r="F9214" s="468" t="str">
        <x:v>13 September 2026 19.01 WIB</x:v>
      </x:c>
    </x:row>
    <x:row r="9215">
      <x:c r="A9215" s="468" t="str">
        <x:v>22</x:v>
      </x:c>
      <x:c r="B9215" s="468" t="str">
        <x:v>K38</x:v>
      </x:c>
      <x:c r="C9215" s="468"/>
      <x:c r="D9215" s="468" t="str">
        <x:v>=IF(O31="","",O31)</x:v>
      </x:c>
      <x:c r="E9215" s="468" t="str">
        <x:v>Rumus sumber</x:v>
      </x:c>
      <x:c r="F9215" s="468" t="str">
        <x:v>13 September 2026 19.01 WIB</x:v>
      </x:c>
    </x:row>
    <x:row r="9216">
      <x:c r="A9216" s="468" t="str">
        <x:v>22</x:v>
      </x:c>
      <x:c r="B9216" s="468" t="str">
        <x:v>AC38</x:v>
      </x:c>
      <x:c r="C9216" s="468"/>
      <x:c r="D9216" s="468" t="str">
        <x:v>=IF(AG38="","",IF(COUNT(L38:P38)&lt;5,"",L38/5*20+M38/5*25+N38/5*25+O38/5*15+P38/5*15))</x:v>
      </x:c>
      <x:c r="E9216" s="468" t="str">
        <x:v>Rumus sumber</x:v>
      </x:c>
      <x:c r="F9216" s="468" t="str">
        <x:v>13 September 2026 19.01 WIB</x:v>
      </x:c>
    </x:row>
    <x:row r="9217">
      <x:c r="A9217" s="468" t="str">
        <x:v>22</x:v>
      </x:c>
      <x:c r="B9217" s="468" t="str">
        <x:v>AD38</x:v>
      </x:c>
      <x:c r="C9217" s="468"/>
      <x:c r="D9217" s="468" t="str">
        <x:v>=IF(AC38="","",IF(AC38&gt;=90,"Sangat Baik",IF(AC38&gt;=80,"Baik",IF(AC38&gt;=70,"Coaching","Underperform"))))</x:v>
      </x:c>
      <x:c r="E9217" s="468" t="str">
        <x:v>Rumus sumber</x:v>
      </x:c>
      <x:c r="F9217" s="468" t="str">
        <x:v>13 September 2026 19.01 WIB</x:v>
      </x:c>
    </x:row>
    <x:row r="9218">
      <x:c r="A9218" s="468" t="str">
        <x:v>22</x:v>
      </x:c>
      <x:c r="B9218" s="468" t="str">
        <x:v>AE38</x:v>
      </x:c>
      <x:c r="C9218" s="468"/>
      <x:c r="D9218" s="468" t="str">
        <x:v>=IF(AG38="","",IF(OR(AG38="INDAH",AG38="ADDEL",AG38="AMEL",AG38="PENTIL",AG38="JIJANG"),"Admin/CS","Fotografer"))</x:v>
      </x:c>
      <x:c r="E9218" s="468" t="str">
        <x:v>Rumus sumber</x:v>
      </x:c>
      <x:c r="F9218" s="468" t="str">
        <x:v>13 September 2026 19.01 WIB</x:v>
      </x:c>
    </x:row>
    <x:row r="9219">
      <x:c r="A9219" s="468" t="str">
        <x:v>22</x:v>
      </x:c>
      <x:c r="B9219" s="468" t="str">
        <x:v>AF38</x:v>
      </x:c>
      <x:c r="C9219" s="468"/>
      <x:c r="D9219" s="468" t="str">
        <x:v>=IF(OR(AG38="",COUNT(L38:P38)&lt;5),"",1)</x:v>
      </x:c>
      <x:c r="E9219" s="468" t="str">
        <x:v>Rumus sumber</x:v>
      </x:c>
      <x:c r="F9219" s="468" t="str">
        <x:v>13 September 2026 19.01 WIB</x:v>
      </x:c>
    </x:row>
    <x:row r="9220">
      <x:c r="A9220" s="468" t="str">
        <x:v>22</x:v>
      </x:c>
      <x:c r="B9220" s="468" t="str">
        <x:v>AG38</x:v>
      </x:c>
      <x:c r="C9220" s="468"/>
      <x:c r="D9220" s="468" t="str">
        <x:v>=IFERROR(K38,"")</x:v>
      </x:c>
      <x:c r="E9220" s="468" t="str">
        <x:v>Rumus sumber</x:v>
      </x:c>
      <x:c r="F9220" s="468" t="str">
        <x:v>13 September 2026 19.01 WIB</x:v>
      </x:c>
    </x:row>
    <x:row r="9221">
      <x:c r="A9221" s="468" t="str">
        <x:v>22</x:v>
      </x:c>
      <x:c r="B9221" s="468" t="str">
        <x:v>K39</x:v>
      </x:c>
      <x:c r="C9221" s="468"/>
      <x:c r="D9221" s="468" t="str">
        <x:v>=IF(O32="","",O32)</x:v>
      </x:c>
      <x:c r="E9221" s="468" t="str">
        <x:v>Rumus sumber</x:v>
      </x:c>
      <x:c r="F9221" s="468" t="str">
        <x:v>13 September 2026 19.01 WIB</x:v>
      </x:c>
    </x:row>
    <x:row r="9222">
      <x:c r="A9222" s="468" t="str">
        <x:v>22</x:v>
      </x:c>
      <x:c r="B9222" s="468" t="str">
        <x:v>AC39</x:v>
      </x:c>
      <x:c r="C9222" s="468"/>
      <x:c r="D9222" s="468" t="str">
        <x:v>=IF(AG39="","",IF(COUNT(L39:P39)&lt;5,"",L39/5*20+M39/5*25+N39/5*25+O39/5*15+P39/5*15))</x:v>
      </x:c>
      <x:c r="E9222" s="468" t="str">
        <x:v>Rumus sumber</x:v>
      </x:c>
      <x:c r="F9222" s="468" t="str">
        <x:v>13 September 2026 19.01 WIB</x:v>
      </x:c>
    </x:row>
    <x:row r="9223">
      <x:c r="A9223" s="468" t="str">
        <x:v>22</x:v>
      </x:c>
      <x:c r="B9223" s="468" t="str">
        <x:v>AD39</x:v>
      </x:c>
      <x:c r="C9223" s="468"/>
      <x:c r="D9223" s="468" t="str">
        <x:v>=IF(AC39="","",IF(AC39&gt;=90,"Sangat Baik",IF(AC39&gt;=80,"Baik",IF(AC39&gt;=70,"Coaching","Underperform"))))</x:v>
      </x:c>
      <x:c r="E9223" s="468" t="str">
        <x:v>Rumus sumber</x:v>
      </x:c>
      <x:c r="F9223" s="468" t="str">
        <x:v>13 September 2026 19.01 WIB</x:v>
      </x:c>
    </x:row>
    <x:row r="9224">
      <x:c r="A9224" s="468" t="str">
        <x:v>22</x:v>
      </x:c>
      <x:c r="B9224" s="468" t="str">
        <x:v>AE39</x:v>
      </x:c>
      <x:c r="C9224" s="468"/>
      <x:c r="D9224" s="468" t="str">
        <x:v>=IF(AG39="","",IF(OR(AG39="INDAH",AG39="ADDEL",AG39="AMEL",AG39="PENTIL",AG39="JIJANG"),"Admin/CS","Fotografer"))</x:v>
      </x:c>
      <x:c r="E9224" s="468" t="str">
        <x:v>Rumus sumber</x:v>
      </x:c>
      <x:c r="F9224" s="468" t="str">
        <x:v>13 September 2026 19.01 WIB</x:v>
      </x:c>
    </x:row>
    <x:row r="9225">
      <x:c r="A9225" s="468" t="str">
        <x:v>22</x:v>
      </x:c>
      <x:c r="B9225" s="468" t="str">
        <x:v>AF39</x:v>
      </x:c>
      <x:c r="C9225" s="468"/>
      <x:c r="D9225" s="468" t="str">
        <x:v>=IF(OR(AG39="",COUNT(L39:P39)&lt;5),"",1)</x:v>
      </x:c>
      <x:c r="E9225" s="468" t="str">
        <x:v>Rumus sumber</x:v>
      </x:c>
      <x:c r="F9225" s="468" t="str">
        <x:v>13 September 2026 19.01 WIB</x:v>
      </x:c>
    </x:row>
    <x:row r="9226">
      <x:c r="A9226" s="468" t="str">
        <x:v>22</x:v>
      </x:c>
      <x:c r="B9226" s="468" t="str">
        <x:v>AG39</x:v>
      </x:c>
      <x:c r="C9226" s="468"/>
      <x:c r="D9226" s="468" t="str">
        <x:v>=IFERROR(K39,"")</x:v>
      </x:c>
      <x:c r="E9226" s="468" t="str">
        <x:v>Rumus sumber</x:v>
      </x:c>
      <x:c r="F9226" s="468" t="str">
        <x:v>13 September 2026 19.01 WIB</x:v>
      </x:c>
    </x:row>
    <x:row r="9227">
      <x:c r="A9227" s="468" t="str">
        <x:v>22</x:v>
      </x:c>
      <x:c r="B9227" s="468" t="str">
        <x:v>AC40</x:v>
      </x:c>
      <x:c r="C9227" s="468"/>
      <x:c r="D9227" s="468" t="str">
        <x:v>=IF(AG40="","",IF(COUNT(L40:P40)&lt;5,"",L40/5*20+M40/5*25+N40/5*25+O40/5*15+P40/5*15))</x:v>
      </x:c>
      <x:c r="E9227" s="468" t="str">
        <x:v>Rumus sumber</x:v>
      </x:c>
      <x:c r="F9227" s="468" t="str">
        <x:v>13 September 2026 19.01 WIB</x:v>
      </x:c>
    </x:row>
    <x:row r="9228">
      <x:c r="A9228" s="468" t="str">
        <x:v>22</x:v>
      </x:c>
      <x:c r="B9228" s="468" t="str">
        <x:v>AD40</x:v>
      </x:c>
      <x:c r="C9228" s="468"/>
      <x:c r="D9228" s="468" t="str">
        <x:v>=IF(AC40="","",IF(AC40&gt;=90,"Sangat Baik",IF(AC40&gt;=80,"Baik",IF(AC40&gt;=70,"Coaching","Underperform"))))</x:v>
      </x:c>
      <x:c r="E9228" s="468" t="str">
        <x:v>Rumus sumber</x:v>
      </x:c>
      <x:c r="F9228" s="468" t="str">
        <x:v>13 September 2026 19.01 WIB</x:v>
      </x:c>
    </x:row>
    <x:row r="9229">
      <x:c r="A9229" s="468" t="str">
        <x:v>22</x:v>
      </x:c>
      <x:c r="B9229" s="468" t="str">
        <x:v>AE40</x:v>
      </x:c>
      <x:c r="C9229" s="468"/>
      <x:c r="D9229" s="468" t="str">
        <x:v>=IF(AG40="","",IF(OR(AG40="INDAH",AG40="ADDEL",AG40="AMEL",AG40="PENTIL",AG40="JIJANG"),"Admin/CS","Fotografer"))</x:v>
      </x:c>
      <x:c r="E9229" s="468" t="str">
        <x:v>Rumus sumber</x:v>
      </x:c>
      <x:c r="F9229" s="468" t="str">
        <x:v>13 September 2026 19.01 WIB</x:v>
      </x:c>
    </x:row>
    <x:row r="9230">
      <x:c r="A9230" s="468" t="str">
        <x:v>22</x:v>
      </x:c>
      <x:c r="B9230" s="468" t="str">
        <x:v>AF40</x:v>
      </x:c>
      <x:c r="C9230" s="468"/>
      <x:c r="D9230" s="468" t="str">
        <x:v>=IF(OR(AG40="",COUNT(L40:P40)&lt;5),"",1)</x:v>
      </x:c>
      <x:c r="E9230" s="468" t="str">
        <x:v>Rumus sumber</x:v>
      </x:c>
      <x:c r="F9230" s="468" t="str">
        <x:v>13 September 2026 19.01 WIB</x:v>
      </x:c>
    </x:row>
    <x:row r="9231">
      <x:c r="A9231" s="468" t="str">
        <x:v>22</x:v>
      </x:c>
      <x:c r="B9231" s="468" t="str">
        <x:v>AG40</x:v>
      </x:c>
      <x:c r="C9231" s="468"/>
      <x:c r="D9231" s="468" t="str">
        <x:v>=IFERROR(K40,"")</x:v>
      </x:c>
      <x:c r="E9231" s="468" t="str">
        <x:v>Rumus sumber</x:v>
      </x:c>
      <x:c r="F9231" s="468" t="str">
        <x:v>13 September 2026 19.01 WIB</x:v>
      </x:c>
    </x:row>
    <x:row r="9232">
      <x:c r="A9232" s="468" t="str">
        <x:v>22</x:v>
      </x:c>
      <x:c r="B9232" s="468" t="str">
        <x:v>AC41</x:v>
      </x:c>
      <x:c r="C9232" s="468"/>
      <x:c r="D9232" s="468" t="str">
        <x:v>=IF(AG41="","",IF(COUNT(L41:P41)&lt;5,"",L41/5*20+M41/5*25+N41/5*25+O41/5*15+P41/5*15))</x:v>
      </x:c>
      <x:c r="E9232" s="468" t="str">
        <x:v>Rumus sumber</x:v>
      </x:c>
      <x:c r="F9232" s="468" t="str">
        <x:v>13 September 2026 19.01 WIB</x:v>
      </x:c>
    </x:row>
    <x:row r="9233">
      <x:c r="A9233" s="468" t="str">
        <x:v>22</x:v>
      </x:c>
      <x:c r="B9233" s="468" t="str">
        <x:v>AD41</x:v>
      </x:c>
      <x:c r="C9233" s="468"/>
      <x:c r="D9233" s="468" t="str">
        <x:v>=IF(AC41="","",IF(AC41&gt;=90,"Sangat Baik",IF(AC41&gt;=80,"Baik",IF(AC41&gt;=70,"Coaching","Underperform"))))</x:v>
      </x:c>
      <x:c r="E9233" s="468" t="str">
        <x:v>Rumus sumber</x:v>
      </x:c>
      <x:c r="F9233" s="468" t="str">
        <x:v>13 September 2026 19.01 WIB</x:v>
      </x:c>
    </x:row>
    <x:row r="9234">
      <x:c r="A9234" s="468" t="str">
        <x:v>22</x:v>
      </x:c>
      <x:c r="B9234" s="468" t="str">
        <x:v>AE41</x:v>
      </x:c>
      <x:c r="C9234" s="468"/>
      <x:c r="D9234" s="468" t="str">
        <x:v>=IF(AG41="","",IF(OR(AG41="INDAH",AG41="ADDEL",AG41="AMEL",AG41="PENTIL",AG41="JIJANG"),"Admin/CS","Fotografer"))</x:v>
      </x:c>
      <x:c r="E9234" s="468" t="str">
        <x:v>Rumus sumber</x:v>
      </x:c>
      <x:c r="F9234" s="468" t="str">
        <x:v>13 September 2026 19.01 WIB</x:v>
      </x:c>
    </x:row>
    <x:row r="9235">
      <x:c r="A9235" s="468" t="str">
        <x:v>22</x:v>
      </x:c>
      <x:c r="B9235" s="468" t="str">
        <x:v>AF41</x:v>
      </x:c>
      <x:c r="C9235" s="468"/>
      <x:c r="D9235" s="468" t="str">
        <x:v>=IF(OR(AG41="",COUNT(L41:P41)&lt;5),"",1)</x:v>
      </x:c>
      <x:c r="E9235" s="468" t="str">
        <x:v>Rumus sumber</x:v>
      </x:c>
      <x:c r="F9235" s="468" t="str">
        <x:v>13 September 2026 19.01 WIB</x:v>
      </x:c>
    </x:row>
    <x:row r="9236">
      <x:c r="A9236" s="468" t="str">
        <x:v>22</x:v>
      </x:c>
      <x:c r="B9236" s="468" t="str">
        <x:v>AG41</x:v>
      </x:c>
      <x:c r="C9236" s="468"/>
      <x:c r="D9236" s="468" t="str">
        <x:v>=IFERROR(K41,"")</x:v>
      </x:c>
      <x:c r="E9236" s="468" t="str">
        <x:v>Rumus sumber</x:v>
      </x:c>
      <x:c r="F9236" s="468" t="str">
        <x:v>13 September 2026 19.01 WIB</x:v>
      </x:c>
    </x:row>
    <x:row r="9237">
      <x:c r="A9237" s="468" t="str">
        <x:v>22</x:v>
      </x:c>
      <x:c r="B9237" s="468" t="str">
        <x:v>K47</x:v>
      </x:c>
      <x:c r="C9237" s="468"/>
      <x:c r="D9237" s="468" t="str">
        <x:v>=IF(O30="","",O30)</x:v>
      </x:c>
      <x:c r="E9237" s="468" t="str">
        <x:v>Rumus sumber</x:v>
      </x:c>
      <x:c r="F9237" s="468" t="str">
        <x:v>13 September 2026 19.01 WIB</x:v>
      </x:c>
    </x:row>
    <x:row r="9238">
      <x:c r="A9238" s="468" t="str">
        <x:v>23</x:v>
      </x:c>
      <x:c r="B9238" s="468" t="str">
        <x:v>AC47</x:v>
      </x:c>
      <x:c r="C9238" s="468"/>
      <x:c r="D9238" s="468" t="str">
        <x:v>=IF(AG47="","",IF(COUNT(L47:P47)&lt;5,"",L47/5*20+M47/5*25+N47/5*25+O47/5*15+P47/5*15))</x:v>
      </x:c>
      <x:c r="E9238" s="468" t="str">
        <x:v>Rumus sumber</x:v>
      </x:c>
      <x:c r="F9238" s="468" t="str">
        <x:v>13 September 2026 19.01 WIB</x:v>
      </x:c>
    </x:row>
    <x:row r="9239">
      <x:c r="A9239" s="468" t="str">
        <x:v>23</x:v>
      </x:c>
      <x:c r="B9239" s="468" t="str">
        <x:v>AD47</x:v>
      </x:c>
      <x:c r="C9239" s="468"/>
      <x:c r="D9239" s="468" t="str">
        <x:v>=IF(AC47="","",IF(AC47&gt;=90,"Sangat Baik",IF(AC47&gt;=80,"Baik",IF(AC47&gt;=70,"Coaching","Underperform"))))</x:v>
      </x:c>
      <x:c r="E9239" s="468" t="str">
        <x:v>Rumus sumber</x:v>
      </x:c>
      <x:c r="F9239" s="468" t="str">
        <x:v>13 September 2026 19.01 WIB</x:v>
      </x:c>
    </x:row>
    <x:row r="9240">
      <x:c r="A9240" s="468" t="str">
        <x:v>23</x:v>
      </x:c>
      <x:c r="B9240" s="468" t="str">
        <x:v>AF47</x:v>
      </x:c>
      <x:c r="C9240" s="468"/>
      <x:c r="D9240" s="468" t="str">
        <x:v>=IF(OR(AG47="",COUNT(L47:P47)&lt;5),"",1)</x:v>
      </x:c>
      <x:c r="E9240" s="468" t="str">
        <x:v>Rumus sumber</x:v>
      </x:c>
      <x:c r="F9240" s="468" t="str">
        <x:v>13 September 2026 19.01 WIB</x:v>
      </x:c>
    </x:row>
    <x:row r="9241">
      <x:c r="A9241" s="468" t="str">
        <x:v>23</x:v>
      </x:c>
      <x:c r="B9241" s="468" t="str">
        <x:v>AC48</x:v>
      </x:c>
      <x:c r="C9241" s="468"/>
      <x:c r="D9241" s="468" t="str">
        <x:v>=IF(AG48="","",IF(COUNT(L48:P48)&lt;5,"",L48/5*20+M48/5*25+N48/5*25+O48/5*15+P48/5*15))</x:v>
      </x:c>
      <x:c r="E9241" s="468" t="str">
        <x:v>Rumus sumber</x:v>
      </x:c>
      <x:c r="F9241" s="468" t="str">
        <x:v>13 September 2026 19.01 WIB</x:v>
      </x:c>
    </x:row>
    <x:row r="9242">
      <x:c r="A9242" s="468" t="str">
        <x:v>23</x:v>
      </x:c>
      <x:c r="B9242" s="468" t="str">
        <x:v>AD48</x:v>
      </x:c>
      <x:c r="C9242" s="468"/>
      <x:c r="D9242" s="468" t="str">
        <x:v>=IF(AC48="","",IF(AC48&gt;=90,"Sangat Baik",IF(AC48&gt;=80,"Baik",IF(AC48&gt;=70,"Coaching","Underperform"))))</x:v>
      </x:c>
      <x:c r="E9242" s="468" t="str">
        <x:v>Rumus sumber</x:v>
      </x:c>
      <x:c r="F9242" s="468" t="str">
        <x:v>13 September 2026 19.01 WIB</x:v>
      </x:c>
    </x:row>
    <x:row r="9243">
      <x:c r="A9243" s="468" t="str">
        <x:v>23</x:v>
      </x:c>
      <x:c r="B9243" s="468" t="str">
        <x:v>AF48</x:v>
      </x:c>
      <x:c r="C9243" s="468"/>
      <x:c r="D9243" s="468" t="str">
        <x:v>=IF(OR(AG48="",COUNT(L48:P48)&lt;5),"",1)</x:v>
      </x:c>
      <x:c r="E9243" s="468" t="str">
        <x:v>Rumus sumber</x:v>
      </x:c>
      <x:c r="F9243" s="468" t="str">
        <x:v>13 September 2026 19.01 WIB</x:v>
      </x:c>
    </x:row>
    <x:row r="9244">
      <x:c r="A9244" s="468" t="str">
        <x:v>23</x:v>
      </x:c>
      <x:c r="B9244" s="468" t="str">
        <x:v>AC49</x:v>
      </x:c>
      <x:c r="C9244" s="468"/>
      <x:c r="D9244" s="468" t="str">
        <x:v>=IF(AG49="","",IF(COUNT(L49:P49)&lt;5,"",L49/5*20+M49/5*25+N49/5*25+O49/5*15+P49/5*15))</x:v>
      </x:c>
      <x:c r="E9244" s="468" t="str">
        <x:v>Rumus sumber</x:v>
      </x:c>
      <x:c r="F9244" s="468" t="str">
        <x:v>13 September 2026 19.01 WIB</x:v>
      </x:c>
    </x:row>
    <x:row r="9245">
      <x:c r="A9245" s="468" t="str">
        <x:v>23</x:v>
      </x:c>
      <x:c r="B9245" s="468" t="str">
        <x:v>AD49</x:v>
      </x:c>
      <x:c r="C9245" s="468"/>
      <x:c r="D9245" s="468" t="str">
        <x:v>=IF(AC49="","",IF(AC49&gt;=90,"Sangat Baik",IF(AC49&gt;=80,"Baik",IF(AC49&gt;=70,"Coaching","Underperform"))))</x:v>
      </x:c>
      <x:c r="E9245" s="468" t="str">
        <x:v>Rumus sumber</x:v>
      </x:c>
      <x:c r="F9245" s="468" t="str">
        <x:v>13 September 2026 19.01 WIB</x:v>
      </x:c>
    </x:row>
    <x:row r="9246">
      <x:c r="A9246" s="468" t="str">
        <x:v>23</x:v>
      </x:c>
      <x:c r="B9246" s="468" t="str">
        <x:v>AF49</x:v>
      </x:c>
      <x:c r="C9246" s="468"/>
      <x:c r="D9246" s="468" t="str">
        <x:v>=IF(OR(AG49="",COUNT(L49:P49)&lt;5),"",1)</x:v>
      </x:c>
      <x:c r="E9246" s="468" t="str">
        <x:v>Rumus sumber</x:v>
      </x:c>
      <x:c r="F9246" s="468" t="str">
        <x:v>13 September 2026 19.01 WIB</x:v>
      </x:c>
    </x:row>
    <x:row r="9247">
      <x:c r="A9247" s="468" t="str">
        <x:v>23</x:v>
      </x:c>
      <x:c r="B9247" s="468" t="str">
        <x:v>AC50</x:v>
      </x:c>
      <x:c r="C9247" s="468"/>
      <x:c r="D9247" s="468" t="str">
        <x:v>=IF(AG50="","",IF(COUNT(L50:P50)&lt;5,"",L50/5*20+M50/5*25+N50/5*25+O50/5*15+P50/5*15))</x:v>
      </x:c>
      <x:c r="E9247" s="468" t="str">
        <x:v>Rumus sumber</x:v>
      </x:c>
      <x:c r="F9247" s="468" t="str">
        <x:v>13 September 2026 19.01 WIB</x:v>
      </x:c>
    </x:row>
    <x:row r="9248">
      <x:c r="A9248" s="468" t="str">
        <x:v>23</x:v>
      </x:c>
      <x:c r="B9248" s="468" t="str">
        <x:v>AD50</x:v>
      </x:c>
      <x:c r="C9248" s="468"/>
      <x:c r="D9248" s="468" t="str">
        <x:v>=IF(AC50="","",IF(AC50&gt;=90,"Sangat Baik",IF(AC50&gt;=80,"Baik",IF(AC50&gt;=70,"Coaching","Underperform"))))</x:v>
      </x:c>
      <x:c r="E9248" s="468" t="str">
        <x:v>Rumus sumber</x:v>
      </x:c>
      <x:c r="F9248" s="468" t="str">
        <x:v>13 September 2026 19.01 WIB</x:v>
      </x:c>
    </x:row>
    <x:row r="9249">
      <x:c r="A9249" s="468" t="str">
        <x:v>23</x:v>
      </x:c>
      <x:c r="B9249" s="468" t="str">
        <x:v>AE50</x:v>
      </x:c>
      <x:c r="C9249" s="468"/>
      <x:c r="D9249" s="468" t="str">
        <x:v>=IF(AG50="","",IF(OR(AG50="INDAH",AG50="ADDEL",AG50="AMEL",AG50="PENTIL",AG50="JIJANG"),"Admin/CS","Fotografer"))</x:v>
      </x:c>
      <x:c r="E9249" s="468" t="str">
        <x:v>Rumus sumber</x:v>
      </x:c>
      <x:c r="F9249" s="468" t="str">
        <x:v>13 September 2026 19.01 WIB</x:v>
      </x:c>
    </x:row>
    <x:row r="9250">
      <x:c r="A9250" s="468" t="str">
        <x:v>23</x:v>
      </x:c>
      <x:c r="B9250" s="468" t="str">
        <x:v>AF50</x:v>
      </x:c>
      <x:c r="C9250" s="468"/>
      <x:c r="D9250" s="468" t="str">
        <x:v>=IF(OR(AG50="",COUNT(L50:P50)&lt;5),"",1)</x:v>
      </x:c>
      <x:c r="E9250" s="468" t="str">
        <x:v>Rumus sumber</x:v>
      </x:c>
      <x:c r="F9250" s="468" t="str">
        <x:v>13 September 2026 19.01 WIB</x:v>
      </x:c>
    </x:row>
    <x:row r="9251">
      <x:c r="A9251" s="468" t="str">
        <x:v>23</x:v>
      </x:c>
      <x:c r="B9251" s="468" t="str">
        <x:v>AG50</x:v>
      </x:c>
      <x:c r="C9251" s="468"/>
      <x:c r="D9251" s="468" t="str">
        <x:v>=IFERROR(K50,"")</x:v>
      </x:c>
      <x:c r="E9251" s="468" t="str">
        <x:v>Rumus sumber</x:v>
      </x:c>
      <x:c r="F9251" s="468" t="str">
        <x:v>13 September 2026 19.01 WIB</x:v>
      </x:c>
    </x:row>
    <x:row r="9252">
      <x:c r="A9252" s="468" t="str">
        <x:v>23</x:v>
      </x:c>
      <x:c r="B9252" s="468" t="str">
        <x:v>AC51</x:v>
      </x:c>
      <x:c r="C9252" s="468"/>
      <x:c r="D9252" s="468" t="str">
        <x:v>=IF(AG51="","",IF(COUNT(L51:P51)&lt;5,"",L51/5*20+M51/5*25+N51/5*25+O51/5*15+P51/5*15))</x:v>
      </x:c>
      <x:c r="E9252" s="468" t="str">
        <x:v>Rumus sumber</x:v>
      </x:c>
      <x:c r="F9252" s="468" t="str">
        <x:v>13 September 2026 19.01 WIB</x:v>
      </x:c>
    </x:row>
    <x:row r="9253">
      <x:c r="A9253" s="468" t="str">
        <x:v>23</x:v>
      </x:c>
      <x:c r="B9253" s="468" t="str">
        <x:v>AD51</x:v>
      </x:c>
      <x:c r="C9253" s="468"/>
      <x:c r="D9253" s="468" t="str">
        <x:v>=IF(AC51="","",IF(AC51&gt;=90,"Sangat Baik",IF(AC51&gt;=80,"Baik",IF(AC51&gt;=70,"Coaching","Underperform"))))</x:v>
      </x:c>
      <x:c r="E9253" s="468" t="str">
        <x:v>Rumus sumber</x:v>
      </x:c>
      <x:c r="F9253" s="468" t="str">
        <x:v>13 September 2026 19.01 WIB</x:v>
      </x:c>
    </x:row>
    <x:row r="9254">
      <x:c r="A9254" s="468" t="str">
        <x:v>23</x:v>
      </x:c>
      <x:c r="B9254" s="468" t="str">
        <x:v>AE51</x:v>
      </x:c>
      <x:c r="C9254" s="468"/>
      <x:c r="D9254" s="468" t="str">
        <x:v>=IF(AG51="","",IF(OR(AG51="INDAH",AG51="ADDEL",AG51="AMEL",AG51="PENTIL",AG51="JIJANG"),"Admin/CS","Fotografer"))</x:v>
      </x:c>
      <x:c r="E9254" s="468" t="str">
        <x:v>Rumus sumber</x:v>
      </x:c>
      <x:c r="F9254" s="468" t="str">
        <x:v>13 September 2026 19.01 WIB</x:v>
      </x:c>
    </x:row>
    <x:row r="9255">
      <x:c r="A9255" s="468" t="str">
        <x:v>23</x:v>
      </x:c>
      <x:c r="B9255" s="468" t="str">
        <x:v>AF51</x:v>
      </x:c>
      <x:c r="C9255" s="468"/>
      <x:c r="D9255" s="468" t="str">
        <x:v>=IF(OR(AG51="",COUNT(L51:P51)&lt;5),"",1)</x:v>
      </x:c>
      <x:c r="E9255" s="468" t="str">
        <x:v>Rumus sumber</x:v>
      </x:c>
      <x:c r="F9255" s="468" t="str">
        <x:v>13 September 2026 19.01 WIB</x:v>
      </x:c>
    </x:row>
    <x:row r="9256">
      <x:c r="A9256" s="468" t="str">
        <x:v>23</x:v>
      </x:c>
      <x:c r="B9256" s="468" t="str">
        <x:v>AG51</x:v>
      </x:c>
      <x:c r="C9256" s="468"/>
      <x:c r="D9256" s="468" t="str">
        <x:v>=IFERROR(K51,"")</x:v>
      </x:c>
      <x:c r="E9256" s="468" t="str">
        <x:v>Rumus sumber</x:v>
      </x:c>
      <x:c r="F9256" s="468" t="str">
        <x:v>13 September 2026 19.01 WIB</x:v>
      </x:c>
    </x:row>
    <x:row r="9257">
      <x:c r="A9257" s="468" t="str">
        <x:v>24</x:v>
      </x:c>
      <x:c r="B9257" s="468" t="str">
        <x:v>K40</x:v>
      </x:c>
      <x:c r="C9257" s="468"/>
      <x:c r="D9257" s="468" t="str">
        <x:v>=IF(O33="","",O33)</x:v>
      </x:c>
      <x:c r="E9257" s="468" t="str">
        <x:v>Rumus sumber</x:v>
      </x:c>
      <x:c r="F9257" s="468" t="str">
        <x:v>13 September 2026 19.01 WIB</x:v>
      </x:c>
    </x:row>
    <x:row r="9258">
      <x:c r="A9258" s="468" t="str">
        <x:v>24</x:v>
      </x:c>
      <x:c r="B9258" s="468" t="str">
        <x:v>AC40</x:v>
      </x:c>
      <x:c r="C9258" s="468"/>
      <x:c r="D9258" s="468" t="str">
        <x:v>=IF(AG40="","",IF(COUNT(L40:P40)&lt;5,"",L40/5*20+M40/5*25+N40/5*25+O40/5*15+P40/5*15))</x:v>
      </x:c>
      <x:c r="E9258" s="468" t="str">
        <x:v>Rumus sumber</x:v>
      </x:c>
      <x:c r="F9258" s="468" t="str">
        <x:v>13 September 2026 19.01 WIB</x:v>
      </x:c>
    </x:row>
    <x:row r="9259">
      <x:c r="A9259" s="468" t="str">
        <x:v>24</x:v>
      </x:c>
      <x:c r="B9259" s="468" t="str">
        <x:v>AD40</x:v>
      </x:c>
      <x:c r="C9259" s="468"/>
      <x:c r="D9259" s="468" t="str">
        <x:v>=IF(AC40="","",IF(AC40&gt;=90,"Sangat Baik",IF(AC40&gt;=80,"Baik",IF(AC40&gt;=70,"Coaching","Underperform"))))</x:v>
      </x:c>
      <x:c r="E9259" s="468" t="str">
        <x:v>Rumus sumber</x:v>
      </x:c>
      <x:c r="F9259" s="468" t="str">
        <x:v>13 September 2026 19.01 WIB</x:v>
      </x:c>
    </x:row>
    <x:row r="9260">
      <x:c r="A9260" s="468" t="str">
        <x:v>24</x:v>
      </x:c>
      <x:c r="B9260" s="468" t="str">
        <x:v>AE40</x:v>
      </x:c>
      <x:c r="C9260" s="468"/>
      <x:c r="D9260" s="468" t="str">
        <x:v>=IF(AG40="","",IF(OR(AG40="INDAH",AG40="ADDEL",AG40="AMEL",AG40="PENTIL",AG40="JIJANG"),"Admin/CS","Fotografer"))</x:v>
      </x:c>
      <x:c r="E9260" s="468" t="str">
        <x:v>Rumus sumber</x:v>
      </x:c>
      <x:c r="F9260" s="468" t="str">
        <x:v>13 September 2026 19.01 WIB</x:v>
      </x:c>
    </x:row>
    <x:row r="9261">
      <x:c r="A9261" s="468" t="str">
        <x:v>24</x:v>
      </x:c>
      <x:c r="B9261" s="468" t="str">
        <x:v>AF40</x:v>
      </x:c>
      <x:c r="C9261" s="468"/>
      <x:c r="D9261" s="468" t="str">
        <x:v>=IF(OR(AG40="",COUNT(L40:P40)&lt;5),"",1)</x:v>
      </x:c>
      <x:c r="E9261" s="468" t="str">
        <x:v>Rumus sumber</x:v>
      </x:c>
      <x:c r="F9261" s="468" t="str">
        <x:v>13 September 2026 19.01 WIB</x:v>
      </x:c>
    </x:row>
    <x:row r="9262">
      <x:c r="A9262" s="468" t="str">
        <x:v>24</x:v>
      </x:c>
      <x:c r="B9262" s="468" t="str">
        <x:v>AG40</x:v>
      </x:c>
      <x:c r="C9262" s="468"/>
      <x:c r="D9262" s="468" t="str">
        <x:v>=IFERROR(K40,"")</x:v>
      </x:c>
      <x:c r="E9262" s="468" t="str">
        <x:v>Rumus sumber</x:v>
      </x:c>
      <x:c r="F9262" s="468" t="str">
        <x:v>13 September 2026 19.01 WIB</x:v>
      </x:c>
    </x:row>
    <x:row r="9263">
      <x:c r="A9263" s="468" t="str">
        <x:v>24</x:v>
      </x:c>
      <x:c r="B9263" s="468" t="str">
        <x:v>K41</x:v>
      </x:c>
      <x:c r="C9263" s="468"/>
      <x:c r="D9263" s="468" t="str">
        <x:v>=IF(O34="","",O34)</x:v>
      </x:c>
      <x:c r="E9263" s="468" t="str">
        <x:v>Rumus sumber</x:v>
      </x:c>
      <x:c r="F9263" s="468" t="str">
        <x:v>13 September 2026 19.01 WIB</x:v>
      </x:c>
    </x:row>
    <x:row r="9264">
      <x:c r="A9264" s="468" t="str">
        <x:v>24</x:v>
      </x:c>
      <x:c r="B9264" s="468" t="str">
        <x:v>AC41</x:v>
      </x:c>
      <x:c r="C9264" s="468"/>
      <x:c r="D9264" s="468" t="str">
        <x:v>=IF(AG41="","",IF(COUNT(L41:P41)&lt;5,"",L41/5*20+M41/5*25+N41/5*25+O41/5*15+P41/5*15))</x:v>
      </x:c>
      <x:c r="E9264" s="468" t="str">
        <x:v>Rumus sumber</x:v>
      </x:c>
      <x:c r="F9264" s="468" t="str">
        <x:v>13 September 2026 19.01 WIB</x:v>
      </x:c>
    </x:row>
    <x:row r="9265">
      <x:c r="A9265" s="468" t="str">
        <x:v>24</x:v>
      </x:c>
      <x:c r="B9265" s="468" t="str">
        <x:v>AD41</x:v>
      </x:c>
      <x:c r="C9265" s="468"/>
      <x:c r="D9265" s="468" t="str">
        <x:v>=IF(AC41="","",IF(AC41&gt;=90,"Sangat Baik",IF(AC41&gt;=80,"Baik",IF(AC41&gt;=70,"Coaching","Underperform"))))</x:v>
      </x:c>
      <x:c r="E9265" s="468" t="str">
        <x:v>Rumus sumber</x:v>
      </x:c>
      <x:c r="F9265" s="468" t="str">
        <x:v>13 September 2026 19.01 WIB</x:v>
      </x:c>
    </x:row>
    <x:row r="9266">
      <x:c r="A9266" s="468" t="str">
        <x:v>24</x:v>
      </x:c>
      <x:c r="B9266" s="468" t="str">
        <x:v>AE41</x:v>
      </x:c>
      <x:c r="C9266" s="468"/>
      <x:c r="D9266" s="468" t="str">
        <x:v>=IF(AG41="","",IF(OR(AG41="INDAH",AG41="ADDEL",AG41="AMEL",AG41="PENTIL",AG41="JIJANG"),"Admin/CS","Fotografer"))</x:v>
      </x:c>
      <x:c r="E9266" s="468" t="str">
        <x:v>Rumus sumber</x:v>
      </x:c>
      <x:c r="F9266" s="468" t="str">
        <x:v>13 September 2026 19.01 WIB</x:v>
      </x:c>
    </x:row>
    <x:row r="9267">
      <x:c r="A9267" s="468" t="str">
        <x:v>24</x:v>
      </x:c>
      <x:c r="B9267" s="468" t="str">
        <x:v>AF41</x:v>
      </x:c>
      <x:c r="C9267" s="468"/>
      <x:c r="D9267" s="468" t="str">
        <x:v>=IF(OR(AG41="",COUNT(L41:P41)&lt;5),"",1)</x:v>
      </x:c>
      <x:c r="E9267" s="468" t="str">
        <x:v>Rumus sumber</x:v>
      </x:c>
      <x:c r="F9267" s="468" t="str">
        <x:v>13 September 2026 19.01 WIB</x:v>
      </x:c>
    </x:row>
    <x:row r="9268">
      <x:c r="A9268" s="468" t="str">
        <x:v>24</x:v>
      </x:c>
      <x:c r="B9268" s="468" t="str">
        <x:v>AG41</x:v>
      </x:c>
      <x:c r="C9268" s="468"/>
      <x:c r="D9268" s="468" t="str">
        <x:v>=IFERROR(K41,"")</x:v>
      </x:c>
      <x:c r="E9268" s="468" t="str">
        <x:v>Rumus sumber</x:v>
      </x:c>
      <x:c r="F9268" s="468" t="str">
        <x:v>13 September 2026 19.01 WIB</x:v>
      </x:c>
    </x:row>
    <x:row r="9269">
      <x:c r="A9269" s="468" t="str">
        <x:v>24</x:v>
      </x:c>
      <x:c r="B9269" s="468" t="str">
        <x:v>K42</x:v>
      </x:c>
      <x:c r="C9269" s="468"/>
      <x:c r="D9269" s="468" t="str">
        <x:v>=IF(O35="","",O35)</x:v>
      </x:c>
      <x:c r="E9269" s="468" t="str">
        <x:v>Rumus sumber</x:v>
      </x:c>
      <x:c r="F9269" s="468" t="str">
        <x:v>13 September 2026 19.01 WIB</x:v>
      </x:c>
    </x:row>
    <x:row r="9270">
      <x:c r="A9270" s="468" t="str">
        <x:v>24</x:v>
      </x:c>
      <x:c r="B9270" s="468" t="str">
        <x:v>AC42</x:v>
      </x:c>
      <x:c r="C9270" s="468"/>
      <x:c r="D9270" s="468" t="str">
        <x:v>=IF(AG42="","",IF(COUNT(L42:P42)&lt;5,"",L42/5*20+M42/5*25+N42/5*25+O42/5*15+P42/5*15))</x:v>
      </x:c>
      <x:c r="E9270" s="468" t="str">
        <x:v>Rumus sumber</x:v>
      </x:c>
      <x:c r="F9270" s="468" t="str">
        <x:v>13 September 2026 19.01 WIB</x:v>
      </x:c>
    </x:row>
    <x:row r="9271">
      <x:c r="A9271" s="468" t="str">
        <x:v>24</x:v>
      </x:c>
      <x:c r="B9271" s="468" t="str">
        <x:v>AD42</x:v>
      </x:c>
      <x:c r="C9271" s="468"/>
      <x:c r="D9271" s="468" t="str">
        <x:v>=IF(AC42="","",IF(AC42&gt;=90,"Sangat Baik",IF(AC42&gt;=80,"Baik",IF(AC42&gt;=70,"Coaching","Underperform"))))</x:v>
      </x:c>
      <x:c r="E9271" s="468" t="str">
        <x:v>Rumus sumber</x:v>
      </x:c>
      <x:c r="F9271" s="468" t="str">
        <x:v>13 September 2026 19.01 WIB</x:v>
      </x:c>
    </x:row>
    <x:row r="9272">
      <x:c r="A9272" s="468" t="str">
        <x:v>24</x:v>
      </x:c>
      <x:c r="B9272" s="468" t="str">
        <x:v>AE42</x:v>
      </x:c>
      <x:c r="C9272" s="468"/>
      <x:c r="D9272" s="468" t="str">
        <x:v>=IF(AG42="","",IF(OR(AG42="INDAH",AG42="ADDEL",AG42="AMEL",AG42="PENTIL",AG42="JIJANG"),"Admin/CS","Fotografer"))</x:v>
      </x:c>
      <x:c r="E9272" s="468" t="str">
        <x:v>Rumus sumber</x:v>
      </x:c>
      <x:c r="F9272" s="468" t="str">
        <x:v>13 September 2026 19.01 WIB</x:v>
      </x:c>
    </x:row>
    <x:row r="9273">
      <x:c r="A9273" s="468" t="str">
        <x:v>24</x:v>
      </x:c>
      <x:c r="B9273" s="468" t="str">
        <x:v>AF42</x:v>
      </x:c>
      <x:c r="C9273" s="468"/>
      <x:c r="D9273" s="468" t="str">
        <x:v>=IF(OR(AG42="",COUNT(L42:P42)&lt;5),"",1)</x:v>
      </x:c>
      <x:c r="E9273" s="468" t="str">
        <x:v>Rumus sumber</x:v>
      </x:c>
      <x:c r="F9273" s="468" t="str">
        <x:v>13 September 2026 19.01 WIB</x:v>
      </x:c>
    </x:row>
    <x:row r="9274">
      <x:c r="A9274" s="468" t="str">
        <x:v>24</x:v>
      </x:c>
      <x:c r="B9274" s="468" t="str">
        <x:v>AG42</x:v>
      </x:c>
      <x:c r="C9274" s="468"/>
      <x:c r="D9274" s="468" t="str">
        <x:v>=IFERROR(K42,"")</x:v>
      </x:c>
      <x:c r="E9274" s="468" t="str">
        <x:v>Rumus sumber</x:v>
      </x:c>
      <x:c r="F9274" s="468" t="str">
        <x:v>13 September 2026 19.01 WIB</x:v>
      </x:c>
    </x:row>
    <x:row r="9275">
      <x:c r="A9275" s="468" t="str">
        <x:v>24</x:v>
      </x:c>
      <x:c r="B9275" s="468" t="str">
        <x:v>AC43</x:v>
      </x:c>
      <x:c r="C9275" s="468"/>
      <x:c r="D9275" s="468" t="str">
        <x:v>=IF(AG43="","",IF(COUNT(L43:P43)&lt;5,"",L43/5*20+M43/5*25+N43/5*25+O43/5*15+P43/5*15))</x:v>
      </x:c>
      <x:c r="E9275" s="468" t="str">
        <x:v>Rumus sumber</x:v>
      </x:c>
      <x:c r="F9275" s="468" t="str">
        <x:v>13 September 2026 19.01 WIB</x:v>
      </x:c>
    </x:row>
    <x:row r="9276">
      <x:c r="A9276" s="468" t="str">
        <x:v>24</x:v>
      </x:c>
      <x:c r="B9276" s="468" t="str">
        <x:v>AD43</x:v>
      </x:c>
      <x:c r="C9276" s="468"/>
      <x:c r="D9276" s="468" t="str">
        <x:v>=IF(AC43="","",IF(AC43&gt;=90,"Sangat Baik",IF(AC43&gt;=80,"Baik",IF(AC43&gt;=70,"Coaching","Underperform"))))</x:v>
      </x:c>
      <x:c r="E9276" s="468" t="str">
        <x:v>Rumus sumber</x:v>
      </x:c>
      <x:c r="F9276" s="468" t="str">
        <x:v>13 September 2026 19.01 WIB</x:v>
      </x:c>
    </x:row>
    <x:row r="9277">
      <x:c r="A9277" s="468" t="str">
        <x:v>24</x:v>
      </x:c>
      <x:c r="B9277" s="468" t="str">
        <x:v>AE43</x:v>
      </x:c>
      <x:c r="C9277" s="468"/>
      <x:c r="D9277" s="468" t="str">
        <x:v>=IF(AG43="","",IF(OR(AG43="INDAH",AG43="ADDEL",AG43="AMEL",AG43="PENTIL",AG43="JIJANG"),"Admin/CS","Fotografer"))</x:v>
      </x:c>
      <x:c r="E9277" s="468" t="str">
        <x:v>Rumus sumber</x:v>
      </x:c>
      <x:c r="F9277" s="468" t="str">
        <x:v>13 September 2026 19.01 WIB</x:v>
      </x:c>
    </x:row>
    <x:row r="9278">
      <x:c r="A9278" s="468" t="str">
        <x:v>24</x:v>
      </x:c>
      <x:c r="B9278" s="468" t="str">
        <x:v>AF43</x:v>
      </x:c>
      <x:c r="C9278" s="468"/>
      <x:c r="D9278" s="468" t="str">
        <x:v>=IF(OR(AG43="",COUNT(L43:P43)&lt;5),"",1)</x:v>
      </x:c>
      <x:c r="E9278" s="468" t="str">
        <x:v>Rumus sumber</x:v>
      </x:c>
      <x:c r="F9278" s="468" t="str">
        <x:v>13 September 2026 19.01 WIB</x:v>
      </x:c>
    </x:row>
    <x:row r="9279">
      <x:c r="A9279" s="468" t="str">
        <x:v>24</x:v>
      </x:c>
      <x:c r="B9279" s="468" t="str">
        <x:v>AG43</x:v>
      </x:c>
      <x:c r="C9279" s="468"/>
      <x:c r="D9279" s="468" t="str">
        <x:v>=IFERROR(K43,"")</x:v>
      </x:c>
      <x:c r="E9279" s="468" t="str">
        <x:v>Rumus sumber</x:v>
      </x:c>
      <x:c r="F9279" s="468" t="str">
        <x:v>13 September 2026 19.01 WIB</x:v>
      </x:c>
    </x:row>
    <x:row r="9280">
      <x:c r="A9280" s="468" t="str">
        <x:v>24</x:v>
      </x:c>
      <x:c r="B9280" s="468" t="str">
        <x:v>AC44</x:v>
      </x:c>
      <x:c r="C9280" s="468"/>
      <x:c r="D9280" s="468" t="str">
        <x:v>=IF(AG44="","",IF(COUNT(L44:P44)&lt;5,"",L44/5*20+M44/5*25+N44/5*25+O44/5*15+P44/5*15))</x:v>
      </x:c>
      <x:c r="E9280" s="468" t="str">
        <x:v>Rumus sumber</x:v>
      </x:c>
      <x:c r="F9280" s="468" t="str">
        <x:v>13 September 2026 19.01 WIB</x:v>
      </x:c>
    </x:row>
    <x:row r="9281">
      <x:c r="A9281" s="468" t="str">
        <x:v>24</x:v>
      </x:c>
      <x:c r="B9281" s="468" t="str">
        <x:v>AD44</x:v>
      </x:c>
      <x:c r="C9281" s="468"/>
      <x:c r="D9281" s="468" t="str">
        <x:v>=IF(AC44="","",IF(AC44&gt;=90,"Sangat Baik",IF(AC44&gt;=80,"Baik",IF(AC44&gt;=70,"Coaching","Underperform"))))</x:v>
      </x:c>
      <x:c r="E9281" s="468" t="str">
        <x:v>Rumus sumber</x:v>
      </x:c>
      <x:c r="F9281" s="468" t="str">
        <x:v>13 September 2026 19.01 WIB</x:v>
      </x:c>
    </x:row>
    <x:row r="9282">
      <x:c r="A9282" s="468" t="str">
        <x:v>24</x:v>
      </x:c>
      <x:c r="B9282" s="468" t="str">
        <x:v>AE44</x:v>
      </x:c>
      <x:c r="C9282" s="468"/>
      <x:c r="D9282" s="468" t="str">
        <x:v>=IF(AG44="","",IF(OR(AG44="INDAH",AG44="ADDEL",AG44="AMEL",AG44="PENTIL",AG44="JIJANG"),"Admin/CS","Fotografer"))</x:v>
      </x:c>
      <x:c r="E9282" s="468" t="str">
        <x:v>Rumus sumber</x:v>
      </x:c>
      <x:c r="F9282" s="468" t="str">
        <x:v>13 September 2026 19.01 WIB</x:v>
      </x:c>
    </x:row>
    <x:row r="9283">
      <x:c r="A9283" s="468" t="str">
        <x:v>24</x:v>
      </x:c>
      <x:c r="B9283" s="468" t="str">
        <x:v>AF44</x:v>
      </x:c>
      <x:c r="C9283" s="468"/>
      <x:c r="D9283" s="468" t="str">
        <x:v>=IF(OR(AG44="",COUNT(L44:P44)&lt;5),"",1)</x:v>
      </x:c>
      <x:c r="E9283" s="468" t="str">
        <x:v>Rumus sumber</x:v>
      </x:c>
      <x:c r="F9283" s="468" t="str">
        <x:v>13 September 2026 19.01 WIB</x:v>
      </x:c>
    </x:row>
    <x:row r="9284">
      <x:c r="A9284" s="468" t="str">
        <x:v>24</x:v>
      </x:c>
      <x:c r="B9284" s="468" t="str">
        <x:v>AG44</x:v>
      </x:c>
      <x:c r="C9284" s="468"/>
      <x:c r="D9284" s="468" t="str">
        <x:v>=IFERROR(K44,"")</x:v>
      </x:c>
      <x:c r="E9284" s="468" t="str">
        <x:v>Rumus sumber</x:v>
      </x:c>
      <x:c r="F9284" s="468" t="str">
        <x:v>13 September 2026 19.01 WIB</x:v>
      </x:c>
    </x:row>
    <x:row r="9285">
      <x:c r="A9285" s="468" t="str">
        <x:v>24</x:v>
      </x:c>
      <x:c r="B9285" s="468" t="str">
        <x:v>K50</x:v>
      </x:c>
      <x:c r="C9285" s="468"/>
      <x:c r="D9285" s="468" t="str">
        <x:v>=IF(O33="","",O33)</x:v>
      </x:c>
      <x:c r="E9285" s="468" t="str">
        <x:v>Rumus sumber</x:v>
      </x:c>
      <x:c r="F9285" s="468" t="str">
        <x:v>13 September 2026 19.01 WIB</x:v>
      </x:c>
    </x:row>
    <x:row r="9286">
      <x:c r="A9286" s="468" t="str">
        <x:v>25</x:v>
      </x:c>
      <x:c r="B9286" s="468" t="str">
        <x:v>K34</x:v>
      </x:c>
      <x:c r="C9286" s="468"/>
      <x:c r="D9286" s="468" t="str">
        <x:v>=IF(O27="","",O27)</x:v>
      </x:c>
      <x:c r="E9286" s="468" t="str">
        <x:v>Rumus sumber</x:v>
      </x:c>
      <x:c r="F9286" s="468" t="str">
        <x:v>13 September 2026 19.01 WIB</x:v>
      </x:c>
    </x:row>
    <x:row r="9287">
      <x:c r="A9287" s="468" t="str">
        <x:v>25</x:v>
      </x:c>
      <x:c r="B9287" s="468" t="str">
        <x:v>AC34</x:v>
      </x:c>
      <x:c r="C9287" s="468"/>
      <x:c r="D9287" s="468" t="str">
        <x:v>=IF(AG34="","",IF(COUNT(L34:P34)&lt;5,"",L34/5*20+M34/5*25+N34/5*25+O34/5*15+P34/5*15))</x:v>
      </x:c>
      <x:c r="E9287" s="468" t="str">
        <x:v>Rumus sumber</x:v>
      </x:c>
      <x:c r="F9287" s="468" t="str">
        <x:v>13 September 2026 19.01 WIB</x:v>
      </x:c>
    </x:row>
    <x:row r="9288">
      <x:c r="A9288" s="468" t="str">
        <x:v>25</x:v>
      </x:c>
      <x:c r="B9288" s="468" t="str">
        <x:v>AD34</x:v>
      </x:c>
      <x:c r="C9288" s="468"/>
      <x:c r="D9288" s="468" t="str">
        <x:v>=IF(AC34="","",IF(AC34&gt;=90,"Sangat Baik",IF(AC34&gt;=80,"Baik",IF(AC34&gt;=70,"Coaching","Underperform"))))</x:v>
      </x:c>
      <x:c r="E9288" s="468" t="str">
        <x:v>Rumus sumber</x:v>
      </x:c>
      <x:c r="F9288" s="468" t="str">
        <x:v>13 September 2026 19.01 WIB</x:v>
      </x:c>
    </x:row>
    <x:row r="9289">
      <x:c r="A9289" s="468" t="str">
        <x:v>25</x:v>
      </x:c>
      <x:c r="B9289" s="468" t="str">
        <x:v>AE34</x:v>
      </x:c>
      <x:c r="C9289" s="468"/>
      <x:c r="D9289" s="468" t="str">
        <x:v>=IF(AG34="","",IF(OR(AG34="INDAH",AG34="ADDEL",AG34="AMEL",AG34="PENTIL",AG34="JIJANG"),"Admin/CS","Fotografer"))</x:v>
      </x:c>
      <x:c r="E9289" s="468" t="str">
        <x:v>Rumus sumber</x:v>
      </x:c>
      <x:c r="F9289" s="468" t="str">
        <x:v>13 September 2026 19.01 WIB</x:v>
      </x:c>
    </x:row>
    <x:row r="9290">
      <x:c r="A9290" s="468" t="str">
        <x:v>25</x:v>
      </x:c>
      <x:c r="B9290" s="468" t="str">
        <x:v>AF34</x:v>
      </x:c>
      <x:c r="C9290" s="468"/>
      <x:c r="D9290" s="468" t="str">
        <x:v>=IF(OR(AG34="",COUNT(L34:P34)&lt;5),"",1)</x:v>
      </x:c>
      <x:c r="E9290" s="468" t="str">
        <x:v>Rumus sumber</x:v>
      </x:c>
      <x:c r="F9290" s="468" t="str">
        <x:v>13 September 2026 19.01 WIB</x:v>
      </x:c>
    </x:row>
    <x:row r="9291">
      <x:c r="A9291" s="468" t="str">
        <x:v>25</x:v>
      </x:c>
      <x:c r="B9291" s="468" t="str">
        <x:v>AG34</x:v>
      </x:c>
      <x:c r="C9291" s="468"/>
      <x:c r="D9291" s="468" t="str">
        <x:v>=IFERROR(K34,"")</x:v>
      </x:c>
      <x:c r="E9291" s="468" t="str">
        <x:v>Rumus sumber</x:v>
      </x:c>
      <x:c r="F9291" s="468" t="str">
        <x:v>13 September 2026 19.01 WIB</x:v>
      </x:c>
    </x:row>
    <x:row r="9292">
      <x:c r="A9292" s="468" t="str">
        <x:v>25</x:v>
      </x:c>
      <x:c r="B9292" s="468" t="str">
        <x:v>K35</x:v>
      </x:c>
      <x:c r="C9292" s="468"/>
      <x:c r="D9292" s="468" t="str">
        <x:v>=IF(O28="","",O28)</x:v>
      </x:c>
      <x:c r="E9292" s="468" t="str">
        <x:v>Rumus sumber</x:v>
      </x:c>
      <x:c r="F9292" s="468" t="str">
        <x:v>13 September 2026 19.01 WIB</x:v>
      </x:c>
    </x:row>
    <x:row r="9293">
      <x:c r="A9293" s="468" t="str">
        <x:v>25</x:v>
      </x:c>
      <x:c r="B9293" s="468" t="str">
        <x:v>AC35</x:v>
      </x:c>
      <x:c r="C9293" s="468"/>
      <x:c r="D9293" s="468" t="str">
        <x:v>=IF(AG35="","",IF(COUNT(L35:P35)&lt;5,"",L35/5*20+M35/5*25+N35/5*25+O35/5*15+P35/5*15))</x:v>
      </x:c>
      <x:c r="E9293" s="468" t="str">
        <x:v>Rumus sumber</x:v>
      </x:c>
      <x:c r="F9293" s="468" t="str">
        <x:v>13 September 2026 19.01 WIB</x:v>
      </x:c>
    </x:row>
    <x:row r="9294">
      <x:c r="A9294" s="468" t="str">
        <x:v>25</x:v>
      </x:c>
      <x:c r="B9294" s="468" t="str">
        <x:v>AD35</x:v>
      </x:c>
      <x:c r="C9294" s="468"/>
      <x:c r="D9294" s="468" t="str">
        <x:v>=IF(AC35="","",IF(AC35&gt;=90,"Sangat Baik",IF(AC35&gt;=80,"Baik",IF(AC35&gt;=70,"Coaching","Underperform"))))</x:v>
      </x:c>
      <x:c r="E9294" s="468" t="str">
        <x:v>Rumus sumber</x:v>
      </x:c>
      <x:c r="F9294" s="468" t="str">
        <x:v>13 September 2026 19.01 WIB</x:v>
      </x:c>
    </x:row>
    <x:row r="9295">
      <x:c r="A9295" s="468" t="str">
        <x:v>25</x:v>
      </x:c>
      <x:c r="B9295" s="468" t="str">
        <x:v>AE35</x:v>
      </x:c>
      <x:c r="C9295" s="468"/>
      <x:c r="D9295" s="468" t="str">
        <x:v>=IF(AG35="","",IF(OR(AG35="INDAH",AG35="ADDEL",AG35="AMEL",AG35="PENTIL",AG35="JIJANG"),"Admin/CS","Fotografer"))</x:v>
      </x:c>
      <x:c r="E9295" s="468" t="str">
        <x:v>Rumus sumber</x:v>
      </x:c>
      <x:c r="F9295" s="468" t="str">
        <x:v>13 September 2026 19.01 WIB</x:v>
      </x:c>
    </x:row>
    <x:row r="9296">
      <x:c r="A9296" s="468" t="str">
        <x:v>25</x:v>
      </x:c>
      <x:c r="B9296" s="468" t="str">
        <x:v>AF35</x:v>
      </x:c>
      <x:c r="C9296" s="468"/>
      <x:c r="D9296" s="468" t="str">
        <x:v>=IF(OR(AG35="",COUNT(L35:P35)&lt;5),"",1)</x:v>
      </x:c>
      <x:c r="E9296" s="468" t="str">
        <x:v>Rumus sumber</x:v>
      </x:c>
      <x:c r="F9296" s="468" t="str">
        <x:v>13 September 2026 19.01 WIB</x:v>
      </x:c>
    </x:row>
    <x:row r="9297">
      <x:c r="A9297" s="468" t="str">
        <x:v>25</x:v>
      </x:c>
      <x:c r="B9297" s="468" t="str">
        <x:v>AG35</x:v>
      </x:c>
      <x:c r="C9297" s="468"/>
      <x:c r="D9297" s="468" t="str">
        <x:v>=IFERROR(K35,"")</x:v>
      </x:c>
      <x:c r="E9297" s="468" t="str">
        <x:v>Rumus sumber</x:v>
      </x:c>
      <x:c r="F9297" s="468" t="str">
        <x:v>13 September 2026 19.01 WIB</x:v>
      </x:c>
    </x:row>
    <x:row r="9298">
      <x:c r="A9298" s="468" t="str">
        <x:v>25</x:v>
      </x:c>
      <x:c r="B9298" s="468" t="str">
        <x:v>K36</x:v>
      </x:c>
      <x:c r="C9298" s="468"/>
      <x:c r="D9298" s="468" t="str">
        <x:v>=IF(O29="","",O29)</x:v>
      </x:c>
      <x:c r="E9298" s="468" t="str">
        <x:v>Rumus sumber</x:v>
      </x:c>
      <x:c r="F9298" s="468" t="str">
        <x:v>13 September 2026 19.01 WIB</x:v>
      </x:c>
    </x:row>
    <x:row r="9299">
      <x:c r="A9299" s="468" t="str">
        <x:v>25</x:v>
      </x:c>
      <x:c r="B9299" s="468" t="str">
        <x:v>AC36</x:v>
      </x:c>
      <x:c r="C9299" s="468"/>
      <x:c r="D9299" s="468" t="str">
        <x:v>=IF(AG36="","",IF(COUNT(L36:P36)&lt;5,"",L36/5*20+M36/5*25+N36/5*25+O36/5*15+P36/5*15))</x:v>
      </x:c>
      <x:c r="E9299" s="468" t="str">
        <x:v>Rumus sumber</x:v>
      </x:c>
      <x:c r="F9299" s="468" t="str">
        <x:v>13 September 2026 19.01 WIB</x:v>
      </x:c>
    </x:row>
    <x:row r="9300">
      <x:c r="A9300" s="468" t="str">
        <x:v>25</x:v>
      </x:c>
      <x:c r="B9300" s="468" t="str">
        <x:v>AD36</x:v>
      </x:c>
      <x:c r="C9300" s="468"/>
      <x:c r="D9300" s="468" t="str">
        <x:v>=IF(AC36="","",IF(AC36&gt;=90,"Sangat Baik",IF(AC36&gt;=80,"Baik",IF(AC36&gt;=70,"Coaching","Underperform"))))</x:v>
      </x:c>
      <x:c r="E9300" s="468" t="str">
        <x:v>Rumus sumber</x:v>
      </x:c>
      <x:c r="F9300" s="468" t="str">
        <x:v>13 September 2026 19.01 WIB</x:v>
      </x:c>
    </x:row>
    <x:row r="9301">
      <x:c r="A9301" s="468" t="str">
        <x:v>25</x:v>
      </x:c>
      <x:c r="B9301" s="468" t="str">
        <x:v>AE36</x:v>
      </x:c>
      <x:c r="C9301" s="468"/>
      <x:c r="D9301" s="468" t="str">
        <x:v>=IF(AG36="","",IF(OR(AG36="INDAH",AG36="ADDEL",AG36="AMEL",AG36="PENTIL",AG36="JIJANG"),"Admin/CS","Fotografer"))</x:v>
      </x:c>
      <x:c r="E9301" s="468" t="str">
        <x:v>Rumus sumber</x:v>
      </x:c>
      <x:c r="F9301" s="468" t="str">
        <x:v>13 September 2026 19.01 WIB</x:v>
      </x:c>
    </x:row>
    <x:row r="9302">
      <x:c r="A9302" s="468" t="str">
        <x:v>25</x:v>
      </x:c>
      <x:c r="B9302" s="468" t="str">
        <x:v>AF36</x:v>
      </x:c>
      <x:c r="C9302" s="468"/>
      <x:c r="D9302" s="468" t="str">
        <x:v>=IF(OR(AG36="",COUNT(L36:P36)&lt;5),"",1)</x:v>
      </x:c>
      <x:c r="E9302" s="468" t="str">
        <x:v>Rumus sumber</x:v>
      </x:c>
      <x:c r="F9302" s="468" t="str">
        <x:v>13 September 2026 19.01 WIB</x:v>
      </x:c>
    </x:row>
    <x:row r="9303">
      <x:c r="A9303" s="468" t="str">
        <x:v>25</x:v>
      </x:c>
      <x:c r="B9303" s="468" t="str">
        <x:v>AG36</x:v>
      </x:c>
      <x:c r="C9303" s="468"/>
      <x:c r="D9303" s="468" t="str">
        <x:v>=IFERROR(K36,"")</x:v>
      </x:c>
      <x:c r="E9303" s="468" t="str">
        <x:v>Rumus sumber</x:v>
      </x:c>
      <x:c r="F9303" s="468" t="str">
        <x:v>13 September 2026 19.01 WIB</x:v>
      </x:c>
    </x:row>
    <x:row r="9304">
      <x:c r="A9304" s="468" t="str">
        <x:v>25</x:v>
      </x:c>
      <x:c r="B9304" s="468" t="str">
        <x:v>AC37</x:v>
      </x:c>
      <x:c r="C9304" s="468"/>
      <x:c r="D9304" s="468" t="str">
        <x:v>=IF(AG37="","",IF(COUNT(L37:P37)&lt;5,"",L37/5*20+M37/5*25+N37/5*25+O37/5*15+P37/5*15))</x:v>
      </x:c>
      <x:c r="E9304" s="468" t="str">
        <x:v>Rumus sumber</x:v>
      </x:c>
      <x:c r="F9304" s="468" t="str">
        <x:v>13 September 2026 19.01 WIB</x:v>
      </x:c>
    </x:row>
    <x:row r="9305">
      <x:c r="A9305" s="468" t="str">
        <x:v>25</x:v>
      </x:c>
      <x:c r="B9305" s="468" t="str">
        <x:v>AD37</x:v>
      </x:c>
      <x:c r="C9305" s="468"/>
      <x:c r="D9305" s="468" t="str">
        <x:v>=IF(AC37="","",IF(AC37&gt;=90,"Sangat Baik",IF(AC37&gt;=80,"Baik",IF(AC37&gt;=70,"Coaching","Underperform"))))</x:v>
      </x:c>
      <x:c r="E9305" s="468" t="str">
        <x:v>Rumus sumber</x:v>
      </x:c>
      <x:c r="F9305" s="468" t="str">
        <x:v>13 September 2026 19.01 WIB</x:v>
      </x:c>
    </x:row>
    <x:row r="9306">
      <x:c r="A9306" s="468" t="str">
        <x:v>25</x:v>
      </x:c>
      <x:c r="B9306" s="468" t="str">
        <x:v>AE37</x:v>
      </x:c>
      <x:c r="C9306" s="468"/>
      <x:c r="D9306" s="468" t="str">
        <x:v>=IF(AG37="","",IF(OR(AG37="INDAH",AG37="ADDEL",AG37="AMEL",AG37="PENTIL",AG37="JIJANG"),"Admin/CS","Fotografer"))</x:v>
      </x:c>
      <x:c r="E9306" s="468" t="str">
        <x:v>Rumus sumber</x:v>
      </x:c>
      <x:c r="F9306" s="468" t="str">
        <x:v>13 September 2026 19.01 WIB</x:v>
      </x:c>
    </x:row>
    <x:row r="9307">
      <x:c r="A9307" s="468" t="str">
        <x:v>25</x:v>
      </x:c>
      <x:c r="B9307" s="468" t="str">
        <x:v>AF37</x:v>
      </x:c>
      <x:c r="C9307" s="468"/>
      <x:c r="D9307" s="468" t="str">
        <x:v>=IF(OR(AG37="",COUNT(L37:P37)&lt;5),"",1)</x:v>
      </x:c>
      <x:c r="E9307" s="468" t="str">
        <x:v>Rumus sumber</x:v>
      </x:c>
      <x:c r="F9307" s="468" t="str">
        <x:v>13 September 2026 19.01 WIB</x:v>
      </x:c>
    </x:row>
    <x:row r="9308">
      <x:c r="A9308" s="468" t="str">
        <x:v>25</x:v>
      </x:c>
      <x:c r="B9308" s="468" t="str">
        <x:v>AG37</x:v>
      </x:c>
      <x:c r="C9308" s="468"/>
      <x:c r="D9308" s="468" t="str">
        <x:v>=IFERROR(K37,"")</x:v>
      </x:c>
      <x:c r="E9308" s="468" t="str">
        <x:v>Rumus sumber</x:v>
      </x:c>
      <x:c r="F9308" s="468" t="str">
        <x:v>13 September 2026 19.01 WIB</x:v>
      </x:c>
    </x:row>
    <x:row r="9309">
      <x:c r="A9309" s="468" t="str">
        <x:v>25</x:v>
      </x:c>
      <x:c r="B9309" s="468" t="str">
        <x:v>AC38</x:v>
      </x:c>
      <x:c r="C9309" s="468"/>
      <x:c r="D9309" s="468" t="str">
        <x:v>=IF(AG38="","",IF(COUNT(L38:P38)&lt;5,"",L38/5*20+M38/5*25+N38/5*25+O38/5*15+P38/5*15))</x:v>
      </x:c>
      <x:c r="E9309" s="468" t="str">
        <x:v>Rumus sumber</x:v>
      </x:c>
      <x:c r="F9309" s="468" t="str">
        <x:v>13 September 2026 19.01 WIB</x:v>
      </x:c>
    </x:row>
    <x:row r="9310">
      <x:c r="A9310" s="468" t="str">
        <x:v>25</x:v>
      </x:c>
      <x:c r="B9310" s="468" t="str">
        <x:v>AD38</x:v>
      </x:c>
      <x:c r="C9310" s="468"/>
      <x:c r="D9310" s="468" t="str">
        <x:v>=IF(AC38="","",IF(AC38&gt;=90,"Sangat Baik",IF(AC38&gt;=80,"Baik",IF(AC38&gt;=70,"Coaching","Underperform"))))</x:v>
      </x:c>
      <x:c r="E9310" s="468" t="str">
        <x:v>Rumus sumber</x:v>
      </x:c>
      <x:c r="F9310" s="468" t="str">
        <x:v>13 September 2026 19.01 WIB</x:v>
      </x:c>
    </x:row>
    <x:row r="9311">
      <x:c r="A9311" s="468" t="str">
        <x:v>25</x:v>
      </x:c>
      <x:c r="B9311" s="468" t="str">
        <x:v>AE38</x:v>
      </x:c>
      <x:c r="C9311" s="468"/>
      <x:c r="D9311" s="468" t="str">
        <x:v>=IF(AG38="","",IF(OR(AG38="INDAH",AG38="ADDEL",AG38="AMEL",AG38="PENTIL",AG38="JIJANG"),"Admin/CS","Fotografer"))</x:v>
      </x:c>
      <x:c r="E9311" s="468" t="str">
        <x:v>Rumus sumber</x:v>
      </x:c>
      <x:c r="F9311" s="468" t="str">
        <x:v>13 September 2026 19.01 WIB</x:v>
      </x:c>
    </x:row>
    <x:row r="9312">
      <x:c r="A9312" s="468" t="str">
        <x:v>25</x:v>
      </x:c>
      <x:c r="B9312" s="468" t="str">
        <x:v>AF38</x:v>
      </x:c>
      <x:c r="C9312" s="468"/>
      <x:c r="D9312" s="468" t="str">
        <x:v>=IF(OR(AG38="",COUNT(L38:P38)&lt;5),"",1)</x:v>
      </x:c>
      <x:c r="E9312" s="468" t="str">
        <x:v>Rumus sumber</x:v>
      </x:c>
      <x:c r="F9312" s="468" t="str">
        <x:v>13 September 2026 19.01 WIB</x:v>
      </x:c>
    </x:row>
    <x:row r="9313">
      <x:c r="A9313" s="468" t="str">
        <x:v>25</x:v>
      </x:c>
      <x:c r="B9313" s="468" t="str">
        <x:v>AG38</x:v>
      </x:c>
      <x:c r="C9313" s="468"/>
      <x:c r="D9313" s="468" t="str">
        <x:v>=IFERROR(K38,"")</x:v>
      </x:c>
      <x:c r="E9313" s="468" t="str">
        <x:v>Rumus sumber</x:v>
      </x:c>
      <x:c r="F9313" s="468" t="str">
        <x:v>13 September 2026 19.01 WIB</x:v>
      </x:c>
    </x:row>
    <x:row r="9314">
      <x:c r="A9314" s="468" t="str">
        <x:v>25</x:v>
      </x:c>
      <x:c r="B9314" s="468" t="str">
        <x:v>K44</x:v>
      </x:c>
      <x:c r="C9314" s="468"/>
      <x:c r="D9314" s="468" t="str">
        <x:v>=IF(O27="","",O27)</x:v>
      </x:c>
      <x:c r="E9314" s="468" t="str">
        <x:v>Rumus sumber</x:v>
      </x:c>
      <x:c r="F9314" s="468" t="str">
        <x:v>13 September 2026 19.01 WIB</x:v>
      </x:c>
    </x:row>
    <x:row r="9315">
      <x:c r="A9315" s="468" t="str">
        <x:v>26</x:v>
      </x:c>
      <x:c r="B9315" s="468" t="str">
        <x:v>K38</x:v>
      </x:c>
      <x:c r="C9315" s="468"/>
      <x:c r="D9315" s="468" t="str">
        <x:v>=IF(O31="","",O31)</x:v>
      </x:c>
      <x:c r="E9315" s="468" t="str">
        <x:v>Rumus sumber</x:v>
      </x:c>
      <x:c r="F9315" s="468" t="str">
        <x:v>13 September 2026 19.01 WIB</x:v>
      </x:c>
    </x:row>
    <x:row r="9316">
      <x:c r="A9316" s="468" t="str">
        <x:v>26</x:v>
      </x:c>
      <x:c r="B9316" s="468" t="str">
        <x:v>AC38</x:v>
      </x:c>
      <x:c r="C9316" s="468"/>
      <x:c r="D9316" s="468" t="str">
        <x:v>=IF(AG38="","",IF(COUNT(L38:P38)&lt;5,"",L38/5*20+M38/5*25+N38/5*25+O38/5*15+P38/5*15))</x:v>
      </x:c>
      <x:c r="E9316" s="468" t="str">
        <x:v>Rumus sumber</x:v>
      </x:c>
      <x:c r="F9316" s="468" t="str">
        <x:v>13 September 2026 19.01 WIB</x:v>
      </x:c>
    </x:row>
    <x:row r="9317">
      <x:c r="A9317" s="468" t="str">
        <x:v>26</x:v>
      </x:c>
      <x:c r="B9317" s="468" t="str">
        <x:v>AD38</x:v>
      </x:c>
      <x:c r="C9317" s="468"/>
      <x:c r="D9317" s="468" t="str">
        <x:v>=IF(AC38="","",IF(AC38&gt;=90,"Sangat Baik",IF(AC38&gt;=80,"Baik",IF(AC38&gt;=70,"Coaching","Underperform"))))</x:v>
      </x:c>
      <x:c r="E9317" s="468" t="str">
        <x:v>Rumus sumber</x:v>
      </x:c>
      <x:c r="F9317" s="468" t="str">
        <x:v>13 September 2026 19.01 WIB</x:v>
      </x:c>
    </x:row>
    <x:row r="9318">
      <x:c r="A9318" s="468" t="str">
        <x:v>26</x:v>
      </x:c>
      <x:c r="B9318" s="468" t="str">
        <x:v>AE38</x:v>
      </x:c>
      <x:c r="C9318" s="468"/>
      <x:c r="D9318" s="468" t="str">
        <x:v>=IF(AG38="","",IF(OR(AG38="INDAH",AG38="ADDEL",AG38="AMEL",AG38="PENTIL",AG38="JIJANG"),"Admin/CS","Fotografer"))</x:v>
      </x:c>
      <x:c r="E9318" s="468" t="str">
        <x:v>Rumus sumber</x:v>
      </x:c>
      <x:c r="F9318" s="468" t="str">
        <x:v>13 September 2026 19.01 WIB</x:v>
      </x:c>
    </x:row>
    <x:row r="9319">
      <x:c r="A9319" s="468" t="str">
        <x:v>26</x:v>
      </x:c>
      <x:c r="B9319" s="468" t="str">
        <x:v>AF38</x:v>
      </x:c>
      <x:c r="C9319" s="468"/>
      <x:c r="D9319" s="468" t="str">
        <x:v>=IF(OR(AG38="",COUNT(L38:P38)&lt;5),"",1)</x:v>
      </x:c>
      <x:c r="E9319" s="468" t="str">
        <x:v>Rumus sumber</x:v>
      </x:c>
      <x:c r="F9319" s="468" t="str">
        <x:v>13 September 2026 19.01 WIB</x:v>
      </x:c>
    </x:row>
    <x:row r="9320">
      <x:c r="A9320" s="468" t="str">
        <x:v>26</x:v>
      </x:c>
      <x:c r="B9320" s="468" t="str">
        <x:v>AG38</x:v>
      </x:c>
      <x:c r="C9320" s="468"/>
      <x:c r="D9320" s="468" t="str">
        <x:v>=IFERROR(K38,"")</x:v>
      </x:c>
      <x:c r="E9320" s="468" t="str">
        <x:v>Rumus sumber</x:v>
      </x:c>
      <x:c r="F9320" s="468" t="str">
        <x:v>13 September 2026 19.01 WIB</x:v>
      </x:c>
    </x:row>
    <x:row r="9321">
      <x:c r="A9321" s="468" t="str">
        <x:v>26</x:v>
      </x:c>
      <x:c r="B9321" s="468" t="str">
        <x:v>K39</x:v>
      </x:c>
      <x:c r="C9321" s="468"/>
      <x:c r="D9321" s="468" t="str">
        <x:v>=IF(O32="","",O32)</x:v>
      </x:c>
      <x:c r="E9321" s="468" t="str">
        <x:v>Rumus sumber</x:v>
      </x:c>
      <x:c r="F9321" s="468" t="str">
        <x:v>13 September 2026 19.01 WIB</x:v>
      </x:c>
    </x:row>
    <x:row r="9322">
      <x:c r="A9322" s="468" t="str">
        <x:v>26</x:v>
      </x:c>
      <x:c r="B9322" s="468" t="str">
        <x:v>AC39</x:v>
      </x:c>
      <x:c r="C9322" s="468"/>
      <x:c r="D9322" s="468" t="str">
        <x:v>=IF(AG39="","",IF(COUNT(L39:P39)&lt;5,"",L39/5*20+M39/5*25+N39/5*25+O39/5*15+P39/5*15))</x:v>
      </x:c>
      <x:c r="E9322" s="468" t="str">
        <x:v>Rumus sumber</x:v>
      </x:c>
      <x:c r="F9322" s="468" t="str">
        <x:v>13 September 2026 19.01 WIB</x:v>
      </x:c>
    </x:row>
    <x:row r="9323">
      <x:c r="A9323" s="468" t="str">
        <x:v>26</x:v>
      </x:c>
      <x:c r="B9323" s="468" t="str">
        <x:v>AD39</x:v>
      </x:c>
      <x:c r="C9323" s="468"/>
      <x:c r="D9323" s="468" t="str">
        <x:v>=IF(AC39="","",IF(AC39&gt;=90,"Sangat Baik",IF(AC39&gt;=80,"Baik",IF(AC39&gt;=70,"Coaching","Underperform"))))</x:v>
      </x:c>
      <x:c r="E9323" s="468" t="str">
        <x:v>Rumus sumber</x:v>
      </x:c>
      <x:c r="F9323" s="468" t="str">
        <x:v>13 September 2026 19.01 WIB</x:v>
      </x:c>
    </x:row>
    <x:row r="9324">
      <x:c r="A9324" s="468" t="str">
        <x:v>26</x:v>
      </x:c>
      <x:c r="B9324" s="468" t="str">
        <x:v>AE39</x:v>
      </x:c>
      <x:c r="C9324" s="468"/>
      <x:c r="D9324" s="468" t="str">
        <x:v>=IF(AG39="","",IF(OR(AG39="INDAH",AG39="ADDEL",AG39="AMEL",AG39="PENTIL",AG39="JIJANG"),"Admin/CS","Fotografer"))</x:v>
      </x:c>
      <x:c r="E9324" s="468" t="str">
        <x:v>Rumus sumber</x:v>
      </x:c>
      <x:c r="F9324" s="468" t="str">
        <x:v>13 September 2026 19.01 WIB</x:v>
      </x:c>
    </x:row>
    <x:row r="9325">
      <x:c r="A9325" s="468" t="str">
        <x:v>26</x:v>
      </x:c>
      <x:c r="B9325" s="468" t="str">
        <x:v>AF39</x:v>
      </x:c>
      <x:c r="C9325" s="468"/>
      <x:c r="D9325" s="468" t="str">
        <x:v>=IF(OR(AG39="",COUNT(L39:P39)&lt;5),"",1)</x:v>
      </x:c>
      <x:c r="E9325" s="468" t="str">
        <x:v>Rumus sumber</x:v>
      </x:c>
      <x:c r="F9325" s="468" t="str">
        <x:v>13 September 2026 19.01 WIB</x:v>
      </x:c>
    </x:row>
    <x:row r="9326">
      <x:c r="A9326" s="468" t="str">
        <x:v>26</x:v>
      </x:c>
      <x:c r="B9326" s="468" t="str">
        <x:v>AG39</x:v>
      </x:c>
      <x:c r="C9326" s="468"/>
      <x:c r="D9326" s="468" t="str">
        <x:v>=IFERROR(K39,"")</x:v>
      </x:c>
      <x:c r="E9326" s="468" t="str">
        <x:v>Rumus sumber</x:v>
      </x:c>
      <x:c r="F9326" s="468" t="str">
        <x:v>13 September 2026 19.01 WIB</x:v>
      </x:c>
    </x:row>
    <x:row r="9327">
      <x:c r="A9327" s="468" t="str">
        <x:v>26</x:v>
      </x:c>
      <x:c r="B9327" s="468" t="str">
        <x:v>K40</x:v>
      </x:c>
      <x:c r="C9327" s="468"/>
      <x:c r="D9327" s="468" t="str">
        <x:v>=IF(O33="","",O33)</x:v>
      </x:c>
      <x:c r="E9327" s="468" t="str">
        <x:v>Rumus sumber</x:v>
      </x:c>
      <x:c r="F9327" s="468" t="str">
        <x:v>13 September 2026 19.01 WIB</x:v>
      </x:c>
    </x:row>
    <x:row r="9328">
      <x:c r="A9328" s="468" t="str">
        <x:v>26</x:v>
      </x:c>
      <x:c r="B9328" s="468" t="str">
        <x:v>AC40</x:v>
      </x:c>
      <x:c r="C9328" s="468"/>
      <x:c r="D9328" s="468" t="str">
        <x:v>=IF(AG40="","",IF(COUNT(L40:P40)&lt;5,"",L40/5*20+M40/5*25+N40/5*25+O40/5*15+P40/5*15))</x:v>
      </x:c>
      <x:c r="E9328" s="468" t="str">
        <x:v>Rumus sumber</x:v>
      </x:c>
      <x:c r="F9328" s="468" t="str">
        <x:v>13 September 2026 19.01 WIB</x:v>
      </x:c>
    </x:row>
    <x:row r="9329">
      <x:c r="A9329" s="468" t="str">
        <x:v>26</x:v>
      </x:c>
      <x:c r="B9329" s="468" t="str">
        <x:v>AD40</x:v>
      </x:c>
      <x:c r="C9329" s="468"/>
      <x:c r="D9329" s="468" t="str">
        <x:v>=IF(AC40="","",IF(AC40&gt;=90,"Sangat Baik",IF(AC40&gt;=80,"Baik",IF(AC40&gt;=70,"Coaching","Underperform"))))</x:v>
      </x:c>
      <x:c r="E9329" s="468" t="str">
        <x:v>Rumus sumber</x:v>
      </x:c>
      <x:c r="F9329" s="468" t="str">
        <x:v>13 September 2026 19.01 WIB</x:v>
      </x:c>
    </x:row>
    <x:row r="9330">
      <x:c r="A9330" s="468" t="str">
        <x:v>26</x:v>
      </x:c>
      <x:c r="B9330" s="468" t="str">
        <x:v>AE40</x:v>
      </x:c>
      <x:c r="C9330" s="468"/>
      <x:c r="D9330" s="468" t="str">
        <x:v>=IF(AG40="","",IF(OR(AG40="INDAH",AG40="ADDEL",AG40="AMEL",AG40="PENTIL",AG40="JIJANG"),"Admin/CS","Fotografer"))</x:v>
      </x:c>
      <x:c r="E9330" s="468" t="str">
        <x:v>Rumus sumber</x:v>
      </x:c>
      <x:c r="F9330" s="468" t="str">
        <x:v>13 September 2026 19.01 WIB</x:v>
      </x:c>
    </x:row>
    <x:row r="9331">
      <x:c r="A9331" s="468" t="str">
        <x:v>26</x:v>
      </x:c>
      <x:c r="B9331" s="468" t="str">
        <x:v>AF40</x:v>
      </x:c>
      <x:c r="C9331" s="468"/>
      <x:c r="D9331" s="468" t="str">
        <x:v>=IF(OR(AG40="",COUNT(L40:P40)&lt;5),"",1)</x:v>
      </x:c>
      <x:c r="E9331" s="468" t="str">
        <x:v>Rumus sumber</x:v>
      </x:c>
      <x:c r="F9331" s="468" t="str">
        <x:v>13 September 2026 19.01 WIB</x:v>
      </x:c>
    </x:row>
    <x:row r="9332">
      <x:c r="A9332" s="468" t="str">
        <x:v>26</x:v>
      </x:c>
      <x:c r="B9332" s="468" t="str">
        <x:v>AG40</x:v>
      </x:c>
      <x:c r="C9332" s="468"/>
      <x:c r="D9332" s="468" t="str">
        <x:v>=IFERROR(K40,"")</x:v>
      </x:c>
      <x:c r="E9332" s="468" t="str">
        <x:v>Rumus sumber</x:v>
      </x:c>
      <x:c r="F9332" s="468" t="str">
        <x:v>13 September 2026 19.01 WIB</x:v>
      </x:c>
    </x:row>
    <x:row r="9333">
      <x:c r="A9333" s="468" t="str">
        <x:v>26</x:v>
      </x:c>
      <x:c r="B9333" s="468" t="str">
        <x:v>AC41</x:v>
      </x:c>
      <x:c r="C9333" s="468"/>
      <x:c r="D9333" s="468" t="str">
        <x:v>=IF(AG41="","",IF(COUNT(L41:P41)&lt;5,"",L41/5*20+M41/5*25+N41/5*25+O41/5*15+P41/5*15))</x:v>
      </x:c>
      <x:c r="E9333" s="468" t="str">
        <x:v>Rumus sumber</x:v>
      </x:c>
      <x:c r="F9333" s="468" t="str">
        <x:v>13 September 2026 19.01 WIB</x:v>
      </x:c>
    </x:row>
    <x:row r="9334">
      <x:c r="A9334" s="468" t="str">
        <x:v>26</x:v>
      </x:c>
      <x:c r="B9334" s="468" t="str">
        <x:v>AD41</x:v>
      </x:c>
      <x:c r="C9334" s="468"/>
      <x:c r="D9334" s="468" t="str">
        <x:v>=IF(AC41="","",IF(AC41&gt;=90,"Sangat Baik",IF(AC41&gt;=80,"Baik",IF(AC41&gt;=70,"Coaching","Underperform"))))</x:v>
      </x:c>
      <x:c r="E9334" s="468" t="str">
        <x:v>Rumus sumber</x:v>
      </x:c>
      <x:c r="F9334" s="468" t="str">
        <x:v>13 September 2026 19.01 WIB</x:v>
      </x:c>
    </x:row>
    <x:row r="9335">
      <x:c r="A9335" s="468" t="str">
        <x:v>26</x:v>
      </x:c>
      <x:c r="B9335" s="468" t="str">
        <x:v>AE41</x:v>
      </x:c>
      <x:c r="C9335" s="468"/>
      <x:c r="D9335" s="468" t="str">
        <x:v>=IF(AG41="","",IF(OR(AG41="INDAH",AG41="ADDEL",AG41="AMEL",AG41="PENTIL",AG41="JIJANG"),"Admin/CS","Fotografer"))</x:v>
      </x:c>
      <x:c r="E9335" s="468" t="str">
        <x:v>Rumus sumber</x:v>
      </x:c>
      <x:c r="F9335" s="468" t="str">
        <x:v>13 September 2026 19.01 WIB</x:v>
      </x:c>
    </x:row>
    <x:row r="9336">
      <x:c r="A9336" s="468" t="str">
        <x:v>26</x:v>
      </x:c>
      <x:c r="B9336" s="468" t="str">
        <x:v>AF41</x:v>
      </x:c>
      <x:c r="C9336" s="468"/>
      <x:c r="D9336" s="468" t="str">
        <x:v>=IF(OR(AG41="",COUNT(L41:P41)&lt;5),"",1)</x:v>
      </x:c>
      <x:c r="E9336" s="468" t="str">
        <x:v>Rumus sumber</x:v>
      </x:c>
      <x:c r="F9336" s="468" t="str">
        <x:v>13 September 2026 19.01 WIB</x:v>
      </x:c>
    </x:row>
    <x:row r="9337">
      <x:c r="A9337" s="468" t="str">
        <x:v>26</x:v>
      </x:c>
      <x:c r="B9337" s="468" t="str">
        <x:v>AG41</x:v>
      </x:c>
      <x:c r="C9337" s="468"/>
      <x:c r="D9337" s="468" t="str">
        <x:v>=IFERROR(K41,"")</x:v>
      </x:c>
      <x:c r="E9337" s="468" t="str">
        <x:v>Rumus sumber</x:v>
      </x:c>
      <x:c r="F9337" s="468" t="str">
        <x:v>13 September 2026 19.01 WIB</x:v>
      </x:c>
    </x:row>
    <x:row r="9338">
      <x:c r="A9338" s="468" t="str">
        <x:v>26</x:v>
      </x:c>
      <x:c r="B9338" s="468" t="str">
        <x:v>AC42</x:v>
      </x:c>
      <x:c r="C9338" s="468"/>
      <x:c r="D9338" s="468" t="str">
        <x:v>=IF(AG42="","",IF(COUNT(L42:P42)&lt;5,"",L42/5*20+M42/5*25+N42/5*25+O42/5*15+P42/5*15))</x:v>
      </x:c>
      <x:c r="E9338" s="468" t="str">
        <x:v>Rumus sumber</x:v>
      </x:c>
      <x:c r="F9338" s="468" t="str">
        <x:v>13 September 2026 19.01 WIB</x:v>
      </x:c>
    </x:row>
    <x:row r="9339">
      <x:c r="A9339" s="468" t="str">
        <x:v>26</x:v>
      </x:c>
      <x:c r="B9339" s="468" t="str">
        <x:v>AD42</x:v>
      </x:c>
      <x:c r="C9339" s="468"/>
      <x:c r="D9339" s="468" t="str">
        <x:v>=IF(AC42="","",IF(AC42&gt;=90,"Sangat Baik",IF(AC42&gt;=80,"Baik",IF(AC42&gt;=70,"Coaching","Underperform"))))</x:v>
      </x:c>
      <x:c r="E9339" s="468" t="str">
        <x:v>Rumus sumber</x:v>
      </x:c>
      <x:c r="F9339" s="468" t="str">
        <x:v>13 September 2026 19.01 WIB</x:v>
      </x:c>
    </x:row>
    <x:row r="9340">
      <x:c r="A9340" s="468" t="str">
        <x:v>26</x:v>
      </x:c>
      <x:c r="B9340" s="468" t="str">
        <x:v>AE42</x:v>
      </x:c>
      <x:c r="C9340" s="468"/>
      <x:c r="D9340" s="468" t="str">
        <x:v>=IF(AG42="","",IF(OR(AG42="INDAH",AG42="ADDEL",AG42="AMEL",AG42="PENTIL",AG42="JIJANG"),"Admin/CS","Fotografer"))</x:v>
      </x:c>
      <x:c r="E9340" s="468" t="str">
        <x:v>Rumus sumber</x:v>
      </x:c>
      <x:c r="F9340" s="468" t="str">
        <x:v>13 September 2026 19.01 WIB</x:v>
      </x:c>
    </x:row>
    <x:row r="9341">
      <x:c r="A9341" s="468" t="str">
        <x:v>26</x:v>
      </x:c>
      <x:c r="B9341" s="468" t="str">
        <x:v>AF42</x:v>
      </x:c>
      <x:c r="C9341" s="468"/>
      <x:c r="D9341" s="468" t="str">
        <x:v>=IF(OR(AG42="",COUNT(L42:P42)&lt;5),"",1)</x:v>
      </x:c>
      <x:c r="E9341" s="468" t="str">
        <x:v>Rumus sumber</x:v>
      </x:c>
      <x:c r="F9341" s="468" t="str">
        <x:v>13 September 2026 19.01 WIB</x:v>
      </x:c>
    </x:row>
    <x:row r="9342">
      <x:c r="A9342" s="468" t="str">
        <x:v>26</x:v>
      </x:c>
      <x:c r="B9342" s="468" t="str">
        <x:v>AG42</x:v>
      </x:c>
      <x:c r="C9342" s="468"/>
      <x:c r="D9342" s="468" t="str">
        <x:v>=IFERROR(K42,"")</x:v>
      </x:c>
      <x:c r="E9342" s="468" t="str">
        <x:v>Rumus sumber</x:v>
      </x:c>
      <x:c r="F9342" s="468" t="str">
        <x:v>13 September 2026 19.01 WIB</x:v>
      </x:c>
    </x:row>
    <x:row r="9343">
      <x:c r="A9343" s="468" t="str">
        <x:v>26</x:v>
      </x:c>
      <x:c r="B9343" s="468" t="str">
        <x:v>K48</x:v>
      </x:c>
      <x:c r="C9343" s="468"/>
      <x:c r="D9343" s="468" t="str">
        <x:v>=IF(O31="","",O31)</x:v>
      </x:c>
      <x:c r="E9343" s="468" t="str">
        <x:v>Rumus sumber</x:v>
      </x:c>
      <x:c r="F9343" s="468" t="str">
        <x:v>13 September 2026 19.01 WIB</x:v>
      </x:c>
    </x:row>
    <x:row r="9344">
      <x:c r="A9344" s="468" t="str">
        <x:v>27</x:v>
      </x:c>
      <x:c r="B9344" s="468" t="str">
        <x:v>K43</x:v>
      </x:c>
      <x:c r="C9344" s="468"/>
      <x:c r="D9344" s="468" t="str">
        <x:v>=IF(O36="","",O36)</x:v>
      </x:c>
      <x:c r="E9344" s="468" t="str">
        <x:v>Rumus sumber</x:v>
      </x:c>
      <x:c r="F9344" s="468" t="str">
        <x:v>13 September 2026 19.01 WIB</x:v>
      </x:c>
    </x:row>
    <x:row r="9345">
      <x:c r="A9345" s="468" t="str">
        <x:v>27</x:v>
      </x:c>
      <x:c r="B9345" s="468" t="str">
        <x:v>AC43</x:v>
      </x:c>
      <x:c r="C9345" s="468"/>
      <x:c r="D9345" s="468" t="str">
        <x:v>=IF(AG43="","",IF(COUNT(L43:P43)&lt;5,"",L43/5*20+M43/5*25+N43/5*25+O43/5*15+P43/5*15))</x:v>
      </x:c>
      <x:c r="E9345" s="468" t="str">
        <x:v>Rumus sumber</x:v>
      </x:c>
      <x:c r="F9345" s="468" t="str">
        <x:v>13 September 2026 19.01 WIB</x:v>
      </x:c>
    </x:row>
    <x:row r="9346">
      <x:c r="A9346" s="468" t="str">
        <x:v>27</x:v>
      </x:c>
      <x:c r="B9346" s="468" t="str">
        <x:v>AD43</x:v>
      </x:c>
      <x:c r="C9346" s="468"/>
      <x:c r="D9346" s="468" t="str">
        <x:v>=IF(AC43="","",IF(AC43&gt;=90,"Sangat Baik",IF(AC43&gt;=80,"Baik",IF(AC43&gt;=70,"Coaching","Underperform"))))</x:v>
      </x:c>
      <x:c r="E9346" s="468" t="str">
        <x:v>Rumus sumber</x:v>
      </x:c>
      <x:c r="F9346" s="468" t="str">
        <x:v>13 September 2026 19.01 WIB</x:v>
      </x:c>
    </x:row>
    <x:row r="9347">
      <x:c r="A9347" s="468" t="str">
        <x:v>27</x:v>
      </x:c>
      <x:c r="B9347" s="468" t="str">
        <x:v>AE43</x:v>
      </x:c>
      <x:c r="C9347" s="468"/>
      <x:c r="D9347" s="468" t="str">
        <x:v>=IF(AG43="","",IF(OR(AG43="INDAH",AG43="ADDEL",AG43="AMEL",AG43="PENTIL",AG43="JIJANG"),"Admin/CS","Fotografer"))</x:v>
      </x:c>
      <x:c r="E9347" s="468" t="str">
        <x:v>Rumus sumber</x:v>
      </x:c>
      <x:c r="F9347" s="468" t="str">
        <x:v>13 September 2026 19.01 WIB</x:v>
      </x:c>
    </x:row>
    <x:row r="9348">
      <x:c r="A9348" s="468" t="str">
        <x:v>27</x:v>
      </x:c>
      <x:c r="B9348" s="468" t="str">
        <x:v>AF43</x:v>
      </x:c>
      <x:c r="C9348" s="468"/>
      <x:c r="D9348" s="468" t="str">
        <x:v>=IF(OR(AG43="",COUNT(L43:P43)&lt;5),"",1)</x:v>
      </x:c>
      <x:c r="E9348" s="468" t="str">
        <x:v>Rumus sumber</x:v>
      </x:c>
      <x:c r="F9348" s="468" t="str">
        <x:v>13 September 2026 19.01 WIB</x:v>
      </x:c>
    </x:row>
    <x:row r="9349">
      <x:c r="A9349" s="468" t="str">
        <x:v>27</x:v>
      </x:c>
      <x:c r="B9349" s="468" t="str">
        <x:v>AG43</x:v>
      </x:c>
      <x:c r="C9349" s="468"/>
      <x:c r="D9349" s="468" t="str">
        <x:v>=IFERROR(K43,"")</x:v>
      </x:c>
      <x:c r="E9349" s="468" t="str">
        <x:v>Rumus sumber</x:v>
      </x:c>
      <x:c r="F9349" s="468" t="str">
        <x:v>13 September 2026 19.01 WIB</x:v>
      </x:c>
    </x:row>
    <x:row r="9350">
      <x:c r="A9350" s="468" t="str">
        <x:v>27</x:v>
      </x:c>
      <x:c r="B9350" s="468" t="str">
        <x:v>K44</x:v>
      </x:c>
      <x:c r="C9350" s="468"/>
      <x:c r="D9350" s="468" t="str">
        <x:v>=IF(O37="","",O37)</x:v>
      </x:c>
      <x:c r="E9350" s="468" t="str">
        <x:v>Rumus sumber</x:v>
      </x:c>
      <x:c r="F9350" s="468" t="str">
        <x:v>13 September 2026 19.01 WIB</x:v>
      </x:c>
    </x:row>
    <x:row r="9351">
      <x:c r="A9351" s="468" t="str">
        <x:v>27</x:v>
      </x:c>
      <x:c r="B9351" s="468" t="str">
        <x:v>AC44</x:v>
      </x:c>
      <x:c r="C9351" s="468"/>
      <x:c r="D9351" s="468" t="str">
        <x:v>=IF(AG44="","",IF(COUNT(L44:P44)&lt;5,"",L44/5*20+M44/5*25+N44/5*25+O44/5*15+P44/5*15))</x:v>
      </x:c>
      <x:c r="E9351" s="468" t="str">
        <x:v>Rumus sumber</x:v>
      </x:c>
      <x:c r="F9351" s="468" t="str">
        <x:v>13 September 2026 19.01 WIB</x:v>
      </x:c>
    </x:row>
    <x:row r="9352">
      <x:c r="A9352" s="468" t="str">
        <x:v>27</x:v>
      </x:c>
      <x:c r="B9352" s="468" t="str">
        <x:v>AD44</x:v>
      </x:c>
      <x:c r="C9352" s="468"/>
      <x:c r="D9352" s="468" t="str">
        <x:v>=IF(AC44="","",IF(AC44&gt;=90,"Sangat Baik",IF(AC44&gt;=80,"Baik",IF(AC44&gt;=70,"Coaching","Underperform"))))</x:v>
      </x:c>
      <x:c r="E9352" s="468" t="str">
        <x:v>Rumus sumber</x:v>
      </x:c>
      <x:c r="F9352" s="468" t="str">
        <x:v>13 September 2026 19.01 WIB</x:v>
      </x:c>
    </x:row>
    <x:row r="9353">
      <x:c r="A9353" s="468" t="str">
        <x:v>27</x:v>
      </x:c>
      <x:c r="B9353" s="468" t="str">
        <x:v>AE44</x:v>
      </x:c>
      <x:c r="C9353" s="468"/>
      <x:c r="D9353" s="468" t="str">
        <x:v>=IF(AG44="","",IF(OR(AG44="INDAH",AG44="ADDEL",AG44="AMEL",AG44="PENTIL",AG44="JIJANG"),"Admin/CS","Fotografer"))</x:v>
      </x:c>
      <x:c r="E9353" s="468" t="str">
        <x:v>Rumus sumber</x:v>
      </x:c>
      <x:c r="F9353" s="468" t="str">
        <x:v>13 September 2026 19.01 WIB</x:v>
      </x:c>
    </x:row>
    <x:row r="9354">
      <x:c r="A9354" s="468" t="str">
        <x:v>27</x:v>
      </x:c>
      <x:c r="B9354" s="468" t="str">
        <x:v>AF44</x:v>
      </x:c>
      <x:c r="C9354" s="468"/>
      <x:c r="D9354" s="468" t="str">
        <x:v>=IF(OR(AG44="",COUNT(L44:P44)&lt;5),"",1)</x:v>
      </x:c>
      <x:c r="E9354" s="468" t="str">
        <x:v>Rumus sumber</x:v>
      </x:c>
      <x:c r="F9354" s="468" t="str">
        <x:v>13 September 2026 19.01 WIB</x:v>
      </x:c>
    </x:row>
    <x:row r="9355">
      <x:c r="A9355" s="468" t="str">
        <x:v>27</x:v>
      </x:c>
      <x:c r="B9355" s="468" t="str">
        <x:v>AG44</x:v>
      </x:c>
      <x:c r="C9355" s="468"/>
      <x:c r="D9355" s="468" t="str">
        <x:v>=IFERROR(K44,"")</x:v>
      </x:c>
      <x:c r="E9355" s="468" t="str">
        <x:v>Rumus sumber</x:v>
      </x:c>
      <x:c r="F9355" s="468" t="str">
        <x:v>13 September 2026 19.01 WIB</x:v>
      </x:c>
    </x:row>
    <x:row r="9356">
      <x:c r="A9356" s="468" t="str">
        <x:v>27</x:v>
      </x:c>
      <x:c r="B9356" s="468" t="str">
        <x:v>K45</x:v>
      </x:c>
      <x:c r="C9356" s="468"/>
      <x:c r="D9356" s="468" t="str">
        <x:v>=IF(O38="","",O38)</x:v>
      </x:c>
      <x:c r="E9356" s="468" t="str">
        <x:v>Rumus sumber</x:v>
      </x:c>
      <x:c r="F9356" s="468" t="str">
        <x:v>13 September 2026 19.01 WIB</x:v>
      </x:c>
    </x:row>
    <x:row r="9357">
      <x:c r="A9357" s="468" t="str">
        <x:v>27</x:v>
      </x:c>
      <x:c r="B9357" s="468" t="str">
        <x:v>AC45</x:v>
      </x:c>
      <x:c r="C9357" s="468"/>
      <x:c r="D9357" s="468" t="str">
        <x:v>=IF(AG45="","",IF(COUNT(L45:P45)&lt;5,"",L45/5*20+M45/5*25+N45/5*25+O45/5*15+P45/5*15))</x:v>
      </x:c>
      <x:c r="E9357" s="468" t="str">
        <x:v>Rumus sumber</x:v>
      </x:c>
      <x:c r="F9357" s="468" t="str">
        <x:v>13 September 2026 19.01 WIB</x:v>
      </x:c>
    </x:row>
    <x:row r="9358">
      <x:c r="A9358" s="468" t="str">
        <x:v>27</x:v>
      </x:c>
      <x:c r="B9358" s="468" t="str">
        <x:v>AD45</x:v>
      </x:c>
      <x:c r="C9358" s="468"/>
      <x:c r="D9358" s="468" t="str">
        <x:v>=IF(AC45="","",IF(AC45&gt;=90,"Sangat Baik",IF(AC45&gt;=80,"Baik",IF(AC45&gt;=70,"Coaching","Underperform"))))</x:v>
      </x:c>
      <x:c r="E9358" s="468" t="str">
        <x:v>Rumus sumber</x:v>
      </x:c>
      <x:c r="F9358" s="468" t="str">
        <x:v>13 September 2026 19.01 WIB</x:v>
      </x:c>
    </x:row>
    <x:row r="9359">
      <x:c r="A9359" s="468" t="str">
        <x:v>27</x:v>
      </x:c>
      <x:c r="B9359" s="468" t="str">
        <x:v>AE45</x:v>
      </x:c>
      <x:c r="C9359" s="468"/>
      <x:c r="D9359" s="468" t="str">
        <x:v>=IF(AG45="","",IF(OR(AG45="INDAH",AG45="ADDEL",AG45="AMEL",AG45="PENTIL",AG45="JIJANG"),"Admin/CS","Fotografer"))</x:v>
      </x:c>
      <x:c r="E9359" s="468" t="str">
        <x:v>Rumus sumber</x:v>
      </x:c>
      <x:c r="F9359" s="468" t="str">
        <x:v>13 September 2026 19.01 WIB</x:v>
      </x:c>
    </x:row>
    <x:row r="9360">
      <x:c r="A9360" s="468" t="str">
        <x:v>27</x:v>
      </x:c>
      <x:c r="B9360" s="468" t="str">
        <x:v>AF45</x:v>
      </x:c>
      <x:c r="C9360" s="468"/>
      <x:c r="D9360" s="468" t="str">
        <x:v>=IF(OR(AG45="",COUNT(L45:P45)&lt;5),"",1)</x:v>
      </x:c>
      <x:c r="E9360" s="468" t="str">
        <x:v>Rumus sumber</x:v>
      </x:c>
      <x:c r="F9360" s="468" t="str">
        <x:v>13 September 2026 19.01 WIB</x:v>
      </x:c>
    </x:row>
    <x:row r="9361">
      <x:c r="A9361" s="468" t="str">
        <x:v>27</x:v>
      </x:c>
      <x:c r="B9361" s="468" t="str">
        <x:v>AG45</x:v>
      </x:c>
      <x:c r="C9361" s="468"/>
      <x:c r="D9361" s="468" t="str">
        <x:v>=IFERROR(K45,"")</x:v>
      </x:c>
      <x:c r="E9361" s="468" t="str">
        <x:v>Rumus sumber</x:v>
      </x:c>
      <x:c r="F9361" s="468" t="str">
        <x:v>13 September 2026 19.01 WIB</x:v>
      </x:c>
    </x:row>
    <x:row r="9362">
      <x:c r="A9362" s="468" t="str">
        <x:v>27</x:v>
      </x:c>
      <x:c r="B9362" s="468" t="str">
        <x:v>AC46</x:v>
      </x:c>
      <x:c r="C9362" s="468"/>
      <x:c r="D9362" s="468" t="str">
        <x:v>=IF(AG46="","",IF(COUNT(L46:P46)&lt;5,"",L46/5*20+M46/5*25+N46/5*25+O46/5*15+P46/5*15))</x:v>
      </x:c>
      <x:c r="E9362" s="468" t="str">
        <x:v>Rumus sumber</x:v>
      </x:c>
      <x:c r="F9362" s="468" t="str">
        <x:v>13 September 2026 19.01 WIB</x:v>
      </x:c>
    </x:row>
    <x:row r="9363">
      <x:c r="A9363" s="468" t="str">
        <x:v>27</x:v>
      </x:c>
      <x:c r="B9363" s="468" t="str">
        <x:v>AD46</x:v>
      </x:c>
      <x:c r="C9363" s="468"/>
      <x:c r="D9363" s="468" t="str">
        <x:v>=IF(AC46="","",IF(AC46&gt;=90,"Sangat Baik",IF(AC46&gt;=80,"Baik",IF(AC46&gt;=70,"Coaching","Underperform"))))</x:v>
      </x:c>
      <x:c r="E9363" s="468" t="str">
        <x:v>Rumus sumber</x:v>
      </x:c>
      <x:c r="F9363" s="468" t="str">
        <x:v>13 September 2026 19.01 WIB</x:v>
      </x:c>
    </x:row>
    <x:row r="9364">
      <x:c r="A9364" s="468" t="str">
        <x:v>27</x:v>
      </x:c>
      <x:c r="B9364" s="468" t="str">
        <x:v>AE46</x:v>
      </x:c>
      <x:c r="C9364" s="468"/>
      <x:c r="D9364" s="468" t="str">
        <x:v>=IF(AG46="","",IF(OR(AG46="INDAH",AG46="ADDEL",AG46="AMEL",AG46="PENTIL",AG46="JIJANG"),"Admin/CS","Fotografer"))</x:v>
      </x:c>
      <x:c r="E9364" s="468" t="str">
        <x:v>Rumus sumber</x:v>
      </x:c>
      <x:c r="F9364" s="468" t="str">
        <x:v>13 September 2026 19.01 WIB</x:v>
      </x:c>
    </x:row>
    <x:row r="9365">
      <x:c r="A9365" s="468" t="str">
        <x:v>27</x:v>
      </x:c>
      <x:c r="B9365" s="468" t="str">
        <x:v>AF46</x:v>
      </x:c>
      <x:c r="C9365" s="468"/>
      <x:c r="D9365" s="468" t="str">
        <x:v>=IF(OR(AG46="",COUNT(L46:P46)&lt;5),"",1)</x:v>
      </x:c>
      <x:c r="E9365" s="468" t="str">
        <x:v>Rumus sumber</x:v>
      </x:c>
      <x:c r="F9365" s="468" t="str">
        <x:v>13 September 2026 19.01 WIB</x:v>
      </x:c>
    </x:row>
    <x:row r="9366">
      <x:c r="A9366" s="468" t="str">
        <x:v>27</x:v>
      </x:c>
      <x:c r="B9366" s="468" t="str">
        <x:v>AG46</x:v>
      </x:c>
      <x:c r="C9366" s="468"/>
      <x:c r="D9366" s="468" t="str">
        <x:v>=IFERROR(K46,"")</x:v>
      </x:c>
      <x:c r="E9366" s="468" t="str">
        <x:v>Rumus sumber</x:v>
      </x:c>
      <x:c r="F9366" s="468" t="str">
        <x:v>13 September 2026 19.01 WIB</x:v>
      </x:c>
    </x:row>
    <x:row r="9367">
      <x:c r="A9367" s="468" t="str">
        <x:v>27</x:v>
      </x:c>
      <x:c r="B9367" s="468" t="str">
        <x:v>AC47</x:v>
      </x:c>
      <x:c r="C9367" s="468"/>
      <x:c r="D9367" s="468" t="str">
        <x:v>=IF(AG47="","",IF(COUNT(L47:P47)&lt;5,"",L47/5*20+M47/5*25+N47/5*25+O47/5*15+P47/5*15))</x:v>
      </x:c>
      <x:c r="E9367" s="468" t="str">
        <x:v>Rumus sumber</x:v>
      </x:c>
      <x:c r="F9367" s="468" t="str">
        <x:v>13 September 2026 19.01 WIB</x:v>
      </x:c>
    </x:row>
    <x:row r="9368">
      <x:c r="A9368" s="468" t="str">
        <x:v>27</x:v>
      </x:c>
      <x:c r="B9368" s="468" t="str">
        <x:v>AD47</x:v>
      </x:c>
      <x:c r="C9368" s="468"/>
      <x:c r="D9368" s="468" t="str">
        <x:v>=IF(AC47="","",IF(AC47&gt;=90,"Sangat Baik",IF(AC47&gt;=80,"Baik",IF(AC47&gt;=70,"Coaching","Underperform"))))</x:v>
      </x:c>
      <x:c r="E9368" s="468" t="str">
        <x:v>Rumus sumber</x:v>
      </x:c>
      <x:c r="F9368" s="468" t="str">
        <x:v>13 September 2026 19.01 WIB</x:v>
      </x:c>
    </x:row>
    <x:row r="9369">
      <x:c r="A9369" s="468" t="str">
        <x:v>27</x:v>
      </x:c>
      <x:c r="B9369" s="468" t="str">
        <x:v>AE47</x:v>
      </x:c>
      <x:c r="C9369" s="468"/>
      <x:c r="D9369" s="468" t="str">
        <x:v>=IF(AG47="","",IF(OR(AG47="INDAH",AG47="ADDEL",AG47="AMEL",AG47="PENTIL",AG47="JIJANG"),"Admin/CS","Fotografer"))</x:v>
      </x:c>
      <x:c r="E9369" s="468" t="str">
        <x:v>Rumus sumber</x:v>
      </x:c>
      <x:c r="F9369" s="468" t="str">
        <x:v>13 September 2026 19.01 WIB</x:v>
      </x:c>
    </x:row>
    <x:row r="9370">
      <x:c r="A9370" s="468" t="str">
        <x:v>27</x:v>
      </x:c>
      <x:c r="B9370" s="468" t="str">
        <x:v>AF47</x:v>
      </x:c>
      <x:c r="C9370" s="468"/>
      <x:c r="D9370" s="468" t="str">
        <x:v>=IF(OR(AG47="",COUNT(L47:P47)&lt;5),"",1)</x:v>
      </x:c>
      <x:c r="E9370" s="468" t="str">
        <x:v>Rumus sumber</x:v>
      </x:c>
      <x:c r="F9370" s="468" t="str">
        <x:v>13 September 2026 19.01 WIB</x:v>
      </x:c>
    </x:row>
    <x:row r="9371">
      <x:c r="A9371" s="468" t="str">
        <x:v>27</x:v>
      </x:c>
      <x:c r="B9371" s="468" t="str">
        <x:v>AG47</x:v>
      </x:c>
      <x:c r="C9371" s="468"/>
      <x:c r="D9371" s="468" t="str">
        <x:v>=IFERROR(K47,"")</x:v>
      </x:c>
      <x:c r="E9371" s="468" t="str">
        <x:v>Rumus sumber</x:v>
      </x:c>
      <x:c r="F9371" s="468" t="str">
        <x:v>13 September 2026 19.01 WIB</x:v>
      </x:c>
    </x:row>
    <x:row r="9372">
      <x:c r="A9372" s="468" t="str">
        <x:v>27</x:v>
      </x:c>
      <x:c r="B9372" s="468" t="str">
        <x:v>K53</x:v>
      </x:c>
      <x:c r="C9372" s="468"/>
      <x:c r="D9372" s="468" t="str">
        <x:v>=IF(O36="","",O36)</x:v>
      </x:c>
      <x:c r="E9372" s="468" t="str">
        <x:v>Rumus sumber</x:v>
      </x:c>
      <x:c r="F9372" s="468" t="str">
        <x:v>13 September 2026 19.01 WIB</x:v>
      </x:c>
    </x:row>
    <x:row r="9373">
      <x:c r="A9373" s="468" t="str">
        <x:v>28</x:v>
      </x:c>
      <x:c r="B9373" s="468" t="str">
        <x:v>K38</x:v>
      </x:c>
      <x:c r="C9373" s="468"/>
      <x:c r="D9373" s="468" t="str">
        <x:v>=IF(O31="","",O31)</x:v>
      </x:c>
      <x:c r="E9373" s="468" t="str">
        <x:v>Rumus sumber</x:v>
      </x:c>
      <x:c r="F9373" s="468" t="str">
        <x:v>13 September 2026 19.01 WIB</x:v>
      </x:c>
    </x:row>
    <x:row r="9374">
      <x:c r="A9374" s="468" t="str">
        <x:v>28</x:v>
      </x:c>
      <x:c r="B9374" s="468" t="str">
        <x:v>AC38</x:v>
      </x:c>
      <x:c r="C9374" s="468"/>
      <x:c r="D9374" s="468" t="str">
        <x:v>=IF(AG38="","",IF(COUNT(L38:P38)&lt;5,"",L38/5*20+M38/5*25+N38/5*25+O38/5*15+P38/5*15))</x:v>
      </x:c>
      <x:c r="E9374" s="468" t="str">
        <x:v>Rumus sumber</x:v>
      </x:c>
      <x:c r="F9374" s="468" t="str">
        <x:v>13 September 2026 19.01 WIB</x:v>
      </x:c>
    </x:row>
    <x:row r="9375">
      <x:c r="A9375" s="468" t="str">
        <x:v>28</x:v>
      </x:c>
      <x:c r="B9375" s="468" t="str">
        <x:v>AD38</x:v>
      </x:c>
      <x:c r="C9375" s="468"/>
      <x:c r="D9375" s="468" t="str">
        <x:v>=IF(AC38="","",IF(AC38&gt;=90,"Sangat Baik",IF(AC38&gt;=80,"Baik",IF(AC38&gt;=70,"Coaching","Underperform"))))</x:v>
      </x:c>
      <x:c r="E9375" s="468" t="str">
        <x:v>Rumus sumber</x:v>
      </x:c>
      <x:c r="F9375" s="468" t="str">
        <x:v>13 September 2026 19.01 WIB</x:v>
      </x:c>
    </x:row>
    <x:row r="9376">
      <x:c r="A9376" s="468" t="str">
        <x:v>28</x:v>
      </x:c>
      <x:c r="B9376" s="468" t="str">
        <x:v>AE38</x:v>
      </x:c>
      <x:c r="C9376" s="468"/>
      <x:c r="D9376" s="468" t="str">
        <x:v>=IF(AG38="","",IF(OR(AG38="INDAH",AG38="ADDEL",AG38="AMEL",AG38="PENTIL",AG38="JIJANG"),"Admin/CS","Fotografer"))</x:v>
      </x:c>
      <x:c r="E9376" s="468" t="str">
        <x:v>Rumus sumber</x:v>
      </x:c>
      <x:c r="F9376" s="468" t="str">
        <x:v>13 September 2026 19.01 WIB</x:v>
      </x:c>
    </x:row>
    <x:row r="9377">
      <x:c r="A9377" s="468" t="str">
        <x:v>28</x:v>
      </x:c>
      <x:c r="B9377" s="468" t="str">
        <x:v>AF38</x:v>
      </x:c>
      <x:c r="C9377" s="468"/>
      <x:c r="D9377" s="468" t="str">
        <x:v>=IF(OR(AG38="",COUNT(L38:P38)&lt;5),"",1)</x:v>
      </x:c>
      <x:c r="E9377" s="468" t="str">
        <x:v>Rumus sumber</x:v>
      </x:c>
      <x:c r="F9377" s="468" t="str">
        <x:v>13 September 2026 19.01 WIB</x:v>
      </x:c>
    </x:row>
    <x:row r="9378">
      <x:c r="A9378" s="468" t="str">
        <x:v>28</x:v>
      </x:c>
      <x:c r="B9378" s="468" t="str">
        <x:v>AG38</x:v>
      </x:c>
      <x:c r="C9378" s="468"/>
      <x:c r="D9378" s="468" t="str">
        <x:v>=IFERROR(K38,"")</x:v>
      </x:c>
      <x:c r="E9378" s="468" t="str">
        <x:v>Rumus sumber</x:v>
      </x:c>
      <x:c r="F9378" s="468" t="str">
        <x:v>13 September 2026 19.01 WIB</x:v>
      </x:c>
    </x:row>
    <x:row r="9379">
      <x:c r="A9379" s="468" t="str">
        <x:v>28</x:v>
      </x:c>
      <x:c r="B9379" s="468" t="str">
        <x:v>K39</x:v>
      </x:c>
      <x:c r="C9379" s="468"/>
      <x:c r="D9379" s="468" t="str">
        <x:v>=IF(O32="","",O32)</x:v>
      </x:c>
      <x:c r="E9379" s="468" t="str">
        <x:v>Rumus sumber</x:v>
      </x:c>
      <x:c r="F9379" s="468" t="str">
        <x:v>13 September 2026 19.01 WIB</x:v>
      </x:c>
    </x:row>
    <x:row r="9380">
      <x:c r="A9380" s="468" t="str">
        <x:v>28</x:v>
      </x:c>
      <x:c r="B9380" s="468" t="str">
        <x:v>AC39</x:v>
      </x:c>
      <x:c r="C9380" s="468"/>
      <x:c r="D9380" s="468" t="str">
        <x:v>=IF(AG39="","",IF(COUNT(L39:P39)&lt;5,"",L39/5*20+M39/5*25+N39/5*25+O39/5*15+P39/5*15))</x:v>
      </x:c>
      <x:c r="E9380" s="468" t="str">
        <x:v>Rumus sumber</x:v>
      </x:c>
      <x:c r="F9380" s="468" t="str">
        <x:v>13 September 2026 19.01 WIB</x:v>
      </x:c>
    </x:row>
    <x:row r="9381">
      <x:c r="A9381" s="468" t="str">
        <x:v>28</x:v>
      </x:c>
      <x:c r="B9381" s="468" t="str">
        <x:v>AD39</x:v>
      </x:c>
      <x:c r="C9381" s="468"/>
      <x:c r="D9381" s="468" t="str">
        <x:v>=IF(AC39="","",IF(AC39&gt;=90,"Sangat Baik",IF(AC39&gt;=80,"Baik",IF(AC39&gt;=70,"Coaching","Underperform"))))</x:v>
      </x:c>
      <x:c r="E9381" s="468" t="str">
        <x:v>Rumus sumber</x:v>
      </x:c>
      <x:c r="F9381" s="468" t="str">
        <x:v>13 September 2026 19.01 WIB</x:v>
      </x:c>
    </x:row>
    <x:row r="9382">
      <x:c r="A9382" s="468" t="str">
        <x:v>28</x:v>
      </x:c>
      <x:c r="B9382" s="468" t="str">
        <x:v>AE39</x:v>
      </x:c>
      <x:c r="C9382" s="468"/>
      <x:c r="D9382" s="468" t="str">
        <x:v>=IF(AG39="","",IF(OR(AG39="INDAH",AG39="ADDEL",AG39="AMEL",AG39="PENTIL",AG39="JIJANG"),"Admin/CS","Fotografer"))</x:v>
      </x:c>
      <x:c r="E9382" s="468" t="str">
        <x:v>Rumus sumber</x:v>
      </x:c>
      <x:c r="F9382" s="468" t="str">
        <x:v>13 September 2026 19.01 WIB</x:v>
      </x:c>
    </x:row>
    <x:row r="9383">
      <x:c r="A9383" s="468" t="str">
        <x:v>28</x:v>
      </x:c>
      <x:c r="B9383" s="468" t="str">
        <x:v>AF39</x:v>
      </x:c>
      <x:c r="C9383" s="468"/>
      <x:c r="D9383" s="468" t="str">
        <x:v>=IF(OR(AG39="",COUNT(L39:P39)&lt;5),"",1)</x:v>
      </x:c>
      <x:c r="E9383" s="468" t="str">
        <x:v>Rumus sumber</x:v>
      </x:c>
      <x:c r="F9383" s="468" t="str">
        <x:v>13 September 2026 19.01 WIB</x:v>
      </x:c>
    </x:row>
    <x:row r="9384">
      <x:c r="A9384" s="468" t="str">
        <x:v>28</x:v>
      </x:c>
      <x:c r="B9384" s="468" t="str">
        <x:v>AG39</x:v>
      </x:c>
      <x:c r="C9384" s="468"/>
      <x:c r="D9384" s="468" t="str">
        <x:v>=IFERROR(K39,"")</x:v>
      </x:c>
      <x:c r="E9384" s="468" t="str">
        <x:v>Rumus sumber</x:v>
      </x:c>
      <x:c r="F9384" s="468" t="str">
        <x:v>13 September 2026 19.01 WIB</x:v>
      </x:c>
    </x:row>
    <x:row r="9385">
      <x:c r="A9385" s="468" t="str">
        <x:v>28</x:v>
      </x:c>
      <x:c r="B9385" s="468" t="str">
        <x:v>K40</x:v>
      </x:c>
      <x:c r="C9385" s="468"/>
      <x:c r="D9385" s="468" t="str">
        <x:v>=IF(O33="","",O33)</x:v>
      </x:c>
      <x:c r="E9385" s="468" t="str">
        <x:v>Rumus sumber</x:v>
      </x:c>
      <x:c r="F9385" s="468" t="str">
        <x:v>13 September 2026 19.01 WIB</x:v>
      </x:c>
    </x:row>
    <x:row r="9386">
      <x:c r="A9386" s="468" t="str">
        <x:v>28</x:v>
      </x:c>
      <x:c r="B9386" s="468" t="str">
        <x:v>AC40</x:v>
      </x:c>
      <x:c r="C9386" s="468"/>
      <x:c r="D9386" s="468" t="str">
        <x:v>=IF(AG40="","",IF(COUNT(L40:P40)&lt;5,"",L40/5*20+M40/5*25+N40/5*25+O40/5*15+P40/5*15))</x:v>
      </x:c>
      <x:c r="E9386" s="468" t="str">
        <x:v>Rumus sumber</x:v>
      </x:c>
      <x:c r="F9386" s="468" t="str">
        <x:v>13 September 2026 19.01 WIB</x:v>
      </x:c>
    </x:row>
    <x:row r="9387">
      <x:c r="A9387" s="468" t="str">
        <x:v>28</x:v>
      </x:c>
      <x:c r="B9387" s="468" t="str">
        <x:v>AD40</x:v>
      </x:c>
      <x:c r="C9387" s="468"/>
      <x:c r="D9387" s="468" t="str">
        <x:v>=IF(AC40="","",IF(AC40&gt;=90,"Sangat Baik",IF(AC40&gt;=80,"Baik",IF(AC40&gt;=70,"Coaching","Underperform"))))</x:v>
      </x:c>
      <x:c r="E9387" s="468" t="str">
        <x:v>Rumus sumber</x:v>
      </x:c>
      <x:c r="F9387" s="468" t="str">
        <x:v>13 September 2026 19.01 WIB</x:v>
      </x:c>
    </x:row>
    <x:row r="9388">
      <x:c r="A9388" s="468" t="str">
        <x:v>28</x:v>
      </x:c>
      <x:c r="B9388" s="468" t="str">
        <x:v>AE40</x:v>
      </x:c>
      <x:c r="C9388" s="468"/>
      <x:c r="D9388" s="468" t="str">
        <x:v>=IF(AG40="","",IF(OR(AG40="INDAH",AG40="ADDEL",AG40="AMEL",AG40="PENTIL",AG40="JIJANG"),"Admin/CS","Fotografer"))</x:v>
      </x:c>
      <x:c r="E9388" s="468" t="str">
        <x:v>Rumus sumber</x:v>
      </x:c>
      <x:c r="F9388" s="468" t="str">
        <x:v>13 September 2026 19.01 WIB</x:v>
      </x:c>
    </x:row>
    <x:row r="9389">
      <x:c r="A9389" s="468" t="str">
        <x:v>28</x:v>
      </x:c>
      <x:c r="B9389" s="468" t="str">
        <x:v>AF40</x:v>
      </x:c>
      <x:c r="C9389" s="468"/>
      <x:c r="D9389" s="468" t="str">
        <x:v>=IF(OR(AG40="",COUNT(L40:P40)&lt;5),"",1)</x:v>
      </x:c>
      <x:c r="E9389" s="468" t="str">
        <x:v>Rumus sumber</x:v>
      </x:c>
      <x:c r="F9389" s="468" t="str">
        <x:v>13 September 2026 19.01 WIB</x:v>
      </x:c>
    </x:row>
    <x:row r="9390">
      <x:c r="A9390" s="468" t="str">
        <x:v>28</x:v>
      </x:c>
      <x:c r="B9390" s="468" t="str">
        <x:v>AG40</x:v>
      </x:c>
      <x:c r="C9390" s="468"/>
      <x:c r="D9390" s="468" t="str">
        <x:v>=IFERROR(K40,"")</x:v>
      </x:c>
      <x:c r="E9390" s="468" t="str">
        <x:v>Rumus sumber</x:v>
      </x:c>
      <x:c r="F9390" s="468" t="str">
        <x:v>13 September 2026 19.01 WIB</x:v>
      </x:c>
    </x:row>
    <x:row r="9391">
      <x:c r="A9391" s="468" t="str">
        <x:v>28</x:v>
      </x:c>
      <x:c r="B9391" s="468" t="str">
        <x:v>AC41</x:v>
      </x:c>
      <x:c r="C9391" s="468"/>
      <x:c r="D9391" s="468" t="str">
        <x:v>=IF(AG41="","",IF(COUNT(L41:P41)&lt;5,"",L41/5*20+M41/5*25+N41/5*25+O41/5*15+P41/5*15))</x:v>
      </x:c>
      <x:c r="E9391" s="468" t="str">
        <x:v>Rumus sumber</x:v>
      </x:c>
      <x:c r="F9391" s="468" t="str">
        <x:v>13 September 2026 19.01 WIB</x:v>
      </x:c>
    </x:row>
    <x:row r="9392">
      <x:c r="A9392" s="468" t="str">
        <x:v>28</x:v>
      </x:c>
      <x:c r="B9392" s="468" t="str">
        <x:v>AD41</x:v>
      </x:c>
      <x:c r="C9392" s="468"/>
      <x:c r="D9392" s="468" t="str">
        <x:v>=IF(AC41="","",IF(AC41&gt;=90,"Sangat Baik",IF(AC41&gt;=80,"Baik",IF(AC41&gt;=70,"Coaching","Underperform"))))</x:v>
      </x:c>
      <x:c r="E9392" s="468" t="str">
        <x:v>Rumus sumber</x:v>
      </x:c>
      <x:c r="F9392" s="468" t="str">
        <x:v>13 September 2026 19.01 WIB</x:v>
      </x:c>
    </x:row>
    <x:row r="9393">
      <x:c r="A9393" s="468" t="str">
        <x:v>28</x:v>
      </x:c>
      <x:c r="B9393" s="468" t="str">
        <x:v>AE41</x:v>
      </x:c>
      <x:c r="C9393" s="468"/>
      <x:c r="D9393" s="468" t="str">
        <x:v>=IF(AG41="","",IF(OR(AG41="INDAH",AG41="ADDEL",AG41="AMEL",AG41="PENTIL",AG41="JIJANG"),"Admin/CS","Fotografer"))</x:v>
      </x:c>
      <x:c r="E9393" s="468" t="str">
        <x:v>Rumus sumber</x:v>
      </x:c>
      <x:c r="F9393" s="468" t="str">
        <x:v>13 September 2026 19.01 WIB</x:v>
      </x:c>
    </x:row>
    <x:row r="9394">
      <x:c r="A9394" s="468" t="str">
        <x:v>28</x:v>
      </x:c>
      <x:c r="B9394" s="468" t="str">
        <x:v>AF41</x:v>
      </x:c>
      <x:c r="C9394" s="468"/>
      <x:c r="D9394" s="468" t="str">
        <x:v>=IF(OR(AG41="",COUNT(L41:P41)&lt;5),"",1)</x:v>
      </x:c>
      <x:c r="E9394" s="468" t="str">
        <x:v>Rumus sumber</x:v>
      </x:c>
      <x:c r="F9394" s="468" t="str">
        <x:v>13 September 2026 19.01 WIB</x:v>
      </x:c>
    </x:row>
    <x:row r="9395">
      <x:c r="A9395" s="468" t="str">
        <x:v>28</x:v>
      </x:c>
      <x:c r="B9395" s="468" t="str">
        <x:v>AG41</x:v>
      </x:c>
      <x:c r="C9395" s="468"/>
      <x:c r="D9395" s="468" t="str">
        <x:v>=IFERROR(K41,"")</x:v>
      </x:c>
      <x:c r="E9395" s="468" t="str">
        <x:v>Rumus sumber</x:v>
      </x:c>
      <x:c r="F9395" s="468" t="str">
        <x:v>13 September 2026 19.01 WIB</x:v>
      </x:c>
    </x:row>
    <x:row r="9396">
      <x:c r="A9396" s="468" t="str">
        <x:v>28</x:v>
      </x:c>
      <x:c r="B9396" s="468" t="str">
        <x:v>AC42</x:v>
      </x:c>
      <x:c r="C9396" s="468"/>
      <x:c r="D9396" s="468" t="str">
        <x:v>=IF(AG42="","",IF(COUNT(L42:P42)&lt;5,"",L42/5*20+M42/5*25+N42/5*25+O42/5*15+P42/5*15))</x:v>
      </x:c>
      <x:c r="E9396" s="468" t="str">
        <x:v>Rumus sumber</x:v>
      </x:c>
      <x:c r="F9396" s="468" t="str">
        <x:v>13 September 2026 19.01 WIB</x:v>
      </x:c>
    </x:row>
    <x:row r="9397">
      <x:c r="A9397" s="468" t="str">
        <x:v>28</x:v>
      </x:c>
      <x:c r="B9397" s="468" t="str">
        <x:v>AD42</x:v>
      </x:c>
      <x:c r="C9397" s="468"/>
      <x:c r="D9397" s="468" t="str">
        <x:v>=IF(AC42="","",IF(AC42&gt;=90,"Sangat Baik",IF(AC42&gt;=80,"Baik",IF(AC42&gt;=70,"Coaching","Underperform"))))</x:v>
      </x:c>
      <x:c r="E9397" s="468" t="str">
        <x:v>Rumus sumber</x:v>
      </x:c>
      <x:c r="F9397" s="468" t="str">
        <x:v>13 September 2026 19.01 WIB</x:v>
      </x:c>
    </x:row>
    <x:row r="9398">
      <x:c r="A9398" s="468" t="str">
        <x:v>28</x:v>
      </x:c>
      <x:c r="B9398" s="468" t="str">
        <x:v>AE42</x:v>
      </x:c>
      <x:c r="C9398" s="468"/>
      <x:c r="D9398" s="468" t="str">
        <x:v>=IF(AG42="","",IF(OR(AG42="INDAH",AG42="ADDEL",AG42="AMEL",AG42="PENTIL",AG42="JIJANG"),"Admin/CS","Fotografer"))</x:v>
      </x:c>
      <x:c r="E9398" s="468" t="str">
        <x:v>Rumus sumber</x:v>
      </x:c>
      <x:c r="F9398" s="468" t="str">
        <x:v>13 September 2026 19.01 WIB</x:v>
      </x:c>
    </x:row>
    <x:row r="9399">
      <x:c r="A9399" s="468" t="str">
        <x:v>28</x:v>
      </x:c>
      <x:c r="B9399" s="468" t="str">
        <x:v>AF42</x:v>
      </x:c>
      <x:c r="C9399" s="468"/>
      <x:c r="D9399" s="468" t="str">
        <x:v>=IF(OR(AG42="",COUNT(L42:P42)&lt;5),"",1)</x:v>
      </x:c>
      <x:c r="E9399" s="468" t="str">
        <x:v>Rumus sumber</x:v>
      </x:c>
      <x:c r="F9399" s="468" t="str">
        <x:v>13 September 2026 19.01 WIB</x:v>
      </x:c>
    </x:row>
    <x:row r="9400">
      <x:c r="A9400" s="468" t="str">
        <x:v>28</x:v>
      </x:c>
      <x:c r="B9400" s="468" t="str">
        <x:v>AG42</x:v>
      </x:c>
      <x:c r="C9400" s="468"/>
      <x:c r="D9400" s="468" t="str">
        <x:v>=IFERROR(K42,"")</x:v>
      </x:c>
      <x:c r="E9400" s="468" t="str">
        <x:v>Rumus sumber</x:v>
      </x:c>
      <x:c r="F9400" s="468" t="str">
        <x:v>13 September 2026 19.01 WIB</x:v>
      </x:c>
    </x:row>
    <x:row r="9401">
      <x:c r="A9401" s="468" t="str">
        <x:v>28</x:v>
      </x:c>
      <x:c r="B9401" s="468" t="str">
        <x:v>K48</x:v>
      </x:c>
      <x:c r="C9401" s="468"/>
      <x:c r="D9401" s="468" t="str">
        <x:v>=IF(O31="","",O31)</x:v>
      </x:c>
      <x:c r="E9401" s="468" t="str">
        <x:v>Rumus sumber</x:v>
      </x:c>
      <x:c r="F9401" s="468" t="str">
        <x:v>13 September 2026 19.01 WIB</x:v>
      </x:c>
    </x:row>
    <x:row r="9402">
      <x:c r="A9402" s="468" t="str">
        <x:v>29</x:v>
      </x:c>
      <x:c r="B9402" s="468" t="str">
        <x:v>K42</x:v>
      </x:c>
      <x:c r="C9402" s="468"/>
      <x:c r="D9402" s="468" t="str">
        <x:v>=IF(O35="","",O35)</x:v>
      </x:c>
      <x:c r="E9402" s="468" t="str">
        <x:v>Rumus sumber</x:v>
      </x:c>
      <x:c r="F9402" s="468" t="str">
        <x:v>13 September 2026 19.01 WIB</x:v>
      </x:c>
    </x:row>
    <x:row r="9403">
      <x:c r="A9403" s="468" t="str">
        <x:v>29</x:v>
      </x:c>
      <x:c r="B9403" s="468" t="str">
        <x:v>AC42</x:v>
      </x:c>
      <x:c r="C9403" s="468"/>
      <x:c r="D9403" s="468" t="str">
        <x:v>=IF(AG42="","",IF(COUNT(L42:P42)&lt;5,"",L42/5*20+M42/5*25+N42/5*25+O42/5*15+P42/5*15))</x:v>
      </x:c>
      <x:c r="E9403" s="468" t="str">
        <x:v>Rumus sumber</x:v>
      </x:c>
      <x:c r="F9403" s="468" t="str">
        <x:v>13 September 2026 19.01 WIB</x:v>
      </x:c>
    </x:row>
    <x:row r="9404">
      <x:c r="A9404" s="468" t="str">
        <x:v>29</x:v>
      </x:c>
      <x:c r="B9404" s="468" t="str">
        <x:v>AD42</x:v>
      </x:c>
      <x:c r="C9404" s="468"/>
      <x:c r="D9404" s="468" t="str">
        <x:v>=IF(AC42="","",IF(AC42&gt;=90,"Sangat Baik",IF(AC42&gt;=80,"Baik",IF(AC42&gt;=70,"Coaching","Underperform"))))</x:v>
      </x:c>
      <x:c r="E9404" s="468" t="str">
        <x:v>Rumus sumber</x:v>
      </x:c>
      <x:c r="F9404" s="468" t="str">
        <x:v>13 September 2026 19.01 WIB</x:v>
      </x:c>
    </x:row>
    <x:row r="9405">
      <x:c r="A9405" s="468" t="str">
        <x:v>29</x:v>
      </x:c>
      <x:c r="B9405" s="468" t="str">
        <x:v>AE42</x:v>
      </x:c>
      <x:c r="C9405" s="468"/>
      <x:c r="D9405" s="468" t="str">
        <x:v>=IF(AG42="","",IF(OR(AG42="INDAH",AG42="ADDEL",AG42="AMEL",AG42="PENTIL",AG42="JIJANG"),"Admin/CS","Fotografer"))</x:v>
      </x:c>
      <x:c r="E9405" s="468" t="str">
        <x:v>Rumus sumber</x:v>
      </x:c>
      <x:c r="F9405" s="468" t="str">
        <x:v>13 September 2026 19.01 WIB</x:v>
      </x:c>
    </x:row>
    <x:row r="9406">
      <x:c r="A9406" s="468" t="str">
        <x:v>29</x:v>
      </x:c>
      <x:c r="B9406" s="468" t="str">
        <x:v>AF42</x:v>
      </x:c>
      <x:c r="C9406" s="468"/>
      <x:c r="D9406" s="468" t="str">
        <x:v>=IF(OR(AG42="",COUNT(L42:P42)&lt;5),"",1)</x:v>
      </x:c>
      <x:c r="E9406" s="468" t="str">
        <x:v>Rumus sumber</x:v>
      </x:c>
      <x:c r="F9406" s="468" t="str">
        <x:v>13 September 2026 19.01 WIB</x:v>
      </x:c>
    </x:row>
    <x:row r="9407">
      <x:c r="A9407" s="468" t="str">
        <x:v>29</x:v>
      </x:c>
      <x:c r="B9407" s="468" t="str">
        <x:v>AG42</x:v>
      </x:c>
      <x:c r="C9407" s="468"/>
      <x:c r="D9407" s="468" t="str">
        <x:v>=IFERROR(K42,"")</x:v>
      </x:c>
      <x:c r="E9407" s="468" t="str">
        <x:v>Rumus sumber</x:v>
      </x:c>
      <x:c r="F9407" s="468" t="str">
        <x:v>13 September 2026 19.01 WIB</x:v>
      </x:c>
    </x:row>
    <x:row r="9408">
      <x:c r="A9408" s="468" t="str">
        <x:v>29</x:v>
      </x:c>
      <x:c r="B9408" s="468" t="str">
        <x:v>K43</x:v>
      </x:c>
      <x:c r="C9408" s="468"/>
      <x:c r="D9408" s="468" t="str">
        <x:v>=IF(O36="","",O36)</x:v>
      </x:c>
      <x:c r="E9408" s="468" t="str">
        <x:v>Rumus sumber</x:v>
      </x:c>
      <x:c r="F9408" s="468" t="str">
        <x:v>13 September 2026 19.01 WIB</x:v>
      </x:c>
    </x:row>
    <x:row r="9409">
      <x:c r="A9409" s="468" t="str">
        <x:v>29</x:v>
      </x:c>
      <x:c r="B9409" s="468" t="str">
        <x:v>AC43</x:v>
      </x:c>
      <x:c r="C9409" s="468"/>
      <x:c r="D9409" s="468" t="str">
        <x:v>=IF(AG43="","",IF(COUNT(L43:P43)&lt;5,"",L43/5*20+M43/5*25+N43/5*25+O43/5*15+P43/5*15))</x:v>
      </x:c>
      <x:c r="E9409" s="468" t="str">
        <x:v>Rumus sumber</x:v>
      </x:c>
      <x:c r="F9409" s="468" t="str">
        <x:v>13 September 2026 19.01 WIB</x:v>
      </x:c>
    </x:row>
    <x:row r="9410">
      <x:c r="A9410" s="468" t="str">
        <x:v>29</x:v>
      </x:c>
      <x:c r="B9410" s="468" t="str">
        <x:v>AD43</x:v>
      </x:c>
      <x:c r="C9410" s="468"/>
      <x:c r="D9410" s="468" t="str">
        <x:v>=IF(AC43="","",IF(AC43&gt;=90,"Sangat Baik",IF(AC43&gt;=80,"Baik",IF(AC43&gt;=70,"Coaching","Underperform"))))</x:v>
      </x:c>
      <x:c r="E9410" s="468" t="str">
        <x:v>Rumus sumber</x:v>
      </x:c>
      <x:c r="F9410" s="468" t="str">
        <x:v>13 September 2026 19.01 WIB</x:v>
      </x:c>
    </x:row>
    <x:row r="9411">
      <x:c r="A9411" s="468" t="str">
        <x:v>29</x:v>
      </x:c>
      <x:c r="B9411" s="468" t="str">
        <x:v>AE43</x:v>
      </x:c>
      <x:c r="C9411" s="468"/>
      <x:c r="D9411" s="468" t="str">
        <x:v>=IF(AG43="","",IF(OR(AG43="INDAH",AG43="ADDEL",AG43="AMEL",AG43="PENTIL",AG43="JIJANG"),"Admin/CS","Fotografer"))</x:v>
      </x:c>
      <x:c r="E9411" s="468" t="str">
        <x:v>Rumus sumber</x:v>
      </x:c>
      <x:c r="F9411" s="468" t="str">
        <x:v>13 September 2026 19.01 WIB</x:v>
      </x:c>
    </x:row>
    <x:row r="9412">
      <x:c r="A9412" s="468" t="str">
        <x:v>29</x:v>
      </x:c>
      <x:c r="B9412" s="468" t="str">
        <x:v>AF43</x:v>
      </x:c>
      <x:c r="C9412" s="468"/>
      <x:c r="D9412" s="468" t="str">
        <x:v>=IF(OR(AG43="",COUNT(L43:P43)&lt;5),"",1)</x:v>
      </x:c>
      <x:c r="E9412" s="468" t="str">
        <x:v>Rumus sumber</x:v>
      </x:c>
      <x:c r="F9412" s="468" t="str">
        <x:v>13 September 2026 19.01 WIB</x:v>
      </x:c>
    </x:row>
    <x:row r="9413">
      <x:c r="A9413" s="468" t="str">
        <x:v>29</x:v>
      </x:c>
      <x:c r="B9413" s="468" t="str">
        <x:v>AG43</x:v>
      </x:c>
      <x:c r="C9413" s="468"/>
      <x:c r="D9413" s="468" t="str">
        <x:v>=IFERROR(K43,"")</x:v>
      </x:c>
      <x:c r="E9413" s="468" t="str">
        <x:v>Rumus sumber</x:v>
      </x:c>
      <x:c r="F9413" s="468" t="str">
        <x:v>13 September 2026 19.01 WIB</x:v>
      </x:c>
    </x:row>
    <x:row r="9414">
      <x:c r="A9414" s="468" t="str">
        <x:v>29</x:v>
      </x:c>
      <x:c r="B9414" s="468" t="str">
        <x:v>K44</x:v>
      </x:c>
      <x:c r="C9414" s="468"/>
      <x:c r="D9414" s="468" t="str">
        <x:v>=IF(O37="","",O37)</x:v>
      </x:c>
      <x:c r="E9414" s="468" t="str">
        <x:v>Rumus sumber</x:v>
      </x:c>
      <x:c r="F9414" s="468" t="str">
        <x:v>13 September 2026 19.01 WIB</x:v>
      </x:c>
    </x:row>
    <x:row r="9415">
      <x:c r="A9415" s="468" t="str">
        <x:v>29</x:v>
      </x:c>
      <x:c r="B9415" s="468" t="str">
        <x:v>AC44</x:v>
      </x:c>
      <x:c r="C9415" s="468"/>
      <x:c r="D9415" s="468" t="str">
        <x:v>=IF(AG44="","",IF(COUNT(L44:P44)&lt;5,"",L44/5*20+M44/5*25+N44/5*25+O44/5*15+P44/5*15))</x:v>
      </x:c>
      <x:c r="E9415" s="468" t="str">
        <x:v>Rumus sumber</x:v>
      </x:c>
      <x:c r="F9415" s="468" t="str">
        <x:v>13 September 2026 19.01 WIB</x:v>
      </x:c>
    </x:row>
    <x:row r="9416">
      <x:c r="A9416" s="468" t="str">
        <x:v>29</x:v>
      </x:c>
      <x:c r="B9416" s="468" t="str">
        <x:v>AD44</x:v>
      </x:c>
      <x:c r="C9416" s="468"/>
      <x:c r="D9416" s="468" t="str">
        <x:v>=IF(AC44="","",IF(AC44&gt;=90,"Sangat Baik",IF(AC44&gt;=80,"Baik",IF(AC44&gt;=70,"Coaching","Underperform"))))</x:v>
      </x:c>
      <x:c r="E9416" s="468" t="str">
        <x:v>Rumus sumber</x:v>
      </x:c>
      <x:c r="F9416" s="468" t="str">
        <x:v>13 September 2026 19.01 WIB</x:v>
      </x:c>
    </x:row>
    <x:row r="9417">
      <x:c r="A9417" s="468" t="str">
        <x:v>29</x:v>
      </x:c>
      <x:c r="B9417" s="468" t="str">
        <x:v>AE44</x:v>
      </x:c>
      <x:c r="C9417" s="468"/>
      <x:c r="D9417" s="468" t="str">
        <x:v>=IF(AG44="","",IF(OR(AG44="INDAH",AG44="ADDEL",AG44="AMEL",AG44="PENTIL",AG44="JIJANG"),"Admin/CS","Fotografer"))</x:v>
      </x:c>
      <x:c r="E9417" s="468" t="str">
        <x:v>Rumus sumber</x:v>
      </x:c>
      <x:c r="F9417" s="468" t="str">
        <x:v>13 September 2026 19.01 WIB</x:v>
      </x:c>
    </x:row>
    <x:row r="9418">
      <x:c r="A9418" s="468" t="str">
        <x:v>29</x:v>
      </x:c>
      <x:c r="B9418" s="468" t="str">
        <x:v>AF44</x:v>
      </x:c>
      <x:c r="C9418" s="468"/>
      <x:c r="D9418" s="468" t="str">
        <x:v>=IF(OR(AG44="",COUNT(L44:P44)&lt;5),"",1)</x:v>
      </x:c>
      <x:c r="E9418" s="468" t="str">
        <x:v>Rumus sumber</x:v>
      </x:c>
      <x:c r="F9418" s="468" t="str">
        <x:v>13 September 2026 19.01 WIB</x:v>
      </x:c>
    </x:row>
    <x:row r="9419">
      <x:c r="A9419" s="468" t="str">
        <x:v>29</x:v>
      </x:c>
      <x:c r="B9419" s="468" t="str">
        <x:v>AG44</x:v>
      </x:c>
      <x:c r="C9419" s="468"/>
      <x:c r="D9419" s="468" t="str">
        <x:v>=IFERROR(K44,"")</x:v>
      </x:c>
      <x:c r="E9419" s="468" t="str">
        <x:v>Rumus sumber</x:v>
      </x:c>
      <x:c r="F9419" s="468" t="str">
        <x:v>13 September 2026 19.01 WIB</x:v>
      </x:c>
    </x:row>
    <x:row r="9420">
      <x:c r="A9420" s="468" t="str">
        <x:v>29</x:v>
      </x:c>
      <x:c r="B9420" s="468" t="str">
        <x:v>AC45</x:v>
      </x:c>
      <x:c r="C9420" s="468"/>
      <x:c r="D9420" s="468" t="str">
        <x:v>=IF(AG45="","",IF(COUNT(L45:P45)&lt;5,"",L45/5*20+M45/5*25+N45/5*25+O45/5*15+P45/5*15))</x:v>
      </x:c>
      <x:c r="E9420" s="468" t="str">
        <x:v>Rumus sumber</x:v>
      </x:c>
      <x:c r="F9420" s="468" t="str">
        <x:v>13 September 2026 19.01 WIB</x:v>
      </x:c>
    </x:row>
    <x:row r="9421">
      <x:c r="A9421" s="468" t="str">
        <x:v>29</x:v>
      </x:c>
      <x:c r="B9421" s="468" t="str">
        <x:v>AD45</x:v>
      </x:c>
      <x:c r="C9421" s="468"/>
      <x:c r="D9421" s="468" t="str">
        <x:v>=IF(AC45="","",IF(AC45&gt;=90,"Sangat Baik",IF(AC45&gt;=80,"Baik",IF(AC45&gt;=70,"Coaching","Underperform"))))</x:v>
      </x:c>
      <x:c r="E9421" s="468" t="str">
        <x:v>Rumus sumber</x:v>
      </x:c>
      <x:c r="F9421" s="468" t="str">
        <x:v>13 September 2026 19.01 WIB</x:v>
      </x:c>
    </x:row>
    <x:row r="9422">
      <x:c r="A9422" s="468" t="str">
        <x:v>29</x:v>
      </x:c>
      <x:c r="B9422" s="468" t="str">
        <x:v>AE45</x:v>
      </x:c>
      <x:c r="C9422" s="468"/>
      <x:c r="D9422" s="468" t="str">
        <x:v>=IF(AG45="","",IF(OR(AG45="INDAH",AG45="ADDEL",AG45="AMEL",AG45="PENTIL",AG45="JIJANG"),"Admin/CS","Fotografer"))</x:v>
      </x:c>
      <x:c r="E9422" s="468" t="str">
        <x:v>Rumus sumber</x:v>
      </x:c>
      <x:c r="F9422" s="468" t="str">
        <x:v>13 September 2026 19.01 WIB</x:v>
      </x:c>
    </x:row>
    <x:row r="9423">
      <x:c r="A9423" s="468" t="str">
        <x:v>29</x:v>
      </x:c>
      <x:c r="B9423" s="468" t="str">
        <x:v>AF45</x:v>
      </x:c>
      <x:c r="C9423" s="468"/>
      <x:c r="D9423" s="468" t="str">
        <x:v>=IF(OR(AG45="",COUNT(L45:P45)&lt;5),"",1)</x:v>
      </x:c>
      <x:c r="E9423" s="468" t="str">
        <x:v>Rumus sumber</x:v>
      </x:c>
      <x:c r="F9423" s="468" t="str">
        <x:v>13 September 2026 19.01 WIB</x:v>
      </x:c>
    </x:row>
    <x:row r="9424">
      <x:c r="A9424" s="468" t="str">
        <x:v>29</x:v>
      </x:c>
      <x:c r="B9424" s="468" t="str">
        <x:v>AG45</x:v>
      </x:c>
      <x:c r="C9424" s="468"/>
      <x:c r="D9424" s="468" t="str">
        <x:v>=IFERROR(K45,"")</x:v>
      </x:c>
      <x:c r="E9424" s="468" t="str">
        <x:v>Rumus sumber</x:v>
      </x:c>
      <x:c r="F9424" s="468" t="str">
        <x:v>13 September 2026 19.01 WIB</x:v>
      </x:c>
    </x:row>
    <x:row r="9425">
      <x:c r="A9425" s="468" t="str">
        <x:v>29</x:v>
      </x:c>
      <x:c r="B9425" s="468" t="str">
        <x:v>AC46</x:v>
      </x:c>
      <x:c r="C9425" s="468"/>
      <x:c r="D9425" s="468" t="str">
        <x:v>=IF(AG46="","",IF(COUNT(L46:P46)&lt;5,"",L46/5*20+M46/5*25+N46/5*25+O46/5*15+P46/5*15))</x:v>
      </x:c>
      <x:c r="E9425" s="468" t="str">
        <x:v>Rumus sumber</x:v>
      </x:c>
      <x:c r="F9425" s="468" t="str">
        <x:v>13 September 2026 19.01 WIB</x:v>
      </x:c>
    </x:row>
    <x:row r="9426">
      <x:c r="A9426" s="468" t="str">
        <x:v>29</x:v>
      </x:c>
      <x:c r="B9426" s="468" t="str">
        <x:v>AD46</x:v>
      </x:c>
      <x:c r="C9426" s="468"/>
      <x:c r="D9426" s="468" t="str">
        <x:v>=IF(AC46="","",IF(AC46&gt;=90,"Sangat Baik",IF(AC46&gt;=80,"Baik",IF(AC46&gt;=70,"Coaching","Underperform"))))</x:v>
      </x:c>
      <x:c r="E9426" s="468" t="str">
        <x:v>Rumus sumber</x:v>
      </x:c>
      <x:c r="F9426" s="468" t="str">
        <x:v>13 September 2026 19.01 WIB</x:v>
      </x:c>
    </x:row>
    <x:row r="9427">
      <x:c r="A9427" s="468" t="str">
        <x:v>29</x:v>
      </x:c>
      <x:c r="B9427" s="468" t="str">
        <x:v>AE46</x:v>
      </x:c>
      <x:c r="C9427" s="468"/>
      <x:c r="D9427" s="468" t="str">
        <x:v>=IF(AG46="","",IF(OR(AG46="INDAH",AG46="ADDEL",AG46="AMEL",AG46="PENTIL",AG46="JIJANG"),"Admin/CS","Fotografer"))</x:v>
      </x:c>
      <x:c r="E9427" s="468" t="str">
        <x:v>Rumus sumber</x:v>
      </x:c>
      <x:c r="F9427" s="468" t="str">
        <x:v>13 September 2026 19.01 WIB</x:v>
      </x:c>
    </x:row>
    <x:row r="9428">
      <x:c r="A9428" s="468" t="str">
        <x:v>29</x:v>
      </x:c>
      <x:c r="B9428" s="468" t="str">
        <x:v>AF46</x:v>
      </x:c>
      <x:c r="C9428" s="468"/>
      <x:c r="D9428" s="468" t="str">
        <x:v>=IF(OR(AG46="",COUNT(L46:P46)&lt;5),"",1)</x:v>
      </x:c>
      <x:c r="E9428" s="468" t="str">
        <x:v>Rumus sumber</x:v>
      </x:c>
      <x:c r="F9428" s="468" t="str">
        <x:v>13 September 2026 19.01 WIB</x:v>
      </x:c>
    </x:row>
    <x:row r="9429">
      <x:c r="A9429" s="468" t="str">
        <x:v>29</x:v>
      </x:c>
      <x:c r="B9429" s="468" t="str">
        <x:v>AG46</x:v>
      </x:c>
      <x:c r="C9429" s="468"/>
      <x:c r="D9429" s="468" t="str">
        <x:v>=IFERROR(K46,"")</x:v>
      </x:c>
      <x:c r="E9429" s="468" t="str">
        <x:v>Rumus sumber</x:v>
      </x:c>
      <x:c r="F9429" s="468" t="str">
        <x:v>13 September 2026 19.01 WIB</x:v>
      </x:c>
    </x:row>
    <x:row r="9430">
      <x:c r="A9430" s="468" t="str">
        <x:v>29</x:v>
      </x:c>
      <x:c r="B9430" s="468" t="str">
        <x:v>K52</x:v>
      </x:c>
      <x:c r="C9430" s="468"/>
      <x:c r="D9430" s="468" t="str">
        <x:v>=IF(O35="","",O35)</x:v>
      </x:c>
      <x:c r="E9430" s="468" t="str">
        <x:v>Rumus sumber</x:v>
      </x:c>
      <x:c r="F9430" s="468" t="str">
        <x:v>13 September 2026 19.01 WIB</x:v>
      </x:c>
    </x:row>
    <x:row r="9431">
      <x:c r="A9431" s="468" t="str">
        <x:v>30</x:v>
      </x:c>
      <x:c r="B9431" s="468" t="str">
        <x:v>K34</x:v>
      </x:c>
      <x:c r="C9431" s="468"/>
      <x:c r="D9431" s="468" t="str">
        <x:v>=IF(O27="","",O27)</x:v>
      </x:c>
      <x:c r="E9431" s="468" t="str">
        <x:v>Rumus sumber</x:v>
      </x:c>
      <x:c r="F9431" s="468" t="str">
        <x:v>13 September 2026 19.01 WIB</x:v>
      </x:c>
    </x:row>
    <x:row r="9432">
      <x:c r="A9432" s="468" t="str">
        <x:v>30</x:v>
      </x:c>
      <x:c r="B9432" s="468" t="str">
        <x:v>AC34</x:v>
      </x:c>
      <x:c r="C9432" s="468"/>
      <x:c r="D9432" s="468" t="str">
        <x:v>=IF(AG34="","",IF(COUNT(L34:P34)&lt;5,"",L34/5*20+M34/5*25+N34/5*25+O34/5*15+P34/5*15))</x:v>
      </x:c>
      <x:c r="E9432" s="468" t="str">
        <x:v>Rumus sumber</x:v>
      </x:c>
      <x:c r="F9432" s="468" t="str">
        <x:v>13 September 2026 19.01 WIB</x:v>
      </x:c>
    </x:row>
    <x:row r="9433">
      <x:c r="A9433" s="468" t="str">
        <x:v>30</x:v>
      </x:c>
      <x:c r="B9433" s="468" t="str">
        <x:v>AD34</x:v>
      </x:c>
      <x:c r="C9433" s="468"/>
      <x:c r="D9433" s="468" t="str">
        <x:v>=IF(AC34="","",IF(AC34&gt;=90,"Sangat Baik",IF(AC34&gt;=80,"Baik",IF(AC34&gt;=70,"Coaching","Underperform"))))</x:v>
      </x:c>
      <x:c r="E9433" s="468" t="str">
        <x:v>Rumus sumber</x:v>
      </x:c>
      <x:c r="F9433" s="468" t="str">
        <x:v>13 September 2026 19.01 WIB</x:v>
      </x:c>
    </x:row>
    <x:row r="9434">
      <x:c r="A9434" s="468" t="str">
        <x:v>30</x:v>
      </x:c>
      <x:c r="B9434" s="468" t="str">
        <x:v>AE34</x:v>
      </x:c>
      <x:c r="C9434" s="468"/>
      <x:c r="D9434" s="468" t="str">
        <x:v>=IF(AG34="","",IF(OR(AG34="INDAH",AG34="ADDEL",AG34="AMEL",AG34="PENTIL",AG34="JIJANG"),"Admin/CS","Fotografer"))</x:v>
      </x:c>
      <x:c r="E9434" s="468" t="str">
        <x:v>Rumus sumber</x:v>
      </x:c>
      <x:c r="F9434" s="468" t="str">
        <x:v>13 September 2026 19.01 WIB</x:v>
      </x:c>
    </x:row>
    <x:row r="9435">
      <x:c r="A9435" s="468" t="str">
        <x:v>30</x:v>
      </x:c>
      <x:c r="B9435" s="468" t="str">
        <x:v>AF34</x:v>
      </x:c>
      <x:c r="C9435" s="468"/>
      <x:c r="D9435" s="468" t="str">
        <x:v>=IF(OR(AG34="",COUNT(L34:P34)&lt;5),"",1)</x:v>
      </x:c>
      <x:c r="E9435" s="468" t="str">
        <x:v>Rumus sumber</x:v>
      </x:c>
      <x:c r="F9435" s="468" t="str">
        <x:v>13 September 2026 19.01 WIB</x:v>
      </x:c>
    </x:row>
    <x:row r="9436">
      <x:c r="A9436" s="468" t="str">
        <x:v>30</x:v>
      </x:c>
      <x:c r="B9436" s="468" t="str">
        <x:v>AG34</x:v>
      </x:c>
      <x:c r="C9436" s="468"/>
      <x:c r="D9436" s="468" t="str">
        <x:v>=IFERROR(K34,"")</x:v>
      </x:c>
      <x:c r="E9436" s="468" t="str">
        <x:v>Rumus sumber</x:v>
      </x:c>
      <x:c r="F9436" s="468" t="str">
        <x:v>13 September 2026 19.01 WIB</x:v>
      </x:c>
    </x:row>
    <x:row r="9437">
      <x:c r="A9437" s="468" t="str">
        <x:v>30</x:v>
      </x:c>
      <x:c r="B9437" s="468" t="str">
        <x:v>K35</x:v>
      </x:c>
      <x:c r="C9437" s="468"/>
      <x:c r="D9437" s="468" t="str">
        <x:v>=IF(O28="","",O28)</x:v>
      </x:c>
      <x:c r="E9437" s="468" t="str">
        <x:v>Rumus sumber</x:v>
      </x:c>
      <x:c r="F9437" s="468" t="str">
        <x:v>13 September 2026 19.01 WIB</x:v>
      </x:c>
    </x:row>
    <x:row r="9438">
      <x:c r="A9438" s="468" t="str">
        <x:v>30</x:v>
      </x:c>
      <x:c r="B9438" s="468" t="str">
        <x:v>AC35</x:v>
      </x:c>
      <x:c r="C9438" s="468"/>
      <x:c r="D9438" s="468" t="str">
        <x:v>=IF(AG35="","",IF(COUNT(L35:P35)&lt;5,"",L35/5*20+M35/5*25+N35/5*25+O35/5*15+P35/5*15))</x:v>
      </x:c>
      <x:c r="E9438" s="468" t="str">
        <x:v>Rumus sumber</x:v>
      </x:c>
      <x:c r="F9438" s="468" t="str">
        <x:v>13 September 2026 19.01 WIB</x:v>
      </x:c>
    </x:row>
    <x:row r="9439">
      <x:c r="A9439" s="468" t="str">
        <x:v>30</x:v>
      </x:c>
      <x:c r="B9439" s="468" t="str">
        <x:v>AD35</x:v>
      </x:c>
      <x:c r="C9439" s="468"/>
      <x:c r="D9439" s="468" t="str">
        <x:v>=IF(AC35="","",IF(AC35&gt;=90,"Sangat Baik",IF(AC35&gt;=80,"Baik",IF(AC35&gt;=70,"Coaching","Underperform"))))</x:v>
      </x:c>
      <x:c r="E9439" s="468" t="str">
        <x:v>Rumus sumber</x:v>
      </x:c>
      <x:c r="F9439" s="468" t="str">
        <x:v>13 September 2026 19.01 WIB</x:v>
      </x:c>
    </x:row>
    <x:row r="9440">
      <x:c r="A9440" s="468" t="str">
        <x:v>30</x:v>
      </x:c>
      <x:c r="B9440" s="468" t="str">
        <x:v>AE35</x:v>
      </x:c>
      <x:c r="C9440" s="468"/>
      <x:c r="D9440" s="468" t="str">
        <x:v>=IF(AG35="","",IF(OR(AG35="INDAH",AG35="ADDEL",AG35="AMEL",AG35="PENTIL",AG35="JIJANG"),"Admin/CS","Fotografer"))</x:v>
      </x:c>
      <x:c r="E9440" s="468" t="str">
        <x:v>Rumus sumber</x:v>
      </x:c>
      <x:c r="F9440" s="468" t="str">
        <x:v>13 September 2026 19.01 WIB</x:v>
      </x:c>
    </x:row>
    <x:row r="9441">
      <x:c r="A9441" s="468" t="str">
        <x:v>30</x:v>
      </x:c>
      <x:c r="B9441" s="468" t="str">
        <x:v>AF35</x:v>
      </x:c>
      <x:c r="C9441" s="468"/>
      <x:c r="D9441" s="468" t="str">
        <x:v>=IF(OR(AG35="",COUNT(L35:P35)&lt;5),"",1)</x:v>
      </x:c>
      <x:c r="E9441" s="468" t="str">
        <x:v>Rumus sumber</x:v>
      </x:c>
      <x:c r="F9441" s="468" t="str">
        <x:v>13 September 2026 19.01 WIB</x:v>
      </x:c>
    </x:row>
    <x:row r="9442">
      <x:c r="A9442" s="468" t="str">
        <x:v>30</x:v>
      </x:c>
      <x:c r="B9442" s="468" t="str">
        <x:v>AG35</x:v>
      </x:c>
      <x:c r="C9442" s="468"/>
      <x:c r="D9442" s="468" t="str">
        <x:v>=IFERROR(K35,"")</x:v>
      </x:c>
      <x:c r="E9442" s="468" t="str">
        <x:v>Rumus sumber</x:v>
      </x:c>
      <x:c r="F9442" s="468" t="str">
        <x:v>13 September 2026 19.01 WIB</x:v>
      </x:c>
    </x:row>
    <x:row r="9443">
      <x:c r="A9443" s="468" t="str">
        <x:v>30</x:v>
      </x:c>
      <x:c r="B9443" s="468" t="str">
        <x:v>K36</x:v>
      </x:c>
      <x:c r="C9443" s="468"/>
      <x:c r="D9443" s="468" t="str">
        <x:v>=IF(O29="","",O29)</x:v>
      </x:c>
      <x:c r="E9443" s="468" t="str">
        <x:v>Rumus sumber</x:v>
      </x:c>
      <x:c r="F9443" s="468" t="str">
        <x:v>13 September 2026 19.01 WIB</x:v>
      </x:c>
    </x:row>
    <x:row r="9444">
      <x:c r="A9444" s="468" t="str">
        <x:v>30</x:v>
      </x:c>
      <x:c r="B9444" s="468" t="str">
        <x:v>AC36</x:v>
      </x:c>
      <x:c r="C9444" s="468"/>
      <x:c r="D9444" s="468" t="str">
        <x:v>=IF(AG36="","",IF(COUNT(L36:P36)&lt;5,"",L36/5*20+M36/5*25+N36/5*25+O36/5*15+P36/5*15))</x:v>
      </x:c>
      <x:c r="E9444" s="468" t="str">
        <x:v>Rumus sumber</x:v>
      </x:c>
      <x:c r="F9444" s="468" t="str">
        <x:v>13 September 2026 19.01 WIB</x:v>
      </x:c>
    </x:row>
    <x:row r="9445">
      <x:c r="A9445" s="468" t="str">
        <x:v>30</x:v>
      </x:c>
      <x:c r="B9445" s="468" t="str">
        <x:v>AD36</x:v>
      </x:c>
      <x:c r="C9445" s="468"/>
      <x:c r="D9445" s="468" t="str">
        <x:v>=IF(AC36="","",IF(AC36&gt;=90,"Sangat Baik",IF(AC36&gt;=80,"Baik",IF(AC36&gt;=70,"Coaching","Underperform"))))</x:v>
      </x:c>
      <x:c r="E9445" s="468" t="str">
        <x:v>Rumus sumber</x:v>
      </x:c>
      <x:c r="F9445" s="468" t="str">
        <x:v>13 September 2026 19.01 WIB</x:v>
      </x:c>
    </x:row>
    <x:row r="9446">
      <x:c r="A9446" s="468" t="str">
        <x:v>30</x:v>
      </x:c>
      <x:c r="B9446" s="468" t="str">
        <x:v>AE36</x:v>
      </x:c>
      <x:c r="C9446" s="468"/>
      <x:c r="D9446" s="468" t="str">
        <x:v>=IF(AG36="","",IF(OR(AG36="INDAH",AG36="ADDEL",AG36="AMEL",AG36="PENTIL",AG36="JIJANG"),"Admin/CS","Fotografer"))</x:v>
      </x:c>
      <x:c r="E9446" s="468" t="str">
        <x:v>Rumus sumber</x:v>
      </x:c>
      <x:c r="F9446" s="468" t="str">
        <x:v>13 September 2026 19.01 WIB</x:v>
      </x:c>
    </x:row>
    <x:row r="9447">
      <x:c r="A9447" s="468" t="str">
        <x:v>30</x:v>
      </x:c>
      <x:c r="B9447" s="468" t="str">
        <x:v>AF36</x:v>
      </x:c>
      <x:c r="C9447" s="468"/>
      <x:c r="D9447" s="468" t="str">
        <x:v>=IF(OR(AG36="",COUNT(L36:P36)&lt;5),"",1)</x:v>
      </x:c>
      <x:c r="E9447" s="468" t="str">
        <x:v>Rumus sumber</x:v>
      </x:c>
      <x:c r="F9447" s="468" t="str">
        <x:v>13 September 2026 19.01 WIB</x:v>
      </x:c>
    </x:row>
    <x:row r="9448">
      <x:c r="A9448" s="468" t="str">
        <x:v>30</x:v>
      </x:c>
      <x:c r="B9448" s="468" t="str">
        <x:v>AG36</x:v>
      </x:c>
      <x:c r="C9448" s="468"/>
      <x:c r="D9448" s="468" t="str">
        <x:v>=IFERROR(K36,"")</x:v>
      </x:c>
      <x:c r="E9448" s="468" t="str">
        <x:v>Rumus sumber</x:v>
      </x:c>
      <x:c r="F9448" s="468" t="str">
        <x:v>13 September 2026 19.01 WIB</x:v>
      </x:c>
    </x:row>
    <x:row r="9449">
      <x:c r="A9449" s="468" t="str">
        <x:v>30</x:v>
      </x:c>
      <x:c r="B9449" s="468" t="str">
        <x:v>AC37</x:v>
      </x:c>
      <x:c r="C9449" s="468"/>
      <x:c r="D9449" s="468" t="str">
        <x:v>=IF(AG37="","",IF(COUNT(L37:P37)&lt;5,"",L37/5*20+M37/5*25+N37/5*25+O37/5*15+P37/5*15))</x:v>
      </x:c>
      <x:c r="E9449" s="468" t="str">
        <x:v>Rumus sumber</x:v>
      </x:c>
      <x:c r="F9449" s="468" t="str">
        <x:v>13 September 2026 19.01 WIB</x:v>
      </x:c>
    </x:row>
    <x:row r="9450">
      <x:c r="A9450" s="468" t="str">
        <x:v>30</x:v>
      </x:c>
      <x:c r="B9450" s="468" t="str">
        <x:v>AD37</x:v>
      </x:c>
      <x:c r="C9450" s="468"/>
      <x:c r="D9450" s="468" t="str">
        <x:v>=IF(AC37="","",IF(AC37&gt;=90,"Sangat Baik",IF(AC37&gt;=80,"Baik",IF(AC37&gt;=70,"Coaching","Underperform"))))</x:v>
      </x:c>
      <x:c r="E9450" s="468" t="str">
        <x:v>Rumus sumber</x:v>
      </x:c>
      <x:c r="F9450" s="468" t="str">
        <x:v>13 September 2026 19.01 WIB</x:v>
      </x:c>
    </x:row>
    <x:row r="9451">
      <x:c r="A9451" s="468" t="str">
        <x:v>30</x:v>
      </x:c>
      <x:c r="B9451" s="468" t="str">
        <x:v>AE37</x:v>
      </x:c>
      <x:c r="C9451" s="468"/>
      <x:c r="D9451" s="468" t="str">
        <x:v>=IF(AG37="","",IF(OR(AG37="INDAH",AG37="ADDEL",AG37="AMEL",AG37="PENTIL",AG37="JIJANG"),"Admin/CS","Fotografer"))</x:v>
      </x:c>
      <x:c r="E9451" s="468" t="str">
        <x:v>Rumus sumber</x:v>
      </x:c>
      <x:c r="F9451" s="468" t="str">
        <x:v>13 September 2026 19.01 WIB</x:v>
      </x:c>
    </x:row>
    <x:row r="9452">
      <x:c r="A9452" s="468" t="str">
        <x:v>30</x:v>
      </x:c>
      <x:c r="B9452" s="468" t="str">
        <x:v>AF37</x:v>
      </x:c>
      <x:c r="C9452" s="468"/>
      <x:c r="D9452" s="468" t="str">
        <x:v>=IF(OR(AG37="",COUNT(L37:P37)&lt;5),"",1)</x:v>
      </x:c>
      <x:c r="E9452" s="468" t="str">
        <x:v>Rumus sumber</x:v>
      </x:c>
      <x:c r="F9452" s="468" t="str">
        <x:v>13 September 2026 19.01 WIB</x:v>
      </x:c>
    </x:row>
    <x:row r="9453">
      <x:c r="A9453" s="468" t="str">
        <x:v>30</x:v>
      </x:c>
      <x:c r="B9453" s="468" t="str">
        <x:v>AG37</x:v>
      </x:c>
      <x:c r="C9453" s="468"/>
      <x:c r="D9453" s="468" t="str">
        <x:v>=IFERROR(K37,"")</x:v>
      </x:c>
      <x:c r="E9453" s="468" t="str">
        <x:v>Rumus sumber</x:v>
      </x:c>
      <x:c r="F9453" s="468" t="str">
        <x:v>13 September 2026 19.01 WIB</x:v>
      </x:c>
    </x:row>
    <x:row r="9454">
      <x:c r="A9454" s="468" t="str">
        <x:v>30</x:v>
      </x:c>
      <x:c r="B9454" s="468" t="str">
        <x:v>AC38</x:v>
      </x:c>
      <x:c r="C9454" s="468"/>
      <x:c r="D9454" s="468" t="str">
        <x:v>=IF(AG38="","",IF(COUNT(L38:P38)&lt;5,"",L38/5*20+M38/5*25+N38/5*25+O38/5*15+P38/5*15))</x:v>
      </x:c>
      <x:c r="E9454" s="468" t="str">
        <x:v>Rumus sumber</x:v>
      </x:c>
      <x:c r="F9454" s="468" t="str">
        <x:v>13 September 2026 19.01 WIB</x:v>
      </x:c>
    </x:row>
    <x:row r="9455">
      <x:c r="A9455" s="468" t="str">
        <x:v>30</x:v>
      </x:c>
      <x:c r="B9455" s="468" t="str">
        <x:v>AD38</x:v>
      </x:c>
      <x:c r="C9455" s="468"/>
      <x:c r="D9455" s="468" t="str">
        <x:v>=IF(AC38="","",IF(AC38&gt;=90,"Sangat Baik",IF(AC38&gt;=80,"Baik",IF(AC38&gt;=70,"Coaching","Underperform"))))</x:v>
      </x:c>
      <x:c r="E9455" s="468" t="str">
        <x:v>Rumus sumber</x:v>
      </x:c>
      <x:c r="F9455" s="468" t="str">
        <x:v>13 September 2026 19.01 WIB</x:v>
      </x:c>
    </x:row>
    <x:row r="9456">
      <x:c r="A9456" s="468" t="str">
        <x:v>30</x:v>
      </x:c>
      <x:c r="B9456" s="468" t="str">
        <x:v>AE38</x:v>
      </x:c>
      <x:c r="C9456" s="468"/>
      <x:c r="D9456" s="468" t="str">
        <x:v>=IF(AG38="","",IF(OR(AG38="INDAH",AG38="ADDEL",AG38="AMEL",AG38="PENTIL",AG38="JIJANG"),"Admin/CS","Fotografer"))</x:v>
      </x:c>
      <x:c r="E9456" s="468" t="str">
        <x:v>Rumus sumber</x:v>
      </x:c>
      <x:c r="F9456" s="468" t="str">
        <x:v>13 September 2026 19.01 WIB</x:v>
      </x:c>
    </x:row>
    <x:row r="9457">
      <x:c r="A9457" s="468" t="str">
        <x:v>30</x:v>
      </x:c>
      <x:c r="B9457" s="468" t="str">
        <x:v>AF38</x:v>
      </x:c>
      <x:c r="C9457" s="468"/>
      <x:c r="D9457" s="468" t="str">
        <x:v>=IF(OR(AG38="",COUNT(L38:P38)&lt;5),"",1)</x:v>
      </x:c>
      <x:c r="E9457" s="468" t="str">
        <x:v>Rumus sumber</x:v>
      </x:c>
      <x:c r="F9457" s="468" t="str">
        <x:v>13 September 2026 19.01 WIB</x:v>
      </x:c>
    </x:row>
    <x:row r="9458">
      <x:c r="A9458" s="468" t="str">
        <x:v>30</x:v>
      </x:c>
      <x:c r="B9458" s="468" t="str">
        <x:v>AG38</x:v>
      </x:c>
      <x:c r="C9458" s="468"/>
      <x:c r="D9458" s="468" t="str">
        <x:v>=IFERROR(K38,"")</x:v>
      </x:c>
      <x:c r="E9458" s="468" t="str">
        <x:v>Rumus sumber</x:v>
      </x:c>
      <x:c r="F9458" s="468" t="str">
        <x:v>13 September 2026 19.01 WIB</x:v>
      </x:c>
    </x:row>
    <x:row r="9459">
      <x:c r="A9459" s="468" t="str">
        <x:v>30</x:v>
      </x:c>
      <x:c r="B9459" s="468" t="str">
        <x:v>K44</x:v>
      </x:c>
      <x:c r="C9459" s="468"/>
      <x:c r="D9459" s="468" t="str">
        <x:v>=IF(O27="","",O27)</x:v>
      </x:c>
      <x:c r="E9459" s="468" t="str">
        <x:v>Rumus sumber</x:v>
      </x:c>
      <x:c r="F9459" s="468" t="str">
        <x:v>13 September 2026 19.01 WIB</x:v>
      </x:c>
    </x:row>
    <x:row r="9460">
      <x:c r="A9460" s="468" t="str">
        <x:v>31</x:v>
      </x:c>
      <x:c r="B9460" s="468" t="str">
        <x:v>AC60</x:v>
      </x:c>
      <x:c r="C9460" s="468"/>
      <x:c r="D9460" s="468" t="str">
        <x:v>=IF(AG60="","",IF(COUNT(L60:P60)&lt;5,"",L60/5*20+M60/5*25+N60/5*25+O60/5*15+P60/5*15))</x:v>
      </x:c>
      <x:c r="E9460" s="468" t="str">
        <x:v>Rumus sumber</x:v>
      </x:c>
      <x:c r="F9460" s="468" t="str">
        <x:v>13 September 2026 19.01 WIB</x:v>
      </x:c>
    </x:row>
    <x:row r="9461">
      <x:c r="A9461" s="468" t="str">
        <x:v>31</x:v>
      </x:c>
      <x:c r="B9461" s="468" t="str">
        <x:v>AD60</x:v>
      </x:c>
      <x:c r="C9461" s="468"/>
      <x:c r="D9461" s="468" t="str">
        <x:v>=IF(AC60="","",IF(AC60&gt;=90,"Sangat Baik",IF(AC60&gt;=80,"Baik",IF(AC60&gt;=70,"Coaching","Underperform"))))</x:v>
      </x:c>
      <x:c r="E9461" s="468" t="str">
        <x:v>Rumus sumber</x:v>
      </x:c>
      <x:c r="F9461" s="468" t="str">
        <x:v>13 September 2026 19.01 WIB</x:v>
      </x:c>
    </x:row>
    <x:row r="9462">
      <x:c r="A9462" s="468" t="str">
        <x:v>31</x:v>
      </x:c>
      <x:c r="B9462" s="468" t="str">
        <x:v>AE60</x:v>
      </x:c>
      <x:c r="C9462" s="468"/>
      <x:c r="D9462" s="468" t="str">
        <x:v>=IF(AG60="","",IF(OR(AG60="INDAH",AG60="ADDEL",AG60="AMEL",AG60="PENTIL",AG60="JIJANG"),"Admin/CS","Fotografer"))</x:v>
      </x:c>
      <x:c r="E9462" s="468" t="str">
        <x:v>Rumus sumber</x:v>
      </x:c>
      <x:c r="F9462" s="468" t="str">
        <x:v>13 September 2026 19.01 WIB</x:v>
      </x:c>
    </x:row>
    <x:row r="9463">
      <x:c r="A9463" s="468" t="str">
        <x:v>31</x:v>
      </x:c>
      <x:c r="B9463" s="468" t="str">
        <x:v>AF60</x:v>
      </x:c>
      <x:c r="C9463" s="468"/>
      <x:c r="D9463" s="468" t="str">
        <x:v>=IF(OR(AG60="",COUNT(L60:P60)&lt;5),"",1)</x:v>
      </x:c>
      <x:c r="E9463" s="468" t="str">
        <x:v>Rumus sumber</x:v>
      </x:c>
      <x:c r="F9463" s="468" t="str">
        <x:v>13 September 2026 19.01 WIB</x:v>
      </x:c>
    </x:row>
    <x:row r="9464">
      <x:c r="A9464" s="468" t="str">
        <x:v>31</x:v>
      </x:c>
      <x:c r="B9464" s="468" t="str">
        <x:v>AG60</x:v>
      </x:c>
      <x:c r="C9464" s="468"/>
      <x:c r="D9464" s="468" t="str">
        <x:v>=IFERROR(K60,"")</x:v>
      </x:c>
      <x:c r="E9464" s="468" t="str">
        <x:v>Rumus sumber</x:v>
      </x:c>
      <x:c r="F9464" s="468" t="str">
        <x:v>13 September 2026 19.01 WIB</x:v>
      </x:c>
    </x:row>
    <x:row r="9465">
      <x:c r="A9465" s="468" t="str">
        <x:v>31</x:v>
      </x:c>
      <x:c r="B9465" s="468" t="str">
        <x:v>AC61</x:v>
      </x:c>
      <x:c r="C9465" s="468"/>
      <x:c r="D9465" s="468" t="str">
        <x:v>=IF(AG61="","",IF(COUNT(L61:P61)&lt;5,"",L61/5*20+M61/5*25+N61/5*25+O61/5*15+P61/5*15))</x:v>
      </x:c>
      <x:c r="E9465" s="468" t="str">
        <x:v>Rumus sumber</x:v>
      </x:c>
      <x:c r="F9465" s="468" t="str">
        <x:v>13 September 2026 19.01 WIB</x:v>
      </x:c>
    </x:row>
    <x:row r="9466">
      <x:c r="A9466" s="468" t="str">
        <x:v>31</x:v>
      </x:c>
      <x:c r="B9466" s="468" t="str">
        <x:v>AD61</x:v>
      </x:c>
      <x:c r="C9466" s="468"/>
      <x:c r="D9466" s="468" t="str">
        <x:v>=IF(AC61="","",IF(AC61&gt;=90,"Sangat Baik",IF(AC61&gt;=80,"Baik",IF(AC61&gt;=70,"Coaching","Underperform"))))</x:v>
      </x:c>
      <x:c r="E9466" s="468" t="str">
        <x:v>Rumus sumber</x:v>
      </x:c>
      <x:c r="F9466" s="468" t="str">
        <x:v>13 September 2026 19.01 WIB</x:v>
      </x:c>
    </x:row>
    <x:row r="9467">
      <x:c r="A9467" s="468" t="str">
        <x:v>31</x:v>
      </x:c>
      <x:c r="B9467" s="468" t="str">
        <x:v>AE61</x:v>
      </x:c>
      <x:c r="C9467" s="468"/>
      <x:c r="D9467" s="468" t="str">
        <x:v>=IF(AG61="","",IF(OR(AG61="INDAH",AG61="ADDEL",AG61="AMEL",AG61="PENTIL",AG61="JIJANG"),"Admin/CS","Fotografer"))</x:v>
      </x:c>
      <x:c r="E9467" s="468" t="str">
        <x:v>Rumus sumber</x:v>
      </x:c>
      <x:c r="F9467" s="468" t="str">
        <x:v>13 September 2026 19.01 WIB</x:v>
      </x:c>
    </x:row>
    <x:row r="9468">
      <x:c r="A9468" s="468" t="str">
        <x:v>31</x:v>
      </x:c>
      <x:c r="B9468" s="468" t="str">
        <x:v>AF61</x:v>
      </x:c>
      <x:c r="C9468" s="468"/>
      <x:c r="D9468" s="468" t="str">
        <x:v>=IF(OR(AG61="",COUNT(L61:P61)&lt;5),"",1)</x:v>
      </x:c>
      <x:c r="E9468" s="468" t="str">
        <x:v>Rumus sumber</x:v>
      </x:c>
      <x:c r="F9468" s="468" t="str">
        <x:v>13 September 2026 19.01 WIB</x:v>
      </x:c>
    </x:row>
    <x:row r="9469">
      <x:c r="A9469" s="468" t="str">
        <x:v>31</x:v>
      </x:c>
      <x:c r="B9469" s="468" t="str">
        <x:v>AG61</x:v>
      </x:c>
      <x:c r="C9469" s="468"/>
      <x:c r="D9469" s="468" t="str">
        <x:v>=IFERROR(K61,"")</x:v>
      </x:c>
      <x:c r="E9469" s="468" t="str">
        <x:v>Rumus sumber</x:v>
      </x:c>
      <x:c r="F9469" s="468" t="str">
        <x:v>13 September 2026 19.01 WIB</x:v>
      </x:c>
    </x:row>
    <x:row r="9470">
      <x:c r="A9470" s="468" t="str">
        <x:v>31</x:v>
      </x:c>
      <x:c r="B9470" s="468" t="str">
        <x:v>F85</x:v>
      </x:c>
      <x:c r="C9470" s="468"/>
      <x:c r="D9470" s="468" t="str">
        <x:v>=IF(D85="","",IF(D85&gt;=90,"Sangat Baik",IF(D85&gt;=80,"Baik",IF(D85&gt;=70,"Coaching","Underperform"))))</x:v>
      </x:c>
      <x:c r="E9470" s="468" t="str">
        <x:v>Rumus sumber</x:v>
      </x:c>
      <x:c r="F9470" s="468" t="str">
        <x:v>13 September 2026 19.01 WIB</x:v>
      </x:c>
    </x:row>
    <x:row r="9471">
      <x:c r="A9471" s="468" t="str">
        <x:v>31</x:v>
      </x:c>
      <x:c r="B9471" s="468" t="str">
        <x:v>F87</x:v>
      </x:c>
      <x:c r="C9471" s="468"/>
      <x:c r="D9471" s="468" t="str">
        <x:v>=IF(D87="","",IF(D87&gt;=90,"Sangat Baik",IF(D87&gt;=80,"Baik",IF(D87&gt;=70,"Coaching","Underperform"))))</x:v>
      </x:c>
      <x:c r="E9471" s="468" t="str">
        <x:v>Rumus sumber</x:v>
      </x:c>
      <x:c r="F9471" s="468" t="str">
        <x:v>13 September 2026 19.01 WIB</x:v>
      </x:c>
    </x:row>
    <x:row r="9472">
      <x:c r="A9472" s="468" t="str">
        <x:v>31</x:v>
      </x:c>
      <x:c r="B9472" s="468" t="str">
        <x:v>F88</x:v>
      </x:c>
      <x:c r="C9472" s="468"/>
      <x:c r="D9472" s="468" t="str">
        <x:v>=IF(D88="","",IF(D88&gt;=90,"Sangat Baik",IF(D88&gt;=80,"Baik",IF(D88&gt;=70,"Coaching","Underperform"))))</x:v>
      </x:c>
      <x:c r="E9472" s="468" t="str">
        <x:v>Rumus sumber</x:v>
      </x:c>
      <x:c r="F9472" s="468" t="str">
        <x:v>13 September 2026 19.01 WIB</x:v>
      </x:c>
    </x:row>
    <x:row r="9473">
      <x:c r="A9473" s="468" t="str">
        <x:v>31</x:v>
      </x:c>
      <x:c r="B9473" s="468" t="str">
        <x:v>F89</x:v>
      </x:c>
      <x:c r="C9473" s="468"/>
      <x:c r="D9473" s="468" t="str">
        <x:v>=IF(D89="","",IF(D89&gt;=90,"Sangat Baik",IF(D89&gt;=80,"Baik",IF(D89&gt;=70,"Coaching","Underperform"))))</x:v>
      </x:c>
      <x:c r="E9473" s="468" t="str">
        <x:v>Rumus sumber</x:v>
      </x:c>
      <x:c r="F9473" s="468" t="str">
        <x:v>13 September 2026 19.01 WIB</x:v>
      </x:c>
    </x:row>
    <x:row r="9474">
      <x:c r="A9474" s="468" t="str">
        <x:v>31</x:v>
      </x:c>
      <x:c r="B9474" s="468" t="str">
        <x:v>F90</x:v>
      </x:c>
      <x:c r="C9474" s="468"/>
      <x:c r="D9474" s="468" t="str">
        <x:v>=IF(D90="","",IF(D90&gt;=90,"Sangat Baik",IF(D90&gt;=80,"Baik",IF(D90&gt;=70,"Coaching","Underperform"))))</x:v>
      </x:c>
      <x:c r="E9474" s="468" t="str">
        <x:v>Rumus sumber</x:v>
      </x:c>
      <x:c r="F9474" s="468" t="str">
        <x:v>13 September 2026 19.01 WIB</x:v>
      </x:c>
    </x:row>
    <x:row r="9475">
      <x:c r="A9475" s="468" t="str">
        <x:v>31</x:v>
      </x:c>
      <x:c r="B9475" s="468" t="str">
        <x:v>F92</x:v>
      </x:c>
      <x:c r="C9475" s="468"/>
      <x:c r="D9475" s="468" t="str">
        <x:v>=IF(D92="","",IF(D92&gt;=90,"Sangat Baik",IF(D92&gt;=80,"Baik",IF(D92&gt;=70,"Coaching","Underperform"))))</x:v>
      </x:c>
      <x:c r="E9475" s="468" t="str">
        <x:v>Rumus sumber</x:v>
      </x:c>
      <x:c r="F9475" s="468" t="str">
        <x:v>13 September 2026 19.01 WIB</x:v>
      </x:c>
    </x:row>
    <x:row r="9476">
      <x:c r="A9476" s="468" t="str">
        <x:v>31</x:v>
      </x:c>
      <x:c r="B9476" s="468" t="str">
        <x:v>F93</x:v>
      </x:c>
      <x:c r="C9476" s="468"/>
      <x:c r="D9476" s="468" t="str">
        <x:v>=IF(D93="","",IF(D93&gt;=90,"Sangat Baik",IF(D93&gt;=80,"Baik",IF(D93&gt;=70,"Coaching","Underperform"))))</x:v>
      </x:c>
      <x:c r="E9476" s="468" t="str">
        <x:v>Rumus sumber</x:v>
      </x:c>
      <x:c r="F9476" s="468" t="str">
        <x:v>13 September 2026 19.01 WIB</x:v>
      </x:c>
    </x:row>
    <x:row r="9477">
      <x:c r="A9477" s="468" t="str">
        <x:v>31</x:v>
      </x:c>
      <x:c r="B9477" s="468" t="str">
        <x:v>F95</x:v>
      </x:c>
      <x:c r="C9477" s="468"/>
      <x:c r="D9477" s="468" t="str">
        <x:v>=IF(D95="","",IF(D95&gt;=90,"Sangat Baik",IF(D95&gt;=80,"Baik",IF(D95&gt;=70,"Coaching","Underperform"))))</x:v>
      </x:c>
      <x:c r="E9477" s="468" t="str">
        <x:v>Rumus sumber</x:v>
      </x:c>
      <x:c r="F9477" s="468" t="str">
        <x:v>13 September 2026 19.01 WIB</x:v>
      </x:c>
    </x:row>
    <x:row r="9478">
      <x:c r="A9478" s="468" t="str">
        <x:v>31</x:v>
      </x:c>
      <x:c r="B9478" s="468" t="str">
        <x:v>F96</x:v>
      </x:c>
      <x:c r="C9478" s="468"/>
      <x:c r="D9478" s="468" t="str">
        <x:v>=IF(D96="","",IF(D96&gt;=90,"Sangat Baik",IF(D96&gt;=80,"Baik",IF(D96&gt;=70,"Coaching","Underperform"))))</x:v>
      </x:c>
      <x:c r="E9478" s="468" t="str">
        <x:v>Rumus sumber</x:v>
      </x:c>
      <x:c r="F9478" s="468" t="str">
        <x:v>13 September 2026 19.01 WIB</x:v>
      </x:c>
    </x:row>
    <x:row r="9479">
      <x:c r="A9479" s="468" t="str">
        <x:v>Resume Karyawan KPI</x:v>
      </x:c>
      <x:c r="B9479" s="468" t="str">
        <x:v>AN6</x:v>
      </x:c>
      <x:c r="C9479" s="468"/>
      <x:c r="D9479" s="468" t="str">
        <x:v>=IF(AM6=0,"",AO6/5*20+AP6/5*25+AQ6/5*25+AR6/5*15+AS6/5*15)</x:v>
      </x:c>
      <x:c r="E9479" s="468" t="str">
        <x:v>Rumus sumber</x:v>
      </x:c>
      <x:c r="F9479" s="468" t="str">
        <x:v>13 September 2026 19.01 WIB</x:v>
      </x:c>
    </x:row>
    <x:row r="9480">
      <x:c r="A9480" s="468" t="str">
        <x:v>Resume Karyawan KPI</x:v>
      </x:c>
      <x:c r="B9480" s="468" t="str">
        <x:v>AN8</x:v>
      </x:c>
      <x:c r="C9480" s="468"/>
      <x:c r="D9480" s="468" t="str">
        <x:v>=IF(AM8=0,"",AO8/5*20+AP8/5*25+AQ8/5*25+AR8/5*15+AS8/5*15)</x:v>
      </x:c>
      <x:c r="E9480" s="468" t="str">
        <x:v>Rumus sumber</x:v>
      </x:c>
      <x:c r="F9480" s="468" t="str">
        <x:v>13 September 2026 19.01 WIB</x:v>
      </x:c>
    </x:row>
    <x:row r="9481">
      <x:c r="A9481" s="468" t="str">
        <x:v>Resume Karyawan KPI</x:v>
      </x:c>
      <x:c r="B9481" s="468" t="str">
        <x:v>AN9</x:v>
      </x:c>
      <x:c r="C9481" s="468"/>
      <x:c r="D9481" s="468" t="str">
        <x:v>=IF(AM9=0,"",AO9/5*20+AP9/5*25+AQ9/5*25+AR9/5*15+AS9/5*15)</x:v>
      </x:c>
      <x:c r="E9481" s="468" t="str">
        <x:v>Rumus sumber</x:v>
      </x:c>
      <x:c r="F9481" s="468" t="str">
        <x:v>13 September 2026 19.01 WIB</x:v>
      </x:c>
    </x:row>
    <x:row r="9482">
      <x:c r="A9482" s="468" t="str">
        <x:v>Resume Karyawan KPI</x:v>
      </x:c>
      <x:c r="B9482" s="468" t="str">
        <x:v>AN10</x:v>
      </x:c>
      <x:c r="C9482" s="468"/>
      <x:c r="D9482" s="468" t="str">
        <x:v>=IF(AM10=0,"",AO10/5*20+AP10/5*25+AQ10/5*25+AR10/5*15+AS10/5*15)</x:v>
      </x:c>
      <x:c r="E9482" s="468" t="str">
        <x:v>Rumus sumber</x:v>
      </x:c>
      <x:c r="F9482" s="468" t="str">
        <x:v>13 September 2026 19.01 WIB</x:v>
      </x:c>
    </x:row>
    <x:row r="9483">
      <x:c r="A9483" s="468" t="str">
        <x:v>Resume Karyawan KPI</x:v>
      </x:c>
      <x:c r="B9483" s="468" t="str">
        <x:v>AN11</x:v>
      </x:c>
      <x:c r="C9483" s="468"/>
      <x:c r="D9483" s="468" t="str">
        <x:v>=IF(AM11=0,"",AO11/5*20+AP11/5*25+AQ11/5*25+AR11/5*15+AS11/5*15)</x:v>
      </x:c>
      <x:c r="E9483" s="468" t="str">
        <x:v>Rumus sumber</x:v>
      </x:c>
      <x:c r="F9483" s="468" t="str">
        <x:v>13 September 2026 19.01 WIB</x:v>
      </x:c>
    </x:row>
    <x:row r="9484">
      <x:c r="A9484" s="468" t="str">
        <x:v>Resume Karyawan KPI</x:v>
      </x:c>
      <x:c r="B9484" s="468" t="str">
        <x:v>AN13</x:v>
      </x:c>
      <x:c r="C9484" s="468"/>
      <x:c r="D9484" s="468" t="str">
        <x:v>=IF(AM13=0,"",AO13/5*20+AP13/5*25+AQ13/5*25+AR13/5*15+AS13/5*15)</x:v>
      </x:c>
      <x:c r="E9484" s="468" t="str">
        <x:v>Rumus sumber</x:v>
      </x:c>
      <x:c r="F9484" s="468" t="str">
        <x:v>13 September 2026 19.01 WIB</x:v>
      </x:c>
    </x:row>
    <x:row r="9485">
      <x:c r="A9485" s="468" t="str">
        <x:v>Resume Karyawan KPI</x:v>
      </x:c>
      <x:c r="B9485" s="468" t="str">
        <x:v>AN14</x:v>
      </x:c>
      <x:c r="C9485" s="468"/>
      <x:c r="D9485" s="468" t="str">
        <x:v>=IF(AM14=0,"",AO14/5*20+AP14/5*25+AQ14/5*25+AR14/5*15+AS14/5*15)</x:v>
      </x:c>
      <x:c r="E9485" s="468" t="str">
        <x:v>Rumus sumber</x:v>
      </x:c>
      <x:c r="F9485" s="468" t="str">
        <x:v>13 September 2026 19.01 WIB</x:v>
      </x:c>
    </x:row>
    <x:row r="9486">
      <x:c r="A9486" s="468" t="str">
        <x:v>Resume Karyawan KPI</x:v>
      </x:c>
      <x:c r="B9486" s="468" t="str">
        <x:v>B15</x:v>
      </x:c>
      <x:c r="C9486" s="468"/>
      <x:c r="D9486" s="468" t="str">
        <x:v>=IF(A15="","",INDEX($X$5:$X$17,MATCH(LARGE($Z$5:$Z$17,A15),$Z$5:$Z$17,0)))</x:v>
      </x:c>
      <x:c r="E9486" s="468" t="str">
        <x:v>Rumus sumber</x:v>
      </x:c>
      <x:c r="F9486" s="468" t="str">
        <x:v>13 September 2026 19.01 WIB</x:v>
      </x:c>
    </x:row>
    <x:row r="9487">
      <x:c r="A9487" s="468" t="str">
        <x:v>Resume Karyawan KPI</x:v>
      </x:c>
      <x:c r="B9487" s="468" t="str">
        <x:v>C15</x:v>
      </x:c>
      <x:c r="C9487" s="468"/>
      <x:c r="D9487" s="468" t="str">
        <x:v>=IF(B15="","",INDEX($Y$5:$Y$17,MATCH(B15,$X$5:$X$17,0)))</x:v>
      </x:c>
      <x:c r="E9487" s="468" t="str">
        <x:v>Rumus sumber</x:v>
      </x:c>
      <x:c r="F9487" s="468" t="str">
        <x:v>13 September 2026 19.01 WIB</x:v>
      </x:c>
    </x:row>
    <x:row r="9488">
      <x:c r="A9488" s="468" t="str">
        <x:v>Resume Karyawan KPI</x:v>
      </x:c>
      <x:c r="B9488" s="468" t="str">
        <x:v>D15</x:v>
      </x:c>
      <x:c r="C9488" s="468"/>
      <x:c r="D9488" s="468" t="str">
        <x:v>=IF(C15="","",C15/$C$19)</x:v>
      </x:c>
      <x:c r="E9488" s="468" t="str">
        <x:v>Rumus sumber</x:v>
      </x:c>
      <x:c r="F9488" s="468" t="str">
        <x:v>13 September 2026 19.01 WIB</x:v>
      </x:c>
    </x:row>
    <x:row r="9489">
      <x:c r="A9489" s="468" t="str">
        <x:v>Resume Karyawan KPI</x:v>
      </x:c>
      <x:c r="B9489" s="468" t="str">
        <x:v>E15</x:v>
      </x:c>
      <x:c r="C9489" s="468"/>
      <x:c r="D9489" s="468" t="str">
        <x:v>=IF(D15="","",SUM($D$6:D15))</x:v>
      </x:c>
      <x:c r="E9489" s="468" t="str">
        <x:v>Rumus sumber</x:v>
      </x:c>
      <x:c r="F9489" s="468" t="str">
        <x:v>13 September 2026 19.01 WIB</x:v>
      </x:c>
    </x:row>
    <x:row r="9490">
      <x:c r="A9490" s="468" t="str">
        <x:v>Resume Karyawan KPI</x:v>
      </x:c>
      <x:c r="B9490" s="468" t="str">
        <x:v>B16</x:v>
      </x:c>
      <x:c r="C9490" s="468"/>
      <x:c r="D9490" s="468" t="str">
        <x:v>=IF(A16="","",INDEX($X$5:$X$17,MATCH(LARGE($Z$5:$Z$17,A16),$Z$5:$Z$17,0)))</x:v>
      </x:c>
      <x:c r="E9490" s="468" t="str">
        <x:v>Rumus sumber</x:v>
      </x:c>
      <x:c r="F9490" s="468" t="str">
        <x:v>13 September 2026 19.01 WIB</x:v>
      </x:c>
    </x:row>
    <x:row r="9491">
      <x:c r="A9491" s="468" t="str">
        <x:v>Resume Karyawan KPI</x:v>
      </x:c>
      <x:c r="B9491" s="468" t="str">
        <x:v>C16</x:v>
      </x:c>
      <x:c r="C9491" s="468"/>
      <x:c r="D9491" s="468" t="str">
        <x:v>=IF(B16="","",INDEX($Y$5:$Y$17,MATCH(B16,$X$5:$X$17,0)))</x:v>
      </x:c>
      <x:c r="E9491" s="468" t="str">
        <x:v>Rumus sumber</x:v>
      </x:c>
      <x:c r="F9491" s="468" t="str">
        <x:v>13 September 2026 19.01 WIB</x:v>
      </x:c>
    </x:row>
    <x:row r="9492">
      <x:c r="A9492" s="468" t="str">
        <x:v>Resume Karyawan KPI</x:v>
      </x:c>
      <x:c r="B9492" s="468" t="str">
        <x:v>D16</x:v>
      </x:c>
      <x:c r="C9492" s="468"/>
      <x:c r="D9492" s="468" t="str">
        <x:v>=IF(C16="","",C16/$C$19)</x:v>
      </x:c>
      <x:c r="E9492" s="468" t="str">
        <x:v>Rumus sumber</x:v>
      </x:c>
      <x:c r="F9492" s="468" t="str">
        <x:v>13 September 2026 19.01 WIB</x:v>
      </x:c>
    </x:row>
    <x:row r="9493">
      <x:c r="A9493" s="468" t="str">
        <x:v>Resume Karyawan KPI</x:v>
      </x:c>
      <x:c r="B9493" s="468" t="str">
        <x:v>E16</x:v>
      </x:c>
      <x:c r="C9493" s="468"/>
      <x:c r="D9493" s="468" t="str">
        <x:v>=IF(D16="","",SUM($D$6:D16))</x:v>
      </x:c>
      <x:c r="E9493" s="468" t="str">
        <x:v>Rumus sumber</x:v>
      </x:c>
      <x:c r="F9493" s="468" t="str">
        <x:v>13 September 2026 19.01 WIB</x:v>
      </x:c>
    </x:row>
    <x:row r="9494">
      <x:c r="A9494" s="468" t="str">
        <x:v>Resume Karyawan KPI</x:v>
      </x:c>
      <x:c r="B9494" s="468" t="str">
        <x:v>B17</x:v>
      </x:c>
      <x:c r="C9494" s="468"/>
      <x:c r="D9494" s="468" t="str">
        <x:v>=IF(A17="","",INDEX($X$5:$X$17,MATCH(LARGE($Z$5:$Z$17,A17),$Z$5:$Z$17,0)))</x:v>
      </x:c>
      <x:c r="E9494" s="468" t="str">
        <x:v>Rumus sumber</x:v>
      </x:c>
      <x:c r="F9494" s="468" t="str">
        <x:v>13 September 2026 19.01 WIB</x:v>
      </x:c>
    </x:row>
    <x:row r="9495">
      <x:c r="A9495" s="468" t="str">
        <x:v>Resume Karyawan KPI</x:v>
      </x:c>
      <x:c r="B9495" s="468" t="str">
        <x:v>C17</x:v>
      </x:c>
      <x:c r="C9495" s="468"/>
      <x:c r="D9495" s="468" t="str">
        <x:v>=IF(B17="","",INDEX($Y$5:$Y$17,MATCH(B17,$X$5:$X$17,0)))</x:v>
      </x:c>
      <x:c r="E9495" s="468" t="str">
        <x:v>Rumus sumber</x:v>
      </x:c>
      <x:c r="F9495" s="468" t="str">
        <x:v>13 September 2026 19.01 WIB</x:v>
      </x:c>
    </x:row>
    <x:row r="9496">
      <x:c r="A9496" s="468" t="str">
        <x:v>Resume Karyawan KPI</x:v>
      </x:c>
      <x:c r="B9496" s="468" t="str">
        <x:v>D17</x:v>
      </x:c>
      <x:c r="C9496" s="468"/>
      <x:c r="D9496" s="468" t="str">
        <x:v>=IF(C17="","",C17/$C$19)</x:v>
      </x:c>
      <x:c r="E9496" s="468" t="str">
        <x:v>Rumus sumber</x:v>
      </x:c>
      <x:c r="F9496" s="468" t="str">
        <x:v>13 September 2026 19.01 WIB</x:v>
      </x:c>
    </x:row>
    <x:row r="9497">
      <x:c r="A9497" s="468" t="str">
        <x:v>Resume Karyawan KPI</x:v>
      </x:c>
      <x:c r="B9497" s="468" t="str">
        <x:v>E17</x:v>
      </x:c>
      <x:c r="C9497" s="468"/>
      <x:c r="D9497" s="468" t="str">
        <x:v>=IF(D17="","",SUM($D$6:D17))</x:v>
      </x:c>
      <x:c r="E9497" s="468" t="str">
        <x:v>Rumus sumber</x:v>
      </x:c>
      <x:c r="F9497" s="468" t="str">
        <x:v>13 September 2026 19.01 WIB</x:v>
      </x:c>
    </x:row>
    <x:row r="9498">
      <x:c r="A9498" s="468" t="str">
        <x:v>Resume Karyawan KPI</x:v>
      </x:c>
      <x:c r="B9498" s="468" t="str">
        <x:v>B18</x:v>
      </x:c>
      <x:c r="C9498" s="468"/>
      <x:c r="D9498" s="468" t="str">
        <x:v>=IF(A18="","",INDEX($X$5:$X$17,MATCH(LARGE($Z$5:$Z$17,A18),$Z$5:$Z$17,0)))</x:v>
      </x:c>
      <x:c r="E9498" s="468" t="str">
        <x:v>Rumus sumber</x:v>
      </x:c>
      <x:c r="F9498" s="468" t="str">
        <x:v>13 September 2026 19.01 WIB</x:v>
      </x:c>
    </x:row>
    <x:row r="9499">
      <x:c r="A9499" s="468" t="str">
        <x:v>Resume Karyawan KPI</x:v>
      </x:c>
      <x:c r="B9499" s="468" t="str">
        <x:v>C18</x:v>
      </x:c>
      <x:c r="C9499" s="468"/>
      <x:c r="D9499" s="468" t="str">
        <x:v>=IF(B18="","",INDEX($Y$5:$Y$17,MATCH(B18,$X$5:$X$17,0)))</x:v>
      </x:c>
      <x:c r="E9499" s="468" t="str">
        <x:v>Rumus sumber</x:v>
      </x:c>
      <x:c r="F9499" s="468" t="str">
        <x:v>13 September 2026 19.01 WIB</x:v>
      </x:c>
    </x:row>
    <x:row r="9500">
      <x:c r="A9500" s="468" t="str">
        <x:v>Resume Karyawan KPI</x:v>
      </x:c>
      <x:c r="B9500" s="468" t="str">
        <x:v>D18</x:v>
      </x:c>
      <x:c r="C9500" s="468"/>
      <x:c r="D9500" s="468" t="str">
        <x:v>=IF(C18="","",C18/$C$19)</x:v>
      </x:c>
      <x:c r="E9500" s="468" t="str">
        <x:v>Rumus sumber</x:v>
      </x:c>
      <x:c r="F9500" s="468" t="str">
        <x:v>13 September 2026 19.01 WIB</x:v>
      </x:c>
    </x:row>
    <x:row r="9501">
      <x:c r="A9501" s="468" t="str">
        <x:v>Resume Karyawan KPI</x:v>
      </x:c>
      <x:c r="B9501" s="468" t="str">
        <x:v>E18</x:v>
      </x:c>
      <x:c r="C9501" s="468"/>
      <x:c r="D9501" s="468" t="str">
        <x:v>=IF(D18="","",SUM($D$6:D18))</x:v>
      </x:c>
      <x:c r="E9501" s="468" t="str">
        <x:v>Rumus sumber</x:v>
      </x:c>
      <x:c r="F9501" s="468" t="str">
        <x:v>13 September 2026 19.01 WIB</x:v>
      </x:c>
    </x:row>
    <x:row r="9502">
      <x:c r="A9502" s="468" t="str">
        <x:v>Resume Karyawan KPI</x:v>
      </x:c>
      <x:c r="B9502" s="468" t="str">
        <x:v>BE18</x:v>
      </x:c>
      <x:c r="C9502" s="468"/>
      <x:c r="D9502" s="468" t="n">
        <x:v>99.25</x:v>
      </x:c>
      <x:c r="E9502" s="468" t="str">
        <x:v>Nilai sumber</x:v>
      </x:c>
      <x:c r="F9502" s="468" t="str">
        <x:v>13 September 2026 19.01 WIB</x:v>
      </x:c>
    </x:row>
    <x:row r="9503">
      <x:c r="A9503" s="468" t="str">
        <x:v>Resume Karyawan KPI</x:v>
      </x:c>
      <x:c r="B9503" s="468" t="str">
        <x:v>BE18</x:v>
      </x:c>
      <x:c r="C9503" s="468"/>
      <x:c r="D9503" s="468" t="str">
        <x:v>=IF(COUNT(BE5:BE15)=0,"",AVERAGE(BE5:BE15))</x:v>
      </x:c>
      <x:c r="E9503" s="468" t="str">
        <x:v>Rumus sumber</x:v>
      </x:c>
      <x:c r="F9503" s="468" t="str">
        <x:v>13 September 2026 19.01 WIB</x:v>
      </x:c>
    </x:row>
    <x:row r="9504">
      <x:c r="A9504" s="468" t="str">
        <x:v>Resume Karyawan KPI</x:v>
      </x:c>
      <x:c r="B9504" s="468" t="str">
        <x:v>BF18</x:v>
      </x:c>
      <x:c r="C9504" s="468"/>
      <x:c r="D9504" s="468" t="n">
        <x:v>97</x:v>
      </x:c>
      <x:c r="E9504" s="468" t="str">
        <x:v>Nilai sumber</x:v>
      </x:c>
      <x:c r="F9504" s="468" t="str">
        <x:v>13 September 2026 19.01 WIB</x:v>
      </x:c>
    </x:row>
    <x:row r="9505">
      <x:c r="A9505" s="468" t="str">
        <x:v>Resume Karyawan KPI</x:v>
      </x:c>
      <x:c r="B9505" s="468" t="str">
        <x:v>BF18</x:v>
      </x:c>
      <x:c r="C9505" s="468"/>
      <x:c r="D9505" s="468" t="str">
        <x:v>=IF(COUNT(BF5:BF15)=0,"",AVERAGE(BF5:BF15))</x:v>
      </x:c>
      <x:c r="E9505" s="468" t="str">
        <x:v>Rumus sumber</x:v>
      </x:c>
      <x:c r="F9505" s="468" t="str">
        <x:v>13 September 2026 19.01 WIB</x:v>
      </x:c>
    </x:row>
    <x:row r="9506">
      <x:c r="A9506" s="468" t="str">
        <x:v>Resume Karyawan KPI</x:v>
      </x:c>
      <x:c r="B9506" s="468" t="str">
        <x:v>BG18</x:v>
      </x:c>
      <x:c r="C9506" s="468"/>
      <x:c r="D9506" s="468" t="str">
        <x:v>=IF(COUNT(BG5:BG15)=0,"",AVERAGE(BG5:BG15))</x:v>
      </x:c>
      <x:c r="E9506" s="468" t="str">
        <x:v>Rumus sumber</x:v>
      </x:c>
      <x:c r="F9506" s="468" t="str">
        <x:v>13 September 2026 19.01 WIB</x:v>
      </x:c>
    </x:row>
    <x:row r="9507">
      <x:c r="A9507" s="468" t="str">
        <x:v>Resume Karyawan KPI</x:v>
      </x:c>
      <x:c r="B9507" s="468" t="str">
        <x:v>BH18</x:v>
      </x:c>
      <x:c r="C9507" s="468"/>
      <x:c r="D9507" s="468" t="str">
        <x:v>=IF(COUNT(BH5:BH15)=0,"",AVERAGE(BH5:BH15))</x:v>
      </x:c>
      <x:c r="E9507" s="468" t="str">
        <x:v>Rumus sumber</x:v>
      </x:c>
      <x:c r="F9507" s="468" t="str">
        <x:v>13 September 2026 19.01 WIB</x:v>
      </x:c>
    </x:row>
    <x:row r="9508">
      <x:c r="A9508" s="468" t="str">
        <x:v>Resume Karyawan KPI</x:v>
      </x:c>
      <x:c r="B9508" s="468" t="str">
        <x:v>BI18</x:v>
      </x:c>
      <x:c r="C9508" s="468"/>
      <x:c r="D9508" s="468" t="str">
        <x:v>=IF(COUNT(BI5:BI15)=0,"",AVERAGE(BI5:BI15))</x:v>
      </x:c>
      <x:c r="E9508" s="468" t="str">
        <x:v>Rumus sumber</x:v>
      </x:c>
      <x:c r="F9508" s="468" t="str">
        <x:v>13 September 2026 19.01 WIB</x:v>
      </x:c>
    </x:row>
    <x:row r="9509">
      <x:c r="A9509" s="468" t="str">
        <x:v>Resume Karyawan KPI</x:v>
      </x:c>
      <x:c r="B9509" s="468" t="str">
        <x:v>BJ18</x:v>
      </x:c>
      <x:c r="C9509" s="468"/>
      <x:c r="D9509" s="468" t="str">
        <x:v>=IF(COUNT(BJ5:BJ15)=0,"",AVERAGE(BJ5:BJ15))</x:v>
      </x:c>
      <x:c r="E9509" s="468" t="str">
        <x:v>Rumus sumber</x:v>
      </x:c>
      <x:c r="F9509" s="468" t="str">
        <x:v>13 September 2026 19.01 WIB</x:v>
      </x:c>
    </x:row>
    <x:row r="9510">
      <x:c r="A9510" s="468" t="str">
        <x:v>Resume Karyawan KPI</x:v>
      </x:c>
      <x:c r="B9510" s="468" t="str">
        <x:v>BK18</x:v>
      </x:c>
      <x:c r="C9510" s="468"/>
      <x:c r="D9510" s="468" t="str">
        <x:v>=IF(COUNT(BK5:BK15)=0,"",AVERAGE(BK5:BK15))</x:v>
      </x:c>
      <x:c r="E9510" s="468" t="str">
        <x:v>Rumus sumber</x:v>
      </x:c>
      <x:c r="F9510" s="468" t="str">
        <x:v>13 September 2026 19.01 WIB</x:v>
      </x:c>
    </x:row>
    <x:row r="9511">
      <x:c r="A9511" s="468" t="str">
        <x:v>Resume Karyawan KPI</x:v>
      </x:c>
      <x:c r="B9511" s="468" t="str">
        <x:v>BL18</x:v>
      </x:c>
      <x:c r="C9511" s="468"/>
      <x:c r="D9511" s="468" t="str">
        <x:v>=IF(COUNT(BL5:BL15)=0,"",AVERAGE(BL5:BL15))</x:v>
      </x:c>
      <x:c r="E9511" s="468" t="str">
        <x:v>Rumus sumber</x:v>
      </x:c>
      <x:c r="F9511" s="468" t="str">
        <x:v>13 September 2026 19.01 WIB</x:v>
      </x:c>
    </x:row>
    <x:row r="9512">
      <x:c r="A9512" s="468" t="str">
        <x:v>Resume Karyawan KPI</x:v>
      </x:c>
      <x:c r="B9512" s="468" t="str">
        <x:v>BM18</x:v>
      </x:c>
      <x:c r="C9512" s="468"/>
      <x:c r="D9512" s="468" t="str">
        <x:v>=IF(COUNT(BM5:BM15)=0,"",AVERAGE(BM5:BM15))</x:v>
      </x:c>
      <x:c r="E9512" s="468" t="str">
        <x:v>Rumus sumber</x:v>
      </x:c>
      <x:c r="F9512" s="468" t="str">
        <x:v>13 September 2026 19.01 WIB</x:v>
      </x:c>
    </x:row>
    <x:row r="9513">
      <x:c r="A9513" s="468" t="str">
        <x:v>Resume Karyawan KPI</x:v>
      </x:c>
      <x:c r="B9513" s="468" t="str">
        <x:v>BN18</x:v>
      </x:c>
      <x:c r="C9513" s="468"/>
      <x:c r="D9513" s="468" t="str">
        <x:v>=IF(COUNT(BN5:BN15)=0,"",AVERAGE(BN5:BN15))</x:v>
      </x:c>
      <x:c r="E9513" s="468" t="str">
        <x:v>Rumus sumber</x:v>
      </x:c>
      <x:c r="F9513" s="468" t="str">
        <x:v>13 September 2026 19.01 WIB</x:v>
      </x:c>
    </x:row>
    <x:row r="9514">
      <x:c r="A9514" s="468" t="str">
        <x:v>Resume Karyawan KPI</x:v>
      </x:c>
      <x:c r="B9514" s="468" t="str">
        <x:v>BO18</x:v>
      </x:c>
      <x:c r="C9514" s="468"/>
      <x:c r="D9514" s="468" t="str">
        <x:v>=IF(COUNT(BO5:BO15)=0,"",AVERAGE(BO5:BO15))</x:v>
      </x:c>
      <x:c r="E9514" s="468" t="str">
        <x:v>Rumus sumber</x:v>
      </x:c>
      <x:c r="F9514" s="468" t="str">
        <x:v>13 September 2026 19.01 WIB</x:v>
      </x:c>
    </x:row>
    <x:row r="9515">
      <x:c r="A9515" s="468" t="str">
        <x:v>Resume Karyawan KPI</x:v>
      </x:c>
      <x:c r="B9515" s="468" t="str">
        <x:v>BP18</x:v>
      </x:c>
      <x:c r="C9515" s="468"/>
      <x:c r="D9515" s="468" t="str">
        <x:v>=IF(COUNT(BP5:BP15)=0,"",AVERAGE(BP5:BP15))</x:v>
      </x:c>
      <x:c r="E9515" s="468" t="str">
        <x:v>Rumus sumber</x:v>
      </x:c>
      <x:c r="F9515" s="468" t="str">
        <x:v>13 September 2026 19.01 WIB</x:v>
      </x:c>
    </x:row>
    <x:row r="9516">
      <x:c r="A9516" s="468" t="str">
        <x:v>Resume Karyawan KPI</x:v>
      </x:c>
      <x:c r="B9516" s="468" t="str">
        <x:v>BQ18</x:v>
      </x:c>
      <x:c r="C9516" s="468"/>
      <x:c r="D9516" s="468" t="str">
        <x:v>=IF(COUNT(BQ5:BQ15)=0,"",AVERAGE(BQ5:BQ15))</x:v>
      </x:c>
      <x:c r="E9516" s="468" t="str">
        <x:v>Rumus sumber</x:v>
      </x:c>
      <x:c r="F9516" s="468" t="str">
        <x:v>13 September 2026 19.01 WIB</x:v>
      </x:c>
    </x:row>
    <x:row r="9517">
      <x:c r="A9517" s="468" t="str">
        <x:v>Resume Karyawan KPI</x:v>
      </x:c>
      <x:c r="B9517" s="468" t="str">
        <x:v>BR18</x:v>
      </x:c>
      <x:c r="C9517" s="468"/>
      <x:c r="D9517" s="468" t="str">
        <x:v>=IF(COUNT(BR5:BR15)=0,"",AVERAGE(BR5:BR15))</x:v>
      </x:c>
      <x:c r="E9517" s="468" t="str">
        <x:v>Rumus sumber</x:v>
      </x:c>
      <x:c r="F9517" s="468" t="str">
        <x:v>13 September 2026 19.01 WIB</x:v>
      </x:c>
    </x:row>
    <x:row r="9518">
      <x:c r="A9518" s="468" t="str">
        <x:v>Resume Karyawan KPI</x:v>
      </x:c>
      <x:c r="B9518" s="468" t="str">
        <x:v>BS18</x:v>
      </x:c>
      <x:c r="C9518" s="468"/>
      <x:c r="D9518" s="468" t="str">
        <x:v>=IF(COUNT(BS5:BS15)=0,"",AVERAGE(BS5:BS15))</x:v>
      </x:c>
      <x:c r="E9518" s="468" t="str">
        <x:v>Rumus sumber</x:v>
      </x:c>
      <x:c r="F9518" s="468" t="str">
        <x:v>13 September 2026 19.01 WIB</x:v>
      </x:c>
    </x:row>
    <x:row r="9519">
      <x:c r="A9519" s="468" t="str">
        <x:v>Resume Karyawan KPI</x:v>
      </x:c>
      <x:c r="B9519" s="468" t="str">
        <x:v>BT18</x:v>
      </x:c>
      <x:c r="C9519" s="468"/>
      <x:c r="D9519" s="468" t="str">
        <x:v>=IF(COUNT(BT5:BT15)=0,"",AVERAGE(BT5:BT15))</x:v>
      </x:c>
      <x:c r="E9519" s="468" t="str">
        <x:v>Rumus sumber</x:v>
      </x:c>
      <x:c r="F9519" s="468" t="str">
        <x:v>13 September 2026 19.01 WIB</x:v>
      </x:c>
    </x:row>
    <x:row r="9520">
      <x:c r="A9520" s="468" t="str">
        <x:v>Resume Karyawan KPI</x:v>
      </x:c>
      <x:c r="B9520" s="468" t="str">
        <x:v>BU18</x:v>
      </x:c>
      <x:c r="C9520" s="468"/>
      <x:c r="D9520" s="468" t="str">
        <x:v>=IF(COUNT(BU5:BU15)=0,"",AVERAGE(BU5:BU15))</x:v>
      </x:c>
      <x:c r="E9520" s="468" t="str">
        <x:v>Rumus sumber</x:v>
      </x:c>
      <x:c r="F9520" s="468" t="str">
        <x:v>13 September 2026 19.01 WIB</x:v>
      </x:c>
    </x:row>
    <x:row r="9521">
      <x:c r="A9521" s="468" t="str">
        <x:v>Resume Karyawan KPI</x:v>
      </x:c>
      <x:c r="B9521" s="468" t="str">
        <x:v>BV18</x:v>
      </x:c>
      <x:c r="C9521" s="468"/>
      <x:c r="D9521" s="468" t="str">
        <x:v>=IF(COUNT(BV5:BV15)=0,"",AVERAGE(BV5:BV15))</x:v>
      </x:c>
      <x:c r="E9521" s="468" t="str">
        <x:v>Rumus sumber</x:v>
      </x:c>
      <x:c r="F9521" s="468" t="str">
        <x:v>13 September 2026 19.01 WIB</x:v>
      </x:c>
    </x:row>
    <x:row r="9522">
      <x:c r="A9522" s="468" t="str">
        <x:v>Resume Karyawan KPI</x:v>
      </x:c>
      <x:c r="B9522" s="468" t="str">
        <x:v>BW18</x:v>
      </x:c>
      <x:c r="C9522" s="468"/>
      <x:c r="D9522" s="468" t="str">
        <x:v>=IF(COUNT(BW5:BW15)=0,"",AVERAGE(BW5:BW15))</x:v>
      </x:c>
      <x:c r="E9522" s="468" t="str">
        <x:v>Rumus sumber</x:v>
      </x:c>
      <x:c r="F9522" s="468" t="str">
        <x:v>13 September 2026 19.01 WIB</x:v>
      </x:c>
    </x:row>
    <x:row r="9523">
      <x:c r="A9523" s="468" t="str">
        <x:v>Resume Karyawan KPI</x:v>
      </x:c>
      <x:c r="B9523" s="468" t="str">
        <x:v>BX18</x:v>
      </x:c>
      <x:c r="C9523" s="468"/>
      <x:c r="D9523" s="468" t="str">
        <x:v>=IF(COUNT(BX5:BX15)=0,"",AVERAGE(BX5:BX15))</x:v>
      </x:c>
      <x:c r="E9523" s="468" t="str">
        <x:v>Rumus sumber</x:v>
      </x:c>
      <x:c r="F9523" s="468" t="str">
        <x:v>13 September 2026 19.01 WIB</x:v>
      </x:c>
    </x:row>
    <x:row r="9524">
      <x:c r="A9524" s="468" t="str">
        <x:v>Resume Karyawan KPI</x:v>
      </x:c>
      <x:c r="B9524" s="468" t="str">
        <x:v>BY18</x:v>
      </x:c>
      <x:c r="C9524" s="468"/>
      <x:c r="D9524" s="468" t="str">
        <x:v>=IF(COUNT(BY5:BY15)=0,"",AVERAGE(BY5:BY15))</x:v>
      </x:c>
      <x:c r="E9524" s="468" t="str">
        <x:v>Rumus sumber</x:v>
      </x:c>
      <x:c r="F9524" s="468" t="str">
        <x:v>13 September 2026 19.01 WIB</x:v>
      </x:c>
    </x:row>
    <x:row r="9525">
      <x:c r="A9525" s="468" t="str">
        <x:v>Resume Karyawan KPI</x:v>
      </x:c>
      <x:c r="B9525" s="468" t="str">
        <x:v>G28</x:v>
      </x:c>
      <x:c r="C9525" s="468"/>
      <x:c r="D9525" s="468" t="str">
        <x:v>=IF(F28="","",INDEX($AE$5:$AE$9,MATCH(LARGE($AG$5:$AG$9,F28),$AG$5:$AG$9,0)))</x:v>
      </x:c>
      <x:c r="E9525" s="468" t="str">
        <x:v>Rumus sumber</x:v>
      </x:c>
      <x:c r="F9525" s="468" t="str">
        <x:v>13 September 2026 19.01 WIB</x:v>
      </x:c>
    </x:row>
    <x:row r="9526">
      <x:c r="A9526" s="468" t="str">
        <x:v>Resume Karyawan KPI</x:v>
      </x:c>
      <x:c r="B9526" s="468" t="str">
        <x:v>H28</x:v>
      </x:c>
      <x:c r="C9526" s="468"/>
      <x:c r="D9526" s="468" t="str">
        <x:v>=IF(G28="","",INDEX($AF$5:$AF$9,MATCH(G28,$AE$5:$AE$9,0)))</x:v>
      </x:c>
      <x:c r="E9526" s="468" t="str">
        <x:v>Rumus sumber</x:v>
      </x:c>
      <x:c r="F9526" s="468" t="str">
        <x:v>13 September 2026 19.01 WIB</x:v>
      </x:c>
    </x:row>
    <x:row r="9527">
      <x:c r="A9527" s="468" t="str">
        <x:v>Resume Karyawan KPI</x:v>
      </x:c>
      <x:c r="B9527" s="468" t="str">
        <x:v>I28</x:v>
      </x:c>
      <x:c r="C9527" s="468"/>
      <x:c r="D9527" s="468" t="str">
        <x:v>=IF(H28="","",IFERROR(H28/SUM($H$25:$H$29),0))</x:v>
      </x:c>
      <x:c r="E9527" s="468" t="str">
        <x:v>Rumus sumber</x:v>
      </x:c>
      <x:c r="F9527" s="468" t="str">
        <x:v>13 September 2026 19.01 WIB</x:v>
      </x:c>
    </x:row>
    <x:row r="9528">
      <x:c r="A9528" s="468" t="str">
        <x:v>Resume Karyawan KPI</x:v>
      </x:c>
      <x:c r="B9528" s="468" t="str">
        <x:v>B29</x:v>
      </x:c>
      <x:c r="C9528" s="468"/>
      <x:c r="D9528" s="468" t="str">
        <x:v>=IF(A29="","",INDEX($AB$5:$AB$15,MATCH(A29,$AA$5:$AA$15,0)))</x:v>
      </x:c>
      <x:c r="E9528" s="468" t="str">
        <x:v>Rumus sumber</x:v>
      </x:c>
      <x:c r="F9528" s="468" t="str">
        <x:v>13 September 2026 19.01 WIB</x:v>
      </x:c>
    </x:row>
    <x:row r="9529">
      <x:c r="A9529" s="468" t="str">
        <x:v>Resume Karyawan KPI</x:v>
      </x:c>
      <x:c r="B9529" s="468" t="str">
        <x:v>C29</x:v>
      </x:c>
      <x:c r="C9529" s="468"/>
      <x:c r="D9529" s="468" t="str">
        <x:v>=IF(A29="","",INDEX($AC$5:$AC$15,MATCH(A29,$AA$5:$AA$15,0)))</x:v>
      </x:c>
      <x:c r="E9529" s="468" t="str">
        <x:v>Rumus sumber</x:v>
      </x:c>
      <x:c r="F9529" s="468" t="str">
        <x:v>13 September 2026 19.01 WIB</x:v>
      </x:c>
    </x:row>
    <x:row r="9530">
      <x:c r="A9530" s="468" t="str">
        <x:v>Resume Karyawan KPI</x:v>
      </x:c>
      <x:c r="B9530" s="468" t="str">
        <x:v>D29</x:v>
      </x:c>
      <x:c r="C9530" s="468"/>
      <x:c r="D9530" s="468" t="str">
        <x:v>=IF(A29="","",IFERROR(C29/SUM($C$25:$C$35),0))</x:v>
      </x:c>
      <x:c r="E9530" s="468" t="str">
        <x:v>Rumus sumber</x:v>
      </x:c>
      <x:c r="F9530" s="468" t="str">
        <x:v>13 September 2026 19.01 WIB</x:v>
      </x:c>
    </x:row>
    <x:row r="9531">
      <x:c r="A9531" s="468" t="str">
        <x:v>Resume Karyawan KPI</x:v>
      </x:c>
      <x:c r="B9531" s="468" t="str">
        <x:v>G29</x:v>
      </x:c>
      <x:c r="C9531" s="468"/>
      <x:c r="D9531" s="468" t="str">
        <x:v>=IF(F29="","",INDEX($AE$5:$AE$9,MATCH(LARGE($AG$5:$AG$9,F29),$AG$5:$AG$9,0)))</x:v>
      </x:c>
      <x:c r="E9531" s="468" t="str">
        <x:v>Rumus sumber</x:v>
      </x:c>
      <x:c r="F9531" s="468" t="str">
        <x:v>13 September 2026 19.01 WIB</x:v>
      </x:c>
    </x:row>
    <x:row r="9532">
      <x:c r="A9532" s="468" t="str">
        <x:v>Resume Karyawan KPI</x:v>
      </x:c>
      <x:c r="B9532" s="468" t="str">
        <x:v>H29</x:v>
      </x:c>
      <x:c r="C9532" s="468"/>
      <x:c r="D9532" s="468" t="str">
        <x:v>=IF(G29="","",INDEX($AF$5:$AF$9,MATCH(G29,$AE$5:$AE$9,0)))</x:v>
      </x:c>
      <x:c r="E9532" s="468" t="str">
        <x:v>Rumus sumber</x:v>
      </x:c>
      <x:c r="F9532" s="468" t="str">
        <x:v>13 September 2026 19.01 WIB</x:v>
      </x:c>
    </x:row>
    <x:row r="9533">
      <x:c r="A9533" s="468" t="str">
        <x:v>Resume Karyawan KPI</x:v>
      </x:c>
      <x:c r="B9533" s="468" t="str">
        <x:v>I29</x:v>
      </x:c>
      <x:c r="C9533" s="468"/>
      <x:c r="D9533" s="468" t="str">
        <x:v>=IF(H29="","",IFERROR(H29/SUM($H$25:$H$29),0))</x:v>
      </x:c>
      <x:c r="E9533" s="468" t="str">
        <x:v>Rumus sumber</x:v>
      </x:c>
      <x:c r="F9533" s="468" t="str">
        <x:v>13 September 2026 19.01 WIB</x:v>
      </x:c>
    </x:row>
    <x:row r="9534">
      <x:c r="A9534" s="468" t="str">
        <x:v>Resume Karyawan KPI</x:v>
      </x:c>
      <x:c r="B9534" s="468" t="str">
        <x:v>B30</x:v>
      </x:c>
      <x:c r="C9534" s="468"/>
      <x:c r="D9534" s="468" t="str">
        <x:v>=IF(A30="","",INDEX($AB$5:$AB$15,MATCH(A30,$AA$5:$AA$15,0)))</x:v>
      </x:c>
      <x:c r="E9534" s="468" t="str">
        <x:v>Rumus sumber</x:v>
      </x:c>
      <x:c r="F9534" s="468" t="str">
        <x:v>13 September 2026 19.01 WIB</x:v>
      </x:c>
    </x:row>
    <x:row r="9535">
      <x:c r="A9535" s="468" t="str">
        <x:v>Resume Karyawan KPI</x:v>
      </x:c>
      <x:c r="B9535" s="468" t="str">
        <x:v>C30</x:v>
      </x:c>
      <x:c r="C9535" s="468"/>
      <x:c r="D9535" s="468" t="str">
        <x:v>=IF(A30="","",INDEX($AC$5:$AC$15,MATCH(A30,$AA$5:$AA$15,0)))</x:v>
      </x:c>
      <x:c r="E9535" s="468" t="str">
        <x:v>Rumus sumber</x:v>
      </x:c>
      <x:c r="F9535" s="468" t="str">
        <x:v>13 September 2026 19.01 WIB</x:v>
      </x:c>
    </x:row>
    <x:row r="9536">
      <x:c r="A9536" s="468" t="str">
        <x:v>Resume Karyawan KPI</x:v>
      </x:c>
      <x:c r="B9536" s="468" t="str">
        <x:v>D30</x:v>
      </x:c>
      <x:c r="C9536" s="468"/>
      <x:c r="D9536" s="468" t="str">
        <x:v>=IF(A30="","",IFERROR(C30/SUM($C$25:$C$35),0))</x:v>
      </x:c>
      <x:c r="E9536" s="468" t="str">
        <x:v>Rumus sumber</x:v>
      </x:c>
      <x:c r="F9536" s="468" t="str">
        <x:v>13 September 2026 19.01 WIB</x:v>
      </x:c>
    </x:row>
    <x:row r="9537">
      <x:c r="A9537" s="468" t="str">
        <x:v>Resume Karyawan KPI</x:v>
      </x:c>
      <x:c r="B9537" s="468" t="str">
        <x:v>B31</x:v>
      </x:c>
      <x:c r="C9537" s="468"/>
      <x:c r="D9537" s="468" t="str">
        <x:v>=IF(A31="","",INDEX($AB$5:$AB$15,MATCH(A31,$AA$5:$AA$15,0)))</x:v>
      </x:c>
      <x:c r="E9537" s="468" t="str">
        <x:v>Rumus sumber</x:v>
      </x:c>
      <x:c r="F9537" s="468" t="str">
        <x:v>13 September 2026 19.01 WIB</x:v>
      </x:c>
    </x:row>
    <x:row r="9538">
      <x:c r="A9538" s="468" t="str">
        <x:v>Resume Karyawan KPI</x:v>
      </x:c>
      <x:c r="B9538" s="468" t="str">
        <x:v>C31</x:v>
      </x:c>
      <x:c r="C9538" s="468"/>
      <x:c r="D9538" s="468" t="str">
        <x:v>=IF(A31="","",INDEX($AC$5:$AC$15,MATCH(A31,$AA$5:$AA$15,0)))</x:v>
      </x:c>
      <x:c r="E9538" s="468" t="str">
        <x:v>Rumus sumber</x:v>
      </x:c>
      <x:c r="F9538" s="468" t="str">
        <x:v>13 September 2026 19.01 WIB</x:v>
      </x:c>
    </x:row>
    <x:row r="9539">
      <x:c r="A9539" s="468" t="str">
        <x:v>Resume Karyawan KPI</x:v>
      </x:c>
      <x:c r="B9539" s="468" t="str">
        <x:v>D31</x:v>
      </x:c>
      <x:c r="C9539" s="468"/>
      <x:c r="D9539" s="468" t="str">
        <x:v>=IF(A31="","",IFERROR(C31/SUM($C$25:$C$35),0))</x:v>
      </x:c>
      <x:c r="E9539" s="468" t="str">
        <x:v>Rumus sumber</x:v>
      </x:c>
      <x:c r="F9539" s="468" t="str">
        <x:v>13 September 2026 19.01 WIB</x:v>
      </x:c>
    </x:row>
    <x:row r="9540">
      <x:c r="A9540" s="468" t="str">
        <x:v>Resume Karyawan KPI</x:v>
      </x:c>
      <x:c r="B9540" s="468" t="str">
        <x:v>B32</x:v>
      </x:c>
      <x:c r="C9540" s="468"/>
      <x:c r="D9540" s="468" t="str">
        <x:v>=IF(A32="","",INDEX($AB$5:$AB$15,MATCH(A32,$AA$5:$AA$15,0)))</x:v>
      </x:c>
      <x:c r="E9540" s="468" t="str">
        <x:v>Rumus sumber</x:v>
      </x:c>
      <x:c r="F9540" s="468" t="str">
        <x:v>13 September 2026 19.01 WIB</x:v>
      </x:c>
    </x:row>
    <x:row r="9541">
      <x:c r="A9541" s="468" t="str">
        <x:v>Resume Karyawan KPI</x:v>
      </x:c>
      <x:c r="B9541" s="468" t="str">
        <x:v>C32</x:v>
      </x:c>
      <x:c r="C9541" s="468"/>
      <x:c r="D9541" s="468" t="str">
        <x:v>=IF(A32="","",INDEX($AC$5:$AC$15,MATCH(A32,$AA$5:$AA$15,0)))</x:v>
      </x:c>
      <x:c r="E9541" s="468" t="str">
        <x:v>Rumus sumber</x:v>
      </x:c>
      <x:c r="F9541" s="468" t="str">
        <x:v>13 September 2026 19.01 WIB</x:v>
      </x:c>
    </x:row>
    <x:row r="9542">
      <x:c r="A9542" s="468" t="str">
        <x:v>Resume Karyawan KPI</x:v>
      </x:c>
      <x:c r="B9542" s="468" t="str">
        <x:v>D32</x:v>
      </x:c>
      <x:c r="C9542" s="468"/>
      <x:c r="D9542" s="468" t="str">
        <x:v>=IF(A32="","",IFERROR(C32/SUM($C$25:$C$35),0))</x:v>
      </x:c>
      <x:c r="E9542" s="468" t="str">
        <x:v>Rumus sumber</x:v>
      </x:c>
      <x:c r="F9542" s="468" t="str">
        <x:v>13 September 2026 19.01 WIB</x:v>
      </x:c>
    </x:row>
    <x:row r="9543">
      <x:c r="A9543" s="468" t="str">
        <x:v>Resume Karyawan KPI</x:v>
      </x:c>
      <x:c r="B9543" s="468" t="str">
        <x:v>B33</x:v>
      </x:c>
      <x:c r="C9543" s="468"/>
      <x:c r="D9543" s="468" t="str">
        <x:v>=IF(A33="","",INDEX($AB$5:$AB$15,MATCH(A33,$AA$5:$AA$15,0)))</x:v>
      </x:c>
      <x:c r="E9543" s="468" t="str">
        <x:v>Rumus sumber</x:v>
      </x:c>
      <x:c r="F9543" s="468" t="str">
        <x:v>13 September 2026 19.01 WIB</x:v>
      </x:c>
    </x:row>
    <x:row r="9544">
      <x:c r="A9544" s="468" t="str">
        <x:v>Resume Karyawan KPI</x:v>
      </x:c>
      <x:c r="B9544" s="468" t="str">
        <x:v>C33</x:v>
      </x:c>
      <x:c r="C9544" s="468"/>
      <x:c r="D9544" s="468" t="str">
        <x:v>=IF(A33="","",INDEX($AC$5:$AC$15,MATCH(A33,$AA$5:$AA$15,0)))</x:v>
      </x:c>
      <x:c r="E9544" s="468" t="str">
        <x:v>Rumus sumber</x:v>
      </x:c>
      <x:c r="F9544" s="468" t="str">
        <x:v>13 September 2026 19.01 WIB</x:v>
      </x:c>
    </x:row>
    <x:row r="9545">
      <x:c r="A9545" s="468" t="str">
        <x:v>Resume Karyawan KPI</x:v>
      </x:c>
      <x:c r="B9545" s="468" t="str">
        <x:v>D33</x:v>
      </x:c>
      <x:c r="C9545" s="468"/>
      <x:c r="D9545" s="468" t="str">
        <x:v>=IF(A33="","",IFERROR(C33/SUM($C$25:$C$35),0))</x:v>
      </x:c>
      <x:c r="E9545" s="468" t="str">
        <x:v>Rumus sumber</x:v>
      </x:c>
      <x:c r="F9545" s="468" t="str">
        <x:v>13 September 2026 19.01 WIB</x:v>
      </x:c>
    </x:row>
    <x:row r="9546">
      <x:c r="A9546" s="468" t="str">
        <x:v>Resume Karyawan KPI</x:v>
      </x:c>
      <x:c r="B9546" s="468" t="str">
        <x:v>B34</x:v>
      </x:c>
      <x:c r="C9546" s="468"/>
      <x:c r="D9546" s="468" t="str">
        <x:v>=IF(A34="","",INDEX($AB$5:$AB$15,MATCH(A34,$AA$5:$AA$15,0)))</x:v>
      </x:c>
      <x:c r="E9546" s="468" t="str">
        <x:v>Rumus sumber</x:v>
      </x:c>
      <x:c r="F9546" s="468" t="str">
        <x:v>13 September 2026 19.01 WIB</x:v>
      </x:c>
    </x:row>
    <x:row r="9547">
      <x:c r="A9547" s="468" t="str">
        <x:v>Resume Karyawan KPI</x:v>
      </x:c>
      <x:c r="B9547" s="468" t="str">
        <x:v>C34</x:v>
      </x:c>
      <x:c r="C9547" s="468"/>
      <x:c r="D9547" s="468" t="str">
        <x:v>=IF(A34="","",INDEX($AC$5:$AC$15,MATCH(A34,$AA$5:$AA$15,0)))</x:v>
      </x:c>
      <x:c r="E9547" s="468" t="str">
        <x:v>Rumus sumber</x:v>
      </x:c>
      <x:c r="F9547" s="468" t="str">
        <x:v>13 September 2026 19.01 WIB</x:v>
      </x:c>
    </x:row>
    <x:row r="9548">
      <x:c r="A9548" s="468" t="str">
        <x:v>Resume Karyawan KPI</x:v>
      </x:c>
      <x:c r="B9548" s="468" t="str">
        <x:v>D34</x:v>
      </x:c>
      <x:c r="C9548" s="468"/>
      <x:c r="D9548" s="468" t="str">
        <x:v>=IF(A34="","",IFERROR(C34/SUM($C$25:$C$35),0))</x:v>
      </x:c>
      <x:c r="E9548" s="468" t="str">
        <x:v>Rumus sumber</x:v>
      </x:c>
      <x:c r="F9548" s="468" t="str">
        <x:v>13 September 2026 19.01 WIB</x:v>
      </x:c>
    </x:row>
    <x:row r="9549">
      <x:c r="A9549" s="468" t="str">
        <x:v>Resume Karyawan KPI</x:v>
      </x:c>
      <x:c r="B9549" s="468" t="str">
        <x:v>B35</x:v>
      </x:c>
      <x:c r="C9549" s="468"/>
      <x:c r="D9549" s="468" t="str">
        <x:v>=IF(A35="","",INDEX($AB$5:$AB$15,MATCH(A35,$AA$5:$AA$15,0)))</x:v>
      </x:c>
      <x:c r="E9549" s="468" t="str">
        <x:v>Rumus sumber</x:v>
      </x:c>
      <x:c r="F9549" s="468" t="str">
        <x:v>13 September 2026 19.01 WIB</x:v>
      </x:c>
    </x:row>
    <x:row r="9550">
      <x:c r="A9550" s="468" t="str">
        <x:v>Resume Karyawan KPI</x:v>
      </x:c>
      <x:c r="B9550" s="468" t="str">
        <x:v>C35</x:v>
      </x:c>
      <x:c r="C9550" s="468"/>
      <x:c r="D9550" s="468" t="str">
        <x:v>=IF(A35="","",INDEX($AC$5:$AC$15,MATCH(A35,$AA$5:$AA$15,0)))</x:v>
      </x:c>
      <x:c r="E9550" s="468" t="str">
        <x:v>Rumus sumber</x:v>
      </x:c>
      <x:c r="F9550" s="468" t="str">
        <x:v>13 September 2026 19.01 WIB</x:v>
      </x:c>
    </x:row>
    <x:row r="9551">
      <x:c r="A9551" s="468" t="str">
        <x:v>Resume Karyawan KPI</x:v>
      </x:c>
      <x:c r="B9551" s="468" t="str">
        <x:v>D35</x:v>
      </x:c>
      <x:c r="C9551" s="468"/>
      <x:c r="D9551" s="468" t="str">
        <x:v>=IF(A35="","",IFERROR(C35/SUM($C$25:$C$35),0))</x:v>
      </x:c>
      <x:c r="E9551" s="468" t="str">
        <x:v>Rumus sumber</x:v>
      </x:c>
      <x:c r="F9551" s="468" t="str">
        <x:v>13 September 2026 19.01 WIB</x:v>
      </x:c>
    </x:row>
    <x:row r="9552">
      <x:c r="A9552" s="468" t="str">
        <x:v>Resume Karyawan KPI</x:v>
      </x:c>
      <x:c r="B9552" s="468" t="str">
        <x:v>G37</x:v>
      </x:c>
      <x:c r="C9552" s="468"/>
      <x:c r="D9552" s="468" t="str">
        <x:v>=IF(F37="","",INDEX($AH$5:$AH$10,MATCH(LARGE($AJ$5:$AJ$10,F37),$AJ$5:$AJ$10,0)))</x:v>
      </x:c>
      <x:c r="E9552" s="468" t="str">
        <x:v>Rumus sumber</x:v>
      </x:c>
      <x:c r="F9552" s="468" t="str">
        <x:v>13 September 2026 19.01 WIB</x:v>
      </x:c>
    </x:row>
    <x:row r="9553">
      <x:c r="A9553" s="468" t="str">
        <x:v>Resume Karyawan KPI</x:v>
      </x:c>
      <x:c r="B9553" s="468" t="str">
        <x:v>H37</x:v>
      </x:c>
      <x:c r="C9553" s="468"/>
      <x:c r="D9553" s="468" t="str">
        <x:v>=IF(G37="","",INDEX($AI$5:$AI$10,MATCH(G37,$AH$5:$AH$10,0)))</x:v>
      </x:c>
      <x:c r="E9553" s="468" t="str">
        <x:v>Rumus sumber</x:v>
      </x:c>
      <x:c r="F9553" s="468" t="str">
        <x:v>13 September 2026 19.01 WIB</x:v>
      </x:c>
    </x:row>
    <x:row r="9554">
      <x:c r="A9554" s="468" t="str">
        <x:v>Resume Karyawan KPI</x:v>
      </x:c>
      <x:c r="B9554" s="468" t="str">
        <x:v>I37</x:v>
      </x:c>
      <x:c r="C9554" s="468"/>
      <x:c r="D9554" s="468" t="str">
        <x:v>=IF(H37="","",IFERROR(H37/SUM($H$33:$H$38),0))</x:v>
      </x:c>
      <x:c r="E9554" s="468" t="str">
        <x:v>Rumus sumber</x:v>
      </x:c>
      <x:c r="F9554" s="468" t="str">
        <x:v>13 September 2026 19.01 WIB</x:v>
      </x:c>
    </x:row>
    <x:row r="9555">
      <x:c r="A9555" s="468" t="str">
        <x:v>Resume Karyawan KPI</x:v>
      </x:c>
      <x:c r="B9555" s="468" t="str">
        <x:v>G38</x:v>
      </x:c>
      <x:c r="C9555" s="468"/>
      <x:c r="D9555" s="468" t="str">
        <x:v>=IF(F38="","",INDEX($AH$5:$AH$10,MATCH(LARGE($AJ$5:$AJ$10,F38),$AJ$5:$AJ$10,0)))</x:v>
      </x:c>
      <x:c r="E9555" s="468" t="str">
        <x:v>Rumus sumber</x:v>
      </x:c>
      <x:c r="F9555" s="468" t="str">
        <x:v>13 September 2026 19.01 WIB</x:v>
      </x:c>
    </x:row>
    <x:row r="9556">
      <x:c r="A9556" s="468" t="str">
        <x:v>Resume Karyawan KPI</x:v>
      </x:c>
      <x:c r="B9556" s="468" t="str">
        <x:v>H38</x:v>
      </x:c>
      <x:c r="C9556" s="468"/>
      <x:c r="D9556" s="468" t="str">
        <x:v>=IF(G38="","",INDEX($AI$5:$AI$10,MATCH(G38,$AH$5:$AH$10,0)))</x:v>
      </x:c>
      <x:c r="E9556" s="468" t="str">
        <x:v>Rumus sumber</x:v>
      </x:c>
      <x:c r="F9556" s="468" t="str">
        <x:v>13 September 2026 19.01 WIB</x:v>
      </x:c>
    </x:row>
    <x:row r="9557">
      <x:c r="A9557" s="468" t="str">
        <x:v>Resume Karyawan KPI</x:v>
      </x:c>
      <x:c r="B9557" s="468" t="str">
        <x:v>I38</x:v>
      </x:c>
      <x:c r="C9557" s="468"/>
      <x:c r="D9557" s="468" t="str">
        <x:v>=IF(H38="","",IFERROR(H38/SUM($H$33:$H$38),0))</x:v>
      </x:c>
      <x:c r="E9557" s="468" t="str">
        <x:v>Rumus sumber</x:v>
      </x:c>
      <x:c r="F9557" s="468" t="str">
        <x:v>13 September 2026 19.01 WIB</x:v>
      </x:c>
    </x:row>
    <x:row r="9558">
      <x:c r="A9558" s="468" t="str">
        <x:v>Resume Karyawan KPI</x:v>
      </x:c>
      <x:c r="B9558" s="468" t="str">
        <x:v>D52</x:v>
      </x:c>
      <x:c r="C9558" s="468"/>
      <x:c r="D9558" s="468" t="str">
        <x:v>=IF(C52=0,"",AN6/100)</x:v>
      </x:c>
      <x:c r="E9558" s="468" t="str">
        <x:v>Rumus sumber</x:v>
      </x:c>
      <x:c r="F9558" s="468" t="str">
        <x:v>13 September 2026 19.01 WIB</x:v>
      </x:c>
    </x:row>
    <x:row r="9559">
      <x:c r="A9559" s="468" t="str">
        <x:v>Resume Karyawan KPI</x:v>
      </x:c>
      <x:c r="B9559" s="468" t="str">
        <x:v>E52</x:v>
      </x:c>
      <x:c r="C9559" s="468"/>
      <x:c r="D9559" s="468" t="str">
        <x:v>=IF(C52=0,"",AO6)</x:v>
      </x:c>
      <x:c r="E9559" s="468" t="str">
        <x:v>Rumus sumber</x:v>
      </x:c>
      <x:c r="F9559" s="468" t="str">
        <x:v>13 September 2026 19.01 WIB</x:v>
      </x:c>
    </x:row>
    <x:row r="9560">
      <x:c r="A9560" s="468" t="str">
        <x:v>Resume Karyawan KPI</x:v>
      </x:c>
      <x:c r="B9560" s="468" t="str">
        <x:v>F52</x:v>
      </x:c>
      <x:c r="C9560" s="468"/>
      <x:c r="D9560" s="468" t="str">
        <x:v>=IF(C52=0,"",AP6)</x:v>
      </x:c>
      <x:c r="E9560" s="468" t="str">
        <x:v>Rumus sumber</x:v>
      </x:c>
      <x:c r="F9560" s="468" t="str">
        <x:v>13 September 2026 19.01 WIB</x:v>
      </x:c>
    </x:row>
    <x:row r="9561">
      <x:c r="A9561" s="468" t="str">
        <x:v>Resume Karyawan KPI</x:v>
      </x:c>
      <x:c r="B9561" s="468" t="str">
        <x:v>G52</x:v>
      </x:c>
      <x:c r="C9561" s="468"/>
      <x:c r="D9561" s="468" t="str">
        <x:v>=IF(C52=0,"",AQ6)</x:v>
      </x:c>
      <x:c r="E9561" s="468" t="str">
        <x:v>Rumus sumber</x:v>
      </x:c>
      <x:c r="F9561" s="468" t="str">
        <x:v>13 September 2026 19.01 WIB</x:v>
      </x:c>
    </x:row>
    <x:row r="9562">
      <x:c r="A9562" s="468" t="str">
        <x:v>Resume Karyawan KPI</x:v>
      </x:c>
      <x:c r="B9562" s="468" t="str">
        <x:v>H52</x:v>
      </x:c>
      <x:c r="C9562" s="468"/>
      <x:c r="D9562" s="468" t="str">
        <x:v>=IF(C52=0,"",AR6)</x:v>
      </x:c>
      <x:c r="E9562" s="468" t="str">
        <x:v>Rumus sumber</x:v>
      </x:c>
      <x:c r="F9562" s="468" t="str">
        <x:v>13 September 2026 19.01 WIB</x:v>
      </x:c>
    </x:row>
    <x:row r="9563">
      <x:c r="A9563" s="468" t="str">
        <x:v>Resume Karyawan KPI</x:v>
      </x:c>
      <x:c r="B9563" s="468" t="str">
        <x:v>I52</x:v>
      </x:c>
      <x:c r="C9563" s="468"/>
      <x:c r="D9563" s="468" t="str">
        <x:v>=IF(C52=0,"",AS6)</x:v>
      </x:c>
      <x:c r="E9563" s="468" t="str">
        <x:v>Rumus sumber</x:v>
      </x:c>
      <x:c r="F9563" s="468" t="str">
        <x:v>13 September 2026 19.01 WIB</x:v>
      </x:c>
    </x:row>
    <x:row r="9564">
      <x:c r="A9564" s="468" t="str">
        <x:v>Resume Karyawan KPI</x:v>
      </x:c>
      <x:c r="B9564" s="468" t="str">
        <x:v>D54</x:v>
      </x:c>
      <x:c r="C9564" s="468"/>
      <x:c r="D9564" s="468" t="str">
        <x:v>=IF(C54=0,"",AN8/100)</x:v>
      </x:c>
      <x:c r="E9564" s="468" t="str">
        <x:v>Rumus sumber</x:v>
      </x:c>
      <x:c r="F9564" s="468" t="str">
        <x:v>13 September 2026 19.01 WIB</x:v>
      </x:c>
    </x:row>
    <x:row r="9565">
      <x:c r="A9565" s="468" t="str">
        <x:v>Resume Karyawan KPI</x:v>
      </x:c>
      <x:c r="B9565" s="468" t="str">
        <x:v>E54</x:v>
      </x:c>
      <x:c r="C9565" s="468"/>
      <x:c r="D9565" s="468" t="str">
        <x:v>=IF(C54=0,"",AO8)</x:v>
      </x:c>
      <x:c r="E9565" s="468" t="str">
        <x:v>Rumus sumber</x:v>
      </x:c>
      <x:c r="F9565" s="468" t="str">
        <x:v>13 September 2026 19.01 WIB</x:v>
      </x:c>
    </x:row>
    <x:row r="9566">
      <x:c r="A9566" s="468" t="str">
        <x:v>Resume Karyawan KPI</x:v>
      </x:c>
      <x:c r="B9566" s="468" t="str">
        <x:v>F54</x:v>
      </x:c>
      <x:c r="C9566" s="468"/>
      <x:c r="D9566" s="468" t="str">
        <x:v>=IF(C54=0,"",AP8)</x:v>
      </x:c>
      <x:c r="E9566" s="468" t="str">
        <x:v>Rumus sumber</x:v>
      </x:c>
      <x:c r="F9566" s="468" t="str">
        <x:v>13 September 2026 19.01 WIB</x:v>
      </x:c>
    </x:row>
    <x:row r="9567">
      <x:c r="A9567" s="468" t="str">
        <x:v>Resume Karyawan KPI</x:v>
      </x:c>
      <x:c r="B9567" s="468" t="str">
        <x:v>G54</x:v>
      </x:c>
      <x:c r="C9567" s="468"/>
      <x:c r="D9567" s="468" t="str">
        <x:v>=IF(C54=0,"",AQ8)</x:v>
      </x:c>
      <x:c r="E9567" s="468" t="str">
        <x:v>Rumus sumber</x:v>
      </x:c>
      <x:c r="F9567" s="468" t="str">
        <x:v>13 September 2026 19.01 WIB</x:v>
      </x:c>
    </x:row>
    <x:row r="9568">
      <x:c r="A9568" s="468" t="str">
        <x:v>Resume Karyawan KPI</x:v>
      </x:c>
      <x:c r="B9568" s="468" t="str">
        <x:v>H54</x:v>
      </x:c>
      <x:c r="C9568" s="468"/>
      <x:c r="D9568" s="468" t="str">
        <x:v>=IF(C54=0,"",AR8)</x:v>
      </x:c>
      <x:c r="E9568" s="468" t="str">
        <x:v>Rumus sumber</x:v>
      </x:c>
      <x:c r="F9568" s="468" t="str">
        <x:v>13 September 2026 19.01 WIB</x:v>
      </x:c>
    </x:row>
    <x:row r="9569">
      <x:c r="A9569" s="468" t="str">
        <x:v>Resume Karyawan KPI</x:v>
      </x:c>
      <x:c r="B9569" s="468" t="str">
        <x:v>I54</x:v>
      </x:c>
      <x:c r="C9569" s="468"/>
      <x:c r="D9569" s="468" t="str">
        <x:v>=IF(C54=0,"",AS8)</x:v>
      </x:c>
      <x:c r="E9569" s="468" t="str">
        <x:v>Rumus sumber</x:v>
      </x:c>
      <x:c r="F9569" s="468" t="str">
        <x:v>13 September 2026 19.01 WIB</x:v>
      </x:c>
    </x:row>
    <x:row r="9570">
      <x:c r="A9570" s="468" t="str">
        <x:v>Resume Karyawan KPI</x:v>
      </x:c>
      <x:c r="B9570" s="468" t="str">
        <x:v>D55</x:v>
      </x:c>
      <x:c r="C9570" s="468"/>
      <x:c r="D9570" s="468" t="str">
        <x:v>=IF(C55=0,"",AN9/100)</x:v>
      </x:c>
      <x:c r="E9570" s="468" t="str">
        <x:v>Rumus sumber</x:v>
      </x:c>
      <x:c r="F9570" s="468" t="str">
        <x:v>13 September 2026 19.01 WIB</x:v>
      </x:c>
    </x:row>
    <x:row r="9571">
      <x:c r="A9571" s="468" t="str">
        <x:v>Resume Karyawan KPI</x:v>
      </x:c>
      <x:c r="B9571" s="468" t="str">
        <x:v>E55</x:v>
      </x:c>
      <x:c r="C9571" s="468"/>
      <x:c r="D9571" s="468" t="str">
        <x:v>=IF(C55=0,"",AO9)</x:v>
      </x:c>
      <x:c r="E9571" s="468" t="str">
        <x:v>Rumus sumber</x:v>
      </x:c>
      <x:c r="F9571" s="468" t="str">
        <x:v>13 September 2026 19.01 WIB</x:v>
      </x:c>
    </x:row>
    <x:row r="9572">
      <x:c r="A9572" s="468" t="str">
        <x:v>Resume Karyawan KPI</x:v>
      </x:c>
      <x:c r="B9572" s="468" t="str">
        <x:v>F55</x:v>
      </x:c>
      <x:c r="C9572" s="468"/>
      <x:c r="D9572" s="468" t="str">
        <x:v>=IF(C55=0,"",AP9)</x:v>
      </x:c>
      <x:c r="E9572" s="468" t="str">
        <x:v>Rumus sumber</x:v>
      </x:c>
      <x:c r="F9572" s="468" t="str">
        <x:v>13 September 2026 19.01 WIB</x:v>
      </x:c>
    </x:row>
    <x:row r="9573">
      <x:c r="A9573" s="468" t="str">
        <x:v>Resume Karyawan KPI</x:v>
      </x:c>
      <x:c r="B9573" s="468" t="str">
        <x:v>G55</x:v>
      </x:c>
      <x:c r="C9573" s="468"/>
      <x:c r="D9573" s="468" t="str">
        <x:v>=IF(C55=0,"",AQ9)</x:v>
      </x:c>
      <x:c r="E9573" s="468" t="str">
        <x:v>Rumus sumber</x:v>
      </x:c>
      <x:c r="F9573" s="468" t="str">
        <x:v>13 September 2026 19.01 WIB</x:v>
      </x:c>
    </x:row>
    <x:row r="9574">
      <x:c r="A9574" s="468" t="str">
        <x:v>Resume Karyawan KPI</x:v>
      </x:c>
      <x:c r="B9574" s="468" t="str">
        <x:v>H55</x:v>
      </x:c>
      <x:c r="C9574" s="468"/>
      <x:c r="D9574" s="468" t="str">
        <x:v>=IF(C55=0,"",AR9)</x:v>
      </x:c>
      <x:c r="E9574" s="468" t="str">
        <x:v>Rumus sumber</x:v>
      </x:c>
      <x:c r="F9574" s="468" t="str">
        <x:v>13 September 2026 19.01 WIB</x:v>
      </x:c>
    </x:row>
    <x:row r="9575">
      <x:c r="A9575" s="468" t="str">
        <x:v>Resume Karyawan KPI</x:v>
      </x:c>
      <x:c r="B9575" s="468" t="str">
        <x:v>I55</x:v>
      </x:c>
      <x:c r="C9575" s="468"/>
      <x:c r="D9575" s="468" t="str">
        <x:v>=IF(C55=0,"",AS9)</x:v>
      </x:c>
      <x:c r="E9575" s="468" t="str">
        <x:v>Rumus sumber</x:v>
      </x:c>
      <x:c r="F9575" s="468" t="str">
        <x:v>13 September 2026 19.01 WIB</x:v>
      </x:c>
    </x:row>
    <x:row r="9576">
      <x:c r="A9576" s="468" t="str">
        <x:v>Resume Karyawan KPI</x:v>
      </x:c>
      <x:c r="B9576" s="468" t="str">
        <x:v>D56</x:v>
      </x:c>
      <x:c r="C9576" s="468"/>
      <x:c r="D9576" s="468" t="str">
        <x:v>=IF(C56=0,"",AN10/100)</x:v>
      </x:c>
      <x:c r="E9576" s="468" t="str">
        <x:v>Rumus sumber</x:v>
      </x:c>
      <x:c r="F9576" s="468" t="str">
        <x:v>13 September 2026 19.01 WIB</x:v>
      </x:c>
    </x:row>
    <x:row r="9577">
      <x:c r="A9577" s="468" t="str">
        <x:v>Resume Karyawan KPI</x:v>
      </x:c>
      <x:c r="B9577" s="468" t="str">
        <x:v>E56</x:v>
      </x:c>
      <x:c r="C9577" s="468"/>
      <x:c r="D9577" s="468" t="str">
        <x:v>=IF(C56=0,"",AO10)</x:v>
      </x:c>
      <x:c r="E9577" s="468" t="str">
        <x:v>Rumus sumber</x:v>
      </x:c>
      <x:c r="F9577" s="468" t="str">
        <x:v>13 September 2026 19.01 WIB</x:v>
      </x:c>
    </x:row>
    <x:row r="9578">
      <x:c r="A9578" s="468" t="str">
        <x:v>Resume Karyawan KPI</x:v>
      </x:c>
      <x:c r="B9578" s="468" t="str">
        <x:v>F56</x:v>
      </x:c>
      <x:c r="C9578" s="468"/>
      <x:c r="D9578" s="468" t="str">
        <x:v>=IF(C56=0,"",AP10)</x:v>
      </x:c>
      <x:c r="E9578" s="468" t="str">
        <x:v>Rumus sumber</x:v>
      </x:c>
      <x:c r="F9578" s="468" t="str">
        <x:v>13 September 2026 19.01 WIB</x:v>
      </x:c>
    </x:row>
    <x:row r="9579">
      <x:c r="A9579" s="468" t="str">
        <x:v>Resume Karyawan KPI</x:v>
      </x:c>
      <x:c r="B9579" s="468" t="str">
        <x:v>G56</x:v>
      </x:c>
      <x:c r="C9579" s="468"/>
      <x:c r="D9579" s="468" t="str">
        <x:v>=IF(C56=0,"",AQ10)</x:v>
      </x:c>
      <x:c r="E9579" s="468" t="str">
        <x:v>Rumus sumber</x:v>
      </x:c>
      <x:c r="F9579" s="468" t="str">
        <x:v>13 September 2026 19.01 WIB</x:v>
      </x:c>
    </x:row>
    <x:row r="9580">
      <x:c r="A9580" s="468" t="str">
        <x:v>Resume Karyawan KPI</x:v>
      </x:c>
      <x:c r="B9580" s="468" t="str">
        <x:v>H56</x:v>
      </x:c>
      <x:c r="C9580" s="468"/>
      <x:c r="D9580" s="468" t="str">
        <x:v>=IF(C56=0,"",AR10)</x:v>
      </x:c>
      <x:c r="E9580" s="468" t="str">
        <x:v>Rumus sumber</x:v>
      </x:c>
      <x:c r="F9580" s="468" t="str">
        <x:v>13 September 2026 19.01 WIB</x:v>
      </x:c>
    </x:row>
    <x:row r="9581">
      <x:c r="A9581" s="468" t="str">
        <x:v>Resume Karyawan KPI</x:v>
      </x:c>
      <x:c r="B9581" s="468" t="str">
        <x:v>I56</x:v>
      </x:c>
      <x:c r="C9581" s="468"/>
      <x:c r="D9581" s="468" t="str">
        <x:v>=IF(C56=0,"",AS10)</x:v>
      </x:c>
      <x:c r="E9581" s="468" t="str">
        <x:v>Rumus sumber</x:v>
      </x:c>
      <x:c r="F9581" s="468" t="str">
        <x:v>13 September 2026 19.01 WIB</x:v>
      </x:c>
    </x:row>
    <x:row r="9582">
      <x:c r="A9582" s="468" t="str">
        <x:v>Resume Karyawan KPI</x:v>
      </x:c>
      <x:c r="B9582" s="468" t="str">
        <x:v>D57</x:v>
      </x:c>
      <x:c r="C9582" s="468"/>
      <x:c r="D9582" s="468" t="str">
        <x:v>=IF(C57=0,"",AN11/100)</x:v>
      </x:c>
      <x:c r="E9582" s="468" t="str">
        <x:v>Rumus sumber</x:v>
      </x:c>
      <x:c r="F9582" s="468" t="str">
        <x:v>13 September 2026 19.01 WIB</x:v>
      </x:c>
    </x:row>
    <x:row r="9583">
      <x:c r="A9583" s="468" t="str">
        <x:v>Resume Karyawan KPI</x:v>
      </x:c>
      <x:c r="B9583" s="468" t="str">
        <x:v>E57</x:v>
      </x:c>
      <x:c r="C9583" s="468"/>
      <x:c r="D9583" s="468" t="str">
        <x:v>=IF(C57=0,"",AO11)</x:v>
      </x:c>
      <x:c r="E9583" s="468" t="str">
        <x:v>Rumus sumber</x:v>
      </x:c>
      <x:c r="F9583" s="468" t="str">
        <x:v>13 September 2026 19.01 WIB</x:v>
      </x:c>
    </x:row>
    <x:row r="9584">
      <x:c r="A9584" s="468" t="str">
        <x:v>Resume Karyawan KPI</x:v>
      </x:c>
      <x:c r="B9584" s="468" t="str">
        <x:v>F57</x:v>
      </x:c>
      <x:c r="C9584" s="468"/>
      <x:c r="D9584" s="468" t="str">
        <x:v>=IF(C57=0,"",AP11)</x:v>
      </x:c>
      <x:c r="E9584" s="468" t="str">
        <x:v>Rumus sumber</x:v>
      </x:c>
      <x:c r="F9584" s="468" t="str">
        <x:v>13 September 2026 19.01 WIB</x:v>
      </x:c>
    </x:row>
    <x:row r="9585">
      <x:c r="A9585" s="468" t="str">
        <x:v>Resume Karyawan KPI</x:v>
      </x:c>
      <x:c r="B9585" s="468" t="str">
        <x:v>G57</x:v>
      </x:c>
      <x:c r="C9585" s="468"/>
      <x:c r="D9585" s="468" t="str">
        <x:v>=IF(C57=0,"",AQ11)</x:v>
      </x:c>
      <x:c r="E9585" s="468" t="str">
        <x:v>Rumus sumber</x:v>
      </x:c>
      <x:c r="F9585" s="468" t="str">
        <x:v>13 September 2026 19.01 WIB</x:v>
      </x:c>
    </x:row>
    <x:row r="9586">
      <x:c r="A9586" s="468" t="str">
        <x:v>Resume Karyawan KPI</x:v>
      </x:c>
      <x:c r="B9586" s="468" t="str">
        <x:v>H57</x:v>
      </x:c>
      <x:c r="C9586" s="468"/>
      <x:c r="D9586" s="468" t="str">
        <x:v>=IF(C57=0,"",AR11)</x:v>
      </x:c>
      <x:c r="E9586" s="468" t="str">
        <x:v>Rumus sumber</x:v>
      </x:c>
      <x:c r="F9586" s="468" t="str">
        <x:v>13 September 2026 19.01 WIB</x:v>
      </x:c>
    </x:row>
    <x:row r="9587">
      <x:c r="A9587" s="468" t="str">
        <x:v>Resume Karyawan KPI</x:v>
      </x:c>
      <x:c r="B9587" s="468" t="str">
        <x:v>I57</x:v>
      </x:c>
      <x:c r="C9587" s="468"/>
      <x:c r="D9587" s="468" t="str">
        <x:v>=IF(C57=0,"",AS11)</x:v>
      </x:c>
      <x:c r="E9587" s="468" t="str">
        <x:v>Rumus sumber</x:v>
      </x:c>
      <x:c r="F9587" s="468" t="str">
        <x:v>13 September 2026 19.01 WIB</x:v>
      </x:c>
    </x:row>
    <x:row r="9588">
      <x:c r="A9588" s="468" t="str">
        <x:v>Resume Karyawan KPI</x:v>
      </x:c>
      <x:c r="B9588" s="468" t="str">
        <x:v>D59</x:v>
      </x:c>
      <x:c r="C9588" s="468"/>
      <x:c r="D9588" s="468" t="str">
        <x:v>=IF(C59=0,"",AN13/100)</x:v>
      </x:c>
      <x:c r="E9588" s="468" t="str">
        <x:v>Rumus sumber</x:v>
      </x:c>
      <x:c r="F9588" s="468" t="str">
        <x:v>13 September 2026 19.01 WIB</x:v>
      </x:c>
    </x:row>
    <x:row r="9589">
      <x:c r="A9589" s="468" t="str">
        <x:v>Resume Karyawan KPI</x:v>
      </x:c>
      <x:c r="B9589" s="468" t="str">
        <x:v>E59</x:v>
      </x:c>
      <x:c r="C9589" s="468"/>
      <x:c r="D9589" s="468" t="str">
        <x:v>=IF(C59=0,"",AO13)</x:v>
      </x:c>
      <x:c r="E9589" s="468" t="str">
        <x:v>Rumus sumber</x:v>
      </x:c>
      <x:c r="F9589" s="468" t="str">
        <x:v>13 September 2026 19.01 WIB</x:v>
      </x:c>
    </x:row>
    <x:row r="9590">
      <x:c r="A9590" s="468" t="str">
        <x:v>Resume Karyawan KPI</x:v>
      </x:c>
      <x:c r="B9590" s="468" t="str">
        <x:v>F59</x:v>
      </x:c>
      <x:c r="C9590" s="468"/>
      <x:c r="D9590" s="468" t="str">
        <x:v>=IF(C59=0,"",AP13)</x:v>
      </x:c>
      <x:c r="E9590" s="468" t="str">
        <x:v>Rumus sumber</x:v>
      </x:c>
      <x:c r="F9590" s="468" t="str">
        <x:v>13 September 2026 19.01 WIB</x:v>
      </x:c>
    </x:row>
    <x:row r="9591">
      <x:c r="A9591" s="468" t="str">
        <x:v>Resume Karyawan KPI</x:v>
      </x:c>
      <x:c r="B9591" s="468" t="str">
        <x:v>G59</x:v>
      </x:c>
      <x:c r="C9591" s="468"/>
      <x:c r="D9591" s="468" t="str">
        <x:v>=IF(C59=0,"",AQ13)</x:v>
      </x:c>
      <x:c r="E9591" s="468" t="str">
        <x:v>Rumus sumber</x:v>
      </x:c>
      <x:c r="F9591" s="468" t="str">
        <x:v>13 September 2026 19.01 WIB</x:v>
      </x:c>
    </x:row>
    <x:row r="9592">
      <x:c r="A9592" s="468" t="str">
        <x:v>Resume Karyawan KPI</x:v>
      </x:c>
      <x:c r="B9592" s="468" t="str">
        <x:v>H59</x:v>
      </x:c>
      <x:c r="C9592" s="468"/>
      <x:c r="D9592" s="468" t="str">
        <x:v>=IF(C59=0,"",AR13)</x:v>
      </x:c>
      <x:c r="E9592" s="468" t="str">
        <x:v>Rumus sumber</x:v>
      </x:c>
      <x:c r="F9592" s="468" t="str">
        <x:v>13 September 2026 19.01 WIB</x:v>
      </x:c>
    </x:row>
    <x:row r="9593">
      <x:c r="A9593" s="468" t="str">
        <x:v>Resume Karyawan KPI</x:v>
      </x:c>
      <x:c r="B9593" s="468" t="str">
        <x:v>I59</x:v>
      </x:c>
      <x:c r="C9593" s="468"/>
      <x:c r="D9593" s="468" t="str">
        <x:v>=IF(C59=0,"",AS13)</x:v>
      </x:c>
      <x:c r="E9593" s="468" t="str">
        <x:v>Rumus sumber</x:v>
      </x:c>
      <x:c r="F9593" s="468" t="str">
        <x:v>13 September 2026 19.01 WIB</x:v>
      </x:c>
    </x:row>
    <x:row r="9594">
      <x:c r="A9594" s="468" t="str">
        <x:v>Resume Karyawan KPI</x:v>
      </x:c>
      <x:c r="B9594" s="468" t="str">
        <x:v>D60</x:v>
      </x:c>
      <x:c r="C9594" s="468"/>
      <x:c r="D9594" s="468" t="str">
        <x:v>=IF(C60=0,"",AN14/100)</x:v>
      </x:c>
      <x:c r="E9594" s="468" t="str">
        <x:v>Rumus sumber</x:v>
      </x:c>
      <x:c r="F9594" s="468" t="str">
        <x:v>13 September 2026 19.01 WIB</x:v>
      </x:c>
    </x:row>
    <x:row r="9595">
      <x:c r="A9595" s="468" t="str">
        <x:v>Resume Karyawan KPI</x:v>
      </x:c>
      <x:c r="B9595" s="468" t="str">
        <x:v>E60</x:v>
      </x:c>
      <x:c r="C9595" s="468"/>
      <x:c r="D9595" s="468" t="str">
        <x:v>=IF(C60=0,"",AO14)</x:v>
      </x:c>
      <x:c r="E9595" s="468" t="str">
        <x:v>Rumus sumber</x:v>
      </x:c>
      <x:c r="F9595" s="468" t="str">
        <x:v>13 September 2026 19.01 WIB</x:v>
      </x:c>
    </x:row>
    <x:row r="9596">
      <x:c r="A9596" s="468" t="str">
        <x:v>Resume Karyawan KPI</x:v>
      </x:c>
      <x:c r="B9596" s="468" t="str">
        <x:v>F60</x:v>
      </x:c>
      <x:c r="C9596" s="468"/>
      <x:c r="D9596" s="468" t="str">
        <x:v>=IF(C60=0,"",AP14)</x:v>
      </x:c>
      <x:c r="E9596" s="468" t="str">
        <x:v>Rumus sumber</x:v>
      </x:c>
      <x:c r="F9596" s="468" t="str">
        <x:v>13 September 2026 19.01 WIB</x:v>
      </x:c>
    </x:row>
    <x:row r="9597">
      <x:c r="A9597" s="468" t="str">
        <x:v>Resume Karyawan KPI</x:v>
      </x:c>
      <x:c r="B9597" s="468" t="str">
        <x:v>G60</x:v>
      </x:c>
      <x:c r="C9597" s="468"/>
      <x:c r="D9597" s="468" t="str">
        <x:v>=IF(C60=0,"",AQ14)</x:v>
      </x:c>
      <x:c r="E9597" s="468" t="str">
        <x:v>Rumus sumber</x:v>
      </x:c>
      <x:c r="F9597" s="468" t="str">
        <x:v>13 September 2026 19.01 WIB</x:v>
      </x:c>
    </x:row>
    <x:row r="9598">
      <x:c r="A9598" s="468" t="str">
        <x:v>Resume Karyawan KPI</x:v>
      </x:c>
      <x:c r="B9598" s="468" t="str">
        <x:v>H60</x:v>
      </x:c>
      <x:c r="C9598" s="468"/>
      <x:c r="D9598" s="468" t="str">
        <x:v>=IF(C60=0,"",AR14)</x:v>
      </x:c>
      <x:c r="E9598" s="468" t="str">
        <x:v>Rumus sumber</x:v>
      </x:c>
      <x:c r="F9598" s="468" t="str">
        <x:v>13 September 2026 19.01 WIB</x:v>
      </x:c>
    </x:row>
    <x:row r="9599">
      <x:c r="A9599" s="468" t="str">
        <x:v>Resume Karyawan KPI</x:v>
      </x:c>
      <x:c r="B9599" s="468" t="str">
        <x:v>I60</x:v>
      </x:c>
      <x:c r="C9599" s="468"/>
      <x:c r="D9599" s="468" t="str">
        <x:v>=IF(C60=0,"",AS14)</x:v>
      </x:c>
      <x:c r="E9599" s="468" t="str">
        <x:v>Rumus sumber</x:v>
      </x:c>
      <x:c r="F9599" s="468" t="str">
        <x:v>13 September 2026 19.01 WIB</x:v>
      </x:c>
    </x:row>
    <x:row r="9600">
      <x:c r="A9600" s="468" t="str">
        <x:v>Schedule reguler</x:v>
      </x:c>
      <x:c r="B9600" s="468" t="str">
        <x:v>Tanggal 3!C4</x:v>
      </x:c>
      <x:c r="C9600" s="468" t="str">
        <x:v>BK006</x:v>
      </x:c>
      <x:c r="D9600" s="468" t="str">
        <x:v>Orin | LG 52 | dp 100</x:v>
      </x:c>
      <x:c r="E9600" s="468" t="str">
        <x:v>Snapshot booking diperbarui</x:v>
      </x:c>
      <x:c r="F9600" s="468" t="str">
        <x:v>13 September 2026 19.03 WIB</x:v>
      </x:c>
    </x:row>
    <x:row r="9601">
      <x:c r="A9601" s="468" t="str">
        <x:v>Schedule reguler</x:v>
      </x:c>
      <x:c r="B9601" s="468" t="str">
        <x:v>Tanggal 3!C5</x:v>
      </x:c>
      <x:c r="C9601" s="468" t="str">
        <x:v>BK007</x:v>
      </x:c>
      <x:c r="D9601" s="468" t="str">
        <x:v>Orin | LG 54 | dp 100</x:v>
      </x:c>
      <x:c r="E9601" s="468" t="str">
        <x:v>Snapshot booking diperbarui</x:v>
      </x:c>
      <x:c r="F9601" s="468" t="str">
        <x:v>13 September 2026 19.03 WIB</x:v>
      </x:c>
    </x:row>
    <x:row r="9602">
      <x:c r="A9602" s="468" t="str">
        <x:v>Schedule reguler</x:v>
      </x:c>
      <x:c r="B9602" s="468" t="str">
        <x:v>Tanggal 3!C7</x:v>
      </x:c>
      <x:c r="C9602" s="468" t="str">
        <x:v>BK008</x:v>
      </x:c>
      <x:c r="D9602" s="468" t="str">
        <x:v>Marisa | Photofox | limbo</x:v>
      </x:c>
      <x:c r="E9602" s="468" t="str">
        <x:v>Snapshot booking diperbarui</x:v>
      </x:c>
      <x:c r="F9602" s="468" t="str">
        <x:v>13 September 2026 19.03 WIB</x:v>
      </x:c>
    </x:row>
    <x:row r="9603">
      <x:c r="A9603" s="468" t="str">
        <x:v>Schedule reguler</x:v>
      </x:c>
      <x:c r="B9603" s="468" t="str">
        <x:v>Tanggal 3!C14</x:v>
      </x:c>
      <x:c r="C9603" s="468" t="str">
        <x:v>BK001</x:v>
      </x:c>
      <x:c r="D9603" s="468" t="str">
        <x:v>Runi | Studio Rent | dp 100</x:v>
      </x:c>
      <x:c r="E9603" s="468" t="str">
        <x:v>Snapshot booking diperbarui</x:v>
      </x:c>
      <x:c r="F9603" s="468" t="str">
        <x:v>13 September 2026 19.03 WIB</x:v>
      </x:c>
    </x:row>
    <x:row r="9604">
      <x:c r="A9604" s="468" t="str">
        <x:v>Schedule reguler</x:v>
      </x:c>
      <x:c r="B9604" s="468" t="str">
        <x:v>Tanggal 3!C26</x:v>
      </x:c>
      <x:c r="C9604" s="468" t="str">
        <x:v>BK002</x:v>
      </x:c>
      <x:c r="D9604" s="468" t="str">
        <x:v>Fauzan | Couple A | dp 100</x:v>
      </x:c>
      <x:c r="E9604" s="468" t="str">
        <x:v>Snapshot booking diperbarui</x:v>
      </x:c>
      <x:c r="F9604" s="468" t="str">
        <x:v>13 September 2026 19.03 WIB</x:v>
      </x:c>
    </x:row>
    <x:row r="9605">
      <x:c r="A9605" s="468" t="str">
        <x:v>Schedule reguler</x:v>
      </x:c>
      <x:c r="B9605" s="468" t="str">
        <x:v>Tanggal 3!C28</x:v>
      </x:c>
      <x:c r="C9605" s="468" t="str">
        <x:v>BK003</x:v>
      </x:c>
      <x:c r="D9605" s="468" t="str">
        <x:v>Ayume | Photofox | dp 100</x:v>
      </x:c>
      <x:c r="E9605" s="468" t="str">
        <x:v>Snapshot booking diperbarui</x:v>
      </x:c>
      <x:c r="F9605" s="468" t="str">
        <x:v>13 September 2026 19.03 WIB</x:v>
      </x:c>
    </x:row>
    <x:row r="9606">
      <x:c r="A9606" s="468" t="str">
        <x:v>Schedule reguler</x:v>
      </x:c>
      <x:c r="B9606" s="468" t="str">
        <x:v>Tanggal 3!C30</x:v>
      </x:c>
      <x:c r="C9606" s="468" t="str">
        <x:v>BK004</x:v>
      </x:c>
      <x:c r="D9606" s="468" t="str">
        <x:v>Farhan | LG 20 | dp 100</x:v>
      </x:c>
      <x:c r="E9606" s="468" t="str">
        <x:v>Snapshot booking diperbarui</x:v>
      </x:c>
      <x:c r="F9606" s="468" t="str">
        <x:v>13 September 2026 19.03 WIB</x:v>
      </x:c>
    </x:row>
    <x:row r="9607">
      <x:c r="A9607" s="468" t="str">
        <x:v>Schedule reguler</x:v>
      </x:c>
      <x:c r="B9607" s="468" t="str">
        <x:v>Tanggal 3!C32</x:v>
      </x:c>
      <x:c r="C9607" s="468" t="str">
        <x:v>BK005</x:v>
      </x:c>
      <x:c r="D9607" s="468" t="str">
        <x:v>runduma | LG 41 | </x:v>
      </x:c>
      <x:c r="E9607" s="468" t="str">
        <x:v>Snapshot booking diperbarui</x:v>
      </x:c>
      <x:c r="F9607" s="468" t="str">
        <x:v>13 September 2026 19.03 WIB</x:v>
      </x:c>
    </x:row>
    <x:row r="9608">
      <x:c r="A9608" s="468" t="str">
        <x:v>Schedule reguler</x:v>
      </x:c>
      <x:c r="B9608" s="468" t="str">
        <x:v>Tanggal 4!C5</x:v>
      </x:c>
      <x:c r="C9608" s="468" t="str">
        <x:v>BK018</x:v>
      </x:c>
      <x:c r="D9608" s="468" t="str">
        <x:v>Atiesa dkk | LG 10 | dp 100</x:v>
      </x:c>
      <x:c r="E9608" s="468" t="str">
        <x:v>Snapshot booking diperbarui</x:v>
      </x:c>
      <x:c r="F9608" s="468" t="str">
        <x:v>13 September 2026 19.03 WIB</x:v>
      </x:c>
    </x:row>
    <x:row r="9609">
      <x:c r="A9609" s="468" t="str">
        <x:v>Schedule reguler</x:v>
      </x:c>
      <x:c r="B9609" s="468" t="str">
        <x:v>Tanggal 4!C11</x:v>
      </x:c>
      <x:c r="C9609" s="468" t="str">
        <x:v>BK009</x:v>
      </x:c>
      <x:c r="D9609" s="468" t="str">
        <x:v>KKN Kalikajar | LG 8 | dp 100</x:v>
      </x:c>
      <x:c r="E9609" s="468" t="str">
        <x:v>Snapshot booking diperbarui</x:v>
      </x:c>
      <x:c r="F9609" s="468" t="str">
        <x:v>13 September 2026 19.03 WIB</x:v>
      </x:c>
    </x:row>
    <x:row r="9610">
      <x:c r="A9610" s="468" t="str">
        <x:v>Schedule reguler</x:v>
      </x:c>
      <x:c r="B9610" s="468" t="str">
        <x:v>Tanggal 4!C13</x:v>
      </x:c>
      <x:c r="C9610" s="468" t="str">
        <x:v>BK010</x:v>
      </x:c>
      <x:c r="D9610" s="468" t="str">
        <x:v>Futsal UIN Saizu | LG 12 | dp 100</x:v>
      </x:c>
      <x:c r="E9610" s="468" t="str">
        <x:v>Snapshot booking diperbarui</x:v>
      </x:c>
      <x:c r="F9610" s="468" t="str">
        <x:v>13 September 2026 19.03 WIB</x:v>
      </x:c>
    </x:row>
    <x:row r="9611">
      <x:c r="A9611" s="468" t="str">
        <x:v>Schedule reguler</x:v>
      </x:c>
      <x:c r="B9611" s="468" t="str">
        <x:v>Tanggal 4!C17</x:v>
      </x:c>
      <x:c r="C9611" s="468" t="str">
        <x:v>BK011</x:v>
      </x:c>
      <x:c r="D9611" s="468" t="str">
        <x:v>Hanif | LG 10 | dp 100</x:v>
      </x:c>
      <x:c r="E9611" s="468" t="str">
        <x:v>Snapshot booking diperbarui</x:v>
      </x:c>
      <x:c r="F9611" s="468" t="str">
        <x:v>13 September 2026 19.03 WIB</x:v>
      </x:c>
    </x:row>
    <x:row r="9612">
      <x:c r="A9612" s="468" t="str">
        <x:v>Schedule reguler</x:v>
      </x:c>
      <x:c r="B9612" s="468" t="str">
        <x:v>Tanggal 4!C19</x:v>
      </x:c>
      <x:c r="C9612" s="468" t="str">
        <x:v>BK012</x:v>
      </x:c>
      <x:c r="D9612" s="468" t="str">
        <x:v>Sumberejo | LG 10 | dp 100</x:v>
      </x:c>
      <x:c r="E9612" s="468" t="str">
        <x:v>Snapshot booking diperbarui</x:v>
      </x:c>
      <x:c r="F9612" s="468" t="str">
        <x:v>13 September 2026 19.03 WIB</x:v>
      </x:c>
    </x:row>
    <x:row r="9613">
      <x:c r="A9613" s="468" t="str">
        <x:v>Schedule reguler</x:v>
      </x:c>
      <x:c r="B9613" s="468" t="str">
        <x:v>Tanggal 4!C23</x:v>
      </x:c>
      <x:c r="C9613" s="468" t="str">
        <x:v>BK013</x:v>
      </x:c>
      <x:c r="D9613" s="468" t="str">
        <x:v>ELIA SEPTIA | Photofox | lunas</x:v>
      </x:c>
      <x:c r="E9613" s="468" t="str">
        <x:v>Snapshot booking diperbarui</x:v>
      </x:c>
      <x:c r="F9613" s="468" t="str">
        <x:v>13 September 2026 19.03 WIB</x:v>
      </x:c>
    </x:row>
    <x:row r="9614">
      <x:c r="A9614" s="468" t="str">
        <x:v>Schedule reguler</x:v>
      </x:c>
      <x:c r="B9614" s="468" t="str">
        <x:v>Tanggal 4!C24</x:v>
      </x:c>
      <x:c r="C9614" s="468" t="str">
        <x:v>BK014</x:v>
      </x:c>
      <x:c r="D9614" s="468" t="str">
        <x:v>Flower | LG 9 | dp 100</x:v>
      </x:c>
      <x:c r="E9614" s="468" t="str">
        <x:v>Snapshot booking diperbarui</x:v>
      </x:c>
      <x:c r="F9614" s="468" t="str">
        <x:v>13 September 2026 19.03 WIB</x:v>
      </x:c>
    </x:row>
    <x:row r="9615">
      <x:c r="A9615" s="468" t="str">
        <x:v>Schedule reguler</x:v>
      </x:c>
      <x:c r="B9615" s="468" t="str">
        <x:v>Tanggal 4!C25</x:v>
      </x:c>
      <x:c r="C9615" s="468" t="str">
        <x:v>BK015</x:v>
      </x:c>
      <x:c r="D9615" s="468" t="str">
        <x:v>Luqmanul Hakim | LG 9 | dp 100</x:v>
      </x:c>
      <x:c r="E9615" s="468" t="str">
        <x:v>Snapshot booking diperbarui</x:v>
      </x:c>
      <x:c r="F9615" s="468" t="str">
        <x:v>13 September 2026 19.03 WIB</x:v>
      </x:c>
    </x:row>
    <x:row r="9616">
      <x:c r="A9616" s="468" t="str">
        <x:v>Schedule reguler</x:v>
      </x:c>
      <x:c r="B9616" s="468" t="str">
        <x:v>Tanggal 4!C29</x:v>
      </x:c>
      <x:c r="C9616" s="468" t="str">
        <x:v>BK016</x:v>
      </x:c>
      <x:c r="D9616" s="468" t="str">
        <x:v>Tazkia Farhani | LG 11 | </x:v>
      </x:c>
      <x:c r="E9616" s="468" t="str">
        <x:v>Snapshot booking diperbarui</x:v>
      </x:c>
      <x:c r="F9616" s="468" t="str">
        <x:v>13 September 2026 19.03 WIB</x:v>
      </x:c>
    </x:row>
    <x:row r="9617">
      <x:c r="A9617" s="468" t="str">
        <x:v>Schedule reguler</x:v>
      </x:c>
      <x:c r="B9617" s="468" t="str">
        <x:v>Tanggal 4!C31</x:v>
      </x:c>
      <x:c r="C9617" s="468" t="str">
        <x:v>BK017</x:v>
      </x:c>
      <x:c r="D9617" s="468" t="str">
        <x:v>Diarra Fathiya | LG 12 | dp 100 limbo</x:v>
      </x:c>
      <x:c r="E9617" s="468" t="str">
        <x:v>Snapshot booking diperbarui</x:v>
      </x:c>
      <x:c r="F9617" s="468" t="str">
        <x:v>13 September 2026 19.03 WIB</x:v>
      </x:c>
    </x:row>
    <x:row r="9618">
      <x:c r="A9618" s="468" t="str">
        <x:v>Schedule reguler</x:v>
      </x:c>
      <x:c r="B9618" s="468" t="str">
        <x:v>Tanggal 5!C4</x:v>
      </x:c>
      <x:c r="C9618" s="468" t="str">
        <x:v>BK026</x:v>
      </x:c>
      <x:c r="D9618" s="468" t="str">
        <x:v>Jager | LG 7 | dp 100</x:v>
      </x:c>
      <x:c r="E9618" s="468" t="str">
        <x:v>Snapshot booking diperbarui</x:v>
      </x:c>
      <x:c r="F9618" s="468" t="str">
        <x:v>13 September 2026 19.03 WIB</x:v>
      </x:c>
    </x:row>
    <x:row r="9619">
      <x:c r="A9619" s="468" t="str">
        <x:v>Schedule reguler</x:v>
      </x:c>
      <x:c r="B9619" s="468" t="str">
        <x:v>Tanggal 5!C5</x:v>
      </x:c>
      <x:c r="C9619" s="468" t="str">
        <x:v>BK027</x:v>
      </x:c>
      <x:c r="D9619" s="468" t="str">
        <x:v>Dinta | Graduation | dp 100 concrete</x:v>
      </x:c>
      <x:c r="E9619" s="468" t="str">
        <x:v>Snapshot booking diperbarui</x:v>
      </x:c>
      <x:c r="F9619" s="468" t="str">
        <x:v>13 September 2026 19.03 WIB</x:v>
      </x:c>
    </x:row>
    <x:row r="9620">
      <x:c r="A9620" s="468" t="str">
        <x:v>Schedule reguler</x:v>
      </x:c>
      <x:c r="B9620" s="468" t="str">
        <x:v>Tanggal 5!C7</x:v>
      </x:c>
      <x:c r="C9620" s="468" t="str">
        <x:v>BK028</x:v>
      </x:c>
      <x:c r="D9620" s="468" t="str">
        <x:v>Sasa | LG 32 | dp 100</x:v>
      </x:c>
      <x:c r="E9620" s="468" t="str">
        <x:v>Snapshot booking diperbarui</x:v>
      </x:c>
      <x:c r="F9620" s="468" t="str">
        <x:v>13 September 2026 19.03 WIB</x:v>
      </x:c>
    </x:row>
    <x:row r="9621">
      <x:c r="A9621" s="468" t="str">
        <x:v>Schedule reguler</x:v>
      </x:c>
      <x:c r="B9621" s="468" t="str">
        <x:v>Tanggal 5!C11</x:v>
      </x:c>
      <x:c r="C9621" s="468" t="str">
        <x:v>BK019</x:v>
      </x:c>
      <x:c r="D9621" s="468" t="str">
        <x:v>Kim | Single | lunas</x:v>
      </x:c>
      <x:c r="E9621" s="468" t="str">
        <x:v>Snapshot booking diperbarui</x:v>
      </x:c>
      <x:c r="F9621" s="468" t="str">
        <x:v>13 September 2026 19.03 WIB</x:v>
      </x:c>
    </x:row>
    <x:row r="9622">
      <x:c r="A9622" s="468" t="str">
        <x:v>Schedule reguler</x:v>
      </x:c>
      <x:c r="B9622" s="468" t="str">
        <x:v>Tanggal 5!C14</x:v>
      </x:c>
      <x:c r="C9622" s="468" t="str">
        <x:v>BK020</x:v>
      </x:c>
      <x:c r="D9622" s="468" t="str">
        <x:v>Wildan | Graduation | dp 100 calmblue</x:v>
      </x:c>
      <x:c r="E9622" s="468" t="str">
        <x:v>Snapshot booking diperbarui</x:v>
      </x:c>
      <x:c r="F9622" s="468" t="str">
        <x:v>13 September 2026 19.03 WIB</x:v>
      </x:c>
    </x:row>
    <x:row r="9623">
      <x:c r="A9623" s="468" t="str">
        <x:v>Schedule reguler</x:v>
      </x:c>
      <x:c r="B9623" s="468" t="str">
        <x:v>Tanggal 5!C17</x:v>
      </x:c>
      <x:c r="C9623" s="468" t="str">
        <x:v>BK021</x:v>
      </x:c>
      <x:c r="D9623" s="468" t="str">
        <x:v>Gibran | Graduation | dp 100</x:v>
      </x:c>
      <x:c r="E9623" s="468" t="str">
        <x:v>Snapshot booking diperbarui</x:v>
      </x:c>
      <x:c r="F9623" s="468" t="str">
        <x:v>13 September 2026 19.03 WIB</x:v>
      </x:c>
    </x:row>
    <x:row r="9624">
      <x:c r="A9624" s="468" t="str">
        <x:v>Schedule reguler</x:v>
      </x:c>
      <x:c r="B9624" s="468" t="str">
        <x:v>Tanggal 5!C23</x:v>
      </x:c>
      <x:c r="C9624" s="468" t="str">
        <x:v>BK022</x:v>
      </x:c>
      <x:c r="D9624" s="468" t="str">
        <x:v>Lia | LG 12 | dp 100</x:v>
      </x:c>
      <x:c r="E9624" s="468" t="str">
        <x:v>Snapshot booking diperbarui</x:v>
      </x:c>
      <x:c r="F9624" s="468" t="str">
        <x:v>13 September 2026 19.03 WIB</x:v>
      </x:c>
    </x:row>
    <x:row r="9625">
      <x:c r="A9625" s="468" t="str">
        <x:v>Schedule reguler</x:v>
      </x:c>
      <x:c r="B9625" s="468" t="str">
        <x:v>Tanggal 5!C25</x:v>
      </x:c>
      <x:c r="C9625" s="468" t="str">
        <x:v>BK023</x:v>
      </x:c>
      <x:c r="D9625" s="468" t="str">
        <x:v>PSDA Bahagia | Photofox | dp 100</x:v>
      </x:c>
      <x:c r="E9625" s="468" t="str">
        <x:v>Snapshot booking diperbarui</x:v>
      </x:c>
      <x:c r="F9625" s="468" t="str">
        <x:v>13 September 2026 19.03 WIB</x:v>
      </x:c>
    </x:row>
    <x:row r="9626">
      <x:c r="A9626" s="468" t="str">
        <x:v>Schedule reguler</x:v>
      </x:c>
      <x:c r="B9626" s="468" t="str">
        <x:v>Tanggal 5!C27</x:v>
      </x:c>
      <x:c r="C9626" s="468" t="str">
        <x:v>BK024</x:v>
      </x:c>
      <x:c r="D9626" s="468" t="str">
        <x:v>Dhita | LG 12 | dp 100</x:v>
      </x:c>
      <x:c r="E9626" s="468" t="str">
        <x:v>Snapshot booking diperbarui</x:v>
      </x:c>
      <x:c r="F9626" s="468" t="str">
        <x:v>13 September 2026 19.03 WIB</x:v>
      </x:c>
    </x:row>
    <x:row r="9627">
      <x:c r="A9627" s="468" t="str">
        <x:v>Schedule reguler</x:v>
      </x:c>
      <x:c r="B9627" s="468" t="str">
        <x:v>Tanggal 5!C29</x:v>
      </x:c>
      <x:c r="C9627" s="468" t="str">
        <x:v>BK025</x:v>
      </x:c>
      <x:c r="D9627" s="468" t="str">
        <x:v>Tiara Dwina Savitri | LG 13 | lunas limbo</x:v>
      </x:c>
      <x:c r="E9627" s="468" t="str">
        <x:v>Snapshot booking diperbarui</x:v>
      </x:c>
      <x:c r="F9627" s="468" t="str">
        <x:v>13 September 2026 19.03 WIB</x:v>
      </x:c>
    </x:row>
    <x:row r="9628">
      <x:c r="A9628" s="468" t="str">
        <x:v>Schedule reguler</x:v>
      </x:c>
      <x:c r="B9628" s="468" t="str">
        <x:v>Tanggal 6!C5</x:v>
      </x:c>
      <x:c r="C9628" s="468" t="str">
        <x:v>BK036</x:v>
      </x:c>
      <x:c r="D9628" s="468" t="str">
        <x:v>Kelasmodeling.id purwokerto | Single | lunas</x:v>
      </x:c>
      <x:c r="E9628" s="468" t="str">
        <x:v>Snapshot booking diperbarui</x:v>
      </x:c>
      <x:c r="F9628" s="468" t="str">
        <x:v>13 September 2026 19.03 WIB</x:v>
      </x:c>
    </x:row>
    <x:row r="9629">
      <x:c r="A9629" s="468" t="str">
        <x:v>Schedule reguler</x:v>
      </x:c>
      <x:c r="B9629" s="468" t="str">
        <x:v>Tanggal 6!C14</x:v>
      </x:c>
      <x:c r="C9629" s="468" t="str">
        <x:v>BK029</x:v>
      </x:c>
      <x:c r="D9629" s="468" t="str">
        <x:v>Lesty Meitika | Family A | dp 100 limbo</x:v>
      </x:c>
      <x:c r="E9629" s="468" t="str">
        <x:v>Snapshot booking diperbarui</x:v>
      </x:c>
      <x:c r="F9629" s="468" t="str">
        <x:v>13 September 2026 19.03 WIB</x:v>
      </x:c>
    </x:row>
    <x:row r="9630">
      <x:c r="A9630" s="468" t="str">
        <x:v>Schedule reguler</x:v>
      </x:c>
      <x:c r="B9630" s="468" t="str">
        <x:v>Tanggal 6!C15</x:v>
      </x:c>
      <x:c r="C9630" s="468" t="str">
        <x:v>BK030</x:v>
      </x:c>
      <x:c r="D9630" s="468" t="str">
        <x:v>Rafa Ghiyas | LG 25 | dp 100</x:v>
      </x:c>
      <x:c r="E9630" s="468" t="str">
        <x:v>Snapshot booking diperbarui</x:v>
      </x:c>
      <x:c r="F9630" s="468" t="str">
        <x:v>13 September 2026 19.03 WIB</x:v>
      </x:c>
    </x:row>
    <x:row r="9631">
      <x:c r="A9631" s="468" t="str">
        <x:v>Schedule reguler</x:v>
      </x:c>
      <x:c r="B9631" s="468" t="str">
        <x:v>Tanggal 6!C17</x:v>
      </x:c>
      <x:c r="C9631" s="468" t="str">
        <x:v>BK031</x:v>
      </x:c>
      <x:c r="D9631" s="468" t="str">
        <x:v>Atika | Family A | dp 100</x:v>
      </x:c>
      <x:c r="E9631" s="468" t="str">
        <x:v>Snapshot booking diperbarui</x:v>
      </x:c>
      <x:c r="F9631" s="468" t="str">
        <x:v>13 September 2026 19.03 WIB</x:v>
      </x:c>
    </x:row>
    <x:row r="9632">
      <x:c r="A9632" s="468" t="str">
        <x:v>Schedule reguler</x:v>
      </x:c>
      <x:c r="B9632" s="468" t="str">
        <x:v>Tanggal 6!C19</x:v>
      </x:c>
      <x:c r="C9632" s="468" t="str">
        <x:v>BK032</x:v>
      </x:c>
      <x:c r="D9632" s="468" t="str">
        <x:v>Kebagoran | LG 10 | dp 100 Limbo</x:v>
      </x:c>
      <x:c r="E9632" s="468" t="str">
        <x:v>Snapshot booking diperbarui</x:v>
      </x:c>
      <x:c r="F9632" s="468" t="str">
        <x:v>13 September 2026 19.03 WIB</x:v>
      </x:c>
    </x:row>
    <x:row r="9633">
      <x:c r="A9633" s="468" t="str">
        <x:v>Schedule reguler</x:v>
      </x:c>
      <x:c r="B9633" s="468" t="str">
        <x:v>Tanggal 6!C23</x:v>
      </x:c>
      <x:c r="C9633" s="468" t="str">
        <x:v>BK033</x:v>
      </x:c>
      <x:c r="D9633" s="468" t="str">
        <x:v>Johann | Graduation premium | dp 100 calmblue</x:v>
      </x:c>
      <x:c r="E9633" s="468" t="str">
        <x:v>Snapshot booking diperbarui</x:v>
      </x:c>
      <x:c r="F9633" s="468" t="str">
        <x:v>13 September 2026 19.03 WIB</x:v>
      </x:c>
    </x:row>
    <x:row r="9634">
      <x:c r="A9634" s="468" t="str">
        <x:v>Schedule reguler</x:v>
      </x:c>
      <x:c r="B9634" s="468" t="str">
        <x:v>Tanggal 6!C29</x:v>
      </x:c>
      <x:c r="C9634" s="468" t="str">
        <x:v>BK034</x:v>
      </x:c>
      <x:c r="D9634" s="468" t="str">
        <x:v>Lembata | LG 20 | dp 275</x:v>
      </x:c>
      <x:c r="E9634" s="468" t="str">
        <x:v>Snapshot booking diperbarui</x:v>
      </x:c>
      <x:c r="F9634" s="468" t="str">
        <x:v>13 September 2026 19.03 WIB</x:v>
      </x:c>
    </x:row>
    <x:row r="9635">
      <x:c r="A9635" s="468" t="str">
        <x:v>Schedule reguler</x:v>
      </x:c>
      <x:c r="B9635" s="468" t="str">
        <x:v>Tanggal 6!C32</x:v>
      </x:c>
      <x:c r="C9635" s="468" t="str">
        <x:v>BK035</x:v>
      </x:c>
      <x:c r="D9635" s="468" t="str">
        <x:v>Luceriza | LG 9 | dp 100</x:v>
      </x:c>
      <x:c r="E9635" s="468" t="str">
        <x:v>Snapshot booking diperbarui</x:v>
      </x:c>
      <x:c r="F9635" s="468" t="str">
        <x:v>13 September 2026 19.03 WIB</x:v>
      </x:c>
    </x:row>
    <x:row r="9636">
      <x:c r="A9636" s="468" t="str">
        <x:v>Schedule reguler</x:v>
      </x:c>
      <x:c r="B9636" s="468" t="str">
        <x:v>Tanggal 7!C9</x:v>
      </x:c>
      <x:c r="C9636" s="468" t="str">
        <x:v>BK043</x:v>
      </x:c>
      <x:c r="D9636" s="468" t="str">
        <x:v>Zaila Anggraeni | Pass photo | lunas</x:v>
      </x:c>
      <x:c r="E9636" s="468" t="str">
        <x:v>Snapshot booking diperbarui</x:v>
      </x:c>
      <x:c r="F9636" s="468" t="str">
        <x:v>13 September 2026 19.03 WIB</x:v>
      </x:c>
    </x:row>
    <x:row r="9637">
      <x:c r="A9637" s="468" t="str">
        <x:v>Schedule reguler</x:v>
      </x:c>
      <x:c r="B9637" s="468" t="str">
        <x:v>Tanggal 7!C13</x:v>
      </x:c>
      <x:c r="C9637" s="468" t="str">
        <x:v>BK037</x:v>
      </x:c>
      <x:c r="D9637" s="468" t="str">
        <x:v>Nanda Putri Sabila | Graduation | dp 100 concrete</x:v>
      </x:c>
      <x:c r="E9637" s="468" t="str">
        <x:v>Snapshot booking diperbarui</x:v>
      </x:c>
      <x:c r="F9637" s="468" t="str">
        <x:v>13 September 2026 19.03 WIB</x:v>
      </x:c>
    </x:row>
    <x:row r="9638">
      <x:c r="A9638" s="468" t="str">
        <x:v>Schedule reguler</x:v>
      </x:c>
      <x:c r="B9638" s="468" t="str">
        <x:v>Tanggal 7!C22</x:v>
      </x:c>
      <x:c r="C9638" s="468" t="str">
        <x:v>BK038</x:v>
      </x:c>
      <x:c r="D9638" s="468" t="str">
        <x:v>Khairil Abdi | Graduation | dp 100</x:v>
      </x:c>
      <x:c r="E9638" s="468" t="str">
        <x:v>Snapshot booking diperbarui</x:v>
      </x:c>
      <x:c r="F9638" s="468" t="str">
        <x:v>13 September 2026 19.03 WIB</x:v>
      </x:c>
    </x:row>
    <x:row r="9639">
      <x:c r="A9639" s="468" t="str">
        <x:v>Schedule reguler</x:v>
      </x:c>
      <x:c r="B9639" s="468" t="str">
        <x:v>Tanggal 7!C24</x:v>
      </x:c>
      <x:c r="C9639" s="468" t="str">
        <x:v>BK039</x:v>
      </x:c>
      <x:c r="D9639" s="468" t="str">
        <x:v>andin | Single | Lunas</x:v>
      </x:c>
      <x:c r="E9639" s="468" t="str">
        <x:v>Snapshot booking diperbarui</x:v>
      </x:c>
      <x:c r="F9639" s="468" t="str">
        <x:v>13 September 2026 19.03 WIB</x:v>
      </x:c>
    </x:row>
    <x:row r="9640">
      <x:c r="A9640" s="468" t="str">
        <x:v>Schedule reguler</x:v>
      </x:c>
      <x:c r="B9640" s="468" t="str">
        <x:v>Tanggal 7!C26</x:v>
      </x:c>
      <x:c r="C9640" s="468" t="str">
        <x:v>BK040</x:v>
      </x:c>
      <x:c r="D9640" s="468" t="str">
        <x:v>Aisha | LG 9 | dp 100 wooden</x:v>
      </x:c>
      <x:c r="E9640" s="468" t="str">
        <x:v>Snapshot booking diperbarui</x:v>
      </x:c>
      <x:c r="F9640" s="468" t="str">
        <x:v>13 September 2026 19.03 WIB</x:v>
      </x:c>
    </x:row>
    <x:row r="9641">
      <x:c r="A9641" s="468" t="str">
        <x:v>Schedule reguler</x:v>
      </x:c>
      <x:c r="B9641" s="468" t="str">
        <x:v>Tanggal 7!C31</x:v>
      </x:c>
      <x:c r="C9641" s="468" t="str">
        <x:v>BK041</x:v>
      </x:c>
      <x:c r="D9641" s="468" t="str">
        <x:v>Akbar | Graduation | dp 100 Calmblue</x:v>
      </x:c>
      <x:c r="E9641" s="468" t="str">
        <x:v>Snapshot booking diperbarui</x:v>
      </x:c>
      <x:c r="F9641" s="468" t="str">
        <x:v>13 September 2026 19.03 WIB</x:v>
      </x:c>
    </x:row>
    <x:row r="9642">
      <x:c r="A9642" s="468" t="str">
        <x:v>Schedule reguler</x:v>
      </x:c>
      <x:c r="B9642" s="468" t="str">
        <x:v>Tanggal 7!C33</x:v>
      </x:c>
      <x:c r="C9642" s="468" t="str">
        <x:v>BK042</x:v>
      </x:c>
      <x:c r="D9642" s="468" t="str">
        <x:v>Uwi | LG 20 | dp 100</x:v>
      </x:c>
      <x:c r="E9642" s="468" t="str">
        <x:v>Snapshot booking diperbarui</x:v>
      </x:c>
      <x:c r="F9642" s="468" t="str">
        <x:v>13 September 2026 19.03 WIB</x:v>
      </x:c>
    </x:row>
    <x:row r="9643">
      <x:c r="A9643" s="468" t="str">
        <x:v>Schedule reguler</x:v>
      </x:c>
      <x:c r="B9643" s="468" t="str">
        <x:v>Tanggal 10!C7</x:v>
      </x:c>
      <x:c r="C9643" s="468" t="str">
        <x:v>BK124</x:v>
      </x:c>
      <x:c r="D9643" s="468" t="str">
        <x:v>Stevy | Graduation | dp 100</x:v>
      </x:c>
      <x:c r="E9643" s="468" t="str">
        <x:v>Snapshot booking diperbarui</x:v>
      </x:c>
      <x:c r="F9643" s="468" t="str">
        <x:v>13 September 2026 19.03 WIB</x:v>
      </x:c>
    </x:row>
    <x:row r="9644">
      <x:c r="A9644" s="468" t="str">
        <x:v>Schedule reguler</x:v>
      </x:c>
      <x:c r="B9644" s="468" t="str">
        <x:v>Tanggal 10!C17</x:v>
      </x:c>
      <x:c r="C9644" s="468" t="str">
        <x:v>BK150</x:v>
      </x:c>
      <x:c r="D9644" s="468" t="str">
        <x:v>Aliya | LG 10 | dp 100</x:v>
      </x:c>
      <x:c r="E9644" s="468" t="str">
        <x:v>Snapshot booking diperbarui</x:v>
      </x:c>
      <x:c r="F9644" s="468" t="str">
        <x:v>13 September 2026 19.03 WIB</x:v>
      </x:c>
    </x:row>
    <x:row r="9645">
      <x:c r="A9645" s="468" t="str">
        <x:v>Schedule reguler</x:v>
      </x:c>
      <x:c r="B9645" s="468" t="str">
        <x:v>Tanggal 10!C21</x:v>
      </x:c>
      <x:c r="C9645" s="468" t="str">
        <x:v>BK155</x:v>
      </x:c>
      <x:c r="D9645" s="468" t="str">
        <x:v>Tamalia Agustin | Pass photo | dp 100</x:v>
      </x:c>
      <x:c r="E9645" s="468" t="str">
        <x:v>Snapshot booking diperbarui</x:v>
      </x:c>
      <x:c r="F9645" s="468" t="str">
        <x:v>13 September 2026 19.03 WIB</x:v>
      </x:c>
    </x:row>
    <x:row r="9646">
      <x:c r="A9646" s="468" t="str">
        <x:v>Schedule reguler</x:v>
      </x:c>
      <x:c r="B9646" s="468" t="str">
        <x:v>Tanggal 10!C27</x:v>
      </x:c>
      <x:c r="C9646" s="468" t="str">
        <x:v>BK123</x:v>
      </x:c>
      <x:c r="D9646" s="468" t="str">
        <x:v>berlian | LG 40 | dp 100</x:v>
      </x:c>
      <x:c r="E9646" s="468" t="str">
        <x:v>Snapshot booking diperbarui</x:v>
      </x:c>
      <x:c r="F9646" s="468" t="str">
        <x:v>13 September 2026 19.03 WIB</x:v>
      </x:c>
    </x:row>
    <x:row r="9647">
      <x:c r="A9647" s="468" t="str">
        <x:v>Schedule reguler</x:v>
      </x:c>
      <x:c r="B9647" s="468" t="str">
        <x:v>Tanggal 10!C32</x:v>
      </x:c>
      <x:c r="C9647" s="468" t="str">
        <x:v>BK151</x:v>
      </x:c>
      <x:c r="D9647" s="468" t="str">
        <x:v>Ujiani | LG 14 | dp 100 limbo</x:v>
      </x:c>
      <x:c r="E9647" s="468" t="str">
        <x:v>Snapshot booking diperbarui</x:v>
      </x:c>
      <x:c r="F9647" s="468" t="str">
        <x:v>13 September 2026 19.03 WIB</x:v>
      </x:c>
    </x:row>
    <x:row r="9648">
      <x:c r="A9648" s="468" t="str">
        <x:v>Schedule reguler</x:v>
      </x:c>
      <x:c r="B9648" s="468" t="str">
        <x:v>Tanggal 11!C5</x:v>
      </x:c>
      <x:c r="C9648" s="468" t="str">
        <x:v>BK154</x:v>
      </x:c>
      <x:c r="D9648" s="468" t="str">
        <x:v>Novi | Single | lunas</x:v>
      </x:c>
      <x:c r="E9648" s="468" t="str">
        <x:v>Snapshot booking diperbarui</x:v>
      </x:c>
      <x:c r="F9648" s="468" t="str">
        <x:v>13 September 2026 19.03 WIB</x:v>
      </x:c>
    </x:row>
    <x:row r="9649">
      <x:c r="A9649" s="468" t="str">
        <x:v>Schedule reguler</x:v>
      </x:c>
      <x:c r="B9649" s="468" t="str">
        <x:v>Tanggal 11!C8</x:v>
      </x:c>
      <x:c r="C9649" s="468" t="str">
        <x:v>BK129</x:v>
      </x:c>
      <x:c r="D9649" s="468" t="str">
        <x:v>anto | Photofox | dp 100 cb</x:v>
      </x:c>
      <x:c r="E9649" s="468" t="str">
        <x:v>Snapshot booking diperbarui</x:v>
      </x:c>
      <x:c r="F9649" s="468" t="str">
        <x:v>13 September 2026 19.03 WIB</x:v>
      </x:c>
    </x:row>
    <x:row r="9650">
      <x:c r="A9650" s="468" t="str">
        <x:v>Schedule reguler</x:v>
      </x:c>
      <x:c r="B9650" s="468" t="str">
        <x:v>Tanggal 11!C13</x:v>
      </x:c>
      <x:c r="C9650" s="468" t="str">
        <x:v>BK128</x:v>
      </x:c>
      <x:c r="D9650" s="468" t="str">
        <x:v>Gita | Family A | dp 100</x:v>
      </x:c>
      <x:c r="E9650" s="468" t="str">
        <x:v>Snapshot booking diperbarui</x:v>
      </x:c>
      <x:c r="F9650" s="468" t="str">
        <x:v>13 September 2026 19.03 WIB</x:v>
      </x:c>
    </x:row>
    <x:row r="9651">
      <x:c r="A9651" s="468" t="str">
        <x:v>Schedule reguler</x:v>
      </x:c>
      <x:c r="B9651" s="468" t="str">
        <x:v>Tanggal 11!C17</x:v>
      </x:c>
      <x:c r="C9651" s="468" t="str">
        <x:v>BK125</x:v>
      </x:c>
      <x:c r="D9651" s="468" t="str">
        <x:v>Lisha | LG 45 | dp 200</x:v>
      </x:c>
      <x:c r="E9651" s="468" t="str">
        <x:v>Snapshot booking diperbarui</x:v>
      </x:c>
      <x:c r="F9651" s="468" t="str">
        <x:v>13 September 2026 19.03 WIB</x:v>
      </x:c>
    </x:row>
    <x:row r="9652">
      <x:c r="A9652" s="468" t="str">
        <x:v>Schedule reguler</x:v>
      </x:c>
      <x:c r="B9652" s="468" t="str">
        <x:v>Tanggal 11!C23</x:v>
      </x:c>
      <x:c r="C9652" s="468" t="str">
        <x:v>BK162</x:v>
      </x:c>
      <x:c r="D9652" s="468" t="str">
        <x:v>Naumi | Graduation | dp 100</x:v>
      </x:c>
      <x:c r="E9652" s="468" t="str">
        <x:v>Snapshot booking diperbarui</x:v>
      </x:c>
      <x:c r="F9652" s="468" t="str">
        <x:v>13 September 2026 19.03 WIB</x:v>
      </x:c>
    </x:row>
    <x:row r="9653">
      <x:c r="A9653" s="468" t="str">
        <x:v>Schedule reguler</x:v>
      </x:c>
      <x:c r="B9653" s="468" t="str">
        <x:v>Tanggal 11!C29</x:v>
      </x:c>
      <x:c r="C9653" s="468" t="str">
        <x:v>BK126</x:v>
      </x:c>
      <x:c r="D9653" s="468" t="str">
        <x:v>TBMM EKSTREMITAS | LG 25 | dp 100</x:v>
      </x:c>
      <x:c r="E9653" s="468" t="str">
        <x:v>Snapshot booking diperbarui</x:v>
      </x:c>
      <x:c r="F9653" s="468" t="str">
        <x:v>13 September 2026 19.03 WIB</x:v>
      </x:c>
    </x:row>
    <x:row r="9654">
      <x:c r="A9654" s="468" t="str">
        <x:v>Schedule reguler</x:v>
      </x:c>
      <x:c r="B9654" s="468" t="str">
        <x:v>Tanggal 11!C32</x:v>
      </x:c>
      <x:c r="C9654" s="468" t="str">
        <x:v>BK127</x:v>
      </x:c>
      <x:c r="D9654" s="468" t="str">
        <x:v>Ardi | LG 9 | dp 100</x:v>
      </x:c>
      <x:c r="E9654" s="468" t="str">
        <x:v>Snapshot booking diperbarui</x:v>
      </x:c>
      <x:c r="F9654" s="468" t="str">
        <x:v>13 September 2026 19.03 WIB</x:v>
      </x:c>
    </x:row>
    <x:row r="9655">
      <x:c r="A9655" s="468" t="str">
        <x:v>Schedule reguler</x:v>
      </x:c>
      <x:c r="B9655" s="468" t="str">
        <x:v>Tanggal 12!C5</x:v>
      </x:c>
      <x:c r="C9655" s="468" t="str">
        <x:v>BK132</x:v>
      </x:c>
      <x:c r="D9655" s="468" t="str">
        <x:v>batik adipati | Studio Rent | dp 200 concrete</x:v>
      </x:c>
      <x:c r="E9655" s="468" t="str">
        <x:v>Snapshot booking diperbarui</x:v>
      </x:c>
      <x:c r="F9655" s="468" t="str">
        <x:v>13 September 2026 19.03 WIB</x:v>
      </x:c>
    </x:row>
    <x:row r="9656">
      <x:c r="A9656" s="468" t="str">
        <x:v>Schedule reguler</x:v>
      </x:c>
      <x:c r="B9656" s="468" t="str">
        <x:v>Tanggal 12!C14</x:v>
      </x:c>
      <x:c r="C9656" s="468" t="str">
        <x:v>BK163</x:v>
      </x:c>
      <x:c r="D9656" s="468" t="str">
        <x:v>Shelly Ayu Safitri | Family A  | dp 100 calmblue</x:v>
      </x:c>
      <x:c r="E9656" s="468" t="str">
        <x:v>Snapshot booking diperbarui</x:v>
      </x:c>
      <x:c r="F9656" s="468" t="str">
        <x:v>13 September 2026 19.03 WIB</x:v>
      </x:c>
    </x:row>
    <x:row r="9657">
      <x:c r="A9657" s="468" t="str">
        <x:v>Schedule reguler</x:v>
      </x:c>
      <x:c r="B9657" s="468" t="str">
        <x:v>Tanggal 12!C16</x:v>
      </x:c>
      <x:c r="C9657" s="468" t="str">
        <x:v>BK164</x:v>
      </x:c>
      <x:c r="D9657" s="468" t="str">
        <x:v>maylisa | LG 9 | dp 100</x:v>
      </x:c>
      <x:c r="E9657" s="468" t="str">
        <x:v>Snapshot booking diperbarui</x:v>
      </x:c>
      <x:c r="F9657" s="468" t="str">
        <x:v>13 September 2026 19.03 WIB</x:v>
      </x:c>
    </x:row>
    <x:row r="9658">
      <x:c r="A9658" s="468" t="str">
        <x:v>Schedule reguler</x:v>
      </x:c>
      <x:c r="B9658" s="468" t="str">
        <x:v>Tanggal 12!C18</x:v>
      </x:c>
      <x:c r="C9658" s="468" t="str">
        <x:v>BK157</x:v>
      </x:c>
      <x:c r="D9658" s="468" t="str">
        <x:v>Kanna | LG 7 | dp 100</x:v>
      </x:c>
      <x:c r="E9658" s="468" t="str">
        <x:v>Snapshot booking diperbarui</x:v>
      </x:c>
      <x:c r="F9658" s="468" t="str">
        <x:v>13 September 2026 19.03 WIB</x:v>
      </x:c>
    </x:row>
    <x:row r="9659">
      <x:c r="A9659" s="468" t="str">
        <x:v>Schedule reguler</x:v>
      </x:c>
      <x:c r="B9659" s="468" t="str">
        <x:v>Tanggal 12!C20</x:v>
      </x:c>
      <x:c r="C9659" s="468" t="str">
        <x:v>BK130</x:v>
      </x:c>
      <x:c r="D9659" s="468" t="str">
        <x:v>KKN Desa Mlaya | LG 10 | dp 100</x:v>
      </x:c>
      <x:c r="E9659" s="468" t="str">
        <x:v>Snapshot booking diperbarui</x:v>
      </x:c>
      <x:c r="F9659" s="468" t="str">
        <x:v>13 September 2026 19.03 WIB</x:v>
      </x:c>
    </x:row>
    <x:row r="9660">
      <x:c r="A9660" s="468" t="str">
        <x:v>Schedule reguler</x:v>
      </x:c>
      <x:c r="B9660" s="468" t="str">
        <x:v>Tanggal 12!C22</x:v>
      </x:c>
      <x:c r="C9660" s="468" t="str">
        <x:v>BK131</x:v>
      </x:c>
      <x:c r="D9660" s="468" t="str">
        <x:v>mila | LG 29 | dp 100</x:v>
      </x:c>
      <x:c r="E9660" s="468" t="str">
        <x:v>Snapshot booking diperbarui</x:v>
      </x:c>
      <x:c r="F9660" s="468" t="str">
        <x:v>13 September 2026 19.03 WIB</x:v>
      </x:c>
    </x:row>
    <x:row r="9661">
      <x:c r="A9661" s="468" t="str">
        <x:v>Schedule reguler</x:v>
      </x:c>
      <x:c r="B9661" s="468" t="str">
        <x:v>Tanggal 13!C4</x:v>
      </x:c>
      <x:c r="C9661" s="468" t="str">
        <x:v>BK133</x:v>
      </x:c>
      <x:c r="D9661" s="468" t="str">
        <x:v>Anjani | Graduation | </x:v>
      </x:c>
      <x:c r="E9661" s="468" t="str">
        <x:v>Snapshot booking diperbarui</x:v>
      </x:c>
      <x:c r="F9661" s="468" t="str">
        <x:v>13 September 2026 19.03 WIB</x:v>
      </x:c>
    </x:row>
    <x:row r="9662">
      <x:c r="A9662" s="468" t="str">
        <x:v>Schedule reguler</x:v>
      </x:c>
      <x:c r="B9662" s="468" t="str">
        <x:v>Tanggal 13!C5</x:v>
      </x:c>
      <x:c r="C9662" s="468" t="str">
        <x:v>BK134</x:v>
      </x:c>
      <x:c r="D9662" s="468" t="str">
        <x:v>Kelasmodeling.id purwokerto | Single | lunas limbo vertical 2</x:v>
      </x:c>
      <x:c r="E9662" s="468" t="str">
        <x:v>Snapshot booking diperbarui</x:v>
      </x:c>
      <x:c r="F9662" s="468" t="str">
        <x:v>13 September 2026 19.03 WIB</x:v>
      </x:c>
    </x:row>
    <x:row r="9663">
      <x:c r="A9663" s="468" t="str">
        <x:v>Schedule reguler</x:v>
      </x:c>
      <x:c r="B9663" s="468" t="str">
        <x:v>Tanggal 13!C11</x:v>
      </x:c>
      <x:c r="C9663" s="468" t="str">
        <x:v>BK165</x:v>
      </x:c>
      <x:c r="D9663" s="468" t="str">
        <x:v>Syifa | Family A | dp 100</x:v>
      </x:c>
      <x:c r="E9663" s="468" t="str">
        <x:v>Snapshot booking diperbarui</x:v>
      </x:c>
      <x:c r="F9663" s="468" t="str">
        <x:v>13 September 2026 19.03 WIB</x:v>
      </x:c>
    </x:row>
    <x:row r="9664">
      <x:c r="A9664" s="468" t="str">
        <x:v>Schedule reguler</x:v>
      </x:c>
      <x:c r="B9664" s="468" t="str">
        <x:v>Tanggal 13!C13</x:v>
      </x:c>
      <x:c r="C9664" s="468" t="str">
        <x:v>BK166</x:v>
      </x:c>
      <x:c r="D9664" s="468" t="str">
        <x:v>abay | LG 31 | dp 270</x:v>
      </x:c>
      <x:c r="E9664" s="468" t="str">
        <x:v>Snapshot booking diperbarui</x:v>
      </x:c>
      <x:c r="F9664" s="468" t="str">
        <x:v>13 September 2026 19.03 WIB</x:v>
      </x:c>
    </x:row>
    <x:row r="9665">
      <x:c r="A9665" s="468" t="str">
        <x:v>Schedule reguler</x:v>
      </x:c>
      <x:c r="B9665" s="468" t="str">
        <x:v>Tanggal 13!C16</x:v>
      </x:c>
      <x:c r="C9665" s="468" t="str">
        <x:v>BK167</x:v>
      </x:c>
      <x:c r="D9665" s="468" t="str">
        <x:v>Nopen | LG 7 | dp 100</x:v>
      </x:c>
      <x:c r="E9665" s="468" t="str">
        <x:v>Snapshot booking diperbarui</x:v>
      </x:c>
      <x:c r="F9665" s="468" t="str">
        <x:v>13 September 2026 19.03 WIB</x:v>
      </x:c>
    </x:row>
    <x:row r="9666">
      <x:c r="A9666" s="468" t="str">
        <x:v>Schedule reguler</x:v>
      </x:c>
      <x:c r="B9666" s="468" t="str">
        <x:v>13!C18</x:v>
      </x:c>
      <x:c r="C9666" s="468" t="str">
        <x:v>BK156 | 2026-09-13 14:00:00 | Tanggal 13!C14</x:v>
      </x:c>
      <x:c r="D9666" s="468" t="str">
        <x:v>Aryandito | 2026-09-13 15:20:00</x:v>
      </x:c>
      <x:c r="E9666" s="468" t="str">
        <x:v>Pindah slot, ID tetap</x:v>
      </x:c>
      <x:c r="F9666" s="468" t="str">
        <x:v>13 September 2026 19.03 WIB</x:v>
      </x:c>
    </x:row>
    <x:row r="9667">
      <x:c r="A9667" s="468" t="str">
        <x:v>Schedule reguler</x:v>
      </x:c>
      <x:c r="B9667" s="468" t="str">
        <x:v>Tanggal 13!C18</x:v>
      </x:c>
      <x:c r="C9667" s="468" t="str">
        <x:v>BK156</x:v>
      </x:c>
      <x:c r="D9667" s="468" t="str">
        <x:v>Aryandito | LG 11 | dp 100</x:v>
      </x:c>
      <x:c r="E9667" s="468" t="str">
        <x:v>Snapshot booking diperbarui</x:v>
      </x:c>
      <x:c r="F9667" s="468" t="str">
        <x:v>13 September 2026 19.03 WIB</x:v>
      </x:c>
    </x:row>
    <x:row r="9668">
      <x:c r="A9668" s="468" t="str">
        <x:v>Schedule reguler</x:v>
      </x:c>
      <x:c r="B9668" s="468" t="str">
        <x:v>Tanggal 13!C20</x:v>
      </x:c>
      <x:c r="C9668" s="468" t="str">
        <x:v>BK168</x:v>
      </x:c>
      <x:c r="D9668" s="468" t="str">
        <x:v>M Adzki Alfathin | LG 30 | dp 100</x:v>
      </x:c>
      <x:c r="E9668" s="468" t="str">
        <x:v>Snapshot booking diperbarui</x:v>
      </x:c>
      <x:c r="F9668" s="468" t="str">
        <x:v>13 September 2026 19.03 WIB</x:v>
      </x:c>
    </x:row>
    <x:row r="9669">
      <x:c r="A9669" s="468" t="str">
        <x:v>Schedule reguler</x:v>
      </x:c>
      <x:c r="B9669" s="468" t="str">
        <x:v>Tanggal 13!C23</x:v>
      </x:c>
      <x:c r="C9669" s="468" t="str">
        <x:v>BK169</x:v>
      </x:c>
      <x:c r="D9669" s="468" t="str">
        <x:v>fandi | LG 7 | </x:v>
      </x:c>
      <x:c r="E9669" s="468" t="str">
        <x:v>Snapshot booking diperbarui</x:v>
      </x:c>
      <x:c r="F9669" s="468" t="str">
        <x:v>13 September 2026 19.03 WIB</x:v>
      </x:c>
    </x:row>
    <x:row r="9670">
      <x:c r="A9670" s="468" t="str">
        <x:v>Schedule reguler</x:v>
      </x:c>
      <x:c r="B9670" s="468" t="str">
        <x:v>Tanggal 13!C29</x:v>
      </x:c>
      <x:c r="C9670" s="468" t="str">
        <x:v>BK170</x:v>
      </x:c>
      <x:c r="D9670" s="468" t="str">
        <x:v>Galih | LG 12 | dp 100</x:v>
      </x:c>
      <x:c r="E9670" s="468" t="str">
        <x:v>Snapshot booking diperbarui</x:v>
      </x:c>
      <x:c r="F9670" s="468" t="str">
        <x:v>13 September 2026 19.03 WIB</x:v>
      </x:c>
    </x:row>
    <x:row r="9671">
      <x:c r="A9671" s="468" t="str">
        <x:v>Schedule reguler</x:v>
      </x:c>
      <x:c r="B9671" s="468" t="str">
        <x:v>Tanggal 13!C31</x:v>
      </x:c>
      <x:c r="C9671" s="468" t="str">
        <x:v>BK171</x:v>
      </x:c>
      <x:c r="D9671" s="468" t="str">
        <x:v>HANA | LG 15 | dp 100</x:v>
      </x:c>
      <x:c r="E9671" s="468" t="str">
        <x:v>Snapshot booking diperbarui</x:v>
      </x:c>
      <x:c r="F9671" s="468" t="str">
        <x:v>13 September 2026 19.03 WIB</x:v>
      </x:c>
    </x:row>
    <x:row r="9672">
      <x:c r="A9672" s="468" t="str">
        <x:v>Schedule reguler</x:v>
      </x:c>
      <x:c r="B9672" s="468" t="str">
        <x:v>Tanggal 14!C14</x:v>
      </x:c>
      <x:c r="C9672" s="468" t="str">
        <x:v>BK160</x:v>
      </x:c>
      <x:c r="D9672" s="468" t="str">
        <x:v>kelas 2b (faiza) | LG 46 | dp 100</x:v>
      </x:c>
      <x:c r="E9672" s="468" t="str">
        <x:v>Snapshot booking diperbarui</x:v>
      </x:c>
      <x:c r="F9672" s="468" t="str">
        <x:v>13 September 2026 19.03 WIB</x:v>
      </x:c>
    </x:row>
    <x:row r="9673">
      <x:c r="A9673" s="468" t="str">
        <x:v>Schedule reguler</x:v>
      </x:c>
      <x:c r="B9673" s="468" t="str">
        <x:v>Tanggal 14!C17</x:v>
      </x:c>
      <x:c r="C9673" s="468" t="str">
        <x:v>BK135</x:v>
      </x:c>
      <x:c r="D9673" s="468" t="str">
        <x:v>Nayla | LG 8 | dp 100 calmblue</x:v>
      </x:c>
      <x:c r="E9673" s="468" t="str">
        <x:v>Snapshot booking diperbarui</x:v>
      </x:c>
      <x:c r="F9673" s="468" t="str">
        <x:v>13 September 2026 19.03 WIB</x:v>
      </x:c>
    </x:row>
    <x:row r="9674">
      <x:c r="A9674" s="468" t="str">
        <x:v>Schedule reguler</x:v>
      </x:c>
      <x:c r="B9674" s="468" t="str">
        <x:v>Tanggal 14!C19</x:v>
      </x:c>
      <x:c r="C9674" s="468" t="str">
        <x:v>BK158</x:v>
      </x:c>
      <x:c r="D9674" s="468" t="str">
        <x:v>Navan HES A | LG 34 | dp 100</x:v>
      </x:c>
      <x:c r="E9674" s="468" t="str">
        <x:v>Snapshot booking diperbarui</x:v>
      </x:c>
      <x:c r="F9674" s="468" t="str">
        <x:v>13 September 2026 19.03 WIB</x:v>
      </x:c>
    </x:row>
    <x:row r="9675">
      <x:c r="A9675" s="468" t="str">
        <x:v>Schedule reguler</x:v>
      </x:c>
      <x:c r="B9675" s="468" t="str">
        <x:v>Tanggal 15!C23</x:v>
      </x:c>
      <x:c r="C9675" s="468" t="str">
        <x:v>BK172</x:v>
      </x:c>
      <x:c r="D9675" s="468" t="str">
        <x:v>Keisha | LG 20 | </x:v>
      </x:c>
      <x:c r="E9675" s="468" t="str">
        <x:v>Snapshot booking diperbarui</x:v>
      </x:c>
      <x:c r="F9675" s="468" t="str">
        <x:v>13 September 2026 19.03 WIB</x:v>
      </x:c>
    </x:row>
    <x:row r="9676">
      <x:c r="A9676" s="468" t="str">
        <x:v>Schedule reguler</x:v>
      </x:c>
      <x:c r="B9676" s="468" t="str">
        <x:v>Tanggal 15!C28</x:v>
      </x:c>
      <x:c r="C9676" s="468" t="str">
        <x:v>BK173</x:v>
      </x:c>
      <x:c r="D9676" s="468" t="str">
        <x:v>Ihsan | LG 11 | dp 100</x:v>
      </x:c>
      <x:c r="E9676" s="468" t="str">
        <x:v>Snapshot booking diperbarui</x:v>
      </x:c>
      <x:c r="F9676" s="468" t="str">
        <x:v>13 September 2026 19.03 WIB</x:v>
      </x:c>
    </x:row>
    <x:row r="9677">
      <x:c r="A9677" s="468" t="str">
        <x:v>Schedule reguler</x:v>
      </x:c>
      <x:c r="B9677" s="468" t="str">
        <x:v>Tanggal 15!C30</x:v>
      </x:c>
      <x:c r="C9677" s="468" t="str">
        <x:v>BK174</x:v>
      </x:c>
      <x:c r="D9677" s="468" t="str">
        <x:v>Adif | LG 19 | </x:v>
      </x:c>
      <x:c r="E9677" s="468" t="str">
        <x:v>Snapshot booking diperbarui</x:v>
      </x:c>
      <x:c r="F9677" s="468" t="str">
        <x:v>13 September 2026 19.03 WIB</x:v>
      </x:c>
    </x:row>
    <x:row r="9678">
      <x:c r="A9678" s="468" t="str">
        <x:v>Schedule reguler</x:v>
      </x:c>
      <x:c r="B9678" s="468" t="str">
        <x:v>Tanggal 16!C25</x:v>
      </x:c>
      <x:c r="C9678" s="468" t="str">
        <x:v>BK175</x:v>
      </x:c>
      <x:c r="D9678" s="468" t="str">
        <x:v>Ardi | LG 9 | dp 100</x:v>
      </x:c>
      <x:c r="E9678" s="468" t="str">
        <x:v>Snapshot booking diperbarui</x:v>
      </x:c>
      <x:c r="F9678" s="468" t="str">
        <x:v>13 September 2026 19.03 WIB</x:v>
      </x:c>
    </x:row>
    <x:row r="9679">
      <x:c r="A9679" s="468" t="str">
        <x:v>Schedule reguler</x:v>
      </x:c>
      <x:c r="B9679" s="468" t="str">
        <x:v>Tanggal 18!C11</x:v>
      </x:c>
      <x:c r="C9679" s="468" t="str">
        <x:v>BK159</x:v>
      </x:c>
      <x:c r="D9679" s="468" t="str">
        <x:v>Icca Lestari (Kelas RPL Kep S1 UMP) | LG 39 | dp 100</x:v>
      </x:c>
      <x:c r="E9679" s="468" t="str">
        <x:v>Snapshot booking diperbarui</x:v>
      </x:c>
      <x:c r="F9679" s="468" t="str">
        <x:v>13 September 2026 19.03 WIB</x:v>
      </x:c>
    </x:row>
    <x:row r="9680">
      <x:c r="A9680" s="468" t="str">
        <x:v>Schedule reguler</x:v>
      </x:c>
      <x:c r="B9680" s="468" t="str">
        <x:v>Tanggal 19!C10</x:v>
      </x:c>
      <x:c r="C9680" s="468" t="str">
        <x:v>BK136</x:v>
      </x:c>
      <x:c r="D9680" s="468" t="str">
        <x:v>Aliya Putri Savina | Graduation | dp 100 calmblue</x:v>
      </x:c>
      <x:c r="E9680" s="468" t="str">
        <x:v>Snapshot booking diperbarui</x:v>
      </x:c>
      <x:c r="F9680" s="468" t="str">
        <x:v>13 September 2026 19.03 WIB</x:v>
      </x:c>
    </x:row>
    <x:row r="9681">
      <x:c r="A9681" s="468" t="str">
        <x:v>Schedule reguler</x:v>
      </x:c>
      <x:c r="B9681" s="468" t="str">
        <x:v>Tanggal 19!C11</x:v>
      </x:c>
      <x:c r="C9681" s="468" t="str">
        <x:v>BK137</x:v>
      </x:c>
      <x:c r="D9681" s="468" t="str">
        <x:v>Neneng Amalia | Graduation | dp 100 wooden/limbo</x:v>
      </x:c>
      <x:c r="E9681" s="468" t="str">
        <x:v>Snapshot booking diperbarui</x:v>
      </x:c>
      <x:c r="F9681" s="468" t="str">
        <x:v>13 September 2026 19.03 WIB</x:v>
      </x:c>
    </x:row>
    <x:row r="9682">
      <x:c r="A9682" s="468" t="str">
        <x:v>Schedule reguler</x:v>
      </x:c>
      <x:c r="B9682" s="468" t="str">
        <x:v>Tanggal 19!C13</x:v>
      </x:c>
      <x:c r="C9682" s="468" t="str">
        <x:v>BK138</x:v>
      </x:c>
      <x:c r="D9682" s="468" t="str">
        <x:v>Lu’lu Amanatul | Graduation | dp 100 calmblue</x:v>
      </x:c>
      <x:c r="E9682" s="468" t="str">
        <x:v>Snapshot booking diperbarui</x:v>
      </x:c>
      <x:c r="F9682" s="468" t="str">
        <x:v>13 September 2026 19.03 WIB</x:v>
      </x:c>
    </x:row>
    <x:row r="9683">
      <x:c r="A9683" s="468" t="str">
        <x:v>Schedule reguler</x:v>
      </x:c>
      <x:c r="B9683" s="468" t="str">
        <x:v>Tanggal 19!C14</x:v>
      </x:c>
      <x:c r="C9683" s="468" t="str">
        <x:v>BK139</x:v>
      </x:c>
      <x:c r="D9683" s="468" t="str">
        <x:v>Muhamad Rizki | Graduation | dp 100 calmblue</x:v>
      </x:c>
      <x:c r="E9683" s="468" t="str">
        <x:v>Snapshot booking diperbarui</x:v>
      </x:c>
      <x:c r="F9683" s="468" t="str">
        <x:v>13 September 2026 19.03 WIB</x:v>
      </x:c>
    </x:row>
    <x:row r="9684">
      <x:c r="A9684" s="468" t="str">
        <x:v>Schedule reguler</x:v>
      </x:c>
      <x:c r="B9684" s="468" t="str">
        <x:v>Tanggal 19!C15</x:v>
      </x:c>
      <x:c r="C9684" s="468" t="str">
        <x:v>BK152</x:v>
      </x:c>
      <x:c r="D9684" s="468" t="str">
        <x:v>Delfi | Graduation | dp 100 calmblue</x:v>
      </x:c>
      <x:c r="E9684" s="468" t="str">
        <x:v>Snapshot booking diperbarui</x:v>
      </x:c>
      <x:c r="F9684" s="468" t="str">
        <x:v>13 September 2026 19.03 WIB</x:v>
      </x:c>
    </x:row>
    <x:row r="9685">
      <x:c r="A9685" s="468" t="str">
        <x:v>Schedule reguler</x:v>
      </x:c>
      <x:c r="B9685" s="468" t="str">
        <x:v>Tanggal 19!C16</x:v>
      </x:c>
      <x:c r="C9685" s="468" t="str">
        <x:v>BK161</x:v>
      </x:c>
      <x:c r="D9685" s="468" t="str">
        <x:v>Arneta | Graduation Premium | dp100 wooden</x:v>
      </x:c>
      <x:c r="E9685" s="468" t="str">
        <x:v>Snapshot booking diperbarui</x:v>
      </x:c>
      <x:c r="F9685" s="468" t="str">
        <x:v>13 September 2026 19.03 WIB</x:v>
      </x:c>
    </x:row>
    <x:row r="9686">
      <x:c r="A9686" s="468" t="str">
        <x:v>Schedule reguler</x:v>
      </x:c>
      <x:c r="B9686" s="468" t="str">
        <x:v>Tanggal 19!C17</x:v>
      </x:c>
      <x:c r="C9686" s="468" t="str">
        <x:v>BK176</x:v>
      </x:c>
      <x:c r="D9686" s="468" t="str">
        <x:v>Ilham | Graduation | dp100 limboooo</x:v>
      </x:c>
      <x:c r="E9686" s="468" t="str">
        <x:v>Snapshot booking diperbarui</x:v>
      </x:c>
      <x:c r="F9686" s="468" t="str">
        <x:v>13 September 2026 19.03 WIB</x:v>
      </x:c>
    </x:row>
    <x:row r="9687">
      <x:c r="A9687" s="468" t="str">
        <x:v>Schedule reguler</x:v>
      </x:c>
      <x:c r="B9687" s="468" t="str">
        <x:v>Tanggal 19!C20</x:v>
      </x:c>
      <x:c r="C9687" s="468" t="str">
        <x:v>BK177</x:v>
      </x:c>
      <x:c r="D9687" s="468" t="str">
        <x:v>Ocha | LG 10 | dp 100</x:v>
      </x:c>
      <x:c r="E9687" s="468" t="str">
        <x:v>Snapshot booking diperbarui</x:v>
      </x:c>
      <x:c r="F9687" s="468" t="str">
        <x:v>13 September 2026 19.03 WIB</x:v>
      </x:c>
    </x:row>
    <x:row r="9688">
      <x:c r="A9688" s="468" t="str">
        <x:v>Schedule reguler</x:v>
      </x:c>
      <x:c r="B9688" s="468" t="str">
        <x:v>Tanggal 19!C28</x:v>
      </x:c>
      <x:c r="C9688" s="468" t="str">
        <x:v>BK140</x:v>
      </x:c>
      <x:c r="D9688" s="468" t="str">
        <x:v>Frista Savitri | Family A | dp 100 concrete</x:v>
      </x:c>
      <x:c r="E9688" s="468" t="str">
        <x:v>Snapshot booking diperbarui</x:v>
      </x:c>
      <x:c r="F9688" s="468" t="str">
        <x:v>13 September 2026 19.03 WIB</x:v>
      </x:c>
    </x:row>
    <x:row r="9689">
      <x:c r="A9689" s="468" t="str">
        <x:v>Schedule reguler</x:v>
      </x:c>
      <x:c r="B9689" s="468" t="str">
        <x:v>Tanggal 20!C5</x:v>
      </x:c>
      <x:c r="C9689" s="468" t="str">
        <x:v>BK178</x:v>
      </x:c>
      <x:c r="D9689" s="468" t="str">
        <x:v>Liaamailia | Studio Rent | </x:v>
      </x:c>
      <x:c r="E9689" s="468" t="str">
        <x:v>Snapshot booking diperbarui</x:v>
      </x:c>
      <x:c r="F9689" s="468" t="str">
        <x:v>13 September 2026 19.03 WIB</x:v>
      </x:c>
    </x:row>
    <x:row r="9690">
      <x:c r="A9690" s="468" t="str">
        <x:v>Schedule reguler</x:v>
      </x:c>
      <x:c r="B9690" s="468" t="str">
        <x:v>Tanggal 20!C9</x:v>
      </x:c>
      <x:c r="C9690" s="468" t="str">
        <x:v>BK179</x:v>
      </x:c>
      <x:c r="D9690" s="468" t="str">
        <x:v>lalita | LG 29 | </x:v>
      </x:c>
      <x:c r="E9690" s="468" t="str">
        <x:v>Snapshot booking diperbarui</x:v>
      </x:c>
      <x:c r="F9690" s="468" t="str">
        <x:v>13 September 2026 19.03 WIB</x:v>
      </x:c>
    </x:row>
    <x:row r="9691">
      <x:c r="A9691" s="468" t="str">
        <x:v>Schedule reguler</x:v>
      </x:c>
      <x:c r="B9691" s="468" t="str">
        <x:v>Tanggal 20!C23</x:v>
      </x:c>
      <x:c r="C9691" s="468" t="str">
        <x:v>BK180</x:v>
      </x:c>
      <x:c r="D9691" s="468" t="str">
        <x:v>KKN TRIBUANA | LG 10 | dp 100</x:v>
      </x:c>
      <x:c r="E9691" s="468" t="str">
        <x:v>Snapshot booking diperbarui</x:v>
      </x:c>
      <x:c r="F9691" s="468" t="str">
        <x:v>13 September 2026 19.03 WIB</x:v>
      </x:c>
    </x:row>
    <x:row r="9692">
      <x:c r="A9692" s="468" t="str">
        <x:v>Schedule reguler</x:v>
      </x:c>
      <x:c r="B9692" s="468" t="str">
        <x:v>Tanggal 22!C13</x:v>
      </x:c>
      <x:c r="C9692" s="468" t="str">
        <x:v>BK141</x:v>
      </x:c>
      <x:c r="D9692" s="468" t="str">
        <x:v>RIsky Akmal | Graduation Premium | dp 100</x:v>
      </x:c>
      <x:c r="E9692" s="468" t="str">
        <x:v>Snapshot booking diperbarui</x:v>
      </x:c>
      <x:c r="F9692" s="468" t="str">
        <x:v>13 September 2026 19.03 WIB</x:v>
      </x:c>
    </x:row>
    <x:row r="9693">
      <x:c r="A9693" s="468" t="str">
        <x:v>Schedule reguler</x:v>
      </x:c>
      <x:c r="B9693" s="468" t="str">
        <x:v>Tanggal 22!C14</x:v>
      </x:c>
      <x:c r="C9693" s="468" t="str">
        <x:v>BK181</x:v>
      </x:c>
      <x:c r="D9693" s="468" t="str">
        <x:v>Dela Fitriani | Graduation | dp 100 calmblue</x:v>
      </x:c>
      <x:c r="E9693" s="468" t="str">
        <x:v>Snapshot booking diperbarui</x:v>
      </x:c>
      <x:c r="F9693" s="468" t="str">
        <x:v>13 September 2026 19.03 WIB</x:v>
      </x:c>
    </x:row>
    <x:row r="9694">
      <x:c r="A9694" s="468" t="str">
        <x:v>Schedule reguler</x:v>
      </x:c>
      <x:c r="B9694" s="468" t="str">
        <x:v>Tanggal 22!C15</x:v>
      </x:c>
      <x:c r="C9694" s="468" t="str">
        <x:v>BK142</x:v>
      </x:c>
      <x:c r="D9694" s="468" t="str">
        <x:v>Raka | Graduation | dp 100 wooden</x:v>
      </x:c>
      <x:c r="E9694" s="468" t="str">
        <x:v>Snapshot booking diperbarui</x:v>
      </x:c>
      <x:c r="F9694" s="468" t="str">
        <x:v>13 September 2026 19.03 WIB</x:v>
      </x:c>
    </x:row>
    <x:row r="9695">
      <x:c r="A9695" s="468" t="str">
        <x:v>Schedule reguler</x:v>
      </x:c>
      <x:c r="B9695" s="468" t="str">
        <x:v>Tanggal 22!C28</x:v>
      </x:c>
      <x:c r="C9695" s="468" t="str">
        <x:v>BK143</x:v>
      </x:c>
      <x:c r="D9695" s="468" t="str">
        <x:v>Adioni | Graduation Premium | dp 100 concrete</x:v>
      </x:c>
      <x:c r="E9695" s="468" t="str">
        <x:v>Snapshot booking diperbarui</x:v>
      </x:c>
      <x:c r="F9695" s="468" t="str">
        <x:v>13 September 2026 19.03 WIB</x:v>
      </x:c>
    </x:row>
    <x:row r="9696">
      <x:c r="A9696" s="468" t="str">
        <x:v>Schedule reguler</x:v>
      </x:c>
      <x:c r="B9696" s="468" t="str">
        <x:v>Tanggal 26!C11</x:v>
      </x:c>
      <x:c r="C9696" s="468" t="str">
        <x:v>BK144</x:v>
      </x:c>
      <x:c r="D9696" s="468" t="str">
        <x:v>Nurul Lathiifa | Graduation | dp 100 Concrete</x:v>
      </x:c>
      <x:c r="E9696" s="468" t="str">
        <x:v>Snapshot booking diperbarui</x:v>
      </x:c>
      <x:c r="F9696" s="468" t="str">
        <x:v>13 September 2026 19.03 WIB</x:v>
      </x:c>
    </x:row>
    <x:row r="9697">
      <x:c r="A9697" s="468" t="str">
        <x:v>Schedule reguler</x:v>
      </x:c>
      <x:c r="B9697" s="468" t="str">
        <x:v>Tanggal 26!C12</x:v>
      </x:c>
      <x:c r="C9697" s="468" t="str">
        <x:v>BK145</x:v>
      </x:c>
      <x:c r="D9697" s="468" t="str">
        <x:v>umi fatmah | Graduation Premium | dp 100</x:v>
      </x:c>
      <x:c r="E9697" s="468" t="str">
        <x:v>Snapshot booking diperbarui</x:v>
      </x:c>
      <x:c r="F9697" s="468" t="str">
        <x:v>13 September 2026 19.03 WIB</x:v>
      </x:c>
    </x:row>
    <x:row r="9699">
      <x:c r="A9699" s="491" t="str">
        <x:v>Sheet sumber</x:v>
      </x:c>
      <x:c r="B9699" s="491" t="str">
        <x:v>Sel sumber</x:v>
      </x:c>
      <x:c r="C9699" s="491" t="str">
        <x:v>Nilai sebelumnya</x:v>
      </x:c>
      <x:c r="D9699" s="491" t="str">
        <x:v>Nilai terbaru</x:v>
      </x:c>
      <x:c r="E9699" s="491" t="str">
        <x:v>Jenis perubahan</x:v>
      </x:c>
      <x:c r="F9699" s="491" t="str">
        <x:v>Revisi</x:v>
      </x:c>
    </x:row>
    <x:row r="9700">
      <x:c r="A9700" s="468" t="str">
        <x:v>12</x:v>
      </x:c>
      <x:c r="B9700" s="468" t="str">
        <x:v>AC35</x:v>
      </x:c>
      <x:c r="C9700" s="468"/>
      <x:c r="D9700" s="468" t="n">
        <x:v>100</x:v>
      </x:c>
      <x:c r="E9700" s="468" t="str">
        <x:v>Nilai sumber</x:v>
      </x:c>
      <x:c r="F9700" s="468" t="str">
        <x:v>14 September 2026 20.48 WIB</x:v>
      </x:c>
    </x:row>
    <x:row r="9701">
      <x:c r="A9701" s="468" t="str">
        <x:v>12</x:v>
      </x:c>
      <x:c r="B9701" s="468" t="str">
        <x:v>AD35</x:v>
      </x:c>
      <x:c r="C9701" s="468"/>
      <x:c r="D9701" s="468" t="str">
        <x:v>Sangat Baik</x:v>
      </x:c>
      <x:c r="E9701" s="468" t="str">
        <x:v>Nilai sumber</x:v>
      </x:c>
      <x:c r="F9701" s="468" t="str">
        <x:v>14 September 2026 20.48 WIB</x:v>
      </x:c>
    </x:row>
    <x:row r="9702">
      <x:c r="A9702" s="468" t="str">
        <x:v>12</x:v>
      </x:c>
      <x:c r="B9702" s="468" t="str">
        <x:v>AF35</x:v>
      </x:c>
      <x:c r="C9702" s="468"/>
      <x:c r="D9702" s="468" t="n">
        <x:v>1</x:v>
      </x:c>
      <x:c r="E9702" s="468" t="str">
        <x:v>Nilai sumber</x:v>
      </x:c>
      <x:c r="F9702" s="468" t="str">
        <x:v>14 September 2026 20.48 WIB</x:v>
      </x:c>
    </x:row>
    <x:row r="9703">
      <x:c r="A9703" s="468" t="str">
        <x:v>12</x:v>
      </x:c>
      <x:c r="B9703" s="468" t="str">
        <x:v>AC36</x:v>
      </x:c>
      <x:c r="C9703" s="468"/>
      <x:c r="D9703" s="468" t="n">
        <x:v>100</x:v>
      </x:c>
      <x:c r="E9703" s="468" t="str">
        <x:v>Nilai sumber</x:v>
      </x:c>
      <x:c r="F9703" s="468" t="str">
        <x:v>14 September 2026 20.48 WIB</x:v>
      </x:c>
    </x:row>
    <x:row r="9704">
      <x:c r="A9704" s="468" t="str">
        <x:v>12</x:v>
      </x:c>
      <x:c r="B9704" s="468" t="str">
        <x:v>AD36</x:v>
      </x:c>
      <x:c r="C9704" s="468"/>
      <x:c r="D9704" s="468" t="str">
        <x:v>Sangat Baik</x:v>
      </x:c>
      <x:c r="E9704" s="468" t="str">
        <x:v>Nilai sumber</x:v>
      </x:c>
      <x:c r="F9704" s="468" t="str">
        <x:v>14 September 2026 20.48 WIB</x:v>
      </x:c>
    </x:row>
    <x:row r="9705">
      <x:c r="A9705" s="468" t="str">
        <x:v>12</x:v>
      </x:c>
      <x:c r="B9705" s="468" t="str">
        <x:v>AF36</x:v>
      </x:c>
      <x:c r="C9705" s="468"/>
      <x:c r="D9705" s="468" t="n">
        <x:v>1</x:v>
      </x:c>
      <x:c r="E9705" s="468" t="str">
        <x:v>Nilai sumber</x:v>
      </x:c>
      <x:c r="F9705" s="468" t="str">
        <x:v>14 September 2026 20.48 WIB</x:v>
      </x:c>
    </x:row>
    <x:row r="9706">
      <x:c r="A9706" s="468" t="str">
        <x:v>12</x:v>
      </x:c>
      <x:c r="B9706" s="468" t="str">
        <x:v>AC37</x:v>
      </x:c>
      <x:c r="C9706" s="468"/>
      <x:c r="D9706" s="468" t="n">
        <x:v>100</x:v>
      </x:c>
      <x:c r="E9706" s="468" t="str">
        <x:v>Nilai sumber</x:v>
      </x:c>
      <x:c r="F9706" s="468" t="str">
        <x:v>14 September 2026 20.48 WIB</x:v>
      </x:c>
    </x:row>
    <x:row r="9707">
      <x:c r="A9707" s="468" t="str">
        <x:v>12</x:v>
      </x:c>
      <x:c r="B9707" s="468" t="str">
        <x:v>AD37</x:v>
      </x:c>
      <x:c r="C9707" s="468"/>
      <x:c r="D9707" s="468" t="str">
        <x:v>Sangat Baik</x:v>
      </x:c>
      <x:c r="E9707" s="468" t="str">
        <x:v>Nilai sumber</x:v>
      </x:c>
      <x:c r="F9707" s="468" t="str">
        <x:v>14 September 2026 20.48 WIB</x:v>
      </x:c>
    </x:row>
    <x:row r="9708">
      <x:c r="A9708" s="468" t="str">
        <x:v>12</x:v>
      </x:c>
      <x:c r="B9708" s="468" t="str">
        <x:v>AF37</x:v>
      </x:c>
      <x:c r="C9708" s="468"/>
      <x:c r="D9708" s="468" t="n">
        <x:v>1</x:v>
      </x:c>
      <x:c r="E9708" s="468" t="str">
        <x:v>Nilai sumber</x:v>
      </x:c>
      <x:c r="F9708" s="468" t="str">
        <x:v>14 September 2026 20.48 WIB</x:v>
      </x:c>
    </x:row>
    <x:row r="9709">
      <x:c r="A9709" s="468" t="str">
        <x:v>12</x:v>
      </x:c>
      <x:c r="B9709" s="468" t="str">
        <x:v>AC38</x:v>
      </x:c>
      <x:c r="C9709" s="468"/>
      <x:c r="D9709" s="468" t="n">
        <x:v>100</x:v>
      </x:c>
      <x:c r="E9709" s="468" t="str">
        <x:v>Nilai sumber</x:v>
      </x:c>
      <x:c r="F9709" s="468" t="str">
        <x:v>14 September 2026 20.48 WIB</x:v>
      </x:c>
    </x:row>
    <x:row r="9710">
      <x:c r="A9710" s="468" t="str">
        <x:v>12</x:v>
      </x:c>
      <x:c r="B9710" s="468" t="str">
        <x:v>AD38</x:v>
      </x:c>
      <x:c r="C9710" s="468"/>
      <x:c r="D9710" s="468" t="str">
        <x:v>Sangat Baik</x:v>
      </x:c>
      <x:c r="E9710" s="468" t="str">
        <x:v>Nilai sumber</x:v>
      </x:c>
      <x:c r="F9710" s="468" t="str">
        <x:v>14 September 2026 20.48 WIB</x:v>
      </x:c>
    </x:row>
    <x:row r="9711">
      <x:c r="A9711" s="468" t="str">
        <x:v>12</x:v>
      </x:c>
      <x:c r="B9711" s="468" t="str">
        <x:v>AF38</x:v>
      </x:c>
      <x:c r="C9711" s="468"/>
      <x:c r="D9711" s="468" t="n">
        <x:v>1</x:v>
      </x:c>
      <x:c r="E9711" s="468" t="str">
        <x:v>Nilai sumber</x:v>
      </x:c>
      <x:c r="F9711" s="468" t="str">
        <x:v>14 September 2026 20.48 WIB</x:v>
      </x:c>
    </x:row>
    <x:row r="9712">
      <x:c r="A9712" s="468" t="str">
        <x:v>13</x:v>
      </x:c>
      <x:c r="B9712" s="468" t="str">
        <x:v>G25</x:v>
      </x:c>
      <x:c r="C9712" s="468" t="n">
        <x:v>1005000</x:v>
      </x:c>
      <x:c r="D9712" s="468"/>
      <x:c r="E9712" s="468" t="str">
        <x:v>Nilai sumber</x:v>
      </x:c>
      <x:c r="F9712" s="468" t="str">
        <x:v>14 September 2026 20.48 WIB</x:v>
      </x:c>
    </x:row>
    <x:row r="9713">
      <x:c r="A9713" s="468" t="str">
        <x:v>13</x:v>
      </x:c>
      <x:c r="B9713" s="468" t="str">
        <x:v>G25</x:v>
      </x:c>
      <x:c r="C9713" s="468" t="str">
        <x:v>=SUM(G4:G24)</x:v>
      </x:c>
      <x:c r="D9713" s="468"/>
      <x:c r="E9713" s="468" t="str">
        <x:v>Rumus sumber</x:v>
      </x:c>
      <x:c r="F9713" s="468" t="str">
        <x:v>14 September 2026 20.48 WIB</x:v>
      </x:c>
    </x:row>
    <x:row r="9714">
      <x:c r="A9714" s="468" t="str">
        <x:v>13</x:v>
      </x:c>
      <x:c r="B9714" s="468" t="str">
        <x:v>H25</x:v>
      </x:c>
      <x:c r="C9714" s="468" t="n">
        <x:v>1900000</x:v>
      </x:c>
      <x:c r="D9714" s="468" t="n">
        <x:v>100000</x:v>
      </x:c>
      <x:c r="E9714" s="468" t="str">
        <x:v>Nilai sumber</x:v>
      </x:c>
      <x:c r="F9714" s="468" t="str">
        <x:v>14 September 2026 20.48 WIB</x:v>
      </x:c>
    </x:row>
    <x:row r="9715">
      <x:c r="A9715" s="468" t="str">
        <x:v>13</x:v>
      </x:c>
      <x:c r="B9715" s="468" t="str">
        <x:v>H25</x:v>
      </x:c>
      <x:c r="C9715" s="468" t="str">
        <x:v>=SUM(H4:H24)</x:v>
      </x:c>
      <x:c r="D9715" s="468"/>
      <x:c r="E9715" s="468" t="str">
        <x:v>Rumus sumber</x:v>
      </x:c>
      <x:c r="F9715" s="468" t="str">
        <x:v>14 September 2026 20.48 WIB</x:v>
      </x:c>
    </x:row>
    <x:row r="9716">
      <x:c r="A9716" s="468" t="str">
        <x:v>13</x:v>
      </x:c>
      <x:c r="B9716" s="468" t="str">
        <x:v>B28</x:v>
      </x:c>
      <x:c r="C9716" s="468" t="str">
        <x:v>No</x:v>
      </x:c>
      <x:c r="D9716" s="468"/>
      <x:c r="E9716" s="468" t="str">
        <x:v>Nilai sumber</x:v>
      </x:c>
      <x:c r="F9716" s="468" t="str">
        <x:v>14 September 2026 20.48 WIB</x:v>
      </x:c>
    </x:row>
    <x:row r="9717">
      <x:c r="A9717" s="468" t="str">
        <x:v>13</x:v>
      </x:c>
      <x:c r="B9717" s="468" t="str">
        <x:v>C28</x:v>
      </x:c>
      <x:c r="C9717" s="468" t="str">
        <x:v>Keterangan</x:v>
      </x:c>
      <x:c r="D9717" s="468"/>
      <x:c r="E9717" s="468" t="str">
        <x:v>Nilai sumber</x:v>
      </x:c>
      <x:c r="F9717" s="468" t="str">
        <x:v>14 September 2026 20.48 WIB</x:v>
      </x:c>
    </x:row>
    <x:row r="9718">
      <x:c r="A9718" s="468" t="str">
        <x:v>13</x:v>
      </x:c>
      <x:c r="B9718" s="468" t="str">
        <x:v>D28</x:v>
      </x:c>
      <x:c r="C9718" s="468" t="str">
        <x:v>Nominal</x:v>
      </x:c>
      <x:c r="D9718" s="468"/>
      <x:c r="E9718" s="468" t="str">
        <x:v>Nilai sumber</x:v>
      </x:c>
      <x:c r="F9718" s="468" t="str">
        <x:v>14 September 2026 20.48 WIB</x:v>
      </x:c>
    </x:row>
    <x:row r="9719">
      <x:c r="A9719" s="468" t="str">
        <x:v>13</x:v>
      </x:c>
      <x:c r="B9719" s="468" t="str">
        <x:v>N28</x:v>
      </x:c>
      <x:c r="C9719" s="468" t="str">
        <x:v>Shift</x:v>
      </x:c>
      <x:c r="D9719" s="468"/>
      <x:c r="E9719" s="468" t="str">
        <x:v>Nilai sumber</x:v>
      </x:c>
      <x:c r="F9719" s="468" t="str">
        <x:v>14 September 2026 20.48 WIB</x:v>
      </x:c>
    </x:row>
    <x:row r="9720">
      <x:c r="A9720" s="468" t="str">
        <x:v>13</x:v>
      </x:c>
      <x:c r="B9720" s="468" t="str">
        <x:v>O28</x:v>
      </x:c>
      <x:c r="C9720" s="468" t="str">
        <x:v>Nama</x:v>
      </x:c>
      <x:c r="D9720" s="468"/>
      <x:c r="E9720" s="468" t="str">
        <x:v>Nilai sumber</x:v>
      </x:c>
      <x:c r="F9720" s="468" t="str">
        <x:v>14 September 2026 20.48 WIB</x:v>
      </x:c>
    </x:row>
    <x:row r="9721">
      <x:c r="A9721" s="468" t="str">
        <x:v>13</x:v>
      </x:c>
      <x:c r="B9721" s="468" t="str">
        <x:v>B29</x:v>
      </x:c>
      <x:c r="C9721" s="468" t="n">
        <x:v>1</x:v>
      </x:c>
      <x:c r="D9721" s="468"/>
      <x:c r="E9721" s="468" t="str">
        <x:v>Nilai sumber</x:v>
      </x:c>
      <x:c r="F9721" s="468" t="str">
        <x:v>14 September 2026 20.48 WIB</x:v>
      </x:c>
    </x:row>
    <x:row r="9722">
      <x:c r="A9722" s="468" t="str">
        <x:v>13</x:v>
      </x:c>
      <x:c r="B9722" s="468" t="str">
        <x:v>C29</x:v>
      </x:c>
      <x:c r="C9722" s="468" t="str">
        <x:v>Pendapatan Tunai</x:v>
      </x:c>
      <x:c r="D9722" s="468"/>
      <x:c r="E9722" s="468" t="str">
        <x:v>Nilai sumber</x:v>
      </x:c>
      <x:c r="F9722" s="468" t="str">
        <x:v>14 September 2026 20.48 WIB</x:v>
      </x:c>
    </x:row>
    <x:row r="9723">
      <x:c r="A9723" s="468" t="str">
        <x:v>13</x:v>
      </x:c>
      <x:c r="B9723" s="468" t="str">
        <x:v>D29</x:v>
      </x:c>
      <x:c r="C9723" s="468" t="n">
        <x:v>1005000</x:v>
      </x:c>
      <x:c r="D9723" s="468"/>
      <x:c r="E9723" s="468" t="str">
        <x:v>Nilai sumber</x:v>
      </x:c>
      <x:c r="F9723" s="468" t="str">
        <x:v>14 September 2026 20.48 WIB</x:v>
      </x:c>
    </x:row>
    <x:row r="9724">
      <x:c r="A9724" s="468" t="str">
        <x:v>13</x:v>
      </x:c>
      <x:c r="B9724" s="468" t="str">
        <x:v>D29</x:v>
      </x:c>
      <x:c r="C9724" s="468" t="str">
        <x:v>=SUM(G25)</x:v>
      </x:c>
      <x:c r="D9724" s="468"/>
      <x:c r="E9724" s="468" t="str">
        <x:v>Rumus sumber</x:v>
      </x:c>
      <x:c r="F9724" s="468" t="str">
        <x:v>14 September 2026 20.48 WIB</x:v>
      </x:c>
    </x:row>
    <x:row r="9725">
      <x:c r="A9725" s="468" t="str">
        <x:v>13</x:v>
      </x:c>
      <x:c r="B9725" s="468" t="str">
        <x:v>N29</x:v>
      </x:c>
      <x:c r="C9725" s="468" t="str">
        <x:v>Admin 1</x:v>
      </x:c>
      <x:c r="D9725" s="468"/>
      <x:c r="E9725" s="468" t="str">
        <x:v>Nilai sumber</x:v>
      </x:c>
      <x:c r="F9725" s="468" t="str">
        <x:v>14 September 2026 20.48 WIB</x:v>
      </x:c>
    </x:row>
    <x:row r="9726">
      <x:c r="A9726" s="468" t="str">
        <x:v>13</x:v>
      </x:c>
      <x:c r="B9726" s="468" t="str">
        <x:v>O29</x:v>
      </x:c>
      <x:c r="C9726" s="468" t="str">
        <x:v>INDAH</x:v>
      </x:c>
      <x:c r="D9726" s="468"/>
      <x:c r="E9726" s="468" t="str">
        <x:v>Nilai sumber</x:v>
      </x:c>
      <x:c r="F9726" s="468" t="str">
        <x:v>14 September 2026 20.48 WIB</x:v>
      </x:c>
    </x:row>
    <x:row r="9727">
      <x:c r="A9727" s="468" t="str">
        <x:v>13</x:v>
      </x:c>
      <x:c r="B9727" s="468" t="str">
        <x:v>B30</x:v>
      </x:c>
      <x:c r="C9727" s="468" t="n">
        <x:v>2</x:v>
      </x:c>
      <x:c r="D9727" s="468"/>
      <x:c r="E9727" s="468" t="str">
        <x:v>Nilai sumber</x:v>
      </x:c>
      <x:c r="F9727" s="468" t="str">
        <x:v>14 September 2026 20.48 WIB</x:v>
      </x:c>
    </x:row>
    <x:row r="9728">
      <x:c r="A9728" s="468" t="str">
        <x:v>13</x:v>
      </x:c>
      <x:c r="B9728" s="468" t="str">
        <x:v>N30</x:v>
      </x:c>
      <x:c r="C9728" s="468" t="str">
        <x:v>Admin 2</x:v>
      </x:c>
      <x:c r="D9728" s="468"/>
      <x:c r="E9728" s="468" t="str">
        <x:v>Nilai sumber</x:v>
      </x:c>
      <x:c r="F9728" s="468" t="str">
        <x:v>14 September 2026 20.48 WIB</x:v>
      </x:c>
    </x:row>
    <x:row r="9729">
      <x:c r="A9729" s="468" t="str">
        <x:v>13</x:v>
      </x:c>
      <x:c r="B9729" s="468" t="str">
        <x:v>O30</x:v>
      </x:c>
      <x:c r="C9729" s="468" t="str">
        <x:v>INDAH</x:v>
      </x:c>
      <x:c r="D9729" s="468"/>
      <x:c r="E9729" s="468" t="str">
        <x:v>Nilai sumber</x:v>
      </x:c>
      <x:c r="F9729" s="468" t="str">
        <x:v>14 September 2026 20.48 WIB</x:v>
      </x:c>
    </x:row>
    <x:row r="9730">
      <x:c r="A9730" s="468" t="str">
        <x:v>13</x:v>
      </x:c>
      <x:c r="B9730" s="468" t="str">
        <x:v>B31</x:v>
      </x:c>
      <x:c r="C9730" s="468" t="n">
        <x:v>3</x:v>
      </x:c>
      <x:c r="D9730" s="468" t="str">
        <x:v>No</x:v>
      </x:c>
      <x:c r="E9730" s="468" t="str">
        <x:v>Nilai sumber</x:v>
      </x:c>
      <x:c r="F9730" s="468" t="str">
        <x:v>14 September 2026 20.48 WIB</x:v>
      </x:c>
    </x:row>
    <x:row r="9731">
      <x:c r="A9731" s="468" t="str">
        <x:v>13</x:v>
      </x:c>
      <x:c r="B9731" s="468" t="str">
        <x:v>N31</x:v>
      </x:c>
      <x:c r="C9731" s="468" t="str">
        <x:v>Fotografer 1</x:v>
      </x:c>
      <x:c r="D9731" s="468" t="str">
        <x:v>Shift</x:v>
      </x:c>
      <x:c r="E9731" s="468" t="str">
        <x:v>Nilai sumber</x:v>
      </x:c>
      <x:c r="F9731" s="468" t="str">
        <x:v>14 September 2026 20.48 WIB</x:v>
      </x:c>
    </x:row>
    <x:row r="9732">
      <x:c r="A9732" s="468" t="str">
        <x:v>13</x:v>
      </x:c>
      <x:c r="B9732" s="468" t="str">
        <x:v>O31</x:v>
      </x:c>
      <x:c r="C9732" s="468" t="str">
        <x:v>SAKA</x:v>
      </x:c>
      <x:c r="D9732" s="468" t="str">
        <x:v>Nama</x:v>
      </x:c>
      <x:c r="E9732" s="468" t="str">
        <x:v>Nilai sumber</x:v>
      </x:c>
      <x:c r="F9732" s="468" t="str">
        <x:v>14 September 2026 20.48 WIB</x:v>
      </x:c>
    </x:row>
    <x:row r="9733">
      <x:c r="A9733" s="468" t="str">
        <x:v>13</x:v>
      </x:c>
      <x:c r="B9733" s="468" t="str">
        <x:v>B32</x:v>
      </x:c>
      <x:c r="C9733" s="468" t="n">
        <x:v>4</x:v>
      </x:c>
      <x:c r="D9733" s="468" t="n">
        <x:v>1</x:v>
      </x:c>
      <x:c r="E9733" s="468" t="str">
        <x:v>Nilai sumber</x:v>
      </x:c>
      <x:c r="F9733" s="468" t="str">
        <x:v>14 September 2026 20.48 WIB</x:v>
      </x:c>
    </x:row>
    <x:row r="9734">
      <x:c r="A9734" s="468" t="str">
        <x:v>13</x:v>
      </x:c>
      <x:c r="B9734" s="468" t="str">
        <x:v>N32</x:v>
      </x:c>
      <x:c r="C9734" s="468" t="str">
        <x:v>Fotografer 2</x:v>
      </x:c>
      <x:c r="D9734" s="468" t="str">
        <x:v>Admin 1</x:v>
      </x:c>
      <x:c r="E9734" s="468" t="str">
        <x:v>Nilai sumber</x:v>
      </x:c>
      <x:c r="F9734" s="468" t="str">
        <x:v>14 September 2026 20.48 WIB</x:v>
      </x:c>
    </x:row>
    <x:row r="9735">
      <x:c r="A9735" s="468" t="str">
        <x:v>13</x:v>
      </x:c>
      <x:c r="B9735" s="468" t="str">
        <x:v>O32</x:v>
      </x:c>
      <x:c r="C9735" s="468" t="str">
        <x:v>ADIF</x:v>
      </x:c>
      <x:c r="D9735" s="468" t="str">
        <x:v>INDAH</x:v>
      </x:c>
      <x:c r="E9735" s="468" t="str">
        <x:v>Nilai sumber</x:v>
      </x:c>
      <x:c r="F9735" s="468" t="str">
        <x:v>14 September 2026 20.48 WIB</x:v>
      </x:c>
    </x:row>
    <x:row r="9736">
      <x:c r="A9736" s="468" t="str">
        <x:v>13</x:v>
      </x:c>
      <x:c r="B9736" s="468" t="str">
        <x:v>B33</x:v>
      </x:c>
      <x:c r="C9736" s="468" t="n">
        <x:v>5</x:v>
      </x:c>
      <x:c r="D9736" s="468" t="n">
        <x:v>2</x:v>
      </x:c>
      <x:c r="E9736" s="468" t="str">
        <x:v>Nilai sumber</x:v>
      </x:c>
      <x:c r="F9736" s="468" t="str">
        <x:v>14 September 2026 20.48 WIB</x:v>
      </x:c>
    </x:row>
    <x:row r="9737">
      <x:c r="A9737" s="468" t="str">
        <x:v>13</x:v>
      </x:c>
      <x:c r="B9737" s="468" t="str">
        <x:v>B34</x:v>
      </x:c>
      <x:c r="C9737" s="468" t="n">
        <x:v>6</x:v>
      </x:c>
      <x:c r="D9737" s="468" t="n">
        <x:v>3</x:v>
      </x:c>
      <x:c r="E9737" s="468" t="str">
        <x:v>Nilai sumber</x:v>
      </x:c>
      <x:c r="F9737" s="468" t="str">
        <x:v>14 September 2026 20.48 WIB</x:v>
      </x:c>
    </x:row>
    <x:row r="9738">
      <x:c r="A9738" s="468" t="str">
        <x:v>13</x:v>
      </x:c>
      <x:c r="B9738" s="468" t="str">
        <x:v>K34</x:v>
      </x:c>
      <x:c r="C9738" s="468" t="str">
        <x:v>KPI HARIAN | SKALA 1-5</x:v>
      </x:c>
      <x:c r="D9738" s="468"/>
      <x:c r="E9738" s="468" t="str">
        <x:v>Nilai sumber</x:v>
      </x:c>
      <x:c r="F9738" s="468" t="str">
        <x:v>14 September 2026 20.48 WIB</x:v>
      </x:c>
    </x:row>
    <x:row r="9739">
      <x:c r="A9739" s="468" t="str">
        <x:v>13</x:v>
      </x:c>
      <x:c r="B9739" s="468" t="str">
        <x:v>B35</x:v>
      </x:c>
      <x:c r="C9739" s="468" t="n">
        <x:v>7</x:v>
      </x:c>
      <x:c r="D9739" s="468" t="n">
        <x:v>4</x:v>
      </x:c>
      <x:c r="E9739" s="468" t="str">
        <x:v>Nilai sumber</x:v>
      </x:c>
      <x:c r="F9739" s="468" t="str">
        <x:v>14 September 2026 20.48 WIB</x:v>
      </x:c>
    </x:row>
    <x:row r="9740">
      <x:c r="A9740" s="468" t="str">
        <x:v>13</x:v>
      </x:c>
      <x:c r="B9740" s="468" t="str">
        <x:v>K35</x:v>
      </x:c>
      <x:c r="C9740" s="468" t="str">
        <x:v>Nama</x:v>
      </x:c>
      <x:c r="D9740" s="468"/>
      <x:c r="E9740" s="468" t="str">
        <x:v>Nilai sumber</x:v>
      </x:c>
      <x:c r="F9740" s="468" t="str">
        <x:v>14 September 2026 20.48 WIB</x:v>
      </x:c>
    </x:row>
    <x:row r="9741">
      <x:c r="A9741" s="468" t="str">
        <x:v>13</x:v>
      </x:c>
      <x:c r="B9741" s="468" t="str">
        <x:v>L35</x:v>
      </x:c>
      <x:c r="C9741" s="468" t="str">
        <x:v>Disiplin</x:v>
      </x:c>
      <x:c r="D9741" s="468"/>
      <x:c r="E9741" s="468" t="str">
        <x:v>Nilai sumber</x:v>
      </x:c>
      <x:c r="F9741" s="468" t="str">
        <x:v>14 September 2026 20.48 WIB</x:v>
      </x:c>
    </x:row>
    <x:row r="9742">
      <x:c r="A9742" s="468" t="str">
        <x:v>13</x:v>
      </x:c>
      <x:c r="B9742" s="468" t="str">
        <x:v>M35</x:v>
      </x:c>
      <x:c r="C9742" s="468" t="str">
        <x:v>Akurasi</x:v>
      </x:c>
      <x:c r="D9742" s="468"/>
      <x:c r="E9742" s="468" t="str">
        <x:v>Nilai sumber</x:v>
      </x:c>
      <x:c r="F9742" s="468" t="str">
        <x:v>14 September 2026 20.48 WIB</x:v>
      </x:c>
    </x:row>
    <x:row r="9743">
      <x:c r="A9743" s="468" t="str">
        <x:v>13</x:v>
      </x:c>
      <x:c r="B9743" s="468" t="str">
        <x:v>N35</x:v>
      </x:c>
      <x:c r="C9743" s="468" t="str">
        <x:v>SOP</x:v>
      </x:c>
      <x:c r="D9743" s="468" t="str">
        <x:v>Fotografer 2</x:v>
      </x:c>
      <x:c r="E9743" s="468" t="str">
        <x:v>Nilai sumber</x:v>
      </x:c>
      <x:c r="F9743" s="468" t="str">
        <x:v>14 September 2026 20.48 WIB</x:v>
      </x:c>
    </x:row>
    <x:row r="9744">
      <x:c r="A9744" s="468" t="str">
        <x:v>13</x:v>
      </x:c>
      <x:c r="B9744" s="468" t="str">
        <x:v>O35</x:v>
      </x:c>
      <x:c r="C9744" s="468" t="str">
        <x:v>Client</x:v>
      </x:c>
      <x:c r="D9744" s="468" t="str">
        <x:v>ADIF</x:v>
      </x:c>
      <x:c r="E9744" s="468" t="str">
        <x:v>Nilai sumber</x:v>
      </x:c>
      <x:c r="F9744" s="468" t="str">
        <x:v>14 September 2026 20.48 WIB</x:v>
      </x:c>
    </x:row>
    <x:row r="9745">
      <x:c r="A9745" s="468" t="str">
        <x:v>13</x:v>
      </x:c>
      <x:c r="B9745" s="468" t="str">
        <x:v>P35</x:v>
      </x:c>
      <x:c r="C9745" s="468" t="str">
        <x:v>Produktivitas</x:v>
      </x:c>
      <x:c r="D9745" s="468"/>
      <x:c r="E9745" s="468" t="str">
        <x:v>Nilai sumber</x:v>
      </x:c>
      <x:c r="F9745" s="468" t="str">
        <x:v>14 September 2026 20.48 WIB</x:v>
      </x:c>
    </x:row>
    <x:row r="9746">
      <x:c r="A9746" s="468" t="str">
        <x:v>13</x:v>
      </x:c>
      <x:c r="B9746" s="468" t="str">
        <x:v>AC35</x:v>
      </x:c>
      <x:c r="C9746" s="468" t="str">
        <x:v>KPI Score Helper</x:v>
      </x:c>
      <x:c r="D9746" s="468"/>
      <x:c r="E9746" s="468" t="str">
        <x:v>Nilai sumber</x:v>
      </x:c>
      <x:c r="F9746" s="468" t="str">
        <x:v>14 September 2026 20.48 WIB</x:v>
      </x:c>
    </x:row>
    <x:row r="9747">
      <x:c r="A9747" s="468" t="str">
        <x:v>13</x:v>
      </x:c>
      <x:c r="B9747" s="468" t="str">
        <x:v>AD35</x:v>
      </x:c>
      <x:c r="C9747" s="468" t="str">
        <x:v>Status Helper</x:v>
      </x:c>
      <x:c r="D9747" s="468"/>
      <x:c r="E9747" s="468" t="str">
        <x:v>Nilai sumber</x:v>
      </x:c>
      <x:c r="F9747" s="468" t="str">
        <x:v>14 September 2026 20.48 WIB</x:v>
      </x:c>
    </x:row>
    <x:row r="9748">
      <x:c r="A9748" s="468" t="str">
        <x:v>13</x:v>
      </x:c>
      <x:c r="B9748" s="468" t="str">
        <x:v>AE35</x:v>
      </x:c>
      <x:c r="C9748" s="468" t="str">
        <x:v>Role Helper</x:v>
      </x:c>
      <x:c r="D9748" s="468"/>
      <x:c r="E9748" s="468" t="str">
        <x:v>Nilai sumber</x:v>
      </x:c>
      <x:c r="F9748" s="468" t="str">
        <x:v>14 September 2026 20.48 WIB</x:v>
      </x:c>
    </x:row>
    <x:row r="9749">
      <x:c r="A9749" s="468" t="str">
        <x:v>13</x:v>
      </x:c>
      <x:c r="B9749" s="468" t="str">
        <x:v>AF35</x:v>
      </x:c>
      <x:c r="C9749" s="468" t="str">
        <x:v>Evaluated Flag</x:v>
      </x:c>
      <x:c r="D9749" s="468"/>
      <x:c r="E9749" s="468" t="str">
        <x:v>Nilai sumber</x:v>
      </x:c>
      <x:c r="F9749" s="468" t="str">
        <x:v>14 September 2026 20.48 WIB</x:v>
      </x:c>
    </x:row>
    <x:row r="9750">
      <x:c r="A9750" s="468" t="str">
        <x:v>13</x:v>
      </x:c>
      <x:c r="B9750" s="468" t="str">
        <x:v>AG35</x:v>
      </x:c>
      <x:c r="C9750" s="468" t="str">
        <x:v>Effective Name</x:v>
      </x:c>
      <x:c r="D9750" s="468"/>
      <x:c r="E9750" s="468" t="str">
        <x:v>Nilai sumber</x:v>
      </x:c>
      <x:c r="F9750" s="468" t="str">
        <x:v>14 September 2026 20.48 WIB</x:v>
      </x:c>
    </x:row>
    <x:row r="9751">
      <x:c r="A9751" s="468" t="str">
        <x:v>13</x:v>
      </x:c>
      <x:c r="B9751" s="468" t="str">
        <x:v>B36</x:v>
      </x:c>
      <x:c r="C9751" s="468" t="n">
        <x:v>8</x:v>
      </x:c>
      <x:c r="D9751" s="468" t="n">
        <x:v>5</x:v>
      </x:c>
      <x:c r="E9751" s="468" t="str">
        <x:v>Nilai sumber</x:v>
      </x:c>
      <x:c r="F9751" s="468" t="str">
        <x:v>14 September 2026 20.48 WIB</x:v>
      </x:c>
    </x:row>
    <x:row r="9752">
      <x:c r="A9752" s="468" t="str">
        <x:v>13</x:v>
      </x:c>
      <x:c r="B9752" s="468" t="str">
        <x:v>K36</x:v>
      </x:c>
      <x:c r="C9752" s="468" t="str">
        <x:v>INDAH</x:v>
      </x:c>
      <x:c r="D9752" s="468"/>
      <x:c r="E9752" s="468" t="str">
        <x:v>Nilai sumber</x:v>
      </x:c>
      <x:c r="F9752" s="468" t="str">
        <x:v>14 September 2026 20.48 WIB</x:v>
      </x:c>
    </x:row>
    <x:row r="9753">
      <x:c r="A9753" s="468" t="str">
        <x:v>13</x:v>
      </x:c>
      <x:c r="B9753" s="468" t="str">
        <x:v>K36</x:v>
      </x:c>
      <x:c r="C9753" s="468" t="str">
        <x:v>=IF(O29="","",O29)</x:v>
      </x:c>
      <x:c r="D9753" s="468"/>
      <x:c r="E9753" s="468" t="str">
        <x:v>Rumus sumber</x:v>
      </x:c>
      <x:c r="F9753" s="468" t="str">
        <x:v>14 September 2026 20.48 WIB</x:v>
      </x:c>
    </x:row>
    <x:row r="9754">
      <x:c r="A9754" s="468" t="str">
        <x:v>13</x:v>
      </x:c>
      <x:c r="B9754" s="468" t="str">
        <x:v>AC36</x:v>
      </x:c>
      <x:c r="C9754" s="468" t="str">
        <x:v>=IF(AG36="","",IF(COUNT(L36:P36)&lt;5,"",L36/5*20+M36/5*25+N36/5*25+O36/5*15+P36/5*15))</x:v>
      </x:c>
      <x:c r="D9754" s="468"/>
      <x:c r="E9754" s="468" t="str">
        <x:v>Rumus sumber</x:v>
      </x:c>
      <x:c r="F9754" s="468" t="str">
        <x:v>14 September 2026 20.48 WIB</x:v>
      </x:c>
    </x:row>
    <x:row r="9755">
      <x:c r="A9755" s="468" t="str">
        <x:v>13</x:v>
      </x:c>
      <x:c r="B9755" s="468" t="str">
        <x:v>AD36</x:v>
      </x:c>
      <x:c r="C9755" s="468" t="str">
        <x:v>=IF(AC36="","",IF(AC36&gt;=90,"Sangat Baik",IF(AC36&gt;=80,"Baik",IF(AC36&gt;=70,"Coaching","Underperform"))))</x:v>
      </x:c>
      <x:c r="D9755" s="468"/>
      <x:c r="E9755" s="468" t="str">
        <x:v>Rumus sumber</x:v>
      </x:c>
      <x:c r="F9755" s="468" t="str">
        <x:v>14 September 2026 20.48 WIB</x:v>
      </x:c>
    </x:row>
    <x:row r="9756">
      <x:c r="A9756" s="468" t="str">
        <x:v>13</x:v>
      </x:c>
      <x:c r="B9756" s="468" t="str">
        <x:v>AE36</x:v>
      </x:c>
      <x:c r="C9756" s="468" t="str">
        <x:v>Admin/CS</x:v>
      </x:c>
      <x:c r="D9756" s="468"/>
      <x:c r="E9756" s="468" t="str">
        <x:v>Nilai sumber</x:v>
      </x:c>
      <x:c r="F9756" s="468" t="str">
        <x:v>14 September 2026 20.48 WIB</x:v>
      </x:c>
    </x:row>
    <x:row r="9757">
      <x:c r="A9757" s="468" t="str">
        <x:v>13</x:v>
      </x:c>
      <x:c r="B9757" s="468" t="str">
        <x:v>AE36</x:v>
      </x:c>
      <x:c r="C9757" s="468" t="str">
        <x:v>=IF(AG36="","",IF(OR(AG36="INDAH",AG36="ADDEL",AG36="AMEL",AG36="PENTIL",AG36="JIJANG"),"Admin/CS","Fotografer"))</x:v>
      </x:c>
      <x:c r="D9757" s="468"/>
      <x:c r="E9757" s="468" t="str">
        <x:v>Rumus sumber</x:v>
      </x:c>
      <x:c r="F9757" s="468" t="str">
        <x:v>14 September 2026 20.48 WIB</x:v>
      </x:c>
    </x:row>
    <x:row r="9758">
      <x:c r="A9758" s="468" t="str">
        <x:v>13</x:v>
      </x:c>
      <x:c r="B9758" s="468" t="str">
        <x:v>AF36</x:v>
      </x:c>
      <x:c r="C9758" s="468" t="str">
        <x:v>=IF(OR(AG36="",COUNT(L36:P36)&lt;5),"",1)</x:v>
      </x:c>
      <x:c r="D9758" s="468"/>
      <x:c r="E9758" s="468" t="str">
        <x:v>Rumus sumber</x:v>
      </x:c>
      <x:c r="F9758" s="468" t="str">
        <x:v>14 September 2026 20.48 WIB</x:v>
      </x:c>
    </x:row>
    <x:row r="9759">
      <x:c r="A9759" s="468" t="str">
        <x:v>13</x:v>
      </x:c>
      <x:c r="B9759" s="468" t="str">
        <x:v>AG36</x:v>
      </x:c>
      <x:c r="C9759" s="468" t="str">
        <x:v>INDAH</x:v>
      </x:c>
      <x:c r="D9759" s="468"/>
      <x:c r="E9759" s="468" t="str">
        <x:v>Nilai sumber</x:v>
      </x:c>
      <x:c r="F9759" s="468" t="str">
        <x:v>14 September 2026 20.48 WIB</x:v>
      </x:c>
    </x:row>
    <x:row r="9760">
      <x:c r="A9760" s="468" t="str">
        <x:v>13</x:v>
      </x:c>
      <x:c r="B9760" s="468" t="str">
        <x:v>AG36</x:v>
      </x:c>
      <x:c r="C9760" s="468" t="str">
        <x:v>=IFERROR(K36,"")</x:v>
      </x:c>
      <x:c r="D9760" s="468"/>
      <x:c r="E9760" s="468" t="str">
        <x:v>Rumus sumber</x:v>
      </x:c>
      <x:c r="F9760" s="468" t="str">
        <x:v>14 September 2026 20.48 WIB</x:v>
      </x:c>
    </x:row>
    <x:row r="9761">
      <x:c r="A9761" s="468" t="str">
        <x:v>13</x:v>
      </x:c>
      <x:c r="B9761" s="468" t="str">
        <x:v>B37</x:v>
      </x:c>
      <x:c r="C9761" s="468" t="n">
        <x:v>9</x:v>
      </x:c>
      <x:c r="D9761" s="468" t="n">
        <x:v>6</x:v>
      </x:c>
      <x:c r="E9761" s="468" t="str">
        <x:v>Nilai sumber</x:v>
      </x:c>
      <x:c r="F9761" s="468" t="str">
        <x:v>14 September 2026 20.48 WIB</x:v>
      </x:c>
    </x:row>
    <x:row r="9762">
      <x:c r="A9762" s="468" t="str">
        <x:v>13</x:v>
      </x:c>
      <x:c r="B9762" s="468" t="str">
        <x:v>K37</x:v>
      </x:c>
      <x:c r="C9762" s="468" t="str">
        <x:v>INDAH</x:v>
      </x:c>
      <x:c r="D9762" s="468" t="str">
        <x:v>KPI HARIAN | SKALA 1-5</x:v>
      </x:c>
      <x:c r="E9762" s="468" t="str">
        <x:v>Nilai sumber</x:v>
      </x:c>
      <x:c r="F9762" s="468" t="str">
        <x:v>14 September 2026 20.48 WIB</x:v>
      </x:c>
    </x:row>
    <x:row r="9763">
      <x:c r="A9763" s="468" t="str">
        <x:v>13</x:v>
      </x:c>
      <x:c r="B9763" s="468" t="str">
        <x:v>K37</x:v>
      </x:c>
      <x:c r="C9763" s="468" t="str">
        <x:v>=IF(O30="","",O30)</x:v>
      </x:c>
      <x:c r="D9763" s="468"/>
      <x:c r="E9763" s="468" t="str">
        <x:v>Rumus sumber</x:v>
      </x:c>
      <x:c r="F9763" s="468" t="str">
        <x:v>14 September 2026 20.48 WIB</x:v>
      </x:c>
    </x:row>
    <x:row r="9764">
      <x:c r="A9764" s="468" t="str">
        <x:v>13</x:v>
      </x:c>
      <x:c r="B9764" s="468" t="str">
        <x:v>AC37</x:v>
      </x:c>
      <x:c r="C9764" s="468" t="str">
        <x:v>=IF(AG37="","",IF(COUNT(L37:P37)&lt;5,"",L37/5*20+M37/5*25+N37/5*25+O37/5*15+P37/5*15))</x:v>
      </x:c>
      <x:c r="D9764" s="468"/>
      <x:c r="E9764" s="468" t="str">
        <x:v>Rumus sumber</x:v>
      </x:c>
      <x:c r="F9764" s="468" t="str">
        <x:v>14 September 2026 20.48 WIB</x:v>
      </x:c>
    </x:row>
    <x:row r="9765">
      <x:c r="A9765" s="468" t="str">
        <x:v>13</x:v>
      </x:c>
      <x:c r="B9765" s="468" t="str">
        <x:v>AD37</x:v>
      </x:c>
      <x:c r="C9765" s="468" t="str">
        <x:v>=IF(AC37="","",IF(AC37&gt;=90,"Sangat Baik",IF(AC37&gt;=80,"Baik",IF(AC37&gt;=70,"Coaching","Underperform"))))</x:v>
      </x:c>
      <x:c r="D9765" s="468"/>
      <x:c r="E9765" s="468" t="str">
        <x:v>Rumus sumber</x:v>
      </x:c>
      <x:c r="F9765" s="468" t="str">
        <x:v>14 September 2026 20.48 WIB</x:v>
      </x:c>
    </x:row>
    <x:row r="9766">
      <x:c r="A9766" s="468" t="str">
        <x:v>13</x:v>
      </x:c>
      <x:c r="B9766" s="468" t="str">
        <x:v>AE37</x:v>
      </x:c>
      <x:c r="C9766" s="468" t="str">
        <x:v>Admin/CS</x:v>
      </x:c>
      <x:c r="D9766" s="468"/>
      <x:c r="E9766" s="468" t="str">
        <x:v>Nilai sumber</x:v>
      </x:c>
      <x:c r="F9766" s="468" t="str">
        <x:v>14 September 2026 20.48 WIB</x:v>
      </x:c>
    </x:row>
    <x:row r="9767">
      <x:c r="A9767" s="468" t="str">
        <x:v>13</x:v>
      </x:c>
      <x:c r="B9767" s="468" t="str">
        <x:v>AE37</x:v>
      </x:c>
      <x:c r="C9767" s="468" t="str">
        <x:v>=IF(AG37="","",IF(OR(AG37="INDAH",AG37="ADDEL",AG37="AMEL",AG37="PENTIL",AG37="JIJANG"),"Admin/CS","Fotografer"))</x:v>
      </x:c>
      <x:c r="D9767" s="468"/>
      <x:c r="E9767" s="468" t="str">
        <x:v>Rumus sumber</x:v>
      </x:c>
      <x:c r="F9767" s="468" t="str">
        <x:v>14 September 2026 20.48 WIB</x:v>
      </x:c>
    </x:row>
    <x:row r="9768">
      <x:c r="A9768" s="468" t="str">
        <x:v>13</x:v>
      </x:c>
      <x:c r="B9768" s="468" t="str">
        <x:v>AF37</x:v>
      </x:c>
      <x:c r="C9768" s="468" t="str">
        <x:v>=IF(OR(AG37="",COUNT(L37:P37)&lt;5),"",1)</x:v>
      </x:c>
      <x:c r="D9768" s="468"/>
      <x:c r="E9768" s="468" t="str">
        <x:v>Rumus sumber</x:v>
      </x:c>
      <x:c r="F9768" s="468" t="str">
        <x:v>14 September 2026 20.48 WIB</x:v>
      </x:c>
    </x:row>
    <x:row r="9769">
      <x:c r="A9769" s="468" t="str">
        <x:v>13</x:v>
      </x:c>
      <x:c r="B9769" s="468" t="str">
        <x:v>AG37</x:v>
      </x:c>
      <x:c r="C9769" s="468" t="str">
        <x:v>INDAH</x:v>
      </x:c>
      <x:c r="D9769" s="468"/>
      <x:c r="E9769" s="468" t="str">
        <x:v>Nilai sumber</x:v>
      </x:c>
      <x:c r="F9769" s="468" t="str">
        <x:v>14 September 2026 20.48 WIB</x:v>
      </x:c>
    </x:row>
    <x:row r="9770">
      <x:c r="A9770" s="468" t="str">
        <x:v>13</x:v>
      </x:c>
      <x:c r="B9770" s="468" t="str">
        <x:v>AG37</x:v>
      </x:c>
      <x:c r="C9770" s="468" t="str">
        <x:v>=IFERROR(K37,"")</x:v>
      </x:c>
      <x:c r="D9770" s="468"/>
      <x:c r="E9770" s="468" t="str">
        <x:v>Rumus sumber</x:v>
      </x:c>
      <x:c r="F9770" s="468" t="str">
        <x:v>14 September 2026 20.48 WIB</x:v>
      </x:c>
    </x:row>
    <x:row r="9771">
      <x:c r="A9771" s="468" t="str">
        <x:v>13</x:v>
      </x:c>
      <x:c r="B9771" s="468" t="str">
        <x:v>B38</x:v>
      </x:c>
      <x:c r="C9771" s="468" t="n">
        <x:v>10</x:v>
      </x:c>
      <x:c r="D9771" s="468" t="n">
        <x:v>7</x:v>
      </x:c>
      <x:c r="E9771" s="468" t="str">
        <x:v>Nilai sumber</x:v>
      </x:c>
      <x:c r="F9771" s="468" t="str">
        <x:v>14 September 2026 20.48 WIB</x:v>
      </x:c>
    </x:row>
    <x:row r="9772">
      <x:c r="A9772" s="468" t="str">
        <x:v>13</x:v>
      </x:c>
      <x:c r="B9772" s="468" t="str">
        <x:v>K38</x:v>
      </x:c>
      <x:c r="C9772" s="468" t="str">
        <x:v>SAKA</x:v>
      </x:c>
      <x:c r="D9772" s="468" t="str">
        <x:v>Nama</x:v>
      </x:c>
      <x:c r="E9772" s="468" t="str">
        <x:v>Nilai sumber</x:v>
      </x:c>
      <x:c r="F9772" s="468" t="str">
        <x:v>14 September 2026 20.48 WIB</x:v>
      </x:c>
    </x:row>
    <x:row r="9773">
      <x:c r="A9773" s="468" t="str">
        <x:v>13</x:v>
      </x:c>
      <x:c r="B9773" s="468" t="str">
        <x:v>K38</x:v>
      </x:c>
      <x:c r="C9773" s="468" t="str">
        <x:v>=IF(O31="","",O31)</x:v>
      </x:c>
      <x:c r="D9773" s="468"/>
      <x:c r="E9773" s="468" t="str">
        <x:v>Rumus sumber</x:v>
      </x:c>
      <x:c r="F9773" s="468" t="str">
        <x:v>14 September 2026 20.48 WIB</x:v>
      </x:c>
    </x:row>
    <x:row r="9774">
      <x:c r="A9774" s="468" t="str">
        <x:v>13</x:v>
      </x:c>
      <x:c r="B9774" s="468" t="str">
        <x:v>AC38</x:v>
      </x:c>
      <x:c r="C9774" s="468"/>
      <x:c r="D9774" s="468" t="str">
        <x:v>KPI Score Helper</x:v>
      </x:c>
      <x:c r="E9774" s="468" t="str">
        <x:v>Nilai sumber</x:v>
      </x:c>
      <x:c r="F9774" s="468" t="str">
        <x:v>14 September 2026 20.48 WIB</x:v>
      </x:c>
    </x:row>
    <x:row r="9775">
      <x:c r="A9775" s="468" t="str">
        <x:v>13</x:v>
      </x:c>
      <x:c r="B9775" s="468" t="str">
        <x:v>AC38</x:v>
      </x:c>
      <x:c r="C9775" s="468" t="str">
        <x:v>=IF(AG38="","",IF(COUNT(L38:P38)&lt;5,"",L38/5*20+M38/5*25+N38/5*25+O38/5*15+P38/5*15))</x:v>
      </x:c>
      <x:c r="D9775" s="468"/>
      <x:c r="E9775" s="468" t="str">
        <x:v>Rumus sumber</x:v>
      </x:c>
      <x:c r="F9775" s="468" t="str">
        <x:v>14 September 2026 20.48 WIB</x:v>
      </x:c>
    </x:row>
    <x:row r="9776">
      <x:c r="A9776" s="468" t="str">
        <x:v>13</x:v>
      </x:c>
      <x:c r="B9776" s="468" t="str">
        <x:v>AD38</x:v>
      </x:c>
      <x:c r="C9776" s="468"/>
      <x:c r="D9776" s="468" t="str">
        <x:v>Status Helper</x:v>
      </x:c>
      <x:c r="E9776" s="468" t="str">
        <x:v>Nilai sumber</x:v>
      </x:c>
      <x:c r="F9776" s="468" t="str">
        <x:v>14 September 2026 20.48 WIB</x:v>
      </x:c>
    </x:row>
    <x:row r="9777">
      <x:c r="A9777" s="468" t="str">
        <x:v>13</x:v>
      </x:c>
      <x:c r="B9777" s="468" t="str">
        <x:v>AD38</x:v>
      </x:c>
      <x:c r="C9777" s="468" t="str">
        <x:v>=IF(AC38="","",IF(AC38&gt;=90,"Sangat Baik",IF(AC38&gt;=80,"Baik",IF(AC38&gt;=70,"Coaching","Underperform"))))</x:v>
      </x:c>
      <x:c r="D9777" s="468"/>
      <x:c r="E9777" s="468" t="str">
        <x:v>Rumus sumber</x:v>
      </x:c>
      <x:c r="F9777" s="468" t="str">
        <x:v>14 September 2026 20.48 WIB</x:v>
      </x:c>
    </x:row>
    <x:row r="9778">
      <x:c r="A9778" s="468" t="str">
        <x:v>13</x:v>
      </x:c>
      <x:c r="B9778" s="468" t="str">
        <x:v>AE38</x:v>
      </x:c>
      <x:c r="C9778" s="468" t="str">
        <x:v>Fotografer</x:v>
      </x:c>
      <x:c r="D9778" s="468" t="str">
        <x:v>Role Helper</x:v>
      </x:c>
      <x:c r="E9778" s="468" t="str">
        <x:v>Nilai sumber</x:v>
      </x:c>
      <x:c r="F9778" s="468" t="str">
        <x:v>14 September 2026 20.48 WIB</x:v>
      </x:c>
    </x:row>
    <x:row r="9779">
      <x:c r="A9779" s="468" t="str">
        <x:v>13</x:v>
      </x:c>
      <x:c r="B9779" s="468" t="str">
        <x:v>AE38</x:v>
      </x:c>
      <x:c r="C9779" s="468" t="str">
        <x:v>=IF(AG38="","",IF(OR(AG38="INDAH",AG38="ADDEL",AG38="AMEL",AG38="PENTIL",AG38="JIJANG"),"Admin/CS","Fotografer"))</x:v>
      </x:c>
      <x:c r="D9779" s="468"/>
      <x:c r="E9779" s="468" t="str">
        <x:v>Rumus sumber</x:v>
      </x:c>
      <x:c r="F9779" s="468" t="str">
        <x:v>14 September 2026 20.48 WIB</x:v>
      </x:c>
    </x:row>
    <x:row r="9780">
      <x:c r="A9780" s="468" t="str">
        <x:v>13</x:v>
      </x:c>
      <x:c r="B9780" s="468" t="str">
        <x:v>AF38</x:v>
      </x:c>
      <x:c r="C9780" s="468"/>
      <x:c r="D9780" s="468" t="str">
        <x:v>Evaluated Flag</x:v>
      </x:c>
      <x:c r="E9780" s="468" t="str">
        <x:v>Nilai sumber</x:v>
      </x:c>
      <x:c r="F9780" s="468" t="str">
        <x:v>14 September 2026 20.48 WIB</x:v>
      </x:c>
    </x:row>
    <x:row r="9781">
      <x:c r="A9781" s="468" t="str">
        <x:v>13</x:v>
      </x:c>
      <x:c r="B9781" s="468" t="str">
        <x:v>AF38</x:v>
      </x:c>
      <x:c r="C9781" s="468" t="str">
        <x:v>=IF(OR(AG38="",COUNT(L38:P38)&lt;5),"",1)</x:v>
      </x:c>
      <x:c r="D9781" s="468"/>
      <x:c r="E9781" s="468" t="str">
        <x:v>Rumus sumber</x:v>
      </x:c>
      <x:c r="F9781" s="468" t="str">
        <x:v>14 September 2026 20.48 WIB</x:v>
      </x:c>
    </x:row>
    <x:row r="9782">
      <x:c r="A9782" s="468" t="str">
        <x:v>13</x:v>
      </x:c>
      <x:c r="B9782" s="468" t="str">
        <x:v>AG38</x:v>
      </x:c>
      <x:c r="C9782" s="468" t="str">
        <x:v>SAKA</x:v>
      </x:c>
      <x:c r="D9782" s="468" t="str">
        <x:v>Effective Name</x:v>
      </x:c>
      <x:c r="E9782" s="468" t="str">
        <x:v>Nilai sumber</x:v>
      </x:c>
      <x:c r="F9782" s="468" t="str">
        <x:v>14 September 2026 20.48 WIB</x:v>
      </x:c>
    </x:row>
    <x:row r="9783">
      <x:c r="A9783" s="468" t="str">
        <x:v>13</x:v>
      </x:c>
      <x:c r="B9783" s="468" t="str">
        <x:v>AG38</x:v>
      </x:c>
      <x:c r="C9783" s="468" t="str">
        <x:v>=IFERROR(K38,"")</x:v>
      </x:c>
      <x:c r="D9783" s="468"/>
      <x:c r="E9783" s="468" t="str">
        <x:v>Rumus sumber</x:v>
      </x:c>
      <x:c r="F9783" s="468" t="str">
        <x:v>14 September 2026 20.48 WIB</x:v>
      </x:c>
    </x:row>
    <x:row r="9784">
      <x:c r="A9784" s="468" t="str">
        <x:v>13</x:v>
      </x:c>
      <x:c r="B9784" s="468" t="str">
        <x:v>B39</x:v>
      </x:c>
      <x:c r="C9784" s="468" t="n">
        <x:v>11</x:v>
      </x:c>
      <x:c r="D9784" s="468" t="n">
        <x:v>8</x:v>
      </x:c>
      <x:c r="E9784" s="468" t="str">
        <x:v>Nilai sumber</x:v>
      </x:c>
      <x:c r="F9784" s="468" t="str">
        <x:v>14 September 2026 20.48 WIB</x:v>
      </x:c>
    </x:row>
    <x:row r="9785">
      <x:c r="A9785" s="468" t="str">
        <x:v>13</x:v>
      </x:c>
      <x:c r="B9785" s="468" t="str">
        <x:v>K39</x:v>
      </x:c>
      <x:c r="C9785" s="468" t="str">
        <x:v>ADIF</x:v>
      </x:c>
      <x:c r="D9785" s="468" t="str">
        <x:v>INDAH</x:v>
      </x:c>
      <x:c r="E9785" s="468" t="str">
        <x:v>Nilai sumber</x:v>
      </x:c>
      <x:c r="F9785" s="468" t="str">
        <x:v>14 September 2026 20.48 WIB</x:v>
      </x:c>
    </x:row>
    <x:row r="9786">
      <x:c r="A9786" s="468" t="str">
        <x:v>13</x:v>
      </x:c>
      <x:c r="B9786" s="468" t="str">
        <x:v>AC39</x:v>
      </x:c>
      <x:c r="C9786" s="468"/>
      <x:c r="D9786" s="468" t="n">
        <x:v>100</x:v>
      </x:c>
      <x:c r="E9786" s="468" t="str">
        <x:v>Nilai sumber</x:v>
      </x:c>
      <x:c r="F9786" s="468" t="str">
        <x:v>14 September 2026 20.48 WIB</x:v>
      </x:c>
    </x:row>
    <x:row r="9787">
      <x:c r="A9787" s="468" t="str">
        <x:v>13</x:v>
      </x:c>
      <x:c r="B9787" s="468" t="str">
        <x:v>AD39</x:v>
      </x:c>
      <x:c r="C9787" s="468"/>
      <x:c r="D9787" s="468" t="str">
        <x:v>Sangat Baik</x:v>
      </x:c>
      <x:c r="E9787" s="468" t="str">
        <x:v>Nilai sumber</x:v>
      </x:c>
      <x:c r="F9787" s="468" t="str">
        <x:v>14 September 2026 20.48 WIB</x:v>
      </x:c>
    </x:row>
    <x:row r="9788">
      <x:c r="A9788" s="468" t="str">
        <x:v>13</x:v>
      </x:c>
      <x:c r="B9788" s="468" t="str">
        <x:v>AE39</x:v>
      </x:c>
      <x:c r="C9788" s="468" t="str">
        <x:v>Fotografer</x:v>
      </x:c>
      <x:c r="D9788" s="468" t="str">
        <x:v>Admin/CS</x:v>
      </x:c>
      <x:c r="E9788" s="468" t="str">
        <x:v>Nilai sumber</x:v>
      </x:c>
      <x:c r="F9788" s="468" t="str">
        <x:v>14 September 2026 20.48 WIB</x:v>
      </x:c>
    </x:row>
    <x:row r="9789">
      <x:c r="A9789" s="468" t="str">
        <x:v>13</x:v>
      </x:c>
      <x:c r="B9789" s="468" t="str">
        <x:v>AF39</x:v>
      </x:c>
      <x:c r="C9789" s="468"/>
      <x:c r="D9789" s="468" t="n">
        <x:v>1</x:v>
      </x:c>
      <x:c r="E9789" s="468" t="str">
        <x:v>Nilai sumber</x:v>
      </x:c>
      <x:c r="F9789" s="468" t="str">
        <x:v>14 September 2026 20.48 WIB</x:v>
      </x:c>
    </x:row>
    <x:row r="9790">
      <x:c r="A9790" s="468" t="str">
        <x:v>13</x:v>
      </x:c>
      <x:c r="B9790" s="468" t="str">
        <x:v>AG39</x:v>
      </x:c>
      <x:c r="C9790" s="468" t="str">
        <x:v>ADIF</x:v>
      </x:c>
      <x:c r="D9790" s="468" t="str">
        <x:v>INDAH</x:v>
      </x:c>
      <x:c r="E9790" s="468" t="str">
        <x:v>Nilai sumber</x:v>
      </x:c>
      <x:c r="F9790" s="468" t="str">
        <x:v>14 September 2026 20.48 WIB</x:v>
      </x:c>
    </x:row>
    <x:row r="9791">
      <x:c r="A9791" s="468" t="str">
        <x:v>13</x:v>
      </x:c>
      <x:c r="B9791" s="468" t="str">
        <x:v>D40</x:v>
      </x:c>
      <x:c r="C9791" s="468" t="n">
        <x:v>1005000</x:v>
      </x:c>
      <x:c r="D9791" s="468"/>
      <x:c r="E9791" s="468" t="str">
        <x:v>Nilai sumber</x:v>
      </x:c>
      <x:c r="F9791" s="468" t="str">
        <x:v>14 September 2026 20.48 WIB</x:v>
      </x:c>
    </x:row>
    <x:row r="9792">
      <x:c r="A9792" s="468" t="str">
        <x:v>13</x:v>
      </x:c>
      <x:c r="B9792" s="468" t="str">
        <x:v>D40</x:v>
      </x:c>
      <x:c r="C9792" s="468" t="str">
        <x:v>=SUM(D29:D39)</x:v>
      </x:c>
      <x:c r="D9792" s="468"/>
      <x:c r="E9792" s="468" t="str">
        <x:v>Rumus sumber</x:v>
      </x:c>
      <x:c r="F9792" s="468" t="str">
        <x:v>14 September 2026 20.48 WIB</x:v>
      </x:c>
    </x:row>
    <x:row r="9793">
      <x:c r="A9793" s="468" t="str">
        <x:v>13</x:v>
      </x:c>
      <x:c r="B9793" s="468" t="str">
        <x:v>AC40</x:v>
      </x:c>
      <x:c r="C9793" s="468"/>
      <x:c r="D9793" s="468" t="n">
        <x:v>100</x:v>
      </x:c>
      <x:c r="E9793" s="468" t="str">
        <x:v>Nilai sumber</x:v>
      </x:c>
      <x:c r="F9793" s="468" t="str">
        <x:v>14 September 2026 20.48 WIB</x:v>
      </x:c>
    </x:row>
    <x:row r="9794">
      <x:c r="A9794" s="468" t="str">
        <x:v>13</x:v>
      </x:c>
      <x:c r="B9794" s="468" t="str">
        <x:v>AD40</x:v>
      </x:c>
      <x:c r="C9794" s="468"/>
      <x:c r="D9794" s="468" t="str">
        <x:v>Sangat Baik</x:v>
      </x:c>
      <x:c r="E9794" s="468" t="str">
        <x:v>Nilai sumber</x:v>
      </x:c>
      <x:c r="F9794" s="468" t="str">
        <x:v>14 September 2026 20.48 WIB</x:v>
      </x:c>
    </x:row>
    <x:row r="9795">
      <x:c r="A9795" s="468" t="str">
        <x:v>13</x:v>
      </x:c>
      <x:c r="B9795" s="468" t="str">
        <x:v>AE40</x:v>
      </x:c>
      <x:c r="C9795" s="468"/>
      <x:c r="D9795" s="468" t="str">
        <x:v>Admin/CS</x:v>
      </x:c>
      <x:c r="E9795" s="468" t="str">
        <x:v>Nilai sumber</x:v>
      </x:c>
      <x:c r="F9795" s="468" t="str">
        <x:v>14 September 2026 20.48 WIB</x:v>
      </x:c>
    </x:row>
    <x:row r="9796">
      <x:c r="A9796" s="468" t="str">
        <x:v>13</x:v>
      </x:c>
      <x:c r="B9796" s="468" t="str">
        <x:v>AF40</x:v>
      </x:c>
      <x:c r="C9796" s="468"/>
      <x:c r="D9796" s="468" t="n">
        <x:v>1</x:v>
      </x:c>
      <x:c r="E9796" s="468" t="str">
        <x:v>Nilai sumber</x:v>
      </x:c>
      <x:c r="F9796" s="468" t="str">
        <x:v>14 September 2026 20.48 WIB</x:v>
      </x:c>
    </x:row>
    <x:row r="9797">
      <x:c r="A9797" s="468" t="str">
        <x:v>13</x:v>
      </x:c>
      <x:c r="B9797" s="468" t="str">
        <x:v>AG40</x:v>
      </x:c>
      <x:c r="C9797" s="468"/>
      <x:c r="D9797" s="468" t="str">
        <x:v>INDAH</x:v>
      </x:c>
      <x:c r="E9797" s="468" t="str">
        <x:v>Nilai sumber</x:v>
      </x:c>
      <x:c r="F9797" s="468" t="str">
        <x:v>14 September 2026 20.48 WIB</x:v>
      </x:c>
    </x:row>
    <x:row r="9798">
      <x:c r="A9798" s="468" t="str">
        <x:v>13</x:v>
      </x:c>
      <x:c r="B9798" s="468" t="str">
        <x:v>AC41</x:v>
      </x:c>
      <x:c r="C9798" s="468"/>
      <x:c r="D9798" s="468" t="n">
        <x:v>100</x:v>
      </x:c>
      <x:c r="E9798" s="468" t="str">
        <x:v>Nilai sumber</x:v>
      </x:c>
      <x:c r="F9798" s="468" t="str">
        <x:v>14 September 2026 20.48 WIB</x:v>
      </x:c>
    </x:row>
    <x:row r="9799">
      <x:c r="A9799" s="468" t="str">
        <x:v>13</x:v>
      </x:c>
      <x:c r="B9799" s="468" t="str">
        <x:v>AD41</x:v>
      </x:c>
      <x:c r="C9799" s="468"/>
      <x:c r="D9799" s="468" t="str">
        <x:v>Sangat Baik</x:v>
      </x:c>
      <x:c r="E9799" s="468" t="str">
        <x:v>Nilai sumber</x:v>
      </x:c>
      <x:c r="F9799" s="468" t="str">
        <x:v>14 September 2026 20.48 WIB</x:v>
      </x:c>
    </x:row>
    <x:row r="9800">
      <x:c r="A9800" s="468" t="str">
        <x:v>13</x:v>
      </x:c>
      <x:c r="B9800" s="468" t="str">
        <x:v>AE41</x:v>
      </x:c>
      <x:c r="C9800" s="468"/>
      <x:c r="D9800" s="468" t="str">
        <x:v>Fotografer</x:v>
      </x:c>
      <x:c r="E9800" s="468" t="str">
        <x:v>Nilai sumber</x:v>
      </x:c>
      <x:c r="F9800" s="468" t="str">
        <x:v>14 September 2026 20.48 WIB</x:v>
      </x:c>
    </x:row>
    <x:row r="9801">
      <x:c r="A9801" s="468" t="str">
        <x:v>13</x:v>
      </x:c>
      <x:c r="B9801" s="468" t="str">
        <x:v>AF41</x:v>
      </x:c>
      <x:c r="C9801" s="468"/>
      <x:c r="D9801" s="468" t="n">
        <x:v>1</x:v>
      </x:c>
      <x:c r="E9801" s="468" t="str">
        <x:v>Nilai sumber</x:v>
      </x:c>
      <x:c r="F9801" s="468" t="str">
        <x:v>14 September 2026 20.48 WIB</x:v>
      </x:c>
    </x:row>
    <x:row r="9802">
      <x:c r="A9802" s="468" t="str">
        <x:v>13</x:v>
      </x:c>
      <x:c r="B9802" s="468" t="str">
        <x:v>AG41</x:v>
      </x:c>
      <x:c r="C9802" s="468"/>
      <x:c r="D9802" s="468" t="str">
        <x:v>SAKA</x:v>
      </x:c>
      <x:c r="E9802" s="468" t="str">
        <x:v>Nilai sumber</x:v>
      </x:c>
      <x:c r="F9802" s="468" t="str">
        <x:v>14 September 2026 20.48 WIB</x:v>
      </x:c>
    </x:row>
    <x:row r="9803">
      <x:c r="A9803" s="468" t="str">
        <x:v>13</x:v>
      </x:c>
      <x:c r="B9803" s="468" t="str">
        <x:v>K42</x:v>
      </x:c>
      <x:c r="C9803" s="468" t="str">
        <x:v>Skala: 1 Sangat Kurang | 2 Kurang | 3 Cukup | 4 Baik | 5 Sangat Baik | Jika Nama kosong, 4 baris pertama otomatis mengikuti urutan Shift</x:v>
      </x:c>
      <x:c r="D9803" s="468" t="str">
        <x:v>ADIF</x:v>
      </x:c>
      <x:c r="E9803" s="468" t="str">
        <x:v>Nilai sumber</x:v>
      </x:c>
      <x:c r="F9803" s="468" t="str">
        <x:v>14 September 2026 20.48 WIB</x:v>
      </x:c>
    </x:row>
    <x:row r="9804">
      <x:c r="A9804" s="468" t="str">
        <x:v>13</x:v>
      </x:c>
      <x:c r="B9804" s="468" t="str">
        <x:v>K42</x:v>
      </x:c>
      <x:c r="C9804" s="468"/>
      <x:c r="D9804" s="468" t="str">
        <x:v>=IF(O35="","",O35)</x:v>
      </x:c>
      <x:c r="E9804" s="468" t="str">
        <x:v>Rumus sumber</x:v>
      </x:c>
      <x:c r="F9804" s="468" t="str">
        <x:v>14 September 2026 20.48 WIB</x:v>
      </x:c>
    </x:row>
    <x:row r="9805">
      <x:c r="A9805" s="468" t="str">
        <x:v>13</x:v>
      </x:c>
      <x:c r="B9805" s="468" t="str">
        <x:v>K44</x:v>
      </x:c>
      <x:c r="C9805" s="468" t="str">
        <x:v>ADMIN FOLLOW-UP</x:v>
      </x:c>
      <x:c r="D9805" s="468"/>
      <x:c r="E9805" s="468" t="str">
        <x:v>Nilai sumber</x:v>
      </x:c>
      <x:c r="F9805" s="468" t="str">
        <x:v>14 September 2026 20.48 WIB</x:v>
      </x:c>
    </x:row>
    <x:row r="9806">
      <x:c r="A9806" s="468" t="str">
        <x:v>13</x:v>
      </x:c>
      <x:c r="B9806" s="468" t="str">
        <x:v>K45</x:v>
      </x:c>
      <x:c r="C9806" s="468" t="str">
        <x:v>Admin</x:v>
      </x:c>
      <x:c r="D9806" s="468" t="str">
        <x:v>Skala: 1 Sangat Kurang | 2 Kurang | 3 Cukup | 4 Baik | 5 Sangat Baik | Jika Nama kosong, 4 baris pertama otomatis mengikuti urutan Shift</x:v>
      </x:c>
      <x:c r="E9806" s="468" t="str">
        <x:v>Nilai sumber</x:v>
      </x:c>
      <x:c r="F9806" s="468" t="str">
        <x:v>14 September 2026 20.48 WIB</x:v>
      </x:c>
    </x:row>
    <x:row r="9807">
      <x:c r="A9807" s="468" t="str">
        <x:v>13</x:v>
      </x:c>
      <x:c r="B9807" s="468" t="str">
        <x:v>L45</x:v>
      </x:c>
      <x:c r="C9807" s="468" t="str">
        <x:v>Saving Contact</x:v>
      </x:c>
      <x:c r="D9807" s="468"/>
      <x:c r="E9807" s="468" t="str">
        <x:v>Nilai sumber</x:v>
      </x:c>
      <x:c r="F9807" s="468" t="str">
        <x:v>14 September 2026 20.48 WIB</x:v>
      </x:c>
    </x:row>
    <x:row r="9808">
      <x:c r="A9808" s="468" t="str">
        <x:v>13</x:v>
      </x:c>
      <x:c r="B9808" s="468" t="str">
        <x:v>M45</x:v>
      </x:c>
      <x:c r="C9808" s="468" t="str">
        <x:v>Reminder</x:v>
      </x:c>
      <x:c r="D9808" s="468"/>
      <x:c r="E9808" s="468" t="str">
        <x:v>Nilai sumber</x:v>
      </x:c>
      <x:c r="F9808" s="468" t="str">
        <x:v>14 September 2026 20.48 WIB</x:v>
      </x:c>
    </x:row>
    <x:row r="9809">
      <x:c r="A9809" s="468" t="str">
        <x:v>13</x:v>
      </x:c>
      <x:c r="B9809" s="468" t="str">
        <x:v>K46</x:v>
      </x:c>
      <x:c r="C9809" s="468" t="str">
        <x:v>INDAH</x:v>
      </x:c>
      <x:c r="D9809" s="468"/>
      <x:c r="E9809" s="468" t="str">
        <x:v>Nilai sumber</x:v>
      </x:c>
      <x:c r="F9809" s="468" t="str">
        <x:v>14 September 2026 20.48 WIB</x:v>
      </x:c>
    </x:row>
    <x:row r="9810">
      <x:c r="A9810" s="468" t="str">
        <x:v>13</x:v>
      </x:c>
      <x:c r="B9810" s="468" t="str">
        <x:v>K46</x:v>
      </x:c>
      <x:c r="C9810" s="468" t="str">
        <x:v>=IF(O29="","",O29)</x:v>
      </x:c>
      <x:c r="D9810" s="468"/>
      <x:c r="E9810" s="468" t="str">
        <x:v>Rumus sumber</x:v>
      </x:c>
      <x:c r="F9810" s="468" t="str">
        <x:v>14 September 2026 20.48 WIB</x:v>
      </x:c>
    </x:row>
    <x:row r="9811">
      <x:c r="A9811" s="468" t="str">
        <x:v>13</x:v>
      </x:c>
      <x:c r="B9811" s="468" t="str">
        <x:v>M46</x:v>
      </x:c>
      <x:c r="C9811" s="468" t="str">
        <x:v>5R, 16R</x:v>
      </x:c>
      <x:c r="D9811" s="468"/>
      <x:c r="E9811" s="468" t="str">
        <x:v>Nilai sumber</x:v>
      </x:c>
      <x:c r="F9811" s="468" t="str">
        <x:v>14 September 2026 20.48 WIB</x:v>
      </x:c>
    </x:row>
    <x:row r="9812">
      <x:c r="A9812" s="468" t="str">
        <x:v>13</x:v>
      </x:c>
      <x:c r="B9812" s="468" t="str">
        <x:v>K47</x:v>
      </x:c>
      <x:c r="C9812" s="468" t="str">
        <x:v>INDAH</x:v>
      </x:c>
      <x:c r="D9812" s="468" t="str">
        <x:v>ADMIN FOLLOW-UP</x:v>
      </x:c>
      <x:c r="E9812" s="468" t="str">
        <x:v>Nilai sumber</x:v>
      </x:c>
      <x:c r="F9812" s="468" t="str">
        <x:v>14 September 2026 20.48 WIB</x:v>
      </x:c>
    </x:row>
    <x:row r="9813">
      <x:c r="A9813" s="468" t="str">
        <x:v>13</x:v>
      </x:c>
      <x:c r="B9813" s="468" t="str">
        <x:v>K47</x:v>
      </x:c>
      <x:c r="C9813" s="468" t="str">
        <x:v>=IF(O30="","",O30)</x:v>
      </x:c>
      <x:c r="D9813" s="468"/>
      <x:c r="E9813" s="468" t="str">
        <x:v>Rumus sumber</x:v>
      </x:c>
      <x:c r="F9813" s="468" t="str">
        <x:v>14 September 2026 20.48 WIB</x:v>
      </x:c>
    </x:row>
    <x:row r="9814">
      <x:c r="A9814" s="468" t="str">
        <x:v>13</x:v>
      </x:c>
      <x:c r="B9814" s="468" t="str">
        <x:v>K49</x:v>
      </x:c>
      <x:c r="C9814" s="468" t="str">
        <x:v>TODAY | LEADS &amp; TRANSAKSI</x:v>
      </x:c>
      <x:c r="D9814" s="468" t="str">
        <x:v>INDAH</x:v>
      </x:c>
      <x:c r="E9814" s="468" t="str">
        <x:v>Nilai sumber</x:v>
      </x:c>
      <x:c r="F9814" s="468" t="str">
        <x:v>14 September 2026 20.48 WIB</x:v>
      </x:c>
    </x:row>
    <x:row r="9815">
      <x:c r="A9815" s="468" t="str">
        <x:v>13</x:v>
      </x:c>
      <x:c r="B9815" s="468" t="str">
        <x:v>K49</x:v>
      </x:c>
      <x:c r="C9815" s="468"/>
      <x:c r="D9815" s="468" t="str">
        <x:v>=IF(O32="","",O32)</x:v>
      </x:c>
      <x:c r="E9815" s="468" t="str">
        <x:v>Rumus sumber</x:v>
      </x:c>
      <x:c r="F9815" s="468" t="str">
        <x:v>14 September 2026 20.48 WIB</x:v>
      </x:c>
    </x:row>
    <x:row r="9816">
      <x:c r="A9816" s="468" t="str">
        <x:v>13</x:v>
      </x:c>
      <x:c r="B9816" s="468" t="str">
        <x:v>K50</x:v>
      </x:c>
      <x:c r="C9816" s="468" t="str">
        <x:v>Leads</x:v>
      </x:c>
      <x:c r="D9816" s="468" t="str">
        <x:v>INDAH</x:v>
      </x:c>
      <x:c r="E9816" s="468" t="str">
        <x:v>Nilai sumber</x:v>
      </x:c>
      <x:c r="F9816" s="468" t="str">
        <x:v>14 September 2026 20.48 WIB</x:v>
      </x:c>
    </x:row>
    <x:row r="9817">
      <x:c r="A9817" s="468" t="str">
        <x:v>13</x:v>
      </x:c>
      <x:c r="B9817" s="468" t="str">
        <x:v>K50</x:v>
      </x:c>
      <x:c r="C9817" s="468"/>
      <x:c r="D9817" s="468" t="str">
        <x:v>=IF(O33="","",O33)</x:v>
      </x:c>
      <x:c r="E9817" s="468" t="str">
        <x:v>Rumus sumber</x:v>
      </x:c>
      <x:c r="F9817" s="468" t="str">
        <x:v>14 September 2026 20.48 WIB</x:v>
      </x:c>
    </x:row>
    <x:row r="9818">
      <x:c r="A9818" s="468" t="str">
        <x:v>13</x:v>
      </x:c>
      <x:c r="B9818" s="468" t="str">
        <x:v>K51</x:v>
      </x:c>
      <x:c r="C9818" s="468" t="str">
        <x:v>Total DP</x:v>
      </x:c>
      <x:c r="D9818" s="468"/>
      <x:c r="E9818" s="468" t="str">
        <x:v>Nilai sumber</x:v>
      </x:c>
      <x:c r="F9818" s="468" t="str">
        <x:v>14 September 2026 20.48 WIB</x:v>
      </x:c>
    </x:row>
    <x:row r="9819">
      <x:c r="A9819" s="468" t="str">
        <x:v>13</x:v>
      </x:c>
      <x:c r="B9819" s="468" t="str">
        <x:v>M51</x:v>
      </x:c>
      <x:c r="C9819" s="468" t="n">
        <x:v>5</x:v>
      </x:c>
      <x:c r="D9819" s="468"/>
      <x:c r="E9819" s="468" t="str">
        <x:v>Nilai sumber</x:v>
      </x:c>
      <x:c r="F9819" s="468" t="str">
        <x:v>14 September 2026 20.48 WIB</x:v>
      </x:c>
    </x:row>
    <x:row r="9820">
      <x:c r="A9820" s="468" t="str">
        <x:v>13</x:v>
      </x:c>
      <x:c r="B9820" s="468" t="str">
        <x:v>M51</x:v>
      </x:c>
      <x:c r="C9820" s="468" t="str">
        <x:v>=COUNTIF($I$4:$I$27,"DP")</x:v>
      </x:c>
      <x:c r="D9820" s="468"/>
      <x:c r="E9820" s="468" t="str">
        <x:v>Rumus sumber</x:v>
      </x:c>
      <x:c r="F9820" s="468" t="str">
        <x:v>14 September 2026 20.48 WIB</x:v>
      </x:c>
    </x:row>
    <x:row r="9821">
      <x:c r="A9821" s="468" t="str">
        <x:v>13</x:v>
      </x:c>
      <x:c r="B9821" s="468" t="str">
        <x:v>K52</x:v>
      </x:c>
      <x:c r="C9821" s="468" t="str">
        <x:v>Sesi Foto</x:v>
      </x:c>
      <x:c r="D9821" s="468" t="str">
        <x:v>TODAY | LEADS &amp; TRANSAKSI</x:v>
      </x:c>
      <x:c r="E9821" s="468" t="str">
        <x:v>Nilai sumber</x:v>
      </x:c>
      <x:c r="F9821" s="468" t="str">
        <x:v>14 September 2026 20.48 WIB</x:v>
      </x:c>
    </x:row>
    <x:row r="9822">
      <x:c r="A9822" s="468" t="str">
        <x:v>13</x:v>
      </x:c>
      <x:c r="B9822" s="468" t="str">
        <x:v>M52</x:v>
      </x:c>
      <x:c r="C9822" s="468" t="n">
        <x:v>13</x:v>
      </x:c>
      <x:c r="D9822" s="468"/>
      <x:c r="E9822" s="468" t="str">
        <x:v>Nilai sumber</x:v>
      </x:c>
      <x:c r="F9822" s="468" t="str">
        <x:v>14 September 2026 20.48 WIB</x:v>
      </x:c>
    </x:row>
    <x:row r="9823">
      <x:c r="A9823" s="468" t="str">
        <x:v>13</x:v>
      </x:c>
      <x:c r="B9823" s="468" t="str">
        <x:v>M52</x:v>
      </x:c>
      <x:c r="C9823" s="468" t="str">
        <x:v>=COUNTIFS($I$4:$I$27,"&lt;&gt;DP",$I$4:$I$27,"&lt;&gt;")</x:v>
      </x:c>
      <x:c r="D9823" s="468"/>
      <x:c r="E9823" s="468" t="str">
        <x:v>Rumus sumber</x:v>
      </x:c>
      <x:c r="F9823" s="468" t="str">
        <x:v>14 September 2026 20.48 WIB</x:v>
      </x:c>
    </x:row>
    <x:row r="9824">
      <x:c r="A9824" s="468" t="str">
        <x:v>13</x:v>
      </x:c>
      <x:c r="B9824" s="468" t="str">
        <x:v>K53</x:v>
      </x:c>
      <x:c r="C9824" s="468" t="str">
        <x:v>Jumlah Transaksi Harian</x:v>
      </x:c>
      <x:c r="D9824" s="468" t="str">
        <x:v>Leads</x:v>
      </x:c>
      <x:c r="E9824" s="468" t="str">
        <x:v>Nilai sumber</x:v>
      </x:c>
      <x:c r="F9824" s="468" t="str">
        <x:v>14 September 2026 20.48 WIB</x:v>
      </x:c>
    </x:row>
    <x:row r="9825">
      <x:c r="A9825" s="468" t="str">
        <x:v>13</x:v>
      </x:c>
      <x:c r="B9825" s="468" t="str">
        <x:v>M53</x:v>
      </x:c>
      <x:c r="C9825" s="468" t="n">
        <x:v>18</x:v>
      </x:c>
      <x:c r="D9825" s="468" t="n">
        <x:v>35</x:v>
      </x:c>
      <x:c r="E9825" s="468" t="str">
        <x:v>Nilai sumber</x:v>
      </x:c>
      <x:c r="F9825" s="468" t="str">
        <x:v>14 September 2026 20.48 WIB</x:v>
      </x:c>
    </x:row>
    <x:row r="9826">
      <x:c r="A9826" s="468" t="str">
        <x:v>13</x:v>
      </x:c>
      <x:c r="B9826" s="468" t="str">
        <x:v>M53</x:v>
      </x:c>
      <x:c r="C9826" s="468" t="str">
        <x:v>=M51+M52</x:v>
      </x:c>
      <x:c r="D9826" s="468"/>
      <x:c r="E9826" s="468" t="str">
        <x:v>Rumus sumber</x:v>
      </x:c>
      <x:c r="F9826" s="468" t="str">
        <x:v>14 September 2026 20.48 WIB</x:v>
      </x:c>
    </x:row>
    <x:row r="9827">
      <x:c r="A9827" s="468" t="str">
        <x:v>13</x:v>
      </x:c>
      <x:c r="B9827" s="468" t="str">
        <x:v>K54</x:v>
      </x:c>
      <x:c r="C9827" s="468" t="str">
        <x:v>Conversion Rate</x:v>
      </x:c>
      <x:c r="D9827" s="468" t="str">
        <x:v>Total DP</x:v>
      </x:c>
      <x:c r="E9827" s="468" t="str">
        <x:v>Nilai sumber</x:v>
      </x:c>
      <x:c r="F9827" s="468" t="str">
        <x:v>14 September 2026 20.48 WIB</x:v>
      </x:c>
    </x:row>
    <x:row r="9828">
      <x:c r="A9828" s="468" t="str">
        <x:v>13</x:v>
      </x:c>
      <x:c r="B9828" s="468" t="str">
        <x:v>M54</x:v>
      </x:c>
      <x:c r="C9828" s="468"/>
      <x:c r="D9828" s="468" t="n">
        <x:v>8</x:v>
      </x:c>
      <x:c r="E9828" s="468" t="str">
        <x:v>Nilai sumber</x:v>
      </x:c>
      <x:c r="F9828" s="468" t="str">
        <x:v>14 September 2026 20.48 WIB</x:v>
      </x:c>
    </x:row>
    <x:row r="9829">
      <x:c r="A9829" s="468" t="str">
        <x:v>13</x:v>
      </x:c>
      <x:c r="B9829" s="468" t="str">
        <x:v>M54</x:v>
      </x:c>
      <x:c r="C9829" s="468" t="str">
        <x:v>=IF(OR(M50="",M50=0),"",M51/M50)</x:v>
      </x:c>
      <x:c r="D9829" s="468" t="str">
        <x:v>=COUNTIF($I$4:$I$30,"DP")</x:v>
      </x:c>
      <x:c r="E9829" s="468" t="str">
        <x:v>Rumus sumber</x:v>
      </x:c>
      <x:c r="F9829" s="468" t="str">
        <x:v>14 September 2026 20.48 WIB</x:v>
      </x:c>
    </x:row>
    <x:row r="9830">
      <x:c r="A9830" s="468" t="str">
        <x:v>14</x:v>
      </x:c>
      <x:c r="B9830" s="468" t="str">
        <x:v>G26</x:v>
      </x:c>
      <x:c r="C9830" s="468" t="n">
        <x:v>0</x:v>
      </x:c>
      <x:c r="D9830" s="468" t="n">
        <x:v>2290000</x:v>
      </x:c>
      <x:c r="E9830" s="468" t="str">
        <x:v>Nilai sumber</x:v>
      </x:c>
      <x:c r="F9830" s="468" t="str">
        <x:v>14 September 2026 20.48 WIB</x:v>
      </x:c>
    </x:row>
    <x:row r="9831">
      <x:c r="A9831" s="468" t="str">
        <x:v>14</x:v>
      </x:c>
      <x:c r="B9831" s="468" t="str">
        <x:v>H26</x:v>
      </x:c>
      <x:c r="C9831" s="468" t="n">
        <x:v>0</x:v>
      </x:c>
      <x:c r="D9831" s="468" t="n">
        <x:v>995000</x:v>
      </x:c>
      <x:c r="E9831" s="468" t="str">
        <x:v>Nilai sumber</x:v>
      </x:c>
      <x:c r="F9831" s="468" t="str">
        <x:v>14 September 2026 20.48 WIB</x:v>
      </x:c>
    </x:row>
    <x:row r="9832">
      <x:c r="A9832" s="468" t="str">
        <x:v>14</x:v>
      </x:c>
      <x:c r="B9832" s="468" t="str">
        <x:v>D30</x:v>
      </x:c>
      <x:c r="C9832" s="468" t="n">
        <x:v>0</x:v>
      </x:c>
      <x:c r="D9832" s="468" t="n">
        <x:v>2290000</x:v>
      </x:c>
      <x:c r="E9832" s="468" t="str">
        <x:v>Nilai sumber</x:v>
      </x:c>
      <x:c r="F9832" s="468" t="str">
        <x:v>14 September 2026 20.48 WIB</x:v>
      </x:c>
    </x:row>
    <x:row r="9833">
      <x:c r="A9833" s="468" t="str">
        <x:v>14</x:v>
      </x:c>
      <x:c r="B9833" s="468" t="str">
        <x:v>K37</x:v>
      </x:c>
      <x:c r="C9833" s="468"/>
      <x:c r="D9833" s="468" t="str">
        <x:v>AMEL</x:v>
      </x:c>
      <x:c r="E9833" s="468" t="str">
        <x:v>Nilai sumber</x:v>
      </x:c>
      <x:c r="F9833" s="468" t="str">
        <x:v>14 September 2026 20.48 WIB</x:v>
      </x:c>
    </x:row>
    <x:row r="9834">
      <x:c r="A9834" s="468" t="str">
        <x:v>14</x:v>
      </x:c>
      <x:c r="B9834" s="468" t="str">
        <x:v>AE37</x:v>
      </x:c>
      <x:c r="C9834" s="468"/>
      <x:c r="D9834" s="468" t="str">
        <x:v>Admin/CS</x:v>
      </x:c>
      <x:c r="E9834" s="468" t="str">
        <x:v>Nilai sumber</x:v>
      </x:c>
      <x:c r="F9834" s="468" t="str">
        <x:v>14 September 2026 20.48 WIB</x:v>
      </x:c>
    </x:row>
    <x:row r="9835">
      <x:c r="A9835" s="468" t="str">
        <x:v>14</x:v>
      </x:c>
      <x:c r="B9835" s="468" t="str">
        <x:v>AG37</x:v>
      </x:c>
      <x:c r="C9835" s="468"/>
      <x:c r="D9835" s="468" t="str">
        <x:v>AMEL</x:v>
      </x:c>
      <x:c r="E9835" s="468" t="str">
        <x:v>Nilai sumber</x:v>
      </x:c>
      <x:c r="F9835" s="468" t="str">
        <x:v>14 September 2026 20.48 WIB</x:v>
      </x:c>
    </x:row>
    <x:row r="9836">
      <x:c r="A9836" s="468" t="str">
        <x:v>14</x:v>
      </x:c>
      <x:c r="B9836" s="468" t="str">
        <x:v>K38</x:v>
      </x:c>
      <x:c r="C9836" s="468"/>
      <x:c r="D9836" s="468" t="str">
        <x:v>INDAH</x:v>
      </x:c>
      <x:c r="E9836" s="468" t="str">
        <x:v>Nilai sumber</x:v>
      </x:c>
      <x:c r="F9836" s="468" t="str">
        <x:v>14 September 2026 20.48 WIB</x:v>
      </x:c>
    </x:row>
    <x:row r="9837">
      <x:c r="A9837" s="468" t="str">
        <x:v>14</x:v>
      </x:c>
      <x:c r="B9837" s="468" t="str">
        <x:v>AE38</x:v>
      </x:c>
      <x:c r="C9837" s="468"/>
      <x:c r="D9837" s="468" t="str">
        <x:v>Admin/CS</x:v>
      </x:c>
      <x:c r="E9837" s="468" t="str">
        <x:v>Nilai sumber</x:v>
      </x:c>
      <x:c r="F9837" s="468" t="str">
        <x:v>14 September 2026 20.48 WIB</x:v>
      </x:c>
    </x:row>
    <x:row r="9838">
      <x:c r="A9838" s="468" t="str">
        <x:v>14</x:v>
      </x:c>
      <x:c r="B9838" s="468" t="str">
        <x:v>AG38</x:v>
      </x:c>
      <x:c r="C9838" s="468"/>
      <x:c r="D9838" s="468" t="str">
        <x:v>INDAH</x:v>
      </x:c>
      <x:c r="E9838" s="468" t="str">
        <x:v>Nilai sumber</x:v>
      </x:c>
      <x:c r="F9838" s="468" t="str">
        <x:v>14 September 2026 20.48 WIB</x:v>
      </x:c>
    </x:row>
    <x:row r="9839">
      <x:c r="A9839" s="468" t="str">
        <x:v>14</x:v>
      </x:c>
      <x:c r="B9839" s="468" t="str">
        <x:v>K39</x:v>
      </x:c>
      <x:c r="C9839" s="468"/>
      <x:c r="D9839" s="468" t="str">
        <x:v>ADIF</x:v>
      </x:c>
      <x:c r="E9839" s="468" t="str">
        <x:v>Nilai sumber</x:v>
      </x:c>
      <x:c r="F9839" s="468" t="str">
        <x:v>14 September 2026 20.48 WIB</x:v>
      </x:c>
    </x:row>
    <x:row r="9840">
      <x:c r="A9840" s="468" t="str">
        <x:v>14</x:v>
      </x:c>
      <x:c r="B9840" s="468" t="str">
        <x:v>AE39</x:v>
      </x:c>
      <x:c r="C9840" s="468"/>
      <x:c r="D9840" s="468" t="str">
        <x:v>Fotografer</x:v>
      </x:c>
      <x:c r="E9840" s="468" t="str">
        <x:v>Nilai sumber</x:v>
      </x:c>
      <x:c r="F9840" s="468" t="str">
        <x:v>14 September 2026 20.48 WIB</x:v>
      </x:c>
    </x:row>
    <x:row r="9841">
      <x:c r="A9841" s="468" t="str">
        <x:v>14</x:v>
      </x:c>
      <x:c r="B9841" s="468" t="str">
        <x:v>AG39</x:v>
      </x:c>
      <x:c r="C9841" s="468"/>
      <x:c r="D9841" s="468" t="str">
        <x:v>ADIF</x:v>
      </x:c>
      <x:c r="E9841" s="468" t="str">
        <x:v>Nilai sumber</x:v>
      </x:c>
      <x:c r="F9841" s="468" t="str">
        <x:v>14 September 2026 20.48 WIB</x:v>
      </x:c>
    </x:row>
    <x:row r="9842">
      <x:c r="A9842" s="468" t="str">
        <x:v>14</x:v>
      </x:c>
      <x:c r="B9842" s="468" t="str">
        <x:v>K40</x:v>
      </x:c>
      <x:c r="C9842" s="468"/>
      <x:c r="D9842" s="468" t="str">
        <x:v>ADIF</x:v>
      </x:c>
      <x:c r="E9842" s="468" t="str">
        <x:v>Nilai sumber</x:v>
      </x:c>
      <x:c r="F9842" s="468" t="str">
        <x:v>14 September 2026 20.48 WIB</x:v>
      </x:c>
    </x:row>
    <x:row r="9843">
      <x:c r="A9843" s="468" t="str">
        <x:v>14</x:v>
      </x:c>
      <x:c r="B9843" s="468" t="str">
        <x:v>AE40</x:v>
      </x:c>
      <x:c r="C9843" s="468"/>
      <x:c r="D9843" s="468" t="str">
        <x:v>Fotografer</x:v>
      </x:c>
      <x:c r="E9843" s="468" t="str">
        <x:v>Nilai sumber</x:v>
      </x:c>
      <x:c r="F9843" s="468" t="str">
        <x:v>14 September 2026 20.48 WIB</x:v>
      </x:c>
    </x:row>
    <x:row r="9844">
      <x:c r="A9844" s="468" t="str">
        <x:v>14</x:v>
      </x:c>
      <x:c r="B9844" s="468" t="str">
        <x:v>AG40</x:v>
      </x:c>
      <x:c r="C9844" s="468"/>
      <x:c r="D9844" s="468" t="str">
        <x:v>ADIF</x:v>
      </x:c>
      <x:c r="E9844" s="468" t="str">
        <x:v>Nilai sumber</x:v>
      </x:c>
      <x:c r="F9844" s="468" t="str">
        <x:v>14 September 2026 20.48 WIB</x:v>
      </x:c>
    </x:row>
    <x:row r="9845">
      <x:c r="A9845" s="468" t="str">
        <x:v>14</x:v>
      </x:c>
      <x:c r="B9845" s="468" t="str">
        <x:v>D41</x:v>
      </x:c>
      <x:c r="C9845" s="468" t="n">
        <x:v>0</x:v>
      </x:c>
      <x:c r="D9845" s="468" t="n">
        <x:v>2240000</x:v>
      </x:c>
      <x:c r="E9845" s="468" t="str">
        <x:v>Nilai sumber</x:v>
      </x:c>
      <x:c r="F9845" s="468" t="str">
        <x:v>14 September 2026 20.48 WIB</x:v>
      </x:c>
    </x:row>
    <x:row r="9846">
      <x:c r="A9846" s="468" t="str">
        <x:v>14</x:v>
      </x:c>
      <x:c r="B9846" s="468" t="str">
        <x:v>K47</x:v>
      </x:c>
      <x:c r="C9846" s="468"/>
      <x:c r="D9846" s="468" t="str">
        <x:v>AMEL</x:v>
      </x:c>
      <x:c r="E9846" s="468" t="str">
        <x:v>Nilai sumber</x:v>
      </x:c>
      <x:c r="F9846" s="468" t="str">
        <x:v>14 September 2026 20.48 WIB</x:v>
      </x:c>
    </x:row>
    <x:row r="9847">
      <x:c r="A9847" s="468" t="str">
        <x:v>14</x:v>
      </x:c>
      <x:c r="B9847" s="468" t="str">
        <x:v>K48</x:v>
      </x:c>
      <x:c r="C9847" s="468"/>
      <x:c r="D9847" s="468" t="str">
        <x:v>INDAH</x:v>
      </x:c>
      <x:c r="E9847" s="468" t="str">
        <x:v>Nilai sumber</x:v>
      </x:c>
      <x:c r="F9847" s="468" t="str">
        <x:v>14 September 2026 20.48 WIB</x:v>
      </x:c>
    </x:row>
    <x:row r="9848">
      <x:c r="A9848" s="468" t="str">
        <x:v>14</x:v>
      </x:c>
      <x:c r="B9848" s="468" t="str">
        <x:v>M52</x:v>
      </x:c>
      <x:c r="C9848" s="468" t="n">
        <x:v>0</x:v>
      </x:c>
      <x:c r="D9848" s="468" t="n">
        <x:v>7</x:v>
      </x:c>
      <x:c r="E9848" s="468" t="str">
        <x:v>Nilai sumber</x:v>
      </x:c>
      <x:c r="F9848" s="468" t="str">
        <x:v>14 September 2026 20.48 WIB</x:v>
      </x:c>
    </x:row>
    <x:row r="9849">
      <x:c r="A9849" s="468" t="str">
        <x:v>14</x:v>
      </x:c>
      <x:c r="B9849" s="468" t="str">
        <x:v>M53</x:v>
      </x:c>
      <x:c r="C9849" s="468" t="n">
        <x:v>0</x:v>
      </x:c>
      <x:c r="D9849" s="468" t="n">
        <x:v>9</x:v>
      </x:c>
      <x:c r="E9849" s="468" t="str">
        <x:v>Nilai sumber</x:v>
      </x:c>
      <x:c r="F9849" s="468" t="str">
        <x:v>14 September 2026 20.48 WIB</x:v>
      </x:c>
    </x:row>
    <x:row r="9850">
      <x:c r="A9850" s="468" t="str">
        <x:v>14</x:v>
      </x:c>
      <x:c r="B9850" s="468" t="str">
        <x:v>M54</x:v>
      </x:c>
      <x:c r="C9850" s="468" t="n">
        <x:v>0</x:v>
      </x:c>
      <x:c r="D9850" s="468" t="n">
        <x:v>16</x:v>
      </x:c>
      <x:c r="E9850" s="468" t="str">
        <x:v>Nilai sumber</x:v>
      </x:c>
      <x:c r="F9850" s="468" t="str">
        <x:v>14 September 2026 20.48 WIB</x:v>
      </x:c>
    </x:row>
    <x:row r="9851">
      <x:c r="A9851" s="468" t="str">
        <x:v>31</x:v>
      </x:c>
      <x:c r="B9851" s="468" t="str">
        <x:v>A78</x:v>
      </x:c>
      <x:c r="C9851" s="468" t="n">
        <x:v>98.96853147</x:v>
      </x:c>
      <x:c r="D9851" s="468" t="n">
        <x:v>99.10714286</x:v>
      </x:c>
      <x:c r="E9851" s="468" t="str">
        <x:v>Nilai sumber</x:v>
      </x:c>
      <x:c r="F9851" s="468" t="str">
        <x:v>14 September 2026 20.48 WIB</x:v>
      </x:c>
    </x:row>
    <x:row r="9852">
      <x:c r="A9852" s="468" t="str">
        <x:v>31</x:v>
      </x:c>
      <x:c r="B9852" s="468" t="str">
        <x:v>E78</x:v>
      </x:c>
      <x:c r="C9852" s="468" t="n">
        <x:v>98.94055944</x:v>
      </x:c>
      <x:c r="D9852" s="468" t="n">
        <x:v>99.03571429</x:v>
      </x:c>
      <x:c r="E9852" s="468" t="str">
        <x:v>Nilai sumber</x:v>
      </x:c>
      <x:c r="F9852" s="468" t="str">
        <x:v>14 September 2026 20.48 WIB</x:v>
      </x:c>
    </x:row>
    <x:row r="9853">
      <x:c r="A9853" s="468" t="str">
        <x:v>31</x:v>
      </x:c>
      <x:c r="B9853" s="468" t="str">
        <x:v>I78</x:v>
      </x:c>
      <x:c r="C9853" s="468" t="n">
        <x:v>98.9965035</x:v>
      </x:c>
      <x:c r="D9853" s="468" t="n">
        <x:v>99.17857143</x:v>
      </x:c>
      <x:c r="E9853" s="468" t="str">
        <x:v>Nilai sumber</x:v>
      </x:c>
      <x:c r="F9853" s="468" t="str">
        <x:v>14 September 2026 20.48 WIB</x:v>
      </x:c>
    </x:row>
    <x:row r="9854">
      <x:c r="A9854" s="468" t="str">
        <x:v>31</x:v>
      </x:c>
      <x:c r="B9854" s="468" t="str">
        <x:v>C84</x:v>
      </x:c>
      <x:c r="C9854" s="468" t="n">
        <x:v>11</x:v>
      </x:c>
      <x:c r="D9854" s="468" t="n">
        <x:v>14</x:v>
      </x:c>
      <x:c r="E9854" s="468" t="str">
        <x:v>Nilai sumber</x:v>
      </x:c>
      <x:c r="F9854" s="468" t="str">
        <x:v>14 September 2026 20.48 WIB</x:v>
      </x:c>
    </x:row>
    <x:row r="9855">
      <x:c r="A9855" s="468" t="str">
        <x:v>31</x:v>
      </x:c>
      <x:c r="B9855" s="468" t="str">
        <x:v>C84</x:v>
      </x:c>
      <x:c r="C9855"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$36:$AG$41,A84,'13'!$AF$36:$AF$41)+SUMIF('14'!$AG$37:$AG$42,A84,'14'!$AF$37:$AF$42)+SUMIF('15'!$AG$36:$AG$41,A84,'15'!$AF$36:$AF$41)+SUMIF('16'!$AG$32:$AG$37,A84,'16'!$AF$32:$AF$37)+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D9855"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$39:$AG$44,A84,'13'!$AF$39:$AF$44)+SUMIF('14'!$AG$37:$AG$42,A84,'14'!$AF$37:$AF$42)+SUMIF('15'!$AG$36:$AG$41,A84,'15'!$AF$36:$AF$41)+SUMIF('16'!$AG$32:$AG$37,A84,'16'!$AF$32:$AF$37)+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E9855" s="468" t="str">
        <x:v>Rumus sumber</x:v>
      </x:c>
      <x:c r="F9855" s="468" t="str">
        <x:v>14 September 2026 20.48 WIB</x:v>
      </x:c>
    </x:row>
    <x:row r="9856">
      <x:c r="A9856" s="468" t="str">
        <x:v>31</x:v>
      </x:c>
      <x:c r="B9856" s="468" t="str">
        <x:v>D84</x:v>
      </x:c>
      <x:c r="C9856" s="468" t="n">
        <x:v>99.72727273</x:v>
      </x:c>
      <x:c r="D9856" s="468" t="n">
        <x:v>99.78571429</x:v>
      </x:c>
      <x:c r="E9856" s="468" t="str">
        <x:v>Nilai sumber</x:v>
      </x:c>
      <x:c r="F9856" s="468" t="str">
        <x:v>14 September 2026 20.48 WIB</x:v>
      </x:c>
    </x:row>
    <x:row r="9857">
      <x:c r="A9857" s="468" t="str">
        <x:v>31</x:v>
      </x:c>
      <x:c r="B9857" s="468" t="str">
        <x:v>D84</x:v>
      </x:c>
      <x:c r="C9857"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$36:$AG$41,A84,'13'!$AC$36:$AC$41)+SUMIF('14'!$AG$37:$AG$42,A84,'14'!$AC$37:$AC$42)+SUMIF('15'!$AG$36:$AG$41,A84,'15'!$AC$36:$AC$41)+SUMIF('16'!$AG$32:$AG$37,A84,'16'!$AC$32:$AC$37)+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D9857"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$39:$AG$44,A84,'13'!$AC$39:$AC$44)+SUMIF('14'!$AG$37:$AG$42,A84,'14'!$AC$37:$AC$42)+SUMIF('15'!$AG$36:$AG$41,A84,'15'!$AC$36:$AC$41)+SUMIF('16'!$AG$32:$AG$37,A84,'16'!$AC$32:$AC$37)+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E9857" s="468" t="str">
        <x:v>Rumus sumber</x:v>
      </x:c>
      <x:c r="F9857" s="468" t="str">
        <x:v>14 September 2026 20.48 WIB</x:v>
      </x:c>
    </x:row>
    <x:row r="9858">
      <x:c r="A9858" s="468" t="str">
        <x:v>31</x:v>
      </x:c>
      <x:c r="B9858" s="468" t="str">
        <x:v>E84</x:v>
      </x:c>
      <x:c r="C9858"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$36:$AG$41,A84,'13'!$AD$36:$AD$41,"Underperform")+COUNTIFS('14'!$AG$37:$AG$42,A84,'14'!$AD$37:$AD$42,"Underperform")+COUNTIFS('15'!$AG$36:$AG$41,A84,'15'!$AD$36:$AD$41,"Underperform")+COUNTIFS('16'!$AG$32:$AG$37,A84,'16'!$AD$32:$AD$37,"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D9858"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$39:$AG$44,A84,'13'!$AD$39:$AD$44,"Underperform")+COUNTIFS('14'!$AG$37:$AG$42,A84,'14'!$AD$37:$AD$42,"Underperform")+COUNTIFS('15'!$AG$36:$AG$41,A84,'15'!$AD$36:$AD$41,"Underperform")+COUNTIFS('16'!$AG$32:$AG$37,A84,'16'!$AD$32:$AD$37,"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E9858" s="468" t="str">
        <x:v>Rumus sumber</x:v>
      </x:c>
      <x:c r="F9858" s="468" t="str">
        <x:v>14 September 2026 20.48 WIB</x:v>
      </x:c>
    </x:row>
    <x:row r="9859">
      <x:c r="A9859" s="468" t="str">
        <x:v>31</x:v>
      </x:c>
      <x:c r="B9859" s="468" t="str">
        <x:v>C85</x:v>
      </x:c>
      <x:c r="C9859"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$36:$AG$41,A85,'13'!$AF$36:$AF$41)+SUMIF('14'!$AG$37:$AG$42,A85,'14'!$AF$37:$AF$42)+SUMIF('15'!$AG$36:$AG$41,A85,'15'!$AF$36:$AF$41)+SUMIF('16'!$AG$32:$AG$37,A85,'16'!$AF$32:$AF$37)+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D9859"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$39:$AG$44,A85,'13'!$AF$39:$AF$44)+SUMIF('14'!$AG$37:$AG$42,A85,'14'!$AF$37:$AF$42)+SUMIF('15'!$AG$36:$AG$41,A85,'15'!$AF$36:$AF$41)+SUMIF('16'!$AG$32:$AG$37,A85,'16'!$AF$32:$AF$37)+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E9859" s="468" t="str">
        <x:v>Rumus sumber</x:v>
      </x:c>
      <x:c r="F9859" s="468" t="str">
        <x:v>14 September 2026 20.48 WIB</x:v>
      </x:c>
    </x:row>
    <x:row r="9860">
      <x:c r="A9860" s="468" t="str">
        <x:v>31</x:v>
      </x:c>
      <x:c r="B9860" s="468" t="str">
        <x:v>D85</x:v>
      </x:c>
      <x:c r="C9860"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$36:$AG$41,A85,'13'!$AC$36:$AC$41)+SUMIF('14'!$AG$37:$AG$42,A85,'14'!$AC$37:$AC$42)+SUMIF('15'!$AG$36:$AG$41,A85,'15'!$AC$36:$AC$41)+SUMIF('16'!$AG$32:$AG$37,A85,'16'!$AC$32:$AC$37)+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D9860"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$39:$AG$44,A85,'13'!$AC$39:$AC$44)+SUMIF('14'!$AG$37:$AG$42,A85,'14'!$AC$37:$AC$42)+SUMIF('15'!$AG$36:$AG$41,A85,'15'!$AC$36:$AC$41)+SUMIF('16'!$AG$32:$AG$37,A85,'16'!$AC$32:$AC$37)+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E9860" s="468" t="str">
        <x:v>Rumus sumber</x:v>
      </x:c>
      <x:c r="F9860" s="468" t="str">
        <x:v>14 September 2026 20.48 WIB</x:v>
      </x:c>
    </x:row>
    <x:row r="9861">
      <x:c r="A9861" s="468" t="str">
        <x:v>31</x:v>
      </x:c>
      <x:c r="B9861" s="468" t="str">
        <x:v>E85</x:v>
      </x:c>
      <x:c r="C9861"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$36:$AG$41,A85,'13'!$AD$36:$AD$41,"Underperform")+COUNTIFS('14'!$AG$37:$AG$42,A85,'14'!$AD$37:$AD$42,"Underperform")+COUNTIFS('15'!$AG$36:$AG$41,A85,'15'!$AD$36:$AD$41,"Underperform")+COUNTIFS('16'!$AG$32:$AG$37,A85,'16'!$AD$32:$AD$37,"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D9861"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$39:$AG$44,A85,'13'!$AD$39:$AD$44,"Underperform")+COUNTIFS('14'!$AG$37:$AG$42,A85,'14'!$AD$37:$AD$42,"Underperform")+COUNTIFS('15'!$AG$36:$AG$41,A85,'15'!$AD$36:$AD$41,"Underperform")+COUNTIFS('16'!$AG$32:$AG$37,A85,'16'!$AD$32:$AD$37,"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E9861" s="468" t="str">
        <x:v>Rumus sumber</x:v>
      </x:c>
      <x:c r="F9861" s="468" t="str">
        <x:v>14 September 2026 20.48 WIB</x:v>
      </x:c>
    </x:row>
    <x:row r="9862">
      <x:c r="A9862" s="468" t="str">
        <x:v>31</x:v>
      </x:c>
      <x:c r="B9862" s="468" t="str">
        <x:v>C86</x:v>
      </x:c>
      <x:c r="C9862" s="468" t="n">
        <x:v>13</x:v>
      </x:c>
      <x:c r="D9862" s="468" t="n">
        <x:v>14</x:v>
      </x:c>
      <x:c r="E9862" s="468" t="str">
        <x:v>Nilai sumber</x:v>
      </x:c>
      <x:c r="F9862" s="468" t="str">
        <x:v>14 September 2026 20.48 WIB</x:v>
      </x:c>
    </x:row>
    <x:row r="9863">
      <x:c r="A9863" s="468" t="str">
        <x:v>31</x:v>
      </x:c>
      <x:c r="B9863" s="468" t="str">
        <x:v>C86</x:v>
      </x:c>
      <x:c r="C9863"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$36:$AG$41,A86,'13'!$AF$36:$AF$41)+SUMIF('14'!$AG$37:$AG$42,A86,'14'!$AF$37:$AF$42)+SUMIF('15'!$AG$36:$AG$41,A86,'15'!$AF$36:$AF$41)+SUMIF('16'!$AG$32:$AG$37,A86,'16'!$AF$32:$AF$37)+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D9863"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$39:$AG$44,A86,'13'!$AF$39:$AF$44)+SUMIF('14'!$AG$37:$AG$42,A86,'14'!$AF$37:$AF$42)+SUMIF('15'!$AG$36:$AG$41,A86,'15'!$AF$36:$AF$41)+SUMIF('16'!$AG$32:$AG$37,A86,'16'!$AF$32:$AF$37)+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E9863" s="468" t="str">
        <x:v>Rumus sumber</x:v>
      </x:c>
      <x:c r="F9863" s="468" t="str">
        <x:v>14 September 2026 20.48 WIB</x:v>
      </x:c>
    </x:row>
    <x:row r="9864">
      <x:c r="A9864" s="468" t="str">
        <x:v>31</x:v>
      </x:c>
      <x:c r="B9864" s="468" t="str">
        <x:v>D86</x:v>
      </x:c>
      <x:c r="C9864" s="468" t="n">
        <x:v>98.15384615</x:v>
      </x:c>
      <x:c r="D9864" s="468" t="n">
        <x:v>98.28571429</x:v>
      </x:c>
      <x:c r="E9864" s="468" t="str">
        <x:v>Nilai sumber</x:v>
      </x:c>
      <x:c r="F9864" s="468" t="str">
        <x:v>14 September 2026 20.48 WIB</x:v>
      </x:c>
    </x:row>
    <x:row r="9865">
      <x:c r="A9865" s="468" t="str">
        <x:v>31</x:v>
      </x:c>
      <x:c r="B9865" s="468" t="str">
        <x:v>D86</x:v>
      </x:c>
      <x:c r="C9865"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$36:$AG$41,A86,'13'!$AC$36:$AC$41)+SUMIF('14'!$AG$37:$AG$42,A86,'14'!$AC$37:$AC$42)+SUMIF('15'!$AG$36:$AG$41,A86,'15'!$AC$36:$AC$41)+SUMIF('16'!$AG$32:$AG$37,A86,'16'!$AC$32:$AC$37)+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D9865"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$39:$AG$44,A86,'13'!$AC$39:$AC$44)+SUMIF('14'!$AG$37:$AG$42,A86,'14'!$AC$37:$AC$42)+SUMIF('15'!$AG$36:$AG$41,A86,'15'!$AC$36:$AC$41)+SUMIF('16'!$AG$32:$AG$37,A86,'16'!$AC$32:$AC$37)+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E9865" s="468" t="str">
        <x:v>Rumus sumber</x:v>
      </x:c>
      <x:c r="F9865" s="468" t="str">
        <x:v>14 September 2026 20.48 WIB</x:v>
      </x:c>
    </x:row>
    <x:row r="9866">
      <x:c r="A9866" s="468" t="str">
        <x:v>31</x:v>
      </x:c>
      <x:c r="B9866" s="468" t="str">
        <x:v>E86</x:v>
      </x:c>
      <x:c r="C9866"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$36:$AG$41,A86,'13'!$AD$36:$AD$41,"Underperform")+COUNTIFS('14'!$AG$37:$AG$42,A86,'14'!$AD$37:$AD$42,"Underperform")+COUNTIFS('15'!$AG$36:$AG$41,A86,'15'!$AD$36:$AD$41,"Underperform")+COUNTIFS('16'!$AG$32:$AG$37,A86,'16'!$AD$32:$AD$37,"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D9866"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$39:$AG$44,A86,'13'!$AD$39:$AD$44,"Underperform")+COUNTIFS('14'!$AG$37:$AG$42,A86,'14'!$AD$37:$AD$42,"Underperform")+COUNTIFS('15'!$AG$36:$AG$41,A86,'15'!$AD$36:$AD$41,"Underperform")+COUNTIFS('16'!$AG$32:$AG$37,A86,'16'!$AD$32:$AD$37,"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E9866" s="468" t="str">
        <x:v>Rumus sumber</x:v>
      </x:c>
      <x:c r="F9866" s="468" t="str">
        <x:v>14 September 2026 20.48 WIB</x:v>
      </x:c>
    </x:row>
    <x:row r="9867">
      <x:c r="A9867" s="468" t="str">
        <x:v>31</x:v>
      </x:c>
      <x:c r="B9867" s="468" t="str">
        <x:v>C87</x:v>
      </x:c>
      <x:c r="C9867"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$36:$AG$41,A87,'13'!$AF$36:$AF$41)+SUMIF('14'!$AG$37:$AG$42,A87,'14'!$AF$37:$AF$42)+SUMIF('15'!$AG$36:$AG$41,A87,'15'!$AF$36:$AF$41)+SUMIF('16'!$AG$32:$AG$37,A87,'16'!$AF$32:$AF$37)+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D9867"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$39:$AG$44,A87,'13'!$AF$39:$AF$44)+SUMIF('14'!$AG$37:$AG$42,A87,'14'!$AF$37:$AF$42)+SUMIF('15'!$AG$36:$AG$41,A87,'15'!$AF$36:$AF$41)+SUMIF('16'!$AG$32:$AG$37,A87,'16'!$AF$32:$AF$37)+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E9867" s="468" t="str">
        <x:v>Rumus sumber</x:v>
      </x:c>
      <x:c r="F9867" s="468" t="str">
        <x:v>14 September 2026 20.48 WIB</x:v>
      </x:c>
    </x:row>
    <x:row r="9868">
      <x:c r="A9868" s="468" t="str">
        <x:v>31</x:v>
      </x:c>
      <x:c r="B9868" s="468" t="str">
        <x:v>D87</x:v>
      </x:c>
      <x:c r="C9868"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$36:$AG$41,A87,'13'!$AC$36:$AC$41)+SUMIF('14'!$AG$37:$AG$42,A87,'14'!$AC$37:$AC$42)+SUMIF('15'!$AG$36:$AG$41,A87,'15'!$AC$36:$AC$41)+SUMIF('16'!$AG$32:$AG$37,A87,'16'!$AC$32:$AC$37)+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D9868"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$39:$AG$44,A87,'13'!$AC$39:$AC$44)+SUMIF('14'!$AG$37:$AG$42,A87,'14'!$AC$37:$AC$42)+SUMIF('15'!$AG$36:$AG$41,A87,'15'!$AC$36:$AC$41)+SUMIF('16'!$AG$32:$AG$37,A87,'16'!$AC$32:$AC$37)+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E9868" s="468" t="str">
        <x:v>Rumus sumber</x:v>
      </x:c>
      <x:c r="F9868" s="468" t="str">
        <x:v>14 September 2026 20.48 WIB</x:v>
      </x:c>
    </x:row>
    <x:row r="9869">
      <x:c r="A9869" s="468" t="str">
        <x:v>31</x:v>
      </x:c>
      <x:c r="B9869" s="468" t="str">
        <x:v>E87</x:v>
      </x:c>
      <x:c r="C9869"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$36:$AG$41,A87,'13'!$AD$36:$AD$41,"Underperform")+COUNTIFS('14'!$AG$37:$AG$42,A87,'14'!$AD$37:$AD$42,"Underperform")+COUNTIFS('15'!$AG$36:$AG$41,A87,'15'!$AD$36:$AD$41,"Underperform")+COUNTIFS('16'!$AG$32:$AG$37,A87,'16'!$AD$32:$AD$37,"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D9869"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$39:$AG$44,A87,'13'!$AD$39:$AD$44,"Underperform")+COUNTIFS('14'!$AG$37:$AG$42,A87,'14'!$AD$37:$AD$42,"Underperform")+COUNTIFS('15'!$AG$36:$AG$41,A87,'15'!$AD$36:$AD$41,"Underperform")+COUNTIFS('16'!$AG$32:$AG$37,A87,'16'!$AD$32:$AD$37,"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E9869" s="468" t="str">
        <x:v>Rumus sumber</x:v>
      </x:c>
      <x:c r="F9869" s="468" t="str">
        <x:v>14 September 2026 20.48 WIB</x:v>
      </x:c>
    </x:row>
    <x:row r="9870">
      <x:c r="A9870" s="468" t="str">
        <x:v>31</x:v>
      </x:c>
      <x:c r="B9870" s="468" t="str">
        <x:v>C88</x:v>
      </x:c>
      <x:c r="C9870"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$36:$AG$41,A88,'13'!$AF$36:$AF$41)+SUMIF('14'!$AG$37:$AG$42,A88,'14'!$AF$37:$AF$42)+SUMIF('15'!$AG$36:$AG$41,A88,'15'!$AF$36:$AF$41)+SUMIF('16'!$AG$32:$AG$37,A88,'16'!$AF$32:$AF$37)+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D9870"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$39:$AG$44,A88,'13'!$AF$39:$AF$44)+SUMIF('14'!$AG$37:$AG$42,A88,'14'!$AF$37:$AF$42)+SUMIF('15'!$AG$36:$AG$41,A88,'15'!$AF$36:$AF$41)+SUMIF('16'!$AG$32:$AG$37,A88,'16'!$AF$32:$AF$37)+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E9870" s="468" t="str">
        <x:v>Rumus sumber</x:v>
      </x:c>
      <x:c r="F9870" s="468" t="str">
        <x:v>14 September 2026 20.48 WIB</x:v>
      </x:c>
    </x:row>
    <x:row r="9871">
      <x:c r="A9871" s="468" t="str">
        <x:v>31</x:v>
      </x:c>
      <x:c r="B9871" s="468" t="str">
        <x:v>D88</x:v>
      </x:c>
      <x:c r="C9871"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$36:$AG$41,A88,'13'!$AC$36:$AC$41)+SUMIF('14'!$AG$37:$AG$42,A88,'14'!$AC$37:$AC$42)+SUMIF('15'!$AG$36:$AG$41,A88,'15'!$AC$36:$AC$41)+SUMIF('16'!$AG$32:$AG$37,A88,'16'!$AC$32:$AC$37)+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D9871"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$39:$AG$44,A88,'13'!$AC$39:$AC$44)+SUMIF('14'!$AG$37:$AG$42,A88,'14'!$AC$37:$AC$42)+SUMIF('15'!$AG$36:$AG$41,A88,'15'!$AC$36:$AC$41)+SUMIF('16'!$AG$32:$AG$37,A88,'16'!$AC$32:$AC$37)+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E9871" s="468" t="str">
        <x:v>Rumus sumber</x:v>
      </x:c>
      <x:c r="F9871" s="468" t="str">
        <x:v>14 September 2026 20.48 WIB</x:v>
      </x:c>
    </x:row>
    <x:row r="9872">
      <x:c r="A9872" s="468" t="str">
        <x:v>31</x:v>
      </x:c>
      <x:c r="B9872" s="468" t="str">
        <x:v>E88</x:v>
      </x:c>
      <x:c r="C9872"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$36:$AG$41,A88,'13'!$AD$36:$AD$41,"Underperform")+COUNTIFS('14'!$AG$37:$AG$42,A88,'14'!$AD$37:$AD$42,"Underperform")+COUNTIFS('15'!$AG$36:$AG$41,A88,'15'!$AD$36:$AD$41,"Underperform")+COUNTIFS('16'!$AG$32:$AG$37,A88,'16'!$AD$32:$AD$37,"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D9872"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$39:$AG$44,A88,'13'!$AD$39:$AD$44,"Underperform")+COUNTIFS('14'!$AG$37:$AG$42,A88,'14'!$AD$37:$AD$42,"Underperform")+COUNTIFS('15'!$AG$36:$AG$41,A88,'15'!$AD$36:$AD$41,"Underperform")+COUNTIFS('16'!$AG$32:$AG$37,A88,'16'!$AD$32:$AD$37,"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E9872" s="468" t="str">
        <x:v>Rumus sumber</x:v>
      </x:c>
      <x:c r="F9872" s="468" t="str">
        <x:v>14 September 2026 20.48 WIB</x:v>
      </x:c>
    </x:row>
    <x:row r="9873">
      <x:c r="A9873" s="468" t="str">
        <x:v>31</x:v>
      </x:c>
      <x:c r="B9873" s="468" t="str">
        <x:v>C89</x:v>
      </x:c>
      <x:c r="C9873"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$36:$AG$41,A89,'13'!$AF$36:$AF$41)+SUMIF('14'!$AG$37:$AG$42,A89,'14'!$AF$37:$AF$42)+SUMIF('15'!$AG$36:$AG$41,A89,'15'!$AF$36:$AF$41)+SUMIF('16'!$AG$32:$AG$37,A89,'16'!$AF$32:$AF$37)+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D9873"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$39:$AG$44,A89,'13'!$AF$39:$AF$44)+SUMIF('14'!$AG$37:$AG$42,A89,'14'!$AF$37:$AF$42)+SUMIF('15'!$AG$36:$AG$41,A89,'15'!$AF$36:$AF$41)+SUMIF('16'!$AG$32:$AG$37,A89,'16'!$AF$32:$AF$37)+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E9873" s="468" t="str">
        <x:v>Rumus sumber</x:v>
      </x:c>
      <x:c r="F9873" s="468" t="str">
        <x:v>14 September 2026 20.48 WIB</x:v>
      </x:c>
    </x:row>
    <x:row r="9874">
      <x:c r="A9874" s="468" t="str">
        <x:v>31</x:v>
      </x:c>
      <x:c r="B9874" s="468" t="str">
        <x:v>D89</x:v>
      </x:c>
      <x:c r="C9874"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$36:$AG$41,A89,'13'!$AC$36:$AC$41)+SUMIF('14'!$AG$37:$AG$42,A89,'14'!$AC$37:$AC$42)+SUMIF('15'!$AG$36:$AG$41,A89,'15'!$AC$36:$AC$41)+SUMIF('16'!$AG$32:$AG$37,A89,'16'!$AC$32:$AC$37)+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D9874"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$39:$AG$44,A89,'13'!$AC$39:$AC$44)+SUMIF('14'!$AG$37:$AG$42,A89,'14'!$AC$37:$AC$42)+SUMIF('15'!$AG$36:$AG$41,A89,'15'!$AC$36:$AC$41)+SUMIF('16'!$AG$32:$AG$37,A89,'16'!$AC$32:$AC$37)+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E9874" s="468" t="str">
        <x:v>Rumus sumber</x:v>
      </x:c>
      <x:c r="F9874" s="468" t="str">
        <x:v>14 September 2026 20.48 WIB</x:v>
      </x:c>
    </x:row>
    <x:row r="9875">
      <x:c r="A9875" s="468" t="str">
        <x:v>31</x:v>
      </x:c>
      <x:c r="B9875" s="468" t="str">
        <x:v>E89</x:v>
      </x:c>
      <x:c r="C9875"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$36:$AG$41,A89,'13'!$AD$36:$AD$41,"Underperform")+COUNTIFS('14'!$AG$37:$AG$42,A89,'14'!$AD$37:$AD$42,"Underperform")+COUNTIFS('15'!$AG$36:$AG$41,A89,'15'!$AD$36:$AD$41,"Underperform")+COUNTIFS('16'!$AG$32:$AG$37,A89,'16'!$AD$32:$AD$37,"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D9875"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$39:$AG$44,A89,'13'!$AD$39:$AD$44,"Underperform")+COUNTIFS('14'!$AG$37:$AG$42,A89,'14'!$AD$37:$AD$42,"Underperform")+COUNTIFS('15'!$AG$36:$AG$41,A89,'15'!$AD$36:$AD$41,"Underperform")+COUNTIFS('16'!$AG$32:$AG$37,A89,'16'!$AD$32:$AD$37,"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E9875" s="468" t="str">
        <x:v>Rumus sumber</x:v>
      </x:c>
      <x:c r="F9875" s="468" t="str">
        <x:v>14 September 2026 20.48 WIB</x:v>
      </x:c>
    </x:row>
    <x:row r="9876">
      <x:c r="A9876" s="468" t="str">
        <x:v>31</x:v>
      </x:c>
      <x:c r="B9876" s="468" t="str">
        <x:v>C90</x:v>
      </x:c>
      <x:c r="C9876"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$36:$AG$41,A90,'13'!$AF$36:$AF$41)+SUMIF('14'!$AG$37:$AG$42,A90,'14'!$AF$37:$AF$42)+SUMIF('15'!$AG$36:$AG$41,A90,'15'!$AF$36:$AF$41)+SUMIF('16'!$AG$32:$AG$37,A90,'16'!$AF$32:$AF$37)+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D9876"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$39:$AG$44,A90,'13'!$AF$39:$AF$44)+SUMIF('14'!$AG$37:$AG$42,A90,'14'!$AF$37:$AF$42)+SUMIF('15'!$AG$36:$AG$41,A90,'15'!$AF$36:$AF$41)+SUMIF('16'!$AG$32:$AG$37,A90,'16'!$AF$32:$AF$37)+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E9876" s="468" t="str">
        <x:v>Rumus sumber</x:v>
      </x:c>
      <x:c r="F9876" s="468" t="str">
        <x:v>14 September 2026 20.48 WIB</x:v>
      </x:c>
    </x:row>
    <x:row r="9877">
      <x:c r="A9877" s="468" t="str">
        <x:v>31</x:v>
      </x:c>
      <x:c r="B9877" s="468" t="str">
        <x:v>D90</x:v>
      </x:c>
      <x:c r="C9877"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$36:$AG$41,A90,'13'!$AC$36:$AC$41)+SUMIF('14'!$AG$37:$AG$42,A90,'14'!$AC$37:$AC$42)+SUMIF('15'!$AG$36:$AG$41,A90,'15'!$AC$36:$AC$41)+SUMIF('16'!$AG$32:$AG$37,A90,'16'!$AC$32:$AC$37)+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D9877"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$39:$AG$44,A90,'13'!$AC$39:$AC$44)+SUMIF('14'!$AG$37:$AG$42,A90,'14'!$AC$37:$AC$42)+SUMIF('15'!$AG$36:$AG$41,A90,'15'!$AC$36:$AC$41)+SUMIF('16'!$AG$32:$AG$37,A90,'16'!$AC$32:$AC$37)+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E9877" s="468" t="str">
        <x:v>Rumus sumber</x:v>
      </x:c>
      <x:c r="F9877" s="468" t="str">
        <x:v>14 September 2026 20.48 WIB</x:v>
      </x:c>
    </x:row>
    <x:row r="9878">
      <x:c r="A9878" s="468" t="str">
        <x:v>31</x:v>
      </x:c>
      <x:c r="B9878" s="468" t="str">
        <x:v>E90</x:v>
      </x:c>
      <x:c r="C9878"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$36:$AG$41,A90,'13'!$AD$36:$AD$41,"Underperform")+COUNTIFS('14'!$AG$37:$AG$42,A90,'14'!$AD$37:$AD$42,"Underperform")+COUNTIFS('15'!$AG$36:$AG$41,A90,'15'!$AD$36:$AD$41,"Underperform")+COUNTIFS('16'!$AG$32:$AG$37,A90,'16'!$AD$32:$AD$37,"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D9878"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$39:$AG$44,A90,'13'!$AD$39:$AD$44,"Underperform")+COUNTIFS('14'!$AG$37:$AG$42,A90,'14'!$AD$37:$AD$42,"Underperform")+COUNTIFS('15'!$AG$36:$AG$41,A90,'15'!$AD$36:$AD$41,"Underperform")+COUNTIFS('16'!$AG$32:$AG$37,A90,'16'!$AD$32:$AD$37,"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E9878" s="468" t="str">
        <x:v>Rumus sumber</x:v>
      </x:c>
      <x:c r="F9878" s="468" t="str">
        <x:v>14 September 2026 20.48 WIB</x:v>
      </x:c>
    </x:row>
    <x:row r="9879">
      <x:c r="A9879" s="468" t="str">
        <x:v>31</x:v>
      </x:c>
      <x:c r="B9879" s="468" t="str">
        <x:v>C91</x:v>
      </x:c>
      <x:c r="C9879" s="468" t="n">
        <x:v>13</x:v>
      </x:c>
      <x:c r="D9879" s="468" t="n">
        <x:v>14</x:v>
      </x:c>
      <x:c r="E9879" s="468" t="str">
        <x:v>Nilai sumber</x:v>
      </x:c>
      <x:c r="F9879" s="468" t="str">
        <x:v>14 September 2026 20.48 WIB</x:v>
      </x:c>
    </x:row>
    <x:row r="9880">
      <x:c r="A9880" s="468" t="str">
        <x:v>31</x:v>
      </x:c>
      <x:c r="B9880" s="468" t="str">
        <x:v>C91</x:v>
      </x:c>
      <x:c r="C9880"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$36:$AG$41,A91,'13'!$AF$36:$AF$41)+SUMIF('14'!$AG$37:$AG$42,A91,'14'!$AF$37:$AF$42)+SUMIF('15'!$AG$36:$AG$41,A91,'15'!$AF$36:$AF$41)+SUMIF('16'!$AG$32:$AG$37,A91,'16'!$AF$32:$AF$37)+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D9880"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$39:$AG$44,A91,'13'!$AF$39:$AF$44)+SUMIF('14'!$AG$37:$AG$42,A91,'14'!$AF$37:$AF$42)+SUMIF('15'!$AG$36:$AG$41,A91,'15'!$AF$36:$AF$41)+SUMIF('16'!$AG$32:$AG$37,A91,'16'!$AF$32:$AF$37)+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E9880" s="468" t="str">
        <x:v>Rumus sumber</x:v>
      </x:c>
      <x:c r="F9880" s="468" t="str">
        <x:v>14 September 2026 20.48 WIB</x:v>
      </x:c>
    </x:row>
    <x:row r="9881">
      <x:c r="A9881" s="468" t="str">
        <x:v>31</x:v>
      </x:c>
      <x:c r="B9881" s="468" t="str">
        <x:v>D91</x:v>
      </x:c>
      <x:c r="C9881" s="468" t="n">
        <x:v>99.53846154</x:v>
      </x:c>
      <x:c r="D9881" s="468" t="n">
        <x:v>99.57142857</x:v>
      </x:c>
      <x:c r="E9881" s="468" t="str">
        <x:v>Nilai sumber</x:v>
      </x:c>
      <x:c r="F9881" s="468" t="str">
        <x:v>14 September 2026 20.48 WIB</x:v>
      </x:c>
    </x:row>
    <x:row r="9882">
      <x:c r="A9882" s="468" t="str">
        <x:v>31</x:v>
      </x:c>
      <x:c r="B9882" s="468" t="str">
        <x:v>D91</x:v>
      </x:c>
      <x:c r="C9882"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$36:$AG$41,A91,'13'!$AC$36:$AC$41)+SUMIF('14'!$AG$37:$AG$42,A91,'14'!$AC$37:$AC$42)+SUMIF('15'!$AG$36:$AG$41,A91,'15'!$AC$36:$AC$41)+SUMIF('16'!$AG$32:$AG$37,A91,'16'!$AC$32:$AC$37)+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D9882"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$39:$AG$44,A91,'13'!$AC$39:$AC$44)+SUMIF('14'!$AG$37:$AG$42,A91,'14'!$AC$37:$AC$42)+SUMIF('15'!$AG$36:$AG$41,A91,'15'!$AC$36:$AC$41)+SUMIF('16'!$AG$32:$AG$37,A91,'16'!$AC$32:$AC$37)+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E9882" s="468" t="str">
        <x:v>Rumus sumber</x:v>
      </x:c>
      <x:c r="F9882" s="468" t="str">
        <x:v>14 September 2026 20.48 WIB</x:v>
      </x:c>
    </x:row>
    <x:row r="9883">
      <x:c r="A9883" s="468" t="str">
        <x:v>31</x:v>
      </x:c>
      <x:c r="B9883" s="468" t="str">
        <x:v>E91</x:v>
      </x:c>
      <x:c r="C9883"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$36:$AG$41,A91,'13'!$AD$36:$AD$41,"Underperform")+COUNTIFS('14'!$AG$37:$AG$42,A91,'14'!$AD$37:$AD$42,"Underperform")+COUNTIFS('15'!$AG$36:$AG$41,A91,'15'!$AD$36:$AD$41,"Underperform")+COUNTIFS('16'!$AG$32:$AG$37,A91,'16'!$AD$32:$AD$37,"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D9883"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$39:$AG$44,A91,'13'!$AD$39:$AD$44,"Underperform")+COUNTIFS('14'!$AG$37:$AG$42,A91,'14'!$AD$37:$AD$42,"Underperform")+COUNTIFS('15'!$AG$36:$AG$41,A91,'15'!$AD$36:$AD$41,"Underperform")+COUNTIFS('16'!$AG$32:$AG$37,A91,'16'!$AD$32:$AD$37,"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E9883" s="468" t="str">
        <x:v>Rumus sumber</x:v>
      </x:c>
      <x:c r="F9883" s="468" t="str">
        <x:v>14 September 2026 20.48 WIB</x:v>
      </x:c>
    </x:row>
    <x:row r="9884">
      <x:c r="A9884" s="468" t="str">
        <x:v>31</x:v>
      </x:c>
      <x:c r="B9884" s="468" t="str">
        <x:v>C92</x:v>
      </x:c>
      <x:c r="C9884"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$36:$AG$41,A92,'13'!$AF$36:$AF$41)+SUMIF('14'!$AG$37:$AG$42,A92,'14'!$AF$37:$AF$42)+SUMIF('15'!$AG$36:$AG$41,A92,'15'!$AF$36:$AF$41)+SUMIF('16'!$AG$32:$AG$37,A92,'16'!$AF$32:$AF$37)+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D9884"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$39:$AG$44,A92,'13'!$AF$39:$AF$44)+SUMIF('14'!$AG$37:$AG$42,A92,'14'!$AF$37:$AF$42)+SUMIF('15'!$AG$36:$AG$41,A92,'15'!$AF$36:$AF$41)+SUMIF('16'!$AG$32:$AG$37,A92,'16'!$AF$32:$AF$37)+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E9884" s="468" t="str">
        <x:v>Rumus sumber</x:v>
      </x:c>
      <x:c r="F9884" s="468" t="str">
        <x:v>14 September 2026 20.48 WIB</x:v>
      </x:c>
    </x:row>
    <x:row r="9885">
      <x:c r="A9885" s="468" t="str">
        <x:v>31</x:v>
      </x:c>
      <x:c r="B9885" s="468" t="str">
        <x:v>D92</x:v>
      </x:c>
      <x:c r="C9885"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$36:$AG$41,A92,'13'!$AC$36:$AC$41)+SUMIF('14'!$AG$37:$AG$42,A92,'14'!$AC$37:$AC$42)+SUMIF('15'!$AG$36:$AG$41,A92,'15'!$AC$36:$AC$41)+SUMIF('16'!$AG$32:$AG$37,A92,'16'!$AC$32:$AC$37)+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D9885"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$39:$AG$44,A92,'13'!$AC$39:$AC$44)+SUMIF('14'!$AG$37:$AG$42,A92,'14'!$AC$37:$AC$42)+SUMIF('15'!$AG$36:$AG$41,A92,'15'!$AC$36:$AC$41)+SUMIF('16'!$AG$32:$AG$37,A92,'16'!$AC$32:$AC$37)+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E9885" s="468" t="str">
        <x:v>Rumus sumber</x:v>
      </x:c>
      <x:c r="F9885" s="468" t="str">
        <x:v>14 September 2026 20.48 WIB</x:v>
      </x:c>
    </x:row>
    <x:row r="9886">
      <x:c r="A9886" s="468" t="str">
        <x:v>31</x:v>
      </x:c>
      <x:c r="B9886" s="468" t="str">
        <x:v>E92</x:v>
      </x:c>
      <x:c r="C9886"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$36:$AG$41,A92,'13'!$AD$36:$AD$41,"Underperform")+COUNTIFS('14'!$AG$37:$AG$42,A92,'14'!$AD$37:$AD$42,"Underperform")+COUNTIFS('15'!$AG$36:$AG$41,A92,'15'!$AD$36:$AD$41,"Underperform")+COUNTIFS('16'!$AG$32:$AG$37,A92,'16'!$AD$32:$AD$37,"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D9886"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$39:$AG$44,A92,'13'!$AD$39:$AD$44,"Underperform")+COUNTIFS('14'!$AG$37:$AG$42,A92,'14'!$AD$37:$AD$42,"Underperform")+COUNTIFS('15'!$AG$36:$AG$41,A92,'15'!$AD$36:$AD$41,"Underperform")+COUNTIFS('16'!$AG$32:$AG$37,A92,'16'!$AD$32:$AD$37,"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E9886" s="468" t="str">
        <x:v>Rumus sumber</x:v>
      </x:c>
      <x:c r="F9886" s="468" t="str">
        <x:v>14 September 2026 20.48 WIB</x:v>
      </x:c>
    </x:row>
    <x:row r="9887">
      <x:c r="A9887" s="468" t="str">
        <x:v>31</x:v>
      </x:c>
      <x:c r="B9887" s="468" t="str">
        <x:v>C93</x:v>
      </x:c>
      <x:c r="C9887"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$36:$AG$41,A93,'13'!$AF$36:$AF$41)+SUMIF('14'!$AG$37:$AG$42,A93,'14'!$AF$37:$AF$42)+SUMIF('15'!$AG$36:$AG$41,A93,'15'!$AF$36:$AF$41)+SUMIF('16'!$AG$32:$AG$37,A93,'16'!$AF$32:$AF$37)+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D9887"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$39:$AG$44,A93,'13'!$AF$39:$AF$44)+SUMIF('14'!$AG$37:$AG$42,A93,'14'!$AF$37:$AF$42)+SUMIF('15'!$AG$36:$AG$41,A93,'15'!$AF$36:$AF$41)+SUMIF('16'!$AG$32:$AG$37,A93,'16'!$AF$32:$AF$37)+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E9887" s="468" t="str">
        <x:v>Rumus sumber</x:v>
      </x:c>
      <x:c r="F9887" s="468" t="str">
        <x:v>14 September 2026 20.48 WIB</x:v>
      </x:c>
    </x:row>
    <x:row r="9888">
      <x:c r="A9888" s="468" t="str">
        <x:v>31</x:v>
      </x:c>
      <x:c r="B9888" s="468" t="str">
        <x:v>D93</x:v>
      </x:c>
      <x:c r="C9888"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$36:$AG$41,A93,'13'!$AC$36:$AC$41)+SUMIF('14'!$AG$37:$AG$42,A93,'14'!$AC$37:$AC$42)+SUMIF('15'!$AG$36:$AG$41,A93,'15'!$AC$36:$AC$41)+SUMIF('16'!$AG$32:$AG$37,A93,'16'!$AC$32:$AC$37)+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D9888"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$39:$AG$44,A93,'13'!$AC$39:$AC$44)+SUMIF('14'!$AG$37:$AG$42,A93,'14'!$AC$37:$AC$42)+SUMIF('15'!$AG$36:$AG$41,A93,'15'!$AC$36:$AC$41)+SUMIF('16'!$AG$32:$AG$37,A93,'16'!$AC$32:$AC$37)+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E9888" s="468" t="str">
        <x:v>Rumus sumber</x:v>
      </x:c>
      <x:c r="F9888" s="468" t="str">
        <x:v>14 September 2026 20.48 WIB</x:v>
      </x:c>
    </x:row>
    <x:row r="9889">
      <x:c r="A9889" s="468" t="str">
        <x:v>31</x:v>
      </x:c>
      <x:c r="B9889" s="468" t="str">
        <x:v>E93</x:v>
      </x:c>
      <x:c r="C9889"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$36:$AG$41,A93,'13'!$AD$36:$AD$41,"Underperform")+COUNTIFS('14'!$AG$37:$AG$42,A93,'14'!$AD$37:$AD$42,"Underperform")+COUNTIFS('15'!$AG$36:$AG$41,A93,'15'!$AD$36:$AD$41,"Underperform")+COUNTIFS('16'!$AG$32:$AG$37,A93,'16'!$AD$32:$AD$37,"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D9889"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$39:$AG$44,A93,'13'!$AD$39:$AD$44,"Underperform")+COUNTIFS('14'!$AG$37:$AG$42,A93,'14'!$AD$37:$AD$42,"Underperform")+COUNTIFS('15'!$AG$36:$AG$41,A93,'15'!$AD$36:$AD$41,"Underperform")+COUNTIFS('16'!$AG$32:$AG$37,A93,'16'!$AD$32:$AD$37,"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E9889" s="468" t="str">
        <x:v>Rumus sumber</x:v>
      </x:c>
      <x:c r="F9889" s="468" t="str">
        <x:v>14 September 2026 20.48 WIB</x:v>
      </x:c>
    </x:row>
    <x:row r="9890">
      <x:c r="A9890" s="468" t="str">
        <x:v>31</x:v>
      </x:c>
      <x:c r="B9890" s="468" t="str">
        <x:v>C94</x:v>
      </x:c>
      <x:c r="C9890" s="468" t="n">
        <x:v>11</x:v>
      </x:c>
      <x:c r="D9890" s="468" t="n">
        <x:v>14</x:v>
      </x:c>
      <x:c r="E9890" s="468" t="str">
        <x:v>Nilai sumber</x:v>
      </x:c>
      <x:c r="F9890" s="468" t="str">
        <x:v>14 September 2026 20.48 WIB</x:v>
      </x:c>
    </x:row>
    <x:row r="9891">
      <x:c r="A9891" s="468" t="str">
        <x:v>31</x:v>
      </x:c>
      <x:c r="B9891" s="468" t="str">
        <x:v>C94</x:v>
      </x:c>
      <x:c r="C9891"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$36:$AG$41,A94,'13'!$AF$36:$AF$41)+SUMIF('14'!$AG$37:$AG$42,A94,'14'!$AF$37:$AF$42)+SUMIF('15'!$AG$36:$AG$41,A94,'15'!$AF$36:$AF$41)+SUMIF('16'!$AG$32:$AG$37,A94,'16'!$AF$32:$AF$37)+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D9891"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$39:$AG$44,A94,'13'!$AF$39:$AF$44)+SUMIF('14'!$AG$37:$AG$42,A94,'14'!$AF$37:$AF$42)+SUMIF('15'!$AG$36:$AG$41,A94,'15'!$AF$36:$AF$41)+SUMIF('16'!$AG$32:$AG$37,A94,'16'!$AF$32:$AF$37)+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E9891" s="468" t="str">
        <x:v>Rumus sumber</x:v>
      </x:c>
      <x:c r="F9891" s="468" t="str">
        <x:v>14 September 2026 20.48 WIB</x:v>
      </x:c>
    </x:row>
    <x:row r="9892">
      <x:c r="A9892" s="468" t="str">
        <x:v>31</x:v>
      </x:c>
      <x:c r="B9892" s="468" t="str">
        <x:v>D94</x:v>
      </x:c>
      <x:c r="C9892" s="468" t="n">
        <x:v>98.45454545</x:v>
      </x:c>
      <x:c r="D9892" s="468" t="n">
        <x:v>98.78571429</x:v>
      </x:c>
      <x:c r="E9892" s="468" t="str">
        <x:v>Nilai sumber</x:v>
      </x:c>
      <x:c r="F9892" s="468" t="str">
        <x:v>14 September 2026 20.48 WIB</x:v>
      </x:c>
    </x:row>
    <x:row r="9893">
      <x:c r="A9893" s="468" t="str">
        <x:v>31</x:v>
      </x:c>
      <x:c r="B9893" s="468" t="str">
        <x:v>D94</x:v>
      </x:c>
      <x:c r="C9893"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$36:$AG$41,A94,'13'!$AC$36:$AC$41)+SUMIF('14'!$AG$37:$AG$42,A94,'14'!$AC$37:$AC$42)+SUMIF('15'!$AG$36:$AG$41,A94,'15'!$AC$36:$AC$41)+SUMIF('16'!$AG$32:$AG$37,A94,'16'!$AC$32:$AC$37)+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D9893"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$39:$AG$44,A94,'13'!$AC$39:$AC$44)+SUMIF('14'!$AG$37:$AG$42,A94,'14'!$AC$37:$AC$42)+SUMIF('15'!$AG$36:$AG$41,A94,'15'!$AC$36:$AC$41)+SUMIF('16'!$AG$32:$AG$37,A94,'16'!$AC$32:$AC$37)+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E9893" s="468" t="str">
        <x:v>Rumus sumber</x:v>
      </x:c>
      <x:c r="F9893" s="468" t="str">
        <x:v>14 September 2026 20.48 WIB</x:v>
      </x:c>
    </x:row>
    <x:row r="9894">
      <x:c r="A9894" s="468" t="str">
        <x:v>31</x:v>
      </x:c>
      <x:c r="B9894" s="468" t="str">
        <x:v>E94</x:v>
      </x:c>
      <x:c r="C9894"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$36:$AG$41,A94,'13'!$AD$36:$AD$41,"Underperform")+COUNTIFS('14'!$AG$37:$AG$42,A94,'14'!$AD$37:$AD$42,"Underperform")+COUNTIFS('15'!$AG$36:$AG$41,A94,'15'!$AD$36:$AD$41,"Underperform")+COUNTIFS('16'!$AG$32:$AG$37,A94,'16'!$AD$32:$AD$37,"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D9894"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$39:$AG$44,A94,'13'!$AD$39:$AD$44,"Underperform")+COUNTIFS('14'!$AG$37:$AG$42,A94,'14'!$AD$37:$AD$42,"Underperform")+COUNTIFS('15'!$AG$36:$AG$41,A94,'15'!$AD$36:$AD$41,"Underperform")+COUNTIFS('16'!$AG$32:$AG$37,A94,'16'!$AD$32:$AD$37,"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E9894" s="468" t="str">
        <x:v>Rumus sumber</x:v>
      </x:c>
      <x:c r="F9894" s="468" t="str">
        <x:v>14 September 2026 20.48 WIB</x:v>
      </x:c>
    </x:row>
    <x:row r="9895">
      <x:c r="A9895" s="468" t="str">
        <x:v>31</x:v>
      </x:c>
      <x:c r="B9895" s="468" t="str">
        <x:v>C95</x:v>
      </x:c>
      <x:c r="C9895"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$36:$K$41,A95,'13'!$AF$36:$AF$41)+SUMIF('14'!$K$37:$K$42,A95,'14'!$AF$37:$AF$42)+SUMIF('15'!$K$36:$K$41,A95,'15'!$AF$36:$AF$41)+SUMIF('16'!$K$32:$K$37,A95,'16'!$AF$32:$AF$37)+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D9895"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$39:$K$44,A95,'13'!$AF$39:$AF$44)+SUMIF('14'!$K$37:$K$42,A95,'14'!$AF$37:$AF$42)+SUMIF('15'!$K$36:$K$41,A95,'15'!$AF$36:$AF$41)+SUMIF('16'!$K$32:$K$37,A95,'16'!$AF$32:$AF$37)+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E9895" s="468" t="str">
        <x:v>Rumus sumber</x:v>
      </x:c>
      <x:c r="F9895" s="468" t="str">
        <x:v>14 September 2026 20.48 WIB</x:v>
      </x:c>
    </x:row>
    <x:row r="9896">
      <x:c r="A9896" s="468" t="str">
        <x:v>31</x:v>
      </x:c>
      <x:c r="B9896" s="468" t="str">
        <x:v>D95</x:v>
      </x:c>
      <x:c r="C9896"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$36:$K$41,A95,'13'!$AC$36:$AC$41)+SUMIF('14'!$K$37:$K$42,A95,'14'!$AC$37:$AC$42)+SUMIF('15'!$K$36:$K$41,A95,'15'!$AC$36:$AC$41)+SUMIF('16'!$K$32:$K$37,A95,'16'!$AC$32:$AC$37)+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D9896"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$39:$K$44,A95,'13'!$AC$39:$AC$44)+SUMIF('14'!$K$37:$K$42,A95,'14'!$AC$37:$AC$42)+SUMIF('15'!$K$36:$K$41,A95,'15'!$AC$36:$AC$41)+SUMIF('16'!$K$32:$K$37,A95,'16'!$AC$32:$AC$37)+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E9896" s="468" t="str">
        <x:v>Rumus sumber</x:v>
      </x:c>
      <x:c r="F9896" s="468" t="str">
        <x:v>14 September 2026 20.48 WIB</x:v>
      </x:c>
    </x:row>
    <x:row r="9897">
      <x:c r="A9897" s="468" t="str">
        <x:v>31</x:v>
      </x:c>
      <x:c r="B9897" s="468" t="str">
        <x:v>E95</x:v>
      </x:c>
      <x:c r="C9897"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$36:$K$41,A95,'13'!$AD$36:$AD$41,"Underperform")+COUNTIFS('14'!$K$37:$K$42,A95,'14'!$AD$37:$AD$42,"Underperform")+COUNTIFS('15'!$K$36:$K$41,A95,'15'!$AD$36:$AD$41,"Underperform")+COUNTIFS('16'!$K$32:$K$37,A95,'16'!$AD$32:$AD$37,"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D9897"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$39:$K$44,A95,'13'!$AD$39:$AD$44,"Underperform")+COUNTIFS('14'!$K$37:$K$42,A95,'14'!$AD$37:$AD$42,"Underperform")+COUNTIFS('15'!$K$36:$K$41,A95,'15'!$AD$36:$AD$41,"Underperform")+COUNTIFS('16'!$K$32:$K$37,A95,'16'!$AD$32:$AD$37,"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E9897" s="468" t="str">
        <x:v>Rumus sumber</x:v>
      </x:c>
      <x:c r="F9897" s="468" t="str">
        <x:v>14 September 2026 20.48 WIB</x:v>
      </x:c>
    </x:row>
    <x:row r="9898">
      <x:c r="A9898" s="468" t="str">
        <x:v>31</x:v>
      </x:c>
      <x:c r="B9898" s="468" t="str">
        <x:v>C96</x:v>
      </x:c>
      <x:c r="C9898"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$36:$K$41,A96,'13'!$AF$36:$AF$41)+SUMIF('14'!$K$37:$K$42,A96,'14'!$AF$37:$AF$42)+SUMIF('15'!$K$36:$K$41,A96,'15'!$AF$36:$AF$41)+SUMIF('16'!$K$32:$K$37,A96,'16'!$AF$32:$AF$37)+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D9898"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$39:$K$44,A96,'13'!$AF$39:$AF$44)+SUMIF('14'!$K$37:$K$42,A96,'14'!$AF$37:$AF$42)+SUMIF('15'!$K$36:$K$41,A96,'15'!$AF$36:$AF$41)+SUMIF('16'!$K$32:$K$37,A96,'16'!$AF$32:$AF$37)+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E9898" s="468" t="str">
        <x:v>Rumus sumber</x:v>
      </x:c>
      <x:c r="F9898" s="468" t="str">
        <x:v>14 September 2026 20.48 WIB</x:v>
      </x:c>
    </x:row>
    <x:row r="9899">
      <x:c r="A9899" s="468" t="str">
        <x:v>31</x:v>
      </x:c>
      <x:c r="B9899" s="468" t="str">
        <x:v>D96</x:v>
      </x:c>
      <x:c r="C9899"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$36:$K$41,A96,'13'!$AC$36:$AC$41)+SUMIF('14'!$K$37:$K$42,A96,'14'!$AC$37:$AC$42)+SUMIF('15'!$K$36:$K$41,A96,'15'!$AC$36:$AC$41)+SUMIF('16'!$K$32:$K$37,A96,'16'!$AC$32:$AC$37)+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D9899"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$39:$K$44,A96,'13'!$AC$39:$AC$44)+SUMIF('14'!$K$37:$K$42,A96,'14'!$AC$37:$AC$42)+SUMIF('15'!$K$36:$K$41,A96,'15'!$AC$36:$AC$41)+SUMIF('16'!$K$32:$K$37,A96,'16'!$AC$32:$AC$37)+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E9899" s="468" t="str">
        <x:v>Rumus sumber</x:v>
      </x:c>
      <x:c r="F9899" s="468" t="str">
        <x:v>14 September 2026 20.48 WIB</x:v>
      </x:c>
    </x:row>
    <x:row r="9900">
      <x:c r="A9900" s="468" t="str">
        <x:v>31</x:v>
      </x:c>
      <x:c r="B9900" s="468" t="str">
        <x:v>E96</x:v>
      </x:c>
      <x:c r="C9900"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$36:$K$41,A96,'13'!$AD$36:$AD$41,"Underperform")+COUNTIFS('14'!$K$37:$K$42,A96,'14'!$AD$37:$AD$42,"Underperform")+COUNTIFS('15'!$K$36:$K$41,A96,'15'!$AD$36:$AD$41,"Underperform")+COUNTIFS('16'!$K$32:$K$37,A96,'16'!$AD$32:$AD$37,"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D9900"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$39:$K$44,A96,'13'!$AD$39:$AD$44,"Underperform")+COUNTIFS('14'!$K$37:$K$42,A96,'14'!$AD$37:$AD$42,"Underperform")+COUNTIFS('15'!$K$36:$K$41,A96,'15'!$AD$36:$AD$41,"Underperform")+COUNTIFS('16'!$K$32:$K$37,A96,'16'!$AD$32:$AD$37,"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E9900" s="468" t="str">
        <x:v>Rumus sumber</x:v>
      </x:c>
      <x:c r="F9900" s="468" t="str">
        <x:v>14 September 2026 20.48 WIB</x:v>
      </x:c>
    </x:row>
    <x:row r="9901">
      <x:c r="A9901" s="468" t="str">
        <x:v>31</x:v>
      </x:c>
      <x:c r="B9901" s="468" t="str">
        <x:v>E106</x:v>
      </x:c>
      <x:c r="C9901" s="468" t="n">
        <x:v>134</x:v>
      </x:c>
      <x:c r="D9901" s="468" t="n">
        <x:v>144</x:v>
      </x:c>
      <x:c r="E9901" s="468" t="str">
        <x:v>Nilai sumber</x:v>
      </x:c>
      <x:c r="F9901" s="468" t="str">
        <x:v>14 September 2026 20.48 WIB</x:v>
      </x:c>
    </x:row>
    <x:row r="9902">
      <x:c r="A9902" s="468" t="str">
        <x:v>31</x:v>
      </x:c>
      <x:c r="B9902" s="468" t="str">
        <x:v>E106</x:v>
      </x:c>
      <x:c r="C9902" s="468" t="str">
        <x:v>=SUM('1'!$L$74:$L$75)+SUM('2'!$L$74:$L$75)+SUM('3'!$L$52:$L$53)+SUM('4'!$L$50:$L$51)+SUM('5'!$L$45:$L$46)+SUM('6'!$L$47:$L$48)+SUM('7'!$L$40:$L$41)+SUM('8'!$L$86:$L$87)+SUM('9'!$L$82:$L$83)+SUM('10'!$L$40:$L$41)+SUM('11'!$L$44:$L$45)+SUM('12'!$L$45:$L$46)+SUM('13'!$L$46:$L$47)+SUM('14'!$L$47:$L$48)+SUM('15'!$L$46:$L$47)+SUM('16'!$L$42:$L$43)+SUM('17'!$L$47:$L$48)+SUM('18'!$L$47:$L$48)+SUM('19'!$L$40:$L$41)+SUM('20'!$L$45:$L$46)+SUM('21'!$L$40:$L$41)+SUM('22'!$L$46:$L$47)+SUM('23'!$L$56:$L$57)+SUM('24'!$L$49:$L$50)+SUM('25'!$L$43:$L$44)+SUM('26'!$L$47:$L$48)+SUM('27'!$L$52:$L$53)+SUM('28'!$L$47:$L$48)+SUM('29'!$L$51:$L$52)+SUM('30'!$L$43:$L$44)+SUM('31'!$L$66:$L$67)</x:v>
      </x:c>
      <x:c r="D9902" s="468" t="str">
        <x:v>=SUM('1'!$L$74:$L$75)+SUM('2'!$L$74:$L$75)+SUM('3'!$L$52:$L$53)+SUM('4'!$L$50:$L$51)+SUM('5'!$L$45:$L$46)+SUM('6'!$L$47:$L$48)+SUM('7'!$L$40:$L$41)+SUM('8'!$L$86:$L$87)+SUM('9'!$L$82:$L$83)+SUM('10'!$L$40:$L$41)+SUM('11'!$L$44:$L$45)+SUM('12'!$L$45:$L$46)+SUM('13'!$L$49:$L$50)+SUM('14'!$L$47:$L$48)+SUM('15'!$L$46:$L$47)+SUM('16'!$L$42:$L$43)+SUM('17'!$L$47:$L$48)+SUM('18'!$L$47:$L$48)+SUM('19'!$L$40:$L$41)+SUM('20'!$L$45:$L$46)+SUM('21'!$L$40:$L$41)+SUM('22'!$L$46:$L$47)+SUM('23'!$L$56:$L$57)+SUM('24'!$L$49:$L$50)+SUM('25'!$L$43:$L$44)+SUM('26'!$L$47:$L$48)+SUM('27'!$L$52:$L$53)+SUM('28'!$L$47:$L$48)+SUM('29'!$L$51:$L$52)+SUM('30'!$L$43:$L$44)+SUM('31'!$L$66:$L$67)</x:v>
      </x:c>
      <x:c r="E9902" s="468" t="str">
        <x:v>Rumus sumber</x:v>
      </x:c>
      <x:c r="F9902" s="468" t="str">
        <x:v>14 September 2026 20.48 WIB</x:v>
      </x:c>
    </x:row>
    <x:row r="9903">
      <x:c r="A9903" s="468" t="str">
        <x:v>31</x:v>
      </x:c>
      <x:c r="B9903" s="468" t="str">
        <x:v>E107</x:v>
      </x:c>
      <x:c r="C9903" s="468" t="str">
        <x:v>=SUM('1'!$M$74:$M$75)+SUM('2'!$M$74:$M$75)+SUM('3'!$M$52:$M$53)+SUM('4'!$M$50:$M$51)+SUM('5'!$M$45:$M$46)+SUM('6'!$M$47:$M$48)+SUM('7'!$M$40:$M$41)+SUM('8'!$M$86:$M$87)+SUM('9'!$M$82:$M$83)+SUM('10'!$M$40:$M$41)+SUM('11'!$M$44:$M$45)+SUM('12'!$M$45:$M$46)+SUM('13'!$M$46:$M$47)+SUM('14'!$M$47:$M$48)+SUM('15'!$M$46:$M$47)+SUM('16'!$M$42:$M$43)+SUM('17'!$M$47:$M$48)+SUM('18'!$M$47:$M$48)+SUM('19'!$M$40:$M$41)+SUM('20'!$M$45:$M$46)+SUM('21'!$M$40:$M$41)+SUM('22'!$M$46:$M$47)+SUM('23'!$M$56:$M$57)+SUM('24'!$M$49:$M$50)+SUM('25'!$M$43:$M$44)+SUM('26'!$M$47:$M$48)+SUM('27'!$M$52:$M$53)+SUM('28'!$M$47:$M$48)+SUM('29'!$M$51:$M$52)+SUM('30'!$M$43:$M$44)+SUM('31'!$M$66:$M$67)</x:v>
      </x:c>
      <x:c r="D9903" s="468" t="str">
        <x:v>=SUM('1'!$M$74:$M$75)+SUM('2'!$M$74:$M$75)+SUM('3'!$M$52:$M$53)+SUM('4'!$M$50:$M$51)+SUM('5'!$M$45:$M$46)+SUM('6'!$M$47:$M$48)+SUM('7'!$M$40:$M$41)+SUM('8'!$M$86:$M$87)+SUM('9'!$M$82:$M$83)+SUM('10'!$M$40:$M$41)+SUM('11'!$M$44:$M$45)+SUM('12'!$M$45:$M$46)+SUM('13'!$M$49:$M$50)+SUM('14'!$M$47:$M$48)+SUM('15'!$M$46:$M$47)+SUM('16'!$M$42:$M$43)+SUM('17'!$M$47:$M$48)+SUM('18'!$M$47:$M$48)+SUM('19'!$M$40:$M$41)+SUM('20'!$M$45:$M$46)+SUM('21'!$M$40:$M$41)+SUM('22'!$M$46:$M$47)+SUM('23'!$M$56:$M$57)+SUM('24'!$M$49:$M$50)+SUM('25'!$M$43:$M$44)+SUM('26'!$M$47:$M$48)+SUM('27'!$M$52:$M$53)+SUM('28'!$M$47:$M$48)+SUM('29'!$M$51:$M$52)+SUM('30'!$M$43:$M$44)+SUM('31'!$M$66:$M$67)</x:v>
      </x:c>
      <x:c r="E9903" s="468" t="str">
        <x:v>Rumus sumber</x:v>
      </x:c>
      <x:c r="F9903" s="468" t="str">
        <x:v>14 September 2026 20.48 WIB</x:v>
      </x:c>
    </x:row>
    <x:row r="9904">
      <x:c r="A9904" s="468" t="str">
        <x:v>31</x:v>
      </x:c>
      <x:c r="B9904" s="468" t="str">
        <x:v>E108</x:v>
      </x:c>
      <x:c r="C9904" s="468" t="n">
        <x:v>547</x:v>
      </x:c>
      <x:c r="D9904" s="468" t="n">
        <x:v>582</x:v>
      </x:c>
      <x:c r="E9904" s="468" t="str">
        <x:v>Nilai sumber</x:v>
      </x:c>
      <x:c r="F9904" s="468" t="str">
        <x:v>14 September 2026 20.48 WIB</x:v>
      </x:c>
    </x:row>
    <x:row r="9905">
      <x:c r="A9905" s="468" t="str">
        <x:v>31</x:v>
      </x:c>
      <x:c r="B9905" s="468" t="str">
        <x:v>E108</x:v>
      </x:c>
      <x:c r="C9905" s="468" t="str">
        <x:v>=SUM('1'!$M$78)+SUM('2'!$M$78)+SUM('3'!$M$56)+SUM('4'!$M$54)+SUM('5'!$M$49)+SUM('6'!$M$51)+SUM('7'!$M$44)+SUM('8'!$M$90)+SUM('9'!$M$86)+SUM('10'!$M$44)+SUM('11'!$M$48)+SUM('12'!$M$49)+SUM('13'!$M$50)+SUM('14'!$M$51)+SUM('15'!$M$50)+SUM('16'!$M$46)+SUM('17'!$M$51)+SUM('18'!$M$51)+SUM('19'!$M$44)+SUM('20'!$M$49)+SUM('21'!$M$44)+SUM('22'!$M$50)+SUM('23'!$M$60)+SUM('24'!$M$53)+SUM('25'!$M$47)+SUM('26'!$M$51)+SUM('27'!$M$56)+SUM('28'!$M$51)+SUM('29'!$M$55)+SUM('30'!$M$47)+SUM('31'!$M$70)</x:v>
      </x:c>
      <x:c r="D9905" s="468" t="str">
        <x:v>=SUM('1'!$M$78)+SUM('2'!$M$78)+SUM('3'!$M$56)+SUM('4'!$M$54)+SUM('5'!$M$49)+SUM('6'!$M$51)+SUM('7'!$M$44)+SUM('8'!$M$90)+SUM('9'!$M$86)+SUM('10'!$M$44)+SUM('11'!$M$48)+SUM('12'!$M$49)+SUM('13'!$M$53)+SUM('14'!$M$51)+SUM('15'!$M$50)+SUM('16'!$M$46)+SUM('17'!$M$51)+SUM('18'!$M$51)+SUM('19'!$M$44)+SUM('20'!$M$49)+SUM('21'!$M$44)+SUM('22'!$M$50)+SUM('23'!$M$60)+SUM('24'!$M$53)+SUM('25'!$M$47)+SUM('26'!$M$51)+SUM('27'!$M$56)+SUM('28'!$M$51)+SUM('29'!$M$55)+SUM('30'!$M$47)+SUM('31'!$M$70)</x:v>
      </x:c>
      <x:c r="E9905" s="468" t="str">
        <x:v>Rumus sumber</x:v>
      </x:c>
      <x:c r="F9905" s="468" t="str">
        <x:v>14 September 2026 20.48 WIB</x:v>
      </x:c>
    </x:row>
    <x:row r="9906">
      <x:c r="A9906" s="468" t="str">
        <x:v>31</x:v>
      </x:c>
      <x:c r="B9906" s="468" t="str">
        <x:v>E109</x:v>
      </x:c>
      <x:c r="C9906" s="468" t="n">
        <x:v>170</x:v>
      </x:c>
      <x:c r="D9906" s="468" t="n">
        <x:v>180</x:v>
      </x:c>
      <x:c r="E9906" s="468" t="str">
        <x:v>Nilai sumber</x:v>
      </x:c>
      <x:c r="F9906" s="468" t="str">
        <x:v>14 September 2026 20.48 WIB</x:v>
      </x:c>
    </x:row>
    <x:row r="9907">
      <x:c r="A9907" s="468" t="str">
        <x:v>31</x:v>
      </x:c>
      <x:c r="B9907" s="468" t="str">
        <x:v>E109</x:v>
      </x:c>
      <x:c r="C9907" s="468" t="str">
        <x:v>=SUM('1'!$M$79)+SUM('2'!$M$79)+SUM('3'!$M$57)+SUM('4'!$M$55)+SUM('5'!$M$50)+SUM('6'!$M$52)+SUM('7'!$M$45)+SUM('8'!$M$91)+SUM('9'!$M$87)+SUM('10'!$M$45)+SUM('11'!$M$49)+SUM('12'!$M$50)+SUM('13'!$M$51)+SUM('14'!$M$52)+SUM('15'!$M$51)+SUM('16'!$M$47)+SUM('17'!$M$52)+SUM('18'!$M$52)+SUM('19'!$M$45)+SUM('20'!$M$50)+SUM('21'!$M$45)+SUM('22'!$M$51)+SUM('23'!$M$61)+SUM('24'!$M$54)+SUM('25'!$M$48)+SUM('26'!$M$52)+SUM('27'!$M$57)+SUM('28'!$M$52)+SUM('29'!$M$56)+SUM('30'!$M$48)+SUM('31'!$M$71)</x:v>
      </x:c>
      <x:c r="D9907" s="468" t="str">
        <x:v>=SUM('1'!$M$79)+SUM('2'!$M$79)+SUM('3'!$M$57)+SUM('4'!$M$55)+SUM('5'!$M$50)+SUM('6'!$M$52)+SUM('7'!$M$45)+SUM('8'!$M$91)+SUM('9'!$M$87)+SUM('10'!$M$45)+SUM('11'!$M$49)+SUM('12'!$M$50)+SUM('13'!$M$54)+SUM('14'!$M$52)+SUM('15'!$M$51)+SUM('16'!$M$47)+SUM('17'!$M$52)+SUM('18'!$M$52)+SUM('19'!$M$45)+SUM('20'!$M$50)+SUM('21'!$M$45)+SUM('22'!$M$51)+SUM('23'!$M$61)+SUM('24'!$M$54)+SUM('25'!$M$48)+SUM('26'!$M$52)+SUM('27'!$M$57)+SUM('28'!$M$52)+SUM('29'!$M$56)+SUM('30'!$M$48)+SUM('31'!$M$71)</x:v>
      </x:c>
      <x:c r="E9907" s="468" t="str">
        <x:v>Rumus sumber</x:v>
      </x:c>
      <x:c r="F9907" s="468" t="str">
        <x:v>14 September 2026 20.48 WIB</x:v>
      </x:c>
    </x:row>
    <x:row r="9908">
      <x:c r="A9908" s="468" t="str">
        <x:v>31</x:v>
      </x:c>
      <x:c r="B9908" s="468" t="str">
        <x:v>E110</x:v>
      </x:c>
      <x:c r="C9908" s="468" t="n">
        <x:v>187</x:v>
      </x:c>
      <x:c r="D9908" s="468" t="n">
        <x:v>198</x:v>
      </x:c>
      <x:c r="E9908" s="468" t="str">
        <x:v>Nilai sumber</x:v>
      </x:c>
      <x:c r="F9908" s="468" t="str">
        <x:v>14 September 2026 20.48 WIB</x:v>
      </x:c>
    </x:row>
    <x:row r="9909">
      <x:c r="A9909" s="468" t="str">
        <x:v>31</x:v>
      </x:c>
      <x:c r="B9909" s="468" t="str">
        <x:v>E110</x:v>
      </x:c>
      <x:c r="C9909" s="468" t="str">
        <x:v>=SUM('1'!$M$80)+SUM('2'!$M$80)+SUM('3'!$M$58)+SUM('4'!$M$56)+SUM('5'!$M$51)+SUM('6'!$M$53)+SUM('7'!$M$46)+SUM('8'!$M$92)+SUM('9'!$M$88)+SUM('10'!$M$46)+SUM('11'!$M$50)+SUM('12'!$M$51)+SUM('13'!$M$52)+SUM('14'!$M$53)+SUM('15'!$M$52)+SUM('16'!$M$48)+SUM('17'!$M$53)+SUM('18'!$M$53)+SUM('19'!$M$46)+SUM('20'!$M$51)+SUM('21'!$M$46)+SUM('22'!$M$52)+SUM('23'!$M$62)+SUM('24'!$M$55)+SUM('25'!$M$49)+SUM('26'!$M$53)+SUM('27'!$M$58)+SUM('28'!$M$53)+SUM('29'!$M$57)+SUM('30'!$M$49)+SUM('31'!$M$72)</x:v>
      </x:c>
      <x:c r="D9909" s="468" t="str">
        <x:v>=SUM('1'!$M$80)+SUM('2'!$M$80)+SUM('3'!$M$58)+SUM('4'!$M$56)+SUM('5'!$M$51)+SUM('6'!$M$53)+SUM('7'!$M$46)+SUM('8'!$M$92)+SUM('9'!$M$88)+SUM('10'!$M$46)+SUM('11'!$M$50)+SUM('12'!$M$51)+SUM('13'!$M$55)+SUM('14'!$M$53)+SUM('15'!$M$52)+SUM('16'!$M$48)+SUM('17'!$M$53)+SUM('18'!$M$53)+SUM('19'!$M$46)+SUM('20'!$M$51)+SUM('21'!$M$46)+SUM('22'!$M$52)+SUM('23'!$M$62)+SUM('24'!$M$55)+SUM('25'!$M$49)+SUM('26'!$M$53)+SUM('27'!$M$58)+SUM('28'!$M$53)+SUM('29'!$M$57)+SUM('30'!$M$49)+SUM('31'!$M$72)</x:v>
      </x:c>
      <x:c r="E9909" s="468" t="str">
        <x:v>Rumus sumber</x:v>
      </x:c>
      <x:c r="F9909" s="468" t="str">
        <x:v>14 September 2026 20.48 WIB</x:v>
      </x:c>
    </x:row>
    <x:row r="9910">
      <x:c r="A9910" s="468" t="str">
        <x:v>31</x:v>
      </x:c>
      <x:c r="B9910" s="468" t="str">
        <x:v>E111</x:v>
      </x:c>
      <x:c r="C9910" s="468" t="n">
        <x:v>357</x:v>
      </x:c>
      <x:c r="D9910" s="468" t="n">
        <x:v>378</x:v>
      </x:c>
      <x:c r="E9910" s="468" t="str">
        <x:v>Nilai sumber</x:v>
      </x:c>
      <x:c r="F9910" s="468" t="str">
        <x:v>14 September 2026 20.48 WIB</x:v>
      </x:c>
    </x:row>
    <x:row r="9911">
      <x:c r="A9911" s="468" t="str">
        <x:v>31</x:v>
      </x:c>
      <x:c r="B9911" s="468" t="str">
        <x:v>E111</x:v>
      </x:c>
      <x:c r="C9911" s="468" t="str">
        <x:v>=SUM('1'!$M$81)+SUM('2'!$M$81)+SUM('3'!$M$59)+SUM('4'!$M$57)+SUM('5'!$M$52)+SUM('6'!$M$54)+SUM('7'!$M$47)+SUM('8'!$M$93)+SUM('9'!$M$89)+SUM('10'!$M$47)+SUM('11'!$M$51)+SUM('12'!$M$52)+SUM('13'!$M$53)+SUM('14'!$M$54)+SUM('15'!$M$53)+SUM('16'!$M$49)+SUM('17'!$M$54)+SUM('18'!$M$54)+SUM('19'!$M$47)+SUM('20'!$M$52)+SUM('21'!$M$47)+SUM('22'!$M$53)+SUM('23'!$M$63)+SUM('24'!$M$56)+SUM('25'!$M$50)+SUM('26'!$M$54)+SUM('27'!$M$59)+SUM('28'!$M$54)+SUM('29'!$M$58)+SUM('30'!$M$50)+SUM('31'!$M$73)</x:v>
      </x:c>
      <x:c r="D9911" s="468" t="str">
        <x:v>=SUM('1'!$M$81)+SUM('2'!$M$81)+SUM('3'!$M$59)+SUM('4'!$M$57)+SUM('5'!$M$52)+SUM('6'!$M$54)+SUM('7'!$M$47)+SUM('8'!$M$93)+SUM('9'!$M$89)+SUM('10'!$M$47)+SUM('11'!$M$51)+SUM('12'!$M$52)+SUM('13'!$M$56)+SUM('14'!$M$54)+SUM('15'!$M$53)+SUM('16'!$M$49)+SUM('17'!$M$54)+SUM('18'!$M$54)+SUM('19'!$M$47)+SUM('20'!$M$52)+SUM('21'!$M$47)+SUM('22'!$M$53)+SUM('23'!$M$63)+SUM('24'!$M$56)+SUM('25'!$M$50)+SUM('26'!$M$54)+SUM('27'!$M$59)+SUM('28'!$M$54)+SUM('29'!$M$58)+SUM('30'!$M$50)+SUM('31'!$M$73)</x:v>
      </x:c>
      <x:c r="E9911" s="468" t="str">
        <x:v>Rumus sumber</x:v>
      </x:c>
      <x:c r="F9911" s="468" t="str">
        <x:v>14 September 2026 20.48 WIB</x:v>
      </x:c>
    </x:row>
    <x:row r="9912">
      <x:c r="A9912" s="468" t="str">
        <x:v>31</x:v>
      </x:c>
      <x:c r="B9912" s="468" t="str">
        <x:v>E112</x:v>
      </x:c>
      <x:c r="C9912" s="468" t="n">
        <x:v>0.310786106</x:v>
      </x:c>
      <x:c r="D9912" s="468" t="n">
        <x:v>0.3092783505</x:v>
      </x:c>
      <x:c r="E9912" s="468" t="str">
        <x:v>Nilai sumber</x:v>
      </x:c>
      <x:c r="F9912" s="468" t="str">
        <x:v>14 September 2026 20.48 WIB</x:v>
      </x:c>
    </x:row>
    <x:row r="9913">
      <x:c r="A9913" s="468" t="str">
        <x:v>Resume Karyawan KPI</x:v>
      </x:c>
      <x:c r="B9913" s="468" t="str">
        <x:v>Y5</x:v>
      </x:c>
      <x:c r="C9913" s="468" t="n">
        <x:v>79</x:v>
      </x:c>
      <x:c r="D9913" s="468" t="n">
        <x:v>89</x:v>
      </x:c>
      <x:c r="E9913" s="468" t="str">
        <x:v>Nilai sumber</x:v>
      </x:c>
      <x:c r="F9913" s="468" t="str">
        <x:v>14 September 2026 20.48 WIB</x:v>
      </x:c>
    </x:row>
    <x:row r="9914">
      <x:c r="A9914" s="468" t="str">
        <x:v>Resume Karyawan KPI</x:v>
      </x:c>
      <x:c r="B9914" s="468" t="str">
        <x:v>Y5</x:v>
      </x:c>
      <x:c r="C9914" s="468" t="str">
        <x:v>=COUNTIF('1'!$D$4:$D$55,X5)+COUNTIF('2'!$D$4:$D$55,X5)+COUNTIF('3'!$D$4:$D$33,X5)+COUNTIF('4'!$D$4:$D$31,X5)+COUNTIF('5'!$D$4:$D$26,X5)+COUNTIF('6'!$D$4:$D$28,X5)+COUNTIF('7'!$D$4:$D$21,X5)+COUNTIF('8'!$D$4:$D$67,X5)+COUNTIF('9'!$D$4:$D$63,X5)+COUNTIF('10'!$D$4:$D$21,X5)+COUNTIF('11'!$D$4:$D$25,X5)+COUNTIF('12'!$D$4:$D$26,X5)+COUNTIF('13'!$D$4:$D$27,X5)+COUNTIF('14'!$D$4:$D$28,X5)+COUNTIF('15'!$D$4:$D$27,X5)+COUNTIF('16'!$D$4:$D$23,X5)+COUNTIF('17'!$D$4:$D$28,X5)+COUNTIF('18'!$D$4:$D$28,X5)+COUNTIF('19'!$D$4:$D$21,X5)+COUNTIF('20'!$D$4:$D$26,X5)+COUNTIF('21'!$D$4:$D$21,X5)+COUNTIF('22'!$D$4:$D$27,X5)+COUNTIF('23'!$D$4:$D$37,X5)+COUNTIF('24'!$D$4:$D$30,X5)+COUNTIF('25'!$D$4:$D$24,X5)+COUNTIF('26'!$D$4:$D$28,X5)+COUNTIF('27'!$D$4:$D$33,X5)+COUNTIF('28'!$D$4:$D$28,X5)+COUNTIF('29'!$D$4:$D$32,X5)+COUNTIF('30'!$D$4:$D$24,X5)+COUNTIF('31'!$D$4:$D$45,X5)</x:v>
      </x:c>
      <x:c r="D9914" s="468" t="str">
        <x:v>=COUNTIF('1'!$D$4:$D$55,X5)+COUNTIF('2'!$D$4:$D$55,X5)+COUNTIF('3'!$D$4:$D$33,X5)+COUNTIF('4'!$D$4:$D$31,X5)+COUNTIF('5'!$D$4:$D$26,X5)+COUNTIF('6'!$D$4:$D$28,X5)+COUNTIF('7'!$D$4:$D$21,X5)+COUNTIF('8'!$D$4:$D$67,X5)+COUNTIF('9'!$D$4:$D$63,X5)+COUNTIF('10'!$D$4:$D$21,X5)+COUNTIF('11'!$D$4:$D$25,X5)+COUNTIF('12'!$D$4:$D$26,X5)+COUNTIF('13'!$D$4:$D$30,X5)+COUNTIF('14'!$D$4:$D$28,X5)+COUNTIF('15'!$D$4:$D$27,X5)+COUNTIF('16'!$D$4:$D$23,X5)+COUNTIF('17'!$D$4:$D$28,X5)+COUNTIF('18'!$D$4:$D$28,X5)+COUNTIF('19'!$D$4:$D$21,X5)+COUNTIF('20'!$D$4:$D$26,X5)+COUNTIF('21'!$D$4:$D$21,X5)+COUNTIF('22'!$D$4:$D$27,X5)+COUNTIF('23'!$D$4:$D$37,X5)+COUNTIF('24'!$D$4:$D$30,X5)+COUNTIF('25'!$D$4:$D$24,X5)+COUNTIF('26'!$D$4:$D$28,X5)+COUNTIF('27'!$D$4:$D$33,X5)+COUNTIF('28'!$D$4:$D$28,X5)+COUNTIF('29'!$D$4:$D$32,X5)+COUNTIF('30'!$D$4:$D$24,X5)+COUNTIF('31'!$D$4:$D$45,X5)</x:v>
      </x:c>
      <x:c r="E9914" s="468" t="str">
        <x:v>Rumus sumber</x:v>
      </x:c>
      <x:c r="F9914" s="468" t="str">
        <x:v>14 September 2026 20.48 WIB</x:v>
      </x:c>
    </x:row>
    <x:row r="9915">
      <x:c r="A9915" s="468" t="str">
        <x:v>Resume Karyawan KPI</x:v>
      </x:c>
      <x:c r="B9915" s="468" t="str">
        <x:v>Z5</x:v>
      </x:c>
      <x:c r="C9915" s="468" t="n">
        <x:v>79.00013</x:v>
      </x:c>
      <x:c r="D9915" s="468" t="n">
        <x:v>89.00013</x:v>
      </x:c>
      <x:c r="E9915" s="468" t="str">
        <x:v>Nilai sumber</x:v>
      </x:c>
      <x:c r="F9915" s="468" t="str">
        <x:v>14 September 2026 20.48 WIB</x:v>
      </x:c>
    </x:row>
    <x:row r="9916">
      <x:c r="A9916" s="468" t="str">
        <x:v>Resume Karyawan KPI</x:v>
      </x:c>
      <x:c r="B9916" s="468" t="str">
        <x:v>AC5</x:v>
      </x:c>
      <x:c r="C9916" s="468" t="n">
        <x:v>16</x:v>
      </x:c>
      <x:c r="D9916" s="468" t="n">
        <x:v>17</x:v>
      </x:c>
      <x:c r="E9916" s="468" t="str">
        <x:v>Nilai sumber</x:v>
      </x:c>
      <x:c r="F9916" s="468" t="str">
        <x:v>14 September 2026 20.48 WIB</x:v>
      </x:c>
    </x:row>
    <x:row r="9917">
      <x:c r="A9917" s="468" t="str">
        <x:v>Resume Karyawan KPI</x:v>
      </x:c>
      <x:c r="B9917" s="468" t="str">
        <x:v>AC5</x:v>
      </x:c>
      <x:c r="C9917" s="468" t="str">
        <x:v>=COUNTIF('1'!$O$57:$O$60,AA5)+COUNTIF('2'!$O$57:$O$60,AA5)+COUNTIF('3'!$O$35:$O$38,AA5)+COUNTIF('4'!$O$33:$O$36,AA5)+COUNTIF('5'!$O$28:$O$31,AA5)+COUNTIF('6'!$O$30:$O$33,AA5)+COUNTIF('7'!$O$23:$O$26,AA5)+COUNTIF('8'!$O$69:$O$72,AA5)+COUNTIF('9'!$O$65:$O$68,AA5)+COUNTIF('10'!$O$23:$O$26,AA5)+COUNTIF('11'!$O$27:$O$30,AA5)+COUNTIF('12'!$O$28:$O$31,AA5)+COUNTIF('13'!$O$29:$O$32,AA5)+COUNTIF('14'!$O$30:$O$33,AA5)+COUNTIF('15'!$O$29:$O$32,AA5)+COUNTIF('16'!$O$25:$O$28,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D9917" s="468" t="str">
        <x:v>=COUNTIF('1'!$O$57:$O$60,AA5)+COUNTIF('2'!$O$57:$O$60,AA5)+COUNTIF('3'!$O$35:$O$38,AA5)+COUNTIF('4'!$O$33:$O$36,AA5)+COUNTIF('5'!$O$28:$O$31,AA5)+COUNTIF('6'!$O$30:$O$33,AA5)+COUNTIF('7'!$O$23:$O$26,AA5)+COUNTIF('8'!$O$69:$O$72,AA5)+COUNTIF('9'!$O$65:$O$68,AA5)+COUNTIF('10'!$O$23:$O$26,AA5)+COUNTIF('11'!$O$27:$O$30,AA5)+COUNTIF('12'!$O$28:$O$31,AA5)+COUNTIF('13'!$O$32:$O$35,AA5)+COUNTIF('14'!$O$30:$O$33,AA5)+COUNTIF('15'!$O$29:$O$32,AA5)+COUNTIF('16'!$O$25:$O$28,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E9917" s="468" t="str">
        <x:v>Rumus sumber</x:v>
      </x:c>
      <x:c r="F9917" s="468" t="str">
        <x:v>14 September 2026 20.48 WIB</x:v>
      </x:c>
    </x:row>
    <x:row r="9918">
      <x:c r="A9918" s="468" t="str">
        <x:v>Resume Karyawan KPI</x:v>
      </x:c>
      <x:c r="B9918" s="468" t="str">
        <x:v>AD5</x:v>
      </x:c>
      <x:c r="C9918" s="468" t="n">
        <x:v>16.00011</x:v>
      </x:c>
      <x:c r="D9918" s="468" t="n">
        <x:v>17.00011</x:v>
      </x:c>
      <x:c r="E9918" s="468" t="str">
        <x:v>Nilai sumber</x:v>
      </x:c>
      <x:c r="F9918" s="468" t="str">
        <x:v>14 September 2026 20.48 WIB</x:v>
      </x:c>
    </x:row>
    <x:row r="9919">
      <x:c r="A9919" s="468" t="str">
        <x:v>Resume Karyawan KPI</x:v>
      </x:c>
      <x:c r="B9919" s="468" t="str">
        <x:v>AF5</x:v>
      </x:c>
      <x:c r="C9919" s="468" t="n">
        <x:v>130</x:v>
      </x:c>
      <x:c r="D9919" s="468" t="n">
        <x:v>141</x:v>
      </x:c>
      <x:c r="E9919" s="468" t="str">
        <x:v>Nilai sumber</x:v>
      </x:c>
      <x:c r="F9919" s="468" t="str">
        <x:v>14 September 2026 20.48 WIB</x:v>
      </x:c>
    </x:row>
    <x:row r="9920">
      <x:c r="A9920" s="468" t="str">
        <x:v>Resume Karyawan KPI</x:v>
      </x:c>
      <x:c r="B9920" s="468" t="str">
        <x:v>AF5</x:v>
      </x:c>
      <x:c r="C9920" s="468" t="str">
        <x:v>=COUNTIF('1'!$L$4:$L$55,AE5)+COUNTIF('2'!$L$4:$L$55,AE5)+COUNTIF('3'!$L$4:$L$33,AE5)+COUNTIF('4'!$L$4:$L$31,AE5)+COUNTIF('5'!$L$4:$L$26,AE5)+COUNTIF('6'!$L$4:$L$28,AE5)+COUNTIF('7'!$L$4:$L$21,AE5)+COUNTIF('8'!$L$4:$L$67,AE5)+COUNTIF('9'!$L$4:$L$63,AE5)+COUNTIF('10'!$L$4:$L$21,AE5)+COUNTIF('11'!$L$4:$L$25,AE5)+COUNTIF('12'!$L$4:$L$26,AE5)+COUNTIF('13'!$L$4:$L$27,AE5)+COUNTIF('14'!$L$4:$L$28,AE5)+COUNTIF('15'!$L$4:$L$27,AE5)+COUNTIF('16'!$L$4:$L$23,AE5)+COUNTIF('17'!$L$4:$L$28,AE5)+COUNTIF('18'!$L$4:$L$28,AE5)+COUNTIF('19'!$L$4:$L$21,AE5)+COUNTIF('20'!$L$4:$L$26,AE5)+COUNTIF('21'!$L$4:$L$21,AE5)+COUNTIF('22'!$L$4:$L$27,AE5)+COUNTIF('23'!$L$4:$L$37,AE5)+COUNTIF('24'!$L$4:$L$30,AE5)+COUNTIF('25'!$L$4:$L$24,AE5)+COUNTIF('26'!$L$4:$L$28,AE5)+COUNTIF('27'!$L$4:$L$33,AE5)+COUNTIF('28'!$L$4:$L$28,AE5)+COUNTIF('29'!$L$4:$L$32,AE5)+COUNTIF('30'!$L$4:$L$24,AE5)+COUNTIF('31'!$L$4:$L$45,AE5)</x:v>
      </x:c>
      <x:c r="D9920" s="468" t="str">
        <x:v>=COUNTIF('1'!$L$4:$L$55,AE5)+COUNTIF('2'!$L$4:$L$55,AE5)+COUNTIF('3'!$L$4:$L$33,AE5)+COUNTIF('4'!$L$4:$L$31,AE5)+COUNTIF('5'!$L$4:$L$26,AE5)+COUNTIF('6'!$L$4:$L$28,AE5)+COUNTIF('7'!$L$4:$L$21,AE5)+COUNTIF('8'!$L$4:$L$67,AE5)+COUNTIF('9'!$L$4:$L$63,AE5)+COUNTIF('10'!$L$4:$L$21,AE5)+COUNTIF('11'!$L$4:$L$25,AE5)+COUNTIF('12'!$L$4:$L$26,AE5)+COUNTIF('13'!$L$4:$L$30,AE5)+COUNTIF('14'!$L$4:$L$28,AE5)+COUNTIF('15'!$L$4:$L$27,AE5)+COUNTIF('16'!$L$4:$L$23,AE5)+COUNTIF('17'!$L$4:$L$28,AE5)+COUNTIF('18'!$L$4:$L$28,AE5)+COUNTIF('19'!$L$4:$L$21,AE5)+COUNTIF('20'!$L$4:$L$26,AE5)+COUNTIF('21'!$L$4:$L$21,AE5)+COUNTIF('22'!$L$4:$L$27,AE5)+COUNTIF('23'!$L$4:$L$37,AE5)+COUNTIF('24'!$L$4:$L$30,AE5)+COUNTIF('25'!$L$4:$L$24,AE5)+COUNTIF('26'!$L$4:$L$28,AE5)+COUNTIF('27'!$L$4:$L$33,AE5)+COUNTIF('28'!$L$4:$L$28,AE5)+COUNTIF('29'!$L$4:$L$32,AE5)+COUNTIF('30'!$L$4:$L$24,AE5)+COUNTIF('31'!$L$4:$L$45,AE5)</x:v>
      </x:c>
      <x:c r="E9920" s="468" t="str">
        <x:v>Rumus sumber</x:v>
      </x:c>
      <x:c r="F9920" s="468" t="str">
        <x:v>14 September 2026 20.48 WIB</x:v>
      </x:c>
    </x:row>
    <x:row r="9921">
      <x:c r="A9921" s="468" t="str">
        <x:v>Resume Karyawan KPI</x:v>
      </x:c>
      <x:c r="B9921" s="468" t="str">
        <x:v>AG5</x:v>
      </x:c>
      <x:c r="C9921" s="468" t="n">
        <x:v>130.00005</x:v>
      </x:c>
      <x:c r="D9921" s="468" t="n">
        <x:v>141.00005</x:v>
      </x:c>
      <x:c r="E9921" s="468" t="str">
        <x:v>Nilai sumber</x:v>
      </x:c>
      <x:c r="F9921" s="468" t="str">
        <x:v>14 September 2026 20.48 WIB</x:v>
      </x:c>
    </x:row>
    <x:row r="9922">
      <x:c r="A9922" s="468" t="str">
        <x:v>Resume Karyawan KPI</x:v>
      </x:c>
      <x:c r="B9922" s="468" t="str">
        <x:v>AI5</x:v>
      </x:c>
      <x:c r="C9922" s="468" t="str">
        <x:v>=COUNTIF('1'!$M$4:$M$55,AH5)+COUNTIF('2'!$M$4:$M$55,AH5)+COUNTIF('3'!$M$4:$M$33,AH5)+COUNTIF('4'!$M$4:$M$31,AH5)+COUNTIF('5'!$M$4:$M$26,AH5)+COUNTIF('6'!$M$4:$M$28,AH5)+COUNTIF('7'!$M$4:$M$21,AH5)+COUNTIF('8'!$M$4:$M$67,AH5)+COUNTIF('9'!$M$4:$M$63,AH5)+COUNTIF('10'!$M$4:$M$21,AH5)+COUNTIF('11'!$M$4:$M$25,AH5)+COUNTIF('12'!$M$4:$M$26,AH5)+COUNTIF('13'!$M$4:$M$27,AH5)+COUNTIF('14'!$M$4:$M$28,AH5)+COUNTIF('15'!$M$4:$M$27,AH5)+COUNTIF('16'!$M$4:$M$23,AH5)+COUNTIF('17'!$M$4:$M$28,AH5)+COUNTIF('18'!$M$4:$M$28,AH5)+COUNTIF('19'!$M$4:$M$21,AH5)+COUNTIF('20'!$M$4:$M$26,AH5)+COUNTIF('21'!$M$4:$M$21,AH5)+COUNTIF('22'!$M$4:$M$27,AH5)+COUNTIF('23'!$M$4:$M$37,AH5)+COUNTIF('24'!$M$4:$M$30,AH5)+COUNTIF('25'!$M$4:$M$24,AH5)+COUNTIF('26'!$M$4:$M$28,AH5)+COUNTIF('27'!$M$4:$M$33,AH5)+COUNTIF('28'!$M$4:$M$28,AH5)+COUNTIF('29'!$M$4:$M$32,AH5)+COUNTIF('30'!$M$4:$M$24,AH5)+COUNTIF('31'!$M$4:$M$45,AH5)</x:v>
      </x:c>
      <x:c r="D9922" s="468" t="str">
        <x:v>=COUNTIF('1'!$M$4:$M$55,AH5)+COUNTIF('2'!$M$4:$M$55,AH5)+COUNTIF('3'!$M$4:$M$33,AH5)+COUNTIF('4'!$M$4:$M$31,AH5)+COUNTIF('5'!$M$4:$M$26,AH5)+COUNTIF('6'!$M$4:$M$28,AH5)+COUNTIF('7'!$M$4:$M$21,AH5)+COUNTIF('8'!$M$4:$M$67,AH5)+COUNTIF('9'!$M$4:$M$63,AH5)+COUNTIF('10'!$M$4:$M$21,AH5)+COUNTIF('11'!$M$4:$M$25,AH5)+COUNTIF('12'!$M$4:$M$26,AH5)+COUNTIF('13'!$M$4:$M$30,AH5)+COUNTIF('14'!$M$4:$M$28,AH5)+COUNTIF('15'!$M$4:$M$27,AH5)+COUNTIF('16'!$M$4:$M$23,AH5)+COUNTIF('17'!$M$4:$M$28,AH5)+COUNTIF('18'!$M$4:$M$28,AH5)+COUNTIF('19'!$M$4:$M$21,AH5)+COUNTIF('20'!$M$4:$M$26,AH5)+COUNTIF('21'!$M$4:$M$21,AH5)+COUNTIF('22'!$M$4:$M$27,AH5)+COUNTIF('23'!$M$4:$M$37,AH5)+COUNTIF('24'!$M$4:$M$30,AH5)+COUNTIF('25'!$M$4:$M$24,AH5)+COUNTIF('26'!$M$4:$M$28,AH5)+COUNTIF('27'!$M$4:$M$33,AH5)+COUNTIF('28'!$M$4:$M$28,AH5)+COUNTIF('29'!$M$4:$M$32,AH5)+COUNTIF('30'!$M$4:$M$24,AH5)+COUNTIF('31'!$M$4:$M$45,AH5)</x:v>
      </x:c>
      <x:c r="E9922" s="468" t="str">
        <x:v>Rumus sumber</x:v>
      </x:c>
      <x:c r="F9922" s="468" t="str">
        <x:v>14 September 2026 20.48 WIB</x:v>
      </x:c>
    </x:row>
    <x:row r="9923">
      <x:c r="A9923" s="468" t="str">
        <x:v>Resume Karyawan KPI</x:v>
      </x:c>
      <x:c r="B9923" s="468" t="str">
        <x:v>AM5</x:v>
      </x:c>
      <x:c r="C9923" s="468" t="n">
        <x:v>11</x:v>
      </x:c>
      <x:c r="D9923" s="468" t="n">
        <x:v>14</x:v>
      </x:c>
      <x:c r="E9923" s="468" t="str">
        <x:v>Nilai sumber</x:v>
      </x:c>
      <x:c r="F9923" s="468" t="str">
        <x:v>14 September 2026 20.48 WIB</x:v>
      </x:c>
    </x:row>
    <x:row r="9924">
      <x:c r="A9924" s="468" t="str">
        <x:v>Resume Karyawan KPI</x:v>
      </x:c>
      <x:c r="B9924" s="468" t="str">
        <x:v>AM5</x:v>
      </x:c>
      <x:c r="C9924"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$36:$AG$41,AK5,'13'!$AF$36:$AF$41,1)+COUNTIFS('14'!$AG$37:$AG$42,AK5,'14'!$AF$37:$AF$42,1)+COUNTIFS('15'!$AG$36:$AG$41,AK5,'15'!$AF$36:$AF$41,1)+COUNTIFS('16'!$AG$32:$AG$37,AK5,'16'!$AF$32:$AF$37,1)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D9924"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$39:$AG$44,AK5,'13'!$AF$39:$AF$44,1)+COUNTIFS('14'!$AG$37:$AG$42,AK5,'14'!$AF$37:$AF$42,1)+COUNTIFS('15'!$AG$36:$AG$41,AK5,'15'!$AF$36:$AF$41,1)+COUNTIFS('16'!$AG$32:$AG$37,AK5,'16'!$AF$32:$AF$37,1)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E9924" s="468" t="str">
        <x:v>Rumus sumber</x:v>
      </x:c>
      <x:c r="F9924" s="468" t="str">
        <x:v>14 September 2026 20.48 WIB</x:v>
      </x:c>
    </x:row>
    <x:row r="9925">
      <x:c r="A9925" s="468" t="str">
        <x:v>Resume Karyawan KPI</x:v>
      </x:c>
      <x:c r="B9925" s="468" t="str">
        <x:v>AN5</x:v>
      </x:c>
      <x:c r="C9925" s="468" t="n">
        <x:v>99.72727273</x:v>
      </x:c>
      <x:c r="D9925" s="468" t="n">
        <x:v>99.78571429</x:v>
      </x:c>
      <x:c r="E9925" s="468" t="str">
        <x:v>Nilai sumber</x:v>
      </x:c>
      <x:c r="F9925" s="468" t="str">
        <x:v>14 September 2026 20.48 WIB</x:v>
      </x:c>
    </x:row>
    <x:row r="9926">
      <x:c r="A9926" s="468" t="str">
        <x:v>Resume Karyawan KPI</x:v>
      </x:c>
      <x:c r="B9926" s="468" t="str">
        <x:v>AO5</x:v>
      </x:c>
      <x:c r="C9926"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$36:$L$41,'13'!$AG$36:$AG$41,AK5,'13'!$AF$36:$AF$41,1)+SUMIFS('14'!$L$37:$L$42,'14'!$AG$37:$AG$42,AK5,'14'!$AF$37:$AF$42,1)+SUMIFS('15'!$L$36:$L$41,'15'!$AG$36:$AG$41,AK5,'15'!$AF$36:$AF$41,1)+SUMIFS('16'!$L$32:$L$37,'16'!$AG$32:$AG$37,AK5,'16'!$AF$32:$AF$37,1)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D9926"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$39:$L$44,'13'!$AG$39:$AG$44,AK5,'13'!$AF$39:$AF$44,1)+SUMIFS('14'!$L$37:$L$42,'14'!$AG$37:$AG$42,AK5,'14'!$AF$37:$AF$42,1)+SUMIFS('15'!$L$36:$L$41,'15'!$AG$36:$AG$41,AK5,'15'!$AF$36:$AF$41,1)+SUMIFS('16'!$L$32:$L$37,'16'!$AG$32:$AG$37,AK5,'16'!$AF$32:$AF$37,1)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E9926" s="468" t="str">
        <x:v>Rumus sumber</x:v>
      </x:c>
      <x:c r="F9926" s="468" t="str">
        <x:v>14 September 2026 20.48 WIB</x:v>
      </x:c>
    </x:row>
    <x:row r="9927">
      <x:c r="A9927" s="468" t="str">
        <x:v>Resume Karyawan KPI</x:v>
      </x:c>
      <x:c r="B9927" s="468" t="str">
        <x:v>AP5</x:v>
      </x:c>
      <x:c r="C9927"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$36:$M$41,'13'!$AG$36:$AG$41,AK5,'13'!$AF$36:$AF$41,1)+SUMIFS('14'!$M$37:$M$42,'14'!$AG$37:$AG$42,AK5,'14'!$AF$37:$AF$42,1)+SUMIFS('15'!$M$36:$M$41,'15'!$AG$36:$AG$41,AK5,'15'!$AF$36:$AF$41,1)+SUMIFS('16'!$M$32:$M$37,'16'!$AG$32:$AG$37,AK5,'16'!$AF$32:$AF$37,1)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D9927"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$39:$M$44,'13'!$AG$39:$AG$44,AK5,'13'!$AF$39:$AF$44,1)+SUMIFS('14'!$M$37:$M$42,'14'!$AG$37:$AG$42,AK5,'14'!$AF$37:$AF$42,1)+SUMIFS('15'!$M$36:$M$41,'15'!$AG$36:$AG$41,AK5,'15'!$AF$36:$AF$41,1)+SUMIFS('16'!$M$32:$M$37,'16'!$AG$32:$AG$37,AK5,'16'!$AF$32:$AF$37,1)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E9927" s="468" t="str">
        <x:v>Rumus sumber</x:v>
      </x:c>
      <x:c r="F9927" s="468" t="str">
        <x:v>14 September 2026 20.48 WIB</x:v>
      </x:c>
    </x:row>
    <x:row r="9928">
      <x:c r="A9928" s="468" t="str">
        <x:v>Resume Karyawan KPI</x:v>
      </x:c>
      <x:c r="B9928" s="468" t="str">
        <x:v>AQ5</x:v>
      </x:c>
      <x:c r="C9928"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$36:$N$41,'13'!$AG$36:$AG$41,AK5,'13'!$AF$36:$AF$41,1)+SUMIFS('14'!$N$37:$N$42,'14'!$AG$37:$AG$42,AK5,'14'!$AF$37:$AF$42,1)+SUMIFS('15'!$N$36:$N$41,'15'!$AG$36:$AG$41,AK5,'15'!$AF$36:$AF$41,1)+SUMIFS('16'!$N$32:$N$37,'16'!$AG$32:$AG$37,AK5,'16'!$AF$32:$AF$37,1)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D9928"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$39:$N$44,'13'!$AG$39:$AG$44,AK5,'13'!$AF$39:$AF$44,1)+SUMIFS('14'!$N$37:$N$42,'14'!$AG$37:$AG$42,AK5,'14'!$AF$37:$AF$42,1)+SUMIFS('15'!$N$36:$N$41,'15'!$AG$36:$AG$41,AK5,'15'!$AF$36:$AF$41,1)+SUMIFS('16'!$N$32:$N$37,'16'!$AG$32:$AG$37,AK5,'16'!$AF$32:$AF$37,1)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E9928" s="468" t="str">
        <x:v>Rumus sumber</x:v>
      </x:c>
      <x:c r="F9928" s="468" t="str">
        <x:v>14 September 2026 20.48 WIB</x:v>
      </x:c>
    </x:row>
    <x:row r="9929">
      <x:c r="A9929" s="468" t="str">
        <x:v>Resume Karyawan KPI</x:v>
      </x:c>
      <x:c r="B9929" s="468" t="str">
        <x:v>AR5</x:v>
      </x:c>
      <x:c r="C9929" s="468" t="n">
        <x:v>4.909090909</x:v>
      </x:c>
      <x:c r="D9929" s="468" t="n">
        <x:v>4.928571429</x:v>
      </x:c>
      <x:c r="E9929" s="468" t="str">
        <x:v>Nilai sumber</x:v>
      </x:c>
      <x:c r="F9929" s="468" t="str">
        <x:v>14 September 2026 20.48 WIB</x:v>
      </x:c>
    </x:row>
    <x:row r="9930">
      <x:c r="A9930" s="468" t="str">
        <x:v>Resume Karyawan KPI</x:v>
      </x:c>
      <x:c r="B9930" s="468" t="str">
        <x:v>AR5</x:v>
      </x:c>
      <x:c r="C9930"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$36:$O$41,'13'!$AG$36:$AG$41,AK5,'13'!$AF$36:$AF$41,1)+SUMIFS('14'!$O$37:$O$42,'14'!$AG$37:$AG$42,AK5,'14'!$AF$37:$AF$42,1)+SUMIFS('15'!$O$36:$O$41,'15'!$AG$36:$AG$41,AK5,'15'!$AF$36:$AF$41,1)+SUMIFS('16'!$O$32:$O$37,'16'!$AG$32:$AG$37,AK5,'16'!$AF$32:$AF$37,1)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D9930"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$39:$O$44,'13'!$AG$39:$AG$44,AK5,'13'!$AF$39:$AF$44,1)+SUMIFS('14'!$O$37:$O$42,'14'!$AG$37:$AG$42,AK5,'14'!$AF$37:$AF$42,1)+SUMIFS('15'!$O$36:$O$41,'15'!$AG$36:$AG$41,AK5,'15'!$AF$36:$AF$41,1)+SUMIFS('16'!$O$32:$O$37,'16'!$AG$32:$AG$37,AK5,'16'!$AF$32:$AF$37,1)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E9930" s="468" t="str">
        <x:v>Rumus sumber</x:v>
      </x:c>
      <x:c r="F9930" s="468" t="str">
        <x:v>14 September 2026 20.48 WIB</x:v>
      </x:c>
    </x:row>
    <x:row r="9931">
      <x:c r="A9931" s="468" t="str">
        <x:v>Resume Karyawan KPI</x:v>
      </x:c>
      <x:c r="B9931" s="468" t="str">
        <x:v>AS5</x:v>
      </x:c>
      <x:c r="C9931"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$36:$P$41,'13'!$AG$36:$AG$41,AK5,'13'!$AF$36:$AF$41,1)+SUMIFS('14'!$P$37:$P$42,'14'!$AG$37:$AG$42,AK5,'14'!$AF$37:$AF$42,1)+SUMIFS('15'!$P$36:$P$41,'15'!$AG$36:$AG$41,AK5,'15'!$AF$36:$AF$41,1)+SUMIFS('16'!$P$32:$P$37,'16'!$AG$32:$AG$37,AK5,'16'!$AF$32:$AF$37,1)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D9931"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$39:$P$44,'13'!$AG$39:$AG$44,AK5,'13'!$AF$39:$AF$44,1)+SUMIFS('14'!$P$37:$P$42,'14'!$AG$37:$AG$42,AK5,'14'!$AF$37:$AF$42,1)+SUMIFS('15'!$P$36:$P$41,'15'!$AG$36:$AG$41,AK5,'15'!$AF$36:$AF$41,1)+SUMIFS('16'!$P$32:$P$37,'16'!$AG$32:$AG$37,AK5,'16'!$AF$32:$AF$37,1)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E9931" s="468" t="str">
        <x:v>Rumus sumber</x:v>
      </x:c>
      <x:c r="F9931" s="468" t="str">
        <x:v>14 September 2026 20.48 WIB</x:v>
      </x:c>
    </x:row>
    <x:row r="9932">
      <x:c r="A9932" s="468" t="str">
        <x:v>Resume Karyawan KPI</x:v>
      </x:c>
      <x:c r="B9932" s="468" t="str">
        <x:v>BG5</x:v>
      </x:c>
      <x:c r="C9932" s="468"/>
      <x:c r="D9932" s="468" t="n">
        <x:v>100</x:v>
      </x:c>
      <x:c r="E9932" s="468" t="str">
        <x:v>Nilai sumber</x:v>
      </x:c>
      <x:c r="F9932" s="468" t="str">
        <x:v>14 September 2026 20.48 WIB</x:v>
      </x:c>
    </x:row>
    <x:row r="9933">
      <x:c r="A9933" s="468" t="str">
        <x:v>Resume Karyawan KPI</x:v>
      </x:c>
      <x:c r="B9933" s="468" t="str">
        <x:v>BH5</x:v>
      </x:c>
      <x:c r="C9933" s="468"/>
      <x:c r="D9933" s="468" t="n">
        <x:v>100</x:v>
      </x:c>
      <x:c r="E9933" s="468" t="str">
        <x:v>Nilai sumber</x:v>
      </x:c>
      <x:c r="F9933" s="468" t="str">
        <x:v>14 September 2026 20.48 WIB</x:v>
      </x:c>
    </x:row>
    <x:row r="9934">
      <x:c r="A9934" s="468" t="str">
        <x:v>Resume Karyawan KPI</x:v>
      </x:c>
      <x:c r="B9934" s="468" t="str">
        <x:v>BH5</x:v>
      </x:c>
      <x:c r="C9934" s="468" t="str">
        <x:v>=IF(COUNTIFS('13'!$AG$36:$AG$41,$AK5,'13'!$AF$36:$AF$41,1)=0,"",SUMIFS('13'!$AC$36:$AC$41,'13'!$AG$36:$AG$41,$AK5,'13'!$AF$36:$AF$41,1)/COUNTIFS('13'!$AG$36:$AG$41,$AK5,'13'!$AF$36:$AF$41,1))</x:v>
      </x:c>
      <x:c r="D9934" s="468" t="str">
        <x:v>=IF(COUNTIFS('13'!$AG$39:$AG$44,$AK5,'13'!$AF$39:$AF$44,1)=0,"",SUMIFS('13'!$AC$39:$AC$44,'13'!$AG$39:$AG$44,$AK5,'13'!$AF$39:$AF$44,1)/COUNTIFS('13'!$AG$39:$AG$44,$AK5,'13'!$AF$39:$AF$44,1))</x:v>
      </x:c>
      <x:c r="E9934" s="468" t="str">
        <x:v>Rumus sumber</x:v>
      </x:c>
      <x:c r="F9934" s="468" t="str">
        <x:v>14 September 2026 20.48 WIB</x:v>
      </x:c>
    </x:row>
    <x:row r="9935">
      <x:c r="A9935" s="468" t="str">
        <x:v>Resume Karyawan KPI</x:v>
      </x:c>
      <x:c r="B9935" s="468" t="str">
        <x:v>C6</x:v>
      </x:c>
      <x:c r="C9935" s="468" t="n">
        <x:v>243</x:v>
      </x:c>
      <x:c r="D9935" s="468" t="n">
        <x:v>245</x:v>
      </x:c>
      <x:c r="E9935" s="468" t="str">
        <x:v>Nilai sumber</x:v>
      </x:c>
      <x:c r="F9935" s="468" t="str">
        <x:v>14 September 2026 20.48 WIB</x:v>
      </x:c>
    </x:row>
    <x:row r="9936">
      <x:c r="A9936" s="468" t="str">
        <x:v>Resume Karyawan KPI</x:v>
      </x:c>
      <x:c r="B9936" s="468" t="str">
        <x:v>D6</x:v>
      </x:c>
      <x:c r="C9936" s="468" t="n">
        <x:v>0.6246786632</x:v>
      </x:c>
      <x:c r="D9936" s="468" t="n">
        <x:v>0.5990220049</x:v>
      </x:c>
      <x:c r="E9936" s="468" t="str">
        <x:v>Nilai sumber</x:v>
      </x:c>
      <x:c r="F9936" s="468" t="str">
        <x:v>14 September 2026 20.48 WIB</x:v>
      </x:c>
    </x:row>
    <x:row r="9937">
      <x:c r="A9937" s="468" t="str">
        <x:v>Resume Karyawan KPI</x:v>
      </x:c>
      <x:c r="B9937" s="468" t="str">
        <x:v>E6</x:v>
      </x:c>
      <x:c r="C9937" s="468" t="n">
        <x:v>0.6246786632</x:v>
      </x:c>
      <x:c r="D9937" s="468" t="n">
        <x:v>0.5990220049</x:v>
      </x:c>
      <x:c r="E9937" s="468" t="str">
        <x:v>Nilai sumber</x:v>
      </x:c>
      <x:c r="F9937" s="468" t="str">
        <x:v>14 September 2026 20.48 WIB</x:v>
      </x:c>
    </x:row>
    <x:row r="9938">
      <x:c r="A9938" s="468" t="str">
        <x:v>Resume Karyawan KPI</x:v>
      </x:c>
      <x:c r="B9938" s="468" t="str">
        <x:v>Y6</x:v>
      </x:c>
      <x:c r="C9938" s="468" t="n">
        <x:v>243</x:v>
      </x:c>
      <x:c r="D9938" s="468" t="n">
        <x:v>245</x:v>
      </x:c>
      <x:c r="E9938" s="468" t="str">
        <x:v>Nilai sumber</x:v>
      </x:c>
      <x:c r="F9938" s="468" t="str">
        <x:v>14 September 2026 20.48 WIB</x:v>
      </x:c>
    </x:row>
    <x:row r="9939">
      <x:c r="A9939" s="468" t="str">
        <x:v>Resume Karyawan KPI</x:v>
      </x:c>
      <x:c r="B9939" s="468" t="str">
        <x:v>Y6</x:v>
      </x:c>
      <x:c r="C9939" s="468" t="str">
        <x:v>=COUNTIF('1'!$D$4:$D$55,X6)+COUNTIF('2'!$D$4:$D$55,X6)+COUNTIF('3'!$D$4:$D$33,X6)+COUNTIF('4'!$D$4:$D$31,X6)+COUNTIF('5'!$D$4:$D$26,X6)+COUNTIF('6'!$D$4:$D$28,X6)+COUNTIF('7'!$D$4:$D$21,X6)+COUNTIF('8'!$D$4:$D$67,X6)+COUNTIF('9'!$D$4:$D$63,X6)+COUNTIF('10'!$D$4:$D$21,X6)+COUNTIF('11'!$D$4:$D$25,X6)+COUNTIF('12'!$D$4:$D$26,X6)+COUNTIF('13'!$D$4:$D$27,X6)+COUNTIF('14'!$D$4:$D$28,X6)+COUNTIF('15'!$D$4:$D$27,X6)+COUNTIF('16'!$D$4:$D$23,X6)+COUNTIF('17'!$D$4:$D$28,X6)+COUNTIF('18'!$D$4:$D$28,X6)+COUNTIF('19'!$D$4:$D$21,X6)+COUNTIF('20'!$D$4:$D$26,X6)+COUNTIF('21'!$D$4:$D$21,X6)+COUNTIF('22'!$D$4:$D$27,X6)+COUNTIF('23'!$D$4:$D$37,X6)+COUNTIF('24'!$D$4:$D$30,X6)+COUNTIF('25'!$D$4:$D$24,X6)+COUNTIF('26'!$D$4:$D$28,X6)+COUNTIF('27'!$D$4:$D$33,X6)+COUNTIF('28'!$D$4:$D$28,X6)+COUNTIF('29'!$D$4:$D$32,X6)+COUNTIF('30'!$D$4:$D$24,X6)+COUNTIF('31'!$D$4:$D$45,X6)</x:v>
      </x:c>
      <x:c r="D9939" s="468" t="str">
        <x:v>=COUNTIF('1'!$D$4:$D$55,X6)+COUNTIF('2'!$D$4:$D$55,X6)+COUNTIF('3'!$D$4:$D$33,X6)+COUNTIF('4'!$D$4:$D$31,X6)+COUNTIF('5'!$D$4:$D$26,X6)+COUNTIF('6'!$D$4:$D$28,X6)+COUNTIF('7'!$D$4:$D$21,X6)+COUNTIF('8'!$D$4:$D$67,X6)+COUNTIF('9'!$D$4:$D$63,X6)+COUNTIF('10'!$D$4:$D$21,X6)+COUNTIF('11'!$D$4:$D$25,X6)+COUNTIF('12'!$D$4:$D$26,X6)+COUNTIF('13'!$D$4:$D$30,X6)+COUNTIF('14'!$D$4:$D$28,X6)+COUNTIF('15'!$D$4:$D$27,X6)+COUNTIF('16'!$D$4:$D$23,X6)+COUNTIF('17'!$D$4:$D$28,X6)+COUNTIF('18'!$D$4:$D$28,X6)+COUNTIF('19'!$D$4:$D$21,X6)+COUNTIF('20'!$D$4:$D$26,X6)+COUNTIF('21'!$D$4:$D$21,X6)+COUNTIF('22'!$D$4:$D$27,X6)+COUNTIF('23'!$D$4:$D$37,X6)+COUNTIF('24'!$D$4:$D$30,X6)+COUNTIF('25'!$D$4:$D$24,X6)+COUNTIF('26'!$D$4:$D$28,X6)+COUNTIF('27'!$D$4:$D$33,X6)+COUNTIF('28'!$D$4:$D$28,X6)+COUNTIF('29'!$D$4:$D$32,X6)+COUNTIF('30'!$D$4:$D$24,X6)+COUNTIF('31'!$D$4:$D$45,X6)</x:v>
      </x:c>
      <x:c r="E9939" s="468" t="str">
        <x:v>Rumus sumber</x:v>
      </x:c>
      <x:c r="F9939" s="468" t="str">
        <x:v>14 September 2026 20.48 WIB</x:v>
      </x:c>
    </x:row>
    <x:row r="9940">
      <x:c r="A9940" s="468" t="str">
        <x:v>Resume Karyawan KPI</x:v>
      </x:c>
      <x:c r="B9940" s="468" t="str">
        <x:v>Z6</x:v>
      </x:c>
      <x:c r="C9940" s="468" t="n">
        <x:v>243.00012</x:v>
      </x:c>
      <x:c r="D9940" s="468" t="n">
        <x:v>245.00012</x:v>
      </x:c>
      <x:c r="E9940" s="468" t="str">
        <x:v>Nilai sumber</x:v>
      </x:c>
      <x:c r="F9940" s="468" t="str">
        <x:v>14 September 2026 20.48 WIB</x:v>
      </x:c>
    </x:row>
    <x:row r="9941">
      <x:c r="A9941" s="468" t="str">
        <x:v>Resume Karyawan KPI</x:v>
      </x:c>
      <x:c r="B9941" s="468" t="str">
        <x:v>AC6</x:v>
      </x:c>
      <x:c r="C9941" s="468" t="str">
        <x:v>=COUNTIF('1'!$O$57:$O$60,AA6)+COUNTIF('2'!$O$57:$O$60,AA6)+COUNTIF('3'!$O$35:$O$38,AA6)+COUNTIF('4'!$O$33:$O$36,AA6)+COUNTIF('5'!$O$28:$O$31,AA6)+COUNTIF('6'!$O$30:$O$33,AA6)+COUNTIF('7'!$O$23:$O$26,AA6)+COUNTIF('8'!$O$69:$O$72,AA6)+COUNTIF('9'!$O$65:$O$68,AA6)+COUNTIF('10'!$O$23:$O$26,AA6)+COUNTIF('11'!$O$27:$O$30,AA6)+COUNTIF('12'!$O$28:$O$31,AA6)+COUNTIF('13'!$O$29:$O$32,AA6)+COUNTIF('14'!$O$30:$O$33,AA6)+COUNTIF('15'!$O$29:$O$32,AA6)+COUNTIF('16'!$O$25:$O$28,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D9941" s="468" t="str">
        <x:v>=COUNTIF('1'!$O$57:$O$60,AA6)+COUNTIF('2'!$O$57:$O$60,AA6)+COUNTIF('3'!$O$35:$O$38,AA6)+COUNTIF('4'!$O$33:$O$36,AA6)+COUNTIF('5'!$O$28:$O$31,AA6)+COUNTIF('6'!$O$30:$O$33,AA6)+COUNTIF('7'!$O$23:$O$26,AA6)+COUNTIF('8'!$O$69:$O$72,AA6)+COUNTIF('9'!$O$65:$O$68,AA6)+COUNTIF('10'!$O$23:$O$26,AA6)+COUNTIF('11'!$O$27:$O$30,AA6)+COUNTIF('12'!$O$28:$O$31,AA6)+COUNTIF('13'!$O$32:$O$35,AA6)+COUNTIF('14'!$O$30:$O$33,AA6)+COUNTIF('15'!$O$29:$O$32,AA6)+COUNTIF('16'!$O$25:$O$28,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E9941" s="468" t="str">
        <x:v>Rumus sumber</x:v>
      </x:c>
      <x:c r="F9941" s="468" t="str">
        <x:v>14 September 2026 20.48 WIB</x:v>
      </x:c>
    </x:row>
    <x:row r="9942">
      <x:c r="A9942" s="468" t="str">
        <x:v>Resume Karyawan KPI</x:v>
      </x:c>
      <x:c r="B9942" s="468" t="str">
        <x:v>AF6</x:v>
      </x:c>
      <x:c r="C9942" s="468" t="str">
        <x:v>=COUNTIF('1'!$L$4:$L$55,AE6)+COUNTIF('2'!$L$4:$L$55,AE6)+COUNTIF('3'!$L$4:$L$33,AE6)+COUNTIF('4'!$L$4:$L$31,AE6)+COUNTIF('5'!$L$4:$L$26,AE6)+COUNTIF('6'!$L$4:$L$28,AE6)+COUNTIF('7'!$L$4:$L$21,AE6)+COUNTIF('8'!$L$4:$L$67,AE6)+COUNTIF('9'!$L$4:$L$63,AE6)+COUNTIF('10'!$L$4:$L$21,AE6)+COUNTIF('11'!$L$4:$L$25,AE6)+COUNTIF('12'!$L$4:$L$26,AE6)+COUNTIF('13'!$L$4:$L$27,AE6)+COUNTIF('14'!$L$4:$L$28,AE6)+COUNTIF('15'!$L$4:$L$27,AE6)+COUNTIF('16'!$L$4:$L$23,AE6)+COUNTIF('17'!$L$4:$L$28,AE6)+COUNTIF('18'!$L$4:$L$28,AE6)+COUNTIF('19'!$L$4:$L$21,AE6)+COUNTIF('20'!$L$4:$L$26,AE6)+COUNTIF('21'!$L$4:$L$21,AE6)+COUNTIF('22'!$L$4:$L$27,AE6)+COUNTIF('23'!$L$4:$L$37,AE6)+COUNTIF('24'!$L$4:$L$30,AE6)+COUNTIF('25'!$L$4:$L$24,AE6)+COUNTIF('26'!$L$4:$L$28,AE6)+COUNTIF('27'!$L$4:$L$33,AE6)+COUNTIF('28'!$L$4:$L$28,AE6)+COUNTIF('29'!$L$4:$L$32,AE6)+COUNTIF('30'!$L$4:$L$24,AE6)+COUNTIF('31'!$L$4:$L$45,AE6)</x:v>
      </x:c>
      <x:c r="D9942" s="468" t="str">
        <x:v>=COUNTIF('1'!$L$4:$L$55,AE6)+COUNTIF('2'!$L$4:$L$55,AE6)+COUNTIF('3'!$L$4:$L$33,AE6)+COUNTIF('4'!$L$4:$L$31,AE6)+COUNTIF('5'!$L$4:$L$26,AE6)+COUNTIF('6'!$L$4:$L$28,AE6)+COUNTIF('7'!$L$4:$L$21,AE6)+COUNTIF('8'!$L$4:$L$67,AE6)+COUNTIF('9'!$L$4:$L$63,AE6)+COUNTIF('10'!$L$4:$L$21,AE6)+COUNTIF('11'!$L$4:$L$25,AE6)+COUNTIF('12'!$L$4:$L$26,AE6)+COUNTIF('13'!$L$4:$L$30,AE6)+COUNTIF('14'!$L$4:$L$28,AE6)+COUNTIF('15'!$L$4:$L$27,AE6)+COUNTIF('16'!$L$4:$L$23,AE6)+COUNTIF('17'!$L$4:$L$28,AE6)+COUNTIF('18'!$L$4:$L$28,AE6)+COUNTIF('19'!$L$4:$L$21,AE6)+COUNTIF('20'!$L$4:$L$26,AE6)+COUNTIF('21'!$L$4:$L$21,AE6)+COUNTIF('22'!$L$4:$L$27,AE6)+COUNTIF('23'!$L$4:$L$37,AE6)+COUNTIF('24'!$L$4:$L$30,AE6)+COUNTIF('25'!$L$4:$L$24,AE6)+COUNTIF('26'!$L$4:$L$28,AE6)+COUNTIF('27'!$L$4:$L$33,AE6)+COUNTIF('28'!$L$4:$L$28,AE6)+COUNTIF('29'!$L$4:$L$32,AE6)+COUNTIF('30'!$L$4:$L$24,AE6)+COUNTIF('31'!$L$4:$L$45,AE6)</x:v>
      </x:c>
      <x:c r="E9942" s="468" t="str">
        <x:v>Rumus sumber</x:v>
      </x:c>
      <x:c r="F9942" s="468" t="str">
        <x:v>14 September 2026 20.48 WIB</x:v>
      </x:c>
    </x:row>
    <x:row r="9943">
      <x:c r="A9943" s="468" t="str">
        <x:v>Resume Karyawan KPI</x:v>
      </x:c>
      <x:c r="B9943" s="468" t="str">
        <x:v>AI6</x:v>
      </x:c>
      <x:c r="C9943" s="468" t="str">
        <x:v>=COUNTIF('1'!$M$4:$M$55,AH6)+COUNTIF('2'!$M$4:$M$55,AH6)+COUNTIF('3'!$M$4:$M$33,AH6)+COUNTIF('4'!$M$4:$M$31,AH6)+COUNTIF('5'!$M$4:$M$26,AH6)+COUNTIF('6'!$M$4:$M$28,AH6)+COUNTIF('7'!$M$4:$M$21,AH6)+COUNTIF('8'!$M$4:$M$67,AH6)+COUNTIF('9'!$M$4:$M$63,AH6)+COUNTIF('10'!$M$4:$M$21,AH6)+COUNTIF('11'!$M$4:$M$25,AH6)+COUNTIF('12'!$M$4:$M$26,AH6)+COUNTIF('13'!$M$4:$M$27,AH6)+COUNTIF('14'!$M$4:$M$28,AH6)+COUNTIF('15'!$M$4:$M$27,AH6)+COUNTIF('16'!$M$4:$M$23,AH6)+COUNTIF('17'!$M$4:$M$28,AH6)+COUNTIF('18'!$M$4:$M$28,AH6)+COUNTIF('19'!$M$4:$M$21,AH6)+COUNTIF('20'!$M$4:$M$26,AH6)+COUNTIF('21'!$M$4:$M$21,AH6)+COUNTIF('22'!$M$4:$M$27,AH6)+COUNTIF('23'!$M$4:$M$37,AH6)+COUNTIF('24'!$M$4:$M$30,AH6)+COUNTIF('25'!$M$4:$M$24,AH6)+COUNTIF('26'!$M$4:$M$28,AH6)+COUNTIF('27'!$M$4:$M$33,AH6)+COUNTIF('28'!$M$4:$M$28,AH6)+COUNTIF('29'!$M$4:$M$32,AH6)+COUNTIF('30'!$M$4:$M$24,AH6)+COUNTIF('31'!$M$4:$M$45,AH6)</x:v>
      </x:c>
      <x:c r="D9943" s="468" t="str">
        <x:v>=COUNTIF('1'!$M$4:$M$55,AH6)+COUNTIF('2'!$M$4:$M$55,AH6)+COUNTIF('3'!$M$4:$M$33,AH6)+COUNTIF('4'!$M$4:$M$31,AH6)+COUNTIF('5'!$M$4:$M$26,AH6)+COUNTIF('6'!$M$4:$M$28,AH6)+COUNTIF('7'!$M$4:$M$21,AH6)+COUNTIF('8'!$M$4:$M$67,AH6)+COUNTIF('9'!$M$4:$M$63,AH6)+COUNTIF('10'!$M$4:$M$21,AH6)+COUNTIF('11'!$M$4:$M$25,AH6)+COUNTIF('12'!$M$4:$M$26,AH6)+COUNTIF('13'!$M$4:$M$30,AH6)+COUNTIF('14'!$M$4:$M$28,AH6)+COUNTIF('15'!$M$4:$M$27,AH6)+COUNTIF('16'!$M$4:$M$23,AH6)+COUNTIF('17'!$M$4:$M$28,AH6)+COUNTIF('18'!$M$4:$M$28,AH6)+COUNTIF('19'!$M$4:$M$21,AH6)+COUNTIF('20'!$M$4:$M$26,AH6)+COUNTIF('21'!$M$4:$M$21,AH6)+COUNTIF('22'!$M$4:$M$27,AH6)+COUNTIF('23'!$M$4:$M$37,AH6)+COUNTIF('24'!$M$4:$M$30,AH6)+COUNTIF('25'!$M$4:$M$24,AH6)+COUNTIF('26'!$M$4:$M$28,AH6)+COUNTIF('27'!$M$4:$M$33,AH6)+COUNTIF('28'!$M$4:$M$28,AH6)+COUNTIF('29'!$M$4:$M$32,AH6)+COUNTIF('30'!$M$4:$M$24,AH6)+COUNTIF('31'!$M$4:$M$45,AH6)</x:v>
      </x:c>
      <x:c r="E9943" s="468" t="str">
        <x:v>Rumus sumber</x:v>
      </x:c>
      <x:c r="F9943" s="468" t="str">
        <x:v>14 September 2026 20.48 WIB</x:v>
      </x:c>
    </x:row>
    <x:row r="9944">
      <x:c r="A9944" s="468" t="str">
        <x:v>Resume Karyawan KPI</x:v>
      </x:c>
      <x:c r="B9944" s="468" t="str">
        <x:v>AM6</x:v>
      </x:c>
      <x:c r="C9944"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$36:$AG$41,AK6,'13'!$AF$36:$AF$41,1)+COUNTIFS('14'!$AG$37:$AG$42,AK6,'14'!$AF$37:$AF$42,1)+COUNTIFS('15'!$AG$36:$AG$41,AK6,'15'!$AF$36:$AF$41,1)+COUNTIFS('16'!$AG$32:$AG$37,AK6,'16'!$AF$32:$AF$37,1)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D9944"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$39:$AG$44,AK6,'13'!$AF$39:$AF$44,1)+COUNTIFS('14'!$AG$37:$AG$42,AK6,'14'!$AF$37:$AF$42,1)+COUNTIFS('15'!$AG$36:$AG$41,AK6,'15'!$AF$36:$AF$41,1)+COUNTIFS('16'!$AG$32:$AG$37,AK6,'16'!$AF$32:$AF$37,1)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E9944" s="468" t="str">
        <x:v>Rumus sumber</x:v>
      </x:c>
      <x:c r="F9944" s="468" t="str">
        <x:v>14 September 2026 20.48 WIB</x:v>
      </x:c>
    </x:row>
    <x:row r="9945">
      <x:c r="A9945" s="468" t="str">
        <x:v>Resume Karyawan KPI</x:v>
      </x:c>
      <x:c r="B9945" s="468" t="str">
        <x:v>AO6</x:v>
      </x:c>
      <x:c r="C9945"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$36:$L$41,'13'!$AG$36:$AG$41,AK6,'13'!$AF$36:$AF$41,1)+SUMIFS('14'!$L$37:$L$42,'14'!$AG$37:$AG$42,AK6,'14'!$AF$37:$AF$42,1)+SUMIFS('15'!$L$36:$L$41,'15'!$AG$36:$AG$41,AK6,'15'!$AF$36:$AF$41,1)+SUMIFS('16'!$L$32:$L$37,'16'!$AG$32:$AG$37,AK6,'16'!$AF$32:$AF$37,1)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D9945"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$39:$L$44,'13'!$AG$39:$AG$44,AK6,'13'!$AF$39:$AF$44,1)+SUMIFS('14'!$L$37:$L$42,'14'!$AG$37:$AG$42,AK6,'14'!$AF$37:$AF$42,1)+SUMIFS('15'!$L$36:$L$41,'15'!$AG$36:$AG$41,AK6,'15'!$AF$36:$AF$41,1)+SUMIFS('16'!$L$32:$L$37,'16'!$AG$32:$AG$37,AK6,'16'!$AF$32:$AF$37,1)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E9945" s="468" t="str">
        <x:v>Rumus sumber</x:v>
      </x:c>
      <x:c r="F9945" s="468" t="str">
        <x:v>14 September 2026 20.48 WIB</x:v>
      </x:c>
    </x:row>
    <x:row r="9946">
      <x:c r="A9946" s="468" t="str">
        <x:v>Resume Karyawan KPI</x:v>
      </x:c>
      <x:c r="B9946" s="468" t="str">
        <x:v>AP6</x:v>
      </x:c>
      <x:c r="C9946"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$36:$M$41,'13'!$AG$36:$AG$41,AK6,'13'!$AF$36:$AF$41,1)+SUMIFS('14'!$M$37:$M$42,'14'!$AG$37:$AG$42,AK6,'14'!$AF$37:$AF$42,1)+SUMIFS('15'!$M$36:$M$41,'15'!$AG$36:$AG$41,AK6,'15'!$AF$36:$AF$41,1)+SUMIFS('16'!$M$32:$M$37,'16'!$AG$32:$AG$37,AK6,'16'!$AF$32:$AF$37,1)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D9946"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$39:$M$44,'13'!$AG$39:$AG$44,AK6,'13'!$AF$39:$AF$44,1)+SUMIFS('14'!$M$37:$M$42,'14'!$AG$37:$AG$42,AK6,'14'!$AF$37:$AF$42,1)+SUMIFS('15'!$M$36:$M$41,'15'!$AG$36:$AG$41,AK6,'15'!$AF$36:$AF$41,1)+SUMIFS('16'!$M$32:$M$37,'16'!$AG$32:$AG$37,AK6,'16'!$AF$32:$AF$37,1)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E9946" s="468" t="str">
        <x:v>Rumus sumber</x:v>
      </x:c>
      <x:c r="F9946" s="468" t="str">
        <x:v>14 September 2026 20.48 WIB</x:v>
      </x:c>
    </x:row>
    <x:row r="9947">
      <x:c r="A9947" s="468" t="str">
        <x:v>Resume Karyawan KPI</x:v>
      </x:c>
      <x:c r="B9947" s="468" t="str">
        <x:v>AQ6</x:v>
      </x:c>
      <x:c r="C9947"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$36:$N$41,'13'!$AG$36:$AG$41,AK6,'13'!$AF$36:$AF$41,1)+SUMIFS('14'!$N$37:$N$42,'14'!$AG$37:$AG$42,AK6,'14'!$AF$37:$AF$42,1)+SUMIFS('15'!$N$36:$N$41,'15'!$AG$36:$AG$41,AK6,'15'!$AF$36:$AF$41,1)+SUMIFS('16'!$N$32:$N$37,'16'!$AG$32:$AG$37,AK6,'16'!$AF$32:$AF$37,1)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D9947"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$39:$N$44,'13'!$AG$39:$AG$44,AK6,'13'!$AF$39:$AF$44,1)+SUMIFS('14'!$N$37:$N$42,'14'!$AG$37:$AG$42,AK6,'14'!$AF$37:$AF$42,1)+SUMIFS('15'!$N$36:$N$41,'15'!$AG$36:$AG$41,AK6,'15'!$AF$36:$AF$41,1)+SUMIFS('16'!$N$32:$N$37,'16'!$AG$32:$AG$37,AK6,'16'!$AF$32:$AF$37,1)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E9947" s="468" t="str">
        <x:v>Rumus sumber</x:v>
      </x:c>
      <x:c r="F9947" s="468" t="str">
        <x:v>14 September 2026 20.48 WIB</x:v>
      </x:c>
    </x:row>
    <x:row r="9948">
      <x:c r="A9948" s="468" t="str">
        <x:v>Resume Karyawan KPI</x:v>
      </x:c>
      <x:c r="B9948" s="468" t="str">
        <x:v>AR6</x:v>
      </x:c>
      <x:c r="C9948"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$36:$O$41,'13'!$AG$36:$AG$41,AK6,'13'!$AF$36:$AF$41,1)+SUMIFS('14'!$O$37:$O$42,'14'!$AG$37:$AG$42,AK6,'14'!$AF$37:$AF$42,1)+SUMIFS('15'!$O$36:$O$41,'15'!$AG$36:$AG$41,AK6,'15'!$AF$36:$AF$41,1)+SUMIFS('16'!$O$32:$O$37,'16'!$AG$32:$AG$37,AK6,'16'!$AF$32:$AF$37,1)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D9948"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$39:$O$44,'13'!$AG$39:$AG$44,AK6,'13'!$AF$39:$AF$44,1)+SUMIFS('14'!$O$37:$O$42,'14'!$AG$37:$AG$42,AK6,'14'!$AF$37:$AF$42,1)+SUMIFS('15'!$O$36:$O$41,'15'!$AG$36:$AG$41,AK6,'15'!$AF$36:$AF$41,1)+SUMIFS('16'!$O$32:$O$37,'16'!$AG$32:$AG$37,AK6,'16'!$AF$32:$AF$37,1)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E9948" s="468" t="str">
        <x:v>Rumus sumber</x:v>
      </x:c>
      <x:c r="F9948" s="468" t="str">
        <x:v>14 September 2026 20.48 WIB</x:v>
      </x:c>
    </x:row>
    <x:row r="9949">
      <x:c r="A9949" s="468" t="str">
        <x:v>Resume Karyawan KPI</x:v>
      </x:c>
      <x:c r="B9949" s="468" t="str">
        <x:v>AS6</x:v>
      </x:c>
      <x:c r="C9949"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$36:$P$41,'13'!$AG$36:$AG$41,AK6,'13'!$AF$36:$AF$41,1)+SUMIFS('14'!$P$37:$P$42,'14'!$AG$37:$AG$42,AK6,'14'!$AF$37:$AF$42,1)+SUMIFS('15'!$P$36:$P$41,'15'!$AG$36:$AG$41,AK6,'15'!$AF$36:$AF$41,1)+SUMIFS('16'!$P$32:$P$37,'16'!$AG$32:$AG$37,AK6,'16'!$AF$32:$AF$37,1)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D9949"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$39:$P$44,'13'!$AG$39:$AG$44,AK6,'13'!$AF$39:$AF$44,1)+SUMIFS('14'!$P$37:$P$42,'14'!$AG$37:$AG$42,AK6,'14'!$AF$37:$AF$42,1)+SUMIFS('15'!$P$36:$P$41,'15'!$AG$36:$AG$41,AK6,'15'!$AF$36:$AF$41,1)+SUMIFS('16'!$P$32:$P$37,'16'!$AG$32:$AG$37,AK6,'16'!$AF$32:$AF$37,1)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E9949" s="468" t="str">
        <x:v>Rumus sumber</x:v>
      </x:c>
      <x:c r="F9949" s="468" t="str">
        <x:v>14 September 2026 20.48 WIB</x:v>
      </x:c>
    </x:row>
    <x:row r="9950">
      <x:c r="A9950" s="468" t="str">
        <x:v>Resume Karyawan KPI</x:v>
      </x:c>
      <x:c r="B9950" s="468" t="str">
        <x:v>BH6</x:v>
      </x:c>
      <x:c r="C9950" s="468" t="str">
        <x:v>=IF(COUNTIFS('13'!$AG$36:$AG$41,$AK6,'13'!$AF$36:$AF$41,1)=0,"",SUMIFS('13'!$AC$36:$AC$41,'13'!$AG$36:$AG$41,$AK6,'13'!$AF$36:$AF$41,1)/COUNTIFS('13'!$AG$36:$AG$41,$AK6,'13'!$AF$36:$AF$41,1))</x:v>
      </x:c>
      <x:c r="D9950" s="468" t="str">
        <x:v>=IF(COUNTIFS('13'!$AG$39:$AG$44,$AK6,'13'!$AF$39:$AF$44,1)=0,"",SUMIFS('13'!$AC$39:$AC$44,'13'!$AG$39:$AG$44,$AK6,'13'!$AF$39:$AF$44,1)/COUNTIFS('13'!$AG$39:$AG$44,$AK6,'13'!$AF$39:$AF$44,1))</x:v>
      </x:c>
      <x:c r="E9950" s="468" t="str">
        <x:v>Rumus sumber</x:v>
      </x:c>
      <x:c r="F9950" s="468" t="str">
        <x:v>14 September 2026 20.48 WIB</x:v>
      </x:c>
    </x:row>
    <x:row r="9951">
      <x:c r="A9951" s="468" t="str">
        <x:v>Resume Karyawan KPI</x:v>
      </x:c>
      <x:c r="B9951" s="468" t="str">
        <x:v>C7</x:v>
      </x:c>
      <x:c r="C9951" s="468" t="n">
        <x:v>79</x:v>
      </x:c>
      <x:c r="D9951" s="468" t="n">
        <x:v>89</x:v>
      </x:c>
      <x:c r="E9951" s="468" t="str">
        <x:v>Nilai sumber</x:v>
      </x:c>
      <x:c r="F9951" s="468" t="str">
        <x:v>14 September 2026 20.48 WIB</x:v>
      </x:c>
    </x:row>
    <x:row r="9952">
      <x:c r="A9952" s="468" t="str">
        <x:v>Resume Karyawan KPI</x:v>
      </x:c>
      <x:c r="B9952" s="468" t="str">
        <x:v>D7</x:v>
      </x:c>
      <x:c r="C9952" s="468" t="n">
        <x:v>0.2030848329</x:v>
      </x:c>
      <x:c r="D9952" s="468" t="n">
        <x:v>0.217603912</x:v>
      </x:c>
      <x:c r="E9952" s="468" t="str">
        <x:v>Nilai sumber</x:v>
      </x:c>
      <x:c r="F9952" s="468" t="str">
        <x:v>14 September 2026 20.48 WIB</x:v>
      </x:c>
    </x:row>
    <x:row r="9953">
      <x:c r="A9953" s="468" t="str">
        <x:v>Resume Karyawan KPI</x:v>
      </x:c>
      <x:c r="B9953" s="468" t="str">
        <x:v>E7</x:v>
      </x:c>
      <x:c r="C9953" s="468" t="n">
        <x:v>0.8277634961</x:v>
      </x:c>
      <x:c r="D9953" s="468" t="n">
        <x:v>0.8166259169</x:v>
      </x:c>
      <x:c r="E9953" s="468" t="str">
        <x:v>Nilai sumber</x:v>
      </x:c>
      <x:c r="F9953" s="468" t="str">
        <x:v>14 September 2026 20.48 WIB</x:v>
      </x:c>
    </x:row>
    <x:row r="9954">
      <x:c r="A9954" s="468" t="str">
        <x:v>Resume Karyawan KPI</x:v>
      </x:c>
      <x:c r="B9954" s="468" t="str">
        <x:v>Y7</x:v>
      </x:c>
      <x:c r="C9954" s="468" t="n">
        <x:v>9</x:v>
      </x:c>
      <x:c r="D9954" s="468" t="n">
        <x:v>10</x:v>
      </x:c>
      <x:c r="E9954" s="468" t="str">
        <x:v>Nilai sumber</x:v>
      </x:c>
      <x:c r="F9954" s="468" t="str">
        <x:v>14 September 2026 20.48 WIB</x:v>
      </x:c>
    </x:row>
    <x:row r="9955">
      <x:c r="A9955" s="468" t="str">
        <x:v>Resume Karyawan KPI</x:v>
      </x:c>
      <x:c r="B9955" s="468" t="str">
        <x:v>Y7</x:v>
      </x:c>
      <x:c r="C9955" s="468" t="str">
        <x:v>=COUNTIF('1'!$D$4:$D$55,X7)+COUNTIF('2'!$D$4:$D$55,X7)+COUNTIF('3'!$D$4:$D$33,X7)+COUNTIF('4'!$D$4:$D$31,X7)+COUNTIF('5'!$D$4:$D$26,X7)+COUNTIF('6'!$D$4:$D$28,X7)+COUNTIF('7'!$D$4:$D$21,X7)+COUNTIF('8'!$D$4:$D$67,X7)+COUNTIF('9'!$D$4:$D$63,X7)+COUNTIF('10'!$D$4:$D$21,X7)+COUNTIF('11'!$D$4:$D$25,X7)+COUNTIF('12'!$D$4:$D$26,X7)+COUNTIF('13'!$D$4:$D$27,X7)+COUNTIF('14'!$D$4:$D$28,X7)+COUNTIF('15'!$D$4:$D$27,X7)+COUNTIF('16'!$D$4:$D$23,X7)+COUNTIF('17'!$D$4:$D$28,X7)+COUNTIF('18'!$D$4:$D$28,X7)+COUNTIF('19'!$D$4:$D$21,X7)+COUNTIF('20'!$D$4:$D$26,X7)+COUNTIF('21'!$D$4:$D$21,X7)+COUNTIF('22'!$D$4:$D$27,X7)+COUNTIF('23'!$D$4:$D$37,X7)+COUNTIF('24'!$D$4:$D$30,X7)+COUNTIF('25'!$D$4:$D$24,X7)+COUNTIF('26'!$D$4:$D$28,X7)+COUNTIF('27'!$D$4:$D$33,X7)+COUNTIF('28'!$D$4:$D$28,X7)+COUNTIF('29'!$D$4:$D$32,X7)+COUNTIF('30'!$D$4:$D$24,X7)+COUNTIF('31'!$D$4:$D$45,X7)</x:v>
      </x:c>
      <x:c r="D9955" s="468" t="str">
        <x:v>=COUNTIF('1'!$D$4:$D$55,X7)+COUNTIF('2'!$D$4:$D$55,X7)+COUNTIF('3'!$D$4:$D$33,X7)+COUNTIF('4'!$D$4:$D$31,X7)+COUNTIF('5'!$D$4:$D$26,X7)+COUNTIF('6'!$D$4:$D$28,X7)+COUNTIF('7'!$D$4:$D$21,X7)+COUNTIF('8'!$D$4:$D$67,X7)+COUNTIF('9'!$D$4:$D$63,X7)+COUNTIF('10'!$D$4:$D$21,X7)+COUNTIF('11'!$D$4:$D$25,X7)+COUNTIF('12'!$D$4:$D$26,X7)+COUNTIF('13'!$D$4:$D$30,X7)+COUNTIF('14'!$D$4:$D$28,X7)+COUNTIF('15'!$D$4:$D$27,X7)+COUNTIF('16'!$D$4:$D$23,X7)+COUNTIF('17'!$D$4:$D$28,X7)+COUNTIF('18'!$D$4:$D$28,X7)+COUNTIF('19'!$D$4:$D$21,X7)+COUNTIF('20'!$D$4:$D$26,X7)+COUNTIF('21'!$D$4:$D$21,X7)+COUNTIF('22'!$D$4:$D$27,X7)+COUNTIF('23'!$D$4:$D$37,X7)+COUNTIF('24'!$D$4:$D$30,X7)+COUNTIF('25'!$D$4:$D$24,X7)+COUNTIF('26'!$D$4:$D$28,X7)+COUNTIF('27'!$D$4:$D$33,X7)+COUNTIF('28'!$D$4:$D$28,X7)+COUNTIF('29'!$D$4:$D$32,X7)+COUNTIF('30'!$D$4:$D$24,X7)+COUNTIF('31'!$D$4:$D$45,X7)</x:v>
      </x:c>
      <x:c r="E9955" s="468" t="str">
        <x:v>Rumus sumber</x:v>
      </x:c>
      <x:c r="F9955" s="468" t="str">
        <x:v>14 September 2026 20.48 WIB</x:v>
      </x:c>
    </x:row>
    <x:row r="9956">
      <x:c r="A9956" s="468" t="str">
        <x:v>Resume Karyawan KPI</x:v>
      </x:c>
      <x:c r="B9956" s="468" t="str">
        <x:v>Z7</x:v>
      </x:c>
      <x:c r="C9956" s="468" t="n">
        <x:v>9.00011</x:v>
      </x:c>
      <x:c r="D9956" s="468" t="n">
        <x:v>10.00011</x:v>
      </x:c>
      <x:c r="E9956" s="468" t="str">
        <x:v>Nilai sumber</x:v>
      </x:c>
      <x:c r="F9956" s="468" t="str">
        <x:v>14 September 2026 20.48 WIB</x:v>
      </x:c>
    </x:row>
    <x:row r="9957">
      <x:c r="A9957" s="468" t="str">
        <x:v>Resume Karyawan KPI</x:v>
      </x:c>
      <x:c r="B9957" s="468" t="str">
        <x:v>AC7</x:v>
      </x:c>
      <x:c r="C9957" s="468" t="n">
        <x:v>18</x:v>
      </x:c>
      <x:c r="D9957" s="468" t="n">
        <x:v>19</x:v>
      </x:c>
      <x:c r="E9957" s="468" t="str">
        <x:v>Nilai sumber</x:v>
      </x:c>
      <x:c r="F9957" s="468" t="str">
        <x:v>14 September 2026 20.48 WIB</x:v>
      </x:c>
    </x:row>
    <x:row r="9958">
      <x:c r="A9958" s="468" t="str">
        <x:v>Resume Karyawan KPI</x:v>
      </x:c>
      <x:c r="B9958" s="468" t="str">
        <x:v>AC7</x:v>
      </x:c>
      <x:c r="C9958" s="468" t="str">
        <x:v>=COUNTIF('1'!$O$57:$O$60,AA7)+COUNTIF('2'!$O$57:$O$60,AA7)+COUNTIF('3'!$O$35:$O$38,AA7)+COUNTIF('4'!$O$33:$O$36,AA7)+COUNTIF('5'!$O$28:$O$31,AA7)+COUNTIF('6'!$O$30:$O$33,AA7)+COUNTIF('7'!$O$23:$O$26,AA7)+COUNTIF('8'!$O$69:$O$72,AA7)+COUNTIF('9'!$O$65:$O$68,AA7)+COUNTIF('10'!$O$23:$O$26,AA7)+COUNTIF('11'!$O$27:$O$30,AA7)+COUNTIF('12'!$O$28:$O$31,AA7)+COUNTIF('13'!$O$29:$O$32,AA7)+COUNTIF('14'!$O$30:$O$33,AA7)+COUNTIF('15'!$O$29:$O$32,AA7)+COUNTIF('16'!$O$25:$O$28,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D9958" s="468" t="str">
        <x:v>=COUNTIF('1'!$O$57:$O$60,AA7)+COUNTIF('2'!$O$57:$O$60,AA7)+COUNTIF('3'!$O$35:$O$38,AA7)+COUNTIF('4'!$O$33:$O$36,AA7)+COUNTIF('5'!$O$28:$O$31,AA7)+COUNTIF('6'!$O$30:$O$33,AA7)+COUNTIF('7'!$O$23:$O$26,AA7)+COUNTIF('8'!$O$69:$O$72,AA7)+COUNTIF('9'!$O$65:$O$68,AA7)+COUNTIF('10'!$O$23:$O$26,AA7)+COUNTIF('11'!$O$27:$O$30,AA7)+COUNTIF('12'!$O$28:$O$31,AA7)+COUNTIF('13'!$O$32:$O$35,AA7)+COUNTIF('14'!$O$30:$O$33,AA7)+COUNTIF('15'!$O$29:$O$32,AA7)+COUNTIF('16'!$O$25:$O$28,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E9958" s="468" t="str">
        <x:v>Rumus sumber</x:v>
      </x:c>
      <x:c r="F9958" s="468" t="str">
        <x:v>14 September 2026 20.48 WIB</x:v>
      </x:c>
    </x:row>
    <x:row r="9959">
      <x:c r="A9959" s="468" t="str">
        <x:v>Resume Karyawan KPI</x:v>
      </x:c>
      <x:c r="B9959" s="468" t="str">
        <x:v>AD7</x:v>
      </x:c>
      <x:c r="C9959" s="468" t="n">
        <x:v>18.00009</x:v>
      </x:c>
      <x:c r="D9959" s="468" t="n">
        <x:v>19.00009</x:v>
      </x:c>
      <x:c r="E9959" s="468" t="str">
        <x:v>Nilai sumber</x:v>
      </x:c>
      <x:c r="F9959" s="468" t="str">
        <x:v>14 September 2026 20.48 WIB</x:v>
      </x:c>
    </x:row>
    <x:row r="9960">
      <x:c r="A9960" s="468" t="str">
        <x:v>Resume Karyawan KPI</x:v>
      </x:c>
      <x:c r="B9960" s="468" t="str">
        <x:v>AF7</x:v>
      </x:c>
      <x:c r="C9960" s="468" t="n">
        <x:v>223</x:v>
      </x:c>
      <x:c r="D9960" s="468" t="n">
        <x:v>233</x:v>
      </x:c>
      <x:c r="E9960" s="468" t="str">
        <x:v>Nilai sumber</x:v>
      </x:c>
      <x:c r="F9960" s="468" t="str">
        <x:v>14 September 2026 20.48 WIB</x:v>
      </x:c>
    </x:row>
    <x:row r="9961">
      <x:c r="A9961" s="468" t="str">
        <x:v>Resume Karyawan KPI</x:v>
      </x:c>
      <x:c r="B9961" s="468" t="str">
        <x:v>AF7</x:v>
      </x:c>
      <x:c r="C9961" s="468" t="str">
        <x:v>=COUNTIF('1'!$L$4:$L$55,AE7)+COUNTIF('2'!$L$4:$L$55,AE7)+COUNTIF('3'!$L$4:$L$33,AE7)+COUNTIF('4'!$L$4:$L$31,AE7)+COUNTIF('5'!$L$4:$L$26,AE7)+COUNTIF('6'!$L$4:$L$28,AE7)+COUNTIF('7'!$L$4:$L$21,AE7)+COUNTIF('8'!$L$4:$L$67,AE7)+COUNTIF('9'!$L$4:$L$63,AE7)+COUNTIF('10'!$L$4:$L$21,AE7)+COUNTIF('11'!$L$4:$L$25,AE7)+COUNTIF('12'!$L$4:$L$26,AE7)+COUNTIF('13'!$L$4:$L$27,AE7)+COUNTIF('14'!$L$4:$L$28,AE7)+COUNTIF('15'!$L$4:$L$27,AE7)+COUNTIF('16'!$L$4:$L$23,AE7)+COUNTIF('17'!$L$4:$L$28,AE7)+COUNTIF('18'!$L$4:$L$28,AE7)+COUNTIF('19'!$L$4:$L$21,AE7)+COUNTIF('20'!$L$4:$L$26,AE7)+COUNTIF('21'!$L$4:$L$21,AE7)+COUNTIF('22'!$L$4:$L$27,AE7)+COUNTIF('23'!$L$4:$L$37,AE7)+COUNTIF('24'!$L$4:$L$30,AE7)+COUNTIF('25'!$L$4:$L$24,AE7)+COUNTIF('26'!$L$4:$L$28,AE7)+COUNTIF('27'!$L$4:$L$33,AE7)+COUNTIF('28'!$L$4:$L$28,AE7)+COUNTIF('29'!$L$4:$L$32,AE7)+COUNTIF('30'!$L$4:$L$24,AE7)+COUNTIF('31'!$L$4:$L$45,AE7)</x:v>
      </x:c>
      <x:c r="D9961" s="468" t="str">
        <x:v>=COUNTIF('1'!$L$4:$L$55,AE7)+COUNTIF('2'!$L$4:$L$55,AE7)+COUNTIF('3'!$L$4:$L$33,AE7)+COUNTIF('4'!$L$4:$L$31,AE7)+COUNTIF('5'!$L$4:$L$26,AE7)+COUNTIF('6'!$L$4:$L$28,AE7)+COUNTIF('7'!$L$4:$L$21,AE7)+COUNTIF('8'!$L$4:$L$67,AE7)+COUNTIF('9'!$L$4:$L$63,AE7)+COUNTIF('10'!$L$4:$L$21,AE7)+COUNTIF('11'!$L$4:$L$25,AE7)+COUNTIF('12'!$L$4:$L$26,AE7)+COUNTIF('13'!$L$4:$L$30,AE7)+COUNTIF('14'!$L$4:$L$28,AE7)+COUNTIF('15'!$L$4:$L$27,AE7)+COUNTIF('16'!$L$4:$L$23,AE7)+COUNTIF('17'!$L$4:$L$28,AE7)+COUNTIF('18'!$L$4:$L$28,AE7)+COUNTIF('19'!$L$4:$L$21,AE7)+COUNTIF('20'!$L$4:$L$26,AE7)+COUNTIF('21'!$L$4:$L$21,AE7)+COUNTIF('22'!$L$4:$L$27,AE7)+COUNTIF('23'!$L$4:$L$37,AE7)+COUNTIF('24'!$L$4:$L$30,AE7)+COUNTIF('25'!$L$4:$L$24,AE7)+COUNTIF('26'!$L$4:$L$28,AE7)+COUNTIF('27'!$L$4:$L$33,AE7)+COUNTIF('28'!$L$4:$L$28,AE7)+COUNTIF('29'!$L$4:$L$32,AE7)+COUNTIF('30'!$L$4:$L$24,AE7)+COUNTIF('31'!$L$4:$L$45,AE7)</x:v>
      </x:c>
      <x:c r="E9961" s="468" t="str">
        <x:v>Rumus sumber</x:v>
      </x:c>
      <x:c r="F9961" s="468" t="str">
        <x:v>14 September 2026 20.48 WIB</x:v>
      </x:c>
    </x:row>
    <x:row r="9962">
      <x:c r="A9962" s="468" t="str">
        <x:v>Resume Karyawan KPI</x:v>
      </x:c>
      <x:c r="B9962" s="468" t="str">
        <x:v>AG7</x:v>
      </x:c>
      <x:c r="C9962" s="468" t="n">
        <x:v>223.00003</x:v>
      </x:c>
      <x:c r="D9962" s="468" t="n">
        <x:v>233.00003</x:v>
      </x:c>
      <x:c r="E9962" s="468" t="str">
        <x:v>Nilai sumber</x:v>
      </x:c>
      <x:c r="F9962" s="468" t="str">
        <x:v>14 September 2026 20.48 WIB</x:v>
      </x:c>
    </x:row>
    <x:row r="9963">
      <x:c r="A9963" s="468" t="str">
        <x:v>Resume Karyawan KPI</x:v>
      </x:c>
      <x:c r="B9963" s="468" t="str">
        <x:v>AI7</x:v>
      </x:c>
      <x:c r="C9963" s="468" t="n">
        <x:v>64</x:v>
      </x:c>
      <x:c r="D9963" s="468" t="n">
        <x:v>73</x:v>
      </x:c>
      <x:c r="E9963" s="468" t="str">
        <x:v>Nilai sumber</x:v>
      </x:c>
      <x:c r="F9963" s="468" t="str">
        <x:v>14 September 2026 20.48 WIB</x:v>
      </x:c>
    </x:row>
    <x:row r="9964">
      <x:c r="A9964" s="468" t="str">
        <x:v>Resume Karyawan KPI</x:v>
      </x:c>
      <x:c r="B9964" s="468" t="str">
        <x:v>AI7</x:v>
      </x:c>
      <x:c r="C9964" s="468" t="str">
        <x:v>=COUNTIF('1'!$M$4:$M$55,AH7)+COUNTIF('2'!$M$4:$M$55,AH7)+COUNTIF('3'!$M$4:$M$33,AH7)+COUNTIF('4'!$M$4:$M$31,AH7)+COUNTIF('5'!$M$4:$M$26,AH7)+COUNTIF('6'!$M$4:$M$28,AH7)+COUNTIF('7'!$M$4:$M$21,AH7)+COUNTIF('8'!$M$4:$M$67,AH7)+COUNTIF('9'!$M$4:$M$63,AH7)+COUNTIF('10'!$M$4:$M$21,AH7)+COUNTIF('11'!$M$4:$M$25,AH7)+COUNTIF('12'!$M$4:$M$26,AH7)+COUNTIF('13'!$M$4:$M$27,AH7)+COUNTIF('14'!$M$4:$M$28,AH7)+COUNTIF('15'!$M$4:$M$27,AH7)+COUNTIF('16'!$M$4:$M$23,AH7)+COUNTIF('17'!$M$4:$M$28,AH7)+COUNTIF('18'!$M$4:$M$28,AH7)+COUNTIF('19'!$M$4:$M$21,AH7)+COUNTIF('20'!$M$4:$M$26,AH7)+COUNTIF('21'!$M$4:$M$21,AH7)+COUNTIF('22'!$M$4:$M$27,AH7)+COUNTIF('23'!$M$4:$M$37,AH7)+COUNTIF('24'!$M$4:$M$30,AH7)+COUNTIF('25'!$M$4:$M$24,AH7)+COUNTIF('26'!$M$4:$M$28,AH7)+COUNTIF('27'!$M$4:$M$33,AH7)+COUNTIF('28'!$M$4:$M$28,AH7)+COUNTIF('29'!$M$4:$M$32,AH7)+COUNTIF('30'!$M$4:$M$24,AH7)+COUNTIF('31'!$M$4:$M$45,AH7)</x:v>
      </x:c>
      <x:c r="D9964" s="468" t="str">
        <x:v>=COUNTIF('1'!$M$4:$M$55,AH7)+COUNTIF('2'!$M$4:$M$55,AH7)+COUNTIF('3'!$M$4:$M$33,AH7)+COUNTIF('4'!$M$4:$M$31,AH7)+COUNTIF('5'!$M$4:$M$26,AH7)+COUNTIF('6'!$M$4:$M$28,AH7)+COUNTIF('7'!$M$4:$M$21,AH7)+COUNTIF('8'!$M$4:$M$67,AH7)+COUNTIF('9'!$M$4:$M$63,AH7)+COUNTIF('10'!$M$4:$M$21,AH7)+COUNTIF('11'!$M$4:$M$25,AH7)+COUNTIF('12'!$M$4:$M$26,AH7)+COUNTIF('13'!$M$4:$M$30,AH7)+COUNTIF('14'!$M$4:$M$28,AH7)+COUNTIF('15'!$M$4:$M$27,AH7)+COUNTIF('16'!$M$4:$M$23,AH7)+COUNTIF('17'!$M$4:$M$28,AH7)+COUNTIF('18'!$M$4:$M$28,AH7)+COUNTIF('19'!$M$4:$M$21,AH7)+COUNTIF('20'!$M$4:$M$26,AH7)+COUNTIF('21'!$M$4:$M$21,AH7)+COUNTIF('22'!$M$4:$M$27,AH7)+COUNTIF('23'!$M$4:$M$37,AH7)+COUNTIF('24'!$M$4:$M$30,AH7)+COUNTIF('25'!$M$4:$M$24,AH7)+COUNTIF('26'!$M$4:$M$28,AH7)+COUNTIF('27'!$M$4:$M$33,AH7)+COUNTIF('28'!$M$4:$M$28,AH7)+COUNTIF('29'!$M$4:$M$32,AH7)+COUNTIF('30'!$M$4:$M$24,AH7)+COUNTIF('31'!$M$4:$M$45,AH7)</x:v>
      </x:c>
      <x:c r="E9964" s="468" t="str">
        <x:v>Rumus sumber</x:v>
      </x:c>
      <x:c r="F9964" s="468" t="str">
        <x:v>14 September 2026 20.48 WIB</x:v>
      </x:c>
    </x:row>
    <x:row r="9965">
      <x:c r="A9965" s="468" t="str">
        <x:v>Resume Karyawan KPI</x:v>
      </x:c>
      <x:c r="B9965" s="468" t="str">
        <x:v>AJ7</x:v>
      </x:c>
      <x:c r="C9965" s="468" t="n">
        <x:v>64.00004</x:v>
      </x:c>
      <x:c r="D9965" s="468" t="n">
        <x:v>73.00004</x:v>
      </x:c>
      <x:c r="E9965" s="468" t="str">
        <x:v>Nilai sumber</x:v>
      </x:c>
      <x:c r="F9965" s="468" t="str">
        <x:v>14 September 2026 20.48 WIB</x:v>
      </x:c>
    </x:row>
    <x:row r="9966">
      <x:c r="A9966" s="468" t="str">
        <x:v>Resume Karyawan KPI</x:v>
      </x:c>
      <x:c r="B9966" s="468" t="str">
        <x:v>AM7</x:v>
      </x:c>
      <x:c r="C9966" s="468" t="n">
        <x:v>13</x:v>
      </x:c>
      <x:c r="D9966" s="468" t="n">
        <x:v>14</x:v>
      </x:c>
      <x:c r="E9966" s="468" t="str">
        <x:v>Nilai sumber</x:v>
      </x:c>
      <x:c r="F9966" s="468" t="str">
        <x:v>14 September 2026 20.48 WIB</x:v>
      </x:c>
    </x:row>
    <x:row r="9967">
      <x:c r="A9967" s="468" t="str">
        <x:v>Resume Karyawan KPI</x:v>
      </x:c>
      <x:c r="B9967" s="468" t="str">
        <x:v>AM7</x:v>
      </x:c>
      <x:c r="C996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$36:$AG$41,AK7,'13'!$AF$36:$AF$41,1)+COUNTIFS('14'!$AG$37:$AG$42,AK7,'14'!$AF$37:$AF$42,1)+COUNTIFS('15'!$AG$36:$AG$41,AK7,'15'!$AF$36:$AF$41,1)+COUNTIFS('16'!$AG$32:$AG$37,AK7,'16'!$AF$32:$AF$37,1)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D996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$39:$AG$44,AK7,'13'!$AF$39:$AF$44,1)+COUNTIFS('14'!$AG$37:$AG$42,AK7,'14'!$AF$37:$AF$42,1)+COUNTIFS('15'!$AG$36:$AG$41,AK7,'15'!$AF$36:$AF$41,1)+COUNTIFS('16'!$AG$32:$AG$37,AK7,'16'!$AF$32:$AF$37,1)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E9967" s="468" t="str">
        <x:v>Rumus sumber</x:v>
      </x:c>
      <x:c r="F9967" s="468" t="str">
        <x:v>14 September 2026 20.48 WIB</x:v>
      </x:c>
    </x:row>
    <x:row r="9968">
      <x:c r="A9968" s="468" t="str">
        <x:v>Resume Karyawan KPI</x:v>
      </x:c>
      <x:c r="B9968" s="468" t="str">
        <x:v>AN7</x:v>
      </x:c>
      <x:c r="C9968" s="468" t="n">
        <x:v>98.15384615</x:v>
      </x:c>
      <x:c r="D9968" s="468" t="n">
        <x:v>98.28571429</x:v>
      </x:c>
      <x:c r="E9968" s="468" t="str">
        <x:v>Nilai sumber</x:v>
      </x:c>
      <x:c r="F9968" s="468" t="str">
        <x:v>14 September 2026 20.48 WIB</x:v>
      </x:c>
    </x:row>
    <x:row r="9969">
      <x:c r="A9969" s="468" t="str">
        <x:v>Resume Karyawan KPI</x:v>
      </x:c>
      <x:c r="B9969" s="468" t="str">
        <x:v>AO7</x:v>
      </x:c>
      <x:c r="C9969" s="468" t="n">
        <x:v>4.923076923</x:v>
      </x:c>
      <x:c r="D9969" s="468" t="n">
        <x:v>4.928571429</x:v>
      </x:c>
      <x:c r="E9969" s="468" t="str">
        <x:v>Nilai sumber</x:v>
      </x:c>
      <x:c r="F9969" s="468" t="str">
        <x:v>14 September 2026 20.48 WIB</x:v>
      </x:c>
    </x:row>
    <x:row r="9970">
      <x:c r="A9970" s="468" t="str">
        <x:v>Resume Karyawan KPI</x:v>
      </x:c>
      <x:c r="B9970" s="468" t="str">
        <x:v>AO7</x:v>
      </x:c>
      <x:c r="C9970"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$36:$L$41,'13'!$AG$36:$AG$41,AK7,'13'!$AF$36:$AF$41,1)+SUMIFS('14'!$L$37:$L$42,'14'!$AG$37:$AG$42,AK7,'14'!$AF$37:$AF$42,1)+SUMIFS('15'!$L$36:$L$41,'15'!$AG$36:$AG$41,AK7,'15'!$AF$36:$AF$41,1)+SUMIFS('16'!$L$32:$L$37,'16'!$AG$32:$AG$37,AK7,'16'!$AF$32:$AF$37,1)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D9970"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$39:$L$44,'13'!$AG$39:$AG$44,AK7,'13'!$AF$39:$AF$44,1)+SUMIFS('14'!$L$37:$L$42,'14'!$AG$37:$AG$42,AK7,'14'!$AF$37:$AF$42,1)+SUMIFS('15'!$L$36:$L$41,'15'!$AG$36:$AG$41,AK7,'15'!$AF$36:$AF$41,1)+SUMIFS('16'!$L$32:$L$37,'16'!$AG$32:$AG$37,AK7,'16'!$AF$32:$AF$37,1)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E9970" s="468" t="str">
        <x:v>Rumus sumber</x:v>
      </x:c>
      <x:c r="F9970" s="468" t="str">
        <x:v>14 September 2026 20.48 WIB</x:v>
      </x:c>
    </x:row>
    <x:row r="9971">
      <x:c r="A9971" s="468" t="str">
        <x:v>Resume Karyawan KPI</x:v>
      </x:c>
      <x:c r="B9971" s="468" t="str">
        <x:v>AP7</x:v>
      </x:c>
      <x:c r="C9971" s="468" t="n">
        <x:v>4.923076923</x:v>
      </x:c>
      <x:c r="D9971" s="468" t="n">
        <x:v>4.928571429</x:v>
      </x:c>
      <x:c r="E9971" s="468" t="str">
        <x:v>Nilai sumber</x:v>
      </x:c>
      <x:c r="F9971" s="468" t="str">
        <x:v>14 September 2026 20.48 WIB</x:v>
      </x:c>
    </x:row>
    <x:row r="9972">
      <x:c r="A9972" s="468" t="str">
        <x:v>Resume Karyawan KPI</x:v>
      </x:c>
      <x:c r="B9972" s="468" t="str">
        <x:v>AP7</x:v>
      </x:c>
      <x:c r="C9972"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$36:$M$41,'13'!$AG$36:$AG$41,AK7,'13'!$AF$36:$AF$41,1)+SUMIFS('14'!$M$37:$M$42,'14'!$AG$37:$AG$42,AK7,'14'!$AF$37:$AF$42,1)+SUMIFS('15'!$M$36:$M$41,'15'!$AG$36:$AG$41,AK7,'15'!$AF$36:$AF$41,1)+SUMIFS('16'!$M$32:$M$37,'16'!$AG$32:$AG$37,AK7,'16'!$AF$32:$AF$37,1)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D9972"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$39:$M$44,'13'!$AG$39:$AG$44,AK7,'13'!$AF$39:$AF$44,1)+SUMIFS('14'!$M$37:$M$42,'14'!$AG$37:$AG$42,AK7,'14'!$AF$37:$AF$42,1)+SUMIFS('15'!$M$36:$M$41,'15'!$AG$36:$AG$41,AK7,'15'!$AF$36:$AF$41,1)+SUMIFS('16'!$M$32:$M$37,'16'!$AG$32:$AG$37,AK7,'16'!$AF$32:$AF$37,1)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E9972" s="468" t="str">
        <x:v>Rumus sumber</x:v>
      </x:c>
      <x:c r="F9972" s="468" t="str">
        <x:v>14 September 2026 20.48 WIB</x:v>
      </x:c>
    </x:row>
    <x:row r="9973">
      <x:c r="A9973" s="468" t="str">
        <x:v>Resume Karyawan KPI</x:v>
      </x:c>
      <x:c r="B9973" s="468" t="str">
        <x:v>AQ7</x:v>
      </x:c>
      <x:c r="C9973"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$36:$N$41,'13'!$AG$36:$AG$41,AK7,'13'!$AF$36:$AF$41,1)+SUMIFS('14'!$N$37:$N$42,'14'!$AG$37:$AG$42,AK7,'14'!$AF$37:$AF$42,1)+SUMIFS('15'!$N$36:$N$41,'15'!$AG$36:$AG$41,AK7,'15'!$AF$36:$AF$41,1)+SUMIFS('16'!$N$32:$N$37,'16'!$AG$32:$AG$37,AK7,'16'!$AF$32:$AF$37,1)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D9973"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$39:$N$44,'13'!$AG$39:$AG$44,AK7,'13'!$AF$39:$AF$44,1)+SUMIFS('14'!$N$37:$N$42,'14'!$AG$37:$AG$42,AK7,'14'!$AF$37:$AF$42,1)+SUMIFS('15'!$N$36:$N$41,'15'!$AG$36:$AG$41,AK7,'15'!$AF$36:$AF$41,1)+SUMIFS('16'!$N$32:$N$37,'16'!$AG$32:$AG$37,AK7,'16'!$AF$32:$AF$37,1)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E9973" s="468" t="str">
        <x:v>Rumus sumber</x:v>
      </x:c>
      <x:c r="F9973" s="468" t="str">
        <x:v>14 September 2026 20.48 WIB</x:v>
      </x:c>
    </x:row>
    <x:row r="9974">
      <x:c r="A9974" s="468" t="str">
        <x:v>Resume Karyawan KPI</x:v>
      </x:c>
      <x:c r="B9974" s="468" t="str">
        <x:v>AR7</x:v>
      </x:c>
      <x:c r="C9974"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$36:$O$41,'13'!$AG$36:$AG$41,AK7,'13'!$AF$36:$AF$41,1)+SUMIFS('14'!$O$37:$O$42,'14'!$AG$37:$AG$42,AK7,'14'!$AF$37:$AF$42,1)+SUMIFS('15'!$O$36:$O$41,'15'!$AG$36:$AG$41,AK7,'15'!$AF$36:$AF$41,1)+SUMIFS('16'!$O$32:$O$37,'16'!$AG$32:$AG$37,AK7,'16'!$AF$32:$AF$37,1)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D9974"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$39:$O$44,'13'!$AG$39:$AG$44,AK7,'13'!$AF$39:$AF$44,1)+SUMIFS('14'!$O$37:$O$42,'14'!$AG$37:$AG$42,AK7,'14'!$AF$37:$AF$42,1)+SUMIFS('15'!$O$36:$O$41,'15'!$AG$36:$AG$41,AK7,'15'!$AF$36:$AF$41,1)+SUMIFS('16'!$O$32:$O$37,'16'!$AG$32:$AG$37,AK7,'16'!$AF$32:$AF$37,1)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E9974" s="468" t="str">
        <x:v>Rumus sumber</x:v>
      </x:c>
      <x:c r="F9974" s="468" t="str">
        <x:v>14 September 2026 20.48 WIB</x:v>
      </x:c>
    </x:row>
    <x:row r="9975">
      <x:c r="A9975" s="468" t="str">
        <x:v>Resume Karyawan KPI</x:v>
      </x:c>
      <x:c r="B9975" s="468" t="str">
        <x:v>AS7</x:v>
      </x:c>
      <x:c r="C9975" s="468" t="n">
        <x:v>4.615384615</x:v>
      </x:c>
      <x:c r="D9975" s="468" t="n">
        <x:v>4.642857143</x:v>
      </x:c>
      <x:c r="E9975" s="468" t="str">
        <x:v>Nilai sumber</x:v>
      </x:c>
      <x:c r="F9975" s="468" t="str">
        <x:v>14 September 2026 20.48 WIB</x:v>
      </x:c>
    </x:row>
    <x:row r="9976">
      <x:c r="A9976" s="468" t="str">
        <x:v>Resume Karyawan KPI</x:v>
      </x:c>
      <x:c r="B9976" s="468" t="str">
        <x:v>AS7</x:v>
      </x:c>
      <x:c r="C9976"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$36:$P$41,'13'!$AG$36:$AG$41,AK7,'13'!$AF$36:$AF$41,1)+SUMIFS('14'!$P$37:$P$42,'14'!$AG$37:$AG$42,AK7,'14'!$AF$37:$AF$42,1)+SUMIFS('15'!$P$36:$P$41,'15'!$AG$36:$AG$41,AK7,'15'!$AF$36:$AF$41,1)+SUMIFS('16'!$P$32:$P$37,'16'!$AG$32:$AG$37,AK7,'16'!$AF$32:$AF$37,1)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D9976"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$39:$P$44,'13'!$AG$39:$AG$44,AK7,'13'!$AF$39:$AF$44,1)+SUMIFS('14'!$P$37:$P$42,'14'!$AG$37:$AG$42,AK7,'14'!$AF$37:$AF$42,1)+SUMIFS('15'!$P$36:$P$41,'15'!$AG$36:$AG$41,AK7,'15'!$AF$36:$AF$41,1)+SUMIFS('16'!$P$32:$P$37,'16'!$AG$32:$AG$37,AK7,'16'!$AF$32:$AF$37,1)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E9976" s="468" t="str">
        <x:v>Rumus sumber</x:v>
      </x:c>
      <x:c r="F9976" s="468" t="str">
        <x:v>14 September 2026 20.48 WIB</x:v>
      </x:c>
    </x:row>
    <x:row r="9977">
      <x:c r="A9977" s="468" t="str">
        <x:v>Resume Karyawan KPI</x:v>
      </x:c>
      <x:c r="B9977" s="468" t="str">
        <x:v>BG7</x:v>
      </x:c>
      <x:c r="C9977" s="468"/>
      <x:c r="D9977" s="468" t="n">
        <x:v>100</x:v>
      </x:c>
      <x:c r="E9977" s="468" t="str">
        <x:v>Nilai sumber</x:v>
      </x:c>
      <x:c r="F9977" s="468" t="str">
        <x:v>14 September 2026 20.48 WIB</x:v>
      </x:c>
    </x:row>
    <x:row r="9978">
      <x:c r="A9978" s="468" t="str">
        <x:v>Resume Karyawan KPI</x:v>
      </x:c>
      <x:c r="B9978" s="468" t="str">
        <x:v>BH7</x:v>
      </x:c>
      <x:c r="C9978" s="468" t="str">
        <x:v>=IF(COUNTIFS('13'!$AG$36:$AG$41,$AK7,'13'!$AF$36:$AF$41,1)=0,"",SUMIFS('13'!$AC$36:$AC$41,'13'!$AG$36:$AG$41,$AK7,'13'!$AF$36:$AF$41,1)/COUNTIFS('13'!$AG$36:$AG$41,$AK7,'13'!$AF$36:$AF$41,1))</x:v>
      </x:c>
      <x:c r="D9978" s="468" t="str">
        <x:v>=IF(COUNTIFS('13'!$AG$39:$AG$44,$AK7,'13'!$AF$39:$AF$44,1)=0,"",SUMIFS('13'!$AC$39:$AC$44,'13'!$AG$39:$AG$44,$AK7,'13'!$AF$39:$AF$44,1)/COUNTIFS('13'!$AG$39:$AG$44,$AK7,'13'!$AF$39:$AF$44,1))</x:v>
      </x:c>
      <x:c r="E9978" s="468" t="str">
        <x:v>Rumus sumber</x:v>
      </x:c>
      <x:c r="F9978" s="468" t="str">
        <x:v>14 September 2026 20.48 WIB</x:v>
      </x:c>
    </x:row>
    <x:row r="9979">
      <x:c r="A9979" s="468" t="str">
        <x:v>Resume Karyawan KPI</x:v>
      </x:c>
      <x:c r="B9979" s="468" t="str">
        <x:v>D8</x:v>
      </x:c>
      <x:c r="C9979" s="468" t="n">
        <x:v>0.05912596401</x:v>
      </x:c>
      <x:c r="D9979" s="468" t="n">
        <x:v>0.05623471883</x:v>
      </x:c>
      <x:c r="E9979" s="468" t="str">
        <x:v>Nilai sumber</x:v>
      </x:c>
      <x:c r="F9979" s="468" t="str">
        <x:v>14 September 2026 20.48 WIB</x:v>
      </x:c>
    </x:row>
    <x:row r="9980">
      <x:c r="A9980" s="468" t="str">
        <x:v>Resume Karyawan KPI</x:v>
      </x:c>
      <x:c r="B9980" s="468" t="str">
        <x:v>E8</x:v>
      </x:c>
      <x:c r="C9980" s="468" t="n">
        <x:v>0.8868894602</x:v>
      </x:c>
      <x:c r="D9980" s="468" t="n">
        <x:v>0.8728606357</x:v>
      </x:c>
      <x:c r="E9980" s="468" t="str">
        <x:v>Nilai sumber</x:v>
      </x:c>
      <x:c r="F9980" s="468" t="str">
        <x:v>14 September 2026 20.48 WIB</x:v>
      </x:c>
    </x:row>
    <x:row r="9981">
      <x:c r="A9981" s="468" t="str">
        <x:v>Resume Karyawan KPI</x:v>
      </x:c>
      <x:c r="B9981" s="468" t="str">
        <x:v>Y8</x:v>
      </x:c>
      <x:c r="C9981" s="468" t="n">
        <x:v>3</x:v>
      </x:c>
      <x:c r="D9981" s="468" t="n">
        <x:v>4</x:v>
      </x:c>
      <x:c r="E9981" s="468" t="str">
        <x:v>Nilai sumber</x:v>
      </x:c>
      <x:c r="F9981" s="468" t="str">
        <x:v>14 September 2026 20.48 WIB</x:v>
      </x:c>
    </x:row>
    <x:row r="9982">
      <x:c r="A9982" s="468" t="str">
        <x:v>Resume Karyawan KPI</x:v>
      </x:c>
      <x:c r="B9982" s="468" t="str">
        <x:v>Y8</x:v>
      </x:c>
      <x:c r="C9982" s="468" t="str">
        <x:v>=COUNTIF('1'!$D$4:$D$55,X8)+COUNTIF('2'!$D$4:$D$55,X8)+COUNTIF('3'!$D$4:$D$33,X8)+COUNTIF('4'!$D$4:$D$31,X8)+COUNTIF('5'!$D$4:$D$26,X8)+COUNTIF('6'!$D$4:$D$28,X8)+COUNTIF('7'!$D$4:$D$21,X8)+COUNTIF('8'!$D$4:$D$67,X8)+COUNTIF('9'!$D$4:$D$63,X8)+COUNTIF('10'!$D$4:$D$21,X8)+COUNTIF('11'!$D$4:$D$25,X8)+COUNTIF('12'!$D$4:$D$26,X8)+COUNTIF('13'!$D$4:$D$27,X8)+COUNTIF('14'!$D$4:$D$28,X8)+COUNTIF('15'!$D$4:$D$27,X8)+COUNTIF('16'!$D$4:$D$23,X8)+COUNTIF('17'!$D$4:$D$28,X8)+COUNTIF('18'!$D$4:$D$28,X8)+COUNTIF('19'!$D$4:$D$21,X8)+COUNTIF('20'!$D$4:$D$26,X8)+COUNTIF('21'!$D$4:$D$21,X8)+COUNTIF('22'!$D$4:$D$27,X8)+COUNTIF('23'!$D$4:$D$37,X8)+COUNTIF('24'!$D$4:$D$30,X8)+COUNTIF('25'!$D$4:$D$24,X8)+COUNTIF('26'!$D$4:$D$28,X8)+COUNTIF('27'!$D$4:$D$33,X8)+COUNTIF('28'!$D$4:$D$28,X8)+COUNTIF('29'!$D$4:$D$32,X8)+COUNTIF('30'!$D$4:$D$24,X8)+COUNTIF('31'!$D$4:$D$45,X8)</x:v>
      </x:c>
      <x:c r="D9982" s="468" t="str">
        <x:v>=COUNTIF('1'!$D$4:$D$55,X8)+COUNTIF('2'!$D$4:$D$55,X8)+COUNTIF('3'!$D$4:$D$33,X8)+COUNTIF('4'!$D$4:$D$31,X8)+COUNTIF('5'!$D$4:$D$26,X8)+COUNTIF('6'!$D$4:$D$28,X8)+COUNTIF('7'!$D$4:$D$21,X8)+COUNTIF('8'!$D$4:$D$67,X8)+COUNTIF('9'!$D$4:$D$63,X8)+COUNTIF('10'!$D$4:$D$21,X8)+COUNTIF('11'!$D$4:$D$25,X8)+COUNTIF('12'!$D$4:$D$26,X8)+COUNTIF('13'!$D$4:$D$30,X8)+COUNTIF('14'!$D$4:$D$28,X8)+COUNTIF('15'!$D$4:$D$27,X8)+COUNTIF('16'!$D$4:$D$23,X8)+COUNTIF('17'!$D$4:$D$28,X8)+COUNTIF('18'!$D$4:$D$28,X8)+COUNTIF('19'!$D$4:$D$21,X8)+COUNTIF('20'!$D$4:$D$26,X8)+COUNTIF('21'!$D$4:$D$21,X8)+COUNTIF('22'!$D$4:$D$27,X8)+COUNTIF('23'!$D$4:$D$37,X8)+COUNTIF('24'!$D$4:$D$30,X8)+COUNTIF('25'!$D$4:$D$24,X8)+COUNTIF('26'!$D$4:$D$28,X8)+COUNTIF('27'!$D$4:$D$33,X8)+COUNTIF('28'!$D$4:$D$28,X8)+COUNTIF('29'!$D$4:$D$32,X8)+COUNTIF('30'!$D$4:$D$24,X8)+COUNTIF('31'!$D$4:$D$45,X8)</x:v>
      </x:c>
      <x:c r="E9982" s="468" t="str">
        <x:v>Rumus sumber</x:v>
      </x:c>
      <x:c r="F9982" s="468" t="str">
        <x:v>14 September 2026 20.48 WIB</x:v>
      </x:c>
    </x:row>
    <x:row r="9983">
      <x:c r="A9983" s="468" t="str">
        <x:v>Resume Karyawan KPI</x:v>
      </x:c>
      <x:c r="B9983" s="468" t="str">
        <x:v>Z8</x:v>
      </x:c>
      <x:c r="C9983" s="468" t="n">
        <x:v>3.0001</x:v>
      </x:c>
      <x:c r="D9983" s="468" t="n">
        <x:v>4.0001</x:v>
      </x:c>
      <x:c r="E9983" s="468" t="str">
        <x:v>Nilai sumber</x:v>
      </x:c>
      <x:c r="F9983" s="468" t="str">
        <x:v>14 September 2026 20.48 WIB</x:v>
      </x:c>
    </x:row>
    <x:row r="9984">
      <x:c r="A9984" s="468" t="str">
        <x:v>Resume Karyawan KPI</x:v>
      </x:c>
      <x:c r="B9984" s="468" t="str">
        <x:v>AC8</x:v>
      </x:c>
      <x:c r="C9984" s="468" t="str">
        <x:v>=COUNTIF('1'!$O$57:$O$60,AA8)+COUNTIF('2'!$O$57:$O$60,AA8)+COUNTIF('3'!$O$35:$O$38,AA8)+COUNTIF('4'!$O$33:$O$36,AA8)+COUNTIF('5'!$O$28:$O$31,AA8)+COUNTIF('6'!$O$30:$O$33,AA8)+COUNTIF('7'!$O$23:$O$26,AA8)+COUNTIF('8'!$O$69:$O$72,AA8)+COUNTIF('9'!$O$65:$O$68,AA8)+COUNTIF('10'!$O$23:$O$26,AA8)+COUNTIF('11'!$O$27:$O$30,AA8)+COUNTIF('12'!$O$28:$O$31,AA8)+COUNTIF('13'!$O$29:$O$32,AA8)+COUNTIF('14'!$O$30:$O$33,AA8)+COUNTIF('15'!$O$29:$O$32,AA8)+COUNTIF('16'!$O$25:$O$28,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D9984" s="468" t="str">
        <x:v>=COUNTIF('1'!$O$57:$O$60,AA8)+COUNTIF('2'!$O$57:$O$60,AA8)+COUNTIF('3'!$O$35:$O$38,AA8)+COUNTIF('4'!$O$33:$O$36,AA8)+COUNTIF('5'!$O$28:$O$31,AA8)+COUNTIF('6'!$O$30:$O$33,AA8)+COUNTIF('7'!$O$23:$O$26,AA8)+COUNTIF('8'!$O$69:$O$72,AA8)+COUNTIF('9'!$O$65:$O$68,AA8)+COUNTIF('10'!$O$23:$O$26,AA8)+COUNTIF('11'!$O$27:$O$30,AA8)+COUNTIF('12'!$O$28:$O$31,AA8)+COUNTIF('13'!$O$32:$O$35,AA8)+COUNTIF('14'!$O$30:$O$33,AA8)+COUNTIF('15'!$O$29:$O$32,AA8)+COUNTIF('16'!$O$25:$O$28,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E9984" s="468" t="str">
        <x:v>Rumus sumber</x:v>
      </x:c>
      <x:c r="F9984" s="468" t="str">
        <x:v>14 September 2026 20.48 WIB</x:v>
      </x:c>
    </x:row>
    <x:row r="9985">
      <x:c r="A9985" s="468" t="str">
        <x:v>Resume Karyawan KPI</x:v>
      </x:c>
      <x:c r="B9985" s="468" t="str">
        <x:v>AF8</x:v>
      </x:c>
      <x:c r="C9985" s="468" t="str">
        <x:v>=COUNTIF('1'!$L$4:$L$55,AE8)+COUNTIF('2'!$L$4:$L$55,AE8)+COUNTIF('3'!$L$4:$L$33,AE8)+COUNTIF('4'!$L$4:$L$31,AE8)+COUNTIF('5'!$L$4:$L$26,AE8)+COUNTIF('6'!$L$4:$L$28,AE8)+COUNTIF('7'!$L$4:$L$21,AE8)+COUNTIF('8'!$L$4:$L$67,AE8)+COUNTIF('9'!$L$4:$L$63,AE8)+COUNTIF('10'!$L$4:$L$21,AE8)+COUNTIF('11'!$L$4:$L$25,AE8)+COUNTIF('12'!$L$4:$L$26,AE8)+COUNTIF('13'!$L$4:$L$27,AE8)+COUNTIF('14'!$L$4:$L$28,AE8)+COUNTIF('15'!$L$4:$L$27,AE8)+COUNTIF('16'!$L$4:$L$23,AE8)+COUNTIF('17'!$L$4:$L$28,AE8)+COUNTIF('18'!$L$4:$L$28,AE8)+COUNTIF('19'!$L$4:$L$21,AE8)+COUNTIF('20'!$L$4:$L$26,AE8)+COUNTIF('21'!$L$4:$L$21,AE8)+COUNTIF('22'!$L$4:$L$27,AE8)+COUNTIF('23'!$L$4:$L$37,AE8)+COUNTIF('24'!$L$4:$L$30,AE8)+COUNTIF('25'!$L$4:$L$24,AE8)+COUNTIF('26'!$L$4:$L$28,AE8)+COUNTIF('27'!$L$4:$L$33,AE8)+COUNTIF('28'!$L$4:$L$28,AE8)+COUNTIF('29'!$L$4:$L$32,AE8)+COUNTIF('30'!$L$4:$L$24,AE8)+COUNTIF('31'!$L$4:$L$45,AE8)</x:v>
      </x:c>
      <x:c r="D9985" s="468" t="str">
        <x:v>=COUNTIF('1'!$L$4:$L$55,AE8)+COUNTIF('2'!$L$4:$L$55,AE8)+COUNTIF('3'!$L$4:$L$33,AE8)+COUNTIF('4'!$L$4:$L$31,AE8)+COUNTIF('5'!$L$4:$L$26,AE8)+COUNTIF('6'!$L$4:$L$28,AE8)+COUNTIF('7'!$L$4:$L$21,AE8)+COUNTIF('8'!$L$4:$L$67,AE8)+COUNTIF('9'!$L$4:$L$63,AE8)+COUNTIF('10'!$L$4:$L$21,AE8)+COUNTIF('11'!$L$4:$L$25,AE8)+COUNTIF('12'!$L$4:$L$26,AE8)+COUNTIF('13'!$L$4:$L$30,AE8)+COUNTIF('14'!$L$4:$L$28,AE8)+COUNTIF('15'!$L$4:$L$27,AE8)+COUNTIF('16'!$L$4:$L$23,AE8)+COUNTIF('17'!$L$4:$L$28,AE8)+COUNTIF('18'!$L$4:$L$28,AE8)+COUNTIF('19'!$L$4:$L$21,AE8)+COUNTIF('20'!$L$4:$L$26,AE8)+COUNTIF('21'!$L$4:$L$21,AE8)+COUNTIF('22'!$L$4:$L$27,AE8)+COUNTIF('23'!$L$4:$L$37,AE8)+COUNTIF('24'!$L$4:$L$30,AE8)+COUNTIF('25'!$L$4:$L$24,AE8)+COUNTIF('26'!$L$4:$L$28,AE8)+COUNTIF('27'!$L$4:$L$33,AE8)+COUNTIF('28'!$L$4:$L$28,AE8)+COUNTIF('29'!$L$4:$L$32,AE8)+COUNTIF('30'!$L$4:$L$24,AE8)+COUNTIF('31'!$L$4:$L$45,AE8)</x:v>
      </x:c>
      <x:c r="E9985" s="468" t="str">
        <x:v>Rumus sumber</x:v>
      </x:c>
      <x:c r="F9985" s="468" t="str">
        <x:v>14 September 2026 20.48 WIB</x:v>
      </x:c>
    </x:row>
    <x:row r="9986">
      <x:c r="A9986" s="468" t="str">
        <x:v>Resume Karyawan KPI</x:v>
      </x:c>
      <x:c r="B9986" s="468" t="str">
        <x:v>AI8</x:v>
      </x:c>
      <x:c r="C9986" s="468" t="str">
        <x:v>=COUNTIF('1'!$M$4:$M$55,AH8)+COUNTIF('2'!$M$4:$M$55,AH8)+COUNTIF('3'!$M$4:$M$33,AH8)+COUNTIF('4'!$M$4:$M$31,AH8)+COUNTIF('5'!$M$4:$M$26,AH8)+COUNTIF('6'!$M$4:$M$28,AH8)+COUNTIF('7'!$M$4:$M$21,AH8)+COUNTIF('8'!$M$4:$M$67,AH8)+COUNTIF('9'!$M$4:$M$63,AH8)+COUNTIF('10'!$M$4:$M$21,AH8)+COUNTIF('11'!$M$4:$M$25,AH8)+COUNTIF('12'!$M$4:$M$26,AH8)+COUNTIF('13'!$M$4:$M$27,AH8)+COUNTIF('14'!$M$4:$M$28,AH8)+COUNTIF('15'!$M$4:$M$27,AH8)+COUNTIF('16'!$M$4:$M$23,AH8)+COUNTIF('17'!$M$4:$M$28,AH8)+COUNTIF('18'!$M$4:$M$28,AH8)+COUNTIF('19'!$M$4:$M$21,AH8)+COUNTIF('20'!$M$4:$M$26,AH8)+COUNTIF('21'!$M$4:$M$21,AH8)+COUNTIF('22'!$M$4:$M$27,AH8)+COUNTIF('23'!$M$4:$M$37,AH8)+COUNTIF('24'!$M$4:$M$30,AH8)+COUNTIF('25'!$M$4:$M$24,AH8)+COUNTIF('26'!$M$4:$M$28,AH8)+COUNTIF('27'!$M$4:$M$33,AH8)+COUNTIF('28'!$M$4:$M$28,AH8)+COUNTIF('29'!$M$4:$M$32,AH8)+COUNTIF('30'!$M$4:$M$24,AH8)+COUNTIF('31'!$M$4:$M$45,AH8)</x:v>
      </x:c>
      <x:c r="D9986" s="468" t="str">
        <x:v>=COUNTIF('1'!$M$4:$M$55,AH8)+COUNTIF('2'!$M$4:$M$55,AH8)+COUNTIF('3'!$M$4:$M$33,AH8)+COUNTIF('4'!$M$4:$M$31,AH8)+COUNTIF('5'!$M$4:$M$26,AH8)+COUNTIF('6'!$M$4:$M$28,AH8)+COUNTIF('7'!$M$4:$M$21,AH8)+COUNTIF('8'!$M$4:$M$67,AH8)+COUNTIF('9'!$M$4:$M$63,AH8)+COUNTIF('10'!$M$4:$M$21,AH8)+COUNTIF('11'!$M$4:$M$25,AH8)+COUNTIF('12'!$M$4:$M$26,AH8)+COUNTIF('13'!$M$4:$M$30,AH8)+COUNTIF('14'!$M$4:$M$28,AH8)+COUNTIF('15'!$M$4:$M$27,AH8)+COUNTIF('16'!$M$4:$M$23,AH8)+COUNTIF('17'!$M$4:$M$28,AH8)+COUNTIF('18'!$M$4:$M$28,AH8)+COUNTIF('19'!$M$4:$M$21,AH8)+COUNTIF('20'!$M$4:$M$26,AH8)+COUNTIF('21'!$M$4:$M$21,AH8)+COUNTIF('22'!$M$4:$M$27,AH8)+COUNTIF('23'!$M$4:$M$37,AH8)+COUNTIF('24'!$M$4:$M$30,AH8)+COUNTIF('25'!$M$4:$M$24,AH8)+COUNTIF('26'!$M$4:$M$28,AH8)+COUNTIF('27'!$M$4:$M$33,AH8)+COUNTIF('28'!$M$4:$M$28,AH8)+COUNTIF('29'!$M$4:$M$32,AH8)+COUNTIF('30'!$M$4:$M$24,AH8)+COUNTIF('31'!$M$4:$M$45,AH8)</x:v>
      </x:c>
      <x:c r="E9986" s="468" t="str">
        <x:v>Rumus sumber</x:v>
      </x:c>
      <x:c r="F9986" s="468" t="str">
        <x:v>14 September 2026 20.48 WIB</x:v>
      </x:c>
    </x:row>
    <x:row r="9987">
      <x:c r="A9987" s="468" t="str">
        <x:v>Resume Karyawan KPI</x:v>
      </x:c>
      <x:c r="B9987" s="468" t="str">
        <x:v>AM8</x:v>
      </x:c>
      <x:c r="C9987"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$36:$AG$41,AK8,'13'!$AF$36:$AF$41,1)+COUNTIFS('14'!$AG$37:$AG$42,AK8,'14'!$AF$37:$AF$42,1)+COUNTIFS('15'!$AG$36:$AG$41,AK8,'15'!$AF$36:$AF$41,1)+COUNTIFS('16'!$AG$32:$AG$37,AK8,'16'!$AF$32:$AF$37,1)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D9987"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$39:$AG$44,AK8,'13'!$AF$39:$AF$44,1)+COUNTIFS('14'!$AG$37:$AG$42,AK8,'14'!$AF$37:$AF$42,1)+COUNTIFS('15'!$AG$36:$AG$41,AK8,'15'!$AF$36:$AF$41,1)+COUNTIFS('16'!$AG$32:$AG$37,AK8,'16'!$AF$32:$AF$37,1)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E9987" s="468" t="str">
        <x:v>Rumus sumber</x:v>
      </x:c>
      <x:c r="F9987" s="468" t="str">
        <x:v>14 September 2026 20.48 WIB</x:v>
      </x:c>
    </x:row>
    <x:row r="9988">
      <x:c r="A9988" s="468" t="str">
        <x:v>Resume Karyawan KPI</x:v>
      </x:c>
      <x:c r="B9988" s="468" t="str">
        <x:v>AO8</x:v>
      </x:c>
      <x:c r="C9988"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$36:$L$41,'13'!$AG$36:$AG$41,AK8,'13'!$AF$36:$AF$41,1)+SUMIFS('14'!$L$37:$L$42,'14'!$AG$37:$AG$42,AK8,'14'!$AF$37:$AF$42,1)+SUMIFS('15'!$L$36:$L$41,'15'!$AG$36:$AG$41,AK8,'15'!$AF$36:$AF$41,1)+SUMIFS('16'!$L$32:$L$37,'16'!$AG$32:$AG$37,AK8,'16'!$AF$32:$AF$37,1)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D9988"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$39:$L$44,'13'!$AG$39:$AG$44,AK8,'13'!$AF$39:$AF$44,1)+SUMIFS('14'!$L$37:$L$42,'14'!$AG$37:$AG$42,AK8,'14'!$AF$37:$AF$42,1)+SUMIFS('15'!$L$36:$L$41,'15'!$AG$36:$AG$41,AK8,'15'!$AF$36:$AF$41,1)+SUMIFS('16'!$L$32:$L$37,'16'!$AG$32:$AG$37,AK8,'16'!$AF$32:$AF$37,1)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E9988" s="468" t="str">
        <x:v>Rumus sumber</x:v>
      </x:c>
      <x:c r="F9988" s="468" t="str">
        <x:v>14 September 2026 20.48 WIB</x:v>
      </x:c>
    </x:row>
    <x:row r="9989">
      <x:c r="A9989" s="468" t="str">
        <x:v>Resume Karyawan KPI</x:v>
      </x:c>
      <x:c r="B9989" s="468" t="str">
        <x:v>AP8</x:v>
      </x:c>
      <x:c r="C9989"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$36:$M$41,'13'!$AG$36:$AG$41,AK8,'13'!$AF$36:$AF$41,1)+SUMIFS('14'!$M$37:$M$42,'14'!$AG$37:$AG$42,AK8,'14'!$AF$37:$AF$42,1)+SUMIFS('15'!$M$36:$M$41,'15'!$AG$36:$AG$41,AK8,'15'!$AF$36:$AF$41,1)+SUMIFS('16'!$M$32:$M$37,'16'!$AG$32:$AG$37,AK8,'16'!$AF$32:$AF$37,1)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D9989"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$39:$M$44,'13'!$AG$39:$AG$44,AK8,'13'!$AF$39:$AF$44,1)+SUMIFS('14'!$M$37:$M$42,'14'!$AG$37:$AG$42,AK8,'14'!$AF$37:$AF$42,1)+SUMIFS('15'!$M$36:$M$41,'15'!$AG$36:$AG$41,AK8,'15'!$AF$36:$AF$41,1)+SUMIFS('16'!$M$32:$M$37,'16'!$AG$32:$AG$37,AK8,'16'!$AF$32:$AF$37,1)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E9989" s="468" t="str">
        <x:v>Rumus sumber</x:v>
      </x:c>
      <x:c r="F9989" s="468" t="str">
        <x:v>14 September 2026 20.48 WIB</x:v>
      </x:c>
    </x:row>
    <x:row r="9990">
      <x:c r="A9990" s="468" t="str">
        <x:v>Resume Karyawan KPI</x:v>
      </x:c>
      <x:c r="B9990" s="468" t="str">
        <x:v>AQ8</x:v>
      </x:c>
      <x:c r="C9990"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$36:$N$41,'13'!$AG$36:$AG$41,AK8,'13'!$AF$36:$AF$41,1)+SUMIFS('14'!$N$37:$N$42,'14'!$AG$37:$AG$42,AK8,'14'!$AF$37:$AF$42,1)+SUMIFS('15'!$N$36:$N$41,'15'!$AG$36:$AG$41,AK8,'15'!$AF$36:$AF$41,1)+SUMIFS('16'!$N$32:$N$37,'16'!$AG$32:$AG$37,AK8,'16'!$AF$32:$AF$37,1)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D9990"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$39:$N$44,'13'!$AG$39:$AG$44,AK8,'13'!$AF$39:$AF$44,1)+SUMIFS('14'!$N$37:$N$42,'14'!$AG$37:$AG$42,AK8,'14'!$AF$37:$AF$42,1)+SUMIFS('15'!$N$36:$N$41,'15'!$AG$36:$AG$41,AK8,'15'!$AF$36:$AF$41,1)+SUMIFS('16'!$N$32:$N$37,'16'!$AG$32:$AG$37,AK8,'16'!$AF$32:$AF$37,1)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E9990" s="468" t="str">
        <x:v>Rumus sumber</x:v>
      </x:c>
      <x:c r="F9990" s="468" t="str">
        <x:v>14 September 2026 20.48 WIB</x:v>
      </x:c>
    </x:row>
    <x:row r="9991">
      <x:c r="A9991" s="468" t="str">
        <x:v>Resume Karyawan KPI</x:v>
      </x:c>
      <x:c r="B9991" s="468" t="str">
        <x:v>AR8</x:v>
      </x:c>
      <x:c r="C9991"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$36:$O$41,'13'!$AG$36:$AG$41,AK8,'13'!$AF$36:$AF$41,1)+SUMIFS('14'!$O$37:$O$42,'14'!$AG$37:$AG$42,AK8,'14'!$AF$37:$AF$42,1)+SUMIFS('15'!$O$36:$O$41,'15'!$AG$36:$AG$41,AK8,'15'!$AF$36:$AF$41,1)+SUMIFS('16'!$O$32:$O$37,'16'!$AG$32:$AG$37,AK8,'16'!$AF$32:$AF$37,1)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D9991"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$39:$O$44,'13'!$AG$39:$AG$44,AK8,'13'!$AF$39:$AF$44,1)+SUMIFS('14'!$O$37:$O$42,'14'!$AG$37:$AG$42,AK8,'14'!$AF$37:$AF$42,1)+SUMIFS('15'!$O$36:$O$41,'15'!$AG$36:$AG$41,AK8,'15'!$AF$36:$AF$41,1)+SUMIFS('16'!$O$32:$O$37,'16'!$AG$32:$AG$37,AK8,'16'!$AF$32:$AF$37,1)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E9991" s="468" t="str">
        <x:v>Rumus sumber</x:v>
      </x:c>
      <x:c r="F9991" s="468" t="str">
        <x:v>14 September 2026 20.48 WIB</x:v>
      </x:c>
    </x:row>
    <x:row r="9992">
      <x:c r="A9992" s="468" t="str">
        <x:v>Resume Karyawan KPI</x:v>
      </x:c>
      <x:c r="B9992" s="468" t="str">
        <x:v>AS8</x:v>
      </x:c>
      <x:c r="C9992"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$36:$P$41,'13'!$AG$36:$AG$41,AK8,'13'!$AF$36:$AF$41,1)+SUMIFS('14'!$P$37:$P$42,'14'!$AG$37:$AG$42,AK8,'14'!$AF$37:$AF$42,1)+SUMIFS('15'!$P$36:$P$41,'15'!$AG$36:$AG$41,AK8,'15'!$AF$36:$AF$41,1)+SUMIFS('16'!$P$32:$P$37,'16'!$AG$32:$AG$37,AK8,'16'!$AF$32:$AF$37,1)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D9992"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$39:$P$44,'13'!$AG$39:$AG$44,AK8,'13'!$AF$39:$AF$44,1)+SUMIFS('14'!$P$37:$P$42,'14'!$AG$37:$AG$42,AK8,'14'!$AF$37:$AF$42,1)+SUMIFS('15'!$P$36:$P$41,'15'!$AG$36:$AG$41,AK8,'15'!$AF$36:$AF$41,1)+SUMIFS('16'!$P$32:$P$37,'16'!$AG$32:$AG$37,AK8,'16'!$AF$32:$AF$37,1)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E9992" s="468" t="str">
        <x:v>Rumus sumber</x:v>
      </x:c>
      <x:c r="F9992" s="468" t="str">
        <x:v>14 September 2026 20.48 WIB</x:v>
      </x:c>
    </x:row>
    <x:row r="9993">
      <x:c r="A9993" s="468" t="str">
        <x:v>Resume Karyawan KPI</x:v>
      </x:c>
      <x:c r="B9993" s="468" t="str">
        <x:v>BH8</x:v>
      </x:c>
      <x:c r="C9993" s="468" t="str">
        <x:v>=IF(COUNTIFS('13'!$AG$36:$AG$41,$AK8,'13'!$AF$36:$AF$41,1)=0,"",SUMIFS('13'!$AC$36:$AC$41,'13'!$AG$36:$AG$41,$AK8,'13'!$AF$36:$AF$41,1)/COUNTIFS('13'!$AG$36:$AG$41,$AK8,'13'!$AF$36:$AF$41,1))</x:v>
      </x:c>
      <x:c r="D9993" s="468" t="str">
        <x:v>=IF(COUNTIFS('13'!$AG$39:$AG$44,$AK8,'13'!$AF$39:$AF$44,1)=0,"",SUMIFS('13'!$AC$39:$AC$44,'13'!$AG$39:$AG$44,$AK8,'13'!$AF$39:$AF$44,1)/COUNTIFS('13'!$AG$39:$AG$44,$AK8,'13'!$AF$39:$AF$44,1))</x:v>
      </x:c>
      <x:c r="E9993" s="468" t="str">
        <x:v>Rumus sumber</x:v>
      </x:c>
      <x:c r="F9993" s="468" t="str">
        <x:v>14 September 2026 20.48 WIB</x:v>
      </x:c>
    </x:row>
    <x:row r="9994">
      <x:c r="A9994" s="468" t="str">
        <x:v>Resume Karyawan KPI</x:v>
      </x:c>
      <x:c r="B9994" s="468" t="str">
        <x:v>D9</x:v>
      </x:c>
      <x:c r="C9994" s="468" t="n">
        <x:v>0.03856041131</x:v>
      </x:c>
      <x:c r="D9994" s="468" t="n">
        <x:v>0.03667481663</x:v>
      </x:c>
      <x:c r="E9994" s="468" t="str">
        <x:v>Nilai sumber</x:v>
      </x:c>
      <x:c r="F9994" s="468" t="str">
        <x:v>14 September 2026 20.48 WIB</x:v>
      </x:c>
    </x:row>
    <x:row r="9995">
      <x:c r="A9995" s="468" t="str">
        <x:v>Resume Karyawan KPI</x:v>
      </x:c>
      <x:c r="B9995" s="468" t="str">
        <x:v>E9</x:v>
      </x:c>
      <x:c r="C9995" s="468" t="n">
        <x:v>0.9254498715</x:v>
      </x:c>
      <x:c r="D9995" s="468" t="n">
        <x:v>0.9095354523</x:v>
      </x:c>
      <x:c r="E9995" s="468" t="str">
        <x:v>Nilai sumber</x:v>
      </x:c>
      <x:c r="F9995" s="468" t="str">
        <x:v>14 September 2026 20.48 WIB</x:v>
      </x:c>
    </x:row>
    <x:row r="9996">
      <x:c r="A9996" s="468" t="str">
        <x:v>Resume Karyawan KPI</x:v>
      </x:c>
      <x:c r="B9996" s="468" t="str">
        <x:v>Y9</x:v>
      </x:c>
      <x:c r="C9996" s="468" t="n">
        <x:v>6</x:v>
      </x:c>
      <x:c r="D9996" s="468" t="n">
        <x:v>9</x:v>
      </x:c>
      <x:c r="E9996" s="468" t="str">
        <x:v>Nilai sumber</x:v>
      </x:c>
      <x:c r="F9996" s="468" t="str">
        <x:v>14 September 2026 20.48 WIB</x:v>
      </x:c>
    </x:row>
    <x:row r="9997">
      <x:c r="A9997" s="468" t="str">
        <x:v>Resume Karyawan KPI</x:v>
      </x:c>
      <x:c r="B9997" s="468" t="str">
        <x:v>Y9</x:v>
      </x:c>
      <x:c r="C9997" s="468" t="str">
        <x:v>=COUNTIF('1'!$D$4:$D$55,X9)+COUNTIF('2'!$D$4:$D$55,X9)+COUNTIF('3'!$D$4:$D$33,X9)+COUNTIF('4'!$D$4:$D$31,X9)+COUNTIF('5'!$D$4:$D$26,X9)+COUNTIF('6'!$D$4:$D$28,X9)+COUNTIF('7'!$D$4:$D$21,X9)+COUNTIF('8'!$D$4:$D$67,X9)+COUNTIF('9'!$D$4:$D$63,X9)+COUNTIF('10'!$D$4:$D$21,X9)+COUNTIF('11'!$D$4:$D$25,X9)+COUNTIF('12'!$D$4:$D$26,X9)+COUNTIF('13'!$D$4:$D$27,X9)+COUNTIF('14'!$D$4:$D$28,X9)+COUNTIF('15'!$D$4:$D$27,X9)+COUNTIF('16'!$D$4:$D$23,X9)+COUNTIF('17'!$D$4:$D$28,X9)+COUNTIF('18'!$D$4:$D$28,X9)+COUNTIF('19'!$D$4:$D$21,X9)+COUNTIF('20'!$D$4:$D$26,X9)+COUNTIF('21'!$D$4:$D$21,X9)+COUNTIF('22'!$D$4:$D$27,X9)+COUNTIF('23'!$D$4:$D$37,X9)+COUNTIF('24'!$D$4:$D$30,X9)+COUNTIF('25'!$D$4:$D$24,X9)+COUNTIF('26'!$D$4:$D$28,X9)+COUNTIF('27'!$D$4:$D$33,X9)+COUNTIF('28'!$D$4:$D$28,X9)+COUNTIF('29'!$D$4:$D$32,X9)+COUNTIF('30'!$D$4:$D$24,X9)+COUNTIF('31'!$D$4:$D$45,X9)</x:v>
      </x:c>
      <x:c r="D9997" s="468" t="str">
        <x:v>=COUNTIF('1'!$D$4:$D$55,X9)+COUNTIF('2'!$D$4:$D$55,X9)+COUNTIF('3'!$D$4:$D$33,X9)+COUNTIF('4'!$D$4:$D$31,X9)+COUNTIF('5'!$D$4:$D$26,X9)+COUNTIF('6'!$D$4:$D$28,X9)+COUNTIF('7'!$D$4:$D$21,X9)+COUNTIF('8'!$D$4:$D$67,X9)+COUNTIF('9'!$D$4:$D$63,X9)+COUNTIF('10'!$D$4:$D$21,X9)+COUNTIF('11'!$D$4:$D$25,X9)+COUNTIF('12'!$D$4:$D$26,X9)+COUNTIF('13'!$D$4:$D$30,X9)+COUNTIF('14'!$D$4:$D$28,X9)+COUNTIF('15'!$D$4:$D$27,X9)+COUNTIF('16'!$D$4:$D$23,X9)+COUNTIF('17'!$D$4:$D$28,X9)+COUNTIF('18'!$D$4:$D$28,X9)+COUNTIF('19'!$D$4:$D$21,X9)+COUNTIF('20'!$D$4:$D$26,X9)+COUNTIF('21'!$D$4:$D$21,X9)+COUNTIF('22'!$D$4:$D$27,X9)+COUNTIF('23'!$D$4:$D$37,X9)+COUNTIF('24'!$D$4:$D$30,X9)+COUNTIF('25'!$D$4:$D$24,X9)+COUNTIF('26'!$D$4:$D$28,X9)+COUNTIF('27'!$D$4:$D$33,X9)+COUNTIF('28'!$D$4:$D$28,X9)+COUNTIF('29'!$D$4:$D$32,X9)+COUNTIF('30'!$D$4:$D$24,X9)+COUNTIF('31'!$D$4:$D$45,X9)</x:v>
      </x:c>
      <x:c r="E9997" s="468" t="str">
        <x:v>Rumus sumber</x:v>
      </x:c>
      <x:c r="F9997" s="468" t="str">
        <x:v>14 September 2026 20.48 WIB</x:v>
      </x:c>
    </x:row>
    <x:row r="9998">
      <x:c r="A9998" s="468" t="str">
        <x:v>Resume Karyawan KPI</x:v>
      </x:c>
      <x:c r="B9998" s="468" t="str">
        <x:v>Z9</x:v>
      </x:c>
      <x:c r="C9998" s="468" t="n">
        <x:v>6.00009</x:v>
      </x:c>
      <x:c r="D9998" s="468" t="n">
        <x:v>9.00009</x:v>
      </x:c>
      <x:c r="E9998" s="468" t="str">
        <x:v>Nilai sumber</x:v>
      </x:c>
      <x:c r="F9998" s="468" t="str">
        <x:v>14 September 2026 20.48 WIB</x:v>
      </x:c>
    </x:row>
    <x:row r="9999">
      <x:c r="A9999" s="468" t="str">
        <x:v>Resume Karyawan KPI</x:v>
      </x:c>
      <x:c r="B9999" s="468" t="str">
        <x:v>AC9</x:v>
      </x:c>
      <x:c r="C9999" s="468" t="str">
        <x:v>=COUNTIF('1'!$O$57:$O$60,AA9)+COUNTIF('2'!$O$57:$O$60,AA9)+COUNTIF('3'!$O$35:$O$38,AA9)+COUNTIF('4'!$O$33:$O$36,AA9)+COUNTIF('5'!$O$28:$O$31,AA9)+COUNTIF('6'!$O$30:$O$33,AA9)+COUNTIF('7'!$O$23:$O$26,AA9)+COUNTIF('8'!$O$69:$O$72,AA9)+COUNTIF('9'!$O$65:$O$68,AA9)+COUNTIF('10'!$O$23:$O$26,AA9)+COUNTIF('11'!$O$27:$O$30,AA9)+COUNTIF('12'!$O$28:$O$31,AA9)+COUNTIF('13'!$O$29:$O$32,AA9)+COUNTIF('14'!$O$30:$O$33,AA9)+COUNTIF('15'!$O$29:$O$32,AA9)+COUNTIF('16'!$O$25:$O$28,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D9999" s="468" t="str">
        <x:v>=COUNTIF('1'!$O$57:$O$60,AA9)+COUNTIF('2'!$O$57:$O$60,AA9)+COUNTIF('3'!$O$35:$O$38,AA9)+COUNTIF('4'!$O$33:$O$36,AA9)+COUNTIF('5'!$O$28:$O$31,AA9)+COUNTIF('6'!$O$30:$O$33,AA9)+COUNTIF('7'!$O$23:$O$26,AA9)+COUNTIF('8'!$O$69:$O$72,AA9)+COUNTIF('9'!$O$65:$O$68,AA9)+COUNTIF('10'!$O$23:$O$26,AA9)+COUNTIF('11'!$O$27:$O$30,AA9)+COUNTIF('12'!$O$28:$O$31,AA9)+COUNTIF('13'!$O$32:$O$35,AA9)+COUNTIF('14'!$O$30:$O$33,AA9)+COUNTIF('15'!$O$29:$O$32,AA9)+COUNTIF('16'!$O$25:$O$28,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E9999" s="468" t="str">
        <x:v>Rumus sumber</x:v>
      </x:c>
      <x:c r="F9999" s="468" t="str">
        <x:v>14 September 2026 20.48 WIB</x:v>
      </x:c>
    </x:row>
    <x:row r="10000">
      <x:c r="A10000" s="468" t="str">
        <x:v>Resume Karyawan KPI</x:v>
      </x:c>
      <x:c r="B10000" s="468" t="str">
        <x:v>AF9</x:v>
      </x:c>
      <x:c r="C10000" s="468" t="str">
        <x:v>=COUNTIF('1'!$L$4:$L$55,AE9)+COUNTIF('2'!$L$4:$L$55,AE9)+COUNTIF('3'!$L$4:$L$33,AE9)+COUNTIF('4'!$L$4:$L$31,AE9)+COUNTIF('5'!$L$4:$L$26,AE9)+COUNTIF('6'!$L$4:$L$28,AE9)+COUNTIF('7'!$L$4:$L$21,AE9)+COUNTIF('8'!$L$4:$L$67,AE9)+COUNTIF('9'!$L$4:$L$63,AE9)+COUNTIF('10'!$L$4:$L$21,AE9)+COUNTIF('11'!$L$4:$L$25,AE9)+COUNTIF('12'!$L$4:$L$26,AE9)+COUNTIF('13'!$L$4:$L$27,AE9)+COUNTIF('14'!$L$4:$L$28,AE9)+COUNTIF('15'!$L$4:$L$27,AE9)+COUNTIF('16'!$L$4:$L$23,AE9)+COUNTIF('17'!$L$4:$L$28,AE9)+COUNTIF('18'!$L$4:$L$28,AE9)+COUNTIF('19'!$L$4:$L$21,AE9)+COUNTIF('20'!$L$4:$L$26,AE9)+COUNTIF('21'!$L$4:$L$21,AE9)+COUNTIF('22'!$L$4:$L$27,AE9)+COUNTIF('23'!$L$4:$L$37,AE9)+COUNTIF('24'!$L$4:$L$30,AE9)+COUNTIF('25'!$L$4:$L$24,AE9)+COUNTIF('26'!$L$4:$L$28,AE9)+COUNTIF('27'!$L$4:$L$33,AE9)+COUNTIF('28'!$L$4:$L$28,AE9)+COUNTIF('29'!$L$4:$L$32,AE9)+COUNTIF('30'!$L$4:$L$24,AE9)+COUNTIF('31'!$L$4:$L$45,AE9)</x:v>
      </x:c>
      <x:c r="D10000" s="468" t="str">
        <x:v>=COUNTIF('1'!$L$4:$L$55,AE9)+COUNTIF('2'!$L$4:$L$55,AE9)+COUNTIF('3'!$L$4:$L$33,AE9)+COUNTIF('4'!$L$4:$L$31,AE9)+COUNTIF('5'!$L$4:$L$26,AE9)+COUNTIF('6'!$L$4:$L$28,AE9)+COUNTIF('7'!$L$4:$L$21,AE9)+COUNTIF('8'!$L$4:$L$67,AE9)+COUNTIF('9'!$L$4:$L$63,AE9)+COUNTIF('10'!$L$4:$L$21,AE9)+COUNTIF('11'!$L$4:$L$25,AE9)+COUNTIF('12'!$L$4:$L$26,AE9)+COUNTIF('13'!$L$4:$L$30,AE9)+COUNTIF('14'!$L$4:$L$28,AE9)+COUNTIF('15'!$L$4:$L$27,AE9)+COUNTIF('16'!$L$4:$L$23,AE9)+COUNTIF('17'!$L$4:$L$28,AE9)+COUNTIF('18'!$L$4:$L$28,AE9)+COUNTIF('19'!$L$4:$L$21,AE9)+COUNTIF('20'!$L$4:$L$26,AE9)+COUNTIF('21'!$L$4:$L$21,AE9)+COUNTIF('22'!$L$4:$L$27,AE9)+COUNTIF('23'!$L$4:$L$37,AE9)+COUNTIF('24'!$L$4:$L$30,AE9)+COUNTIF('25'!$L$4:$L$24,AE9)+COUNTIF('26'!$L$4:$L$28,AE9)+COUNTIF('27'!$L$4:$L$33,AE9)+COUNTIF('28'!$L$4:$L$28,AE9)+COUNTIF('29'!$L$4:$L$32,AE9)+COUNTIF('30'!$L$4:$L$24,AE9)+COUNTIF('31'!$L$4:$L$45,AE9)</x:v>
      </x:c>
      <x:c r="E10000" s="468" t="str">
        <x:v>Rumus sumber</x:v>
      </x:c>
      <x:c r="F10000" s="468" t="str">
        <x:v>14 September 2026 20.48 WIB</x:v>
      </x:c>
    </x:row>
    <x:row r="10001">
      <x:c r="A10001" s="468" t="str">
        <x:v>Resume Karyawan KPI</x:v>
      </x:c>
      <x:c r="B10001" s="468" t="str">
        <x:v>AI9</x:v>
      </x:c>
      <x:c r="C10001" s="468" t="str">
        <x:v>=COUNTIF('1'!$M$4:$M$55,AH9)+COUNTIF('2'!$M$4:$M$55,AH9)+COUNTIF('3'!$M$4:$M$33,AH9)+COUNTIF('4'!$M$4:$M$31,AH9)+COUNTIF('5'!$M$4:$M$26,AH9)+COUNTIF('6'!$M$4:$M$28,AH9)+COUNTIF('7'!$M$4:$M$21,AH9)+COUNTIF('8'!$M$4:$M$67,AH9)+COUNTIF('9'!$M$4:$M$63,AH9)+COUNTIF('10'!$M$4:$M$21,AH9)+COUNTIF('11'!$M$4:$M$25,AH9)+COUNTIF('12'!$M$4:$M$26,AH9)+COUNTIF('13'!$M$4:$M$27,AH9)+COUNTIF('14'!$M$4:$M$28,AH9)+COUNTIF('15'!$M$4:$M$27,AH9)+COUNTIF('16'!$M$4:$M$23,AH9)+COUNTIF('17'!$M$4:$M$28,AH9)+COUNTIF('18'!$M$4:$M$28,AH9)+COUNTIF('19'!$M$4:$M$21,AH9)+COUNTIF('20'!$M$4:$M$26,AH9)+COUNTIF('21'!$M$4:$M$21,AH9)+COUNTIF('22'!$M$4:$M$27,AH9)+COUNTIF('23'!$M$4:$M$37,AH9)+COUNTIF('24'!$M$4:$M$30,AH9)+COUNTIF('25'!$M$4:$M$24,AH9)+COUNTIF('26'!$M$4:$M$28,AH9)+COUNTIF('27'!$M$4:$M$33,AH9)+COUNTIF('28'!$M$4:$M$28,AH9)+COUNTIF('29'!$M$4:$M$32,AH9)+COUNTIF('30'!$M$4:$M$24,AH9)+COUNTIF('31'!$M$4:$M$45,AH9)</x:v>
      </x:c>
      <x:c r="D10001" s="468" t="str">
        <x:v>=COUNTIF('1'!$M$4:$M$55,AH9)+COUNTIF('2'!$M$4:$M$55,AH9)+COUNTIF('3'!$M$4:$M$33,AH9)+COUNTIF('4'!$M$4:$M$31,AH9)+COUNTIF('5'!$M$4:$M$26,AH9)+COUNTIF('6'!$M$4:$M$28,AH9)+COUNTIF('7'!$M$4:$M$21,AH9)+COUNTIF('8'!$M$4:$M$67,AH9)+COUNTIF('9'!$M$4:$M$63,AH9)+COUNTIF('10'!$M$4:$M$21,AH9)+COUNTIF('11'!$M$4:$M$25,AH9)+COUNTIF('12'!$M$4:$M$26,AH9)+COUNTIF('13'!$M$4:$M$30,AH9)+COUNTIF('14'!$M$4:$M$28,AH9)+COUNTIF('15'!$M$4:$M$27,AH9)+COUNTIF('16'!$M$4:$M$23,AH9)+COUNTIF('17'!$M$4:$M$28,AH9)+COUNTIF('18'!$M$4:$M$28,AH9)+COUNTIF('19'!$M$4:$M$21,AH9)+COUNTIF('20'!$M$4:$M$26,AH9)+COUNTIF('21'!$M$4:$M$21,AH9)+COUNTIF('22'!$M$4:$M$27,AH9)+COUNTIF('23'!$M$4:$M$37,AH9)+COUNTIF('24'!$M$4:$M$30,AH9)+COUNTIF('25'!$M$4:$M$24,AH9)+COUNTIF('26'!$M$4:$M$28,AH9)+COUNTIF('27'!$M$4:$M$33,AH9)+COUNTIF('28'!$M$4:$M$28,AH9)+COUNTIF('29'!$M$4:$M$32,AH9)+COUNTIF('30'!$M$4:$M$24,AH9)+COUNTIF('31'!$M$4:$M$45,AH9)</x:v>
      </x:c>
      <x:c r="E10001" s="468" t="str">
        <x:v>Rumus sumber</x:v>
      </x:c>
      <x:c r="F10001" s="468" t="str">
        <x:v>14 September 2026 20.48 WIB</x:v>
      </x:c>
    </x:row>
    <x:row r="10002">
      <x:c r="A10002" s="468" t="str">
        <x:v>Resume Karyawan KPI</x:v>
      </x:c>
      <x:c r="B10002" s="468" t="str">
        <x:v>AM9</x:v>
      </x:c>
      <x:c r="C10002"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$36:$AG$41,AK9,'13'!$AF$36:$AF$41,1)+COUNTIFS('14'!$AG$37:$AG$42,AK9,'14'!$AF$37:$AF$42,1)+COUNTIFS('15'!$AG$36:$AG$41,AK9,'15'!$AF$36:$AF$41,1)+COUNTIFS('16'!$AG$32:$AG$37,AK9,'16'!$AF$32:$AF$37,1)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D10002"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$39:$AG$44,AK9,'13'!$AF$39:$AF$44,1)+COUNTIFS('14'!$AG$37:$AG$42,AK9,'14'!$AF$37:$AF$42,1)+COUNTIFS('15'!$AG$36:$AG$41,AK9,'15'!$AF$36:$AF$41,1)+COUNTIFS('16'!$AG$32:$AG$37,AK9,'16'!$AF$32:$AF$37,1)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E10002" s="468" t="str">
        <x:v>Rumus sumber</x:v>
      </x:c>
      <x:c r="F10002" s="468" t="str">
        <x:v>14 September 2026 20.48 WIB</x:v>
      </x:c>
    </x:row>
    <x:row r="10003">
      <x:c r="A10003" s="468" t="str">
        <x:v>Resume Karyawan KPI</x:v>
      </x:c>
      <x:c r="B10003" s="468" t="str">
        <x:v>AO9</x:v>
      </x:c>
      <x:c r="C10003"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$36:$L$41,'13'!$AG$36:$AG$41,AK9,'13'!$AF$36:$AF$41,1)+SUMIFS('14'!$L$37:$L$42,'14'!$AG$37:$AG$42,AK9,'14'!$AF$37:$AF$42,1)+SUMIFS('15'!$L$36:$L$41,'15'!$AG$36:$AG$41,AK9,'15'!$AF$36:$AF$41,1)+SUMIFS('16'!$L$32:$L$37,'16'!$AG$32:$AG$37,AK9,'16'!$AF$32:$AF$37,1)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D10003"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$39:$L$44,'13'!$AG$39:$AG$44,AK9,'13'!$AF$39:$AF$44,1)+SUMIFS('14'!$L$37:$L$42,'14'!$AG$37:$AG$42,AK9,'14'!$AF$37:$AF$42,1)+SUMIFS('15'!$L$36:$L$41,'15'!$AG$36:$AG$41,AK9,'15'!$AF$36:$AF$41,1)+SUMIFS('16'!$L$32:$L$37,'16'!$AG$32:$AG$37,AK9,'16'!$AF$32:$AF$37,1)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E10003" s="468" t="str">
        <x:v>Rumus sumber</x:v>
      </x:c>
      <x:c r="F10003" s="468" t="str">
        <x:v>14 September 2026 20.48 WIB</x:v>
      </x:c>
    </x:row>
    <x:row r="10004">
      <x:c r="A10004" s="468" t="str">
        <x:v>Resume Karyawan KPI</x:v>
      </x:c>
      <x:c r="B10004" s="468" t="str">
        <x:v>AP9</x:v>
      </x:c>
      <x:c r="C10004"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$36:$M$41,'13'!$AG$36:$AG$41,AK9,'13'!$AF$36:$AF$41,1)+SUMIFS('14'!$M$37:$M$42,'14'!$AG$37:$AG$42,AK9,'14'!$AF$37:$AF$42,1)+SUMIFS('15'!$M$36:$M$41,'15'!$AG$36:$AG$41,AK9,'15'!$AF$36:$AF$41,1)+SUMIFS('16'!$M$32:$M$37,'16'!$AG$32:$AG$37,AK9,'16'!$AF$32:$AF$37,1)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D10004"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$39:$M$44,'13'!$AG$39:$AG$44,AK9,'13'!$AF$39:$AF$44,1)+SUMIFS('14'!$M$37:$M$42,'14'!$AG$37:$AG$42,AK9,'14'!$AF$37:$AF$42,1)+SUMIFS('15'!$M$36:$M$41,'15'!$AG$36:$AG$41,AK9,'15'!$AF$36:$AF$41,1)+SUMIFS('16'!$M$32:$M$37,'16'!$AG$32:$AG$37,AK9,'16'!$AF$32:$AF$37,1)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E10004" s="468" t="str">
        <x:v>Rumus sumber</x:v>
      </x:c>
      <x:c r="F10004" s="468" t="str">
        <x:v>14 September 2026 20.48 WIB</x:v>
      </x:c>
    </x:row>
    <x:row r="10005">
      <x:c r="A10005" s="468" t="str">
        <x:v>Resume Karyawan KPI</x:v>
      </x:c>
      <x:c r="B10005" s="468" t="str">
        <x:v>AQ9</x:v>
      </x:c>
      <x:c r="C10005"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$36:$N$41,'13'!$AG$36:$AG$41,AK9,'13'!$AF$36:$AF$41,1)+SUMIFS('14'!$N$37:$N$42,'14'!$AG$37:$AG$42,AK9,'14'!$AF$37:$AF$42,1)+SUMIFS('15'!$N$36:$N$41,'15'!$AG$36:$AG$41,AK9,'15'!$AF$36:$AF$41,1)+SUMIFS('16'!$N$32:$N$37,'16'!$AG$32:$AG$37,AK9,'16'!$AF$32:$AF$37,1)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D10005"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$39:$N$44,'13'!$AG$39:$AG$44,AK9,'13'!$AF$39:$AF$44,1)+SUMIFS('14'!$N$37:$N$42,'14'!$AG$37:$AG$42,AK9,'14'!$AF$37:$AF$42,1)+SUMIFS('15'!$N$36:$N$41,'15'!$AG$36:$AG$41,AK9,'15'!$AF$36:$AF$41,1)+SUMIFS('16'!$N$32:$N$37,'16'!$AG$32:$AG$37,AK9,'16'!$AF$32:$AF$37,1)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E10005" s="468" t="str">
        <x:v>Rumus sumber</x:v>
      </x:c>
      <x:c r="F10005" s="468" t="str">
        <x:v>14 September 2026 20.48 WIB</x:v>
      </x:c>
    </x:row>
    <x:row r="10006">
      <x:c r="A10006" s="468" t="str">
        <x:v>Resume Karyawan KPI</x:v>
      </x:c>
      <x:c r="B10006" s="468" t="str">
        <x:v>AR9</x:v>
      </x:c>
      <x:c r="C10006"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$36:$O$41,'13'!$AG$36:$AG$41,AK9,'13'!$AF$36:$AF$41,1)+SUMIFS('14'!$O$37:$O$42,'14'!$AG$37:$AG$42,AK9,'14'!$AF$37:$AF$42,1)+SUMIFS('15'!$O$36:$O$41,'15'!$AG$36:$AG$41,AK9,'15'!$AF$36:$AF$41,1)+SUMIFS('16'!$O$32:$O$37,'16'!$AG$32:$AG$37,AK9,'16'!$AF$32:$AF$37,1)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D10006"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$39:$O$44,'13'!$AG$39:$AG$44,AK9,'13'!$AF$39:$AF$44,1)+SUMIFS('14'!$O$37:$O$42,'14'!$AG$37:$AG$42,AK9,'14'!$AF$37:$AF$42,1)+SUMIFS('15'!$O$36:$O$41,'15'!$AG$36:$AG$41,AK9,'15'!$AF$36:$AF$41,1)+SUMIFS('16'!$O$32:$O$37,'16'!$AG$32:$AG$37,AK9,'16'!$AF$32:$AF$37,1)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E10006" s="468" t="str">
        <x:v>Rumus sumber</x:v>
      </x:c>
      <x:c r="F10006" s="468" t="str">
        <x:v>14 September 2026 20.48 WIB</x:v>
      </x:c>
    </x:row>
    <x:row r="10007">
      <x:c r="A10007" s="468" t="str">
        <x:v>Resume Karyawan KPI</x:v>
      </x:c>
      <x:c r="B10007" s="468" t="str">
        <x:v>AS9</x:v>
      </x:c>
      <x:c r="C10007"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$36:$P$41,'13'!$AG$36:$AG$41,AK9,'13'!$AF$36:$AF$41,1)+SUMIFS('14'!$P$37:$P$42,'14'!$AG$37:$AG$42,AK9,'14'!$AF$37:$AF$42,1)+SUMIFS('15'!$P$36:$P$41,'15'!$AG$36:$AG$41,AK9,'15'!$AF$36:$AF$41,1)+SUMIFS('16'!$P$32:$P$37,'16'!$AG$32:$AG$37,AK9,'16'!$AF$32:$AF$37,1)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D10007"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$39:$P$44,'13'!$AG$39:$AG$44,AK9,'13'!$AF$39:$AF$44,1)+SUMIFS('14'!$P$37:$P$42,'14'!$AG$37:$AG$42,AK9,'14'!$AF$37:$AF$42,1)+SUMIFS('15'!$P$36:$P$41,'15'!$AG$36:$AG$41,AK9,'15'!$AF$36:$AF$41,1)+SUMIFS('16'!$P$32:$P$37,'16'!$AG$32:$AG$37,AK9,'16'!$AF$32:$AF$37,1)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E10007" s="468" t="str">
        <x:v>Rumus sumber</x:v>
      </x:c>
      <x:c r="F10007" s="468" t="str">
        <x:v>14 September 2026 20.48 WIB</x:v>
      </x:c>
    </x:row>
    <x:row r="10008">
      <x:c r="A10008" s="468" t="str">
        <x:v>Resume Karyawan KPI</x:v>
      </x:c>
      <x:c r="B10008" s="468" t="str">
        <x:v>BH9</x:v>
      </x:c>
      <x:c r="C10008" s="468" t="str">
        <x:v>=IF(COUNTIFS('13'!$AG$36:$AG$41,$AK9,'13'!$AF$36:$AF$41,1)=0,"",SUMIFS('13'!$AC$36:$AC$41,'13'!$AG$36:$AG$41,$AK9,'13'!$AF$36:$AF$41,1)/COUNTIFS('13'!$AG$36:$AG$41,$AK9,'13'!$AF$36:$AF$41,1))</x:v>
      </x:c>
      <x:c r="D10008" s="468" t="str">
        <x:v>=IF(COUNTIFS('13'!$AG$39:$AG$44,$AK9,'13'!$AF$39:$AF$44,1)=0,"",SUMIFS('13'!$AC$39:$AC$44,'13'!$AG$39:$AG$44,$AK9,'13'!$AF$39:$AF$44,1)/COUNTIFS('13'!$AG$39:$AG$44,$AK9,'13'!$AF$39:$AF$44,1))</x:v>
      </x:c>
      <x:c r="E10008" s="468" t="str">
        <x:v>Rumus sumber</x:v>
      </x:c>
      <x:c r="F10008" s="468" t="str">
        <x:v>14 September 2026 20.48 WIB</x:v>
      </x:c>
    </x:row>
    <x:row r="10009">
      <x:c r="A10009" s="468" t="str">
        <x:v>Resume Karyawan KPI</x:v>
      </x:c>
      <x:c r="B10009" s="468" t="str">
        <x:v>B10</x:v>
      </x:c>
      <x:c r="C10009" s="468" t="str">
        <x:v>Single</x:v>
      </x:c>
      <x:c r="D10009" s="468" t="str">
        <x:v>Photofox</x:v>
      </x:c>
      <x:c r="E10009" s="468" t="str">
        <x:v>Nilai sumber</x:v>
      </x:c>
      <x:c r="F10009" s="468" t="str">
        <x:v>14 September 2026 20.48 WIB</x:v>
      </x:c>
    </x:row>
    <x:row r="10010">
      <x:c r="A10010" s="468" t="str">
        <x:v>Resume Karyawan KPI</x:v>
      </x:c>
      <x:c r="B10010" s="468" t="str">
        <x:v>C10</x:v>
      </x:c>
      <x:c r="C10010" s="468" t="n">
        <x:v>9</x:v>
      </x:c>
      <x:c r="D10010" s="468" t="n">
        <x:v>12</x:v>
      </x:c>
      <x:c r="E10010" s="468" t="str">
        <x:v>Nilai sumber</x:v>
      </x:c>
      <x:c r="F10010" s="468" t="str">
        <x:v>14 September 2026 20.48 WIB</x:v>
      </x:c>
    </x:row>
    <x:row r="10011">
      <x:c r="A10011" s="468" t="str">
        <x:v>Resume Karyawan KPI</x:v>
      </x:c>
      <x:c r="B10011" s="468" t="str">
        <x:v>D10</x:v>
      </x:c>
      <x:c r="C10011" s="468" t="n">
        <x:v>0.02313624679</x:v>
      </x:c>
      <x:c r="D10011" s="468" t="n">
        <x:v>0.0293398533</x:v>
      </x:c>
      <x:c r="E10011" s="468" t="str">
        <x:v>Nilai sumber</x:v>
      </x:c>
      <x:c r="F10011" s="468" t="str">
        <x:v>14 September 2026 20.48 WIB</x:v>
      </x:c>
    </x:row>
    <x:row r="10012">
      <x:c r="A10012" s="468" t="str">
        <x:v>Resume Karyawan KPI</x:v>
      </x:c>
      <x:c r="B10012" s="468" t="str">
        <x:v>E10</x:v>
      </x:c>
      <x:c r="C10012" s="468" t="n">
        <x:v>0.9485861183</x:v>
      </x:c>
      <x:c r="D10012" s="468" t="n">
        <x:v>0.9388753056</x:v>
      </x:c>
      <x:c r="E10012" s="468" t="str">
        <x:v>Nilai sumber</x:v>
      </x:c>
      <x:c r="F10012" s="468" t="str">
        <x:v>14 September 2026 20.48 WIB</x:v>
      </x:c>
    </x:row>
    <x:row r="10013">
      <x:c r="A10013" s="468" t="str">
        <x:v>Resume Karyawan KPI</x:v>
      </x:c>
      <x:c r="B10013" s="468" t="str">
        <x:v>Y10</x:v>
      </x:c>
      <x:c r="C10013" s="468" t="n">
        <x:v>9</x:v>
      </x:c>
      <x:c r="D10013" s="468" t="n">
        <x:v>12</x:v>
      </x:c>
      <x:c r="E10013" s="468" t="str">
        <x:v>Nilai sumber</x:v>
      </x:c>
      <x:c r="F10013" s="468" t="str">
        <x:v>14 September 2026 20.48 WIB</x:v>
      </x:c>
    </x:row>
    <x:row r="10014">
      <x:c r="A10014" s="468" t="str">
        <x:v>Resume Karyawan KPI</x:v>
      </x:c>
      <x:c r="B10014" s="468" t="str">
        <x:v>Y10</x:v>
      </x:c>
      <x:c r="C10014" s="468" t="str">
        <x:v>=COUNTIF('1'!$D$4:$D$55,X10)+COUNTIF('2'!$D$4:$D$55,X10)+COUNTIF('3'!$D$4:$D$33,X10)+COUNTIF('4'!$D$4:$D$31,X10)+COUNTIF('5'!$D$4:$D$26,X10)+COUNTIF('6'!$D$4:$D$28,X10)+COUNTIF('7'!$D$4:$D$21,X10)+COUNTIF('8'!$D$4:$D$67,X10)+COUNTIF('9'!$D$4:$D$63,X10)+COUNTIF('10'!$D$4:$D$21,X10)+COUNTIF('11'!$D$4:$D$25,X10)+COUNTIF('12'!$D$4:$D$26,X10)+COUNTIF('13'!$D$4:$D$27,X10)+COUNTIF('14'!$D$4:$D$28,X10)+COUNTIF('15'!$D$4:$D$27,X10)+COUNTIF('16'!$D$4:$D$23,X10)+COUNTIF('17'!$D$4:$D$28,X10)+COUNTIF('18'!$D$4:$D$28,X10)+COUNTIF('19'!$D$4:$D$21,X10)+COUNTIF('20'!$D$4:$D$26,X10)+COUNTIF('21'!$D$4:$D$21,X10)+COUNTIF('22'!$D$4:$D$27,X10)+COUNTIF('23'!$D$4:$D$37,X10)+COUNTIF('24'!$D$4:$D$30,X10)+COUNTIF('25'!$D$4:$D$24,X10)+COUNTIF('26'!$D$4:$D$28,X10)+COUNTIF('27'!$D$4:$D$33,X10)+COUNTIF('28'!$D$4:$D$28,X10)+COUNTIF('29'!$D$4:$D$32,X10)+COUNTIF('30'!$D$4:$D$24,X10)+COUNTIF('31'!$D$4:$D$45,X10)</x:v>
      </x:c>
      <x:c r="D10014" s="468" t="str">
        <x:v>=COUNTIF('1'!$D$4:$D$55,X10)+COUNTIF('2'!$D$4:$D$55,X10)+COUNTIF('3'!$D$4:$D$33,X10)+COUNTIF('4'!$D$4:$D$31,X10)+COUNTIF('5'!$D$4:$D$26,X10)+COUNTIF('6'!$D$4:$D$28,X10)+COUNTIF('7'!$D$4:$D$21,X10)+COUNTIF('8'!$D$4:$D$67,X10)+COUNTIF('9'!$D$4:$D$63,X10)+COUNTIF('10'!$D$4:$D$21,X10)+COUNTIF('11'!$D$4:$D$25,X10)+COUNTIF('12'!$D$4:$D$26,X10)+COUNTIF('13'!$D$4:$D$30,X10)+COUNTIF('14'!$D$4:$D$28,X10)+COUNTIF('15'!$D$4:$D$27,X10)+COUNTIF('16'!$D$4:$D$23,X10)+COUNTIF('17'!$D$4:$D$28,X10)+COUNTIF('18'!$D$4:$D$28,X10)+COUNTIF('19'!$D$4:$D$21,X10)+COUNTIF('20'!$D$4:$D$26,X10)+COUNTIF('21'!$D$4:$D$21,X10)+COUNTIF('22'!$D$4:$D$27,X10)+COUNTIF('23'!$D$4:$D$37,X10)+COUNTIF('24'!$D$4:$D$30,X10)+COUNTIF('25'!$D$4:$D$24,X10)+COUNTIF('26'!$D$4:$D$28,X10)+COUNTIF('27'!$D$4:$D$33,X10)+COUNTIF('28'!$D$4:$D$28,X10)+COUNTIF('29'!$D$4:$D$32,X10)+COUNTIF('30'!$D$4:$D$24,X10)+COUNTIF('31'!$D$4:$D$45,X10)</x:v>
      </x:c>
      <x:c r="E10014" s="468" t="str">
        <x:v>Rumus sumber</x:v>
      </x:c>
      <x:c r="F10014" s="468" t="str">
        <x:v>14 September 2026 20.48 WIB</x:v>
      </x:c>
    </x:row>
    <x:row r="10015">
      <x:c r="A10015" s="468" t="str">
        <x:v>Resume Karyawan KPI</x:v>
      </x:c>
      <x:c r="B10015" s="468" t="str">
        <x:v>Z10</x:v>
      </x:c>
      <x:c r="C10015" s="468" t="n">
        <x:v>9.00008</x:v>
      </x:c>
      <x:c r="D10015" s="468" t="n">
        <x:v>12.00008</x:v>
      </x:c>
      <x:c r="E10015" s="468" t="str">
        <x:v>Nilai sumber</x:v>
      </x:c>
      <x:c r="F10015" s="468" t="str">
        <x:v>14 September 2026 20.48 WIB</x:v>
      </x:c>
    </x:row>
    <x:row r="10016">
      <x:c r="A10016" s="468" t="str">
        <x:v>Resume Karyawan KPI</x:v>
      </x:c>
      <x:c r="B10016" s="468" t="str">
        <x:v>AC10</x:v>
      </x:c>
      <x:c r="C10016" s="468" t="str">
        <x:v>=COUNTIF('1'!$O$57:$O$60,AA10)+COUNTIF('2'!$O$57:$O$60,AA10)+COUNTIF('3'!$O$35:$O$38,AA10)+COUNTIF('4'!$O$33:$O$36,AA10)+COUNTIF('5'!$O$28:$O$31,AA10)+COUNTIF('6'!$O$30:$O$33,AA10)+COUNTIF('7'!$O$23:$O$26,AA10)+COUNTIF('8'!$O$69:$O$72,AA10)+COUNTIF('9'!$O$65:$O$68,AA10)+COUNTIF('10'!$O$23:$O$26,AA10)+COUNTIF('11'!$O$27:$O$30,AA10)+COUNTIF('12'!$O$28:$O$31,AA10)+COUNTIF('13'!$O$29:$O$32,AA10)+COUNTIF('14'!$O$30:$O$33,AA10)+COUNTIF('15'!$O$29:$O$32,AA10)+COUNTIF('16'!$O$25:$O$28,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D10016" s="468" t="str">
        <x:v>=COUNTIF('1'!$O$57:$O$60,AA10)+COUNTIF('2'!$O$57:$O$60,AA10)+COUNTIF('3'!$O$35:$O$38,AA10)+COUNTIF('4'!$O$33:$O$36,AA10)+COUNTIF('5'!$O$28:$O$31,AA10)+COUNTIF('6'!$O$30:$O$33,AA10)+COUNTIF('7'!$O$23:$O$26,AA10)+COUNTIF('8'!$O$69:$O$72,AA10)+COUNTIF('9'!$O$65:$O$68,AA10)+COUNTIF('10'!$O$23:$O$26,AA10)+COUNTIF('11'!$O$27:$O$30,AA10)+COUNTIF('12'!$O$28:$O$31,AA10)+COUNTIF('13'!$O$32:$O$35,AA10)+COUNTIF('14'!$O$30:$O$33,AA10)+COUNTIF('15'!$O$29:$O$32,AA10)+COUNTIF('16'!$O$25:$O$28,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E10016" s="468" t="str">
        <x:v>Rumus sumber</x:v>
      </x:c>
      <x:c r="F10016" s="468" t="str">
        <x:v>14 September 2026 20.48 WIB</x:v>
      </x:c>
    </x:row>
    <x:row r="10017">
      <x:c r="A10017" s="468" t="str">
        <x:v>Resume Karyawan KPI</x:v>
      </x:c>
      <x:c r="B10017" s="468" t="str">
        <x:v>AI10</x:v>
      </x:c>
      <x:c r="C10017" s="468" t="str">
        <x:v>=COUNTIF('1'!$M$4:$M$55,AH10)+COUNTIF('2'!$M$4:$M$55,AH10)+COUNTIF('3'!$M$4:$M$33,AH10)+COUNTIF('4'!$M$4:$M$31,AH10)+COUNTIF('5'!$M$4:$M$26,AH10)+COUNTIF('6'!$M$4:$M$28,AH10)+COUNTIF('7'!$M$4:$M$21,AH10)+COUNTIF('8'!$M$4:$M$67,AH10)+COUNTIF('9'!$M$4:$M$63,AH10)+COUNTIF('10'!$M$4:$M$21,AH10)+COUNTIF('11'!$M$4:$M$25,AH10)+COUNTIF('12'!$M$4:$M$26,AH10)+COUNTIF('13'!$M$4:$M$27,AH10)+COUNTIF('14'!$M$4:$M$28,AH10)+COUNTIF('15'!$M$4:$M$27,AH10)+COUNTIF('16'!$M$4:$M$23,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D10017" s="468" t="str">
        <x:v>=COUNTIF('1'!$M$4:$M$55,AH10)+COUNTIF('2'!$M$4:$M$55,AH10)+COUNTIF('3'!$M$4:$M$33,AH10)+COUNTIF('4'!$M$4:$M$31,AH10)+COUNTIF('5'!$M$4:$M$26,AH10)+COUNTIF('6'!$M$4:$M$28,AH10)+COUNTIF('7'!$M$4:$M$21,AH10)+COUNTIF('8'!$M$4:$M$67,AH10)+COUNTIF('9'!$M$4:$M$63,AH10)+COUNTIF('10'!$M$4:$M$21,AH10)+COUNTIF('11'!$M$4:$M$25,AH10)+COUNTIF('12'!$M$4:$M$26,AH10)+COUNTIF('13'!$M$4:$M$30,AH10)+COUNTIF('14'!$M$4:$M$28,AH10)+COUNTIF('15'!$M$4:$M$27,AH10)+COUNTIF('16'!$M$4:$M$23,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E10017" s="468" t="str">
        <x:v>Rumus sumber</x:v>
      </x:c>
      <x:c r="F10017" s="468" t="str">
        <x:v>14 September 2026 20.48 WIB</x:v>
      </x:c>
    </x:row>
    <x:row r="10018">
      <x:c r="A10018" s="468" t="str">
        <x:v>Resume Karyawan KPI</x:v>
      </x:c>
      <x:c r="B10018" s="468" t="str">
        <x:v>AM10</x:v>
      </x:c>
      <x:c r="C10018"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$36:$AG$41,AK10,'13'!$AF$36:$AF$41,1)+COUNTIFS('14'!$AG$37:$AG$42,AK10,'14'!$AF$37:$AF$42,1)+COUNTIFS('15'!$AG$36:$AG$41,AK10,'15'!$AF$36:$AF$41,1)+COUNTIFS('16'!$AG$32:$AG$37,AK10,'16'!$AF$32:$AF$37,1)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D10018"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$39:$AG$44,AK10,'13'!$AF$39:$AF$44,1)+COUNTIFS('14'!$AG$37:$AG$42,AK10,'14'!$AF$37:$AF$42,1)+COUNTIFS('15'!$AG$36:$AG$41,AK10,'15'!$AF$36:$AF$41,1)+COUNTIFS('16'!$AG$32:$AG$37,AK10,'16'!$AF$32:$AF$37,1)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E10018" s="468" t="str">
        <x:v>Rumus sumber</x:v>
      </x:c>
      <x:c r="F10018" s="468" t="str">
        <x:v>14 September 2026 20.48 WIB</x:v>
      </x:c>
    </x:row>
    <x:row r="10019">
      <x:c r="A10019" s="468" t="str">
        <x:v>Resume Karyawan KPI</x:v>
      </x:c>
      <x:c r="B10019" s="468" t="str">
        <x:v>AO10</x:v>
      </x:c>
      <x:c r="C10019"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$36:$L$41,'13'!$AG$36:$AG$41,AK10,'13'!$AF$36:$AF$41,1)+SUMIFS('14'!$L$37:$L$42,'14'!$AG$37:$AG$42,AK10,'14'!$AF$37:$AF$42,1)+SUMIFS('15'!$L$36:$L$41,'15'!$AG$36:$AG$41,AK10,'15'!$AF$36:$AF$41,1)+SUMIFS('16'!$L$32:$L$37,'16'!$AG$32:$AG$37,AK10,'16'!$AF$32:$AF$37,1)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D10019"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$39:$L$44,'13'!$AG$39:$AG$44,AK10,'13'!$AF$39:$AF$44,1)+SUMIFS('14'!$L$37:$L$42,'14'!$AG$37:$AG$42,AK10,'14'!$AF$37:$AF$42,1)+SUMIFS('15'!$L$36:$L$41,'15'!$AG$36:$AG$41,AK10,'15'!$AF$36:$AF$41,1)+SUMIFS('16'!$L$32:$L$37,'16'!$AG$32:$AG$37,AK10,'16'!$AF$32:$AF$37,1)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E10019" s="468" t="str">
        <x:v>Rumus sumber</x:v>
      </x:c>
      <x:c r="F10019" s="468" t="str">
        <x:v>14 September 2026 20.48 WIB</x:v>
      </x:c>
    </x:row>
    <x:row r="10020">
      <x:c r="A10020" s="468" t="str">
        <x:v>Resume Karyawan KPI</x:v>
      </x:c>
      <x:c r="B10020" s="468" t="str">
        <x:v>AP10</x:v>
      </x:c>
      <x:c r="C10020"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$36:$M$41,'13'!$AG$36:$AG$41,AK10,'13'!$AF$36:$AF$41,1)+SUMIFS('14'!$M$37:$M$42,'14'!$AG$37:$AG$42,AK10,'14'!$AF$37:$AF$42,1)+SUMIFS('15'!$M$36:$M$41,'15'!$AG$36:$AG$41,AK10,'15'!$AF$36:$AF$41,1)+SUMIFS('16'!$M$32:$M$37,'16'!$AG$32:$AG$37,AK10,'16'!$AF$32:$AF$37,1)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D10020"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$39:$M$44,'13'!$AG$39:$AG$44,AK10,'13'!$AF$39:$AF$44,1)+SUMIFS('14'!$M$37:$M$42,'14'!$AG$37:$AG$42,AK10,'14'!$AF$37:$AF$42,1)+SUMIFS('15'!$M$36:$M$41,'15'!$AG$36:$AG$41,AK10,'15'!$AF$36:$AF$41,1)+SUMIFS('16'!$M$32:$M$37,'16'!$AG$32:$AG$37,AK10,'16'!$AF$32:$AF$37,1)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E10020" s="468" t="str">
        <x:v>Rumus sumber</x:v>
      </x:c>
      <x:c r="F10020" s="468" t="str">
        <x:v>14 September 2026 20.48 WIB</x:v>
      </x:c>
    </x:row>
    <x:row r="10021">
      <x:c r="A10021" s="468" t="str">
        <x:v>Resume Karyawan KPI</x:v>
      </x:c>
      <x:c r="B10021" s="468" t="str">
        <x:v>AQ10</x:v>
      </x:c>
      <x:c r="C10021"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$36:$N$41,'13'!$AG$36:$AG$41,AK10,'13'!$AF$36:$AF$41,1)+SUMIFS('14'!$N$37:$N$42,'14'!$AG$37:$AG$42,AK10,'14'!$AF$37:$AF$42,1)+SUMIFS('15'!$N$36:$N$41,'15'!$AG$36:$AG$41,AK10,'15'!$AF$36:$AF$41,1)+SUMIFS('16'!$N$32:$N$37,'16'!$AG$32:$AG$37,AK10,'16'!$AF$32:$AF$37,1)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D10021"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$39:$N$44,'13'!$AG$39:$AG$44,AK10,'13'!$AF$39:$AF$44,1)+SUMIFS('14'!$N$37:$N$42,'14'!$AG$37:$AG$42,AK10,'14'!$AF$37:$AF$42,1)+SUMIFS('15'!$N$36:$N$41,'15'!$AG$36:$AG$41,AK10,'15'!$AF$36:$AF$41,1)+SUMIFS('16'!$N$32:$N$37,'16'!$AG$32:$AG$37,AK10,'16'!$AF$32:$AF$37,1)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E10021" s="468" t="str">
        <x:v>Rumus sumber</x:v>
      </x:c>
      <x:c r="F10021" s="468" t="str">
        <x:v>14 September 2026 20.48 WIB</x:v>
      </x:c>
    </x:row>
    <x:row r="10022">
      <x:c r="A10022" s="468" t="str">
        <x:v>Resume Karyawan KPI</x:v>
      </x:c>
      <x:c r="B10022" s="468" t="str">
        <x:v>AR10</x:v>
      </x:c>
      <x:c r="C10022"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$36:$O$41,'13'!$AG$36:$AG$41,AK10,'13'!$AF$36:$AF$41,1)+SUMIFS('14'!$O$37:$O$42,'14'!$AG$37:$AG$42,AK10,'14'!$AF$37:$AF$42,1)+SUMIFS('15'!$O$36:$O$41,'15'!$AG$36:$AG$41,AK10,'15'!$AF$36:$AF$41,1)+SUMIFS('16'!$O$32:$O$37,'16'!$AG$32:$AG$37,AK10,'16'!$AF$32:$AF$37,1)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D10022"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$39:$O$44,'13'!$AG$39:$AG$44,AK10,'13'!$AF$39:$AF$44,1)+SUMIFS('14'!$O$37:$O$42,'14'!$AG$37:$AG$42,AK10,'14'!$AF$37:$AF$42,1)+SUMIFS('15'!$O$36:$O$41,'15'!$AG$36:$AG$41,AK10,'15'!$AF$36:$AF$41,1)+SUMIFS('16'!$O$32:$O$37,'16'!$AG$32:$AG$37,AK10,'16'!$AF$32:$AF$37,1)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E10022" s="468" t="str">
        <x:v>Rumus sumber</x:v>
      </x:c>
      <x:c r="F10022" s="468" t="str">
        <x:v>14 September 2026 20.48 WIB</x:v>
      </x:c>
    </x:row>
    <x:row r="10023">
      <x:c r="A10023" s="468" t="str">
        <x:v>Resume Karyawan KPI</x:v>
      </x:c>
      <x:c r="B10023" s="468" t="str">
        <x:v>AS10</x:v>
      </x:c>
      <x:c r="C10023"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$36:$P$41,'13'!$AG$36:$AG$41,AK10,'13'!$AF$36:$AF$41,1)+SUMIFS('14'!$P$37:$P$42,'14'!$AG$37:$AG$42,AK10,'14'!$AF$37:$AF$42,1)+SUMIFS('15'!$P$36:$P$41,'15'!$AG$36:$AG$41,AK10,'15'!$AF$36:$AF$41,1)+SUMIFS('16'!$P$32:$P$37,'16'!$AG$32:$AG$37,AK10,'16'!$AF$32:$AF$37,1)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D10023"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$39:$P$44,'13'!$AG$39:$AG$44,AK10,'13'!$AF$39:$AF$44,1)+SUMIFS('14'!$P$37:$P$42,'14'!$AG$37:$AG$42,AK10,'14'!$AF$37:$AF$42,1)+SUMIFS('15'!$P$36:$P$41,'15'!$AG$36:$AG$41,AK10,'15'!$AF$36:$AF$41,1)+SUMIFS('16'!$P$32:$P$37,'16'!$AG$32:$AG$37,AK10,'16'!$AF$32:$AF$37,1)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E10023" s="468" t="str">
        <x:v>Rumus sumber</x:v>
      </x:c>
      <x:c r="F10023" s="468" t="str">
        <x:v>14 September 2026 20.48 WIB</x:v>
      </x:c>
    </x:row>
    <x:row r="10024">
      <x:c r="A10024" s="468" t="str">
        <x:v>Resume Karyawan KPI</x:v>
      </x:c>
      <x:c r="B10024" s="468" t="str">
        <x:v>BH10</x:v>
      </x:c>
      <x:c r="C10024" s="468" t="str">
        <x:v>=IF(COUNTIFS('13'!$AG$36:$AG$41,$AK10,'13'!$AF$36:$AF$41,1)=0,"",SUMIFS('13'!$AC$36:$AC$41,'13'!$AG$36:$AG$41,$AK10,'13'!$AF$36:$AF$41,1)/COUNTIFS('13'!$AG$36:$AG$41,$AK10,'13'!$AF$36:$AF$41,1))</x:v>
      </x:c>
      <x:c r="D10024" s="468" t="str">
        <x:v>=IF(COUNTIFS('13'!$AG$39:$AG$44,$AK10,'13'!$AF$39:$AF$44,1)=0,"",SUMIFS('13'!$AC$39:$AC$44,'13'!$AG$39:$AG$44,$AK10,'13'!$AF$39:$AF$44,1)/COUNTIFS('13'!$AG$39:$AG$44,$AK10,'13'!$AF$39:$AF$44,1))</x:v>
      </x:c>
      <x:c r="E10024" s="468" t="str">
        <x:v>Rumus sumber</x:v>
      </x:c>
      <x:c r="F10024" s="468" t="str">
        <x:v>14 September 2026 20.48 WIB</x:v>
      </x:c>
    </x:row>
    <x:row r="10025">
      <x:c r="A10025" s="468" t="str">
        <x:v>Resume Karyawan KPI</x:v>
      </x:c>
      <x:c r="B10025" s="468" t="str">
        <x:v>B11</x:v>
      </x:c>
      <x:c r="C10025" s="468" t="str">
        <x:v>Photofox</x:v>
      </x:c>
      <x:c r="D10025" s="468" t="str">
        <x:v>Single</x:v>
      </x:c>
      <x:c r="E10025" s="468" t="str">
        <x:v>Nilai sumber</x:v>
      </x:c>
      <x:c r="F10025" s="468" t="str">
        <x:v>14 September 2026 20.48 WIB</x:v>
      </x:c>
    </x:row>
    <x:row r="10026">
      <x:c r="A10026" s="468" t="str">
        <x:v>Resume Karyawan KPI</x:v>
      </x:c>
      <x:c r="B10026" s="468" t="str">
        <x:v>C11</x:v>
      </x:c>
      <x:c r="C10026" s="468" t="n">
        <x:v>9</x:v>
      </x:c>
      <x:c r="D10026" s="468" t="n">
        <x:v>10</x:v>
      </x:c>
      <x:c r="E10026" s="468" t="str">
        <x:v>Nilai sumber</x:v>
      </x:c>
      <x:c r="F10026" s="468" t="str">
        <x:v>14 September 2026 20.48 WIB</x:v>
      </x:c>
    </x:row>
    <x:row r="10027">
      <x:c r="A10027" s="468" t="str">
        <x:v>Resume Karyawan KPI</x:v>
      </x:c>
      <x:c r="B10027" s="468" t="str">
        <x:v>D11</x:v>
      </x:c>
      <x:c r="C10027" s="468" t="n">
        <x:v>0.02313624679</x:v>
      </x:c>
      <x:c r="D10027" s="468" t="n">
        <x:v>0.02444987775</x:v>
      </x:c>
      <x:c r="E10027" s="468" t="str">
        <x:v>Nilai sumber</x:v>
      </x:c>
      <x:c r="F10027" s="468" t="str">
        <x:v>14 September 2026 20.48 WIB</x:v>
      </x:c>
    </x:row>
    <x:row r="10028">
      <x:c r="A10028" s="468" t="str">
        <x:v>Resume Karyawan KPI</x:v>
      </x:c>
      <x:c r="B10028" s="468" t="str">
        <x:v>E11</x:v>
      </x:c>
      <x:c r="C10028" s="468" t="n">
        <x:v>0.971722365</x:v>
      </x:c>
      <x:c r="D10028" s="468" t="n">
        <x:v>0.9633251834</x:v>
      </x:c>
      <x:c r="E10028" s="468" t="str">
        <x:v>Nilai sumber</x:v>
      </x:c>
      <x:c r="F10028" s="468" t="str">
        <x:v>14 September 2026 20.48 WIB</x:v>
      </x:c>
    </x:row>
    <x:row r="10029">
      <x:c r="A10029" s="468" t="str">
        <x:v>Resume Karyawan KPI</x:v>
      </x:c>
      <x:c r="B10029" s="468" t="str">
        <x:v>Y11</x:v>
      </x:c>
      <x:c r="C10029" s="468" t="str">
        <x:v>=COUNTIF('1'!$D$4:$D$55,X11)+COUNTIF('2'!$D$4:$D$55,X11)+COUNTIF('3'!$D$4:$D$33,X11)+COUNTIF('4'!$D$4:$D$31,X11)+COUNTIF('5'!$D$4:$D$26,X11)+COUNTIF('6'!$D$4:$D$28,X11)+COUNTIF('7'!$D$4:$D$21,X11)+COUNTIF('8'!$D$4:$D$67,X11)+COUNTIF('9'!$D$4:$D$63,X11)+COUNTIF('10'!$D$4:$D$21,X11)+COUNTIF('11'!$D$4:$D$25,X11)+COUNTIF('12'!$D$4:$D$26,X11)+COUNTIF('13'!$D$4:$D$27,X11)+COUNTIF('14'!$D$4:$D$28,X11)+COUNTIF('15'!$D$4:$D$27,X11)+COUNTIF('16'!$D$4:$D$23,X11)+COUNTIF('17'!$D$4:$D$28,X11)+COUNTIF('18'!$D$4:$D$28,X11)+COUNTIF('19'!$D$4:$D$21,X11)+COUNTIF('20'!$D$4:$D$26,X11)+COUNTIF('21'!$D$4:$D$21,X11)+COUNTIF('22'!$D$4:$D$27,X11)+COUNTIF('23'!$D$4:$D$37,X11)+COUNTIF('24'!$D$4:$D$30,X11)+COUNTIF('25'!$D$4:$D$24,X11)+COUNTIF('26'!$D$4:$D$28,X11)+COUNTIF('27'!$D$4:$D$33,X11)+COUNTIF('28'!$D$4:$D$28,X11)+COUNTIF('29'!$D$4:$D$32,X11)+COUNTIF('30'!$D$4:$D$24,X11)+COUNTIF('31'!$D$4:$D$45,X11)</x:v>
      </x:c>
      <x:c r="D10029" s="468" t="str">
        <x:v>=COUNTIF('1'!$D$4:$D$55,X11)+COUNTIF('2'!$D$4:$D$55,X11)+COUNTIF('3'!$D$4:$D$33,X11)+COUNTIF('4'!$D$4:$D$31,X11)+COUNTIF('5'!$D$4:$D$26,X11)+COUNTIF('6'!$D$4:$D$28,X11)+COUNTIF('7'!$D$4:$D$21,X11)+COUNTIF('8'!$D$4:$D$67,X11)+COUNTIF('9'!$D$4:$D$63,X11)+COUNTIF('10'!$D$4:$D$21,X11)+COUNTIF('11'!$D$4:$D$25,X11)+COUNTIF('12'!$D$4:$D$26,X11)+COUNTIF('13'!$D$4:$D$30,X11)+COUNTIF('14'!$D$4:$D$28,X11)+COUNTIF('15'!$D$4:$D$27,X11)+COUNTIF('16'!$D$4:$D$23,X11)+COUNTIF('17'!$D$4:$D$28,X11)+COUNTIF('18'!$D$4:$D$28,X11)+COUNTIF('19'!$D$4:$D$21,X11)+COUNTIF('20'!$D$4:$D$26,X11)+COUNTIF('21'!$D$4:$D$21,X11)+COUNTIF('22'!$D$4:$D$27,X11)+COUNTIF('23'!$D$4:$D$37,X11)+COUNTIF('24'!$D$4:$D$30,X11)+COUNTIF('25'!$D$4:$D$24,X11)+COUNTIF('26'!$D$4:$D$28,X11)+COUNTIF('27'!$D$4:$D$33,X11)+COUNTIF('28'!$D$4:$D$28,X11)+COUNTIF('29'!$D$4:$D$32,X11)+COUNTIF('30'!$D$4:$D$24,X11)+COUNTIF('31'!$D$4:$D$45,X11)</x:v>
      </x:c>
      <x:c r="E10029" s="468" t="str">
        <x:v>Rumus sumber</x:v>
      </x:c>
      <x:c r="F10029" s="468" t="str">
        <x:v>14 September 2026 20.48 WIB</x:v>
      </x:c>
    </x:row>
    <x:row r="10030">
      <x:c r="A10030" s="468" t="str">
        <x:v>Resume Karyawan KPI</x:v>
      </x:c>
      <x:c r="B10030" s="468" t="str">
        <x:v>AC11</x:v>
      </x:c>
      <x:c r="C10030" s="468" t="str">
        <x:v>=COUNTIF('1'!$O$57:$O$60,AA11)+COUNTIF('2'!$O$57:$O$60,AA11)+COUNTIF('3'!$O$35:$O$38,AA11)+COUNTIF('4'!$O$33:$O$36,AA11)+COUNTIF('5'!$O$28:$O$31,AA11)+COUNTIF('6'!$O$30:$O$33,AA11)+COUNTIF('7'!$O$23:$O$26,AA11)+COUNTIF('8'!$O$69:$O$72,AA11)+COUNTIF('9'!$O$65:$O$68,AA11)+COUNTIF('10'!$O$23:$O$26,AA11)+COUNTIF('11'!$O$27:$O$30,AA11)+COUNTIF('12'!$O$28:$O$31,AA11)+COUNTIF('13'!$O$29:$O$32,AA11)+COUNTIF('14'!$O$30:$O$33,AA11)+COUNTIF('15'!$O$29:$O$32,AA11)+COUNTIF('16'!$O$25:$O$28,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D10030" s="468" t="str">
        <x:v>=COUNTIF('1'!$O$57:$O$60,AA11)+COUNTIF('2'!$O$57:$O$60,AA11)+COUNTIF('3'!$O$35:$O$38,AA11)+COUNTIF('4'!$O$33:$O$36,AA11)+COUNTIF('5'!$O$28:$O$31,AA11)+COUNTIF('6'!$O$30:$O$33,AA11)+COUNTIF('7'!$O$23:$O$26,AA11)+COUNTIF('8'!$O$69:$O$72,AA11)+COUNTIF('9'!$O$65:$O$68,AA11)+COUNTIF('10'!$O$23:$O$26,AA11)+COUNTIF('11'!$O$27:$O$30,AA11)+COUNTIF('12'!$O$28:$O$31,AA11)+COUNTIF('13'!$O$32:$O$35,AA11)+COUNTIF('14'!$O$30:$O$33,AA11)+COUNTIF('15'!$O$29:$O$32,AA11)+COUNTIF('16'!$O$25:$O$28,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E10030" s="468" t="str">
        <x:v>Rumus sumber</x:v>
      </x:c>
      <x:c r="F10030" s="468" t="str">
        <x:v>14 September 2026 20.48 WIB</x:v>
      </x:c>
    </x:row>
    <x:row r="10031">
      <x:c r="A10031" s="468" t="str">
        <x:v>Resume Karyawan KPI</x:v>
      </x:c>
      <x:c r="B10031" s="468" t="str">
        <x:v>AM11</x:v>
      </x:c>
      <x:c r="C10031"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$36:$AG$41,AK11,'13'!$AF$36:$AF$41,1)+COUNTIFS('14'!$AG$37:$AG$42,AK11,'14'!$AF$37:$AF$42,1)+COUNTIFS('15'!$AG$36:$AG$41,AK11,'15'!$AF$36:$AF$41,1)+COUNTIFS('16'!$AG$32:$AG$37,AK11,'16'!$AF$32:$AF$37,1)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D10031"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$39:$AG$44,AK11,'13'!$AF$39:$AF$44,1)+COUNTIFS('14'!$AG$37:$AG$42,AK11,'14'!$AF$37:$AF$42,1)+COUNTIFS('15'!$AG$36:$AG$41,AK11,'15'!$AF$36:$AF$41,1)+COUNTIFS('16'!$AG$32:$AG$37,AK11,'16'!$AF$32:$AF$37,1)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E10031" s="468" t="str">
        <x:v>Rumus sumber</x:v>
      </x:c>
      <x:c r="F10031" s="468" t="str">
        <x:v>14 September 2026 20.48 WIB</x:v>
      </x:c>
    </x:row>
    <x:row r="10032">
      <x:c r="A10032" s="468" t="str">
        <x:v>Resume Karyawan KPI</x:v>
      </x:c>
      <x:c r="B10032" s="468" t="str">
        <x:v>AO11</x:v>
      </x:c>
      <x:c r="C10032"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$36:$L$41,'13'!$AG$36:$AG$41,AK11,'13'!$AF$36:$AF$41,1)+SUMIFS('14'!$L$37:$L$42,'14'!$AG$37:$AG$42,AK11,'14'!$AF$37:$AF$42,1)+SUMIFS('15'!$L$36:$L$41,'15'!$AG$36:$AG$41,AK11,'15'!$AF$36:$AF$41,1)+SUMIFS('16'!$L$32:$L$37,'16'!$AG$32:$AG$37,AK11,'16'!$AF$32:$AF$37,1)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D10032"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$39:$L$44,'13'!$AG$39:$AG$44,AK11,'13'!$AF$39:$AF$44,1)+SUMIFS('14'!$L$37:$L$42,'14'!$AG$37:$AG$42,AK11,'14'!$AF$37:$AF$42,1)+SUMIFS('15'!$L$36:$L$41,'15'!$AG$36:$AG$41,AK11,'15'!$AF$36:$AF$41,1)+SUMIFS('16'!$L$32:$L$37,'16'!$AG$32:$AG$37,AK11,'16'!$AF$32:$AF$37,1)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E10032" s="468" t="str">
        <x:v>Rumus sumber</x:v>
      </x:c>
      <x:c r="F10032" s="468" t="str">
        <x:v>14 September 2026 20.48 WIB</x:v>
      </x:c>
    </x:row>
    <x:row r="10033">
      <x:c r="A10033" s="468" t="str">
        <x:v>Resume Karyawan KPI</x:v>
      </x:c>
      <x:c r="B10033" s="468" t="str">
        <x:v>AP11</x:v>
      </x:c>
      <x:c r="C10033"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$36:$M$41,'13'!$AG$36:$AG$41,AK11,'13'!$AF$36:$AF$41,1)+SUMIFS('14'!$M$37:$M$42,'14'!$AG$37:$AG$42,AK11,'14'!$AF$37:$AF$42,1)+SUMIFS('15'!$M$36:$M$41,'15'!$AG$36:$AG$41,AK11,'15'!$AF$36:$AF$41,1)+SUMIFS('16'!$M$32:$M$37,'16'!$AG$32:$AG$37,AK11,'16'!$AF$32:$AF$37,1)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D10033"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$39:$M$44,'13'!$AG$39:$AG$44,AK11,'13'!$AF$39:$AF$44,1)+SUMIFS('14'!$M$37:$M$42,'14'!$AG$37:$AG$42,AK11,'14'!$AF$37:$AF$42,1)+SUMIFS('15'!$M$36:$M$41,'15'!$AG$36:$AG$41,AK11,'15'!$AF$36:$AF$41,1)+SUMIFS('16'!$M$32:$M$37,'16'!$AG$32:$AG$37,AK11,'16'!$AF$32:$AF$37,1)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E10033" s="468" t="str">
        <x:v>Rumus sumber</x:v>
      </x:c>
      <x:c r="F10033" s="468" t="str">
        <x:v>14 September 2026 20.48 WIB</x:v>
      </x:c>
    </x:row>
    <x:row r="10034">
      <x:c r="A10034" s="468" t="str">
        <x:v>Resume Karyawan KPI</x:v>
      </x:c>
      <x:c r="B10034" s="468" t="str">
        <x:v>AQ11</x:v>
      </x:c>
      <x:c r="C10034"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$36:$N$41,'13'!$AG$36:$AG$41,AK11,'13'!$AF$36:$AF$41,1)+SUMIFS('14'!$N$37:$N$42,'14'!$AG$37:$AG$42,AK11,'14'!$AF$37:$AF$42,1)+SUMIFS('15'!$N$36:$N$41,'15'!$AG$36:$AG$41,AK11,'15'!$AF$36:$AF$41,1)+SUMIFS('16'!$N$32:$N$37,'16'!$AG$32:$AG$37,AK11,'16'!$AF$32:$AF$37,1)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D10034"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$39:$N$44,'13'!$AG$39:$AG$44,AK11,'13'!$AF$39:$AF$44,1)+SUMIFS('14'!$N$37:$N$42,'14'!$AG$37:$AG$42,AK11,'14'!$AF$37:$AF$42,1)+SUMIFS('15'!$N$36:$N$41,'15'!$AG$36:$AG$41,AK11,'15'!$AF$36:$AF$41,1)+SUMIFS('16'!$N$32:$N$37,'16'!$AG$32:$AG$37,AK11,'16'!$AF$32:$AF$37,1)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E10034" s="468" t="str">
        <x:v>Rumus sumber</x:v>
      </x:c>
      <x:c r="F10034" s="468" t="str">
        <x:v>14 September 2026 20.48 WIB</x:v>
      </x:c>
    </x:row>
    <x:row r="10035">
      <x:c r="A10035" s="468" t="str">
        <x:v>Resume Karyawan KPI</x:v>
      </x:c>
      <x:c r="B10035" s="468" t="str">
        <x:v>AR11</x:v>
      </x:c>
      <x:c r="C10035"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$36:$O$41,'13'!$AG$36:$AG$41,AK11,'13'!$AF$36:$AF$41,1)+SUMIFS('14'!$O$37:$O$42,'14'!$AG$37:$AG$42,AK11,'14'!$AF$37:$AF$42,1)+SUMIFS('15'!$O$36:$O$41,'15'!$AG$36:$AG$41,AK11,'15'!$AF$36:$AF$41,1)+SUMIFS('16'!$O$32:$O$37,'16'!$AG$32:$AG$37,AK11,'16'!$AF$32:$AF$37,1)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D10035"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$39:$O$44,'13'!$AG$39:$AG$44,AK11,'13'!$AF$39:$AF$44,1)+SUMIFS('14'!$O$37:$O$42,'14'!$AG$37:$AG$42,AK11,'14'!$AF$37:$AF$42,1)+SUMIFS('15'!$O$36:$O$41,'15'!$AG$36:$AG$41,AK11,'15'!$AF$36:$AF$41,1)+SUMIFS('16'!$O$32:$O$37,'16'!$AG$32:$AG$37,AK11,'16'!$AF$32:$AF$37,1)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E10035" s="468" t="str">
        <x:v>Rumus sumber</x:v>
      </x:c>
      <x:c r="F10035" s="468" t="str">
        <x:v>14 September 2026 20.48 WIB</x:v>
      </x:c>
    </x:row>
    <x:row r="10036">
      <x:c r="A10036" s="468" t="str">
        <x:v>Resume Karyawan KPI</x:v>
      </x:c>
      <x:c r="B10036" s="468" t="str">
        <x:v>AS11</x:v>
      </x:c>
      <x:c r="C10036"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$36:$P$41,'13'!$AG$36:$AG$41,AK11,'13'!$AF$36:$AF$41,1)+SUMIFS('14'!$P$37:$P$42,'14'!$AG$37:$AG$42,AK11,'14'!$AF$37:$AF$42,1)+SUMIFS('15'!$P$36:$P$41,'15'!$AG$36:$AG$41,AK11,'15'!$AF$36:$AF$41,1)+SUMIFS('16'!$P$32:$P$37,'16'!$AG$32:$AG$37,AK11,'16'!$AF$32:$AF$37,1)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D10036"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$39:$P$44,'13'!$AG$39:$AG$44,AK11,'13'!$AF$39:$AF$44,1)+SUMIFS('14'!$P$37:$P$42,'14'!$AG$37:$AG$42,AK11,'14'!$AF$37:$AF$42,1)+SUMIFS('15'!$P$36:$P$41,'15'!$AG$36:$AG$41,AK11,'15'!$AF$36:$AF$41,1)+SUMIFS('16'!$P$32:$P$37,'16'!$AG$32:$AG$37,AK11,'16'!$AF$32:$AF$37,1)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E10036" s="468" t="str">
        <x:v>Rumus sumber</x:v>
      </x:c>
      <x:c r="F10036" s="468" t="str">
        <x:v>14 September 2026 20.48 WIB</x:v>
      </x:c>
    </x:row>
    <x:row r="10037">
      <x:c r="A10037" s="468" t="str">
        <x:v>Resume Karyawan KPI</x:v>
      </x:c>
      <x:c r="B10037" s="468" t="str">
        <x:v>BH11</x:v>
      </x:c>
      <x:c r="C10037" s="468" t="str">
        <x:v>=IF(COUNTIFS('13'!$AG$36:$AG$41,$AK11,'13'!$AF$36:$AF$41,1)=0,"",SUMIFS('13'!$AC$36:$AC$41,'13'!$AG$36:$AG$41,$AK11,'13'!$AF$36:$AF$41,1)/COUNTIFS('13'!$AG$36:$AG$41,$AK11,'13'!$AF$36:$AF$41,1))</x:v>
      </x:c>
      <x:c r="D10037" s="468" t="str">
        <x:v>=IF(COUNTIFS('13'!$AG$39:$AG$44,$AK11,'13'!$AF$39:$AF$44,1)=0,"",SUMIFS('13'!$AC$39:$AC$44,'13'!$AG$39:$AG$44,$AK11,'13'!$AF$39:$AF$44,1)/COUNTIFS('13'!$AG$39:$AG$44,$AK11,'13'!$AF$39:$AF$44,1))</x:v>
      </x:c>
      <x:c r="E10037" s="468" t="str">
        <x:v>Rumus sumber</x:v>
      </x:c>
      <x:c r="F10037" s="468" t="str">
        <x:v>14 September 2026 20.48 WIB</x:v>
      </x:c>
    </x:row>
    <x:row r="10038">
      <x:c r="A10038" s="468" t="str">
        <x:v>Resume Karyawan KPI</x:v>
      </x:c>
      <x:c r="B10038" s="468" t="str">
        <x:v>C12</x:v>
      </x:c>
      <x:c r="C10038" s="468" t="n">
        <x:v>6</x:v>
      </x:c>
      <x:c r="D10038" s="468" t="n">
        <x:v>9</x:v>
      </x:c>
      <x:c r="E10038" s="468" t="str">
        <x:v>Nilai sumber</x:v>
      </x:c>
      <x:c r="F10038" s="468" t="str">
        <x:v>14 September 2026 20.48 WIB</x:v>
      </x:c>
    </x:row>
    <x:row r="10039">
      <x:c r="A10039" s="468" t="str">
        <x:v>Resume Karyawan KPI</x:v>
      </x:c>
      <x:c r="B10039" s="468" t="str">
        <x:v>D12</x:v>
      </x:c>
      <x:c r="C10039" s="468" t="n">
        <x:v>0.01542416452</x:v>
      </x:c>
      <x:c r="D10039" s="468" t="n">
        <x:v>0.02200488998</x:v>
      </x:c>
      <x:c r="E10039" s="468" t="str">
        <x:v>Nilai sumber</x:v>
      </x:c>
      <x:c r="F10039" s="468" t="str">
        <x:v>14 September 2026 20.48 WIB</x:v>
      </x:c>
    </x:row>
    <x:row r="10040">
      <x:c r="A10040" s="468" t="str">
        <x:v>Resume Karyawan KPI</x:v>
      </x:c>
      <x:c r="B10040" s="468" t="str">
        <x:v>E12</x:v>
      </x:c>
      <x:c r="C10040" s="468" t="n">
        <x:v>0.9871465296</x:v>
      </x:c>
      <x:c r="D10040" s="468" t="n">
        <x:v>0.9853300733</x:v>
      </x:c>
      <x:c r="E10040" s="468" t="str">
        <x:v>Nilai sumber</x:v>
      </x:c>
      <x:c r="F10040" s="468" t="str">
        <x:v>14 September 2026 20.48 WIB</x:v>
      </x:c>
    </x:row>
    <x:row r="10041">
      <x:c r="A10041" s="468" t="str">
        <x:v>Resume Karyawan KPI</x:v>
      </x:c>
      <x:c r="B10041" s="468" t="str">
        <x:v>Y12</x:v>
      </x:c>
      <x:c r="C10041" s="468" t="str">
        <x:v>=COUNTIF('1'!$D$4:$D$55,X12)+COUNTIF('2'!$D$4:$D$55,X12)+COUNTIF('3'!$D$4:$D$33,X12)+COUNTIF('4'!$D$4:$D$31,X12)+COUNTIF('5'!$D$4:$D$26,X12)+COUNTIF('6'!$D$4:$D$28,X12)+COUNTIF('7'!$D$4:$D$21,X12)+COUNTIF('8'!$D$4:$D$67,X12)+COUNTIF('9'!$D$4:$D$63,X12)+COUNTIF('10'!$D$4:$D$21,X12)+COUNTIF('11'!$D$4:$D$25,X12)+COUNTIF('12'!$D$4:$D$26,X12)+COUNTIF('13'!$D$4:$D$27,X12)+COUNTIF('14'!$D$4:$D$28,X12)+COUNTIF('15'!$D$4:$D$27,X12)+COUNTIF('16'!$D$4:$D$23,X12)+COUNTIF('17'!$D$4:$D$28,X12)+COUNTIF('18'!$D$4:$D$28,X12)+COUNTIF('19'!$D$4:$D$21,X12)+COUNTIF('20'!$D$4:$D$26,X12)+COUNTIF('21'!$D$4:$D$21,X12)+COUNTIF('22'!$D$4:$D$27,X12)+COUNTIF('23'!$D$4:$D$37,X12)+COUNTIF('24'!$D$4:$D$30,X12)+COUNTIF('25'!$D$4:$D$24,X12)+COUNTIF('26'!$D$4:$D$28,X12)+COUNTIF('27'!$D$4:$D$33,X12)+COUNTIF('28'!$D$4:$D$28,X12)+COUNTIF('29'!$D$4:$D$32,X12)+COUNTIF('30'!$D$4:$D$24,X12)+COUNTIF('31'!$D$4:$D$45,X12)</x:v>
      </x:c>
      <x:c r="D10041" s="468" t="str">
        <x:v>=COUNTIF('1'!$D$4:$D$55,X12)+COUNTIF('2'!$D$4:$D$55,X12)+COUNTIF('3'!$D$4:$D$33,X12)+COUNTIF('4'!$D$4:$D$31,X12)+COUNTIF('5'!$D$4:$D$26,X12)+COUNTIF('6'!$D$4:$D$28,X12)+COUNTIF('7'!$D$4:$D$21,X12)+COUNTIF('8'!$D$4:$D$67,X12)+COUNTIF('9'!$D$4:$D$63,X12)+COUNTIF('10'!$D$4:$D$21,X12)+COUNTIF('11'!$D$4:$D$25,X12)+COUNTIF('12'!$D$4:$D$26,X12)+COUNTIF('13'!$D$4:$D$30,X12)+COUNTIF('14'!$D$4:$D$28,X12)+COUNTIF('15'!$D$4:$D$27,X12)+COUNTIF('16'!$D$4:$D$23,X12)+COUNTIF('17'!$D$4:$D$28,X12)+COUNTIF('18'!$D$4:$D$28,X12)+COUNTIF('19'!$D$4:$D$21,X12)+COUNTIF('20'!$D$4:$D$26,X12)+COUNTIF('21'!$D$4:$D$21,X12)+COUNTIF('22'!$D$4:$D$27,X12)+COUNTIF('23'!$D$4:$D$37,X12)+COUNTIF('24'!$D$4:$D$30,X12)+COUNTIF('25'!$D$4:$D$24,X12)+COUNTIF('26'!$D$4:$D$28,X12)+COUNTIF('27'!$D$4:$D$33,X12)+COUNTIF('28'!$D$4:$D$28,X12)+COUNTIF('29'!$D$4:$D$32,X12)+COUNTIF('30'!$D$4:$D$24,X12)+COUNTIF('31'!$D$4:$D$45,X12)</x:v>
      </x:c>
      <x:c r="E10041" s="468" t="str">
        <x:v>Rumus sumber</x:v>
      </x:c>
      <x:c r="F10041" s="468" t="str">
        <x:v>14 September 2026 20.48 WIB</x:v>
      </x:c>
    </x:row>
    <x:row r="10042">
      <x:c r="A10042" s="468" t="str">
        <x:v>Resume Karyawan KPI</x:v>
      </x:c>
      <x:c r="B10042" s="468" t="str">
        <x:v>AC12</x:v>
      </x:c>
      <x:c r="C10042" s="468" t="n">
        <x:v>17</x:v>
      </x:c>
      <x:c r="D10042" s="468" t="n">
        <x:v>19</x:v>
      </x:c>
      <x:c r="E10042" s="468" t="str">
        <x:v>Nilai sumber</x:v>
      </x:c>
      <x:c r="F10042" s="468" t="str">
        <x:v>14 September 2026 20.48 WIB</x:v>
      </x:c>
    </x:row>
    <x:row r="10043">
      <x:c r="A10043" s="468" t="str">
        <x:v>Resume Karyawan KPI</x:v>
      </x:c>
      <x:c r="B10043" s="468" t="str">
        <x:v>AC12</x:v>
      </x:c>
      <x:c r="C10043" s="468" t="str">
        <x:v>=COUNTIF('1'!$O$57:$O$60,AA12)+COUNTIF('2'!$O$57:$O$60,AA12)+COUNTIF('3'!$O$35:$O$38,AA12)+COUNTIF('4'!$O$33:$O$36,AA12)+COUNTIF('5'!$O$28:$O$31,AA12)+COUNTIF('6'!$O$30:$O$33,AA12)+COUNTIF('7'!$O$23:$O$26,AA12)+COUNTIF('8'!$O$69:$O$72,AA12)+COUNTIF('9'!$O$65:$O$68,AA12)+COUNTIF('10'!$O$23:$O$26,AA12)+COUNTIF('11'!$O$27:$O$30,AA12)+COUNTIF('12'!$O$28:$O$31,AA12)+COUNTIF('13'!$O$29:$O$32,AA12)+COUNTIF('14'!$O$30:$O$33,AA12)+COUNTIF('15'!$O$29:$O$32,AA12)+COUNTIF('16'!$O$25:$O$28,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D10043" s="468" t="str">
        <x:v>=COUNTIF('1'!$O$57:$O$60,AA12)+COUNTIF('2'!$O$57:$O$60,AA12)+COUNTIF('3'!$O$35:$O$38,AA12)+COUNTIF('4'!$O$33:$O$36,AA12)+COUNTIF('5'!$O$28:$O$31,AA12)+COUNTIF('6'!$O$30:$O$33,AA12)+COUNTIF('7'!$O$23:$O$26,AA12)+COUNTIF('8'!$O$69:$O$72,AA12)+COUNTIF('9'!$O$65:$O$68,AA12)+COUNTIF('10'!$O$23:$O$26,AA12)+COUNTIF('11'!$O$27:$O$30,AA12)+COUNTIF('12'!$O$28:$O$31,AA12)+COUNTIF('13'!$O$32:$O$35,AA12)+COUNTIF('14'!$O$30:$O$33,AA12)+COUNTIF('15'!$O$29:$O$32,AA12)+COUNTIF('16'!$O$25:$O$28,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E10043" s="468" t="str">
        <x:v>Rumus sumber</x:v>
      </x:c>
      <x:c r="F10043" s="468" t="str">
        <x:v>14 September 2026 20.48 WIB</x:v>
      </x:c>
    </x:row>
    <x:row r="10044">
      <x:c r="A10044" s="468" t="str">
        <x:v>Resume Karyawan KPI</x:v>
      </x:c>
      <x:c r="B10044" s="468" t="str">
        <x:v>AD12</x:v>
      </x:c>
      <x:c r="C10044" s="468" t="n">
        <x:v>17.00004</x:v>
      </x:c>
      <x:c r="D10044" s="468" t="n">
        <x:v>19.00004</x:v>
      </x:c>
      <x:c r="E10044" s="468" t="str">
        <x:v>Nilai sumber</x:v>
      </x:c>
      <x:c r="F10044" s="468" t="str">
        <x:v>14 September 2026 20.48 WIB</x:v>
      </x:c>
    </x:row>
    <x:row r="10045">
      <x:c r="A10045" s="468" t="str">
        <x:v>Resume Karyawan KPI</x:v>
      </x:c>
      <x:c r="B10045" s="468" t="str">
        <x:v>AM12</x:v>
      </x:c>
      <x:c r="C10045" s="468" t="n">
        <x:v>13</x:v>
      </x:c>
      <x:c r="D10045" s="468" t="n">
        <x:v>14</x:v>
      </x:c>
      <x:c r="E10045" s="468" t="str">
        <x:v>Nilai sumber</x:v>
      </x:c>
      <x:c r="F10045" s="468" t="str">
        <x:v>14 September 2026 20.48 WIB</x:v>
      </x:c>
    </x:row>
    <x:row r="10046">
      <x:c r="A10046" s="468" t="str">
        <x:v>Resume Karyawan KPI</x:v>
      </x:c>
      <x:c r="B10046" s="468" t="str">
        <x:v>AM12</x:v>
      </x:c>
      <x:c r="C10046"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$36:$AG$41,AK12,'13'!$AF$36:$AF$41,1)+COUNTIFS('14'!$AG$37:$AG$42,AK12,'14'!$AF$37:$AF$42,1)+COUNTIFS('15'!$AG$36:$AG$41,AK12,'15'!$AF$36:$AF$41,1)+COUNTIFS('16'!$AG$32:$AG$37,AK12,'16'!$AF$32:$AF$37,1)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D10046"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$39:$AG$44,AK12,'13'!$AF$39:$AF$44,1)+COUNTIFS('14'!$AG$37:$AG$42,AK12,'14'!$AF$37:$AF$42,1)+COUNTIFS('15'!$AG$36:$AG$41,AK12,'15'!$AF$36:$AF$41,1)+COUNTIFS('16'!$AG$32:$AG$37,AK12,'16'!$AF$32:$AF$37,1)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E10046" s="468" t="str">
        <x:v>Rumus sumber</x:v>
      </x:c>
      <x:c r="F10046" s="468" t="str">
        <x:v>14 September 2026 20.48 WIB</x:v>
      </x:c>
    </x:row>
    <x:row r="10047">
      <x:c r="A10047" s="468" t="str">
        <x:v>Resume Karyawan KPI</x:v>
      </x:c>
      <x:c r="B10047" s="468" t="str">
        <x:v>AN12</x:v>
      </x:c>
      <x:c r="C10047" s="468" t="n">
        <x:v>99.53846154</x:v>
      </x:c>
      <x:c r="D10047" s="468" t="n">
        <x:v>99.57142857</x:v>
      </x:c>
      <x:c r="E10047" s="468" t="str">
        <x:v>Nilai sumber</x:v>
      </x:c>
      <x:c r="F10047" s="468" t="str">
        <x:v>14 September 2026 20.48 WIB</x:v>
      </x:c>
    </x:row>
    <x:row r="10048">
      <x:c r="A10048" s="468" t="str">
        <x:v>Resume Karyawan KPI</x:v>
      </x:c>
      <x:c r="B10048" s="468" t="str">
        <x:v>AO12</x:v>
      </x:c>
      <x:c r="C10048"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$36:$L$41,'13'!$AG$36:$AG$41,AK12,'13'!$AF$36:$AF$41,1)+SUMIFS('14'!$L$37:$L$42,'14'!$AG$37:$AG$42,AK12,'14'!$AF$37:$AF$42,1)+SUMIFS('15'!$L$36:$L$41,'15'!$AG$36:$AG$41,AK12,'15'!$AF$36:$AF$41,1)+SUMIFS('16'!$L$32:$L$37,'16'!$AG$32:$AG$37,AK12,'16'!$AF$32:$AF$37,1)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D10048"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$39:$L$44,'13'!$AG$39:$AG$44,AK12,'13'!$AF$39:$AF$44,1)+SUMIFS('14'!$L$37:$L$42,'14'!$AG$37:$AG$42,AK12,'14'!$AF$37:$AF$42,1)+SUMIFS('15'!$L$36:$L$41,'15'!$AG$36:$AG$41,AK12,'15'!$AF$36:$AF$41,1)+SUMIFS('16'!$L$32:$L$37,'16'!$AG$32:$AG$37,AK12,'16'!$AF$32:$AF$37,1)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E10048" s="468" t="str">
        <x:v>Rumus sumber</x:v>
      </x:c>
      <x:c r="F10048" s="468" t="str">
        <x:v>14 September 2026 20.48 WIB</x:v>
      </x:c>
    </x:row>
    <x:row r="10049">
      <x:c r="A10049" s="468" t="str">
        <x:v>Resume Karyawan KPI</x:v>
      </x:c>
      <x:c r="B10049" s="468" t="str">
        <x:v>AP12</x:v>
      </x:c>
      <x:c r="C10049"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$36:$M$41,'13'!$AG$36:$AG$41,AK12,'13'!$AF$36:$AF$41,1)+SUMIFS('14'!$M$37:$M$42,'14'!$AG$37:$AG$42,AK12,'14'!$AF$37:$AF$42,1)+SUMIFS('15'!$M$36:$M$41,'15'!$AG$36:$AG$41,AK12,'15'!$AF$36:$AF$41,1)+SUMIFS('16'!$M$32:$M$37,'16'!$AG$32:$AG$37,AK12,'16'!$AF$32:$AF$37,1)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D10049"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$39:$M$44,'13'!$AG$39:$AG$44,AK12,'13'!$AF$39:$AF$44,1)+SUMIFS('14'!$M$37:$M$42,'14'!$AG$37:$AG$42,AK12,'14'!$AF$37:$AF$42,1)+SUMIFS('15'!$M$36:$M$41,'15'!$AG$36:$AG$41,AK12,'15'!$AF$36:$AF$41,1)+SUMIFS('16'!$M$32:$M$37,'16'!$AG$32:$AG$37,AK12,'16'!$AF$32:$AF$37,1)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E10049" s="468" t="str">
        <x:v>Rumus sumber</x:v>
      </x:c>
      <x:c r="F10049" s="468" t="str">
        <x:v>14 September 2026 20.48 WIB</x:v>
      </x:c>
    </x:row>
    <x:row r="10050">
      <x:c r="A10050" s="468" t="str">
        <x:v>Resume Karyawan KPI</x:v>
      </x:c>
      <x:c r="B10050" s="468" t="str">
        <x:v>AQ12</x:v>
      </x:c>
      <x:c r="C10050"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$36:$N$41,'13'!$AG$36:$AG$41,AK12,'13'!$AF$36:$AF$41,1)+SUMIFS('14'!$N$37:$N$42,'14'!$AG$37:$AG$42,AK12,'14'!$AF$37:$AF$42,1)+SUMIFS('15'!$N$36:$N$41,'15'!$AG$36:$AG$41,AK12,'15'!$AF$36:$AF$41,1)+SUMIFS('16'!$N$32:$N$37,'16'!$AG$32:$AG$37,AK12,'16'!$AF$32:$AF$37,1)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D10050"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$39:$N$44,'13'!$AG$39:$AG$44,AK12,'13'!$AF$39:$AF$44,1)+SUMIFS('14'!$N$37:$N$42,'14'!$AG$37:$AG$42,AK12,'14'!$AF$37:$AF$42,1)+SUMIFS('15'!$N$36:$N$41,'15'!$AG$36:$AG$41,AK12,'15'!$AF$36:$AF$41,1)+SUMIFS('16'!$N$32:$N$37,'16'!$AG$32:$AG$37,AK12,'16'!$AF$32:$AF$37,1)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E10050" s="468" t="str">
        <x:v>Rumus sumber</x:v>
      </x:c>
      <x:c r="F10050" s="468" t="str">
        <x:v>14 September 2026 20.48 WIB</x:v>
      </x:c>
    </x:row>
    <x:row r="10051">
      <x:c r="A10051" s="468" t="str">
        <x:v>Resume Karyawan KPI</x:v>
      </x:c>
      <x:c r="B10051" s="468" t="str">
        <x:v>AR12</x:v>
      </x:c>
      <x:c r="C10051"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$36:$O$41,'13'!$AG$36:$AG$41,AK12,'13'!$AF$36:$AF$41,1)+SUMIFS('14'!$O$37:$O$42,'14'!$AG$37:$AG$42,AK12,'14'!$AF$37:$AF$42,1)+SUMIFS('15'!$O$36:$O$41,'15'!$AG$36:$AG$41,AK12,'15'!$AF$36:$AF$41,1)+SUMIFS('16'!$O$32:$O$37,'16'!$AG$32:$AG$37,AK12,'16'!$AF$32:$AF$37,1)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D10051"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$39:$O$44,'13'!$AG$39:$AG$44,AK12,'13'!$AF$39:$AF$44,1)+SUMIFS('14'!$O$37:$O$42,'14'!$AG$37:$AG$42,AK12,'14'!$AF$37:$AF$42,1)+SUMIFS('15'!$O$36:$O$41,'15'!$AG$36:$AG$41,AK12,'15'!$AF$36:$AF$41,1)+SUMIFS('16'!$O$32:$O$37,'16'!$AG$32:$AG$37,AK12,'16'!$AF$32:$AF$37,1)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E10051" s="468" t="str">
        <x:v>Rumus sumber</x:v>
      </x:c>
      <x:c r="F10051" s="468" t="str">
        <x:v>14 September 2026 20.48 WIB</x:v>
      </x:c>
    </x:row>
    <x:row r="10052">
      <x:c r="A10052" s="468" t="str">
        <x:v>Resume Karyawan KPI</x:v>
      </x:c>
      <x:c r="B10052" s="468" t="str">
        <x:v>AS12</x:v>
      </x:c>
      <x:c r="C10052" s="468" t="n">
        <x:v>4.846153846</x:v>
      </x:c>
      <x:c r="D10052" s="468" t="n">
        <x:v>4.857142857</x:v>
      </x:c>
      <x:c r="E10052" s="468" t="str">
        <x:v>Nilai sumber</x:v>
      </x:c>
      <x:c r="F10052" s="468" t="str">
        <x:v>14 September 2026 20.48 WIB</x:v>
      </x:c>
    </x:row>
    <x:row r="10053">
      <x:c r="A10053" s="468" t="str">
        <x:v>Resume Karyawan KPI</x:v>
      </x:c>
      <x:c r="B10053" s="468" t="str">
        <x:v>AS12</x:v>
      </x:c>
      <x:c r="C10053"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$36:$P$41,'13'!$AG$36:$AG$41,AK12,'13'!$AF$36:$AF$41,1)+SUMIFS('14'!$P$37:$P$42,'14'!$AG$37:$AG$42,AK12,'14'!$AF$37:$AF$42,1)+SUMIFS('15'!$P$36:$P$41,'15'!$AG$36:$AG$41,AK12,'15'!$AF$36:$AF$41,1)+SUMIFS('16'!$P$32:$P$37,'16'!$AG$32:$AG$37,AK12,'16'!$AF$32:$AF$37,1)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D10053"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$39:$P$44,'13'!$AG$39:$AG$44,AK12,'13'!$AF$39:$AF$44,1)+SUMIFS('14'!$P$37:$P$42,'14'!$AG$37:$AG$42,AK12,'14'!$AF$37:$AF$42,1)+SUMIFS('15'!$P$36:$P$41,'15'!$AG$36:$AG$41,AK12,'15'!$AF$36:$AF$41,1)+SUMIFS('16'!$P$32:$P$37,'16'!$AG$32:$AG$37,AK12,'16'!$AF$32:$AF$37,1)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E10053" s="468" t="str">
        <x:v>Rumus sumber</x:v>
      </x:c>
      <x:c r="F10053" s="468" t="str">
        <x:v>14 September 2026 20.48 WIB</x:v>
      </x:c>
    </x:row>
    <x:row r="10054">
      <x:c r="A10054" s="468" t="str">
        <x:v>Resume Karyawan KPI</x:v>
      </x:c>
      <x:c r="B10054" s="468" t="str">
        <x:v>BH12</x:v>
      </x:c>
      <x:c r="C10054" s="468"/>
      <x:c r="D10054" s="468" t="n">
        <x:v>100</x:v>
      </x:c>
      <x:c r="E10054" s="468" t="str">
        <x:v>Nilai sumber</x:v>
      </x:c>
      <x:c r="F10054" s="468" t="str">
        <x:v>14 September 2026 20.48 WIB</x:v>
      </x:c>
    </x:row>
    <x:row r="10055">
      <x:c r="A10055" s="468" t="str">
        <x:v>Resume Karyawan KPI</x:v>
      </x:c>
      <x:c r="B10055" s="468" t="str">
        <x:v>BH12</x:v>
      </x:c>
      <x:c r="C10055" s="468" t="str">
        <x:v>=IF(COUNTIFS('13'!$AG$36:$AG$41,$AK12,'13'!$AF$36:$AF$41,1)=0,"",SUMIFS('13'!$AC$36:$AC$41,'13'!$AG$36:$AG$41,$AK12,'13'!$AF$36:$AF$41,1)/COUNTIFS('13'!$AG$36:$AG$41,$AK12,'13'!$AF$36:$AF$41,1))</x:v>
      </x:c>
      <x:c r="D10055" s="468" t="str">
        <x:v>=IF(COUNTIFS('13'!$AG$39:$AG$44,$AK12,'13'!$AF$39:$AF$44,1)=0,"",SUMIFS('13'!$AC$39:$AC$44,'13'!$AG$39:$AG$44,$AK12,'13'!$AF$39:$AF$44,1)/COUNTIFS('13'!$AG$39:$AG$44,$AK12,'13'!$AF$39:$AF$44,1))</x:v>
      </x:c>
      <x:c r="E10055" s="468" t="str">
        <x:v>Rumus sumber</x:v>
      </x:c>
      <x:c r="F10055" s="468" t="str">
        <x:v>14 September 2026 20.48 WIB</x:v>
      </x:c>
    </x:row>
    <x:row r="10056">
      <x:c r="A10056" s="468" t="str">
        <x:v>Resume Karyawan KPI</x:v>
      </x:c>
      <x:c r="B10056" s="468" t="str">
        <x:v>C13</x:v>
      </x:c>
      <x:c r="C10056" s="468" t="n">
        <x:v>3</x:v>
      </x:c>
      <x:c r="D10056" s="468" t="n">
        <x:v>4</x:v>
      </x:c>
      <x:c r="E10056" s="468" t="str">
        <x:v>Nilai sumber</x:v>
      </x:c>
      <x:c r="F10056" s="468" t="str">
        <x:v>14 September 2026 20.48 WIB</x:v>
      </x:c>
    </x:row>
    <x:row r="10057">
      <x:c r="A10057" s="468" t="str">
        <x:v>Resume Karyawan KPI</x:v>
      </x:c>
      <x:c r="B10057" s="468" t="str">
        <x:v>D13</x:v>
      </x:c>
      <x:c r="C10057" s="468" t="n">
        <x:v>0.007712082262</x:v>
      </x:c>
      <x:c r="D10057" s="468" t="n">
        <x:v>0.0097799511</x:v>
      </x:c>
      <x:c r="E10057" s="468" t="str">
        <x:v>Nilai sumber</x:v>
      </x:c>
      <x:c r="F10057" s="468" t="str">
        <x:v>14 September 2026 20.48 WIB</x:v>
      </x:c>
    </x:row>
    <x:row r="10058">
      <x:c r="A10058" s="468" t="str">
        <x:v>Resume Karyawan KPI</x:v>
      </x:c>
      <x:c r="B10058" s="468" t="str">
        <x:v>E13</x:v>
      </x:c>
      <x:c r="C10058" s="468" t="n">
        <x:v>0.9948586118</x:v>
      </x:c>
      <x:c r="D10058" s="468" t="n">
        <x:v>0.9951100244</x:v>
      </x:c>
      <x:c r="E10058" s="468" t="str">
        <x:v>Nilai sumber</x:v>
      </x:c>
      <x:c r="F10058" s="468" t="str">
        <x:v>14 September 2026 20.48 WIB</x:v>
      </x:c>
    </x:row>
    <x:row r="10059">
      <x:c r="A10059" s="468" t="str">
        <x:v>Resume Karyawan KPI</x:v>
      </x:c>
      <x:c r="B10059" s="468" t="str">
        <x:v>Y13</x:v>
      </x:c>
      <x:c r="C10059" s="468" t="str">
        <x:v>=COUNTIF('1'!$D$4:$D$55,X13)+COUNTIF('2'!$D$4:$D$55,X13)+COUNTIF('3'!$D$4:$D$33,X13)+COUNTIF('4'!$D$4:$D$31,X13)+COUNTIF('5'!$D$4:$D$26,X13)+COUNTIF('6'!$D$4:$D$28,X13)+COUNTIF('7'!$D$4:$D$21,X13)+COUNTIF('8'!$D$4:$D$67,X13)+COUNTIF('9'!$D$4:$D$63,X13)+COUNTIF('10'!$D$4:$D$21,X13)+COUNTIF('11'!$D$4:$D$25,X13)+COUNTIF('12'!$D$4:$D$26,X13)+COUNTIF('13'!$D$4:$D$27,X13)+COUNTIF('14'!$D$4:$D$28,X13)+COUNTIF('15'!$D$4:$D$27,X13)+COUNTIF('16'!$D$4:$D$23,X13)+COUNTIF('17'!$D$4:$D$28,X13)+COUNTIF('18'!$D$4:$D$28,X13)+COUNTIF('19'!$D$4:$D$21,X13)+COUNTIF('20'!$D$4:$D$26,X13)+COUNTIF('21'!$D$4:$D$21,X13)+COUNTIF('22'!$D$4:$D$27,X13)+COUNTIF('23'!$D$4:$D$37,X13)+COUNTIF('24'!$D$4:$D$30,X13)+COUNTIF('25'!$D$4:$D$24,X13)+COUNTIF('26'!$D$4:$D$28,X13)+COUNTIF('27'!$D$4:$D$33,X13)+COUNTIF('28'!$D$4:$D$28,X13)+COUNTIF('29'!$D$4:$D$32,X13)+COUNTIF('30'!$D$4:$D$24,X13)+COUNTIF('31'!$D$4:$D$45,X13)</x:v>
      </x:c>
      <x:c r="D10059" s="468" t="str">
        <x:v>=COUNTIF('1'!$D$4:$D$55,X13)+COUNTIF('2'!$D$4:$D$55,X13)+COUNTIF('3'!$D$4:$D$33,X13)+COUNTIF('4'!$D$4:$D$31,X13)+COUNTIF('5'!$D$4:$D$26,X13)+COUNTIF('6'!$D$4:$D$28,X13)+COUNTIF('7'!$D$4:$D$21,X13)+COUNTIF('8'!$D$4:$D$67,X13)+COUNTIF('9'!$D$4:$D$63,X13)+COUNTIF('10'!$D$4:$D$21,X13)+COUNTIF('11'!$D$4:$D$25,X13)+COUNTIF('12'!$D$4:$D$26,X13)+COUNTIF('13'!$D$4:$D$30,X13)+COUNTIF('14'!$D$4:$D$28,X13)+COUNTIF('15'!$D$4:$D$27,X13)+COUNTIF('16'!$D$4:$D$23,X13)+COUNTIF('17'!$D$4:$D$28,X13)+COUNTIF('18'!$D$4:$D$28,X13)+COUNTIF('19'!$D$4:$D$21,X13)+COUNTIF('20'!$D$4:$D$26,X13)+COUNTIF('21'!$D$4:$D$21,X13)+COUNTIF('22'!$D$4:$D$27,X13)+COUNTIF('23'!$D$4:$D$37,X13)+COUNTIF('24'!$D$4:$D$30,X13)+COUNTIF('25'!$D$4:$D$24,X13)+COUNTIF('26'!$D$4:$D$28,X13)+COUNTIF('27'!$D$4:$D$33,X13)+COUNTIF('28'!$D$4:$D$28,X13)+COUNTIF('29'!$D$4:$D$32,X13)+COUNTIF('30'!$D$4:$D$24,X13)+COUNTIF('31'!$D$4:$D$45,X13)</x:v>
      </x:c>
      <x:c r="E10059" s="468" t="str">
        <x:v>Rumus sumber</x:v>
      </x:c>
      <x:c r="F10059" s="468" t="str">
        <x:v>14 September 2026 20.48 WIB</x:v>
      </x:c>
    </x:row>
    <x:row r="10060">
      <x:c r="A10060" s="468" t="str">
        <x:v>Resume Karyawan KPI</x:v>
      </x:c>
      <x:c r="B10060" s="468" t="str">
        <x:v>AC13</x:v>
      </x:c>
      <x:c r="C10060" s="468" t="str">
        <x:v>=COUNTIF('1'!$O$57:$O$60,AA13)+COUNTIF('2'!$O$57:$O$60,AA13)+COUNTIF('3'!$O$35:$O$38,AA13)+COUNTIF('4'!$O$33:$O$36,AA13)+COUNTIF('5'!$O$28:$O$31,AA13)+COUNTIF('6'!$O$30:$O$33,AA13)+COUNTIF('7'!$O$23:$O$26,AA13)+COUNTIF('8'!$O$69:$O$72,AA13)+COUNTIF('9'!$O$65:$O$68,AA13)+COUNTIF('10'!$O$23:$O$26,AA13)+COUNTIF('11'!$O$27:$O$30,AA13)+COUNTIF('12'!$O$28:$O$31,AA13)+COUNTIF('13'!$O$29:$O$32,AA13)+COUNTIF('14'!$O$30:$O$33,AA13)+COUNTIF('15'!$O$29:$O$32,AA13)+COUNTIF('16'!$O$25:$O$28,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D10060" s="468" t="str">
        <x:v>=COUNTIF('1'!$O$57:$O$60,AA13)+COUNTIF('2'!$O$57:$O$60,AA13)+COUNTIF('3'!$O$35:$O$38,AA13)+COUNTIF('4'!$O$33:$O$36,AA13)+COUNTIF('5'!$O$28:$O$31,AA13)+COUNTIF('6'!$O$30:$O$33,AA13)+COUNTIF('7'!$O$23:$O$26,AA13)+COUNTIF('8'!$O$69:$O$72,AA13)+COUNTIF('9'!$O$65:$O$68,AA13)+COUNTIF('10'!$O$23:$O$26,AA13)+COUNTIF('11'!$O$27:$O$30,AA13)+COUNTIF('12'!$O$28:$O$31,AA13)+COUNTIF('13'!$O$32:$O$35,AA13)+COUNTIF('14'!$O$30:$O$33,AA13)+COUNTIF('15'!$O$29:$O$32,AA13)+COUNTIF('16'!$O$25:$O$28,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E10060" s="468" t="str">
        <x:v>Rumus sumber</x:v>
      </x:c>
      <x:c r="F10060" s="468" t="str">
        <x:v>14 September 2026 20.48 WIB</x:v>
      </x:c>
    </x:row>
    <x:row r="10061">
      <x:c r="A10061" s="468" t="str">
        <x:v>Resume Karyawan KPI</x:v>
      </x:c>
      <x:c r="B10061" s="468" t="str">
        <x:v>AM13</x:v>
      </x:c>
      <x:c r="C10061"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$36:$AG$41,AK13,'13'!$AF$36:$AF$41,1)+COUNTIFS('14'!$AG$37:$AG$42,AK13,'14'!$AF$37:$AF$42,1)+COUNTIFS('15'!$AG$36:$AG$41,AK13,'15'!$AF$36:$AF$41,1)+COUNTIFS('16'!$AG$32:$AG$37,AK13,'16'!$AF$32:$AF$37,1)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D10061"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$39:$AG$44,AK13,'13'!$AF$39:$AF$44,1)+COUNTIFS('14'!$AG$37:$AG$42,AK13,'14'!$AF$37:$AF$42,1)+COUNTIFS('15'!$AG$36:$AG$41,AK13,'15'!$AF$36:$AF$41,1)+COUNTIFS('16'!$AG$32:$AG$37,AK13,'16'!$AF$32:$AF$37,1)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E10061" s="468" t="str">
        <x:v>Rumus sumber</x:v>
      </x:c>
      <x:c r="F10061" s="468" t="str">
        <x:v>14 September 2026 20.48 WIB</x:v>
      </x:c>
    </x:row>
    <x:row r="10062">
      <x:c r="A10062" s="468" t="str">
        <x:v>Resume Karyawan KPI</x:v>
      </x:c>
      <x:c r="B10062" s="468" t="str">
        <x:v>AO13</x:v>
      </x:c>
      <x:c r="C10062"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$36:$L$41,'13'!$AG$36:$AG$41,AK13,'13'!$AF$36:$AF$41,1)+SUMIFS('14'!$L$37:$L$42,'14'!$AG$37:$AG$42,AK13,'14'!$AF$37:$AF$42,1)+SUMIFS('15'!$L$36:$L$41,'15'!$AG$36:$AG$41,AK13,'15'!$AF$36:$AF$41,1)+SUMIFS('16'!$L$32:$L$37,'16'!$AG$32:$AG$37,AK13,'16'!$AF$32:$AF$37,1)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D10062"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$39:$L$44,'13'!$AG$39:$AG$44,AK13,'13'!$AF$39:$AF$44,1)+SUMIFS('14'!$L$37:$L$42,'14'!$AG$37:$AG$42,AK13,'14'!$AF$37:$AF$42,1)+SUMIFS('15'!$L$36:$L$41,'15'!$AG$36:$AG$41,AK13,'15'!$AF$36:$AF$41,1)+SUMIFS('16'!$L$32:$L$37,'16'!$AG$32:$AG$37,AK13,'16'!$AF$32:$AF$37,1)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E10062" s="468" t="str">
        <x:v>Rumus sumber</x:v>
      </x:c>
      <x:c r="F10062" s="468" t="str">
        <x:v>14 September 2026 20.48 WIB</x:v>
      </x:c>
    </x:row>
    <x:row r="10063">
      <x:c r="A10063" s="468" t="str">
        <x:v>Resume Karyawan KPI</x:v>
      </x:c>
      <x:c r="B10063" s="468" t="str">
        <x:v>AP13</x:v>
      </x:c>
      <x:c r="C10063"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$36:$M$41,'13'!$AG$36:$AG$41,AK13,'13'!$AF$36:$AF$41,1)+SUMIFS('14'!$M$37:$M$42,'14'!$AG$37:$AG$42,AK13,'14'!$AF$37:$AF$42,1)+SUMIFS('15'!$M$36:$M$41,'15'!$AG$36:$AG$41,AK13,'15'!$AF$36:$AF$41,1)+SUMIFS('16'!$M$32:$M$37,'16'!$AG$32:$AG$37,AK13,'16'!$AF$32:$AF$37,1)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D10063"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$39:$M$44,'13'!$AG$39:$AG$44,AK13,'13'!$AF$39:$AF$44,1)+SUMIFS('14'!$M$37:$M$42,'14'!$AG$37:$AG$42,AK13,'14'!$AF$37:$AF$42,1)+SUMIFS('15'!$M$36:$M$41,'15'!$AG$36:$AG$41,AK13,'15'!$AF$36:$AF$41,1)+SUMIFS('16'!$M$32:$M$37,'16'!$AG$32:$AG$37,AK13,'16'!$AF$32:$AF$37,1)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E10063" s="468" t="str">
        <x:v>Rumus sumber</x:v>
      </x:c>
      <x:c r="F10063" s="468" t="str">
        <x:v>14 September 2026 20.48 WIB</x:v>
      </x:c>
    </x:row>
    <x:row r="10064">
      <x:c r="A10064" s="468" t="str">
        <x:v>Resume Karyawan KPI</x:v>
      </x:c>
      <x:c r="B10064" s="468" t="str">
        <x:v>AQ13</x:v>
      </x:c>
      <x:c r="C10064"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$36:$N$41,'13'!$AG$36:$AG$41,AK13,'13'!$AF$36:$AF$41,1)+SUMIFS('14'!$N$37:$N$42,'14'!$AG$37:$AG$42,AK13,'14'!$AF$37:$AF$42,1)+SUMIFS('15'!$N$36:$N$41,'15'!$AG$36:$AG$41,AK13,'15'!$AF$36:$AF$41,1)+SUMIFS('16'!$N$32:$N$37,'16'!$AG$32:$AG$37,AK13,'16'!$AF$32:$AF$37,1)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D10064"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$39:$N$44,'13'!$AG$39:$AG$44,AK13,'13'!$AF$39:$AF$44,1)+SUMIFS('14'!$N$37:$N$42,'14'!$AG$37:$AG$42,AK13,'14'!$AF$37:$AF$42,1)+SUMIFS('15'!$N$36:$N$41,'15'!$AG$36:$AG$41,AK13,'15'!$AF$36:$AF$41,1)+SUMIFS('16'!$N$32:$N$37,'16'!$AG$32:$AG$37,AK13,'16'!$AF$32:$AF$37,1)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E10064" s="468" t="str">
        <x:v>Rumus sumber</x:v>
      </x:c>
      <x:c r="F10064" s="468" t="str">
        <x:v>14 September 2026 20.48 WIB</x:v>
      </x:c>
    </x:row>
    <x:row r="10065">
      <x:c r="A10065" s="468" t="str">
        <x:v>Resume Karyawan KPI</x:v>
      </x:c>
      <x:c r="B10065" s="468" t="str">
        <x:v>AR13</x:v>
      </x:c>
      <x:c r="C10065"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$36:$O$41,'13'!$AG$36:$AG$41,AK13,'13'!$AF$36:$AF$41,1)+SUMIFS('14'!$O$37:$O$42,'14'!$AG$37:$AG$42,AK13,'14'!$AF$37:$AF$42,1)+SUMIFS('15'!$O$36:$O$41,'15'!$AG$36:$AG$41,AK13,'15'!$AF$36:$AF$41,1)+SUMIFS('16'!$O$32:$O$37,'16'!$AG$32:$AG$37,AK13,'16'!$AF$32:$AF$37,1)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D10065"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$39:$O$44,'13'!$AG$39:$AG$44,AK13,'13'!$AF$39:$AF$44,1)+SUMIFS('14'!$O$37:$O$42,'14'!$AG$37:$AG$42,AK13,'14'!$AF$37:$AF$42,1)+SUMIFS('15'!$O$36:$O$41,'15'!$AG$36:$AG$41,AK13,'15'!$AF$36:$AF$41,1)+SUMIFS('16'!$O$32:$O$37,'16'!$AG$32:$AG$37,AK13,'16'!$AF$32:$AF$37,1)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E10065" s="468" t="str">
        <x:v>Rumus sumber</x:v>
      </x:c>
      <x:c r="F10065" s="468" t="str">
        <x:v>14 September 2026 20.48 WIB</x:v>
      </x:c>
    </x:row>
    <x:row r="10066">
      <x:c r="A10066" s="468" t="str">
        <x:v>Resume Karyawan KPI</x:v>
      </x:c>
      <x:c r="B10066" s="468" t="str">
        <x:v>AS13</x:v>
      </x:c>
      <x:c r="C10066"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$36:$P$41,'13'!$AG$36:$AG$41,AK13,'13'!$AF$36:$AF$41,1)+SUMIFS('14'!$P$37:$P$42,'14'!$AG$37:$AG$42,AK13,'14'!$AF$37:$AF$42,1)+SUMIFS('15'!$P$36:$P$41,'15'!$AG$36:$AG$41,AK13,'15'!$AF$36:$AF$41,1)+SUMIFS('16'!$P$32:$P$37,'16'!$AG$32:$AG$37,AK13,'16'!$AF$32:$AF$37,1)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D10066"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$39:$P$44,'13'!$AG$39:$AG$44,AK13,'13'!$AF$39:$AF$44,1)+SUMIFS('14'!$P$37:$P$42,'14'!$AG$37:$AG$42,AK13,'14'!$AF$37:$AF$42,1)+SUMIFS('15'!$P$36:$P$41,'15'!$AG$36:$AG$41,AK13,'15'!$AF$36:$AF$41,1)+SUMIFS('16'!$P$32:$P$37,'16'!$AG$32:$AG$37,AK13,'16'!$AF$32:$AF$37,1)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E10066" s="468" t="str">
        <x:v>Rumus sumber</x:v>
      </x:c>
      <x:c r="F10066" s="468" t="str">
        <x:v>14 September 2026 20.48 WIB</x:v>
      </x:c>
    </x:row>
    <x:row r="10067">
      <x:c r="A10067" s="468" t="str">
        <x:v>Resume Karyawan KPI</x:v>
      </x:c>
      <x:c r="B10067" s="468" t="str">
        <x:v>BH13</x:v>
      </x:c>
      <x:c r="C10067" s="468" t="str">
        <x:v>=IF(COUNTIFS('13'!$AG$36:$AG$41,$AK13,'13'!$AF$36:$AF$41,1)=0,"",SUMIFS('13'!$AC$36:$AC$41,'13'!$AG$36:$AG$41,$AK13,'13'!$AF$36:$AF$41,1)/COUNTIFS('13'!$AG$36:$AG$41,$AK13,'13'!$AF$36:$AF$41,1))</x:v>
      </x:c>
      <x:c r="D10067" s="468" t="str">
        <x:v>=IF(COUNTIFS('13'!$AG$39:$AG$44,$AK13,'13'!$AF$39:$AF$44,1)=0,"",SUMIFS('13'!$AC$39:$AC$44,'13'!$AG$39:$AG$44,$AK13,'13'!$AF$39:$AF$44,1)/COUNTIFS('13'!$AG$39:$AG$44,$AK13,'13'!$AF$39:$AF$44,1))</x:v>
      </x:c>
      <x:c r="E10067" s="468" t="str">
        <x:v>Rumus sumber</x:v>
      </x:c>
      <x:c r="F10067" s="468" t="str">
        <x:v>14 September 2026 20.48 WIB</x:v>
      </x:c>
    </x:row>
    <x:row r="10068">
      <x:c r="A10068" s="468" t="str">
        <x:v>Resume Karyawan KPI</x:v>
      </x:c>
      <x:c r="B10068" s="468" t="str">
        <x:v>D14</x:v>
      </x:c>
      <x:c r="C10068" s="468" t="n">
        <x:v>0.005141388175</x:v>
      </x:c>
      <x:c r="D10068" s="468" t="n">
        <x:v>0.00488997555</x:v>
      </x:c>
      <x:c r="E10068" s="468" t="str">
        <x:v>Nilai sumber</x:v>
      </x:c>
      <x:c r="F10068" s="468" t="str">
        <x:v>14 September 2026 20.48 WIB</x:v>
      </x:c>
    </x:row>
    <x:row r="10069">
      <x:c r="A10069" s="468" t="str">
        <x:v>Resume Karyawan KPI</x:v>
      </x:c>
      <x:c r="B10069" s="468" t="str">
        <x:v>Y14</x:v>
      </x:c>
      <x:c r="C10069" s="468" t="str">
        <x:v>=COUNTIF('1'!$D$4:$D$55,X14)+COUNTIF('2'!$D$4:$D$55,X14)+COUNTIF('3'!$D$4:$D$33,X14)+COUNTIF('4'!$D$4:$D$31,X14)+COUNTIF('5'!$D$4:$D$26,X14)+COUNTIF('6'!$D$4:$D$28,X14)+COUNTIF('7'!$D$4:$D$21,X14)+COUNTIF('8'!$D$4:$D$67,X14)+COUNTIF('9'!$D$4:$D$63,X14)+COUNTIF('10'!$D$4:$D$21,X14)+COUNTIF('11'!$D$4:$D$25,X14)+COUNTIF('12'!$D$4:$D$26,X14)+COUNTIF('13'!$D$4:$D$27,X14)+COUNTIF('14'!$D$4:$D$28,X14)+COUNTIF('15'!$D$4:$D$27,X14)+COUNTIF('16'!$D$4:$D$23,X14)+COUNTIF('17'!$D$4:$D$28,X14)+COUNTIF('18'!$D$4:$D$28,X14)+COUNTIF('19'!$D$4:$D$21,X14)+COUNTIF('20'!$D$4:$D$26,X14)+COUNTIF('21'!$D$4:$D$21,X14)+COUNTIF('22'!$D$4:$D$27,X14)+COUNTIF('23'!$D$4:$D$37,X14)+COUNTIF('24'!$D$4:$D$30,X14)+COUNTIF('25'!$D$4:$D$24,X14)+COUNTIF('26'!$D$4:$D$28,X14)+COUNTIF('27'!$D$4:$D$33,X14)+COUNTIF('28'!$D$4:$D$28,X14)+COUNTIF('29'!$D$4:$D$32,X14)+COUNTIF('30'!$D$4:$D$24,X14)+COUNTIF('31'!$D$4:$D$45,X14)</x:v>
      </x:c>
      <x:c r="D10069" s="468" t="str">
        <x:v>=COUNTIF('1'!$D$4:$D$55,X14)+COUNTIF('2'!$D$4:$D$55,X14)+COUNTIF('3'!$D$4:$D$33,X14)+COUNTIF('4'!$D$4:$D$31,X14)+COUNTIF('5'!$D$4:$D$26,X14)+COUNTIF('6'!$D$4:$D$28,X14)+COUNTIF('7'!$D$4:$D$21,X14)+COUNTIF('8'!$D$4:$D$67,X14)+COUNTIF('9'!$D$4:$D$63,X14)+COUNTIF('10'!$D$4:$D$21,X14)+COUNTIF('11'!$D$4:$D$25,X14)+COUNTIF('12'!$D$4:$D$26,X14)+COUNTIF('13'!$D$4:$D$30,X14)+COUNTIF('14'!$D$4:$D$28,X14)+COUNTIF('15'!$D$4:$D$27,X14)+COUNTIF('16'!$D$4:$D$23,X14)+COUNTIF('17'!$D$4:$D$28,X14)+COUNTIF('18'!$D$4:$D$28,X14)+COUNTIF('19'!$D$4:$D$21,X14)+COUNTIF('20'!$D$4:$D$26,X14)+COUNTIF('21'!$D$4:$D$21,X14)+COUNTIF('22'!$D$4:$D$27,X14)+COUNTIF('23'!$D$4:$D$37,X14)+COUNTIF('24'!$D$4:$D$30,X14)+COUNTIF('25'!$D$4:$D$24,X14)+COUNTIF('26'!$D$4:$D$28,X14)+COUNTIF('27'!$D$4:$D$33,X14)+COUNTIF('28'!$D$4:$D$28,X14)+COUNTIF('29'!$D$4:$D$32,X14)+COUNTIF('30'!$D$4:$D$24,X14)+COUNTIF('31'!$D$4:$D$45,X14)</x:v>
      </x:c>
      <x:c r="E10069" s="468" t="str">
        <x:v>Rumus sumber</x:v>
      </x:c>
      <x:c r="F10069" s="468" t="str">
        <x:v>14 September 2026 20.48 WIB</x:v>
      </x:c>
    </x:row>
    <x:row r="10070">
      <x:c r="A10070" s="468" t="str">
        <x:v>Resume Karyawan KPI</x:v>
      </x:c>
      <x:c r="B10070" s="468" t="str">
        <x:v>AC14</x:v>
      </x:c>
      <x:c r="C10070" s="468" t="str">
        <x:v>=COUNTIF('1'!$O$57:$O$60,AA14)+COUNTIF('2'!$O$57:$O$60,AA14)+COUNTIF('3'!$O$35:$O$38,AA14)+COUNTIF('4'!$O$33:$O$36,AA14)+COUNTIF('5'!$O$28:$O$31,AA14)+COUNTIF('6'!$O$30:$O$33,AA14)+COUNTIF('7'!$O$23:$O$26,AA14)+COUNTIF('8'!$O$69:$O$72,AA14)+COUNTIF('9'!$O$65:$O$68,AA14)+COUNTIF('10'!$O$23:$O$26,AA14)+COUNTIF('11'!$O$27:$O$30,AA14)+COUNTIF('12'!$O$28:$O$31,AA14)+COUNTIF('13'!$O$29:$O$32,AA14)+COUNTIF('14'!$O$30:$O$33,AA14)+COUNTIF('15'!$O$29:$O$32,AA14)+COUNTIF('16'!$O$25:$O$28,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D10070" s="468" t="str">
        <x:v>=COUNTIF('1'!$O$57:$O$60,AA14)+COUNTIF('2'!$O$57:$O$60,AA14)+COUNTIF('3'!$O$35:$O$38,AA14)+COUNTIF('4'!$O$33:$O$36,AA14)+COUNTIF('5'!$O$28:$O$31,AA14)+COUNTIF('6'!$O$30:$O$33,AA14)+COUNTIF('7'!$O$23:$O$26,AA14)+COUNTIF('8'!$O$69:$O$72,AA14)+COUNTIF('9'!$O$65:$O$68,AA14)+COUNTIF('10'!$O$23:$O$26,AA14)+COUNTIF('11'!$O$27:$O$30,AA14)+COUNTIF('12'!$O$28:$O$31,AA14)+COUNTIF('13'!$O$32:$O$35,AA14)+COUNTIF('14'!$O$30:$O$33,AA14)+COUNTIF('15'!$O$29:$O$32,AA14)+COUNTIF('16'!$O$25:$O$28,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E10070" s="468" t="str">
        <x:v>Rumus sumber</x:v>
      </x:c>
      <x:c r="F10070" s="468" t="str">
        <x:v>14 September 2026 20.48 WIB</x:v>
      </x:c>
    </x:row>
    <x:row r="10071">
      <x:c r="A10071" s="468" t="str">
        <x:v>Resume Karyawan KPI</x:v>
      </x:c>
      <x:c r="B10071" s="468" t="str">
        <x:v>AM14</x:v>
      </x:c>
      <x:c r="C10071"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$36:$AG$41,AK14,'13'!$AF$36:$AF$41,1)+COUNTIFS('14'!$AG$37:$AG$42,AK14,'14'!$AF$37:$AF$42,1)+COUNTIFS('15'!$AG$36:$AG$41,AK14,'15'!$AF$36:$AF$41,1)+COUNTIFS('16'!$AG$32:$AG$37,AK14,'16'!$AF$32:$AF$37,1)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D10071"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$39:$AG$44,AK14,'13'!$AF$39:$AF$44,1)+COUNTIFS('14'!$AG$37:$AG$42,AK14,'14'!$AF$37:$AF$42,1)+COUNTIFS('15'!$AG$36:$AG$41,AK14,'15'!$AF$36:$AF$41,1)+COUNTIFS('16'!$AG$32:$AG$37,AK14,'16'!$AF$32:$AF$37,1)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E10071" s="468" t="str">
        <x:v>Rumus sumber</x:v>
      </x:c>
      <x:c r="F10071" s="468" t="str">
        <x:v>14 September 2026 20.48 WIB</x:v>
      </x:c>
    </x:row>
    <x:row r="10072">
      <x:c r="A10072" s="468" t="str">
        <x:v>Resume Karyawan KPI</x:v>
      </x:c>
      <x:c r="B10072" s="468" t="str">
        <x:v>AO14</x:v>
      </x:c>
      <x:c r="C10072"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$36:$L$41,'13'!$AG$36:$AG$41,AK14,'13'!$AF$36:$AF$41,1)+SUMIFS('14'!$L$37:$L$42,'14'!$AG$37:$AG$42,AK14,'14'!$AF$37:$AF$42,1)+SUMIFS('15'!$L$36:$L$41,'15'!$AG$36:$AG$41,AK14,'15'!$AF$36:$AF$41,1)+SUMIFS('16'!$L$32:$L$37,'16'!$AG$32:$AG$37,AK14,'16'!$AF$32:$AF$37,1)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D10072"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$39:$L$44,'13'!$AG$39:$AG$44,AK14,'13'!$AF$39:$AF$44,1)+SUMIFS('14'!$L$37:$L$42,'14'!$AG$37:$AG$42,AK14,'14'!$AF$37:$AF$42,1)+SUMIFS('15'!$L$36:$L$41,'15'!$AG$36:$AG$41,AK14,'15'!$AF$36:$AF$41,1)+SUMIFS('16'!$L$32:$L$37,'16'!$AG$32:$AG$37,AK14,'16'!$AF$32:$AF$37,1)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E10072" s="468" t="str">
        <x:v>Rumus sumber</x:v>
      </x:c>
      <x:c r="F10072" s="468" t="str">
        <x:v>14 September 2026 20.48 WIB</x:v>
      </x:c>
    </x:row>
    <x:row r="10073">
      <x:c r="A10073" s="468" t="str">
        <x:v>Resume Karyawan KPI</x:v>
      </x:c>
      <x:c r="B10073" s="468" t="str">
        <x:v>AP14</x:v>
      </x:c>
      <x:c r="C10073"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$36:$M$41,'13'!$AG$36:$AG$41,AK14,'13'!$AF$36:$AF$41,1)+SUMIFS('14'!$M$37:$M$42,'14'!$AG$37:$AG$42,AK14,'14'!$AF$37:$AF$42,1)+SUMIFS('15'!$M$36:$M$41,'15'!$AG$36:$AG$41,AK14,'15'!$AF$36:$AF$41,1)+SUMIFS('16'!$M$32:$M$37,'16'!$AG$32:$AG$37,AK14,'16'!$AF$32:$AF$37,1)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D10073"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$39:$M$44,'13'!$AG$39:$AG$44,AK14,'13'!$AF$39:$AF$44,1)+SUMIFS('14'!$M$37:$M$42,'14'!$AG$37:$AG$42,AK14,'14'!$AF$37:$AF$42,1)+SUMIFS('15'!$M$36:$M$41,'15'!$AG$36:$AG$41,AK14,'15'!$AF$36:$AF$41,1)+SUMIFS('16'!$M$32:$M$37,'16'!$AG$32:$AG$37,AK14,'16'!$AF$32:$AF$37,1)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E10073" s="468" t="str">
        <x:v>Rumus sumber</x:v>
      </x:c>
      <x:c r="F10073" s="468" t="str">
        <x:v>14 September 2026 20.48 WIB</x:v>
      </x:c>
    </x:row>
    <x:row r="10074">
      <x:c r="A10074" s="468" t="str">
        <x:v>Resume Karyawan KPI</x:v>
      </x:c>
      <x:c r="B10074" s="468" t="str">
        <x:v>AQ14</x:v>
      </x:c>
      <x:c r="C10074"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$36:$N$41,'13'!$AG$36:$AG$41,AK14,'13'!$AF$36:$AF$41,1)+SUMIFS('14'!$N$37:$N$42,'14'!$AG$37:$AG$42,AK14,'14'!$AF$37:$AF$42,1)+SUMIFS('15'!$N$36:$N$41,'15'!$AG$36:$AG$41,AK14,'15'!$AF$36:$AF$41,1)+SUMIFS('16'!$N$32:$N$37,'16'!$AG$32:$AG$37,AK14,'16'!$AF$32:$AF$37,1)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D10074"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$39:$N$44,'13'!$AG$39:$AG$44,AK14,'13'!$AF$39:$AF$44,1)+SUMIFS('14'!$N$37:$N$42,'14'!$AG$37:$AG$42,AK14,'14'!$AF$37:$AF$42,1)+SUMIFS('15'!$N$36:$N$41,'15'!$AG$36:$AG$41,AK14,'15'!$AF$36:$AF$41,1)+SUMIFS('16'!$N$32:$N$37,'16'!$AG$32:$AG$37,AK14,'16'!$AF$32:$AF$37,1)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E10074" s="468" t="str">
        <x:v>Rumus sumber</x:v>
      </x:c>
      <x:c r="F10074" s="468" t="str">
        <x:v>14 September 2026 20.48 WIB</x:v>
      </x:c>
    </x:row>
    <x:row r="10075">
      <x:c r="A10075" s="468" t="str">
        <x:v>Resume Karyawan KPI</x:v>
      </x:c>
      <x:c r="B10075" s="468" t="str">
        <x:v>AR14</x:v>
      </x:c>
      <x:c r="C10075"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$36:$O$41,'13'!$AG$36:$AG$41,AK14,'13'!$AF$36:$AF$41,1)+SUMIFS('14'!$O$37:$O$42,'14'!$AG$37:$AG$42,AK14,'14'!$AF$37:$AF$42,1)+SUMIFS('15'!$O$36:$O$41,'15'!$AG$36:$AG$41,AK14,'15'!$AF$36:$AF$41,1)+SUMIFS('16'!$O$32:$O$37,'16'!$AG$32:$AG$37,AK14,'16'!$AF$32:$AF$37,1)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D10075"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$39:$O$44,'13'!$AG$39:$AG$44,AK14,'13'!$AF$39:$AF$44,1)+SUMIFS('14'!$O$37:$O$42,'14'!$AG$37:$AG$42,AK14,'14'!$AF$37:$AF$42,1)+SUMIFS('15'!$O$36:$O$41,'15'!$AG$36:$AG$41,AK14,'15'!$AF$36:$AF$41,1)+SUMIFS('16'!$O$32:$O$37,'16'!$AG$32:$AG$37,AK14,'16'!$AF$32:$AF$37,1)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E10075" s="468" t="str">
        <x:v>Rumus sumber</x:v>
      </x:c>
      <x:c r="F10075" s="468" t="str">
        <x:v>14 September 2026 20.48 WIB</x:v>
      </x:c>
    </x:row>
    <x:row r="10076">
      <x:c r="A10076" s="468" t="str">
        <x:v>Resume Karyawan KPI</x:v>
      </x:c>
      <x:c r="B10076" s="468" t="str">
        <x:v>AS14</x:v>
      </x:c>
      <x:c r="C10076"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$36:$P$41,'13'!$AG$36:$AG$41,AK14,'13'!$AF$36:$AF$41,1)+SUMIFS('14'!$P$37:$P$42,'14'!$AG$37:$AG$42,AK14,'14'!$AF$37:$AF$42,1)+SUMIFS('15'!$P$36:$P$41,'15'!$AG$36:$AG$41,AK14,'15'!$AF$36:$AF$41,1)+SUMIFS('16'!$P$32:$P$37,'16'!$AG$32:$AG$37,AK14,'16'!$AF$32:$AF$37,1)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D10076"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$39:$P$44,'13'!$AG$39:$AG$44,AK14,'13'!$AF$39:$AF$44,1)+SUMIFS('14'!$P$37:$P$42,'14'!$AG$37:$AG$42,AK14,'14'!$AF$37:$AF$42,1)+SUMIFS('15'!$P$36:$P$41,'15'!$AG$36:$AG$41,AK14,'15'!$AF$36:$AF$41,1)+SUMIFS('16'!$P$32:$P$37,'16'!$AG$32:$AG$37,AK14,'16'!$AF$32:$AF$37,1)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E10076" s="468" t="str">
        <x:v>Rumus sumber</x:v>
      </x:c>
      <x:c r="F10076" s="468" t="str">
        <x:v>14 September 2026 20.48 WIB</x:v>
      </x:c>
    </x:row>
    <x:row r="10077">
      <x:c r="A10077" s="468" t="str">
        <x:v>Resume Karyawan KPI</x:v>
      </x:c>
      <x:c r="B10077" s="468" t="str">
        <x:v>BH14</x:v>
      </x:c>
      <x:c r="C10077" s="468" t="str">
        <x:v>=IF(COUNTIFS('13'!$AG$36:$AG$41,$AK14,'13'!$AF$36:$AF$41,1)=0,"",SUMIFS('13'!$AC$36:$AC$41,'13'!$AG$36:$AG$41,$AK14,'13'!$AF$36:$AF$41,1)/COUNTIFS('13'!$AG$36:$AG$41,$AK14,'13'!$AF$36:$AF$41,1))</x:v>
      </x:c>
      <x:c r="D10077" s="468" t="str">
        <x:v>=IF(COUNTIFS('13'!$AG$39:$AG$44,$AK14,'13'!$AF$39:$AF$44,1)=0,"",SUMIFS('13'!$AC$39:$AC$44,'13'!$AG$39:$AG$44,$AK14,'13'!$AF$39:$AF$44,1)/COUNTIFS('13'!$AG$39:$AG$44,$AK14,'13'!$AF$39:$AF$44,1))</x:v>
      </x:c>
      <x:c r="E10077" s="468" t="str">
        <x:v>Rumus sumber</x:v>
      </x:c>
      <x:c r="F10077" s="468" t="str">
        <x:v>14 September 2026 20.48 WIB</x:v>
      </x:c>
    </x:row>
    <x:row r="10078">
      <x:c r="A10078" s="468" t="str">
        <x:v>Resume Karyawan KPI</x:v>
      </x:c>
      <x:c r="B10078" s="468" t="str">
        <x:v>Y15</x:v>
      </x:c>
      <x:c r="C10078" s="468" t="str">
        <x:v>=COUNTIF('1'!$D$4:$D$55,X15)+COUNTIF('2'!$D$4:$D$55,X15)+COUNTIF('3'!$D$4:$D$33,X15)+COUNTIF('4'!$D$4:$D$31,X15)+COUNTIF('5'!$D$4:$D$26,X15)+COUNTIF('6'!$D$4:$D$28,X15)+COUNTIF('7'!$D$4:$D$21,X15)+COUNTIF('8'!$D$4:$D$67,X15)+COUNTIF('9'!$D$4:$D$63,X15)+COUNTIF('10'!$D$4:$D$21,X15)+COUNTIF('11'!$D$4:$D$25,X15)+COUNTIF('12'!$D$4:$D$26,X15)+COUNTIF('13'!$D$4:$D$27,X15)+COUNTIF('14'!$D$4:$D$28,X15)+COUNTIF('15'!$D$4:$D$27,X15)+COUNTIF('16'!$D$4:$D$23,X15)+COUNTIF('17'!$D$4:$D$28,X15)+COUNTIF('18'!$D$4:$D$28,X15)+COUNTIF('19'!$D$4:$D$21,X15)+COUNTIF('20'!$D$4:$D$26,X15)+COUNTIF('21'!$D$4:$D$21,X15)+COUNTIF('22'!$D$4:$D$27,X15)+COUNTIF('23'!$D$4:$D$37,X15)+COUNTIF('24'!$D$4:$D$30,X15)+COUNTIF('25'!$D$4:$D$24,X15)+COUNTIF('26'!$D$4:$D$28,X15)+COUNTIF('27'!$D$4:$D$33,X15)+COUNTIF('28'!$D$4:$D$28,X15)+COUNTIF('29'!$D$4:$D$32,X15)+COUNTIF('30'!$D$4:$D$24,X15)+COUNTIF('31'!$D$4:$D$45,X15)</x:v>
      </x:c>
      <x:c r="D10078" s="468" t="str">
        <x:v>=COUNTIF('1'!$D$4:$D$55,X15)+COUNTIF('2'!$D$4:$D$55,X15)+COUNTIF('3'!$D$4:$D$33,X15)+COUNTIF('4'!$D$4:$D$31,X15)+COUNTIF('5'!$D$4:$D$26,X15)+COUNTIF('6'!$D$4:$D$28,X15)+COUNTIF('7'!$D$4:$D$21,X15)+COUNTIF('8'!$D$4:$D$67,X15)+COUNTIF('9'!$D$4:$D$63,X15)+COUNTIF('10'!$D$4:$D$21,X15)+COUNTIF('11'!$D$4:$D$25,X15)+COUNTIF('12'!$D$4:$D$26,X15)+COUNTIF('13'!$D$4:$D$30,X15)+COUNTIF('14'!$D$4:$D$28,X15)+COUNTIF('15'!$D$4:$D$27,X15)+COUNTIF('16'!$D$4:$D$23,X15)+COUNTIF('17'!$D$4:$D$28,X15)+COUNTIF('18'!$D$4:$D$28,X15)+COUNTIF('19'!$D$4:$D$21,X15)+COUNTIF('20'!$D$4:$D$26,X15)+COUNTIF('21'!$D$4:$D$21,X15)+COUNTIF('22'!$D$4:$D$27,X15)+COUNTIF('23'!$D$4:$D$37,X15)+COUNTIF('24'!$D$4:$D$30,X15)+COUNTIF('25'!$D$4:$D$24,X15)+COUNTIF('26'!$D$4:$D$28,X15)+COUNTIF('27'!$D$4:$D$33,X15)+COUNTIF('28'!$D$4:$D$28,X15)+COUNTIF('29'!$D$4:$D$32,X15)+COUNTIF('30'!$D$4:$D$24,X15)+COUNTIF('31'!$D$4:$D$45,X15)</x:v>
      </x:c>
      <x:c r="E10078" s="468" t="str">
        <x:v>Rumus sumber</x:v>
      </x:c>
      <x:c r="F10078" s="468" t="str">
        <x:v>14 September 2026 20.48 WIB</x:v>
      </x:c>
    </x:row>
    <x:row r="10079">
      <x:c r="A10079" s="468" t="str">
        <x:v>Resume Karyawan KPI</x:v>
      </x:c>
      <x:c r="B10079" s="468" t="str">
        <x:v>AC15</x:v>
      </x:c>
      <x:c r="C10079" s="468" t="str">
        <x:v>=COUNTIF('1'!$O$57:$O$60,AA15)+COUNTIF('2'!$O$57:$O$60,AA15)+COUNTIF('3'!$O$35:$O$38,AA15)+COUNTIF('4'!$O$33:$O$36,AA15)+COUNTIF('5'!$O$28:$O$31,AA15)+COUNTIF('6'!$O$30:$O$33,AA15)+COUNTIF('7'!$O$23:$O$26,AA15)+COUNTIF('8'!$O$69:$O$72,AA15)+COUNTIF('9'!$O$65:$O$68,AA15)+COUNTIF('10'!$O$23:$O$26,AA15)+COUNTIF('11'!$O$27:$O$30,AA15)+COUNTIF('12'!$O$28:$O$31,AA15)+COUNTIF('13'!$O$29:$O$32,AA15)+COUNTIF('14'!$O$30:$O$33,AA15)+COUNTIF('15'!$O$29:$O$32,AA15)+COUNTIF('16'!$O$25:$O$28,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D10079" s="468" t="str">
        <x:v>=COUNTIF('1'!$O$57:$O$60,AA15)+COUNTIF('2'!$O$57:$O$60,AA15)+COUNTIF('3'!$O$35:$O$38,AA15)+COUNTIF('4'!$O$33:$O$36,AA15)+COUNTIF('5'!$O$28:$O$31,AA15)+COUNTIF('6'!$O$30:$O$33,AA15)+COUNTIF('7'!$O$23:$O$26,AA15)+COUNTIF('8'!$O$69:$O$72,AA15)+COUNTIF('9'!$O$65:$O$68,AA15)+COUNTIF('10'!$O$23:$O$26,AA15)+COUNTIF('11'!$O$27:$O$30,AA15)+COUNTIF('12'!$O$28:$O$31,AA15)+COUNTIF('13'!$O$32:$O$35,AA15)+COUNTIF('14'!$O$30:$O$33,AA15)+COUNTIF('15'!$O$29:$O$32,AA15)+COUNTIF('16'!$O$25:$O$28,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E10079" s="468" t="str">
        <x:v>Rumus sumber</x:v>
      </x:c>
      <x:c r="F10079" s="468" t="str">
        <x:v>14 September 2026 20.48 WIB</x:v>
      </x:c>
    </x:row>
    <x:row r="10080">
      <x:c r="A10080" s="468" t="str">
        <x:v>Resume Karyawan KPI</x:v>
      </x:c>
      <x:c r="B10080" s="468" t="str">
        <x:v>AM15</x:v>
      </x:c>
      <x:c r="C10080" s="468" t="n">
        <x:v>11</x:v>
      </x:c>
      <x:c r="D10080" s="468" t="n">
        <x:v>14</x:v>
      </x:c>
      <x:c r="E10080" s="468" t="str">
        <x:v>Nilai sumber</x:v>
      </x:c>
      <x:c r="F10080" s="468" t="str">
        <x:v>14 September 2026 20.48 WIB</x:v>
      </x:c>
    </x:row>
    <x:row r="10081">
      <x:c r="A10081" s="468" t="str">
        <x:v>Resume Karyawan KPI</x:v>
      </x:c>
      <x:c r="B10081" s="468" t="str">
        <x:v>AM15</x:v>
      </x:c>
      <x:c r="C10081"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$36:$AG$41,AK15,'13'!$AF$36:$AF$41,1)+COUNTIFS('14'!$AG$37:$AG$42,AK15,'14'!$AF$37:$AF$42,1)+COUNTIFS('15'!$AG$36:$AG$41,AK15,'15'!$AF$36:$AF$41,1)+COUNTIFS('16'!$AG$32:$AG$37,AK15,'16'!$AF$32:$AF$37,1)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D10081"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$39:$AG$44,AK15,'13'!$AF$39:$AF$44,1)+COUNTIFS('14'!$AG$37:$AG$42,AK15,'14'!$AF$37:$AF$42,1)+COUNTIFS('15'!$AG$36:$AG$41,AK15,'15'!$AF$36:$AF$41,1)+COUNTIFS('16'!$AG$32:$AG$37,AK15,'16'!$AF$32:$AF$37,1)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E10081" s="468" t="str">
        <x:v>Rumus sumber</x:v>
      </x:c>
      <x:c r="F10081" s="468" t="str">
        <x:v>14 September 2026 20.48 WIB</x:v>
      </x:c>
    </x:row>
    <x:row r="10082">
      <x:c r="A10082" s="468" t="str">
        <x:v>Resume Karyawan KPI</x:v>
      </x:c>
      <x:c r="B10082" s="468" t="str">
        <x:v>AN15</x:v>
      </x:c>
      <x:c r="C10082" s="468" t="n">
        <x:v>98.45454545</x:v>
      </x:c>
      <x:c r="D10082" s="468" t="n">
        <x:v>98.78571429</x:v>
      </x:c>
      <x:c r="E10082" s="468" t="str">
        <x:v>Nilai sumber</x:v>
      </x:c>
      <x:c r="F10082" s="468" t="str">
        <x:v>14 September 2026 20.48 WIB</x:v>
      </x:c>
    </x:row>
    <x:row r="10083">
      <x:c r="A10083" s="468" t="str">
        <x:v>Resume Karyawan KPI</x:v>
      </x:c>
      <x:c r="B10083" s="468" t="str">
        <x:v>AO15</x:v>
      </x:c>
      <x:c r="C10083" s="468" t="n">
        <x:v>4.909090909</x:v>
      </x:c>
      <x:c r="D10083" s="468" t="n">
        <x:v>4.928571429</x:v>
      </x:c>
      <x:c r="E10083" s="468" t="str">
        <x:v>Nilai sumber</x:v>
      </x:c>
      <x:c r="F10083" s="468" t="str">
        <x:v>14 September 2026 20.48 WIB</x:v>
      </x:c>
    </x:row>
    <x:row r="10084">
      <x:c r="A10084" s="468" t="str">
        <x:v>Resume Karyawan KPI</x:v>
      </x:c>
      <x:c r="B10084" s="468" t="str">
        <x:v>AO15</x:v>
      </x:c>
      <x:c r="C10084"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$36:$L$41,'13'!$AG$36:$AG$41,AK15,'13'!$AF$36:$AF$41,1)+SUMIFS('14'!$L$37:$L$42,'14'!$AG$37:$AG$42,AK15,'14'!$AF$37:$AF$42,1)+SUMIFS('15'!$L$36:$L$41,'15'!$AG$36:$AG$41,AK15,'15'!$AF$36:$AF$41,1)+SUMIFS('16'!$L$32:$L$37,'16'!$AG$32:$AG$37,AK15,'16'!$AF$32:$AF$37,1)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D10084"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$39:$L$44,'13'!$AG$39:$AG$44,AK15,'13'!$AF$39:$AF$44,1)+SUMIFS('14'!$L$37:$L$42,'14'!$AG$37:$AG$42,AK15,'14'!$AF$37:$AF$42,1)+SUMIFS('15'!$L$36:$L$41,'15'!$AG$36:$AG$41,AK15,'15'!$AF$36:$AF$41,1)+SUMIFS('16'!$L$32:$L$37,'16'!$AG$32:$AG$37,AK15,'16'!$AF$32:$AF$37,1)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E10084" s="468" t="str">
        <x:v>Rumus sumber</x:v>
      </x:c>
      <x:c r="F10084" s="468" t="str">
        <x:v>14 September 2026 20.48 WIB</x:v>
      </x:c>
    </x:row>
    <x:row r="10085">
      <x:c r="A10085" s="468" t="str">
        <x:v>Resume Karyawan KPI</x:v>
      </x:c>
      <x:c r="B10085" s="468" t="str">
        <x:v>AP15</x:v>
      </x:c>
      <x:c r="C10085" s="468" t="n">
        <x:v>4.909090909</x:v>
      </x:c>
      <x:c r="D10085" s="468" t="n">
        <x:v>4.928571429</x:v>
      </x:c>
      <x:c r="E10085" s="468" t="str">
        <x:v>Nilai sumber</x:v>
      </x:c>
      <x:c r="F10085" s="468" t="str">
        <x:v>14 September 2026 20.48 WIB</x:v>
      </x:c>
    </x:row>
    <x:row r="10086">
      <x:c r="A10086" s="468" t="str">
        <x:v>Resume Karyawan KPI</x:v>
      </x:c>
      <x:c r="B10086" s="468" t="str">
        <x:v>AP15</x:v>
      </x:c>
      <x:c r="C10086"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$36:$M$41,'13'!$AG$36:$AG$41,AK15,'13'!$AF$36:$AF$41,1)+SUMIFS('14'!$M$37:$M$42,'14'!$AG$37:$AG$42,AK15,'14'!$AF$37:$AF$42,1)+SUMIFS('15'!$M$36:$M$41,'15'!$AG$36:$AG$41,AK15,'15'!$AF$36:$AF$41,1)+SUMIFS('16'!$M$32:$M$37,'16'!$AG$32:$AG$37,AK15,'16'!$AF$32:$AF$37,1)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D10086"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$39:$M$44,'13'!$AG$39:$AG$44,AK15,'13'!$AF$39:$AF$44,1)+SUMIFS('14'!$M$37:$M$42,'14'!$AG$37:$AG$42,AK15,'14'!$AF$37:$AF$42,1)+SUMIFS('15'!$M$36:$M$41,'15'!$AG$36:$AG$41,AK15,'15'!$AF$36:$AF$41,1)+SUMIFS('16'!$M$32:$M$37,'16'!$AG$32:$AG$37,AK15,'16'!$AF$32:$AF$37,1)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E10086" s="468" t="str">
        <x:v>Rumus sumber</x:v>
      </x:c>
      <x:c r="F10086" s="468" t="str">
        <x:v>14 September 2026 20.48 WIB</x:v>
      </x:c>
    </x:row>
    <x:row r="10087">
      <x:c r="A10087" s="468" t="str">
        <x:v>Resume Karyawan KPI</x:v>
      </x:c>
      <x:c r="B10087" s="468" t="str">
        <x:v>AQ15</x:v>
      </x:c>
      <x:c r="C10087" s="468" t="n">
        <x:v>4.909090909</x:v>
      </x:c>
      <x:c r="D10087" s="468" t="n">
        <x:v>4.928571429</x:v>
      </x:c>
      <x:c r="E10087" s="468" t="str">
        <x:v>Nilai sumber</x:v>
      </x:c>
      <x:c r="F10087" s="468" t="str">
        <x:v>14 September 2026 20.48 WIB</x:v>
      </x:c>
    </x:row>
    <x:row r="10088">
      <x:c r="A10088" s="468" t="str">
        <x:v>Resume Karyawan KPI</x:v>
      </x:c>
      <x:c r="B10088" s="468" t="str">
        <x:v>AQ15</x:v>
      </x:c>
      <x:c r="C10088"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$36:$N$41,'13'!$AG$36:$AG$41,AK15,'13'!$AF$36:$AF$41,1)+SUMIFS('14'!$N$37:$N$42,'14'!$AG$37:$AG$42,AK15,'14'!$AF$37:$AF$42,1)+SUMIFS('15'!$N$36:$N$41,'15'!$AG$36:$AG$41,AK15,'15'!$AF$36:$AF$41,1)+SUMIFS('16'!$N$32:$N$37,'16'!$AG$32:$AG$37,AK15,'16'!$AF$32:$AF$37,1)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D10088"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$39:$N$44,'13'!$AG$39:$AG$44,AK15,'13'!$AF$39:$AF$44,1)+SUMIFS('14'!$N$37:$N$42,'14'!$AG$37:$AG$42,AK15,'14'!$AF$37:$AF$42,1)+SUMIFS('15'!$N$36:$N$41,'15'!$AG$36:$AG$41,AK15,'15'!$AF$36:$AF$41,1)+SUMIFS('16'!$N$32:$N$37,'16'!$AG$32:$AG$37,AK15,'16'!$AF$32:$AF$37,1)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E10088" s="468" t="str">
        <x:v>Rumus sumber</x:v>
      </x:c>
      <x:c r="F10088" s="468" t="str">
        <x:v>14 September 2026 20.48 WIB</x:v>
      </x:c>
    </x:row>
    <x:row r="10089">
      <x:c r="A10089" s="468" t="str">
        <x:v>Resume Karyawan KPI</x:v>
      </x:c>
      <x:c r="B10089" s="468" t="str">
        <x:v>AR15</x:v>
      </x:c>
      <x:c r="C10089"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$36:$O$41,'13'!$AG$36:$AG$41,AK15,'13'!$AF$36:$AF$41,1)+SUMIFS('14'!$O$37:$O$42,'14'!$AG$37:$AG$42,AK15,'14'!$AF$37:$AF$42,1)+SUMIFS('15'!$O$36:$O$41,'15'!$AG$36:$AG$41,AK15,'15'!$AF$36:$AF$41,1)+SUMIFS('16'!$O$32:$O$37,'16'!$AG$32:$AG$37,AK15,'16'!$AF$32:$AF$37,1)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D10089"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$39:$O$44,'13'!$AG$39:$AG$44,AK15,'13'!$AF$39:$AF$44,1)+SUMIFS('14'!$O$37:$O$42,'14'!$AG$37:$AG$42,AK15,'14'!$AF$37:$AF$42,1)+SUMIFS('15'!$O$36:$O$41,'15'!$AG$36:$AG$41,AK15,'15'!$AF$36:$AF$41,1)+SUMIFS('16'!$O$32:$O$37,'16'!$AG$32:$AG$37,AK15,'16'!$AF$32:$AF$37,1)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E10089" s="468" t="str">
        <x:v>Rumus sumber</x:v>
      </x:c>
      <x:c r="F10089" s="468" t="str">
        <x:v>14 September 2026 20.48 WIB</x:v>
      </x:c>
    </x:row>
    <x:row r="10090">
      <x:c r="A10090" s="468" t="str">
        <x:v>Resume Karyawan KPI</x:v>
      </x:c>
      <x:c r="B10090" s="468" t="str">
        <x:v>AS15</x:v>
      </x:c>
      <x:c r="C10090" s="468" t="n">
        <x:v>4.909090909</x:v>
      </x:c>
      <x:c r="D10090" s="468" t="n">
        <x:v>4.928571429</x:v>
      </x:c>
      <x:c r="E10090" s="468" t="str">
        <x:v>Nilai sumber</x:v>
      </x:c>
      <x:c r="F10090" s="468" t="str">
        <x:v>14 September 2026 20.48 WIB</x:v>
      </x:c>
    </x:row>
    <x:row r="10091">
      <x:c r="A10091" s="468" t="str">
        <x:v>Resume Karyawan KPI</x:v>
      </x:c>
      <x:c r="B10091" s="468" t="str">
        <x:v>AS15</x:v>
      </x:c>
      <x:c r="C10091"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$36:$P$41,'13'!$AG$36:$AG$41,AK15,'13'!$AF$36:$AF$41,1)+SUMIFS('14'!$P$37:$P$42,'14'!$AG$37:$AG$42,AK15,'14'!$AF$37:$AF$42,1)+SUMIFS('15'!$P$36:$P$41,'15'!$AG$36:$AG$41,AK15,'15'!$AF$36:$AF$41,1)+SUMIFS('16'!$P$32:$P$37,'16'!$AG$32:$AG$37,AK15,'16'!$AF$32:$AF$37,1)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D10091"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$39:$P$44,'13'!$AG$39:$AG$44,AK15,'13'!$AF$39:$AF$44,1)+SUMIFS('14'!$P$37:$P$42,'14'!$AG$37:$AG$42,AK15,'14'!$AF$37:$AF$42,1)+SUMIFS('15'!$P$36:$P$41,'15'!$AG$36:$AG$41,AK15,'15'!$AF$36:$AF$41,1)+SUMIFS('16'!$P$32:$P$37,'16'!$AG$32:$AG$37,AK15,'16'!$AF$32:$AF$37,1)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E10091" s="468" t="str">
        <x:v>Rumus sumber</x:v>
      </x:c>
      <x:c r="F10091" s="468" t="str">
        <x:v>14 September 2026 20.48 WIB</x:v>
      </x:c>
    </x:row>
    <x:row r="10092">
      <x:c r="A10092" s="468" t="str">
        <x:v>Resume Karyawan KPI</x:v>
      </x:c>
      <x:c r="B10092" s="468" t="str">
        <x:v>BG15</x:v>
      </x:c>
      <x:c r="C10092" s="468"/>
      <x:c r="D10092" s="468" t="n">
        <x:v>100</x:v>
      </x:c>
      <x:c r="E10092" s="468" t="str">
        <x:v>Nilai sumber</x:v>
      </x:c>
      <x:c r="F10092" s="468" t="str">
        <x:v>14 September 2026 20.48 WIB</x:v>
      </x:c>
    </x:row>
    <x:row r="10093">
      <x:c r="A10093" s="468" t="str">
        <x:v>Resume Karyawan KPI</x:v>
      </x:c>
      <x:c r="B10093" s="468" t="str">
        <x:v>BH15</x:v>
      </x:c>
      <x:c r="C10093" s="468"/>
      <x:c r="D10093" s="468" t="n">
        <x:v>100</x:v>
      </x:c>
      <x:c r="E10093" s="468" t="str">
        <x:v>Nilai sumber</x:v>
      </x:c>
      <x:c r="F10093" s="468" t="str">
        <x:v>14 September 2026 20.48 WIB</x:v>
      </x:c>
    </x:row>
    <x:row r="10094">
      <x:c r="A10094" s="468" t="str">
        <x:v>Resume Karyawan KPI</x:v>
      </x:c>
      <x:c r="B10094" s="468" t="str">
        <x:v>BH15</x:v>
      </x:c>
      <x:c r="C10094" s="468" t="str">
        <x:v>=IF(COUNTIFS('13'!$AG$36:$AG$41,$AK15,'13'!$AF$36:$AF$41,1)=0,"",SUMIFS('13'!$AC$36:$AC$41,'13'!$AG$36:$AG$41,$AK15,'13'!$AF$36:$AF$41,1)/COUNTIFS('13'!$AG$36:$AG$41,$AK15,'13'!$AF$36:$AF$41,1))</x:v>
      </x:c>
      <x:c r="D10094" s="468" t="str">
        <x:v>=IF(COUNTIFS('13'!$AG$39:$AG$44,$AK15,'13'!$AF$39:$AF$44,1)=0,"",SUMIFS('13'!$AC$39:$AC$44,'13'!$AG$39:$AG$44,$AK15,'13'!$AF$39:$AF$44,1)/COUNTIFS('13'!$AG$39:$AG$44,$AK15,'13'!$AF$39:$AF$44,1))</x:v>
      </x:c>
      <x:c r="E10094" s="468" t="str">
        <x:v>Rumus sumber</x:v>
      </x:c>
      <x:c r="F10094" s="468" t="str">
        <x:v>14 September 2026 20.48 WIB</x:v>
      </x:c>
    </x:row>
    <x:row r="10095">
      <x:c r="A10095" s="468" t="str">
        <x:v>Resume Karyawan KPI</x:v>
      </x:c>
      <x:c r="B10095" s="468" t="str">
        <x:v>Y16</x:v>
      </x:c>
      <x:c r="C10095" s="468" t="str">
        <x:v>=COUNTIF('1'!$D$4:$D$55,X16)+COUNTIF('2'!$D$4:$D$55,X16)+COUNTIF('3'!$D$4:$D$33,X16)+COUNTIF('4'!$D$4:$D$31,X16)+COUNTIF('5'!$D$4:$D$26,X16)+COUNTIF('6'!$D$4:$D$28,X16)+COUNTIF('7'!$D$4:$D$21,X16)+COUNTIF('8'!$D$4:$D$67,X16)+COUNTIF('9'!$D$4:$D$63,X16)+COUNTIF('10'!$D$4:$D$21,X16)+COUNTIF('11'!$D$4:$D$25,X16)+COUNTIF('12'!$D$4:$D$26,X16)+COUNTIF('13'!$D$4:$D$27,X16)+COUNTIF('14'!$D$4:$D$28,X16)+COUNTIF('15'!$D$4:$D$27,X16)+COUNTIF('16'!$D$4:$D$23,X16)+COUNTIF('17'!$D$4:$D$28,X16)+COUNTIF('18'!$D$4:$D$28,X16)+COUNTIF('19'!$D$4:$D$21,X16)+COUNTIF('20'!$D$4:$D$26,X16)+COUNTIF('21'!$D$4:$D$21,X16)+COUNTIF('22'!$D$4:$D$27,X16)+COUNTIF('23'!$D$4:$D$37,X16)+COUNTIF('24'!$D$4:$D$30,X16)+COUNTIF('25'!$D$4:$D$24,X16)+COUNTIF('26'!$D$4:$D$28,X16)+COUNTIF('27'!$D$4:$D$33,X16)+COUNTIF('28'!$D$4:$D$28,X16)+COUNTIF('29'!$D$4:$D$32,X16)+COUNTIF('30'!$D$4:$D$24,X16)+COUNTIF('31'!$D$4:$D$45,X16)</x:v>
      </x:c>
      <x:c r="D10095" s="468" t="str">
        <x:v>=COUNTIF('1'!$D$4:$D$55,X16)+COUNTIF('2'!$D$4:$D$55,X16)+COUNTIF('3'!$D$4:$D$33,X16)+COUNTIF('4'!$D$4:$D$31,X16)+COUNTIF('5'!$D$4:$D$26,X16)+COUNTIF('6'!$D$4:$D$28,X16)+COUNTIF('7'!$D$4:$D$21,X16)+COUNTIF('8'!$D$4:$D$67,X16)+COUNTIF('9'!$D$4:$D$63,X16)+COUNTIF('10'!$D$4:$D$21,X16)+COUNTIF('11'!$D$4:$D$25,X16)+COUNTIF('12'!$D$4:$D$26,X16)+COUNTIF('13'!$D$4:$D$30,X16)+COUNTIF('14'!$D$4:$D$28,X16)+COUNTIF('15'!$D$4:$D$27,X16)+COUNTIF('16'!$D$4:$D$23,X16)+COUNTIF('17'!$D$4:$D$28,X16)+COUNTIF('18'!$D$4:$D$28,X16)+COUNTIF('19'!$D$4:$D$21,X16)+COUNTIF('20'!$D$4:$D$26,X16)+COUNTIF('21'!$D$4:$D$21,X16)+COUNTIF('22'!$D$4:$D$27,X16)+COUNTIF('23'!$D$4:$D$37,X16)+COUNTIF('24'!$D$4:$D$30,X16)+COUNTIF('25'!$D$4:$D$24,X16)+COUNTIF('26'!$D$4:$D$28,X16)+COUNTIF('27'!$D$4:$D$33,X16)+COUNTIF('28'!$D$4:$D$28,X16)+COUNTIF('29'!$D$4:$D$32,X16)+COUNTIF('30'!$D$4:$D$24,X16)+COUNTIF('31'!$D$4:$D$45,X16)</x:v>
      </x:c>
      <x:c r="E10095" s="468" t="str">
        <x:v>Rumus sumber</x:v>
      </x:c>
      <x:c r="F10095" s="468" t="str">
        <x:v>14 September 2026 20.48 WIB</x:v>
      </x:c>
    </x:row>
    <x:row r="10096">
      <x:c r="A10096" s="468" t="str">
        <x:v>Resume Karyawan KPI</x:v>
      </x:c>
      <x:c r="B10096" s="468" t="str">
        <x:v>Y17</x:v>
      </x:c>
      <x:c r="C10096" s="468" t="str">
        <x:v>=COUNTIF('1'!$D$4:$D$55,X17)+COUNTIF('2'!$D$4:$D$55,X17)+COUNTIF('3'!$D$4:$D$33,X17)+COUNTIF('4'!$D$4:$D$31,X17)+COUNTIF('5'!$D$4:$D$26,X17)+COUNTIF('6'!$D$4:$D$28,X17)+COUNTIF('7'!$D$4:$D$21,X17)+COUNTIF('8'!$D$4:$D$67,X17)+COUNTIF('9'!$D$4:$D$63,X17)+COUNTIF('10'!$D$4:$D$21,X17)+COUNTIF('11'!$D$4:$D$25,X17)+COUNTIF('12'!$D$4:$D$26,X17)+COUNTIF('13'!$D$4:$D$27,X17)+COUNTIF('14'!$D$4:$D$28,X17)+COUNTIF('15'!$D$4:$D$27,X17)+COUNTIF('16'!$D$4:$D$23,X17)+COUNTIF('17'!$D$4:$D$28,X17)+COUNTIF('18'!$D$4:$D$28,X17)+COUNTIF('19'!$D$4:$D$21,X17)+COUNTIF('20'!$D$4:$D$26,X17)+COUNTIF('21'!$D$4:$D$21,X17)+COUNTIF('22'!$D$4:$D$27,X17)+COUNTIF('23'!$D$4:$D$37,X17)+COUNTIF('24'!$D$4:$D$30,X17)+COUNTIF('25'!$D$4:$D$24,X17)+COUNTIF('26'!$D$4:$D$28,X17)+COUNTIF('27'!$D$4:$D$33,X17)+COUNTIF('28'!$D$4:$D$28,X17)+COUNTIF('29'!$D$4:$D$32,X17)+COUNTIF('30'!$D$4:$D$24,X17)+COUNTIF('31'!$D$4:$D$45,X17)</x:v>
      </x:c>
      <x:c r="D10096" s="468" t="str">
        <x:v>=COUNTIF('1'!$D$4:$D$55,X17)+COUNTIF('2'!$D$4:$D$55,X17)+COUNTIF('3'!$D$4:$D$33,X17)+COUNTIF('4'!$D$4:$D$31,X17)+COUNTIF('5'!$D$4:$D$26,X17)+COUNTIF('6'!$D$4:$D$28,X17)+COUNTIF('7'!$D$4:$D$21,X17)+COUNTIF('8'!$D$4:$D$67,X17)+COUNTIF('9'!$D$4:$D$63,X17)+COUNTIF('10'!$D$4:$D$21,X17)+COUNTIF('11'!$D$4:$D$25,X17)+COUNTIF('12'!$D$4:$D$26,X17)+COUNTIF('13'!$D$4:$D$30,X17)+COUNTIF('14'!$D$4:$D$28,X17)+COUNTIF('15'!$D$4:$D$27,X17)+COUNTIF('16'!$D$4:$D$23,X17)+COUNTIF('17'!$D$4:$D$28,X17)+COUNTIF('18'!$D$4:$D$28,X17)+COUNTIF('19'!$D$4:$D$21,X17)+COUNTIF('20'!$D$4:$D$26,X17)+COUNTIF('21'!$D$4:$D$21,X17)+COUNTIF('22'!$D$4:$D$27,X17)+COUNTIF('23'!$D$4:$D$37,X17)+COUNTIF('24'!$D$4:$D$30,X17)+COUNTIF('25'!$D$4:$D$24,X17)+COUNTIF('26'!$D$4:$D$28,X17)+COUNTIF('27'!$D$4:$D$33,X17)+COUNTIF('28'!$D$4:$D$28,X17)+COUNTIF('29'!$D$4:$D$32,X17)+COUNTIF('30'!$D$4:$D$24,X17)+COUNTIF('31'!$D$4:$D$45,X17)</x:v>
      </x:c>
      <x:c r="E10096" s="468" t="str">
        <x:v>Rumus sumber</x:v>
      </x:c>
      <x:c r="F10096" s="468" t="str">
        <x:v>14 September 2026 20.48 WIB</x:v>
      </x:c>
    </x:row>
    <x:row r="10097">
      <x:c r="A10097" s="468" t="str">
        <x:v>Resume Karyawan KPI</x:v>
      </x:c>
      <x:c r="B10097" s="468" t="str">
        <x:v>BG18</x:v>
      </x:c>
      <x:c r="C10097" s="468"/>
      <x:c r="D10097" s="468" t="n">
        <x:v>100</x:v>
      </x:c>
      <x:c r="E10097" s="468" t="str">
        <x:v>Nilai sumber</x:v>
      </x:c>
      <x:c r="F10097" s="468" t="str">
        <x:v>14 September 2026 20.48 WIB</x:v>
      </x:c>
    </x:row>
    <x:row r="10098">
      <x:c r="A10098" s="468" t="str">
        <x:v>Resume Karyawan KPI</x:v>
      </x:c>
      <x:c r="B10098" s="468" t="str">
        <x:v>BH18</x:v>
      </x:c>
      <x:c r="C10098" s="468"/>
      <x:c r="D10098" s="468" t="n">
        <x:v>100</x:v>
      </x:c>
      <x:c r="E10098" s="468" t="str">
        <x:v>Nilai sumber</x:v>
      </x:c>
      <x:c r="F10098" s="468" t="str">
        <x:v>14 September 2026 20.48 WIB</x:v>
      </x:c>
    </x:row>
    <x:row r="10099">
      <x:c r="A10099" s="468" t="str">
        <x:v>Resume Karyawan KPI</x:v>
      </x:c>
      <x:c r="B10099" s="468" t="str">
        <x:v>C19</x:v>
      </x:c>
      <x:c r="C10099" s="468" t="n">
        <x:v>389</x:v>
      </x:c>
      <x:c r="D10099" s="468" t="n">
        <x:v>409</x:v>
      </x:c>
      <x:c r="E10099" s="468" t="str">
        <x:v>Nilai sumber</x:v>
      </x:c>
      <x:c r="F10099" s="468" t="str">
        <x:v>14 September 2026 20.48 WIB</x:v>
      </x:c>
    </x:row>
    <x:row r="10100">
      <x:c r="A10100" s="468" t="str">
        <x:v>Resume Karyawan KPI</x:v>
      </x:c>
      <x:c r="B10100" s="468" t="str">
        <x:v>C25</x:v>
      </x:c>
      <x:c r="C10100" s="468" t="n">
        <x:v>18</x:v>
      </x:c>
      <x:c r="D10100" s="468" t="n">
        <x:v>19</x:v>
      </x:c>
      <x:c r="E10100" s="468" t="str">
        <x:v>Nilai sumber</x:v>
      </x:c>
      <x:c r="F10100" s="468" t="str">
        <x:v>14 September 2026 20.48 WIB</x:v>
      </x:c>
    </x:row>
    <x:row r="10101">
      <x:c r="A10101" s="468" t="str">
        <x:v>Resume Karyawan KPI</x:v>
      </x:c>
      <x:c r="B10101" s="468" t="str">
        <x:v>D25</x:v>
      </x:c>
      <x:c r="C10101" s="468" t="n">
        <x:v>0.2647058824</x:v>
      </x:c>
      <x:c r="D10101" s="468" t="n">
        <x:v>0.2638888889</x:v>
      </x:c>
      <x:c r="E10101" s="468" t="str">
        <x:v>Nilai sumber</x:v>
      </x:c>
      <x:c r="F10101" s="468" t="str">
        <x:v>14 September 2026 20.48 WIB</x:v>
      </x:c>
    </x:row>
    <x:row r="10102">
      <x:c r="A10102" s="468" t="str">
        <x:v>Resume Karyawan KPI</x:v>
      </x:c>
      <x:c r="B10102" s="468" t="str">
        <x:v>H25</x:v>
      </x:c>
      <x:c r="C10102" s="468" t="n">
        <x:v>223</x:v>
      </x:c>
      <x:c r="D10102" s="468" t="n">
        <x:v>233</x:v>
      </x:c>
      <x:c r="E10102" s="468" t="str">
        <x:v>Nilai sumber</x:v>
      </x:c>
      <x:c r="F10102" s="468" t="str">
        <x:v>14 September 2026 20.48 WIB</x:v>
      </x:c>
    </x:row>
    <x:row r="10103">
      <x:c r="A10103" s="468" t="str">
        <x:v>Resume Karyawan KPI</x:v>
      </x:c>
      <x:c r="B10103" s="468" t="str">
        <x:v>I25</x:v>
      </x:c>
      <x:c r="C10103" s="468" t="n">
        <x:v>0.5962566845</x:v>
      </x:c>
      <x:c r="D10103" s="468" t="n">
        <x:v>0.5898734177</x:v>
      </x:c>
      <x:c r="E10103" s="468" t="str">
        <x:v>Nilai sumber</x:v>
      </x:c>
      <x:c r="F10103" s="468" t="str">
        <x:v>14 September 2026 20.48 WIB</x:v>
      </x:c>
    </x:row>
    <x:row r="10104">
      <x:c r="A10104" s="468" t="str">
        <x:v>Resume Karyawan KPI</x:v>
      </x:c>
      <x:c r="B10104" s="468" t="str">
        <x:v>C26</x:v>
      </x:c>
      <x:c r="C10104" s="468" t="n">
        <x:v>17</x:v>
      </x:c>
      <x:c r="D10104" s="468" t="n">
        <x:v>19</x:v>
      </x:c>
      <x:c r="E10104" s="468" t="str">
        <x:v>Nilai sumber</x:v>
      </x:c>
      <x:c r="F10104" s="468" t="str">
        <x:v>14 September 2026 20.48 WIB</x:v>
      </x:c>
    </x:row>
    <x:row r="10105">
      <x:c r="A10105" s="468" t="str">
        <x:v>Resume Karyawan KPI</x:v>
      </x:c>
      <x:c r="B10105" s="468" t="str">
        <x:v>D26</x:v>
      </x:c>
      <x:c r="C10105" s="468" t="n">
        <x:v>0.25</x:v>
      </x:c>
      <x:c r="D10105" s="468" t="n">
        <x:v>0.2638888889</x:v>
      </x:c>
      <x:c r="E10105" s="468" t="str">
        <x:v>Nilai sumber</x:v>
      </x:c>
      <x:c r="F10105" s="468" t="str">
        <x:v>14 September 2026 20.48 WIB</x:v>
      </x:c>
    </x:row>
    <x:row r="10106">
      <x:c r="A10106" s="468" t="str">
        <x:v>Resume Karyawan KPI</x:v>
      </x:c>
      <x:c r="B10106" s="468" t="str">
        <x:v>H26</x:v>
      </x:c>
      <x:c r="C10106" s="468" t="n">
        <x:v>130</x:v>
      </x:c>
      <x:c r="D10106" s="468" t="n">
        <x:v>141</x:v>
      </x:c>
      <x:c r="E10106" s="468" t="str">
        <x:v>Nilai sumber</x:v>
      </x:c>
      <x:c r="F10106" s="468" t="str">
        <x:v>14 September 2026 20.48 WIB</x:v>
      </x:c>
    </x:row>
    <x:row r="10107">
      <x:c r="A10107" s="468" t="str">
        <x:v>Resume Karyawan KPI</x:v>
      </x:c>
      <x:c r="B10107" s="468" t="str">
        <x:v>I26</x:v>
      </x:c>
      <x:c r="C10107" s="468" t="n">
        <x:v>0.3475935829</x:v>
      </x:c>
      <x:c r="D10107" s="468" t="n">
        <x:v>0.3569620253</x:v>
      </x:c>
      <x:c r="E10107" s="468" t="str">
        <x:v>Nilai sumber</x:v>
      </x:c>
      <x:c r="F10107" s="468" t="str">
        <x:v>14 September 2026 20.48 WIB</x:v>
      </x:c>
    </x:row>
    <x:row r="10108">
      <x:c r="A10108" s="468" t="str">
        <x:v>Resume Karyawan KPI</x:v>
      </x:c>
      <x:c r="B10108" s="468" t="str">
        <x:v>A27</x:v>
      </x:c>
      <x:c r="C10108" s="468" t="str">
        <x:v>SAKA</x:v>
      </x:c>
      <x:c r="D10108" s="468" t="str">
        <x:v>INDAH</x:v>
      </x:c>
      <x:c r="E10108" s="468" t="str">
        <x:v>Nilai sumber</x:v>
      </x:c>
      <x:c r="F10108" s="468" t="str">
        <x:v>14 September 2026 20.48 WIB</x:v>
      </x:c>
    </x:row>
    <x:row r="10109">
      <x:c r="A10109" s="468" t="str">
        <x:v>Resume Karyawan KPI</x:v>
      </x:c>
      <x:c r="B10109" s="468" t="str">
        <x:v>B27</x:v>
      </x:c>
      <x:c r="C10109" s="468" t="str">
        <x:v>Fotografer</x:v>
      </x:c>
      <x:c r="D10109" s="468" t="str">
        <x:v>Admin/CS</x:v>
      </x:c>
      <x:c r="E10109" s="468" t="str">
        <x:v>Nilai sumber</x:v>
      </x:c>
      <x:c r="F10109" s="468" t="str">
        <x:v>14 September 2026 20.48 WIB</x:v>
      </x:c>
    </x:row>
    <x:row r="10110">
      <x:c r="A10110" s="468" t="str">
        <x:v>Resume Karyawan KPI</x:v>
      </x:c>
      <x:c r="B10110" s="468" t="str">
        <x:v>D27</x:v>
      </x:c>
      <x:c r="C10110" s="468" t="n">
        <x:v>0.25</x:v>
      </x:c>
      <x:c r="D10110" s="468" t="n">
        <x:v>0.2361111111</x:v>
      </x:c>
      <x:c r="E10110" s="468" t="str">
        <x:v>Nilai sumber</x:v>
      </x:c>
      <x:c r="F10110" s="468" t="str">
        <x:v>14 September 2026 20.48 WIB</x:v>
      </x:c>
    </x:row>
    <x:row r="10111">
      <x:c r="A10111" s="468" t="str">
        <x:v>Resume Karyawan KPI</x:v>
      </x:c>
      <x:c r="B10111" s="468" t="str">
        <x:v>I27</x:v>
      </x:c>
      <x:c r="C10111" s="468" t="n">
        <x:v>0.05614973262</x:v>
      </x:c>
      <x:c r="D10111" s="468" t="n">
        <x:v>0.05316455696</x:v>
      </x:c>
      <x:c r="E10111" s="468" t="str">
        <x:v>Nilai sumber</x:v>
      </x:c>
      <x:c r="F10111" s="468" t="str">
        <x:v>14 September 2026 20.48 WIB</x:v>
      </x:c>
    </x:row>
    <x:row r="10112">
      <x:c r="A10112" s="468" t="str">
        <x:v>Resume Karyawan KPI</x:v>
      </x:c>
      <x:c r="B10112" s="468" t="str">
        <x:v>A28</x:v>
      </x:c>
      <x:c r="C10112" s="468" t="str">
        <x:v>INDAH</x:v>
      </x:c>
      <x:c r="D10112" s="468" t="str">
        <x:v>SAKA</x:v>
      </x:c>
      <x:c r="E10112" s="468" t="str">
        <x:v>Nilai sumber</x:v>
      </x:c>
      <x:c r="F10112" s="468" t="str">
        <x:v>14 September 2026 20.48 WIB</x:v>
      </x:c>
    </x:row>
    <x:row r="10113">
      <x:c r="A10113" s="468" t="str">
        <x:v>Resume Karyawan KPI</x:v>
      </x:c>
      <x:c r="B10113" s="468" t="str">
        <x:v>B28</x:v>
      </x:c>
      <x:c r="C10113" s="468" t="str">
        <x:v>Admin/CS</x:v>
      </x:c>
      <x:c r="D10113" s="468" t="str">
        <x:v>Fotografer</x:v>
      </x:c>
      <x:c r="E10113" s="468" t="str">
        <x:v>Nilai sumber</x:v>
      </x:c>
      <x:c r="F10113" s="468" t="str">
        <x:v>14 September 2026 20.48 WIB</x:v>
      </x:c>
    </x:row>
    <x:row r="10114">
      <x:c r="A10114" s="468" t="str">
        <x:v>Resume Karyawan KPI</x:v>
      </x:c>
      <x:c r="B10114" s="468" t="str">
        <x:v>C28</x:v>
      </x:c>
      <x:c r="C10114" s="468" t="n">
        <x:v>16</x:v>
      </x:c>
      <x:c r="D10114" s="468" t="n">
        <x:v>17</x:v>
      </x:c>
      <x:c r="E10114" s="468" t="str">
        <x:v>Nilai sumber</x:v>
      </x:c>
      <x:c r="F10114" s="468" t="str">
        <x:v>14 September 2026 20.48 WIB</x:v>
      </x:c>
    </x:row>
    <x:row r="10115">
      <x:c r="A10115" s="468" t="str">
        <x:v>Resume Karyawan KPI</x:v>
      </x:c>
      <x:c r="B10115" s="468" t="str">
        <x:v>D28</x:v>
      </x:c>
      <x:c r="C10115" s="468" t="n">
        <x:v>0.2352941176</x:v>
      </x:c>
      <x:c r="D10115" s="468" t="n">
        <x:v>0.2361111111</x:v>
      </x:c>
      <x:c r="E10115" s="468" t="str">
        <x:v>Nilai sumber</x:v>
      </x:c>
      <x:c r="F10115" s="468" t="str">
        <x:v>14 September 2026 20.48 WIB</x:v>
      </x:c>
    </x:row>
    <x:row r="10116">
      <x:c r="A10116" s="468" t="str">
        <x:v>Resume Karyawan KPI</x:v>
      </x:c>
      <x:c r="B10116" s="468" t="str">
        <x:v>I33</x:v>
      </x:c>
      <x:c r="C10116" s="468" t="n">
        <x:v>0.41</x:v>
      </x:c>
      <x:c r="D10116" s="468" t="n">
        <x:v>0.3923444976</x:v>
      </x:c>
      <x:c r="E10116" s="468" t="str">
        <x:v>Nilai sumber</x:v>
      </x:c>
      <x:c r="F10116" s="468" t="str">
        <x:v>14 September 2026 20.48 WIB</x:v>
      </x:c>
    </x:row>
    <x:row r="10117">
      <x:c r="A10117" s="468" t="str">
        <x:v>Resume Karyawan KPI</x:v>
      </x:c>
      <x:c r="B10117" s="468" t="str">
        <x:v>H34</x:v>
      </x:c>
      <x:c r="C10117" s="468" t="n">
        <x:v>64</x:v>
      </x:c>
      <x:c r="D10117" s="468" t="n">
        <x:v>73</x:v>
      </x:c>
      <x:c r="E10117" s="468" t="str">
        <x:v>Nilai sumber</x:v>
      </x:c>
      <x:c r="F10117" s="468" t="str">
        <x:v>14 September 2026 20.48 WIB</x:v>
      </x:c>
    </x:row>
    <x:row r="10118">
      <x:c r="A10118" s="468" t="str">
        <x:v>Resume Karyawan KPI</x:v>
      </x:c>
      <x:c r="B10118" s="468" t="str">
        <x:v>I34</x:v>
      </x:c>
      <x:c r="C10118" s="468" t="n">
        <x:v>0.32</x:v>
      </x:c>
      <x:c r="D10118" s="468" t="n">
        <x:v>0.3492822967</x:v>
      </x:c>
      <x:c r="E10118" s="468" t="str">
        <x:v>Nilai sumber</x:v>
      </x:c>
      <x:c r="F10118" s="468" t="str">
        <x:v>14 September 2026 20.48 WIB</x:v>
      </x:c>
    </x:row>
    <x:row r="10119">
      <x:c r="A10119" s="468" t="str">
        <x:v>Resume Karyawan KPI</x:v>
      </x:c>
      <x:c r="B10119" s="468" t="str">
        <x:v>I35</x:v>
      </x:c>
      <x:c r="C10119" s="468" t="n">
        <x:v>0.16</x:v>
      </x:c>
      <x:c r="D10119" s="468" t="n">
        <x:v>0.1531100478</x:v>
      </x:c>
      <x:c r="E10119" s="468" t="str">
        <x:v>Nilai sumber</x:v>
      </x:c>
      <x:c r="F10119" s="468" t="str">
        <x:v>14 September 2026 20.48 WIB</x:v>
      </x:c>
    </x:row>
    <x:row r="10120">
      <x:c r="A10120" s="468" t="str">
        <x:v>Resume Karyawan KPI</x:v>
      </x:c>
      <x:c r="B10120" s="468" t="str">
        <x:v>I36</x:v>
      </x:c>
      <x:c r="C10120" s="468" t="n">
        <x:v>0.11</x:v>
      </x:c>
      <x:c r="D10120" s="468" t="n">
        <x:v>0.1052631579</x:v>
      </x:c>
      <x:c r="E10120" s="468" t="str">
        <x:v>Nilai sumber</x:v>
      </x:c>
      <x:c r="F10120" s="468" t="str">
        <x:v>14 September 2026 20.48 WIB</x:v>
      </x:c>
    </x:row>
    <x:row r="10121">
      <x:c r="A10121" s="468" t="str">
        <x:v>Resume Karyawan KPI</x:v>
      </x:c>
      <x:c r="B10121" s="468" t="str">
        <x:v>A46</x:v>
      </x:c>
      <x:c r="C10121" s="468" t="n">
        <x:v>0.9896853147</x:v>
      </x:c>
      <x:c r="D10121" s="468" t="n">
        <x:v>0.9910714286</x:v>
      </x:c>
      <x:c r="E10121" s="468" t="str">
        <x:v>Nilai sumber</x:v>
      </x:c>
      <x:c r="F10121" s="468" t="str">
        <x:v>14 September 2026 20.48 WIB</x:v>
      </x:c>
    </x:row>
    <x:row r="10122">
      <x:c r="A10122" s="468" t="str">
        <x:v>Resume Karyawan KPI</x:v>
      </x:c>
      <x:c r="B10122" s="468" t="str">
        <x:v>D46</x:v>
      </x:c>
      <x:c r="C10122" s="468" t="n">
        <x:v>0.9894055944</x:v>
      </x:c>
      <x:c r="D10122" s="468" t="n">
        <x:v>0.9903571429</x:v>
      </x:c>
      <x:c r="E10122" s="468" t="str">
        <x:v>Nilai sumber</x:v>
      </x:c>
      <x:c r="F10122" s="468" t="str">
        <x:v>14 September 2026 20.48 WIB</x:v>
      </x:c>
    </x:row>
    <x:row r="10123">
      <x:c r="A10123" s="468" t="str">
        <x:v>Resume Karyawan KPI</x:v>
      </x:c>
      <x:c r="B10123" s="468" t="str">
        <x:v>G46</x:v>
      </x:c>
      <x:c r="C10123" s="468" t="n">
        <x:v>0.989965035</x:v>
      </x:c>
      <x:c r="D10123" s="468" t="n">
        <x:v>0.9917857143</x:v>
      </x:c>
      <x:c r="E10123" s="468" t="str">
        <x:v>Nilai sumber</x:v>
      </x:c>
      <x:c r="F10123" s="468" t="str">
        <x:v>14 September 2026 20.48 WIB</x:v>
      </x:c>
    </x:row>
    <x:row r="10124">
      <x:c r="A10124" s="468" t="str">
        <x:v>Resume Karyawan KPI</x:v>
      </x:c>
      <x:c r="B10124" s="468" t="str">
        <x:v>J46</x:v>
      </x:c>
      <x:c r="C10124" s="468" t="str">
        <x:v>INDAH | 99.7%</x:v>
      </x:c>
      <x:c r="D10124" s="468" t="str">
        <x:v>INDAH | 99.8%</x:v>
      </x:c>
      <x:c r="E10124" s="468" t="str">
        <x:v>Nilai sumber</x:v>
      </x:c>
      <x:c r="F10124" s="468" t="str">
        <x:v>14 September 2026 20.48 WIB</x:v>
      </x:c>
    </x:row>
    <x:row r="10125">
      <x:c r="A10125" s="468" t="str">
        <x:v>Resume Karyawan KPI</x:v>
      </x:c>
      <x:c r="B10125" s="468" t="str">
        <x:v>C51</x:v>
      </x:c>
      <x:c r="C10125" s="468" t="n">
        <x:v>11</x:v>
      </x:c>
      <x:c r="D10125" s="468" t="n">
        <x:v>14</x:v>
      </x:c>
      <x:c r="E10125" s="468" t="str">
        <x:v>Nilai sumber</x:v>
      </x:c>
      <x:c r="F10125" s="468" t="str">
        <x:v>14 September 2026 20.48 WIB</x:v>
      </x:c>
    </x:row>
    <x:row r="10126">
      <x:c r="A10126" s="468" t="str">
        <x:v>Resume Karyawan KPI</x:v>
      </x:c>
      <x:c r="B10126" s="468" t="str">
        <x:v>D51</x:v>
      </x:c>
      <x:c r="C10126" s="468" t="n">
        <x:v>0.9972727273</x:v>
      </x:c>
      <x:c r="D10126" s="468" t="n">
        <x:v>0.9978571429</x:v>
      </x:c>
      <x:c r="E10126" s="468" t="str">
        <x:v>Nilai sumber</x:v>
      </x:c>
      <x:c r="F10126" s="468" t="str">
        <x:v>14 September 2026 20.48 WIB</x:v>
      </x:c>
    </x:row>
    <x:row r="10127">
      <x:c r="A10127" s="468" t="str">
        <x:v>Resume Karyawan KPI</x:v>
      </x:c>
      <x:c r="B10127" s="468" t="str">
        <x:v>H51</x:v>
      </x:c>
      <x:c r="C10127" s="468" t="n">
        <x:v>4.909090909</x:v>
      </x:c>
      <x:c r="D10127" s="468" t="n">
        <x:v>4.928571429</x:v>
      </x:c>
      <x:c r="E10127" s="468" t="str">
        <x:v>Nilai sumber</x:v>
      </x:c>
      <x:c r="F10127" s="468" t="str">
        <x:v>14 September 2026 20.48 WIB</x:v>
      </x:c>
    </x:row>
    <x:row r="10128">
      <x:c r="A10128" s="468" t="str">
        <x:v>Resume Karyawan KPI</x:v>
      </x:c>
      <x:c r="B10128" s="468" t="str">
        <x:v>C53</x:v>
      </x:c>
      <x:c r="C10128" s="468" t="n">
        <x:v>13</x:v>
      </x:c>
      <x:c r="D10128" s="468" t="n">
        <x:v>14</x:v>
      </x:c>
      <x:c r="E10128" s="468" t="str">
        <x:v>Nilai sumber</x:v>
      </x:c>
      <x:c r="F10128" s="468" t="str">
        <x:v>14 September 2026 20.48 WIB</x:v>
      </x:c>
    </x:row>
    <x:row r="10129">
      <x:c r="A10129" s="468" t="str">
        <x:v>Resume Karyawan KPI</x:v>
      </x:c>
      <x:c r="B10129" s="468" t="str">
        <x:v>D53</x:v>
      </x:c>
      <x:c r="C10129" s="468" t="n">
        <x:v>0.9815384615</x:v>
      </x:c>
      <x:c r="D10129" s="468" t="n">
        <x:v>0.9828571429</x:v>
      </x:c>
      <x:c r="E10129" s="468" t="str">
        <x:v>Nilai sumber</x:v>
      </x:c>
      <x:c r="F10129" s="468" t="str">
        <x:v>14 September 2026 20.48 WIB</x:v>
      </x:c>
    </x:row>
    <x:row r="10130">
      <x:c r="A10130" s="468" t="str">
        <x:v>Resume Karyawan KPI</x:v>
      </x:c>
      <x:c r="B10130" s="468" t="str">
        <x:v>E53</x:v>
      </x:c>
      <x:c r="C10130" s="468" t="n">
        <x:v>4.923076923</x:v>
      </x:c>
      <x:c r="D10130" s="468" t="n">
        <x:v>4.928571429</x:v>
      </x:c>
      <x:c r="E10130" s="468" t="str">
        <x:v>Nilai sumber</x:v>
      </x:c>
      <x:c r="F10130" s="468" t="str">
        <x:v>14 September 2026 20.48 WIB</x:v>
      </x:c>
    </x:row>
    <x:row r="10131">
      <x:c r="A10131" s="468" t="str">
        <x:v>Resume Karyawan KPI</x:v>
      </x:c>
      <x:c r="B10131" s="468" t="str">
        <x:v>F53</x:v>
      </x:c>
      <x:c r="C10131" s="468" t="n">
        <x:v>4.923076923</x:v>
      </x:c>
      <x:c r="D10131" s="468" t="n">
        <x:v>4.928571429</x:v>
      </x:c>
      <x:c r="E10131" s="468" t="str">
        <x:v>Nilai sumber</x:v>
      </x:c>
      <x:c r="F10131" s="468" t="str">
        <x:v>14 September 2026 20.48 WIB</x:v>
      </x:c>
    </x:row>
    <x:row r="10132">
      <x:c r="A10132" s="468" t="str">
        <x:v>Resume Karyawan KPI</x:v>
      </x:c>
      <x:c r="B10132" s="468" t="str">
        <x:v>I53</x:v>
      </x:c>
      <x:c r="C10132" s="468" t="n">
        <x:v>4.615384615</x:v>
      </x:c>
      <x:c r="D10132" s="468" t="n">
        <x:v>4.642857143</x:v>
      </x:c>
      <x:c r="E10132" s="468" t="str">
        <x:v>Nilai sumber</x:v>
      </x:c>
      <x:c r="F10132" s="468" t="str">
        <x:v>14 September 2026 20.48 WIB</x:v>
      </x:c>
    </x:row>
    <x:row r="10133">
      <x:c r="A10133" s="468" t="str">
        <x:v>Resume Karyawan KPI</x:v>
      </x:c>
      <x:c r="B10133" s="468" t="str">
        <x:v>C58</x:v>
      </x:c>
      <x:c r="C10133" s="468" t="n">
        <x:v>13</x:v>
      </x:c>
      <x:c r="D10133" s="468" t="n">
        <x:v>14</x:v>
      </x:c>
      <x:c r="E10133" s="468" t="str">
        <x:v>Nilai sumber</x:v>
      </x:c>
      <x:c r="F10133" s="468" t="str">
        <x:v>14 September 2026 20.48 WIB</x:v>
      </x:c>
    </x:row>
    <x:row r="10134">
      <x:c r="A10134" s="468" t="str">
        <x:v>Resume Karyawan KPI</x:v>
      </x:c>
      <x:c r="B10134" s="468" t="str">
        <x:v>D58</x:v>
      </x:c>
      <x:c r="C10134" s="468" t="n">
        <x:v>0.9953846154</x:v>
      </x:c>
      <x:c r="D10134" s="468" t="n">
        <x:v>0.9957142857</x:v>
      </x:c>
      <x:c r="E10134" s="468" t="str">
        <x:v>Nilai sumber</x:v>
      </x:c>
      <x:c r="F10134" s="468" t="str">
        <x:v>14 September 2026 20.48 WIB</x:v>
      </x:c>
    </x:row>
    <x:row r="10135">
      <x:c r="A10135" s="468" t="str">
        <x:v>Resume Karyawan KPI</x:v>
      </x:c>
      <x:c r="B10135" s="468" t="str">
        <x:v>I58</x:v>
      </x:c>
      <x:c r="C10135" s="468" t="n">
        <x:v>4.846153846</x:v>
      </x:c>
      <x:c r="D10135" s="468" t="n">
        <x:v>4.857142857</x:v>
      </x:c>
      <x:c r="E10135" s="468" t="str">
        <x:v>Nilai sumber</x:v>
      </x:c>
      <x:c r="F10135" s="468" t="str">
        <x:v>14 September 2026 20.48 WIB</x:v>
      </x:c>
    </x:row>
    <x:row r="10136">
      <x:c r="A10136" s="468" t="str">
        <x:v>Resume Karyawan KPI</x:v>
      </x:c>
      <x:c r="B10136" s="468" t="str">
        <x:v>C61</x:v>
      </x:c>
      <x:c r="C10136" s="468" t="n">
        <x:v>11</x:v>
      </x:c>
      <x:c r="D10136" s="468" t="n">
        <x:v>14</x:v>
      </x:c>
      <x:c r="E10136" s="468" t="str">
        <x:v>Nilai sumber</x:v>
      </x:c>
      <x:c r="F10136" s="468" t="str">
        <x:v>14 September 2026 20.48 WIB</x:v>
      </x:c>
    </x:row>
    <x:row r="10137">
      <x:c r="A10137" s="468" t="str">
        <x:v>Resume Karyawan KPI</x:v>
      </x:c>
      <x:c r="B10137" s="468" t="str">
        <x:v>D61</x:v>
      </x:c>
      <x:c r="C10137" s="468" t="n">
        <x:v>0.9845454545</x:v>
      </x:c>
      <x:c r="D10137" s="468" t="n">
        <x:v>0.9878571429</x:v>
      </x:c>
      <x:c r="E10137" s="468" t="str">
        <x:v>Nilai sumber</x:v>
      </x:c>
      <x:c r="F10137" s="468" t="str">
        <x:v>14 September 2026 20.48 WIB</x:v>
      </x:c>
    </x:row>
    <x:row r="10138">
      <x:c r="A10138" s="468" t="str">
        <x:v>Resume Karyawan KPI</x:v>
      </x:c>
      <x:c r="B10138" s="468" t="str">
        <x:v>E61</x:v>
      </x:c>
      <x:c r="C10138" s="468" t="n">
        <x:v>4.909090909</x:v>
      </x:c>
      <x:c r="D10138" s="468" t="n">
        <x:v>4.928571429</x:v>
      </x:c>
      <x:c r="E10138" s="468" t="str">
        <x:v>Nilai sumber</x:v>
      </x:c>
      <x:c r="F10138" s="468" t="str">
        <x:v>14 September 2026 20.48 WIB</x:v>
      </x:c>
    </x:row>
    <x:row r="10139">
      <x:c r="A10139" s="468" t="str">
        <x:v>Resume Karyawan KPI</x:v>
      </x:c>
      <x:c r="B10139" s="468" t="str">
        <x:v>F61</x:v>
      </x:c>
      <x:c r="C10139" s="468" t="n">
        <x:v>4.909090909</x:v>
      </x:c>
      <x:c r="D10139" s="468" t="n">
        <x:v>4.928571429</x:v>
      </x:c>
      <x:c r="E10139" s="468" t="str">
        <x:v>Nilai sumber</x:v>
      </x:c>
      <x:c r="F10139" s="468" t="str">
        <x:v>14 September 2026 20.48 WIB</x:v>
      </x:c>
    </x:row>
    <x:row r="10140">
      <x:c r="A10140" s="468" t="str">
        <x:v>Resume Karyawan KPI</x:v>
      </x:c>
      <x:c r="B10140" s="468" t="str">
        <x:v>G61</x:v>
      </x:c>
      <x:c r="C10140" s="468" t="n">
        <x:v>4.909090909</x:v>
      </x:c>
      <x:c r="D10140" s="468" t="n">
        <x:v>4.928571429</x:v>
      </x:c>
      <x:c r="E10140" s="468" t="str">
        <x:v>Nilai sumber</x:v>
      </x:c>
      <x:c r="F10140" s="468" t="str">
        <x:v>14 September 2026 20.48 WIB</x:v>
      </x:c>
    </x:row>
    <x:row r="10141">
      <x:c r="A10141" s="468" t="str">
        <x:v>Resume Karyawan KPI</x:v>
      </x:c>
      <x:c r="B10141" s="468" t="str">
        <x:v>I61</x:v>
      </x:c>
      <x:c r="C10141" s="468" t="n">
        <x:v>4.909090909</x:v>
      </x:c>
      <x:c r="D10141" s="468" t="n">
        <x:v>4.928571429</x:v>
      </x:c>
      <x:c r="E10141" s="468" t="str">
        <x:v>Nilai sumber</x:v>
      </x:c>
      <x:c r="F10141" s="468" t="str">
        <x:v>14 September 2026 20.48 WIB</x:v>
      </x:c>
    </x:row>
    <x:row r="10142">
      <x:c r="A10142" s="468" t="str">
        <x:v>12</x:v>
      </x:c>
      <x:c r="B10142" s="468" t="str">
        <x:v>L35</x:v>
      </x:c>
      <x:c r="C10142" s="468"/>
      <x:c r="D10142" s="468" t="n">
        <x:v>5</x:v>
      </x:c>
      <x:c r="E10142" s="468" t="str">
        <x:v>Nilai sumber</x:v>
      </x:c>
      <x:c r="F10142" s="468" t="str">
        <x:v>14 September 2026 20.48 WIB</x:v>
      </x:c>
    </x:row>
    <x:row r="10143">
      <x:c r="A10143" s="468" t="str">
        <x:v>12</x:v>
      </x:c>
      <x:c r="B10143" s="468" t="str">
        <x:v>M35</x:v>
      </x:c>
      <x:c r="C10143" s="468"/>
      <x:c r="D10143" s="468" t="n">
        <x:v>5</x:v>
      </x:c>
      <x:c r="E10143" s="468" t="str">
        <x:v>Nilai sumber</x:v>
      </x:c>
      <x:c r="F10143" s="468" t="str">
        <x:v>14 September 2026 20.48 WIB</x:v>
      </x:c>
    </x:row>
    <x:row r="10144">
      <x:c r="A10144" s="468" t="str">
        <x:v>12</x:v>
      </x:c>
      <x:c r="B10144" s="468" t="str">
        <x:v>N35</x:v>
      </x:c>
      <x:c r="C10144" s="468"/>
      <x:c r="D10144" s="468" t="n">
        <x:v>5</x:v>
      </x:c>
      <x:c r="E10144" s="468" t="str">
        <x:v>Nilai sumber</x:v>
      </x:c>
      <x:c r="F10144" s="468" t="str">
        <x:v>14 September 2026 20.48 WIB</x:v>
      </x:c>
    </x:row>
    <x:row r="10145">
      <x:c r="A10145" s="468" t="str">
        <x:v>12</x:v>
      </x:c>
      <x:c r="B10145" s="468" t="str">
        <x:v>O35</x:v>
      </x:c>
      <x:c r="C10145" s="468"/>
      <x:c r="D10145" s="468" t="n">
        <x:v>5</x:v>
      </x:c>
      <x:c r="E10145" s="468" t="str">
        <x:v>Nilai sumber</x:v>
      </x:c>
      <x:c r="F10145" s="468" t="str">
        <x:v>14 September 2026 20.48 WIB</x:v>
      </x:c>
    </x:row>
    <x:row r="10146">
      <x:c r="A10146" s="468" t="str">
        <x:v>12</x:v>
      </x:c>
      <x:c r="B10146" s="468" t="str">
        <x:v>P35</x:v>
      </x:c>
      <x:c r="C10146" s="468"/>
      <x:c r="D10146" s="468" t="n">
        <x:v>5</x:v>
      </x:c>
      <x:c r="E10146" s="468" t="str">
        <x:v>Nilai sumber</x:v>
      </x:c>
      <x:c r="F10146" s="468" t="str">
        <x:v>14 September 2026 20.48 WIB</x:v>
      </x:c>
    </x:row>
    <x:row r="10147">
      <x:c r="A10147" s="468" t="str">
        <x:v>12</x:v>
      </x:c>
      <x:c r="B10147" s="468" t="str">
        <x:v>L36</x:v>
      </x:c>
      <x:c r="C10147" s="468"/>
      <x:c r="D10147" s="468" t="n">
        <x:v>5</x:v>
      </x:c>
      <x:c r="E10147" s="468" t="str">
        <x:v>Nilai sumber</x:v>
      </x:c>
      <x:c r="F10147" s="468" t="str">
        <x:v>14 September 2026 20.48 WIB</x:v>
      </x:c>
    </x:row>
    <x:row r="10148">
      <x:c r="A10148" s="468" t="str">
        <x:v>12</x:v>
      </x:c>
      <x:c r="B10148" s="468" t="str">
        <x:v>M36</x:v>
      </x:c>
      <x:c r="C10148" s="468"/>
      <x:c r="D10148" s="468" t="n">
        <x:v>5</x:v>
      </x:c>
      <x:c r="E10148" s="468" t="str">
        <x:v>Nilai sumber</x:v>
      </x:c>
      <x:c r="F10148" s="468" t="str">
        <x:v>14 September 2026 20.48 WIB</x:v>
      </x:c>
    </x:row>
    <x:row r="10149">
      <x:c r="A10149" s="468" t="str">
        <x:v>12</x:v>
      </x:c>
      <x:c r="B10149" s="468" t="str">
        <x:v>N36</x:v>
      </x:c>
      <x:c r="C10149" s="468"/>
      <x:c r="D10149" s="468" t="n">
        <x:v>5</x:v>
      </x:c>
      <x:c r="E10149" s="468" t="str">
        <x:v>Nilai sumber</x:v>
      </x:c>
      <x:c r="F10149" s="468" t="str">
        <x:v>14 September 2026 20.48 WIB</x:v>
      </x:c>
    </x:row>
    <x:row r="10150">
      <x:c r="A10150" s="468" t="str">
        <x:v>12</x:v>
      </x:c>
      <x:c r="B10150" s="468" t="str">
        <x:v>O36</x:v>
      </x:c>
      <x:c r="C10150" s="468"/>
      <x:c r="D10150" s="468" t="n">
        <x:v>5</x:v>
      </x:c>
      <x:c r="E10150" s="468" t="str">
        <x:v>Nilai sumber</x:v>
      </x:c>
      <x:c r="F10150" s="468" t="str">
        <x:v>14 September 2026 20.48 WIB</x:v>
      </x:c>
    </x:row>
    <x:row r="10151">
      <x:c r="A10151" s="468" t="str">
        <x:v>12</x:v>
      </x:c>
      <x:c r="B10151" s="468" t="str">
        <x:v>P36</x:v>
      </x:c>
      <x:c r="C10151" s="468"/>
      <x:c r="D10151" s="468" t="n">
        <x:v>5</x:v>
      </x:c>
      <x:c r="E10151" s="468" t="str">
        <x:v>Nilai sumber</x:v>
      </x:c>
      <x:c r="F10151" s="468" t="str">
        <x:v>14 September 2026 20.48 WIB</x:v>
      </x:c>
    </x:row>
    <x:row r="10152">
      <x:c r="A10152" s="468" t="str">
        <x:v>12</x:v>
      </x:c>
      <x:c r="B10152" s="468" t="str">
        <x:v>L37</x:v>
      </x:c>
      <x:c r="C10152" s="468"/>
      <x:c r="D10152" s="468" t="n">
        <x:v>5</x:v>
      </x:c>
      <x:c r="E10152" s="468" t="str">
        <x:v>Nilai sumber</x:v>
      </x:c>
      <x:c r="F10152" s="468" t="str">
        <x:v>14 September 2026 20.48 WIB</x:v>
      </x:c>
    </x:row>
    <x:row r="10153">
      <x:c r="A10153" s="468" t="str">
        <x:v>12</x:v>
      </x:c>
      <x:c r="B10153" s="468" t="str">
        <x:v>M37</x:v>
      </x:c>
      <x:c r="C10153" s="468"/>
      <x:c r="D10153" s="468" t="n">
        <x:v>5</x:v>
      </x:c>
      <x:c r="E10153" s="468" t="str">
        <x:v>Nilai sumber</x:v>
      </x:c>
      <x:c r="F10153" s="468" t="str">
        <x:v>14 September 2026 20.48 WIB</x:v>
      </x:c>
    </x:row>
    <x:row r="10154">
      <x:c r="A10154" s="468" t="str">
        <x:v>12</x:v>
      </x:c>
      <x:c r="B10154" s="468" t="str">
        <x:v>N37</x:v>
      </x:c>
      <x:c r="C10154" s="468"/>
      <x:c r="D10154" s="468" t="n">
        <x:v>5</x:v>
      </x:c>
      <x:c r="E10154" s="468" t="str">
        <x:v>Nilai sumber</x:v>
      </x:c>
      <x:c r="F10154" s="468" t="str">
        <x:v>14 September 2026 20.48 WIB</x:v>
      </x:c>
    </x:row>
    <x:row r="10155">
      <x:c r="A10155" s="468" t="str">
        <x:v>12</x:v>
      </x:c>
      <x:c r="B10155" s="468" t="str">
        <x:v>O37</x:v>
      </x:c>
      <x:c r="C10155" s="468"/>
      <x:c r="D10155" s="468" t="n">
        <x:v>5</x:v>
      </x:c>
      <x:c r="E10155" s="468" t="str">
        <x:v>Nilai sumber</x:v>
      </x:c>
      <x:c r="F10155" s="468" t="str">
        <x:v>14 September 2026 20.48 WIB</x:v>
      </x:c>
    </x:row>
    <x:row r="10156">
      <x:c r="A10156" s="468" t="str">
        <x:v>12</x:v>
      </x:c>
      <x:c r="B10156" s="468" t="str">
        <x:v>P37</x:v>
      </x:c>
      <x:c r="C10156" s="468"/>
      <x:c r="D10156" s="468" t="n">
        <x:v>5</x:v>
      </x:c>
      <x:c r="E10156" s="468" t="str">
        <x:v>Nilai sumber</x:v>
      </x:c>
      <x:c r="F10156" s="468" t="str">
        <x:v>14 September 2026 20.48 WIB</x:v>
      </x:c>
    </x:row>
    <x:row r="10157">
      <x:c r="A10157" s="468" t="str">
        <x:v>12</x:v>
      </x:c>
      <x:c r="B10157" s="468" t="str">
        <x:v>L38</x:v>
      </x:c>
      <x:c r="C10157" s="468"/>
      <x:c r="D10157" s="468" t="n">
        <x:v>5</x:v>
      </x:c>
      <x:c r="E10157" s="468" t="str">
        <x:v>Nilai sumber</x:v>
      </x:c>
      <x:c r="F10157" s="468" t="str">
        <x:v>14 September 2026 20.48 WIB</x:v>
      </x:c>
    </x:row>
    <x:row r="10158">
      <x:c r="A10158" s="468" t="str">
        <x:v>12</x:v>
      </x:c>
      <x:c r="B10158" s="468" t="str">
        <x:v>M38</x:v>
      </x:c>
      <x:c r="C10158" s="468"/>
      <x:c r="D10158" s="468" t="n">
        <x:v>5</x:v>
      </x:c>
      <x:c r="E10158" s="468" t="str">
        <x:v>Nilai sumber</x:v>
      </x:c>
      <x:c r="F10158" s="468" t="str">
        <x:v>14 September 2026 20.48 WIB</x:v>
      </x:c>
    </x:row>
    <x:row r="10159">
      <x:c r="A10159" s="468" t="str">
        <x:v>12</x:v>
      </x:c>
      <x:c r="B10159" s="468" t="str">
        <x:v>N38</x:v>
      </x:c>
      <x:c r="C10159" s="468"/>
      <x:c r="D10159" s="468" t="n">
        <x:v>5</x:v>
      </x:c>
      <x:c r="E10159" s="468" t="str">
        <x:v>Nilai sumber</x:v>
      </x:c>
      <x:c r="F10159" s="468" t="str">
        <x:v>14 September 2026 20.48 WIB</x:v>
      </x:c>
    </x:row>
    <x:row r="10160">
      <x:c r="A10160" s="468" t="str">
        <x:v>12</x:v>
      </x:c>
      <x:c r="B10160" s="468" t="str">
        <x:v>O38</x:v>
      </x:c>
      <x:c r="C10160" s="468"/>
      <x:c r="D10160" s="468" t="n">
        <x:v>5</x:v>
      </x:c>
      <x:c r="E10160" s="468" t="str">
        <x:v>Nilai sumber</x:v>
      </x:c>
      <x:c r="F10160" s="468" t="str">
        <x:v>14 September 2026 20.48 WIB</x:v>
      </x:c>
    </x:row>
    <x:row r="10161">
      <x:c r="A10161" s="468" t="str">
        <x:v>12</x:v>
      </x:c>
      <x:c r="B10161" s="468" t="str">
        <x:v>P38</x:v>
      </x:c>
      <x:c r="C10161" s="468"/>
      <x:c r="D10161" s="468" t="n">
        <x:v>5</x:v>
      </x:c>
      <x:c r="E10161" s="468" t="str">
        <x:v>Nilai sumber</x:v>
      </x:c>
      <x:c r="F10161" s="468" t="str">
        <x:v>14 September 2026 20.48 WIB</x:v>
      </x:c>
    </x:row>
    <x:row r="10162">
      <x:c r="A10162" s="468" t="str">
        <x:v>13</x:v>
      </x:c>
      <x:c r="B10162" s="468" t="str">
        <x:v>C22</x:v>
      </x:c>
      <x:c r="C10162" s="468"/>
      <x:c r="D10162" s="468" t="str">
        <x:v>lalita</x:v>
      </x:c>
      <x:c r="E10162" s="468" t="str">
        <x:v>Nilai sumber</x:v>
      </x:c>
      <x:c r="F10162" s="468" t="str">
        <x:v>14 September 2026 20.48 WIB</x:v>
      </x:c>
    </x:row>
    <x:row r="10163">
      <x:c r="A10163" s="468" t="str">
        <x:v>13</x:v>
      </x:c>
      <x:c r="B10163" s="468" t="str">
        <x:v>D22</x:v>
      </x:c>
      <x:c r="C10163" s="468"/>
      <x:c r="D10163" s="468" t="str">
        <x:v>Large Group</x:v>
      </x:c>
      <x:c r="E10163" s="468" t="str">
        <x:v>Nilai sumber</x:v>
      </x:c>
      <x:c r="F10163" s="468" t="str">
        <x:v>14 September 2026 20.48 WIB</x:v>
      </x:c>
    </x:row>
    <x:row r="10164">
      <x:c r="A10164" s="468" t="str">
        <x:v>13</x:v>
      </x:c>
      <x:c r="B10164" s="468" t="str">
        <x:v>F22</x:v>
      </x:c>
      <x:c r="C10164" s="468"/>
      <x:c r="D10164" s="468" t="str">
        <x:v>2026-09-20 00:00:00</x:v>
      </x:c>
      <x:c r="E10164" s="468" t="str">
        <x:v>Nilai sumber</x:v>
      </x:c>
      <x:c r="F10164" s="468" t="str">
        <x:v>14 September 2026 20.48 WIB</x:v>
      </x:c>
    </x:row>
    <x:row r="10165">
      <x:c r="A10165" s="468" t="str">
        <x:v>13</x:v>
      </x:c>
      <x:c r="B10165" s="468" t="str">
        <x:v>H22</x:v>
      </x:c>
      <x:c r="C10165" s="468"/>
      <x:c r="D10165" s="468" t="n">
        <x:v>100000</x:v>
      </x:c>
      <x:c r="E10165" s="468" t="str">
        <x:v>Nilai sumber</x:v>
      </x:c>
      <x:c r="F10165" s="468" t="str">
        <x:v>14 September 2026 20.48 WIB</x:v>
      </x:c>
    </x:row>
    <x:row r="10166">
      <x:c r="A10166" s="468" t="str">
        <x:v>13</x:v>
      </x:c>
      <x:c r="B10166" s="468" t="str">
        <x:v>I22</x:v>
      </x:c>
      <x:c r="C10166" s="468"/>
      <x:c r="D10166" s="468" t="str">
        <x:v>DP</x:v>
      </x:c>
      <x:c r="E10166" s="468" t="str">
        <x:v>Nilai sumber</x:v>
      </x:c>
      <x:c r="F10166" s="468" t="str">
        <x:v>14 September 2026 20.48 WIB</x:v>
      </x:c>
    </x:row>
    <x:row r="10167">
      <x:c r="A10167" s="468" t="str">
        <x:v>13</x:v>
      </x:c>
      <x:c r="B10167" s="468" t="str">
        <x:v>L22</x:v>
      </x:c>
      <x:c r="C10167" s="468"/>
      <x:c r="D10167" s="468" t="str">
        <x:v>INDAH</x:v>
      </x:c>
      <x:c r="E10167" s="468" t="str">
        <x:v>Nilai sumber</x:v>
      </x:c>
      <x:c r="F10167" s="468" t="str">
        <x:v>14 September 2026 20.48 WIB</x:v>
      </x:c>
    </x:row>
    <x:row r="10168">
      <x:c r="A10168" s="468" t="str">
        <x:v>13</x:v>
      </x:c>
      <x:c r="B10168" s="468" t="str">
        <x:v>C23</x:v>
      </x:c>
      <x:c r="C10168" s="468"/>
      <x:c r="D10168" s="468" t="str">
        <x:v>Galih</x:v>
      </x:c>
      <x:c r="E10168" s="468" t="str">
        <x:v>Nilai sumber</x:v>
      </x:c>
      <x:c r="F10168" s="468" t="str">
        <x:v>14 September 2026 20.48 WIB</x:v>
      </x:c>
    </x:row>
    <x:row r="10169">
      <x:c r="A10169" s="468" t="str">
        <x:v>13</x:v>
      </x:c>
      <x:c r="B10169" s="468" t="str">
        <x:v>D23</x:v>
      </x:c>
      <x:c r="C10169" s="468"/>
      <x:c r="D10169" s="468" t="str">
        <x:v>Large Group</x:v>
      </x:c>
      <x:c r="E10169" s="468" t="str">
        <x:v>Nilai sumber</x:v>
      </x:c>
      <x:c r="F10169" s="468" t="str">
        <x:v>14 September 2026 20.48 WIB</x:v>
      </x:c>
    </x:row>
    <x:row r="10170">
      <x:c r="A10170" s="468" t="str">
        <x:v>13</x:v>
      </x:c>
      <x:c r="B10170" s="468" t="str">
        <x:v>F23</x:v>
      </x:c>
      <x:c r="C10170" s="468"/>
      <x:c r="D10170" s="468" t="str">
        <x:v>2026-09-13 00:00:00</x:v>
      </x:c>
      <x:c r="E10170" s="468" t="str">
        <x:v>Nilai sumber</x:v>
      </x:c>
      <x:c r="F10170" s="468" t="str">
        <x:v>14 September 2026 20.48 WIB</x:v>
      </x:c>
    </x:row>
    <x:row r="10171">
      <x:c r="A10171" s="468" t="str">
        <x:v>13</x:v>
      </x:c>
      <x:c r="B10171" s="468" t="str">
        <x:v>H23</x:v>
      </x:c>
      <x:c r="C10171" s="468"/>
      <x:c r="D10171" s="468" t="n">
        <x:v>150000</x:v>
      </x:c>
      <x:c r="E10171" s="468" t="str">
        <x:v>Nilai sumber</x:v>
      </x:c>
      <x:c r="F10171" s="468" t="str">
        <x:v>14 September 2026 20.48 WIB</x:v>
      </x:c>
    </x:row>
    <x:row r="10172">
      <x:c r="A10172" s="468" t="str">
        <x:v>13</x:v>
      </x:c>
      <x:c r="B10172" s="468" t="str">
        <x:v>I23</x:v>
      </x:c>
      <x:c r="C10172" s="468"/>
      <x:c r="D10172" s="468" t="str">
        <x:v>Lunas</x:v>
      </x:c>
      <x:c r="E10172" s="468" t="str">
        <x:v>Nilai sumber</x:v>
      </x:c>
      <x:c r="F10172" s="468" t="str">
        <x:v>14 September 2026 20.48 WIB</x:v>
      </x:c>
    </x:row>
    <x:row r="10173">
      <x:c r="A10173" s="468" t="str">
        <x:v>13</x:v>
      </x:c>
      <x:c r="B10173" s="468" t="str">
        <x:v>J23</x:v>
      </x:c>
      <x:c r="C10173" s="468"/>
      <x:c r="D10173" s="468" t="str">
        <x:v>Uploaded</x:v>
      </x:c>
      <x:c r="E10173" s="468" t="str">
        <x:v>Nilai sumber</x:v>
      </x:c>
      <x:c r="F10173" s="468" t="str">
        <x:v>14 September 2026 20.48 WIB</x:v>
      </x:c>
    </x:row>
    <x:row r="10174">
      <x:c r="A10174" s="468" t="str">
        <x:v>13</x:v>
      </x:c>
      <x:c r="B10174" s="468" t="str">
        <x:v>K23</x:v>
      </x:c>
      <x:c r="C10174" s="468"/>
      <x:c r="D10174" s="468" t="str">
        <x:v>Pending</x:v>
      </x:c>
      <x:c r="E10174" s="468" t="str">
        <x:v>Nilai sumber</x:v>
      </x:c>
      <x:c r="F10174" s="468" t="str">
        <x:v>14 September 2026 20.48 WIB</x:v>
      </x:c>
    </x:row>
    <x:row r="10175">
      <x:c r="A10175" s="468" t="str">
        <x:v>13</x:v>
      </x:c>
      <x:c r="B10175" s="468" t="str">
        <x:v>L23</x:v>
      </x:c>
      <x:c r="C10175" s="468"/>
      <x:c r="D10175" s="468" t="str">
        <x:v>INDAH</x:v>
      </x:c>
      <x:c r="E10175" s="468" t="str">
        <x:v>Nilai sumber</x:v>
      </x:c>
      <x:c r="F10175" s="468" t="str">
        <x:v>14 September 2026 20.48 WIB</x:v>
      </x:c>
    </x:row>
    <x:row r="10176">
      <x:c r="A10176" s="468" t="str">
        <x:v>13</x:v>
      </x:c>
      <x:c r="B10176" s="468" t="str">
        <x:v>M23</x:v>
      </x:c>
      <x:c r="C10176" s="468"/>
      <x:c r="D10176" s="468" t="str">
        <x:v>ADIF</x:v>
      </x:c>
      <x:c r="E10176" s="468" t="str">
        <x:v>Nilai sumber</x:v>
      </x:c>
      <x:c r="F10176" s="468" t="str">
        <x:v>14 September 2026 20.48 WIB</x:v>
      </x:c>
    </x:row>
    <x:row r="10177">
      <x:c r="A10177" s="468" t="str">
        <x:v>13</x:v>
      </x:c>
      <x:c r="B10177" s="468" t="str">
        <x:v>C24</x:v>
      </x:c>
      <x:c r="C10177" s="468"/>
      <x:c r="D10177" s="468" t="str">
        <x:v>Keisha</x:v>
      </x:c>
      <x:c r="E10177" s="468" t="str">
        <x:v>Nilai sumber</x:v>
      </x:c>
      <x:c r="F10177" s="468" t="str">
        <x:v>14 September 2026 20.48 WIB</x:v>
      </x:c>
    </x:row>
    <x:row r="10178">
      <x:c r="A10178" s="468" t="str">
        <x:v>13</x:v>
      </x:c>
      <x:c r="B10178" s="468" t="str">
        <x:v>D24</x:v>
      </x:c>
      <x:c r="C10178" s="468"/>
      <x:c r="D10178" s="468" t="str">
        <x:v>Large Group</x:v>
      </x:c>
      <x:c r="E10178" s="468" t="str">
        <x:v>Nilai sumber</x:v>
      </x:c>
      <x:c r="F10178" s="468" t="str">
        <x:v>14 September 2026 20.48 WIB</x:v>
      </x:c>
    </x:row>
    <x:row r="10179">
      <x:c r="A10179" s="468" t="str">
        <x:v>13</x:v>
      </x:c>
      <x:c r="B10179" s="468" t="str">
        <x:v>F24</x:v>
      </x:c>
      <x:c r="C10179" s="468"/>
      <x:c r="D10179" s="468" t="str">
        <x:v>2026-09-15 00:00:00</x:v>
      </x:c>
      <x:c r="E10179" s="468" t="str">
        <x:v>Nilai sumber</x:v>
      </x:c>
      <x:c r="F10179" s="468" t="str">
        <x:v>14 September 2026 20.48 WIB</x:v>
      </x:c>
    </x:row>
    <x:row r="10180">
      <x:c r="A10180" s="468" t="str">
        <x:v>13</x:v>
      </x:c>
      <x:c r="B10180" s="468" t="str">
        <x:v>H24</x:v>
      </x:c>
      <x:c r="C10180" s="468"/>
      <x:c r="D10180" s="468" t="n">
        <x:v>100000</x:v>
      </x:c>
      <x:c r="E10180" s="468" t="str">
        <x:v>Nilai sumber</x:v>
      </x:c>
      <x:c r="F10180" s="468" t="str">
        <x:v>14 September 2026 20.48 WIB</x:v>
      </x:c>
    </x:row>
    <x:row r="10181">
      <x:c r="A10181" s="468" t="str">
        <x:v>13</x:v>
      </x:c>
      <x:c r="B10181" s="468" t="str">
        <x:v>I24</x:v>
      </x:c>
      <x:c r="C10181" s="468"/>
      <x:c r="D10181" s="468" t="str">
        <x:v>DP</x:v>
      </x:c>
      <x:c r="E10181" s="468" t="str">
        <x:v>Nilai sumber</x:v>
      </x:c>
      <x:c r="F10181" s="468" t="str">
        <x:v>14 September 2026 20.48 WIB</x:v>
      </x:c>
    </x:row>
    <x:row r="10182">
      <x:c r="A10182" s="468" t="str">
        <x:v>13</x:v>
      </x:c>
      <x:c r="B10182" s="468" t="str">
        <x:v>L24</x:v>
      </x:c>
      <x:c r="C10182" s="468"/>
      <x:c r="D10182" s="468" t="str">
        <x:v>INDAH</x:v>
      </x:c>
      <x:c r="E10182" s="468" t="str">
        <x:v>Nilai sumber</x:v>
      </x:c>
      <x:c r="F10182" s="468" t="str">
        <x:v>14 September 2026 20.48 WIB</x:v>
      </x:c>
    </x:row>
    <x:row r="10183">
      <x:c r="A10183" s="468" t="str">
        <x:v>13</x:v>
      </x:c>
      <x:c r="B10183" s="468" t="str">
        <x:v>C25</x:v>
      </x:c>
      <x:c r="C10183" s="468"/>
      <x:c r="D10183" s="468" t="str">
        <x:v>KKN 100</x:v>
      </x:c>
      <x:c r="E10183" s="468" t="str">
        <x:v>Nilai sumber</x:v>
      </x:c>
      <x:c r="F10183" s="468" t="str">
        <x:v>14 September 2026 20.48 WIB</x:v>
      </x:c>
    </x:row>
    <x:row r="10184">
      <x:c r="A10184" s="468" t="str">
        <x:v>13</x:v>
      </x:c>
      <x:c r="B10184" s="468" t="str">
        <x:v>D25</x:v>
      </x:c>
      <x:c r="C10184" s="468"/>
      <x:c r="D10184" s="468" t="str">
        <x:v>Large Group</x:v>
      </x:c>
      <x:c r="E10184" s="468" t="str">
        <x:v>Nilai sumber</x:v>
      </x:c>
      <x:c r="F10184" s="468" t="str">
        <x:v>14 September 2026 20.48 WIB</x:v>
      </x:c>
    </x:row>
    <x:row r="10185">
      <x:c r="A10185" s="468" t="str">
        <x:v>13</x:v>
      </x:c>
      <x:c r="B10185" s="468" t="str">
        <x:v>F25</x:v>
      </x:c>
      <x:c r="C10185" s="468"/>
      <x:c r="D10185" s="468" t="str">
        <x:v>2026-09-16 00:00:00</x:v>
      </x:c>
      <x:c r="E10185" s="468" t="str">
        <x:v>Nilai sumber</x:v>
      </x:c>
      <x:c r="F10185" s="468" t="str">
        <x:v>14 September 2026 20.48 WIB</x:v>
      </x:c>
    </x:row>
    <x:row r="10186">
      <x:c r="A10186" s="468" t="str">
        <x:v>13</x:v>
      </x:c>
      <x:c r="B10186" s="468" t="str">
        <x:v>I25</x:v>
      </x:c>
      <x:c r="C10186" s="468"/>
      <x:c r="D10186" s="468" t="str">
        <x:v>DP</x:v>
      </x:c>
      <x:c r="E10186" s="468" t="str">
        <x:v>Nilai sumber</x:v>
      </x:c>
      <x:c r="F10186" s="468" t="str">
        <x:v>14 September 2026 20.48 WIB</x:v>
      </x:c>
    </x:row>
    <x:row r="10187">
      <x:c r="A10187" s="468" t="str">
        <x:v>13</x:v>
      </x:c>
      <x:c r="B10187" s="468" t="str">
        <x:v>L25</x:v>
      </x:c>
      <x:c r="C10187" s="468"/>
      <x:c r="D10187" s="468" t="str">
        <x:v>INDAH</x:v>
      </x:c>
      <x:c r="E10187" s="468" t="str">
        <x:v>Nilai sumber</x:v>
      </x:c>
      <x:c r="F10187" s="468" t="str">
        <x:v>14 September 2026 20.48 WIB</x:v>
      </x:c>
    </x:row>
    <x:row r="10188">
      <x:c r="A10188" s="468" t="str">
        <x:v>13</x:v>
      </x:c>
      <x:c r="B10188" s="468" t="str">
        <x:v>C26</x:v>
      </x:c>
      <x:c r="C10188" s="468"/>
      <x:c r="D10188" s="468" t="str">
        <x:v>Hana</x:v>
      </x:c>
      <x:c r="E10188" s="468" t="str">
        <x:v>Nilai sumber</x:v>
      </x:c>
      <x:c r="F10188" s="468" t="str">
        <x:v>14 September 2026 20.48 WIB</x:v>
      </x:c>
    </x:row>
    <x:row r="10189">
      <x:c r="A10189" s="468" t="str">
        <x:v>13</x:v>
      </x:c>
      <x:c r="B10189" s="468" t="str">
        <x:v>D26</x:v>
      </x:c>
      <x:c r="C10189" s="468"/>
      <x:c r="D10189" s="468" t="str">
        <x:v>Large Group</x:v>
      </x:c>
      <x:c r="E10189" s="468" t="str">
        <x:v>Nilai sumber</x:v>
      </x:c>
      <x:c r="F10189" s="468" t="str">
        <x:v>14 September 2026 20.48 WIB</x:v>
      </x:c>
    </x:row>
    <x:row r="10190">
      <x:c r="A10190" s="468" t="str">
        <x:v>13</x:v>
      </x:c>
      <x:c r="B10190" s="468" t="str">
        <x:v>F26</x:v>
      </x:c>
      <x:c r="C10190" s="468"/>
      <x:c r="D10190" s="468" t="str">
        <x:v>2026-09-13 00:00:00</x:v>
      </x:c>
      <x:c r="E10190" s="468" t="str">
        <x:v>Nilai sumber</x:v>
      </x:c>
      <x:c r="F10190" s="468" t="str">
        <x:v>14 September 2026 20.48 WIB</x:v>
      </x:c>
    </x:row>
    <x:row r="10191">
      <x:c r="A10191" s="468" t="str">
        <x:v>13</x:v>
      </x:c>
      <x:c r="B10191" s="468" t="str">
        <x:v>G26</x:v>
      </x:c>
      <x:c r="C10191" s="468"/>
      <x:c r="D10191" s="468" t="n">
        <x:v>250000</x:v>
      </x:c>
      <x:c r="E10191" s="468" t="str">
        <x:v>Nilai sumber</x:v>
      </x:c>
      <x:c r="F10191" s="468" t="str">
        <x:v>14 September 2026 20.48 WIB</x:v>
      </x:c>
    </x:row>
    <x:row r="10192">
      <x:c r="A10192" s="468" t="str">
        <x:v>13</x:v>
      </x:c>
      <x:c r="B10192" s="468" t="str">
        <x:v>I26</x:v>
      </x:c>
      <x:c r="C10192" s="468"/>
      <x:c r="D10192" s="468" t="str">
        <x:v>Lunas</x:v>
      </x:c>
      <x:c r="E10192" s="468" t="str">
        <x:v>Nilai sumber</x:v>
      </x:c>
      <x:c r="F10192" s="468" t="str">
        <x:v>14 September 2026 20.48 WIB</x:v>
      </x:c>
    </x:row>
    <x:row r="10193">
      <x:c r="A10193" s="468" t="str">
        <x:v>13</x:v>
      </x:c>
      <x:c r="B10193" s="468" t="str">
        <x:v>J26</x:v>
      </x:c>
      <x:c r="C10193" s="468"/>
      <x:c r="D10193" s="468" t="str">
        <x:v>Uploaded</x:v>
      </x:c>
      <x:c r="E10193" s="468" t="str">
        <x:v>Nilai sumber</x:v>
      </x:c>
      <x:c r="F10193" s="468" t="str">
        <x:v>14 September 2026 20.48 WIB</x:v>
      </x:c>
    </x:row>
    <x:row r="10194">
      <x:c r="A10194" s="468" t="str">
        <x:v>13</x:v>
      </x:c>
      <x:c r="B10194" s="468" t="str">
        <x:v>K26</x:v>
      </x:c>
      <x:c r="C10194" s="468"/>
      <x:c r="D10194" s="468" t="str">
        <x:v>Pending</x:v>
      </x:c>
      <x:c r="E10194" s="468" t="str">
        <x:v>Nilai sumber</x:v>
      </x:c>
      <x:c r="F10194" s="468" t="str">
        <x:v>14 September 2026 20.48 WIB</x:v>
      </x:c>
    </x:row>
    <x:row r="10195">
      <x:c r="A10195" s="468" t="str">
        <x:v>13</x:v>
      </x:c>
      <x:c r="B10195" s="468" t="str">
        <x:v>L26</x:v>
      </x:c>
      <x:c r="C10195" s="468"/>
      <x:c r="D10195" s="468" t="str">
        <x:v>INDAH</x:v>
      </x:c>
      <x:c r="E10195" s="468" t="str">
        <x:v>Nilai sumber</x:v>
      </x:c>
      <x:c r="F10195" s="468" t="str">
        <x:v>14 September 2026 20.48 WIB</x:v>
      </x:c>
    </x:row>
    <x:row r="10196">
      <x:c r="A10196" s="468" t="str">
        <x:v>13</x:v>
      </x:c>
      <x:c r="B10196" s="468" t="str">
        <x:v>M26</x:v>
      </x:c>
      <x:c r="C10196" s="468"/>
      <x:c r="D10196" s="468" t="str">
        <x:v>ADIF</x:v>
      </x:c>
      <x:c r="E10196" s="468" t="str">
        <x:v>Nilai sumber</x:v>
      </x:c>
      <x:c r="F10196" s="468" t="str">
        <x:v>14 September 2026 20.48 WIB</x:v>
      </x:c>
    </x:row>
    <x:row r="10197">
      <x:c r="A10197" s="468" t="str">
        <x:v>13</x:v>
      </x:c>
      <x:c r="B10197" s="468" t="str">
        <x:v>G28</x:v>
      </x:c>
      <x:c r="C10197" s="468"/>
      <x:c r="D10197" s="468" t="n">
        <x:v>1255000</x:v>
      </x:c>
      <x:c r="E10197" s="468" t="str">
        <x:v>Nilai sumber</x:v>
      </x:c>
      <x:c r="F10197" s="468" t="str">
        <x:v>14 September 2026 20.48 WIB</x:v>
      </x:c>
    </x:row>
    <x:row r="10198">
      <x:c r="A10198" s="468" t="str">
        <x:v>13</x:v>
      </x:c>
      <x:c r="B10198" s="468" t="str">
        <x:v>G28</x:v>
      </x:c>
      <x:c r="C10198" s="468"/>
      <x:c r="D10198" s="468" t="str">
        <x:v>=SUM(G4:G27)</x:v>
      </x:c>
      <x:c r="E10198" s="468" t="str">
        <x:v>Rumus sumber</x:v>
      </x:c>
      <x:c r="F10198" s="468" t="str">
        <x:v>14 September 2026 20.48 WIB</x:v>
      </x:c>
    </x:row>
    <x:row r="10199">
      <x:c r="A10199" s="468" t="str">
        <x:v>13</x:v>
      </x:c>
      <x:c r="B10199" s="468" t="str">
        <x:v>H28</x:v>
      </x:c>
      <x:c r="C10199" s="468"/>
      <x:c r="D10199" s="468" t="n">
        <x:v>2350000</x:v>
      </x:c>
      <x:c r="E10199" s="468" t="str">
        <x:v>Nilai sumber</x:v>
      </x:c>
      <x:c r="F10199" s="468" t="str">
        <x:v>14 September 2026 20.48 WIB</x:v>
      </x:c>
    </x:row>
    <x:row r="10200">
      <x:c r="A10200" s="468" t="str">
        <x:v>13</x:v>
      </x:c>
      <x:c r="B10200" s="468" t="str">
        <x:v>H28</x:v>
      </x:c>
      <x:c r="C10200" s="468"/>
      <x:c r="D10200" s="468" t="str">
        <x:v>=SUM(H4:H27)</x:v>
      </x:c>
      <x:c r="E10200" s="468" t="str">
        <x:v>Rumus sumber</x:v>
      </x:c>
      <x:c r="F10200" s="468" t="str">
        <x:v>14 September 2026 20.48 WIB</x:v>
      </x:c>
    </x:row>
    <x:row r="10201">
      <x:c r="A10201" s="468" t="str">
        <x:v>13</x:v>
      </x:c>
      <x:c r="B10201" s="468" t="str">
        <x:v>C31</x:v>
      </x:c>
      <x:c r="C10201" s="468"/>
      <x:c r="D10201" s="468" t="str">
        <x:v>Keterangan</x:v>
      </x:c>
      <x:c r="E10201" s="468" t="str">
        <x:v>Nilai sumber</x:v>
      </x:c>
      <x:c r="F10201" s="468" t="str">
        <x:v>14 September 2026 20.48 WIB</x:v>
      </x:c>
    </x:row>
    <x:row r="10202">
      <x:c r="A10202" s="468" t="str">
        <x:v>13</x:v>
      </x:c>
      <x:c r="B10202" s="468" t="str">
        <x:v>D31</x:v>
      </x:c>
      <x:c r="C10202" s="468"/>
      <x:c r="D10202" s="468" t="str">
        <x:v>Nominal</x:v>
      </x:c>
      <x:c r="E10202" s="468" t="str">
        <x:v>Nilai sumber</x:v>
      </x:c>
      <x:c r="F10202" s="468" t="str">
        <x:v>14 September 2026 20.48 WIB</x:v>
      </x:c>
    </x:row>
    <x:row r="10203">
      <x:c r="A10203" s="468" t="str">
        <x:v>13</x:v>
      </x:c>
      <x:c r="B10203" s="468" t="str">
        <x:v>C32</x:v>
      </x:c>
      <x:c r="C10203" s="468"/>
      <x:c r="D10203" s="468" t="str">
        <x:v>Pendapatan Tunai</x:v>
      </x:c>
      <x:c r="E10203" s="468" t="str">
        <x:v>Nilai sumber</x:v>
      </x:c>
      <x:c r="F10203" s="468" t="str">
        <x:v>14 September 2026 20.48 WIB</x:v>
      </x:c>
    </x:row>
    <x:row r="10204">
      <x:c r="A10204" s="468" t="str">
        <x:v>13</x:v>
      </x:c>
      <x:c r="B10204" s="468" t="str">
        <x:v>D32</x:v>
      </x:c>
      <x:c r="C10204" s="468"/>
      <x:c r="D10204" s="468" t="n">
        <x:v>1255000</x:v>
      </x:c>
      <x:c r="E10204" s="468" t="str">
        <x:v>Nilai sumber</x:v>
      </x:c>
      <x:c r="F10204" s="468" t="str">
        <x:v>14 September 2026 20.48 WIB</x:v>
      </x:c>
    </x:row>
    <x:row r="10205">
      <x:c r="A10205" s="468" t="str">
        <x:v>13</x:v>
      </x:c>
      <x:c r="B10205" s="468" t="str">
        <x:v>D32</x:v>
      </x:c>
      <x:c r="C10205" s="468"/>
      <x:c r="D10205" s="468" t="str">
        <x:v>=SUM(G28)</x:v>
      </x:c>
      <x:c r="E10205" s="468" t="str">
        <x:v>Rumus sumber</x:v>
      </x:c>
      <x:c r="F10205" s="468" t="str">
        <x:v>14 September 2026 20.48 WIB</x:v>
      </x:c>
    </x:row>
    <x:row r="10206">
      <x:c r="A10206" s="468" t="str">
        <x:v>13</x:v>
      </x:c>
      <x:c r="B10206" s="468" t="str">
        <x:v>C33</x:v>
      </x:c>
      <x:c r="C10206" s="468"/>
      <x:c r="D10206" s="468" t="str">
        <x:v>Penthil</x:v>
      </x:c>
      <x:c r="E10206" s="468" t="str">
        <x:v>Nilai sumber</x:v>
      </x:c>
      <x:c r="F10206" s="468" t="str">
        <x:v>14 September 2026 20.48 WIB</x:v>
      </x:c>
    </x:row>
    <x:row r="10207">
      <x:c r="A10207" s="468" t="str">
        <x:v>13</x:v>
      </x:c>
      <x:c r="B10207" s="468" t="str">
        <x:v>D33</x:v>
      </x:c>
      <x:c r="C10207" s="468"/>
      <x:c r="D10207" s="468" t="n">
        <x:v>-50000</x:v>
      </x:c>
      <x:c r="E10207" s="468" t="str">
        <x:v>Nilai sumber</x:v>
      </x:c>
      <x:c r="F10207" s="468" t="str">
        <x:v>14 September 2026 20.48 WIB</x:v>
      </x:c>
    </x:row>
    <x:row r="10208">
      <x:c r="A10208" s="468" t="str">
        <x:v>13</x:v>
      </x:c>
      <x:c r="B10208" s="468" t="str">
        <x:v>N33</x:v>
      </x:c>
      <x:c r="C10208" s="468"/>
      <x:c r="D10208" s="468" t="str">
        <x:v>Admin 2</x:v>
      </x:c>
      <x:c r="E10208" s="468" t="str">
        <x:v>Nilai sumber</x:v>
      </x:c>
      <x:c r="F10208" s="468" t="str">
        <x:v>14 September 2026 20.48 WIB</x:v>
      </x:c>
    </x:row>
    <x:row r="10209">
      <x:c r="A10209" s="468" t="str">
        <x:v>13</x:v>
      </x:c>
      <x:c r="B10209" s="468" t="str">
        <x:v>O33</x:v>
      </x:c>
      <x:c r="C10209" s="468"/>
      <x:c r="D10209" s="468" t="str">
        <x:v>INDAH</x:v>
      </x:c>
      <x:c r="E10209" s="468" t="str">
        <x:v>Nilai sumber</x:v>
      </x:c>
      <x:c r="F10209" s="468" t="str">
        <x:v>14 September 2026 20.48 WIB</x:v>
      </x:c>
    </x:row>
    <x:row r="10210">
      <x:c r="A10210" s="468" t="str">
        <x:v>13</x:v>
      </x:c>
      <x:c r="B10210" s="468" t="str">
        <x:v>N34</x:v>
      </x:c>
      <x:c r="C10210" s="468"/>
      <x:c r="D10210" s="468" t="str">
        <x:v>Fotografer 1</x:v>
      </x:c>
      <x:c r="E10210" s="468" t="str">
        <x:v>Nilai sumber</x:v>
      </x:c>
      <x:c r="F10210" s="468" t="str">
        <x:v>14 September 2026 20.48 WIB</x:v>
      </x:c>
    </x:row>
    <x:row r="10211">
      <x:c r="A10211" s="468" t="str">
        <x:v>13</x:v>
      </x:c>
      <x:c r="B10211" s="468" t="str">
        <x:v>O34</x:v>
      </x:c>
      <x:c r="C10211" s="468"/>
      <x:c r="D10211" s="468" t="str">
        <x:v>SAKA</x:v>
      </x:c>
      <x:c r="E10211" s="468" t="str">
        <x:v>Nilai sumber</x:v>
      </x:c>
      <x:c r="F10211" s="468" t="str">
        <x:v>14 September 2026 20.48 WIB</x:v>
      </x:c>
    </x:row>
    <x:row r="10212">
      <x:c r="A10212" s="468" t="str">
        <x:v>13</x:v>
      </x:c>
      <x:c r="B10212" s="468" t="str">
        <x:v>L38</x:v>
      </x:c>
      <x:c r="C10212" s="468"/>
      <x:c r="D10212" s="468" t="str">
        <x:v>Disiplin</x:v>
      </x:c>
      <x:c r="E10212" s="468" t="str">
        <x:v>Nilai sumber</x:v>
      </x:c>
      <x:c r="F10212" s="468" t="str">
        <x:v>14 September 2026 20.48 WIB</x:v>
      </x:c>
    </x:row>
    <x:row r="10213">
      <x:c r="A10213" s="468" t="str">
        <x:v>13</x:v>
      </x:c>
      <x:c r="B10213" s="468" t="str">
        <x:v>M38</x:v>
      </x:c>
      <x:c r="C10213" s="468"/>
      <x:c r="D10213" s="468" t="str">
        <x:v>Akurasi</x:v>
      </x:c>
      <x:c r="E10213" s="468" t="str">
        <x:v>Nilai sumber</x:v>
      </x:c>
      <x:c r="F10213" s="468" t="str">
        <x:v>14 September 2026 20.48 WIB</x:v>
      </x:c>
    </x:row>
    <x:row r="10214">
      <x:c r="A10214" s="468" t="str">
        <x:v>13</x:v>
      </x:c>
      <x:c r="B10214" s="468" t="str">
        <x:v>N38</x:v>
      </x:c>
      <x:c r="C10214" s="468"/>
      <x:c r="D10214" s="468" t="str">
        <x:v>SOP</x:v>
      </x:c>
      <x:c r="E10214" s="468" t="str">
        <x:v>Nilai sumber</x:v>
      </x:c>
      <x:c r="F10214" s="468" t="str">
        <x:v>14 September 2026 20.48 WIB</x:v>
      </x:c>
    </x:row>
    <x:row r="10215">
      <x:c r="A10215" s="468" t="str">
        <x:v>13</x:v>
      </x:c>
      <x:c r="B10215" s="468" t="str">
        <x:v>O38</x:v>
      </x:c>
      <x:c r="C10215" s="468"/>
      <x:c r="D10215" s="468" t="str">
        <x:v>Client</x:v>
      </x:c>
      <x:c r="E10215" s="468" t="str">
        <x:v>Nilai sumber</x:v>
      </x:c>
      <x:c r="F10215" s="468" t="str">
        <x:v>14 September 2026 20.48 WIB</x:v>
      </x:c>
    </x:row>
    <x:row r="10216">
      <x:c r="A10216" s="468" t="str">
        <x:v>13</x:v>
      </x:c>
      <x:c r="B10216" s="468" t="str">
        <x:v>P38</x:v>
      </x:c>
      <x:c r="C10216" s="468"/>
      <x:c r="D10216" s="468" t="str">
        <x:v>Produktivitas</x:v>
      </x:c>
      <x:c r="E10216" s="468" t="str">
        <x:v>Nilai sumber</x:v>
      </x:c>
      <x:c r="F10216" s="468" t="str">
        <x:v>14 September 2026 20.48 WIB</x:v>
      </x:c>
    </x:row>
    <x:row r="10217">
      <x:c r="A10217" s="468" t="str">
        <x:v>13</x:v>
      </x:c>
      <x:c r="B10217" s="468" t="str">
        <x:v>L39</x:v>
      </x:c>
      <x:c r="C10217" s="468"/>
      <x:c r="D10217" s="468" t="n">
        <x:v>5</x:v>
      </x:c>
      <x:c r="E10217" s="468" t="str">
        <x:v>Nilai sumber</x:v>
      </x:c>
      <x:c r="F10217" s="468" t="str">
        <x:v>14 September 2026 20.48 WIB</x:v>
      </x:c>
    </x:row>
    <x:row r="10218">
      <x:c r="A10218" s="468" t="str">
        <x:v>13</x:v>
      </x:c>
      <x:c r="B10218" s="468" t="str">
        <x:v>M39</x:v>
      </x:c>
      <x:c r="C10218" s="468"/>
      <x:c r="D10218" s="468" t="n">
        <x:v>5</x:v>
      </x:c>
      <x:c r="E10218" s="468" t="str">
        <x:v>Nilai sumber</x:v>
      </x:c>
      <x:c r="F10218" s="468" t="str">
        <x:v>14 September 2026 20.48 WIB</x:v>
      </x:c>
    </x:row>
    <x:row r="10219">
      <x:c r="A10219" s="468" t="str">
        <x:v>13</x:v>
      </x:c>
      <x:c r="B10219" s="468" t="str">
        <x:v>N39</x:v>
      </x:c>
      <x:c r="C10219" s="468"/>
      <x:c r="D10219" s="468" t="n">
        <x:v>5</x:v>
      </x:c>
      <x:c r="E10219" s="468" t="str">
        <x:v>Nilai sumber</x:v>
      </x:c>
      <x:c r="F10219" s="468" t="str">
        <x:v>14 September 2026 20.48 WIB</x:v>
      </x:c>
    </x:row>
    <x:row r="10220">
      <x:c r="A10220" s="468" t="str">
        <x:v>13</x:v>
      </x:c>
      <x:c r="B10220" s="468" t="str">
        <x:v>O39</x:v>
      </x:c>
      <x:c r="C10220" s="468"/>
      <x:c r="D10220" s="468" t="n">
        <x:v>5</x:v>
      </x:c>
      <x:c r="E10220" s="468" t="str">
        <x:v>Nilai sumber</x:v>
      </x:c>
      <x:c r="F10220" s="468" t="str">
        <x:v>14 September 2026 20.48 WIB</x:v>
      </x:c>
    </x:row>
    <x:row r="10221">
      <x:c r="A10221" s="468" t="str">
        <x:v>13</x:v>
      </x:c>
      <x:c r="B10221" s="468" t="str">
        <x:v>P39</x:v>
      </x:c>
      <x:c r="C10221" s="468"/>
      <x:c r="D10221" s="468" t="n">
        <x:v>5</x:v>
      </x:c>
      <x:c r="E10221" s="468" t="str">
        <x:v>Nilai sumber</x:v>
      </x:c>
      <x:c r="F10221" s="468" t="str">
        <x:v>14 September 2026 20.48 WIB</x:v>
      </x:c>
    </x:row>
    <x:row r="10222">
      <x:c r="A10222" s="468" t="str">
        <x:v>13</x:v>
      </x:c>
      <x:c r="B10222" s="468" t="str">
        <x:v>B40</x:v>
      </x:c>
      <x:c r="C10222" s="468"/>
      <x:c r="D10222" s="468" t="n">
        <x:v>9</x:v>
      </x:c>
      <x:c r="E10222" s="468" t="str">
        <x:v>Nilai sumber</x:v>
      </x:c>
      <x:c r="F10222" s="468" t="str">
        <x:v>14 September 2026 20.48 WIB</x:v>
      </x:c>
    </x:row>
    <x:row r="10223">
      <x:c r="A10223" s="468" t="str">
        <x:v>13</x:v>
      </x:c>
      <x:c r="B10223" s="468" t="str">
        <x:v>K40</x:v>
      </x:c>
      <x:c r="C10223" s="468"/>
      <x:c r="D10223" s="468" t="str">
        <x:v>INDAH</x:v>
      </x:c>
      <x:c r="E10223" s="468" t="str">
        <x:v>Nilai sumber</x:v>
      </x:c>
      <x:c r="F10223" s="468" t="str">
        <x:v>14 September 2026 20.48 WIB</x:v>
      </x:c>
    </x:row>
    <x:row r="10224">
      <x:c r="A10224" s="468" t="str">
        <x:v>13</x:v>
      </x:c>
      <x:c r="B10224" s="468" t="str">
        <x:v>K40</x:v>
      </x:c>
      <x:c r="C10224" s="468"/>
      <x:c r="D10224" s="468" t="str">
        <x:v>=IF(O33="","",O33)</x:v>
      </x:c>
      <x:c r="E10224" s="468" t="str">
        <x:v>Rumus sumber</x:v>
      </x:c>
      <x:c r="F10224" s="468" t="str">
        <x:v>14 September 2026 20.48 WIB</x:v>
      </x:c>
    </x:row>
    <x:row r="10225">
      <x:c r="A10225" s="468" t="str">
        <x:v>13</x:v>
      </x:c>
      <x:c r="B10225" s="468" t="str">
        <x:v>L40</x:v>
      </x:c>
      <x:c r="C10225" s="468"/>
      <x:c r="D10225" s="468" t="n">
        <x:v>5</x:v>
      </x:c>
      <x:c r="E10225" s="468" t="str">
        <x:v>Nilai sumber</x:v>
      </x:c>
      <x:c r="F10225" s="468" t="str">
        <x:v>14 September 2026 20.48 WIB</x:v>
      </x:c>
    </x:row>
    <x:row r="10226">
      <x:c r="A10226" s="468" t="str">
        <x:v>13</x:v>
      </x:c>
      <x:c r="B10226" s="468" t="str">
        <x:v>M40</x:v>
      </x:c>
      <x:c r="C10226" s="468"/>
      <x:c r="D10226" s="468" t="n">
        <x:v>5</x:v>
      </x:c>
      <x:c r="E10226" s="468" t="str">
        <x:v>Nilai sumber</x:v>
      </x:c>
      <x:c r="F10226" s="468" t="str">
        <x:v>14 September 2026 20.48 WIB</x:v>
      </x:c>
    </x:row>
    <x:row r="10227">
      <x:c r="A10227" s="468" t="str">
        <x:v>13</x:v>
      </x:c>
      <x:c r="B10227" s="468" t="str">
        <x:v>N40</x:v>
      </x:c>
      <x:c r="C10227" s="468"/>
      <x:c r="D10227" s="468" t="n">
        <x:v>5</x:v>
      </x:c>
      <x:c r="E10227" s="468" t="str">
        <x:v>Nilai sumber</x:v>
      </x:c>
      <x:c r="F10227" s="468" t="str">
        <x:v>14 September 2026 20.48 WIB</x:v>
      </x:c>
    </x:row>
    <x:row r="10228">
      <x:c r="A10228" s="468" t="str">
        <x:v>13</x:v>
      </x:c>
      <x:c r="B10228" s="468" t="str">
        <x:v>O40</x:v>
      </x:c>
      <x:c r="C10228" s="468"/>
      <x:c r="D10228" s="468" t="n">
        <x:v>5</x:v>
      </x:c>
      <x:c r="E10228" s="468" t="str">
        <x:v>Nilai sumber</x:v>
      </x:c>
      <x:c r="F10228" s="468" t="str">
        <x:v>14 September 2026 20.48 WIB</x:v>
      </x:c>
    </x:row>
    <x:row r="10229">
      <x:c r="A10229" s="468" t="str">
        <x:v>13</x:v>
      </x:c>
      <x:c r="B10229" s="468" t="str">
        <x:v>P40</x:v>
      </x:c>
      <x:c r="C10229" s="468"/>
      <x:c r="D10229" s="468" t="n">
        <x:v>5</x:v>
      </x:c>
      <x:c r="E10229" s="468" t="str">
        <x:v>Nilai sumber</x:v>
      </x:c>
      <x:c r="F10229" s="468" t="str">
        <x:v>14 September 2026 20.48 WIB</x:v>
      </x:c>
    </x:row>
    <x:row r="10230">
      <x:c r="A10230" s="468" t="str">
        <x:v>13</x:v>
      </x:c>
      <x:c r="B10230" s="468" t="str">
        <x:v>B41</x:v>
      </x:c>
      <x:c r="C10230" s="468"/>
      <x:c r="D10230" s="468" t="n">
        <x:v>10</x:v>
      </x:c>
      <x:c r="E10230" s="468" t="str">
        <x:v>Nilai sumber</x:v>
      </x:c>
      <x:c r="F10230" s="468" t="str">
        <x:v>14 September 2026 20.48 WIB</x:v>
      </x:c>
    </x:row>
    <x:row r="10231">
      <x:c r="A10231" s="468" t="str">
        <x:v>13</x:v>
      </x:c>
      <x:c r="B10231" s="468" t="str">
        <x:v>K41</x:v>
      </x:c>
      <x:c r="C10231" s="468"/>
      <x:c r="D10231" s="468" t="str">
        <x:v>SAKA</x:v>
      </x:c>
      <x:c r="E10231" s="468" t="str">
        <x:v>Nilai sumber</x:v>
      </x:c>
      <x:c r="F10231" s="468" t="str">
        <x:v>14 September 2026 20.48 WIB</x:v>
      </x:c>
    </x:row>
    <x:row r="10232">
      <x:c r="A10232" s="468" t="str">
        <x:v>13</x:v>
      </x:c>
      <x:c r="B10232" s="468" t="str">
        <x:v>K41</x:v>
      </x:c>
      <x:c r="C10232" s="468"/>
      <x:c r="D10232" s="468" t="str">
        <x:v>=IF(O34="","",O34)</x:v>
      </x:c>
      <x:c r="E10232" s="468" t="str">
        <x:v>Rumus sumber</x:v>
      </x:c>
      <x:c r="F10232" s="468" t="str">
        <x:v>14 September 2026 20.48 WIB</x:v>
      </x:c>
    </x:row>
    <x:row r="10233">
      <x:c r="A10233" s="468" t="str">
        <x:v>13</x:v>
      </x:c>
      <x:c r="B10233" s="468" t="str">
        <x:v>L41</x:v>
      </x:c>
      <x:c r="C10233" s="468"/>
      <x:c r="D10233" s="468" t="n">
        <x:v>5</x:v>
      </x:c>
      <x:c r="E10233" s="468" t="str">
        <x:v>Nilai sumber</x:v>
      </x:c>
      <x:c r="F10233" s="468" t="str">
        <x:v>14 September 2026 20.48 WIB</x:v>
      </x:c>
    </x:row>
    <x:row r="10234">
      <x:c r="A10234" s="468" t="str">
        <x:v>13</x:v>
      </x:c>
      <x:c r="B10234" s="468" t="str">
        <x:v>M41</x:v>
      </x:c>
      <x:c r="C10234" s="468"/>
      <x:c r="D10234" s="468" t="n">
        <x:v>5</x:v>
      </x:c>
      <x:c r="E10234" s="468" t="str">
        <x:v>Nilai sumber</x:v>
      </x:c>
      <x:c r="F10234" s="468" t="str">
        <x:v>14 September 2026 20.48 WIB</x:v>
      </x:c>
    </x:row>
    <x:row r="10235">
      <x:c r="A10235" s="468" t="str">
        <x:v>13</x:v>
      </x:c>
      <x:c r="B10235" s="468" t="str">
        <x:v>N41</x:v>
      </x:c>
      <x:c r="C10235" s="468"/>
      <x:c r="D10235" s="468" t="n">
        <x:v>5</x:v>
      </x:c>
      <x:c r="E10235" s="468" t="str">
        <x:v>Nilai sumber</x:v>
      </x:c>
      <x:c r="F10235" s="468" t="str">
        <x:v>14 September 2026 20.48 WIB</x:v>
      </x:c>
    </x:row>
    <x:row r="10236">
      <x:c r="A10236" s="468" t="str">
        <x:v>13</x:v>
      </x:c>
      <x:c r="B10236" s="468" t="str">
        <x:v>O41</x:v>
      </x:c>
      <x:c r="C10236" s="468"/>
      <x:c r="D10236" s="468" t="n">
        <x:v>5</x:v>
      </x:c>
      <x:c r="E10236" s="468" t="str">
        <x:v>Nilai sumber</x:v>
      </x:c>
      <x:c r="F10236" s="468" t="str">
        <x:v>14 September 2026 20.48 WIB</x:v>
      </x:c>
    </x:row>
    <x:row r="10237">
      <x:c r="A10237" s="468" t="str">
        <x:v>13</x:v>
      </x:c>
      <x:c r="B10237" s="468" t="str">
        <x:v>P41</x:v>
      </x:c>
      <x:c r="C10237" s="468"/>
      <x:c r="D10237" s="468" t="n">
        <x:v>5</x:v>
      </x:c>
      <x:c r="E10237" s="468" t="str">
        <x:v>Nilai sumber</x:v>
      </x:c>
      <x:c r="F10237" s="468" t="str">
        <x:v>14 September 2026 20.48 WIB</x:v>
      </x:c>
    </x:row>
    <x:row r="10238">
      <x:c r="A10238" s="468" t="str">
        <x:v>13</x:v>
      </x:c>
      <x:c r="B10238" s="468" t="str">
        <x:v>B42</x:v>
      </x:c>
      <x:c r="C10238" s="468"/>
      <x:c r="D10238" s="468" t="n">
        <x:v>11</x:v>
      </x:c>
      <x:c r="E10238" s="468" t="str">
        <x:v>Nilai sumber</x:v>
      </x:c>
      <x:c r="F10238" s="468" t="str">
        <x:v>14 September 2026 20.48 WIB</x:v>
      </x:c>
    </x:row>
    <x:row r="10239">
      <x:c r="A10239" s="468" t="str">
        <x:v>13</x:v>
      </x:c>
      <x:c r="B10239" s="468" t="str">
        <x:v>L42</x:v>
      </x:c>
      <x:c r="C10239" s="468"/>
      <x:c r="D10239" s="468" t="n">
        <x:v>5</x:v>
      </x:c>
      <x:c r="E10239" s="468" t="str">
        <x:v>Nilai sumber</x:v>
      </x:c>
      <x:c r="F10239" s="468" t="str">
        <x:v>14 September 2026 20.48 WIB</x:v>
      </x:c>
    </x:row>
    <x:row r="10240">
      <x:c r="A10240" s="468" t="str">
        <x:v>13</x:v>
      </x:c>
      <x:c r="B10240" s="468" t="str">
        <x:v>M42</x:v>
      </x:c>
      <x:c r="C10240" s="468"/>
      <x:c r="D10240" s="468" t="n">
        <x:v>5</x:v>
      </x:c>
      <x:c r="E10240" s="468" t="str">
        <x:v>Nilai sumber</x:v>
      </x:c>
      <x:c r="F10240" s="468" t="str">
        <x:v>14 September 2026 20.48 WIB</x:v>
      </x:c>
    </x:row>
    <x:row r="10241">
      <x:c r="A10241" s="468" t="str">
        <x:v>13</x:v>
      </x:c>
      <x:c r="B10241" s="468" t="str">
        <x:v>N42</x:v>
      </x:c>
      <x:c r="C10241" s="468"/>
      <x:c r="D10241" s="468" t="n">
        <x:v>5</x:v>
      </x:c>
      <x:c r="E10241" s="468" t="str">
        <x:v>Nilai sumber</x:v>
      </x:c>
      <x:c r="F10241" s="468" t="str">
        <x:v>14 September 2026 20.48 WIB</x:v>
      </x:c>
    </x:row>
    <x:row r="10242">
      <x:c r="A10242" s="468" t="str">
        <x:v>13</x:v>
      </x:c>
      <x:c r="B10242" s="468" t="str">
        <x:v>O42</x:v>
      </x:c>
      <x:c r="C10242" s="468"/>
      <x:c r="D10242" s="468" t="n">
        <x:v>5</x:v>
      </x:c>
      <x:c r="E10242" s="468" t="str">
        <x:v>Nilai sumber</x:v>
      </x:c>
      <x:c r="F10242" s="468" t="str">
        <x:v>14 September 2026 20.48 WIB</x:v>
      </x:c>
    </x:row>
    <x:row r="10243">
      <x:c r="A10243" s="468" t="str">
        <x:v>13</x:v>
      </x:c>
      <x:c r="B10243" s="468" t="str">
        <x:v>P42</x:v>
      </x:c>
      <x:c r="C10243" s="468"/>
      <x:c r="D10243" s="468" t="n">
        <x:v>5</x:v>
      </x:c>
      <x:c r="E10243" s="468" t="str">
        <x:v>Nilai sumber</x:v>
      </x:c>
      <x:c r="F10243" s="468" t="str">
        <x:v>14 September 2026 20.48 WIB</x:v>
      </x:c>
    </x:row>
    <x:row r="10244">
      <x:c r="A10244" s="468" t="str">
        <x:v>13</x:v>
      </x:c>
      <x:c r="B10244" s="468" t="str">
        <x:v>AC42</x:v>
      </x:c>
      <x:c r="C10244" s="468"/>
      <x:c r="D10244" s="468" t="n">
        <x:v>100</x:v>
      </x:c>
      <x:c r="E10244" s="468" t="str">
        <x:v>Nilai sumber</x:v>
      </x:c>
      <x:c r="F10244" s="468" t="str">
        <x:v>14 September 2026 20.48 WIB</x:v>
      </x:c>
    </x:row>
    <x:row r="10245">
      <x:c r="A10245" s="468" t="str">
        <x:v>13</x:v>
      </x:c>
      <x:c r="B10245" s="468" t="str">
        <x:v>AC42</x:v>
      </x:c>
      <x:c r="C10245" s="468"/>
      <x:c r="D10245" s="468" t="str">
        <x:v>=IF(AG42="","",IF(COUNT(L42:P42)&lt;5,"",L42/5*20+M42/5*25+N42/5*25+O42/5*15+P42/5*15))</x:v>
      </x:c>
      <x:c r="E10245" s="468" t="str">
        <x:v>Rumus sumber</x:v>
      </x:c>
      <x:c r="F10245" s="468" t="str">
        <x:v>14 September 2026 20.48 WIB</x:v>
      </x:c>
    </x:row>
    <x:row r="10246">
      <x:c r="A10246" s="468" t="str">
        <x:v>13</x:v>
      </x:c>
      <x:c r="B10246" s="468" t="str">
        <x:v>AD42</x:v>
      </x:c>
      <x:c r="C10246" s="468"/>
      <x:c r="D10246" s="468" t="str">
        <x:v>Sangat Baik</x:v>
      </x:c>
      <x:c r="E10246" s="468" t="str">
        <x:v>Nilai sumber</x:v>
      </x:c>
      <x:c r="F10246" s="468" t="str">
        <x:v>14 September 2026 20.48 WIB</x:v>
      </x:c>
    </x:row>
    <x:row r="10247">
      <x:c r="A10247" s="468" t="str">
        <x:v>13</x:v>
      </x:c>
      <x:c r="B10247" s="468" t="str">
        <x:v>AD42</x:v>
      </x:c>
      <x:c r="C10247" s="468"/>
      <x:c r="D10247" s="468" t="str">
        <x:v>=IF(AC42="","",IF(AC42&gt;=90,"Sangat Baik",IF(AC42&gt;=80,"Baik",IF(AC42&gt;=70,"Coaching","Underperform"))))</x:v>
      </x:c>
      <x:c r="E10247" s="468" t="str">
        <x:v>Rumus sumber</x:v>
      </x:c>
      <x:c r="F10247" s="468" t="str">
        <x:v>14 September 2026 20.48 WIB</x:v>
      </x:c>
    </x:row>
    <x:row r="10248">
      <x:c r="A10248" s="468" t="str">
        <x:v>13</x:v>
      </x:c>
      <x:c r="B10248" s="468" t="str">
        <x:v>AE42</x:v>
      </x:c>
      <x:c r="C10248" s="468"/>
      <x:c r="D10248" s="468" t="str">
        <x:v>Fotografer</x:v>
      </x:c>
      <x:c r="E10248" s="468" t="str">
        <x:v>Nilai sumber</x:v>
      </x:c>
      <x:c r="F10248" s="468" t="str">
        <x:v>14 September 2026 20.48 WIB</x:v>
      </x:c>
    </x:row>
    <x:row r="10249">
      <x:c r="A10249" s="468" t="str">
        <x:v>13</x:v>
      </x:c>
      <x:c r="B10249" s="468" t="str">
        <x:v>AE42</x:v>
      </x:c>
      <x:c r="C10249" s="468"/>
      <x:c r="D10249" s="468" t="str">
        <x:v>=IF(AG42="","",IF(OR(AG42="INDAH",AG42="ADDEL",AG42="AMEL",AG42="PENTIL",AG42="JIJANG"),"Admin/CS","Fotografer"))</x:v>
      </x:c>
      <x:c r="E10249" s="468" t="str">
        <x:v>Rumus sumber</x:v>
      </x:c>
      <x:c r="F10249" s="468" t="str">
        <x:v>14 September 2026 20.48 WIB</x:v>
      </x:c>
    </x:row>
    <x:row r="10250">
      <x:c r="A10250" s="468" t="str">
        <x:v>13</x:v>
      </x:c>
      <x:c r="B10250" s="468" t="str">
        <x:v>AF42</x:v>
      </x:c>
      <x:c r="C10250" s="468"/>
      <x:c r="D10250" s="468" t="n">
        <x:v>1</x:v>
      </x:c>
      <x:c r="E10250" s="468" t="str">
        <x:v>Nilai sumber</x:v>
      </x:c>
      <x:c r="F10250" s="468" t="str">
        <x:v>14 September 2026 20.48 WIB</x:v>
      </x:c>
    </x:row>
    <x:row r="10251">
      <x:c r="A10251" s="468" t="str">
        <x:v>13</x:v>
      </x:c>
      <x:c r="B10251" s="468" t="str">
        <x:v>AF42</x:v>
      </x:c>
      <x:c r="C10251" s="468"/>
      <x:c r="D10251" s="468" t="str">
        <x:v>=IF(OR(AG42="",COUNT(L42:P42)&lt;5),"",1)</x:v>
      </x:c>
      <x:c r="E10251" s="468" t="str">
        <x:v>Rumus sumber</x:v>
      </x:c>
      <x:c r="F10251" s="468" t="str">
        <x:v>14 September 2026 20.48 WIB</x:v>
      </x:c>
    </x:row>
    <x:row r="10252">
      <x:c r="A10252" s="468" t="str">
        <x:v>13</x:v>
      </x:c>
      <x:c r="B10252" s="468" t="str">
        <x:v>AG42</x:v>
      </x:c>
      <x:c r="C10252" s="468"/>
      <x:c r="D10252" s="468" t="str">
        <x:v>ADIF</x:v>
      </x:c>
      <x:c r="E10252" s="468" t="str">
        <x:v>Nilai sumber</x:v>
      </x:c>
      <x:c r="F10252" s="468" t="str">
        <x:v>14 September 2026 20.48 WIB</x:v>
      </x:c>
    </x:row>
    <x:row r="10253">
      <x:c r="A10253" s="468" t="str">
        <x:v>13</x:v>
      </x:c>
      <x:c r="B10253" s="468" t="str">
        <x:v>AG42</x:v>
      </x:c>
      <x:c r="C10253" s="468"/>
      <x:c r="D10253" s="468" t="str">
        <x:v>=IFERROR(K42,"")</x:v>
      </x:c>
      <x:c r="E10253" s="468" t="str">
        <x:v>Rumus sumber</x:v>
      </x:c>
      <x:c r="F10253" s="468" t="str">
        <x:v>14 September 2026 20.48 WIB</x:v>
      </x:c>
    </x:row>
    <x:row r="10254">
      <x:c r="A10254" s="468" t="str">
        <x:v>13</x:v>
      </x:c>
      <x:c r="B10254" s="468" t="str">
        <x:v>D43</x:v>
      </x:c>
      <x:c r="C10254" s="468"/>
      <x:c r="D10254" s="468" t="n">
        <x:v>1205000</x:v>
      </x:c>
      <x:c r="E10254" s="468" t="str">
        <x:v>Nilai sumber</x:v>
      </x:c>
      <x:c r="F10254" s="468" t="str">
        <x:v>14 September 2026 20.48 WIB</x:v>
      </x:c>
    </x:row>
    <x:row r="10255">
      <x:c r="A10255" s="468" t="str">
        <x:v>13</x:v>
      </x:c>
      <x:c r="B10255" s="468" t="str">
        <x:v>D43</x:v>
      </x:c>
      <x:c r="C10255" s="468"/>
      <x:c r="D10255" s="468" t="str">
        <x:v>=SUM(D32:D42)</x:v>
      </x:c>
      <x:c r="E10255" s="468" t="str">
        <x:v>Rumus sumber</x:v>
      </x:c>
      <x:c r="F10255" s="468" t="str">
        <x:v>14 September 2026 20.48 WIB</x:v>
      </x:c>
    </x:row>
    <x:row r="10256">
      <x:c r="A10256" s="468" t="str">
        <x:v>13</x:v>
      </x:c>
      <x:c r="B10256" s="468" t="str">
        <x:v>AC43</x:v>
      </x:c>
      <x:c r="C10256" s="468"/>
      <x:c r="D10256" s="468" t="str">
        <x:v>=IF(AG43="","",IF(COUNT(L43:P43)&lt;5,"",L43/5*20+M43/5*25+N43/5*25+O43/5*15+P43/5*15))</x:v>
      </x:c>
      <x:c r="E10256" s="468" t="str">
        <x:v>Rumus sumber</x:v>
      </x:c>
      <x:c r="F10256" s="468" t="str">
        <x:v>14 September 2026 20.48 WIB</x:v>
      </x:c>
    </x:row>
    <x:row r="10257">
      <x:c r="A10257" s="468" t="str">
        <x:v>13</x:v>
      </x:c>
      <x:c r="B10257" s="468" t="str">
        <x:v>AD43</x:v>
      </x:c>
      <x:c r="C10257" s="468"/>
      <x:c r="D10257" s="468" t="str">
        <x:v>=IF(AC43="","",IF(AC43&gt;=90,"Sangat Baik",IF(AC43&gt;=80,"Baik",IF(AC43&gt;=70,"Coaching","Underperform"))))</x:v>
      </x:c>
      <x:c r="E10257" s="468" t="str">
        <x:v>Rumus sumber</x:v>
      </x:c>
      <x:c r="F10257" s="468" t="str">
        <x:v>14 September 2026 20.48 WIB</x:v>
      </x:c>
    </x:row>
    <x:row r="10258">
      <x:c r="A10258" s="468" t="str">
        <x:v>13</x:v>
      </x:c>
      <x:c r="B10258" s="468" t="str">
        <x:v>AE43</x:v>
      </x:c>
      <x:c r="C10258" s="468"/>
      <x:c r="D10258" s="468" t="str">
        <x:v>=IF(AG43="","",IF(OR(AG43="INDAH",AG43="ADDEL",AG43="AMEL",AG43="PENTIL",AG43="JIJANG"),"Admin/CS","Fotografer"))</x:v>
      </x:c>
      <x:c r="E10258" s="468" t="str">
        <x:v>Rumus sumber</x:v>
      </x:c>
      <x:c r="F10258" s="468" t="str">
        <x:v>14 September 2026 20.48 WIB</x:v>
      </x:c>
    </x:row>
    <x:row r="10259">
      <x:c r="A10259" s="468" t="str">
        <x:v>13</x:v>
      </x:c>
      <x:c r="B10259" s="468" t="str">
        <x:v>AF43</x:v>
      </x:c>
      <x:c r="C10259" s="468"/>
      <x:c r="D10259" s="468" t="str">
        <x:v>=IF(OR(AG43="",COUNT(L43:P43)&lt;5),"",1)</x:v>
      </x:c>
      <x:c r="E10259" s="468" t="str">
        <x:v>Rumus sumber</x:v>
      </x:c>
      <x:c r="F10259" s="468" t="str">
        <x:v>14 September 2026 20.48 WIB</x:v>
      </x:c>
    </x:row>
    <x:row r="10260">
      <x:c r="A10260" s="468" t="str">
        <x:v>13</x:v>
      </x:c>
      <x:c r="B10260" s="468" t="str">
        <x:v>AG43</x:v>
      </x:c>
      <x:c r="C10260" s="468"/>
      <x:c r="D10260" s="468" t="str">
        <x:v>=IFERROR(K43,"")</x:v>
      </x:c>
      <x:c r="E10260" s="468" t="str">
        <x:v>Rumus sumber</x:v>
      </x:c>
      <x:c r="F10260" s="468" t="str">
        <x:v>14 September 2026 20.48 WIB</x:v>
      </x:c>
    </x:row>
    <x:row r="10261">
      <x:c r="A10261" s="468" t="str">
        <x:v>13</x:v>
      </x:c>
      <x:c r="B10261" s="468" t="str">
        <x:v>AC44</x:v>
      </x:c>
      <x:c r="C10261" s="468"/>
      <x:c r="D10261" s="468" t="str">
        <x:v>=IF(AG44="","",IF(COUNT(L44:P44)&lt;5,"",L44/5*20+M44/5*25+N44/5*25+O44/5*15+P44/5*15))</x:v>
      </x:c>
      <x:c r="E10261" s="468" t="str">
        <x:v>Rumus sumber</x:v>
      </x:c>
      <x:c r="F10261" s="468" t="str">
        <x:v>14 September 2026 20.48 WIB</x:v>
      </x:c>
    </x:row>
    <x:row r="10262">
      <x:c r="A10262" s="468" t="str">
        <x:v>13</x:v>
      </x:c>
      <x:c r="B10262" s="468" t="str">
        <x:v>AD44</x:v>
      </x:c>
      <x:c r="C10262" s="468"/>
      <x:c r="D10262" s="468" t="str">
        <x:v>=IF(AC44="","",IF(AC44&gt;=90,"Sangat Baik",IF(AC44&gt;=80,"Baik",IF(AC44&gt;=70,"Coaching","Underperform"))))</x:v>
      </x:c>
      <x:c r="E10262" s="468" t="str">
        <x:v>Rumus sumber</x:v>
      </x:c>
      <x:c r="F10262" s="468" t="str">
        <x:v>14 September 2026 20.48 WIB</x:v>
      </x:c>
    </x:row>
    <x:row r="10263">
      <x:c r="A10263" s="468" t="str">
        <x:v>13</x:v>
      </x:c>
      <x:c r="B10263" s="468" t="str">
        <x:v>AE44</x:v>
      </x:c>
      <x:c r="C10263" s="468"/>
      <x:c r="D10263" s="468" t="str">
        <x:v>=IF(AG44="","",IF(OR(AG44="INDAH",AG44="ADDEL",AG44="AMEL",AG44="PENTIL",AG44="JIJANG"),"Admin/CS","Fotografer"))</x:v>
      </x:c>
      <x:c r="E10263" s="468" t="str">
        <x:v>Rumus sumber</x:v>
      </x:c>
      <x:c r="F10263" s="468" t="str">
        <x:v>14 September 2026 20.48 WIB</x:v>
      </x:c>
    </x:row>
    <x:row r="10264">
      <x:c r="A10264" s="468" t="str">
        <x:v>13</x:v>
      </x:c>
      <x:c r="B10264" s="468" t="str">
        <x:v>AF44</x:v>
      </x:c>
      <x:c r="C10264" s="468"/>
      <x:c r="D10264" s="468" t="str">
        <x:v>=IF(OR(AG44="",COUNT(L44:P44)&lt;5),"",1)</x:v>
      </x:c>
      <x:c r="E10264" s="468" t="str">
        <x:v>Rumus sumber</x:v>
      </x:c>
      <x:c r="F10264" s="468" t="str">
        <x:v>14 September 2026 20.48 WIB</x:v>
      </x:c>
    </x:row>
    <x:row r="10265">
      <x:c r="A10265" s="468" t="str">
        <x:v>13</x:v>
      </x:c>
      <x:c r="B10265" s="468" t="str">
        <x:v>AG44</x:v>
      </x:c>
      <x:c r="C10265" s="468"/>
      <x:c r="D10265" s="468" t="str">
        <x:v>=IFERROR(K44,"")</x:v>
      </x:c>
      <x:c r="E10265" s="468" t="str">
        <x:v>Rumus sumber</x:v>
      </x:c>
      <x:c r="F10265" s="468" t="str">
        <x:v>14 September 2026 20.48 WIB</x:v>
      </x:c>
    </x:row>
    <x:row r="10266">
      <x:c r="A10266" s="468" t="str">
        <x:v>13</x:v>
      </x:c>
      <x:c r="B10266" s="468" t="str">
        <x:v>K48</x:v>
      </x:c>
      <x:c r="C10266" s="468"/>
      <x:c r="D10266" s="468" t="str">
        <x:v>Admin</x:v>
      </x:c>
      <x:c r="E10266" s="468" t="str">
        <x:v>Nilai sumber</x:v>
      </x:c>
      <x:c r="F10266" s="468" t="str">
        <x:v>14 September 2026 20.48 WIB</x:v>
      </x:c>
    </x:row>
    <x:row r="10267">
      <x:c r="A10267" s="468" t="str">
        <x:v>13</x:v>
      </x:c>
      <x:c r="B10267" s="468" t="str">
        <x:v>L48</x:v>
      </x:c>
      <x:c r="C10267" s="468"/>
      <x:c r="D10267" s="468" t="str">
        <x:v>Saving Contact</x:v>
      </x:c>
      <x:c r="E10267" s="468" t="str">
        <x:v>Nilai sumber</x:v>
      </x:c>
      <x:c r="F10267" s="468" t="str">
        <x:v>14 September 2026 20.48 WIB</x:v>
      </x:c>
    </x:row>
    <x:row r="10268">
      <x:c r="A10268" s="468" t="str">
        <x:v>13</x:v>
      </x:c>
      <x:c r="B10268" s="468" t="str">
        <x:v>M48</x:v>
      </x:c>
      <x:c r="C10268" s="468"/>
      <x:c r="D10268" s="468" t="str">
        <x:v>Reminder</x:v>
      </x:c>
      <x:c r="E10268" s="468" t="str">
        <x:v>Nilai sumber</x:v>
      </x:c>
      <x:c r="F10268" s="468" t="str">
        <x:v>14 September 2026 20.48 WIB</x:v>
      </x:c>
    </x:row>
    <x:row r="10269">
      <x:c r="A10269" s="468" t="str">
        <x:v>13</x:v>
      </x:c>
      <x:c r="B10269" s="468" t="str">
        <x:v>L49</x:v>
      </x:c>
      <x:c r="C10269" s="468"/>
      <x:c r="D10269" s="468" t="n">
        <x:v>8</x:v>
      </x:c>
      <x:c r="E10269" s="468" t="str">
        <x:v>Nilai sumber</x:v>
      </x:c>
      <x:c r="F10269" s="468" t="str">
        <x:v>14 September 2026 20.48 WIB</x:v>
      </x:c>
    </x:row>
    <x:row r="10270">
      <x:c r="A10270" s="468" t="str">
        <x:v>13</x:v>
      </x:c>
      <x:c r="B10270" s="468" t="str">
        <x:v>M49</x:v>
      </x:c>
      <x:c r="C10270" s="468"/>
      <x:c r="D10270" s="468" t="str">
        <x:v>5R, 16R</x:v>
      </x:c>
      <x:c r="E10270" s="468" t="str">
        <x:v>Nilai sumber</x:v>
      </x:c>
      <x:c r="F10270" s="468" t="str">
        <x:v>14 September 2026 20.48 WIB</x:v>
      </x:c>
    </x:row>
    <x:row r="10271">
      <x:c r="A10271" s="468" t="str">
        <x:v>13</x:v>
      </x:c>
      <x:c r="B10271" s="468" t="str">
        <x:v>K55</x:v>
      </x:c>
      <x:c r="C10271" s="468"/>
      <x:c r="D10271" s="468" t="str">
        <x:v>Sesi Foto</x:v>
      </x:c>
      <x:c r="E10271" s="468" t="str">
        <x:v>Nilai sumber</x:v>
      </x:c>
      <x:c r="F10271" s="468" t="str">
        <x:v>14 September 2026 20.48 WIB</x:v>
      </x:c>
    </x:row>
    <x:row r="10272">
      <x:c r="A10272" s="468" t="str">
        <x:v>13</x:v>
      </x:c>
      <x:c r="B10272" s="468" t="str">
        <x:v>M55</x:v>
      </x:c>
      <x:c r="C10272" s="468"/>
      <x:c r="D10272" s="468" t="n">
        <x:v>15</x:v>
      </x:c>
      <x:c r="E10272" s="468" t="str">
        <x:v>Nilai sumber</x:v>
      </x:c>
      <x:c r="F10272" s="468" t="str">
        <x:v>14 September 2026 20.48 WIB</x:v>
      </x:c>
    </x:row>
    <x:row r="10273">
      <x:c r="A10273" s="468" t="str">
        <x:v>13</x:v>
      </x:c>
      <x:c r="B10273" s="468" t="str">
        <x:v>M55</x:v>
      </x:c>
      <x:c r="C10273" s="468"/>
      <x:c r="D10273" s="468" t="str">
        <x:v>=COUNTIFS($I$4:$I$30,"&lt;&gt;DP",$I$4:$I$30,"&lt;&gt;")</x:v>
      </x:c>
      <x:c r="E10273" s="468" t="str">
        <x:v>Rumus sumber</x:v>
      </x:c>
      <x:c r="F10273" s="468" t="str">
        <x:v>14 September 2026 20.48 WIB</x:v>
      </x:c>
    </x:row>
    <x:row r="10274">
      <x:c r="A10274" s="468" t="str">
        <x:v>13</x:v>
      </x:c>
      <x:c r="B10274" s="468" t="str">
        <x:v>K56</x:v>
      </x:c>
      <x:c r="C10274" s="468"/>
      <x:c r="D10274" s="468" t="str">
        <x:v>Jumlah Transaksi Harian</x:v>
      </x:c>
      <x:c r="E10274" s="468" t="str">
        <x:v>Nilai sumber</x:v>
      </x:c>
      <x:c r="F10274" s="468" t="str">
        <x:v>14 September 2026 20.48 WIB</x:v>
      </x:c>
    </x:row>
    <x:row r="10275">
      <x:c r="A10275" s="468" t="str">
        <x:v>13</x:v>
      </x:c>
      <x:c r="B10275" s="468" t="str">
        <x:v>M56</x:v>
      </x:c>
      <x:c r="C10275" s="468"/>
      <x:c r="D10275" s="468" t="n">
        <x:v>23</x:v>
      </x:c>
      <x:c r="E10275" s="468" t="str">
        <x:v>Nilai sumber</x:v>
      </x:c>
      <x:c r="F10275" s="468" t="str">
        <x:v>14 September 2026 20.48 WIB</x:v>
      </x:c>
    </x:row>
    <x:row r="10276">
      <x:c r="A10276" s="468" t="str">
        <x:v>13</x:v>
      </x:c>
      <x:c r="B10276" s="468" t="str">
        <x:v>M56</x:v>
      </x:c>
      <x:c r="C10276" s="468"/>
      <x:c r="D10276" s="468" t="str">
        <x:v>=M54+M55</x:v>
      </x:c>
      <x:c r="E10276" s="468" t="str">
        <x:v>Rumus sumber</x:v>
      </x:c>
      <x:c r="F10276" s="468" t="str">
        <x:v>14 September 2026 20.48 WIB</x:v>
      </x:c>
    </x:row>
    <x:row r="10277">
      <x:c r="A10277" s="468" t="str">
        <x:v>13</x:v>
      </x:c>
      <x:c r="B10277" s="468" t="str">
        <x:v>K57</x:v>
      </x:c>
      <x:c r="C10277" s="468"/>
      <x:c r="D10277" s="468" t="str">
        <x:v>Conversion Rate</x:v>
      </x:c>
      <x:c r="E10277" s="468" t="str">
        <x:v>Nilai sumber</x:v>
      </x:c>
      <x:c r="F10277" s="468" t="str">
        <x:v>14 September 2026 20.48 WIB</x:v>
      </x:c>
    </x:row>
    <x:row r="10278">
      <x:c r="A10278" s="468" t="str">
        <x:v>13</x:v>
      </x:c>
      <x:c r="B10278" s="468" t="str">
        <x:v>M57</x:v>
      </x:c>
      <x:c r="C10278" s="468"/>
      <x:c r="D10278" s="468" t="n">
        <x:v>0.2285714286</x:v>
      </x:c>
      <x:c r="E10278" s="468" t="str">
        <x:v>Nilai sumber</x:v>
      </x:c>
      <x:c r="F10278" s="468" t="str">
        <x:v>14 September 2026 20.48 WIB</x:v>
      </x:c>
    </x:row>
    <x:row r="10279">
      <x:c r="A10279" s="468" t="str">
        <x:v>13</x:v>
      </x:c>
      <x:c r="B10279" s="468" t="str">
        <x:v>M57</x:v>
      </x:c>
      <x:c r="C10279" s="468"/>
      <x:c r="D10279" s="468" t="str">
        <x:v>=IF(OR(M53="",M53=0),"",M54/M53)</x:v>
      </x:c>
      <x:c r="E10279" s="468" t="str">
        <x:v>Rumus sumber</x:v>
      </x:c>
      <x:c r="F10279" s="468" t="str">
        <x:v>14 September 2026 20.48 WIB</x:v>
      </x:c>
    </x:row>
    <x:row r="10280">
      <x:c r="A10280" s="468" t="str">
        <x:v>14</x:v>
      </x:c>
      <x:c r="B10280" s="468" t="str">
        <x:v>C4</x:v>
      </x:c>
      <x:c r="C10280" s="468"/>
      <x:c r="D10280" s="468" t="str">
        <x:v>Della</x:v>
      </x:c>
      <x:c r="E10280" s="468" t="str">
        <x:v>Nilai sumber</x:v>
      </x:c>
      <x:c r="F10280" s="468" t="str">
        <x:v>14 September 2026 20.48 WIB</x:v>
      </x:c>
    </x:row>
    <x:row r="10281">
      <x:c r="A10281" s="468" t="str">
        <x:v>14</x:v>
      </x:c>
      <x:c r="B10281" s="468" t="str">
        <x:v>D4</x:v>
      </x:c>
      <x:c r="C10281" s="468"/>
      <x:c r="D10281" s="468" t="str">
        <x:v>Large Group</x:v>
      </x:c>
      <x:c r="E10281" s="468" t="str">
        <x:v>Nilai sumber</x:v>
      </x:c>
      <x:c r="F10281" s="468" t="str">
        <x:v>14 September 2026 20.48 WIB</x:v>
      </x:c>
    </x:row>
    <x:row r="10282">
      <x:c r="A10282" s="468" t="str">
        <x:v>14</x:v>
      </x:c>
      <x:c r="B10282" s="468" t="str">
        <x:v>F4</x:v>
      </x:c>
      <x:c r="C10282" s="468"/>
      <x:c r="D10282" s="468" t="str">
        <x:v>15 sept</x:v>
      </x:c>
      <x:c r="E10282" s="468" t="str">
        <x:v>Nilai sumber</x:v>
      </x:c>
      <x:c r="F10282" s="468" t="str">
        <x:v>14 September 2026 20.48 WIB</x:v>
      </x:c>
    </x:row>
    <x:row r="10283">
      <x:c r="A10283" s="468" t="str">
        <x:v>14</x:v>
      </x:c>
      <x:c r="B10283" s="468" t="str">
        <x:v>H4</x:v>
      </x:c>
      <x:c r="C10283" s="468"/>
      <x:c r="D10283" s="468" t="n">
        <x:v>100000</x:v>
      </x:c>
      <x:c r="E10283" s="468" t="str">
        <x:v>Nilai sumber</x:v>
      </x:c>
      <x:c r="F10283" s="468" t="str">
        <x:v>14 September 2026 20.48 WIB</x:v>
      </x:c>
    </x:row>
    <x:row r="10284">
      <x:c r="A10284" s="468" t="str">
        <x:v>14</x:v>
      </x:c>
      <x:c r="B10284" s="468" t="str">
        <x:v>I4</x:v>
      </x:c>
      <x:c r="C10284" s="468"/>
      <x:c r="D10284" s="468" t="str">
        <x:v>DP</x:v>
      </x:c>
      <x:c r="E10284" s="468" t="str">
        <x:v>Nilai sumber</x:v>
      </x:c>
      <x:c r="F10284" s="468" t="str">
        <x:v>14 September 2026 20.48 WIB</x:v>
      </x:c>
    </x:row>
    <x:row r="10285">
      <x:c r="A10285" s="468" t="str">
        <x:v>14</x:v>
      </x:c>
      <x:c r="B10285" s="468" t="str">
        <x:v>L4</x:v>
      </x:c>
      <x:c r="C10285" s="468"/>
      <x:c r="D10285" s="468" t="str">
        <x:v>AMEL</x:v>
      </x:c>
      <x:c r="E10285" s="468" t="str">
        <x:v>Nilai sumber</x:v>
      </x:c>
      <x:c r="F10285" s="468" t="str">
        <x:v>14 September 2026 20.48 WIB</x:v>
      </x:c>
    </x:row>
    <x:row r="10286">
      <x:c r="A10286" s="468" t="str">
        <x:v>14</x:v>
      </x:c>
      <x:c r="B10286" s="468" t="str">
        <x:v>C5</x:v>
      </x:c>
      <x:c r="C10286" s="468"/>
      <x:c r="D10286" s="468" t="str">
        <x:v>Miftah</x:v>
      </x:c>
      <x:c r="E10286" s="468" t="str">
        <x:v>Nilai sumber</x:v>
      </x:c>
      <x:c r="F10286" s="468" t="str">
        <x:v>14 September 2026 20.48 WIB</x:v>
      </x:c>
    </x:row>
    <x:row r="10287">
      <x:c r="A10287" s="468" t="str">
        <x:v>14</x:v>
      </x:c>
      <x:c r="B10287" s="468" t="str">
        <x:v>D5</x:v>
      </x:c>
      <x:c r="C10287" s="468"/>
      <x:c r="D10287" s="468" t="str">
        <x:v>Photofox</x:v>
      </x:c>
      <x:c r="E10287" s="468" t="str">
        <x:v>Nilai sumber</x:v>
      </x:c>
      <x:c r="F10287" s="468" t="str">
        <x:v>14 September 2026 20.48 WIB</x:v>
      </x:c>
    </x:row>
    <x:row r="10288">
      <x:c r="A10288" s="468" t="str">
        <x:v>14</x:v>
      </x:c>
      <x:c r="B10288" s="468" t="str">
        <x:v>F5</x:v>
      </x:c>
      <x:c r="C10288" s="468"/>
      <x:c r="D10288" s="468" t="str">
        <x:v>14 sept</x:v>
      </x:c>
      <x:c r="E10288" s="468" t="str">
        <x:v>Nilai sumber</x:v>
      </x:c>
      <x:c r="F10288" s="468" t="str">
        <x:v>14 September 2026 20.48 WIB</x:v>
      </x:c>
    </x:row>
    <x:row r="10289">
      <x:c r="A10289" s="468" t="str">
        <x:v>14</x:v>
      </x:c>
      <x:c r="B10289" s="468" t="str">
        <x:v>H5</x:v>
      </x:c>
      <x:c r="C10289" s="468"/>
      <x:c r="D10289" s="468" t="n">
        <x:v>100000</x:v>
      </x:c>
      <x:c r="E10289" s="468" t="str">
        <x:v>Nilai sumber</x:v>
      </x:c>
      <x:c r="F10289" s="468" t="str">
        <x:v>14 September 2026 20.48 WIB</x:v>
      </x:c>
    </x:row>
    <x:row r="10290">
      <x:c r="A10290" s="468" t="str">
        <x:v>14</x:v>
      </x:c>
      <x:c r="B10290" s="468" t="str">
        <x:v>I5</x:v>
      </x:c>
      <x:c r="C10290" s="468"/>
      <x:c r="D10290" s="468" t="str">
        <x:v>DP</x:v>
      </x:c>
      <x:c r="E10290" s="468" t="str">
        <x:v>Nilai sumber</x:v>
      </x:c>
      <x:c r="F10290" s="468" t="str">
        <x:v>14 September 2026 20.48 WIB</x:v>
      </x:c>
    </x:row>
    <x:row r="10291">
      <x:c r="A10291" s="468" t="str">
        <x:v>14</x:v>
      </x:c>
      <x:c r="B10291" s="468" t="str">
        <x:v>L5</x:v>
      </x:c>
      <x:c r="C10291" s="468"/>
      <x:c r="D10291" s="468" t="str">
        <x:v>AMEL</x:v>
      </x:c>
      <x:c r="E10291" s="468" t="str">
        <x:v>Nilai sumber</x:v>
      </x:c>
      <x:c r="F10291" s="468" t="str">
        <x:v>14 September 2026 20.48 WIB</x:v>
      </x:c>
    </x:row>
    <x:row r="10292">
      <x:c r="A10292" s="468" t="str">
        <x:v>14</x:v>
      </x:c>
      <x:c r="B10292" s="468" t="str">
        <x:v>C6</x:v>
      </x:c>
      <x:c r="C10292" s="468"/>
      <x:c r="D10292" s="468" t="str">
        <x:v>Ayu</x:v>
      </x:c>
      <x:c r="E10292" s="468" t="str">
        <x:v>Nilai sumber</x:v>
      </x:c>
      <x:c r="F10292" s="468" t="str">
        <x:v>14 September 2026 20.48 WIB</x:v>
      </x:c>
    </x:row>
    <x:row r="10293">
      <x:c r="A10293" s="468" t="str">
        <x:v>14</x:v>
      </x:c>
      <x:c r="B10293" s="468" t="str">
        <x:v>D6</x:v>
      </x:c>
      <x:c r="C10293" s="468"/>
      <x:c r="D10293" s="468" t="str">
        <x:v>Graduation</x:v>
      </x:c>
      <x:c r="E10293" s="468" t="str">
        <x:v>Nilai sumber</x:v>
      </x:c>
      <x:c r="F10293" s="468" t="str">
        <x:v>14 September 2026 20.48 WIB</x:v>
      </x:c>
    </x:row>
    <x:row r="10294">
      <x:c r="A10294" s="468" t="str">
        <x:v>14</x:v>
      </x:c>
      <x:c r="B10294" s="468" t="str">
        <x:v>F6</x:v>
      </x:c>
      <x:c r="C10294" s="468"/>
      <x:c r="D10294" s="468" t="str">
        <x:v>14 sept</x:v>
      </x:c>
      <x:c r="E10294" s="468" t="str">
        <x:v>Nilai sumber</x:v>
      </x:c>
      <x:c r="F10294" s="468" t="str">
        <x:v>14 September 2026 20.48 WIB</x:v>
      </x:c>
    </x:row>
    <x:row r="10295">
      <x:c r="A10295" s="468" t="str">
        <x:v>14</x:v>
      </x:c>
      <x:c r="B10295" s="468" t="str">
        <x:v>G6</x:v>
      </x:c>
      <x:c r="C10295" s="468"/>
      <x:c r="D10295" s="468" t="n">
        <x:v>350000</x:v>
      </x:c>
      <x:c r="E10295" s="468" t="str">
        <x:v>Nilai sumber</x:v>
      </x:c>
      <x:c r="F10295" s="468" t="str">
        <x:v>14 September 2026 20.48 WIB</x:v>
      </x:c>
    </x:row>
    <x:row r="10296">
      <x:c r="A10296" s="468" t="str">
        <x:v>14</x:v>
      </x:c>
      <x:c r="B10296" s="468" t="str">
        <x:v>I6</x:v>
      </x:c>
      <x:c r="C10296" s="468"/>
      <x:c r="D10296" s="468" t="str">
        <x:v>Lunas</x:v>
      </x:c>
      <x:c r="E10296" s="468" t="str">
        <x:v>Nilai sumber</x:v>
      </x:c>
      <x:c r="F10296" s="468" t="str">
        <x:v>14 September 2026 20.48 WIB</x:v>
      </x:c>
    </x:row>
    <x:row r="10297">
      <x:c r="A10297" s="468" t="str">
        <x:v>14</x:v>
      </x:c>
      <x:c r="B10297" s="468" t="str">
        <x:v>J6</x:v>
      </x:c>
      <x:c r="C10297" s="468"/>
      <x:c r="D10297" s="468" t="str">
        <x:v>Uploaded</x:v>
      </x:c>
      <x:c r="E10297" s="468" t="str">
        <x:v>Nilai sumber</x:v>
      </x:c>
      <x:c r="F10297" s="468" t="str">
        <x:v>14 September 2026 20.48 WIB</x:v>
      </x:c>
    </x:row>
    <x:row r="10298">
      <x:c r="A10298" s="468" t="str">
        <x:v>14</x:v>
      </x:c>
      <x:c r="B10298" s="468" t="str">
        <x:v>K6</x:v>
      </x:c>
      <x:c r="C10298" s="468"/>
      <x:c r="D10298" s="468" t="str">
        <x:v>Uploaded</x:v>
      </x:c>
      <x:c r="E10298" s="468" t="str">
        <x:v>Nilai sumber</x:v>
      </x:c>
      <x:c r="F10298" s="468" t="str">
        <x:v>14 September 2026 20.48 WIB</x:v>
      </x:c>
    </x:row>
    <x:row r="10299">
      <x:c r="A10299" s="468" t="str">
        <x:v>14</x:v>
      </x:c>
      <x:c r="B10299" s="468" t="str">
        <x:v>L6</x:v>
      </x:c>
      <x:c r="C10299" s="468"/>
      <x:c r="D10299" s="468" t="str">
        <x:v>AMEL</x:v>
      </x:c>
      <x:c r="E10299" s="468" t="str">
        <x:v>Nilai sumber</x:v>
      </x:c>
      <x:c r="F10299" s="468" t="str">
        <x:v>14 September 2026 20.48 WIB</x:v>
      </x:c>
    </x:row>
    <x:row r="10300">
      <x:c r="A10300" s="468" t="str">
        <x:v>14</x:v>
      </x:c>
      <x:c r="B10300" s="468" t="str">
        <x:v>M6</x:v>
      </x:c>
      <x:c r="C10300" s="468"/>
      <x:c r="D10300" s="468" t="str">
        <x:v>ADIF</x:v>
      </x:c>
      <x:c r="E10300" s="468" t="str">
        <x:v>Nilai sumber</x:v>
      </x:c>
      <x:c r="F10300" s="468" t="str">
        <x:v>14 September 2026 20.48 WIB</x:v>
      </x:c>
    </x:row>
    <x:row r="10301">
      <x:c r="A10301" s="468" t="str">
        <x:v>14</x:v>
      </x:c>
      <x:c r="B10301" s="468" t="str">
        <x:v>C7</x:v>
      </x:c>
      <x:c r="C10301" s="468"/>
      <x:c r="D10301" s="468" t="str">
        <x:v>Rara</x:v>
      </x:c>
      <x:c r="E10301" s="468" t="str">
        <x:v>Nilai sumber</x:v>
      </x:c>
      <x:c r="F10301" s="468" t="str">
        <x:v>14 September 2026 20.48 WIB</x:v>
      </x:c>
    </x:row>
    <x:row r="10302">
      <x:c r="A10302" s="468" t="str">
        <x:v>14</x:v>
      </x:c>
      <x:c r="B10302" s="468" t="str">
        <x:v>D7</x:v>
      </x:c>
      <x:c r="C10302" s="468"/>
      <x:c r="D10302" s="468" t="str">
        <x:v>Photofox</x:v>
      </x:c>
      <x:c r="E10302" s="468" t="str">
        <x:v>Nilai sumber</x:v>
      </x:c>
      <x:c r="F10302" s="468" t="str">
        <x:v>14 September 2026 20.48 WIB</x:v>
      </x:c>
    </x:row>
    <x:row r="10303">
      <x:c r="A10303" s="468" t="str">
        <x:v>14</x:v>
      </x:c>
      <x:c r="B10303" s="468" t="str">
        <x:v>F7</x:v>
      </x:c>
      <x:c r="C10303" s="468"/>
      <x:c r="D10303" s="468" t="str">
        <x:v>1 okt</x:v>
      </x:c>
      <x:c r="E10303" s="468" t="str">
        <x:v>Nilai sumber</x:v>
      </x:c>
      <x:c r="F10303" s="468" t="str">
        <x:v>14 September 2026 20.48 WIB</x:v>
      </x:c>
    </x:row>
    <x:row r="10304">
      <x:c r="A10304" s="468" t="str">
        <x:v>14</x:v>
      </x:c>
      <x:c r="B10304" s="468" t="str">
        <x:v>H7</x:v>
      </x:c>
      <x:c r="C10304" s="468"/>
      <x:c r="D10304" s="468" t="n">
        <x:v>100000</x:v>
      </x:c>
      <x:c r="E10304" s="468" t="str">
        <x:v>Nilai sumber</x:v>
      </x:c>
      <x:c r="F10304" s="468" t="str">
        <x:v>14 September 2026 20.48 WIB</x:v>
      </x:c>
    </x:row>
    <x:row r="10305">
      <x:c r="A10305" s="468" t="str">
        <x:v>14</x:v>
      </x:c>
      <x:c r="B10305" s="468" t="str">
        <x:v>I7</x:v>
      </x:c>
      <x:c r="C10305" s="468"/>
      <x:c r="D10305" s="468" t="str">
        <x:v>DP</x:v>
      </x:c>
      <x:c r="E10305" s="468" t="str">
        <x:v>Nilai sumber</x:v>
      </x:c>
      <x:c r="F10305" s="468" t="str">
        <x:v>14 September 2026 20.48 WIB</x:v>
      </x:c>
    </x:row>
    <x:row r="10306">
      <x:c r="A10306" s="468" t="str">
        <x:v>14</x:v>
      </x:c>
      <x:c r="B10306" s="468" t="str">
        <x:v>L7</x:v>
      </x:c>
      <x:c r="C10306" s="468"/>
      <x:c r="D10306" s="468" t="str">
        <x:v>AMEL</x:v>
      </x:c>
      <x:c r="E10306" s="468" t="str">
        <x:v>Nilai sumber</x:v>
      </x:c>
      <x:c r="F10306" s="468" t="str">
        <x:v>14 September 2026 20.48 WIB</x:v>
      </x:c>
    </x:row>
    <x:row r="10307">
      <x:c r="A10307" s="468" t="str">
        <x:v>14</x:v>
      </x:c>
      <x:c r="B10307" s="468" t="str">
        <x:v>C8</x:v>
      </x:c>
      <x:c r="C10307" s="468"/>
      <x:c r="D10307" s="468" t="str">
        <x:v>Miftah</x:v>
      </x:c>
      <x:c r="E10307" s="468" t="str">
        <x:v>Nilai sumber</x:v>
      </x:c>
      <x:c r="F10307" s="468" t="str">
        <x:v>14 September 2026 20.48 WIB</x:v>
      </x:c>
    </x:row>
    <x:row r="10308">
      <x:c r="A10308" s="468" t="str">
        <x:v>14</x:v>
      </x:c>
      <x:c r="B10308" s="468" t="str">
        <x:v>D8</x:v>
      </x:c>
      <x:c r="C10308" s="468"/>
      <x:c r="D10308" s="468" t="str">
        <x:v>Large Group</x:v>
      </x:c>
      <x:c r="E10308" s="468" t="str">
        <x:v>Nilai sumber</x:v>
      </x:c>
      <x:c r="F10308" s="468" t="str">
        <x:v>14 September 2026 20.48 WIB</x:v>
      </x:c>
    </x:row>
    <x:row r="10309">
      <x:c r="A10309" s="468" t="str">
        <x:v>14</x:v>
      </x:c>
      <x:c r="B10309" s="468" t="str">
        <x:v>F8</x:v>
      </x:c>
      <x:c r="C10309" s="468"/>
      <x:c r="D10309" s="468" t="str">
        <x:v>14 okt</x:v>
      </x:c>
      <x:c r="E10309" s="468" t="str">
        <x:v>Nilai sumber</x:v>
      </x:c>
      <x:c r="F10309" s="468" t="str">
        <x:v>14 September 2026 20.48 WIB</x:v>
      </x:c>
    </x:row>
    <x:row r="10310">
      <x:c r="A10310" s="468" t="str">
        <x:v>14</x:v>
      </x:c>
      <x:c r="B10310" s="468" t="str">
        <x:v>H8</x:v>
      </x:c>
      <x:c r="C10310" s="468"/>
      <x:c r="D10310" s="468" t="n">
        <x:v>75000</x:v>
      </x:c>
      <x:c r="E10310" s="468" t="str">
        <x:v>Nilai sumber</x:v>
      </x:c>
      <x:c r="F10310" s="468" t="str">
        <x:v>14 September 2026 20.48 WIB</x:v>
      </x:c>
    </x:row>
    <x:row r="10311">
      <x:c r="A10311" s="468" t="str">
        <x:v>14</x:v>
      </x:c>
      <x:c r="B10311" s="468" t="str">
        <x:v>I8</x:v>
      </x:c>
      <x:c r="C10311" s="468"/>
      <x:c r="D10311" s="468" t="str">
        <x:v>Lunas</x:v>
      </x:c>
      <x:c r="E10311" s="468" t="str">
        <x:v>Nilai sumber</x:v>
      </x:c>
      <x:c r="F10311" s="468" t="str">
        <x:v>14 September 2026 20.48 WIB</x:v>
      </x:c>
    </x:row>
    <x:row r="10312">
      <x:c r="A10312" s="468" t="str">
        <x:v>14</x:v>
      </x:c>
      <x:c r="B10312" s="468" t="str">
        <x:v>J8</x:v>
      </x:c>
      <x:c r="C10312" s="468"/>
      <x:c r="D10312" s="468" t="str">
        <x:v>Uploaded</x:v>
      </x:c>
      <x:c r="E10312" s="468" t="str">
        <x:v>Nilai sumber</x:v>
      </x:c>
      <x:c r="F10312" s="468" t="str">
        <x:v>14 September 2026 20.48 WIB</x:v>
      </x:c>
    </x:row>
    <x:row r="10313">
      <x:c r="A10313" s="468" t="str">
        <x:v>14</x:v>
      </x:c>
      <x:c r="B10313" s="468" t="str">
        <x:v>K8</x:v>
      </x:c>
      <x:c r="C10313" s="468"/>
      <x:c r="D10313" s="468" t="str">
        <x:v>Pending</x:v>
      </x:c>
      <x:c r="E10313" s="468" t="str">
        <x:v>Nilai sumber</x:v>
      </x:c>
      <x:c r="F10313" s="468" t="str">
        <x:v>14 September 2026 20.48 WIB</x:v>
      </x:c>
    </x:row>
    <x:row r="10314">
      <x:c r="A10314" s="468" t="str">
        <x:v>14</x:v>
      </x:c>
      <x:c r="B10314" s="468" t="str">
        <x:v>L8</x:v>
      </x:c>
      <x:c r="C10314" s="468"/>
      <x:c r="D10314" s="468" t="str">
        <x:v>AMEL</x:v>
      </x:c>
      <x:c r="E10314" s="468" t="str">
        <x:v>Nilai sumber</x:v>
      </x:c>
      <x:c r="F10314" s="468" t="str">
        <x:v>14 September 2026 20.48 WIB</x:v>
      </x:c>
    </x:row>
    <x:row r="10315">
      <x:c r="A10315" s="468" t="str">
        <x:v>14</x:v>
      </x:c>
      <x:c r="B10315" s="468" t="str">
        <x:v>M8</x:v>
      </x:c>
      <x:c r="C10315" s="468"/>
      <x:c r="D10315" s="468" t="str">
        <x:v>ADIF</x:v>
      </x:c>
      <x:c r="E10315" s="468" t="str">
        <x:v>Nilai sumber</x:v>
      </x:c>
      <x:c r="F10315" s="468" t="str">
        <x:v>14 September 2026 20.48 WIB</x:v>
      </x:c>
    </x:row>
    <x:row r="10316">
      <x:c r="A10316" s="468" t="str">
        <x:v>14</x:v>
      </x:c>
      <x:c r="B10316" s="468" t="str">
        <x:v>C9</x:v>
      </x:c>
      <x:c r="C10316" s="468"/>
      <x:c r="D10316" s="468" t="str">
        <x:v>Bramwidigdyo</x:v>
      </x:c>
      <x:c r="E10316" s="468" t="str">
        <x:v>Nilai sumber</x:v>
      </x:c>
      <x:c r="F10316" s="468" t="str">
        <x:v>14 September 2026 20.48 WIB</x:v>
      </x:c>
    </x:row>
    <x:row r="10317">
      <x:c r="A10317" s="468" t="str">
        <x:v>14</x:v>
      </x:c>
      <x:c r="B10317" s="468" t="str">
        <x:v>D9</x:v>
      </x:c>
      <x:c r="C10317" s="468"/>
      <x:c r="D10317" s="468" t="str">
        <x:v>Pas Foto</x:v>
      </x:c>
      <x:c r="E10317" s="468" t="str">
        <x:v>Nilai sumber</x:v>
      </x:c>
      <x:c r="F10317" s="468" t="str">
        <x:v>14 September 2026 20.48 WIB</x:v>
      </x:c>
    </x:row>
    <x:row r="10318">
      <x:c r="A10318" s="468" t="str">
        <x:v>14</x:v>
      </x:c>
      <x:c r="B10318" s="468" t="str">
        <x:v>E9</x:v>
      </x:c>
      <x:c r="C10318" s="468"/>
      <x:c r="D10318" s="468" t="str">
        <x:v>ots</x:v>
      </x:c>
      <x:c r="E10318" s="468" t="str">
        <x:v>Nilai sumber</x:v>
      </x:c>
      <x:c r="F10318" s="468" t="str">
        <x:v>14 September 2026 20.48 WIB</x:v>
      </x:c>
    </x:row>
    <x:row r="10319">
      <x:c r="A10319" s="468" t="str">
        <x:v>14</x:v>
      </x:c>
      <x:c r="B10319" s="468" t="str">
        <x:v>F9</x:v>
      </x:c>
      <x:c r="C10319" s="468"/>
      <x:c r="D10319" s="468" t="str">
        <x:v>14 sept</x:v>
      </x:c>
      <x:c r="E10319" s="468" t="str">
        <x:v>Nilai sumber</x:v>
      </x:c>
      <x:c r="F10319" s="468" t="str">
        <x:v>14 September 2026 20.48 WIB</x:v>
      </x:c>
    </x:row>
    <x:row r="10320">
      <x:c r="A10320" s="468" t="str">
        <x:v>14</x:v>
      </x:c>
      <x:c r="B10320" s="468" t="str">
        <x:v>H9</x:v>
      </x:c>
      <x:c r="C10320" s="468"/>
      <x:c r="D10320" s="468" t="n">
        <x:v>50000</x:v>
      </x:c>
      <x:c r="E10320" s="468" t="str">
        <x:v>Nilai sumber</x:v>
      </x:c>
      <x:c r="F10320" s="468" t="str">
        <x:v>14 September 2026 20.48 WIB</x:v>
      </x:c>
    </x:row>
    <x:row r="10321">
      <x:c r="A10321" s="468" t="str">
        <x:v>14</x:v>
      </x:c>
      <x:c r="B10321" s="468" t="str">
        <x:v>I9</x:v>
      </x:c>
      <x:c r="C10321" s="468"/>
      <x:c r="D10321" s="468" t="str">
        <x:v>Lunas</x:v>
      </x:c>
      <x:c r="E10321" s="468" t="str">
        <x:v>Nilai sumber</x:v>
      </x:c>
      <x:c r="F10321" s="468" t="str">
        <x:v>14 September 2026 20.48 WIB</x:v>
      </x:c>
    </x:row>
    <x:row r="10322">
      <x:c r="A10322" s="468" t="str">
        <x:v>14</x:v>
      </x:c>
      <x:c r="B10322" s="468" t="str">
        <x:v>J9</x:v>
      </x:c>
      <x:c r="C10322" s="468"/>
      <x:c r="D10322" s="468" t="str">
        <x:v>Uploaded</x:v>
      </x:c>
      <x:c r="E10322" s="468" t="str">
        <x:v>Nilai sumber</x:v>
      </x:c>
      <x:c r="F10322" s="468" t="str">
        <x:v>14 September 2026 20.48 WIB</x:v>
      </x:c>
    </x:row>
    <x:row r="10323">
      <x:c r="A10323" s="468" t="str">
        <x:v>14</x:v>
      </x:c>
      <x:c r="B10323" s="468" t="str">
        <x:v>K9</x:v>
      </x:c>
      <x:c r="C10323" s="468"/>
      <x:c r="D10323" s="468" t="str">
        <x:v>Uploaded</x:v>
      </x:c>
      <x:c r="E10323" s="468" t="str">
        <x:v>Nilai sumber</x:v>
      </x:c>
      <x:c r="F10323" s="468" t="str">
        <x:v>14 September 2026 20.48 WIB</x:v>
      </x:c>
    </x:row>
    <x:row r="10324">
      <x:c r="A10324" s="468" t="str">
        <x:v>14</x:v>
      </x:c>
      <x:c r="B10324" s="468" t="str">
        <x:v>L9</x:v>
      </x:c>
      <x:c r="C10324" s="468"/>
      <x:c r="D10324" s="468" t="str">
        <x:v>AMEL</x:v>
      </x:c>
      <x:c r="E10324" s="468" t="str">
        <x:v>Nilai sumber</x:v>
      </x:c>
      <x:c r="F10324" s="468" t="str">
        <x:v>14 September 2026 20.48 WIB</x:v>
      </x:c>
    </x:row>
    <x:row r="10325">
      <x:c r="A10325" s="468" t="str">
        <x:v>14</x:v>
      </x:c>
      <x:c r="B10325" s="468" t="str">
        <x:v>M9</x:v>
      </x:c>
      <x:c r="C10325" s="468"/>
      <x:c r="D10325" s="468" t="str">
        <x:v>ADIF</x:v>
      </x:c>
      <x:c r="E10325" s="468" t="str">
        <x:v>Nilai sumber</x:v>
      </x:c>
      <x:c r="F10325" s="468" t="str">
        <x:v>14 September 2026 20.48 WIB</x:v>
      </x:c>
    </x:row>
    <x:row r="10326">
      <x:c r="A10326" s="468" t="str">
        <x:v>14</x:v>
      </x:c>
      <x:c r="B10326" s="468" t="str">
        <x:v>C10</x:v>
      </x:c>
      <x:c r="C10326" s="468"/>
      <x:c r="D10326" s="468" t="str">
        <x:v>Farros Abeel Fabian</x:v>
      </x:c>
      <x:c r="E10326" s="468" t="str">
        <x:v>Nilai sumber</x:v>
      </x:c>
      <x:c r="F10326" s="468" t="str">
        <x:v>14 September 2026 20.48 WIB</x:v>
      </x:c>
    </x:row>
    <x:row r="10327">
      <x:c r="A10327" s="468" t="str">
        <x:v>14</x:v>
      </x:c>
      <x:c r="B10327" s="468" t="str">
        <x:v>D10</x:v>
      </x:c>
      <x:c r="C10327" s="468"/>
      <x:c r="D10327" s="468" t="str">
        <x:v>Pas Foto</x:v>
      </x:c>
      <x:c r="E10327" s="468" t="str">
        <x:v>Nilai sumber</x:v>
      </x:c>
      <x:c r="F10327" s="468" t="str">
        <x:v>14 September 2026 20.48 WIB</x:v>
      </x:c>
    </x:row>
    <x:row r="10328">
      <x:c r="A10328" s="468" t="str">
        <x:v>14</x:v>
      </x:c>
      <x:c r="B10328" s="468" t="str">
        <x:v>F10</x:v>
      </x:c>
      <x:c r="C10328" s="468"/>
      <x:c r="D10328" s="468" t="str">
        <x:v>14 sept</x:v>
      </x:c>
      <x:c r="E10328" s="468" t="str">
        <x:v>Nilai sumber</x:v>
      </x:c>
      <x:c r="F10328" s="468" t="str">
        <x:v>14 September 2026 20.48 WIB</x:v>
      </x:c>
    </x:row>
    <x:row r="10329">
      <x:c r="A10329" s="468" t="str">
        <x:v>14</x:v>
      </x:c>
      <x:c r="B10329" s="468" t="str">
        <x:v>G10</x:v>
      </x:c>
      <x:c r="C10329" s="468"/>
      <x:c r="D10329" s="468" t="n">
        <x:v>65000</x:v>
      </x:c>
      <x:c r="E10329" s="468" t="str">
        <x:v>Nilai sumber</x:v>
      </x:c>
      <x:c r="F10329" s="468" t="str">
        <x:v>14 September 2026 20.48 WIB</x:v>
      </x:c>
    </x:row>
    <x:row r="10330">
      <x:c r="A10330" s="468" t="str">
        <x:v>14</x:v>
      </x:c>
      <x:c r="B10330" s="468" t="str">
        <x:v>I10</x:v>
      </x:c>
      <x:c r="C10330" s="468"/>
      <x:c r="D10330" s="468" t="str">
        <x:v>Lunas</x:v>
      </x:c>
      <x:c r="E10330" s="468" t="str">
        <x:v>Nilai sumber</x:v>
      </x:c>
      <x:c r="F10330" s="468" t="str">
        <x:v>14 September 2026 20.48 WIB</x:v>
      </x:c>
    </x:row>
    <x:row r="10331">
      <x:c r="A10331" s="468" t="str">
        <x:v>14</x:v>
      </x:c>
      <x:c r="B10331" s="468" t="str">
        <x:v>J10</x:v>
      </x:c>
      <x:c r="C10331" s="468"/>
      <x:c r="D10331" s="468" t="str">
        <x:v>Uploaded</x:v>
      </x:c>
      <x:c r="E10331" s="468" t="str">
        <x:v>Nilai sumber</x:v>
      </x:c>
      <x:c r="F10331" s="468" t="str">
        <x:v>14 September 2026 20.48 WIB</x:v>
      </x:c>
    </x:row>
    <x:row r="10332">
      <x:c r="A10332" s="468" t="str">
        <x:v>14</x:v>
      </x:c>
      <x:c r="B10332" s="468" t="str">
        <x:v>K10</x:v>
      </x:c>
      <x:c r="C10332" s="468"/>
      <x:c r="D10332" s="468" t="str">
        <x:v>Uploaded</x:v>
      </x:c>
      <x:c r="E10332" s="468" t="str">
        <x:v>Nilai sumber</x:v>
      </x:c>
      <x:c r="F10332" s="468" t="str">
        <x:v>14 September 2026 20.48 WIB</x:v>
      </x:c>
    </x:row>
    <x:row r="10333">
      <x:c r="A10333" s="468" t="str">
        <x:v>14</x:v>
      </x:c>
      <x:c r="B10333" s="468" t="str">
        <x:v>L10</x:v>
      </x:c>
      <x:c r="C10333" s="468"/>
      <x:c r="D10333" s="468" t="str">
        <x:v>AMEL</x:v>
      </x:c>
      <x:c r="E10333" s="468" t="str">
        <x:v>Nilai sumber</x:v>
      </x:c>
      <x:c r="F10333" s="468" t="str">
        <x:v>14 September 2026 20.48 WIB</x:v>
      </x:c>
    </x:row>
    <x:row r="10334">
      <x:c r="A10334" s="468" t="str">
        <x:v>14</x:v>
      </x:c>
      <x:c r="B10334" s="468" t="str">
        <x:v>M10</x:v>
      </x:c>
      <x:c r="C10334" s="468"/>
      <x:c r="D10334" s="468" t="str">
        <x:v>ADIF</x:v>
      </x:c>
      <x:c r="E10334" s="468" t="str">
        <x:v>Nilai sumber</x:v>
      </x:c>
      <x:c r="F10334" s="468" t="str">
        <x:v>14 September 2026 20.48 WIB</x:v>
      </x:c>
    </x:row>
    <x:row r="10335">
      <x:c r="A10335" s="468" t="str">
        <x:v>14</x:v>
      </x:c>
      <x:c r="B10335" s="468" t="str">
        <x:v>C11</x:v>
      </x:c>
      <x:c r="C10335" s="468"/>
      <x:c r="D10335" s="468" t="str">
        <x:v>Hanifah Zahidah Zulfa</x:v>
      </x:c>
      <x:c r="E10335" s="468" t="str">
        <x:v>Nilai sumber</x:v>
      </x:c>
      <x:c r="F10335" s="468" t="str">
        <x:v>14 September 2026 20.48 WIB</x:v>
      </x:c>
    </x:row>
    <x:row r="10336">
      <x:c r="A10336" s="468" t="str">
        <x:v>14</x:v>
      </x:c>
      <x:c r="B10336" s="468" t="str">
        <x:v>D11</x:v>
      </x:c>
      <x:c r="C10336" s="468"/>
      <x:c r="D10336" s="468" t="str">
        <x:v>packing</x:v>
      </x:c>
      <x:c r="E10336" s="468" t="str">
        <x:v>Nilai sumber</x:v>
      </x:c>
      <x:c r="F10336" s="468" t="str">
        <x:v>14 September 2026 20.48 WIB</x:v>
      </x:c>
    </x:row>
    <x:row r="10337">
      <x:c r="A10337" s="468" t="str">
        <x:v>14</x:v>
      </x:c>
      <x:c r="B10337" s="468" t="str">
        <x:v>H11</x:v>
      </x:c>
      <x:c r="C10337" s="468"/>
      <x:c r="D10337" s="468" t="n">
        <x:v>20000</x:v>
      </x:c>
      <x:c r="E10337" s="468" t="str">
        <x:v>Nilai sumber</x:v>
      </x:c>
      <x:c r="F10337" s="468" t="str">
        <x:v>14 September 2026 20.48 WIB</x:v>
      </x:c>
    </x:row>
    <x:row r="10338">
      <x:c r="A10338" s="468" t="str">
        <x:v>14</x:v>
      </x:c>
      <x:c r="B10338" s="468" t="str">
        <x:v>I11</x:v>
      </x:c>
      <x:c r="C10338" s="468"/>
      <x:c r="D10338" s="468" t="str">
        <x:v>Lunas</x:v>
      </x:c>
      <x:c r="E10338" s="468" t="str">
        <x:v>Nilai sumber</x:v>
      </x:c>
      <x:c r="F10338" s="468" t="str">
        <x:v>14 September 2026 20.48 WIB</x:v>
      </x:c>
    </x:row>
    <x:row r="10339">
      <x:c r="A10339" s="468" t="str">
        <x:v>14</x:v>
      </x:c>
      <x:c r="B10339" s="468" t="str">
        <x:v>L11</x:v>
      </x:c>
      <x:c r="C10339" s="468"/>
      <x:c r="D10339" s="468" t="str">
        <x:v>AMEL</x:v>
      </x:c>
      <x:c r="E10339" s="468" t="str">
        <x:v>Nilai sumber</x:v>
      </x:c>
      <x:c r="F10339" s="468" t="str">
        <x:v>14 September 2026 20.48 WIB</x:v>
      </x:c>
    </x:row>
    <x:row r="10340">
      <x:c r="A10340" s="468" t="str">
        <x:v>14</x:v>
      </x:c>
      <x:c r="B10340" s="468" t="str">
        <x:v>C12</x:v>
      </x:c>
      <x:c r="C10340" s="468"/>
      <x:c r="D10340" s="468" t="str">
        <x:v>Anett</x:v>
      </x:c>
      <x:c r="E10340" s="468" t="str">
        <x:v>Nilai sumber</x:v>
      </x:c>
      <x:c r="F10340" s="468" t="str">
        <x:v>14 September 2026 20.48 WIB</x:v>
      </x:c>
    </x:row>
    <x:row r="10341">
      <x:c r="A10341" s="468" t="str">
        <x:v>14</x:v>
      </x:c>
      <x:c r="B10341" s="468" t="str">
        <x:v>D12</x:v>
      </x:c>
      <x:c r="C10341" s="468"/>
      <x:c r="D10341" s="468" t="str">
        <x:v>Photofox</x:v>
      </x:c>
      <x:c r="E10341" s="468" t="str">
        <x:v>Nilai sumber</x:v>
      </x:c>
      <x:c r="F10341" s="468" t="str">
        <x:v>14 September 2026 20.48 WIB</x:v>
      </x:c>
    </x:row>
    <x:row r="10342">
      <x:c r="A10342" s="468" t="str">
        <x:v>14</x:v>
      </x:c>
      <x:c r="B10342" s="468" t="str">
        <x:v>F12</x:v>
      </x:c>
      <x:c r="C10342" s="468"/>
      <x:c r="D10342" s="468" t="str">
        <x:v>16 sept</x:v>
      </x:c>
      <x:c r="E10342" s="468" t="str">
        <x:v>Nilai sumber</x:v>
      </x:c>
      <x:c r="F10342" s="468" t="str">
        <x:v>14 September 2026 20.48 WIB</x:v>
      </x:c>
    </x:row>
    <x:row r="10343">
      <x:c r="A10343" s="468" t="str">
        <x:v>14</x:v>
      </x:c>
      <x:c r="B10343" s="468" t="str">
        <x:v>H12</x:v>
      </x:c>
      <x:c r="C10343" s="468"/>
      <x:c r="D10343" s="468" t="n">
        <x:v>100000</x:v>
      </x:c>
      <x:c r="E10343" s="468" t="str">
        <x:v>Nilai sumber</x:v>
      </x:c>
      <x:c r="F10343" s="468" t="str">
        <x:v>14 September 2026 20.48 WIB</x:v>
      </x:c>
    </x:row>
    <x:row r="10344">
      <x:c r="A10344" s="468" t="str">
        <x:v>14</x:v>
      </x:c>
      <x:c r="B10344" s="468" t="str">
        <x:v>I12</x:v>
      </x:c>
      <x:c r="C10344" s="468"/>
      <x:c r="D10344" s="468" t="str">
        <x:v>DP</x:v>
      </x:c>
      <x:c r="E10344" s="468" t="str">
        <x:v>Nilai sumber</x:v>
      </x:c>
      <x:c r="F10344" s="468" t="str">
        <x:v>14 September 2026 20.48 WIB</x:v>
      </x:c>
    </x:row>
    <x:row r="10345">
      <x:c r="A10345" s="468" t="str">
        <x:v>14</x:v>
      </x:c>
      <x:c r="B10345" s="468" t="str">
        <x:v>L12</x:v>
      </x:c>
      <x:c r="C10345" s="468"/>
      <x:c r="D10345" s="468" t="str">
        <x:v>AMEL</x:v>
      </x:c>
      <x:c r="E10345" s="468" t="str">
        <x:v>Nilai sumber</x:v>
      </x:c>
      <x:c r="F10345" s="468" t="str">
        <x:v>14 September 2026 20.48 WIB</x:v>
      </x:c>
    </x:row>
    <x:row r="10346">
      <x:c r="A10346" s="468" t="str">
        <x:v>14</x:v>
      </x:c>
      <x:c r="B10346" s="468" t="str">
        <x:v>C13</x:v>
      </x:c>
      <x:c r="C10346" s="468"/>
      <x:c r="D10346" s="468" t="str">
        <x:v>Nafa Aswanda</x:v>
      </x:c>
      <x:c r="E10346" s="468" t="str">
        <x:v>Nilai sumber</x:v>
      </x:c>
      <x:c r="F10346" s="468" t="str">
        <x:v>14 September 2026 20.48 WIB</x:v>
      </x:c>
    </x:row>
    <x:row r="10347">
      <x:c r="A10347" s="468" t="str">
        <x:v>14</x:v>
      </x:c>
      <x:c r="B10347" s="468" t="str">
        <x:v>D13</x:v>
      </x:c>
      <x:c r="C10347" s="468"/>
      <x:c r="D10347" s="468" t="str">
        <x:v>Graduation</x:v>
      </x:c>
      <x:c r="E10347" s="468" t="str">
        <x:v>Nilai sumber</x:v>
      </x:c>
      <x:c r="F10347" s="468" t="str">
        <x:v>14 September 2026 20.48 WIB</x:v>
      </x:c>
    </x:row>
    <x:row r="10348">
      <x:c r="A10348" s="468" t="str">
        <x:v>14</x:v>
      </x:c>
      <x:c r="B10348" s="468" t="str">
        <x:v>F13</x:v>
      </x:c>
      <x:c r="C10348" s="468"/>
      <x:c r="D10348" s="468" t="str">
        <x:v>4 okt</x:v>
      </x:c>
      <x:c r="E10348" s="468" t="str">
        <x:v>Nilai sumber</x:v>
      </x:c>
      <x:c r="F10348" s="468" t="str">
        <x:v>14 September 2026 20.48 WIB</x:v>
      </x:c>
    </x:row>
    <x:row r="10349">
      <x:c r="A10349" s="468" t="str">
        <x:v>14</x:v>
      </x:c>
      <x:c r="B10349" s="468" t="str">
        <x:v>H13</x:v>
      </x:c>
      <x:c r="C10349" s="468"/>
      <x:c r="D10349" s="468" t="n">
        <x:v>100000</x:v>
      </x:c>
      <x:c r="E10349" s="468" t="str">
        <x:v>Nilai sumber</x:v>
      </x:c>
      <x:c r="F10349" s="468" t="str">
        <x:v>14 September 2026 20.48 WIB</x:v>
      </x:c>
    </x:row>
    <x:row r="10350">
      <x:c r="A10350" s="468" t="str">
        <x:v>14</x:v>
      </x:c>
      <x:c r="B10350" s="468" t="str">
        <x:v>I13</x:v>
      </x:c>
      <x:c r="C10350" s="468"/>
      <x:c r="D10350" s="468" t="str">
        <x:v>DP</x:v>
      </x:c>
      <x:c r="E10350" s="468" t="str">
        <x:v>Nilai sumber</x:v>
      </x:c>
      <x:c r="F10350" s="468" t="str">
        <x:v>14 September 2026 20.48 WIB</x:v>
      </x:c>
    </x:row>
    <x:row r="10351">
      <x:c r="A10351" s="468" t="str">
        <x:v>14</x:v>
      </x:c>
      <x:c r="B10351" s="468" t="str">
        <x:v>L13</x:v>
      </x:c>
      <x:c r="C10351" s="468"/>
      <x:c r="D10351" s="468" t="str">
        <x:v>AMEL</x:v>
      </x:c>
      <x:c r="E10351" s="468" t="str">
        <x:v>Nilai sumber</x:v>
      </x:c>
      <x:c r="F10351" s="468" t="str">
        <x:v>14 September 2026 20.48 WIB</x:v>
      </x:c>
    </x:row>
    <x:row r="10352">
      <x:c r="A10352" s="468" t="str">
        <x:v>14</x:v>
      </x:c>
      <x:c r="B10352" s="468" t="str">
        <x:v>C14</x:v>
      </x:c>
      <x:c r="C10352" s="468"/>
      <x:c r="D10352" s="468" t="str">
        <x:v>Kelas 2b</x:v>
      </x:c>
      <x:c r="E10352" s="468" t="str">
        <x:v>Nilai sumber</x:v>
      </x:c>
      <x:c r="F10352" s="468" t="str">
        <x:v>14 September 2026 20.48 WIB</x:v>
      </x:c>
    </x:row>
    <x:row r="10353">
      <x:c r="A10353" s="468" t="str">
        <x:v>14</x:v>
      </x:c>
      <x:c r="B10353" s="468" t="str">
        <x:v>D14</x:v>
      </x:c>
      <x:c r="C10353" s="468"/>
      <x:c r="D10353" s="468" t="str">
        <x:v>Large Group</x:v>
      </x:c>
      <x:c r="E10353" s="468" t="str">
        <x:v>Nilai sumber</x:v>
      </x:c>
      <x:c r="F10353" s="468" t="str">
        <x:v>14 September 2026 20.48 WIB</x:v>
      </x:c>
    </x:row>
    <x:row r="10354">
      <x:c r="A10354" s="468" t="str">
        <x:v>14</x:v>
      </x:c>
      <x:c r="B10354" s="468" t="str">
        <x:v>F14</x:v>
      </x:c>
      <x:c r="C10354" s="468"/>
      <x:c r="D10354" s="468" t="str">
        <x:v>2026-09-14 00:00:00</x:v>
      </x:c>
      <x:c r="E10354" s="468" t="str">
        <x:v>Nilai sumber</x:v>
      </x:c>
      <x:c r="F10354" s="468" t="str">
        <x:v>14 September 2026 20.48 WIB</x:v>
      </x:c>
    </x:row>
    <x:row r="10355">
      <x:c r="A10355" s="468" t="str">
        <x:v>14</x:v>
      </x:c>
      <x:c r="B10355" s="468" t="str">
        <x:v>G14</x:v>
      </x:c>
      <x:c r="C10355" s="468"/>
      <x:c r="D10355" s="468" t="n">
        <x:v>1050000</x:v>
      </x:c>
      <x:c r="E10355" s="468" t="str">
        <x:v>Nilai sumber</x:v>
      </x:c>
      <x:c r="F10355" s="468" t="str">
        <x:v>14 September 2026 20.48 WIB</x:v>
      </x:c>
    </x:row>
    <x:row r="10356">
      <x:c r="A10356" s="468" t="str">
        <x:v>14</x:v>
      </x:c>
      <x:c r="B10356" s="468" t="str">
        <x:v>I14</x:v>
      </x:c>
      <x:c r="C10356" s="468"/>
      <x:c r="D10356" s="468" t="str">
        <x:v>Lunas</x:v>
      </x:c>
      <x:c r="E10356" s="468" t="str">
        <x:v>Nilai sumber</x:v>
      </x:c>
      <x:c r="F10356" s="468" t="str">
        <x:v>14 September 2026 20.48 WIB</x:v>
      </x:c>
    </x:row>
    <x:row r="10357">
      <x:c r="A10357" s="468" t="str">
        <x:v>14</x:v>
      </x:c>
      <x:c r="B10357" s="468" t="str">
        <x:v>J14</x:v>
      </x:c>
      <x:c r="C10357" s="468"/>
      <x:c r="D10357" s="468" t="str">
        <x:v>Uploaded</x:v>
      </x:c>
      <x:c r="E10357" s="468" t="str">
        <x:v>Nilai sumber</x:v>
      </x:c>
      <x:c r="F10357" s="468" t="str">
        <x:v>14 September 2026 20.48 WIB</x:v>
      </x:c>
    </x:row>
    <x:row r="10358">
      <x:c r="A10358" s="468" t="str">
        <x:v>14</x:v>
      </x:c>
      <x:c r="B10358" s="468" t="str">
        <x:v>K14</x:v>
      </x:c>
      <x:c r="C10358" s="468"/>
      <x:c r="D10358" s="468" t="str">
        <x:v>Uploaded</x:v>
      </x:c>
      <x:c r="E10358" s="468" t="str">
        <x:v>Nilai sumber</x:v>
      </x:c>
      <x:c r="F10358" s="468" t="str">
        <x:v>14 September 2026 20.48 WIB</x:v>
      </x:c>
    </x:row>
    <x:row r="10359">
      <x:c r="A10359" s="468" t="str">
        <x:v>14</x:v>
      </x:c>
      <x:c r="B10359" s="468" t="str">
        <x:v>L14</x:v>
      </x:c>
      <x:c r="C10359" s="468"/>
      <x:c r="D10359" s="468" t="str">
        <x:v>INDAH</x:v>
      </x:c>
      <x:c r="E10359" s="468" t="str">
        <x:v>Nilai sumber</x:v>
      </x:c>
      <x:c r="F10359" s="468" t="str">
        <x:v>14 September 2026 20.48 WIB</x:v>
      </x:c>
    </x:row>
    <x:row r="10360">
      <x:c r="A10360" s="468" t="str">
        <x:v>14</x:v>
      </x:c>
      <x:c r="B10360" s="468" t="str">
        <x:v>M14</x:v>
      </x:c>
      <x:c r="C10360" s="468"/>
      <x:c r="D10360" s="468" t="str">
        <x:v>ADIF</x:v>
      </x:c>
      <x:c r="E10360" s="468" t="str">
        <x:v>Nilai sumber</x:v>
      </x:c>
      <x:c r="F10360" s="468" t="str">
        <x:v>14 September 2026 20.48 WIB</x:v>
      </x:c>
    </x:row>
    <x:row r="10361">
      <x:c r="A10361" s="468" t="str">
        <x:v>14</x:v>
      </x:c>
      <x:c r="B10361" s="468" t="str">
        <x:v>C15</x:v>
      </x:c>
      <x:c r="C10361" s="468"/>
      <x:c r="D10361" s="468" t="str">
        <x:v>Nayla</x:v>
      </x:c>
      <x:c r="E10361" s="468" t="str">
        <x:v>Nilai sumber</x:v>
      </x:c>
      <x:c r="F10361" s="468" t="str">
        <x:v>14 September 2026 20.48 WIB</x:v>
      </x:c>
    </x:row>
    <x:row r="10362">
      <x:c r="A10362" s="468" t="str">
        <x:v>14</x:v>
      </x:c>
      <x:c r="B10362" s="468" t="str">
        <x:v>D15</x:v>
      </x:c>
      <x:c r="C10362" s="468"/>
      <x:c r="D10362" s="468" t="str">
        <x:v>Large Group</x:v>
      </x:c>
      <x:c r="E10362" s="468" t="str">
        <x:v>Nilai sumber</x:v>
      </x:c>
      <x:c r="F10362" s="468" t="str">
        <x:v>14 September 2026 20.48 WIB</x:v>
      </x:c>
    </x:row>
    <x:row r="10363">
      <x:c r="A10363" s="468" t="str">
        <x:v>14</x:v>
      </x:c>
      <x:c r="B10363" s="468" t="str">
        <x:v>F15</x:v>
      </x:c>
      <x:c r="C10363" s="468"/>
      <x:c r="D10363" s="468" t="str">
        <x:v>2026-09-14 00:00:00</x:v>
      </x:c>
      <x:c r="E10363" s="468" t="str">
        <x:v>Nilai sumber</x:v>
      </x:c>
      <x:c r="F10363" s="468" t="str">
        <x:v>14 September 2026 20.48 WIB</x:v>
      </x:c>
    </x:row>
    <x:row r="10364">
      <x:c r="A10364" s="468" t="str">
        <x:v>14</x:v>
      </x:c>
      <x:c r="B10364" s="468" t="str">
        <x:v>H15</x:v>
      </x:c>
      <x:c r="C10364" s="468"/>
      <x:c r="D10364" s="468" t="n">
        <x:v>100000</x:v>
      </x:c>
      <x:c r="E10364" s="468" t="str">
        <x:v>Nilai sumber</x:v>
      </x:c>
      <x:c r="F10364" s="468" t="str">
        <x:v>14 September 2026 20.48 WIB</x:v>
      </x:c>
    </x:row>
    <x:row r="10365">
      <x:c r="A10365" s="468" t="str">
        <x:v>14</x:v>
      </x:c>
      <x:c r="B10365" s="468" t="str">
        <x:v>I15</x:v>
      </x:c>
      <x:c r="C10365" s="468"/>
      <x:c r="D10365" s="468" t="str">
        <x:v>Lunas</x:v>
      </x:c>
      <x:c r="E10365" s="468" t="str">
        <x:v>Nilai sumber</x:v>
      </x:c>
      <x:c r="F10365" s="468" t="str">
        <x:v>14 September 2026 20.48 WIB</x:v>
      </x:c>
    </x:row>
    <x:row r="10366">
      <x:c r="A10366" s="468" t="str">
        <x:v>14</x:v>
      </x:c>
      <x:c r="B10366" s="468" t="str">
        <x:v>J15</x:v>
      </x:c>
      <x:c r="C10366" s="468"/>
      <x:c r="D10366" s="468" t="str">
        <x:v>Uploaded</x:v>
      </x:c>
      <x:c r="E10366" s="468" t="str">
        <x:v>Nilai sumber</x:v>
      </x:c>
      <x:c r="F10366" s="468" t="str">
        <x:v>14 September 2026 20.48 WIB</x:v>
      </x:c>
    </x:row>
    <x:row r="10367">
      <x:c r="A10367" s="468" t="str">
        <x:v>14</x:v>
      </x:c>
      <x:c r="B10367" s="468" t="str">
        <x:v>K15</x:v>
      </x:c>
      <x:c r="C10367" s="468"/>
      <x:c r="D10367" s="468" t="str">
        <x:v>Uploaded</x:v>
      </x:c>
      <x:c r="E10367" s="468" t="str">
        <x:v>Nilai sumber</x:v>
      </x:c>
      <x:c r="F10367" s="468" t="str">
        <x:v>14 September 2026 20.48 WIB</x:v>
      </x:c>
    </x:row>
    <x:row r="10368">
      <x:c r="A10368" s="468" t="str">
        <x:v>14</x:v>
      </x:c>
      <x:c r="B10368" s="468" t="str">
        <x:v>L15</x:v>
      </x:c>
      <x:c r="C10368" s="468"/>
      <x:c r="D10368" s="468" t="str">
        <x:v>INDAH</x:v>
      </x:c>
      <x:c r="E10368" s="468" t="str">
        <x:v>Nilai sumber</x:v>
      </x:c>
      <x:c r="F10368" s="468" t="str">
        <x:v>14 September 2026 20.48 WIB</x:v>
      </x:c>
    </x:row>
    <x:row r="10369">
      <x:c r="A10369" s="468" t="str">
        <x:v>14</x:v>
      </x:c>
      <x:c r="B10369" s="468" t="str">
        <x:v>M15</x:v>
      </x:c>
      <x:c r="C10369" s="468"/>
      <x:c r="D10369" s="468" t="str">
        <x:v>ADIF</x:v>
      </x:c>
      <x:c r="E10369" s="468" t="str">
        <x:v>Nilai sumber</x:v>
      </x:c>
      <x:c r="F10369" s="468" t="str">
        <x:v>14 September 2026 20.48 WIB</x:v>
      </x:c>
    </x:row>
    <x:row r="10370">
      <x:c r="A10370" s="468" t="str">
        <x:v>14</x:v>
      </x:c>
      <x:c r="B10370" s="468" t="str">
        <x:v>C16</x:v>
      </x:c>
      <x:c r="C10370" s="468"/>
      <x:c r="D10370" s="468" t="str">
        <x:v>Lisna</x:v>
      </x:c>
      <x:c r="E10370" s="468" t="str">
        <x:v>Nilai sumber</x:v>
      </x:c>
      <x:c r="F10370" s="468" t="str">
        <x:v>14 September 2026 20.48 WIB</x:v>
      </x:c>
    </x:row>
    <x:row r="10371">
      <x:c r="A10371" s="468" t="str">
        <x:v>14</x:v>
      </x:c>
      <x:c r="B10371" s="468" t="str">
        <x:v>D16</x:v>
      </x:c>
      <x:c r="C10371" s="468"/>
      <x:c r="D10371" s="468" t="str">
        <x:v>Couple A</x:v>
      </x:c>
      <x:c r="E10371" s="468" t="str">
        <x:v>Nilai sumber</x:v>
      </x:c>
      <x:c r="F10371" s="468" t="str">
        <x:v>14 September 2026 20.48 WIB</x:v>
      </x:c>
    </x:row>
    <x:row r="10372">
      <x:c r="A10372" s="468" t="str">
        <x:v>14</x:v>
      </x:c>
      <x:c r="B10372" s="468" t="str">
        <x:v>F16</x:v>
      </x:c>
      <x:c r="C10372" s="468"/>
      <x:c r="D10372" s="468" t="str">
        <x:v>2026-09-22 00:00:00</x:v>
      </x:c>
      <x:c r="E10372" s="468" t="str">
        <x:v>Nilai sumber</x:v>
      </x:c>
      <x:c r="F10372" s="468" t="str">
        <x:v>14 September 2026 20.48 WIB</x:v>
      </x:c>
    </x:row>
    <x:row r="10373">
      <x:c r="A10373" s="468" t="str">
        <x:v>14</x:v>
      </x:c>
      <x:c r="B10373" s="468" t="str">
        <x:v>H16</x:v>
      </x:c>
      <x:c r="C10373" s="468"/>
      <x:c r="D10373" s="468" t="n">
        <x:v>100000</x:v>
      </x:c>
      <x:c r="E10373" s="468" t="str">
        <x:v>Nilai sumber</x:v>
      </x:c>
      <x:c r="F10373" s="468" t="str">
        <x:v>14 September 2026 20.48 WIB</x:v>
      </x:c>
    </x:row>
    <x:row r="10374">
      <x:c r="A10374" s="468" t="str">
        <x:v>14</x:v>
      </x:c>
      <x:c r="B10374" s="468" t="str">
        <x:v>I16</x:v>
      </x:c>
      <x:c r="C10374" s="468"/>
      <x:c r="D10374" s="468" t="str">
        <x:v>DP</x:v>
      </x:c>
      <x:c r="E10374" s="468" t="str">
        <x:v>Nilai sumber</x:v>
      </x:c>
      <x:c r="F10374" s="468" t="str">
        <x:v>14 September 2026 20.48 WIB</x:v>
      </x:c>
    </x:row>
    <x:row r="10375">
      <x:c r="A10375" s="468" t="str">
        <x:v>14</x:v>
      </x:c>
      <x:c r="B10375" s="468" t="str">
        <x:v>L16</x:v>
      </x:c>
      <x:c r="C10375" s="468"/>
      <x:c r="D10375" s="468" t="str">
        <x:v>INDAH</x:v>
      </x:c>
      <x:c r="E10375" s="468" t="str">
        <x:v>Nilai sumber</x:v>
      </x:c>
      <x:c r="F10375" s="468" t="str">
        <x:v>14 September 2026 20.48 WIB</x:v>
      </x:c>
    </x:row>
    <x:row r="10376">
      <x:c r="A10376" s="468" t="str">
        <x:v>14</x:v>
      </x:c>
      <x:c r="B10376" s="468" t="str">
        <x:v>C17</x:v>
      </x:c>
      <x:c r="C10376" s="468"/>
      <x:c r="D10376" s="468" t="str">
        <x:v>Navan Hes a</x:v>
      </x:c>
      <x:c r="E10376" s="468" t="str">
        <x:v>Nilai sumber</x:v>
      </x:c>
      <x:c r="F10376" s="468" t="str">
        <x:v>14 September 2026 20.48 WIB</x:v>
      </x:c>
    </x:row>
    <x:row r="10377">
      <x:c r="A10377" s="468" t="str">
        <x:v>14</x:v>
      </x:c>
      <x:c r="B10377" s="468" t="str">
        <x:v>D17</x:v>
      </x:c>
      <x:c r="C10377" s="468"/>
      <x:c r="D10377" s="468" t="str">
        <x:v>Large Group</x:v>
      </x:c>
      <x:c r="E10377" s="468" t="str">
        <x:v>Nilai sumber</x:v>
      </x:c>
      <x:c r="F10377" s="468" t="str">
        <x:v>14 September 2026 20.48 WIB</x:v>
      </x:c>
    </x:row>
    <x:row r="10378">
      <x:c r="A10378" s="468" t="str">
        <x:v>14</x:v>
      </x:c>
      <x:c r="B10378" s="468" t="str">
        <x:v>F17</x:v>
      </x:c>
      <x:c r="C10378" s="468"/>
      <x:c r="D10378" s="468" t="str">
        <x:v>2026-09-14 00:00:00</x:v>
      </x:c>
      <x:c r="E10378" s="468" t="str">
        <x:v>Nilai sumber</x:v>
      </x:c>
      <x:c r="F10378" s="468" t="str">
        <x:v>14 September 2026 20.48 WIB</x:v>
      </x:c>
    </x:row>
    <x:row r="10379">
      <x:c r="A10379" s="468" t="str">
        <x:v>14</x:v>
      </x:c>
      <x:c r="B10379" s="468" t="str">
        <x:v>G17</x:v>
      </x:c>
      <x:c r="C10379" s="468"/>
      <x:c r="D10379" s="468" t="n">
        <x:v>825000</x:v>
      </x:c>
      <x:c r="E10379" s="468" t="str">
        <x:v>Nilai sumber</x:v>
      </x:c>
      <x:c r="F10379" s="468" t="str">
        <x:v>14 September 2026 20.48 WIB</x:v>
      </x:c>
    </x:row>
    <x:row r="10380">
      <x:c r="A10380" s="468" t="str">
        <x:v>14</x:v>
      </x:c>
      <x:c r="B10380" s="468" t="str">
        <x:v>I17</x:v>
      </x:c>
      <x:c r="C10380" s="468"/>
      <x:c r="D10380" s="468" t="str">
        <x:v>Lunas</x:v>
      </x:c>
      <x:c r="E10380" s="468" t="str">
        <x:v>Nilai sumber</x:v>
      </x:c>
      <x:c r="F10380" s="468" t="str">
        <x:v>14 September 2026 20.48 WIB</x:v>
      </x:c>
    </x:row>
    <x:row r="10381">
      <x:c r="A10381" s="468" t="str">
        <x:v>14</x:v>
      </x:c>
      <x:c r="B10381" s="468" t="str">
        <x:v>J17</x:v>
      </x:c>
      <x:c r="C10381" s="468"/>
      <x:c r="D10381" s="468" t="str">
        <x:v>Uploaded</x:v>
      </x:c>
      <x:c r="E10381" s="468" t="str">
        <x:v>Nilai sumber</x:v>
      </x:c>
      <x:c r="F10381" s="468" t="str">
        <x:v>14 September 2026 20.48 WIB</x:v>
      </x:c>
    </x:row>
    <x:row r="10382">
      <x:c r="A10382" s="468" t="str">
        <x:v>14</x:v>
      </x:c>
      <x:c r="B10382" s="468" t="str">
        <x:v>K17</x:v>
      </x:c>
      <x:c r="C10382" s="468"/>
      <x:c r="D10382" s="468" t="str">
        <x:v>Pending</x:v>
      </x:c>
      <x:c r="E10382" s="468" t="str">
        <x:v>Nilai sumber</x:v>
      </x:c>
      <x:c r="F10382" s="468" t="str">
        <x:v>14 September 2026 20.48 WIB</x:v>
      </x:c>
    </x:row>
    <x:row r="10383">
      <x:c r="A10383" s="468" t="str">
        <x:v>14</x:v>
      </x:c>
      <x:c r="B10383" s="468" t="str">
        <x:v>L17</x:v>
      </x:c>
      <x:c r="C10383" s="468"/>
      <x:c r="D10383" s="468" t="str">
        <x:v>INDAH</x:v>
      </x:c>
      <x:c r="E10383" s="468" t="str">
        <x:v>Nilai sumber</x:v>
      </x:c>
      <x:c r="F10383" s="468" t="str">
        <x:v>14 September 2026 20.48 WIB</x:v>
      </x:c>
    </x:row>
    <x:row r="10384">
      <x:c r="A10384" s="468" t="str">
        <x:v>14</x:v>
      </x:c>
      <x:c r="B10384" s="468" t="str">
        <x:v>M17</x:v>
      </x:c>
      <x:c r="C10384" s="468"/>
      <x:c r="D10384" s="468" t="str">
        <x:v>ADIF</x:v>
      </x:c>
      <x:c r="E10384" s="468" t="str">
        <x:v>Nilai sumber</x:v>
      </x:c>
      <x:c r="F10384" s="468" t="str">
        <x:v>14 September 2026 20.48 WIB</x:v>
      </x:c>
    </x:row>
    <x:row r="10385">
      <x:c r="A10385" s="468" t="str">
        <x:v>14</x:v>
      </x:c>
      <x:c r="B10385" s="468" t="str">
        <x:v>C18</x:v>
      </x:c>
      <x:c r="C10385" s="468"/>
      <x:c r="D10385" s="468" t="str">
        <x:v>Argha</x:v>
      </x:c>
      <x:c r="E10385" s="468" t="str">
        <x:v>Nilai sumber</x:v>
      </x:c>
      <x:c r="F10385" s="468" t="str">
        <x:v>14 September 2026 20.48 WIB</x:v>
      </x:c>
    </x:row>
    <x:row r="10386">
      <x:c r="A10386" s="468" t="str">
        <x:v>14</x:v>
      </x:c>
      <x:c r="B10386" s="468" t="str">
        <x:v>D18</x:v>
      </x:c>
      <x:c r="C10386" s="468"/>
      <x:c r="D10386" s="468" t="str">
        <x:v>Pas Foto</x:v>
      </x:c>
      <x:c r="E10386" s="468" t="str">
        <x:v>Nilai sumber</x:v>
      </x:c>
      <x:c r="F10386" s="468" t="str">
        <x:v>14 September 2026 20.48 WIB</x:v>
      </x:c>
    </x:row>
    <x:row r="10387">
      <x:c r="A10387" s="468" t="str">
        <x:v>14</x:v>
      </x:c>
      <x:c r="B10387" s="468" t="str">
        <x:v>E18</x:v>
      </x:c>
      <x:c r="C10387" s="468"/>
      <x:c r="D10387" s="468" t="str">
        <x:v>ots</x:v>
      </x:c>
      <x:c r="E10387" s="468" t="str">
        <x:v>Nilai sumber</x:v>
      </x:c>
      <x:c r="F10387" s="468" t="str">
        <x:v>14 September 2026 20.48 WIB</x:v>
      </x:c>
    </x:row>
    <x:row r="10388">
      <x:c r="A10388" s="468" t="str">
        <x:v>14</x:v>
      </x:c>
      <x:c r="B10388" s="468" t="str">
        <x:v>F18</x:v>
      </x:c>
      <x:c r="C10388" s="468"/>
      <x:c r="D10388" s="468" t="str">
        <x:v>2026-09-14 00:00:00</x:v>
      </x:c>
      <x:c r="E10388" s="468" t="str">
        <x:v>Nilai sumber</x:v>
      </x:c>
      <x:c r="F10388" s="468" t="str">
        <x:v>14 September 2026 20.48 WIB</x:v>
      </x:c>
    </x:row>
    <x:row r="10389">
      <x:c r="A10389" s="468" t="str">
        <x:v>14</x:v>
      </x:c>
      <x:c r="B10389" s="468" t="str">
        <x:v>H18</x:v>
      </x:c>
      <x:c r="C10389" s="468"/>
      <x:c r="D10389" s="468" t="n">
        <x:v>50000</x:v>
      </x:c>
      <x:c r="E10389" s="468" t="str">
        <x:v>Nilai sumber</x:v>
      </x:c>
      <x:c r="F10389" s="468" t="str">
        <x:v>14 September 2026 20.48 WIB</x:v>
      </x:c>
    </x:row>
    <x:row r="10390">
      <x:c r="A10390" s="468" t="str">
        <x:v>14</x:v>
      </x:c>
      <x:c r="B10390" s="468" t="str">
        <x:v>I18</x:v>
      </x:c>
      <x:c r="C10390" s="468"/>
      <x:c r="D10390" s="468" t="str">
        <x:v>Lunas</x:v>
      </x:c>
      <x:c r="E10390" s="468" t="str">
        <x:v>Nilai sumber</x:v>
      </x:c>
      <x:c r="F10390" s="468" t="str">
        <x:v>14 September 2026 20.48 WIB</x:v>
      </x:c>
    </x:row>
    <x:row r="10391">
      <x:c r="A10391" s="468" t="str">
        <x:v>14</x:v>
      </x:c>
      <x:c r="B10391" s="468" t="str">
        <x:v>L18</x:v>
      </x:c>
      <x:c r="C10391" s="468"/>
      <x:c r="D10391" s="468" t="str">
        <x:v>INDAH</x:v>
      </x:c>
      <x:c r="E10391" s="468" t="str">
        <x:v>Nilai sumber</x:v>
      </x:c>
      <x:c r="F10391" s="468" t="str">
        <x:v>14 September 2026 20.48 WIB</x:v>
      </x:c>
    </x:row>
    <x:row r="10392">
      <x:c r="A10392" s="468" t="str">
        <x:v>14</x:v>
      </x:c>
      <x:c r="B10392" s="468" t="str">
        <x:v>C19</x:v>
      </x:c>
      <x:c r="C10392" s="468"/>
      <x:c r="D10392" s="468" t="str">
        <x:v>Azzra</x:v>
      </x:c>
      <x:c r="E10392" s="468" t="str">
        <x:v>Nilai sumber</x:v>
      </x:c>
      <x:c r="F10392" s="468" t="str">
        <x:v>14 September 2026 20.48 WIB</x:v>
      </x:c>
    </x:row>
    <x:row r="10393">
      <x:c r="A10393" s="468" t="str">
        <x:v>14</x:v>
      </x:c>
      <x:c r="B10393" s="468" t="str">
        <x:v>D19</x:v>
      </x:c>
      <x:c r="C10393" s="468"/>
      <x:c r="D10393" s="468" t="str">
        <x:v>Single</x:v>
      </x:c>
      <x:c r="E10393" s="468" t="str">
        <x:v>Nilai sumber</x:v>
      </x:c>
      <x:c r="F10393" s="468" t="str">
        <x:v>14 September 2026 20.48 WIB</x:v>
      </x:c>
    </x:row>
    <x:row r="10394">
      <x:c r="A10394" s="468" t="str">
        <x:v>14</x:v>
      </x:c>
      <x:c r="B10394" s="468" t="str">
        <x:v>E19</x:v>
      </x:c>
      <x:c r="C10394" s="468"/>
      <x:c r="D10394" s="468" t="n">
        <x:v>2</x:v>
      </x:c>
      <x:c r="E10394" s="468" t="str">
        <x:v>Nilai sumber</x:v>
      </x:c>
      <x:c r="F10394" s="468" t="str">
        <x:v>14 September 2026 20.48 WIB</x:v>
      </x:c>
    </x:row>
    <x:row r="10395">
      <x:c r="A10395" s="468" t="str">
        <x:v>14</x:v>
      </x:c>
      <x:c r="B10395" s="468" t="str">
        <x:v>F19</x:v>
      </x:c>
      <x:c r="C10395" s="468"/>
      <x:c r="D10395" s="468" t="str">
        <x:v>2026-09-17 00:00:00</x:v>
      </x:c>
      <x:c r="E10395" s="468" t="str">
        <x:v>Nilai sumber</x:v>
      </x:c>
      <x:c r="F10395" s="468" t="str">
        <x:v>14 September 2026 20.48 WIB</x:v>
      </x:c>
    </x:row>
    <x:row r="10396">
      <x:c r="A10396" s="468" t="str">
        <x:v>14</x:v>
      </x:c>
      <x:c r="B10396" s="468" t="str">
        <x:v>H19</x:v>
      </x:c>
      <x:c r="C10396" s="468"/>
      <x:c r="D10396" s="468" t="n">
        <x:v>100000</x:v>
      </x:c>
      <x:c r="E10396" s="468" t="str">
        <x:v>Nilai sumber</x:v>
      </x:c>
      <x:c r="F10396" s="468" t="str">
        <x:v>14 September 2026 20.48 WIB</x:v>
      </x:c>
    </x:row>
    <x:row r="10397">
      <x:c r="A10397" s="468" t="str">
        <x:v>14</x:v>
      </x:c>
      <x:c r="B10397" s="468" t="str">
        <x:v>I19</x:v>
      </x:c>
      <x:c r="C10397" s="468"/>
      <x:c r="D10397" s="468" t="str">
        <x:v>DP</x:v>
      </x:c>
      <x:c r="E10397" s="468" t="str">
        <x:v>Nilai sumber</x:v>
      </x:c>
      <x:c r="F10397" s="468" t="str">
        <x:v>14 September 2026 20.48 WIB</x:v>
      </x:c>
    </x:row>
    <x:row r="10398">
      <x:c r="A10398" s="468" t="str">
        <x:v>14</x:v>
      </x:c>
      <x:c r="B10398" s="468" t="str">
        <x:v>L19</x:v>
      </x:c>
      <x:c r="C10398" s="468"/>
      <x:c r="D10398" s="468" t="str">
        <x:v>INDAH</x:v>
      </x:c>
      <x:c r="E10398" s="468" t="str">
        <x:v>Nilai sumber</x:v>
      </x:c>
      <x:c r="F10398" s="468" t="str">
        <x:v>14 September 2026 20.48 WIB</x:v>
      </x:c>
    </x:row>
    <x:row r="10399">
      <x:c r="A10399" s="468" t="str">
        <x:v>14</x:v>
      </x:c>
      <x:c r="B10399" s="468" t="str">
        <x:v>O30</x:v>
      </x:c>
      <x:c r="C10399" s="468"/>
      <x:c r="D10399" s="468" t="str">
        <x:v>AMEL</x:v>
      </x:c>
      <x:c r="E10399" s="468" t="str">
        <x:v>Nilai sumber</x:v>
      </x:c>
      <x:c r="F10399" s="468" t="str">
        <x:v>14 September 2026 20.48 WIB</x:v>
      </x:c>
    </x:row>
    <x:row r="10400">
      <x:c r="A10400" s="468" t="str">
        <x:v>14</x:v>
      </x:c>
      <x:c r="B10400" s="468" t="str">
        <x:v>C31</x:v>
      </x:c>
      <x:c r="C10400" s="468"/>
      <x:c r="D10400" s="468" t="str">
        <x:v>penthil</x:v>
      </x:c>
      <x:c r="E10400" s="468" t="str">
        <x:v>Nilai sumber</x:v>
      </x:c>
      <x:c r="F10400" s="468" t="str">
        <x:v>14 September 2026 20.48 WIB</x:v>
      </x:c>
    </x:row>
    <x:row r="10401">
      <x:c r="A10401" s="468" t="str">
        <x:v>14</x:v>
      </x:c>
      <x:c r="B10401" s="468" t="str">
        <x:v>D31</x:v>
      </x:c>
      <x:c r="C10401" s="468"/>
      <x:c r="D10401" s="468" t="n">
        <x:v>-50000</x:v>
      </x:c>
      <x:c r="E10401" s="468" t="str">
        <x:v>Nilai sumber</x:v>
      </x:c>
      <x:c r="F10401" s="468" t="str">
        <x:v>14 September 2026 20.48 WIB</x:v>
      </x:c>
    </x:row>
    <x:row r="10402">
      <x:c r="A10402" s="468" t="str">
        <x:v>14</x:v>
      </x:c>
      <x:c r="B10402" s="468" t="str">
        <x:v>O31</x:v>
      </x:c>
      <x:c r="C10402" s="468"/>
      <x:c r="D10402" s="468" t="str">
        <x:v>INDAH</x:v>
      </x:c>
      <x:c r="E10402" s="468" t="str">
        <x:v>Nilai sumber</x:v>
      </x:c>
      <x:c r="F10402" s="468" t="str">
        <x:v>14 September 2026 20.48 WIB</x:v>
      </x:c>
    </x:row>
    <x:row r="10403">
      <x:c r="A10403" s="468" t="str">
        <x:v>14</x:v>
      </x:c>
      <x:c r="B10403" s="468" t="str">
        <x:v>O32</x:v>
      </x:c>
      <x:c r="C10403" s="468"/>
      <x:c r="D10403" s="468" t="str">
        <x:v>ADIF</x:v>
      </x:c>
      <x:c r="E10403" s="468" t="str">
        <x:v>Nilai sumber</x:v>
      </x:c>
      <x:c r="F10403" s="468" t="str">
        <x:v>14 September 2026 20.48 WIB</x:v>
      </x:c>
    </x:row>
    <x:row r="10404">
      <x:c r="A10404" s="468" t="str">
        <x:v>14</x:v>
      </x:c>
      <x:c r="B10404" s="468" t="str">
        <x:v>O33</x:v>
      </x:c>
      <x:c r="C10404" s="468"/>
      <x:c r="D10404" s="468" t="str">
        <x:v>ADIF</x:v>
      </x:c>
      <x:c r="E10404" s="468" t="str">
        <x:v>Nilai sumber</x:v>
      </x:c>
      <x:c r="F10404" s="468" t="str">
        <x:v>14 September 2026 20.48 WIB</x:v>
      </x:c>
    </x:row>
    <x:row r="10405">
      <x:c r="A10405" s="468" t="str">
        <x:v>14</x:v>
      </x:c>
      <x:c r="B10405" s="468" t="str">
        <x:v>L48</x:v>
      </x:c>
      <x:c r="C10405" s="468"/>
      <x:c r="D10405" s="468" t="n">
        <x:v>2</x:v>
      </x:c>
      <x:c r="E10405" s="468" t="str">
        <x:v>Nilai sumber</x:v>
      </x:c>
      <x:c r="F10405" s="468" t="str">
        <x:v>14 September 2026 20.48 WIB</x:v>
      </x:c>
    </x:row>
    <x:row r="10406">
      <x:c r="A10406" s="468" t="str">
        <x:v>14</x:v>
      </x:c>
      <x:c r="B10406" s="468" t="str">
        <x:v>M48</x:v>
      </x:c>
      <x:c r="C10406" s="468"/>
      <x:c r="D10406" s="468" t="str">
        <x:v>16R</x:v>
      </x:c>
      <x:c r="E10406" s="468" t="str">
        <x:v>Nilai sumber</x:v>
      </x:c>
      <x:c r="F10406" s="468" t="str">
        <x:v>14 September 2026 20.48 WIB</x:v>
      </x:c>
    </x:row>
    <x:row r="10407">
      <x:c r="A10407" s="468" t="str">
        <x:v>Schedule reguler</x:v>
      </x:c>
      <x:c r="B10407" s="468" t="str">
        <x:v>Tanggal 3!C4</x:v>
      </x:c>
      <x:c r="C10407" s="468" t="str">
        <x:v>BK006</x:v>
      </x:c>
      <x:c r="D10407" s="468" t="str">
        <x:v>Orin | LG 52 | dp 100</x:v>
      </x:c>
      <x:c r="E10407" s="468" t="str">
        <x:v>Snapshot booking diperbarui</x:v>
      </x:c>
      <x:c r="F10407" s="468" t="str">
        <x:v>14 September 2026 20.11 WIB</x:v>
      </x:c>
    </x:row>
    <x:row r="10408">
      <x:c r="A10408" s="468" t="str">
        <x:v>Schedule reguler</x:v>
      </x:c>
      <x:c r="B10408" s="468" t="str">
        <x:v>Tanggal 3!C5</x:v>
      </x:c>
      <x:c r="C10408" s="468" t="str">
        <x:v>BK007</x:v>
      </x:c>
      <x:c r="D10408" s="468" t="str">
        <x:v>Orin | LG 54 | dp 100</x:v>
      </x:c>
      <x:c r="E10408" s="468" t="str">
        <x:v>Snapshot booking diperbarui</x:v>
      </x:c>
      <x:c r="F10408" s="468" t="str">
        <x:v>14 September 2026 20.11 WIB</x:v>
      </x:c>
    </x:row>
    <x:row r="10409">
      <x:c r="A10409" s="468" t="str">
        <x:v>Schedule reguler</x:v>
      </x:c>
      <x:c r="B10409" s="468" t="str">
        <x:v>Tanggal 3!C7</x:v>
      </x:c>
      <x:c r="C10409" s="468" t="str">
        <x:v>BK008</x:v>
      </x:c>
      <x:c r="D10409" s="468" t="str">
        <x:v>Marisa | Photofox | limbo</x:v>
      </x:c>
      <x:c r="E10409" s="468" t="str">
        <x:v>Snapshot booking diperbarui</x:v>
      </x:c>
      <x:c r="F10409" s="468" t="str">
        <x:v>14 September 2026 20.11 WIB</x:v>
      </x:c>
    </x:row>
    <x:row r="10410">
      <x:c r="A10410" s="468" t="str">
        <x:v>Schedule reguler</x:v>
      </x:c>
      <x:c r="B10410" s="468" t="str">
        <x:v>Tanggal 3!C14</x:v>
      </x:c>
      <x:c r="C10410" s="468" t="str">
        <x:v>BK001</x:v>
      </x:c>
      <x:c r="D10410" s="468" t="str">
        <x:v>Runi | Studio Rent | dp 100</x:v>
      </x:c>
      <x:c r="E10410" s="468" t="str">
        <x:v>Snapshot booking diperbarui</x:v>
      </x:c>
      <x:c r="F10410" s="468" t="str">
        <x:v>14 September 2026 20.11 WIB</x:v>
      </x:c>
    </x:row>
    <x:row r="10411">
      <x:c r="A10411" s="468" t="str">
        <x:v>Schedule reguler</x:v>
      </x:c>
      <x:c r="B10411" s="468" t="str">
        <x:v>Tanggal 3!C26</x:v>
      </x:c>
      <x:c r="C10411" s="468" t="str">
        <x:v>BK002</x:v>
      </x:c>
      <x:c r="D10411" s="468" t="str">
        <x:v>Fauzan | Couple A | dp 100</x:v>
      </x:c>
      <x:c r="E10411" s="468" t="str">
        <x:v>Snapshot booking diperbarui</x:v>
      </x:c>
      <x:c r="F10411" s="468" t="str">
        <x:v>14 September 2026 20.11 WIB</x:v>
      </x:c>
    </x:row>
    <x:row r="10412">
      <x:c r="A10412" s="468" t="str">
        <x:v>Schedule reguler</x:v>
      </x:c>
      <x:c r="B10412" s="468" t="str">
        <x:v>Tanggal 3!C28</x:v>
      </x:c>
      <x:c r="C10412" s="468" t="str">
        <x:v>BK003</x:v>
      </x:c>
      <x:c r="D10412" s="468" t="str">
        <x:v>Ayume | Photofox | dp 100</x:v>
      </x:c>
      <x:c r="E10412" s="468" t="str">
        <x:v>Snapshot booking diperbarui</x:v>
      </x:c>
      <x:c r="F10412" s="468" t="str">
        <x:v>14 September 2026 20.11 WIB</x:v>
      </x:c>
    </x:row>
    <x:row r="10413">
      <x:c r="A10413" s="468" t="str">
        <x:v>Schedule reguler</x:v>
      </x:c>
      <x:c r="B10413" s="468" t="str">
        <x:v>Tanggal 3!C30</x:v>
      </x:c>
      <x:c r="C10413" s="468" t="str">
        <x:v>BK004</x:v>
      </x:c>
      <x:c r="D10413" s="468" t="str">
        <x:v>Farhan | LG 20 | dp 100</x:v>
      </x:c>
      <x:c r="E10413" s="468" t="str">
        <x:v>Snapshot booking diperbarui</x:v>
      </x:c>
      <x:c r="F10413" s="468" t="str">
        <x:v>14 September 2026 20.11 WIB</x:v>
      </x:c>
    </x:row>
    <x:row r="10414">
      <x:c r="A10414" s="468" t="str">
        <x:v>Schedule reguler</x:v>
      </x:c>
      <x:c r="B10414" s="468" t="str">
        <x:v>Tanggal 3!C32</x:v>
      </x:c>
      <x:c r="C10414" s="468" t="str">
        <x:v>BK005</x:v>
      </x:c>
      <x:c r="D10414" s="468" t="str">
        <x:v>runduma | LG 41 | </x:v>
      </x:c>
      <x:c r="E10414" s="468" t="str">
        <x:v>Snapshot booking diperbarui</x:v>
      </x:c>
      <x:c r="F10414" s="468" t="str">
        <x:v>14 September 2026 20.11 WIB</x:v>
      </x:c>
    </x:row>
    <x:row r="10415">
      <x:c r="A10415" s="468" t="str">
        <x:v>Schedule reguler</x:v>
      </x:c>
      <x:c r="B10415" s="468" t="str">
        <x:v>Tanggal 4!C5</x:v>
      </x:c>
      <x:c r="C10415" s="468" t="str">
        <x:v>BK018</x:v>
      </x:c>
      <x:c r="D10415" s="468" t="str">
        <x:v>Atiesa dkk | LG 10 | dp 100</x:v>
      </x:c>
      <x:c r="E10415" s="468" t="str">
        <x:v>Snapshot booking diperbarui</x:v>
      </x:c>
      <x:c r="F10415" s="468" t="str">
        <x:v>14 September 2026 20.11 WIB</x:v>
      </x:c>
    </x:row>
    <x:row r="10416">
      <x:c r="A10416" s="468" t="str">
        <x:v>Schedule reguler</x:v>
      </x:c>
      <x:c r="B10416" s="468" t="str">
        <x:v>Tanggal 4!C11</x:v>
      </x:c>
      <x:c r="C10416" s="468" t="str">
        <x:v>BK009</x:v>
      </x:c>
      <x:c r="D10416" s="468" t="str">
        <x:v>KKN Kalikajar | LG 8 | dp 100</x:v>
      </x:c>
      <x:c r="E10416" s="468" t="str">
        <x:v>Snapshot booking diperbarui</x:v>
      </x:c>
      <x:c r="F10416" s="468" t="str">
        <x:v>14 September 2026 20.11 WIB</x:v>
      </x:c>
    </x:row>
    <x:row r="10417">
      <x:c r="A10417" s="468" t="str">
        <x:v>Schedule reguler</x:v>
      </x:c>
      <x:c r="B10417" s="468" t="str">
        <x:v>Tanggal 4!C13</x:v>
      </x:c>
      <x:c r="C10417" s="468" t="str">
        <x:v>BK010</x:v>
      </x:c>
      <x:c r="D10417" s="468" t="str">
        <x:v>Futsal UIN Saizu | LG 12 | dp 100</x:v>
      </x:c>
      <x:c r="E10417" s="468" t="str">
        <x:v>Snapshot booking diperbarui</x:v>
      </x:c>
      <x:c r="F10417" s="468" t="str">
        <x:v>14 September 2026 20.11 WIB</x:v>
      </x:c>
    </x:row>
    <x:row r="10418">
      <x:c r="A10418" s="468" t="str">
        <x:v>Schedule reguler</x:v>
      </x:c>
      <x:c r="B10418" s="468" t="str">
        <x:v>Tanggal 4!C17</x:v>
      </x:c>
      <x:c r="C10418" s="468" t="str">
        <x:v>BK011</x:v>
      </x:c>
      <x:c r="D10418" s="468" t="str">
        <x:v>Hanif | LG 10 | dp 100</x:v>
      </x:c>
      <x:c r="E10418" s="468" t="str">
        <x:v>Snapshot booking diperbarui</x:v>
      </x:c>
      <x:c r="F10418" s="468" t="str">
        <x:v>14 September 2026 20.11 WIB</x:v>
      </x:c>
    </x:row>
    <x:row r="10419">
      <x:c r="A10419" s="468" t="str">
        <x:v>Schedule reguler</x:v>
      </x:c>
      <x:c r="B10419" s="468" t="str">
        <x:v>Tanggal 4!C19</x:v>
      </x:c>
      <x:c r="C10419" s="468" t="str">
        <x:v>BK012</x:v>
      </x:c>
      <x:c r="D10419" s="468" t="str">
        <x:v>Sumberejo | LG 10 | dp 100</x:v>
      </x:c>
      <x:c r="E10419" s="468" t="str">
        <x:v>Snapshot booking diperbarui</x:v>
      </x:c>
      <x:c r="F10419" s="468" t="str">
        <x:v>14 September 2026 20.11 WIB</x:v>
      </x:c>
    </x:row>
    <x:row r="10420">
      <x:c r="A10420" s="468" t="str">
        <x:v>Schedule reguler</x:v>
      </x:c>
      <x:c r="B10420" s="468" t="str">
        <x:v>Tanggal 4!C23</x:v>
      </x:c>
      <x:c r="C10420" s="468" t="str">
        <x:v>BK013</x:v>
      </x:c>
      <x:c r="D10420" s="468" t="str">
        <x:v>ELIA SEPTIA | Photofox | lunas</x:v>
      </x:c>
      <x:c r="E10420" s="468" t="str">
        <x:v>Snapshot booking diperbarui</x:v>
      </x:c>
      <x:c r="F10420" s="468" t="str">
        <x:v>14 September 2026 20.11 WIB</x:v>
      </x:c>
    </x:row>
    <x:row r="10421">
      <x:c r="A10421" s="468" t="str">
        <x:v>Schedule reguler</x:v>
      </x:c>
      <x:c r="B10421" s="468" t="str">
        <x:v>Tanggal 4!C24</x:v>
      </x:c>
      <x:c r="C10421" s="468" t="str">
        <x:v>BK014</x:v>
      </x:c>
      <x:c r="D10421" s="468" t="str">
        <x:v>Flower | LG 9 | dp 100</x:v>
      </x:c>
      <x:c r="E10421" s="468" t="str">
        <x:v>Snapshot booking diperbarui</x:v>
      </x:c>
      <x:c r="F10421" s="468" t="str">
        <x:v>14 September 2026 20.11 WIB</x:v>
      </x:c>
    </x:row>
    <x:row r="10422">
      <x:c r="A10422" s="468" t="str">
        <x:v>Schedule reguler</x:v>
      </x:c>
      <x:c r="B10422" s="468" t="str">
        <x:v>Tanggal 4!C25</x:v>
      </x:c>
      <x:c r="C10422" s="468" t="str">
        <x:v>BK015</x:v>
      </x:c>
      <x:c r="D10422" s="468" t="str">
        <x:v>Luqmanul Hakim | LG 9 | dp 100</x:v>
      </x:c>
      <x:c r="E10422" s="468" t="str">
        <x:v>Snapshot booking diperbarui</x:v>
      </x:c>
      <x:c r="F10422" s="468" t="str">
        <x:v>14 September 2026 20.11 WIB</x:v>
      </x:c>
    </x:row>
    <x:row r="10423">
      <x:c r="A10423" s="468" t="str">
        <x:v>Schedule reguler</x:v>
      </x:c>
      <x:c r="B10423" s="468" t="str">
        <x:v>Tanggal 4!C29</x:v>
      </x:c>
      <x:c r="C10423" s="468" t="str">
        <x:v>BK016</x:v>
      </x:c>
      <x:c r="D10423" s="468" t="str">
        <x:v>Tazkia Farhani | LG 11 | </x:v>
      </x:c>
      <x:c r="E10423" s="468" t="str">
        <x:v>Snapshot booking diperbarui</x:v>
      </x:c>
      <x:c r="F10423" s="468" t="str">
        <x:v>14 September 2026 20.11 WIB</x:v>
      </x:c>
    </x:row>
    <x:row r="10424">
      <x:c r="A10424" s="468" t="str">
        <x:v>Schedule reguler</x:v>
      </x:c>
      <x:c r="B10424" s="468" t="str">
        <x:v>Tanggal 4!C31</x:v>
      </x:c>
      <x:c r="C10424" s="468" t="str">
        <x:v>BK017</x:v>
      </x:c>
      <x:c r="D10424" s="468" t="str">
        <x:v>Diarra Fathiya | LG 12 | dp 100 limbo</x:v>
      </x:c>
      <x:c r="E10424" s="468" t="str">
        <x:v>Snapshot booking diperbarui</x:v>
      </x:c>
      <x:c r="F10424" s="468" t="str">
        <x:v>14 September 2026 20.11 WIB</x:v>
      </x:c>
    </x:row>
    <x:row r="10425">
      <x:c r="A10425" s="468" t="str">
        <x:v>Schedule reguler</x:v>
      </x:c>
      <x:c r="B10425" s="468" t="str">
        <x:v>Tanggal 5!C4</x:v>
      </x:c>
      <x:c r="C10425" s="468" t="str">
        <x:v>BK026</x:v>
      </x:c>
      <x:c r="D10425" s="468" t="str">
        <x:v>Jager | LG 7 | dp 100</x:v>
      </x:c>
      <x:c r="E10425" s="468" t="str">
        <x:v>Snapshot booking diperbarui</x:v>
      </x:c>
      <x:c r="F10425" s="468" t="str">
        <x:v>14 September 2026 20.11 WIB</x:v>
      </x:c>
    </x:row>
    <x:row r="10426">
      <x:c r="A10426" s="468" t="str">
        <x:v>Schedule reguler</x:v>
      </x:c>
      <x:c r="B10426" s="468" t="str">
        <x:v>Tanggal 5!C5</x:v>
      </x:c>
      <x:c r="C10426" s="468" t="str">
        <x:v>BK027</x:v>
      </x:c>
      <x:c r="D10426" s="468" t="str">
        <x:v>Dinta | Graduation | dp 100 concrete</x:v>
      </x:c>
      <x:c r="E10426" s="468" t="str">
        <x:v>Snapshot booking diperbarui</x:v>
      </x:c>
      <x:c r="F10426" s="468" t="str">
        <x:v>14 September 2026 20.11 WIB</x:v>
      </x:c>
    </x:row>
    <x:row r="10427">
      <x:c r="A10427" s="468" t="str">
        <x:v>Schedule reguler</x:v>
      </x:c>
      <x:c r="B10427" s="468" t="str">
        <x:v>Tanggal 5!C7</x:v>
      </x:c>
      <x:c r="C10427" s="468" t="str">
        <x:v>BK028</x:v>
      </x:c>
      <x:c r="D10427" s="468" t="str">
        <x:v>Sasa | LG 32 | dp 100</x:v>
      </x:c>
      <x:c r="E10427" s="468" t="str">
        <x:v>Snapshot booking diperbarui</x:v>
      </x:c>
      <x:c r="F10427" s="468" t="str">
        <x:v>14 September 2026 20.11 WIB</x:v>
      </x:c>
    </x:row>
    <x:row r="10428">
      <x:c r="A10428" s="468" t="str">
        <x:v>Schedule reguler</x:v>
      </x:c>
      <x:c r="B10428" s="468" t="str">
        <x:v>Tanggal 5!C11</x:v>
      </x:c>
      <x:c r="C10428" s="468" t="str">
        <x:v>BK019</x:v>
      </x:c>
      <x:c r="D10428" s="468" t="str">
        <x:v>Kim | Single | lunas</x:v>
      </x:c>
      <x:c r="E10428" s="468" t="str">
        <x:v>Snapshot booking diperbarui</x:v>
      </x:c>
      <x:c r="F10428" s="468" t="str">
        <x:v>14 September 2026 20.11 WIB</x:v>
      </x:c>
    </x:row>
    <x:row r="10429">
      <x:c r="A10429" s="468" t="str">
        <x:v>Schedule reguler</x:v>
      </x:c>
      <x:c r="B10429" s="468" t="str">
        <x:v>Tanggal 5!C14</x:v>
      </x:c>
      <x:c r="C10429" s="468" t="str">
        <x:v>BK020</x:v>
      </x:c>
      <x:c r="D10429" s="468" t="str">
        <x:v>Wildan | Graduation | dp 100 calmblue</x:v>
      </x:c>
      <x:c r="E10429" s="468" t="str">
        <x:v>Snapshot booking diperbarui</x:v>
      </x:c>
      <x:c r="F10429" s="468" t="str">
        <x:v>14 September 2026 20.11 WIB</x:v>
      </x:c>
    </x:row>
    <x:row r="10430">
      <x:c r="A10430" s="468" t="str">
        <x:v>Schedule reguler</x:v>
      </x:c>
      <x:c r="B10430" s="468" t="str">
        <x:v>Tanggal 5!C17</x:v>
      </x:c>
      <x:c r="C10430" s="468" t="str">
        <x:v>BK021</x:v>
      </x:c>
      <x:c r="D10430" s="468" t="str">
        <x:v>Gibran | Graduation | dp 100</x:v>
      </x:c>
      <x:c r="E10430" s="468" t="str">
        <x:v>Snapshot booking diperbarui</x:v>
      </x:c>
      <x:c r="F10430" s="468" t="str">
        <x:v>14 September 2026 20.11 WIB</x:v>
      </x:c>
    </x:row>
    <x:row r="10431">
      <x:c r="A10431" s="468" t="str">
        <x:v>Schedule reguler</x:v>
      </x:c>
      <x:c r="B10431" s="468" t="str">
        <x:v>Tanggal 5!C23</x:v>
      </x:c>
      <x:c r="C10431" s="468" t="str">
        <x:v>BK022</x:v>
      </x:c>
      <x:c r="D10431" s="468" t="str">
        <x:v>Lia | LG 12 | dp 100</x:v>
      </x:c>
      <x:c r="E10431" s="468" t="str">
        <x:v>Snapshot booking diperbarui</x:v>
      </x:c>
      <x:c r="F10431" s="468" t="str">
        <x:v>14 September 2026 20.11 WIB</x:v>
      </x:c>
    </x:row>
    <x:row r="10432">
      <x:c r="A10432" s="468" t="str">
        <x:v>Schedule reguler</x:v>
      </x:c>
      <x:c r="B10432" s="468" t="str">
        <x:v>Tanggal 5!C25</x:v>
      </x:c>
      <x:c r="C10432" s="468" t="str">
        <x:v>BK023</x:v>
      </x:c>
      <x:c r="D10432" s="468" t="str">
        <x:v>PSDA Bahagia | Photofox | dp 100</x:v>
      </x:c>
      <x:c r="E10432" s="468" t="str">
        <x:v>Snapshot booking diperbarui</x:v>
      </x:c>
      <x:c r="F10432" s="468" t="str">
        <x:v>14 September 2026 20.11 WIB</x:v>
      </x:c>
    </x:row>
    <x:row r="10433">
      <x:c r="A10433" s="468" t="str">
        <x:v>Schedule reguler</x:v>
      </x:c>
      <x:c r="B10433" s="468" t="str">
        <x:v>Tanggal 5!C27</x:v>
      </x:c>
      <x:c r="C10433" s="468" t="str">
        <x:v>BK024</x:v>
      </x:c>
      <x:c r="D10433" s="468" t="str">
        <x:v>Dhita | LG 12 | dp 100</x:v>
      </x:c>
      <x:c r="E10433" s="468" t="str">
        <x:v>Snapshot booking diperbarui</x:v>
      </x:c>
      <x:c r="F10433" s="468" t="str">
        <x:v>14 September 2026 20.11 WIB</x:v>
      </x:c>
    </x:row>
    <x:row r="10434">
      <x:c r="A10434" s="468" t="str">
        <x:v>Schedule reguler</x:v>
      </x:c>
      <x:c r="B10434" s="468" t="str">
        <x:v>Tanggal 5!C29</x:v>
      </x:c>
      <x:c r="C10434" s="468" t="str">
        <x:v>BK025</x:v>
      </x:c>
      <x:c r="D10434" s="468" t="str">
        <x:v>Tiara Dwina Savitri | LG 13 | lunas limbo</x:v>
      </x:c>
      <x:c r="E10434" s="468" t="str">
        <x:v>Snapshot booking diperbarui</x:v>
      </x:c>
      <x:c r="F10434" s="468" t="str">
        <x:v>14 September 2026 20.11 WIB</x:v>
      </x:c>
    </x:row>
    <x:row r="10435">
      <x:c r="A10435" s="468" t="str">
        <x:v>Schedule reguler</x:v>
      </x:c>
      <x:c r="B10435" s="468" t="str">
        <x:v>Tanggal 6!C5</x:v>
      </x:c>
      <x:c r="C10435" s="468" t="str">
        <x:v>BK036</x:v>
      </x:c>
      <x:c r="D10435" s="468" t="str">
        <x:v>Kelasmodeling.id purwokerto | Single | lunas</x:v>
      </x:c>
      <x:c r="E10435" s="468" t="str">
        <x:v>Snapshot booking diperbarui</x:v>
      </x:c>
      <x:c r="F10435" s="468" t="str">
        <x:v>14 September 2026 20.11 WIB</x:v>
      </x:c>
    </x:row>
    <x:row r="10436">
      <x:c r="A10436" s="468" t="str">
        <x:v>Schedule reguler</x:v>
      </x:c>
      <x:c r="B10436" s="468" t="str">
        <x:v>Tanggal 6!C14</x:v>
      </x:c>
      <x:c r="C10436" s="468" t="str">
        <x:v>BK029</x:v>
      </x:c>
      <x:c r="D10436" s="468" t="str">
        <x:v>Lesty Meitika | Family A | dp 100 limbo</x:v>
      </x:c>
      <x:c r="E10436" s="468" t="str">
        <x:v>Snapshot booking diperbarui</x:v>
      </x:c>
      <x:c r="F10436" s="468" t="str">
        <x:v>14 September 2026 20.11 WIB</x:v>
      </x:c>
    </x:row>
    <x:row r="10437">
      <x:c r="A10437" s="468" t="str">
        <x:v>Schedule reguler</x:v>
      </x:c>
      <x:c r="B10437" s="468" t="str">
        <x:v>Tanggal 6!C15</x:v>
      </x:c>
      <x:c r="C10437" s="468" t="str">
        <x:v>BK030</x:v>
      </x:c>
      <x:c r="D10437" s="468" t="str">
        <x:v>Rafa Ghiyas | LG 25 | dp 100</x:v>
      </x:c>
      <x:c r="E10437" s="468" t="str">
        <x:v>Snapshot booking diperbarui</x:v>
      </x:c>
      <x:c r="F10437" s="468" t="str">
        <x:v>14 September 2026 20.11 WIB</x:v>
      </x:c>
    </x:row>
    <x:row r="10438">
      <x:c r="A10438" s="468" t="str">
        <x:v>Schedule reguler</x:v>
      </x:c>
      <x:c r="B10438" s="468" t="str">
        <x:v>Tanggal 6!C17</x:v>
      </x:c>
      <x:c r="C10438" s="468" t="str">
        <x:v>BK031</x:v>
      </x:c>
      <x:c r="D10438" s="468" t="str">
        <x:v>Atika | Family A | dp 100</x:v>
      </x:c>
      <x:c r="E10438" s="468" t="str">
        <x:v>Snapshot booking diperbarui</x:v>
      </x:c>
      <x:c r="F10438" s="468" t="str">
        <x:v>14 September 2026 20.11 WIB</x:v>
      </x:c>
    </x:row>
    <x:row r="10439">
      <x:c r="A10439" s="468" t="str">
        <x:v>Schedule reguler</x:v>
      </x:c>
      <x:c r="B10439" s="468" t="str">
        <x:v>Tanggal 6!C19</x:v>
      </x:c>
      <x:c r="C10439" s="468" t="str">
        <x:v>BK032</x:v>
      </x:c>
      <x:c r="D10439" s="468" t="str">
        <x:v>Kebagoran | LG 10 | dp 100 Limbo</x:v>
      </x:c>
      <x:c r="E10439" s="468" t="str">
        <x:v>Snapshot booking diperbarui</x:v>
      </x:c>
      <x:c r="F10439" s="468" t="str">
        <x:v>14 September 2026 20.11 WIB</x:v>
      </x:c>
    </x:row>
    <x:row r="10440">
      <x:c r="A10440" s="468" t="str">
        <x:v>Schedule reguler</x:v>
      </x:c>
      <x:c r="B10440" s="468" t="str">
        <x:v>Tanggal 6!C23</x:v>
      </x:c>
      <x:c r="C10440" s="468" t="str">
        <x:v>BK033</x:v>
      </x:c>
      <x:c r="D10440" s="468" t="str">
        <x:v>Johann | Graduation premium | dp 100 calmblue</x:v>
      </x:c>
      <x:c r="E10440" s="468" t="str">
        <x:v>Snapshot booking diperbarui</x:v>
      </x:c>
      <x:c r="F10440" s="468" t="str">
        <x:v>14 September 2026 20.11 WIB</x:v>
      </x:c>
    </x:row>
    <x:row r="10441">
      <x:c r="A10441" s="468" t="str">
        <x:v>Schedule reguler</x:v>
      </x:c>
      <x:c r="B10441" s="468" t="str">
        <x:v>Tanggal 6!C29</x:v>
      </x:c>
      <x:c r="C10441" s="468" t="str">
        <x:v>BK034</x:v>
      </x:c>
      <x:c r="D10441" s="468" t="str">
        <x:v>Lembata | LG 20 | dp 275</x:v>
      </x:c>
      <x:c r="E10441" s="468" t="str">
        <x:v>Snapshot booking diperbarui</x:v>
      </x:c>
      <x:c r="F10441" s="468" t="str">
        <x:v>14 September 2026 20.11 WIB</x:v>
      </x:c>
    </x:row>
    <x:row r="10442">
      <x:c r="A10442" s="468" t="str">
        <x:v>Schedule reguler</x:v>
      </x:c>
      <x:c r="B10442" s="468" t="str">
        <x:v>Tanggal 6!C32</x:v>
      </x:c>
      <x:c r="C10442" s="468" t="str">
        <x:v>BK035</x:v>
      </x:c>
      <x:c r="D10442" s="468" t="str">
        <x:v>Luceriza | LG 9 | dp 100</x:v>
      </x:c>
      <x:c r="E10442" s="468" t="str">
        <x:v>Snapshot booking diperbarui</x:v>
      </x:c>
      <x:c r="F10442" s="468" t="str">
        <x:v>14 September 2026 20.11 WIB</x:v>
      </x:c>
    </x:row>
    <x:row r="10443">
      <x:c r="A10443" s="468" t="str">
        <x:v>Schedule reguler</x:v>
      </x:c>
      <x:c r="B10443" s="468" t="str">
        <x:v>Tanggal 7!C9</x:v>
      </x:c>
      <x:c r="C10443" s="468" t="str">
        <x:v>BK043</x:v>
      </x:c>
      <x:c r="D10443" s="468" t="str">
        <x:v>Zaila Anggraeni | Pass photo | lunas</x:v>
      </x:c>
      <x:c r="E10443" s="468" t="str">
        <x:v>Snapshot booking diperbarui</x:v>
      </x:c>
      <x:c r="F10443" s="468" t="str">
        <x:v>14 September 2026 20.11 WIB</x:v>
      </x:c>
    </x:row>
    <x:row r="10444">
      <x:c r="A10444" s="468" t="str">
        <x:v>Schedule reguler</x:v>
      </x:c>
      <x:c r="B10444" s="468" t="str">
        <x:v>Tanggal 7!C13</x:v>
      </x:c>
      <x:c r="C10444" s="468" t="str">
        <x:v>BK037</x:v>
      </x:c>
      <x:c r="D10444" s="468" t="str">
        <x:v>Nanda Putri Sabila | Graduation | dp 100 concrete</x:v>
      </x:c>
      <x:c r="E10444" s="468" t="str">
        <x:v>Snapshot booking diperbarui</x:v>
      </x:c>
      <x:c r="F10444" s="468" t="str">
        <x:v>14 September 2026 20.11 WIB</x:v>
      </x:c>
    </x:row>
    <x:row r="10445">
      <x:c r="A10445" s="468" t="str">
        <x:v>Schedule reguler</x:v>
      </x:c>
      <x:c r="B10445" s="468" t="str">
        <x:v>Tanggal 7!C22</x:v>
      </x:c>
      <x:c r="C10445" s="468" t="str">
        <x:v>BK038</x:v>
      </x:c>
      <x:c r="D10445" s="468" t="str">
        <x:v>Khairil Abdi | Graduation | dp 100</x:v>
      </x:c>
      <x:c r="E10445" s="468" t="str">
        <x:v>Snapshot booking diperbarui</x:v>
      </x:c>
      <x:c r="F10445" s="468" t="str">
        <x:v>14 September 2026 20.11 WIB</x:v>
      </x:c>
    </x:row>
    <x:row r="10446">
      <x:c r="A10446" s="468" t="str">
        <x:v>Schedule reguler</x:v>
      </x:c>
      <x:c r="B10446" s="468" t="str">
        <x:v>Tanggal 7!C24</x:v>
      </x:c>
      <x:c r="C10446" s="468" t="str">
        <x:v>BK039</x:v>
      </x:c>
      <x:c r="D10446" s="468" t="str">
        <x:v>andin | Single | Lunas</x:v>
      </x:c>
      <x:c r="E10446" s="468" t="str">
        <x:v>Snapshot booking diperbarui</x:v>
      </x:c>
      <x:c r="F10446" s="468" t="str">
        <x:v>14 September 2026 20.11 WIB</x:v>
      </x:c>
    </x:row>
    <x:row r="10447">
      <x:c r="A10447" s="468" t="str">
        <x:v>Schedule reguler</x:v>
      </x:c>
      <x:c r="B10447" s="468" t="str">
        <x:v>Tanggal 7!C26</x:v>
      </x:c>
      <x:c r="C10447" s="468" t="str">
        <x:v>BK040</x:v>
      </x:c>
      <x:c r="D10447" s="468" t="str">
        <x:v>Aisha | LG 9 | dp 100 wooden</x:v>
      </x:c>
      <x:c r="E10447" s="468" t="str">
        <x:v>Snapshot booking diperbarui</x:v>
      </x:c>
      <x:c r="F10447" s="468" t="str">
        <x:v>14 September 2026 20.11 WIB</x:v>
      </x:c>
    </x:row>
    <x:row r="10448">
      <x:c r="A10448" s="468" t="str">
        <x:v>Schedule reguler</x:v>
      </x:c>
      <x:c r="B10448" s="468" t="str">
        <x:v>Tanggal 7!C31</x:v>
      </x:c>
      <x:c r="C10448" s="468" t="str">
        <x:v>BK041</x:v>
      </x:c>
      <x:c r="D10448" s="468" t="str">
        <x:v>Akbar | Graduation | dp 100 Calmblue</x:v>
      </x:c>
      <x:c r="E10448" s="468" t="str">
        <x:v>Snapshot booking diperbarui</x:v>
      </x:c>
      <x:c r="F10448" s="468" t="str">
        <x:v>14 September 2026 20.11 WIB</x:v>
      </x:c>
    </x:row>
    <x:row r="10449">
      <x:c r="A10449" s="468" t="str">
        <x:v>Schedule reguler</x:v>
      </x:c>
      <x:c r="B10449" s="468" t="str">
        <x:v>Tanggal 7!C33</x:v>
      </x:c>
      <x:c r="C10449" s="468" t="str">
        <x:v>BK042</x:v>
      </x:c>
      <x:c r="D10449" s="468" t="str">
        <x:v>Uwi | LG 20 | dp 100</x:v>
      </x:c>
      <x:c r="E10449" s="468" t="str">
        <x:v>Snapshot booking diperbarui</x:v>
      </x:c>
      <x:c r="F10449" s="468" t="str">
        <x:v>14 September 2026 20.11 WIB</x:v>
      </x:c>
    </x:row>
    <x:row r="10450">
      <x:c r="A10450" s="468" t="str">
        <x:v>Schedule reguler</x:v>
      </x:c>
      <x:c r="B10450" s="468" t="str">
        <x:v>Tanggal 10!C7</x:v>
      </x:c>
      <x:c r="C10450" s="468" t="str">
        <x:v>BK124</x:v>
      </x:c>
      <x:c r="D10450" s="468" t="str">
        <x:v>Stevy | Graduation | dp 100</x:v>
      </x:c>
      <x:c r="E10450" s="468" t="str">
        <x:v>Snapshot booking diperbarui</x:v>
      </x:c>
      <x:c r="F10450" s="468" t="str">
        <x:v>14 September 2026 20.11 WIB</x:v>
      </x:c>
    </x:row>
    <x:row r="10451">
      <x:c r="A10451" s="468" t="str">
        <x:v>Schedule reguler</x:v>
      </x:c>
      <x:c r="B10451" s="468" t="str">
        <x:v>Tanggal 10!C17</x:v>
      </x:c>
      <x:c r="C10451" s="468" t="str">
        <x:v>BK150</x:v>
      </x:c>
      <x:c r="D10451" s="468" t="str">
        <x:v>Aliya | LG 10 | dp 100</x:v>
      </x:c>
      <x:c r="E10451" s="468" t="str">
        <x:v>Snapshot booking diperbarui</x:v>
      </x:c>
      <x:c r="F10451" s="468" t="str">
        <x:v>14 September 2026 20.11 WIB</x:v>
      </x:c>
    </x:row>
    <x:row r="10452">
      <x:c r="A10452" s="468" t="str">
        <x:v>Schedule reguler</x:v>
      </x:c>
      <x:c r="B10452" s="468" t="str">
        <x:v>Tanggal 10!C21</x:v>
      </x:c>
      <x:c r="C10452" s="468" t="str">
        <x:v>BK155</x:v>
      </x:c>
      <x:c r="D10452" s="468" t="str">
        <x:v>Tamalia Agustin | Pass photo | dp 100</x:v>
      </x:c>
      <x:c r="E10452" s="468" t="str">
        <x:v>Snapshot booking diperbarui</x:v>
      </x:c>
      <x:c r="F10452" s="468" t="str">
        <x:v>14 September 2026 20.11 WIB</x:v>
      </x:c>
    </x:row>
    <x:row r="10453">
      <x:c r="A10453" s="468" t="str">
        <x:v>Schedule reguler</x:v>
      </x:c>
      <x:c r="B10453" s="468" t="str">
        <x:v>Tanggal 10!C27</x:v>
      </x:c>
      <x:c r="C10453" s="468" t="str">
        <x:v>BK123</x:v>
      </x:c>
      <x:c r="D10453" s="468" t="str">
        <x:v>berlian | LG 40 | dp 100</x:v>
      </x:c>
      <x:c r="E10453" s="468" t="str">
        <x:v>Snapshot booking diperbarui</x:v>
      </x:c>
      <x:c r="F10453" s="468" t="str">
        <x:v>14 September 2026 20.11 WIB</x:v>
      </x:c>
    </x:row>
    <x:row r="10454">
      <x:c r="A10454" s="468" t="str">
        <x:v>Schedule reguler</x:v>
      </x:c>
      <x:c r="B10454" s="468" t="str">
        <x:v>Tanggal 10!C32</x:v>
      </x:c>
      <x:c r="C10454" s="468" t="str">
        <x:v>BK151</x:v>
      </x:c>
      <x:c r="D10454" s="468" t="str">
        <x:v>Ujiani | LG 14 | dp 100 limbo</x:v>
      </x:c>
      <x:c r="E10454" s="468" t="str">
        <x:v>Snapshot booking diperbarui</x:v>
      </x:c>
      <x:c r="F10454" s="468" t="str">
        <x:v>14 September 2026 20.11 WIB</x:v>
      </x:c>
    </x:row>
    <x:row r="10455">
      <x:c r="A10455" s="468" t="str">
        <x:v>Schedule reguler</x:v>
      </x:c>
      <x:c r="B10455" s="468" t="str">
        <x:v>Tanggal 11!C5</x:v>
      </x:c>
      <x:c r="C10455" s="468" t="str">
        <x:v>BK154</x:v>
      </x:c>
      <x:c r="D10455" s="468" t="str">
        <x:v>Novi | Single | lunas</x:v>
      </x:c>
      <x:c r="E10455" s="468" t="str">
        <x:v>Snapshot booking diperbarui</x:v>
      </x:c>
      <x:c r="F10455" s="468" t="str">
        <x:v>14 September 2026 20.11 WIB</x:v>
      </x:c>
    </x:row>
    <x:row r="10456">
      <x:c r="A10456" s="468" t="str">
        <x:v>Schedule reguler</x:v>
      </x:c>
      <x:c r="B10456" s="468" t="str">
        <x:v>Tanggal 11!C8</x:v>
      </x:c>
      <x:c r="C10456" s="468" t="str">
        <x:v>BK129</x:v>
      </x:c>
      <x:c r="D10456" s="468" t="str">
        <x:v>anto | Photofox | dp 100 cb</x:v>
      </x:c>
      <x:c r="E10456" s="468" t="str">
        <x:v>Snapshot booking diperbarui</x:v>
      </x:c>
      <x:c r="F10456" s="468" t="str">
        <x:v>14 September 2026 20.11 WIB</x:v>
      </x:c>
    </x:row>
    <x:row r="10457">
      <x:c r="A10457" s="468" t="str">
        <x:v>Schedule reguler</x:v>
      </x:c>
      <x:c r="B10457" s="468" t="str">
        <x:v>Tanggal 11!C13</x:v>
      </x:c>
      <x:c r="C10457" s="468" t="str">
        <x:v>BK128</x:v>
      </x:c>
      <x:c r="D10457" s="468" t="str">
        <x:v>Gita | Family A | dp 100</x:v>
      </x:c>
      <x:c r="E10457" s="468" t="str">
        <x:v>Snapshot booking diperbarui</x:v>
      </x:c>
      <x:c r="F10457" s="468" t="str">
        <x:v>14 September 2026 20.11 WIB</x:v>
      </x:c>
    </x:row>
    <x:row r="10458">
      <x:c r="A10458" s="468" t="str">
        <x:v>Schedule reguler</x:v>
      </x:c>
      <x:c r="B10458" s="468" t="str">
        <x:v>Tanggal 11!C17</x:v>
      </x:c>
      <x:c r="C10458" s="468" t="str">
        <x:v>BK125</x:v>
      </x:c>
      <x:c r="D10458" s="468" t="str">
        <x:v>Lisha | LG 45 | dp 200</x:v>
      </x:c>
      <x:c r="E10458" s="468" t="str">
        <x:v>Snapshot booking diperbarui</x:v>
      </x:c>
      <x:c r="F10458" s="468" t="str">
        <x:v>14 September 2026 20.11 WIB</x:v>
      </x:c>
    </x:row>
    <x:row r="10459">
      <x:c r="A10459" s="468" t="str">
        <x:v>Schedule reguler</x:v>
      </x:c>
      <x:c r="B10459" s="468" t="str">
        <x:v>Tanggal 11!C23</x:v>
      </x:c>
      <x:c r="C10459" s="468" t="str">
        <x:v>BK162</x:v>
      </x:c>
      <x:c r="D10459" s="468" t="str">
        <x:v>Naumi | Graduation | dp 100</x:v>
      </x:c>
      <x:c r="E10459" s="468" t="str">
        <x:v>Snapshot booking diperbarui</x:v>
      </x:c>
      <x:c r="F10459" s="468" t="str">
        <x:v>14 September 2026 20.11 WIB</x:v>
      </x:c>
    </x:row>
    <x:row r="10460">
      <x:c r="A10460" s="468" t="str">
        <x:v>Schedule reguler</x:v>
      </x:c>
      <x:c r="B10460" s="468" t="str">
        <x:v>Tanggal 11!C29</x:v>
      </x:c>
      <x:c r="C10460" s="468" t="str">
        <x:v>BK126</x:v>
      </x:c>
      <x:c r="D10460" s="468" t="str">
        <x:v>TBMM EKSTREMITAS | LG 25 | dp 100</x:v>
      </x:c>
      <x:c r="E10460" s="468" t="str">
        <x:v>Snapshot booking diperbarui</x:v>
      </x:c>
      <x:c r="F10460" s="468" t="str">
        <x:v>14 September 2026 20.11 WIB</x:v>
      </x:c>
    </x:row>
    <x:row r="10461">
      <x:c r="A10461" s="468" t="str">
        <x:v>Schedule reguler</x:v>
      </x:c>
      <x:c r="B10461" s="468" t="str">
        <x:v>Tanggal 11!C32</x:v>
      </x:c>
      <x:c r="C10461" s="468" t="str">
        <x:v>BK127</x:v>
      </x:c>
      <x:c r="D10461" s="468" t="str">
        <x:v>Ardi | LG 9 | dp 100</x:v>
      </x:c>
      <x:c r="E10461" s="468" t="str">
        <x:v>Snapshot booking diperbarui</x:v>
      </x:c>
      <x:c r="F10461" s="468" t="str">
        <x:v>14 September 2026 20.11 WIB</x:v>
      </x:c>
    </x:row>
    <x:row r="10462">
      <x:c r="A10462" s="468" t="str">
        <x:v>Schedule reguler</x:v>
      </x:c>
      <x:c r="B10462" s="468" t="str">
        <x:v>Tanggal 12!C5</x:v>
      </x:c>
      <x:c r="C10462" s="468" t="str">
        <x:v>BK132</x:v>
      </x:c>
      <x:c r="D10462" s="468" t="str">
        <x:v>batik adipati | Studio Rent | dp 200 concrete</x:v>
      </x:c>
      <x:c r="E10462" s="468" t="str">
        <x:v>Snapshot booking diperbarui</x:v>
      </x:c>
      <x:c r="F10462" s="468" t="str">
        <x:v>14 September 2026 20.11 WIB</x:v>
      </x:c>
    </x:row>
    <x:row r="10463">
      <x:c r="A10463" s="468" t="str">
        <x:v>Schedule reguler</x:v>
      </x:c>
      <x:c r="B10463" s="468" t="str">
        <x:v>Tanggal 12!C14</x:v>
      </x:c>
      <x:c r="C10463" s="468" t="str">
        <x:v>BK163</x:v>
      </x:c>
      <x:c r="D10463" s="468" t="str">
        <x:v>Shelly Ayu Safitri | Family A  | dp 100 calmblue</x:v>
      </x:c>
      <x:c r="E10463" s="468" t="str">
        <x:v>Snapshot booking diperbarui</x:v>
      </x:c>
      <x:c r="F10463" s="468" t="str">
        <x:v>14 September 2026 20.11 WIB</x:v>
      </x:c>
    </x:row>
    <x:row r="10464">
      <x:c r="A10464" s="468" t="str">
        <x:v>Schedule reguler</x:v>
      </x:c>
      <x:c r="B10464" s="468" t="str">
        <x:v>Tanggal 12!C16</x:v>
      </x:c>
      <x:c r="C10464" s="468" t="str">
        <x:v>BK164</x:v>
      </x:c>
      <x:c r="D10464" s="468" t="str">
        <x:v>maylisa | LG 9 | dp 100</x:v>
      </x:c>
      <x:c r="E10464" s="468" t="str">
        <x:v>Snapshot booking diperbarui</x:v>
      </x:c>
      <x:c r="F10464" s="468" t="str">
        <x:v>14 September 2026 20.11 WIB</x:v>
      </x:c>
    </x:row>
    <x:row r="10465">
      <x:c r="A10465" s="468" t="str">
        <x:v>Schedule reguler</x:v>
      </x:c>
      <x:c r="B10465" s="468" t="str">
        <x:v>Tanggal 12!C18</x:v>
      </x:c>
      <x:c r="C10465" s="468" t="str">
        <x:v>BK157</x:v>
      </x:c>
      <x:c r="D10465" s="468" t="str">
        <x:v>Kanna | LG 7 | dp 100</x:v>
      </x:c>
      <x:c r="E10465" s="468" t="str">
        <x:v>Snapshot booking diperbarui</x:v>
      </x:c>
      <x:c r="F10465" s="468" t="str">
        <x:v>14 September 2026 20.11 WIB</x:v>
      </x:c>
    </x:row>
    <x:row r="10466">
      <x:c r="A10466" s="468" t="str">
        <x:v>Schedule reguler</x:v>
      </x:c>
      <x:c r="B10466" s="468" t="str">
        <x:v>Tanggal 12!C20</x:v>
      </x:c>
      <x:c r="C10466" s="468" t="str">
        <x:v>BK130</x:v>
      </x:c>
      <x:c r="D10466" s="468" t="str">
        <x:v>KKN Desa Mlaya | LG 10 | dp 100</x:v>
      </x:c>
      <x:c r="E10466" s="468" t="str">
        <x:v>Snapshot booking diperbarui</x:v>
      </x:c>
      <x:c r="F10466" s="468" t="str">
        <x:v>14 September 2026 20.11 WIB</x:v>
      </x:c>
    </x:row>
    <x:row r="10467">
      <x:c r="A10467" s="468" t="str">
        <x:v>Schedule reguler</x:v>
      </x:c>
      <x:c r="B10467" s="468" t="str">
        <x:v>Tanggal 12!C22</x:v>
      </x:c>
      <x:c r="C10467" s="468" t="str">
        <x:v>BK131</x:v>
      </x:c>
      <x:c r="D10467" s="468" t="str">
        <x:v>mila | LG 29 | dp 100</x:v>
      </x:c>
      <x:c r="E10467" s="468" t="str">
        <x:v>Snapshot booking diperbarui</x:v>
      </x:c>
      <x:c r="F10467" s="468" t="str">
        <x:v>14 September 2026 20.11 WIB</x:v>
      </x:c>
    </x:row>
    <x:row r="10468">
      <x:c r="A10468" s="468" t="str">
        <x:v>Schedule reguler</x:v>
      </x:c>
      <x:c r="B10468" s="468" t="str">
        <x:v>Tanggal 13!C4</x:v>
      </x:c>
      <x:c r="C10468" s="468" t="str">
        <x:v>BK133</x:v>
      </x:c>
      <x:c r="D10468" s="468" t="str">
        <x:v>Anjani | Graduation | </x:v>
      </x:c>
      <x:c r="E10468" s="468" t="str">
        <x:v>Snapshot booking diperbarui</x:v>
      </x:c>
      <x:c r="F10468" s="468" t="str">
        <x:v>14 September 2026 20.11 WIB</x:v>
      </x:c>
    </x:row>
    <x:row r="10469">
      <x:c r="A10469" s="468" t="str">
        <x:v>Schedule reguler</x:v>
      </x:c>
      <x:c r="B10469" s="468" t="str">
        <x:v>Tanggal 13!C5</x:v>
      </x:c>
      <x:c r="C10469" s="468" t="str">
        <x:v>BK134</x:v>
      </x:c>
      <x:c r="D10469" s="468" t="str">
        <x:v>Kelasmodeling.id purwokerto | Single | lunas limbo vertical 2</x:v>
      </x:c>
      <x:c r="E10469" s="468" t="str">
        <x:v>Snapshot booking diperbarui</x:v>
      </x:c>
      <x:c r="F10469" s="468" t="str">
        <x:v>14 September 2026 20.11 WIB</x:v>
      </x:c>
    </x:row>
    <x:row r="10470">
      <x:c r="A10470" s="468" t="str">
        <x:v>Schedule reguler</x:v>
      </x:c>
      <x:c r="B10470" s="468" t="str">
        <x:v>Tanggal 13!C11</x:v>
      </x:c>
      <x:c r="C10470" s="468" t="str">
        <x:v>BK165</x:v>
      </x:c>
      <x:c r="D10470" s="468" t="str">
        <x:v>Syifa | Family A | dp 100</x:v>
      </x:c>
      <x:c r="E10470" s="468" t="str">
        <x:v>Snapshot booking diperbarui</x:v>
      </x:c>
      <x:c r="F10470" s="468" t="str">
        <x:v>14 September 2026 20.11 WIB</x:v>
      </x:c>
    </x:row>
    <x:row r="10471">
      <x:c r="A10471" s="468" t="str">
        <x:v>Schedule reguler</x:v>
      </x:c>
      <x:c r="B10471" s="468" t="str">
        <x:v>Tanggal 13!C13</x:v>
      </x:c>
      <x:c r="C10471" s="468" t="str">
        <x:v>BK166</x:v>
      </x:c>
      <x:c r="D10471" s="468" t="str">
        <x:v>abay | LG 31 | dp 270</x:v>
      </x:c>
      <x:c r="E10471" s="468" t="str">
        <x:v>Snapshot booking diperbarui</x:v>
      </x:c>
      <x:c r="F10471" s="468" t="str">
        <x:v>14 September 2026 20.11 WIB</x:v>
      </x:c>
    </x:row>
    <x:row r="10472">
      <x:c r="A10472" s="468" t="str">
        <x:v>Schedule reguler</x:v>
      </x:c>
      <x:c r="B10472" s="468" t="str">
        <x:v>Tanggal 13!C16</x:v>
      </x:c>
      <x:c r="C10472" s="468" t="str">
        <x:v>BK167</x:v>
      </x:c>
      <x:c r="D10472" s="468" t="str">
        <x:v>Nopen | LG 7 | dp 100</x:v>
      </x:c>
      <x:c r="E10472" s="468" t="str">
        <x:v>Snapshot booking diperbarui</x:v>
      </x:c>
      <x:c r="F10472" s="468" t="str">
        <x:v>14 September 2026 20.11 WIB</x:v>
      </x:c>
    </x:row>
    <x:row r="10473">
      <x:c r="A10473" s="468" t="str">
        <x:v>Schedule reguler</x:v>
      </x:c>
      <x:c r="B10473" s="468" t="str">
        <x:v>Tanggal 13!C18</x:v>
      </x:c>
      <x:c r="C10473" s="468" t="str">
        <x:v>BK156</x:v>
      </x:c>
      <x:c r="D10473" s="468" t="str">
        <x:v>Aryandito | LG 11 | dp 100</x:v>
      </x:c>
      <x:c r="E10473" s="468" t="str">
        <x:v>Snapshot booking diperbarui</x:v>
      </x:c>
      <x:c r="F10473" s="468" t="str">
        <x:v>14 September 2026 20.11 WIB</x:v>
      </x:c>
    </x:row>
    <x:row r="10474">
      <x:c r="A10474" s="468" t="str">
        <x:v>Schedule reguler</x:v>
      </x:c>
      <x:c r="B10474" s="468" t="str">
        <x:v>Tanggal 13!C20</x:v>
      </x:c>
      <x:c r="C10474" s="468" t="str">
        <x:v>BK168</x:v>
      </x:c>
      <x:c r="D10474" s="468" t="str">
        <x:v>M Adzki Alfathin | LG 30 | dp 100</x:v>
      </x:c>
      <x:c r="E10474" s="468" t="str">
        <x:v>Snapshot booking diperbarui</x:v>
      </x:c>
      <x:c r="F10474" s="468" t="str">
        <x:v>14 September 2026 20.11 WIB</x:v>
      </x:c>
    </x:row>
    <x:row r="10475">
      <x:c r="A10475" s="468" t="str">
        <x:v>Schedule reguler</x:v>
      </x:c>
      <x:c r="B10475" s="468" t="str">
        <x:v>Tanggal 13!C23</x:v>
      </x:c>
      <x:c r="C10475" s="468" t="str">
        <x:v>BK169</x:v>
      </x:c>
      <x:c r="D10475" s="468" t="str">
        <x:v>fandi | LG 7 | </x:v>
      </x:c>
      <x:c r="E10475" s="468" t="str">
        <x:v>Snapshot booking diperbarui</x:v>
      </x:c>
      <x:c r="F10475" s="468" t="str">
        <x:v>14 September 2026 20.11 WIB</x:v>
      </x:c>
    </x:row>
    <x:row r="10476">
      <x:c r="A10476" s="468" t="str">
        <x:v>Schedule reguler</x:v>
      </x:c>
      <x:c r="B10476" s="468" t="str">
        <x:v>Tanggal 13!C29</x:v>
      </x:c>
      <x:c r="C10476" s="468" t="str">
        <x:v>BK170</x:v>
      </x:c>
      <x:c r="D10476" s="468" t="str">
        <x:v>Galih | LG 12 | dp 100</x:v>
      </x:c>
      <x:c r="E10476" s="468" t="str">
        <x:v>Snapshot booking diperbarui</x:v>
      </x:c>
      <x:c r="F10476" s="468" t="str">
        <x:v>14 September 2026 20.11 WIB</x:v>
      </x:c>
    </x:row>
    <x:row r="10477">
      <x:c r="A10477" s="468" t="str">
        <x:v>Schedule reguler</x:v>
      </x:c>
      <x:c r="B10477" s="468" t="str">
        <x:v>Tanggal 13!C31</x:v>
      </x:c>
      <x:c r="C10477" s="468" t="str">
        <x:v>BK171</x:v>
      </x:c>
      <x:c r="D10477" s="468" t="str">
        <x:v>HANA | LG 15 | dp 100</x:v>
      </x:c>
      <x:c r="E10477" s="468" t="str">
        <x:v>Snapshot booking diperbarui</x:v>
      </x:c>
      <x:c r="F10477" s="468" t="str">
        <x:v>14 September 2026 20.11 WIB</x:v>
      </x:c>
    </x:row>
    <x:row r="10478">
      <x:c r="A10478" s="468" t="str">
        <x:v>Schedule reguler</x:v>
      </x:c>
      <x:c r="B10478" s="468" t="str">
        <x:v>Tanggal 14!C5</x:v>
      </x:c>
      <x:c r="C10478" s="468" t="str">
        <x:v>BK182</x:v>
      </x:c>
      <x:c r="D10478" s="468" t="str">
        <x:v>Ayu | Graduation | dp 100</x:v>
      </x:c>
      <x:c r="E10478" s="468" t="str">
        <x:v>Snapshot booking diperbarui</x:v>
      </x:c>
      <x:c r="F10478" s="468" t="str">
        <x:v>14 September 2026 20.11 WIB</x:v>
      </x:c>
    </x:row>
    <x:row r="10479">
      <x:c r="A10479" s="468" t="str">
        <x:v>Schedule reguler</x:v>
      </x:c>
      <x:c r="B10479" s="468" t="str">
        <x:v>Tanggal 14!C8</x:v>
      </x:c>
      <x:c r="C10479" s="468" t="str">
        <x:v>BK183</x:v>
      </x:c>
      <x:c r="D10479" s="468" t="str">
        <x:v>Miftah | Photofox | dp 100</x:v>
      </x:c>
      <x:c r="E10479" s="468" t="str">
        <x:v>Snapshot booking diperbarui</x:v>
      </x:c>
      <x:c r="F10479" s="468" t="str">
        <x:v>14 September 2026 20.11 WIB</x:v>
      </x:c>
    </x:row>
    <x:row r="10480">
      <x:c r="A10480" s="468" t="str">
        <x:v>Schedule reguler</x:v>
      </x:c>
      <x:c r="B10480" s="468" t="str">
        <x:v>Tanggal 14!C11</x:v>
      </x:c>
      <x:c r="C10480" s="468" t="str">
        <x:v>BK184</x:v>
      </x:c>
      <x:c r="D10480" s="468" t="str">
        <x:v>Farros Abeel Fabian | Pass Photo | </x:v>
      </x:c>
      <x:c r="E10480" s="468" t="str">
        <x:v>Snapshot booking diperbarui</x:v>
      </x:c>
      <x:c r="F10480" s="468" t="str">
        <x:v>14 September 2026 20.11 WIB</x:v>
      </x:c>
    </x:row>
    <x:row r="10481">
      <x:c r="A10481" s="468" t="str">
        <x:v>Schedule reguler</x:v>
      </x:c>
      <x:c r="B10481" s="468" t="str">
        <x:v>Tanggal 14!C14</x:v>
      </x:c>
      <x:c r="C10481" s="468" t="str">
        <x:v>BK160</x:v>
      </x:c>
      <x:c r="D10481" s="468" t="str">
        <x:v>kelas 2b (faiza) | LG 46 | dp 100</x:v>
      </x:c>
      <x:c r="E10481" s="468" t="str">
        <x:v>Snapshot booking diperbarui</x:v>
      </x:c>
      <x:c r="F10481" s="468" t="str">
        <x:v>14 September 2026 20.11 WIB</x:v>
      </x:c>
    </x:row>
    <x:row r="10482">
      <x:c r="A10482" s="468" t="str">
        <x:v>Schedule reguler</x:v>
      </x:c>
      <x:c r="B10482" s="468" t="str">
        <x:v>Tanggal 14!C17</x:v>
      </x:c>
      <x:c r="C10482" s="468" t="str">
        <x:v>BK135</x:v>
      </x:c>
      <x:c r="D10482" s="468" t="str">
        <x:v>Nayla | LG 8 | dp 100 calmblue</x:v>
      </x:c>
      <x:c r="E10482" s="468" t="str">
        <x:v>Snapshot booking diperbarui</x:v>
      </x:c>
      <x:c r="F10482" s="468" t="str">
        <x:v>14 September 2026 20.11 WIB</x:v>
      </x:c>
    </x:row>
    <x:row r="10483">
      <x:c r="A10483" s="468" t="str">
        <x:v>Schedule reguler</x:v>
      </x:c>
      <x:c r="B10483" s="468" t="str">
        <x:v>Tanggal 14!C19</x:v>
      </x:c>
      <x:c r="C10483" s="468" t="str">
        <x:v>BK158</x:v>
      </x:c>
      <x:c r="D10483" s="468" t="str">
        <x:v>Navan HES A | LG 34 | dp 100</x:v>
      </x:c>
      <x:c r="E10483" s="468" t="str">
        <x:v>Snapshot booking diperbarui</x:v>
      </x:c>
      <x:c r="F10483" s="468" t="str">
        <x:v>14 September 2026 20.11 WIB</x:v>
      </x:c>
    </x:row>
    <x:row r="10484">
      <x:c r="A10484" s="468" t="str">
        <x:v>Schedule reguler</x:v>
      </x:c>
      <x:c r="B10484" s="468" t="str">
        <x:v>Tanggal 15!C23</x:v>
      </x:c>
      <x:c r="C10484" s="468" t="str">
        <x:v>BK172</x:v>
      </x:c>
      <x:c r="D10484" s="468" t="str">
        <x:v>Keisha | LG 20 | dp 100</x:v>
      </x:c>
      <x:c r="E10484" s="468" t="str">
        <x:v>Snapshot booking diperbarui</x:v>
      </x:c>
      <x:c r="F10484" s="468" t="str">
        <x:v>14 September 2026 20.11 WIB</x:v>
      </x:c>
    </x:row>
    <x:row r="10485">
      <x:c r="A10485" s="468" t="str">
        <x:v>Schedule reguler</x:v>
      </x:c>
      <x:c r="B10485" s="468" t="str">
        <x:v>Tanggal 15!C28</x:v>
      </x:c>
      <x:c r="C10485" s="468" t="str">
        <x:v>BK173</x:v>
      </x:c>
      <x:c r="D10485" s="468" t="str">
        <x:v>Ihsan | LG 11 | dp 100</x:v>
      </x:c>
      <x:c r="E10485" s="468" t="str">
        <x:v>Snapshot booking diperbarui</x:v>
      </x:c>
      <x:c r="F10485" s="468" t="str">
        <x:v>14 September 2026 20.11 WIB</x:v>
      </x:c>
    </x:row>
    <x:row r="10486">
      <x:c r="A10486" s="468" t="str">
        <x:v>Schedule reguler</x:v>
      </x:c>
      <x:c r="B10486" s="468" t="str">
        <x:v>Tanggal 15!C30</x:v>
      </x:c>
      <x:c r="C10486" s="468" t="str">
        <x:v>BK174</x:v>
      </x:c>
      <x:c r="D10486" s="468" t="str">
        <x:v>Adif | LG 19 | </x:v>
      </x:c>
      <x:c r="E10486" s="468" t="str">
        <x:v>Snapshot booking diperbarui</x:v>
      </x:c>
      <x:c r="F10486" s="468" t="str">
        <x:v>14 September 2026 20.11 WIB</x:v>
      </x:c>
    </x:row>
    <x:row r="10487">
      <x:c r="A10487" s="468" t="str">
        <x:v>Schedule reguler</x:v>
      </x:c>
      <x:c r="B10487" s="468" t="str">
        <x:v>Tanggal 15!C32</x:v>
      </x:c>
      <x:c r="C10487" s="468" t="str">
        <x:v>BK185</x:v>
      </x:c>
      <x:c r="D10487" s="468" t="str">
        <x:v>Dela | LG 11 | dp 100</x:v>
      </x:c>
      <x:c r="E10487" s="468" t="str">
        <x:v>Snapshot booking diperbarui</x:v>
      </x:c>
      <x:c r="F10487" s="468" t="str">
        <x:v>14 September 2026 20.11 WIB</x:v>
      </x:c>
    </x:row>
    <x:row r="10488">
      <x:c r="A10488" s="468" t="str">
        <x:v>Schedule reguler</x:v>
      </x:c>
      <x:c r="B10488" s="468" t="str">
        <x:v>Tanggal 16!C25</x:v>
      </x:c>
      <x:c r="C10488" s="468" t="str">
        <x:v>BK175</x:v>
      </x:c>
      <x:c r="D10488" s="468" t="str">
        <x:v>Ardi | LG 9 | dp 100</x:v>
      </x:c>
      <x:c r="E10488" s="468" t="str">
        <x:v>Snapshot booking diperbarui</x:v>
      </x:c>
      <x:c r="F10488" s="468" t="str">
        <x:v>14 September 2026 20.11 WIB</x:v>
      </x:c>
    </x:row>
    <x:row r="10489">
      <x:c r="A10489" s="468" t="str">
        <x:v>Schedule reguler</x:v>
      </x:c>
      <x:c r="B10489" s="468" t="str">
        <x:v>Tanggal 16!C29</x:v>
      </x:c>
      <x:c r="C10489" s="468" t="str">
        <x:v>BK186</x:v>
      </x:c>
      <x:c r="D10489" s="468" t="str">
        <x:v>KKN 100 | LG 11 | dp 100</x:v>
      </x:c>
      <x:c r="E10489" s="468" t="str">
        <x:v>Snapshot booking diperbarui</x:v>
      </x:c>
      <x:c r="F10489" s="468" t="str">
        <x:v>14 September 2026 20.11 WIB</x:v>
      </x:c>
    </x:row>
    <x:row r="10490">
      <x:c r="A10490" s="468" t="str">
        <x:v>Schedule reguler</x:v>
      </x:c>
      <x:c r="B10490" s="468" t="str">
        <x:v>Tanggal 16!C32</x:v>
      </x:c>
      <x:c r="C10490" s="468" t="str">
        <x:v>BK187</x:v>
      </x:c>
      <x:c r="D10490" s="468" t="str">
        <x:v>Anett | Photofox | dp 100</x:v>
      </x:c>
      <x:c r="E10490" s="468" t="str">
        <x:v>Snapshot booking diperbarui</x:v>
      </x:c>
      <x:c r="F10490" s="468" t="str">
        <x:v>14 September 2026 20.11 WIB</x:v>
      </x:c>
    </x:row>
    <x:row r="10491">
      <x:c r="A10491" s="468" t="str">
        <x:v>Schedule reguler</x:v>
      </x:c>
      <x:c r="B10491" s="468" t="str">
        <x:v>Tanggal 17!C11</x:v>
      </x:c>
      <x:c r="C10491" s="468" t="str">
        <x:v>BK188</x:v>
      </x:c>
      <x:c r="D10491" s="468" t="str">
        <x:v>Azzra | Single  | dp 100</x:v>
      </x:c>
      <x:c r="E10491" s="468" t="str">
        <x:v>Snapshot booking diperbarui</x:v>
      </x:c>
      <x:c r="F10491" s="468" t="str">
        <x:v>14 September 2026 20.11 WIB</x:v>
      </x:c>
    </x:row>
    <x:row r="10492">
      <x:c r="A10492" s="468" t="str">
        <x:v>Schedule reguler</x:v>
      </x:c>
      <x:c r="B10492" s="468" t="str">
        <x:v>Tanggal 18!C11</x:v>
      </x:c>
      <x:c r="C10492" s="468" t="str">
        <x:v>BK159</x:v>
      </x:c>
      <x:c r="D10492" s="468" t="str">
        <x:v>Icca Lestari (Kelas RPL Kep S1 UMP) | LG 39 | dp 100</x:v>
      </x:c>
      <x:c r="E10492" s="468" t="str">
        <x:v>Snapshot booking diperbarui</x:v>
      </x:c>
      <x:c r="F10492" s="468" t="str">
        <x:v>14 September 2026 20.11 WIB</x:v>
      </x:c>
    </x:row>
    <x:row r="10493">
      <x:c r="A10493" s="468" t="str">
        <x:v>Schedule reguler</x:v>
      </x:c>
      <x:c r="B10493" s="468" t="str">
        <x:v>19!C8</x:v>
      </x:c>
      <x:c r="C10493" s="468" t="str">
        <x:v>BK140 | 2026-09-19 18:40:00 | Tanggal 19!C28</x:v>
      </x:c>
      <x:c r="D10493" s="468" t="str">
        <x:v>Frista Savitri | 2026-09-19 11:30:00</x:v>
      </x:c>
      <x:c r="E10493" s="468" t="str">
        <x:v>Pindah slot, ID tetap</x:v>
      </x:c>
      <x:c r="F10493" s="468" t="str">
        <x:v>14 September 2026 20.11 WIB</x:v>
      </x:c>
    </x:row>
    <x:row r="10494">
      <x:c r="A10494" s="468" t="str">
        <x:v>Schedule reguler</x:v>
      </x:c>
      <x:c r="B10494" s="468" t="str">
        <x:v>Tanggal 19!C8</x:v>
      </x:c>
      <x:c r="C10494" s="468" t="str">
        <x:v>BK140</x:v>
      </x:c>
      <x:c r="D10494" s="468" t="str">
        <x:v>Frista Savitri | Family A | dp 100 concrete</x:v>
      </x:c>
      <x:c r="E10494" s="468" t="str">
        <x:v>Snapshot booking diperbarui</x:v>
      </x:c>
      <x:c r="F10494" s="468" t="str">
        <x:v>14 September 2026 20.11 WIB</x:v>
      </x:c>
    </x:row>
    <x:row r="10495">
      <x:c r="A10495" s="468" t="str">
        <x:v>Schedule reguler</x:v>
      </x:c>
      <x:c r="B10495" s="468" t="str">
        <x:v>Tanggal 19!C10</x:v>
      </x:c>
      <x:c r="C10495" s="468" t="str">
        <x:v>BK136</x:v>
      </x:c>
      <x:c r="D10495" s="468" t="str">
        <x:v>Aliya Putri Savina | Graduation | dp 100 calmblue</x:v>
      </x:c>
      <x:c r="E10495" s="468" t="str">
        <x:v>Snapshot booking diperbarui</x:v>
      </x:c>
      <x:c r="F10495" s="468" t="str">
        <x:v>14 September 2026 20.11 WIB</x:v>
      </x:c>
    </x:row>
    <x:row r="10496">
      <x:c r="A10496" s="468" t="str">
        <x:v>Schedule reguler</x:v>
      </x:c>
      <x:c r="B10496" s="468" t="str">
        <x:v>Tanggal 19!C11</x:v>
      </x:c>
      <x:c r="C10496" s="468" t="str">
        <x:v>BK137</x:v>
      </x:c>
      <x:c r="D10496" s="468" t="str">
        <x:v>Neneng Amalia | Graduation | dp 100 wooden</x:v>
      </x:c>
      <x:c r="E10496" s="468" t="str">
        <x:v>Snapshot booking diperbarui</x:v>
      </x:c>
      <x:c r="F10496" s="468" t="str">
        <x:v>14 September 2026 20.11 WIB</x:v>
      </x:c>
    </x:row>
    <x:row r="10497">
      <x:c r="A10497" s="468" t="str">
        <x:v>Schedule reguler</x:v>
      </x:c>
      <x:c r="B10497" s="468" t="str">
        <x:v>Tanggal 19!C13</x:v>
      </x:c>
      <x:c r="C10497" s="468" t="str">
        <x:v>BK138</x:v>
      </x:c>
      <x:c r="D10497" s="468" t="str">
        <x:v>Lu’lu Amanatul | Graduation | dp 100 calmblue</x:v>
      </x:c>
      <x:c r="E10497" s="468" t="str">
        <x:v>Snapshot booking diperbarui</x:v>
      </x:c>
      <x:c r="F10497" s="468" t="str">
        <x:v>14 September 2026 20.11 WIB</x:v>
      </x:c>
    </x:row>
    <x:row r="10498">
      <x:c r="A10498" s="468" t="str">
        <x:v>Schedule reguler</x:v>
      </x:c>
      <x:c r="B10498" s="468" t="str">
        <x:v>Tanggal 19!C14</x:v>
      </x:c>
      <x:c r="C10498" s="468" t="str">
        <x:v>BK139</x:v>
      </x:c>
      <x:c r="D10498" s="468" t="str">
        <x:v>Muhamad Rizki | Graduation | dp 100 calmblue</x:v>
      </x:c>
      <x:c r="E10498" s="468" t="str">
        <x:v>Snapshot booking diperbarui</x:v>
      </x:c>
      <x:c r="F10498" s="468" t="str">
        <x:v>14 September 2026 20.11 WIB</x:v>
      </x:c>
    </x:row>
    <x:row r="10499">
      <x:c r="A10499" s="468" t="str">
        <x:v>Schedule reguler</x:v>
      </x:c>
      <x:c r="B10499" s="468" t="str">
        <x:v>Tanggal 19!C15</x:v>
      </x:c>
      <x:c r="C10499" s="468" t="str">
        <x:v>BK152</x:v>
      </x:c>
      <x:c r="D10499" s="468" t="str">
        <x:v>Delfi | Graduation | dp 100 calmblue</x:v>
      </x:c>
      <x:c r="E10499" s="468" t="str">
        <x:v>Snapshot booking diperbarui</x:v>
      </x:c>
      <x:c r="F10499" s="468" t="str">
        <x:v>14 September 2026 20.11 WIB</x:v>
      </x:c>
    </x:row>
    <x:row r="10500">
      <x:c r="A10500" s="468" t="str">
        <x:v>Schedule reguler</x:v>
      </x:c>
      <x:c r="B10500" s="468" t="str">
        <x:v>Tanggal 19!C16</x:v>
      </x:c>
      <x:c r="C10500" s="468" t="str">
        <x:v>BK161</x:v>
      </x:c>
      <x:c r="D10500" s="468" t="str">
        <x:v>Arneta | Graduation Premium | dp100 wooden</x:v>
      </x:c>
      <x:c r="E10500" s="468" t="str">
        <x:v>Snapshot booking diperbarui</x:v>
      </x:c>
      <x:c r="F10500" s="468" t="str">
        <x:v>14 September 2026 20.11 WIB</x:v>
      </x:c>
    </x:row>
    <x:row r="10501">
      <x:c r="A10501" s="468" t="str">
        <x:v>Schedule reguler</x:v>
      </x:c>
      <x:c r="B10501" s="468" t="str">
        <x:v>Tanggal 19!C17</x:v>
      </x:c>
      <x:c r="C10501" s="468" t="str">
        <x:v>BK176</x:v>
      </x:c>
      <x:c r="D10501" s="468" t="str">
        <x:v>Ilham | Graduation | dp100 limboooo</x:v>
      </x:c>
      <x:c r="E10501" s="468" t="str">
        <x:v>Snapshot booking diperbarui</x:v>
      </x:c>
      <x:c r="F10501" s="468" t="str">
        <x:v>14 September 2026 20.11 WIB</x:v>
      </x:c>
    </x:row>
    <x:row r="10502">
      <x:c r="A10502" s="468" t="str">
        <x:v>Schedule reguler</x:v>
      </x:c>
      <x:c r="B10502" s="468" t="str">
        <x:v>Tanggal 19!C20</x:v>
      </x:c>
      <x:c r="C10502" s="468" t="str">
        <x:v>BK177</x:v>
      </x:c>
      <x:c r="D10502" s="468" t="str">
        <x:v>Ocha | LG 10 | dp 100</x:v>
      </x:c>
      <x:c r="E10502" s="468" t="str">
        <x:v>Snapshot booking diperbarui</x:v>
      </x:c>
      <x:c r="F10502" s="468" t="str">
        <x:v>14 September 2026 20.11 WIB</x:v>
      </x:c>
    </x:row>
    <x:row r="10503">
      <x:c r="A10503" s="468" t="str">
        <x:v>Schedule reguler</x:v>
      </x:c>
      <x:c r="B10503" s="468" t="str">
        <x:v>Tanggal 20!C5</x:v>
      </x:c>
      <x:c r="C10503" s="468" t="str">
        <x:v>BK178</x:v>
      </x:c>
      <x:c r="D10503" s="468" t="str">
        <x:v>Liaamailia | Studio Rent | </x:v>
      </x:c>
      <x:c r="E10503" s="468" t="str">
        <x:v>Snapshot booking diperbarui</x:v>
      </x:c>
      <x:c r="F10503" s="468" t="str">
        <x:v>14 September 2026 20.11 WIB</x:v>
      </x:c>
    </x:row>
    <x:row r="10504">
      <x:c r="A10504" s="468" t="str">
        <x:v>Schedule reguler</x:v>
      </x:c>
      <x:c r="B10504" s="468" t="str">
        <x:v>Tanggal 20!C9</x:v>
      </x:c>
      <x:c r="C10504" s="468" t="str">
        <x:v>BK179</x:v>
      </x:c>
      <x:c r="D10504" s="468" t="str">
        <x:v>lalita | LG 29 | dp 100</x:v>
      </x:c>
      <x:c r="E10504" s="468" t="str">
        <x:v>Snapshot booking diperbarui</x:v>
      </x:c>
      <x:c r="F10504" s="468" t="str">
        <x:v>14 September 2026 20.11 WIB</x:v>
      </x:c>
    </x:row>
    <x:row r="10505">
      <x:c r="A10505" s="468" t="str">
        <x:v>Schedule reguler</x:v>
      </x:c>
      <x:c r="B10505" s="468" t="str">
        <x:v>Tanggal 20!C23</x:v>
      </x:c>
      <x:c r="C10505" s="468" t="str">
        <x:v>BK180</x:v>
      </x:c>
      <x:c r="D10505" s="468" t="str">
        <x:v>KKN TRIBUANA | LG 10 | dp 100</x:v>
      </x:c>
      <x:c r="E10505" s="468" t="str">
        <x:v>Snapshot booking diperbarui</x:v>
      </x:c>
      <x:c r="F10505" s="468" t="str">
        <x:v>14 September 2026 20.11 WIB</x:v>
      </x:c>
    </x:row>
    <x:row r="10506">
      <x:c r="A10506" s="468" t="str">
        <x:v>Schedule reguler</x:v>
      </x:c>
      <x:c r="B10506" s="468" t="str">
        <x:v>Tanggal 22!C13</x:v>
      </x:c>
      <x:c r="C10506" s="468" t="str">
        <x:v>BK141</x:v>
      </x:c>
      <x:c r="D10506" s="468" t="str">
        <x:v>RIsky Akmal | Graduation Premium | dp 100</x:v>
      </x:c>
      <x:c r="E10506" s="468" t="str">
        <x:v>Snapshot booking diperbarui</x:v>
      </x:c>
      <x:c r="F10506" s="468" t="str">
        <x:v>14 September 2026 20.11 WIB</x:v>
      </x:c>
    </x:row>
    <x:row r="10507">
      <x:c r="A10507" s="468" t="str">
        <x:v>Schedule reguler</x:v>
      </x:c>
      <x:c r="B10507" s="468" t="str">
        <x:v>Tanggal 22!C14</x:v>
      </x:c>
      <x:c r="C10507" s="468" t="str">
        <x:v>BK181</x:v>
      </x:c>
      <x:c r="D10507" s="468" t="str">
        <x:v>Dela Fitriani | Graduation | dp 100 calmblue</x:v>
      </x:c>
      <x:c r="E10507" s="468" t="str">
        <x:v>Snapshot booking diperbarui</x:v>
      </x:c>
      <x:c r="F10507" s="468" t="str">
        <x:v>14 September 2026 20.11 WIB</x:v>
      </x:c>
    </x:row>
    <x:row r="10508">
      <x:c r="A10508" s="468" t="str">
        <x:v>Schedule reguler</x:v>
      </x:c>
      <x:c r="B10508" s="468" t="str">
        <x:v>Tanggal 22!C15</x:v>
      </x:c>
      <x:c r="C10508" s="468" t="str">
        <x:v>BK142</x:v>
      </x:c>
      <x:c r="D10508" s="468" t="str">
        <x:v>Raka | Graduation | dp 100 wooden</x:v>
      </x:c>
      <x:c r="E10508" s="468" t="str">
        <x:v>Snapshot booking diperbarui</x:v>
      </x:c>
      <x:c r="F10508" s="468" t="str">
        <x:v>14 September 2026 20.11 WIB</x:v>
      </x:c>
    </x:row>
    <x:row r="10509">
      <x:c r="A10509" s="468" t="str">
        <x:v>Schedule reguler</x:v>
      </x:c>
      <x:c r="B10509" s="468" t="str">
        <x:v>Tanggal 22!C19</x:v>
      </x:c>
      <x:c r="C10509" s="468" t="str">
        <x:v>BK189</x:v>
      </x:c>
      <x:c r="D10509" s="468" t="str">
        <x:v>Lisna | Coouple A | dp 100 concrete</x:v>
      </x:c>
      <x:c r="E10509" s="468" t="str">
        <x:v>Snapshot booking diperbarui</x:v>
      </x:c>
      <x:c r="F10509" s="468" t="str">
        <x:v>14 September 2026 20.11 WIB</x:v>
      </x:c>
    </x:row>
    <x:row r="10510">
      <x:c r="A10510" s="468" t="str">
        <x:v>Schedule reguler</x:v>
      </x:c>
      <x:c r="B10510" s="468" t="str">
        <x:v>Tanggal 22!C28</x:v>
      </x:c>
      <x:c r="C10510" s="468" t="str">
        <x:v>BK143</x:v>
      </x:c>
      <x:c r="D10510" s="468" t="str">
        <x:v>Adioni | Graduation Premium | dp 100 concrete</x:v>
      </x:c>
      <x:c r="E10510" s="468" t="str">
        <x:v>Snapshot booking diperbarui</x:v>
      </x:c>
      <x:c r="F10510" s="468" t="str">
        <x:v>14 September 2026 20.11 WIB</x:v>
      </x:c>
    </x:row>
    <x:row r="10511">
      <x:c r="A10511" s="468" t="str">
        <x:v>Schedule reguler</x:v>
      </x:c>
      <x:c r="B10511" s="468" t="str">
        <x:v>Tanggal 26!C11</x:v>
      </x:c>
      <x:c r="C10511" s="468" t="str">
        <x:v>BK144</x:v>
      </x:c>
      <x:c r="D10511" s="468" t="str">
        <x:v>Nurul Lathiifa | Graduation | dp 100 Concrete</x:v>
      </x:c>
      <x:c r="E10511" s="468" t="str">
        <x:v>Snapshot booking diperbarui</x:v>
      </x:c>
      <x:c r="F10511" s="468" t="str">
        <x:v>14 September 2026 20.11 WIB</x:v>
      </x:c>
    </x:row>
    <x:row r="10512">
      <x:c r="A10512" s="468" t="str">
        <x:v>Schedule reguler</x:v>
      </x:c>
      <x:c r="B10512" s="468" t="str">
        <x:v>Tanggal 26!C12</x:v>
      </x:c>
      <x:c r="C10512" s="468" t="str">
        <x:v>BK145</x:v>
      </x:c>
      <x:c r="D10512" s="468" t="str">
        <x:v>umi fatmah | Graduation Premium | dp 100</x:v>
      </x:c>
      <x:c r="E10512" s="468" t="str">
        <x:v>Snapshot booking diperbarui</x:v>
      </x:c>
      <x:c r="F10512" s="468" t="str">
        <x:v>14 September 2026 20.11 WIB</x:v>
      </x:c>
    </x:row>
    <x:row r="10514">
      <x:c r="A10514" s="507" t="str">
        <x:v>Sheet sumber</x:v>
      </x:c>
      <x:c r="B10514" s="507" t="str">
        <x:v>Sel sumber</x:v>
      </x:c>
      <x:c r="C10514" s="507" t="str">
        <x:v>Nilai sebelumnya</x:v>
      </x:c>
      <x:c r="D10514" s="507" t="str">
        <x:v>Nilai terbaru</x:v>
      </x:c>
      <x:c r="E10514" s="507" t="str">
        <x:v>Jenis perubahan</x:v>
      </x:c>
      <x:c r="F10514" s="507" t="str">
        <x:v>Revisi</x:v>
      </x:c>
    </x:row>
    <x:row r="10515">
      <x:c r="A10515" s="468" t="str">
        <x:v>14</x:v>
      </x:c>
      <x:c r="B10515" s="468" t="str">
        <x:v>AC37</x:v>
      </x:c>
      <x:c r="C10515" s="468"/>
      <x:c r="D10515" s="468" t="n">
        <x:v>92</x:v>
      </x:c>
      <x:c r="E10515" s="468" t="str">
        <x:v>Nilai sumber</x:v>
      </x:c>
      <x:c r="F10515" s="468" t="str">
        <x:v>15 September 2026 15.01 WIB</x:v>
      </x:c>
    </x:row>
    <x:row r="10516">
      <x:c r="A10516" s="468" t="str">
        <x:v>14</x:v>
      </x:c>
      <x:c r="B10516" s="468" t="str">
        <x:v>AD37</x:v>
      </x:c>
      <x:c r="C10516" s="468"/>
      <x:c r="D10516" s="468" t="str">
        <x:v>Sangat Baik</x:v>
      </x:c>
      <x:c r="E10516" s="468" t="str">
        <x:v>Nilai sumber</x:v>
      </x:c>
      <x:c r="F10516" s="468" t="str">
        <x:v>15 September 2026 15.01 WIB</x:v>
      </x:c>
    </x:row>
    <x:row r="10517">
      <x:c r="A10517" s="468" t="str">
        <x:v>14</x:v>
      </x:c>
      <x:c r="B10517" s="468" t="str">
        <x:v>AF37</x:v>
      </x:c>
      <x:c r="C10517" s="468"/>
      <x:c r="D10517" s="468" t="n">
        <x:v>1</x:v>
      </x:c>
      <x:c r="E10517" s="468" t="str">
        <x:v>Nilai sumber</x:v>
      </x:c>
      <x:c r="F10517" s="468" t="str">
        <x:v>15 September 2026 15.01 WIB</x:v>
      </x:c>
    </x:row>
    <x:row r="10518">
      <x:c r="A10518" s="468" t="str">
        <x:v>14</x:v>
      </x:c>
      <x:c r="B10518" s="468" t="str">
        <x:v>AC39</x:v>
      </x:c>
      <x:c r="C10518" s="468"/>
      <x:c r="D10518" s="468" t="n">
        <x:v>97</x:v>
      </x:c>
      <x:c r="E10518" s="468" t="str">
        <x:v>Nilai sumber</x:v>
      </x:c>
      <x:c r="F10518" s="468" t="str">
        <x:v>15 September 2026 15.01 WIB</x:v>
      </x:c>
    </x:row>
    <x:row r="10519">
      <x:c r="A10519" s="468" t="str">
        <x:v>14</x:v>
      </x:c>
      <x:c r="B10519" s="468" t="str">
        <x:v>AD39</x:v>
      </x:c>
      <x:c r="C10519" s="468"/>
      <x:c r="D10519" s="468" t="str">
        <x:v>Sangat Baik</x:v>
      </x:c>
      <x:c r="E10519" s="468" t="str">
        <x:v>Nilai sumber</x:v>
      </x:c>
      <x:c r="F10519" s="468" t="str">
        <x:v>15 September 2026 15.01 WIB</x:v>
      </x:c>
    </x:row>
    <x:row r="10520">
      <x:c r="A10520" s="468" t="str">
        <x:v>14</x:v>
      </x:c>
      <x:c r="B10520" s="468" t="str">
        <x:v>AF39</x:v>
      </x:c>
      <x:c r="C10520" s="468"/>
      <x:c r="D10520" s="468" t="n">
        <x:v>1</x:v>
      </x:c>
      <x:c r="E10520" s="468" t="str">
        <x:v>Nilai sumber</x:v>
      </x:c>
      <x:c r="F10520" s="468" t="str">
        <x:v>15 September 2026 15.01 WIB</x:v>
      </x:c>
    </x:row>
    <x:row r="10521">
      <x:c r="A10521" s="468" t="str">
        <x:v>14</x:v>
      </x:c>
      <x:c r="B10521" s="468" t="str">
        <x:v>M55</x:v>
      </x:c>
      <x:c r="C10521" s="468"/>
      <x:c r="D10521" s="468" t="n">
        <x:v>0.1296296296</x:v>
      </x:c>
      <x:c r="E10521" s="468" t="str">
        <x:v>Nilai sumber</x:v>
      </x:c>
      <x:c r="F10521" s="468" t="str">
        <x:v>15 September 2026 15.01 WIB</x:v>
      </x:c>
    </x:row>
    <x:row r="10522">
      <x:c r="A10522" s="468" t="str">
        <x:v>15</x:v>
      </x:c>
      <x:c r="B10522" s="468" t="str">
        <x:v>H25</x:v>
      </x:c>
      <x:c r="C10522" s="468" t="n">
        <x:v>0</x:v>
      </x:c>
      <x:c r="D10522" s="468" t="n">
        <x:v>900000</x:v>
      </x:c>
      <x:c r="E10522" s="468" t="str">
        <x:v>Nilai sumber</x:v>
      </x:c>
      <x:c r="F10522" s="468" t="str">
        <x:v>15 September 2026 15.01 WIB</x:v>
      </x:c>
    </x:row>
    <x:row r="10523">
      <x:c r="A10523" s="468" t="str">
        <x:v>15</x:v>
      </x:c>
      <x:c r="B10523" s="468" t="str">
        <x:v>M51</x:v>
      </x:c>
      <x:c r="C10523" s="468" t="n">
        <x:v>0</x:v>
      </x:c>
      <x:c r="D10523" s="468" t="n">
        <x:v>9</x:v>
      </x:c>
      <x:c r="E10523" s="468" t="str">
        <x:v>Nilai sumber</x:v>
      </x:c>
      <x:c r="F10523" s="468" t="str">
        <x:v>15 September 2026 15.01 WIB</x:v>
      </x:c>
    </x:row>
    <x:row r="10524">
      <x:c r="A10524" s="468" t="str">
        <x:v>15</x:v>
      </x:c>
      <x:c r="B10524" s="468" t="str">
        <x:v>M53</x:v>
      </x:c>
      <x:c r="C10524" s="468" t="n">
        <x:v>0</x:v>
      </x:c>
      <x:c r="D10524" s="468" t="n">
        <x:v>9</x:v>
      </x:c>
      <x:c r="E10524" s="468" t="str">
        <x:v>Nilai sumber</x:v>
      </x:c>
      <x:c r="F10524" s="468" t="str">
        <x:v>15 September 2026 15.01 WIB</x:v>
      </x:c>
    </x:row>
    <x:row r="10525">
      <x:c r="A10525" s="468" t="str">
        <x:v>31</x:v>
      </x:c>
      <x:c r="B10525" s="468" t="str">
        <x:v>A78</x:v>
      </x:c>
      <x:c r="C10525" s="468" t="n">
        <x:v>99.10714286</x:v>
      </x:c>
      <x:c r="D10525" s="468" t="n">
        <x:v>98.95952381</x:v>
      </x:c>
      <x:c r="E10525" s="468" t="str">
        <x:v>Nilai sumber</x:v>
      </x:c>
      <x:c r="F10525" s="468" t="str">
        <x:v>15 September 2026 15.01 WIB</x:v>
      </x:c>
    </x:row>
    <x:row r="10526">
      <x:c r="A10526" s="468" t="str">
        <x:v>31</x:v>
      </x:c>
      <x:c r="B10526" s="468" t="str">
        <x:v>E78</x:v>
      </x:c>
      <x:c r="C10526" s="468" t="n">
        <x:v>99.03571429</x:v>
      </x:c>
      <x:c r="D10526" s="468" t="n">
        <x:v>98.82619048</x:v>
      </x:c>
      <x:c r="E10526" s="468" t="str">
        <x:v>Nilai sumber</x:v>
      </x:c>
      <x:c r="F10526" s="468" t="str">
        <x:v>15 September 2026 15.01 WIB</x:v>
      </x:c>
    </x:row>
    <x:row r="10527">
      <x:c r="A10527" s="468" t="str">
        <x:v>31</x:v>
      </x:c>
      <x:c r="B10527" s="468" t="str">
        <x:v>I78</x:v>
      </x:c>
      <x:c r="C10527" s="468" t="n">
        <x:v>99.17857143</x:v>
      </x:c>
      <x:c r="D10527" s="468" t="n">
        <x:v>99.09285714</x:v>
      </x:c>
      <x:c r="E10527" s="468" t="str">
        <x:v>Nilai sumber</x:v>
      </x:c>
      <x:c r="F10527" s="468" t="str">
        <x:v>15 September 2026 15.01 WIB</x:v>
      </x:c>
    </x:row>
    <x:row r="10528">
      <x:c r="A10528" s="468" t="str">
        <x:v>31</x:v>
      </x:c>
      <x:c r="B10528" s="468" t="str">
        <x:v>C86</x:v>
      </x:c>
      <x:c r="C10528" s="468" t="n">
        <x:v>14</x:v>
      </x:c>
      <x:c r="D10528" s="468" t="n">
        <x:v>15</x:v>
      </x:c>
      <x:c r="E10528" s="468" t="str">
        <x:v>Nilai sumber</x:v>
      </x:c>
      <x:c r="F10528" s="468" t="str">
        <x:v>15 September 2026 15.01 WIB</x:v>
      </x:c>
    </x:row>
    <x:row r="10529">
      <x:c r="A10529" s="468" t="str">
        <x:v>31</x:v>
      </x:c>
      <x:c r="B10529" s="468" t="str">
        <x:v>D86</x:v>
      </x:c>
      <x:c r="C10529" s="468" t="n">
        <x:v>98.28571429</x:v>
      </x:c>
      <x:c r="D10529" s="468" t="n">
        <x:v>97.86666667</x:v>
      </x:c>
      <x:c r="E10529" s="468" t="str">
        <x:v>Nilai sumber</x:v>
      </x:c>
      <x:c r="F10529" s="468" t="str">
        <x:v>15 September 2026 15.01 WIB</x:v>
      </x:c>
    </x:row>
    <x:row r="10530">
      <x:c r="A10530" s="468" t="str">
        <x:v>31</x:v>
      </x:c>
      <x:c r="B10530" s="468" t="str">
        <x:v>C91</x:v>
      </x:c>
      <x:c r="C10530" s="468" t="n">
        <x:v>14</x:v>
      </x:c>
      <x:c r="D10530" s="468" t="n">
        <x:v>15</x:v>
      </x:c>
      <x:c r="E10530" s="468" t="str">
        <x:v>Nilai sumber</x:v>
      </x:c>
      <x:c r="F10530" s="468" t="str">
        <x:v>15 September 2026 15.01 WIB</x:v>
      </x:c>
    </x:row>
    <x:row r="10531">
      <x:c r="A10531" s="468" t="str">
        <x:v>31</x:v>
      </x:c>
      <x:c r="B10531" s="468" t="str">
        <x:v>D91</x:v>
      </x:c>
      <x:c r="C10531" s="468" t="n">
        <x:v>99.57142857</x:v>
      </x:c>
      <x:c r="D10531" s="468" t="n">
        <x:v>99.4</x:v>
      </x:c>
      <x:c r="E10531" s="468" t="str">
        <x:v>Nilai sumber</x:v>
      </x:c>
      <x:c r="F10531" s="468" t="str">
        <x:v>15 September 2026 15.01 WIB</x:v>
      </x:c>
    </x:row>
    <x:row r="10532">
      <x:c r="A10532" s="468" t="str">
        <x:v>31</x:v>
      </x:c>
      <x:c r="B10532" s="468" t="str">
        <x:v>E106</x:v>
      </x:c>
      <x:c r="C10532" s="468" t="n">
        <x:v>144</x:v>
      </x:c>
      <x:c r="D10532" s="468" t="n">
        <x:v>153</x:v>
      </x:c>
      <x:c r="E10532" s="468" t="str">
        <x:v>Nilai sumber</x:v>
      </x:c>
      <x:c r="F10532" s="468" t="str">
        <x:v>15 September 2026 15.01 WIB</x:v>
      </x:c>
    </x:row>
    <x:row r="10533">
      <x:c r="A10533" s="468" t="str">
        <x:v>31</x:v>
      </x:c>
      <x:c r="B10533" s="468" t="str">
        <x:v>E108</x:v>
      </x:c>
      <x:c r="C10533" s="468" t="n">
        <x:v>582</x:v>
      </x:c>
      <x:c r="D10533" s="468" t="n">
        <x:v>636</x:v>
      </x:c>
      <x:c r="E10533" s="468" t="str">
        <x:v>Nilai sumber</x:v>
      </x:c>
      <x:c r="F10533" s="468" t="str">
        <x:v>15 September 2026 15.01 WIB</x:v>
      </x:c>
    </x:row>
    <x:row r="10534">
      <x:c r="A10534" s="468" t="str">
        <x:v>31</x:v>
      </x:c>
      <x:c r="B10534" s="468" t="str">
        <x:v>E109</x:v>
      </x:c>
      <x:c r="C10534" s="468" t="n">
        <x:v>180</x:v>
      </x:c>
      <x:c r="D10534" s="468" t="n">
        <x:v>189</x:v>
      </x:c>
      <x:c r="E10534" s="468" t="str">
        <x:v>Nilai sumber</x:v>
      </x:c>
      <x:c r="F10534" s="468" t="str">
        <x:v>15 September 2026 15.01 WIB</x:v>
      </x:c>
    </x:row>
    <x:row r="10535">
      <x:c r="A10535" s="468" t="str">
        <x:v>31</x:v>
      </x:c>
      <x:c r="B10535" s="468" t="str">
        <x:v>E111</x:v>
      </x:c>
      <x:c r="C10535" s="468" t="n">
        <x:v>378</x:v>
      </x:c>
      <x:c r="D10535" s="468" t="n">
        <x:v>387</x:v>
      </x:c>
      <x:c r="E10535" s="468" t="str">
        <x:v>Nilai sumber</x:v>
      </x:c>
      <x:c r="F10535" s="468" t="str">
        <x:v>15 September 2026 15.01 WIB</x:v>
      </x:c>
    </x:row>
    <x:row r="10536">
      <x:c r="A10536" s="468" t="str">
        <x:v>31</x:v>
      </x:c>
      <x:c r="B10536" s="468" t="str">
        <x:v>E112</x:v>
      </x:c>
      <x:c r="C10536" s="468" t="n">
        <x:v>0.3092783505</x:v>
      </x:c>
      <x:c r="D10536" s="468" t="n">
        <x:v>0.2971698113</x:v>
      </x:c>
      <x:c r="E10536" s="468" t="str">
        <x:v>Nilai sumber</x:v>
      </x:c>
      <x:c r="F10536" s="468" t="str">
        <x:v>15 September 2026 15.01 WIB</x:v>
      </x:c>
    </x:row>
    <x:row r="10537">
      <x:c r="A10537" s="468" t="str">
        <x:v>Resume Karyawan KPI</x:v>
      </x:c>
      <x:c r="B10537" s="468" t="str">
        <x:v>Y5</x:v>
      </x:c>
      <x:c r="C10537" s="468" t="n">
        <x:v>89</x:v>
      </x:c>
      <x:c r="D10537" s="468" t="n">
        <x:v>91</x:v>
      </x:c>
      <x:c r="E10537" s="468" t="str">
        <x:v>Nilai sumber</x:v>
      </x:c>
      <x:c r="F10537" s="468" t="str">
        <x:v>15 September 2026 15.01 WIB</x:v>
      </x:c>
    </x:row>
    <x:row r="10538">
      <x:c r="A10538" s="468" t="str">
        <x:v>Resume Karyawan KPI</x:v>
      </x:c>
      <x:c r="B10538" s="468" t="str">
        <x:v>Z5</x:v>
      </x:c>
      <x:c r="C10538" s="468" t="n">
        <x:v>89.00013</x:v>
      </x:c>
      <x:c r="D10538" s="468" t="n">
        <x:v>91.00013</x:v>
      </x:c>
      <x:c r="E10538" s="468" t="str">
        <x:v>Nilai sumber</x:v>
      </x:c>
      <x:c r="F10538" s="468" t="str">
        <x:v>15 September 2026 15.01 WIB</x:v>
      </x:c>
    </x:row>
    <x:row r="10539">
      <x:c r="A10539" s="468" t="str">
        <x:v>Resume Karyawan KPI</x:v>
      </x:c>
      <x:c r="B10539" s="468" t="str">
        <x:v>AF5</x:v>
      </x:c>
      <x:c r="C10539" s="468" t="n">
        <x:v>141</x:v>
      </x:c>
      <x:c r="D10539" s="468" t="n">
        <x:v>150</x:v>
      </x:c>
      <x:c r="E10539" s="468" t="str">
        <x:v>Nilai sumber</x:v>
      </x:c>
      <x:c r="F10539" s="468" t="str">
        <x:v>15 September 2026 15.01 WIB</x:v>
      </x:c>
    </x:row>
    <x:row r="10540">
      <x:c r="A10540" s="468" t="str">
        <x:v>Resume Karyawan KPI</x:v>
      </x:c>
      <x:c r="B10540" s="468" t="str">
        <x:v>AG5</x:v>
      </x:c>
      <x:c r="C10540" s="468" t="n">
        <x:v>141.00005</x:v>
      </x:c>
      <x:c r="D10540" s="468" t="n">
        <x:v>150.00005</x:v>
      </x:c>
      <x:c r="E10540" s="468" t="str">
        <x:v>Nilai sumber</x:v>
      </x:c>
      <x:c r="F10540" s="468" t="str">
        <x:v>15 September 2026 15.01 WIB</x:v>
      </x:c>
    </x:row>
    <x:row r="10541">
      <x:c r="A10541" s="468" t="str">
        <x:v>Resume Karyawan KPI</x:v>
      </x:c>
      <x:c r="B10541" s="468" t="str">
        <x:v>C6</x:v>
      </x:c>
      <x:c r="C10541" s="468" t="n">
        <x:v>245</x:v>
      </x:c>
      <x:c r="D10541" s="468" t="n">
        <x:v>249</x:v>
      </x:c>
      <x:c r="E10541" s="468" t="str">
        <x:v>Nilai sumber</x:v>
      </x:c>
      <x:c r="F10541" s="468" t="str">
        <x:v>15 September 2026 15.01 WIB</x:v>
      </x:c>
    </x:row>
    <x:row r="10542">
      <x:c r="A10542" s="468" t="str">
        <x:v>Resume Karyawan KPI</x:v>
      </x:c>
      <x:c r="B10542" s="468" t="str">
        <x:v>D6</x:v>
      </x:c>
      <x:c r="C10542" s="468" t="n">
        <x:v>0.5990220049</x:v>
      </x:c>
      <x:c r="D10542" s="468" t="n">
        <x:v>0.5956937799</x:v>
      </x:c>
      <x:c r="E10542" s="468" t="str">
        <x:v>Nilai sumber</x:v>
      </x:c>
      <x:c r="F10542" s="468" t="str">
        <x:v>15 September 2026 15.01 WIB</x:v>
      </x:c>
    </x:row>
    <x:row r="10543">
      <x:c r="A10543" s="468" t="str">
        <x:v>Resume Karyawan KPI</x:v>
      </x:c>
      <x:c r="B10543" s="468" t="str">
        <x:v>E6</x:v>
      </x:c>
      <x:c r="C10543" s="468" t="n">
        <x:v>0.5990220049</x:v>
      </x:c>
      <x:c r="D10543" s="468" t="n">
        <x:v>0.5956937799</x:v>
      </x:c>
      <x:c r="E10543" s="468" t="str">
        <x:v>Nilai sumber</x:v>
      </x:c>
      <x:c r="F10543" s="468" t="str">
        <x:v>15 September 2026 15.01 WIB</x:v>
      </x:c>
    </x:row>
    <x:row r="10544">
      <x:c r="A10544" s="468" t="str">
        <x:v>Resume Karyawan KPI</x:v>
      </x:c>
      <x:c r="B10544" s="468" t="str">
        <x:v>Y6</x:v>
      </x:c>
      <x:c r="C10544" s="468" t="n">
        <x:v>245</x:v>
      </x:c>
      <x:c r="D10544" s="468" t="n">
        <x:v>249</x:v>
      </x:c>
      <x:c r="E10544" s="468" t="str">
        <x:v>Nilai sumber</x:v>
      </x:c>
      <x:c r="F10544" s="468" t="str">
        <x:v>15 September 2026 15.01 WIB</x:v>
      </x:c>
    </x:row>
    <x:row r="10545">
      <x:c r="A10545" s="468" t="str">
        <x:v>Resume Karyawan KPI</x:v>
      </x:c>
      <x:c r="B10545" s="468" t="str">
        <x:v>Z6</x:v>
      </x:c>
      <x:c r="C10545" s="468" t="n">
        <x:v>245.00012</x:v>
      </x:c>
      <x:c r="D10545" s="468" t="n">
        <x:v>249.00012</x:v>
      </x:c>
      <x:c r="E10545" s="468" t="str">
        <x:v>Nilai sumber</x:v>
      </x:c>
      <x:c r="F10545" s="468" t="str">
        <x:v>15 September 2026 15.01 WIB</x:v>
      </x:c>
    </x:row>
    <x:row r="10546">
      <x:c r="A10546" s="468" t="str">
        <x:v>Resume Karyawan KPI</x:v>
      </x:c>
      <x:c r="B10546" s="468" t="str">
        <x:v>C7</x:v>
      </x:c>
      <x:c r="C10546" s="468" t="n">
        <x:v>89</x:v>
      </x:c>
      <x:c r="D10546" s="468" t="n">
        <x:v>91</x:v>
      </x:c>
      <x:c r="E10546" s="468" t="str">
        <x:v>Nilai sumber</x:v>
      </x:c>
      <x:c r="F10546" s="468" t="str">
        <x:v>15 September 2026 15.01 WIB</x:v>
      </x:c>
    </x:row>
    <x:row r="10547">
      <x:c r="A10547" s="468" t="str">
        <x:v>Resume Karyawan KPI</x:v>
      </x:c>
      <x:c r="B10547" s="468" t="str">
        <x:v>D7</x:v>
      </x:c>
      <x:c r="C10547" s="468" t="n">
        <x:v>0.217603912</x:v>
      </x:c>
      <x:c r="D10547" s="468" t="n">
        <x:v>0.2177033493</x:v>
      </x:c>
      <x:c r="E10547" s="468" t="str">
        <x:v>Nilai sumber</x:v>
      </x:c>
      <x:c r="F10547" s="468" t="str">
        <x:v>15 September 2026 15.01 WIB</x:v>
      </x:c>
    </x:row>
    <x:row r="10548">
      <x:c r="A10548" s="468" t="str">
        <x:v>Resume Karyawan KPI</x:v>
      </x:c>
      <x:c r="B10548" s="468" t="str">
        <x:v>E7</x:v>
      </x:c>
      <x:c r="C10548" s="468" t="n">
        <x:v>0.8166259169</x:v>
      </x:c>
      <x:c r="D10548" s="468" t="n">
        <x:v>0.8133971292</x:v>
      </x:c>
      <x:c r="E10548" s="468" t="str">
        <x:v>Nilai sumber</x:v>
      </x:c>
      <x:c r="F10548" s="468" t="str">
        <x:v>15 September 2026 15.01 WIB</x:v>
      </x:c>
    </x:row>
    <x:row r="10549">
      <x:c r="A10549" s="468" t="str">
        <x:v>Resume Karyawan KPI</x:v>
      </x:c>
      <x:c r="B10549" s="468" t="str">
        <x:v>AM7</x:v>
      </x:c>
      <x:c r="C10549" s="468" t="n">
        <x:v>14</x:v>
      </x:c>
      <x:c r="D10549" s="468" t="n">
        <x:v>15</x:v>
      </x:c>
      <x:c r="E10549" s="468" t="str">
        <x:v>Nilai sumber</x:v>
      </x:c>
      <x:c r="F10549" s="468" t="str">
        <x:v>15 September 2026 15.01 WIB</x:v>
      </x:c>
    </x:row>
    <x:row r="10550">
      <x:c r="A10550" s="468" t="str">
        <x:v>Resume Karyawan KPI</x:v>
      </x:c>
      <x:c r="B10550" s="468" t="str">
        <x:v>AN7</x:v>
      </x:c>
      <x:c r="C10550" s="468" t="n">
        <x:v>98.28571429</x:v>
      </x:c>
      <x:c r="D10550" s="468" t="n">
        <x:v>97.86666667</x:v>
      </x:c>
      <x:c r="E10550" s="468" t="str">
        <x:v>Nilai sumber</x:v>
      </x:c>
      <x:c r="F10550" s="468" t="str">
        <x:v>15 September 2026 15.01 WIB</x:v>
      </x:c>
    </x:row>
    <x:row r="10551">
      <x:c r="A10551" s="468" t="str">
        <x:v>Resume Karyawan KPI</x:v>
      </x:c>
      <x:c r="B10551" s="468" t="str">
        <x:v>AO7</x:v>
      </x:c>
      <x:c r="C10551" s="468" t="n">
        <x:v>4.928571429</x:v>
      </x:c>
      <x:c r="D10551" s="468" t="n">
        <x:v>4.933333333</x:v>
      </x:c>
      <x:c r="E10551" s="468" t="str">
        <x:v>Nilai sumber</x:v>
      </x:c>
      <x:c r="F10551" s="468" t="str">
        <x:v>15 September 2026 15.01 WIB</x:v>
      </x:c>
    </x:row>
    <x:row r="10552">
      <x:c r="A10552" s="468" t="str">
        <x:v>Resume Karyawan KPI</x:v>
      </x:c>
      <x:c r="B10552" s="468" t="str">
        <x:v>AP7</x:v>
      </x:c>
      <x:c r="C10552" s="468" t="n">
        <x:v>4.928571429</x:v>
      </x:c>
      <x:c r="D10552" s="468" t="n">
        <x:v>4.933333333</x:v>
      </x:c>
      <x:c r="E10552" s="468" t="str">
        <x:v>Nilai sumber</x:v>
      </x:c>
      <x:c r="F10552" s="468" t="str">
        <x:v>15 September 2026 15.01 WIB</x:v>
      </x:c>
    </x:row>
    <x:row r="10553">
      <x:c r="A10553" s="468" t="str">
        <x:v>Resume Karyawan KPI</x:v>
      </x:c>
      <x:c r="B10553" s="468" t="str">
        <x:v>AQ7</x:v>
      </x:c>
      <x:c r="C10553" s="468" t="n">
        <x:v>5</x:v>
      </x:c>
      <x:c r="D10553" s="468" t="n">
        <x:v>4.933333333</x:v>
      </x:c>
      <x:c r="E10553" s="468" t="str">
        <x:v>Nilai sumber</x:v>
      </x:c>
      <x:c r="F10553" s="468" t="str">
        <x:v>15 September 2026 15.01 WIB</x:v>
      </x:c>
    </x:row>
    <x:row r="10554">
      <x:c r="A10554" s="468" t="str">
        <x:v>Resume Karyawan KPI</x:v>
      </x:c>
      <x:c r="B10554" s="468" t="str">
        <x:v>AS7</x:v>
      </x:c>
      <x:c r="C10554" s="468" t="n">
        <x:v>4.642857143</x:v>
      </x:c>
      <x:c r="D10554" s="468" t="n">
        <x:v>4.6</x:v>
      </x:c>
      <x:c r="E10554" s="468" t="str">
        <x:v>Nilai sumber</x:v>
      </x:c>
      <x:c r="F10554" s="468" t="str">
        <x:v>15 September 2026 15.01 WIB</x:v>
      </x:c>
    </x:row>
    <x:row r="10555">
      <x:c r="A10555" s="468" t="str">
        <x:v>Resume Karyawan KPI</x:v>
      </x:c>
      <x:c r="B10555" s="468" t="str">
        <x:v>BI7</x:v>
      </x:c>
      <x:c r="C10555" s="468"/>
      <x:c r="D10555" s="468" t="n">
        <x:v>92</x:v>
      </x:c>
      <x:c r="E10555" s="468" t="str">
        <x:v>Nilai sumber</x:v>
      </x:c>
      <x:c r="F10555" s="468" t="str">
        <x:v>15 September 2026 15.01 WIB</x:v>
      </x:c>
    </x:row>
    <x:row r="10556">
      <x:c r="A10556" s="468" t="str">
        <x:v>Resume Karyawan KPI</x:v>
      </x:c>
      <x:c r="B10556" s="468" t="str">
        <x:v>C8</x:v>
      </x:c>
      <x:c r="C10556" s="468" t="n">
        <x:v>23</x:v>
      </x:c>
      <x:c r="D10556" s="468" t="n">
        <x:v>24</x:v>
      </x:c>
      <x:c r="E10556" s="468" t="str">
        <x:v>Nilai sumber</x:v>
      </x:c>
      <x:c r="F10556" s="468" t="str">
        <x:v>15 September 2026 15.01 WIB</x:v>
      </x:c>
    </x:row>
    <x:row r="10557">
      <x:c r="A10557" s="468" t="str">
        <x:v>Resume Karyawan KPI</x:v>
      </x:c>
      <x:c r="B10557" s="468" t="str">
        <x:v>D8</x:v>
      </x:c>
      <x:c r="C10557" s="468" t="n">
        <x:v>0.05623471883</x:v>
      </x:c>
      <x:c r="D10557" s="468" t="n">
        <x:v>0.05741626794</x:v>
      </x:c>
      <x:c r="E10557" s="468" t="str">
        <x:v>Nilai sumber</x:v>
      </x:c>
      <x:c r="F10557" s="468" t="str">
        <x:v>15 September 2026 15.01 WIB</x:v>
      </x:c>
    </x:row>
    <x:row r="10558">
      <x:c r="A10558" s="468" t="str">
        <x:v>Resume Karyawan KPI</x:v>
      </x:c>
      <x:c r="B10558" s="468" t="str">
        <x:v>E8</x:v>
      </x:c>
      <x:c r="C10558" s="468" t="n">
        <x:v>0.8728606357</x:v>
      </x:c>
      <x:c r="D10558" s="468" t="n">
        <x:v>0.8708133971</x:v>
      </x:c>
      <x:c r="E10558" s="468" t="str">
        <x:v>Nilai sumber</x:v>
      </x:c>
      <x:c r="F10558" s="468" t="str">
        <x:v>15 September 2026 15.01 WIB</x:v>
      </x:c>
    </x:row>
    <x:row r="10559">
      <x:c r="A10559" s="468" t="str">
        <x:v>Resume Karyawan KPI</x:v>
      </x:c>
      <x:c r="B10559" s="468" t="str">
        <x:v>C9</x:v>
      </x:c>
      <x:c r="C10559" s="468" t="n">
        <x:v>15</x:v>
      </x:c>
      <x:c r="D10559" s="468" t="n">
        <x:v>16</x:v>
      </x:c>
      <x:c r="E10559" s="468" t="str">
        <x:v>Nilai sumber</x:v>
      </x:c>
      <x:c r="F10559" s="468" t="str">
        <x:v>15 September 2026 15.01 WIB</x:v>
      </x:c>
    </x:row>
    <x:row r="10560">
      <x:c r="A10560" s="468" t="str">
        <x:v>Resume Karyawan KPI</x:v>
      </x:c>
      <x:c r="B10560" s="468" t="str">
        <x:v>D9</x:v>
      </x:c>
      <x:c r="C10560" s="468" t="n">
        <x:v>0.03667481663</x:v>
      </x:c>
      <x:c r="D10560" s="468" t="n">
        <x:v>0.03827751196</x:v>
      </x:c>
      <x:c r="E10560" s="468" t="str">
        <x:v>Nilai sumber</x:v>
      </x:c>
      <x:c r="F10560" s="468" t="str">
        <x:v>15 September 2026 15.01 WIB</x:v>
      </x:c>
    </x:row>
    <x:row r="10561">
      <x:c r="A10561" s="468" t="str">
        <x:v>Resume Karyawan KPI</x:v>
      </x:c>
      <x:c r="B10561" s="468" t="str">
        <x:v>E9</x:v>
      </x:c>
      <x:c r="C10561" s="468" t="n">
        <x:v>0.9095354523</x:v>
      </x:c>
      <x:c r="D10561" s="468" t="n">
        <x:v>0.9090909091</x:v>
      </x:c>
      <x:c r="E10561" s="468" t="str">
        <x:v>Nilai sumber</x:v>
      </x:c>
      <x:c r="F10561" s="468" t="str">
        <x:v>15 September 2026 15.01 WIB</x:v>
      </x:c>
    </x:row>
    <x:row r="10562">
      <x:c r="A10562" s="468" t="str">
        <x:v>Resume Karyawan KPI</x:v>
      </x:c>
      <x:c r="B10562" s="468" t="str">
        <x:v>C10</x:v>
      </x:c>
      <x:c r="C10562" s="468" t="n">
        <x:v>12</x:v>
      </x:c>
      <x:c r="D10562" s="468" t="n">
        <x:v>13</x:v>
      </x:c>
      <x:c r="E10562" s="468" t="str">
        <x:v>Nilai sumber</x:v>
      </x:c>
      <x:c r="F10562" s="468" t="str">
        <x:v>15 September 2026 15.01 WIB</x:v>
      </x:c>
    </x:row>
    <x:row r="10563">
      <x:c r="A10563" s="468" t="str">
        <x:v>Resume Karyawan KPI</x:v>
      </x:c>
      <x:c r="B10563" s="468" t="str">
        <x:v>D10</x:v>
      </x:c>
      <x:c r="C10563" s="468" t="n">
        <x:v>0.0293398533</x:v>
      </x:c>
      <x:c r="D10563" s="468" t="n">
        <x:v>0.03110047847</x:v>
      </x:c>
      <x:c r="E10563" s="468" t="str">
        <x:v>Nilai sumber</x:v>
      </x:c>
      <x:c r="F10563" s="468" t="str">
        <x:v>15 September 2026 15.01 WIB</x:v>
      </x:c>
    </x:row>
    <x:row r="10564">
      <x:c r="A10564" s="468" t="str">
        <x:v>Resume Karyawan KPI</x:v>
      </x:c>
      <x:c r="B10564" s="468" t="str">
        <x:v>E10</x:v>
      </x:c>
      <x:c r="C10564" s="468" t="n">
        <x:v>0.9388753056</x:v>
      </x:c>
      <x:c r="D10564" s="468" t="n">
        <x:v>0.9401913876</x:v>
      </x:c>
      <x:c r="E10564" s="468" t="str">
        <x:v>Nilai sumber</x:v>
      </x:c>
      <x:c r="F10564" s="468" t="str">
        <x:v>15 September 2026 15.01 WIB</x:v>
      </x:c>
    </x:row>
    <x:row r="10565">
      <x:c r="A10565" s="468" t="str">
        <x:v>Resume Karyawan KPI</x:v>
      </x:c>
      <x:c r="B10565" s="468" t="str">
        <x:v>Y10</x:v>
      </x:c>
      <x:c r="C10565" s="468" t="n">
        <x:v>12</x:v>
      </x:c>
      <x:c r="D10565" s="468" t="n">
        <x:v>13</x:v>
      </x:c>
      <x:c r="E10565" s="468" t="str">
        <x:v>Nilai sumber</x:v>
      </x:c>
      <x:c r="F10565" s="468" t="str">
        <x:v>15 September 2026 15.01 WIB</x:v>
      </x:c>
    </x:row>
    <x:row r="10566">
      <x:c r="A10566" s="468" t="str">
        <x:v>Resume Karyawan KPI</x:v>
      </x:c>
      <x:c r="B10566" s="468" t="str">
        <x:v>Z10</x:v>
      </x:c>
      <x:c r="C10566" s="468" t="n">
        <x:v>12.00008</x:v>
      </x:c>
      <x:c r="D10566" s="468" t="n">
        <x:v>13.00008</x:v>
      </x:c>
      <x:c r="E10566" s="468" t="str">
        <x:v>Nilai sumber</x:v>
      </x:c>
      <x:c r="F10566" s="468" t="str">
        <x:v>15 September 2026 15.01 WIB</x:v>
      </x:c>
    </x:row>
    <x:row r="10567">
      <x:c r="A10567" s="468" t="str">
        <x:v>Resume Karyawan KPI</x:v>
      </x:c>
      <x:c r="B10567" s="468" t="str">
        <x:v>D11</x:v>
      </x:c>
      <x:c r="C10567" s="468" t="n">
        <x:v>0.02444987775</x:v>
      </x:c>
      <x:c r="D10567" s="468" t="n">
        <x:v>0.02392344498</x:v>
      </x:c>
      <x:c r="E10567" s="468" t="str">
        <x:v>Nilai sumber</x:v>
      </x:c>
      <x:c r="F10567" s="468" t="str">
        <x:v>15 September 2026 15.01 WIB</x:v>
      </x:c>
    </x:row>
    <x:row r="10568">
      <x:c r="A10568" s="468" t="str">
        <x:v>Resume Karyawan KPI</x:v>
      </x:c>
      <x:c r="B10568" s="468" t="str">
        <x:v>E11</x:v>
      </x:c>
      <x:c r="C10568" s="468" t="n">
        <x:v>0.9633251834</x:v>
      </x:c>
      <x:c r="D10568" s="468" t="n">
        <x:v>0.9641148325</x:v>
      </x:c>
      <x:c r="E10568" s="468" t="str">
        <x:v>Nilai sumber</x:v>
      </x:c>
      <x:c r="F10568" s="468" t="str">
        <x:v>15 September 2026 15.01 WIB</x:v>
      </x:c>
    </x:row>
    <x:row r="10569">
      <x:c r="A10569" s="468" t="str">
        <x:v>Resume Karyawan KPI</x:v>
      </x:c>
      <x:c r="B10569" s="468" t="str">
        <x:v>Y11</x:v>
      </x:c>
      <x:c r="C10569" s="468" t="n">
        <x:v>15</x:v>
      </x:c>
      <x:c r="D10569" s="468" t="n">
        <x:v>16</x:v>
      </x:c>
      <x:c r="E10569" s="468" t="str">
        <x:v>Nilai sumber</x:v>
      </x:c>
      <x:c r="F10569" s="468" t="str">
        <x:v>15 September 2026 15.01 WIB</x:v>
      </x:c>
    </x:row>
    <x:row r="10570">
      <x:c r="A10570" s="468" t="str">
        <x:v>Resume Karyawan KPI</x:v>
      </x:c>
      <x:c r="B10570" s="468" t="str">
        <x:v>Z11</x:v>
      </x:c>
      <x:c r="C10570" s="468" t="n">
        <x:v>15.00007</x:v>
      </x:c>
      <x:c r="D10570" s="468" t="n">
        <x:v>16.00007</x:v>
      </x:c>
      <x:c r="E10570" s="468" t="str">
        <x:v>Nilai sumber</x:v>
      </x:c>
      <x:c r="F10570" s="468" t="str">
        <x:v>15 September 2026 15.01 WIB</x:v>
      </x:c>
    </x:row>
    <x:row r="10571">
      <x:c r="A10571" s="468" t="str">
        <x:v>Resume Karyawan KPI</x:v>
      </x:c>
      <x:c r="B10571" s="468" t="str">
        <x:v>D12</x:v>
      </x:c>
      <x:c r="C10571" s="468" t="n">
        <x:v>0.02200488998</x:v>
      </x:c>
      <x:c r="D10571" s="468" t="n">
        <x:v>0.02153110048</x:v>
      </x:c>
      <x:c r="E10571" s="468" t="str">
        <x:v>Nilai sumber</x:v>
      </x:c>
      <x:c r="F10571" s="468" t="str">
        <x:v>15 September 2026 15.01 WIB</x:v>
      </x:c>
    </x:row>
    <x:row r="10572">
      <x:c r="A10572" s="468" t="str">
        <x:v>Resume Karyawan KPI</x:v>
      </x:c>
      <x:c r="B10572" s="468" t="str">
        <x:v>E12</x:v>
      </x:c>
      <x:c r="C10572" s="468" t="n">
        <x:v>0.9853300733</x:v>
      </x:c>
      <x:c r="D10572" s="468" t="n">
        <x:v>0.985645933</x:v>
      </x:c>
      <x:c r="E10572" s="468" t="str">
        <x:v>Nilai sumber</x:v>
      </x:c>
      <x:c r="F10572" s="468" t="str">
        <x:v>15 September 2026 15.01 WIB</x:v>
      </x:c>
    </x:row>
    <x:row r="10573">
      <x:c r="A10573" s="468" t="str">
        <x:v>Resume Karyawan KPI</x:v>
      </x:c>
      <x:c r="B10573" s="468" t="str">
        <x:v>AM12</x:v>
      </x:c>
      <x:c r="C10573" s="468" t="n">
        <x:v>14</x:v>
      </x:c>
      <x:c r="D10573" s="468" t="n">
        <x:v>15</x:v>
      </x:c>
      <x:c r="E10573" s="468" t="str">
        <x:v>Nilai sumber</x:v>
      </x:c>
      <x:c r="F10573" s="468" t="str">
        <x:v>15 September 2026 15.01 WIB</x:v>
      </x:c>
    </x:row>
    <x:row r="10574">
      <x:c r="A10574" s="468" t="str">
        <x:v>Resume Karyawan KPI</x:v>
      </x:c>
      <x:c r="B10574" s="468" t="str">
        <x:v>AN12</x:v>
      </x:c>
      <x:c r="C10574" s="468" t="n">
        <x:v>99.57142857</x:v>
      </x:c>
      <x:c r="D10574" s="468" t="n">
        <x:v>99.4</x:v>
      </x:c>
      <x:c r="E10574" s="468" t="str">
        <x:v>Nilai sumber</x:v>
      </x:c>
      <x:c r="F10574" s="468" t="str">
        <x:v>15 September 2026 15.01 WIB</x:v>
      </x:c>
    </x:row>
    <x:row r="10575">
      <x:c r="A10575" s="468" t="str">
        <x:v>Resume Karyawan KPI</x:v>
      </x:c>
      <x:c r="B10575" s="468" t="str">
        <x:v>AS12</x:v>
      </x:c>
      <x:c r="C10575" s="468" t="n">
        <x:v>4.857142857</x:v>
      </x:c>
      <x:c r="D10575" s="468" t="n">
        <x:v>4.8</x:v>
      </x:c>
      <x:c r="E10575" s="468" t="str">
        <x:v>Nilai sumber</x:v>
      </x:c>
      <x:c r="F10575" s="468" t="str">
        <x:v>15 September 2026 15.01 WIB</x:v>
      </x:c>
    </x:row>
    <x:row r="10576">
      <x:c r="A10576" s="468" t="str">
        <x:v>Resume Karyawan KPI</x:v>
      </x:c>
      <x:c r="B10576" s="468" t="str">
        <x:v>BI12</x:v>
      </x:c>
      <x:c r="C10576" s="468"/>
      <x:c r="D10576" s="468" t="n">
        <x:v>97</x:v>
      </x:c>
      <x:c r="E10576" s="468" t="str">
        <x:v>Nilai sumber</x:v>
      </x:c>
      <x:c r="F10576" s="468" t="str">
        <x:v>15 September 2026 15.01 WIB</x:v>
      </x:c>
    </x:row>
    <x:row r="10577">
      <x:c r="A10577" s="468" t="str">
        <x:v>Resume Karyawan KPI</x:v>
      </x:c>
      <x:c r="B10577" s="468" t="str">
        <x:v>D13</x:v>
      </x:c>
      <x:c r="C10577" s="468" t="n">
        <x:v>0.0097799511</x:v>
      </x:c>
      <x:c r="D10577" s="468" t="n">
        <x:v>0.00956937799</x:v>
      </x:c>
      <x:c r="E10577" s="468" t="str">
        <x:v>Nilai sumber</x:v>
      </x:c>
      <x:c r="F10577" s="468" t="str">
        <x:v>15 September 2026 15.01 WIB</x:v>
      </x:c>
    </x:row>
    <x:row r="10578">
      <x:c r="A10578" s="468" t="str">
        <x:v>Resume Karyawan KPI</x:v>
      </x:c>
      <x:c r="B10578" s="468" t="str">
        <x:v>E13</x:v>
      </x:c>
      <x:c r="C10578" s="468" t="n">
        <x:v>0.9951100244</x:v>
      </x:c>
      <x:c r="D10578" s="468" t="n">
        <x:v>0.995215311</x:v>
      </x:c>
      <x:c r="E10578" s="468" t="str">
        <x:v>Nilai sumber</x:v>
      </x:c>
      <x:c r="F10578" s="468" t="str">
        <x:v>15 September 2026 15.01 WIB</x:v>
      </x:c>
    </x:row>
    <x:row r="10579">
      <x:c r="A10579" s="468" t="str">
        <x:v>Resume Karyawan KPI</x:v>
      </x:c>
      <x:c r="B10579" s="468" t="str">
        <x:v>D14</x:v>
      </x:c>
      <x:c r="C10579" s="468" t="n">
        <x:v>0.00488997555</x:v>
      </x:c>
      <x:c r="D10579" s="468" t="n">
        <x:v>0.004784688995</x:v>
      </x:c>
      <x:c r="E10579" s="468" t="str">
        <x:v>Nilai sumber</x:v>
      </x:c>
      <x:c r="F10579" s="468" t="str">
        <x:v>15 September 2026 15.01 WIB</x:v>
      </x:c>
    </x:row>
    <x:row r="10580">
      <x:c r="A10580" s="468" t="str">
        <x:v>Resume Karyawan KPI</x:v>
      </x:c>
      <x:c r="B10580" s="468" t="str">
        <x:v>Y14</x:v>
      </x:c>
      <x:c r="C10580" s="468" t="n">
        <x:v>23</x:v>
      </x:c>
      <x:c r="D10580" s="468" t="n">
        <x:v>24</x:v>
      </x:c>
      <x:c r="E10580" s="468" t="str">
        <x:v>Nilai sumber</x:v>
      </x:c>
      <x:c r="F10580" s="468" t="str">
        <x:v>15 September 2026 15.01 WIB</x:v>
      </x:c>
    </x:row>
    <x:row r="10581">
      <x:c r="A10581" s="468" t="str">
        <x:v>Resume Karyawan KPI</x:v>
      </x:c>
      <x:c r="B10581" s="468" t="str">
        <x:v>Z14</x:v>
      </x:c>
      <x:c r="C10581" s="468" t="n">
        <x:v>23.00004</x:v>
      </x:c>
      <x:c r="D10581" s="468" t="n">
        <x:v>24.00004</x:v>
      </x:c>
      <x:c r="E10581" s="468" t="str">
        <x:v>Nilai sumber</x:v>
      </x:c>
      <x:c r="F10581" s="468" t="str">
        <x:v>15 September 2026 15.01 WIB</x:v>
      </x:c>
    </x:row>
    <x:row r="10582">
      <x:c r="A10582" s="468" t="str">
        <x:v>Resume Karyawan KPI</x:v>
      </x:c>
      <x:c r="B10582" s="468" t="str">
        <x:v>BI18</x:v>
      </x:c>
      <x:c r="C10582" s="468"/>
      <x:c r="D10582" s="468" t="n">
        <x:v>94.5</x:v>
      </x:c>
      <x:c r="E10582" s="468" t="str">
        <x:v>Nilai sumber</x:v>
      </x:c>
      <x:c r="F10582" s="468" t="str">
        <x:v>15 September 2026 15.01 WIB</x:v>
      </x:c>
    </x:row>
    <x:row r="10583">
      <x:c r="A10583" s="468" t="str">
        <x:v>Resume Karyawan KPI</x:v>
      </x:c>
      <x:c r="B10583" s="468" t="str">
        <x:v>C19</x:v>
      </x:c>
      <x:c r="C10583" s="468" t="n">
        <x:v>409</x:v>
      </x:c>
      <x:c r="D10583" s="468" t="n">
        <x:v>418</x:v>
      </x:c>
      <x:c r="E10583" s="468" t="str">
        <x:v>Nilai sumber</x:v>
      </x:c>
      <x:c r="F10583" s="468" t="str">
        <x:v>15 September 2026 15.01 WIB</x:v>
      </x:c>
    </x:row>
    <x:row r="10584">
      <x:c r="A10584" s="468" t="str">
        <x:v>Resume Karyawan KPI</x:v>
      </x:c>
      <x:c r="B10584" s="468" t="str">
        <x:v>I25</x:v>
      </x:c>
      <x:c r="C10584" s="468" t="n">
        <x:v>0.5898734177</x:v>
      </x:c>
      <x:c r="D10584" s="468" t="n">
        <x:v>0.5767326733</x:v>
      </x:c>
      <x:c r="E10584" s="468" t="str">
        <x:v>Nilai sumber</x:v>
      </x:c>
      <x:c r="F10584" s="468" t="str">
        <x:v>15 September 2026 15.01 WIB</x:v>
      </x:c>
    </x:row>
    <x:row r="10585">
      <x:c r="A10585" s="468" t="str">
        <x:v>Resume Karyawan KPI</x:v>
      </x:c>
      <x:c r="B10585" s="468" t="str">
        <x:v>H26</x:v>
      </x:c>
      <x:c r="C10585" s="468" t="n">
        <x:v>141</x:v>
      </x:c>
      <x:c r="D10585" s="468" t="n">
        <x:v>150</x:v>
      </x:c>
      <x:c r="E10585" s="468" t="str">
        <x:v>Nilai sumber</x:v>
      </x:c>
      <x:c r="F10585" s="468" t="str">
        <x:v>15 September 2026 15.01 WIB</x:v>
      </x:c>
    </x:row>
    <x:row r="10586">
      <x:c r="A10586" s="468" t="str">
        <x:v>Resume Karyawan KPI</x:v>
      </x:c>
      <x:c r="B10586" s="468" t="str">
        <x:v>I26</x:v>
      </x:c>
      <x:c r="C10586" s="468" t="n">
        <x:v>0.3569620253</x:v>
      </x:c>
      <x:c r="D10586" s="468" t="n">
        <x:v>0.3712871287</x:v>
      </x:c>
      <x:c r="E10586" s="468" t="str">
        <x:v>Nilai sumber</x:v>
      </x:c>
      <x:c r="F10586" s="468" t="str">
        <x:v>15 September 2026 15.01 WIB</x:v>
      </x:c>
    </x:row>
    <x:row r="10587">
      <x:c r="A10587" s="468" t="str">
        <x:v>Resume Karyawan KPI</x:v>
      </x:c>
      <x:c r="B10587" s="468" t="str">
        <x:v>I27</x:v>
      </x:c>
      <x:c r="C10587" s="468" t="n">
        <x:v>0.05316455696</x:v>
      </x:c>
      <x:c r="D10587" s="468" t="n">
        <x:v>0.05198019802</x:v>
      </x:c>
      <x:c r="E10587" s="468" t="str">
        <x:v>Nilai sumber</x:v>
      </x:c>
      <x:c r="F10587" s="468" t="str">
        <x:v>15 September 2026 15.01 WIB</x:v>
      </x:c>
    </x:row>
    <x:row r="10588">
      <x:c r="A10588" s="468" t="str">
        <x:v>Resume Karyawan KPI</x:v>
      </x:c>
      <x:c r="B10588" s="468" t="str">
        <x:v>A46</x:v>
      </x:c>
      <x:c r="C10588" s="468" t="n">
        <x:v>0.9910714286</x:v>
      </x:c>
      <x:c r="D10588" s="468" t="n">
        <x:v>0.9895952381</x:v>
      </x:c>
      <x:c r="E10588" s="468" t="str">
        <x:v>Nilai sumber</x:v>
      </x:c>
      <x:c r="F10588" s="468" t="str">
        <x:v>15 September 2026 15.01 WIB</x:v>
      </x:c>
    </x:row>
    <x:row r="10589">
      <x:c r="A10589" s="468" t="str">
        <x:v>Resume Karyawan KPI</x:v>
      </x:c>
      <x:c r="B10589" s="468" t="str">
        <x:v>D46</x:v>
      </x:c>
      <x:c r="C10589" s="468" t="n">
        <x:v>0.9903571429</x:v>
      </x:c>
      <x:c r="D10589" s="468" t="n">
        <x:v>0.9882619048</x:v>
      </x:c>
      <x:c r="E10589" s="468" t="str">
        <x:v>Nilai sumber</x:v>
      </x:c>
      <x:c r="F10589" s="468" t="str">
        <x:v>15 September 2026 15.01 WIB</x:v>
      </x:c>
    </x:row>
    <x:row r="10590">
      <x:c r="A10590" s="468" t="str">
        <x:v>Resume Karyawan KPI</x:v>
      </x:c>
      <x:c r="B10590" s="468" t="str">
        <x:v>G46</x:v>
      </x:c>
      <x:c r="C10590" s="468" t="n">
        <x:v>0.9917857143</x:v>
      </x:c>
      <x:c r="D10590" s="468" t="n">
        <x:v>0.9909285714</x:v>
      </x:c>
      <x:c r="E10590" s="468" t="str">
        <x:v>Nilai sumber</x:v>
      </x:c>
      <x:c r="F10590" s="468" t="str">
        <x:v>15 September 2026 15.01 WIB</x:v>
      </x:c>
    </x:row>
    <x:row r="10591">
      <x:c r="A10591" s="468" t="str">
        <x:v>Resume Karyawan KPI</x:v>
      </x:c>
      <x:c r="B10591" s="468" t="str">
        <x:v>C53</x:v>
      </x:c>
      <x:c r="C10591" s="468" t="n">
        <x:v>14</x:v>
      </x:c>
      <x:c r="D10591" s="468" t="n">
        <x:v>15</x:v>
      </x:c>
      <x:c r="E10591" s="468" t="str">
        <x:v>Nilai sumber</x:v>
      </x:c>
      <x:c r="F10591" s="468" t="str">
        <x:v>15 September 2026 15.01 WIB</x:v>
      </x:c>
    </x:row>
    <x:row r="10592">
      <x:c r="A10592" s="468" t="str">
        <x:v>Resume Karyawan KPI</x:v>
      </x:c>
      <x:c r="B10592" s="468" t="str">
        <x:v>D53</x:v>
      </x:c>
      <x:c r="C10592" s="468" t="n">
        <x:v>0.9828571429</x:v>
      </x:c>
      <x:c r="D10592" s="468" t="n">
        <x:v>0.9786666667</x:v>
      </x:c>
      <x:c r="E10592" s="468" t="str">
        <x:v>Nilai sumber</x:v>
      </x:c>
      <x:c r="F10592" s="468" t="str">
        <x:v>15 September 2026 15.01 WIB</x:v>
      </x:c>
    </x:row>
    <x:row r="10593">
      <x:c r="A10593" s="468" t="str">
        <x:v>Resume Karyawan KPI</x:v>
      </x:c>
      <x:c r="B10593" s="468" t="str">
        <x:v>E53</x:v>
      </x:c>
      <x:c r="C10593" s="468" t="n">
        <x:v>4.928571429</x:v>
      </x:c>
      <x:c r="D10593" s="468" t="n">
        <x:v>4.933333333</x:v>
      </x:c>
      <x:c r="E10593" s="468" t="str">
        <x:v>Nilai sumber</x:v>
      </x:c>
      <x:c r="F10593" s="468" t="str">
        <x:v>15 September 2026 15.01 WIB</x:v>
      </x:c>
    </x:row>
    <x:row r="10594">
      <x:c r="A10594" s="468" t="str">
        <x:v>Resume Karyawan KPI</x:v>
      </x:c>
      <x:c r="B10594" s="468" t="str">
        <x:v>F53</x:v>
      </x:c>
      <x:c r="C10594" s="468" t="n">
        <x:v>4.928571429</x:v>
      </x:c>
      <x:c r="D10594" s="468" t="n">
        <x:v>4.933333333</x:v>
      </x:c>
      <x:c r="E10594" s="468" t="str">
        <x:v>Nilai sumber</x:v>
      </x:c>
      <x:c r="F10594" s="468" t="str">
        <x:v>15 September 2026 15.01 WIB</x:v>
      </x:c>
    </x:row>
    <x:row r="10595">
      <x:c r="A10595" s="468" t="str">
        <x:v>Resume Karyawan KPI</x:v>
      </x:c>
      <x:c r="B10595" s="468" t="str">
        <x:v>G53</x:v>
      </x:c>
      <x:c r="C10595" s="468" t="n">
        <x:v>5</x:v>
      </x:c>
      <x:c r="D10595" s="468" t="n">
        <x:v>4.933333333</x:v>
      </x:c>
      <x:c r="E10595" s="468" t="str">
        <x:v>Nilai sumber</x:v>
      </x:c>
      <x:c r="F10595" s="468" t="str">
        <x:v>15 September 2026 15.01 WIB</x:v>
      </x:c>
    </x:row>
    <x:row r="10596">
      <x:c r="A10596" s="468" t="str">
        <x:v>Resume Karyawan KPI</x:v>
      </x:c>
      <x:c r="B10596" s="468" t="str">
        <x:v>I53</x:v>
      </x:c>
      <x:c r="C10596" s="468" t="n">
        <x:v>4.642857143</x:v>
      </x:c>
      <x:c r="D10596" s="468" t="n">
        <x:v>4.6</x:v>
      </x:c>
      <x:c r="E10596" s="468" t="str">
        <x:v>Nilai sumber</x:v>
      </x:c>
      <x:c r="F10596" s="468" t="str">
        <x:v>15 September 2026 15.01 WIB</x:v>
      </x:c>
    </x:row>
    <x:row r="10597">
      <x:c r="A10597" s="468" t="str">
        <x:v>Resume Karyawan KPI</x:v>
      </x:c>
      <x:c r="B10597" s="468" t="str">
        <x:v>C58</x:v>
      </x:c>
      <x:c r="C10597" s="468" t="n">
        <x:v>14</x:v>
      </x:c>
      <x:c r="D10597" s="468" t="n">
        <x:v>15</x:v>
      </x:c>
      <x:c r="E10597" s="468" t="str">
        <x:v>Nilai sumber</x:v>
      </x:c>
      <x:c r="F10597" s="468" t="str">
        <x:v>15 September 2026 15.01 WIB</x:v>
      </x:c>
    </x:row>
    <x:row r="10598">
      <x:c r="A10598" s="468" t="str">
        <x:v>Resume Karyawan KPI</x:v>
      </x:c>
      <x:c r="B10598" s="468" t="str">
        <x:v>D58</x:v>
      </x:c>
      <x:c r="C10598" s="468" t="n">
        <x:v>0.9957142857</x:v>
      </x:c>
      <x:c r="D10598" s="468" t="n">
        <x:v>0.994</x:v>
      </x:c>
      <x:c r="E10598" s="468" t="str">
        <x:v>Nilai sumber</x:v>
      </x:c>
      <x:c r="F10598" s="468" t="str">
        <x:v>15 September 2026 15.01 WIB</x:v>
      </x:c>
    </x:row>
    <x:row r="10599">
      <x:c r="A10599" s="468" t="str">
        <x:v>Resume Karyawan KPI</x:v>
      </x:c>
      <x:c r="B10599" s="468" t="str">
        <x:v>I58</x:v>
      </x:c>
      <x:c r="C10599" s="468" t="n">
        <x:v>4.857142857</x:v>
      </x:c>
      <x:c r="D10599" s="468" t="n">
        <x:v>4.8</x:v>
      </x:c>
      <x:c r="E10599" s="468" t="str">
        <x:v>Nilai sumber</x:v>
      </x:c>
      <x:c r="F10599" s="468" t="str">
        <x:v>15 September 2026 15.01 WIB</x:v>
      </x:c>
    </x:row>
    <x:row r="10600">
      <x:c r="A10600" s="468" t="str">
        <x:v>14</x:v>
      </x:c>
      <x:c r="B10600" s="468" t="str">
        <x:v>L37</x:v>
      </x:c>
      <x:c r="C10600" s="468"/>
      <x:c r="D10600" s="468" t="n">
        <x:v>5</x:v>
      </x:c>
      <x:c r="E10600" s="468" t="str">
        <x:v>Nilai sumber</x:v>
      </x:c>
      <x:c r="F10600" s="468" t="str">
        <x:v>15 September 2026 15.01 WIB</x:v>
      </x:c>
    </x:row>
    <x:row r="10601">
      <x:c r="A10601" s="468" t="str">
        <x:v>14</x:v>
      </x:c>
      <x:c r="B10601" s="468" t="str">
        <x:v>M37</x:v>
      </x:c>
      <x:c r="C10601" s="468"/>
      <x:c r="D10601" s="468" t="n">
        <x:v>5</x:v>
      </x:c>
      <x:c r="E10601" s="468" t="str">
        <x:v>Nilai sumber</x:v>
      </x:c>
      <x:c r="F10601" s="468" t="str">
        <x:v>15 September 2026 15.01 WIB</x:v>
      </x:c>
    </x:row>
    <x:row r="10602">
      <x:c r="A10602" s="468" t="str">
        <x:v>14</x:v>
      </x:c>
      <x:c r="B10602" s="468" t="str">
        <x:v>N37</x:v>
      </x:c>
      <x:c r="C10602" s="468"/>
      <x:c r="D10602" s="468" t="n">
        <x:v>4</x:v>
      </x:c>
      <x:c r="E10602" s="468" t="str">
        <x:v>Nilai sumber</x:v>
      </x:c>
      <x:c r="F10602" s="468" t="str">
        <x:v>15 September 2026 15.01 WIB</x:v>
      </x:c>
    </x:row>
    <x:row r="10603">
      <x:c r="A10603" s="468" t="str">
        <x:v>14</x:v>
      </x:c>
      <x:c r="B10603" s="468" t="str">
        <x:v>O37</x:v>
      </x:c>
      <x:c r="C10603" s="468"/>
      <x:c r="D10603" s="468" t="n">
        <x:v>5</x:v>
      </x:c>
      <x:c r="E10603" s="468" t="str">
        <x:v>Nilai sumber</x:v>
      </x:c>
      <x:c r="F10603" s="468" t="str">
        <x:v>15 September 2026 15.01 WIB</x:v>
      </x:c>
    </x:row>
    <x:row r="10604">
      <x:c r="A10604" s="468" t="str">
        <x:v>14</x:v>
      </x:c>
      <x:c r="B10604" s="468" t="str">
        <x:v>P37</x:v>
      </x:c>
      <x:c r="C10604" s="468"/>
      <x:c r="D10604" s="468" t="n">
        <x:v>4</x:v>
      </x:c>
      <x:c r="E10604" s="468" t="str">
        <x:v>Nilai sumber</x:v>
      </x:c>
      <x:c r="F10604" s="468" t="str">
        <x:v>15 September 2026 15.01 WIB</x:v>
      </x:c>
    </x:row>
    <x:row r="10605">
      <x:c r="A10605" s="468" t="str">
        <x:v>14</x:v>
      </x:c>
      <x:c r="B10605" s="468" t="str">
        <x:v>L39</x:v>
      </x:c>
      <x:c r="C10605" s="468"/>
      <x:c r="D10605" s="468" t="n">
        <x:v>5</x:v>
      </x:c>
      <x:c r="E10605" s="468" t="str">
        <x:v>Nilai sumber</x:v>
      </x:c>
      <x:c r="F10605" s="468" t="str">
        <x:v>15 September 2026 15.01 WIB</x:v>
      </x:c>
    </x:row>
    <x:row r="10606">
      <x:c r="A10606" s="468" t="str">
        <x:v>14</x:v>
      </x:c>
      <x:c r="B10606" s="468" t="str">
        <x:v>M39</x:v>
      </x:c>
      <x:c r="C10606" s="468"/>
      <x:c r="D10606" s="468" t="n">
        <x:v>5</x:v>
      </x:c>
      <x:c r="E10606" s="468" t="str">
        <x:v>Nilai sumber</x:v>
      </x:c>
      <x:c r="F10606" s="468" t="str">
        <x:v>15 September 2026 15.01 WIB</x:v>
      </x:c>
    </x:row>
    <x:row r="10607">
      <x:c r="A10607" s="468" t="str">
        <x:v>14</x:v>
      </x:c>
      <x:c r="B10607" s="468" t="str">
        <x:v>N39</x:v>
      </x:c>
      <x:c r="C10607" s="468"/>
      <x:c r="D10607" s="468" t="n">
        <x:v>5</x:v>
      </x:c>
      <x:c r="E10607" s="468" t="str">
        <x:v>Nilai sumber</x:v>
      </x:c>
      <x:c r="F10607" s="468" t="str">
        <x:v>15 September 2026 15.01 WIB</x:v>
      </x:c>
    </x:row>
    <x:row r="10608">
      <x:c r="A10608" s="468" t="str">
        <x:v>14</x:v>
      </x:c>
      <x:c r="B10608" s="468" t="str">
        <x:v>O39</x:v>
      </x:c>
      <x:c r="C10608" s="468"/>
      <x:c r="D10608" s="468" t="n">
        <x:v>5</x:v>
      </x:c>
      <x:c r="E10608" s="468" t="str">
        <x:v>Nilai sumber</x:v>
      </x:c>
      <x:c r="F10608" s="468" t="str">
        <x:v>15 September 2026 15.01 WIB</x:v>
      </x:c>
    </x:row>
    <x:row r="10609">
      <x:c r="A10609" s="468" t="str">
        <x:v>14</x:v>
      </x:c>
      <x:c r="B10609" s="468" t="str">
        <x:v>P39</x:v>
      </x:c>
      <x:c r="C10609" s="468"/>
      <x:c r="D10609" s="468" t="n">
        <x:v>4</x:v>
      </x:c>
      <x:c r="E10609" s="468" t="str">
        <x:v>Nilai sumber</x:v>
      </x:c>
      <x:c r="F10609" s="468" t="str">
        <x:v>15 September 2026 15.01 WIB</x:v>
      </x:c>
    </x:row>
    <x:row r="10610">
      <x:c r="A10610" s="468" t="str">
        <x:v>14</x:v>
      </x:c>
      <x:c r="B10610" s="468" t="str">
        <x:v>M51</x:v>
      </x:c>
      <x:c r="C10610" s="468"/>
      <x:c r="D10610" s="468" t="n">
        <x:v>54</x:v>
      </x:c>
      <x:c r="E10610" s="468" t="str">
        <x:v>Nilai sumber</x:v>
      </x:c>
      <x:c r="F10610" s="468" t="str">
        <x:v>15 September 2026 15.01 WIB</x:v>
      </x:c>
    </x:row>
    <x:row r="10611">
      <x:c r="A10611" s="468" t="str">
        <x:v>15</x:v>
      </x:c>
      <x:c r="B10611" s="468" t="str">
        <x:v>C4</x:v>
      </x:c>
      <x:c r="C10611" s="468"/>
      <x:c r="D10611" s="468" t="str">
        <x:v>Rahes</x:v>
      </x:c>
      <x:c r="E10611" s="468" t="str">
        <x:v>Nilai sumber</x:v>
      </x:c>
      <x:c r="F10611" s="468" t="str">
        <x:v>15 September 2026 15.01 WIB</x:v>
      </x:c>
    </x:row>
    <x:row r="10612">
      <x:c r="A10612" s="468" t="str">
        <x:v>15</x:v>
      </x:c>
      <x:c r="B10612" s="468" t="str">
        <x:v>D4</x:v>
      </x:c>
      <x:c r="C10612" s="468"/>
      <x:c r="D10612" s="468" t="str">
        <x:v>Large Group</x:v>
      </x:c>
      <x:c r="E10612" s="468" t="str">
        <x:v>Nilai sumber</x:v>
      </x:c>
      <x:c r="F10612" s="468" t="str">
        <x:v>15 September 2026 15.01 WIB</x:v>
      </x:c>
    </x:row>
    <x:row r="10613">
      <x:c r="A10613" s="468" t="str">
        <x:v>15</x:v>
      </x:c>
      <x:c r="B10613" s="468" t="str">
        <x:v>F4</x:v>
      </x:c>
      <x:c r="C10613" s="468"/>
      <x:c r="D10613" s="468" t="str">
        <x:v>2026-09-23 00:00:00</x:v>
      </x:c>
      <x:c r="E10613" s="468" t="str">
        <x:v>Nilai sumber</x:v>
      </x:c>
      <x:c r="F10613" s="468" t="str">
        <x:v>15 September 2026 15.01 WIB</x:v>
      </x:c>
    </x:row>
    <x:row r="10614">
      <x:c r="A10614" s="468" t="str">
        <x:v>15</x:v>
      </x:c>
      <x:c r="B10614" s="468" t="str">
        <x:v>H4</x:v>
      </x:c>
      <x:c r="C10614" s="468"/>
      <x:c r="D10614" s="468" t="n">
        <x:v>100000</x:v>
      </x:c>
      <x:c r="E10614" s="468" t="str">
        <x:v>Nilai sumber</x:v>
      </x:c>
      <x:c r="F10614" s="468" t="str">
        <x:v>15 September 2026 15.01 WIB</x:v>
      </x:c>
    </x:row>
    <x:row r="10615">
      <x:c r="A10615" s="468" t="str">
        <x:v>15</x:v>
      </x:c>
      <x:c r="B10615" s="468" t="str">
        <x:v>I4</x:v>
      </x:c>
      <x:c r="C10615" s="468"/>
      <x:c r="D10615" s="468" t="str">
        <x:v>DP</x:v>
      </x:c>
      <x:c r="E10615" s="468" t="str">
        <x:v>Nilai sumber</x:v>
      </x:c>
      <x:c r="F10615" s="468" t="str">
        <x:v>15 September 2026 15.01 WIB</x:v>
      </x:c>
    </x:row>
    <x:row r="10616">
      <x:c r="A10616" s="468" t="str">
        <x:v>15</x:v>
      </x:c>
      <x:c r="B10616" s="468" t="str">
        <x:v>L4</x:v>
      </x:c>
      <x:c r="C10616" s="468"/>
      <x:c r="D10616" s="468" t="str">
        <x:v>INDAH</x:v>
      </x:c>
      <x:c r="E10616" s="468" t="str">
        <x:v>Nilai sumber</x:v>
      </x:c>
      <x:c r="F10616" s="468" t="str">
        <x:v>15 September 2026 15.01 WIB</x:v>
      </x:c>
    </x:row>
    <x:row r="10617">
      <x:c r="A10617" s="468" t="str">
        <x:v>15</x:v>
      </x:c>
      <x:c r="B10617" s="468" t="str">
        <x:v>C5</x:v>
      </x:c>
      <x:c r="C10617" s="468"/>
      <x:c r="D10617" s="468" t="str">
        <x:v>Kharisma</x:v>
      </x:c>
      <x:c r="E10617" s="468" t="str">
        <x:v>Nilai sumber</x:v>
      </x:c>
      <x:c r="F10617" s="468" t="str">
        <x:v>15 September 2026 15.01 WIB</x:v>
      </x:c>
    </x:row>
    <x:row r="10618">
      <x:c r="A10618" s="468" t="str">
        <x:v>15</x:v>
      </x:c>
      <x:c r="B10618" s="468" t="str">
        <x:v>D5</x:v>
      </x:c>
      <x:c r="C10618" s="468"/>
      <x:c r="D10618" s="468" t="str">
        <x:v>Graduation</x:v>
      </x:c>
      <x:c r="E10618" s="468" t="str">
        <x:v>Nilai sumber</x:v>
      </x:c>
      <x:c r="F10618" s="468" t="str">
        <x:v>15 September 2026 15.01 WIB</x:v>
      </x:c>
    </x:row>
    <x:row r="10619">
      <x:c r="A10619" s="468" t="str">
        <x:v>15</x:v>
      </x:c>
      <x:c r="B10619" s="468" t="str">
        <x:v>F5</x:v>
      </x:c>
      <x:c r="C10619" s="468"/>
      <x:c r="D10619" s="468" t="str">
        <x:v>2026-10-17 00:00:00</x:v>
      </x:c>
      <x:c r="E10619" s="468" t="str">
        <x:v>Nilai sumber</x:v>
      </x:c>
      <x:c r="F10619" s="468" t="str">
        <x:v>15 September 2026 15.01 WIB</x:v>
      </x:c>
    </x:row>
    <x:row r="10620">
      <x:c r="A10620" s="468" t="str">
        <x:v>15</x:v>
      </x:c>
      <x:c r="B10620" s="468" t="str">
        <x:v>H5</x:v>
      </x:c>
      <x:c r="C10620" s="468"/>
      <x:c r="D10620" s="468" t="n">
        <x:v>100000</x:v>
      </x:c>
      <x:c r="E10620" s="468" t="str">
        <x:v>Nilai sumber</x:v>
      </x:c>
      <x:c r="F10620" s="468" t="str">
        <x:v>15 September 2026 15.01 WIB</x:v>
      </x:c>
    </x:row>
    <x:row r="10621">
      <x:c r="A10621" s="468" t="str">
        <x:v>15</x:v>
      </x:c>
      <x:c r="B10621" s="468" t="str">
        <x:v>I5</x:v>
      </x:c>
      <x:c r="C10621" s="468"/>
      <x:c r="D10621" s="468" t="str">
        <x:v>DP</x:v>
      </x:c>
      <x:c r="E10621" s="468" t="str">
        <x:v>Nilai sumber</x:v>
      </x:c>
      <x:c r="F10621" s="468" t="str">
        <x:v>15 September 2026 15.01 WIB</x:v>
      </x:c>
    </x:row>
    <x:row r="10622">
      <x:c r="A10622" s="468" t="str">
        <x:v>15</x:v>
      </x:c>
      <x:c r="B10622" s="468" t="str">
        <x:v>L5</x:v>
      </x:c>
      <x:c r="C10622" s="468"/>
      <x:c r="D10622" s="468" t="str">
        <x:v>INDAH</x:v>
      </x:c>
      <x:c r="E10622" s="468" t="str">
        <x:v>Nilai sumber</x:v>
      </x:c>
      <x:c r="F10622" s="468" t="str">
        <x:v>15 September 2026 15.01 WIB</x:v>
      </x:c>
    </x:row>
    <x:row r="10623">
      <x:c r="A10623" s="468" t="str">
        <x:v>15</x:v>
      </x:c>
      <x:c r="B10623" s="468" t="str">
        <x:v>C6</x:v>
      </x:c>
      <x:c r="C10623" s="468"/>
      <x:c r="D10623" s="468" t="str">
        <x:v>Nana Tri</x:v>
      </x:c>
      <x:c r="E10623" s="468" t="str">
        <x:v>Nilai sumber</x:v>
      </x:c>
      <x:c r="F10623" s="468" t="str">
        <x:v>15 September 2026 15.01 WIB</x:v>
      </x:c>
    </x:row>
    <x:row r="10624">
      <x:c r="A10624" s="468" t="str">
        <x:v>15</x:v>
      </x:c>
      <x:c r="B10624" s="468" t="str">
        <x:v>D6</x:v>
      </x:c>
      <x:c r="C10624" s="468"/>
      <x:c r="D10624" s="468" t="str">
        <x:v>Graduation</x:v>
      </x:c>
      <x:c r="E10624" s="468" t="str">
        <x:v>Nilai sumber</x:v>
      </x:c>
      <x:c r="F10624" s="468" t="str">
        <x:v>15 September 2026 15.01 WIB</x:v>
      </x:c>
    </x:row>
    <x:row r="10625">
      <x:c r="A10625" s="468" t="str">
        <x:v>15</x:v>
      </x:c>
      <x:c r="B10625" s="468" t="str">
        <x:v>F6</x:v>
      </x:c>
      <x:c r="C10625" s="468"/>
      <x:c r="D10625" s="468" t="str">
        <x:v>2026-09-22 00:00:00</x:v>
      </x:c>
      <x:c r="E10625" s="468" t="str">
        <x:v>Nilai sumber</x:v>
      </x:c>
      <x:c r="F10625" s="468" t="str">
        <x:v>15 September 2026 15.01 WIB</x:v>
      </x:c>
    </x:row>
    <x:row r="10626">
      <x:c r="A10626" s="468" t="str">
        <x:v>15</x:v>
      </x:c>
      <x:c r="B10626" s="468" t="str">
        <x:v>H6</x:v>
      </x:c>
      <x:c r="C10626" s="468"/>
      <x:c r="D10626" s="468" t="n">
        <x:v>100000</x:v>
      </x:c>
      <x:c r="E10626" s="468" t="str">
        <x:v>Nilai sumber</x:v>
      </x:c>
      <x:c r="F10626" s="468" t="str">
        <x:v>15 September 2026 15.01 WIB</x:v>
      </x:c>
    </x:row>
    <x:row r="10627">
      <x:c r="A10627" s="468" t="str">
        <x:v>15</x:v>
      </x:c>
      <x:c r="B10627" s="468" t="str">
        <x:v>I6</x:v>
      </x:c>
      <x:c r="C10627" s="468"/>
      <x:c r="D10627" s="468" t="str">
        <x:v>DP</x:v>
      </x:c>
      <x:c r="E10627" s="468" t="str">
        <x:v>Nilai sumber</x:v>
      </x:c>
      <x:c r="F10627" s="468" t="str">
        <x:v>15 September 2026 15.01 WIB</x:v>
      </x:c>
    </x:row>
    <x:row r="10628">
      <x:c r="A10628" s="468" t="str">
        <x:v>15</x:v>
      </x:c>
      <x:c r="B10628" s="468" t="str">
        <x:v>L6</x:v>
      </x:c>
      <x:c r="C10628" s="468"/>
      <x:c r="D10628" s="468" t="str">
        <x:v>INDAH</x:v>
      </x:c>
      <x:c r="E10628" s="468" t="str">
        <x:v>Nilai sumber</x:v>
      </x:c>
      <x:c r="F10628" s="468" t="str">
        <x:v>15 September 2026 15.01 WIB</x:v>
      </x:c>
    </x:row>
    <x:row r="10629">
      <x:c r="A10629" s="468" t="str">
        <x:v>15</x:v>
      </x:c>
      <x:c r="B10629" s="468" t="str">
        <x:v>C7</x:v>
      </x:c>
      <x:c r="C10629" s="468"/>
      <x:c r="D10629" s="468" t="str">
        <x:v>Yuza</x:v>
      </x:c>
      <x:c r="E10629" s="468" t="str">
        <x:v>Nilai sumber</x:v>
      </x:c>
      <x:c r="F10629" s="468" t="str">
        <x:v>15 September 2026 15.01 WIB</x:v>
      </x:c>
    </x:row>
    <x:row r="10630">
      <x:c r="A10630" s="468" t="str">
        <x:v>15</x:v>
      </x:c>
      <x:c r="B10630" s="468" t="str">
        <x:v>D7</x:v>
      </x:c>
      <x:c r="C10630" s="468"/>
      <x:c r="D10630" s="468" t="str">
        <x:v>Photofox</x:v>
      </x:c>
      <x:c r="E10630" s="468" t="str">
        <x:v>Nilai sumber</x:v>
      </x:c>
      <x:c r="F10630" s="468" t="str">
        <x:v>15 September 2026 15.01 WIB</x:v>
      </x:c>
    </x:row>
    <x:row r="10631">
      <x:c r="A10631" s="468" t="str">
        <x:v>15</x:v>
      </x:c>
      <x:c r="B10631" s="468" t="str">
        <x:v>F7</x:v>
      </x:c>
      <x:c r="C10631" s="468"/>
      <x:c r="D10631" s="468" t="str">
        <x:v>2026-09-15 00:00:00</x:v>
      </x:c>
      <x:c r="E10631" s="468" t="str">
        <x:v>Nilai sumber</x:v>
      </x:c>
      <x:c r="F10631" s="468" t="str">
        <x:v>15 September 2026 15.01 WIB</x:v>
      </x:c>
    </x:row>
    <x:row r="10632">
      <x:c r="A10632" s="468" t="str">
        <x:v>15</x:v>
      </x:c>
      <x:c r="B10632" s="468" t="str">
        <x:v>H7</x:v>
      </x:c>
      <x:c r="C10632" s="468"/>
      <x:c r="D10632" s="468" t="n">
        <x:v>100000</x:v>
      </x:c>
      <x:c r="E10632" s="468" t="str">
        <x:v>Nilai sumber</x:v>
      </x:c>
      <x:c r="F10632" s="468" t="str">
        <x:v>15 September 2026 15.01 WIB</x:v>
      </x:c>
    </x:row>
    <x:row r="10633">
      <x:c r="A10633" s="468" t="str">
        <x:v>15</x:v>
      </x:c>
      <x:c r="B10633" s="468" t="str">
        <x:v>I7</x:v>
      </x:c>
      <x:c r="C10633" s="468"/>
      <x:c r="D10633" s="468" t="str">
        <x:v>DP</x:v>
      </x:c>
      <x:c r="E10633" s="468" t="str">
        <x:v>Nilai sumber</x:v>
      </x:c>
      <x:c r="F10633" s="468" t="str">
        <x:v>15 September 2026 15.01 WIB</x:v>
      </x:c>
    </x:row>
    <x:row r="10634">
      <x:c r="A10634" s="468" t="str">
        <x:v>15</x:v>
      </x:c>
      <x:c r="B10634" s="468" t="str">
        <x:v>L7</x:v>
      </x:c>
      <x:c r="C10634" s="468"/>
      <x:c r="D10634" s="468" t="str">
        <x:v>INDAH</x:v>
      </x:c>
      <x:c r="E10634" s="468" t="str">
        <x:v>Nilai sumber</x:v>
      </x:c>
      <x:c r="F10634" s="468" t="str">
        <x:v>15 September 2026 15.01 WIB</x:v>
      </x:c>
    </x:row>
    <x:row r="10635">
      <x:c r="A10635" s="468" t="str">
        <x:v>15</x:v>
      </x:c>
      <x:c r="B10635" s="468" t="str">
        <x:v>C8</x:v>
      </x:c>
      <x:c r="C10635" s="468"/>
      <x:c r="D10635" s="468" t="str">
        <x:v>Marcel</x:v>
      </x:c>
      <x:c r="E10635" s="468" t="str">
        <x:v>Nilai sumber</x:v>
      </x:c>
      <x:c r="F10635" s="468" t="str">
        <x:v>15 September 2026 15.01 WIB</x:v>
      </x:c>
    </x:row>
    <x:row r="10636">
      <x:c r="A10636" s="468" t="str">
        <x:v>15</x:v>
      </x:c>
      <x:c r="B10636" s="468" t="str">
        <x:v>D8</x:v>
      </x:c>
      <x:c r="C10636" s="468"/>
      <x:c r="D10636" s="468" t="str">
        <x:v>Family A</x:v>
      </x:c>
      <x:c r="E10636" s="468" t="str">
        <x:v>Nilai sumber</x:v>
      </x:c>
      <x:c r="F10636" s="468" t="str">
        <x:v>15 September 2026 15.01 WIB</x:v>
      </x:c>
    </x:row>
    <x:row r="10637">
      <x:c r="A10637" s="468" t="str">
        <x:v>15</x:v>
      </x:c>
      <x:c r="B10637" s="468" t="str">
        <x:v>F8</x:v>
      </x:c>
      <x:c r="C10637" s="468"/>
      <x:c r="D10637" s="468" t="str">
        <x:v>2026-09-15 00:00:00</x:v>
      </x:c>
      <x:c r="E10637" s="468" t="str">
        <x:v>Nilai sumber</x:v>
      </x:c>
      <x:c r="F10637" s="468" t="str">
        <x:v>15 September 2026 15.01 WIB</x:v>
      </x:c>
    </x:row>
    <x:row r="10638">
      <x:c r="A10638" s="468" t="str">
        <x:v>15</x:v>
      </x:c>
      <x:c r="B10638" s="468" t="str">
        <x:v>H8</x:v>
      </x:c>
      <x:c r="C10638" s="468"/>
      <x:c r="D10638" s="468" t="n">
        <x:v>100000</x:v>
      </x:c>
      <x:c r="E10638" s="468" t="str">
        <x:v>Nilai sumber</x:v>
      </x:c>
      <x:c r="F10638" s="468" t="str">
        <x:v>15 September 2026 15.01 WIB</x:v>
      </x:c>
    </x:row>
    <x:row r="10639">
      <x:c r="A10639" s="468" t="str">
        <x:v>15</x:v>
      </x:c>
      <x:c r="B10639" s="468" t="str">
        <x:v>I8</x:v>
      </x:c>
      <x:c r="C10639" s="468"/>
      <x:c r="D10639" s="468" t="str">
        <x:v>DP</x:v>
      </x:c>
      <x:c r="E10639" s="468" t="str">
        <x:v>Nilai sumber</x:v>
      </x:c>
      <x:c r="F10639" s="468" t="str">
        <x:v>15 September 2026 15.01 WIB</x:v>
      </x:c>
    </x:row>
    <x:row r="10640">
      <x:c r="A10640" s="468" t="str">
        <x:v>15</x:v>
      </x:c>
      <x:c r="B10640" s="468" t="str">
        <x:v>L8</x:v>
      </x:c>
      <x:c r="C10640" s="468"/>
      <x:c r="D10640" s="468" t="str">
        <x:v>INDAH</x:v>
      </x:c>
      <x:c r="E10640" s="468" t="str">
        <x:v>Nilai sumber</x:v>
      </x:c>
      <x:c r="F10640" s="468" t="str">
        <x:v>15 September 2026 15.01 WIB</x:v>
      </x:c>
    </x:row>
    <x:row r="10641">
      <x:c r="A10641" s="468" t="str">
        <x:v>15</x:v>
      </x:c>
      <x:c r="B10641" s="468" t="str">
        <x:v>C9</x:v>
      </x:c>
      <x:c r="C10641" s="468"/>
      <x:c r="D10641" s="468" t="str">
        <x:v>Laela</x:v>
      </x:c>
      <x:c r="E10641" s="468" t="str">
        <x:v>Nilai sumber</x:v>
      </x:c>
      <x:c r="F10641" s="468" t="str">
        <x:v>15 September 2026 15.01 WIB</x:v>
      </x:c>
    </x:row>
    <x:row r="10642">
      <x:c r="A10642" s="468" t="str">
        <x:v>15</x:v>
      </x:c>
      <x:c r="B10642" s="468" t="str">
        <x:v>D9</x:v>
      </x:c>
      <x:c r="C10642" s="468"/>
      <x:c r="D10642" s="468" t="str">
        <x:v>Graduation</x:v>
      </x:c>
      <x:c r="E10642" s="468" t="str">
        <x:v>Nilai sumber</x:v>
      </x:c>
      <x:c r="F10642" s="468" t="str">
        <x:v>15 September 2026 15.01 WIB</x:v>
      </x:c>
    </x:row>
    <x:row r="10643">
      <x:c r="A10643" s="468" t="str">
        <x:v>15</x:v>
      </x:c>
      <x:c r="B10643" s="468" t="str">
        <x:v>F9</x:v>
      </x:c>
      <x:c r="C10643" s="468"/>
      <x:c r="D10643" s="468" t="str">
        <x:v>2026-09-22 00:00:00</x:v>
      </x:c>
      <x:c r="E10643" s="468" t="str">
        <x:v>Nilai sumber</x:v>
      </x:c>
      <x:c r="F10643" s="468" t="str">
        <x:v>15 September 2026 15.01 WIB</x:v>
      </x:c>
    </x:row>
    <x:row r="10644">
      <x:c r="A10644" s="468" t="str">
        <x:v>15</x:v>
      </x:c>
      <x:c r="B10644" s="468" t="str">
        <x:v>H9</x:v>
      </x:c>
      <x:c r="C10644" s="468"/>
      <x:c r="D10644" s="468" t="n">
        <x:v>100000</x:v>
      </x:c>
      <x:c r="E10644" s="468" t="str">
        <x:v>Nilai sumber</x:v>
      </x:c>
      <x:c r="F10644" s="468" t="str">
        <x:v>15 September 2026 15.01 WIB</x:v>
      </x:c>
    </x:row>
    <x:row r="10645">
      <x:c r="A10645" s="468" t="str">
        <x:v>15</x:v>
      </x:c>
      <x:c r="B10645" s="468" t="str">
        <x:v>I9</x:v>
      </x:c>
      <x:c r="C10645" s="468"/>
      <x:c r="D10645" s="468" t="str">
        <x:v>DP</x:v>
      </x:c>
      <x:c r="E10645" s="468" t="str">
        <x:v>Nilai sumber</x:v>
      </x:c>
      <x:c r="F10645" s="468" t="str">
        <x:v>15 September 2026 15.01 WIB</x:v>
      </x:c>
    </x:row>
    <x:row r="10646">
      <x:c r="A10646" s="468" t="str">
        <x:v>15</x:v>
      </x:c>
      <x:c r="B10646" s="468" t="str">
        <x:v>L9</x:v>
      </x:c>
      <x:c r="C10646" s="468"/>
      <x:c r="D10646" s="468" t="str">
        <x:v>INDAH</x:v>
      </x:c>
      <x:c r="E10646" s="468" t="str">
        <x:v>Nilai sumber</x:v>
      </x:c>
      <x:c r="F10646" s="468" t="str">
        <x:v>15 September 2026 15.01 WIB</x:v>
      </x:c>
    </x:row>
    <x:row r="10647">
      <x:c r="A10647" s="468" t="str">
        <x:v>15</x:v>
      </x:c>
      <x:c r="B10647" s="468" t="str">
        <x:v>C10</x:v>
      </x:c>
      <x:c r="C10647" s="468"/>
      <x:c r="D10647" s="468" t="str">
        <x:v>Yohana</x:v>
      </x:c>
      <x:c r="E10647" s="468" t="str">
        <x:v>Nilai sumber</x:v>
      </x:c>
      <x:c r="F10647" s="468" t="str">
        <x:v>15 September 2026 15.01 WIB</x:v>
      </x:c>
    </x:row>
    <x:row r="10648">
      <x:c r="A10648" s="468" t="str">
        <x:v>15</x:v>
      </x:c>
      <x:c r="B10648" s="468" t="str">
        <x:v>D10</x:v>
      </x:c>
      <x:c r="C10648" s="468"/>
      <x:c r="D10648" s="468" t="str">
        <x:v>Graduation Premium</x:v>
      </x:c>
      <x:c r="E10648" s="468" t="str">
        <x:v>Nilai sumber</x:v>
      </x:c>
      <x:c r="F10648" s="468" t="str">
        <x:v>15 September 2026 15.01 WIB</x:v>
      </x:c>
    </x:row>
    <x:row r="10649">
      <x:c r="A10649" s="468" t="str">
        <x:v>15</x:v>
      </x:c>
      <x:c r="B10649" s="468" t="str">
        <x:v>F10</x:v>
      </x:c>
      <x:c r="C10649" s="468"/>
      <x:c r="D10649" s="468" t="str">
        <x:v>2026-09-16 00:00:00</x:v>
      </x:c>
      <x:c r="E10649" s="468" t="str">
        <x:v>Nilai sumber</x:v>
      </x:c>
      <x:c r="F10649" s="468" t="str">
        <x:v>15 September 2026 15.01 WIB</x:v>
      </x:c>
    </x:row>
    <x:row r="10650">
      <x:c r="A10650" s="468" t="str">
        <x:v>15</x:v>
      </x:c>
      <x:c r="B10650" s="468" t="str">
        <x:v>H10</x:v>
      </x:c>
      <x:c r="C10650" s="468"/>
      <x:c r="D10650" s="468" t="n">
        <x:v>100000</x:v>
      </x:c>
      <x:c r="E10650" s="468" t="str">
        <x:v>Nilai sumber</x:v>
      </x:c>
      <x:c r="F10650" s="468" t="str">
        <x:v>15 September 2026 15.01 WIB</x:v>
      </x:c>
    </x:row>
    <x:row r="10651">
      <x:c r="A10651" s="468" t="str">
        <x:v>15</x:v>
      </x:c>
      <x:c r="B10651" s="468" t="str">
        <x:v>I10</x:v>
      </x:c>
      <x:c r="C10651" s="468"/>
      <x:c r="D10651" s="468" t="str">
        <x:v>DP</x:v>
      </x:c>
      <x:c r="E10651" s="468" t="str">
        <x:v>Nilai sumber</x:v>
      </x:c>
      <x:c r="F10651" s="468" t="str">
        <x:v>15 September 2026 15.01 WIB</x:v>
      </x:c>
    </x:row>
    <x:row r="10652">
      <x:c r="A10652" s="468" t="str">
        <x:v>15</x:v>
      </x:c>
      <x:c r="B10652" s="468" t="str">
        <x:v>L10</x:v>
      </x:c>
      <x:c r="C10652" s="468"/>
      <x:c r="D10652" s="468" t="str">
        <x:v>INDAH</x:v>
      </x:c>
      <x:c r="E10652" s="468" t="str">
        <x:v>Nilai sumber</x:v>
      </x:c>
      <x:c r="F10652" s="468" t="str">
        <x:v>15 September 2026 15.01 WIB</x:v>
      </x:c>
    </x:row>
    <x:row r="10653">
      <x:c r="A10653" s="468" t="str">
        <x:v>15</x:v>
      </x:c>
      <x:c r="B10653" s="468" t="str">
        <x:v>C11</x:v>
      </x:c>
      <x:c r="C10653" s="468"/>
      <x:c r="D10653" s="468" t="str">
        <x:v>Lodaya Sasindo</x:v>
      </x:c>
      <x:c r="E10653" s="468" t="str">
        <x:v>Nilai sumber</x:v>
      </x:c>
      <x:c r="F10653" s="468" t="str">
        <x:v>15 September 2026 15.01 WIB</x:v>
      </x:c>
    </x:row>
    <x:row r="10654">
      <x:c r="A10654" s="468" t="str">
        <x:v>15</x:v>
      </x:c>
      <x:c r="B10654" s="468" t="str">
        <x:v>D11</x:v>
      </x:c>
      <x:c r="C10654" s="468"/>
      <x:c r="D10654" s="468" t="str">
        <x:v>Large Group</x:v>
      </x:c>
      <x:c r="E10654" s="468" t="str">
        <x:v>Nilai sumber</x:v>
      </x:c>
      <x:c r="F10654" s="468" t="str">
        <x:v>15 September 2026 15.01 WIB</x:v>
      </x:c>
    </x:row>
    <x:row r="10655">
      <x:c r="A10655" s="468" t="str">
        <x:v>15</x:v>
      </x:c>
      <x:c r="B10655" s="468" t="str">
        <x:v>F11</x:v>
      </x:c>
      <x:c r="C10655" s="468"/>
      <x:c r="D10655" s="468" t="str">
        <x:v>2026-09-16 00:00:00</x:v>
      </x:c>
      <x:c r="E10655" s="468" t="str">
        <x:v>Nilai sumber</x:v>
      </x:c>
      <x:c r="F10655" s="468" t="str">
        <x:v>15 September 2026 15.01 WIB</x:v>
      </x:c>
    </x:row>
    <x:row r="10656">
      <x:c r="A10656" s="468" t="str">
        <x:v>15</x:v>
      </x:c>
      <x:c r="B10656" s="468" t="str">
        <x:v>H11</x:v>
      </x:c>
      <x:c r="C10656" s="468"/>
      <x:c r="D10656" s="468" t="n">
        <x:v>100000</x:v>
      </x:c>
      <x:c r="E10656" s="468" t="str">
        <x:v>Nilai sumber</x:v>
      </x:c>
      <x:c r="F10656" s="468" t="str">
        <x:v>15 September 2026 15.01 WIB</x:v>
      </x:c>
    </x:row>
    <x:row r="10657">
      <x:c r="A10657" s="468" t="str">
        <x:v>15</x:v>
      </x:c>
      <x:c r="B10657" s="468" t="str">
        <x:v>I11</x:v>
      </x:c>
      <x:c r="C10657" s="468"/>
      <x:c r="D10657" s="468" t="str">
        <x:v>DP</x:v>
      </x:c>
      <x:c r="E10657" s="468" t="str">
        <x:v>Nilai sumber</x:v>
      </x:c>
      <x:c r="F10657" s="468" t="str">
        <x:v>15 September 2026 15.01 WIB</x:v>
      </x:c>
    </x:row>
    <x:row r="10658">
      <x:c r="A10658" s="468" t="str">
        <x:v>15</x:v>
      </x:c>
      <x:c r="B10658" s="468" t="str">
        <x:v>L11</x:v>
      </x:c>
      <x:c r="C10658" s="468"/>
      <x:c r="D10658" s="468" t="str">
        <x:v>INDAH</x:v>
      </x:c>
      <x:c r="E10658" s="468" t="str">
        <x:v>Nilai sumber</x:v>
      </x:c>
      <x:c r="F10658" s="468" t="str">
        <x:v>15 September 2026 15.01 WIB</x:v>
      </x:c>
    </x:row>
    <x:row r="10659">
      <x:c r="A10659" s="468" t="str">
        <x:v>15</x:v>
      </x:c>
      <x:c r="B10659" s="468" t="str">
        <x:v>C12</x:v>
      </x:c>
      <x:c r="C10659" s="468"/>
      <x:c r="D10659" s="468" t="str">
        <x:v>Mukti Muadzin</x:v>
      </x:c>
      <x:c r="E10659" s="468" t="str">
        <x:v>Nilai sumber</x:v>
      </x:c>
      <x:c r="F10659" s="468" t="str">
        <x:v>15 September 2026 15.01 WIB</x:v>
      </x:c>
    </x:row>
    <x:row r="10660">
      <x:c r="A10660" s="468" t="str">
        <x:v>15</x:v>
      </x:c>
      <x:c r="B10660" s="468" t="str">
        <x:v>D12</x:v>
      </x:c>
      <x:c r="C10660" s="468"/>
      <x:c r="D10660" s="468" t="str">
        <x:v>Graduation</x:v>
      </x:c>
      <x:c r="E10660" s="468" t="str">
        <x:v>Nilai sumber</x:v>
      </x:c>
      <x:c r="F10660" s="468" t="str">
        <x:v>15 September 2026 15.01 WIB</x:v>
      </x:c>
    </x:row>
    <x:row r="10661">
      <x:c r="A10661" s="468" t="str">
        <x:v>15</x:v>
      </x:c>
      <x:c r="B10661" s="468" t="str">
        <x:v>F12</x:v>
      </x:c>
      <x:c r="C10661" s="468"/>
      <x:c r="D10661" s="468" t="str">
        <x:v>2026-10-06 00:00:00</x:v>
      </x:c>
      <x:c r="E10661" s="468" t="str">
        <x:v>Nilai sumber</x:v>
      </x:c>
      <x:c r="F10661" s="468" t="str">
        <x:v>15 September 2026 15.01 WIB</x:v>
      </x:c>
    </x:row>
    <x:row r="10662">
      <x:c r="A10662" s="468" t="str">
        <x:v>15</x:v>
      </x:c>
      <x:c r="B10662" s="468" t="str">
        <x:v>H12</x:v>
      </x:c>
      <x:c r="C10662" s="468"/>
      <x:c r="D10662" s="468" t="n">
        <x:v>100000</x:v>
      </x:c>
      <x:c r="E10662" s="468" t="str">
        <x:v>Nilai sumber</x:v>
      </x:c>
      <x:c r="F10662" s="468" t="str">
        <x:v>15 September 2026 15.01 WIB</x:v>
      </x:c>
    </x:row>
    <x:row r="10663">
      <x:c r="A10663" s="468" t="str">
        <x:v>15</x:v>
      </x:c>
      <x:c r="B10663" s="468" t="str">
        <x:v>I12</x:v>
      </x:c>
      <x:c r="C10663" s="468"/>
      <x:c r="D10663" s="468" t="str">
        <x:v>DP</x:v>
      </x:c>
      <x:c r="E10663" s="468" t="str">
        <x:v>Nilai sumber</x:v>
      </x:c>
      <x:c r="F10663" s="468" t="str">
        <x:v>15 September 2026 15.01 WIB</x:v>
      </x:c>
    </x:row>
    <x:row r="10664">
      <x:c r="A10664" s="468" t="str">
        <x:v>15</x:v>
      </x:c>
      <x:c r="B10664" s="468" t="str">
        <x:v>L12</x:v>
      </x:c>
      <x:c r="C10664" s="468"/>
      <x:c r="D10664" s="468" t="str">
        <x:v>INDAH</x:v>
      </x:c>
      <x:c r="E10664" s="468" t="str">
        <x:v>Nilai sumber</x:v>
      </x:c>
      <x:c r="F10664" s="468" t="str">
        <x:v>15 September 2026 15.01 WIB</x:v>
      </x:c>
    </x:row>
    <x:row r="10665">
      <x:c r="A10665" s="468" t="str">
        <x:v>15</x:v>
      </x:c>
      <x:c r="B10665" s="468" t="str">
        <x:v>L46</x:v>
      </x:c>
      <x:c r="C10665" s="468"/>
      <x:c r="D10665" s="468" t="n">
        <x:v>9</x:v>
      </x:c>
      <x:c r="E10665" s="468" t="str">
        <x:v>Nilai sumber</x:v>
      </x:c>
      <x:c r="F10665" s="468" t="str">
        <x:v>15 September 2026 15.01 WIB</x:v>
      </x:c>
    </x:row>
    <x:row r="10666">
      <x:c r="A10666" s="468" t="str">
        <x:v>15</x:v>
      </x:c>
      <x:c r="B10666" s="468" t="str">
        <x:v>N46</x:v>
      </x:c>
      <x:c r="C10666" s="468"/>
      <x:c r="D10666" s="468" t="n">
        <x:v>30</x:v>
      </x:c>
      <x:c r="E10666" s="468" t="str">
        <x:v>Nilai sumber</x:v>
      </x:c>
      <x:c r="F10666" s="468" t="str">
        <x:v>15 September 2026 15.01 WIB</x:v>
      </x:c>
    </x:row>
    <x:row r="10667">
      <x:c r="A10667" s="468" t="str">
        <x:v>Schedule reguler</x:v>
      </x:c>
      <x:c r="B10667" s="468" t="str">
        <x:v>Tanggal 3!C4</x:v>
      </x:c>
      <x:c r="C10667" s="468" t="str">
        <x:v>BK006</x:v>
      </x:c>
      <x:c r="D10667" s="468" t="str">
        <x:v>Orin | LG 52 | dp 100</x:v>
      </x:c>
      <x:c r="E10667" s="468" t="str">
        <x:v>Snapshot booking diperbarui</x:v>
      </x:c>
      <x:c r="F10667" s="468" t="str">
        <x:v>15 September 2026 14.45 WIB</x:v>
      </x:c>
    </x:row>
    <x:row r="10668">
      <x:c r="A10668" s="468" t="str">
        <x:v>Schedule reguler</x:v>
      </x:c>
      <x:c r="B10668" s="468" t="str">
        <x:v>Tanggal 3!C5</x:v>
      </x:c>
      <x:c r="C10668" s="468" t="str">
        <x:v>BK007</x:v>
      </x:c>
      <x:c r="D10668" s="468" t="str">
        <x:v>Orin | LG 54 | dp 100</x:v>
      </x:c>
      <x:c r="E10668" s="468" t="str">
        <x:v>Snapshot booking diperbarui</x:v>
      </x:c>
      <x:c r="F10668" s="468" t="str">
        <x:v>15 September 2026 14.45 WIB</x:v>
      </x:c>
    </x:row>
    <x:row r="10669">
      <x:c r="A10669" s="468" t="str">
        <x:v>Schedule reguler</x:v>
      </x:c>
      <x:c r="B10669" s="468" t="str">
        <x:v>Tanggal 3!C7</x:v>
      </x:c>
      <x:c r="C10669" s="468" t="str">
        <x:v>BK008</x:v>
      </x:c>
      <x:c r="D10669" s="468" t="str">
        <x:v>Marisa | Photofox | limbo</x:v>
      </x:c>
      <x:c r="E10669" s="468" t="str">
        <x:v>Snapshot booking diperbarui</x:v>
      </x:c>
      <x:c r="F10669" s="468" t="str">
        <x:v>15 September 2026 14.45 WIB</x:v>
      </x:c>
    </x:row>
    <x:row r="10670">
      <x:c r="A10670" s="468" t="str">
        <x:v>Schedule reguler</x:v>
      </x:c>
      <x:c r="B10670" s="468" t="str">
        <x:v>Tanggal 3!C14</x:v>
      </x:c>
      <x:c r="C10670" s="468" t="str">
        <x:v>BK001</x:v>
      </x:c>
      <x:c r="D10670" s="468" t="str">
        <x:v>Runi | Studio Rent | dp 100</x:v>
      </x:c>
      <x:c r="E10670" s="468" t="str">
        <x:v>Snapshot booking diperbarui</x:v>
      </x:c>
      <x:c r="F10670" s="468" t="str">
        <x:v>15 September 2026 14.45 WIB</x:v>
      </x:c>
    </x:row>
    <x:row r="10671">
      <x:c r="A10671" s="468" t="str">
        <x:v>Schedule reguler</x:v>
      </x:c>
      <x:c r="B10671" s="468" t="str">
        <x:v>Tanggal 3!C26</x:v>
      </x:c>
      <x:c r="C10671" s="468" t="str">
        <x:v>BK002</x:v>
      </x:c>
      <x:c r="D10671" s="468" t="str">
        <x:v>Fauzan | Couple A | dp 100</x:v>
      </x:c>
      <x:c r="E10671" s="468" t="str">
        <x:v>Snapshot booking diperbarui</x:v>
      </x:c>
      <x:c r="F10671" s="468" t="str">
        <x:v>15 September 2026 14.45 WIB</x:v>
      </x:c>
    </x:row>
    <x:row r="10672">
      <x:c r="A10672" s="468" t="str">
        <x:v>Schedule reguler</x:v>
      </x:c>
      <x:c r="B10672" s="468" t="str">
        <x:v>Tanggal 3!C28</x:v>
      </x:c>
      <x:c r="C10672" s="468" t="str">
        <x:v>BK003</x:v>
      </x:c>
      <x:c r="D10672" s="468" t="str">
        <x:v>Ayume | Photofox | dp 100</x:v>
      </x:c>
      <x:c r="E10672" s="468" t="str">
        <x:v>Snapshot booking diperbarui</x:v>
      </x:c>
      <x:c r="F10672" s="468" t="str">
        <x:v>15 September 2026 14.45 WIB</x:v>
      </x:c>
    </x:row>
    <x:row r="10673">
      <x:c r="A10673" s="468" t="str">
        <x:v>Schedule reguler</x:v>
      </x:c>
      <x:c r="B10673" s="468" t="str">
        <x:v>Tanggal 3!C30</x:v>
      </x:c>
      <x:c r="C10673" s="468" t="str">
        <x:v>BK004</x:v>
      </x:c>
      <x:c r="D10673" s="468" t="str">
        <x:v>Farhan | LG 20 | dp 100</x:v>
      </x:c>
      <x:c r="E10673" s="468" t="str">
        <x:v>Snapshot booking diperbarui</x:v>
      </x:c>
      <x:c r="F10673" s="468" t="str">
        <x:v>15 September 2026 14.45 WIB</x:v>
      </x:c>
    </x:row>
    <x:row r="10674">
      <x:c r="A10674" s="468" t="str">
        <x:v>Schedule reguler</x:v>
      </x:c>
      <x:c r="B10674" s="468" t="str">
        <x:v>Tanggal 3!C32</x:v>
      </x:c>
      <x:c r="C10674" s="468" t="str">
        <x:v>BK005</x:v>
      </x:c>
      <x:c r="D10674" s="468" t="str">
        <x:v>runduma | LG 41 | </x:v>
      </x:c>
      <x:c r="E10674" s="468" t="str">
        <x:v>Snapshot booking diperbarui</x:v>
      </x:c>
      <x:c r="F10674" s="468" t="str">
        <x:v>15 September 2026 14.45 WIB</x:v>
      </x:c>
    </x:row>
    <x:row r="10675">
      <x:c r="A10675" s="468" t="str">
        <x:v>Schedule reguler</x:v>
      </x:c>
      <x:c r="B10675" s="468" t="str">
        <x:v>Tanggal 4!C5</x:v>
      </x:c>
      <x:c r="C10675" s="468" t="str">
        <x:v>BK018</x:v>
      </x:c>
      <x:c r="D10675" s="468" t="str">
        <x:v>Atiesa dkk | LG 10 | dp 100</x:v>
      </x:c>
      <x:c r="E10675" s="468" t="str">
        <x:v>Snapshot booking diperbarui</x:v>
      </x:c>
      <x:c r="F10675" s="468" t="str">
        <x:v>15 September 2026 14.45 WIB</x:v>
      </x:c>
    </x:row>
    <x:row r="10676">
      <x:c r="A10676" s="468" t="str">
        <x:v>Schedule reguler</x:v>
      </x:c>
      <x:c r="B10676" s="468" t="str">
        <x:v>Tanggal 4!C11</x:v>
      </x:c>
      <x:c r="C10676" s="468" t="str">
        <x:v>BK009</x:v>
      </x:c>
      <x:c r="D10676" s="468" t="str">
        <x:v>KKN Kalikajar | LG 8 | dp 100</x:v>
      </x:c>
      <x:c r="E10676" s="468" t="str">
        <x:v>Snapshot booking diperbarui</x:v>
      </x:c>
      <x:c r="F10676" s="468" t="str">
        <x:v>15 September 2026 14.45 WIB</x:v>
      </x:c>
    </x:row>
    <x:row r="10677">
      <x:c r="A10677" s="468" t="str">
        <x:v>Schedule reguler</x:v>
      </x:c>
      <x:c r="B10677" s="468" t="str">
        <x:v>Tanggal 4!C13</x:v>
      </x:c>
      <x:c r="C10677" s="468" t="str">
        <x:v>BK010</x:v>
      </x:c>
      <x:c r="D10677" s="468" t="str">
        <x:v>Futsal UIN Saizu | LG 12 | dp 100</x:v>
      </x:c>
      <x:c r="E10677" s="468" t="str">
        <x:v>Snapshot booking diperbarui</x:v>
      </x:c>
      <x:c r="F10677" s="468" t="str">
        <x:v>15 September 2026 14.45 WIB</x:v>
      </x:c>
    </x:row>
    <x:row r="10678">
      <x:c r="A10678" s="468" t="str">
        <x:v>Schedule reguler</x:v>
      </x:c>
      <x:c r="B10678" s="468" t="str">
        <x:v>Tanggal 4!C17</x:v>
      </x:c>
      <x:c r="C10678" s="468" t="str">
        <x:v>BK011</x:v>
      </x:c>
      <x:c r="D10678" s="468" t="str">
        <x:v>Hanif | LG 10 | dp 100</x:v>
      </x:c>
      <x:c r="E10678" s="468" t="str">
        <x:v>Snapshot booking diperbarui</x:v>
      </x:c>
      <x:c r="F10678" s="468" t="str">
        <x:v>15 September 2026 14.45 WIB</x:v>
      </x:c>
    </x:row>
    <x:row r="10679">
      <x:c r="A10679" s="468" t="str">
        <x:v>Schedule reguler</x:v>
      </x:c>
      <x:c r="B10679" s="468" t="str">
        <x:v>Tanggal 4!C19</x:v>
      </x:c>
      <x:c r="C10679" s="468" t="str">
        <x:v>BK012</x:v>
      </x:c>
      <x:c r="D10679" s="468" t="str">
        <x:v>Sumberejo | LG 10 | dp 100</x:v>
      </x:c>
      <x:c r="E10679" s="468" t="str">
        <x:v>Snapshot booking diperbarui</x:v>
      </x:c>
      <x:c r="F10679" s="468" t="str">
        <x:v>15 September 2026 14.45 WIB</x:v>
      </x:c>
    </x:row>
    <x:row r="10680">
      <x:c r="A10680" s="468" t="str">
        <x:v>Schedule reguler</x:v>
      </x:c>
      <x:c r="B10680" s="468" t="str">
        <x:v>Tanggal 4!C23</x:v>
      </x:c>
      <x:c r="C10680" s="468" t="str">
        <x:v>BK013</x:v>
      </x:c>
      <x:c r="D10680" s="468" t="str">
        <x:v>ELIA SEPTIA | Photofox | lunas</x:v>
      </x:c>
      <x:c r="E10680" s="468" t="str">
        <x:v>Snapshot booking diperbarui</x:v>
      </x:c>
      <x:c r="F10680" s="468" t="str">
        <x:v>15 September 2026 14.45 WIB</x:v>
      </x:c>
    </x:row>
    <x:row r="10681">
      <x:c r="A10681" s="468" t="str">
        <x:v>Schedule reguler</x:v>
      </x:c>
      <x:c r="B10681" s="468" t="str">
        <x:v>Tanggal 4!C24</x:v>
      </x:c>
      <x:c r="C10681" s="468" t="str">
        <x:v>BK014</x:v>
      </x:c>
      <x:c r="D10681" s="468" t="str">
        <x:v>Flower | LG 9 | dp 100</x:v>
      </x:c>
      <x:c r="E10681" s="468" t="str">
        <x:v>Snapshot booking diperbarui</x:v>
      </x:c>
      <x:c r="F10681" s="468" t="str">
        <x:v>15 September 2026 14.45 WIB</x:v>
      </x:c>
    </x:row>
    <x:row r="10682">
      <x:c r="A10682" s="468" t="str">
        <x:v>Schedule reguler</x:v>
      </x:c>
      <x:c r="B10682" s="468" t="str">
        <x:v>Tanggal 4!C25</x:v>
      </x:c>
      <x:c r="C10682" s="468" t="str">
        <x:v>BK015</x:v>
      </x:c>
      <x:c r="D10682" s="468" t="str">
        <x:v>Luqmanul Hakim | LG 9 | dp 100</x:v>
      </x:c>
      <x:c r="E10682" s="468" t="str">
        <x:v>Snapshot booking diperbarui</x:v>
      </x:c>
      <x:c r="F10682" s="468" t="str">
        <x:v>15 September 2026 14.45 WIB</x:v>
      </x:c>
    </x:row>
    <x:row r="10683">
      <x:c r="A10683" s="468" t="str">
        <x:v>Schedule reguler</x:v>
      </x:c>
      <x:c r="B10683" s="468" t="str">
        <x:v>Tanggal 4!C29</x:v>
      </x:c>
      <x:c r="C10683" s="468" t="str">
        <x:v>BK016</x:v>
      </x:c>
      <x:c r="D10683" s="468" t="str">
        <x:v>Tazkia Farhani | LG 11 | </x:v>
      </x:c>
      <x:c r="E10683" s="468" t="str">
        <x:v>Snapshot booking diperbarui</x:v>
      </x:c>
      <x:c r="F10683" s="468" t="str">
        <x:v>15 September 2026 14.45 WIB</x:v>
      </x:c>
    </x:row>
    <x:row r="10684">
      <x:c r="A10684" s="468" t="str">
        <x:v>Schedule reguler</x:v>
      </x:c>
      <x:c r="B10684" s="468" t="str">
        <x:v>Tanggal 4!C31</x:v>
      </x:c>
      <x:c r="C10684" s="468" t="str">
        <x:v>BK017</x:v>
      </x:c>
      <x:c r="D10684" s="468" t="str">
        <x:v>Diarra Fathiya | LG 12 | dp 100 limbo</x:v>
      </x:c>
      <x:c r="E10684" s="468" t="str">
        <x:v>Snapshot booking diperbarui</x:v>
      </x:c>
      <x:c r="F10684" s="468" t="str">
        <x:v>15 September 2026 14.45 WIB</x:v>
      </x:c>
    </x:row>
    <x:row r="10685">
      <x:c r="A10685" s="468" t="str">
        <x:v>Schedule reguler</x:v>
      </x:c>
      <x:c r="B10685" s="468" t="str">
        <x:v>Tanggal 5!C4</x:v>
      </x:c>
      <x:c r="C10685" s="468" t="str">
        <x:v>BK026</x:v>
      </x:c>
      <x:c r="D10685" s="468" t="str">
        <x:v>Jager | LG 7 | dp 100</x:v>
      </x:c>
      <x:c r="E10685" s="468" t="str">
        <x:v>Snapshot booking diperbarui</x:v>
      </x:c>
      <x:c r="F10685" s="468" t="str">
        <x:v>15 September 2026 14.45 WIB</x:v>
      </x:c>
    </x:row>
    <x:row r="10686">
      <x:c r="A10686" s="468" t="str">
        <x:v>Schedule reguler</x:v>
      </x:c>
      <x:c r="B10686" s="468" t="str">
        <x:v>Tanggal 5!C5</x:v>
      </x:c>
      <x:c r="C10686" s="468" t="str">
        <x:v>BK027</x:v>
      </x:c>
      <x:c r="D10686" s="468" t="str">
        <x:v>Dinta | Graduation | dp 100 concrete</x:v>
      </x:c>
      <x:c r="E10686" s="468" t="str">
        <x:v>Snapshot booking diperbarui</x:v>
      </x:c>
      <x:c r="F10686" s="468" t="str">
        <x:v>15 September 2026 14.45 WIB</x:v>
      </x:c>
    </x:row>
    <x:row r="10687">
      <x:c r="A10687" s="468" t="str">
        <x:v>Schedule reguler</x:v>
      </x:c>
      <x:c r="B10687" s="468" t="str">
        <x:v>Tanggal 5!C7</x:v>
      </x:c>
      <x:c r="C10687" s="468" t="str">
        <x:v>BK028</x:v>
      </x:c>
      <x:c r="D10687" s="468" t="str">
        <x:v>Sasa | LG 32 | dp 100</x:v>
      </x:c>
      <x:c r="E10687" s="468" t="str">
        <x:v>Snapshot booking diperbarui</x:v>
      </x:c>
      <x:c r="F10687" s="468" t="str">
        <x:v>15 September 2026 14.45 WIB</x:v>
      </x:c>
    </x:row>
    <x:row r="10688">
      <x:c r="A10688" s="468" t="str">
        <x:v>Schedule reguler</x:v>
      </x:c>
      <x:c r="B10688" s="468" t="str">
        <x:v>Tanggal 5!C11</x:v>
      </x:c>
      <x:c r="C10688" s="468" t="str">
        <x:v>BK019</x:v>
      </x:c>
      <x:c r="D10688" s="468" t="str">
        <x:v>Kim | Single | lunas</x:v>
      </x:c>
      <x:c r="E10688" s="468" t="str">
        <x:v>Snapshot booking diperbarui</x:v>
      </x:c>
      <x:c r="F10688" s="468" t="str">
        <x:v>15 September 2026 14.45 WIB</x:v>
      </x:c>
    </x:row>
    <x:row r="10689">
      <x:c r="A10689" s="468" t="str">
        <x:v>Schedule reguler</x:v>
      </x:c>
      <x:c r="B10689" s="468" t="str">
        <x:v>Tanggal 5!C14</x:v>
      </x:c>
      <x:c r="C10689" s="468" t="str">
        <x:v>BK020</x:v>
      </x:c>
      <x:c r="D10689" s="468" t="str">
        <x:v>Wildan | Graduation | dp 100 calmblue</x:v>
      </x:c>
      <x:c r="E10689" s="468" t="str">
        <x:v>Snapshot booking diperbarui</x:v>
      </x:c>
      <x:c r="F10689" s="468" t="str">
        <x:v>15 September 2026 14.45 WIB</x:v>
      </x:c>
    </x:row>
    <x:row r="10690">
      <x:c r="A10690" s="468" t="str">
        <x:v>Schedule reguler</x:v>
      </x:c>
      <x:c r="B10690" s="468" t="str">
        <x:v>Tanggal 5!C17</x:v>
      </x:c>
      <x:c r="C10690" s="468" t="str">
        <x:v>BK021</x:v>
      </x:c>
      <x:c r="D10690" s="468" t="str">
        <x:v>Gibran | Graduation | dp 100</x:v>
      </x:c>
      <x:c r="E10690" s="468" t="str">
        <x:v>Snapshot booking diperbarui</x:v>
      </x:c>
      <x:c r="F10690" s="468" t="str">
        <x:v>15 September 2026 14.45 WIB</x:v>
      </x:c>
    </x:row>
    <x:row r="10691">
      <x:c r="A10691" s="468" t="str">
        <x:v>Schedule reguler</x:v>
      </x:c>
      <x:c r="B10691" s="468" t="str">
        <x:v>Tanggal 5!C23</x:v>
      </x:c>
      <x:c r="C10691" s="468" t="str">
        <x:v>BK022</x:v>
      </x:c>
      <x:c r="D10691" s="468" t="str">
        <x:v>Lia | LG 12 | dp 100</x:v>
      </x:c>
      <x:c r="E10691" s="468" t="str">
        <x:v>Snapshot booking diperbarui</x:v>
      </x:c>
      <x:c r="F10691" s="468" t="str">
        <x:v>15 September 2026 14.45 WIB</x:v>
      </x:c>
    </x:row>
    <x:row r="10692">
      <x:c r="A10692" s="468" t="str">
        <x:v>Schedule reguler</x:v>
      </x:c>
      <x:c r="B10692" s="468" t="str">
        <x:v>Tanggal 5!C25</x:v>
      </x:c>
      <x:c r="C10692" s="468" t="str">
        <x:v>BK023</x:v>
      </x:c>
      <x:c r="D10692" s="468" t="str">
        <x:v>PSDA Bahagia | Photofox | dp 100</x:v>
      </x:c>
      <x:c r="E10692" s="468" t="str">
        <x:v>Snapshot booking diperbarui</x:v>
      </x:c>
      <x:c r="F10692" s="468" t="str">
        <x:v>15 September 2026 14.45 WIB</x:v>
      </x:c>
    </x:row>
    <x:row r="10693">
      <x:c r="A10693" s="468" t="str">
        <x:v>Schedule reguler</x:v>
      </x:c>
      <x:c r="B10693" s="468" t="str">
        <x:v>Tanggal 5!C27</x:v>
      </x:c>
      <x:c r="C10693" s="468" t="str">
        <x:v>BK024</x:v>
      </x:c>
      <x:c r="D10693" s="468" t="str">
        <x:v>Dhita | LG 12 | dp 100</x:v>
      </x:c>
      <x:c r="E10693" s="468" t="str">
        <x:v>Snapshot booking diperbarui</x:v>
      </x:c>
      <x:c r="F10693" s="468" t="str">
        <x:v>15 September 2026 14.45 WIB</x:v>
      </x:c>
    </x:row>
    <x:row r="10694">
      <x:c r="A10694" s="468" t="str">
        <x:v>Schedule reguler</x:v>
      </x:c>
      <x:c r="B10694" s="468" t="str">
        <x:v>Tanggal 5!C29</x:v>
      </x:c>
      <x:c r="C10694" s="468" t="str">
        <x:v>BK025</x:v>
      </x:c>
      <x:c r="D10694" s="468" t="str">
        <x:v>Tiara Dwina Savitri | LG 13 | lunas limbo</x:v>
      </x:c>
      <x:c r="E10694" s="468" t="str">
        <x:v>Snapshot booking diperbarui</x:v>
      </x:c>
      <x:c r="F10694" s="468" t="str">
        <x:v>15 September 2026 14.45 WIB</x:v>
      </x:c>
    </x:row>
    <x:row r="10695">
      <x:c r="A10695" s="468" t="str">
        <x:v>Schedule reguler</x:v>
      </x:c>
      <x:c r="B10695" s="468" t="str">
        <x:v>Tanggal 6!C5</x:v>
      </x:c>
      <x:c r="C10695" s="468" t="str">
        <x:v>BK036</x:v>
      </x:c>
      <x:c r="D10695" s="468" t="str">
        <x:v>Kelasmodeling.id purwokerto | Single | lunas</x:v>
      </x:c>
      <x:c r="E10695" s="468" t="str">
        <x:v>Snapshot booking diperbarui</x:v>
      </x:c>
      <x:c r="F10695" s="468" t="str">
        <x:v>15 September 2026 14.45 WIB</x:v>
      </x:c>
    </x:row>
    <x:row r="10696">
      <x:c r="A10696" s="468" t="str">
        <x:v>Schedule reguler</x:v>
      </x:c>
      <x:c r="B10696" s="468" t="str">
        <x:v>Tanggal 6!C14</x:v>
      </x:c>
      <x:c r="C10696" s="468" t="str">
        <x:v>BK029</x:v>
      </x:c>
      <x:c r="D10696" s="468" t="str">
        <x:v>Lesty Meitika | Family A | dp 100 limbo</x:v>
      </x:c>
      <x:c r="E10696" s="468" t="str">
        <x:v>Snapshot booking diperbarui</x:v>
      </x:c>
      <x:c r="F10696" s="468" t="str">
        <x:v>15 September 2026 14.45 WIB</x:v>
      </x:c>
    </x:row>
    <x:row r="10697">
      <x:c r="A10697" s="468" t="str">
        <x:v>Schedule reguler</x:v>
      </x:c>
      <x:c r="B10697" s="468" t="str">
        <x:v>Tanggal 6!C15</x:v>
      </x:c>
      <x:c r="C10697" s="468" t="str">
        <x:v>BK030</x:v>
      </x:c>
      <x:c r="D10697" s="468" t="str">
        <x:v>Rafa Ghiyas | LG 25 | dp 100</x:v>
      </x:c>
      <x:c r="E10697" s="468" t="str">
        <x:v>Snapshot booking diperbarui</x:v>
      </x:c>
      <x:c r="F10697" s="468" t="str">
        <x:v>15 September 2026 14.45 WIB</x:v>
      </x:c>
    </x:row>
    <x:row r="10698">
      <x:c r="A10698" s="468" t="str">
        <x:v>Schedule reguler</x:v>
      </x:c>
      <x:c r="B10698" s="468" t="str">
        <x:v>Tanggal 6!C17</x:v>
      </x:c>
      <x:c r="C10698" s="468" t="str">
        <x:v>BK031</x:v>
      </x:c>
      <x:c r="D10698" s="468" t="str">
        <x:v>Atika | Family A | dp 100</x:v>
      </x:c>
      <x:c r="E10698" s="468" t="str">
        <x:v>Snapshot booking diperbarui</x:v>
      </x:c>
      <x:c r="F10698" s="468" t="str">
        <x:v>15 September 2026 14.45 WIB</x:v>
      </x:c>
    </x:row>
    <x:row r="10699">
      <x:c r="A10699" s="468" t="str">
        <x:v>Schedule reguler</x:v>
      </x:c>
      <x:c r="B10699" s="468" t="str">
        <x:v>Tanggal 6!C19</x:v>
      </x:c>
      <x:c r="C10699" s="468" t="str">
        <x:v>BK032</x:v>
      </x:c>
      <x:c r="D10699" s="468" t="str">
        <x:v>Kebagoran | LG 10 | dp 100 Limbo</x:v>
      </x:c>
      <x:c r="E10699" s="468" t="str">
        <x:v>Snapshot booking diperbarui</x:v>
      </x:c>
      <x:c r="F10699" s="468" t="str">
        <x:v>15 September 2026 14.45 WIB</x:v>
      </x:c>
    </x:row>
    <x:row r="10700">
      <x:c r="A10700" s="468" t="str">
        <x:v>Schedule reguler</x:v>
      </x:c>
      <x:c r="B10700" s="468" t="str">
        <x:v>Tanggal 6!C23</x:v>
      </x:c>
      <x:c r="C10700" s="468" t="str">
        <x:v>BK033</x:v>
      </x:c>
      <x:c r="D10700" s="468" t="str">
        <x:v>Johann | Graduation premium | dp 100 calmblue</x:v>
      </x:c>
      <x:c r="E10700" s="468" t="str">
        <x:v>Snapshot booking diperbarui</x:v>
      </x:c>
      <x:c r="F10700" s="468" t="str">
        <x:v>15 September 2026 14.45 WIB</x:v>
      </x:c>
    </x:row>
    <x:row r="10701">
      <x:c r="A10701" s="468" t="str">
        <x:v>Schedule reguler</x:v>
      </x:c>
      <x:c r="B10701" s="468" t="str">
        <x:v>Tanggal 6!C29</x:v>
      </x:c>
      <x:c r="C10701" s="468" t="str">
        <x:v>BK034</x:v>
      </x:c>
      <x:c r="D10701" s="468" t="str">
        <x:v>Lembata | LG 20 | dp 275</x:v>
      </x:c>
      <x:c r="E10701" s="468" t="str">
        <x:v>Snapshot booking diperbarui</x:v>
      </x:c>
      <x:c r="F10701" s="468" t="str">
        <x:v>15 September 2026 14.45 WIB</x:v>
      </x:c>
    </x:row>
    <x:row r="10702">
      <x:c r="A10702" s="468" t="str">
        <x:v>Schedule reguler</x:v>
      </x:c>
      <x:c r="B10702" s="468" t="str">
        <x:v>Tanggal 6!C32</x:v>
      </x:c>
      <x:c r="C10702" s="468" t="str">
        <x:v>BK035</x:v>
      </x:c>
      <x:c r="D10702" s="468" t="str">
        <x:v>Luceriza | LG 9 | dp 100</x:v>
      </x:c>
      <x:c r="E10702" s="468" t="str">
        <x:v>Snapshot booking diperbarui</x:v>
      </x:c>
      <x:c r="F10702" s="468" t="str">
        <x:v>15 September 2026 14.45 WIB</x:v>
      </x:c>
    </x:row>
    <x:row r="10703">
      <x:c r="A10703" s="468" t="str">
        <x:v>Schedule reguler</x:v>
      </x:c>
      <x:c r="B10703" s="468" t="str">
        <x:v>Tanggal 7!C9</x:v>
      </x:c>
      <x:c r="C10703" s="468" t="str">
        <x:v>BK043</x:v>
      </x:c>
      <x:c r="D10703" s="468" t="str">
        <x:v>Zaila Anggraeni | Pass photo | lunas</x:v>
      </x:c>
      <x:c r="E10703" s="468" t="str">
        <x:v>Snapshot booking diperbarui</x:v>
      </x:c>
      <x:c r="F10703" s="468" t="str">
        <x:v>15 September 2026 14.45 WIB</x:v>
      </x:c>
    </x:row>
    <x:row r="10704">
      <x:c r="A10704" s="468" t="str">
        <x:v>Schedule reguler</x:v>
      </x:c>
      <x:c r="B10704" s="468" t="str">
        <x:v>Tanggal 7!C13</x:v>
      </x:c>
      <x:c r="C10704" s="468" t="str">
        <x:v>BK037</x:v>
      </x:c>
      <x:c r="D10704" s="468" t="str">
        <x:v>Nanda Putri Sabila | Graduation | dp 100 concrete</x:v>
      </x:c>
      <x:c r="E10704" s="468" t="str">
        <x:v>Snapshot booking diperbarui</x:v>
      </x:c>
      <x:c r="F10704" s="468" t="str">
        <x:v>15 September 2026 14.45 WIB</x:v>
      </x:c>
    </x:row>
    <x:row r="10705">
      <x:c r="A10705" s="468" t="str">
        <x:v>Schedule reguler</x:v>
      </x:c>
      <x:c r="B10705" s="468" t="str">
        <x:v>Tanggal 7!C22</x:v>
      </x:c>
      <x:c r="C10705" s="468" t="str">
        <x:v>BK038</x:v>
      </x:c>
      <x:c r="D10705" s="468" t="str">
        <x:v>Khairil Abdi | Graduation | dp 100</x:v>
      </x:c>
      <x:c r="E10705" s="468" t="str">
        <x:v>Snapshot booking diperbarui</x:v>
      </x:c>
      <x:c r="F10705" s="468" t="str">
        <x:v>15 September 2026 14.45 WIB</x:v>
      </x:c>
    </x:row>
    <x:row r="10706">
      <x:c r="A10706" s="468" t="str">
        <x:v>Schedule reguler</x:v>
      </x:c>
      <x:c r="B10706" s="468" t="str">
        <x:v>Tanggal 7!C24</x:v>
      </x:c>
      <x:c r="C10706" s="468" t="str">
        <x:v>BK039</x:v>
      </x:c>
      <x:c r="D10706" s="468" t="str">
        <x:v>andin | Single | Lunas</x:v>
      </x:c>
      <x:c r="E10706" s="468" t="str">
        <x:v>Snapshot booking diperbarui</x:v>
      </x:c>
      <x:c r="F10706" s="468" t="str">
        <x:v>15 September 2026 14.45 WIB</x:v>
      </x:c>
    </x:row>
    <x:row r="10707">
      <x:c r="A10707" s="468" t="str">
        <x:v>Schedule reguler</x:v>
      </x:c>
      <x:c r="B10707" s="468" t="str">
        <x:v>Tanggal 7!C26</x:v>
      </x:c>
      <x:c r="C10707" s="468" t="str">
        <x:v>BK040</x:v>
      </x:c>
      <x:c r="D10707" s="468" t="str">
        <x:v>Aisha | LG 9 | dp 100 wooden</x:v>
      </x:c>
      <x:c r="E10707" s="468" t="str">
        <x:v>Snapshot booking diperbarui</x:v>
      </x:c>
      <x:c r="F10707" s="468" t="str">
        <x:v>15 September 2026 14.45 WIB</x:v>
      </x:c>
    </x:row>
    <x:row r="10708">
      <x:c r="A10708" s="468" t="str">
        <x:v>Schedule reguler</x:v>
      </x:c>
      <x:c r="B10708" s="468" t="str">
        <x:v>Tanggal 7!C31</x:v>
      </x:c>
      <x:c r="C10708" s="468" t="str">
        <x:v>BK041</x:v>
      </x:c>
      <x:c r="D10708" s="468" t="str">
        <x:v>Akbar | Graduation | dp 100 Calmblue</x:v>
      </x:c>
      <x:c r="E10708" s="468" t="str">
        <x:v>Snapshot booking diperbarui</x:v>
      </x:c>
      <x:c r="F10708" s="468" t="str">
        <x:v>15 September 2026 14.45 WIB</x:v>
      </x:c>
    </x:row>
    <x:row r="10709">
      <x:c r="A10709" s="468" t="str">
        <x:v>Schedule reguler</x:v>
      </x:c>
      <x:c r="B10709" s="468" t="str">
        <x:v>Tanggal 7!C33</x:v>
      </x:c>
      <x:c r="C10709" s="468" t="str">
        <x:v>BK042</x:v>
      </x:c>
      <x:c r="D10709" s="468" t="str">
        <x:v>Uwi | LG 20 | dp 100</x:v>
      </x:c>
      <x:c r="E10709" s="468" t="str">
        <x:v>Snapshot booking diperbarui</x:v>
      </x:c>
      <x:c r="F10709" s="468" t="str">
        <x:v>15 September 2026 14.45 WIB</x:v>
      </x:c>
    </x:row>
    <x:row r="10710">
      <x:c r="A10710" s="468" t="str">
        <x:v>Schedule reguler</x:v>
      </x:c>
      <x:c r="B10710" s="468" t="str">
        <x:v>Tanggal 10!C7</x:v>
      </x:c>
      <x:c r="C10710" s="468" t="str">
        <x:v>BK124</x:v>
      </x:c>
      <x:c r="D10710" s="468" t="str">
        <x:v>Stevy | Graduation | dp 100</x:v>
      </x:c>
      <x:c r="E10710" s="468" t="str">
        <x:v>Snapshot booking diperbarui</x:v>
      </x:c>
      <x:c r="F10710" s="468" t="str">
        <x:v>15 September 2026 14.45 WIB</x:v>
      </x:c>
    </x:row>
    <x:row r="10711">
      <x:c r="A10711" s="468" t="str">
        <x:v>Schedule reguler</x:v>
      </x:c>
      <x:c r="B10711" s="468" t="str">
        <x:v>Tanggal 10!C17</x:v>
      </x:c>
      <x:c r="C10711" s="468" t="str">
        <x:v>BK150</x:v>
      </x:c>
      <x:c r="D10711" s="468" t="str">
        <x:v>Aliya | LG 10 | dp 100</x:v>
      </x:c>
      <x:c r="E10711" s="468" t="str">
        <x:v>Snapshot booking diperbarui</x:v>
      </x:c>
      <x:c r="F10711" s="468" t="str">
        <x:v>15 September 2026 14.45 WIB</x:v>
      </x:c>
    </x:row>
    <x:row r="10712">
      <x:c r="A10712" s="468" t="str">
        <x:v>Schedule reguler</x:v>
      </x:c>
      <x:c r="B10712" s="468" t="str">
        <x:v>Tanggal 10!C21</x:v>
      </x:c>
      <x:c r="C10712" s="468" t="str">
        <x:v>BK155</x:v>
      </x:c>
      <x:c r="D10712" s="468" t="str">
        <x:v>Tamalia Agustin | Pass photo | dp 100</x:v>
      </x:c>
      <x:c r="E10712" s="468" t="str">
        <x:v>Snapshot booking diperbarui</x:v>
      </x:c>
      <x:c r="F10712" s="468" t="str">
        <x:v>15 September 2026 14.45 WIB</x:v>
      </x:c>
    </x:row>
    <x:row r="10713">
      <x:c r="A10713" s="468" t="str">
        <x:v>Schedule reguler</x:v>
      </x:c>
      <x:c r="B10713" s="468" t="str">
        <x:v>Tanggal 10!C27</x:v>
      </x:c>
      <x:c r="C10713" s="468" t="str">
        <x:v>BK123</x:v>
      </x:c>
      <x:c r="D10713" s="468" t="str">
        <x:v>berlian | LG 40 | dp 100</x:v>
      </x:c>
      <x:c r="E10713" s="468" t="str">
        <x:v>Snapshot booking diperbarui</x:v>
      </x:c>
      <x:c r="F10713" s="468" t="str">
        <x:v>15 September 2026 14.45 WIB</x:v>
      </x:c>
    </x:row>
    <x:row r="10714">
      <x:c r="A10714" s="468" t="str">
        <x:v>Schedule reguler</x:v>
      </x:c>
      <x:c r="B10714" s="468" t="str">
        <x:v>Tanggal 10!C32</x:v>
      </x:c>
      <x:c r="C10714" s="468" t="str">
        <x:v>BK151</x:v>
      </x:c>
      <x:c r="D10714" s="468" t="str">
        <x:v>Ujiani | LG 14 | dp 100 limbo</x:v>
      </x:c>
      <x:c r="E10714" s="468" t="str">
        <x:v>Snapshot booking diperbarui</x:v>
      </x:c>
      <x:c r="F10714" s="468" t="str">
        <x:v>15 September 2026 14.45 WIB</x:v>
      </x:c>
    </x:row>
    <x:row r="10715">
      <x:c r="A10715" s="468" t="str">
        <x:v>Schedule reguler</x:v>
      </x:c>
      <x:c r="B10715" s="468" t="str">
        <x:v>Tanggal 11!C5</x:v>
      </x:c>
      <x:c r="C10715" s="468" t="str">
        <x:v>BK154</x:v>
      </x:c>
      <x:c r="D10715" s="468" t="str">
        <x:v>Novi | Single | lunas</x:v>
      </x:c>
      <x:c r="E10715" s="468" t="str">
        <x:v>Snapshot booking diperbarui</x:v>
      </x:c>
      <x:c r="F10715" s="468" t="str">
        <x:v>15 September 2026 14.45 WIB</x:v>
      </x:c>
    </x:row>
    <x:row r="10716">
      <x:c r="A10716" s="468" t="str">
        <x:v>Schedule reguler</x:v>
      </x:c>
      <x:c r="B10716" s="468" t="str">
        <x:v>Tanggal 11!C8</x:v>
      </x:c>
      <x:c r="C10716" s="468" t="str">
        <x:v>BK129</x:v>
      </x:c>
      <x:c r="D10716" s="468" t="str">
        <x:v>anto | Photofox | dp 100 cb</x:v>
      </x:c>
      <x:c r="E10716" s="468" t="str">
        <x:v>Snapshot booking diperbarui</x:v>
      </x:c>
      <x:c r="F10716" s="468" t="str">
        <x:v>15 September 2026 14.45 WIB</x:v>
      </x:c>
    </x:row>
    <x:row r="10717">
      <x:c r="A10717" s="468" t="str">
        <x:v>Schedule reguler</x:v>
      </x:c>
      <x:c r="B10717" s="468" t="str">
        <x:v>Tanggal 11!C13</x:v>
      </x:c>
      <x:c r="C10717" s="468" t="str">
        <x:v>BK128</x:v>
      </x:c>
      <x:c r="D10717" s="468" t="str">
        <x:v>Gita | Family A | dp 100</x:v>
      </x:c>
      <x:c r="E10717" s="468" t="str">
        <x:v>Snapshot booking diperbarui</x:v>
      </x:c>
      <x:c r="F10717" s="468" t="str">
        <x:v>15 September 2026 14.45 WIB</x:v>
      </x:c>
    </x:row>
    <x:row r="10718">
      <x:c r="A10718" s="468" t="str">
        <x:v>Schedule reguler</x:v>
      </x:c>
      <x:c r="B10718" s="468" t="str">
        <x:v>Tanggal 11!C17</x:v>
      </x:c>
      <x:c r="C10718" s="468" t="str">
        <x:v>BK125</x:v>
      </x:c>
      <x:c r="D10718" s="468" t="str">
        <x:v>Lisha | LG 45 | dp 200</x:v>
      </x:c>
      <x:c r="E10718" s="468" t="str">
        <x:v>Snapshot booking diperbarui</x:v>
      </x:c>
      <x:c r="F10718" s="468" t="str">
        <x:v>15 September 2026 14.45 WIB</x:v>
      </x:c>
    </x:row>
    <x:row r="10719">
      <x:c r="A10719" s="468" t="str">
        <x:v>Schedule reguler</x:v>
      </x:c>
      <x:c r="B10719" s="468" t="str">
        <x:v>Tanggal 11!C23</x:v>
      </x:c>
      <x:c r="C10719" s="468" t="str">
        <x:v>BK162</x:v>
      </x:c>
      <x:c r="D10719" s="468" t="str">
        <x:v>Naumi | Graduation | dp 100</x:v>
      </x:c>
      <x:c r="E10719" s="468" t="str">
        <x:v>Snapshot booking diperbarui</x:v>
      </x:c>
      <x:c r="F10719" s="468" t="str">
        <x:v>15 September 2026 14.45 WIB</x:v>
      </x:c>
    </x:row>
    <x:row r="10720">
      <x:c r="A10720" s="468" t="str">
        <x:v>Schedule reguler</x:v>
      </x:c>
      <x:c r="B10720" s="468" t="str">
        <x:v>Tanggal 11!C29</x:v>
      </x:c>
      <x:c r="C10720" s="468" t="str">
        <x:v>BK126</x:v>
      </x:c>
      <x:c r="D10720" s="468" t="str">
        <x:v>TBMM EKSTREMITAS | LG 25 | dp 100</x:v>
      </x:c>
      <x:c r="E10720" s="468" t="str">
        <x:v>Snapshot booking diperbarui</x:v>
      </x:c>
      <x:c r="F10720" s="468" t="str">
        <x:v>15 September 2026 14.45 WIB</x:v>
      </x:c>
    </x:row>
    <x:row r="10721">
      <x:c r="A10721" s="468" t="str">
        <x:v>Schedule reguler</x:v>
      </x:c>
      <x:c r="B10721" s="468" t="str">
        <x:v>Tanggal 11!C32</x:v>
      </x:c>
      <x:c r="C10721" s="468" t="str">
        <x:v>BK127</x:v>
      </x:c>
      <x:c r="D10721" s="468" t="str">
        <x:v>Ardi | LG 9 | dp 100</x:v>
      </x:c>
      <x:c r="E10721" s="468" t="str">
        <x:v>Snapshot booking diperbarui</x:v>
      </x:c>
      <x:c r="F10721" s="468" t="str">
        <x:v>15 September 2026 14.45 WIB</x:v>
      </x:c>
    </x:row>
    <x:row r="10722">
      <x:c r="A10722" s="468" t="str">
        <x:v>Schedule reguler</x:v>
      </x:c>
      <x:c r="B10722" s="468" t="str">
        <x:v>Tanggal 12!C5</x:v>
      </x:c>
      <x:c r="C10722" s="468" t="str">
        <x:v>BK132</x:v>
      </x:c>
      <x:c r="D10722" s="468" t="str">
        <x:v>batik adipati | Studio Rent | dp 200 concrete</x:v>
      </x:c>
      <x:c r="E10722" s="468" t="str">
        <x:v>Snapshot booking diperbarui</x:v>
      </x:c>
      <x:c r="F10722" s="468" t="str">
        <x:v>15 September 2026 14.45 WIB</x:v>
      </x:c>
    </x:row>
    <x:row r="10723">
      <x:c r="A10723" s="468" t="str">
        <x:v>Schedule reguler</x:v>
      </x:c>
      <x:c r="B10723" s="468" t="str">
        <x:v>Tanggal 12!C14</x:v>
      </x:c>
      <x:c r="C10723" s="468" t="str">
        <x:v>BK163</x:v>
      </x:c>
      <x:c r="D10723" s="468" t="str">
        <x:v>Shelly Ayu Safitri | Family A  | dp 100 calmblue</x:v>
      </x:c>
      <x:c r="E10723" s="468" t="str">
        <x:v>Snapshot booking diperbarui</x:v>
      </x:c>
      <x:c r="F10723" s="468" t="str">
        <x:v>15 September 2026 14.45 WIB</x:v>
      </x:c>
    </x:row>
    <x:row r="10724">
      <x:c r="A10724" s="468" t="str">
        <x:v>Schedule reguler</x:v>
      </x:c>
      <x:c r="B10724" s="468" t="str">
        <x:v>Tanggal 12!C16</x:v>
      </x:c>
      <x:c r="C10724" s="468" t="str">
        <x:v>BK164</x:v>
      </x:c>
      <x:c r="D10724" s="468" t="str">
        <x:v>maylisa | LG 9 | dp 100</x:v>
      </x:c>
      <x:c r="E10724" s="468" t="str">
        <x:v>Snapshot booking diperbarui</x:v>
      </x:c>
      <x:c r="F10724" s="468" t="str">
        <x:v>15 September 2026 14.45 WIB</x:v>
      </x:c>
    </x:row>
    <x:row r="10725">
      <x:c r="A10725" s="468" t="str">
        <x:v>Schedule reguler</x:v>
      </x:c>
      <x:c r="B10725" s="468" t="str">
        <x:v>Tanggal 12!C18</x:v>
      </x:c>
      <x:c r="C10725" s="468" t="str">
        <x:v>BK157</x:v>
      </x:c>
      <x:c r="D10725" s="468" t="str">
        <x:v>Kanna | LG 7 | dp 100</x:v>
      </x:c>
      <x:c r="E10725" s="468" t="str">
        <x:v>Snapshot booking diperbarui</x:v>
      </x:c>
      <x:c r="F10725" s="468" t="str">
        <x:v>15 September 2026 14.45 WIB</x:v>
      </x:c>
    </x:row>
    <x:row r="10726">
      <x:c r="A10726" s="468" t="str">
        <x:v>Schedule reguler</x:v>
      </x:c>
      <x:c r="B10726" s="468" t="str">
        <x:v>Tanggal 12!C20</x:v>
      </x:c>
      <x:c r="C10726" s="468" t="str">
        <x:v>BK130</x:v>
      </x:c>
      <x:c r="D10726" s="468" t="str">
        <x:v>KKN Desa Mlaya | LG 10 | dp 100</x:v>
      </x:c>
      <x:c r="E10726" s="468" t="str">
        <x:v>Snapshot booking diperbarui</x:v>
      </x:c>
      <x:c r="F10726" s="468" t="str">
        <x:v>15 September 2026 14.45 WIB</x:v>
      </x:c>
    </x:row>
    <x:row r="10727">
      <x:c r="A10727" s="468" t="str">
        <x:v>Schedule reguler</x:v>
      </x:c>
      <x:c r="B10727" s="468" t="str">
        <x:v>Tanggal 12!C22</x:v>
      </x:c>
      <x:c r="C10727" s="468" t="str">
        <x:v>BK131</x:v>
      </x:c>
      <x:c r="D10727" s="468" t="str">
        <x:v>mila | LG 29 | dp 100</x:v>
      </x:c>
      <x:c r="E10727" s="468" t="str">
        <x:v>Snapshot booking diperbarui</x:v>
      </x:c>
      <x:c r="F10727" s="468" t="str">
        <x:v>15 September 2026 14.45 WIB</x:v>
      </x:c>
    </x:row>
    <x:row r="10728">
      <x:c r="A10728" s="468" t="str">
        <x:v>Schedule reguler</x:v>
      </x:c>
      <x:c r="B10728" s="468" t="str">
        <x:v>Tanggal 13!C4</x:v>
      </x:c>
      <x:c r="C10728" s="468" t="str">
        <x:v>BK133</x:v>
      </x:c>
      <x:c r="D10728" s="468" t="str">
        <x:v>Anjani | Graduation | </x:v>
      </x:c>
      <x:c r="E10728" s="468" t="str">
        <x:v>Snapshot booking diperbarui</x:v>
      </x:c>
      <x:c r="F10728" s="468" t="str">
        <x:v>15 September 2026 14.45 WIB</x:v>
      </x:c>
    </x:row>
    <x:row r="10729">
      <x:c r="A10729" s="468" t="str">
        <x:v>Schedule reguler</x:v>
      </x:c>
      <x:c r="B10729" s="468" t="str">
        <x:v>Tanggal 13!C5</x:v>
      </x:c>
      <x:c r="C10729" s="468" t="str">
        <x:v>BK134</x:v>
      </x:c>
      <x:c r="D10729" s="468" t="str">
        <x:v>Kelasmodeling.id purwokerto | Single | lunas limbo vertical 2</x:v>
      </x:c>
      <x:c r="E10729" s="468" t="str">
        <x:v>Snapshot booking diperbarui</x:v>
      </x:c>
      <x:c r="F10729" s="468" t="str">
        <x:v>15 September 2026 14.45 WIB</x:v>
      </x:c>
    </x:row>
    <x:row r="10730">
      <x:c r="A10730" s="468" t="str">
        <x:v>Schedule reguler</x:v>
      </x:c>
      <x:c r="B10730" s="468" t="str">
        <x:v>Tanggal 13!C11</x:v>
      </x:c>
      <x:c r="C10730" s="468" t="str">
        <x:v>BK165</x:v>
      </x:c>
      <x:c r="D10730" s="468" t="str">
        <x:v>Syifa | Family A | dp 100</x:v>
      </x:c>
      <x:c r="E10730" s="468" t="str">
        <x:v>Snapshot booking diperbarui</x:v>
      </x:c>
      <x:c r="F10730" s="468" t="str">
        <x:v>15 September 2026 14.45 WIB</x:v>
      </x:c>
    </x:row>
    <x:row r="10731">
      <x:c r="A10731" s="468" t="str">
        <x:v>Schedule reguler</x:v>
      </x:c>
      <x:c r="B10731" s="468" t="str">
        <x:v>Tanggal 13!C13</x:v>
      </x:c>
      <x:c r="C10731" s="468" t="str">
        <x:v>BK166</x:v>
      </x:c>
      <x:c r="D10731" s="468" t="str">
        <x:v>abay | LG 31 | dp 270</x:v>
      </x:c>
      <x:c r="E10731" s="468" t="str">
        <x:v>Snapshot booking diperbarui</x:v>
      </x:c>
      <x:c r="F10731" s="468" t="str">
        <x:v>15 September 2026 14.45 WIB</x:v>
      </x:c>
    </x:row>
    <x:row r="10732">
      <x:c r="A10732" s="468" t="str">
        <x:v>Schedule reguler</x:v>
      </x:c>
      <x:c r="B10732" s="468" t="str">
        <x:v>Tanggal 13!C16</x:v>
      </x:c>
      <x:c r="C10732" s="468" t="str">
        <x:v>BK167</x:v>
      </x:c>
      <x:c r="D10732" s="468" t="str">
        <x:v>Nopen | LG 7 | dp 100</x:v>
      </x:c>
      <x:c r="E10732" s="468" t="str">
        <x:v>Snapshot booking diperbarui</x:v>
      </x:c>
      <x:c r="F10732" s="468" t="str">
        <x:v>15 September 2026 14.45 WIB</x:v>
      </x:c>
    </x:row>
    <x:row r="10733">
      <x:c r="A10733" s="468" t="str">
        <x:v>Schedule reguler</x:v>
      </x:c>
      <x:c r="B10733" s="468" t="str">
        <x:v>Tanggal 13!C18</x:v>
      </x:c>
      <x:c r="C10733" s="468" t="str">
        <x:v>BK156</x:v>
      </x:c>
      <x:c r="D10733" s="468" t="str">
        <x:v>Aryandito | LG 11 | dp 100</x:v>
      </x:c>
      <x:c r="E10733" s="468" t="str">
        <x:v>Snapshot booking diperbarui</x:v>
      </x:c>
      <x:c r="F10733" s="468" t="str">
        <x:v>15 September 2026 14.45 WIB</x:v>
      </x:c>
    </x:row>
    <x:row r="10734">
      <x:c r="A10734" s="468" t="str">
        <x:v>Schedule reguler</x:v>
      </x:c>
      <x:c r="B10734" s="468" t="str">
        <x:v>Tanggal 13!C20</x:v>
      </x:c>
      <x:c r="C10734" s="468" t="str">
        <x:v>BK168</x:v>
      </x:c>
      <x:c r="D10734" s="468" t="str">
        <x:v>M Adzki Alfathin | LG 30 | dp 100</x:v>
      </x:c>
      <x:c r="E10734" s="468" t="str">
        <x:v>Snapshot booking diperbarui</x:v>
      </x:c>
      <x:c r="F10734" s="468" t="str">
        <x:v>15 September 2026 14.45 WIB</x:v>
      </x:c>
    </x:row>
    <x:row r="10735">
      <x:c r="A10735" s="468" t="str">
        <x:v>Schedule reguler</x:v>
      </x:c>
      <x:c r="B10735" s="468" t="str">
        <x:v>Tanggal 13!C23</x:v>
      </x:c>
      <x:c r="C10735" s="468" t="str">
        <x:v>BK169</x:v>
      </x:c>
      <x:c r="D10735" s="468" t="str">
        <x:v>fandi | LG 7 | </x:v>
      </x:c>
      <x:c r="E10735" s="468" t="str">
        <x:v>Snapshot booking diperbarui</x:v>
      </x:c>
      <x:c r="F10735" s="468" t="str">
        <x:v>15 September 2026 14.45 WIB</x:v>
      </x:c>
    </x:row>
    <x:row r="10736">
      <x:c r="A10736" s="468" t="str">
        <x:v>Schedule reguler</x:v>
      </x:c>
      <x:c r="B10736" s="468" t="str">
        <x:v>Tanggal 13!C29</x:v>
      </x:c>
      <x:c r="C10736" s="468" t="str">
        <x:v>BK170</x:v>
      </x:c>
      <x:c r="D10736" s="468" t="str">
        <x:v>Galih | LG 12 | dp 100</x:v>
      </x:c>
      <x:c r="E10736" s="468" t="str">
        <x:v>Snapshot booking diperbarui</x:v>
      </x:c>
      <x:c r="F10736" s="468" t="str">
        <x:v>15 September 2026 14.45 WIB</x:v>
      </x:c>
    </x:row>
    <x:row r="10737">
      <x:c r="A10737" s="468" t="str">
        <x:v>Schedule reguler</x:v>
      </x:c>
      <x:c r="B10737" s="468" t="str">
        <x:v>Tanggal 13!C31</x:v>
      </x:c>
      <x:c r="C10737" s="468" t="str">
        <x:v>BK171</x:v>
      </x:c>
      <x:c r="D10737" s="468" t="str">
        <x:v>HANA | LG 15 | dp 100</x:v>
      </x:c>
      <x:c r="E10737" s="468" t="str">
        <x:v>Snapshot booking diperbarui</x:v>
      </x:c>
      <x:c r="F10737" s="468" t="str">
        <x:v>15 September 2026 14.45 WIB</x:v>
      </x:c>
    </x:row>
    <x:row r="10738">
      <x:c r="A10738" s="468" t="str">
        <x:v>Schedule reguler</x:v>
      </x:c>
      <x:c r="B10738" s="468" t="str">
        <x:v>Tanggal 14!C5</x:v>
      </x:c>
      <x:c r="C10738" s="468" t="str">
        <x:v>BK182</x:v>
      </x:c>
      <x:c r="D10738" s="468" t="str">
        <x:v>Ayu | Graduation | dp 100</x:v>
      </x:c>
      <x:c r="E10738" s="468" t="str">
        <x:v>Snapshot booking diperbarui</x:v>
      </x:c>
      <x:c r="F10738" s="468" t="str">
        <x:v>15 September 2026 14.45 WIB</x:v>
      </x:c>
    </x:row>
    <x:row r="10739">
      <x:c r="A10739" s="468" t="str">
        <x:v>Schedule reguler</x:v>
      </x:c>
      <x:c r="B10739" s="468" t="str">
        <x:v>Tanggal 14!C8</x:v>
      </x:c>
      <x:c r="C10739" s="468" t="str">
        <x:v>BK183</x:v>
      </x:c>
      <x:c r="D10739" s="468" t="str">
        <x:v>Miftah | Photofox | dp 100</x:v>
      </x:c>
      <x:c r="E10739" s="468" t="str">
        <x:v>Snapshot booking diperbarui</x:v>
      </x:c>
      <x:c r="F10739" s="468" t="str">
        <x:v>15 September 2026 14.45 WIB</x:v>
      </x:c>
    </x:row>
    <x:row r="10740">
      <x:c r="A10740" s="468" t="str">
        <x:v>Schedule reguler</x:v>
      </x:c>
      <x:c r="B10740" s="468" t="str">
        <x:v>Tanggal 14!C11</x:v>
      </x:c>
      <x:c r="C10740" s="468" t="str">
        <x:v>BK184</x:v>
      </x:c>
      <x:c r="D10740" s="468" t="str">
        <x:v>Farros Abeel Fabian | Pass Photo | </x:v>
      </x:c>
      <x:c r="E10740" s="468" t="str">
        <x:v>Snapshot booking diperbarui</x:v>
      </x:c>
      <x:c r="F10740" s="468" t="str">
        <x:v>15 September 2026 14.45 WIB</x:v>
      </x:c>
    </x:row>
    <x:row r="10741">
      <x:c r="A10741" s="468" t="str">
        <x:v>Schedule reguler</x:v>
      </x:c>
      <x:c r="B10741" s="468" t="str">
        <x:v>Tanggal 14!C14</x:v>
      </x:c>
      <x:c r="C10741" s="468" t="str">
        <x:v>BK160</x:v>
      </x:c>
      <x:c r="D10741" s="468" t="str">
        <x:v>kelas 2b (faiza) | LG 46 | dp 100</x:v>
      </x:c>
      <x:c r="E10741" s="468" t="str">
        <x:v>Snapshot booking diperbarui</x:v>
      </x:c>
      <x:c r="F10741" s="468" t="str">
        <x:v>15 September 2026 14.45 WIB</x:v>
      </x:c>
    </x:row>
    <x:row r="10742">
      <x:c r="A10742" s="468" t="str">
        <x:v>Schedule reguler</x:v>
      </x:c>
      <x:c r="B10742" s="468" t="str">
        <x:v>Tanggal 14!C17</x:v>
      </x:c>
      <x:c r="C10742" s="468" t="str">
        <x:v>BK135</x:v>
      </x:c>
      <x:c r="D10742" s="468" t="str">
        <x:v>Nayla | LG 8 | dp 100 calmblue</x:v>
      </x:c>
      <x:c r="E10742" s="468" t="str">
        <x:v>Snapshot booking diperbarui</x:v>
      </x:c>
      <x:c r="F10742" s="468" t="str">
        <x:v>15 September 2026 14.45 WIB</x:v>
      </x:c>
    </x:row>
    <x:row r="10743">
      <x:c r="A10743" s="468" t="str">
        <x:v>Schedule reguler</x:v>
      </x:c>
      <x:c r="B10743" s="468" t="str">
        <x:v>Tanggal 14!C19</x:v>
      </x:c>
      <x:c r="C10743" s="468" t="str">
        <x:v>BK158</x:v>
      </x:c>
      <x:c r="D10743" s="468" t="str">
        <x:v>Navan HES A | LG 34 | dp 100</x:v>
      </x:c>
      <x:c r="E10743" s="468" t="str">
        <x:v>Snapshot booking diperbarui</x:v>
      </x:c>
      <x:c r="F10743" s="468" t="str">
        <x:v>15 September 2026 14.45 WIB</x:v>
      </x:c>
    </x:row>
    <x:row r="10744">
      <x:c r="A10744" s="468" t="str">
        <x:v>Schedule reguler</x:v>
      </x:c>
      <x:c r="B10744" s="468" t="str">
        <x:v>Tanggal 15!C17</x:v>
      </x:c>
      <x:c r="C10744" s="468" t="str">
        <x:v>BK190</x:v>
      </x:c>
      <x:c r="D10744" s="468" t="str">
        <x:v>Yuza | Photofox | dp 100 limbo</x:v>
      </x:c>
      <x:c r="E10744" s="468" t="str">
        <x:v>Snapshot booking diperbarui</x:v>
      </x:c>
      <x:c r="F10744" s="468" t="str">
        <x:v>15 September 2026 14.45 WIB</x:v>
      </x:c>
    </x:row>
    <x:row r="10745">
      <x:c r="A10745" s="468" t="str">
        <x:v>Schedule reguler</x:v>
      </x:c>
      <x:c r="B10745" s="468" t="str">
        <x:v>Tanggal 15!C19</x:v>
      </x:c>
      <x:c r="C10745" s="468" t="str">
        <x:v>BK191</x:v>
      </x:c>
      <x:c r="D10745" s="468" t="str">
        <x:v>Marcel | Family A | dp 100 calmblue</x:v>
      </x:c>
      <x:c r="E10745" s="468" t="str">
        <x:v>Snapshot booking diperbarui</x:v>
      </x:c>
      <x:c r="F10745" s="468" t="str">
        <x:v>15 September 2026 14.45 WIB</x:v>
      </x:c>
    </x:row>
    <x:row r="10746">
      <x:c r="A10746" s="468" t="str">
        <x:v>Schedule reguler</x:v>
      </x:c>
      <x:c r="B10746" s="468" t="str">
        <x:v>Tanggal 15!C23</x:v>
      </x:c>
      <x:c r="C10746" s="468" t="str">
        <x:v>BK172</x:v>
      </x:c>
      <x:c r="D10746" s="468" t="str">
        <x:v>Keisha | LG 20 | dp 100</x:v>
      </x:c>
      <x:c r="E10746" s="468" t="str">
        <x:v>Snapshot booking diperbarui</x:v>
      </x:c>
      <x:c r="F10746" s="468" t="str">
        <x:v>15 September 2026 14.45 WIB</x:v>
      </x:c>
    </x:row>
    <x:row r="10747">
      <x:c r="A10747" s="468" t="str">
        <x:v>Schedule reguler</x:v>
      </x:c>
      <x:c r="B10747" s="468" t="str">
        <x:v>Tanggal 15!C28</x:v>
      </x:c>
      <x:c r="C10747" s="468" t="str">
        <x:v>BK173</x:v>
      </x:c>
      <x:c r="D10747" s="468" t="str">
        <x:v>Ihsan | LG 11 | dp 100</x:v>
      </x:c>
      <x:c r="E10747" s="468" t="str">
        <x:v>Snapshot booking diperbarui</x:v>
      </x:c>
      <x:c r="F10747" s="468" t="str">
        <x:v>15 September 2026 14.45 WIB</x:v>
      </x:c>
    </x:row>
    <x:row r="10748">
      <x:c r="A10748" s="468" t="str">
        <x:v>Schedule reguler</x:v>
      </x:c>
      <x:c r="B10748" s="468" t="str">
        <x:v>Tanggal 15!C30</x:v>
      </x:c>
      <x:c r="C10748" s="468" t="str">
        <x:v>BK174</x:v>
      </x:c>
      <x:c r="D10748" s="468" t="str">
        <x:v>Adif | LG 19 | </x:v>
      </x:c>
      <x:c r="E10748" s="468" t="str">
        <x:v>Snapshot booking diperbarui</x:v>
      </x:c>
      <x:c r="F10748" s="468" t="str">
        <x:v>15 September 2026 14.45 WIB</x:v>
      </x:c>
    </x:row>
    <x:row r="10749">
      <x:c r="A10749" s="468" t="str">
        <x:v>Schedule reguler</x:v>
      </x:c>
      <x:c r="B10749" s="468" t="str">
        <x:v>Tanggal 15!C32</x:v>
      </x:c>
      <x:c r="C10749" s="468" t="str">
        <x:v>BK185</x:v>
      </x:c>
      <x:c r="D10749" s="468" t="str">
        <x:v>Dela | LG 11 | dp 100</x:v>
      </x:c>
      <x:c r="E10749" s="468" t="str">
        <x:v>Snapshot booking diperbarui</x:v>
      </x:c>
      <x:c r="F10749" s="468" t="str">
        <x:v>15 September 2026 14.45 WIB</x:v>
      </x:c>
    </x:row>
    <x:row r="10750">
      <x:c r="A10750" s="468" t="str">
        <x:v>Schedule reguler</x:v>
      </x:c>
      <x:c r="B10750" s="468" t="str">
        <x:v>Tanggal 16!C5</x:v>
      </x:c>
      <x:c r="C10750" s="468" t="str">
        <x:v>BK192</x:v>
      </x:c>
      <x:c r="D10750" s="468" t="str">
        <x:v>Yohana Oktivia | Graduation Premium | dp 200 wooden</x:v>
      </x:c>
      <x:c r="E10750" s="468" t="str">
        <x:v>Snapshot booking diperbarui</x:v>
      </x:c>
      <x:c r="F10750" s="468" t="str">
        <x:v>15 September 2026 14.45 WIB</x:v>
      </x:c>
    </x:row>
    <x:row r="10751">
      <x:c r="A10751" s="468" t="str">
        <x:v>Schedule reguler</x:v>
      </x:c>
      <x:c r="B10751" s="468" t="str">
        <x:v>Tanggal 16!C25</x:v>
      </x:c>
      <x:c r="C10751" s="468" t="str">
        <x:v>BK175</x:v>
      </x:c>
      <x:c r="D10751" s="468" t="str">
        <x:v>Ardi | LG 9 | dp 100</x:v>
      </x:c>
      <x:c r="E10751" s="468" t="str">
        <x:v>Snapshot booking diperbarui</x:v>
      </x:c>
      <x:c r="F10751" s="468" t="str">
        <x:v>15 September 2026 14.45 WIB</x:v>
      </x:c>
    </x:row>
    <x:row r="10752">
      <x:c r="A10752" s="468" t="str">
        <x:v>Schedule reguler</x:v>
      </x:c>
      <x:c r="B10752" s="468" t="str">
        <x:v>Tanggal 16!C27</x:v>
      </x:c>
      <x:c r="C10752" s="468" t="str">
        <x:v>BK193</x:v>
      </x:c>
      <x:c r="D10752" s="468" t="str">
        <x:v>Lodaya Sasindo | LG 14 | dp 100</x:v>
      </x:c>
      <x:c r="E10752" s="468" t="str">
        <x:v>Snapshot booking diperbarui</x:v>
      </x:c>
      <x:c r="F10752" s="468" t="str">
        <x:v>15 September 2026 14.45 WIB</x:v>
      </x:c>
    </x:row>
    <x:row r="10753">
      <x:c r="A10753" s="468" t="str">
        <x:v>Schedule reguler</x:v>
      </x:c>
      <x:c r="B10753" s="468" t="str">
        <x:v>Tanggal 16!C32</x:v>
      </x:c>
      <x:c r="C10753" s="468" t="str">
        <x:v>BK187</x:v>
      </x:c>
      <x:c r="D10753" s="468" t="str">
        <x:v>Anett | Photofox | dp 100</x:v>
      </x:c>
      <x:c r="E10753" s="468" t="str">
        <x:v>Snapshot booking diperbarui</x:v>
      </x:c>
      <x:c r="F10753" s="468" t="str">
        <x:v>15 September 2026 14.45 WIB</x:v>
      </x:c>
    </x:row>
    <x:row r="10754">
      <x:c r="A10754" s="468" t="str">
        <x:v>Schedule reguler</x:v>
      </x:c>
      <x:c r="B10754" s="468" t="str">
        <x:v>Tanggal 17!C11</x:v>
      </x:c>
      <x:c r="C10754" s="468" t="str">
        <x:v>BK188</x:v>
      </x:c>
      <x:c r="D10754" s="468" t="str">
        <x:v>Azzra | Single  | dp 100</x:v>
      </x:c>
      <x:c r="E10754" s="468" t="str">
        <x:v>Snapshot booking diperbarui</x:v>
      </x:c>
      <x:c r="F10754" s="468" t="str">
        <x:v>15 September 2026 14.45 WIB</x:v>
      </x:c>
    </x:row>
    <x:row r="10755">
      <x:c r="A10755" s="468" t="str">
        <x:v>Schedule reguler</x:v>
      </x:c>
      <x:c r="B10755" s="468" t="str">
        <x:v>Tanggal 18!C11</x:v>
      </x:c>
      <x:c r="C10755" s="468" t="str">
        <x:v>BK159</x:v>
      </x:c>
      <x:c r="D10755" s="468" t="str">
        <x:v>Icca Lestari (Kelas RPL Kep S1 UMP) | LG 39 | dp 100</x:v>
      </x:c>
      <x:c r="E10755" s="468" t="str">
        <x:v>Snapshot booking diperbarui</x:v>
      </x:c>
      <x:c r="F10755" s="468" t="str">
        <x:v>15 September 2026 14.45 WIB</x:v>
      </x:c>
    </x:row>
    <x:row r="10756">
      <x:c r="A10756" s="468" t="str">
        <x:v>Schedule reguler</x:v>
      </x:c>
      <x:c r="B10756" s="468" t="str">
        <x:v>18!C29</x:v>
      </x:c>
      <x:c r="C10756" s="468" t="str">
        <x:v>BK186 | 2026-09-16 19:00:00 | Tanggal 16!C29</x:v>
      </x:c>
      <x:c r="D10756" s="468" t="str">
        <x:v>KKN 100 | 2026-09-18 19:00:00</x:v>
      </x:c>
      <x:c r="E10756" s="468" t="str">
        <x:v>Pindah slot, ID tetap</x:v>
      </x:c>
      <x:c r="F10756" s="468" t="str">
        <x:v>15 September 2026 14.45 WIB</x:v>
      </x:c>
    </x:row>
    <x:row r="10757">
      <x:c r="A10757" s="468" t="str">
        <x:v>Schedule reguler</x:v>
      </x:c>
      <x:c r="B10757" s="468" t="str">
        <x:v>Tanggal 18!C29</x:v>
      </x:c>
      <x:c r="C10757" s="468" t="str">
        <x:v>BK186</x:v>
      </x:c>
      <x:c r="D10757" s="468" t="str">
        <x:v>KKN 100 | LG 11 | dp 100</x:v>
      </x:c>
      <x:c r="E10757" s="468" t="str">
        <x:v>Snapshot booking diperbarui</x:v>
      </x:c>
      <x:c r="F10757" s="468" t="str">
        <x:v>15 September 2026 14.45 WIB</x:v>
      </x:c>
    </x:row>
    <x:row r="10758">
      <x:c r="A10758" s="468" t="str">
        <x:v>Schedule reguler</x:v>
      </x:c>
      <x:c r="B10758" s="468" t="str">
        <x:v>Tanggal 19!C8</x:v>
      </x:c>
      <x:c r="C10758" s="468" t="str">
        <x:v>BK140</x:v>
      </x:c>
      <x:c r="D10758" s="468" t="str">
        <x:v>Frista Savitri | Family A | dp 100 concrete</x:v>
      </x:c>
      <x:c r="E10758" s="468" t="str">
        <x:v>Snapshot booking diperbarui</x:v>
      </x:c>
      <x:c r="F10758" s="468" t="str">
        <x:v>15 September 2026 14.45 WIB</x:v>
      </x:c>
    </x:row>
    <x:row r="10759">
      <x:c r="A10759" s="468" t="str">
        <x:v>Schedule reguler</x:v>
      </x:c>
      <x:c r="B10759" s="468" t="str">
        <x:v>Tanggal 19!C10</x:v>
      </x:c>
      <x:c r="C10759" s="468" t="str">
        <x:v>BK136</x:v>
      </x:c>
      <x:c r="D10759" s="468" t="str">
        <x:v>Aliya Putri Savina | Graduation | dp 100 calmblue</x:v>
      </x:c>
      <x:c r="E10759" s="468" t="str">
        <x:v>Snapshot booking diperbarui</x:v>
      </x:c>
      <x:c r="F10759" s="468" t="str">
        <x:v>15 September 2026 14.45 WIB</x:v>
      </x:c>
    </x:row>
    <x:row r="10760">
      <x:c r="A10760" s="468" t="str">
        <x:v>Schedule reguler</x:v>
      </x:c>
      <x:c r="B10760" s="468" t="str">
        <x:v>Tanggal 19!C11</x:v>
      </x:c>
      <x:c r="C10760" s="468" t="str">
        <x:v>BK137</x:v>
      </x:c>
      <x:c r="D10760" s="468" t="str">
        <x:v>Neneng Amalia | Graduation | dp 100 wooden</x:v>
      </x:c>
      <x:c r="E10760" s="468" t="str">
        <x:v>Snapshot booking diperbarui</x:v>
      </x:c>
      <x:c r="F10760" s="468" t="str">
        <x:v>15 September 2026 14.45 WIB</x:v>
      </x:c>
    </x:row>
    <x:row r="10761">
      <x:c r="A10761" s="468" t="str">
        <x:v>Schedule reguler</x:v>
      </x:c>
      <x:c r="B10761" s="468" t="str">
        <x:v>Tanggal 19!C13</x:v>
      </x:c>
      <x:c r="C10761" s="468" t="str">
        <x:v>BK138</x:v>
      </x:c>
      <x:c r="D10761" s="468" t="str">
        <x:v>Lu’lu Amanatul | Graduation | dp 100 calmblue</x:v>
      </x:c>
      <x:c r="E10761" s="468" t="str">
        <x:v>Snapshot booking diperbarui</x:v>
      </x:c>
      <x:c r="F10761" s="468" t="str">
        <x:v>15 September 2026 14.45 WIB</x:v>
      </x:c>
    </x:row>
    <x:row r="10762">
      <x:c r="A10762" s="468" t="str">
        <x:v>Schedule reguler</x:v>
      </x:c>
      <x:c r="B10762" s="468" t="str">
        <x:v>Tanggal 19!C14</x:v>
      </x:c>
      <x:c r="C10762" s="468" t="str">
        <x:v>BK139</x:v>
      </x:c>
      <x:c r="D10762" s="468" t="str">
        <x:v>Muhamad Rizki | Graduation | dp 100 calmblue</x:v>
      </x:c>
      <x:c r="E10762" s="468" t="str">
        <x:v>Snapshot booking diperbarui</x:v>
      </x:c>
      <x:c r="F10762" s="468" t="str">
        <x:v>15 September 2026 14.45 WIB</x:v>
      </x:c>
    </x:row>
    <x:row r="10763">
      <x:c r="A10763" s="468" t="str">
        <x:v>Schedule reguler</x:v>
      </x:c>
      <x:c r="B10763" s="468" t="str">
        <x:v>Tanggal 19!C15</x:v>
      </x:c>
      <x:c r="C10763" s="468" t="str">
        <x:v>BK152</x:v>
      </x:c>
      <x:c r="D10763" s="468" t="str">
        <x:v>Delfi | Graduation | dp 100 calmblue</x:v>
      </x:c>
      <x:c r="E10763" s="468" t="str">
        <x:v>Snapshot booking diperbarui</x:v>
      </x:c>
      <x:c r="F10763" s="468" t="str">
        <x:v>15 September 2026 14.45 WIB</x:v>
      </x:c>
    </x:row>
    <x:row r="10764">
      <x:c r="A10764" s="468" t="str">
        <x:v>Schedule reguler</x:v>
      </x:c>
      <x:c r="B10764" s="468" t="str">
        <x:v>Tanggal 19!C16</x:v>
      </x:c>
      <x:c r="C10764" s="468" t="str">
        <x:v>BK161</x:v>
      </x:c>
      <x:c r="D10764" s="468" t="str">
        <x:v>Arneta | Graduation Premium | dp100 wooden</x:v>
      </x:c>
      <x:c r="E10764" s="468" t="str">
        <x:v>Snapshot booking diperbarui</x:v>
      </x:c>
      <x:c r="F10764" s="468" t="str">
        <x:v>15 September 2026 14.45 WIB</x:v>
      </x:c>
    </x:row>
    <x:row r="10765">
      <x:c r="A10765" s="468" t="str">
        <x:v>Schedule reguler</x:v>
      </x:c>
      <x:c r="B10765" s="468" t="str">
        <x:v>Tanggal 19!C17</x:v>
      </x:c>
      <x:c r="C10765" s="468" t="str">
        <x:v>BK176</x:v>
      </x:c>
      <x:c r="D10765" s="468" t="str">
        <x:v>Ilham | Graduation | dp100 limboooo</x:v>
      </x:c>
      <x:c r="E10765" s="468" t="str">
        <x:v>Snapshot booking diperbarui</x:v>
      </x:c>
      <x:c r="F10765" s="468" t="str">
        <x:v>15 September 2026 14.45 WIB</x:v>
      </x:c>
    </x:row>
    <x:row r="10766">
      <x:c r="A10766" s="468" t="str">
        <x:v>Schedule reguler</x:v>
      </x:c>
      <x:c r="B10766" s="468" t="str">
        <x:v>Tanggal 19!C20</x:v>
      </x:c>
      <x:c r="C10766" s="468" t="str">
        <x:v>BK177</x:v>
      </x:c>
      <x:c r="D10766" s="468" t="str">
        <x:v>Ocha | LG 10 | dp 100</x:v>
      </x:c>
      <x:c r="E10766" s="468" t="str">
        <x:v>Snapshot booking diperbarui</x:v>
      </x:c>
      <x:c r="F10766" s="468" t="str">
        <x:v>15 September 2026 14.45 WIB</x:v>
      </x:c>
    </x:row>
    <x:row r="10767">
      <x:c r="A10767" s="468" t="str">
        <x:v>Schedule reguler</x:v>
      </x:c>
      <x:c r="B10767" s="468" t="str">
        <x:v>Tanggal 20!C5</x:v>
      </x:c>
      <x:c r="C10767" s="468" t="str">
        <x:v>BK178</x:v>
      </x:c>
      <x:c r="D10767" s="468" t="str">
        <x:v>Liaamailia | Studio Rent | </x:v>
      </x:c>
      <x:c r="E10767" s="468" t="str">
        <x:v>Snapshot booking diperbarui</x:v>
      </x:c>
      <x:c r="F10767" s="468" t="str">
        <x:v>15 September 2026 14.45 WIB</x:v>
      </x:c>
    </x:row>
    <x:row r="10768">
      <x:c r="A10768" s="468" t="str">
        <x:v>Schedule reguler</x:v>
      </x:c>
      <x:c r="B10768" s="468" t="str">
        <x:v>Tanggal 20!C9</x:v>
      </x:c>
      <x:c r="C10768" s="468" t="str">
        <x:v>BK179</x:v>
      </x:c>
      <x:c r="D10768" s="468" t="str">
        <x:v>lalita | LG 29 | dp 100</x:v>
      </x:c>
      <x:c r="E10768" s="468" t="str">
        <x:v>Snapshot booking diperbarui</x:v>
      </x:c>
      <x:c r="F10768" s="468" t="str">
        <x:v>15 September 2026 14.45 WIB</x:v>
      </x:c>
    </x:row>
    <x:row r="10769">
      <x:c r="A10769" s="468" t="str">
        <x:v>Schedule reguler</x:v>
      </x:c>
      <x:c r="B10769" s="468" t="str">
        <x:v>Tanggal 20!C23</x:v>
      </x:c>
      <x:c r="C10769" s="468" t="str">
        <x:v>BK180</x:v>
      </x:c>
      <x:c r="D10769" s="468" t="str">
        <x:v>KKN TRIBUANA | LG 10 | dp 100</x:v>
      </x:c>
      <x:c r="E10769" s="468" t="str">
        <x:v>Snapshot booking diperbarui</x:v>
      </x:c>
      <x:c r="F10769" s="468" t="str">
        <x:v>15 September 2026 14.45 WIB</x:v>
      </x:c>
    </x:row>
    <x:row r="10770">
      <x:c r="A10770" s="468" t="str">
        <x:v>Schedule reguler</x:v>
      </x:c>
      <x:c r="B10770" s="468" t="str">
        <x:v>Tanggal 22!C10</x:v>
      </x:c>
      <x:c r="C10770" s="468" t="str">
        <x:v>BK194</x:v>
      </x:c>
      <x:c r="D10770" s="468" t="str">
        <x:v>Laela | Graduation | dp 100 concrete</x:v>
      </x:c>
      <x:c r="E10770" s="468" t="str">
        <x:v>Snapshot booking diperbarui</x:v>
      </x:c>
      <x:c r="F10770" s="468" t="str">
        <x:v>15 September 2026 14.45 WIB</x:v>
      </x:c>
    </x:row>
    <x:row r="10771">
      <x:c r="A10771" s="468" t="str">
        <x:v>Schedule reguler</x:v>
      </x:c>
      <x:c r="B10771" s="468" t="str">
        <x:v>Tanggal 22!C11</x:v>
      </x:c>
      <x:c r="C10771" s="468" t="str">
        <x:v>BK195</x:v>
      </x:c>
      <x:c r="D10771" s="468" t="str">
        <x:v>Nana Tri | Graduation | dp 100 wooden</x:v>
      </x:c>
      <x:c r="E10771" s="468" t="str">
        <x:v>Snapshot booking diperbarui</x:v>
      </x:c>
      <x:c r="F10771" s="468" t="str">
        <x:v>15 September 2026 14.45 WIB</x:v>
      </x:c>
    </x:row>
    <x:row r="10772">
      <x:c r="A10772" s="468" t="str">
        <x:v>Schedule reguler</x:v>
      </x:c>
      <x:c r="B10772" s="468" t="str">
        <x:v>Tanggal 22!C13</x:v>
      </x:c>
      <x:c r="C10772" s="468" t="str">
        <x:v>BK141</x:v>
      </x:c>
      <x:c r="D10772" s="468" t="str">
        <x:v>RIsky Akmal | Graduation Premium | dp 100</x:v>
      </x:c>
      <x:c r="E10772" s="468" t="str">
        <x:v>Snapshot booking diperbarui</x:v>
      </x:c>
      <x:c r="F10772" s="468" t="str">
        <x:v>15 September 2026 14.45 WIB</x:v>
      </x:c>
    </x:row>
    <x:row r="10773">
      <x:c r="A10773" s="468" t="str">
        <x:v>Schedule reguler</x:v>
      </x:c>
      <x:c r="B10773" s="468" t="str">
        <x:v>Tanggal 22!C14</x:v>
      </x:c>
      <x:c r="C10773" s="468" t="str">
        <x:v>BK181</x:v>
      </x:c>
      <x:c r="D10773" s="468" t="str">
        <x:v>Dela Fitriani | Graduation | dp 100 calmblue</x:v>
      </x:c>
      <x:c r="E10773" s="468" t="str">
        <x:v>Snapshot booking diperbarui</x:v>
      </x:c>
      <x:c r="F10773" s="468" t="str">
        <x:v>15 September 2026 14.45 WIB</x:v>
      </x:c>
    </x:row>
    <x:row r="10774">
      <x:c r="A10774" s="468" t="str">
        <x:v>Schedule reguler</x:v>
      </x:c>
      <x:c r="B10774" s="468" t="str">
        <x:v>Tanggal 22!C15</x:v>
      </x:c>
      <x:c r="C10774" s="468" t="str">
        <x:v>BK142</x:v>
      </x:c>
      <x:c r="D10774" s="468" t="str">
        <x:v>Raka | Graduation | dp 100 wooden</x:v>
      </x:c>
      <x:c r="E10774" s="468" t="str">
        <x:v>Snapshot booking diperbarui</x:v>
      </x:c>
      <x:c r="F10774" s="468" t="str">
        <x:v>15 September 2026 14.45 WIB</x:v>
      </x:c>
    </x:row>
    <x:row r="10775">
      <x:c r="A10775" s="468" t="str">
        <x:v>Schedule reguler</x:v>
      </x:c>
      <x:c r="B10775" s="468" t="str">
        <x:v>Tanggal 22!C19</x:v>
      </x:c>
      <x:c r="C10775" s="468" t="str">
        <x:v>BK189</x:v>
      </x:c>
      <x:c r="D10775" s="468" t="str">
        <x:v>Lisna | Coouple A | dp 100 concrete</x:v>
      </x:c>
      <x:c r="E10775" s="468" t="str">
        <x:v>Snapshot booking diperbarui</x:v>
      </x:c>
      <x:c r="F10775" s="468" t="str">
        <x:v>15 September 2026 14.45 WIB</x:v>
      </x:c>
    </x:row>
    <x:row r="10776">
      <x:c r="A10776" s="468" t="str">
        <x:v>Schedule reguler</x:v>
      </x:c>
      <x:c r="B10776" s="468" t="str">
        <x:v>Tanggal 22!C28</x:v>
      </x:c>
      <x:c r="C10776" s="468" t="str">
        <x:v>BK143</x:v>
      </x:c>
      <x:c r="D10776" s="468" t="str">
        <x:v>Adioni | Graduation Premium | dp 100 concrete</x:v>
      </x:c>
      <x:c r="E10776" s="468" t="str">
        <x:v>Snapshot booking diperbarui</x:v>
      </x:c>
      <x:c r="F10776" s="468" t="str">
        <x:v>15 September 2026 14.45 WIB</x:v>
      </x:c>
    </x:row>
    <x:row r="10777">
      <x:c r="A10777" s="468" t="str">
        <x:v>Schedule reguler</x:v>
      </x:c>
      <x:c r="B10777" s="468" t="str">
        <x:v>Tanggal 23!C29</x:v>
      </x:c>
      <x:c r="C10777" s="468" t="str">
        <x:v>BK196</x:v>
      </x:c>
      <x:c r="D10777" s="468" t="str">
        <x:v>Rahes | LG 32 | dp 100</x:v>
      </x:c>
      <x:c r="E10777" s="468" t="str">
        <x:v>Snapshot booking diperbarui</x:v>
      </x:c>
      <x:c r="F10777" s="468" t="str">
        <x:v>15 September 2026 14.45 WIB</x:v>
      </x:c>
    </x:row>
    <x:row r="10778">
      <x:c r="A10778" s="468" t="str">
        <x:v>Schedule reguler</x:v>
      </x:c>
      <x:c r="B10778" s="468" t="str">
        <x:v>Tanggal 26!C11</x:v>
      </x:c>
      <x:c r="C10778" s="468" t="str">
        <x:v>BK144</x:v>
      </x:c>
      <x:c r="D10778" s="468" t="str">
        <x:v>Nurul Lathiifa | Graduation | dp 100 Concrete</x:v>
      </x:c>
      <x:c r="E10778" s="468" t="str">
        <x:v>Snapshot booking diperbarui</x:v>
      </x:c>
      <x:c r="F10778" s="468" t="str">
        <x:v>15 September 2026 14.45 WIB</x:v>
      </x:c>
    </x:row>
    <x:row r="10779">
      <x:c r="A10779" s="468" t="str">
        <x:v>Schedule reguler</x:v>
      </x:c>
      <x:c r="B10779" s="468" t="str">
        <x:v>Tanggal 26!C12</x:v>
      </x:c>
      <x:c r="C10779" s="468" t="str">
        <x:v>BK145</x:v>
      </x:c>
      <x:c r="D10779" s="468" t="str">
        <x:v>umi fatmah | Graduation Premium | dp 100</x:v>
      </x:c>
      <x:c r="E10779" s="468" t="str">
        <x:v>Snapshot booking diperbarui</x:v>
      </x:c>
      <x:c r="F10779" s="468" t="str">
        <x:v>15 September 2026 14.45 WIB</x:v>
      </x:c>
    </x:row>
    <x:row r="10781">
      <x:c r="A10781" s="566" t="str">
        <x:v>Sheet sumber</x:v>
      </x:c>
      <x:c r="B10781" s="566" t="str">
        <x:v>Sel sumber</x:v>
      </x:c>
      <x:c r="C10781" s="566" t="str">
        <x:v>Nilai sebelumnya</x:v>
      </x:c>
      <x:c r="D10781" s="566" t="str">
        <x:v>Nilai terbaru</x:v>
      </x:c>
      <x:c r="E10781" s="566" t="str">
        <x:v>Jenis perubahan</x:v>
      </x:c>
      <x:c r="F10781" s="566" t="str">
        <x:v>Revisi</x:v>
      </x:c>
    </x:row>
    <x:row r="10782">
      <x:c r="A10782" s="468" t="str">
        <x:v>15</x:v>
      </x:c>
      <x:c r="B10782" s="468" t="str">
        <x:v>G25</x:v>
      </x:c>
      <x:c r="C10782" s="468" t="n">
        <x:v>0</x:v>
      </x:c>
      <x:c r="D10782" s="468" t="n">
        <x:v>475000</x:v>
      </x:c>
      <x:c r="E10782" s="468" t="str">
        <x:v>Nilai sumber</x:v>
      </x:c>
      <x:c r="F10782" s="468" t="str">
        <x:v>15 September 2026 20.58 WIB</x:v>
      </x:c>
    </x:row>
    <x:row r="10783">
      <x:c r="A10783" s="468" t="str">
        <x:v>15</x:v>
      </x:c>
      <x:c r="B10783" s="468" t="str">
        <x:v>H25</x:v>
      </x:c>
      <x:c r="C10783" s="468" t="n">
        <x:v>900000</x:v>
      </x:c>
      <x:c r="D10783" s="468" t="n">
        <x:v>2425000</x:v>
      </x:c>
      <x:c r="E10783" s="468" t="str">
        <x:v>Nilai sumber</x:v>
      </x:c>
      <x:c r="F10783" s="468" t="str">
        <x:v>15 September 2026 20.58 WIB</x:v>
      </x:c>
    </x:row>
    <x:row r="10784">
      <x:c r="A10784" s="468" t="str">
        <x:v>15</x:v>
      </x:c>
      <x:c r="B10784" s="468" t="str">
        <x:v>D29</x:v>
      </x:c>
      <x:c r="C10784" s="468" t="n">
        <x:v>0</x:v>
      </x:c>
      <x:c r="D10784" s="468" t="n">
        <x:v>475000</x:v>
      </x:c>
      <x:c r="E10784" s="468" t="str">
        <x:v>Nilai sumber</x:v>
      </x:c>
      <x:c r="F10784" s="468" t="str">
        <x:v>15 September 2026 20.58 WIB</x:v>
      </x:c>
    </x:row>
    <x:row r="10785">
      <x:c r="A10785" s="468" t="str">
        <x:v>15</x:v>
      </x:c>
      <x:c r="B10785" s="468" t="str">
        <x:v>D40</x:v>
      </x:c>
      <x:c r="C10785" s="468" t="n">
        <x:v>0</x:v>
      </x:c>
      <x:c r="D10785" s="468" t="n">
        <x:v>475000</x:v>
      </x:c>
      <x:c r="E10785" s="468" t="str">
        <x:v>Nilai sumber</x:v>
      </x:c>
      <x:c r="F10785" s="468" t="str">
        <x:v>15 September 2026 20.58 WIB</x:v>
      </x:c>
    </x:row>
    <x:row r="10786">
      <x:c r="A10786" s="468" t="str">
        <x:v>15</x:v>
      </x:c>
      <x:c r="B10786" s="468" t="str">
        <x:v>M51</x:v>
      </x:c>
      <x:c r="C10786" s="468" t="n">
        <x:v>9</x:v>
      </x:c>
      <x:c r="D10786" s="468" t="n">
        <x:v>13</x:v>
      </x:c>
      <x:c r="E10786" s="468" t="str">
        <x:v>Nilai sumber</x:v>
      </x:c>
      <x:c r="F10786" s="468" t="str">
        <x:v>15 September 2026 20.58 WIB</x:v>
      </x:c>
    </x:row>
    <x:row r="10787">
      <x:c r="A10787" s="468" t="str">
        <x:v>15</x:v>
      </x:c>
      <x:c r="B10787" s="468" t="str">
        <x:v>M52</x:v>
      </x:c>
      <x:c r="C10787" s="468" t="n">
        <x:v>0</x:v>
      </x:c>
      <x:c r="D10787" s="468" t="n">
        <x:v>6</x:v>
      </x:c>
      <x:c r="E10787" s="468" t="str">
        <x:v>Nilai sumber</x:v>
      </x:c>
      <x:c r="F10787" s="468" t="str">
        <x:v>15 September 2026 20.58 WIB</x:v>
      </x:c>
    </x:row>
    <x:row r="10788">
      <x:c r="A10788" s="468" t="str">
        <x:v>15</x:v>
      </x:c>
      <x:c r="B10788" s="468" t="str">
        <x:v>M53</x:v>
      </x:c>
      <x:c r="C10788" s="468" t="n">
        <x:v>9</x:v>
      </x:c>
      <x:c r="D10788" s="468" t="n">
        <x:v>19</x:v>
      </x:c>
      <x:c r="E10788" s="468" t="str">
        <x:v>Nilai sumber</x:v>
      </x:c>
      <x:c r="F10788" s="468" t="str">
        <x:v>15 September 2026 20.58 WIB</x:v>
      </x:c>
    </x:row>
    <x:row r="10789">
      <x:c r="A10789" s="468" t="str">
        <x:v>15</x:v>
      </x:c>
      <x:c r="B10789" s="468" t="str">
        <x:v>M54</x:v>
      </x:c>
      <x:c r="C10789" s="468"/>
      <x:c r="D10789" s="468" t="n">
        <x:v>0.3611111111</x:v>
      </x:c>
      <x:c r="E10789" s="468" t="str">
        <x:v>Nilai sumber</x:v>
      </x:c>
      <x:c r="F10789" s="468" t="str">
        <x:v>15 September 2026 20.58 WIB</x:v>
      </x:c>
    </x:row>
    <x:row r="10790">
      <x:c r="A10790" s="468" t="str">
        <x:v>31</x:v>
      </x:c>
      <x:c r="B10790" s="468" t="str">
        <x:v>E106</x:v>
      </x:c>
      <x:c r="C10790" s="468" t="n">
        <x:v>153</x:v>
      </x:c>
      <x:c r="D10790" s="468" t="n">
        <x:v>157</x:v>
      </x:c>
      <x:c r="E10790" s="468" t="str">
        <x:v>Nilai sumber</x:v>
      </x:c>
      <x:c r="F10790" s="468" t="str">
        <x:v>15 September 2026 20.58 WIB</x:v>
      </x:c>
    </x:row>
    <x:row r="10791">
      <x:c r="A10791" s="468" t="str">
        <x:v>31</x:v>
      </x:c>
      <x:c r="B10791" s="468" t="str">
        <x:v>E108</x:v>
      </x:c>
      <x:c r="C10791" s="468" t="n">
        <x:v>636</x:v>
      </x:c>
      <x:c r="D10791" s="468" t="n">
        <x:v>672</x:v>
      </x:c>
      <x:c r="E10791" s="468" t="str">
        <x:v>Nilai sumber</x:v>
      </x:c>
      <x:c r="F10791" s="468" t="str">
        <x:v>15 September 2026 20.58 WIB</x:v>
      </x:c>
    </x:row>
    <x:row r="10792">
      <x:c r="A10792" s="468" t="str">
        <x:v>31</x:v>
      </x:c>
      <x:c r="B10792" s="468" t="str">
        <x:v>E109</x:v>
      </x:c>
      <x:c r="C10792" s="468" t="n">
        <x:v>189</x:v>
      </x:c>
      <x:c r="D10792" s="468" t="n">
        <x:v>193</x:v>
      </x:c>
      <x:c r="E10792" s="468" t="str">
        <x:v>Nilai sumber</x:v>
      </x:c>
      <x:c r="F10792" s="468" t="str">
        <x:v>15 September 2026 20.58 WIB</x:v>
      </x:c>
    </x:row>
    <x:row r="10793">
      <x:c r="A10793" s="468" t="str">
        <x:v>31</x:v>
      </x:c>
      <x:c r="B10793" s="468" t="str">
        <x:v>E110</x:v>
      </x:c>
      <x:c r="C10793" s="468" t="n">
        <x:v>198</x:v>
      </x:c>
      <x:c r="D10793" s="468" t="n">
        <x:v>204</x:v>
      </x:c>
      <x:c r="E10793" s="468" t="str">
        <x:v>Nilai sumber</x:v>
      </x:c>
      <x:c r="F10793" s="468" t="str">
        <x:v>15 September 2026 20.58 WIB</x:v>
      </x:c>
    </x:row>
    <x:row r="10794">
      <x:c r="A10794" s="468" t="str">
        <x:v>31</x:v>
      </x:c>
      <x:c r="B10794" s="468" t="str">
        <x:v>E111</x:v>
      </x:c>
      <x:c r="C10794" s="468" t="n">
        <x:v>387</x:v>
      </x:c>
      <x:c r="D10794" s="468" t="n">
        <x:v>397</x:v>
      </x:c>
      <x:c r="E10794" s="468" t="str">
        <x:v>Nilai sumber</x:v>
      </x:c>
      <x:c r="F10794" s="468" t="str">
        <x:v>15 September 2026 20.58 WIB</x:v>
      </x:c>
    </x:row>
    <x:row r="10795">
      <x:c r="A10795" s="468" t="str">
        <x:v>31</x:v>
      </x:c>
      <x:c r="B10795" s="468" t="str">
        <x:v>E112</x:v>
      </x:c>
      <x:c r="C10795" s="468" t="n">
        <x:v>0.2971698113</x:v>
      </x:c>
      <x:c r="D10795" s="468" t="n">
        <x:v>0.287202381</x:v>
      </x:c>
      <x:c r="E10795" s="468" t="str">
        <x:v>Nilai sumber</x:v>
      </x:c>
      <x:c r="F10795" s="468" t="str">
        <x:v>15 September 2026 20.58 WIB</x:v>
      </x:c>
    </x:row>
    <x:row r="10796">
      <x:c r="A10796" s="468" t="str">
        <x:v>Resume Karyawan KPI</x:v>
      </x:c>
      <x:c r="B10796" s="468" t="str">
        <x:v>Y5</x:v>
      </x:c>
      <x:c r="C10796" s="468" t="n">
        <x:v>91</x:v>
      </x:c>
      <x:c r="D10796" s="468" t="n">
        <x:v>97</x:v>
      </x:c>
      <x:c r="E10796" s="468" t="str">
        <x:v>Nilai sumber</x:v>
      </x:c>
      <x:c r="F10796" s="468" t="str">
        <x:v>15 September 2026 20.58 WIB</x:v>
      </x:c>
    </x:row>
    <x:row r="10797">
      <x:c r="A10797" s="468" t="str">
        <x:v>Resume Karyawan KPI</x:v>
      </x:c>
      <x:c r="B10797" s="468" t="str">
        <x:v>Z5</x:v>
      </x:c>
      <x:c r="C10797" s="468" t="n">
        <x:v>91.00013</x:v>
      </x:c>
      <x:c r="D10797" s="468" t="n">
        <x:v>97.00013</x:v>
      </x:c>
      <x:c r="E10797" s="468" t="str">
        <x:v>Nilai sumber</x:v>
      </x:c>
      <x:c r="F10797" s="468" t="str">
        <x:v>15 September 2026 20.58 WIB</x:v>
      </x:c>
    </x:row>
    <x:row r="10798">
      <x:c r="A10798" s="468" t="str">
        <x:v>Resume Karyawan KPI</x:v>
      </x:c>
      <x:c r="B10798" s="468" t="str">
        <x:v>AF5</x:v>
      </x:c>
      <x:c r="C10798" s="468" t="n">
        <x:v>150</x:v>
      </x:c>
      <x:c r="D10798" s="468" t="n">
        <x:v>151</x:v>
      </x:c>
      <x:c r="E10798" s="468" t="str">
        <x:v>Nilai sumber</x:v>
      </x:c>
      <x:c r="F10798" s="468" t="str">
        <x:v>15 September 2026 20.58 WIB</x:v>
      </x:c>
    </x:row>
    <x:row r="10799">
      <x:c r="A10799" s="468" t="str">
        <x:v>Resume Karyawan KPI</x:v>
      </x:c>
      <x:c r="B10799" s="468" t="str">
        <x:v>AG5</x:v>
      </x:c>
      <x:c r="C10799" s="468" t="n">
        <x:v>150.00005</x:v>
      </x:c>
      <x:c r="D10799" s="468" t="n">
        <x:v>151.00005</x:v>
      </x:c>
      <x:c r="E10799" s="468" t="str">
        <x:v>Nilai sumber</x:v>
      </x:c>
      <x:c r="F10799" s="468" t="str">
        <x:v>15 September 2026 20.58 WIB</x:v>
      </x:c>
    </x:row>
    <x:row r="10800">
      <x:c r="A10800" s="468" t="str">
        <x:v>Resume Karyawan KPI</x:v>
      </x:c>
      <x:c r="B10800" s="468" t="str">
        <x:v>C6</x:v>
      </x:c>
      <x:c r="C10800" s="468" t="n">
        <x:v>249</x:v>
      </x:c>
      <x:c r="D10800" s="468" t="n">
        <x:v>250</x:v>
      </x:c>
      <x:c r="E10800" s="468" t="str">
        <x:v>Nilai sumber</x:v>
      </x:c>
      <x:c r="F10800" s="468" t="str">
        <x:v>15 September 2026 20.58 WIB</x:v>
      </x:c>
    </x:row>
    <x:row r="10801">
      <x:c r="A10801" s="468" t="str">
        <x:v>Resume Karyawan KPI</x:v>
      </x:c>
      <x:c r="B10801" s="468" t="str">
        <x:v>D6</x:v>
      </x:c>
      <x:c r="C10801" s="468" t="n">
        <x:v>0.5956937799</x:v>
      </x:c>
      <x:c r="D10801" s="468" t="n">
        <x:v>0.5841121495</x:v>
      </x:c>
      <x:c r="E10801" s="468" t="str">
        <x:v>Nilai sumber</x:v>
      </x:c>
      <x:c r="F10801" s="468" t="str">
        <x:v>15 September 2026 20.58 WIB</x:v>
      </x:c>
    </x:row>
    <x:row r="10802">
      <x:c r="A10802" s="468" t="str">
        <x:v>Resume Karyawan KPI</x:v>
      </x:c>
      <x:c r="B10802" s="468" t="str">
        <x:v>E6</x:v>
      </x:c>
      <x:c r="C10802" s="468" t="n">
        <x:v>0.5956937799</x:v>
      </x:c>
      <x:c r="D10802" s="468" t="n">
        <x:v>0.5841121495</x:v>
      </x:c>
      <x:c r="E10802" s="468" t="str">
        <x:v>Nilai sumber</x:v>
      </x:c>
      <x:c r="F10802" s="468" t="str">
        <x:v>15 September 2026 20.58 WIB</x:v>
      </x:c>
    </x:row>
    <x:row r="10803">
      <x:c r="A10803" s="468" t="str">
        <x:v>Resume Karyawan KPI</x:v>
      </x:c>
      <x:c r="B10803" s="468" t="str">
        <x:v>Y6</x:v>
      </x:c>
      <x:c r="C10803" s="468" t="n">
        <x:v>249</x:v>
      </x:c>
      <x:c r="D10803" s="468" t="n">
        <x:v>250</x:v>
      </x:c>
      <x:c r="E10803" s="468" t="str">
        <x:v>Nilai sumber</x:v>
      </x:c>
      <x:c r="F10803" s="468" t="str">
        <x:v>15 September 2026 20.58 WIB</x:v>
      </x:c>
    </x:row>
    <x:row r="10804">
      <x:c r="A10804" s="468" t="str">
        <x:v>Resume Karyawan KPI</x:v>
      </x:c>
      <x:c r="B10804" s="468" t="str">
        <x:v>Z6</x:v>
      </x:c>
      <x:c r="C10804" s="468" t="n">
        <x:v>249.00012</x:v>
      </x:c>
      <x:c r="D10804" s="468" t="n">
        <x:v>250.00012</x:v>
      </x:c>
      <x:c r="E10804" s="468" t="str">
        <x:v>Nilai sumber</x:v>
      </x:c>
      <x:c r="F10804" s="468" t="str">
        <x:v>15 September 2026 20.58 WIB</x:v>
      </x:c>
    </x:row>
    <x:row r="10805">
      <x:c r="A10805" s="468" t="str">
        <x:v>Resume Karyawan KPI</x:v>
      </x:c>
      <x:c r="B10805" s="468" t="str">
        <x:v>C7</x:v>
      </x:c>
      <x:c r="C10805" s="468" t="n">
        <x:v>91</x:v>
      </x:c>
      <x:c r="D10805" s="468" t="n">
        <x:v>97</x:v>
      </x:c>
      <x:c r="E10805" s="468" t="str">
        <x:v>Nilai sumber</x:v>
      </x:c>
      <x:c r="F10805" s="468" t="str">
        <x:v>15 September 2026 20.58 WIB</x:v>
      </x:c>
    </x:row>
    <x:row r="10806">
      <x:c r="A10806" s="468" t="str">
        <x:v>Resume Karyawan KPI</x:v>
      </x:c>
      <x:c r="B10806" s="468" t="str">
        <x:v>D7</x:v>
      </x:c>
      <x:c r="C10806" s="468" t="n">
        <x:v>0.2177033493</x:v>
      </x:c>
      <x:c r="D10806" s="468" t="n">
        <x:v>0.226635514</x:v>
      </x:c>
      <x:c r="E10806" s="468" t="str">
        <x:v>Nilai sumber</x:v>
      </x:c>
      <x:c r="F10806" s="468" t="str">
        <x:v>15 September 2026 20.58 WIB</x:v>
      </x:c>
    </x:row>
    <x:row r="10807">
      <x:c r="A10807" s="468" t="str">
        <x:v>Resume Karyawan KPI</x:v>
      </x:c>
      <x:c r="B10807" s="468" t="str">
        <x:v>E7</x:v>
      </x:c>
      <x:c r="C10807" s="468" t="n">
        <x:v>0.8133971292</x:v>
      </x:c>
      <x:c r="D10807" s="468" t="n">
        <x:v>0.8107476636</x:v>
      </x:c>
      <x:c r="E10807" s="468" t="str">
        <x:v>Nilai sumber</x:v>
      </x:c>
      <x:c r="F10807" s="468" t="str">
        <x:v>15 September 2026 20.58 WIB</x:v>
      </x:c>
    </x:row>
    <x:row r="10808">
      <x:c r="A10808" s="468" t="str">
        <x:v>Resume Karyawan KPI</x:v>
      </x:c>
      <x:c r="B10808" s="468" t="str">
        <x:v>AF7</x:v>
      </x:c>
      <x:c r="C10808" s="468" t="n">
        <x:v>233</x:v>
      </x:c>
      <x:c r="D10808" s="468" t="n">
        <x:v>242</x:v>
      </x:c>
      <x:c r="E10808" s="468" t="str">
        <x:v>Nilai sumber</x:v>
      </x:c>
      <x:c r="F10808" s="468" t="str">
        <x:v>15 September 2026 20.58 WIB</x:v>
      </x:c>
    </x:row>
    <x:row r="10809">
      <x:c r="A10809" s="468" t="str">
        <x:v>Resume Karyawan KPI</x:v>
      </x:c>
      <x:c r="B10809" s="468" t="str">
        <x:v>AG7</x:v>
      </x:c>
      <x:c r="C10809" s="468" t="n">
        <x:v>233.00003</x:v>
      </x:c>
      <x:c r="D10809" s="468" t="n">
        <x:v>242.00003</x:v>
      </x:c>
      <x:c r="E10809" s="468" t="str">
        <x:v>Nilai sumber</x:v>
      </x:c>
      <x:c r="F10809" s="468" t="str">
        <x:v>15 September 2026 20.58 WIB</x:v>
      </x:c>
    </x:row>
    <x:row r="10810">
      <x:c r="A10810" s="468" t="str">
        <x:v>Resume Karyawan KPI</x:v>
      </x:c>
      <x:c r="B10810" s="468" t="str">
        <x:v>C8</x:v>
      </x:c>
      <x:c r="C10810" s="468" t="n">
        <x:v>24</x:v>
      </x:c>
      <x:c r="D10810" s="468" t="n">
        <x:v>25</x:v>
      </x:c>
      <x:c r="E10810" s="468" t="str">
        <x:v>Nilai sumber</x:v>
      </x:c>
      <x:c r="F10810" s="468" t="str">
        <x:v>15 September 2026 20.58 WIB</x:v>
      </x:c>
    </x:row>
    <x:row r="10811">
      <x:c r="A10811" s="468" t="str">
        <x:v>Resume Karyawan KPI</x:v>
      </x:c>
      <x:c r="B10811" s="468" t="str">
        <x:v>D8</x:v>
      </x:c>
      <x:c r="C10811" s="468" t="n">
        <x:v>0.05741626794</x:v>
      </x:c>
      <x:c r="D10811" s="468" t="n">
        <x:v>0.05841121495</x:v>
      </x:c>
      <x:c r="E10811" s="468" t="str">
        <x:v>Nilai sumber</x:v>
      </x:c>
      <x:c r="F10811" s="468" t="str">
        <x:v>15 September 2026 20.58 WIB</x:v>
      </x:c>
    </x:row>
    <x:row r="10812">
      <x:c r="A10812" s="468" t="str">
        <x:v>Resume Karyawan KPI</x:v>
      </x:c>
      <x:c r="B10812" s="468" t="str">
        <x:v>E8</x:v>
      </x:c>
      <x:c r="C10812" s="468" t="n">
        <x:v>0.8708133971</x:v>
      </x:c>
      <x:c r="D10812" s="468" t="n">
        <x:v>0.8691588785</x:v>
      </x:c>
      <x:c r="E10812" s="468" t="str">
        <x:v>Nilai sumber</x:v>
      </x:c>
      <x:c r="F10812" s="468" t="str">
        <x:v>15 September 2026 20.58 WIB</x:v>
      </x:c>
    </x:row>
    <x:row r="10813">
      <x:c r="A10813" s="468" t="str">
        <x:v>Resume Karyawan KPI</x:v>
      </x:c>
      <x:c r="B10813" s="468" t="str">
        <x:v>C9</x:v>
      </x:c>
      <x:c r="C10813" s="468" t="n">
        <x:v>16</x:v>
      </x:c>
      <x:c r="D10813" s="468" t="n">
        <x:v>17</x:v>
      </x:c>
      <x:c r="E10813" s="468" t="str">
        <x:v>Nilai sumber</x:v>
      </x:c>
      <x:c r="F10813" s="468" t="str">
        <x:v>15 September 2026 20.58 WIB</x:v>
      </x:c>
    </x:row>
    <x:row r="10814">
      <x:c r="A10814" s="468" t="str">
        <x:v>Resume Karyawan KPI</x:v>
      </x:c>
      <x:c r="B10814" s="468" t="str">
        <x:v>D9</x:v>
      </x:c>
      <x:c r="C10814" s="468" t="n">
        <x:v>0.03827751196</x:v>
      </x:c>
      <x:c r="D10814" s="468" t="n">
        <x:v>0.03971962617</x:v>
      </x:c>
      <x:c r="E10814" s="468" t="str">
        <x:v>Nilai sumber</x:v>
      </x:c>
      <x:c r="F10814" s="468" t="str">
        <x:v>15 September 2026 20.58 WIB</x:v>
      </x:c>
    </x:row>
    <x:row r="10815">
      <x:c r="A10815" s="468" t="str">
        <x:v>Resume Karyawan KPI</x:v>
      </x:c>
      <x:c r="B10815" s="468" t="str">
        <x:v>E9</x:v>
      </x:c>
      <x:c r="C10815" s="468" t="n">
        <x:v>0.9090909091</x:v>
      </x:c>
      <x:c r="D10815" s="468" t="n">
        <x:v>0.9088785047</x:v>
      </x:c>
      <x:c r="E10815" s="468" t="str">
        <x:v>Nilai sumber</x:v>
      </x:c>
      <x:c r="F10815" s="468" t="str">
        <x:v>15 September 2026 20.58 WIB</x:v>
      </x:c>
    </x:row>
    <x:row r="10816">
      <x:c r="A10816" s="468" t="str">
        <x:v>Resume Karyawan KPI</x:v>
      </x:c>
      <x:c r="B10816" s="468" t="str">
        <x:v>C10</x:v>
      </x:c>
      <x:c r="C10816" s="468" t="n">
        <x:v>13</x:v>
      </x:c>
      <x:c r="D10816" s="468" t="n">
        <x:v>14</x:v>
      </x:c>
      <x:c r="E10816" s="468" t="str">
        <x:v>Nilai sumber</x:v>
      </x:c>
      <x:c r="F10816" s="468" t="str">
        <x:v>15 September 2026 20.58 WIB</x:v>
      </x:c>
    </x:row>
    <x:row r="10817">
      <x:c r="A10817" s="468" t="str">
        <x:v>Resume Karyawan KPI</x:v>
      </x:c>
      <x:c r="B10817" s="468" t="str">
        <x:v>D10</x:v>
      </x:c>
      <x:c r="C10817" s="468" t="n">
        <x:v>0.03110047847</x:v>
      </x:c>
      <x:c r="D10817" s="468" t="n">
        <x:v>0.03271028037</x:v>
      </x:c>
      <x:c r="E10817" s="468" t="str">
        <x:v>Nilai sumber</x:v>
      </x:c>
      <x:c r="F10817" s="468" t="str">
        <x:v>15 September 2026 20.58 WIB</x:v>
      </x:c>
    </x:row>
    <x:row r="10818">
      <x:c r="A10818" s="468" t="str">
        <x:v>Resume Karyawan KPI</x:v>
      </x:c>
      <x:c r="B10818" s="468" t="str">
        <x:v>E10</x:v>
      </x:c>
      <x:c r="C10818" s="468" t="n">
        <x:v>0.9401913876</x:v>
      </x:c>
      <x:c r="D10818" s="468" t="n">
        <x:v>0.941588785</x:v>
      </x:c>
      <x:c r="E10818" s="468" t="str">
        <x:v>Nilai sumber</x:v>
      </x:c>
      <x:c r="F10818" s="468" t="str">
        <x:v>15 September 2026 20.58 WIB</x:v>
      </x:c>
    </x:row>
    <x:row r="10819">
      <x:c r="A10819" s="468" t="str">
        <x:v>Resume Karyawan KPI</x:v>
      </x:c>
      <x:c r="B10819" s="468" t="str">
        <x:v>Y10</x:v>
      </x:c>
      <x:c r="C10819" s="468" t="n">
        <x:v>13</x:v>
      </x:c>
      <x:c r="D10819" s="468" t="n">
        <x:v>14</x:v>
      </x:c>
      <x:c r="E10819" s="468" t="str">
        <x:v>Nilai sumber</x:v>
      </x:c>
      <x:c r="F10819" s="468" t="str">
        <x:v>15 September 2026 20.58 WIB</x:v>
      </x:c>
    </x:row>
    <x:row r="10820">
      <x:c r="A10820" s="468" t="str">
        <x:v>Resume Karyawan KPI</x:v>
      </x:c>
      <x:c r="B10820" s="468" t="str">
        <x:v>Z10</x:v>
      </x:c>
      <x:c r="C10820" s="468" t="n">
        <x:v>13.00008</x:v>
      </x:c>
      <x:c r="D10820" s="468" t="n">
        <x:v>14.00008</x:v>
      </x:c>
      <x:c r="E10820" s="468" t="str">
        <x:v>Nilai sumber</x:v>
      </x:c>
      <x:c r="F10820" s="468" t="str">
        <x:v>15 September 2026 20.58 WIB</x:v>
      </x:c>
    </x:row>
    <x:row r="10821">
      <x:c r="A10821" s="468" t="str">
        <x:v>Resume Karyawan KPI</x:v>
      </x:c>
      <x:c r="B10821" s="468" t="str">
        <x:v>AI10</x:v>
      </x:c>
      <x:c r="C10821" s="468" t="n">
        <x:v>82</x:v>
      </x:c>
      <x:c r="D10821" s="468" t="n">
        <x:v>87</x:v>
      </x:c>
      <x:c r="E10821" s="468" t="str">
        <x:v>Nilai sumber</x:v>
      </x:c>
      <x:c r="F10821" s="468" t="str">
        <x:v>15 September 2026 20.58 WIB</x:v>
      </x:c>
    </x:row>
    <x:row r="10822">
      <x:c r="A10822" s="468" t="str">
        <x:v>Resume Karyawan KPI</x:v>
      </x:c>
      <x:c r="B10822" s="468" t="str">
        <x:v>AJ10</x:v>
      </x:c>
      <x:c r="C10822" s="468" t="n">
        <x:v>82.00001</x:v>
      </x:c>
      <x:c r="D10822" s="468" t="n">
        <x:v>87.00001</x:v>
      </x:c>
      <x:c r="E10822" s="468" t="str">
        <x:v>Nilai sumber</x:v>
      </x:c>
      <x:c r="F10822" s="468" t="str">
        <x:v>15 September 2026 20.58 WIB</x:v>
      </x:c>
    </x:row>
    <x:row r="10823">
      <x:c r="A10823" s="468" t="str">
        <x:v>Resume Karyawan KPI</x:v>
      </x:c>
      <x:c r="B10823" s="468" t="str">
        <x:v>D11</x:v>
      </x:c>
      <x:c r="C10823" s="468" t="n">
        <x:v>0.02392344498</x:v>
      </x:c>
      <x:c r="D10823" s="468" t="n">
        <x:v>0.02336448598</x:v>
      </x:c>
      <x:c r="E10823" s="468" t="str">
        <x:v>Nilai sumber</x:v>
      </x:c>
      <x:c r="F10823" s="468" t="str">
        <x:v>15 September 2026 20.58 WIB</x:v>
      </x:c>
    </x:row>
    <x:row r="10824">
      <x:c r="A10824" s="468" t="str">
        <x:v>Resume Karyawan KPI</x:v>
      </x:c>
      <x:c r="B10824" s="468" t="str">
        <x:v>E11</x:v>
      </x:c>
      <x:c r="C10824" s="468" t="n">
        <x:v>0.9641148325</x:v>
      </x:c>
      <x:c r="D10824" s="468" t="n">
        <x:v>0.964953271</x:v>
      </x:c>
      <x:c r="E10824" s="468" t="str">
        <x:v>Nilai sumber</x:v>
      </x:c>
      <x:c r="F10824" s="468" t="str">
        <x:v>15 September 2026 20.58 WIB</x:v>
      </x:c>
    </x:row>
    <x:row r="10825">
      <x:c r="A10825" s="468" t="str">
        <x:v>Resume Karyawan KPI</x:v>
      </x:c>
      <x:c r="B10825" s="468" t="str">
        <x:v>Y11</x:v>
      </x:c>
      <x:c r="C10825" s="468" t="n">
        <x:v>16</x:v>
      </x:c>
      <x:c r="D10825" s="468" t="n">
        <x:v>17</x:v>
      </x:c>
      <x:c r="E10825" s="468" t="str">
        <x:v>Nilai sumber</x:v>
      </x:c>
      <x:c r="F10825" s="468" t="str">
        <x:v>15 September 2026 20.58 WIB</x:v>
      </x:c>
    </x:row>
    <x:row r="10826">
      <x:c r="A10826" s="468" t="str">
        <x:v>Resume Karyawan KPI</x:v>
      </x:c>
      <x:c r="B10826" s="468" t="str">
        <x:v>Z11</x:v>
      </x:c>
      <x:c r="C10826" s="468" t="n">
        <x:v>16.00007</x:v>
      </x:c>
      <x:c r="D10826" s="468" t="n">
        <x:v>17.00007</x:v>
      </x:c>
      <x:c r="E10826" s="468" t="str">
        <x:v>Nilai sumber</x:v>
      </x:c>
      <x:c r="F10826" s="468" t="str">
        <x:v>15 September 2026 20.58 WIB</x:v>
      </x:c>
    </x:row>
    <x:row r="10827">
      <x:c r="A10827" s="468" t="str">
        <x:v>Resume Karyawan KPI</x:v>
      </x:c>
      <x:c r="B10827" s="468" t="str">
        <x:v>D12</x:v>
      </x:c>
      <x:c r="C10827" s="468" t="n">
        <x:v>0.02153110048</x:v>
      </x:c>
      <x:c r="D10827" s="468" t="n">
        <x:v>0.02102803738</x:v>
      </x:c>
      <x:c r="E10827" s="468" t="str">
        <x:v>Nilai sumber</x:v>
      </x:c>
      <x:c r="F10827" s="468" t="str">
        <x:v>15 September 2026 20.58 WIB</x:v>
      </x:c>
    </x:row>
    <x:row r="10828">
      <x:c r="A10828" s="468" t="str">
        <x:v>Resume Karyawan KPI</x:v>
      </x:c>
      <x:c r="B10828" s="468" t="str">
        <x:v>E12</x:v>
      </x:c>
      <x:c r="C10828" s="468" t="n">
        <x:v>0.985645933</x:v>
      </x:c>
      <x:c r="D10828" s="468" t="n">
        <x:v>0.9859813084</x:v>
      </x:c>
      <x:c r="E10828" s="468" t="str">
        <x:v>Nilai sumber</x:v>
      </x:c>
      <x:c r="F10828" s="468" t="str">
        <x:v>15 September 2026 20.58 WIB</x:v>
      </x:c>
    </x:row>
    <x:row r="10829">
      <x:c r="A10829" s="468" t="str">
        <x:v>Resume Karyawan KPI</x:v>
      </x:c>
      <x:c r="B10829" s="468" t="str">
        <x:v>D13</x:v>
      </x:c>
      <x:c r="C10829" s="468" t="n">
        <x:v>0.00956937799</x:v>
      </x:c>
      <x:c r="D10829" s="468" t="n">
        <x:v>0.009345794393</x:v>
      </x:c>
      <x:c r="E10829" s="468" t="str">
        <x:v>Nilai sumber</x:v>
      </x:c>
      <x:c r="F10829" s="468" t="str">
        <x:v>15 September 2026 20.58 WIB</x:v>
      </x:c>
    </x:row>
    <x:row r="10830">
      <x:c r="A10830" s="468" t="str">
        <x:v>Resume Karyawan KPI</x:v>
      </x:c>
      <x:c r="B10830" s="468" t="str">
        <x:v>E13</x:v>
      </x:c>
      <x:c r="C10830" s="468" t="n">
        <x:v>0.995215311</x:v>
      </x:c>
      <x:c r="D10830" s="468" t="n">
        <x:v>0.9953271028</x:v>
      </x:c>
      <x:c r="E10830" s="468" t="str">
        <x:v>Nilai sumber</x:v>
      </x:c>
      <x:c r="F10830" s="468" t="str">
        <x:v>15 September 2026 20.58 WIB</x:v>
      </x:c>
    </x:row>
    <x:row r="10831">
      <x:c r="A10831" s="468" t="str">
        <x:v>Resume Karyawan KPI</x:v>
      </x:c>
      <x:c r="B10831" s="468" t="str">
        <x:v>D14</x:v>
      </x:c>
      <x:c r="C10831" s="468" t="n">
        <x:v>0.004784688995</x:v>
      </x:c>
      <x:c r="D10831" s="468" t="n">
        <x:v>0.004672897196</x:v>
      </x:c>
      <x:c r="E10831" s="468" t="str">
        <x:v>Nilai sumber</x:v>
      </x:c>
      <x:c r="F10831" s="468" t="str">
        <x:v>15 September 2026 20.58 WIB</x:v>
      </x:c>
    </x:row>
    <x:row r="10832">
      <x:c r="A10832" s="468" t="str">
        <x:v>Resume Karyawan KPI</x:v>
      </x:c>
      <x:c r="B10832" s="468" t="str">
        <x:v>Y14</x:v>
      </x:c>
      <x:c r="C10832" s="468" t="n">
        <x:v>24</x:v>
      </x:c>
      <x:c r="D10832" s="468" t="n">
        <x:v>25</x:v>
      </x:c>
      <x:c r="E10832" s="468" t="str">
        <x:v>Nilai sumber</x:v>
      </x:c>
      <x:c r="F10832" s="468" t="str">
        <x:v>15 September 2026 20.58 WIB</x:v>
      </x:c>
    </x:row>
    <x:row r="10833">
      <x:c r="A10833" s="468" t="str">
        <x:v>Resume Karyawan KPI</x:v>
      </x:c>
      <x:c r="B10833" s="468" t="str">
        <x:v>Z14</x:v>
      </x:c>
      <x:c r="C10833" s="468" t="n">
        <x:v>24.00004</x:v>
      </x:c>
      <x:c r="D10833" s="468" t="n">
        <x:v>25.00004</x:v>
      </x:c>
      <x:c r="E10833" s="468" t="str">
        <x:v>Nilai sumber</x:v>
      </x:c>
      <x:c r="F10833" s="468" t="str">
        <x:v>15 September 2026 20.58 WIB</x:v>
      </x:c>
    </x:row>
    <x:row r="10834">
      <x:c r="A10834" s="468" t="str">
        <x:v>Resume Karyawan KPI</x:v>
      </x:c>
      <x:c r="B10834" s="468" t="str">
        <x:v>C19</x:v>
      </x:c>
      <x:c r="C10834" s="468" t="n">
        <x:v>418</x:v>
      </x:c>
      <x:c r="D10834" s="468" t="n">
        <x:v>428</x:v>
      </x:c>
      <x:c r="E10834" s="468" t="str">
        <x:v>Nilai sumber</x:v>
      </x:c>
      <x:c r="F10834" s="468" t="str">
        <x:v>15 September 2026 20.58 WIB</x:v>
      </x:c>
    </x:row>
    <x:row r="10835">
      <x:c r="A10835" s="468" t="str">
        <x:v>Resume Karyawan KPI</x:v>
      </x:c>
      <x:c r="B10835" s="468" t="str">
        <x:v>H25</x:v>
      </x:c>
      <x:c r="C10835" s="468" t="n">
        <x:v>233</x:v>
      </x:c>
      <x:c r="D10835" s="468" t="n">
        <x:v>242</x:v>
      </x:c>
      <x:c r="E10835" s="468" t="str">
        <x:v>Nilai sumber</x:v>
      </x:c>
      <x:c r="F10835" s="468" t="str">
        <x:v>15 September 2026 20.58 WIB</x:v>
      </x:c>
    </x:row>
    <x:row r="10836">
      <x:c r="A10836" s="468" t="str">
        <x:v>Resume Karyawan KPI</x:v>
      </x:c>
      <x:c r="B10836" s="468" t="str">
        <x:v>I25</x:v>
      </x:c>
      <x:c r="C10836" s="468" t="n">
        <x:v>0.5767326733</x:v>
      </x:c>
      <x:c r="D10836" s="468" t="n">
        <x:v>0.5845410628</x:v>
      </x:c>
      <x:c r="E10836" s="468" t="str">
        <x:v>Nilai sumber</x:v>
      </x:c>
      <x:c r="F10836" s="468" t="str">
        <x:v>15 September 2026 20.58 WIB</x:v>
      </x:c>
    </x:row>
    <x:row r="10837">
      <x:c r="A10837" s="468" t="str">
        <x:v>Resume Karyawan KPI</x:v>
      </x:c>
      <x:c r="B10837" s="468" t="str">
        <x:v>H26</x:v>
      </x:c>
      <x:c r="C10837" s="468" t="n">
        <x:v>150</x:v>
      </x:c>
      <x:c r="D10837" s="468" t="n">
        <x:v>151</x:v>
      </x:c>
      <x:c r="E10837" s="468" t="str">
        <x:v>Nilai sumber</x:v>
      </x:c>
      <x:c r="F10837" s="468" t="str">
        <x:v>15 September 2026 20.58 WIB</x:v>
      </x:c>
    </x:row>
    <x:row r="10838">
      <x:c r="A10838" s="468" t="str">
        <x:v>Resume Karyawan KPI</x:v>
      </x:c>
      <x:c r="B10838" s="468" t="str">
        <x:v>I26</x:v>
      </x:c>
      <x:c r="C10838" s="468" t="n">
        <x:v>0.3712871287</x:v>
      </x:c>
      <x:c r="D10838" s="468" t="n">
        <x:v>0.3647342995</x:v>
      </x:c>
      <x:c r="E10838" s="468" t="str">
        <x:v>Nilai sumber</x:v>
      </x:c>
      <x:c r="F10838" s="468" t="str">
        <x:v>15 September 2026 20.58 WIB</x:v>
      </x:c>
    </x:row>
    <x:row r="10839">
      <x:c r="A10839" s="468" t="str">
        <x:v>Resume Karyawan KPI</x:v>
      </x:c>
      <x:c r="B10839" s="468" t="str">
        <x:v>I27</x:v>
      </x:c>
      <x:c r="C10839" s="468" t="n">
        <x:v>0.05198019802</x:v>
      </x:c>
      <x:c r="D10839" s="468" t="n">
        <x:v>0.05072463768</x:v>
      </x:c>
      <x:c r="E10839" s="468" t="str">
        <x:v>Nilai sumber</x:v>
      </x:c>
      <x:c r="F10839" s="468" t="str">
        <x:v>15 September 2026 20.58 WIB</x:v>
      </x:c>
    </x:row>
    <x:row r="10840">
      <x:c r="A10840" s="468" t="str">
        <x:v>Resume Karyawan KPI</x:v>
      </x:c>
      <x:c r="B10840" s="468" t="str">
        <x:v>H33</x:v>
      </x:c>
      <x:c r="C10840" s="468" t="n">
        <x:v>82</x:v>
      </x:c>
      <x:c r="D10840" s="468" t="n">
        <x:v>87</x:v>
      </x:c>
      <x:c r="E10840" s="468" t="str">
        <x:v>Nilai sumber</x:v>
      </x:c>
      <x:c r="F10840" s="468" t="str">
        <x:v>15 September 2026 20.58 WIB</x:v>
      </x:c>
    </x:row>
    <x:row r="10841">
      <x:c r="A10841" s="468" t="str">
        <x:v>Resume Karyawan KPI</x:v>
      </x:c>
      <x:c r="B10841" s="468" t="str">
        <x:v>I33</x:v>
      </x:c>
      <x:c r="C10841" s="468" t="n">
        <x:v>0.3923444976</x:v>
      </x:c>
      <x:c r="D10841" s="468" t="n">
        <x:v>0.4065420561</x:v>
      </x:c>
      <x:c r="E10841" s="468" t="str">
        <x:v>Nilai sumber</x:v>
      </x:c>
      <x:c r="F10841" s="468" t="str">
        <x:v>15 September 2026 20.58 WIB</x:v>
      </x:c>
    </x:row>
    <x:row r="10842">
      <x:c r="A10842" s="468" t="str">
        <x:v>Resume Karyawan KPI</x:v>
      </x:c>
      <x:c r="B10842" s="468" t="str">
        <x:v>I34</x:v>
      </x:c>
      <x:c r="C10842" s="468" t="n">
        <x:v>0.3492822967</x:v>
      </x:c>
      <x:c r="D10842" s="468" t="n">
        <x:v>0.3411214953</x:v>
      </x:c>
      <x:c r="E10842" s="468" t="str">
        <x:v>Nilai sumber</x:v>
      </x:c>
      <x:c r="F10842" s="468" t="str">
        <x:v>15 September 2026 20.58 WIB</x:v>
      </x:c>
    </x:row>
    <x:row r="10843">
      <x:c r="A10843" s="468" t="str">
        <x:v>Resume Karyawan KPI</x:v>
      </x:c>
      <x:c r="B10843" s="468" t="str">
        <x:v>I35</x:v>
      </x:c>
      <x:c r="C10843" s="468" t="n">
        <x:v>0.1531100478</x:v>
      </x:c>
      <x:c r="D10843" s="468" t="n">
        <x:v>0.1495327103</x:v>
      </x:c>
      <x:c r="E10843" s="468" t="str">
        <x:v>Nilai sumber</x:v>
      </x:c>
      <x:c r="F10843" s="468" t="str">
        <x:v>15 September 2026 20.58 WIB</x:v>
      </x:c>
    </x:row>
    <x:row r="10844">
      <x:c r="A10844" s="468" t="str">
        <x:v>Resume Karyawan KPI</x:v>
      </x:c>
      <x:c r="B10844" s="468" t="str">
        <x:v>I36</x:v>
      </x:c>
      <x:c r="C10844" s="468" t="n">
        <x:v>0.1052631579</x:v>
      </x:c>
      <x:c r="D10844" s="468" t="n">
        <x:v>0.1028037383</x:v>
      </x:c>
      <x:c r="E10844" s="468" t="str">
        <x:v>Nilai sumber</x:v>
      </x:c>
      <x:c r="F10844" s="468" t="str">
        <x:v>15 September 2026 20.58 WIB</x:v>
      </x:c>
    </x:row>
    <x:row r="10845">
      <x:c r="A10845" s="468" t="str">
        <x:v>15</x:v>
      </x:c>
      <x:c r="B10845" s="468" t="str">
        <x:v>C13</x:v>
      </x:c>
      <x:c r="C10845" s="468"/>
      <x:c r="D10845" s="468" t="str">
        <x:v>Ade Evan</x:v>
      </x:c>
      <x:c r="E10845" s="468" t="str">
        <x:v>Nilai sumber</x:v>
      </x:c>
      <x:c r="F10845" s="468" t="str">
        <x:v>15 September 2026 20.58 WIB</x:v>
      </x:c>
    </x:row>
    <x:row r="10846">
      <x:c r="A10846" s="468" t="str">
        <x:v>15</x:v>
      </x:c>
      <x:c r="B10846" s="468" t="str">
        <x:v>D13</x:v>
      </x:c>
      <x:c r="C10846" s="468"/>
      <x:c r="D10846" s="468" t="str">
        <x:v>Graduation</x:v>
      </x:c>
      <x:c r="E10846" s="468" t="str">
        <x:v>Nilai sumber</x:v>
      </x:c>
      <x:c r="F10846" s="468" t="str">
        <x:v>15 September 2026 20.58 WIB</x:v>
      </x:c>
    </x:row>
    <x:row r="10847">
      <x:c r="A10847" s="468" t="str">
        <x:v>15</x:v>
      </x:c>
      <x:c r="B10847" s="468" t="str">
        <x:v>F13</x:v>
      </x:c>
      <x:c r="C10847" s="468"/>
      <x:c r="D10847" s="468" t="str">
        <x:v>2026-09-15 00:00:00</x:v>
      </x:c>
      <x:c r="E10847" s="468" t="str">
        <x:v>Nilai sumber</x:v>
      </x:c>
      <x:c r="F10847" s="468" t="str">
        <x:v>15 September 2026 20.58 WIB</x:v>
      </x:c>
    </x:row>
    <x:row r="10848">
      <x:c r="A10848" s="468" t="str">
        <x:v>15</x:v>
      </x:c>
      <x:c r="B10848" s="468" t="str">
        <x:v>H13</x:v>
      </x:c>
      <x:c r="C10848" s="468"/>
      <x:c r="D10848" s="468" t="n">
        <x:v>100000</x:v>
      </x:c>
      <x:c r="E10848" s="468" t="str">
        <x:v>Nilai sumber</x:v>
      </x:c>
      <x:c r="F10848" s="468" t="str">
        <x:v>15 September 2026 20.58 WIB</x:v>
      </x:c>
    </x:row>
    <x:row r="10849">
      <x:c r="A10849" s="468" t="str">
        <x:v>15</x:v>
      </x:c>
      <x:c r="B10849" s="468" t="str">
        <x:v>I13</x:v>
      </x:c>
      <x:c r="C10849" s="468"/>
      <x:c r="D10849" s="468" t="str">
        <x:v>DP</x:v>
      </x:c>
      <x:c r="E10849" s="468" t="str">
        <x:v>Nilai sumber</x:v>
      </x:c>
      <x:c r="F10849" s="468" t="str">
        <x:v>15 September 2026 20.58 WIB</x:v>
      </x:c>
    </x:row>
    <x:row r="10850">
      <x:c r="A10850" s="468" t="str">
        <x:v>15</x:v>
      </x:c>
      <x:c r="B10850" s="468" t="str">
        <x:v>L13</x:v>
      </x:c>
      <x:c r="C10850" s="468"/>
      <x:c r="D10850" s="468" t="str">
        <x:v>INDAH</x:v>
      </x:c>
      <x:c r="E10850" s="468" t="str">
        <x:v>Nilai sumber</x:v>
      </x:c>
      <x:c r="F10850" s="468" t="str">
        <x:v>15 September 2026 20.58 WIB</x:v>
      </x:c>
    </x:row>
    <x:row r="10851">
      <x:c r="A10851" s="468" t="str">
        <x:v>15</x:v>
      </x:c>
      <x:c r="B10851" s="468" t="str">
        <x:v>C14</x:v>
      </x:c>
      <x:c r="C10851" s="468"/>
      <x:c r="D10851" s="468" t="str">
        <x:v>Yuza</x:v>
      </x:c>
      <x:c r="E10851" s="468" t="str">
        <x:v>Nilai sumber</x:v>
      </x:c>
      <x:c r="F10851" s="468" t="str">
        <x:v>15 September 2026 20.58 WIB</x:v>
      </x:c>
    </x:row>
    <x:row r="10852">
      <x:c r="A10852" s="468" t="str">
        <x:v>15</x:v>
      </x:c>
      <x:c r="B10852" s="468" t="str">
        <x:v>D14</x:v>
      </x:c>
      <x:c r="C10852" s="468"/>
      <x:c r="D10852" s="468" t="str">
        <x:v>Photofox</x:v>
      </x:c>
      <x:c r="E10852" s="468" t="str">
        <x:v>Nilai sumber</x:v>
      </x:c>
      <x:c r="F10852" s="468" t="str">
        <x:v>15 September 2026 20.58 WIB</x:v>
      </x:c>
    </x:row>
    <x:row r="10853">
      <x:c r="A10853" s="468" t="str">
        <x:v>15</x:v>
      </x:c>
      <x:c r="B10853" s="468" t="str">
        <x:v>F14</x:v>
      </x:c>
      <x:c r="C10853" s="468"/>
      <x:c r="D10853" s="468" t="str">
        <x:v>15 sept</x:v>
      </x:c>
      <x:c r="E10853" s="468" t="str">
        <x:v>Nilai sumber</x:v>
      </x:c>
      <x:c r="F10853" s="468" t="str">
        <x:v>15 September 2026 20.58 WIB</x:v>
      </x:c>
    </x:row>
    <x:row r="10854">
      <x:c r="A10854" s="468" t="str">
        <x:v>15</x:v>
      </x:c>
      <x:c r="B10854" s="468" t="str">
        <x:v>H14</x:v>
      </x:c>
      <x:c r="C10854" s="468"/>
      <x:c r="D10854" s="468" t="n">
        <x:v>100000</x:v>
      </x:c>
      <x:c r="E10854" s="468" t="str">
        <x:v>Nilai sumber</x:v>
      </x:c>
      <x:c r="F10854" s="468" t="str">
        <x:v>15 September 2026 20.58 WIB</x:v>
      </x:c>
    </x:row>
    <x:row r="10855">
      <x:c r="A10855" s="468" t="str">
        <x:v>15</x:v>
      </x:c>
      <x:c r="B10855" s="468" t="str">
        <x:v>I14</x:v>
      </x:c>
      <x:c r="C10855" s="468"/>
      <x:c r="D10855" s="468" t="str">
        <x:v>Lunas</x:v>
      </x:c>
      <x:c r="E10855" s="468" t="str">
        <x:v>Nilai sumber</x:v>
      </x:c>
      <x:c r="F10855" s="468" t="str">
        <x:v>15 September 2026 20.58 WIB</x:v>
      </x:c>
    </x:row>
    <x:row r="10856">
      <x:c r="A10856" s="468" t="str">
        <x:v>15</x:v>
      </x:c>
      <x:c r="B10856" s="468" t="str">
        <x:v>J14</x:v>
      </x:c>
      <x:c r="C10856" s="468"/>
      <x:c r="D10856" s="468" t="str">
        <x:v>Uploaded</x:v>
      </x:c>
      <x:c r="E10856" s="468" t="str">
        <x:v>Nilai sumber</x:v>
      </x:c>
      <x:c r="F10856" s="468" t="str">
        <x:v>15 September 2026 20.58 WIB</x:v>
      </x:c>
    </x:row>
    <x:row r="10857">
      <x:c r="A10857" s="468" t="str">
        <x:v>15</x:v>
      </x:c>
      <x:c r="B10857" s="468" t="str">
        <x:v>K14</x:v>
      </x:c>
      <x:c r="C10857" s="468"/>
      <x:c r="D10857" s="468" t="str">
        <x:v>-</x:v>
      </x:c>
      <x:c r="E10857" s="468" t="str">
        <x:v>Nilai sumber</x:v>
      </x:c>
      <x:c r="F10857" s="468" t="str">
        <x:v>15 September 2026 20.58 WIB</x:v>
      </x:c>
    </x:row>
    <x:row r="10858">
      <x:c r="A10858" s="468" t="str">
        <x:v>15</x:v>
      </x:c>
      <x:c r="B10858" s="468" t="str">
        <x:v>L14</x:v>
      </x:c>
      <x:c r="C10858" s="468"/>
      <x:c r="D10858" s="468" t="str">
        <x:v>AMEL</x:v>
      </x:c>
      <x:c r="E10858" s="468" t="str">
        <x:v>Nilai sumber</x:v>
      </x:c>
      <x:c r="F10858" s="468" t="str">
        <x:v>15 September 2026 20.58 WIB</x:v>
      </x:c>
    </x:row>
    <x:row r="10859">
      <x:c r="A10859" s="468" t="str">
        <x:v>15</x:v>
      </x:c>
      <x:c r="B10859" s="468" t="str">
        <x:v>M14</x:v>
      </x:c>
      <x:c r="C10859" s="468"/>
      <x:c r="D10859" s="468" t="str">
        <x:v>SAKA</x:v>
      </x:c>
      <x:c r="E10859" s="468" t="str">
        <x:v>Nilai sumber</x:v>
      </x:c>
      <x:c r="F10859" s="468" t="str">
        <x:v>15 September 2026 20.58 WIB</x:v>
      </x:c>
    </x:row>
    <x:row r="10860">
      <x:c r="A10860" s="468" t="str">
        <x:v>15</x:v>
      </x:c>
      <x:c r="B10860" s="468" t="str">
        <x:v>C15</x:v>
      </x:c>
      <x:c r="C10860" s="468"/>
      <x:c r="D10860" s="468" t="str">
        <x:v>Marcel</x:v>
      </x:c>
      <x:c r="E10860" s="468" t="str">
        <x:v>Nilai sumber</x:v>
      </x:c>
      <x:c r="F10860" s="468" t="str">
        <x:v>15 September 2026 20.58 WIB</x:v>
      </x:c>
    </x:row>
    <x:row r="10861">
      <x:c r="A10861" s="468" t="str">
        <x:v>15</x:v>
      </x:c>
      <x:c r="B10861" s="468" t="str">
        <x:v>D15</x:v>
      </x:c>
      <x:c r="C10861" s="468"/>
      <x:c r="D10861" s="468" t="str">
        <x:v>Family A</x:v>
      </x:c>
      <x:c r="E10861" s="468" t="str">
        <x:v>Nilai sumber</x:v>
      </x:c>
      <x:c r="F10861" s="468" t="str">
        <x:v>15 September 2026 20.58 WIB</x:v>
      </x:c>
    </x:row>
    <x:row r="10862">
      <x:c r="A10862" s="468" t="str">
        <x:v>15</x:v>
      </x:c>
      <x:c r="B10862" s="468" t="str">
        <x:v>F15</x:v>
      </x:c>
      <x:c r="C10862" s="468"/>
      <x:c r="D10862" s="468" t="str">
        <x:v>15 sept</x:v>
      </x:c>
      <x:c r="E10862" s="468" t="str">
        <x:v>Nilai sumber</x:v>
      </x:c>
      <x:c r="F10862" s="468" t="str">
        <x:v>15 September 2026 20.58 WIB</x:v>
      </x:c>
    </x:row>
    <x:row r="10863">
      <x:c r="A10863" s="468" t="str">
        <x:v>15</x:v>
      </x:c>
      <x:c r="B10863" s="468" t="str">
        <x:v>H15</x:v>
      </x:c>
      <x:c r="C10863" s="468"/>
      <x:c r="D10863" s="468" t="n">
        <x:v>250000</x:v>
      </x:c>
      <x:c r="E10863" s="468" t="str">
        <x:v>Nilai sumber</x:v>
      </x:c>
      <x:c r="F10863" s="468" t="str">
        <x:v>15 September 2026 20.58 WIB</x:v>
      </x:c>
    </x:row>
    <x:row r="10864">
      <x:c r="A10864" s="468" t="str">
        <x:v>15</x:v>
      </x:c>
      <x:c r="B10864" s="468" t="str">
        <x:v>I15</x:v>
      </x:c>
      <x:c r="C10864" s="468"/>
      <x:c r="D10864" s="468" t="str">
        <x:v>Lunas</x:v>
      </x:c>
      <x:c r="E10864" s="468" t="str">
        <x:v>Nilai sumber</x:v>
      </x:c>
      <x:c r="F10864" s="468" t="str">
        <x:v>15 September 2026 20.58 WIB</x:v>
      </x:c>
    </x:row>
    <x:row r="10865">
      <x:c r="A10865" s="468" t="str">
        <x:v>15</x:v>
      </x:c>
      <x:c r="B10865" s="468" t="str">
        <x:v>J15</x:v>
      </x:c>
      <x:c r="C10865" s="468"/>
      <x:c r="D10865" s="468" t="str">
        <x:v>Uploaded</x:v>
      </x:c>
      <x:c r="E10865" s="468" t="str">
        <x:v>Nilai sumber</x:v>
      </x:c>
      <x:c r="F10865" s="468" t="str">
        <x:v>15 September 2026 20.58 WIB</x:v>
      </x:c>
    </x:row>
    <x:row r="10866">
      <x:c r="A10866" s="468" t="str">
        <x:v>15</x:v>
      </x:c>
      <x:c r="B10866" s="468" t="str">
        <x:v>K15</x:v>
      </x:c>
      <x:c r="C10866" s="468"/>
      <x:c r="D10866" s="468" t="str">
        <x:v>Pending</x:v>
      </x:c>
      <x:c r="E10866" s="468" t="str">
        <x:v>Nilai sumber</x:v>
      </x:c>
      <x:c r="F10866" s="468" t="str">
        <x:v>15 September 2026 20.58 WIB</x:v>
      </x:c>
    </x:row>
    <x:row r="10867">
      <x:c r="A10867" s="468" t="str">
        <x:v>15</x:v>
      </x:c>
      <x:c r="B10867" s="468" t="str">
        <x:v>L15</x:v>
      </x:c>
      <x:c r="C10867" s="468"/>
      <x:c r="D10867" s="468" t="str">
        <x:v>AMEL</x:v>
      </x:c>
      <x:c r="E10867" s="468" t="str">
        <x:v>Nilai sumber</x:v>
      </x:c>
      <x:c r="F10867" s="468" t="str">
        <x:v>15 September 2026 20.58 WIB</x:v>
      </x:c>
    </x:row>
    <x:row r="10868">
      <x:c r="A10868" s="468" t="str">
        <x:v>15</x:v>
      </x:c>
      <x:c r="B10868" s="468" t="str">
        <x:v>M15</x:v>
      </x:c>
      <x:c r="C10868" s="468"/>
      <x:c r="D10868" s="468" t="str">
        <x:v>SAKA</x:v>
      </x:c>
      <x:c r="E10868" s="468" t="str">
        <x:v>Nilai sumber</x:v>
      </x:c>
      <x:c r="F10868" s="468" t="str">
        <x:v>15 September 2026 20.58 WIB</x:v>
      </x:c>
    </x:row>
    <x:row r="10869">
      <x:c r="A10869" s="468" t="str">
        <x:v>15</x:v>
      </x:c>
      <x:c r="B10869" s="468" t="str">
        <x:v>C16</x:v>
      </x:c>
      <x:c r="C10869" s="468"/>
      <x:c r="D10869" s="468" t="str">
        <x:v>Suhaimah</x:v>
      </x:c>
      <x:c r="E10869" s="468" t="str">
        <x:v>Nilai sumber</x:v>
      </x:c>
      <x:c r="F10869" s="468" t="str">
        <x:v>15 September 2026 20.58 WIB</x:v>
      </x:c>
    </x:row>
    <x:row r="10870">
      <x:c r="A10870" s="468" t="str">
        <x:v>15</x:v>
      </x:c>
      <x:c r="B10870" s="468" t="str">
        <x:v>D16</x:v>
      </x:c>
      <x:c r="C10870" s="468"/>
      <x:c r="D10870" s="468" t="str">
        <x:v>Large Group</x:v>
      </x:c>
      <x:c r="E10870" s="468" t="str">
        <x:v>Nilai sumber</x:v>
      </x:c>
      <x:c r="F10870" s="468" t="str">
        <x:v>15 September 2026 20.58 WIB</x:v>
      </x:c>
    </x:row>
    <x:row r="10871">
      <x:c r="A10871" s="468" t="str">
        <x:v>15</x:v>
      </x:c>
      <x:c r="B10871" s="468" t="str">
        <x:v>F16</x:v>
      </x:c>
      <x:c r="C10871" s="468"/>
      <x:c r="D10871" s="468" t="str">
        <x:v>18 sept</x:v>
      </x:c>
      <x:c r="E10871" s="468" t="str">
        <x:v>Nilai sumber</x:v>
      </x:c>
      <x:c r="F10871" s="468" t="str">
        <x:v>15 September 2026 20.58 WIB</x:v>
      </x:c>
    </x:row>
    <x:row r="10872">
      <x:c r="A10872" s="468" t="str">
        <x:v>15</x:v>
      </x:c>
      <x:c r="B10872" s="468" t="str">
        <x:v>H16</x:v>
      </x:c>
      <x:c r="C10872" s="468"/>
      <x:c r="D10872" s="468" t="n">
        <x:v>100000</x:v>
      </x:c>
      <x:c r="E10872" s="468" t="str">
        <x:v>Nilai sumber</x:v>
      </x:c>
      <x:c r="F10872" s="468" t="str">
        <x:v>15 September 2026 20.58 WIB</x:v>
      </x:c>
    </x:row>
    <x:row r="10873">
      <x:c r="A10873" s="468" t="str">
        <x:v>15</x:v>
      </x:c>
      <x:c r="B10873" s="468" t="str">
        <x:v>I16</x:v>
      </x:c>
      <x:c r="C10873" s="468"/>
      <x:c r="D10873" s="468" t="str">
        <x:v>DP</x:v>
      </x:c>
      <x:c r="E10873" s="468" t="str">
        <x:v>Nilai sumber</x:v>
      </x:c>
      <x:c r="F10873" s="468" t="str">
        <x:v>15 September 2026 20.58 WIB</x:v>
      </x:c>
    </x:row>
    <x:row r="10874">
      <x:c r="A10874" s="468" t="str">
        <x:v>15</x:v>
      </x:c>
      <x:c r="B10874" s="468" t="str">
        <x:v>L16</x:v>
      </x:c>
      <x:c r="C10874" s="468"/>
      <x:c r="D10874" s="468" t="str">
        <x:v>AMEL</x:v>
      </x:c>
      <x:c r="E10874" s="468" t="str">
        <x:v>Nilai sumber</x:v>
      </x:c>
      <x:c r="F10874" s="468" t="str">
        <x:v>15 September 2026 20.58 WIB</x:v>
      </x:c>
    </x:row>
    <x:row r="10875">
      <x:c r="A10875" s="468" t="str">
        <x:v>15</x:v>
      </x:c>
      <x:c r="B10875" s="468" t="str">
        <x:v>C17</x:v>
      </x:c>
      <x:c r="C10875" s="468"/>
      <x:c r="D10875" s="468" t="str">
        <x:v>Cia</x:v>
      </x:c>
      <x:c r="E10875" s="468" t="str">
        <x:v>Nilai sumber</x:v>
      </x:c>
      <x:c r="F10875" s="468" t="str">
        <x:v>15 September 2026 20.58 WIB</x:v>
      </x:c>
    </x:row>
    <x:row r="10876">
      <x:c r="A10876" s="468" t="str">
        <x:v>15</x:v>
      </x:c>
      <x:c r="B10876" s="468" t="str">
        <x:v>D17</x:v>
      </x:c>
      <x:c r="C10876" s="468"/>
      <x:c r="D10876" s="468" t="str">
        <x:v>Large Group</x:v>
      </x:c>
      <x:c r="E10876" s="468" t="str">
        <x:v>Nilai sumber</x:v>
      </x:c>
      <x:c r="F10876" s="468" t="str">
        <x:v>15 September 2026 20.58 WIB</x:v>
      </x:c>
    </x:row>
    <x:row r="10877">
      <x:c r="A10877" s="468" t="str">
        <x:v>15</x:v>
      </x:c>
      <x:c r="B10877" s="468" t="str">
        <x:v>F17</x:v>
      </x:c>
      <x:c r="C10877" s="468"/>
      <x:c r="D10877" s="468" t="str">
        <x:v>16 sept</x:v>
      </x:c>
      <x:c r="E10877" s="468" t="str">
        <x:v>Nilai sumber</x:v>
      </x:c>
      <x:c r="F10877" s="468" t="str">
        <x:v>15 September 2026 20.58 WIB</x:v>
      </x:c>
    </x:row>
    <x:row r="10878">
      <x:c r="A10878" s="468" t="str">
        <x:v>15</x:v>
      </x:c>
      <x:c r="B10878" s="468" t="str">
        <x:v>H17</x:v>
      </x:c>
      <x:c r="C10878" s="468"/>
      <x:c r="D10878" s="468" t="n">
        <x:v>100000</x:v>
      </x:c>
      <x:c r="E10878" s="468" t="str">
        <x:v>Nilai sumber</x:v>
      </x:c>
      <x:c r="F10878" s="468" t="str">
        <x:v>15 September 2026 20.58 WIB</x:v>
      </x:c>
    </x:row>
    <x:row r="10879">
      <x:c r="A10879" s="468" t="str">
        <x:v>15</x:v>
      </x:c>
      <x:c r="B10879" s="468" t="str">
        <x:v>I17</x:v>
      </x:c>
      <x:c r="C10879" s="468"/>
      <x:c r="D10879" s="468" t="str">
        <x:v>DP</x:v>
      </x:c>
      <x:c r="E10879" s="468" t="str">
        <x:v>Nilai sumber</x:v>
      </x:c>
      <x:c r="F10879" s="468" t="str">
        <x:v>15 September 2026 20.58 WIB</x:v>
      </x:c>
    </x:row>
    <x:row r="10880">
      <x:c r="A10880" s="468" t="str">
        <x:v>15</x:v>
      </x:c>
      <x:c r="B10880" s="468" t="str">
        <x:v>L17</x:v>
      </x:c>
      <x:c r="C10880" s="468"/>
      <x:c r="D10880" s="468" t="str">
        <x:v>AMEL</x:v>
      </x:c>
      <x:c r="E10880" s="468" t="str">
        <x:v>Nilai sumber</x:v>
      </x:c>
      <x:c r="F10880" s="468" t="str">
        <x:v>15 September 2026 20.58 WIB</x:v>
      </x:c>
    </x:row>
    <x:row r="10881">
      <x:c r="A10881" s="468" t="str">
        <x:v>15</x:v>
      </x:c>
      <x:c r="B10881" s="468" t="str">
        <x:v>C18</x:v>
      </x:c>
      <x:c r="C10881" s="468"/>
      <x:c r="D10881" s="468" t="str">
        <x:v>Keisha</x:v>
      </x:c>
      <x:c r="E10881" s="468" t="str">
        <x:v>Nilai sumber</x:v>
      </x:c>
      <x:c r="F10881" s="468" t="str">
        <x:v>15 September 2026 20.58 WIB</x:v>
      </x:c>
    </x:row>
    <x:row r="10882">
      <x:c r="A10882" s="468" t="str">
        <x:v>15</x:v>
      </x:c>
      <x:c r="B10882" s="468" t="str">
        <x:v>D18</x:v>
      </x:c>
      <x:c r="C10882" s="468"/>
      <x:c r="D10882" s="468" t="str">
        <x:v>Large Group</x:v>
      </x:c>
      <x:c r="E10882" s="468" t="str">
        <x:v>Nilai sumber</x:v>
      </x:c>
      <x:c r="F10882" s="468" t="str">
        <x:v>15 September 2026 20.58 WIB</x:v>
      </x:c>
    </x:row>
    <x:row r="10883">
      <x:c r="A10883" s="468" t="str">
        <x:v>15</x:v>
      </x:c>
      <x:c r="B10883" s="468" t="str">
        <x:v>F18</x:v>
      </x:c>
      <x:c r="C10883" s="468"/>
      <x:c r="D10883" s="468" t="str">
        <x:v>15 sept</x:v>
      </x:c>
      <x:c r="E10883" s="468" t="str">
        <x:v>Nilai sumber</x:v>
      </x:c>
      <x:c r="F10883" s="468" t="str">
        <x:v>15 September 2026 20.58 WIB</x:v>
      </x:c>
    </x:row>
    <x:row r="10884">
      <x:c r="A10884" s="468" t="str">
        <x:v>15</x:v>
      </x:c>
      <x:c r="B10884" s="468" t="str">
        <x:v>H18</x:v>
      </x:c>
      <x:c r="C10884" s="468"/>
      <x:c r="D10884" s="468" t="n">
        <x:v>525000</x:v>
      </x:c>
      <x:c r="E10884" s="468" t="str">
        <x:v>Nilai sumber</x:v>
      </x:c>
      <x:c r="F10884" s="468" t="str">
        <x:v>15 September 2026 20.58 WIB</x:v>
      </x:c>
    </x:row>
    <x:row r="10885">
      <x:c r="A10885" s="468" t="str">
        <x:v>15</x:v>
      </x:c>
      <x:c r="B10885" s="468" t="str">
        <x:v>I18</x:v>
      </x:c>
      <x:c r="C10885" s="468"/>
      <x:c r="D10885" s="468" t="str">
        <x:v>Lunas</x:v>
      </x:c>
      <x:c r="E10885" s="468" t="str">
        <x:v>Nilai sumber</x:v>
      </x:c>
      <x:c r="F10885" s="468" t="str">
        <x:v>15 September 2026 20.58 WIB</x:v>
      </x:c>
    </x:row>
    <x:row r="10886">
      <x:c r="A10886" s="468" t="str">
        <x:v>15</x:v>
      </x:c>
      <x:c r="B10886" s="468" t="str">
        <x:v>J18</x:v>
      </x:c>
      <x:c r="C10886" s="468"/>
      <x:c r="D10886" s="468" t="str">
        <x:v>Uploaded</x:v>
      </x:c>
      <x:c r="E10886" s="468" t="str">
        <x:v>Nilai sumber</x:v>
      </x:c>
      <x:c r="F10886" s="468" t="str">
        <x:v>15 September 2026 20.58 WIB</x:v>
      </x:c>
    </x:row>
    <x:row r="10887">
      <x:c r="A10887" s="468" t="str">
        <x:v>15</x:v>
      </x:c>
      <x:c r="B10887" s="468" t="str">
        <x:v>K18</x:v>
      </x:c>
      <x:c r="C10887" s="468"/>
      <x:c r="D10887" s="468" t="str">
        <x:v>Uploaded</x:v>
      </x:c>
      <x:c r="E10887" s="468" t="str">
        <x:v>Nilai sumber</x:v>
      </x:c>
      <x:c r="F10887" s="468" t="str">
        <x:v>15 September 2026 20.58 WIB</x:v>
      </x:c>
    </x:row>
    <x:row r="10888">
      <x:c r="A10888" s="468" t="str">
        <x:v>15</x:v>
      </x:c>
      <x:c r="B10888" s="468" t="str">
        <x:v>L18</x:v>
      </x:c>
      <x:c r="C10888" s="468"/>
      <x:c r="D10888" s="468" t="str">
        <x:v>AMEL</x:v>
      </x:c>
      <x:c r="E10888" s="468" t="str">
        <x:v>Nilai sumber</x:v>
      </x:c>
      <x:c r="F10888" s="468" t="str">
        <x:v>15 September 2026 20.58 WIB</x:v>
      </x:c>
    </x:row>
    <x:row r="10889">
      <x:c r="A10889" s="468" t="str">
        <x:v>15</x:v>
      </x:c>
      <x:c r="B10889" s="468" t="str">
        <x:v>M18</x:v>
      </x:c>
      <x:c r="C10889" s="468"/>
      <x:c r="D10889" s="468" t="str">
        <x:v>SAKA</x:v>
      </x:c>
      <x:c r="E10889" s="468" t="str">
        <x:v>Nilai sumber</x:v>
      </x:c>
      <x:c r="F10889" s="468" t="str">
        <x:v>15 September 2026 20.58 WIB</x:v>
      </x:c>
    </x:row>
    <x:row r="10890">
      <x:c r="A10890" s="468" t="str">
        <x:v>15</x:v>
      </x:c>
      <x:c r="B10890" s="468" t="str">
        <x:v>C19</x:v>
      </x:c>
      <x:c r="C10890" s="468"/>
      <x:c r="D10890" s="468" t="str">
        <x:v>Aisyah</x:v>
      </x:c>
      <x:c r="E10890" s="468" t="str">
        <x:v>Nilai sumber</x:v>
      </x:c>
      <x:c r="F10890" s="468" t="str">
        <x:v>15 September 2026 20.58 WIB</x:v>
      </x:c>
    </x:row>
    <x:row r="10891">
      <x:c r="A10891" s="468" t="str">
        <x:v>15</x:v>
      </x:c>
      <x:c r="B10891" s="468" t="str">
        <x:v>D19</x:v>
      </x:c>
      <x:c r="C10891" s="468"/>
      <x:c r="D10891" s="468" t="str">
        <x:v>Large Group</x:v>
      </x:c>
      <x:c r="E10891" s="468" t="str">
        <x:v>Nilai sumber</x:v>
      </x:c>
      <x:c r="F10891" s="468" t="str">
        <x:v>15 September 2026 20.58 WIB</x:v>
      </x:c>
    </x:row>
    <x:row r="10892">
      <x:c r="A10892" s="468" t="str">
        <x:v>15</x:v>
      </x:c>
      <x:c r="B10892" s="468" t="str">
        <x:v>F19</x:v>
      </x:c>
      <x:c r="C10892" s="468"/>
      <x:c r="D10892" s="468" t="str">
        <x:v>15 sept</x:v>
      </x:c>
      <x:c r="E10892" s="468" t="str">
        <x:v>Nilai sumber</x:v>
      </x:c>
      <x:c r="F10892" s="468" t="str">
        <x:v>15 September 2026 20.58 WIB</x:v>
      </x:c>
    </x:row>
    <x:row r="10893">
      <x:c r="A10893" s="468" t="str">
        <x:v>15</x:v>
      </x:c>
      <x:c r="B10893" s="468" t="str">
        <x:v>G19</x:v>
      </x:c>
      <x:c r="C10893" s="468"/>
      <x:c r="D10893" s="468" t="n">
        <x:v>475000</x:v>
      </x:c>
      <x:c r="E10893" s="468" t="str">
        <x:v>Nilai sumber</x:v>
      </x:c>
      <x:c r="F10893" s="468" t="str">
        <x:v>15 September 2026 20.58 WIB</x:v>
      </x:c>
    </x:row>
    <x:row r="10894">
      <x:c r="A10894" s="468" t="str">
        <x:v>15</x:v>
      </x:c>
      <x:c r="B10894" s="468" t="str">
        <x:v>I19</x:v>
      </x:c>
      <x:c r="C10894" s="468"/>
      <x:c r="D10894" s="468" t="str">
        <x:v>Lunas</x:v>
      </x:c>
      <x:c r="E10894" s="468" t="str">
        <x:v>Nilai sumber</x:v>
      </x:c>
      <x:c r="F10894" s="468" t="str">
        <x:v>15 September 2026 20.58 WIB</x:v>
      </x:c>
    </x:row>
    <x:row r="10895">
      <x:c r="A10895" s="468" t="str">
        <x:v>15</x:v>
      </x:c>
      <x:c r="B10895" s="468" t="str">
        <x:v>J19</x:v>
      </x:c>
      <x:c r="C10895" s="468"/>
      <x:c r="D10895" s="468" t="str">
        <x:v>Uploaded</x:v>
      </x:c>
      <x:c r="E10895" s="468" t="str">
        <x:v>Nilai sumber</x:v>
      </x:c>
      <x:c r="F10895" s="468" t="str">
        <x:v>15 September 2026 20.58 WIB</x:v>
      </x:c>
    </x:row>
    <x:row r="10896">
      <x:c r="A10896" s="468" t="str">
        <x:v>15</x:v>
      </x:c>
      <x:c r="B10896" s="468" t="str">
        <x:v>K19</x:v>
      </x:c>
      <x:c r="C10896" s="468"/>
      <x:c r="D10896" s="468" t="str">
        <x:v>Uploaded</x:v>
      </x:c>
      <x:c r="E10896" s="468" t="str">
        <x:v>Nilai sumber</x:v>
      </x:c>
      <x:c r="F10896" s="468" t="str">
        <x:v>15 September 2026 20.58 WIB</x:v>
      </x:c>
    </x:row>
    <x:row r="10897">
      <x:c r="A10897" s="468" t="str">
        <x:v>15</x:v>
      </x:c>
      <x:c r="B10897" s="468" t="str">
        <x:v>L19</x:v>
      </x:c>
      <x:c r="C10897" s="468"/>
      <x:c r="D10897" s="468" t="str">
        <x:v>AMEL</x:v>
      </x:c>
      <x:c r="E10897" s="468" t="str">
        <x:v>Nilai sumber</x:v>
      </x:c>
      <x:c r="F10897" s="468" t="str">
        <x:v>15 September 2026 20.58 WIB</x:v>
      </x:c>
    </x:row>
    <x:row r="10898">
      <x:c r="A10898" s="468" t="str">
        <x:v>15</x:v>
      </x:c>
      <x:c r="B10898" s="468" t="str">
        <x:v>M19</x:v>
      </x:c>
      <x:c r="C10898" s="468"/>
      <x:c r="D10898" s="468" t="str">
        <x:v>SAKA</x:v>
      </x:c>
      <x:c r="E10898" s="468" t="str">
        <x:v>Nilai sumber</x:v>
      </x:c>
      <x:c r="F10898" s="468" t="str">
        <x:v>15 September 2026 20.58 WIB</x:v>
      </x:c>
    </x:row>
    <x:row r="10899">
      <x:c r="A10899" s="468" t="str">
        <x:v>15</x:v>
      </x:c>
      <x:c r="B10899" s="468" t="str">
        <x:v>C20</x:v>
      </x:c>
      <x:c r="C10899" s="468"/>
      <x:c r="D10899" s="468" t="str">
        <x:v>Ihsan</x:v>
      </x:c>
      <x:c r="E10899" s="468" t="str">
        <x:v>Nilai sumber</x:v>
      </x:c>
      <x:c r="F10899" s="468" t="str">
        <x:v>15 September 2026 20.58 WIB</x:v>
      </x:c>
    </x:row>
    <x:row r="10900">
      <x:c r="A10900" s="468" t="str">
        <x:v>15</x:v>
      </x:c>
      <x:c r="B10900" s="468" t="str">
        <x:v>D20</x:v>
      </x:c>
      <x:c r="C10900" s="468"/>
      <x:c r="D10900" s="468" t="str">
        <x:v>Large Group</x:v>
      </x:c>
      <x:c r="E10900" s="468" t="str">
        <x:v>Nilai sumber</x:v>
      </x:c>
      <x:c r="F10900" s="468" t="str">
        <x:v>15 September 2026 20.58 WIB</x:v>
      </x:c>
    </x:row>
    <x:row r="10901">
      <x:c r="A10901" s="468" t="str">
        <x:v>15</x:v>
      </x:c>
      <x:c r="B10901" s="468" t="str">
        <x:v>F20</x:v>
      </x:c>
      <x:c r="C10901" s="468"/>
      <x:c r="D10901" s="468" t="str">
        <x:v>15 sept</x:v>
      </x:c>
      <x:c r="E10901" s="468" t="str">
        <x:v>Nilai sumber</x:v>
      </x:c>
      <x:c r="F10901" s="468" t="str">
        <x:v>15 September 2026 20.58 WIB</x:v>
      </x:c>
    </x:row>
    <x:row r="10902">
      <x:c r="A10902" s="468" t="str">
        <x:v>15</x:v>
      </x:c>
      <x:c r="B10902" s="468" t="str">
        <x:v>H20</x:v>
      </x:c>
      <x:c r="C10902" s="468"/>
      <x:c r="D10902" s="468" t="n">
        <x:v>150000</x:v>
      </x:c>
      <x:c r="E10902" s="468" t="str">
        <x:v>Nilai sumber</x:v>
      </x:c>
      <x:c r="F10902" s="468" t="str">
        <x:v>15 September 2026 20.58 WIB</x:v>
      </x:c>
    </x:row>
    <x:row r="10903">
      <x:c r="A10903" s="468" t="str">
        <x:v>15</x:v>
      </x:c>
      <x:c r="B10903" s="468" t="str">
        <x:v>I20</x:v>
      </x:c>
      <x:c r="C10903" s="468"/>
      <x:c r="D10903" s="468" t="str">
        <x:v>Lunas</x:v>
      </x:c>
      <x:c r="E10903" s="468" t="str">
        <x:v>Nilai sumber</x:v>
      </x:c>
      <x:c r="F10903" s="468" t="str">
        <x:v>15 September 2026 20.58 WIB</x:v>
      </x:c>
    </x:row>
    <x:row r="10904">
      <x:c r="A10904" s="468" t="str">
        <x:v>15</x:v>
      </x:c>
      <x:c r="B10904" s="468" t="str">
        <x:v>J20</x:v>
      </x:c>
      <x:c r="C10904" s="468"/>
      <x:c r="D10904" s="468" t="str">
        <x:v>Uploaded</x:v>
      </x:c>
      <x:c r="E10904" s="468" t="str">
        <x:v>Nilai sumber</x:v>
      </x:c>
      <x:c r="F10904" s="468" t="str">
        <x:v>15 September 2026 20.58 WIB</x:v>
      </x:c>
    </x:row>
    <x:row r="10905">
      <x:c r="A10905" s="468" t="str">
        <x:v>15</x:v>
      </x:c>
      <x:c r="B10905" s="468" t="str">
        <x:v>K20</x:v>
      </x:c>
      <x:c r="C10905" s="468"/>
      <x:c r="D10905" s="468" t="str">
        <x:v>Pending</x:v>
      </x:c>
      <x:c r="E10905" s="468" t="str">
        <x:v>Nilai sumber</x:v>
      </x:c>
      <x:c r="F10905" s="468" t="str">
        <x:v>15 September 2026 20.58 WIB</x:v>
      </x:c>
    </x:row>
    <x:row r="10906">
      <x:c r="A10906" s="468" t="str">
        <x:v>15</x:v>
      </x:c>
      <x:c r="B10906" s="468" t="str">
        <x:v>L20</x:v>
      </x:c>
      <x:c r="C10906" s="468"/>
      <x:c r="D10906" s="468" t="str">
        <x:v>AMEL</x:v>
      </x:c>
      <x:c r="E10906" s="468" t="str">
        <x:v>Nilai sumber</x:v>
      </x:c>
      <x:c r="F10906" s="468" t="str">
        <x:v>15 September 2026 20.58 WIB</x:v>
      </x:c>
    </x:row>
    <x:row r="10907">
      <x:c r="A10907" s="468" t="str">
        <x:v>15</x:v>
      </x:c>
      <x:c r="B10907" s="468" t="str">
        <x:v>M20</x:v>
      </x:c>
      <x:c r="C10907" s="468"/>
      <x:c r="D10907" s="468" t="str">
        <x:v>SAKA</x:v>
      </x:c>
      <x:c r="E10907" s="468" t="str">
        <x:v>Nilai sumber</x:v>
      </x:c>
      <x:c r="F10907" s="468" t="str">
        <x:v>15 September 2026 20.58 WIB</x:v>
      </x:c>
    </x:row>
    <x:row r="10908">
      <x:c r="A10908" s="468" t="str">
        <x:v>15</x:v>
      </x:c>
      <x:c r="B10908" s="468" t="str">
        <x:v>C21</x:v>
      </x:c>
      <x:c r="C10908" s="468"/>
      <x:c r="D10908" s="468" t="str">
        <x:v>Wiwi</x:v>
      </x:c>
      <x:c r="E10908" s="468" t="str">
        <x:v>Nilai sumber</x:v>
      </x:c>
      <x:c r="F10908" s="468" t="str">
        <x:v>15 September 2026 20.58 WIB</x:v>
      </x:c>
    </x:row>
    <x:row r="10909">
      <x:c r="A10909" s="468" t="str">
        <x:v>15</x:v>
      </x:c>
      <x:c r="B10909" s="468" t="str">
        <x:v>D21</x:v>
      </x:c>
      <x:c r="C10909" s="468"/>
      <x:c r="D10909" s="468" t="str">
        <x:v>Graduation Premium</x:v>
      </x:c>
      <x:c r="E10909" s="468" t="str">
        <x:v>Nilai sumber</x:v>
      </x:c>
      <x:c r="F10909" s="468" t="str">
        <x:v>15 September 2026 20.58 WIB</x:v>
      </x:c>
    </x:row>
    <x:row r="10910">
      <x:c r="A10910" s="468" t="str">
        <x:v>15</x:v>
      </x:c>
      <x:c r="B10910" s="468" t="str">
        <x:v>F21</x:v>
      </x:c>
      <x:c r="C10910" s="468"/>
      <x:c r="D10910" s="468" t="str">
        <x:v>17 okt</x:v>
      </x:c>
      <x:c r="E10910" s="468" t="str">
        <x:v>Nilai sumber</x:v>
      </x:c>
      <x:c r="F10910" s="468" t="str">
        <x:v>15 September 2026 20.58 WIB</x:v>
      </x:c>
    </x:row>
    <x:row r="10911">
      <x:c r="A10911" s="468" t="str">
        <x:v>15</x:v>
      </x:c>
      <x:c r="B10911" s="468" t="str">
        <x:v>H21</x:v>
      </x:c>
      <x:c r="C10911" s="468"/>
      <x:c r="D10911" s="468" t="n">
        <x:v>100000</x:v>
      </x:c>
      <x:c r="E10911" s="468" t="str">
        <x:v>Nilai sumber</x:v>
      </x:c>
      <x:c r="F10911" s="468" t="str">
        <x:v>15 September 2026 20.58 WIB</x:v>
      </x:c>
    </x:row>
    <x:row r="10912">
      <x:c r="A10912" s="468" t="str">
        <x:v>15</x:v>
      </x:c>
      <x:c r="B10912" s="468" t="str">
        <x:v>I21</x:v>
      </x:c>
      <x:c r="C10912" s="468"/>
      <x:c r="D10912" s="468" t="str">
        <x:v>Lunas</x:v>
      </x:c>
      <x:c r="E10912" s="468" t="str">
        <x:v>Nilai sumber</x:v>
      </x:c>
      <x:c r="F10912" s="468" t="str">
        <x:v>15 September 2026 20.58 WIB</x:v>
      </x:c>
    </x:row>
    <x:row r="10913">
      <x:c r="A10913" s="468" t="str">
        <x:v>15</x:v>
      </x:c>
      <x:c r="B10913" s="468" t="str">
        <x:v>L21</x:v>
      </x:c>
      <x:c r="C10913" s="468"/>
      <x:c r="D10913" s="468" t="str">
        <x:v>AMEL</x:v>
      </x:c>
      <x:c r="E10913" s="468" t="str">
        <x:v>Nilai sumber</x:v>
      </x:c>
      <x:c r="F10913" s="468" t="str">
        <x:v>15 September 2026 20.58 WIB</x:v>
      </x:c>
    </x:row>
    <x:row r="10914">
      <x:c r="A10914" s="468" t="str">
        <x:v>15</x:v>
      </x:c>
      <x:c r="B10914" s="468" t="str">
        <x:v>C22</x:v>
      </x:c>
      <x:c r="C10914" s="468"/>
      <x:c r="D10914" s="468" t="str">
        <x:v>Tsany</x:v>
      </x:c>
      <x:c r="E10914" s="468" t="str">
        <x:v>Nilai sumber</x:v>
      </x:c>
      <x:c r="F10914" s="468" t="str">
        <x:v>15 September 2026 20.58 WIB</x:v>
      </x:c>
    </x:row>
    <x:row r="10915">
      <x:c r="A10915" s="468" t="str">
        <x:v>15</x:v>
      </x:c>
      <x:c r="B10915" s="468" t="str">
        <x:v>D22</x:v>
      </x:c>
      <x:c r="C10915" s="468"/>
      <x:c r="D10915" s="468" t="str">
        <x:v>Large Group</x:v>
      </x:c>
      <x:c r="E10915" s="468" t="str">
        <x:v>Nilai sumber</x:v>
      </x:c>
      <x:c r="F10915" s="468" t="str">
        <x:v>15 September 2026 20.58 WIB</x:v>
      </x:c>
    </x:row>
    <x:row r="10916">
      <x:c r="A10916" s="468" t="str">
        <x:v>15</x:v>
      </x:c>
      <x:c r="B10916" s="468" t="str">
        <x:v>F22</x:v>
      </x:c>
      <x:c r="C10916" s="468"/>
      <x:c r="D10916" s="468" t="str">
        <x:v>17 okt</x:v>
      </x:c>
      <x:c r="E10916" s="468" t="str">
        <x:v>Nilai sumber</x:v>
      </x:c>
      <x:c r="F10916" s="468" t="str">
        <x:v>15 September 2026 20.58 WIB</x:v>
      </x:c>
    </x:row>
    <x:row r="10917">
      <x:c r="A10917" s="468" t="str">
        <x:v>15</x:v>
      </x:c>
      <x:c r="B10917" s="468" t="str">
        <x:v>H22</x:v>
      </x:c>
      <x:c r="C10917" s="468"/>
      <x:c r="D10917" s="468" t="n">
        <x:v>100000</x:v>
      </x:c>
      <x:c r="E10917" s="468" t="str">
        <x:v>Nilai sumber</x:v>
      </x:c>
      <x:c r="F10917" s="468" t="str">
        <x:v>15 September 2026 20.58 WIB</x:v>
      </x:c>
    </x:row>
    <x:row r="10918">
      <x:c r="A10918" s="468" t="str">
        <x:v>15</x:v>
      </x:c>
      <x:c r="B10918" s="468" t="str">
        <x:v>I22</x:v>
      </x:c>
      <x:c r="C10918" s="468"/>
      <x:c r="D10918" s="468" t="str">
        <x:v>DP</x:v>
      </x:c>
      <x:c r="E10918" s="468" t="str">
        <x:v>Nilai sumber</x:v>
      </x:c>
      <x:c r="F10918" s="468" t="str">
        <x:v>15 September 2026 20.58 WIB</x:v>
      </x:c>
    </x:row>
    <x:row r="10919">
      <x:c r="A10919" s="468" t="str">
        <x:v>15</x:v>
      </x:c>
      <x:c r="B10919" s="468" t="str">
        <x:v>L22</x:v>
      </x:c>
      <x:c r="C10919" s="468"/>
      <x:c r="D10919" s="468" t="str">
        <x:v>AMEL</x:v>
      </x:c>
      <x:c r="E10919" s="468" t="str">
        <x:v>Nilai sumber</x:v>
      </x:c>
      <x:c r="F10919" s="468" t="str">
        <x:v>15 September 2026 20.58 WIB</x:v>
      </x:c>
    </x:row>
    <x:row r="10920">
      <x:c r="A10920" s="468" t="str">
        <x:v>15</x:v>
      </x:c>
      <x:c r="B10920" s="468" t="str">
        <x:v>L47</x:v>
      </x:c>
      <x:c r="C10920" s="468"/>
      <x:c r="D10920" s="468" t="n">
        <x:v>4</x:v>
      </x:c>
      <x:c r="E10920" s="468" t="str">
        <x:v>Nilai sumber</x:v>
      </x:c>
      <x:c r="F10920" s="468" t="str">
        <x:v>15 September 2026 20.58 WIB</x:v>
      </x:c>
    </x:row>
    <x:row r="10921">
      <x:c r="A10921" s="468" t="str">
        <x:v>15</x:v>
      </x:c>
      <x:c r="B10921" s="468" t="str">
        <x:v>N47</x:v>
      </x:c>
      <x:c r="C10921" s="468"/>
      <x:c r="D10921" s="468" t="n">
        <x:v>31</x:v>
      </x:c>
      <x:c r="E10921" s="468" t="str">
        <x:v>Nilai sumber</x:v>
      </x:c>
      <x:c r="F10921" s="468" t="str">
        <x:v>15 September 2026 20.58 WIB</x:v>
      </x:c>
    </x:row>
    <x:row r="10922">
      <x:c r="A10922" s="468" t="str">
        <x:v>15</x:v>
      </x:c>
      <x:c r="B10922" s="468" t="str">
        <x:v>M50</x:v>
      </x:c>
      <x:c r="C10922" s="468"/>
      <x:c r="D10922" s="468" t="n">
        <x:v>36</x:v>
      </x:c>
      <x:c r="E10922" s="468" t="str">
        <x:v>Nilai sumber</x:v>
      </x:c>
      <x:c r="F10922" s="468" t="str">
        <x:v>15 September 2026 20.58 WIB</x:v>
      </x:c>
    </x:row>
    <x:row r="10923">
      <x:c r="A10923" s="468" t="str">
        <x:v>Schedule reguler</x:v>
      </x:c>
      <x:c r="B10923" s="468" t="str">
        <x:v>Tanggal 3!C4</x:v>
      </x:c>
      <x:c r="C10923" s="468" t="str">
        <x:v>BK006</x:v>
      </x:c>
      <x:c r="D10923" s="468" t="str">
        <x:v>Orin | LG 52 | dp 100</x:v>
      </x:c>
      <x:c r="E10923" s="468" t="str">
        <x:v>Snapshot booking diperbarui</x:v>
      </x:c>
      <x:c r="F10923" s="468" t="str">
        <x:v>15 September 2026 20.36 WIB</x:v>
      </x:c>
    </x:row>
    <x:row r="10924">
      <x:c r="A10924" s="468" t="str">
        <x:v>Schedule reguler</x:v>
      </x:c>
      <x:c r="B10924" s="468" t="str">
        <x:v>Tanggal 3!C5</x:v>
      </x:c>
      <x:c r="C10924" s="468" t="str">
        <x:v>BK007</x:v>
      </x:c>
      <x:c r="D10924" s="468" t="str">
        <x:v>Orin | LG 54 | dp 100</x:v>
      </x:c>
      <x:c r="E10924" s="468" t="str">
        <x:v>Snapshot booking diperbarui</x:v>
      </x:c>
      <x:c r="F10924" s="468" t="str">
        <x:v>15 September 2026 20.36 WIB</x:v>
      </x:c>
    </x:row>
    <x:row r="10925">
      <x:c r="A10925" s="468" t="str">
        <x:v>Schedule reguler</x:v>
      </x:c>
      <x:c r="B10925" s="468" t="str">
        <x:v>Tanggal 3!C7</x:v>
      </x:c>
      <x:c r="C10925" s="468" t="str">
        <x:v>BK008</x:v>
      </x:c>
      <x:c r="D10925" s="468" t="str">
        <x:v>Marisa | Photofox | limbo</x:v>
      </x:c>
      <x:c r="E10925" s="468" t="str">
        <x:v>Snapshot booking diperbarui</x:v>
      </x:c>
      <x:c r="F10925" s="468" t="str">
        <x:v>15 September 2026 20.36 WIB</x:v>
      </x:c>
    </x:row>
    <x:row r="10926">
      <x:c r="A10926" s="468" t="str">
        <x:v>Schedule reguler</x:v>
      </x:c>
      <x:c r="B10926" s="468" t="str">
        <x:v>Tanggal 3!C14</x:v>
      </x:c>
      <x:c r="C10926" s="468" t="str">
        <x:v>BK001</x:v>
      </x:c>
      <x:c r="D10926" s="468" t="str">
        <x:v>Runi | Studio Rent | dp 100</x:v>
      </x:c>
      <x:c r="E10926" s="468" t="str">
        <x:v>Snapshot booking diperbarui</x:v>
      </x:c>
      <x:c r="F10926" s="468" t="str">
        <x:v>15 September 2026 20.36 WIB</x:v>
      </x:c>
    </x:row>
    <x:row r="10927">
      <x:c r="A10927" s="468" t="str">
        <x:v>Schedule reguler</x:v>
      </x:c>
      <x:c r="B10927" s="468" t="str">
        <x:v>Tanggal 3!C26</x:v>
      </x:c>
      <x:c r="C10927" s="468" t="str">
        <x:v>BK002</x:v>
      </x:c>
      <x:c r="D10927" s="468" t="str">
        <x:v>Fauzan | Couple A | dp 100</x:v>
      </x:c>
      <x:c r="E10927" s="468" t="str">
        <x:v>Snapshot booking diperbarui</x:v>
      </x:c>
      <x:c r="F10927" s="468" t="str">
        <x:v>15 September 2026 20.36 WIB</x:v>
      </x:c>
    </x:row>
    <x:row r="10928">
      <x:c r="A10928" s="468" t="str">
        <x:v>Schedule reguler</x:v>
      </x:c>
      <x:c r="B10928" s="468" t="str">
        <x:v>Tanggal 3!C28</x:v>
      </x:c>
      <x:c r="C10928" s="468" t="str">
        <x:v>BK003</x:v>
      </x:c>
      <x:c r="D10928" s="468" t="str">
        <x:v>Ayume | Photofox | dp 100</x:v>
      </x:c>
      <x:c r="E10928" s="468" t="str">
        <x:v>Snapshot booking diperbarui</x:v>
      </x:c>
      <x:c r="F10928" s="468" t="str">
        <x:v>15 September 2026 20.36 WIB</x:v>
      </x:c>
    </x:row>
    <x:row r="10929">
      <x:c r="A10929" s="468" t="str">
        <x:v>Schedule reguler</x:v>
      </x:c>
      <x:c r="B10929" s="468" t="str">
        <x:v>Tanggal 3!C30</x:v>
      </x:c>
      <x:c r="C10929" s="468" t="str">
        <x:v>BK004</x:v>
      </x:c>
      <x:c r="D10929" s="468" t="str">
        <x:v>Farhan | LG 20 | dp 100</x:v>
      </x:c>
      <x:c r="E10929" s="468" t="str">
        <x:v>Snapshot booking diperbarui</x:v>
      </x:c>
      <x:c r="F10929" s="468" t="str">
        <x:v>15 September 2026 20.36 WIB</x:v>
      </x:c>
    </x:row>
    <x:row r="10930">
      <x:c r="A10930" s="468" t="str">
        <x:v>Schedule reguler</x:v>
      </x:c>
      <x:c r="B10930" s="468" t="str">
        <x:v>Tanggal 3!C32</x:v>
      </x:c>
      <x:c r="C10930" s="468" t="str">
        <x:v>BK005</x:v>
      </x:c>
      <x:c r="D10930" s="468" t="str">
        <x:v>runduma | LG 41 | </x:v>
      </x:c>
      <x:c r="E10930" s="468" t="str">
        <x:v>Snapshot booking diperbarui</x:v>
      </x:c>
      <x:c r="F10930" s="468" t="str">
        <x:v>15 September 2026 20.36 WIB</x:v>
      </x:c>
    </x:row>
    <x:row r="10931">
      <x:c r="A10931" s="468" t="str">
        <x:v>Schedule reguler</x:v>
      </x:c>
      <x:c r="B10931" s="468" t="str">
        <x:v>Tanggal 4!C5</x:v>
      </x:c>
      <x:c r="C10931" s="468" t="str">
        <x:v>BK018</x:v>
      </x:c>
      <x:c r="D10931" s="468" t="str">
        <x:v>Atiesa dkk | LG 10 | dp 100</x:v>
      </x:c>
      <x:c r="E10931" s="468" t="str">
        <x:v>Snapshot booking diperbarui</x:v>
      </x:c>
      <x:c r="F10931" s="468" t="str">
        <x:v>15 September 2026 20.36 WIB</x:v>
      </x:c>
    </x:row>
    <x:row r="10932">
      <x:c r="A10932" s="468" t="str">
        <x:v>Schedule reguler</x:v>
      </x:c>
      <x:c r="B10932" s="468" t="str">
        <x:v>Tanggal 4!C11</x:v>
      </x:c>
      <x:c r="C10932" s="468" t="str">
        <x:v>BK009</x:v>
      </x:c>
      <x:c r="D10932" s="468" t="str">
        <x:v>KKN Kalikajar | LG 8 | dp 100</x:v>
      </x:c>
      <x:c r="E10932" s="468" t="str">
        <x:v>Snapshot booking diperbarui</x:v>
      </x:c>
      <x:c r="F10932" s="468" t="str">
        <x:v>15 September 2026 20.36 WIB</x:v>
      </x:c>
    </x:row>
    <x:row r="10933">
      <x:c r="A10933" s="468" t="str">
        <x:v>Schedule reguler</x:v>
      </x:c>
      <x:c r="B10933" s="468" t="str">
        <x:v>Tanggal 4!C13</x:v>
      </x:c>
      <x:c r="C10933" s="468" t="str">
        <x:v>BK010</x:v>
      </x:c>
      <x:c r="D10933" s="468" t="str">
        <x:v>Futsal UIN Saizu | LG 12 | dp 100</x:v>
      </x:c>
      <x:c r="E10933" s="468" t="str">
        <x:v>Snapshot booking diperbarui</x:v>
      </x:c>
      <x:c r="F10933" s="468" t="str">
        <x:v>15 September 2026 20.36 WIB</x:v>
      </x:c>
    </x:row>
    <x:row r="10934">
      <x:c r="A10934" s="468" t="str">
        <x:v>Schedule reguler</x:v>
      </x:c>
      <x:c r="B10934" s="468" t="str">
        <x:v>Tanggal 4!C17</x:v>
      </x:c>
      <x:c r="C10934" s="468" t="str">
        <x:v>BK011</x:v>
      </x:c>
      <x:c r="D10934" s="468" t="str">
        <x:v>Hanif | LG 10 | dp 100</x:v>
      </x:c>
      <x:c r="E10934" s="468" t="str">
        <x:v>Snapshot booking diperbarui</x:v>
      </x:c>
      <x:c r="F10934" s="468" t="str">
        <x:v>15 September 2026 20.36 WIB</x:v>
      </x:c>
    </x:row>
    <x:row r="10935">
      <x:c r="A10935" s="468" t="str">
        <x:v>Schedule reguler</x:v>
      </x:c>
      <x:c r="B10935" s="468" t="str">
        <x:v>Tanggal 4!C19</x:v>
      </x:c>
      <x:c r="C10935" s="468" t="str">
        <x:v>BK012</x:v>
      </x:c>
      <x:c r="D10935" s="468" t="str">
        <x:v>Sumberejo | LG 10 | dp 100</x:v>
      </x:c>
      <x:c r="E10935" s="468" t="str">
        <x:v>Snapshot booking diperbarui</x:v>
      </x:c>
      <x:c r="F10935" s="468" t="str">
        <x:v>15 September 2026 20.36 WIB</x:v>
      </x:c>
    </x:row>
    <x:row r="10936">
      <x:c r="A10936" s="468" t="str">
        <x:v>Schedule reguler</x:v>
      </x:c>
      <x:c r="B10936" s="468" t="str">
        <x:v>Tanggal 4!C23</x:v>
      </x:c>
      <x:c r="C10936" s="468" t="str">
        <x:v>BK013</x:v>
      </x:c>
      <x:c r="D10936" s="468" t="str">
        <x:v>ELIA SEPTIA | Photofox | lunas</x:v>
      </x:c>
      <x:c r="E10936" s="468" t="str">
        <x:v>Snapshot booking diperbarui</x:v>
      </x:c>
      <x:c r="F10936" s="468" t="str">
        <x:v>15 September 2026 20.36 WIB</x:v>
      </x:c>
    </x:row>
    <x:row r="10937">
      <x:c r="A10937" s="468" t="str">
        <x:v>Schedule reguler</x:v>
      </x:c>
      <x:c r="B10937" s="468" t="str">
        <x:v>Tanggal 4!C24</x:v>
      </x:c>
      <x:c r="C10937" s="468" t="str">
        <x:v>BK014</x:v>
      </x:c>
      <x:c r="D10937" s="468" t="str">
        <x:v>Flower | LG 9 | dp 100</x:v>
      </x:c>
      <x:c r="E10937" s="468" t="str">
        <x:v>Snapshot booking diperbarui</x:v>
      </x:c>
      <x:c r="F10937" s="468" t="str">
        <x:v>15 September 2026 20.36 WIB</x:v>
      </x:c>
    </x:row>
    <x:row r="10938">
      <x:c r="A10938" s="468" t="str">
        <x:v>Schedule reguler</x:v>
      </x:c>
      <x:c r="B10938" s="468" t="str">
        <x:v>Tanggal 4!C25</x:v>
      </x:c>
      <x:c r="C10938" s="468" t="str">
        <x:v>BK015</x:v>
      </x:c>
      <x:c r="D10938" s="468" t="str">
        <x:v>Luqmanul Hakim | LG 9 | dp 100</x:v>
      </x:c>
      <x:c r="E10938" s="468" t="str">
        <x:v>Snapshot booking diperbarui</x:v>
      </x:c>
      <x:c r="F10938" s="468" t="str">
        <x:v>15 September 2026 20.36 WIB</x:v>
      </x:c>
    </x:row>
    <x:row r="10939">
      <x:c r="A10939" s="468" t="str">
        <x:v>Schedule reguler</x:v>
      </x:c>
      <x:c r="B10939" s="468" t="str">
        <x:v>Tanggal 4!C29</x:v>
      </x:c>
      <x:c r="C10939" s="468" t="str">
        <x:v>BK016</x:v>
      </x:c>
      <x:c r="D10939" s="468" t="str">
        <x:v>Tazkia Farhani | LG 11 | </x:v>
      </x:c>
      <x:c r="E10939" s="468" t="str">
        <x:v>Snapshot booking diperbarui</x:v>
      </x:c>
      <x:c r="F10939" s="468" t="str">
        <x:v>15 September 2026 20.36 WIB</x:v>
      </x:c>
    </x:row>
    <x:row r="10940">
      <x:c r="A10940" s="468" t="str">
        <x:v>Schedule reguler</x:v>
      </x:c>
      <x:c r="B10940" s="468" t="str">
        <x:v>Tanggal 4!C31</x:v>
      </x:c>
      <x:c r="C10940" s="468" t="str">
        <x:v>BK017</x:v>
      </x:c>
      <x:c r="D10940" s="468" t="str">
        <x:v>Diarra Fathiya | LG 12 | dp 100 limbo</x:v>
      </x:c>
      <x:c r="E10940" s="468" t="str">
        <x:v>Snapshot booking diperbarui</x:v>
      </x:c>
      <x:c r="F10940" s="468" t="str">
        <x:v>15 September 2026 20.36 WIB</x:v>
      </x:c>
    </x:row>
    <x:row r="10941">
      <x:c r="A10941" s="468" t="str">
        <x:v>Schedule reguler</x:v>
      </x:c>
      <x:c r="B10941" s="468" t="str">
        <x:v>Tanggal 5!C4</x:v>
      </x:c>
      <x:c r="C10941" s="468" t="str">
        <x:v>BK026</x:v>
      </x:c>
      <x:c r="D10941" s="468" t="str">
        <x:v>Jager | LG 7 | dp 100</x:v>
      </x:c>
      <x:c r="E10941" s="468" t="str">
        <x:v>Snapshot booking diperbarui</x:v>
      </x:c>
      <x:c r="F10941" s="468" t="str">
        <x:v>15 September 2026 20.36 WIB</x:v>
      </x:c>
    </x:row>
    <x:row r="10942">
      <x:c r="A10942" s="468" t="str">
        <x:v>Schedule reguler</x:v>
      </x:c>
      <x:c r="B10942" s="468" t="str">
        <x:v>Tanggal 5!C5</x:v>
      </x:c>
      <x:c r="C10942" s="468" t="str">
        <x:v>BK027</x:v>
      </x:c>
      <x:c r="D10942" s="468" t="str">
        <x:v>Dinta | Graduation | dp 100 concrete</x:v>
      </x:c>
      <x:c r="E10942" s="468" t="str">
        <x:v>Snapshot booking diperbarui</x:v>
      </x:c>
      <x:c r="F10942" s="468" t="str">
        <x:v>15 September 2026 20.36 WIB</x:v>
      </x:c>
    </x:row>
    <x:row r="10943">
      <x:c r="A10943" s="468" t="str">
        <x:v>Schedule reguler</x:v>
      </x:c>
      <x:c r="B10943" s="468" t="str">
        <x:v>Tanggal 5!C7</x:v>
      </x:c>
      <x:c r="C10943" s="468" t="str">
        <x:v>BK028</x:v>
      </x:c>
      <x:c r="D10943" s="468" t="str">
        <x:v>Sasa | LG 32 | dp 100</x:v>
      </x:c>
      <x:c r="E10943" s="468" t="str">
        <x:v>Snapshot booking diperbarui</x:v>
      </x:c>
      <x:c r="F10943" s="468" t="str">
        <x:v>15 September 2026 20.36 WIB</x:v>
      </x:c>
    </x:row>
    <x:row r="10944">
      <x:c r="A10944" s="468" t="str">
        <x:v>Schedule reguler</x:v>
      </x:c>
      <x:c r="B10944" s="468" t="str">
        <x:v>Tanggal 5!C11</x:v>
      </x:c>
      <x:c r="C10944" s="468" t="str">
        <x:v>BK019</x:v>
      </x:c>
      <x:c r="D10944" s="468" t="str">
        <x:v>Kim | Single | lunas</x:v>
      </x:c>
      <x:c r="E10944" s="468" t="str">
        <x:v>Snapshot booking diperbarui</x:v>
      </x:c>
      <x:c r="F10944" s="468" t="str">
        <x:v>15 September 2026 20.36 WIB</x:v>
      </x:c>
    </x:row>
    <x:row r="10945">
      <x:c r="A10945" s="468" t="str">
        <x:v>Schedule reguler</x:v>
      </x:c>
      <x:c r="B10945" s="468" t="str">
        <x:v>Tanggal 5!C14</x:v>
      </x:c>
      <x:c r="C10945" s="468" t="str">
        <x:v>BK020</x:v>
      </x:c>
      <x:c r="D10945" s="468" t="str">
        <x:v>Wildan | Graduation | dp 100 calmblue</x:v>
      </x:c>
      <x:c r="E10945" s="468" t="str">
        <x:v>Snapshot booking diperbarui</x:v>
      </x:c>
      <x:c r="F10945" s="468" t="str">
        <x:v>15 September 2026 20.36 WIB</x:v>
      </x:c>
    </x:row>
    <x:row r="10946">
      <x:c r="A10946" s="468" t="str">
        <x:v>Schedule reguler</x:v>
      </x:c>
      <x:c r="B10946" s="468" t="str">
        <x:v>Tanggal 5!C17</x:v>
      </x:c>
      <x:c r="C10946" s="468" t="str">
        <x:v>BK021</x:v>
      </x:c>
      <x:c r="D10946" s="468" t="str">
        <x:v>Gibran | Graduation | dp 100</x:v>
      </x:c>
      <x:c r="E10946" s="468" t="str">
        <x:v>Snapshot booking diperbarui</x:v>
      </x:c>
      <x:c r="F10946" s="468" t="str">
        <x:v>15 September 2026 20.36 WIB</x:v>
      </x:c>
    </x:row>
    <x:row r="10947">
      <x:c r="A10947" s="468" t="str">
        <x:v>Schedule reguler</x:v>
      </x:c>
      <x:c r="B10947" s="468" t="str">
        <x:v>Tanggal 5!C23</x:v>
      </x:c>
      <x:c r="C10947" s="468" t="str">
        <x:v>BK022</x:v>
      </x:c>
      <x:c r="D10947" s="468" t="str">
        <x:v>Lia | LG 12 | dp 100</x:v>
      </x:c>
      <x:c r="E10947" s="468" t="str">
        <x:v>Snapshot booking diperbarui</x:v>
      </x:c>
      <x:c r="F10947" s="468" t="str">
        <x:v>15 September 2026 20.36 WIB</x:v>
      </x:c>
    </x:row>
    <x:row r="10948">
      <x:c r="A10948" s="468" t="str">
        <x:v>Schedule reguler</x:v>
      </x:c>
      <x:c r="B10948" s="468" t="str">
        <x:v>Tanggal 5!C25</x:v>
      </x:c>
      <x:c r="C10948" s="468" t="str">
        <x:v>BK023</x:v>
      </x:c>
      <x:c r="D10948" s="468" t="str">
        <x:v>PSDA Bahagia | Photofox | dp 100</x:v>
      </x:c>
      <x:c r="E10948" s="468" t="str">
        <x:v>Snapshot booking diperbarui</x:v>
      </x:c>
      <x:c r="F10948" s="468" t="str">
        <x:v>15 September 2026 20.36 WIB</x:v>
      </x:c>
    </x:row>
    <x:row r="10949">
      <x:c r="A10949" s="468" t="str">
        <x:v>Schedule reguler</x:v>
      </x:c>
      <x:c r="B10949" s="468" t="str">
        <x:v>Tanggal 5!C27</x:v>
      </x:c>
      <x:c r="C10949" s="468" t="str">
        <x:v>BK024</x:v>
      </x:c>
      <x:c r="D10949" s="468" t="str">
        <x:v>Dhita | LG 12 | dp 100</x:v>
      </x:c>
      <x:c r="E10949" s="468" t="str">
        <x:v>Snapshot booking diperbarui</x:v>
      </x:c>
      <x:c r="F10949" s="468" t="str">
        <x:v>15 September 2026 20.36 WIB</x:v>
      </x:c>
    </x:row>
    <x:row r="10950">
      <x:c r="A10950" s="468" t="str">
        <x:v>Schedule reguler</x:v>
      </x:c>
      <x:c r="B10950" s="468" t="str">
        <x:v>Tanggal 5!C29</x:v>
      </x:c>
      <x:c r="C10950" s="468" t="str">
        <x:v>BK025</x:v>
      </x:c>
      <x:c r="D10950" s="468" t="str">
        <x:v>Tiara Dwina Savitri | LG 13 | lunas limbo</x:v>
      </x:c>
      <x:c r="E10950" s="468" t="str">
        <x:v>Snapshot booking diperbarui</x:v>
      </x:c>
      <x:c r="F10950" s="468" t="str">
        <x:v>15 September 2026 20.36 WIB</x:v>
      </x:c>
    </x:row>
    <x:row r="10951">
      <x:c r="A10951" s="468" t="str">
        <x:v>Schedule reguler</x:v>
      </x:c>
      <x:c r="B10951" s="468" t="str">
        <x:v>Tanggal 6!C5</x:v>
      </x:c>
      <x:c r="C10951" s="468" t="str">
        <x:v>BK036</x:v>
      </x:c>
      <x:c r="D10951" s="468" t="str">
        <x:v>Kelasmodeling.id purwokerto | Single | lunas</x:v>
      </x:c>
      <x:c r="E10951" s="468" t="str">
        <x:v>Snapshot booking diperbarui</x:v>
      </x:c>
      <x:c r="F10951" s="468" t="str">
        <x:v>15 September 2026 20.36 WIB</x:v>
      </x:c>
    </x:row>
    <x:row r="10952">
      <x:c r="A10952" s="468" t="str">
        <x:v>Schedule reguler</x:v>
      </x:c>
      <x:c r="B10952" s="468" t="str">
        <x:v>Tanggal 6!C14</x:v>
      </x:c>
      <x:c r="C10952" s="468" t="str">
        <x:v>BK029</x:v>
      </x:c>
      <x:c r="D10952" s="468" t="str">
        <x:v>Lesty Meitika | Family A | dp 100 limbo</x:v>
      </x:c>
      <x:c r="E10952" s="468" t="str">
        <x:v>Snapshot booking diperbarui</x:v>
      </x:c>
      <x:c r="F10952" s="468" t="str">
        <x:v>15 September 2026 20.36 WIB</x:v>
      </x:c>
    </x:row>
    <x:row r="10953">
      <x:c r="A10953" s="468" t="str">
        <x:v>Schedule reguler</x:v>
      </x:c>
      <x:c r="B10953" s="468" t="str">
        <x:v>Tanggal 6!C15</x:v>
      </x:c>
      <x:c r="C10953" s="468" t="str">
        <x:v>BK030</x:v>
      </x:c>
      <x:c r="D10953" s="468" t="str">
        <x:v>Rafa Ghiyas | LG 25 | dp 100</x:v>
      </x:c>
      <x:c r="E10953" s="468" t="str">
        <x:v>Snapshot booking diperbarui</x:v>
      </x:c>
      <x:c r="F10953" s="468" t="str">
        <x:v>15 September 2026 20.36 WIB</x:v>
      </x:c>
    </x:row>
    <x:row r="10954">
      <x:c r="A10954" s="468" t="str">
        <x:v>Schedule reguler</x:v>
      </x:c>
      <x:c r="B10954" s="468" t="str">
        <x:v>Tanggal 6!C17</x:v>
      </x:c>
      <x:c r="C10954" s="468" t="str">
        <x:v>BK031</x:v>
      </x:c>
      <x:c r="D10954" s="468" t="str">
        <x:v>Atika | Family A | dp 100</x:v>
      </x:c>
      <x:c r="E10954" s="468" t="str">
        <x:v>Snapshot booking diperbarui</x:v>
      </x:c>
      <x:c r="F10954" s="468" t="str">
        <x:v>15 September 2026 20.36 WIB</x:v>
      </x:c>
    </x:row>
    <x:row r="10955">
      <x:c r="A10955" s="468" t="str">
        <x:v>Schedule reguler</x:v>
      </x:c>
      <x:c r="B10955" s="468" t="str">
        <x:v>Tanggal 6!C19</x:v>
      </x:c>
      <x:c r="C10955" s="468" t="str">
        <x:v>BK032</x:v>
      </x:c>
      <x:c r="D10955" s="468" t="str">
        <x:v>Kebagoran | LG 10 | dp 100 Limbo</x:v>
      </x:c>
      <x:c r="E10955" s="468" t="str">
        <x:v>Snapshot booking diperbarui</x:v>
      </x:c>
      <x:c r="F10955" s="468" t="str">
        <x:v>15 September 2026 20.36 WIB</x:v>
      </x:c>
    </x:row>
    <x:row r="10956">
      <x:c r="A10956" s="468" t="str">
        <x:v>Schedule reguler</x:v>
      </x:c>
      <x:c r="B10956" s="468" t="str">
        <x:v>Tanggal 6!C23</x:v>
      </x:c>
      <x:c r="C10956" s="468" t="str">
        <x:v>BK033</x:v>
      </x:c>
      <x:c r="D10956" s="468" t="str">
        <x:v>Johann | Graduation premium | dp 100 calmblue</x:v>
      </x:c>
      <x:c r="E10956" s="468" t="str">
        <x:v>Snapshot booking diperbarui</x:v>
      </x:c>
      <x:c r="F10956" s="468" t="str">
        <x:v>15 September 2026 20.36 WIB</x:v>
      </x:c>
    </x:row>
    <x:row r="10957">
      <x:c r="A10957" s="468" t="str">
        <x:v>Schedule reguler</x:v>
      </x:c>
      <x:c r="B10957" s="468" t="str">
        <x:v>Tanggal 6!C29</x:v>
      </x:c>
      <x:c r="C10957" s="468" t="str">
        <x:v>BK034</x:v>
      </x:c>
      <x:c r="D10957" s="468" t="str">
        <x:v>Lembata | LG 20 | dp 275</x:v>
      </x:c>
      <x:c r="E10957" s="468" t="str">
        <x:v>Snapshot booking diperbarui</x:v>
      </x:c>
      <x:c r="F10957" s="468" t="str">
        <x:v>15 September 2026 20.36 WIB</x:v>
      </x:c>
    </x:row>
    <x:row r="10958">
      <x:c r="A10958" s="468" t="str">
        <x:v>Schedule reguler</x:v>
      </x:c>
      <x:c r="B10958" s="468" t="str">
        <x:v>Tanggal 6!C32</x:v>
      </x:c>
      <x:c r="C10958" s="468" t="str">
        <x:v>BK035</x:v>
      </x:c>
      <x:c r="D10958" s="468" t="str">
        <x:v>Luceriza | LG 9 | dp 100</x:v>
      </x:c>
      <x:c r="E10958" s="468" t="str">
        <x:v>Snapshot booking diperbarui</x:v>
      </x:c>
      <x:c r="F10958" s="468" t="str">
        <x:v>15 September 2026 20.36 WIB</x:v>
      </x:c>
    </x:row>
    <x:row r="10959">
      <x:c r="A10959" s="468" t="str">
        <x:v>Schedule reguler</x:v>
      </x:c>
      <x:c r="B10959" s="468" t="str">
        <x:v>Tanggal 7!C9</x:v>
      </x:c>
      <x:c r="C10959" s="468" t="str">
        <x:v>BK043</x:v>
      </x:c>
      <x:c r="D10959" s="468" t="str">
        <x:v>Zaila Anggraeni | Pass photo | lunas</x:v>
      </x:c>
      <x:c r="E10959" s="468" t="str">
        <x:v>Snapshot booking diperbarui</x:v>
      </x:c>
      <x:c r="F10959" s="468" t="str">
        <x:v>15 September 2026 20.36 WIB</x:v>
      </x:c>
    </x:row>
    <x:row r="10960">
      <x:c r="A10960" s="468" t="str">
        <x:v>Schedule reguler</x:v>
      </x:c>
      <x:c r="B10960" s="468" t="str">
        <x:v>Tanggal 7!C13</x:v>
      </x:c>
      <x:c r="C10960" s="468" t="str">
        <x:v>BK037</x:v>
      </x:c>
      <x:c r="D10960" s="468" t="str">
        <x:v>Nanda Putri Sabila | Graduation | dp 100 concrete</x:v>
      </x:c>
      <x:c r="E10960" s="468" t="str">
        <x:v>Snapshot booking diperbarui</x:v>
      </x:c>
      <x:c r="F10960" s="468" t="str">
        <x:v>15 September 2026 20.36 WIB</x:v>
      </x:c>
    </x:row>
    <x:row r="10961">
      <x:c r="A10961" s="468" t="str">
        <x:v>Schedule reguler</x:v>
      </x:c>
      <x:c r="B10961" s="468" t="str">
        <x:v>Tanggal 7!C22</x:v>
      </x:c>
      <x:c r="C10961" s="468" t="str">
        <x:v>BK038</x:v>
      </x:c>
      <x:c r="D10961" s="468" t="str">
        <x:v>Khairil Abdi | Graduation | dp 100</x:v>
      </x:c>
      <x:c r="E10961" s="468" t="str">
        <x:v>Snapshot booking diperbarui</x:v>
      </x:c>
      <x:c r="F10961" s="468" t="str">
        <x:v>15 September 2026 20.36 WIB</x:v>
      </x:c>
    </x:row>
    <x:row r="10962">
      <x:c r="A10962" s="468" t="str">
        <x:v>Schedule reguler</x:v>
      </x:c>
      <x:c r="B10962" s="468" t="str">
        <x:v>Tanggal 7!C24</x:v>
      </x:c>
      <x:c r="C10962" s="468" t="str">
        <x:v>BK039</x:v>
      </x:c>
      <x:c r="D10962" s="468" t="str">
        <x:v>andin | Single | Lunas</x:v>
      </x:c>
      <x:c r="E10962" s="468" t="str">
        <x:v>Snapshot booking diperbarui</x:v>
      </x:c>
      <x:c r="F10962" s="468" t="str">
        <x:v>15 September 2026 20.36 WIB</x:v>
      </x:c>
    </x:row>
    <x:row r="10963">
      <x:c r="A10963" s="468" t="str">
        <x:v>Schedule reguler</x:v>
      </x:c>
      <x:c r="B10963" s="468" t="str">
        <x:v>Tanggal 7!C26</x:v>
      </x:c>
      <x:c r="C10963" s="468" t="str">
        <x:v>BK040</x:v>
      </x:c>
      <x:c r="D10963" s="468" t="str">
        <x:v>Aisha | LG 9 | dp 100 wooden</x:v>
      </x:c>
      <x:c r="E10963" s="468" t="str">
        <x:v>Snapshot booking diperbarui</x:v>
      </x:c>
      <x:c r="F10963" s="468" t="str">
        <x:v>15 September 2026 20.36 WIB</x:v>
      </x:c>
    </x:row>
    <x:row r="10964">
      <x:c r="A10964" s="468" t="str">
        <x:v>Schedule reguler</x:v>
      </x:c>
      <x:c r="B10964" s="468" t="str">
        <x:v>Tanggal 7!C31</x:v>
      </x:c>
      <x:c r="C10964" s="468" t="str">
        <x:v>BK041</x:v>
      </x:c>
      <x:c r="D10964" s="468" t="str">
        <x:v>Akbar | Graduation | dp 100 Calmblue</x:v>
      </x:c>
      <x:c r="E10964" s="468" t="str">
        <x:v>Snapshot booking diperbarui</x:v>
      </x:c>
      <x:c r="F10964" s="468" t="str">
        <x:v>15 September 2026 20.36 WIB</x:v>
      </x:c>
    </x:row>
    <x:row r="10965">
      <x:c r="A10965" s="468" t="str">
        <x:v>Schedule reguler</x:v>
      </x:c>
      <x:c r="B10965" s="468" t="str">
        <x:v>Tanggal 7!C33</x:v>
      </x:c>
      <x:c r="C10965" s="468" t="str">
        <x:v>BK042</x:v>
      </x:c>
      <x:c r="D10965" s="468" t="str">
        <x:v>Uwi | LG 20 | dp 100</x:v>
      </x:c>
      <x:c r="E10965" s="468" t="str">
        <x:v>Snapshot booking diperbarui</x:v>
      </x:c>
      <x:c r="F10965" s="468" t="str">
        <x:v>15 September 2026 20.36 WIB</x:v>
      </x:c>
    </x:row>
    <x:row r="10966">
      <x:c r="A10966" s="468" t="str">
        <x:v>Schedule reguler</x:v>
      </x:c>
      <x:c r="B10966" s="468" t="str">
        <x:v>Tanggal 10!C7</x:v>
      </x:c>
      <x:c r="C10966" s="468" t="str">
        <x:v>BK124</x:v>
      </x:c>
      <x:c r="D10966" s="468" t="str">
        <x:v>Stevy | Graduation | dp 100</x:v>
      </x:c>
      <x:c r="E10966" s="468" t="str">
        <x:v>Snapshot booking diperbarui</x:v>
      </x:c>
      <x:c r="F10966" s="468" t="str">
        <x:v>15 September 2026 20.36 WIB</x:v>
      </x:c>
    </x:row>
    <x:row r="10967">
      <x:c r="A10967" s="468" t="str">
        <x:v>Schedule reguler</x:v>
      </x:c>
      <x:c r="B10967" s="468" t="str">
        <x:v>Tanggal 10!C17</x:v>
      </x:c>
      <x:c r="C10967" s="468" t="str">
        <x:v>BK150</x:v>
      </x:c>
      <x:c r="D10967" s="468" t="str">
        <x:v>Aliya | LG 10 | dp 100</x:v>
      </x:c>
      <x:c r="E10967" s="468" t="str">
        <x:v>Snapshot booking diperbarui</x:v>
      </x:c>
      <x:c r="F10967" s="468" t="str">
        <x:v>15 September 2026 20.36 WIB</x:v>
      </x:c>
    </x:row>
    <x:row r="10968">
      <x:c r="A10968" s="468" t="str">
        <x:v>Schedule reguler</x:v>
      </x:c>
      <x:c r="B10968" s="468" t="str">
        <x:v>Tanggal 10!C21</x:v>
      </x:c>
      <x:c r="C10968" s="468" t="str">
        <x:v>BK155</x:v>
      </x:c>
      <x:c r="D10968" s="468" t="str">
        <x:v>Tamalia Agustin | Pass photo | dp 100</x:v>
      </x:c>
      <x:c r="E10968" s="468" t="str">
        <x:v>Snapshot booking diperbarui</x:v>
      </x:c>
      <x:c r="F10968" s="468" t="str">
        <x:v>15 September 2026 20.36 WIB</x:v>
      </x:c>
    </x:row>
    <x:row r="10969">
      <x:c r="A10969" s="468" t="str">
        <x:v>Schedule reguler</x:v>
      </x:c>
      <x:c r="B10969" s="468" t="str">
        <x:v>Tanggal 10!C27</x:v>
      </x:c>
      <x:c r="C10969" s="468" t="str">
        <x:v>BK123</x:v>
      </x:c>
      <x:c r="D10969" s="468" t="str">
        <x:v>berlian | LG 40 | dp 100</x:v>
      </x:c>
      <x:c r="E10969" s="468" t="str">
        <x:v>Snapshot booking diperbarui</x:v>
      </x:c>
      <x:c r="F10969" s="468" t="str">
        <x:v>15 September 2026 20.36 WIB</x:v>
      </x:c>
    </x:row>
    <x:row r="10970">
      <x:c r="A10970" s="468" t="str">
        <x:v>Schedule reguler</x:v>
      </x:c>
      <x:c r="B10970" s="468" t="str">
        <x:v>Tanggal 10!C32</x:v>
      </x:c>
      <x:c r="C10970" s="468" t="str">
        <x:v>BK151</x:v>
      </x:c>
      <x:c r="D10970" s="468" t="str">
        <x:v>Ujiani | LG 14 | dp 100 limbo</x:v>
      </x:c>
      <x:c r="E10970" s="468" t="str">
        <x:v>Snapshot booking diperbarui</x:v>
      </x:c>
      <x:c r="F10970" s="468" t="str">
        <x:v>15 September 2026 20.36 WIB</x:v>
      </x:c>
    </x:row>
    <x:row r="10971">
      <x:c r="A10971" s="468" t="str">
        <x:v>Schedule reguler</x:v>
      </x:c>
      <x:c r="B10971" s="468" t="str">
        <x:v>Tanggal 11!C5</x:v>
      </x:c>
      <x:c r="C10971" s="468" t="str">
        <x:v>BK154</x:v>
      </x:c>
      <x:c r="D10971" s="468" t="str">
        <x:v>Novi | Single | lunas</x:v>
      </x:c>
      <x:c r="E10971" s="468" t="str">
        <x:v>Snapshot booking diperbarui</x:v>
      </x:c>
      <x:c r="F10971" s="468" t="str">
        <x:v>15 September 2026 20.36 WIB</x:v>
      </x:c>
    </x:row>
    <x:row r="10972">
      <x:c r="A10972" s="468" t="str">
        <x:v>Schedule reguler</x:v>
      </x:c>
      <x:c r="B10972" s="468" t="str">
        <x:v>Tanggal 11!C8</x:v>
      </x:c>
      <x:c r="C10972" s="468" t="str">
        <x:v>BK129</x:v>
      </x:c>
      <x:c r="D10972" s="468" t="str">
        <x:v>anto | Photofox | dp 100 cb</x:v>
      </x:c>
      <x:c r="E10972" s="468" t="str">
        <x:v>Snapshot booking diperbarui</x:v>
      </x:c>
      <x:c r="F10972" s="468" t="str">
        <x:v>15 September 2026 20.36 WIB</x:v>
      </x:c>
    </x:row>
    <x:row r="10973">
      <x:c r="A10973" s="468" t="str">
        <x:v>Schedule reguler</x:v>
      </x:c>
      <x:c r="B10973" s="468" t="str">
        <x:v>Tanggal 11!C13</x:v>
      </x:c>
      <x:c r="C10973" s="468" t="str">
        <x:v>BK128</x:v>
      </x:c>
      <x:c r="D10973" s="468" t="str">
        <x:v>Gita | Family A | dp 100</x:v>
      </x:c>
      <x:c r="E10973" s="468" t="str">
        <x:v>Snapshot booking diperbarui</x:v>
      </x:c>
      <x:c r="F10973" s="468" t="str">
        <x:v>15 September 2026 20.36 WIB</x:v>
      </x:c>
    </x:row>
    <x:row r="10974">
      <x:c r="A10974" s="468" t="str">
        <x:v>Schedule reguler</x:v>
      </x:c>
      <x:c r="B10974" s="468" t="str">
        <x:v>Tanggal 11!C17</x:v>
      </x:c>
      <x:c r="C10974" s="468" t="str">
        <x:v>BK125</x:v>
      </x:c>
      <x:c r="D10974" s="468" t="str">
        <x:v>Lisha | LG 45 | dp 200</x:v>
      </x:c>
      <x:c r="E10974" s="468" t="str">
        <x:v>Snapshot booking diperbarui</x:v>
      </x:c>
      <x:c r="F10974" s="468" t="str">
        <x:v>15 September 2026 20.36 WIB</x:v>
      </x:c>
    </x:row>
    <x:row r="10975">
      <x:c r="A10975" s="468" t="str">
        <x:v>Schedule reguler</x:v>
      </x:c>
      <x:c r="B10975" s="468" t="str">
        <x:v>Tanggal 11!C23</x:v>
      </x:c>
      <x:c r="C10975" s="468" t="str">
        <x:v>BK162</x:v>
      </x:c>
      <x:c r="D10975" s="468" t="str">
        <x:v>Naumi | Graduation | dp 100</x:v>
      </x:c>
      <x:c r="E10975" s="468" t="str">
        <x:v>Snapshot booking diperbarui</x:v>
      </x:c>
      <x:c r="F10975" s="468" t="str">
        <x:v>15 September 2026 20.36 WIB</x:v>
      </x:c>
    </x:row>
    <x:row r="10976">
      <x:c r="A10976" s="468" t="str">
        <x:v>Schedule reguler</x:v>
      </x:c>
      <x:c r="B10976" s="468" t="str">
        <x:v>Tanggal 11!C29</x:v>
      </x:c>
      <x:c r="C10976" s="468" t="str">
        <x:v>BK126</x:v>
      </x:c>
      <x:c r="D10976" s="468" t="str">
        <x:v>TBMM EKSTREMITAS | LG 25 | dp 100</x:v>
      </x:c>
      <x:c r="E10976" s="468" t="str">
        <x:v>Snapshot booking diperbarui</x:v>
      </x:c>
      <x:c r="F10976" s="468" t="str">
        <x:v>15 September 2026 20.36 WIB</x:v>
      </x:c>
    </x:row>
    <x:row r="10977">
      <x:c r="A10977" s="468" t="str">
        <x:v>Schedule reguler</x:v>
      </x:c>
      <x:c r="B10977" s="468" t="str">
        <x:v>Tanggal 11!C32</x:v>
      </x:c>
      <x:c r="C10977" s="468" t="str">
        <x:v>BK127</x:v>
      </x:c>
      <x:c r="D10977" s="468" t="str">
        <x:v>Ardi | LG 9 | dp 100</x:v>
      </x:c>
      <x:c r="E10977" s="468" t="str">
        <x:v>Snapshot booking diperbarui</x:v>
      </x:c>
      <x:c r="F10977" s="468" t="str">
        <x:v>15 September 2026 20.36 WIB</x:v>
      </x:c>
    </x:row>
    <x:row r="10978">
      <x:c r="A10978" s="468" t="str">
        <x:v>Schedule reguler</x:v>
      </x:c>
      <x:c r="B10978" s="468" t="str">
        <x:v>Tanggal 12!C5</x:v>
      </x:c>
      <x:c r="C10978" s="468" t="str">
        <x:v>BK132</x:v>
      </x:c>
      <x:c r="D10978" s="468" t="str">
        <x:v>batik adipati | Studio Rent | dp 200 concrete</x:v>
      </x:c>
      <x:c r="E10978" s="468" t="str">
        <x:v>Snapshot booking diperbarui</x:v>
      </x:c>
      <x:c r="F10978" s="468" t="str">
        <x:v>15 September 2026 20.36 WIB</x:v>
      </x:c>
    </x:row>
    <x:row r="10979">
      <x:c r="A10979" s="468" t="str">
        <x:v>Schedule reguler</x:v>
      </x:c>
      <x:c r="B10979" s="468" t="str">
        <x:v>Tanggal 12!C14</x:v>
      </x:c>
      <x:c r="C10979" s="468" t="str">
        <x:v>BK163</x:v>
      </x:c>
      <x:c r="D10979" s="468" t="str">
        <x:v>Shelly Ayu Safitri | Family A  | dp 100 calmblue</x:v>
      </x:c>
      <x:c r="E10979" s="468" t="str">
        <x:v>Snapshot booking diperbarui</x:v>
      </x:c>
      <x:c r="F10979" s="468" t="str">
        <x:v>15 September 2026 20.36 WIB</x:v>
      </x:c>
    </x:row>
    <x:row r="10980">
      <x:c r="A10980" s="468" t="str">
        <x:v>Schedule reguler</x:v>
      </x:c>
      <x:c r="B10980" s="468" t="str">
        <x:v>Tanggal 12!C16</x:v>
      </x:c>
      <x:c r="C10980" s="468" t="str">
        <x:v>BK164</x:v>
      </x:c>
      <x:c r="D10980" s="468" t="str">
        <x:v>maylisa | LG 9 | dp 100</x:v>
      </x:c>
      <x:c r="E10980" s="468" t="str">
        <x:v>Snapshot booking diperbarui</x:v>
      </x:c>
      <x:c r="F10980" s="468" t="str">
        <x:v>15 September 2026 20.36 WIB</x:v>
      </x:c>
    </x:row>
    <x:row r="10981">
      <x:c r="A10981" s="468" t="str">
        <x:v>Schedule reguler</x:v>
      </x:c>
      <x:c r="B10981" s="468" t="str">
        <x:v>Tanggal 12!C18</x:v>
      </x:c>
      <x:c r="C10981" s="468" t="str">
        <x:v>BK157</x:v>
      </x:c>
      <x:c r="D10981" s="468" t="str">
        <x:v>Kanna | LG 7 | dp 100</x:v>
      </x:c>
      <x:c r="E10981" s="468" t="str">
        <x:v>Snapshot booking diperbarui</x:v>
      </x:c>
      <x:c r="F10981" s="468" t="str">
        <x:v>15 September 2026 20.36 WIB</x:v>
      </x:c>
    </x:row>
    <x:row r="10982">
      <x:c r="A10982" s="468" t="str">
        <x:v>Schedule reguler</x:v>
      </x:c>
      <x:c r="B10982" s="468" t="str">
        <x:v>Tanggal 12!C20</x:v>
      </x:c>
      <x:c r="C10982" s="468" t="str">
        <x:v>BK130</x:v>
      </x:c>
      <x:c r="D10982" s="468" t="str">
        <x:v>KKN Desa Mlaya | LG 10 | dp 100</x:v>
      </x:c>
      <x:c r="E10982" s="468" t="str">
        <x:v>Snapshot booking diperbarui</x:v>
      </x:c>
      <x:c r="F10982" s="468" t="str">
        <x:v>15 September 2026 20.36 WIB</x:v>
      </x:c>
    </x:row>
    <x:row r="10983">
      <x:c r="A10983" s="468" t="str">
        <x:v>Schedule reguler</x:v>
      </x:c>
      <x:c r="B10983" s="468" t="str">
        <x:v>Tanggal 12!C22</x:v>
      </x:c>
      <x:c r="C10983" s="468" t="str">
        <x:v>BK131</x:v>
      </x:c>
      <x:c r="D10983" s="468" t="str">
        <x:v>mila | LG 29 | dp 100</x:v>
      </x:c>
      <x:c r="E10983" s="468" t="str">
        <x:v>Snapshot booking diperbarui</x:v>
      </x:c>
      <x:c r="F10983" s="468" t="str">
        <x:v>15 September 2026 20.36 WIB</x:v>
      </x:c>
    </x:row>
    <x:row r="10984">
      <x:c r="A10984" s="468" t="str">
        <x:v>Schedule reguler</x:v>
      </x:c>
      <x:c r="B10984" s="468" t="str">
        <x:v>Tanggal 13!C4</x:v>
      </x:c>
      <x:c r="C10984" s="468" t="str">
        <x:v>BK133</x:v>
      </x:c>
      <x:c r="D10984" s="468" t="str">
        <x:v>Anjani | Graduation | </x:v>
      </x:c>
      <x:c r="E10984" s="468" t="str">
        <x:v>Snapshot booking diperbarui</x:v>
      </x:c>
      <x:c r="F10984" s="468" t="str">
        <x:v>15 September 2026 20.36 WIB</x:v>
      </x:c>
    </x:row>
    <x:row r="10985">
      <x:c r="A10985" s="468" t="str">
        <x:v>Schedule reguler</x:v>
      </x:c>
      <x:c r="B10985" s="468" t="str">
        <x:v>Tanggal 13!C5</x:v>
      </x:c>
      <x:c r="C10985" s="468" t="str">
        <x:v>BK134</x:v>
      </x:c>
      <x:c r="D10985" s="468" t="str">
        <x:v>Kelasmodeling.id purwokerto | Single | lunas limbo vertical 2</x:v>
      </x:c>
      <x:c r="E10985" s="468" t="str">
        <x:v>Snapshot booking diperbarui</x:v>
      </x:c>
      <x:c r="F10985" s="468" t="str">
        <x:v>15 September 2026 20.36 WIB</x:v>
      </x:c>
    </x:row>
    <x:row r="10986">
      <x:c r="A10986" s="468" t="str">
        <x:v>Schedule reguler</x:v>
      </x:c>
      <x:c r="B10986" s="468" t="str">
        <x:v>Tanggal 13!C11</x:v>
      </x:c>
      <x:c r="C10986" s="468" t="str">
        <x:v>BK165</x:v>
      </x:c>
      <x:c r="D10986" s="468" t="str">
        <x:v>Syifa | Family A | dp 100</x:v>
      </x:c>
      <x:c r="E10986" s="468" t="str">
        <x:v>Snapshot booking diperbarui</x:v>
      </x:c>
      <x:c r="F10986" s="468" t="str">
        <x:v>15 September 2026 20.36 WIB</x:v>
      </x:c>
    </x:row>
    <x:row r="10987">
      <x:c r="A10987" s="468" t="str">
        <x:v>Schedule reguler</x:v>
      </x:c>
      <x:c r="B10987" s="468" t="str">
        <x:v>Tanggal 13!C13</x:v>
      </x:c>
      <x:c r="C10987" s="468" t="str">
        <x:v>BK166</x:v>
      </x:c>
      <x:c r="D10987" s="468" t="str">
        <x:v>abay | LG 31 | dp 270</x:v>
      </x:c>
      <x:c r="E10987" s="468" t="str">
        <x:v>Snapshot booking diperbarui</x:v>
      </x:c>
      <x:c r="F10987" s="468" t="str">
        <x:v>15 September 2026 20.36 WIB</x:v>
      </x:c>
    </x:row>
    <x:row r="10988">
      <x:c r="A10988" s="468" t="str">
        <x:v>Schedule reguler</x:v>
      </x:c>
      <x:c r="B10988" s="468" t="str">
        <x:v>Tanggal 13!C16</x:v>
      </x:c>
      <x:c r="C10988" s="468" t="str">
        <x:v>BK167</x:v>
      </x:c>
      <x:c r="D10988" s="468" t="str">
        <x:v>Nopen | LG 7 | dp 100</x:v>
      </x:c>
      <x:c r="E10988" s="468" t="str">
        <x:v>Snapshot booking diperbarui</x:v>
      </x:c>
      <x:c r="F10988" s="468" t="str">
        <x:v>15 September 2026 20.36 WIB</x:v>
      </x:c>
    </x:row>
    <x:row r="10989">
      <x:c r="A10989" s="468" t="str">
        <x:v>Schedule reguler</x:v>
      </x:c>
      <x:c r="B10989" s="468" t="str">
        <x:v>Tanggal 13!C18</x:v>
      </x:c>
      <x:c r="C10989" s="468" t="str">
        <x:v>BK156</x:v>
      </x:c>
      <x:c r="D10989" s="468" t="str">
        <x:v>Aryandito | LG 11 | dp 100</x:v>
      </x:c>
      <x:c r="E10989" s="468" t="str">
        <x:v>Snapshot booking diperbarui</x:v>
      </x:c>
      <x:c r="F10989" s="468" t="str">
        <x:v>15 September 2026 20.36 WIB</x:v>
      </x:c>
    </x:row>
    <x:row r="10990">
      <x:c r="A10990" s="468" t="str">
        <x:v>Schedule reguler</x:v>
      </x:c>
      <x:c r="B10990" s="468" t="str">
        <x:v>Tanggal 13!C20</x:v>
      </x:c>
      <x:c r="C10990" s="468" t="str">
        <x:v>BK168</x:v>
      </x:c>
      <x:c r="D10990" s="468" t="str">
        <x:v>M Adzki Alfathin | LG 30 | dp 100</x:v>
      </x:c>
      <x:c r="E10990" s="468" t="str">
        <x:v>Snapshot booking diperbarui</x:v>
      </x:c>
      <x:c r="F10990" s="468" t="str">
        <x:v>15 September 2026 20.36 WIB</x:v>
      </x:c>
    </x:row>
    <x:row r="10991">
      <x:c r="A10991" s="468" t="str">
        <x:v>Schedule reguler</x:v>
      </x:c>
      <x:c r="B10991" s="468" t="str">
        <x:v>Tanggal 13!C23</x:v>
      </x:c>
      <x:c r="C10991" s="468" t="str">
        <x:v>BK169</x:v>
      </x:c>
      <x:c r="D10991" s="468" t="str">
        <x:v>fandi | LG 7 | </x:v>
      </x:c>
      <x:c r="E10991" s="468" t="str">
        <x:v>Snapshot booking diperbarui</x:v>
      </x:c>
      <x:c r="F10991" s="468" t="str">
        <x:v>15 September 2026 20.36 WIB</x:v>
      </x:c>
    </x:row>
    <x:row r="10992">
      <x:c r="A10992" s="468" t="str">
        <x:v>Schedule reguler</x:v>
      </x:c>
      <x:c r="B10992" s="468" t="str">
        <x:v>Tanggal 13!C29</x:v>
      </x:c>
      <x:c r="C10992" s="468" t="str">
        <x:v>BK170</x:v>
      </x:c>
      <x:c r="D10992" s="468" t="str">
        <x:v>Galih | LG 12 | dp 100</x:v>
      </x:c>
      <x:c r="E10992" s="468" t="str">
        <x:v>Snapshot booking diperbarui</x:v>
      </x:c>
      <x:c r="F10992" s="468" t="str">
        <x:v>15 September 2026 20.36 WIB</x:v>
      </x:c>
    </x:row>
    <x:row r="10993">
      <x:c r="A10993" s="468" t="str">
        <x:v>Schedule reguler</x:v>
      </x:c>
      <x:c r="B10993" s="468" t="str">
        <x:v>Tanggal 13!C31</x:v>
      </x:c>
      <x:c r="C10993" s="468" t="str">
        <x:v>BK171</x:v>
      </x:c>
      <x:c r="D10993" s="468" t="str">
        <x:v>HANA | LG 15 | dp 100</x:v>
      </x:c>
      <x:c r="E10993" s="468" t="str">
        <x:v>Snapshot booking diperbarui</x:v>
      </x:c>
      <x:c r="F10993" s="468" t="str">
        <x:v>15 September 2026 20.36 WIB</x:v>
      </x:c>
    </x:row>
    <x:row r="10994">
      <x:c r="A10994" s="468" t="str">
        <x:v>Schedule reguler</x:v>
      </x:c>
      <x:c r="B10994" s="468" t="str">
        <x:v>Tanggal 14!C5</x:v>
      </x:c>
      <x:c r="C10994" s="468" t="str">
        <x:v>BK182</x:v>
      </x:c>
      <x:c r="D10994" s="468" t="str">
        <x:v>Ayu | Graduation | dp 100</x:v>
      </x:c>
      <x:c r="E10994" s="468" t="str">
        <x:v>Snapshot booking diperbarui</x:v>
      </x:c>
      <x:c r="F10994" s="468" t="str">
        <x:v>15 September 2026 20.36 WIB</x:v>
      </x:c>
    </x:row>
    <x:row r="10995">
      <x:c r="A10995" s="468" t="str">
        <x:v>Schedule reguler</x:v>
      </x:c>
      <x:c r="B10995" s="468" t="str">
        <x:v>Tanggal 14!C8</x:v>
      </x:c>
      <x:c r="C10995" s="468" t="str">
        <x:v>BK183</x:v>
      </x:c>
      <x:c r="D10995" s="468" t="str">
        <x:v>Miftah | Photofox | dp 100</x:v>
      </x:c>
      <x:c r="E10995" s="468" t="str">
        <x:v>Snapshot booking diperbarui</x:v>
      </x:c>
      <x:c r="F10995" s="468" t="str">
        <x:v>15 September 2026 20.36 WIB</x:v>
      </x:c>
    </x:row>
    <x:row r="10996">
      <x:c r="A10996" s="468" t="str">
        <x:v>Schedule reguler</x:v>
      </x:c>
      <x:c r="B10996" s="468" t="str">
        <x:v>Tanggal 14!C11</x:v>
      </x:c>
      <x:c r="C10996" s="468" t="str">
        <x:v>BK184</x:v>
      </x:c>
      <x:c r="D10996" s="468" t="str">
        <x:v>Farros Abeel Fabian | Pass Photo | </x:v>
      </x:c>
      <x:c r="E10996" s="468" t="str">
        <x:v>Snapshot booking diperbarui</x:v>
      </x:c>
      <x:c r="F10996" s="468" t="str">
        <x:v>15 September 2026 20.36 WIB</x:v>
      </x:c>
    </x:row>
    <x:row r="10997">
      <x:c r="A10997" s="468" t="str">
        <x:v>Schedule reguler</x:v>
      </x:c>
      <x:c r="B10997" s="468" t="str">
        <x:v>Tanggal 14!C14</x:v>
      </x:c>
      <x:c r="C10997" s="468" t="str">
        <x:v>BK160</x:v>
      </x:c>
      <x:c r="D10997" s="468" t="str">
        <x:v>kelas 2b (faiza) | LG 46 | dp 100</x:v>
      </x:c>
      <x:c r="E10997" s="468" t="str">
        <x:v>Snapshot booking diperbarui</x:v>
      </x:c>
      <x:c r="F10997" s="468" t="str">
        <x:v>15 September 2026 20.36 WIB</x:v>
      </x:c>
    </x:row>
    <x:row r="10998">
      <x:c r="A10998" s="468" t="str">
        <x:v>Schedule reguler</x:v>
      </x:c>
      <x:c r="B10998" s="468" t="str">
        <x:v>Tanggal 14!C17</x:v>
      </x:c>
      <x:c r="C10998" s="468" t="str">
        <x:v>BK135</x:v>
      </x:c>
      <x:c r="D10998" s="468" t="str">
        <x:v>Nayla | LG 8 | dp 100 calmblue</x:v>
      </x:c>
      <x:c r="E10998" s="468" t="str">
        <x:v>Snapshot booking diperbarui</x:v>
      </x:c>
      <x:c r="F10998" s="468" t="str">
        <x:v>15 September 2026 20.36 WIB</x:v>
      </x:c>
    </x:row>
    <x:row r="10999">
      <x:c r="A10999" s="468" t="str">
        <x:v>Schedule reguler</x:v>
      </x:c>
      <x:c r="B10999" s="468" t="str">
        <x:v>Tanggal 14!C19</x:v>
      </x:c>
      <x:c r="C10999" s="468" t="str">
        <x:v>BK158</x:v>
      </x:c>
      <x:c r="D10999" s="468" t="str">
        <x:v>Navan HES A | LG 34 | dp 100</x:v>
      </x:c>
      <x:c r="E10999" s="468" t="str">
        <x:v>Snapshot booking diperbarui</x:v>
      </x:c>
      <x:c r="F10999" s="468" t="str">
        <x:v>15 September 2026 20.36 WIB</x:v>
      </x:c>
    </x:row>
    <x:row r="11000">
      <x:c r="A11000" s="468" t="str">
        <x:v>Schedule reguler</x:v>
      </x:c>
      <x:c r="B11000" s="468" t="str">
        <x:v>Tanggal 15!C17</x:v>
      </x:c>
      <x:c r="C11000" s="468" t="str">
        <x:v>BK190</x:v>
      </x:c>
      <x:c r="D11000" s="468" t="str">
        <x:v>Yuza | Photofox | dp 100 limbo</x:v>
      </x:c>
      <x:c r="E11000" s="468" t="str">
        <x:v>Snapshot booking diperbarui</x:v>
      </x:c>
      <x:c r="F11000" s="468" t="str">
        <x:v>15 September 2026 20.36 WIB</x:v>
      </x:c>
    </x:row>
    <x:row r="11001">
      <x:c r="A11001" s="468" t="str">
        <x:v>Schedule reguler</x:v>
      </x:c>
      <x:c r="B11001" s="468" t="str">
        <x:v>Tanggal 15!C19</x:v>
      </x:c>
      <x:c r="C11001" s="468" t="str">
        <x:v>BK191</x:v>
      </x:c>
      <x:c r="D11001" s="468" t="str">
        <x:v>Marcel | Family A | dp 100 calmblue</x:v>
      </x:c>
      <x:c r="E11001" s="468" t="str">
        <x:v>Snapshot booking diperbarui</x:v>
      </x:c>
      <x:c r="F11001" s="468" t="str">
        <x:v>15 September 2026 20.36 WIB</x:v>
      </x:c>
    </x:row>
    <x:row r="11002">
      <x:c r="A11002" s="468" t="str">
        <x:v>Schedule reguler</x:v>
      </x:c>
      <x:c r="B11002" s="468" t="str">
        <x:v>Tanggal 15!C23</x:v>
      </x:c>
      <x:c r="C11002" s="468" t="str">
        <x:v>BK172</x:v>
      </x:c>
      <x:c r="D11002" s="468" t="str">
        <x:v>Keisha | LG 20 | dp 100</x:v>
      </x:c>
      <x:c r="E11002" s="468" t="str">
        <x:v>Snapshot booking diperbarui</x:v>
      </x:c>
      <x:c r="F11002" s="468" t="str">
        <x:v>15 September 2026 20.36 WIB</x:v>
      </x:c>
    </x:row>
    <x:row r="11003">
      <x:c r="A11003" s="468" t="str">
        <x:v>Schedule reguler</x:v>
      </x:c>
      <x:c r="B11003" s="468" t="str">
        <x:v>Tanggal 15!C28</x:v>
      </x:c>
      <x:c r="C11003" s="468" t="str">
        <x:v>BK173</x:v>
      </x:c>
      <x:c r="D11003" s="468" t="str">
        <x:v>Ihsan | LG 10 | dp 100</x:v>
      </x:c>
      <x:c r="E11003" s="468" t="str">
        <x:v>Snapshot booking diperbarui</x:v>
      </x:c>
      <x:c r="F11003" s="468" t="str">
        <x:v>15 September 2026 20.36 WIB</x:v>
      </x:c>
    </x:row>
    <x:row r="11004">
      <x:c r="A11004" s="468" t="str">
        <x:v>Schedule reguler</x:v>
      </x:c>
      <x:c r="B11004" s="468" t="str">
        <x:v>Tanggal 15!C30</x:v>
      </x:c>
      <x:c r="C11004" s="468" t="str">
        <x:v>BK197</x:v>
      </x:c>
      <x:c r="D11004" s="468" t="str">
        <x:v>Aisyah | LG 19 | </x:v>
      </x:c>
      <x:c r="E11004" s="468" t="str">
        <x:v>Snapshot booking diperbarui</x:v>
      </x:c>
      <x:c r="F11004" s="468" t="str">
        <x:v>15 September 2026 20.36 WIB</x:v>
      </x:c>
    </x:row>
    <x:row r="11005">
      <x:c r="A11005" s="468" t="str">
        <x:v>Schedule reguler</x:v>
      </x:c>
      <x:c r="B11005" s="468" t="str">
        <x:v>Tanggal 15!C32</x:v>
      </x:c>
      <x:c r="C11005" s="468" t="str">
        <x:v>BK185</x:v>
      </x:c>
      <x:c r="D11005" s="468" t="str">
        <x:v>Dela | LG 11 | dp 100</x:v>
      </x:c>
      <x:c r="E11005" s="468" t="str">
        <x:v>Snapshot booking diperbarui</x:v>
      </x:c>
      <x:c r="F11005" s="468" t="str">
        <x:v>15 September 2026 20.36 WIB</x:v>
      </x:c>
    </x:row>
    <x:row r="11006">
      <x:c r="A11006" s="468" t="str">
        <x:v>Schedule reguler</x:v>
      </x:c>
      <x:c r="B11006" s="468" t="str">
        <x:v>Tanggal 16!C5</x:v>
      </x:c>
      <x:c r="C11006" s="468" t="str">
        <x:v>BK192</x:v>
      </x:c>
      <x:c r="D11006" s="468" t="str">
        <x:v>Yohana Oktivia | Graduation Premium | dp 200 wooden</x:v>
      </x:c>
      <x:c r="E11006" s="468" t="str">
        <x:v>Snapshot booking diperbarui</x:v>
      </x:c>
      <x:c r="F11006" s="468" t="str">
        <x:v>15 September 2026 20.36 WIB</x:v>
      </x:c>
    </x:row>
    <x:row r="11007">
      <x:c r="A11007" s="468" t="str">
        <x:v>Schedule reguler</x:v>
      </x:c>
      <x:c r="B11007" s="468" t="str">
        <x:v>Tanggal 16!C25</x:v>
      </x:c>
      <x:c r="C11007" s="468" t="str">
        <x:v>BK175</x:v>
      </x:c>
      <x:c r="D11007" s="468" t="str">
        <x:v>Ardi | LG 9 | dp 100</x:v>
      </x:c>
      <x:c r="E11007" s="468" t="str">
        <x:v>Snapshot booking diperbarui</x:v>
      </x:c>
      <x:c r="F11007" s="468" t="str">
        <x:v>15 September 2026 20.36 WIB</x:v>
      </x:c>
    </x:row>
    <x:row r="11008">
      <x:c r="A11008" s="468" t="str">
        <x:v>Schedule reguler</x:v>
      </x:c>
      <x:c r="B11008" s="468" t="str">
        <x:v>Tanggal 16!C27</x:v>
      </x:c>
      <x:c r="C11008" s="468" t="str">
        <x:v>BK193</x:v>
      </x:c>
      <x:c r="D11008" s="468" t="str">
        <x:v>Lodaya Sasindo | LG 14 | dp 100</x:v>
      </x:c>
      <x:c r="E11008" s="468" t="str">
        <x:v>Snapshot booking diperbarui</x:v>
      </x:c>
      <x:c r="F11008" s="468" t="str">
        <x:v>15 September 2026 20.36 WIB</x:v>
      </x:c>
    </x:row>
    <x:row r="11009">
      <x:c r="A11009" s="468" t="str">
        <x:v>Schedule reguler</x:v>
      </x:c>
      <x:c r="B11009" s="468" t="str">
        <x:v>Tanggal 16!C29</x:v>
      </x:c>
      <x:c r="C11009" s="468" t="str">
        <x:v>BK198</x:v>
      </x:c>
      <x:c r="D11009" s="468" t="str">
        <x:v>cia | LG 7 | dp 100</x:v>
      </x:c>
      <x:c r="E11009" s="468" t="str">
        <x:v>Snapshot booking diperbarui</x:v>
      </x:c>
      <x:c r="F11009" s="468" t="str">
        <x:v>15 September 2026 20.36 WIB</x:v>
      </x:c>
    </x:row>
    <x:row r="11010">
      <x:c r="A11010" s="468" t="str">
        <x:v>Schedule reguler</x:v>
      </x:c>
      <x:c r="B11010" s="468" t="str">
        <x:v>Tanggal 16!C32</x:v>
      </x:c>
      <x:c r="C11010" s="468" t="str">
        <x:v>BK187</x:v>
      </x:c>
      <x:c r="D11010" s="468" t="str">
        <x:v>Anett | Photofox | dp 100</x:v>
      </x:c>
      <x:c r="E11010" s="468" t="str">
        <x:v>Snapshot booking diperbarui</x:v>
      </x:c>
      <x:c r="F11010" s="468" t="str">
        <x:v>15 September 2026 20.36 WIB</x:v>
      </x:c>
    </x:row>
    <x:row r="11011">
      <x:c r="A11011" s="468" t="str">
        <x:v>Schedule reguler</x:v>
      </x:c>
      <x:c r="B11011" s="468" t="str">
        <x:v>Tanggal 17!C11</x:v>
      </x:c>
      <x:c r="C11011" s="468" t="str">
        <x:v>BK188</x:v>
      </x:c>
      <x:c r="D11011" s="468" t="str">
        <x:v>Azzra | Single  | dp 100</x:v>
      </x:c>
      <x:c r="E11011" s="468" t="str">
        <x:v>Snapshot booking diperbarui</x:v>
      </x:c>
      <x:c r="F11011" s="468" t="str">
        <x:v>15 September 2026 20.36 WIB</x:v>
      </x:c>
    </x:row>
    <x:row r="11012">
      <x:c r="A11012" s="468" t="str">
        <x:v>Schedule reguler</x:v>
      </x:c>
      <x:c r="B11012" s="468" t="str">
        <x:v>Tanggal 17!C29</x:v>
      </x:c>
      <x:c r="C11012" s="468" t="str">
        <x:v>BK199</x:v>
      </x:c>
      <x:c r="D11012" s="468" t="str">
        <x:v>Tsany | LG 10 | dp wooden</x:v>
      </x:c>
      <x:c r="E11012" s="468" t="str">
        <x:v>Snapshot booking diperbarui</x:v>
      </x:c>
      <x:c r="F11012" s="468" t="str">
        <x:v>15 September 2026 20.36 WIB</x:v>
      </x:c>
    </x:row>
    <x:row r="11013">
      <x:c r="A11013" s="468" t="str">
        <x:v>Schedule reguler</x:v>
      </x:c>
      <x:c r="B11013" s="468" t="str">
        <x:v>Tanggal 18!C11</x:v>
      </x:c>
      <x:c r="C11013" s="468" t="str">
        <x:v>BK159</x:v>
      </x:c>
      <x:c r="D11013" s="468" t="str">
        <x:v>Icca Lestari (Kelas RPL Kep S1 UMP) | LG 39 | dp 100</x:v>
      </x:c>
      <x:c r="E11013" s="468" t="str">
        <x:v>Snapshot booking diperbarui</x:v>
      </x:c>
      <x:c r="F11013" s="468" t="str">
        <x:v>15 September 2026 20.36 WIB</x:v>
      </x:c>
    </x:row>
    <x:row r="11014">
      <x:c r="A11014" s="468" t="str">
        <x:v>Schedule reguler</x:v>
      </x:c>
      <x:c r="B11014" s="468" t="str">
        <x:v>Tanggal 18!C29</x:v>
      </x:c>
      <x:c r="C11014" s="468" t="str">
        <x:v>BK186</x:v>
      </x:c>
      <x:c r="D11014" s="468" t="str">
        <x:v>KKN 100 | LG 11 | dp 100</x:v>
      </x:c>
      <x:c r="E11014" s="468" t="str">
        <x:v>Snapshot booking diperbarui</x:v>
      </x:c>
      <x:c r="F11014" s="468" t="str">
        <x:v>15 September 2026 20.36 WIB</x:v>
      </x:c>
    </x:row>
    <x:row r="11015">
      <x:c r="A11015" s="468" t="str">
        <x:v>Schedule reguler</x:v>
      </x:c>
      <x:c r="B11015" s="468" t="str">
        <x:v>Tanggal 18!C31</x:v>
      </x:c>
      <x:c r="C11015" s="468" t="str">
        <x:v>BK200</x:v>
      </x:c>
      <x:c r="D11015" s="468" t="str">
        <x:v>Suhaimah | LG 10 | dp 100</x:v>
      </x:c>
      <x:c r="E11015" s="468" t="str">
        <x:v>Snapshot booking diperbarui</x:v>
      </x:c>
      <x:c r="F11015" s="468" t="str">
        <x:v>15 September 2026 20.36 WIB</x:v>
      </x:c>
    </x:row>
    <x:row r="11016">
      <x:c r="A11016" s="468" t="str">
        <x:v>Schedule reguler</x:v>
      </x:c>
      <x:c r="B11016" s="468" t="str">
        <x:v>Tanggal 19!C8</x:v>
      </x:c>
      <x:c r="C11016" s="468" t="str">
        <x:v>BK140</x:v>
      </x:c>
      <x:c r="D11016" s="468" t="str">
        <x:v>Frista Savitri | Family A | dp 100 concrete</x:v>
      </x:c>
      <x:c r="E11016" s="468" t="str">
        <x:v>Snapshot booking diperbarui</x:v>
      </x:c>
      <x:c r="F11016" s="468" t="str">
        <x:v>15 September 2026 20.36 WIB</x:v>
      </x:c>
    </x:row>
    <x:row r="11017">
      <x:c r="A11017" s="468" t="str">
        <x:v>Schedule reguler</x:v>
      </x:c>
      <x:c r="B11017" s="468" t="str">
        <x:v>Tanggal 19!C10</x:v>
      </x:c>
      <x:c r="C11017" s="468" t="str">
        <x:v>BK136</x:v>
      </x:c>
      <x:c r="D11017" s="468" t="str">
        <x:v>Aliya Putri Savina | Graduation | dp 100 calmblue</x:v>
      </x:c>
      <x:c r="E11017" s="468" t="str">
        <x:v>Snapshot booking diperbarui</x:v>
      </x:c>
      <x:c r="F11017" s="468" t="str">
        <x:v>15 September 2026 20.36 WIB</x:v>
      </x:c>
    </x:row>
    <x:row r="11018">
      <x:c r="A11018" s="468" t="str">
        <x:v>Schedule reguler</x:v>
      </x:c>
      <x:c r="B11018" s="468" t="str">
        <x:v>Tanggal 19!C11</x:v>
      </x:c>
      <x:c r="C11018" s="468" t="str">
        <x:v>BK137</x:v>
      </x:c>
      <x:c r="D11018" s="468" t="str">
        <x:v>Neneng Amalia | Graduation | dp 100 wooden</x:v>
      </x:c>
      <x:c r="E11018" s="468" t="str">
        <x:v>Snapshot booking diperbarui</x:v>
      </x:c>
      <x:c r="F11018" s="468" t="str">
        <x:v>15 September 2026 20.36 WIB</x:v>
      </x:c>
    </x:row>
    <x:row r="11019">
      <x:c r="A11019" s="468" t="str">
        <x:v>Schedule reguler</x:v>
      </x:c>
      <x:c r="B11019" s="468" t="str">
        <x:v>Tanggal 19!C13</x:v>
      </x:c>
      <x:c r="C11019" s="468" t="str">
        <x:v>BK138</x:v>
      </x:c>
      <x:c r="D11019" s="468" t="str">
        <x:v>Lu’lu Amanatul | Graduation | dp 100 calmblue</x:v>
      </x:c>
      <x:c r="E11019" s="468" t="str">
        <x:v>Snapshot booking diperbarui</x:v>
      </x:c>
      <x:c r="F11019" s="468" t="str">
        <x:v>15 September 2026 20.36 WIB</x:v>
      </x:c>
    </x:row>
    <x:row r="11020">
      <x:c r="A11020" s="468" t="str">
        <x:v>Schedule reguler</x:v>
      </x:c>
      <x:c r="B11020" s="468" t="str">
        <x:v>Tanggal 19!C14</x:v>
      </x:c>
      <x:c r="C11020" s="468" t="str">
        <x:v>BK139</x:v>
      </x:c>
      <x:c r="D11020" s="468" t="str">
        <x:v>Muhamad Rizki | Graduation | dp 100 calmblue</x:v>
      </x:c>
      <x:c r="E11020" s="468" t="str">
        <x:v>Snapshot booking diperbarui</x:v>
      </x:c>
      <x:c r="F11020" s="468" t="str">
        <x:v>15 September 2026 20.36 WIB</x:v>
      </x:c>
    </x:row>
    <x:row r="11021">
      <x:c r="A11021" s="468" t="str">
        <x:v>Schedule reguler</x:v>
      </x:c>
      <x:c r="B11021" s="468" t="str">
        <x:v>Tanggal 19!C15</x:v>
      </x:c>
      <x:c r="C11021" s="468" t="str">
        <x:v>BK152</x:v>
      </x:c>
      <x:c r="D11021" s="468" t="str">
        <x:v>Delfi | Graduation | dp 100 calmblue</x:v>
      </x:c>
      <x:c r="E11021" s="468" t="str">
        <x:v>Snapshot booking diperbarui</x:v>
      </x:c>
      <x:c r="F11021" s="468" t="str">
        <x:v>15 September 2026 20.36 WIB</x:v>
      </x:c>
    </x:row>
    <x:row r="11022">
      <x:c r="A11022" s="468" t="str">
        <x:v>Schedule reguler</x:v>
      </x:c>
      <x:c r="B11022" s="468" t="str">
        <x:v>Tanggal 19!C16</x:v>
      </x:c>
      <x:c r="C11022" s="468" t="str">
        <x:v>BK161</x:v>
      </x:c>
      <x:c r="D11022" s="468" t="str">
        <x:v>Arneta | Graduation Premium | dp100 wooden</x:v>
      </x:c>
      <x:c r="E11022" s="468" t="str">
        <x:v>Snapshot booking diperbarui</x:v>
      </x:c>
      <x:c r="F11022" s="468" t="str">
        <x:v>15 September 2026 20.36 WIB</x:v>
      </x:c>
    </x:row>
    <x:row r="11023">
      <x:c r="A11023" s="468" t="str">
        <x:v>Schedule reguler</x:v>
      </x:c>
      <x:c r="B11023" s="468" t="str">
        <x:v>Tanggal 19!C17</x:v>
      </x:c>
      <x:c r="C11023" s="468" t="str">
        <x:v>BK176</x:v>
      </x:c>
      <x:c r="D11023" s="468" t="str">
        <x:v>Ilham | Graduation | dp100 limboooo</x:v>
      </x:c>
      <x:c r="E11023" s="468" t="str">
        <x:v>Snapshot booking diperbarui</x:v>
      </x:c>
      <x:c r="F11023" s="468" t="str">
        <x:v>15 September 2026 20.36 WIB</x:v>
      </x:c>
    </x:row>
    <x:row r="11024">
      <x:c r="A11024" s="468" t="str">
        <x:v>Schedule reguler</x:v>
      </x:c>
      <x:c r="B11024" s="468" t="str">
        <x:v>Tanggal 19!C20</x:v>
      </x:c>
      <x:c r="C11024" s="468" t="str">
        <x:v>BK177</x:v>
      </x:c>
      <x:c r="D11024" s="468" t="str">
        <x:v>Ocha | LG 10 | dp 100</x:v>
      </x:c>
      <x:c r="E11024" s="468" t="str">
        <x:v>Snapshot booking diperbarui</x:v>
      </x:c>
      <x:c r="F11024" s="468" t="str">
        <x:v>15 September 2026 20.36 WIB</x:v>
      </x:c>
    </x:row>
    <x:row r="11025">
      <x:c r="A11025" s="468" t="str">
        <x:v>Schedule reguler</x:v>
      </x:c>
      <x:c r="B11025" s="468" t="str">
        <x:v>Tanggal 20!C5</x:v>
      </x:c>
      <x:c r="C11025" s="468" t="str">
        <x:v>BK178</x:v>
      </x:c>
      <x:c r="D11025" s="468" t="str">
        <x:v>Liaamailia | Studio Rent | </x:v>
      </x:c>
      <x:c r="E11025" s="468" t="str">
        <x:v>Snapshot booking diperbarui</x:v>
      </x:c>
      <x:c r="F11025" s="468" t="str">
        <x:v>15 September 2026 20.36 WIB</x:v>
      </x:c>
    </x:row>
    <x:row r="11026">
      <x:c r="A11026" s="468" t="str">
        <x:v>Schedule reguler</x:v>
      </x:c>
      <x:c r="B11026" s="468" t="str">
        <x:v>Tanggal 20!C9</x:v>
      </x:c>
      <x:c r="C11026" s="468" t="str">
        <x:v>BK179</x:v>
      </x:c>
      <x:c r="D11026" s="468" t="str">
        <x:v>lalita | LG 29 | dp 100</x:v>
      </x:c>
      <x:c r="E11026" s="468" t="str">
        <x:v>Snapshot booking diperbarui</x:v>
      </x:c>
      <x:c r="F11026" s="468" t="str">
        <x:v>15 September 2026 20.36 WIB</x:v>
      </x:c>
    </x:row>
    <x:row r="11027">
      <x:c r="A11027" s="468" t="str">
        <x:v>Schedule reguler</x:v>
      </x:c>
      <x:c r="B11027" s="468" t="str">
        <x:v>Tanggal 20!C23</x:v>
      </x:c>
      <x:c r="C11027" s="468" t="str">
        <x:v>BK180</x:v>
      </x:c>
      <x:c r="D11027" s="468" t="str">
        <x:v>KKN TRIBUANA | LG 10 | dp 100</x:v>
      </x:c>
      <x:c r="E11027" s="468" t="str">
        <x:v>Snapshot booking diperbarui</x:v>
      </x:c>
      <x:c r="F11027" s="468" t="str">
        <x:v>15 September 2026 20.36 WIB</x:v>
      </x:c>
    </x:row>
    <x:row r="11028">
      <x:c r="A11028" s="468" t="str">
        <x:v>Schedule reguler</x:v>
      </x:c>
      <x:c r="B11028" s="468" t="str">
        <x:v>Tanggal 22!C10</x:v>
      </x:c>
      <x:c r="C11028" s="468" t="str">
        <x:v>BK194</x:v>
      </x:c>
      <x:c r="D11028" s="468" t="str">
        <x:v>Laela | Graduation | dp 100 concrete</x:v>
      </x:c>
      <x:c r="E11028" s="468" t="str">
        <x:v>Snapshot booking diperbarui</x:v>
      </x:c>
      <x:c r="F11028" s="468" t="str">
        <x:v>15 September 2026 20.36 WIB</x:v>
      </x:c>
    </x:row>
    <x:row r="11029">
      <x:c r="A11029" s="468" t="str">
        <x:v>Schedule reguler</x:v>
      </x:c>
      <x:c r="B11029" s="468" t="str">
        <x:v>Tanggal 22!C11</x:v>
      </x:c>
      <x:c r="C11029" s="468" t="str">
        <x:v>BK195</x:v>
      </x:c>
      <x:c r="D11029" s="468" t="str">
        <x:v>Nana Tri | Graduation | dp 100 wooden</x:v>
      </x:c>
      <x:c r="E11029" s="468" t="str">
        <x:v>Snapshot booking diperbarui</x:v>
      </x:c>
      <x:c r="F11029" s="468" t="str">
        <x:v>15 September 2026 20.36 WIB</x:v>
      </x:c>
    </x:row>
    <x:row r="11030">
      <x:c r="A11030" s="468" t="str">
        <x:v>Schedule reguler</x:v>
      </x:c>
      <x:c r="B11030" s="468" t="str">
        <x:v>Tanggal 22!C13</x:v>
      </x:c>
      <x:c r="C11030" s="468" t="str">
        <x:v>BK141</x:v>
      </x:c>
      <x:c r="D11030" s="468" t="str">
        <x:v>RIsky Akmal | Graduation Premium | dp 100</x:v>
      </x:c>
      <x:c r="E11030" s="468" t="str">
        <x:v>Snapshot booking diperbarui</x:v>
      </x:c>
      <x:c r="F11030" s="468" t="str">
        <x:v>15 September 2026 20.36 WIB</x:v>
      </x:c>
    </x:row>
    <x:row r="11031">
      <x:c r="A11031" s="468" t="str">
        <x:v>Schedule reguler</x:v>
      </x:c>
      <x:c r="B11031" s="468" t="str">
        <x:v>Tanggal 22!C14</x:v>
      </x:c>
      <x:c r="C11031" s="468" t="str">
        <x:v>BK181</x:v>
      </x:c>
      <x:c r="D11031" s="468" t="str">
        <x:v>Dela Fitriani | Graduation | dp 100 calmblue</x:v>
      </x:c>
      <x:c r="E11031" s="468" t="str">
        <x:v>Snapshot booking diperbarui</x:v>
      </x:c>
      <x:c r="F11031" s="468" t="str">
        <x:v>15 September 2026 20.36 WIB</x:v>
      </x:c>
    </x:row>
    <x:row r="11032">
      <x:c r="A11032" s="468" t="str">
        <x:v>Schedule reguler</x:v>
      </x:c>
      <x:c r="B11032" s="468" t="str">
        <x:v>Tanggal 22!C15</x:v>
      </x:c>
      <x:c r="C11032" s="468" t="str">
        <x:v>BK142</x:v>
      </x:c>
      <x:c r="D11032" s="468" t="str">
        <x:v>Raka | Graduation | dp 100 wooden</x:v>
      </x:c>
      <x:c r="E11032" s="468" t="str">
        <x:v>Snapshot booking diperbarui</x:v>
      </x:c>
      <x:c r="F11032" s="468" t="str">
        <x:v>15 September 2026 20.36 WIB</x:v>
      </x:c>
    </x:row>
    <x:row r="11033">
      <x:c r="A11033" s="468" t="str">
        <x:v>Schedule reguler</x:v>
      </x:c>
      <x:c r="B11033" s="468" t="str">
        <x:v>Tanggal 22!C19</x:v>
      </x:c>
      <x:c r="C11033" s="468" t="str">
        <x:v>BK189</x:v>
      </x:c>
      <x:c r="D11033" s="468" t="str">
        <x:v>Lisna | Coouple A | dp 100 concrete</x:v>
      </x:c>
      <x:c r="E11033" s="468" t="str">
        <x:v>Snapshot booking diperbarui</x:v>
      </x:c>
      <x:c r="F11033" s="468" t="str">
        <x:v>15 September 2026 20.36 WIB</x:v>
      </x:c>
    </x:row>
    <x:row r="11034">
      <x:c r="A11034" s="468" t="str">
        <x:v>Schedule reguler</x:v>
      </x:c>
      <x:c r="B11034" s="468" t="str">
        <x:v>Tanggal 22!C28</x:v>
      </x:c>
      <x:c r="C11034" s="468" t="str">
        <x:v>BK143</x:v>
      </x:c>
      <x:c r="D11034" s="468" t="str">
        <x:v>Adioni | Graduation Premium | dp 100 concrete</x:v>
      </x:c>
      <x:c r="E11034" s="468" t="str">
        <x:v>Snapshot booking diperbarui</x:v>
      </x:c>
      <x:c r="F11034" s="468" t="str">
        <x:v>15 September 2026 20.36 WIB</x:v>
      </x:c>
    </x:row>
    <x:row r="11035">
      <x:c r="A11035" s="468" t="str">
        <x:v>Schedule reguler</x:v>
      </x:c>
      <x:c r="B11035" s="468" t="str">
        <x:v>Tanggal 23!C29</x:v>
      </x:c>
      <x:c r="C11035" s="468" t="str">
        <x:v>BK196</x:v>
      </x:c>
      <x:c r="D11035" s="468" t="str">
        <x:v>Rahes | LG 32 | dp 100</x:v>
      </x:c>
      <x:c r="E11035" s="468" t="str">
        <x:v>Snapshot booking diperbarui</x:v>
      </x:c>
      <x:c r="F11035" s="468" t="str">
        <x:v>15 September 2026 20.36 WIB</x:v>
      </x:c>
    </x:row>
    <x:row r="11036">
      <x:c r="A11036" s="468" t="str">
        <x:v>Schedule reguler</x:v>
      </x:c>
      <x:c r="B11036" s="468" t="str">
        <x:v>Tanggal 26!C11</x:v>
      </x:c>
      <x:c r="C11036" s="468" t="str">
        <x:v>BK144</x:v>
      </x:c>
      <x:c r="D11036" s="468" t="str">
        <x:v>Nurul Lathiifa | Graduation | dp 100 Concrete</x:v>
      </x:c>
      <x:c r="E11036" s="468" t="str">
        <x:v>Snapshot booking diperbarui</x:v>
      </x:c>
      <x:c r="F11036" s="468" t="str">
        <x:v>15 September 2026 20.36 WIB</x:v>
      </x:c>
    </x:row>
    <x:row r="11037">
      <x:c r="A11037" s="468" t="str">
        <x:v>Schedule reguler</x:v>
      </x:c>
      <x:c r="B11037" s="468" t="str">
        <x:v>Tanggal 26!C12</x:v>
      </x:c>
      <x:c r="C11037" s="468" t="str">
        <x:v>BK145</x:v>
      </x:c>
      <x:c r="D11037" s="468" t="str">
        <x:v>umi fatmah | Graduation Premium | dp 100</x:v>
      </x:c>
      <x:c r="E11037" s="468" t="str">
        <x:v>Snapshot booking diperbarui</x:v>
      </x:c>
      <x:c r="F11037" s="468" t="str">
        <x:v>15 September 2026 20.36 WIB</x:v>
      </x:c>
    </x:row>
    <x:row r="11038">
      <x:c r="A11038" s="468" t="str">
        <x:v>Schedule reguler</x:v>
      </x:c>
      <x:c r="B11038" s="468" t="str">
        <x:v>BK174</x:v>
      </x:c>
      <x:c r="C11038" s="468" t="str">
        <x:v>Aktif</x:v>
      </x:c>
      <x:c r="D11038" s="468" t="str">
        <x:v>Nonaktif</x:v>
      </x:c>
      <x:c r="E11038" s="468" t="str">
        <x:v>Tidak ada pada snapshot terbaru</x:v>
      </x:c>
      <x:c r="F11038" s="468" t="str">
        <x:v>15 September 2026 20.36 WIB</x:v>
      </x:c>
    </x:row>
    <x:row r="11040">
      <x:c r="A11040" s="578" t="str">
        <x:v>Sheet sumber</x:v>
      </x:c>
      <x:c r="B11040" s="578" t="str">
        <x:v>Sel sumber</x:v>
      </x:c>
      <x:c r="C11040" s="578" t="str">
        <x:v>Nilai sebelumnya</x:v>
      </x:c>
      <x:c r="D11040" s="578" t="str">
        <x:v>Nilai terbaru</x:v>
      </x:c>
      <x:c r="E11040" s="578" t="str">
        <x:v>Jenis perubahan</x:v>
      </x:c>
      <x:c r="F11040" s="578" t="str">
        <x:v>Revisi</x:v>
      </x:c>
    </x:row>
    <x:row r="11041">
      <x:c r="A11041" s="468" t="str">
        <x:v>16</x:v>
      </x:c>
      <x:c r="B11041" s="468" t="str">
        <x:v>B20</x:v>
      </x:c>
      <x:c r="C11041" s="468" t="n">
        <x:v>17</x:v>
      </x:c>
      <x:c r="D11041" s="468"/>
      <x:c r="E11041" s="468" t="str">
        <x:v>Nilai sumber</x:v>
      </x:c>
      <x:c r="F11041" s="468" t="str">
        <x:v>16 September 2026 21.04 WIB</x:v>
      </x:c>
    </x:row>
    <x:row r="11042">
      <x:c r="A11042" s="468" t="str">
        <x:v>16</x:v>
      </x:c>
      <x:c r="B11042" s="468" t="str">
        <x:v>G21</x:v>
      </x:c>
      <x:c r="C11042" s="468" t="n">
        <x:v>0</x:v>
      </x:c>
      <x:c r="D11042" s="468" t="n">
        <x:v>125000</x:v>
      </x:c>
      <x:c r="E11042" s="468" t="str">
        <x:v>Nilai sumber</x:v>
      </x:c>
      <x:c r="F11042" s="468" t="str">
        <x:v>16 September 2026 21.04 WIB</x:v>
      </x:c>
    </x:row>
    <x:row r="11043">
      <x:c r="A11043" s="468" t="str">
        <x:v>16</x:v>
      </x:c>
      <x:c r="B11043" s="468" t="str">
        <x:v>G21</x:v>
      </x:c>
      <x:c r="C11043" s="468" t="str">
        <x:v>=SUM(G4:G20)</x:v>
      </x:c>
      <x:c r="D11043" s="468"/>
      <x:c r="E11043" s="468" t="str">
        <x:v>Rumus sumber</x:v>
      </x:c>
      <x:c r="F11043" s="468" t="str">
        <x:v>16 September 2026 21.04 WIB</x:v>
      </x:c>
    </x:row>
    <x:row r="11044">
      <x:c r="A11044" s="468" t="str">
        <x:v>16</x:v>
      </x:c>
      <x:c r="B11044" s="468" t="str">
        <x:v>H21</x:v>
      </x:c>
      <x:c r="C11044" s="468" t="n">
        <x:v>0</x:v>
      </x:c>
      <x:c r="D11044" s="468"/>
      <x:c r="E11044" s="468" t="str">
        <x:v>Nilai sumber</x:v>
      </x:c>
      <x:c r="F11044" s="468" t="str">
        <x:v>16 September 2026 21.04 WIB</x:v>
      </x:c>
    </x:row>
    <x:row r="11045">
      <x:c r="A11045" s="468" t="str">
        <x:v>16</x:v>
      </x:c>
      <x:c r="B11045" s="468" t="str">
        <x:v>H21</x:v>
      </x:c>
      <x:c r="C11045" s="468" t="str">
        <x:v>=SUM(H4:H20)</x:v>
      </x:c>
      <x:c r="D11045" s="468"/>
      <x:c r="E11045" s="468" t="str">
        <x:v>Rumus sumber</x:v>
      </x:c>
      <x:c r="F11045" s="468" t="str">
        <x:v>16 September 2026 21.04 WIB</x:v>
      </x:c>
    </x:row>
    <x:row r="11046">
      <x:c r="A11046" s="468" t="str">
        <x:v>16</x:v>
      </x:c>
      <x:c r="B11046" s="468" t="str">
        <x:v>B24</x:v>
      </x:c>
      <x:c r="C11046" s="468" t="str">
        <x:v>No</x:v>
      </x:c>
      <x:c r="D11046" s="468"/>
      <x:c r="E11046" s="468" t="str">
        <x:v>Nilai sumber</x:v>
      </x:c>
      <x:c r="F11046" s="468" t="str">
        <x:v>16 September 2026 21.04 WIB</x:v>
      </x:c>
    </x:row>
    <x:row r="11047">
      <x:c r="A11047" s="468" t="str">
        <x:v>16</x:v>
      </x:c>
      <x:c r="B11047" s="468" t="str">
        <x:v>C24</x:v>
      </x:c>
      <x:c r="C11047" s="468" t="str">
        <x:v>Keterangan</x:v>
      </x:c>
      <x:c r="D11047" s="468"/>
      <x:c r="E11047" s="468" t="str">
        <x:v>Nilai sumber</x:v>
      </x:c>
      <x:c r="F11047" s="468" t="str">
        <x:v>16 September 2026 21.04 WIB</x:v>
      </x:c>
    </x:row>
    <x:row r="11048">
      <x:c r="A11048" s="468" t="str">
        <x:v>16</x:v>
      </x:c>
      <x:c r="B11048" s="468" t="str">
        <x:v>D24</x:v>
      </x:c>
      <x:c r="C11048" s="468" t="str">
        <x:v>Nominal</x:v>
      </x:c>
      <x:c r="D11048" s="468"/>
      <x:c r="E11048" s="468" t="str">
        <x:v>Nilai sumber</x:v>
      </x:c>
      <x:c r="F11048" s="468" t="str">
        <x:v>16 September 2026 21.04 WIB</x:v>
      </x:c>
    </x:row>
    <x:row r="11049">
      <x:c r="A11049" s="468" t="str">
        <x:v>16</x:v>
      </x:c>
      <x:c r="B11049" s="468" t="str">
        <x:v>N24</x:v>
      </x:c>
      <x:c r="C11049" s="468" t="str">
        <x:v>Shift</x:v>
      </x:c>
      <x:c r="D11049" s="468"/>
      <x:c r="E11049" s="468" t="str">
        <x:v>Nilai sumber</x:v>
      </x:c>
      <x:c r="F11049" s="468" t="str">
        <x:v>16 September 2026 21.04 WIB</x:v>
      </x:c>
    </x:row>
    <x:row r="11050">
      <x:c r="A11050" s="468" t="str">
        <x:v>16</x:v>
      </x:c>
      <x:c r="B11050" s="468" t="str">
        <x:v>O24</x:v>
      </x:c>
      <x:c r="C11050" s="468" t="str">
        <x:v>Nama</x:v>
      </x:c>
      <x:c r="D11050" s="468"/>
      <x:c r="E11050" s="468" t="str">
        <x:v>Nilai sumber</x:v>
      </x:c>
      <x:c r="F11050" s="468" t="str">
        <x:v>16 September 2026 21.04 WIB</x:v>
      </x:c>
    </x:row>
    <x:row r="11051">
      <x:c r="A11051" s="468" t="str">
        <x:v>16</x:v>
      </x:c>
      <x:c r="B11051" s="468" t="str">
        <x:v>B25</x:v>
      </x:c>
      <x:c r="C11051" s="468" t="n">
        <x:v>1</x:v>
      </x:c>
      <x:c r="D11051" s="468"/>
      <x:c r="E11051" s="468" t="str">
        <x:v>Nilai sumber</x:v>
      </x:c>
      <x:c r="F11051" s="468" t="str">
        <x:v>16 September 2026 21.04 WIB</x:v>
      </x:c>
    </x:row>
    <x:row r="11052">
      <x:c r="A11052" s="468" t="str">
        <x:v>16</x:v>
      </x:c>
      <x:c r="B11052" s="468" t="str">
        <x:v>C25</x:v>
      </x:c>
      <x:c r="C11052" s="468" t="str">
        <x:v>Pendapatan Tunai</x:v>
      </x:c>
      <x:c r="D11052" s="468"/>
      <x:c r="E11052" s="468" t="str">
        <x:v>Nilai sumber</x:v>
      </x:c>
      <x:c r="F11052" s="468" t="str">
        <x:v>16 September 2026 21.04 WIB</x:v>
      </x:c>
    </x:row>
    <x:row r="11053">
      <x:c r="A11053" s="468" t="str">
        <x:v>16</x:v>
      </x:c>
      <x:c r="B11053" s="468" t="str">
        <x:v>D25</x:v>
      </x:c>
      <x:c r="C11053" s="468" t="n">
        <x:v>0</x:v>
      </x:c>
      <x:c r="D11053" s="468"/>
      <x:c r="E11053" s="468" t="str">
        <x:v>Nilai sumber</x:v>
      </x:c>
      <x:c r="F11053" s="468" t="str">
        <x:v>16 September 2026 21.04 WIB</x:v>
      </x:c>
    </x:row>
    <x:row r="11054">
      <x:c r="A11054" s="468" t="str">
        <x:v>16</x:v>
      </x:c>
      <x:c r="B11054" s="468" t="str">
        <x:v>D25</x:v>
      </x:c>
      <x:c r="C11054" s="468" t="str">
        <x:v>=SUM(G21)</x:v>
      </x:c>
      <x:c r="D11054" s="468"/>
      <x:c r="E11054" s="468" t="str">
        <x:v>Rumus sumber</x:v>
      </x:c>
      <x:c r="F11054" s="468" t="str">
        <x:v>16 September 2026 21.04 WIB</x:v>
      </x:c>
    </x:row>
    <x:row r="11055">
      <x:c r="A11055" s="468" t="str">
        <x:v>16</x:v>
      </x:c>
      <x:c r="B11055" s="468" t="str">
        <x:v>N25</x:v>
      </x:c>
      <x:c r="C11055" s="468" t="str">
        <x:v>Admin 1</x:v>
      </x:c>
      <x:c r="D11055" s="468"/>
      <x:c r="E11055" s="468" t="str">
        <x:v>Nilai sumber</x:v>
      </x:c>
      <x:c r="F11055" s="468" t="str">
        <x:v>16 September 2026 21.04 WIB</x:v>
      </x:c>
    </x:row>
    <x:row r="11056">
      <x:c r="A11056" s="468" t="str">
        <x:v>16</x:v>
      </x:c>
      <x:c r="B11056" s="468" t="str">
        <x:v>B26</x:v>
      </x:c>
      <x:c r="C11056" s="468" t="n">
        <x:v>2</x:v>
      </x:c>
      <x:c r="D11056" s="468" t="str">
        <x:v>No</x:v>
      </x:c>
      <x:c r="E11056" s="468" t="str">
        <x:v>Nilai sumber</x:v>
      </x:c>
      <x:c r="F11056" s="468" t="str">
        <x:v>16 September 2026 21.04 WIB</x:v>
      </x:c>
    </x:row>
    <x:row r="11057">
      <x:c r="A11057" s="468" t="str">
        <x:v>16</x:v>
      </x:c>
      <x:c r="B11057" s="468" t="str">
        <x:v>N26</x:v>
      </x:c>
      <x:c r="C11057" s="468" t="str">
        <x:v>Admin 2</x:v>
      </x:c>
      <x:c r="D11057" s="468" t="str">
        <x:v>Shift</x:v>
      </x:c>
      <x:c r="E11057" s="468" t="str">
        <x:v>Nilai sumber</x:v>
      </x:c>
      <x:c r="F11057" s="468" t="str">
        <x:v>16 September 2026 21.04 WIB</x:v>
      </x:c>
    </x:row>
    <x:row r="11058">
      <x:c r="A11058" s="468" t="str">
        <x:v>16</x:v>
      </x:c>
      <x:c r="B11058" s="468" t="str">
        <x:v>B27</x:v>
      </x:c>
      <x:c r="C11058" s="468" t="n">
        <x:v>3</x:v>
      </x:c>
      <x:c r="D11058" s="468" t="n">
        <x:v>1</x:v>
      </x:c>
      <x:c r="E11058" s="468" t="str">
        <x:v>Nilai sumber</x:v>
      </x:c>
      <x:c r="F11058" s="468" t="str">
        <x:v>16 September 2026 21.04 WIB</x:v>
      </x:c>
    </x:row>
    <x:row r="11059">
      <x:c r="A11059" s="468" t="str">
        <x:v>16</x:v>
      </x:c>
      <x:c r="B11059" s="468" t="str">
        <x:v>N27</x:v>
      </x:c>
      <x:c r="C11059" s="468" t="str">
        <x:v>Fotografer 1</x:v>
      </x:c>
      <x:c r="D11059" s="468" t="str">
        <x:v>Admin 1</x:v>
      </x:c>
      <x:c r="E11059" s="468" t="str">
        <x:v>Nilai sumber</x:v>
      </x:c>
      <x:c r="F11059" s="468" t="str">
        <x:v>16 September 2026 21.04 WIB</x:v>
      </x:c>
    </x:row>
    <x:row r="11060">
      <x:c r="A11060" s="468" t="str">
        <x:v>16</x:v>
      </x:c>
      <x:c r="B11060" s="468" t="str">
        <x:v>B28</x:v>
      </x:c>
      <x:c r="C11060" s="468" t="n">
        <x:v>4</x:v>
      </x:c>
      <x:c r="D11060" s="468" t="n">
        <x:v>2</x:v>
      </x:c>
      <x:c r="E11060" s="468" t="str">
        <x:v>Nilai sumber</x:v>
      </x:c>
      <x:c r="F11060" s="468" t="str">
        <x:v>16 September 2026 21.04 WIB</x:v>
      </x:c>
    </x:row>
    <x:row r="11061">
      <x:c r="A11061" s="468" t="str">
        <x:v>16</x:v>
      </x:c>
      <x:c r="B11061" s="468" t="str">
        <x:v>N28</x:v>
      </x:c>
      <x:c r="C11061" s="468" t="str">
        <x:v>Fotografer 2</x:v>
      </x:c>
      <x:c r="D11061" s="468" t="str">
        <x:v>Admin 2</x:v>
      </x:c>
      <x:c r="E11061" s="468" t="str">
        <x:v>Nilai sumber</x:v>
      </x:c>
      <x:c r="F11061" s="468" t="str">
        <x:v>16 September 2026 21.04 WIB</x:v>
      </x:c>
    </x:row>
    <x:row r="11062">
      <x:c r="A11062" s="468" t="str">
        <x:v>16</x:v>
      </x:c>
      <x:c r="B11062" s="468" t="str">
        <x:v>B29</x:v>
      </x:c>
      <x:c r="C11062" s="468" t="n">
        <x:v>5</x:v>
      </x:c>
      <x:c r="D11062" s="468" t="n">
        <x:v>3</x:v>
      </x:c>
      <x:c r="E11062" s="468" t="str">
        <x:v>Nilai sumber</x:v>
      </x:c>
      <x:c r="F11062" s="468" t="str">
        <x:v>16 September 2026 21.04 WIB</x:v>
      </x:c>
    </x:row>
    <x:row r="11063">
      <x:c r="A11063" s="468" t="str">
        <x:v>16</x:v>
      </x:c>
      <x:c r="B11063" s="468" t="str">
        <x:v>B30</x:v>
      </x:c>
      <x:c r="C11063" s="468" t="n">
        <x:v>6</x:v>
      </x:c>
      <x:c r="D11063" s="468" t="n">
        <x:v>4</x:v>
      </x:c>
      <x:c r="E11063" s="468" t="str">
        <x:v>Nilai sumber</x:v>
      </x:c>
      <x:c r="F11063" s="468" t="str">
        <x:v>16 September 2026 21.04 WIB</x:v>
      </x:c>
    </x:row>
    <x:row r="11064">
      <x:c r="A11064" s="468" t="str">
        <x:v>16</x:v>
      </x:c>
      <x:c r="B11064" s="468" t="str">
        <x:v>K30</x:v>
      </x:c>
      <x:c r="C11064" s="468" t="str">
        <x:v>KPI HARIAN | SKALA 1-5</x:v>
      </x:c>
      <x:c r="D11064" s="468"/>
      <x:c r="E11064" s="468" t="str">
        <x:v>Nilai sumber</x:v>
      </x:c>
      <x:c r="F11064" s="468" t="str">
        <x:v>16 September 2026 21.04 WIB</x:v>
      </x:c>
    </x:row>
    <x:row r="11065">
      <x:c r="A11065" s="468" t="str">
        <x:v>16</x:v>
      </x:c>
      <x:c r="B11065" s="468" t="str">
        <x:v>B31</x:v>
      </x:c>
      <x:c r="C11065" s="468" t="n">
        <x:v>7</x:v>
      </x:c>
      <x:c r="D11065" s="468" t="n">
        <x:v>5</x:v>
      </x:c>
      <x:c r="E11065" s="468" t="str">
        <x:v>Nilai sumber</x:v>
      </x:c>
      <x:c r="F11065" s="468" t="str">
        <x:v>16 September 2026 21.04 WIB</x:v>
      </x:c>
    </x:row>
    <x:row r="11066">
      <x:c r="A11066" s="468" t="str">
        <x:v>16</x:v>
      </x:c>
      <x:c r="B11066" s="468" t="str">
        <x:v>K31</x:v>
      </x:c>
      <x:c r="C11066" s="468" t="str">
        <x:v>Nama</x:v>
      </x:c>
      <x:c r="D11066" s="468"/>
      <x:c r="E11066" s="468" t="str">
        <x:v>Nilai sumber</x:v>
      </x:c>
      <x:c r="F11066" s="468" t="str">
        <x:v>16 September 2026 21.04 WIB</x:v>
      </x:c>
    </x:row>
    <x:row r="11067">
      <x:c r="A11067" s="468" t="str">
        <x:v>16</x:v>
      </x:c>
      <x:c r="B11067" s="468" t="str">
        <x:v>L31</x:v>
      </x:c>
      <x:c r="C11067" s="468" t="str">
        <x:v>Disiplin</x:v>
      </x:c>
      <x:c r="D11067" s="468"/>
      <x:c r="E11067" s="468" t="str">
        <x:v>Nilai sumber</x:v>
      </x:c>
      <x:c r="F11067" s="468" t="str">
        <x:v>16 September 2026 21.04 WIB</x:v>
      </x:c>
    </x:row>
    <x:row r="11068">
      <x:c r="A11068" s="468" t="str">
        <x:v>16</x:v>
      </x:c>
      <x:c r="B11068" s="468" t="str">
        <x:v>M31</x:v>
      </x:c>
      <x:c r="C11068" s="468" t="str">
        <x:v>Akurasi</x:v>
      </x:c>
      <x:c r="D11068" s="468"/>
      <x:c r="E11068" s="468" t="str">
        <x:v>Nilai sumber</x:v>
      </x:c>
      <x:c r="F11068" s="468" t="str">
        <x:v>16 September 2026 21.04 WIB</x:v>
      </x:c>
    </x:row>
    <x:row r="11069">
      <x:c r="A11069" s="468" t="str">
        <x:v>16</x:v>
      </x:c>
      <x:c r="B11069" s="468" t="str">
        <x:v>N31</x:v>
      </x:c>
      <x:c r="C11069" s="468" t="str">
        <x:v>SOP</x:v>
      </x:c>
      <x:c r="D11069" s="468"/>
      <x:c r="E11069" s="468" t="str">
        <x:v>Nilai sumber</x:v>
      </x:c>
      <x:c r="F11069" s="468" t="str">
        <x:v>16 September 2026 21.04 WIB</x:v>
      </x:c>
    </x:row>
    <x:row r="11070">
      <x:c r="A11070" s="468" t="str">
        <x:v>16</x:v>
      </x:c>
      <x:c r="B11070" s="468" t="str">
        <x:v>O31</x:v>
      </x:c>
      <x:c r="C11070" s="468" t="str">
        <x:v>Client</x:v>
      </x:c>
      <x:c r="D11070" s="468"/>
      <x:c r="E11070" s="468" t="str">
        <x:v>Nilai sumber</x:v>
      </x:c>
      <x:c r="F11070" s="468" t="str">
        <x:v>16 September 2026 21.04 WIB</x:v>
      </x:c>
    </x:row>
    <x:row r="11071">
      <x:c r="A11071" s="468" t="str">
        <x:v>16</x:v>
      </x:c>
      <x:c r="B11071" s="468" t="str">
        <x:v>P31</x:v>
      </x:c>
      <x:c r="C11071" s="468" t="str">
        <x:v>Produktivitas</x:v>
      </x:c>
      <x:c r="D11071" s="468"/>
      <x:c r="E11071" s="468" t="str">
        <x:v>Nilai sumber</x:v>
      </x:c>
      <x:c r="F11071" s="468" t="str">
        <x:v>16 September 2026 21.04 WIB</x:v>
      </x:c>
    </x:row>
    <x:row r="11072">
      <x:c r="A11072" s="468" t="str">
        <x:v>16</x:v>
      </x:c>
      <x:c r="B11072" s="468" t="str">
        <x:v>AC31</x:v>
      </x:c>
      <x:c r="C11072" s="468" t="str">
        <x:v>KPI Score Helper</x:v>
      </x:c>
      <x:c r="D11072" s="468"/>
      <x:c r="E11072" s="468" t="str">
        <x:v>Nilai sumber</x:v>
      </x:c>
      <x:c r="F11072" s="468" t="str">
        <x:v>16 September 2026 21.04 WIB</x:v>
      </x:c>
    </x:row>
    <x:row r="11073">
      <x:c r="A11073" s="468" t="str">
        <x:v>16</x:v>
      </x:c>
      <x:c r="B11073" s="468" t="str">
        <x:v>AD31</x:v>
      </x:c>
      <x:c r="C11073" s="468" t="str">
        <x:v>Status Helper</x:v>
      </x:c>
      <x:c r="D11073" s="468"/>
      <x:c r="E11073" s="468" t="str">
        <x:v>Nilai sumber</x:v>
      </x:c>
      <x:c r="F11073" s="468" t="str">
        <x:v>16 September 2026 21.04 WIB</x:v>
      </x:c>
    </x:row>
    <x:row r="11074">
      <x:c r="A11074" s="468" t="str">
        <x:v>16</x:v>
      </x:c>
      <x:c r="B11074" s="468" t="str">
        <x:v>AE31</x:v>
      </x:c>
      <x:c r="C11074" s="468" t="str">
        <x:v>Role Helper</x:v>
      </x:c>
      <x:c r="D11074" s="468"/>
      <x:c r="E11074" s="468" t="str">
        <x:v>Nilai sumber</x:v>
      </x:c>
      <x:c r="F11074" s="468" t="str">
        <x:v>16 September 2026 21.04 WIB</x:v>
      </x:c>
    </x:row>
    <x:row r="11075">
      <x:c r="A11075" s="468" t="str">
        <x:v>16</x:v>
      </x:c>
      <x:c r="B11075" s="468" t="str">
        <x:v>AF31</x:v>
      </x:c>
      <x:c r="C11075" s="468" t="str">
        <x:v>Evaluated Flag</x:v>
      </x:c>
      <x:c r="D11075" s="468"/>
      <x:c r="E11075" s="468" t="str">
        <x:v>Nilai sumber</x:v>
      </x:c>
      <x:c r="F11075" s="468" t="str">
        <x:v>16 September 2026 21.04 WIB</x:v>
      </x:c>
    </x:row>
    <x:row r="11076">
      <x:c r="A11076" s="468" t="str">
        <x:v>16</x:v>
      </x:c>
      <x:c r="B11076" s="468" t="str">
        <x:v>AG31</x:v>
      </x:c>
      <x:c r="C11076" s="468" t="str">
        <x:v>Effective Name</x:v>
      </x:c>
      <x:c r="D11076" s="468"/>
      <x:c r="E11076" s="468" t="str">
        <x:v>Nilai sumber</x:v>
      </x:c>
      <x:c r="F11076" s="468" t="str">
        <x:v>16 September 2026 21.04 WIB</x:v>
      </x:c>
    </x:row>
    <x:row r="11077">
      <x:c r="A11077" s="468" t="str">
        <x:v>16</x:v>
      </x:c>
      <x:c r="B11077" s="468" t="str">
        <x:v>B32</x:v>
      </x:c>
      <x:c r="C11077" s="468" t="n">
        <x:v>8</x:v>
      </x:c>
      <x:c r="D11077" s="468" t="n">
        <x:v>6</x:v>
      </x:c>
      <x:c r="E11077" s="468" t="str">
        <x:v>Nilai sumber</x:v>
      </x:c>
      <x:c r="F11077" s="468" t="str">
        <x:v>16 September 2026 21.04 WIB</x:v>
      </x:c>
    </x:row>
    <x:row r="11078">
      <x:c r="A11078" s="468" t="str">
        <x:v>16</x:v>
      </x:c>
      <x:c r="B11078" s="468" t="str">
        <x:v>K32</x:v>
      </x:c>
      <x:c r="C11078" s="468"/>
      <x:c r="D11078" s="468" t="str">
        <x:v>KPI HARIAN | SKALA 1-5</x:v>
      </x:c>
      <x:c r="E11078" s="468" t="str">
        <x:v>Nilai sumber</x:v>
      </x:c>
      <x:c r="F11078" s="468" t="str">
        <x:v>16 September 2026 21.04 WIB</x:v>
      </x:c>
    </x:row>
    <x:row r="11079">
      <x:c r="A11079" s="468" t="str">
        <x:v>16</x:v>
      </x:c>
      <x:c r="B11079" s="468" t="str">
        <x:v>K32</x:v>
      </x:c>
      <x:c r="C11079" s="468" t="str">
        <x:v>=IF(O25="","",O25)</x:v>
      </x:c>
      <x:c r="D11079" s="468"/>
      <x:c r="E11079" s="468" t="str">
        <x:v>Rumus sumber</x:v>
      </x:c>
      <x:c r="F11079" s="468" t="str">
        <x:v>16 September 2026 21.04 WIB</x:v>
      </x:c>
    </x:row>
    <x:row r="11080">
      <x:c r="A11080" s="468" t="str">
        <x:v>16</x:v>
      </x:c>
      <x:c r="B11080" s="468" t="str">
        <x:v>AC32</x:v>
      </x:c>
      <x:c r="C11080" s="468" t="str">
        <x:v>=IF(AG32="","",IF(COUNT(L32:P32)&lt;5,"",L32/5*20+M32/5*25+N32/5*25+O32/5*15+P32/5*15))</x:v>
      </x:c>
      <x:c r="D11080" s="468"/>
      <x:c r="E11080" s="468" t="str">
        <x:v>Rumus sumber</x:v>
      </x:c>
      <x:c r="F11080" s="468" t="str">
        <x:v>16 September 2026 21.04 WIB</x:v>
      </x:c>
    </x:row>
    <x:row r="11081">
      <x:c r="A11081" s="468" t="str">
        <x:v>16</x:v>
      </x:c>
      <x:c r="B11081" s="468" t="str">
        <x:v>AD32</x:v>
      </x:c>
      <x:c r="C11081" s="468" t="str">
        <x:v>=IF(AC32="","",IF(AC32&gt;=90,"Sangat Baik",IF(AC32&gt;=80,"Baik",IF(AC32&gt;=70,"Coaching","Underperform"))))</x:v>
      </x:c>
      <x:c r="D11081" s="468"/>
      <x:c r="E11081" s="468" t="str">
        <x:v>Rumus sumber</x:v>
      </x:c>
      <x:c r="F11081" s="468" t="str">
        <x:v>16 September 2026 21.04 WIB</x:v>
      </x:c>
    </x:row>
    <x:row r="11082">
      <x:c r="A11082" s="468" t="str">
        <x:v>16</x:v>
      </x:c>
      <x:c r="B11082" s="468" t="str">
        <x:v>AE32</x:v>
      </x:c>
      <x:c r="C11082" s="468" t="str">
        <x:v>=IF(AG32="","",IF(OR(AG32="INDAH",AG32="ADDEL",AG32="AMEL",AG32="PENTIL",AG32="JIJANG"),"Admin/CS","Fotografer"))</x:v>
      </x:c>
      <x:c r="D11082" s="468"/>
      <x:c r="E11082" s="468" t="str">
        <x:v>Rumus sumber</x:v>
      </x:c>
      <x:c r="F11082" s="468" t="str">
        <x:v>16 September 2026 21.04 WIB</x:v>
      </x:c>
    </x:row>
    <x:row r="11083">
      <x:c r="A11083" s="468" t="str">
        <x:v>16</x:v>
      </x:c>
      <x:c r="B11083" s="468" t="str">
        <x:v>AF32</x:v>
      </x:c>
      <x:c r="C11083" s="468" t="str">
        <x:v>=IF(OR(AG32="",COUNT(L32:P32)&lt;5),"",1)</x:v>
      </x:c>
      <x:c r="D11083" s="468"/>
      <x:c r="E11083" s="468" t="str">
        <x:v>Rumus sumber</x:v>
      </x:c>
      <x:c r="F11083" s="468" t="str">
        <x:v>16 September 2026 21.04 WIB</x:v>
      </x:c>
    </x:row>
    <x:row r="11084">
      <x:c r="A11084" s="468" t="str">
        <x:v>16</x:v>
      </x:c>
      <x:c r="B11084" s="468" t="str">
        <x:v>AG32</x:v>
      </x:c>
      <x:c r="C11084" s="468" t="str">
        <x:v>=IFERROR(K32,"")</x:v>
      </x:c>
      <x:c r="D11084" s="468"/>
      <x:c r="E11084" s="468" t="str">
        <x:v>Rumus sumber</x:v>
      </x:c>
      <x:c r="F11084" s="468" t="str">
        <x:v>16 September 2026 21.04 WIB</x:v>
      </x:c>
    </x:row>
    <x:row r="11085">
      <x:c r="A11085" s="468" t="str">
        <x:v>16</x:v>
      </x:c>
      <x:c r="B11085" s="468" t="str">
        <x:v>B33</x:v>
      </x:c>
      <x:c r="C11085" s="468" t="n">
        <x:v>9</x:v>
      </x:c>
      <x:c r="D11085" s="468" t="n">
        <x:v>7</x:v>
      </x:c>
      <x:c r="E11085" s="468" t="str">
        <x:v>Nilai sumber</x:v>
      </x:c>
      <x:c r="F11085" s="468" t="str">
        <x:v>16 September 2026 21.04 WIB</x:v>
      </x:c>
    </x:row>
    <x:row r="11086">
      <x:c r="A11086" s="468" t="str">
        <x:v>16</x:v>
      </x:c>
      <x:c r="B11086" s="468" t="str">
        <x:v>K33</x:v>
      </x:c>
      <x:c r="C11086" s="468"/>
      <x:c r="D11086" s="468" t="str">
        <x:v>Nama</x:v>
      </x:c>
      <x:c r="E11086" s="468" t="str">
        <x:v>Nilai sumber</x:v>
      </x:c>
      <x:c r="F11086" s="468" t="str">
        <x:v>16 September 2026 21.04 WIB</x:v>
      </x:c>
    </x:row>
    <x:row r="11087">
      <x:c r="A11087" s="468" t="str">
        <x:v>16</x:v>
      </x:c>
      <x:c r="B11087" s="468" t="str">
        <x:v>K33</x:v>
      </x:c>
      <x:c r="C11087" s="468" t="str">
        <x:v>=IF(O26="","",O26)</x:v>
      </x:c>
      <x:c r="D11087" s="468"/>
      <x:c r="E11087" s="468" t="str">
        <x:v>Rumus sumber</x:v>
      </x:c>
      <x:c r="F11087" s="468" t="str">
        <x:v>16 September 2026 21.04 WIB</x:v>
      </x:c>
    </x:row>
    <x:row r="11088">
      <x:c r="A11088" s="468" t="str">
        <x:v>16</x:v>
      </x:c>
      <x:c r="B11088" s="468" t="str">
        <x:v>AC33</x:v>
      </x:c>
      <x:c r="C11088" s="468"/>
      <x:c r="D11088" s="468" t="str">
        <x:v>KPI Score Helper</x:v>
      </x:c>
      <x:c r="E11088" s="468" t="str">
        <x:v>Nilai sumber</x:v>
      </x:c>
      <x:c r="F11088" s="468" t="str">
        <x:v>16 September 2026 21.04 WIB</x:v>
      </x:c>
    </x:row>
    <x:row r="11089">
      <x:c r="A11089" s="468" t="str">
        <x:v>16</x:v>
      </x:c>
      <x:c r="B11089" s="468" t="str">
        <x:v>AC33</x:v>
      </x:c>
      <x:c r="C11089" s="468" t="str">
        <x:v>=IF(AG33="","",IF(COUNT(L33:P33)&lt;5,"",L33/5*20+M33/5*25+N33/5*25+O33/5*15+P33/5*15))</x:v>
      </x:c>
      <x:c r="D11089" s="468"/>
      <x:c r="E11089" s="468" t="str">
        <x:v>Rumus sumber</x:v>
      </x:c>
      <x:c r="F11089" s="468" t="str">
        <x:v>16 September 2026 21.04 WIB</x:v>
      </x:c>
    </x:row>
    <x:row r="11090">
      <x:c r="A11090" s="468" t="str">
        <x:v>16</x:v>
      </x:c>
      <x:c r="B11090" s="468" t="str">
        <x:v>AD33</x:v>
      </x:c>
      <x:c r="C11090" s="468"/>
      <x:c r="D11090" s="468" t="str">
        <x:v>Status Helper</x:v>
      </x:c>
      <x:c r="E11090" s="468" t="str">
        <x:v>Nilai sumber</x:v>
      </x:c>
      <x:c r="F11090" s="468" t="str">
        <x:v>16 September 2026 21.04 WIB</x:v>
      </x:c>
    </x:row>
    <x:row r="11091">
      <x:c r="A11091" s="468" t="str">
        <x:v>16</x:v>
      </x:c>
      <x:c r="B11091" s="468" t="str">
        <x:v>AD33</x:v>
      </x:c>
      <x:c r="C11091" s="468" t="str">
        <x:v>=IF(AC33="","",IF(AC33&gt;=90,"Sangat Baik",IF(AC33&gt;=80,"Baik",IF(AC33&gt;=70,"Coaching","Underperform"))))</x:v>
      </x:c>
      <x:c r="D11091" s="468"/>
      <x:c r="E11091" s="468" t="str">
        <x:v>Rumus sumber</x:v>
      </x:c>
      <x:c r="F11091" s="468" t="str">
        <x:v>16 September 2026 21.04 WIB</x:v>
      </x:c>
    </x:row>
    <x:row r="11092">
      <x:c r="A11092" s="468" t="str">
        <x:v>16</x:v>
      </x:c>
      <x:c r="B11092" s="468" t="str">
        <x:v>AE33</x:v>
      </x:c>
      <x:c r="C11092" s="468"/>
      <x:c r="D11092" s="468" t="str">
        <x:v>Role Helper</x:v>
      </x:c>
      <x:c r="E11092" s="468" t="str">
        <x:v>Nilai sumber</x:v>
      </x:c>
      <x:c r="F11092" s="468" t="str">
        <x:v>16 September 2026 21.04 WIB</x:v>
      </x:c>
    </x:row>
    <x:row r="11093">
      <x:c r="A11093" s="468" t="str">
        <x:v>16</x:v>
      </x:c>
      <x:c r="B11093" s="468" t="str">
        <x:v>AE33</x:v>
      </x:c>
      <x:c r="C11093" s="468" t="str">
        <x:v>=IF(AG33="","",IF(OR(AG33="INDAH",AG33="ADDEL",AG33="AMEL",AG33="PENTIL",AG33="JIJANG"),"Admin/CS","Fotografer"))</x:v>
      </x:c>
      <x:c r="D11093" s="468"/>
      <x:c r="E11093" s="468" t="str">
        <x:v>Rumus sumber</x:v>
      </x:c>
      <x:c r="F11093" s="468" t="str">
        <x:v>16 September 2026 21.04 WIB</x:v>
      </x:c>
    </x:row>
    <x:row r="11094">
      <x:c r="A11094" s="468" t="str">
        <x:v>16</x:v>
      </x:c>
      <x:c r="B11094" s="468" t="str">
        <x:v>AF33</x:v>
      </x:c>
      <x:c r="C11094" s="468"/>
      <x:c r="D11094" s="468" t="str">
        <x:v>Evaluated Flag</x:v>
      </x:c>
      <x:c r="E11094" s="468" t="str">
        <x:v>Nilai sumber</x:v>
      </x:c>
      <x:c r="F11094" s="468" t="str">
        <x:v>16 September 2026 21.04 WIB</x:v>
      </x:c>
    </x:row>
    <x:row r="11095">
      <x:c r="A11095" s="468" t="str">
        <x:v>16</x:v>
      </x:c>
      <x:c r="B11095" s="468" t="str">
        <x:v>AF33</x:v>
      </x:c>
      <x:c r="C11095" s="468" t="str">
        <x:v>=IF(OR(AG33="",COUNT(L33:P33)&lt;5),"",1)</x:v>
      </x:c>
      <x:c r="D11095" s="468"/>
      <x:c r="E11095" s="468" t="str">
        <x:v>Rumus sumber</x:v>
      </x:c>
      <x:c r="F11095" s="468" t="str">
        <x:v>16 September 2026 21.04 WIB</x:v>
      </x:c>
    </x:row>
    <x:row r="11096">
      <x:c r="A11096" s="468" t="str">
        <x:v>16</x:v>
      </x:c>
      <x:c r="B11096" s="468" t="str">
        <x:v>AG33</x:v>
      </x:c>
      <x:c r="C11096" s="468"/>
      <x:c r="D11096" s="468" t="str">
        <x:v>Effective Name</x:v>
      </x:c>
      <x:c r="E11096" s="468" t="str">
        <x:v>Nilai sumber</x:v>
      </x:c>
      <x:c r="F11096" s="468" t="str">
        <x:v>16 September 2026 21.04 WIB</x:v>
      </x:c>
    </x:row>
    <x:row r="11097">
      <x:c r="A11097" s="468" t="str">
        <x:v>16</x:v>
      </x:c>
      <x:c r="B11097" s="468" t="str">
        <x:v>AG33</x:v>
      </x:c>
      <x:c r="C11097" s="468" t="str">
        <x:v>=IFERROR(K33,"")</x:v>
      </x:c>
      <x:c r="D11097" s="468"/>
      <x:c r="E11097" s="468" t="str">
        <x:v>Rumus sumber</x:v>
      </x:c>
      <x:c r="F11097" s="468" t="str">
        <x:v>16 September 2026 21.04 WIB</x:v>
      </x:c>
    </x:row>
    <x:row r="11098">
      <x:c r="A11098" s="468" t="str">
        <x:v>16</x:v>
      </x:c>
      <x:c r="B11098" s="468" t="str">
        <x:v>B34</x:v>
      </x:c>
      <x:c r="C11098" s="468" t="n">
        <x:v>10</x:v>
      </x:c>
      <x:c r="D11098" s="468" t="n">
        <x:v>8</x:v>
      </x:c>
      <x:c r="E11098" s="468" t="str">
        <x:v>Nilai sumber</x:v>
      </x:c>
      <x:c r="F11098" s="468" t="str">
        <x:v>16 September 2026 21.04 WIB</x:v>
      </x:c>
    </x:row>
    <x:row r="11099">
      <x:c r="A11099" s="468" t="str">
        <x:v>16</x:v>
      </x:c>
      <x:c r="B11099" s="468" t="str">
        <x:v>K34</x:v>
      </x:c>
      <x:c r="C11099" s="468"/>
      <x:c r="D11099" s="468" t="str">
        <x:v>INDAH</x:v>
      </x:c>
      <x:c r="E11099" s="468" t="str">
        <x:v>Nilai sumber</x:v>
      </x:c>
      <x:c r="F11099" s="468" t="str">
        <x:v>16 September 2026 21.04 WIB</x:v>
      </x:c>
    </x:row>
    <x:row r="11100">
      <x:c r="A11100" s="468" t="str">
        <x:v>16</x:v>
      </x:c>
      <x:c r="B11100" s="468" t="str">
        <x:v>AE34</x:v>
      </x:c>
      <x:c r="C11100" s="468"/>
      <x:c r="D11100" s="468" t="str">
        <x:v>Admin/CS</x:v>
      </x:c>
      <x:c r="E11100" s="468" t="str">
        <x:v>Nilai sumber</x:v>
      </x:c>
      <x:c r="F11100" s="468" t="str">
        <x:v>16 September 2026 21.04 WIB</x:v>
      </x:c>
    </x:row>
    <x:row r="11101">
      <x:c r="A11101" s="468" t="str">
        <x:v>16</x:v>
      </x:c>
      <x:c r="B11101" s="468" t="str">
        <x:v>AG34</x:v>
      </x:c>
      <x:c r="C11101" s="468"/>
      <x:c r="D11101" s="468" t="str">
        <x:v>INDAH</x:v>
      </x:c>
      <x:c r="E11101" s="468" t="str">
        <x:v>Nilai sumber</x:v>
      </x:c>
      <x:c r="F11101" s="468" t="str">
        <x:v>16 September 2026 21.04 WIB</x:v>
      </x:c>
    </x:row>
    <x:row r="11102">
      <x:c r="A11102" s="468" t="str">
        <x:v>16</x:v>
      </x:c>
      <x:c r="B11102" s="468" t="str">
        <x:v>B35</x:v>
      </x:c>
      <x:c r="C11102" s="468" t="n">
        <x:v>11</x:v>
      </x:c>
      <x:c r="D11102" s="468" t="n">
        <x:v>9</x:v>
      </x:c>
      <x:c r="E11102" s="468" t="str">
        <x:v>Nilai sumber</x:v>
      </x:c>
      <x:c r="F11102" s="468" t="str">
        <x:v>16 September 2026 21.04 WIB</x:v>
      </x:c>
    </x:row>
    <x:row r="11103">
      <x:c r="A11103" s="468" t="str">
        <x:v>16</x:v>
      </x:c>
      <x:c r="B11103" s="468" t="str">
        <x:v>K35</x:v>
      </x:c>
      <x:c r="C11103" s="468"/>
      <x:c r="D11103" s="468" t="str">
        <x:v>INDAH</x:v>
      </x:c>
      <x:c r="E11103" s="468" t="str">
        <x:v>Nilai sumber</x:v>
      </x:c>
      <x:c r="F11103" s="468" t="str">
        <x:v>16 September 2026 21.04 WIB</x:v>
      </x:c>
    </x:row>
    <x:row r="11104">
      <x:c r="A11104" s="468" t="str">
        <x:v>16</x:v>
      </x:c>
      <x:c r="B11104" s="468" t="str">
        <x:v>AE35</x:v>
      </x:c>
      <x:c r="C11104" s="468"/>
      <x:c r="D11104" s="468" t="str">
        <x:v>Admin/CS</x:v>
      </x:c>
      <x:c r="E11104" s="468" t="str">
        <x:v>Nilai sumber</x:v>
      </x:c>
      <x:c r="F11104" s="468" t="str">
        <x:v>16 September 2026 21.04 WIB</x:v>
      </x:c>
    </x:row>
    <x:row r="11105">
      <x:c r="A11105" s="468" t="str">
        <x:v>16</x:v>
      </x:c>
      <x:c r="B11105" s="468" t="str">
        <x:v>AG35</x:v>
      </x:c>
      <x:c r="C11105" s="468"/>
      <x:c r="D11105" s="468" t="str">
        <x:v>INDAH</x:v>
      </x:c>
      <x:c r="E11105" s="468" t="str">
        <x:v>Nilai sumber</x:v>
      </x:c>
      <x:c r="F11105" s="468" t="str">
        <x:v>16 September 2026 21.04 WIB</x:v>
      </x:c>
    </x:row>
    <x:row r="11106">
      <x:c r="A11106" s="468" t="str">
        <x:v>16</x:v>
      </x:c>
      <x:c r="B11106" s="468" t="str">
        <x:v>D36</x:v>
      </x:c>
      <x:c r="C11106" s="468" t="n">
        <x:v>0</x:v>
      </x:c>
      <x:c r="D11106" s="468"/>
      <x:c r="E11106" s="468" t="str">
        <x:v>Nilai sumber</x:v>
      </x:c>
      <x:c r="F11106" s="468" t="str">
        <x:v>16 September 2026 21.04 WIB</x:v>
      </x:c>
    </x:row>
    <x:row r="11107">
      <x:c r="A11107" s="468" t="str">
        <x:v>16</x:v>
      </x:c>
      <x:c r="B11107" s="468" t="str">
        <x:v>D36</x:v>
      </x:c>
      <x:c r="C11107" s="468" t="str">
        <x:v>=SUM(D25:D35)</x:v>
      </x:c>
      <x:c r="D11107" s="468"/>
      <x:c r="E11107" s="468" t="str">
        <x:v>Rumus sumber</x:v>
      </x:c>
      <x:c r="F11107" s="468" t="str">
        <x:v>16 September 2026 21.04 WIB</x:v>
      </x:c>
    </x:row>
    <x:row r="11108">
      <x:c r="A11108" s="468" t="str">
        <x:v>16</x:v>
      </x:c>
      <x:c r="B11108" s="468" t="str">
        <x:v>AE36</x:v>
      </x:c>
      <x:c r="C11108" s="468"/>
      <x:c r="D11108" s="468" t="str">
        <x:v>Fotografer</x:v>
      </x:c>
      <x:c r="E11108" s="468" t="str">
        <x:v>Nilai sumber</x:v>
      </x:c>
      <x:c r="F11108" s="468" t="str">
        <x:v>16 September 2026 21.04 WIB</x:v>
      </x:c>
    </x:row>
    <x:row r="11109">
      <x:c r="A11109" s="468" t="str">
        <x:v>16</x:v>
      </x:c>
      <x:c r="B11109" s="468" t="str">
        <x:v>AG36</x:v>
      </x:c>
      <x:c r="C11109" s="468"/>
      <x:c r="D11109" s="468" t="str">
        <x:v>SAKA</x:v>
      </x:c>
      <x:c r="E11109" s="468" t="str">
        <x:v>Nilai sumber</x:v>
      </x:c>
      <x:c r="F11109" s="468" t="str">
        <x:v>16 September 2026 21.04 WIB</x:v>
      </x:c>
    </x:row>
    <x:row r="11110">
      <x:c r="A11110" s="468" t="str">
        <x:v>16</x:v>
      </x:c>
      <x:c r="B11110" s="468" t="str">
        <x:v>AE37</x:v>
      </x:c>
      <x:c r="C11110" s="468"/>
      <x:c r="D11110" s="468" t="str">
        <x:v>Fotografer</x:v>
      </x:c>
      <x:c r="E11110" s="468" t="str">
        <x:v>Nilai sumber</x:v>
      </x:c>
      <x:c r="F11110" s="468" t="str">
        <x:v>16 September 2026 21.04 WIB</x:v>
      </x:c>
    </x:row>
    <x:row r="11111">
      <x:c r="A11111" s="468" t="str">
        <x:v>16</x:v>
      </x:c>
      <x:c r="B11111" s="468" t="str">
        <x:v>AG37</x:v>
      </x:c>
      <x:c r="C11111" s="468"/>
      <x:c r="D11111" s="468" t="str">
        <x:v>ADIF</x:v>
      </x:c>
      <x:c r="E11111" s="468" t="str">
        <x:v>Nilai sumber</x:v>
      </x:c>
      <x:c r="F11111" s="468" t="str">
        <x:v>16 September 2026 21.04 WIB</x:v>
      </x:c>
    </x:row>
    <x:row r="11112">
      <x:c r="A11112" s="468" t="str">
        <x:v>16</x:v>
      </x:c>
      <x:c r="B11112" s="468" t="str">
        <x:v>K38</x:v>
      </x:c>
      <x:c r="C11112" s="468" t="str">
        <x:v>Skala: 1 Sangat Kurang | 2 Kurang | 3 Cukup | 4 Baik | 5 Sangat Baik | Jika Nama kosong, 4 baris pertama otomatis mengikuti urutan Shift</x:v>
      </x:c>
      <x:c r="D11112" s="468"/>
      <x:c r="E11112" s="468" t="str">
        <x:v>Nilai sumber</x:v>
      </x:c>
      <x:c r="F11112" s="468" t="str">
        <x:v>16 September 2026 21.04 WIB</x:v>
      </x:c>
    </x:row>
    <x:row r="11113">
      <x:c r="A11113" s="468" t="str">
        <x:v>16</x:v>
      </x:c>
      <x:c r="B11113" s="468" t="str">
        <x:v>K40</x:v>
      </x:c>
      <x:c r="C11113" s="468" t="str">
        <x:v>ADMIN FOLLOW-UP</x:v>
      </x:c>
      <x:c r="D11113" s="468" t="str">
        <x:v>Skala: 1 Sangat Kurang | 2 Kurang | 3 Cukup | 4 Baik | 5 Sangat Baik | Jika Nama kosong, 4 baris pertama otomatis mengikuti urutan Shift</x:v>
      </x:c>
      <x:c r="E11113" s="468" t="str">
        <x:v>Nilai sumber</x:v>
      </x:c>
      <x:c r="F11113" s="468" t="str">
        <x:v>16 September 2026 21.04 WIB</x:v>
      </x:c>
    </x:row>
    <x:row r="11114">
      <x:c r="A11114" s="468" t="str">
        <x:v>16</x:v>
      </x:c>
      <x:c r="B11114" s="468" t="str">
        <x:v>K41</x:v>
      </x:c>
      <x:c r="C11114" s="468" t="str">
        <x:v>Admin</x:v>
      </x:c>
      <x:c r="D11114" s="468"/>
      <x:c r="E11114" s="468" t="str">
        <x:v>Nilai sumber</x:v>
      </x:c>
      <x:c r="F11114" s="468" t="str">
        <x:v>16 September 2026 21.04 WIB</x:v>
      </x:c>
    </x:row>
    <x:row r="11115">
      <x:c r="A11115" s="468" t="str">
        <x:v>16</x:v>
      </x:c>
      <x:c r="B11115" s="468" t="str">
        <x:v>L41</x:v>
      </x:c>
      <x:c r="C11115" s="468" t="str">
        <x:v>Saving Contact</x:v>
      </x:c>
      <x:c r="D11115" s="468"/>
      <x:c r="E11115" s="468" t="str">
        <x:v>Nilai sumber</x:v>
      </x:c>
      <x:c r="F11115" s="468" t="str">
        <x:v>16 September 2026 21.04 WIB</x:v>
      </x:c>
    </x:row>
    <x:row r="11116">
      <x:c r="A11116" s="468" t="str">
        <x:v>16</x:v>
      </x:c>
      <x:c r="B11116" s="468" t="str">
        <x:v>M41</x:v>
      </x:c>
      <x:c r="C11116" s="468" t="str">
        <x:v>Reminder</x:v>
      </x:c>
      <x:c r="D11116" s="468"/>
      <x:c r="E11116" s="468" t="str">
        <x:v>Nilai sumber</x:v>
      </x:c>
      <x:c r="F11116" s="468" t="str">
        <x:v>16 September 2026 21.04 WIB</x:v>
      </x:c>
    </x:row>
    <x:row r="11117">
      <x:c r="A11117" s="468" t="str">
        <x:v>16</x:v>
      </x:c>
      <x:c r="B11117" s="468" t="str">
        <x:v>N41</x:v>
      </x:c>
      <x:c r="C11117" s="468" t="str">
        <x:v>Direct RO</x:v>
      </x:c>
      <x:c r="D11117" s="468"/>
      <x:c r="E11117" s="468" t="str">
        <x:v>Nilai sumber</x:v>
      </x:c>
      <x:c r="F11117" s="468" t="str">
        <x:v>16 September 2026 21.04 WIB</x:v>
      </x:c>
    </x:row>
    <x:row r="11118">
      <x:c r="A11118" s="468" t="str">
        <x:v>16</x:v>
      </x:c>
      <x:c r="B11118" s="468" t="str">
        <x:v>K45</x:v>
      </x:c>
      <x:c r="C11118" s="468" t="str">
        <x:v>TODAY | LEADS &amp; TRANSAKSI</x:v>
      </x:c>
      <x:c r="D11118" s="468" t="str">
        <x:v>INDAH</x:v>
      </x:c>
      <x:c r="E11118" s="468" t="str">
        <x:v>Nilai sumber</x:v>
      </x:c>
      <x:c r="F11118" s="468" t="str">
        <x:v>16 September 2026 21.04 WIB</x:v>
      </x:c>
    </x:row>
    <x:row r="11119">
      <x:c r="A11119" s="468" t="str">
        <x:v>16</x:v>
      </x:c>
      <x:c r="B11119" s="468" t="str">
        <x:v>K46</x:v>
      </x:c>
      <x:c r="C11119" s="468" t="str">
        <x:v>Leads</x:v>
      </x:c>
      <x:c r="D11119" s="468"/>
      <x:c r="E11119" s="468" t="str">
        <x:v>Nilai sumber</x:v>
      </x:c>
      <x:c r="F11119" s="468" t="str">
        <x:v>16 September 2026 21.04 WIB</x:v>
      </x:c>
    </x:row>
    <x:row r="11120">
      <x:c r="A11120" s="468" t="str">
        <x:v>16</x:v>
      </x:c>
      <x:c r="B11120" s="468" t="str">
        <x:v>K47</x:v>
      </x:c>
      <x:c r="C11120" s="468" t="str">
        <x:v>Total DP</x:v>
      </x:c>
      <x:c r="D11120" s="468" t="str">
        <x:v>TODAY | LEADS &amp; TRANSAKSI</x:v>
      </x:c>
      <x:c r="E11120" s="468" t="str">
        <x:v>Nilai sumber</x:v>
      </x:c>
      <x:c r="F11120" s="468" t="str">
        <x:v>16 September 2026 21.04 WIB</x:v>
      </x:c>
    </x:row>
    <x:row r="11121">
      <x:c r="A11121" s="468" t="str">
        <x:v>16</x:v>
      </x:c>
      <x:c r="B11121" s="468" t="str">
        <x:v>M47</x:v>
      </x:c>
      <x:c r="C11121" s="468" t="n">
        <x:v>0</x:v>
      </x:c>
      <x:c r="D11121" s="468"/>
      <x:c r="E11121" s="468" t="str">
        <x:v>Nilai sumber</x:v>
      </x:c>
      <x:c r="F11121" s="468" t="str">
        <x:v>16 September 2026 21.04 WIB</x:v>
      </x:c>
    </x:row>
    <x:row r="11122">
      <x:c r="A11122" s="468" t="str">
        <x:v>16</x:v>
      </x:c>
      <x:c r="B11122" s="468" t="str">
        <x:v>M47</x:v>
      </x:c>
      <x:c r="C11122" s="468" t="str">
        <x:v>=COUNTIF($I$4:$I$23,"DP")</x:v>
      </x:c>
      <x:c r="D11122" s="468"/>
      <x:c r="E11122" s="468" t="str">
        <x:v>Rumus sumber</x:v>
      </x:c>
      <x:c r="F11122" s="468" t="str">
        <x:v>16 September 2026 21.04 WIB</x:v>
      </x:c>
    </x:row>
    <x:row r="11123">
      <x:c r="A11123" s="468" t="str">
        <x:v>16</x:v>
      </x:c>
      <x:c r="B11123" s="468" t="str">
        <x:v>K48</x:v>
      </x:c>
      <x:c r="C11123" s="468" t="str">
        <x:v>Sesi Foto</x:v>
      </x:c>
      <x:c r="D11123" s="468" t="str">
        <x:v>Leads</x:v>
      </x:c>
      <x:c r="E11123" s="468" t="str">
        <x:v>Nilai sumber</x:v>
      </x:c>
      <x:c r="F11123" s="468" t="str">
        <x:v>16 September 2026 21.04 WIB</x:v>
      </x:c>
    </x:row>
    <x:row r="11124">
      <x:c r="A11124" s="468" t="str">
        <x:v>16</x:v>
      </x:c>
      <x:c r="B11124" s="468" t="str">
        <x:v>M48</x:v>
      </x:c>
      <x:c r="C11124" s="468" t="n">
        <x:v>0</x:v>
      </x:c>
      <x:c r="D11124" s="468" t="n">
        <x:v>39</x:v>
      </x:c>
      <x:c r="E11124" s="468" t="str">
        <x:v>Nilai sumber</x:v>
      </x:c>
      <x:c r="F11124" s="468" t="str">
        <x:v>16 September 2026 21.04 WIB</x:v>
      </x:c>
    </x:row>
    <x:row r="11125">
      <x:c r="A11125" s="468" t="str">
        <x:v>16</x:v>
      </x:c>
      <x:c r="B11125" s="468" t="str">
        <x:v>M48</x:v>
      </x:c>
      <x:c r="C11125" s="468" t="str">
        <x:v>=COUNTIFS($I$4:$I$23,"&lt;&gt;DP",$I$4:$I$23,"&lt;&gt;")</x:v>
      </x:c>
      <x:c r="D11125" s="468"/>
      <x:c r="E11125" s="468" t="str">
        <x:v>Rumus sumber</x:v>
      </x:c>
      <x:c r="F11125" s="468" t="str">
        <x:v>16 September 2026 21.04 WIB</x:v>
      </x:c>
    </x:row>
    <x:row r="11126">
      <x:c r="A11126" s="468" t="str">
        <x:v>16</x:v>
      </x:c>
      <x:c r="B11126" s="468" t="str">
        <x:v>K49</x:v>
      </x:c>
      <x:c r="C11126" s="468" t="str">
        <x:v>Jumlah Transaksi Harian</x:v>
      </x:c>
      <x:c r="D11126" s="468" t="str">
        <x:v>Total DP</x:v>
      </x:c>
      <x:c r="E11126" s="468" t="str">
        <x:v>Nilai sumber</x:v>
      </x:c>
      <x:c r="F11126" s="468" t="str">
        <x:v>16 September 2026 21.04 WIB</x:v>
      </x:c>
    </x:row>
    <x:row r="11127">
      <x:c r="A11127" s="468" t="str">
        <x:v>16</x:v>
      </x:c>
      <x:c r="B11127" s="468" t="str">
        <x:v>M49</x:v>
      </x:c>
      <x:c r="C11127" s="468" t="n">
        <x:v>0</x:v>
      </x:c>
      <x:c r="D11127" s="468" t="n">
        <x:v>11</x:v>
      </x:c>
      <x:c r="E11127" s="468" t="str">
        <x:v>Nilai sumber</x:v>
      </x:c>
      <x:c r="F11127" s="468" t="str">
        <x:v>16 September 2026 21.04 WIB</x:v>
      </x:c>
    </x:row>
    <x:row r="11128">
      <x:c r="A11128" s="468" t="str">
        <x:v>16</x:v>
      </x:c>
      <x:c r="B11128" s="468" t="str">
        <x:v>M49</x:v>
      </x:c>
      <x:c r="C11128" s="468" t="str">
        <x:v>=M47+M48</x:v>
      </x:c>
      <x:c r="D11128" s="468" t="str">
        <x:v>=COUNTIF($I$4:$I$25,"DP")</x:v>
      </x:c>
      <x:c r="E11128" s="468" t="str">
        <x:v>Rumus sumber</x:v>
      </x:c>
      <x:c r="F11128" s="468" t="str">
        <x:v>16 September 2026 21.04 WIB</x:v>
      </x:c>
    </x:row>
    <x:row r="11129">
      <x:c r="A11129" s="468" t="str">
        <x:v>16</x:v>
      </x:c>
      <x:c r="B11129" s="468" t="str">
        <x:v>K50</x:v>
      </x:c>
      <x:c r="C11129" s="468" t="str">
        <x:v>Conversion Rate</x:v>
      </x:c>
      <x:c r="D11129" s="468" t="str">
        <x:v>Sesi Foto</x:v>
      </x:c>
      <x:c r="E11129" s="468" t="str">
        <x:v>Nilai sumber</x:v>
      </x:c>
      <x:c r="F11129" s="468" t="str">
        <x:v>16 September 2026 21.04 WIB</x:v>
      </x:c>
    </x:row>
    <x:row r="11130">
      <x:c r="A11130" s="468" t="str">
        <x:v>16</x:v>
      </x:c>
      <x:c r="B11130" s="468" t="str">
        <x:v>M50</x:v>
      </x:c>
      <x:c r="C11130" s="468"/>
      <x:c r="D11130" s="468" t="n">
        <x:v>7</x:v>
      </x:c>
      <x:c r="E11130" s="468" t="str">
        <x:v>Nilai sumber</x:v>
      </x:c>
      <x:c r="F11130" s="468" t="str">
        <x:v>16 September 2026 21.04 WIB</x:v>
      </x:c>
    </x:row>
    <x:row r="11131">
      <x:c r="A11131" s="468" t="str">
        <x:v>16</x:v>
      </x:c>
      <x:c r="B11131" s="468" t="str">
        <x:v>M50</x:v>
      </x:c>
      <x:c r="C11131" s="468" t="str">
        <x:v>=IF(OR(M46="",M46=0),"",M47/M46)</x:v>
      </x:c>
      <x:c r="D11131" s="468" t="str">
        <x:v>=COUNTIFS($I$4:$I$25,"&lt;&gt;DP",$I$4:$I$25,"&lt;&gt;")</x:v>
      </x:c>
      <x:c r="E11131" s="468" t="str">
        <x:v>Rumus sumber</x:v>
      </x:c>
      <x:c r="F11131" s="468" t="str">
        <x:v>16 September 2026 21.04 WIB</x:v>
      </x:c>
    </x:row>
    <x:row r="11132">
      <x:c r="A11132" s="468" t="str">
        <x:v>31</x:v>
      </x:c>
      <x:c r="B11132" s="468" t="str">
        <x:v>C84</x:v>
      </x:c>
      <x:c r="C11132"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$39:$AG$44,A84,'13'!$AF$39:$AF$44)+SUMIF('14'!$AG$37:$AG$42,A84,'14'!$AF$37:$AF$42)+SUMIF('15'!$AG$36:$AG$41,A84,'15'!$AF$36:$AF$41)+SUMIF('16'!$AG$32:$AG$37,A84,'16'!$AF$32:$AF$37)+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D11132"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$39:$AG$44,A84,'13'!$AF$39:$AF$44)+SUMIF('14'!$AG$37:$AG$42,A84,'14'!$AF$37:$AF$42)+SUMIF('15'!$AG$36:$AG$41,A84,'15'!$AF$36:$AF$41)+SUMIF('16'!$AG$34:$AG$39,A84,'16'!$AF$34:$AF$39)+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E11132" s="468" t="str">
        <x:v>Rumus sumber</x:v>
      </x:c>
      <x:c r="F11132" s="468" t="str">
        <x:v>16 September 2026 21.04 WIB</x:v>
      </x:c>
    </x:row>
    <x:row r="11133">
      <x:c r="A11133" s="468" t="str">
        <x:v>31</x:v>
      </x:c>
      <x:c r="B11133" s="468" t="str">
        <x:v>D84</x:v>
      </x:c>
      <x:c r="C11133"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$39:$AG$44,A84,'13'!$AC$39:$AC$44)+SUMIF('14'!$AG$37:$AG$42,A84,'14'!$AC$37:$AC$42)+SUMIF('15'!$AG$36:$AG$41,A84,'15'!$AC$36:$AC$41)+SUMIF('16'!$AG$32:$AG$37,A84,'16'!$AC$32:$AC$37)+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D11133"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$39:$AG$44,A84,'13'!$AC$39:$AC$44)+SUMIF('14'!$AG$37:$AG$42,A84,'14'!$AC$37:$AC$42)+SUMIF('15'!$AG$36:$AG$41,A84,'15'!$AC$36:$AC$41)+SUMIF('16'!$AG$34:$AG$39,A84,'16'!$AC$34:$AC$39)+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E11133" s="468" t="str">
        <x:v>Rumus sumber</x:v>
      </x:c>
      <x:c r="F11133" s="468" t="str">
        <x:v>16 September 2026 21.04 WIB</x:v>
      </x:c>
    </x:row>
    <x:row r="11134">
      <x:c r="A11134" s="468" t="str">
        <x:v>31</x:v>
      </x:c>
      <x:c r="B11134" s="468" t="str">
        <x:v>E84</x:v>
      </x:c>
      <x:c r="C11134"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$39:$AG$44,A84,'13'!$AD$39:$AD$44,"Underperform")+COUNTIFS('14'!$AG$37:$AG$42,A84,'14'!$AD$37:$AD$42,"Underperform")+COUNTIFS('15'!$AG$36:$AG$41,A84,'15'!$AD$36:$AD$41,"Underperform")+COUNTIFS('16'!$AG$32:$AG$37,A84,'16'!$AD$32:$AD$37,"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D11134"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$39:$AG$44,A84,'13'!$AD$39:$AD$44,"Underperform")+COUNTIFS('14'!$AG$37:$AG$42,A84,'14'!$AD$37:$AD$42,"Underperform")+COUNTIFS('15'!$AG$36:$AG$41,A84,'15'!$AD$36:$AD$41,"Underperform")+COUNTIFS('16'!$AG$34:$AG$39,A84,'16'!$AD$34:$AD$39,"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E11134" s="468" t="str">
        <x:v>Rumus sumber</x:v>
      </x:c>
      <x:c r="F11134" s="468" t="str">
        <x:v>16 September 2026 21.04 WIB</x:v>
      </x:c>
    </x:row>
    <x:row r="11135">
      <x:c r="A11135" s="468" t="str">
        <x:v>31</x:v>
      </x:c>
      <x:c r="B11135" s="468" t="str">
        <x:v>C85</x:v>
      </x:c>
      <x:c r="C11135"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$39:$AG$44,A85,'13'!$AF$39:$AF$44)+SUMIF('14'!$AG$37:$AG$42,A85,'14'!$AF$37:$AF$42)+SUMIF('15'!$AG$36:$AG$41,A85,'15'!$AF$36:$AF$41)+SUMIF('16'!$AG$32:$AG$37,A85,'16'!$AF$32:$AF$37)+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D11135"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$39:$AG$44,A85,'13'!$AF$39:$AF$44)+SUMIF('14'!$AG$37:$AG$42,A85,'14'!$AF$37:$AF$42)+SUMIF('15'!$AG$36:$AG$41,A85,'15'!$AF$36:$AF$41)+SUMIF('16'!$AG$34:$AG$39,A85,'16'!$AF$34:$AF$39)+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E11135" s="468" t="str">
        <x:v>Rumus sumber</x:v>
      </x:c>
      <x:c r="F11135" s="468" t="str">
        <x:v>16 September 2026 21.04 WIB</x:v>
      </x:c>
    </x:row>
    <x:row r="11136">
      <x:c r="A11136" s="468" t="str">
        <x:v>31</x:v>
      </x:c>
      <x:c r="B11136" s="468" t="str">
        <x:v>D85</x:v>
      </x:c>
      <x:c r="C11136"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$39:$AG$44,A85,'13'!$AC$39:$AC$44)+SUMIF('14'!$AG$37:$AG$42,A85,'14'!$AC$37:$AC$42)+SUMIF('15'!$AG$36:$AG$41,A85,'15'!$AC$36:$AC$41)+SUMIF('16'!$AG$32:$AG$37,A85,'16'!$AC$32:$AC$37)+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D11136"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$39:$AG$44,A85,'13'!$AC$39:$AC$44)+SUMIF('14'!$AG$37:$AG$42,A85,'14'!$AC$37:$AC$42)+SUMIF('15'!$AG$36:$AG$41,A85,'15'!$AC$36:$AC$41)+SUMIF('16'!$AG$34:$AG$39,A85,'16'!$AC$34:$AC$39)+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E11136" s="468" t="str">
        <x:v>Rumus sumber</x:v>
      </x:c>
      <x:c r="F11136" s="468" t="str">
        <x:v>16 September 2026 21.04 WIB</x:v>
      </x:c>
    </x:row>
    <x:row r="11137">
      <x:c r="A11137" s="468" t="str">
        <x:v>31</x:v>
      </x:c>
      <x:c r="B11137" s="468" t="str">
        <x:v>E85</x:v>
      </x:c>
      <x:c r="C11137"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$39:$AG$44,A85,'13'!$AD$39:$AD$44,"Underperform")+COUNTIFS('14'!$AG$37:$AG$42,A85,'14'!$AD$37:$AD$42,"Underperform")+COUNTIFS('15'!$AG$36:$AG$41,A85,'15'!$AD$36:$AD$41,"Underperform")+COUNTIFS('16'!$AG$32:$AG$37,A85,'16'!$AD$32:$AD$37,"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D11137"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$39:$AG$44,A85,'13'!$AD$39:$AD$44,"Underperform")+COUNTIFS('14'!$AG$37:$AG$42,A85,'14'!$AD$37:$AD$42,"Underperform")+COUNTIFS('15'!$AG$36:$AG$41,A85,'15'!$AD$36:$AD$41,"Underperform")+COUNTIFS('16'!$AG$34:$AG$39,A85,'16'!$AD$34:$AD$39,"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E11137" s="468" t="str">
        <x:v>Rumus sumber</x:v>
      </x:c>
      <x:c r="F11137" s="468" t="str">
        <x:v>16 September 2026 21.04 WIB</x:v>
      </x:c>
    </x:row>
    <x:row r="11138">
      <x:c r="A11138" s="468" t="str">
        <x:v>31</x:v>
      </x:c>
      <x:c r="B11138" s="468" t="str">
        <x:v>C86</x:v>
      </x:c>
      <x:c r="C11138"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$39:$AG$44,A86,'13'!$AF$39:$AF$44)+SUMIF('14'!$AG$37:$AG$42,A86,'14'!$AF$37:$AF$42)+SUMIF('15'!$AG$36:$AG$41,A86,'15'!$AF$36:$AF$41)+SUMIF('16'!$AG$32:$AG$37,A86,'16'!$AF$32:$AF$37)+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D11138"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$39:$AG$44,A86,'13'!$AF$39:$AF$44)+SUMIF('14'!$AG$37:$AG$42,A86,'14'!$AF$37:$AF$42)+SUMIF('15'!$AG$36:$AG$41,A86,'15'!$AF$36:$AF$41)+SUMIF('16'!$AG$34:$AG$39,A86,'16'!$AF$34:$AF$39)+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E11138" s="468" t="str">
        <x:v>Rumus sumber</x:v>
      </x:c>
      <x:c r="F11138" s="468" t="str">
        <x:v>16 September 2026 21.04 WIB</x:v>
      </x:c>
    </x:row>
    <x:row r="11139">
      <x:c r="A11139" s="468" t="str">
        <x:v>31</x:v>
      </x:c>
      <x:c r="B11139" s="468" t="str">
        <x:v>D86</x:v>
      </x:c>
      <x:c r="C11139"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$39:$AG$44,A86,'13'!$AC$39:$AC$44)+SUMIF('14'!$AG$37:$AG$42,A86,'14'!$AC$37:$AC$42)+SUMIF('15'!$AG$36:$AG$41,A86,'15'!$AC$36:$AC$41)+SUMIF('16'!$AG$32:$AG$37,A86,'16'!$AC$32:$AC$37)+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D11139"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$39:$AG$44,A86,'13'!$AC$39:$AC$44)+SUMIF('14'!$AG$37:$AG$42,A86,'14'!$AC$37:$AC$42)+SUMIF('15'!$AG$36:$AG$41,A86,'15'!$AC$36:$AC$41)+SUMIF('16'!$AG$34:$AG$39,A86,'16'!$AC$34:$AC$39)+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E11139" s="468" t="str">
        <x:v>Rumus sumber</x:v>
      </x:c>
      <x:c r="F11139" s="468" t="str">
        <x:v>16 September 2026 21.04 WIB</x:v>
      </x:c>
    </x:row>
    <x:row r="11140">
      <x:c r="A11140" s="468" t="str">
        <x:v>31</x:v>
      </x:c>
      <x:c r="B11140" s="468" t="str">
        <x:v>E86</x:v>
      </x:c>
      <x:c r="C11140"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$39:$AG$44,A86,'13'!$AD$39:$AD$44,"Underperform")+COUNTIFS('14'!$AG$37:$AG$42,A86,'14'!$AD$37:$AD$42,"Underperform")+COUNTIFS('15'!$AG$36:$AG$41,A86,'15'!$AD$36:$AD$41,"Underperform")+COUNTIFS('16'!$AG$32:$AG$37,A86,'16'!$AD$32:$AD$37,"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D11140"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$39:$AG$44,A86,'13'!$AD$39:$AD$44,"Underperform")+COUNTIFS('14'!$AG$37:$AG$42,A86,'14'!$AD$37:$AD$42,"Underperform")+COUNTIFS('15'!$AG$36:$AG$41,A86,'15'!$AD$36:$AD$41,"Underperform")+COUNTIFS('16'!$AG$34:$AG$39,A86,'16'!$AD$34:$AD$39,"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E11140" s="468" t="str">
        <x:v>Rumus sumber</x:v>
      </x:c>
      <x:c r="F11140" s="468" t="str">
        <x:v>16 September 2026 21.04 WIB</x:v>
      </x:c>
    </x:row>
    <x:row r="11141">
      <x:c r="A11141" s="468" t="str">
        <x:v>31</x:v>
      </x:c>
      <x:c r="B11141" s="468" t="str">
        <x:v>C87</x:v>
      </x:c>
      <x:c r="C11141"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$39:$AG$44,A87,'13'!$AF$39:$AF$44)+SUMIF('14'!$AG$37:$AG$42,A87,'14'!$AF$37:$AF$42)+SUMIF('15'!$AG$36:$AG$41,A87,'15'!$AF$36:$AF$41)+SUMIF('16'!$AG$32:$AG$37,A87,'16'!$AF$32:$AF$37)+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D11141"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$39:$AG$44,A87,'13'!$AF$39:$AF$44)+SUMIF('14'!$AG$37:$AG$42,A87,'14'!$AF$37:$AF$42)+SUMIF('15'!$AG$36:$AG$41,A87,'15'!$AF$36:$AF$41)+SUMIF('16'!$AG$34:$AG$39,A87,'16'!$AF$34:$AF$39)+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E11141" s="468" t="str">
        <x:v>Rumus sumber</x:v>
      </x:c>
      <x:c r="F11141" s="468" t="str">
        <x:v>16 September 2026 21.04 WIB</x:v>
      </x:c>
    </x:row>
    <x:row r="11142">
      <x:c r="A11142" s="468" t="str">
        <x:v>31</x:v>
      </x:c>
      <x:c r="B11142" s="468" t="str">
        <x:v>D87</x:v>
      </x:c>
      <x:c r="C11142"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$39:$AG$44,A87,'13'!$AC$39:$AC$44)+SUMIF('14'!$AG$37:$AG$42,A87,'14'!$AC$37:$AC$42)+SUMIF('15'!$AG$36:$AG$41,A87,'15'!$AC$36:$AC$41)+SUMIF('16'!$AG$32:$AG$37,A87,'16'!$AC$32:$AC$37)+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D11142"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$39:$AG$44,A87,'13'!$AC$39:$AC$44)+SUMIF('14'!$AG$37:$AG$42,A87,'14'!$AC$37:$AC$42)+SUMIF('15'!$AG$36:$AG$41,A87,'15'!$AC$36:$AC$41)+SUMIF('16'!$AG$34:$AG$39,A87,'16'!$AC$34:$AC$39)+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E11142" s="468" t="str">
        <x:v>Rumus sumber</x:v>
      </x:c>
      <x:c r="F11142" s="468" t="str">
        <x:v>16 September 2026 21.04 WIB</x:v>
      </x:c>
    </x:row>
    <x:row r="11143">
      <x:c r="A11143" s="468" t="str">
        <x:v>31</x:v>
      </x:c>
      <x:c r="B11143" s="468" t="str">
        <x:v>E87</x:v>
      </x:c>
      <x:c r="C11143"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$39:$AG$44,A87,'13'!$AD$39:$AD$44,"Underperform")+COUNTIFS('14'!$AG$37:$AG$42,A87,'14'!$AD$37:$AD$42,"Underperform")+COUNTIFS('15'!$AG$36:$AG$41,A87,'15'!$AD$36:$AD$41,"Underperform")+COUNTIFS('16'!$AG$32:$AG$37,A87,'16'!$AD$32:$AD$37,"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D11143"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$39:$AG$44,A87,'13'!$AD$39:$AD$44,"Underperform")+COUNTIFS('14'!$AG$37:$AG$42,A87,'14'!$AD$37:$AD$42,"Underperform")+COUNTIFS('15'!$AG$36:$AG$41,A87,'15'!$AD$36:$AD$41,"Underperform")+COUNTIFS('16'!$AG$34:$AG$39,A87,'16'!$AD$34:$AD$39,"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E11143" s="468" t="str">
        <x:v>Rumus sumber</x:v>
      </x:c>
      <x:c r="F11143" s="468" t="str">
        <x:v>16 September 2026 21.04 WIB</x:v>
      </x:c>
    </x:row>
    <x:row r="11144">
      <x:c r="A11144" s="468" t="str">
        <x:v>31</x:v>
      </x:c>
      <x:c r="B11144" s="468" t="str">
        <x:v>C88</x:v>
      </x:c>
      <x:c r="C11144"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$39:$AG$44,A88,'13'!$AF$39:$AF$44)+SUMIF('14'!$AG$37:$AG$42,A88,'14'!$AF$37:$AF$42)+SUMIF('15'!$AG$36:$AG$41,A88,'15'!$AF$36:$AF$41)+SUMIF('16'!$AG$32:$AG$37,A88,'16'!$AF$32:$AF$37)+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D11144"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$39:$AG$44,A88,'13'!$AF$39:$AF$44)+SUMIF('14'!$AG$37:$AG$42,A88,'14'!$AF$37:$AF$42)+SUMIF('15'!$AG$36:$AG$41,A88,'15'!$AF$36:$AF$41)+SUMIF('16'!$AG$34:$AG$39,A88,'16'!$AF$34:$AF$39)+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E11144" s="468" t="str">
        <x:v>Rumus sumber</x:v>
      </x:c>
      <x:c r="F11144" s="468" t="str">
        <x:v>16 September 2026 21.04 WIB</x:v>
      </x:c>
    </x:row>
    <x:row r="11145">
      <x:c r="A11145" s="468" t="str">
        <x:v>31</x:v>
      </x:c>
      <x:c r="B11145" s="468" t="str">
        <x:v>D88</x:v>
      </x:c>
      <x:c r="C11145"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$39:$AG$44,A88,'13'!$AC$39:$AC$44)+SUMIF('14'!$AG$37:$AG$42,A88,'14'!$AC$37:$AC$42)+SUMIF('15'!$AG$36:$AG$41,A88,'15'!$AC$36:$AC$41)+SUMIF('16'!$AG$32:$AG$37,A88,'16'!$AC$32:$AC$37)+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D11145"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$39:$AG$44,A88,'13'!$AC$39:$AC$44)+SUMIF('14'!$AG$37:$AG$42,A88,'14'!$AC$37:$AC$42)+SUMIF('15'!$AG$36:$AG$41,A88,'15'!$AC$36:$AC$41)+SUMIF('16'!$AG$34:$AG$39,A88,'16'!$AC$34:$AC$39)+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E11145" s="468" t="str">
        <x:v>Rumus sumber</x:v>
      </x:c>
      <x:c r="F11145" s="468" t="str">
        <x:v>16 September 2026 21.04 WIB</x:v>
      </x:c>
    </x:row>
    <x:row r="11146">
      <x:c r="A11146" s="468" t="str">
        <x:v>31</x:v>
      </x:c>
      <x:c r="B11146" s="468" t="str">
        <x:v>E88</x:v>
      </x:c>
      <x:c r="C11146"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$39:$AG$44,A88,'13'!$AD$39:$AD$44,"Underperform")+COUNTIFS('14'!$AG$37:$AG$42,A88,'14'!$AD$37:$AD$42,"Underperform")+COUNTIFS('15'!$AG$36:$AG$41,A88,'15'!$AD$36:$AD$41,"Underperform")+COUNTIFS('16'!$AG$32:$AG$37,A88,'16'!$AD$32:$AD$37,"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D11146"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$39:$AG$44,A88,'13'!$AD$39:$AD$44,"Underperform")+COUNTIFS('14'!$AG$37:$AG$42,A88,'14'!$AD$37:$AD$42,"Underperform")+COUNTIFS('15'!$AG$36:$AG$41,A88,'15'!$AD$36:$AD$41,"Underperform")+COUNTIFS('16'!$AG$34:$AG$39,A88,'16'!$AD$34:$AD$39,"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E11146" s="468" t="str">
        <x:v>Rumus sumber</x:v>
      </x:c>
      <x:c r="F11146" s="468" t="str">
        <x:v>16 September 2026 21.04 WIB</x:v>
      </x:c>
    </x:row>
    <x:row r="11147">
      <x:c r="A11147" s="468" t="str">
        <x:v>31</x:v>
      </x:c>
      <x:c r="B11147" s="468" t="str">
        <x:v>C89</x:v>
      </x:c>
      <x:c r="C11147"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$39:$AG$44,A89,'13'!$AF$39:$AF$44)+SUMIF('14'!$AG$37:$AG$42,A89,'14'!$AF$37:$AF$42)+SUMIF('15'!$AG$36:$AG$41,A89,'15'!$AF$36:$AF$41)+SUMIF('16'!$AG$32:$AG$37,A89,'16'!$AF$32:$AF$37)+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D11147"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$39:$AG$44,A89,'13'!$AF$39:$AF$44)+SUMIF('14'!$AG$37:$AG$42,A89,'14'!$AF$37:$AF$42)+SUMIF('15'!$AG$36:$AG$41,A89,'15'!$AF$36:$AF$41)+SUMIF('16'!$AG$34:$AG$39,A89,'16'!$AF$34:$AF$39)+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E11147" s="468" t="str">
        <x:v>Rumus sumber</x:v>
      </x:c>
      <x:c r="F11147" s="468" t="str">
        <x:v>16 September 2026 21.04 WIB</x:v>
      </x:c>
    </x:row>
    <x:row r="11148">
      <x:c r="A11148" s="468" t="str">
        <x:v>31</x:v>
      </x:c>
      <x:c r="B11148" s="468" t="str">
        <x:v>D89</x:v>
      </x:c>
      <x:c r="C11148"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$39:$AG$44,A89,'13'!$AC$39:$AC$44)+SUMIF('14'!$AG$37:$AG$42,A89,'14'!$AC$37:$AC$42)+SUMIF('15'!$AG$36:$AG$41,A89,'15'!$AC$36:$AC$41)+SUMIF('16'!$AG$32:$AG$37,A89,'16'!$AC$32:$AC$37)+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D11148"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$39:$AG$44,A89,'13'!$AC$39:$AC$44)+SUMIF('14'!$AG$37:$AG$42,A89,'14'!$AC$37:$AC$42)+SUMIF('15'!$AG$36:$AG$41,A89,'15'!$AC$36:$AC$41)+SUMIF('16'!$AG$34:$AG$39,A89,'16'!$AC$34:$AC$39)+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E11148" s="468" t="str">
        <x:v>Rumus sumber</x:v>
      </x:c>
      <x:c r="F11148" s="468" t="str">
        <x:v>16 September 2026 21.04 WIB</x:v>
      </x:c>
    </x:row>
    <x:row r="11149">
      <x:c r="A11149" s="468" t="str">
        <x:v>31</x:v>
      </x:c>
      <x:c r="B11149" s="468" t="str">
        <x:v>E89</x:v>
      </x:c>
      <x:c r="C11149"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$39:$AG$44,A89,'13'!$AD$39:$AD$44,"Underperform")+COUNTIFS('14'!$AG$37:$AG$42,A89,'14'!$AD$37:$AD$42,"Underperform")+COUNTIFS('15'!$AG$36:$AG$41,A89,'15'!$AD$36:$AD$41,"Underperform")+COUNTIFS('16'!$AG$32:$AG$37,A89,'16'!$AD$32:$AD$37,"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D11149"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$39:$AG$44,A89,'13'!$AD$39:$AD$44,"Underperform")+COUNTIFS('14'!$AG$37:$AG$42,A89,'14'!$AD$37:$AD$42,"Underperform")+COUNTIFS('15'!$AG$36:$AG$41,A89,'15'!$AD$36:$AD$41,"Underperform")+COUNTIFS('16'!$AG$34:$AG$39,A89,'16'!$AD$34:$AD$39,"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E11149" s="468" t="str">
        <x:v>Rumus sumber</x:v>
      </x:c>
      <x:c r="F11149" s="468" t="str">
        <x:v>16 September 2026 21.04 WIB</x:v>
      </x:c>
    </x:row>
    <x:row r="11150">
      <x:c r="A11150" s="468" t="str">
        <x:v>31</x:v>
      </x:c>
      <x:c r="B11150" s="468" t="str">
        <x:v>C90</x:v>
      </x:c>
      <x:c r="C11150"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$39:$AG$44,A90,'13'!$AF$39:$AF$44)+SUMIF('14'!$AG$37:$AG$42,A90,'14'!$AF$37:$AF$42)+SUMIF('15'!$AG$36:$AG$41,A90,'15'!$AF$36:$AF$41)+SUMIF('16'!$AG$32:$AG$37,A90,'16'!$AF$32:$AF$37)+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D11150"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$39:$AG$44,A90,'13'!$AF$39:$AF$44)+SUMIF('14'!$AG$37:$AG$42,A90,'14'!$AF$37:$AF$42)+SUMIF('15'!$AG$36:$AG$41,A90,'15'!$AF$36:$AF$41)+SUMIF('16'!$AG$34:$AG$39,A90,'16'!$AF$34:$AF$39)+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E11150" s="468" t="str">
        <x:v>Rumus sumber</x:v>
      </x:c>
      <x:c r="F11150" s="468" t="str">
        <x:v>16 September 2026 21.04 WIB</x:v>
      </x:c>
    </x:row>
    <x:row r="11151">
      <x:c r="A11151" s="468" t="str">
        <x:v>31</x:v>
      </x:c>
      <x:c r="B11151" s="468" t="str">
        <x:v>D90</x:v>
      </x:c>
      <x:c r="C11151"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$39:$AG$44,A90,'13'!$AC$39:$AC$44)+SUMIF('14'!$AG$37:$AG$42,A90,'14'!$AC$37:$AC$42)+SUMIF('15'!$AG$36:$AG$41,A90,'15'!$AC$36:$AC$41)+SUMIF('16'!$AG$32:$AG$37,A90,'16'!$AC$32:$AC$37)+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D11151"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$39:$AG$44,A90,'13'!$AC$39:$AC$44)+SUMIF('14'!$AG$37:$AG$42,A90,'14'!$AC$37:$AC$42)+SUMIF('15'!$AG$36:$AG$41,A90,'15'!$AC$36:$AC$41)+SUMIF('16'!$AG$34:$AG$39,A90,'16'!$AC$34:$AC$39)+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E11151" s="468" t="str">
        <x:v>Rumus sumber</x:v>
      </x:c>
      <x:c r="F11151" s="468" t="str">
        <x:v>16 September 2026 21.04 WIB</x:v>
      </x:c>
    </x:row>
    <x:row r="11152">
      <x:c r="A11152" s="468" t="str">
        <x:v>31</x:v>
      </x:c>
      <x:c r="B11152" s="468" t="str">
        <x:v>E90</x:v>
      </x:c>
      <x:c r="C11152"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$39:$AG$44,A90,'13'!$AD$39:$AD$44,"Underperform")+COUNTIFS('14'!$AG$37:$AG$42,A90,'14'!$AD$37:$AD$42,"Underperform")+COUNTIFS('15'!$AG$36:$AG$41,A90,'15'!$AD$36:$AD$41,"Underperform")+COUNTIFS('16'!$AG$32:$AG$37,A90,'16'!$AD$32:$AD$37,"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D11152"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$39:$AG$44,A90,'13'!$AD$39:$AD$44,"Underperform")+COUNTIFS('14'!$AG$37:$AG$42,A90,'14'!$AD$37:$AD$42,"Underperform")+COUNTIFS('15'!$AG$36:$AG$41,A90,'15'!$AD$36:$AD$41,"Underperform")+COUNTIFS('16'!$AG$34:$AG$39,A90,'16'!$AD$34:$AD$39,"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E11152" s="468" t="str">
        <x:v>Rumus sumber</x:v>
      </x:c>
      <x:c r="F11152" s="468" t="str">
        <x:v>16 September 2026 21.04 WIB</x:v>
      </x:c>
    </x:row>
    <x:row r="11153">
      <x:c r="A11153" s="468" t="str">
        <x:v>31</x:v>
      </x:c>
      <x:c r="B11153" s="468" t="str">
        <x:v>C91</x:v>
      </x:c>
      <x:c r="C11153"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$39:$AG$44,A91,'13'!$AF$39:$AF$44)+SUMIF('14'!$AG$37:$AG$42,A91,'14'!$AF$37:$AF$42)+SUMIF('15'!$AG$36:$AG$41,A91,'15'!$AF$36:$AF$41)+SUMIF('16'!$AG$32:$AG$37,A91,'16'!$AF$32:$AF$37)+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D11153"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$39:$AG$44,A91,'13'!$AF$39:$AF$44)+SUMIF('14'!$AG$37:$AG$42,A91,'14'!$AF$37:$AF$42)+SUMIF('15'!$AG$36:$AG$41,A91,'15'!$AF$36:$AF$41)+SUMIF('16'!$AG$34:$AG$39,A91,'16'!$AF$34:$AF$39)+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E11153" s="468" t="str">
        <x:v>Rumus sumber</x:v>
      </x:c>
      <x:c r="F11153" s="468" t="str">
        <x:v>16 September 2026 21.04 WIB</x:v>
      </x:c>
    </x:row>
    <x:row r="11154">
      <x:c r="A11154" s="468" t="str">
        <x:v>31</x:v>
      </x:c>
      <x:c r="B11154" s="468" t="str">
        <x:v>D91</x:v>
      </x:c>
      <x:c r="C11154"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$39:$AG$44,A91,'13'!$AC$39:$AC$44)+SUMIF('14'!$AG$37:$AG$42,A91,'14'!$AC$37:$AC$42)+SUMIF('15'!$AG$36:$AG$41,A91,'15'!$AC$36:$AC$41)+SUMIF('16'!$AG$32:$AG$37,A91,'16'!$AC$32:$AC$37)+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D11154"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$39:$AG$44,A91,'13'!$AC$39:$AC$44)+SUMIF('14'!$AG$37:$AG$42,A91,'14'!$AC$37:$AC$42)+SUMIF('15'!$AG$36:$AG$41,A91,'15'!$AC$36:$AC$41)+SUMIF('16'!$AG$34:$AG$39,A91,'16'!$AC$34:$AC$39)+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E11154" s="468" t="str">
        <x:v>Rumus sumber</x:v>
      </x:c>
      <x:c r="F11154" s="468" t="str">
        <x:v>16 September 2026 21.04 WIB</x:v>
      </x:c>
    </x:row>
    <x:row r="11155">
      <x:c r="A11155" s="468" t="str">
        <x:v>31</x:v>
      </x:c>
      <x:c r="B11155" s="468" t="str">
        <x:v>E91</x:v>
      </x:c>
      <x:c r="C11155"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$39:$AG$44,A91,'13'!$AD$39:$AD$44,"Underperform")+COUNTIFS('14'!$AG$37:$AG$42,A91,'14'!$AD$37:$AD$42,"Underperform")+COUNTIFS('15'!$AG$36:$AG$41,A91,'15'!$AD$36:$AD$41,"Underperform")+COUNTIFS('16'!$AG$32:$AG$37,A91,'16'!$AD$32:$AD$37,"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D11155"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$39:$AG$44,A91,'13'!$AD$39:$AD$44,"Underperform")+COUNTIFS('14'!$AG$37:$AG$42,A91,'14'!$AD$37:$AD$42,"Underperform")+COUNTIFS('15'!$AG$36:$AG$41,A91,'15'!$AD$36:$AD$41,"Underperform")+COUNTIFS('16'!$AG$34:$AG$39,A91,'16'!$AD$34:$AD$39,"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E11155" s="468" t="str">
        <x:v>Rumus sumber</x:v>
      </x:c>
      <x:c r="F11155" s="468" t="str">
        <x:v>16 September 2026 21.04 WIB</x:v>
      </x:c>
    </x:row>
    <x:row r="11156">
      <x:c r="A11156" s="468" t="str">
        <x:v>31</x:v>
      </x:c>
      <x:c r="B11156" s="468" t="str">
        <x:v>C92</x:v>
      </x:c>
      <x:c r="C11156"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$39:$AG$44,A92,'13'!$AF$39:$AF$44)+SUMIF('14'!$AG$37:$AG$42,A92,'14'!$AF$37:$AF$42)+SUMIF('15'!$AG$36:$AG$41,A92,'15'!$AF$36:$AF$41)+SUMIF('16'!$AG$32:$AG$37,A92,'16'!$AF$32:$AF$37)+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D11156"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$39:$AG$44,A92,'13'!$AF$39:$AF$44)+SUMIF('14'!$AG$37:$AG$42,A92,'14'!$AF$37:$AF$42)+SUMIF('15'!$AG$36:$AG$41,A92,'15'!$AF$36:$AF$41)+SUMIF('16'!$AG$34:$AG$39,A92,'16'!$AF$34:$AF$39)+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E11156" s="468" t="str">
        <x:v>Rumus sumber</x:v>
      </x:c>
      <x:c r="F11156" s="468" t="str">
        <x:v>16 September 2026 21.04 WIB</x:v>
      </x:c>
    </x:row>
    <x:row r="11157">
      <x:c r="A11157" s="468" t="str">
        <x:v>31</x:v>
      </x:c>
      <x:c r="B11157" s="468" t="str">
        <x:v>D92</x:v>
      </x:c>
      <x:c r="C11157"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$39:$AG$44,A92,'13'!$AC$39:$AC$44)+SUMIF('14'!$AG$37:$AG$42,A92,'14'!$AC$37:$AC$42)+SUMIF('15'!$AG$36:$AG$41,A92,'15'!$AC$36:$AC$41)+SUMIF('16'!$AG$32:$AG$37,A92,'16'!$AC$32:$AC$37)+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D11157"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$39:$AG$44,A92,'13'!$AC$39:$AC$44)+SUMIF('14'!$AG$37:$AG$42,A92,'14'!$AC$37:$AC$42)+SUMIF('15'!$AG$36:$AG$41,A92,'15'!$AC$36:$AC$41)+SUMIF('16'!$AG$34:$AG$39,A92,'16'!$AC$34:$AC$39)+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E11157" s="468" t="str">
        <x:v>Rumus sumber</x:v>
      </x:c>
      <x:c r="F11157" s="468" t="str">
        <x:v>16 September 2026 21.04 WIB</x:v>
      </x:c>
    </x:row>
    <x:row r="11158">
      <x:c r="A11158" s="468" t="str">
        <x:v>31</x:v>
      </x:c>
      <x:c r="B11158" s="468" t="str">
        <x:v>E92</x:v>
      </x:c>
      <x:c r="C11158"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$39:$AG$44,A92,'13'!$AD$39:$AD$44,"Underperform")+COUNTIFS('14'!$AG$37:$AG$42,A92,'14'!$AD$37:$AD$42,"Underperform")+COUNTIFS('15'!$AG$36:$AG$41,A92,'15'!$AD$36:$AD$41,"Underperform")+COUNTIFS('16'!$AG$32:$AG$37,A92,'16'!$AD$32:$AD$37,"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D11158"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$39:$AG$44,A92,'13'!$AD$39:$AD$44,"Underperform")+COUNTIFS('14'!$AG$37:$AG$42,A92,'14'!$AD$37:$AD$42,"Underperform")+COUNTIFS('15'!$AG$36:$AG$41,A92,'15'!$AD$36:$AD$41,"Underperform")+COUNTIFS('16'!$AG$34:$AG$39,A92,'16'!$AD$34:$AD$39,"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E11158" s="468" t="str">
        <x:v>Rumus sumber</x:v>
      </x:c>
      <x:c r="F11158" s="468" t="str">
        <x:v>16 September 2026 21.04 WIB</x:v>
      </x:c>
    </x:row>
    <x:row r="11159">
      <x:c r="A11159" s="468" t="str">
        <x:v>31</x:v>
      </x:c>
      <x:c r="B11159" s="468" t="str">
        <x:v>C93</x:v>
      </x:c>
      <x:c r="C11159"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$39:$AG$44,A93,'13'!$AF$39:$AF$44)+SUMIF('14'!$AG$37:$AG$42,A93,'14'!$AF$37:$AF$42)+SUMIF('15'!$AG$36:$AG$41,A93,'15'!$AF$36:$AF$41)+SUMIF('16'!$AG$32:$AG$37,A93,'16'!$AF$32:$AF$37)+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D11159"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$39:$AG$44,A93,'13'!$AF$39:$AF$44)+SUMIF('14'!$AG$37:$AG$42,A93,'14'!$AF$37:$AF$42)+SUMIF('15'!$AG$36:$AG$41,A93,'15'!$AF$36:$AF$41)+SUMIF('16'!$AG$34:$AG$39,A93,'16'!$AF$34:$AF$39)+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E11159" s="468" t="str">
        <x:v>Rumus sumber</x:v>
      </x:c>
      <x:c r="F11159" s="468" t="str">
        <x:v>16 September 2026 21.04 WIB</x:v>
      </x:c>
    </x:row>
    <x:row r="11160">
      <x:c r="A11160" s="468" t="str">
        <x:v>31</x:v>
      </x:c>
      <x:c r="B11160" s="468" t="str">
        <x:v>D93</x:v>
      </x:c>
      <x:c r="C11160"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$39:$AG$44,A93,'13'!$AC$39:$AC$44)+SUMIF('14'!$AG$37:$AG$42,A93,'14'!$AC$37:$AC$42)+SUMIF('15'!$AG$36:$AG$41,A93,'15'!$AC$36:$AC$41)+SUMIF('16'!$AG$32:$AG$37,A93,'16'!$AC$32:$AC$37)+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D11160"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$39:$AG$44,A93,'13'!$AC$39:$AC$44)+SUMIF('14'!$AG$37:$AG$42,A93,'14'!$AC$37:$AC$42)+SUMIF('15'!$AG$36:$AG$41,A93,'15'!$AC$36:$AC$41)+SUMIF('16'!$AG$34:$AG$39,A93,'16'!$AC$34:$AC$39)+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E11160" s="468" t="str">
        <x:v>Rumus sumber</x:v>
      </x:c>
      <x:c r="F11160" s="468" t="str">
        <x:v>16 September 2026 21.04 WIB</x:v>
      </x:c>
    </x:row>
    <x:row r="11161">
      <x:c r="A11161" s="468" t="str">
        <x:v>31</x:v>
      </x:c>
      <x:c r="B11161" s="468" t="str">
        <x:v>E93</x:v>
      </x:c>
      <x:c r="C11161"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$39:$AG$44,A93,'13'!$AD$39:$AD$44,"Underperform")+COUNTIFS('14'!$AG$37:$AG$42,A93,'14'!$AD$37:$AD$42,"Underperform")+COUNTIFS('15'!$AG$36:$AG$41,A93,'15'!$AD$36:$AD$41,"Underperform")+COUNTIFS('16'!$AG$32:$AG$37,A93,'16'!$AD$32:$AD$37,"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D11161"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$39:$AG$44,A93,'13'!$AD$39:$AD$44,"Underperform")+COUNTIFS('14'!$AG$37:$AG$42,A93,'14'!$AD$37:$AD$42,"Underperform")+COUNTIFS('15'!$AG$36:$AG$41,A93,'15'!$AD$36:$AD$41,"Underperform")+COUNTIFS('16'!$AG$34:$AG$39,A93,'16'!$AD$34:$AD$39,"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E11161" s="468" t="str">
        <x:v>Rumus sumber</x:v>
      </x:c>
      <x:c r="F11161" s="468" t="str">
        <x:v>16 September 2026 21.04 WIB</x:v>
      </x:c>
    </x:row>
    <x:row r="11162">
      <x:c r="A11162" s="468" t="str">
        <x:v>31</x:v>
      </x:c>
      <x:c r="B11162" s="468" t="str">
        <x:v>C94</x:v>
      </x:c>
      <x:c r="C11162"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$39:$AG$44,A94,'13'!$AF$39:$AF$44)+SUMIF('14'!$AG$37:$AG$42,A94,'14'!$AF$37:$AF$42)+SUMIF('15'!$AG$36:$AG$41,A94,'15'!$AF$36:$AF$41)+SUMIF('16'!$AG$32:$AG$37,A94,'16'!$AF$32:$AF$37)+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D11162"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$39:$AG$44,A94,'13'!$AF$39:$AF$44)+SUMIF('14'!$AG$37:$AG$42,A94,'14'!$AF$37:$AF$42)+SUMIF('15'!$AG$36:$AG$41,A94,'15'!$AF$36:$AF$41)+SUMIF('16'!$AG$34:$AG$39,A94,'16'!$AF$34:$AF$39)+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E11162" s="468" t="str">
        <x:v>Rumus sumber</x:v>
      </x:c>
      <x:c r="F11162" s="468" t="str">
        <x:v>16 September 2026 21.04 WIB</x:v>
      </x:c>
    </x:row>
    <x:row r="11163">
      <x:c r="A11163" s="468" t="str">
        <x:v>31</x:v>
      </x:c>
      <x:c r="B11163" s="468" t="str">
        <x:v>D94</x:v>
      </x:c>
      <x:c r="C11163"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$39:$AG$44,A94,'13'!$AC$39:$AC$44)+SUMIF('14'!$AG$37:$AG$42,A94,'14'!$AC$37:$AC$42)+SUMIF('15'!$AG$36:$AG$41,A94,'15'!$AC$36:$AC$41)+SUMIF('16'!$AG$32:$AG$37,A94,'16'!$AC$32:$AC$37)+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D11163"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$39:$AG$44,A94,'13'!$AC$39:$AC$44)+SUMIF('14'!$AG$37:$AG$42,A94,'14'!$AC$37:$AC$42)+SUMIF('15'!$AG$36:$AG$41,A94,'15'!$AC$36:$AC$41)+SUMIF('16'!$AG$34:$AG$39,A94,'16'!$AC$34:$AC$39)+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E11163" s="468" t="str">
        <x:v>Rumus sumber</x:v>
      </x:c>
      <x:c r="F11163" s="468" t="str">
        <x:v>16 September 2026 21.04 WIB</x:v>
      </x:c>
    </x:row>
    <x:row r="11164">
      <x:c r="A11164" s="468" t="str">
        <x:v>31</x:v>
      </x:c>
      <x:c r="B11164" s="468" t="str">
        <x:v>E94</x:v>
      </x:c>
      <x:c r="C11164"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$39:$AG$44,A94,'13'!$AD$39:$AD$44,"Underperform")+COUNTIFS('14'!$AG$37:$AG$42,A94,'14'!$AD$37:$AD$42,"Underperform")+COUNTIFS('15'!$AG$36:$AG$41,A94,'15'!$AD$36:$AD$41,"Underperform")+COUNTIFS('16'!$AG$32:$AG$37,A94,'16'!$AD$32:$AD$37,"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D11164"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$39:$AG$44,A94,'13'!$AD$39:$AD$44,"Underperform")+COUNTIFS('14'!$AG$37:$AG$42,A94,'14'!$AD$37:$AD$42,"Underperform")+COUNTIFS('15'!$AG$36:$AG$41,A94,'15'!$AD$36:$AD$41,"Underperform")+COUNTIFS('16'!$AG$34:$AG$39,A94,'16'!$AD$34:$AD$39,"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E11164" s="468" t="str">
        <x:v>Rumus sumber</x:v>
      </x:c>
      <x:c r="F11164" s="468" t="str">
        <x:v>16 September 2026 21.04 WIB</x:v>
      </x:c>
    </x:row>
    <x:row r="11165">
      <x:c r="A11165" s="468" t="str">
        <x:v>31</x:v>
      </x:c>
      <x:c r="B11165" s="468" t="str">
        <x:v>C95</x:v>
      </x:c>
      <x:c r="C11165"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$39:$K$44,A95,'13'!$AF$39:$AF$44)+SUMIF('14'!$K$37:$K$42,A95,'14'!$AF$37:$AF$42)+SUMIF('15'!$K$36:$K$41,A95,'15'!$AF$36:$AF$41)+SUMIF('16'!$K$32:$K$37,A95,'16'!$AF$32:$AF$37)+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D11165"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$39:$K$44,A95,'13'!$AF$39:$AF$44)+SUMIF('14'!$K$37:$K$42,A95,'14'!$AF$37:$AF$42)+SUMIF('15'!$K$36:$K$41,A95,'15'!$AF$36:$AF$41)+SUMIF('16'!$K$34:$K$39,A95,'16'!$AF$34:$AF$39)+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E11165" s="468" t="str">
        <x:v>Rumus sumber</x:v>
      </x:c>
      <x:c r="F11165" s="468" t="str">
        <x:v>16 September 2026 21.04 WIB</x:v>
      </x:c>
    </x:row>
    <x:row r="11166">
      <x:c r="A11166" s="468" t="str">
        <x:v>31</x:v>
      </x:c>
      <x:c r="B11166" s="468" t="str">
        <x:v>D95</x:v>
      </x:c>
      <x:c r="C11166"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$39:$K$44,A95,'13'!$AC$39:$AC$44)+SUMIF('14'!$K$37:$K$42,A95,'14'!$AC$37:$AC$42)+SUMIF('15'!$K$36:$K$41,A95,'15'!$AC$36:$AC$41)+SUMIF('16'!$K$32:$K$37,A95,'16'!$AC$32:$AC$37)+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D11166"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$39:$K$44,A95,'13'!$AC$39:$AC$44)+SUMIF('14'!$K$37:$K$42,A95,'14'!$AC$37:$AC$42)+SUMIF('15'!$K$36:$K$41,A95,'15'!$AC$36:$AC$41)+SUMIF('16'!$K$34:$K$39,A95,'16'!$AC$34:$AC$39)+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E11166" s="468" t="str">
        <x:v>Rumus sumber</x:v>
      </x:c>
      <x:c r="F11166" s="468" t="str">
        <x:v>16 September 2026 21.04 WIB</x:v>
      </x:c>
    </x:row>
    <x:row r="11167">
      <x:c r="A11167" s="468" t="str">
        <x:v>31</x:v>
      </x:c>
      <x:c r="B11167" s="468" t="str">
        <x:v>E95</x:v>
      </x:c>
      <x:c r="C11167"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$39:$K$44,A95,'13'!$AD$39:$AD$44,"Underperform")+COUNTIFS('14'!$K$37:$K$42,A95,'14'!$AD$37:$AD$42,"Underperform")+COUNTIFS('15'!$K$36:$K$41,A95,'15'!$AD$36:$AD$41,"Underperform")+COUNTIFS('16'!$K$32:$K$37,A95,'16'!$AD$32:$AD$37,"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D11167"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$39:$K$44,A95,'13'!$AD$39:$AD$44,"Underperform")+COUNTIFS('14'!$K$37:$K$42,A95,'14'!$AD$37:$AD$42,"Underperform")+COUNTIFS('15'!$K$36:$K$41,A95,'15'!$AD$36:$AD$41,"Underperform")+COUNTIFS('16'!$K$34:$K$39,A95,'16'!$AD$34:$AD$39,"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E11167" s="468" t="str">
        <x:v>Rumus sumber</x:v>
      </x:c>
      <x:c r="F11167" s="468" t="str">
        <x:v>16 September 2026 21.04 WIB</x:v>
      </x:c>
    </x:row>
    <x:row r="11168">
      <x:c r="A11168" s="468" t="str">
        <x:v>31</x:v>
      </x:c>
      <x:c r="B11168" s="468" t="str">
        <x:v>C96</x:v>
      </x:c>
      <x:c r="C11168"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$39:$K$44,A96,'13'!$AF$39:$AF$44)+SUMIF('14'!$K$37:$K$42,A96,'14'!$AF$37:$AF$42)+SUMIF('15'!$K$36:$K$41,A96,'15'!$AF$36:$AF$41)+SUMIF('16'!$K$32:$K$37,A96,'16'!$AF$32:$AF$37)+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D11168"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$39:$K$44,A96,'13'!$AF$39:$AF$44)+SUMIF('14'!$K$37:$K$42,A96,'14'!$AF$37:$AF$42)+SUMIF('15'!$K$36:$K$41,A96,'15'!$AF$36:$AF$41)+SUMIF('16'!$K$34:$K$39,A96,'16'!$AF$34:$AF$39)+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E11168" s="468" t="str">
        <x:v>Rumus sumber</x:v>
      </x:c>
      <x:c r="F11168" s="468" t="str">
        <x:v>16 September 2026 21.04 WIB</x:v>
      </x:c>
    </x:row>
    <x:row r="11169">
      <x:c r="A11169" s="468" t="str">
        <x:v>31</x:v>
      </x:c>
      <x:c r="B11169" s="468" t="str">
        <x:v>D96</x:v>
      </x:c>
      <x:c r="C11169"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$39:$K$44,A96,'13'!$AC$39:$AC$44)+SUMIF('14'!$K$37:$K$42,A96,'14'!$AC$37:$AC$42)+SUMIF('15'!$K$36:$K$41,A96,'15'!$AC$36:$AC$41)+SUMIF('16'!$K$32:$K$37,A96,'16'!$AC$32:$AC$37)+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D11169"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$39:$K$44,A96,'13'!$AC$39:$AC$44)+SUMIF('14'!$K$37:$K$42,A96,'14'!$AC$37:$AC$42)+SUMIF('15'!$K$36:$K$41,A96,'15'!$AC$36:$AC$41)+SUMIF('16'!$K$34:$K$39,A96,'16'!$AC$34:$AC$39)+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E11169" s="468" t="str">
        <x:v>Rumus sumber</x:v>
      </x:c>
      <x:c r="F11169" s="468" t="str">
        <x:v>16 September 2026 21.04 WIB</x:v>
      </x:c>
    </x:row>
    <x:row r="11170">
      <x:c r="A11170" s="468" t="str">
        <x:v>31</x:v>
      </x:c>
      <x:c r="B11170" s="468" t="str">
        <x:v>E96</x:v>
      </x:c>
      <x:c r="C11170"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$39:$K$44,A96,'13'!$AD$39:$AD$44,"Underperform")+COUNTIFS('14'!$K$37:$K$42,A96,'14'!$AD$37:$AD$42,"Underperform")+COUNTIFS('15'!$K$36:$K$41,A96,'15'!$AD$36:$AD$41,"Underperform")+COUNTIFS('16'!$K$32:$K$37,A96,'16'!$AD$32:$AD$37,"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D11170"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$39:$K$44,A96,'13'!$AD$39:$AD$44,"Underperform")+COUNTIFS('14'!$K$37:$K$42,A96,'14'!$AD$37:$AD$42,"Underperform")+COUNTIFS('15'!$K$36:$K$41,A96,'15'!$AD$36:$AD$41,"Underperform")+COUNTIFS('16'!$K$34:$K$39,A96,'16'!$AD$34:$AD$39,"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E11170" s="468" t="str">
        <x:v>Rumus sumber</x:v>
      </x:c>
      <x:c r="F11170" s="468" t="str">
        <x:v>16 September 2026 21.04 WIB</x:v>
      </x:c>
    </x:row>
    <x:row r="11171">
      <x:c r="A11171" s="468" t="str">
        <x:v>31</x:v>
      </x:c>
      <x:c r="B11171" s="468" t="str">
        <x:v>E106</x:v>
      </x:c>
      <x:c r="C11171" s="468" t="n">
        <x:v>157</x:v>
      </x:c>
      <x:c r="D11171" s="468" t="n">
        <x:v>170</x:v>
      </x:c>
      <x:c r="E11171" s="468" t="str">
        <x:v>Nilai sumber</x:v>
      </x:c>
      <x:c r="F11171" s="468" t="str">
        <x:v>16 September 2026 21.04 WIB</x:v>
      </x:c>
    </x:row>
    <x:row r="11172">
      <x:c r="A11172" s="468" t="str">
        <x:v>31</x:v>
      </x:c>
      <x:c r="B11172" s="468" t="str">
        <x:v>E106</x:v>
      </x:c>
      <x:c r="C11172" s="468" t="str">
        <x:v>=SUM('1'!$L$74:$L$75)+SUM('2'!$L$74:$L$75)+SUM('3'!$L$52:$L$53)+SUM('4'!$L$50:$L$51)+SUM('5'!$L$45:$L$46)+SUM('6'!$L$47:$L$48)+SUM('7'!$L$40:$L$41)+SUM('8'!$L$86:$L$87)+SUM('9'!$L$82:$L$83)+SUM('10'!$L$40:$L$41)+SUM('11'!$L$44:$L$45)+SUM('12'!$L$45:$L$46)+SUM('13'!$L$49:$L$50)+SUM('14'!$L$47:$L$48)+SUM('15'!$L$46:$L$47)+SUM('16'!$L$42:$L$43)+SUM('17'!$L$47:$L$48)+SUM('18'!$L$47:$L$48)+SUM('19'!$L$40:$L$41)+SUM('20'!$L$45:$L$46)+SUM('21'!$L$40:$L$41)+SUM('22'!$L$46:$L$47)+SUM('23'!$L$56:$L$57)+SUM('24'!$L$49:$L$50)+SUM('25'!$L$43:$L$44)+SUM('26'!$L$47:$L$48)+SUM('27'!$L$52:$L$53)+SUM('28'!$L$47:$L$48)+SUM('29'!$L$51:$L$52)+SUM('30'!$L$43:$L$44)+SUM('31'!$L$66:$L$67)</x:v>
      </x:c>
      <x:c r="D11172" s="468" t="str">
        <x:v>=SUM('1'!$L$74:$L$75)+SUM('2'!$L$74:$L$75)+SUM('3'!$L$52:$L$53)+SUM('4'!$L$50:$L$51)+SUM('5'!$L$45:$L$46)+SUM('6'!$L$47:$L$48)+SUM('7'!$L$40:$L$41)+SUM('8'!$L$86:$L$87)+SUM('9'!$L$82:$L$83)+SUM('10'!$L$40:$L$41)+SUM('11'!$L$44:$L$45)+SUM('12'!$L$45:$L$46)+SUM('13'!$L$49:$L$50)+SUM('14'!$L$47:$L$48)+SUM('15'!$L$46:$L$47)+SUM('16'!$L$44:$L$45)+SUM('17'!$L$47:$L$48)+SUM('18'!$L$47:$L$48)+SUM('19'!$L$40:$L$41)+SUM('20'!$L$45:$L$46)+SUM('21'!$L$40:$L$41)+SUM('22'!$L$46:$L$47)+SUM('23'!$L$56:$L$57)+SUM('24'!$L$49:$L$50)+SUM('25'!$L$43:$L$44)+SUM('26'!$L$47:$L$48)+SUM('27'!$L$52:$L$53)+SUM('28'!$L$47:$L$48)+SUM('29'!$L$51:$L$52)+SUM('30'!$L$43:$L$44)+SUM('31'!$L$66:$L$67)</x:v>
      </x:c>
      <x:c r="E11172" s="468" t="str">
        <x:v>Rumus sumber</x:v>
      </x:c>
      <x:c r="F11172" s="468" t="str">
        <x:v>16 September 2026 21.04 WIB</x:v>
      </x:c>
    </x:row>
    <x:row r="11173">
      <x:c r="A11173" s="468" t="str">
        <x:v>31</x:v>
      </x:c>
      <x:c r="B11173" s="468" t="str">
        <x:v>E107</x:v>
      </x:c>
      <x:c r="C11173" s="468" t="str">
        <x:v>=SUM('1'!$M$74:$M$75)+SUM('2'!$M$74:$M$75)+SUM('3'!$M$52:$M$53)+SUM('4'!$M$50:$M$51)+SUM('5'!$M$45:$M$46)+SUM('6'!$M$47:$M$48)+SUM('7'!$M$40:$M$41)+SUM('8'!$M$86:$M$87)+SUM('9'!$M$82:$M$83)+SUM('10'!$M$40:$M$41)+SUM('11'!$M$44:$M$45)+SUM('12'!$M$45:$M$46)+SUM('13'!$M$49:$M$50)+SUM('14'!$M$47:$M$48)+SUM('15'!$M$46:$M$47)+SUM('16'!$M$42:$M$43)+SUM('17'!$M$47:$M$48)+SUM('18'!$M$47:$M$48)+SUM('19'!$M$40:$M$41)+SUM('20'!$M$45:$M$46)+SUM('21'!$M$40:$M$41)+SUM('22'!$M$46:$M$47)+SUM('23'!$M$56:$M$57)+SUM('24'!$M$49:$M$50)+SUM('25'!$M$43:$M$44)+SUM('26'!$M$47:$M$48)+SUM('27'!$M$52:$M$53)+SUM('28'!$M$47:$M$48)+SUM('29'!$M$51:$M$52)+SUM('30'!$M$43:$M$44)+SUM('31'!$M$66:$M$67)</x:v>
      </x:c>
      <x:c r="D11173" s="468" t="str">
        <x:v>=SUM('1'!$M$74:$M$75)+SUM('2'!$M$74:$M$75)+SUM('3'!$M$52:$M$53)+SUM('4'!$M$50:$M$51)+SUM('5'!$M$45:$M$46)+SUM('6'!$M$47:$M$48)+SUM('7'!$M$40:$M$41)+SUM('8'!$M$86:$M$87)+SUM('9'!$M$82:$M$83)+SUM('10'!$M$40:$M$41)+SUM('11'!$M$44:$M$45)+SUM('12'!$M$45:$M$46)+SUM('13'!$M$49:$M$50)+SUM('14'!$M$47:$M$48)+SUM('15'!$M$46:$M$47)+SUM('16'!$M$44:$M$45)+SUM('17'!$M$47:$M$48)+SUM('18'!$M$47:$M$48)+SUM('19'!$M$40:$M$41)+SUM('20'!$M$45:$M$46)+SUM('21'!$M$40:$M$41)+SUM('22'!$M$46:$M$47)+SUM('23'!$M$56:$M$57)+SUM('24'!$M$49:$M$50)+SUM('25'!$M$43:$M$44)+SUM('26'!$M$47:$M$48)+SUM('27'!$M$52:$M$53)+SUM('28'!$M$47:$M$48)+SUM('29'!$M$51:$M$52)+SUM('30'!$M$43:$M$44)+SUM('31'!$M$66:$M$67)</x:v>
      </x:c>
      <x:c r="E11173" s="468" t="str">
        <x:v>Rumus sumber</x:v>
      </x:c>
      <x:c r="F11173" s="468" t="str">
        <x:v>16 September 2026 21.04 WIB</x:v>
      </x:c>
    </x:row>
    <x:row r="11174">
      <x:c r="A11174" s="468" t="str">
        <x:v>31</x:v>
      </x:c>
      <x:c r="B11174" s="468" t="str">
        <x:v>E108</x:v>
      </x:c>
      <x:c r="C11174" s="468" t="n">
        <x:v>672</x:v>
      </x:c>
      <x:c r="D11174" s="468" t="n">
        <x:v>711</x:v>
      </x:c>
      <x:c r="E11174" s="468" t="str">
        <x:v>Nilai sumber</x:v>
      </x:c>
      <x:c r="F11174" s="468" t="str">
        <x:v>16 September 2026 21.04 WIB</x:v>
      </x:c>
    </x:row>
    <x:row r="11175">
      <x:c r="A11175" s="468" t="str">
        <x:v>31</x:v>
      </x:c>
      <x:c r="B11175" s="468" t="str">
        <x:v>E108</x:v>
      </x:c>
      <x:c r="C11175" s="468" t="str">
        <x:v>=SUM('1'!$M$78)+SUM('2'!$M$78)+SUM('3'!$M$56)+SUM('4'!$M$54)+SUM('5'!$M$49)+SUM('6'!$M$51)+SUM('7'!$M$44)+SUM('8'!$M$90)+SUM('9'!$M$86)+SUM('10'!$M$44)+SUM('11'!$M$48)+SUM('12'!$M$49)+SUM('13'!$M$53)+SUM('14'!$M$51)+SUM('15'!$M$50)+SUM('16'!$M$46)+SUM('17'!$M$51)+SUM('18'!$M$51)+SUM('19'!$M$44)+SUM('20'!$M$49)+SUM('21'!$M$44)+SUM('22'!$M$50)+SUM('23'!$M$60)+SUM('24'!$M$53)+SUM('25'!$M$47)+SUM('26'!$M$51)+SUM('27'!$M$56)+SUM('28'!$M$51)+SUM('29'!$M$55)+SUM('30'!$M$47)+SUM('31'!$M$70)</x:v>
      </x:c>
      <x:c r="D11175" s="468" t="str">
        <x:v>=SUM('1'!$M$78)+SUM('2'!$M$78)+SUM('3'!$M$56)+SUM('4'!$M$54)+SUM('5'!$M$49)+SUM('6'!$M$51)+SUM('7'!$M$44)+SUM('8'!$M$90)+SUM('9'!$M$86)+SUM('10'!$M$44)+SUM('11'!$M$48)+SUM('12'!$M$49)+SUM('13'!$M$53)+SUM('14'!$M$51)+SUM('15'!$M$50)+SUM('16'!$M$48)+SUM('17'!$M$51)+SUM('18'!$M$51)+SUM('19'!$M$44)+SUM('20'!$M$49)+SUM('21'!$M$44)+SUM('22'!$M$50)+SUM('23'!$M$60)+SUM('24'!$M$53)+SUM('25'!$M$47)+SUM('26'!$M$51)+SUM('27'!$M$56)+SUM('28'!$M$51)+SUM('29'!$M$55)+SUM('30'!$M$47)+SUM('31'!$M$70)</x:v>
      </x:c>
      <x:c r="E11175" s="468" t="str">
        <x:v>Rumus sumber</x:v>
      </x:c>
      <x:c r="F11175" s="468" t="str">
        <x:v>16 September 2026 21.04 WIB</x:v>
      </x:c>
    </x:row>
    <x:row r="11176">
      <x:c r="A11176" s="468" t="str">
        <x:v>31</x:v>
      </x:c>
      <x:c r="B11176" s="468" t="str">
        <x:v>E109</x:v>
      </x:c>
      <x:c r="C11176" s="468" t="n">
        <x:v>193</x:v>
      </x:c>
      <x:c r="D11176" s="468" t="n">
        <x:v>204</x:v>
      </x:c>
      <x:c r="E11176" s="468" t="str">
        <x:v>Nilai sumber</x:v>
      </x:c>
      <x:c r="F11176" s="468" t="str">
        <x:v>16 September 2026 21.04 WIB</x:v>
      </x:c>
    </x:row>
    <x:row r="11177">
      <x:c r="A11177" s="468" t="str">
        <x:v>31</x:v>
      </x:c>
      <x:c r="B11177" s="468" t="str">
        <x:v>E109</x:v>
      </x:c>
      <x:c r="C11177" s="468" t="str">
        <x:v>=SUM('1'!$M$79)+SUM('2'!$M$79)+SUM('3'!$M$57)+SUM('4'!$M$55)+SUM('5'!$M$50)+SUM('6'!$M$52)+SUM('7'!$M$45)+SUM('8'!$M$91)+SUM('9'!$M$87)+SUM('10'!$M$45)+SUM('11'!$M$49)+SUM('12'!$M$50)+SUM('13'!$M$54)+SUM('14'!$M$52)+SUM('15'!$M$51)+SUM('16'!$M$47)+SUM('17'!$M$52)+SUM('18'!$M$52)+SUM('19'!$M$45)+SUM('20'!$M$50)+SUM('21'!$M$45)+SUM('22'!$M$51)+SUM('23'!$M$61)+SUM('24'!$M$54)+SUM('25'!$M$48)+SUM('26'!$M$52)+SUM('27'!$M$57)+SUM('28'!$M$52)+SUM('29'!$M$56)+SUM('30'!$M$48)+SUM('31'!$M$71)</x:v>
      </x:c>
      <x:c r="D11177" s="468" t="str">
        <x:v>=SUM('1'!$M$79)+SUM('2'!$M$79)+SUM('3'!$M$57)+SUM('4'!$M$55)+SUM('5'!$M$50)+SUM('6'!$M$52)+SUM('7'!$M$45)+SUM('8'!$M$91)+SUM('9'!$M$87)+SUM('10'!$M$45)+SUM('11'!$M$49)+SUM('12'!$M$50)+SUM('13'!$M$54)+SUM('14'!$M$52)+SUM('15'!$M$51)+SUM('16'!$M$49)+SUM('17'!$M$52)+SUM('18'!$M$52)+SUM('19'!$M$45)+SUM('20'!$M$50)+SUM('21'!$M$45)+SUM('22'!$M$51)+SUM('23'!$M$61)+SUM('24'!$M$54)+SUM('25'!$M$48)+SUM('26'!$M$52)+SUM('27'!$M$57)+SUM('28'!$M$52)+SUM('29'!$M$56)+SUM('30'!$M$48)+SUM('31'!$M$71)</x:v>
      </x:c>
      <x:c r="E11177" s="468" t="str">
        <x:v>Rumus sumber</x:v>
      </x:c>
      <x:c r="F11177" s="468" t="str">
        <x:v>16 September 2026 21.04 WIB</x:v>
      </x:c>
    </x:row>
    <x:row r="11178">
      <x:c r="A11178" s="468" t="str">
        <x:v>31</x:v>
      </x:c>
      <x:c r="B11178" s="468" t="str">
        <x:v>E110</x:v>
      </x:c>
      <x:c r="C11178" s="468" t="n">
        <x:v>204</x:v>
      </x:c>
      <x:c r="D11178" s="468" t="n">
        <x:v>211</x:v>
      </x:c>
      <x:c r="E11178" s="468" t="str">
        <x:v>Nilai sumber</x:v>
      </x:c>
      <x:c r="F11178" s="468" t="str">
        <x:v>16 September 2026 21.04 WIB</x:v>
      </x:c>
    </x:row>
    <x:row r="11179">
      <x:c r="A11179" s="468" t="str">
        <x:v>31</x:v>
      </x:c>
      <x:c r="B11179" s="468" t="str">
        <x:v>E110</x:v>
      </x:c>
      <x:c r="C11179" s="468" t="str">
        <x:v>=SUM('1'!$M$80)+SUM('2'!$M$80)+SUM('3'!$M$58)+SUM('4'!$M$56)+SUM('5'!$M$51)+SUM('6'!$M$53)+SUM('7'!$M$46)+SUM('8'!$M$92)+SUM('9'!$M$88)+SUM('10'!$M$46)+SUM('11'!$M$50)+SUM('12'!$M$51)+SUM('13'!$M$55)+SUM('14'!$M$53)+SUM('15'!$M$52)+SUM('16'!$M$48)+SUM('17'!$M$53)+SUM('18'!$M$53)+SUM('19'!$M$46)+SUM('20'!$M$51)+SUM('21'!$M$46)+SUM('22'!$M$52)+SUM('23'!$M$62)+SUM('24'!$M$55)+SUM('25'!$M$49)+SUM('26'!$M$53)+SUM('27'!$M$58)+SUM('28'!$M$53)+SUM('29'!$M$57)+SUM('30'!$M$49)+SUM('31'!$M$72)</x:v>
      </x:c>
      <x:c r="D11179" s="468" t="str">
        <x:v>=SUM('1'!$M$80)+SUM('2'!$M$80)+SUM('3'!$M$58)+SUM('4'!$M$56)+SUM('5'!$M$51)+SUM('6'!$M$53)+SUM('7'!$M$46)+SUM('8'!$M$92)+SUM('9'!$M$88)+SUM('10'!$M$46)+SUM('11'!$M$50)+SUM('12'!$M$51)+SUM('13'!$M$55)+SUM('14'!$M$53)+SUM('15'!$M$52)+SUM('16'!$M$50)+SUM('17'!$M$53)+SUM('18'!$M$53)+SUM('19'!$M$46)+SUM('20'!$M$51)+SUM('21'!$M$46)+SUM('22'!$M$52)+SUM('23'!$M$62)+SUM('24'!$M$55)+SUM('25'!$M$49)+SUM('26'!$M$53)+SUM('27'!$M$58)+SUM('28'!$M$53)+SUM('29'!$M$57)+SUM('30'!$M$49)+SUM('31'!$M$72)</x:v>
      </x:c>
      <x:c r="E11179" s="468" t="str">
        <x:v>Rumus sumber</x:v>
      </x:c>
      <x:c r="F11179" s="468" t="str">
        <x:v>16 September 2026 21.04 WIB</x:v>
      </x:c>
    </x:row>
    <x:row r="11180">
      <x:c r="A11180" s="468" t="str">
        <x:v>31</x:v>
      </x:c>
      <x:c r="B11180" s="468" t="str">
        <x:v>E111</x:v>
      </x:c>
      <x:c r="C11180" s="468" t="n">
        <x:v>397</x:v>
      </x:c>
      <x:c r="D11180" s="468" t="n">
        <x:v>415</x:v>
      </x:c>
      <x:c r="E11180" s="468" t="str">
        <x:v>Nilai sumber</x:v>
      </x:c>
      <x:c r="F11180" s="468" t="str">
        <x:v>16 September 2026 21.04 WIB</x:v>
      </x:c>
    </x:row>
    <x:row r="11181">
      <x:c r="A11181" s="468" t="str">
        <x:v>31</x:v>
      </x:c>
      <x:c r="B11181" s="468" t="str">
        <x:v>E111</x:v>
      </x:c>
      <x:c r="C11181" s="468" t="str">
        <x:v>=SUM('1'!$M$81)+SUM('2'!$M$81)+SUM('3'!$M$59)+SUM('4'!$M$57)+SUM('5'!$M$52)+SUM('6'!$M$54)+SUM('7'!$M$47)+SUM('8'!$M$93)+SUM('9'!$M$89)+SUM('10'!$M$47)+SUM('11'!$M$51)+SUM('12'!$M$52)+SUM('13'!$M$56)+SUM('14'!$M$54)+SUM('15'!$M$53)+SUM('16'!$M$49)+SUM('17'!$M$54)+SUM('18'!$M$54)+SUM('19'!$M$47)+SUM('20'!$M$52)+SUM('21'!$M$47)+SUM('22'!$M$53)+SUM('23'!$M$63)+SUM('24'!$M$56)+SUM('25'!$M$50)+SUM('26'!$M$54)+SUM('27'!$M$59)+SUM('28'!$M$54)+SUM('29'!$M$58)+SUM('30'!$M$50)+SUM('31'!$M$73)</x:v>
      </x:c>
      <x:c r="D11181" s="468" t="str">
        <x:v>=SUM('1'!$M$81)+SUM('2'!$M$81)+SUM('3'!$M$59)+SUM('4'!$M$57)+SUM('5'!$M$52)+SUM('6'!$M$54)+SUM('7'!$M$47)+SUM('8'!$M$93)+SUM('9'!$M$89)+SUM('10'!$M$47)+SUM('11'!$M$51)+SUM('12'!$M$52)+SUM('13'!$M$56)+SUM('14'!$M$54)+SUM('15'!$M$53)+SUM('16'!$M$51)+SUM('17'!$M$54)+SUM('18'!$M$54)+SUM('19'!$M$47)+SUM('20'!$M$52)+SUM('21'!$M$47)+SUM('22'!$M$53)+SUM('23'!$M$63)+SUM('24'!$M$56)+SUM('25'!$M$50)+SUM('26'!$M$54)+SUM('27'!$M$59)+SUM('28'!$M$54)+SUM('29'!$M$58)+SUM('30'!$M$50)+SUM('31'!$M$73)</x:v>
      </x:c>
      <x:c r="E11181" s="468" t="str">
        <x:v>Rumus sumber</x:v>
      </x:c>
      <x:c r="F11181" s="468" t="str">
        <x:v>16 September 2026 21.04 WIB</x:v>
      </x:c>
    </x:row>
    <x:row r="11182">
      <x:c r="A11182" s="468" t="str">
        <x:v>31</x:v>
      </x:c>
      <x:c r="B11182" s="468" t="str">
        <x:v>E112</x:v>
      </x:c>
      <x:c r="C11182" s="468" t="n">
        <x:v>0.287202381</x:v>
      </x:c>
      <x:c r="D11182" s="468" t="n">
        <x:v>0.2869198312</x:v>
      </x:c>
      <x:c r="E11182" s="468" t="str">
        <x:v>Nilai sumber</x:v>
      </x:c>
      <x:c r="F11182" s="468" t="str">
        <x:v>16 September 2026 21.04 WIB</x:v>
      </x:c>
    </x:row>
    <x:row r="11183">
      <x:c r="A11183" s="468" t="str">
        <x:v>Resume Karyawan KPI</x:v>
      </x:c>
      <x:c r="B11183" s="468" t="str">
        <x:v>Y5</x:v>
      </x:c>
      <x:c r="C11183" s="468" t="n">
        <x:v>97</x:v>
      </x:c>
      <x:c r="D11183" s="468" t="n">
        <x:v>103</x:v>
      </x:c>
      <x:c r="E11183" s="468" t="str">
        <x:v>Nilai sumber</x:v>
      </x:c>
      <x:c r="F11183" s="468" t="str">
        <x:v>16 September 2026 21.04 WIB</x:v>
      </x:c>
    </x:row>
    <x:row r="11184">
      <x:c r="A11184" s="468" t="str">
        <x:v>Resume Karyawan KPI</x:v>
      </x:c>
      <x:c r="B11184" s="468" t="str">
        <x:v>Y5</x:v>
      </x:c>
      <x:c r="C11184" s="468" t="str">
        <x:v>=COUNTIF('1'!$D$4:$D$55,X5)+COUNTIF('2'!$D$4:$D$55,X5)+COUNTIF('3'!$D$4:$D$33,X5)+COUNTIF('4'!$D$4:$D$31,X5)+COUNTIF('5'!$D$4:$D$26,X5)+COUNTIF('6'!$D$4:$D$28,X5)+COUNTIF('7'!$D$4:$D$21,X5)+COUNTIF('8'!$D$4:$D$67,X5)+COUNTIF('9'!$D$4:$D$63,X5)+COUNTIF('10'!$D$4:$D$21,X5)+COUNTIF('11'!$D$4:$D$25,X5)+COUNTIF('12'!$D$4:$D$26,X5)+COUNTIF('13'!$D$4:$D$30,X5)+COUNTIF('14'!$D$4:$D$28,X5)+COUNTIF('15'!$D$4:$D$27,X5)+COUNTIF('16'!$D$4:$D$23,X5)+COUNTIF('17'!$D$4:$D$28,X5)+COUNTIF('18'!$D$4:$D$28,X5)+COUNTIF('19'!$D$4:$D$21,X5)+COUNTIF('20'!$D$4:$D$26,X5)+COUNTIF('21'!$D$4:$D$21,X5)+COUNTIF('22'!$D$4:$D$27,X5)+COUNTIF('23'!$D$4:$D$37,X5)+COUNTIF('24'!$D$4:$D$30,X5)+COUNTIF('25'!$D$4:$D$24,X5)+COUNTIF('26'!$D$4:$D$28,X5)+COUNTIF('27'!$D$4:$D$33,X5)+COUNTIF('28'!$D$4:$D$28,X5)+COUNTIF('29'!$D$4:$D$32,X5)+COUNTIF('30'!$D$4:$D$24,X5)+COUNTIF('31'!$D$4:$D$45,X5)</x:v>
      </x:c>
      <x:c r="D11184" s="468" t="str">
        <x:v>=COUNTIF('1'!$D$4:$D$55,X5)+COUNTIF('2'!$D$4:$D$55,X5)+COUNTIF('3'!$D$4:$D$33,X5)+COUNTIF('4'!$D$4:$D$31,X5)+COUNTIF('5'!$D$4:$D$26,X5)+COUNTIF('6'!$D$4:$D$28,X5)+COUNTIF('7'!$D$4:$D$21,X5)+COUNTIF('8'!$D$4:$D$67,X5)+COUNTIF('9'!$D$4:$D$63,X5)+COUNTIF('10'!$D$4:$D$21,X5)+COUNTIF('11'!$D$4:$D$25,X5)+COUNTIF('12'!$D$4:$D$26,X5)+COUNTIF('13'!$D$4:$D$30,X5)+COUNTIF('14'!$D$4:$D$28,X5)+COUNTIF('15'!$D$4:$D$27,X5)+COUNTIF('16'!$D$4:$D$25,X5)+COUNTIF('17'!$D$4:$D$28,X5)+COUNTIF('18'!$D$4:$D$28,X5)+COUNTIF('19'!$D$4:$D$21,X5)+COUNTIF('20'!$D$4:$D$26,X5)+COUNTIF('21'!$D$4:$D$21,X5)+COUNTIF('22'!$D$4:$D$27,X5)+COUNTIF('23'!$D$4:$D$37,X5)+COUNTIF('24'!$D$4:$D$30,X5)+COUNTIF('25'!$D$4:$D$24,X5)+COUNTIF('26'!$D$4:$D$28,X5)+COUNTIF('27'!$D$4:$D$33,X5)+COUNTIF('28'!$D$4:$D$28,X5)+COUNTIF('29'!$D$4:$D$32,X5)+COUNTIF('30'!$D$4:$D$24,X5)+COUNTIF('31'!$D$4:$D$45,X5)</x:v>
      </x:c>
      <x:c r="E11184" s="468" t="str">
        <x:v>Rumus sumber</x:v>
      </x:c>
      <x:c r="F11184" s="468" t="str">
        <x:v>16 September 2026 21.04 WIB</x:v>
      </x:c>
    </x:row>
    <x:row r="11185">
      <x:c r="A11185" s="468" t="str">
        <x:v>Resume Karyawan KPI</x:v>
      </x:c>
      <x:c r="B11185" s="468" t="str">
        <x:v>Z5</x:v>
      </x:c>
      <x:c r="C11185" s="468" t="n">
        <x:v>97.00013</x:v>
      </x:c>
      <x:c r="D11185" s="468" t="n">
        <x:v>103.00013</x:v>
      </x:c>
      <x:c r="E11185" s="468" t="str">
        <x:v>Nilai sumber</x:v>
      </x:c>
      <x:c r="F11185" s="468" t="str">
        <x:v>16 September 2026 21.04 WIB</x:v>
      </x:c>
    </x:row>
    <x:row r="11186">
      <x:c r="A11186" s="468" t="str">
        <x:v>Resume Karyawan KPI</x:v>
      </x:c>
      <x:c r="B11186" s="468" t="str">
        <x:v>AC5</x:v>
      </x:c>
      <x:c r="C11186" s="468" t="n">
        <x:v>17</x:v>
      </x:c>
      <x:c r="D11186" s="468" t="n">
        <x:v>19</x:v>
      </x:c>
      <x:c r="E11186" s="468" t="str">
        <x:v>Nilai sumber</x:v>
      </x:c>
      <x:c r="F11186" s="468" t="str">
        <x:v>16 September 2026 21.04 WIB</x:v>
      </x:c>
    </x:row>
    <x:row r="11187">
      <x:c r="A11187" s="468" t="str">
        <x:v>Resume Karyawan KPI</x:v>
      </x:c>
      <x:c r="B11187" s="468" t="str">
        <x:v>AC5</x:v>
      </x:c>
      <x:c r="C11187" s="468" t="str">
        <x:v>=COUNTIF('1'!$O$57:$O$60,AA5)+COUNTIF('2'!$O$57:$O$60,AA5)+COUNTIF('3'!$O$35:$O$38,AA5)+COUNTIF('4'!$O$33:$O$36,AA5)+COUNTIF('5'!$O$28:$O$31,AA5)+COUNTIF('6'!$O$30:$O$33,AA5)+COUNTIF('7'!$O$23:$O$26,AA5)+COUNTIF('8'!$O$69:$O$72,AA5)+COUNTIF('9'!$O$65:$O$68,AA5)+COUNTIF('10'!$O$23:$O$26,AA5)+COUNTIF('11'!$O$27:$O$30,AA5)+COUNTIF('12'!$O$28:$O$31,AA5)+COUNTIF('13'!$O$32:$O$35,AA5)+COUNTIF('14'!$O$30:$O$33,AA5)+COUNTIF('15'!$O$29:$O$32,AA5)+COUNTIF('16'!$O$25:$O$28,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D11187" s="468" t="str">
        <x:v>=COUNTIF('1'!$O$57:$O$60,AA5)+COUNTIF('2'!$O$57:$O$60,AA5)+COUNTIF('3'!$O$35:$O$38,AA5)+COUNTIF('4'!$O$33:$O$36,AA5)+COUNTIF('5'!$O$28:$O$31,AA5)+COUNTIF('6'!$O$30:$O$33,AA5)+COUNTIF('7'!$O$23:$O$26,AA5)+COUNTIF('8'!$O$69:$O$72,AA5)+COUNTIF('9'!$O$65:$O$68,AA5)+COUNTIF('10'!$O$23:$O$26,AA5)+COUNTIF('11'!$O$27:$O$30,AA5)+COUNTIF('12'!$O$28:$O$31,AA5)+COUNTIF('13'!$O$32:$O$35,AA5)+COUNTIF('14'!$O$30:$O$33,AA5)+COUNTIF('15'!$O$29:$O$32,AA5)+COUNTIF('16'!$O$27:$O$30,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E11187" s="468" t="str">
        <x:v>Rumus sumber</x:v>
      </x:c>
      <x:c r="F11187" s="468" t="str">
        <x:v>16 September 2026 21.04 WIB</x:v>
      </x:c>
    </x:row>
    <x:row r="11188">
      <x:c r="A11188" s="468" t="str">
        <x:v>Resume Karyawan KPI</x:v>
      </x:c>
      <x:c r="B11188" s="468" t="str">
        <x:v>AD5</x:v>
      </x:c>
      <x:c r="C11188" s="468" t="n">
        <x:v>17.00011</x:v>
      </x:c>
      <x:c r="D11188" s="468" t="n">
        <x:v>19.00011</x:v>
      </x:c>
      <x:c r="E11188" s="468" t="str">
        <x:v>Nilai sumber</x:v>
      </x:c>
      <x:c r="F11188" s="468" t="str">
        <x:v>16 September 2026 21.04 WIB</x:v>
      </x:c>
    </x:row>
    <x:row r="11189">
      <x:c r="A11189" s="468" t="str">
        <x:v>Resume Karyawan KPI</x:v>
      </x:c>
      <x:c r="B11189" s="468" t="str">
        <x:v>AF5</x:v>
      </x:c>
      <x:c r="C11189" s="468" t="n">
        <x:v>151</x:v>
      </x:c>
      <x:c r="D11189" s="468" t="n">
        <x:v>169</x:v>
      </x:c>
      <x:c r="E11189" s="468" t="str">
        <x:v>Nilai sumber</x:v>
      </x:c>
      <x:c r="F11189" s="468" t="str">
        <x:v>16 September 2026 21.04 WIB</x:v>
      </x:c>
    </x:row>
    <x:row r="11190">
      <x:c r="A11190" s="468" t="str">
        <x:v>Resume Karyawan KPI</x:v>
      </x:c>
      <x:c r="B11190" s="468" t="str">
        <x:v>AF5</x:v>
      </x:c>
      <x:c r="C11190" s="468" t="str">
        <x:v>=COUNTIF('1'!$L$4:$L$55,AE5)+COUNTIF('2'!$L$4:$L$55,AE5)+COUNTIF('3'!$L$4:$L$33,AE5)+COUNTIF('4'!$L$4:$L$31,AE5)+COUNTIF('5'!$L$4:$L$26,AE5)+COUNTIF('6'!$L$4:$L$28,AE5)+COUNTIF('7'!$L$4:$L$21,AE5)+COUNTIF('8'!$L$4:$L$67,AE5)+COUNTIF('9'!$L$4:$L$63,AE5)+COUNTIF('10'!$L$4:$L$21,AE5)+COUNTIF('11'!$L$4:$L$25,AE5)+COUNTIF('12'!$L$4:$L$26,AE5)+COUNTIF('13'!$L$4:$L$30,AE5)+COUNTIF('14'!$L$4:$L$28,AE5)+COUNTIF('15'!$L$4:$L$27,AE5)+COUNTIF('16'!$L$4:$L$23,AE5)+COUNTIF('17'!$L$4:$L$28,AE5)+COUNTIF('18'!$L$4:$L$28,AE5)+COUNTIF('19'!$L$4:$L$21,AE5)+COUNTIF('20'!$L$4:$L$26,AE5)+COUNTIF('21'!$L$4:$L$21,AE5)+COUNTIF('22'!$L$4:$L$27,AE5)+COUNTIF('23'!$L$4:$L$37,AE5)+COUNTIF('24'!$L$4:$L$30,AE5)+COUNTIF('25'!$L$4:$L$24,AE5)+COUNTIF('26'!$L$4:$L$28,AE5)+COUNTIF('27'!$L$4:$L$33,AE5)+COUNTIF('28'!$L$4:$L$28,AE5)+COUNTIF('29'!$L$4:$L$32,AE5)+COUNTIF('30'!$L$4:$L$24,AE5)+COUNTIF('31'!$L$4:$L$45,AE5)</x:v>
      </x:c>
      <x:c r="D11190" s="468" t="str">
        <x:v>=COUNTIF('1'!$L$4:$L$55,AE5)+COUNTIF('2'!$L$4:$L$55,AE5)+COUNTIF('3'!$L$4:$L$33,AE5)+COUNTIF('4'!$L$4:$L$31,AE5)+COUNTIF('5'!$L$4:$L$26,AE5)+COUNTIF('6'!$L$4:$L$28,AE5)+COUNTIF('7'!$L$4:$L$21,AE5)+COUNTIF('8'!$L$4:$L$67,AE5)+COUNTIF('9'!$L$4:$L$63,AE5)+COUNTIF('10'!$L$4:$L$21,AE5)+COUNTIF('11'!$L$4:$L$25,AE5)+COUNTIF('12'!$L$4:$L$26,AE5)+COUNTIF('13'!$L$4:$L$30,AE5)+COUNTIF('14'!$L$4:$L$28,AE5)+COUNTIF('15'!$L$4:$L$27,AE5)+COUNTIF('16'!$L$4:$L$25,AE5)+COUNTIF('17'!$L$4:$L$28,AE5)+COUNTIF('18'!$L$4:$L$28,AE5)+COUNTIF('19'!$L$4:$L$21,AE5)+COUNTIF('20'!$L$4:$L$26,AE5)+COUNTIF('21'!$L$4:$L$21,AE5)+COUNTIF('22'!$L$4:$L$27,AE5)+COUNTIF('23'!$L$4:$L$37,AE5)+COUNTIF('24'!$L$4:$L$30,AE5)+COUNTIF('25'!$L$4:$L$24,AE5)+COUNTIF('26'!$L$4:$L$28,AE5)+COUNTIF('27'!$L$4:$L$33,AE5)+COUNTIF('28'!$L$4:$L$28,AE5)+COUNTIF('29'!$L$4:$L$32,AE5)+COUNTIF('30'!$L$4:$L$24,AE5)+COUNTIF('31'!$L$4:$L$45,AE5)</x:v>
      </x:c>
      <x:c r="E11190" s="468" t="str">
        <x:v>Rumus sumber</x:v>
      </x:c>
      <x:c r="F11190" s="468" t="str">
        <x:v>16 September 2026 21.04 WIB</x:v>
      </x:c>
    </x:row>
    <x:row r="11191">
      <x:c r="A11191" s="468" t="str">
        <x:v>Resume Karyawan KPI</x:v>
      </x:c>
      <x:c r="B11191" s="468" t="str">
        <x:v>AG5</x:v>
      </x:c>
      <x:c r="C11191" s="468" t="n">
        <x:v>151.00005</x:v>
      </x:c>
      <x:c r="D11191" s="468" t="n">
        <x:v>169.00005</x:v>
      </x:c>
      <x:c r="E11191" s="468" t="str">
        <x:v>Nilai sumber</x:v>
      </x:c>
      <x:c r="F11191" s="468" t="str">
        <x:v>16 September 2026 21.04 WIB</x:v>
      </x:c>
    </x:row>
    <x:row r="11192">
      <x:c r="A11192" s="468" t="str">
        <x:v>Resume Karyawan KPI</x:v>
      </x:c>
      <x:c r="B11192" s="468" t="str">
        <x:v>AI5</x:v>
      </x:c>
      <x:c r="C11192" s="468" t="str">
        <x:v>=COUNTIF('1'!$M$4:$M$55,AH5)+COUNTIF('2'!$M$4:$M$55,AH5)+COUNTIF('3'!$M$4:$M$33,AH5)+COUNTIF('4'!$M$4:$M$31,AH5)+COUNTIF('5'!$M$4:$M$26,AH5)+COUNTIF('6'!$M$4:$M$28,AH5)+COUNTIF('7'!$M$4:$M$21,AH5)+COUNTIF('8'!$M$4:$M$67,AH5)+COUNTIF('9'!$M$4:$M$63,AH5)+COUNTIF('10'!$M$4:$M$21,AH5)+COUNTIF('11'!$M$4:$M$25,AH5)+COUNTIF('12'!$M$4:$M$26,AH5)+COUNTIF('13'!$M$4:$M$30,AH5)+COUNTIF('14'!$M$4:$M$28,AH5)+COUNTIF('15'!$M$4:$M$27,AH5)+COUNTIF('16'!$M$4:$M$23,AH5)+COUNTIF('17'!$M$4:$M$28,AH5)+COUNTIF('18'!$M$4:$M$28,AH5)+COUNTIF('19'!$M$4:$M$21,AH5)+COUNTIF('20'!$M$4:$M$26,AH5)+COUNTIF('21'!$M$4:$M$21,AH5)+COUNTIF('22'!$M$4:$M$27,AH5)+COUNTIF('23'!$M$4:$M$37,AH5)+COUNTIF('24'!$M$4:$M$30,AH5)+COUNTIF('25'!$M$4:$M$24,AH5)+COUNTIF('26'!$M$4:$M$28,AH5)+COUNTIF('27'!$M$4:$M$33,AH5)+COUNTIF('28'!$M$4:$M$28,AH5)+COUNTIF('29'!$M$4:$M$32,AH5)+COUNTIF('30'!$M$4:$M$24,AH5)+COUNTIF('31'!$M$4:$M$45,AH5)</x:v>
      </x:c>
      <x:c r="D11192" s="468" t="str">
        <x:v>=COUNTIF('1'!$M$4:$M$55,AH5)+COUNTIF('2'!$M$4:$M$55,AH5)+COUNTIF('3'!$M$4:$M$33,AH5)+COUNTIF('4'!$M$4:$M$31,AH5)+COUNTIF('5'!$M$4:$M$26,AH5)+COUNTIF('6'!$M$4:$M$28,AH5)+COUNTIF('7'!$M$4:$M$21,AH5)+COUNTIF('8'!$M$4:$M$67,AH5)+COUNTIF('9'!$M$4:$M$63,AH5)+COUNTIF('10'!$M$4:$M$21,AH5)+COUNTIF('11'!$M$4:$M$25,AH5)+COUNTIF('12'!$M$4:$M$26,AH5)+COUNTIF('13'!$M$4:$M$30,AH5)+COUNTIF('14'!$M$4:$M$28,AH5)+COUNTIF('15'!$M$4:$M$27,AH5)+COUNTIF('16'!$M$4:$M$25,AH5)+COUNTIF('17'!$M$4:$M$28,AH5)+COUNTIF('18'!$M$4:$M$28,AH5)+COUNTIF('19'!$M$4:$M$21,AH5)+COUNTIF('20'!$M$4:$M$26,AH5)+COUNTIF('21'!$M$4:$M$21,AH5)+COUNTIF('22'!$M$4:$M$27,AH5)+COUNTIF('23'!$M$4:$M$37,AH5)+COUNTIF('24'!$M$4:$M$30,AH5)+COUNTIF('25'!$M$4:$M$24,AH5)+COUNTIF('26'!$M$4:$M$28,AH5)+COUNTIF('27'!$M$4:$M$33,AH5)+COUNTIF('28'!$M$4:$M$28,AH5)+COUNTIF('29'!$M$4:$M$32,AH5)+COUNTIF('30'!$M$4:$M$24,AH5)+COUNTIF('31'!$M$4:$M$45,AH5)</x:v>
      </x:c>
      <x:c r="E11192" s="468" t="str">
        <x:v>Rumus sumber</x:v>
      </x:c>
      <x:c r="F11192" s="468" t="str">
        <x:v>16 September 2026 21.04 WIB</x:v>
      </x:c>
    </x:row>
    <x:row r="11193">
      <x:c r="A11193" s="468" t="str">
        <x:v>Resume Karyawan KPI</x:v>
      </x:c>
      <x:c r="B11193" s="468" t="str">
        <x:v>AM5</x:v>
      </x:c>
      <x:c r="C11193"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$39:$AG$44,AK5,'13'!$AF$39:$AF$44,1)+COUNTIFS('14'!$AG$37:$AG$42,AK5,'14'!$AF$37:$AF$42,1)+COUNTIFS('15'!$AG$36:$AG$41,AK5,'15'!$AF$36:$AF$41,1)+COUNTIFS('16'!$AG$32:$AG$37,AK5,'16'!$AF$32:$AF$37,1)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D11193"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$39:$AG$44,AK5,'13'!$AF$39:$AF$44,1)+COUNTIFS('14'!$AG$37:$AG$42,AK5,'14'!$AF$37:$AF$42,1)+COUNTIFS('15'!$AG$36:$AG$41,AK5,'15'!$AF$36:$AF$41,1)+COUNTIFS('16'!$AG$34:$AG$39,AK5,'16'!$AF$34:$AF$39,1)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E11193" s="468" t="str">
        <x:v>Rumus sumber</x:v>
      </x:c>
      <x:c r="F11193" s="468" t="str">
        <x:v>16 September 2026 21.04 WIB</x:v>
      </x:c>
    </x:row>
    <x:row r="11194">
      <x:c r="A11194" s="468" t="str">
        <x:v>Resume Karyawan KPI</x:v>
      </x:c>
      <x:c r="B11194" s="468" t="str">
        <x:v>AO5</x:v>
      </x:c>
      <x:c r="C11194"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$39:$L$44,'13'!$AG$39:$AG$44,AK5,'13'!$AF$39:$AF$44,1)+SUMIFS('14'!$L$37:$L$42,'14'!$AG$37:$AG$42,AK5,'14'!$AF$37:$AF$42,1)+SUMIFS('15'!$L$36:$L$41,'15'!$AG$36:$AG$41,AK5,'15'!$AF$36:$AF$41,1)+SUMIFS('16'!$L$32:$L$37,'16'!$AG$32:$AG$37,AK5,'16'!$AF$32:$AF$37,1)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D11194"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$39:$L$44,'13'!$AG$39:$AG$44,AK5,'13'!$AF$39:$AF$44,1)+SUMIFS('14'!$L$37:$L$42,'14'!$AG$37:$AG$42,AK5,'14'!$AF$37:$AF$42,1)+SUMIFS('15'!$L$36:$L$41,'15'!$AG$36:$AG$41,AK5,'15'!$AF$36:$AF$41,1)+SUMIFS('16'!$L$34:$L$39,'16'!$AG$34:$AG$39,AK5,'16'!$AF$34:$AF$39,1)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E11194" s="468" t="str">
        <x:v>Rumus sumber</x:v>
      </x:c>
      <x:c r="F11194" s="468" t="str">
        <x:v>16 September 2026 21.04 WIB</x:v>
      </x:c>
    </x:row>
    <x:row r="11195">
      <x:c r="A11195" s="468" t="str">
        <x:v>Resume Karyawan KPI</x:v>
      </x:c>
      <x:c r="B11195" s="468" t="str">
        <x:v>AP5</x:v>
      </x:c>
      <x:c r="C11195"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$39:$M$44,'13'!$AG$39:$AG$44,AK5,'13'!$AF$39:$AF$44,1)+SUMIFS('14'!$M$37:$M$42,'14'!$AG$37:$AG$42,AK5,'14'!$AF$37:$AF$42,1)+SUMIFS('15'!$M$36:$M$41,'15'!$AG$36:$AG$41,AK5,'15'!$AF$36:$AF$41,1)+SUMIFS('16'!$M$32:$M$37,'16'!$AG$32:$AG$37,AK5,'16'!$AF$32:$AF$37,1)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D11195"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$39:$M$44,'13'!$AG$39:$AG$44,AK5,'13'!$AF$39:$AF$44,1)+SUMIFS('14'!$M$37:$M$42,'14'!$AG$37:$AG$42,AK5,'14'!$AF$37:$AF$42,1)+SUMIFS('15'!$M$36:$M$41,'15'!$AG$36:$AG$41,AK5,'15'!$AF$36:$AF$41,1)+SUMIFS('16'!$M$34:$M$39,'16'!$AG$34:$AG$39,AK5,'16'!$AF$34:$AF$39,1)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E11195" s="468" t="str">
        <x:v>Rumus sumber</x:v>
      </x:c>
      <x:c r="F11195" s="468" t="str">
        <x:v>16 September 2026 21.04 WIB</x:v>
      </x:c>
    </x:row>
    <x:row r="11196">
      <x:c r="A11196" s="468" t="str">
        <x:v>Resume Karyawan KPI</x:v>
      </x:c>
      <x:c r="B11196" s="468" t="str">
        <x:v>AQ5</x:v>
      </x:c>
      <x:c r="C11196"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$39:$N$44,'13'!$AG$39:$AG$44,AK5,'13'!$AF$39:$AF$44,1)+SUMIFS('14'!$N$37:$N$42,'14'!$AG$37:$AG$42,AK5,'14'!$AF$37:$AF$42,1)+SUMIFS('15'!$N$36:$N$41,'15'!$AG$36:$AG$41,AK5,'15'!$AF$36:$AF$41,1)+SUMIFS('16'!$N$32:$N$37,'16'!$AG$32:$AG$37,AK5,'16'!$AF$32:$AF$37,1)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D11196"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$39:$N$44,'13'!$AG$39:$AG$44,AK5,'13'!$AF$39:$AF$44,1)+SUMIFS('14'!$N$37:$N$42,'14'!$AG$37:$AG$42,AK5,'14'!$AF$37:$AF$42,1)+SUMIFS('15'!$N$36:$N$41,'15'!$AG$36:$AG$41,AK5,'15'!$AF$36:$AF$41,1)+SUMIFS('16'!$N$34:$N$39,'16'!$AG$34:$AG$39,AK5,'16'!$AF$34:$AF$39,1)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E11196" s="468" t="str">
        <x:v>Rumus sumber</x:v>
      </x:c>
      <x:c r="F11196" s="468" t="str">
        <x:v>16 September 2026 21.04 WIB</x:v>
      </x:c>
    </x:row>
    <x:row r="11197">
      <x:c r="A11197" s="468" t="str">
        <x:v>Resume Karyawan KPI</x:v>
      </x:c>
      <x:c r="B11197" s="468" t="str">
        <x:v>AR5</x:v>
      </x:c>
      <x:c r="C11197"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$39:$O$44,'13'!$AG$39:$AG$44,AK5,'13'!$AF$39:$AF$44,1)+SUMIFS('14'!$O$37:$O$42,'14'!$AG$37:$AG$42,AK5,'14'!$AF$37:$AF$42,1)+SUMIFS('15'!$O$36:$O$41,'15'!$AG$36:$AG$41,AK5,'15'!$AF$36:$AF$41,1)+SUMIFS('16'!$O$32:$O$37,'16'!$AG$32:$AG$37,AK5,'16'!$AF$32:$AF$37,1)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D11197"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$39:$O$44,'13'!$AG$39:$AG$44,AK5,'13'!$AF$39:$AF$44,1)+SUMIFS('14'!$O$37:$O$42,'14'!$AG$37:$AG$42,AK5,'14'!$AF$37:$AF$42,1)+SUMIFS('15'!$O$36:$O$41,'15'!$AG$36:$AG$41,AK5,'15'!$AF$36:$AF$41,1)+SUMIFS('16'!$O$34:$O$39,'16'!$AG$34:$AG$39,AK5,'16'!$AF$34:$AF$39,1)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E11197" s="468" t="str">
        <x:v>Rumus sumber</x:v>
      </x:c>
      <x:c r="F11197" s="468" t="str">
        <x:v>16 September 2026 21.04 WIB</x:v>
      </x:c>
    </x:row>
    <x:row r="11198">
      <x:c r="A11198" s="468" t="str">
        <x:v>Resume Karyawan KPI</x:v>
      </x:c>
      <x:c r="B11198" s="468" t="str">
        <x:v>AS5</x:v>
      </x:c>
      <x:c r="C11198"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$39:$P$44,'13'!$AG$39:$AG$44,AK5,'13'!$AF$39:$AF$44,1)+SUMIFS('14'!$P$37:$P$42,'14'!$AG$37:$AG$42,AK5,'14'!$AF$37:$AF$42,1)+SUMIFS('15'!$P$36:$P$41,'15'!$AG$36:$AG$41,AK5,'15'!$AF$36:$AF$41,1)+SUMIFS('16'!$P$32:$P$37,'16'!$AG$32:$AG$37,AK5,'16'!$AF$32:$AF$37,1)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D11198"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$39:$P$44,'13'!$AG$39:$AG$44,AK5,'13'!$AF$39:$AF$44,1)+SUMIFS('14'!$P$37:$P$42,'14'!$AG$37:$AG$42,AK5,'14'!$AF$37:$AF$42,1)+SUMIFS('15'!$P$36:$P$41,'15'!$AG$36:$AG$41,AK5,'15'!$AF$36:$AF$41,1)+SUMIFS('16'!$P$34:$P$39,'16'!$AG$34:$AG$39,AK5,'16'!$AF$34:$AF$39,1)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E11198" s="468" t="str">
        <x:v>Rumus sumber</x:v>
      </x:c>
      <x:c r="F11198" s="468" t="str">
        <x:v>16 September 2026 21.04 WIB</x:v>
      </x:c>
    </x:row>
    <x:row r="11199">
      <x:c r="A11199" s="468" t="str">
        <x:v>Resume Karyawan KPI</x:v>
      </x:c>
      <x:c r="B11199" s="468" t="str">
        <x:v>BK5</x:v>
      </x:c>
      <x:c r="C11199" s="468" t="str">
        <x:v>=IF(COUNTIFS('16'!$AG$32:$AG$37,$AK5,'16'!$AF$32:$AF$37,1)=0,"",SUMIFS('16'!$AC$32:$AC$37,'16'!$AG$32:$AG$37,$AK5,'16'!$AF$32:$AF$37,1)/COUNTIFS('16'!$AG$32:$AG$37,$AK5,'16'!$AF$32:$AF$37,1))</x:v>
      </x:c>
      <x:c r="D11199" s="468" t="str">
        <x:v>=IF(COUNTIFS('16'!$AG$34:$AG$39,$AK5,'16'!$AF$34:$AF$39,1)=0,"",SUMIFS('16'!$AC$34:$AC$39,'16'!$AG$34:$AG$39,$AK5,'16'!$AF$34:$AF$39,1)/COUNTIFS('16'!$AG$34:$AG$39,$AK5,'16'!$AF$34:$AF$39,1))</x:v>
      </x:c>
      <x:c r="E11199" s="468" t="str">
        <x:v>Rumus sumber</x:v>
      </x:c>
      <x:c r="F11199" s="468" t="str">
        <x:v>16 September 2026 21.04 WIB</x:v>
      </x:c>
    </x:row>
    <x:row r="11200">
      <x:c r="A11200" s="468" t="str">
        <x:v>Resume Karyawan KPI</x:v>
      </x:c>
      <x:c r="B11200" s="468" t="str">
        <x:v>C6</x:v>
      </x:c>
      <x:c r="C11200" s="468" t="n">
        <x:v>250</x:v>
      </x:c>
      <x:c r="D11200" s="468" t="n">
        <x:v>256</x:v>
      </x:c>
      <x:c r="E11200" s="468" t="str">
        <x:v>Nilai sumber</x:v>
      </x:c>
      <x:c r="F11200" s="468" t="str">
        <x:v>16 September 2026 21.04 WIB</x:v>
      </x:c>
    </x:row>
    <x:row r="11201">
      <x:c r="A11201" s="468" t="str">
        <x:v>Resume Karyawan KPI</x:v>
      </x:c>
      <x:c r="B11201" s="468" t="str">
        <x:v>D6</x:v>
      </x:c>
      <x:c r="C11201" s="468" t="n">
        <x:v>0.5841121495</x:v>
      </x:c>
      <x:c r="D11201" s="468" t="n">
        <x:v>0.5765765766</x:v>
      </x:c>
      <x:c r="E11201" s="468" t="str">
        <x:v>Nilai sumber</x:v>
      </x:c>
      <x:c r="F11201" s="468" t="str">
        <x:v>16 September 2026 21.04 WIB</x:v>
      </x:c>
    </x:row>
    <x:row r="11202">
      <x:c r="A11202" s="468" t="str">
        <x:v>Resume Karyawan KPI</x:v>
      </x:c>
      <x:c r="B11202" s="468" t="str">
        <x:v>E6</x:v>
      </x:c>
      <x:c r="C11202" s="468" t="n">
        <x:v>0.5841121495</x:v>
      </x:c>
      <x:c r="D11202" s="468" t="n">
        <x:v>0.5765765766</x:v>
      </x:c>
      <x:c r="E11202" s="468" t="str">
        <x:v>Nilai sumber</x:v>
      </x:c>
      <x:c r="F11202" s="468" t="str">
        <x:v>16 September 2026 21.04 WIB</x:v>
      </x:c>
    </x:row>
    <x:row r="11203">
      <x:c r="A11203" s="468" t="str">
        <x:v>Resume Karyawan KPI</x:v>
      </x:c>
      <x:c r="B11203" s="468" t="str">
        <x:v>Y6</x:v>
      </x:c>
      <x:c r="C11203" s="468" t="n">
        <x:v>250</x:v>
      </x:c>
      <x:c r="D11203" s="468" t="n">
        <x:v>256</x:v>
      </x:c>
      <x:c r="E11203" s="468" t="str">
        <x:v>Nilai sumber</x:v>
      </x:c>
      <x:c r="F11203" s="468" t="str">
        <x:v>16 September 2026 21.04 WIB</x:v>
      </x:c>
    </x:row>
    <x:row r="11204">
      <x:c r="A11204" s="468" t="str">
        <x:v>Resume Karyawan KPI</x:v>
      </x:c>
      <x:c r="B11204" s="468" t="str">
        <x:v>Y6</x:v>
      </x:c>
      <x:c r="C11204" s="468" t="str">
        <x:v>=COUNTIF('1'!$D$4:$D$55,X6)+COUNTIF('2'!$D$4:$D$55,X6)+COUNTIF('3'!$D$4:$D$33,X6)+COUNTIF('4'!$D$4:$D$31,X6)+COUNTIF('5'!$D$4:$D$26,X6)+COUNTIF('6'!$D$4:$D$28,X6)+COUNTIF('7'!$D$4:$D$21,X6)+COUNTIF('8'!$D$4:$D$67,X6)+COUNTIF('9'!$D$4:$D$63,X6)+COUNTIF('10'!$D$4:$D$21,X6)+COUNTIF('11'!$D$4:$D$25,X6)+COUNTIF('12'!$D$4:$D$26,X6)+COUNTIF('13'!$D$4:$D$30,X6)+COUNTIF('14'!$D$4:$D$28,X6)+COUNTIF('15'!$D$4:$D$27,X6)+COUNTIF('16'!$D$4:$D$23,X6)+COUNTIF('17'!$D$4:$D$28,X6)+COUNTIF('18'!$D$4:$D$28,X6)+COUNTIF('19'!$D$4:$D$21,X6)+COUNTIF('20'!$D$4:$D$26,X6)+COUNTIF('21'!$D$4:$D$21,X6)+COUNTIF('22'!$D$4:$D$27,X6)+COUNTIF('23'!$D$4:$D$37,X6)+COUNTIF('24'!$D$4:$D$30,X6)+COUNTIF('25'!$D$4:$D$24,X6)+COUNTIF('26'!$D$4:$D$28,X6)+COUNTIF('27'!$D$4:$D$33,X6)+COUNTIF('28'!$D$4:$D$28,X6)+COUNTIF('29'!$D$4:$D$32,X6)+COUNTIF('30'!$D$4:$D$24,X6)+COUNTIF('31'!$D$4:$D$45,X6)</x:v>
      </x:c>
      <x:c r="D11204" s="468" t="str">
        <x:v>=COUNTIF('1'!$D$4:$D$55,X6)+COUNTIF('2'!$D$4:$D$55,X6)+COUNTIF('3'!$D$4:$D$33,X6)+COUNTIF('4'!$D$4:$D$31,X6)+COUNTIF('5'!$D$4:$D$26,X6)+COUNTIF('6'!$D$4:$D$28,X6)+COUNTIF('7'!$D$4:$D$21,X6)+COUNTIF('8'!$D$4:$D$67,X6)+COUNTIF('9'!$D$4:$D$63,X6)+COUNTIF('10'!$D$4:$D$21,X6)+COUNTIF('11'!$D$4:$D$25,X6)+COUNTIF('12'!$D$4:$D$26,X6)+COUNTIF('13'!$D$4:$D$30,X6)+COUNTIF('14'!$D$4:$D$28,X6)+COUNTIF('15'!$D$4:$D$27,X6)+COUNTIF('16'!$D$4:$D$25,X6)+COUNTIF('17'!$D$4:$D$28,X6)+COUNTIF('18'!$D$4:$D$28,X6)+COUNTIF('19'!$D$4:$D$21,X6)+COUNTIF('20'!$D$4:$D$26,X6)+COUNTIF('21'!$D$4:$D$21,X6)+COUNTIF('22'!$D$4:$D$27,X6)+COUNTIF('23'!$D$4:$D$37,X6)+COUNTIF('24'!$D$4:$D$30,X6)+COUNTIF('25'!$D$4:$D$24,X6)+COUNTIF('26'!$D$4:$D$28,X6)+COUNTIF('27'!$D$4:$D$33,X6)+COUNTIF('28'!$D$4:$D$28,X6)+COUNTIF('29'!$D$4:$D$32,X6)+COUNTIF('30'!$D$4:$D$24,X6)+COUNTIF('31'!$D$4:$D$45,X6)</x:v>
      </x:c>
      <x:c r="E11204" s="468" t="str">
        <x:v>Rumus sumber</x:v>
      </x:c>
      <x:c r="F11204" s="468" t="str">
        <x:v>16 September 2026 21.04 WIB</x:v>
      </x:c>
    </x:row>
    <x:row r="11205">
      <x:c r="A11205" s="468" t="str">
        <x:v>Resume Karyawan KPI</x:v>
      </x:c>
      <x:c r="B11205" s="468" t="str">
        <x:v>Z6</x:v>
      </x:c>
      <x:c r="C11205" s="468" t="n">
        <x:v>250.00012</x:v>
      </x:c>
      <x:c r="D11205" s="468" t="n">
        <x:v>256.00012</x:v>
      </x:c>
      <x:c r="E11205" s="468" t="str">
        <x:v>Nilai sumber</x:v>
      </x:c>
      <x:c r="F11205" s="468" t="str">
        <x:v>16 September 2026 21.04 WIB</x:v>
      </x:c>
    </x:row>
    <x:row r="11206">
      <x:c r="A11206" s="468" t="str">
        <x:v>Resume Karyawan KPI</x:v>
      </x:c>
      <x:c r="B11206" s="468" t="str">
        <x:v>AC6</x:v>
      </x:c>
      <x:c r="C11206" s="468" t="str">
        <x:v>=COUNTIF('1'!$O$57:$O$60,AA6)+COUNTIF('2'!$O$57:$O$60,AA6)+COUNTIF('3'!$O$35:$O$38,AA6)+COUNTIF('4'!$O$33:$O$36,AA6)+COUNTIF('5'!$O$28:$O$31,AA6)+COUNTIF('6'!$O$30:$O$33,AA6)+COUNTIF('7'!$O$23:$O$26,AA6)+COUNTIF('8'!$O$69:$O$72,AA6)+COUNTIF('9'!$O$65:$O$68,AA6)+COUNTIF('10'!$O$23:$O$26,AA6)+COUNTIF('11'!$O$27:$O$30,AA6)+COUNTIF('12'!$O$28:$O$31,AA6)+COUNTIF('13'!$O$32:$O$35,AA6)+COUNTIF('14'!$O$30:$O$33,AA6)+COUNTIF('15'!$O$29:$O$32,AA6)+COUNTIF('16'!$O$25:$O$28,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D11206" s="468" t="str">
        <x:v>=COUNTIF('1'!$O$57:$O$60,AA6)+COUNTIF('2'!$O$57:$O$60,AA6)+COUNTIF('3'!$O$35:$O$38,AA6)+COUNTIF('4'!$O$33:$O$36,AA6)+COUNTIF('5'!$O$28:$O$31,AA6)+COUNTIF('6'!$O$30:$O$33,AA6)+COUNTIF('7'!$O$23:$O$26,AA6)+COUNTIF('8'!$O$69:$O$72,AA6)+COUNTIF('9'!$O$65:$O$68,AA6)+COUNTIF('10'!$O$23:$O$26,AA6)+COUNTIF('11'!$O$27:$O$30,AA6)+COUNTIF('12'!$O$28:$O$31,AA6)+COUNTIF('13'!$O$32:$O$35,AA6)+COUNTIF('14'!$O$30:$O$33,AA6)+COUNTIF('15'!$O$29:$O$32,AA6)+COUNTIF('16'!$O$27:$O$30,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E11206" s="468" t="str">
        <x:v>Rumus sumber</x:v>
      </x:c>
      <x:c r="F11206" s="468" t="str">
        <x:v>16 September 2026 21.04 WIB</x:v>
      </x:c>
    </x:row>
    <x:row r="11207">
      <x:c r="A11207" s="468" t="str">
        <x:v>Resume Karyawan KPI</x:v>
      </x:c>
      <x:c r="B11207" s="468" t="str">
        <x:v>AF6</x:v>
      </x:c>
      <x:c r="C11207" s="468" t="str">
        <x:v>=COUNTIF('1'!$L$4:$L$55,AE6)+COUNTIF('2'!$L$4:$L$55,AE6)+COUNTIF('3'!$L$4:$L$33,AE6)+COUNTIF('4'!$L$4:$L$31,AE6)+COUNTIF('5'!$L$4:$L$26,AE6)+COUNTIF('6'!$L$4:$L$28,AE6)+COUNTIF('7'!$L$4:$L$21,AE6)+COUNTIF('8'!$L$4:$L$67,AE6)+COUNTIF('9'!$L$4:$L$63,AE6)+COUNTIF('10'!$L$4:$L$21,AE6)+COUNTIF('11'!$L$4:$L$25,AE6)+COUNTIF('12'!$L$4:$L$26,AE6)+COUNTIF('13'!$L$4:$L$30,AE6)+COUNTIF('14'!$L$4:$L$28,AE6)+COUNTIF('15'!$L$4:$L$27,AE6)+COUNTIF('16'!$L$4:$L$23,AE6)+COUNTIF('17'!$L$4:$L$28,AE6)+COUNTIF('18'!$L$4:$L$28,AE6)+COUNTIF('19'!$L$4:$L$21,AE6)+COUNTIF('20'!$L$4:$L$26,AE6)+COUNTIF('21'!$L$4:$L$21,AE6)+COUNTIF('22'!$L$4:$L$27,AE6)+COUNTIF('23'!$L$4:$L$37,AE6)+COUNTIF('24'!$L$4:$L$30,AE6)+COUNTIF('25'!$L$4:$L$24,AE6)+COUNTIF('26'!$L$4:$L$28,AE6)+COUNTIF('27'!$L$4:$L$33,AE6)+COUNTIF('28'!$L$4:$L$28,AE6)+COUNTIF('29'!$L$4:$L$32,AE6)+COUNTIF('30'!$L$4:$L$24,AE6)+COUNTIF('31'!$L$4:$L$45,AE6)</x:v>
      </x:c>
      <x:c r="D11207" s="468" t="str">
        <x:v>=COUNTIF('1'!$L$4:$L$55,AE6)+COUNTIF('2'!$L$4:$L$55,AE6)+COUNTIF('3'!$L$4:$L$33,AE6)+COUNTIF('4'!$L$4:$L$31,AE6)+COUNTIF('5'!$L$4:$L$26,AE6)+COUNTIF('6'!$L$4:$L$28,AE6)+COUNTIF('7'!$L$4:$L$21,AE6)+COUNTIF('8'!$L$4:$L$67,AE6)+COUNTIF('9'!$L$4:$L$63,AE6)+COUNTIF('10'!$L$4:$L$21,AE6)+COUNTIF('11'!$L$4:$L$25,AE6)+COUNTIF('12'!$L$4:$L$26,AE6)+COUNTIF('13'!$L$4:$L$30,AE6)+COUNTIF('14'!$L$4:$L$28,AE6)+COUNTIF('15'!$L$4:$L$27,AE6)+COUNTIF('16'!$L$4:$L$25,AE6)+COUNTIF('17'!$L$4:$L$28,AE6)+COUNTIF('18'!$L$4:$L$28,AE6)+COUNTIF('19'!$L$4:$L$21,AE6)+COUNTIF('20'!$L$4:$L$26,AE6)+COUNTIF('21'!$L$4:$L$21,AE6)+COUNTIF('22'!$L$4:$L$27,AE6)+COUNTIF('23'!$L$4:$L$37,AE6)+COUNTIF('24'!$L$4:$L$30,AE6)+COUNTIF('25'!$L$4:$L$24,AE6)+COUNTIF('26'!$L$4:$L$28,AE6)+COUNTIF('27'!$L$4:$L$33,AE6)+COUNTIF('28'!$L$4:$L$28,AE6)+COUNTIF('29'!$L$4:$L$32,AE6)+COUNTIF('30'!$L$4:$L$24,AE6)+COUNTIF('31'!$L$4:$L$45,AE6)</x:v>
      </x:c>
      <x:c r="E11207" s="468" t="str">
        <x:v>Rumus sumber</x:v>
      </x:c>
      <x:c r="F11207" s="468" t="str">
        <x:v>16 September 2026 21.04 WIB</x:v>
      </x:c>
    </x:row>
    <x:row r="11208">
      <x:c r="A11208" s="468" t="str">
        <x:v>Resume Karyawan KPI</x:v>
      </x:c>
      <x:c r="B11208" s="468" t="str">
        <x:v>AI6</x:v>
      </x:c>
      <x:c r="C11208" s="468" t="str">
        <x:v>=COUNTIF('1'!$M$4:$M$55,AH6)+COUNTIF('2'!$M$4:$M$55,AH6)+COUNTIF('3'!$M$4:$M$33,AH6)+COUNTIF('4'!$M$4:$M$31,AH6)+COUNTIF('5'!$M$4:$M$26,AH6)+COUNTIF('6'!$M$4:$M$28,AH6)+COUNTIF('7'!$M$4:$M$21,AH6)+COUNTIF('8'!$M$4:$M$67,AH6)+COUNTIF('9'!$M$4:$M$63,AH6)+COUNTIF('10'!$M$4:$M$21,AH6)+COUNTIF('11'!$M$4:$M$25,AH6)+COUNTIF('12'!$M$4:$M$26,AH6)+COUNTIF('13'!$M$4:$M$30,AH6)+COUNTIF('14'!$M$4:$M$28,AH6)+COUNTIF('15'!$M$4:$M$27,AH6)+COUNTIF('16'!$M$4:$M$23,AH6)+COUNTIF('17'!$M$4:$M$28,AH6)+COUNTIF('18'!$M$4:$M$28,AH6)+COUNTIF('19'!$M$4:$M$21,AH6)+COUNTIF('20'!$M$4:$M$26,AH6)+COUNTIF('21'!$M$4:$M$21,AH6)+COUNTIF('22'!$M$4:$M$27,AH6)+COUNTIF('23'!$M$4:$M$37,AH6)+COUNTIF('24'!$M$4:$M$30,AH6)+COUNTIF('25'!$M$4:$M$24,AH6)+COUNTIF('26'!$M$4:$M$28,AH6)+COUNTIF('27'!$M$4:$M$33,AH6)+COUNTIF('28'!$M$4:$M$28,AH6)+COUNTIF('29'!$M$4:$M$32,AH6)+COUNTIF('30'!$M$4:$M$24,AH6)+COUNTIF('31'!$M$4:$M$45,AH6)</x:v>
      </x:c>
      <x:c r="D11208" s="468" t="str">
        <x:v>=COUNTIF('1'!$M$4:$M$55,AH6)+COUNTIF('2'!$M$4:$M$55,AH6)+COUNTIF('3'!$M$4:$M$33,AH6)+COUNTIF('4'!$M$4:$M$31,AH6)+COUNTIF('5'!$M$4:$M$26,AH6)+COUNTIF('6'!$M$4:$M$28,AH6)+COUNTIF('7'!$M$4:$M$21,AH6)+COUNTIF('8'!$M$4:$M$67,AH6)+COUNTIF('9'!$M$4:$M$63,AH6)+COUNTIF('10'!$M$4:$M$21,AH6)+COUNTIF('11'!$M$4:$M$25,AH6)+COUNTIF('12'!$M$4:$M$26,AH6)+COUNTIF('13'!$M$4:$M$30,AH6)+COUNTIF('14'!$M$4:$M$28,AH6)+COUNTIF('15'!$M$4:$M$27,AH6)+COUNTIF('16'!$M$4:$M$25,AH6)+COUNTIF('17'!$M$4:$M$28,AH6)+COUNTIF('18'!$M$4:$M$28,AH6)+COUNTIF('19'!$M$4:$M$21,AH6)+COUNTIF('20'!$M$4:$M$26,AH6)+COUNTIF('21'!$M$4:$M$21,AH6)+COUNTIF('22'!$M$4:$M$27,AH6)+COUNTIF('23'!$M$4:$M$37,AH6)+COUNTIF('24'!$M$4:$M$30,AH6)+COUNTIF('25'!$M$4:$M$24,AH6)+COUNTIF('26'!$M$4:$M$28,AH6)+COUNTIF('27'!$M$4:$M$33,AH6)+COUNTIF('28'!$M$4:$M$28,AH6)+COUNTIF('29'!$M$4:$M$32,AH6)+COUNTIF('30'!$M$4:$M$24,AH6)+COUNTIF('31'!$M$4:$M$45,AH6)</x:v>
      </x:c>
      <x:c r="E11208" s="468" t="str">
        <x:v>Rumus sumber</x:v>
      </x:c>
      <x:c r="F11208" s="468" t="str">
        <x:v>16 September 2026 21.04 WIB</x:v>
      </x:c>
    </x:row>
    <x:row r="11209">
      <x:c r="A11209" s="468" t="str">
        <x:v>Resume Karyawan KPI</x:v>
      </x:c>
      <x:c r="B11209" s="468" t="str">
        <x:v>AM6</x:v>
      </x:c>
      <x:c r="C11209"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$39:$AG$44,AK6,'13'!$AF$39:$AF$44,1)+COUNTIFS('14'!$AG$37:$AG$42,AK6,'14'!$AF$37:$AF$42,1)+COUNTIFS('15'!$AG$36:$AG$41,AK6,'15'!$AF$36:$AF$41,1)+COUNTIFS('16'!$AG$32:$AG$37,AK6,'16'!$AF$32:$AF$37,1)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D11209"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$39:$AG$44,AK6,'13'!$AF$39:$AF$44,1)+COUNTIFS('14'!$AG$37:$AG$42,AK6,'14'!$AF$37:$AF$42,1)+COUNTIFS('15'!$AG$36:$AG$41,AK6,'15'!$AF$36:$AF$41,1)+COUNTIFS('16'!$AG$34:$AG$39,AK6,'16'!$AF$34:$AF$39,1)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E11209" s="468" t="str">
        <x:v>Rumus sumber</x:v>
      </x:c>
      <x:c r="F11209" s="468" t="str">
        <x:v>16 September 2026 21.04 WIB</x:v>
      </x:c>
    </x:row>
    <x:row r="11210">
      <x:c r="A11210" s="468" t="str">
        <x:v>Resume Karyawan KPI</x:v>
      </x:c>
      <x:c r="B11210" s="468" t="str">
        <x:v>AO6</x:v>
      </x:c>
      <x:c r="C11210"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$39:$L$44,'13'!$AG$39:$AG$44,AK6,'13'!$AF$39:$AF$44,1)+SUMIFS('14'!$L$37:$L$42,'14'!$AG$37:$AG$42,AK6,'14'!$AF$37:$AF$42,1)+SUMIFS('15'!$L$36:$L$41,'15'!$AG$36:$AG$41,AK6,'15'!$AF$36:$AF$41,1)+SUMIFS('16'!$L$32:$L$37,'16'!$AG$32:$AG$37,AK6,'16'!$AF$32:$AF$37,1)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D11210"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$39:$L$44,'13'!$AG$39:$AG$44,AK6,'13'!$AF$39:$AF$44,1)+SUMIFS('14'!$L$37:$L$42,'14'!$AG$37:$AG$42,AK6,'14'!$AF$37:$AF$42,1)+SUMIFS('15'!$L$36:$L$41,'15'!$AG$36:$AG$41,AK6,'15'!$AF$36:$AF$41,1)+SUMIFS('16'!$L$34:$L$39,'16'!$AG$34:$AG$39,AK6,'16'!$AF$34:$AF$39,1)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E11210" s="468" t="str">
        <x:v>Rumus sumber</x:v>
      </x:c>
      <x:c r="F11210" s="468" t="str">
        <x:v>16 September 2026 21.04 WIB</x:v>
      </x:c>
    </x:row>
    <x:row r="11211">
      <x:c r="A11211" s="468" t="str">
        <x:v>Resume Karyawan KPI</x:v>
      </x:c>
      <x:c r="B11211" s="468" t="str">
        <x:v>AP6</x:v>
      </x:c>
      <x:c r="C11211"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$39:$M$44,'13'!$AG$39:$AG$44,AK6,'13'!$AF$39:$AF$44,1)+SUMIFS('14'!$M$37:$M$42,'14'!$AG$37:$AG$42,AK6,'14'!$AF$37:$AF$42,1)+SUMIFS('15'!$M$36:$M$41,'15'!$AG$36:$AG$41,AK6,'15'!$AF$36:$AF$41,1)+SUMIFS('16'!$M$32:$M$37,'16'!$AG$32:$AG$37,AK6,'16'!$AF$32:$AF$37,1)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D11211"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$39:$M$44,'13'!$AG$39:$AG$44,AK6,'13'!$AF$39:$AF$44,1)+SUMIFS('14'!$M$37:$M$42,'14'!$AG$37:$AG$42,AK6,'14'!$AF$37:$AF$42,1)+SUMIFS('15'!$M$36:$M$41,'15'!$AG$36:$AG$41,AK6,'15'!$AF$36:$AF$41,1)+SUMIFS('16'!$M$34:$M$39,'16'!$AG$34:$AG$39,AK6,'16'!$AF$34:$AF$39,1)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E11211" s="468" t="str">
        <x:v>Rumus sumber</x:v>
      </x:c>
      <x:c r="F11211" s="468" t="str">
        <x:v>16 September 2026 21.04 WIB</x:v>
      </x:c>
    </x:row>
    <x:row r="11212">
      <x:c r="A11212" s="468" t="str">
        <x:v>Resume Karyawan KPI</x:v>
      </x:c>
      <x:c r="B11212" s="468" t="str">
        <x:v>AQ6</x:v>
      </x:c>
      <x:c r="C11212"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$39:$N$44,'13'!$AG$39:$AG$44,AK6,'13'!$AF$39:$AF$44,1)+SUMIFS('14'!$N$37:$N$42,'14'!$AG$37:$AG$42,AK6,'14'!$AF$37:$AF$42,1)+SUMIFS('15'!$N$36:$N$41,'15'!$AG$36:$AG$41,AK6,'15'!$AF$36:$AF$41,1)+SUMIFS('16'!$N$32:$N$37,'16'!$AG$32:$AG$37,AK6,'16'!$AF$32:$AF$37,1)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D11212"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$39:$N$44,'13'!$AG$39:$AG$44,AK6,'13'!$AF$39:$AF$44,1)+SUMIFS('14'!$N$37:$N$42,'14'!$AG$37:$AG$42,AK6,'14'!$AF$37:$AF$42,1)+SUMIFS('15'!$N$36:$N$41,'15'!$AG$36:$AG$41,AK6,'15'!$AF$36:$AF$41,1)+SUMIFS('16'!$N$34:$N$39,'16'!$AG$34:$AG$39,AK6,'16'!$AF$34:$AF$39,1)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E11212" s="468" t="str">
        <x:v>Rumus sumber</x:v>
      </x:c>
      <x:c r="F11212" s="468" t="str">
        <x:v>16 September 2026 21.04 WIB</x:v>
      </x:c>
    </x:row>
    <x:row r="11213">
      <x:c r="A11213" s="468" t="str">
        <x:v>Resume Karyawan KPI</x:v>
      </x:c>
      <x:c r="B11213" s="468" t="str">
        <x:v>AR6</x:v>
      </x:c>
      <x:c r="C11213"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$39:$O$44,'13'!$AG$39:$AG$44,AK6,'13'!$AF$39:$AF$44,1)+SUMIFS('14'!$O$37:$O$42,'14'!$AG$37:$AG$42,AK6,'14'!$AF$37:$AF$42,1)+SUMIFS('15'!$O$36:$O$41,'15'!$AG$36:$AG$41,AK6,'15'!$AF$36:$AF$41,1)+SUMIFS('16'!$O$32:$O$37,'16'!$AG$32:$AG$37,AK6,'16'!$AF$32:$AF$37,1)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D11213"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$39:$O$44,'13'!$AG$39:$AG$44,AK6,'13'!$AF$39:$AF$44,1)+SUMIFS('14'!$O$37:$O$42,'14'!$AG$37:$AG$42,AK6,'14'!$AF$37:$AF$42,1)+SUMIFS('15'!$O$36:$O$41,'15'!$AG$36:$AG$41,AK6,'15'!$AF$36:$AF$41,1)+SUMIFS('16'!$O$34:$O$39,'16'!$AG$34:$AG$39,AK6,'16'!$AF$34:$AF$39,1)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E11213" s="468" t="str">
        <x:v>Rumus sumber</x:v>
      </x:c>
      <x:c r="F11213" s="468" t="str">
        <x:v>16 September 2026 21.04 WIB</x:v>
      </x:c>
    </x:row>
    <x:row r="11214">
      <x:c r="A11214" s="468" t="str">
        <x:v>Resume Karyawan KPI</x:v>
      </x:c>
      <x:c r="B11214" s="468" t="str">
        <x:v>AS6</x:v>
      </x:c>
      <x:c r="C11214"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$39:$P$44,'13'!$AG$39:$AG$44,AK6,'13'!$AF$39:$AF$44,1)+SUMIFS('14'!$P$37:$P$42,'14'!$AG$37:$AG$42,AK6,'14'!$AF$37:$AF$42,1)+SUMIFS('15'!$P$36:$P$41,'15'!$AG$36:$AG$41,AK6,'15'!$AF$36:$AF$41,1)+SUMIFS('16'!$P$32:$P$37,'16'!$AG$32:$AG$37,AK6,'16'!$AF$32:$AF$37,1)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D11214"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$39:$P$44,'13'!$AG$39:$AG$44,AK6,'13'!$AF$39:$AF$44,1)+SUMIFS('14'!$P$37:$P$42,'14'!$AG$37:$AG$42,AK6,'14'!$AF$37:$AF$42,1)+SUMIFS('15'!$P$36:$P$41,'15'!$AG$36:$AG$41,AK6,'15'!$AF$36:$AF$41,1)+SUMIFS('16'!$P$34:$P$39,'16'!$AG$34:$AG$39,AK6,'16'!$AF$34:$AF$39,1)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E11214" s="468" t="str">
        <x:v>Rumus sumber</x:v>
      </x:c>
      <x:c r="F11214" s="468" t="str">
        <x:v>16 September 2026 21.04 WIB</x:v>
      </x:c>
    </x:row>
    <x:row r="11215">
      <x:c r="A11215" s="468" t="str">
        <x:v>Resume Karyawan KPI</x:v>
      </x:c>
      <x:c r="B11215" s="468" t="str">
        <x:v>BK6</x:v>
      </x:c>
      <x:c r="C11215" s="468" t="str">
        <x:v>=IF(COUNTIFS('16'!$AG$32:$AG$37,$AK6,'16'!$AF$32:$AF$37,1)=0,"",SUMIFS('16'!$AC$32:$AC$37,'16'!$AG$32:$AG$37,$AK6,'16'!$AF$32:$AF$37,1)/COUNTIFS('16'!$AG$32:$AG$37,$AK6,'16'!$AF$32:$AF$37,1))</x:v>
      </x:c>
      <x:c r="D11215" s="468" t="str">
        <x:v>=IF(COUNTIFS('16'!$AG$34:$AG$39,$AK6,'16'!$AF$34:$AF$39,1)=0,"",SUMIFS('16'!$AC$34:$AC$39,'16'!$AG$34:$AG$39,$AK6,'16'!$AF$34:$AF$39,1)/COUNTIFS('16'!$AG$34:$AG$39,$AK6,'16'!$AF$34:$AF$39,1))</x:v>
      </x:c>
      <x:c r="E11215" s="468" t="str">
        <x:v>Rumus sumber</x:v>
      </x:c>
      <x:c r="F11215" s="468" t="str">
        <x:v>16 September 2026 21.04 WIB</x:v>
      </x:c>
    </x:row>
    <x:row r="11216">
      <x:c r="A11216" s="468" t="str">
        <x:v>Resume Karyawan KPI</x:v>
      </x:c>
      <x:c r="B11216" s="468" t="str">
        <x:v>C7</x:v>
      </x:c>
      <x:c r="C11216" s="468" t="n">
        <x:v>97</x:v>
      </x:c>
      <x:c r="D11216" s="468" t="n">
        <x:v>103</x:v>
      </x:c>
      <x:c r="E11216" s="468" t="str">
        <x:v>Nilai sumber</x:v>
      </x:c>
      <x:c r="F11216" s="468" t="str">
        <x:v>16 September 2026 21.04 WIB</x:v>
      </x:c>
    </x:row>
    <x:row r="11217">
      <x:c r="A11217" s="468" t="str">
        <x:v>Resume Karyawan KPI</x:v>
      </x:c>
      <x:c r="B11217" s="468" t="str">
        <x:v>D7</x:v>
      </x:c>
      <x:c r="C11217" s="468" t="n">
        <x:v>0.226635514</x:v>
      </x:c>
      <x:c r="D11217" s="468" t="n">
        <x:v>0.231981982</x:v>
      </x:c>
      <x:c r="E11217" s="468" t="str">
        <x:v>Nilai sumber</x:v>
      </x:c>
      <x:c r="F11217" s="468" t="str">
        <x:v>16 September 2026 21.04 WIB</x:v>
      </x:c>
    </x:row>
    <x:row r="11218">
      <x:c r="A11218" s="468" t="str">
        <x:v>Resume Karyawan KPI</x:v>
      </x:c>
      <x:c r="B11218" s="468" t="str">
        <x:v>E7</x:v>
      </x:c>
      <x:c r="C11218" s="468" t="n">
        <x:v>0.8107476636</x:v>
      </x:c>
      <x:c r="D11218" s="468" t="n">
        <x:v>0.8085585586</x:v>
      </x:c>
      <x:c r="E11218" s="468" t="str">
        <x:v>Nilai sumber</x:v>
      </x:c>
      <x:c r="F11218" s="468" t="str">
        <x:v>16 September 2026 21.04 WIB</x:v>
      </x:c>
    </x:row>
    <x:row r="11219">
      <x:c r="A11219" s="468" t="str">
        <x:v>Resume Karyawan KPI</x:v>
      </x:c>
      <x:c r="B11219" s="468" t="str">
        <x:v>Y7</x:v>
      </x:c>
      <x:c r="C11219" s="468" t="n">
        <x:v>10</x:v>
      </x:c>
      <x:c r="D11219" s="468" t="n">
        <x:v>11</x:v>
      </x:c>
      <x:c r="E11219" s="468" t="str">
        <x:v>Nilai sumber</x:v>
      </x:c>
      <x:c r="F11219" s="468" t="str">
        <x:v>16 September 2026 21.04 WIB</x:v>
      </x:c>
    </x:row>
    <x:row r="11220">
      <x:c r="A11220" s="468" t="str">
        <x:v>Resume Karyawan KPI</x:v>
      </x:c>
      <x:c r="B11220" s="468" t="str">
        <x:v>Y7</x:v>
      </x:c>
      <x:c r="C11220" s="468" t="str">
        <x:v>=COUNTIF('1'!$D$4:$D$55,X7)+COUNTIF('2'!$D$4:$D$55,X7)+COUNTIF('3'!$D$4:$D$33,X7)+COUNTIF('4'!$D$4:$D$31,X7)+COUNTIF('5'!$D$4:$D$26,X7)+COUNTIF('6'!$D$4:$D$28,X7)+COUNTIF('7'!$D$4:$D$21,X7)+COUNTIF('8'!$D$4:$D$67,X7)+COUNTIF('9'!$D$4:$D$63,X7)+COUNTIF('10'!$D$4:$D$21,X7)+COUNTIF('11'!$D$4:$D$25,X7)+COUNTIF('12'!$D$4:$D$26,X7)+COUNTIF('13'!$D$4:$D$30,X7)+COUNTIF('14'!$D$4:$D$28,X7)+COUNTIF('15'!$D$4:$D$27,X7)+COUNTIF('16'!$D$4:$D$23,X7)+COUNTIF('17'!$D$4:$D$28,X7)+COUNTIF('18'!$D$4:$D$28,X7)+COUNTIF('19'!$D$4:$D$21,X7)+COUNTIF('20'!$D$4:$D$26,X7)+COUNTIF('21'!$D$4:$D$21,X7)+COUNTIF('22'!$D$4:$D$27,X7)+COUNTIF('23'!$D$4:$D$37,X7)+COUNTIF('24'!$D$4:$D$30,X7)+COUNTIF('25'!$D$4:$D$24,X7)+COUNTIF('26'!$D$4:$D$28,X7)+COUNTIF('27'!$D$4:$D$33,X7)+COUNTIF('28'!$D$4:$D$28,X7)+COUNTIF('29'!$D$4:$D$32,X7)+COUNTIF('30'!$D$4:$D$24,X7)+COUNTIF('31'!$D$4:$D$45,X7)</x:v>
      </x:c>
      <x:c r="D11220" s="468" t="str">
        <x:v>=COUNTIF('1'!$D$4:$D$55,X7)+COUNTIF('2'!$D$4:$D$55,X7)+COUNTIF('3'!$D$4:$D$33,X7)+COUNTIF('4'!$D$4:$D$31,X7)+COUNTIF('5'!$D$4:$D$26,X7)+COUNTIF('6'!$D$4:$D$28,X7)+COUNTIF('7'!$D$4:$D$21,X7)+COUNTIF('8'!$D$4:$D$67,X7)+COUNTIF('9'!$D$4:$D$63,X7)+COUNTIF('10'!$D$4:$D$21,X7)+COUNTIF('11'!$D$4:$D$25,X7)+COUNTIF('12'!$D$4:$D$26,X7)+COUNTIF('13'!$D$4:$D$30,X7)+COUNTIF('14'!$D$4:$D$28,X7)+COUNTIF('15'!$D$4:$D$27,X7)+COUNTIF('16'!$D$4:$D$25,X7)+COUNTIF('17'!$D$4:$D$28,X7)+COUNTIF('18'!$D$4:$D$28,X7)+COUNTIF('19'!$D$4:$D$21,X7)+COUNTIF('20'!$D$4:$D$26,X7)+COUNTIF('21'!$D$4:$D$21,X7)+COUNTIF('22'!$D$4:$D$27,X7)+COUNTIF('23'!$D$4:$D$37,X7)+COUNTIF('24'!$D$4:$D$30,X7)+COUNTIF('25'!$D$4:$D$24,X7)+COUNTIF('26'!$D$4:$D$28,X7)+COUNTIF('27'!$D$4:$D$33,X7)+COUNTIF('28'!$D$4:$D$28,X7)+COUNTIF('29'!$D$4:$D$32,X7)+COUNTIF('30'!$D$4:$D$24,X7)+COUNTIF('31'!$D$4:$D$45,X7)</x:v>
      </x:c>
      <x:c r="E11220" s="468" t="str">
        <x:v>Rumus sumber</x:v>
      </x:c>
      <x:c r="F11220" s="468" t="str">
        <x:v>16 September 2026 21.04 WIB</x:v>
      </x:c>
    </x:row>
    <x:row r="11221">
      <x:c r="A11221" s="468" t="str">
        <x:v>Resume Karyawan KPI</x:v>
      </x:c>
      <x:c r="B11221" s="468" t="str">
        <x:v>Z7</x:v>
      </x:c>
      <x:c r="C11221" s="468" t="n">
        <x:v>10.00011</x:v>
      </x:c>
      <x:c r="D11221" s="468" t="n">
        <x:v>11.00011</x:v>
      </x:c>
      <x:c r="E11221" s="468" t="str">
        <x:v>Nilai sumber</x:v>
      </x:c>
      <x:c r="F11221" s="468" t="str">
        <x:v>16 September 2026 21.04 WIB</x:v>
      </x:c>
    </x:row>
    <x:row r="11222">
      <x:c r="A11222" s="468" t="str">
        <x:v>Resume Karyawan KPI</x:v>
      </x:c>
      <x:c r="B11222" s="468" t="str">
        <x:v>AC7</x:v>
      </x:c>
      <x:c r="C11222" s="468" t="str">
        <x:v>=COUNTIF('1'!$O$57:$O$60,AA7)+COUNTIF('2'!$O$57:$O$60,AA7)+COUNTIF('3'!$O$35:$O$38,AA7)+COUNTIF('4'!$O$33:$O$36,AA7)+COUNTIF('5'!$O$28:$O$31,AA7)+COUNTIF('6'!$O$30:$O$33,AA7)+COUNTIF('7'!$O$23:$O$26,AA7)+COUNTIF('8'!$O$69:$O$72,AA7)+COUNTIF('9'!$O$65:$O$68,AA7)+COUNTIF('10'!$O$23:$O$26,AA7)+COUNTIF('11'!$O$27:$O$30,AA7)+COUNTIF('12'!$O$28:$O$31,AA7)+COUNTIF('13'!$O$32:$O$35,AA7)+COUNTIF('14'!$O$30:$O$33,AA7)+COUNTIF('15'!$O$29:$O$32,AA7)+COUNTIF('16'!$O$25:$O$28,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D11222" s="468" t="str">
        <x:v>=COUNTIF('1'!$O$57:$O$60,AA7)+COUNTIF('2'!$O$57:$O$60,AA7)+COUNTIF('3'!$O$35:$O$38,AA7)+COUNTIF('4'!$O$33:$O$36,AA7)+COUNTIF('5'!$O$28:$O$31,AA7)+COUNTIF('6'!$O$30:$O$33,AA7)+COUNTIF('7'!$O$23:$O$26,AA7)+COUNTIF('8'!$O$69:$O$72,AA7)+COUNTIF('9'!$O$65:$O$68,AA7)+COUNTIF('10'!$O$23:$O$26,AA7)+COUNTIF('11'!$O$27:$O$30,AA7)+COUNTIF('12'!$O$28:$O$31,AA7)+COUNTIF('13'!$O$32:$O$35,AA7)+COUNTIF('14'!$O$30:$O$33,AA7)+COUNTIF('15'!$O$29:$O$32,AA7)+COUNTIF('16'!$O$27:$O$30,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E11222" s="468" t="str">
        <x:v>Rumus sumber</x:v>
      </x:c>
      <x:c r="F11222" s="468" t="str">
        <x:v>16 September 2026 21.04 WIB</x:v>
      </x:c>
    </x:row>
    <x:row r="11223">
      <x:c r="A11223" s="468" t="str">
        <x:v>Resume Karyawan KPI</x:v>
      </x:c>
      <x:c r="B11223" s="468" t="str">
        <x:v>AF7</x:v>
      </x:c>
      <x:c r="C11223" s="468" t="str">
        <x:v>=COUNTIF('1'!$L$4:$L$55,AE7)+COUNTIF('2'!$L$4:$L$55,AE7)+COUNTIF('3'!$L$4:$L$33,AE7)+COUNTIF('4'!$L$4:$L$31,AE7)+COUNTIF('5'!$L$4:$L$26,AE7)+COUNTIF('6'!$L$4:$L$28,AE7)+COUNTIF('7'!$L$4:$L$21,AE7)+COUNTIF('8'!$L$4:$L$67,AE7)+COUNTIF('9'!$L$4:$L$63,AE7)+COUNTIF('10'!$L$4:$L$21,AE7)+COUNTIF('11'!$L$4:$L$25,AE7)+COUNTIF('12'!$L$4:$L$26,AE7)+COUNTIF('13'!$L$4:$L$30,AE7)+COUNTIF('14'!$L$4:$L$28,AE7)+COUNTIF('15'!$L$4:$L$27,AE7)+COUNTIF('16'!$L$4:$L$23,AE7)+COUNTIF('17'!$L$4:$L$28,AE7)+COUNTIF('18'!$L$4:$L$28,AE7)+COUNTIF('19'!$L$4:$L$21,AE7)+COUNTIF('20'!$L$4:$L$26,AE7)+COUNTIF('21'!$L$4:$L$21,AE7)+COUNTIF('22'!$L$4:$L$27,AE7)+COUNTIF('23'!$L$4:$L$37,AE7)+COUNTIF('24'!$L$4:$L$30,AE7)+COUNTIF('25'!$L$4:$L$24,AE7)+COUNTIF('26'!$L$4:$L$28,AE7)+COUNTIF('27'!$L$4:$L$33,AE7)+COUNTIF('28'!$L$4:$L$28,AE7)+COUNTIF('29'!$L$4:$L$32,AE7)+COUNTIF('30'!$L$4:$L$24,AE7)+COUNTIF('31'!$L$4:$L$45,AE7)</x:v>
      </x:c>
      <x:c r="D11223" s="468" t="str">
        <x:v>=COUNTIF('1'!$L$4:$L$55,AE7)+COUNTIF('2'!$L$4:$L$55,AE7)+COUNTIF('3'!$L$4:$L$33,AE7)+COUNTIF('4'!$L$4:$L$31,AE7)+COUNTIF('5'!$L$4:$L$26,AE7)+COUNTIF('6'!$L$4:$L$28,AE7)+COUNTIF('7'!$L$4:$L$21,AE7)+COUNTIF('8'!$L$4:$L$67,AE7)+COUNTIF('9'!$L$4:$L$63,AE7)+COUNTIF('10'!$L$4:$L$21,AE7)+COUNTIF('11'!$L$4:$L$25,AE7)+COUNTIF('12'!$L$4:$L$26,AE7)+COUNTIF('13'!$L$4:$L$30,AE7)+COUNTIF('14'!$L$4:$L$28,AE7)+COUNTIF('15'!$L$4:$L$27,AE7)+COUNTIF('16'!$L$4:$L$25,AE7)+COUNTIF('17'!$L$4:$L$28,AE7)+COUNTIF('18'!$L$4:$L$28,AE7)+COUNTIF('19'!$L$4:$L$21,AE7)+COUNTIF('20'!$L$4:$L$26,AE7)+COUNTIF('21'!$L$4:$L$21,AE7)+COUNTIF('22'!$L$4:$L$27,AE7)+COUNTIF('23'!$L$4:$L$37,AE7)+COUNTIF('24'!$L$4:$L$30,AE7)+COUNTIF('25'!$L$4:$L$24,AE7)+COUNTIF('26'!$L$4:$L$28,AE7)+COUNTIF('27'!$L$4:$L$33,AE7)+COUNTIF('28'!$L$4:$L$28,AE7)+COUNTIF('29'!$L$4:$L$32,AE7)+COUNTIF('30'!$L$4:$L$24,AE7)+COUNTIF('31'!$L$4:$L$45,AE7)</x:v>
      </x:c>
      <x:c r="E11223" s="468" t="str">
        <x:v>Rumus sumber</x:v>
      </x:c>
      <x:c r="F11223" s="468" t="str">
        <x:v>16 September 2026 21.04 WIB</x:v>
      </x:c>
    </x:row>
    <x:row r="11224">
      <x:c r="A11224" s="468" t="str">
        <x:v>Resume Karyawan KPI</x:v>
      </x:c>
      <x:c r="B11224" s="468" t="str">
        <x:v>AI7</x:v>
      </x:c>
      <x:c r="C11224" s="468" t="n">
        <x:v>73</x:v>
      </x:c>
      <x:c r="D11224" s="468" t="n">
        <x:v>76</x:v>
      </x:c>
      <x:c r="E11224" s="468" t="str">
        <x:v>Nilai sumber</x:v>
      </x:c>
      <x:c r="F11224" s="468" t="str">
        <x:v>16 September 2026 21.04 WIB</x:v>
      </x:c>
    </x:row>
    <x:row r="11225">
      <x:c r="A11225" s="468" t="str">
        <x:v>Resume Karyawan KPI</x:v>
      </x:c>
      <x:c r="B11225" s="468" t="str">
        <x:v>AI7</x:v>
      </x:c>
      <x:c r="C11225" s="468" t="str">
        <x:v>=COUNTIF('1'!$M$4:$M$55,AH7)+COUNTIF('2'!$M$4:$M$55,AH7)+COUNTIF('3'!$M$4:$M$33,AH7)+COUNTIF('4'!$M$4:$M$31,AH7)+COUNTIF('5'!$M$4:$M$26,AH7)+COUNTIF('6'!$M$4:$M$28,AH7)+COUNTIF('7'!$M$4:$M$21,AH7)+COUNTIF('8'!$M$4:$M$67,AH7)+COUNTIF('9'!$M$4:$M$63,AH7)+COUNTIF('10'!$M$4:$M$21,AH7)+COUNTIF('11'!$M$4:$M$25,AH7)+COUNTIF('12'!$M$4:$M$26,AH7)+COUNTIF('13'!$M$4:$M$30,AH7)+COUNTIF('14'!$M$4:$M$28,AH7)+COUNTIF('15'!$M$4:$M$27,AH7)+COUNTIF('16'!$M$4:$M$23,AH7)+COUNTIF('17'!$M$4:$M$28,AH7)+COUNTIF('18'!$M$4:$M$28,AH7)+COUNTIF('19'!$M$4:$M$21,AH7)+COUNTIF('20'!$M$4:$M$26,AH7)+COUNTIF('21'!$M$4:$M$21,AH7)+COUNTIF('22'!$M$4:$M$27,AH7)+COUNTIF('23'!$M$4:$M$37,AH7)+COUNTIF('24'!$M$4:$M$30,AH7)+COUNTIF('25'!$M$4:$M$24,AH7)+COUNTIF('26'!$M$4:$M$28,AH7)+COUNTIF('27'!$M$4:$M$33,AH7)+COUNTIF('28'!$M$4:$M$28,AH7)+COUNTIF('29'!$M$4:$M$32,AH7)+COUNTIF('30'!$M$4:$M$24,AH7)+COUNTIF('31'!$M$4:$M$45,AH7)</x:v>
      </x:c>
      <x:c r="D11225" s="468" t="str">
        <x:v>=COUNTIF('1'!$M$4:$M$55,AH7)+COUNTIF('2'!$M$4:$M$55,AH7)+COUNTIF('3'!$M$4:$M$33,AH7)+COUNTIF('4'!$M$4:$M$31,AH7)+COUNTIF('5'!$M$4:$M$26,AH7)+COUNTIF('6'!$M$4:$M$28,AH7)+COUNTIF('7'!$M$4:$M$21,AH7)+COUNTIF('8'!$M$4:$M$67,AH7)+COUNTIF('9'!$M$4:$M$63,AH7)+COUNTIF('10'!$M$4:$M$21,AH7)+COUNTIF('11'!$M$4:$M$25,AH7)+COUNTIF('12'!$M$4:$M$26,AH7)+COUNTIF('13'!$M$4:$M$30,AH7)+COUNTIF('14'!$M$4:$M$28,AH7)+COUNTIF('15'!$M$4:$M$27,AH7)+COUNTIF('16'!$M$4:$M$25,AH7)+COUNTIF('17'!$M$4:$M$28,AH7)+COUNTIF('18'!$M$4:$M$28,AH7)+COUNTIF('19'!$M$4:$M$21,AH7)+COUNTIF('20'!$M$4:$M$26,AH7)+COUNTIF('21'!$M$4:$M$21,AH7)+COUNTIF('22'!$M$4:$M$27,AH7)+COUNTIF('23'!$M$4:$M$37,AH7)+COUNTIF('24'!$M$4:$M$30,AH7)+COUNTIF('25'!$M$4:$M$24,AH7)+COUNTIF('26'!$M$4:$M$28,AH7)+COUNTIF('27'!$M$4:$M$33,AH7)+COUNTIF('28'!$M$4:$M$28,AH7)+COUNTIF('29'!$M$4:$M$32,AH7)+COUNTIF('30'!$M$4:$M$24,AH7)+COUNTIF('31'!$M$4:$M$45,AH7)</x:v>
      </x:c>
      <x:c r="E11225" s="468" t="str">
        <x:v>Rumus sumber</x:v>
      </x:c>
      <x:c r="F11225" s="468" t="str">
        <x:v>16 September 2026 21.04 WIB</x:v>
      </x:c>
    </x:row>
    <x:row r="11226">
      <x:c r="A11226" s="468" t="str">
        <x:v>Resume Karyawan KPI</x:v>
      </x:c>
      <x:c r="B11226" s="468" t="str">
        <x:v>AJ7</x:v>
      </x:c>
      <x:c r="C11226" s="468" t="n">
        <x:v>73.00004</x:v>
      </x:c>
      <x:c r="D11226" s="468" t="n">
        <x:v>76.00004</x:v>
      </x:c>
      <x:c r="E11226" s="468" t="str">
        <x:v>Nilai sumber</x:v>
      </x:c>
      <x:c r="F11226" s="468" t="str">
        <x:v>16 September 2026 21.04 WIB</x:v>
      </x:c>
    </x:row>
    <x:row r="11227">
      <x:c r="A11227" s="468" t="str">
        <x:v>Resume Karyawan KPI</x:v>
      </x:c>
      <x:c r="B11227" s="468" t="str">
        <x:v>AM7</x:v>
      </x:c>
      <x:c r="C1122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$39:$AG$44,AK7,'13'!$AF$39:$AF$44,1)+COUNTIFS('14'!$AG$37:$AG$42,AK7,'14'!$AF$37:$AF$42,1)+COUNTIFS('15'!$AG$36:$AG$41,AK7,'15'!$AF$36:$AF$41,1)+COUNTIFS('16'!$AG$32:$AG$37,AK7,'16'!$AF$32:$AF$37,1)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D1122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$39:$AG$44,AK7,'13'!$AF$39:$AF$44,1)+COUNTIFS('14'!$AG$37:$AG$42,AK7,'14'!$AF$37:$AF$42,1)+COUNTIFS('15'!$AG$36:$AG$41,AK7,'15'!$AF$36:$AF$41,1)+COUNTIFS('16'!$AG$34:$AG$39,AK7,'16'!$AF$34:$AF$39,1)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E11227" s="468" t="str">
        <x:v>Rumus sumber</x:v>
      </x:c>
      <x:c r="F11227" s="468" t="str">
        <x:v>16 September 2026 21.04 WIB</x:v>
      </x:c>
    </x:row>
    <x:row r="11228">
      <x:c r="A11228" s="468" t="str">
        <x:v>Resume Karyawan KPI</x:v>
      </x:c>
      <x:c r="B11228" s="468" t="str">
        <x:v>AO7</x:v>
      </x:c>
      <x:c r="C11228"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$39:$L$44,'13'!$AG$39:$AG$44,AK7,'13'!$AF$39:$AF$44,1)+SUMIFS('14'!$L$37:$L$42,'14'!$AG$37:$AG$42,AK7,'14'!$AF$37:$AF$42,1)+SUMIFS('15'!$L$36:$L$41,'15'!$AG$36:$AG$41,AK7,'15'!$AF$36:$AF$41,1)+SUMIFS('16'!$L$32:$L$37,'16'!$AG$32:$AG$37,AK7,'16'!$AF$32:$AF$37,1)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D11228"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$39:$L$44,'13'!$AG$39:$AG$44,AK7,'13'!$AF$39:$AF$44,1)+SUMIFS('14'!$L$37:$L$42,'14'!$AG$37:$AG$42,AK7,'14'!$AF$37:$AF$42,1)+SUMIFS('15'!$L$36:$L$41,'15'!$AG$36:$AG$41,AK7,'15'!$AF$36:$AF$41,1)+SUMIFS('16'!$L$34:$L$39,'16'!$AG$34:$AG$39,AK7,'16'!$AF$34:$AF$39,1)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E11228" s="468" t="str">
        <x:v>Rumus sumber</x:v>
      </x:c>
      <x:c r="F11228" s="468" t="str">
        <x:v>16 September 2026 21.04 WIB</x:v>
      </x:c>
    </x:row>
    <x:row r="11229">
      <x:c r="A11229" s="468" t="str">
        <x:v>Resume Karyawan KPI</x:v>
      </x:c>
      <x:c r="B11229" s="468" t="str">
        <x:v>AP7</x:v>
      </x:c>
      <x:c r="C11229"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$39:$M$44,'13'!$AG$39:$AG$44,AK7,'13'!$AF$39:$AF$44,1)+SUMIFS('14'!$M$37:$M$42,'14'!$AG$37:$AG$42,AK7,'14'!$AF$37:$AF$42,1)+SUMIFS('15'!$M$36:$M$41,'15'!$AG$36:$AG$41,AK7,'15'!$AF$36:$AF$41,1)+SUMIFS('16'!$M$32:$M$37,'16'!$AG$32:$AG$37,AK7,'16'!$AF$32:$AF$37,1)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D11229"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$39:$M$44,'13'!$AG$39:$AG$44,AK7,'13'!$AF$39:$AF$44,1)+SUMIFS('14'!$M$37:$M$42,'14'!$AG$37:$AG$42,AK7,'14'!$AF$37:$AF$42,1)+SUMIFS('15'!$M$36:$M$41,'15'!$AG$36:$AG$41,AK7,'15'!$AF$36:$AF$41,1)+SUMIFS('16'!$M$34:$M$39,'16'!$AG$34:$AG$39,AK7,'16'!$AF$34:$AF$39,1)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E11229" s="468" t="str">
        <x:v>Rumus sumber</x:v>
      </x:c>
      <x:c r="F11229" s="468" t="str">
        <x:v>16 September 2026 21.04 WIB</x:v>
      </x:c>
    </x:row>
    <x:row r="11230">
      <x:c r="A11230" s="468" t="str">
        <x:v>Resume Karyawan KPI</x:v>
      </x:c>
      <x:c r="B11230" s="468" t="str">
        <x:v>AQ7</x:v>
      </x:c>
      <x:c r="C11230"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$39:$N$44,'13'!$AG$39:$AG$44,AK7,'13'!$AF$39:$AF$44,1)+SUMIFS('14'!$N$37:$N$42,'14'!$AG$37:$AG$42,AK7,'14'!$AF$37:$AF$42,1)+SUMIFS('15'!$N$36:$N$41,'15'!$AG$36:$AG$41,AK7,'15'!$AF$36:$AF$41,1)+SUMIFS('16'!$N$32:$N$37,'16'!$AG$32:$AG$37,AK7,'16'!$AF$32:$AF$37,1)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D11230"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$39:$N$44,'13'!$AG$39:$AG$44,AK7,'13'!$AF$39:$AF$44,1)+SUMIFS('14'!$N$37:$N$42,'14'!$AG$37:$AG$42,AK7,'14'!$AF$37:$AF$42,1)+SUMIFS('15'!$N$36:$N$41,'15'!$AG$36:$AG$41,AK7,'15'!$AF$36:$AF$41,1)+SUMIFS('16'!$N$34:$N$39,'16'!$AG$34:$AG$39,AK7,'16'!$AF$34:$AF$39,1)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E11230" s="468" t="str">
        <x:v>Rumus sumber</x:v>
      </x:c>
      <x:c r="F11230" s="468" t="str">
        <x:v>16 September 2026 21.04 WIB</x:v>
      </x:c>
    </x:row>
    <x:row r="11231">
      <x:c r="A11231" s="468" t="str">
        <x:v>Resume Karyawan KPI</x:v>
      </x:c>
      <x:c r="B11231" s="468" t="str">
        <x:v>AR7</x:v>
      </x:c>
      <x:c r="C11231"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$39:$O$44,'13'!$AG$39:$AG$44,AK7,'13'!$AF$39:$AF$44,1)+SUMIFS('14'!$O$37:$O$42,'14'!$AG$37:$AG$42,AK7,'14'!$AF$37:$AF$42,1)+SUMIFS('15'!$O$36:$O$41,'15'!$AG$36:$AG$41,AK7,'15'!$AF$36:$AF$41,1)+SUMIFS('16'!$O$32:$O$37,'16'!$AG$32:$AG$37,AK7,'16'!$AF$32:$AF$37,1)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D11231"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$39:$O$44,'13'!$AG$39:$AG$44,AK7,'13'!$AF$39:$AF$44,1)+SUMIFS('14'!$O$37:$O$42,'14'!$AG$37:$AG$42,AK7,'14'!$AF$37:$AF$42,1)+SUMIFS('15'!$O$36:$O$41,'15'!$AG$36:$AG$41,AK7,'15'!$AF$36:$AF$41,1)+SUMIFS('16'!$O$34:$O$39,'16'!$AG$34:$AG$39,AK7,'16'!$AF$34:$AF$39,1)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E11231" s="468" t="str">
        <x:v>Rumus sumber</x:v>
      </x:c>
      <x:c r="F11231" s="468" t="str">
        <x:v>16 September 2026 21.04 WIB</x:v>
      </x:c>
    </x:row>
    <x:row r="11232">
      <x:c r="A11232" s="468" t="str">
        <x:v>Resume Karyawan KPI</x:v>
      </x:c>
      <x:c r="B11232" s="468" t="str">
        <x:v>AS7</x:v>
      </x:c>
      <x:c r="C11232"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$39:$P$44,'13'!$AG$39:$AG$44,AK7,'13'!$AF$39:$AF$44,1)+SUMIFS('14'!$P$37:$P$42,'14'!$AG$37:$AG$42,AK7,'14'!$AF$37:$AF$42,1)+SUMIFS('15'!$P$36:$P$41,'15'!$AG$36:$AG$41,AK7,'15'!$AF$36:$AF$41,1)+SUMIFS('16'!$P$32:$P$37,'16'!$AG$32:$AG$37,AK7,'16'!$AF$32:$AF$37,1)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D11232"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$39:$P$44,'13'!$AG$39:$AG$44,AK7,'13'!$AF$39:$AF$44,1)+SUMIFS('14'!$P$37:$P$42,'14'!$AG$37:$AG$42,AK7,'14'!$AF$37:$AF$42,1)+SUMIFS('15'!$P$36:$P$41,'15'!$AG$36:$AG$41,AK7,'15'!$AF$36:$AF$41,1)+SUMIFS('16'!$P$34:$P$39,'16'!$AG$34:$AG$39,AK7,'16'!$AF$34:$AF$39,1)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E11232" s="468" t="str">
        <x:v>Rumus sumber</x:v>
      </x:c>
      <x:c r="F11232" s="468" t="str">
        <x:v>16 September 2026 21.04 WIB</x:v>
      </x:c>
    </x:row>
    <x:row r="11233">
      <x:c r="A11233" s="468" t="str">
        <x:v>Resume Karyawan KPI</x:v>
      </x:c>
      <x:c r="B11233" s="468" t="str">
        <x:v>BK7</x:v>
      </x:c>
      <x:c r="C11233" s="468" t="str">
        <x:v>=IF(COUNTIFS('16'!$AG$32:$AG$37,$AK7,'16'!$AF$32:$AF$37,1)=0,"",SUMIFS('16'!$AC$32:$AC$37,'16'!$AG$32:$AG$37,$AK7,'16'!$AF$32:$AF$37,1)/COUNTIFS('16'!$AG$32:$AG$37,$AK7,'16'!$AF$32:$AF$37,1))</x:v>
      </x:c>
      <x:c r="D11233" s="468" t="str">
        <x:v>=IF(COUNTIFS('16'!$AG$34:$AG$39,$AK7,'16'!$AF$34:$AF$39,1)=0,"",SUMIFS('16'!$AC$34:$AC$39,'16'!$AG$34:$AG$39,$AK7,'16'!$AF$34:$AF$39,1)/COUNTIFS('16'!$AG$34:$AG$39,$AK7,'16'!$AF$34:$AF$39,1))</x:v>
      </x:c>
      <x:c r="E11233" s="468" t="str">
        <x:v>Rumus sumber</x:v>
      </x:c>
      <x:c r="F11233" s="468" t="str">
        <x:v>16 September 2026 21.04 WIB</x:v>
      </x:c>
    </x:row>
    <x:row r="11234">
      <x:c r="A11234" s="468" t="str">
        <x:v>Resume Karyawan KPI</x:v>
      </x:c>
      <x:c r="B11234" s="468" t="str">
        <x:v>C8</x:v>
      </x:c>
      <x:c r="C11234" s="468" t="n">
        <x:v>25</x:v>
      </x:c>
      <x:c r="D11234" s="468" t="n">
        <x:v>26</x:v>
      </x:c>
      <x:c r="E11234" s="468" t="str">
        <x:v>Nilai sumber</x:v>
      </x:c>
      <x:c r="F11234" s="468" t="str">
        <x:v>16 September 2026 21.04 WIB</x:v>
      </x:c>
    </x:row>
    <x:row r="11235">
      <x:c r="A11235" s="468" t="str">
        <x:v>Resume Karyawan KPI</x:v>
      </x:c>
      <x:c r="B11235" s="468" t="str">
        <x:v>D8</x:v>
      </x:c>
      <x:c r="C11235" s="468" t="n">
        <x:v>0.05841121495</x:v>
      </x:c>
      <x:c r="D11235" s="468" t="n">
        <x:v>0.05855855856</x:v>
      </x:c>
      <x:c r="E11235" s="468" t="str">
        <x:v>Nilai sumber</x:v>
      </x:c>
      <x:c r="F11235" s="468" t="str">
        <x:v>16 September 2026 21.04 WIB</x:v>
      </x:c>
    </x:row>
    <x:row r="11236">
      <x:c r="A11236" s="468" t="str">
        <x:v>Resume Karyawan KPI</x:v>
      </x:c>
      <x:c r="B11236" s="468" t="str">
        <x:v>E8</x:v>
      </x:c>
      <x:c r="C11236" s="468" t="n">
        <x:v>0.8691588785</x:v>
      </x:c>
      <x:c r="D11236" s="468" t="n">
        <x:v>0.8671171171</x:v>
      </x:c>
      <x:c r="E11236" s="468" t="str">
        <x:v>Nilai sumber</x:v>
      </x:c>
      <x:c r="F11236" s="468" t="str">
        <x:v>16 September 2026 21.04 WIB</x:v>
      </x:c>
    </x:row>
    <x:row r="11237">
      <x:c r="A11237" s="468" t="str">
        <x:v>Resume Karyawan KPI</x:v>
      </x:c>
      <x:c r="B11237" s="468" t="str">
        <x:v>Y8</x:v>
      </x:c>
      <x:c r="C11237" s="468" t="str">
        <x:v>=COUNTIF('1'!$D$4:$D$55,X8)+COUNTIF('2'!$D$4:$D$55,X8)+COUNTIF('3'!$D$4:$D$33,X8)+COUNTIF('4'!$D$4:$D$31,X8)+COUNTIF('5'!$D$4:$D$26,X8)+COUNTIF('6'!$D$4:$D$28,X8)+COUNTIF('7'!$D$4:$D$21,X8)+COUNTIF('8'!$D$4:$D$67,X8)+COUNTIF('9'!$D$4:$D$63,X8)+COUNTIF('10'!$D$4:$D$21,X8)+COUNTIF('11'!$D$4:$D$25,X8)+COUNTIF('12'!$D$4:$D$26,X8)+COUNTIF('13'!$D$4:$D$30,X8)+COUNTIF('14'!$D$4:$D$28,X8)+COUNTIF('15'!$D$4:$D$27,X8)+COUNTIF('16'!$D$4:$D$23,X8)+COUNTIF('17'!$D$4:$D$28,X8)+COUNTIF('18'!$D$4:$D$28,X8)+COUNTIF('19'!$D$4:$D$21,X8)+COUNTIF('20'!$D$4:$D$26,X8)+COUNTIF('21'!$D$4:$D$21,X8)+COUNTIF('22'!$D$4:$D$27,X8)+COUNTIF('23'!$D$4:$D$37,X8)+COUNTIF('24'!$D$4:$D$30,X8)+COUNTIF('25'!$D$4:$D$24,X8)+COUNTIF('26'!$D$4:$D$28,X8)+COUNTIF('27'!$D$4:$D$33,X8)+COUNTIF('28'!$D$4:$D$28,X8)+COUNTIF('29'!$D$4:$D$32,X8)+COUNTIF('30'!$D$4:$D$24,X8)+COUNTIF('31'!$D$4:$D$45,X8)</x:v>
      </x:c>
      <x:c r="D11237" s="468" t="str">
        <x:v>=COUNTIF('1'!$D$4:$D$55,X8)+COUNTIF('2'!$D$4:$D$55,X8)+COUNTIF('3'!$D$4:$D$33,X8)+COUNTIF('4'!$D$4:$D$31,X8)+COUNTIF('5'!$D$4:$D$26,X8)+COUNTIF('6'!$D$4:$D$28,X8)+COUNTIF('7'!$D$4:$D$21,X8)+COUNTIF('8'!$D$4:$D$67,X8)+COUNTIF('9'!$D$4:$D$63,X8)+COUNTIF('10'!$D$4:$D$21,X8)+COUNTIF('11'!$D$4:$D$25,X8)+COUNTIF('12'!$D$4:$D$26,X8)+COUNTIF('13'!$D$4:$D$30,X8)+COUNTIF('14'!$D$4:$D$28,X8)+COUNTIF('15'!$D$4:$D$27,X8)+COUNTIF('16'!$D$4:$D$25,X8)+COUNTIF('17'!$D$4:$D$28,X8)+COUNTIF('18'!$D$4:$D$28,X8)+COUNTIF('19'!$D$4:$D$21,X8)+COUNTIF('20'!$D$4:$D$26,X8)+COUNTIF('21'!$D$4:$D$21,X8)+COUNTIF('22'!$D$4:$D$27,X8)+COUNTIF('23'!$D$4:$D$37,X8)+COUNTIF('24'!$D$4:$D$30,X8)+COUNTIF('25'!$D$4:$D$24,X8)+COUNTIF('26'!$D$4:$D$28,X8)+COUNTIF('27'!$D$4:$D$33,X8)+COUNTIF('28'!$D$4:$D$28,X8)+COUNTIF('29'!$D$4:$D$32,X8)+COUNTIF('30'!$D$4:$D$24,X8)+COUNTIF('31'!$D$4:$D$45,X8)</x:v>
      </x:c>
      <x:c r="E11237" s="468" t="str">
        <x:v>Rumus sumber</x:v>
      </x:c>
      <x:c r="F11237" s="468" t="str">
        <x:v>16 September 2026 21.04 WIB</x:v>
      </x:c>
    </x:row>
    <x:row r="11238">
      <x:c r="A11238" s="468" t="str">
        <x:v>Resume Karyawan KPI</x:v>
      </x:c>
      <x:c r="B11238" s="468" t="str">
        <x:v>AC8</x:v>
      </x:c>
      <x:c r="C11238" s="468" t="str">
        <x:v>=COUNTIF('1'!$O$57:$O$60,AA8)+COUNTIF('2'!$O$57:$O$60,AA8)+COUNTIF('3'!$O$35:$O$38,AA8)+COUNTIF('4'!$O$33:$O$36,AA8)+COUNTIF('5'!$O$28:$O$31,AA8)+COUNTIF('6'!$O$30:$O$33,AA8)+COUNTIF('7'!$O$23:$O$26,AA8)+COUNTIF('8'!$O$69:$O$72,AA8)+COUNTIF('9'!$O$65:$O$68,AA8)+COUNTIF('10'!$O$23:$O$26,AA8)+COUNTIF('11'!$O$27:$O$30,AA8)+COUNTIF('12'!$O$28:$O$31,AA8)+COUNTIF('13'!$O$32:$O$35,AA8)+COUNTIF('14'!$O$30:$O$33,AA8)+COUNTIF('15'!$O$29:$O$32,AA8)+COUNTIF('16'!$O$25:$O$28,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D11238" s="468" t="str">
        <x:v>=COUNTIF('1'!$O$57:$O$60,AA8)+COUNTIF('2'!$O$57:$O$60,AA8)+COUNTIF('3'!$O$35:$O$38,AA8)+COUNTIF('4'!$O$33:$O$36,AA8)+COUNTIF('5'!$O$28:$O$31,AA8)+COUNTIF('6'!$O$30:$O$33,AA8)+COUNTIF('7'!$O$23:$O$26,AA8)+COUNTIF('8'!$O$69:$O$72,AA8)+COUNTIF('9'!$O$65:$O$68,AA8)+COUNTIF('10'!$O$23:$O$26,AA8)+COUNTIF('11'!$O$27:$O$30,AA8)+COUNTIF('12'!$O$28:$O$31,AA8)+COUNTIF('13'!$O$32:$O$35,AA8)+COUNTIF('14'!$O$30:$O$33,AA8)+COUNTIF('15'!$O$29:$O$32,AA8)+COUNTIF('16'!$O$27:$O$30,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E11238" s="468" t="str">
        <x:v>Rumus sumber</x:v>
      </x:c>
      <x:c r="F11238" s="468" t="str">
        <x:v>16 September 2026 21.04 WIB</x:v>
      </x:c>
    </x:row>
    <x:row r="11239">
      <x:c r="A11239" s="468" t="str">
        <x:v>Resume Karyawan KPI</x:v>
      </x:c>
      <x:c r="B11239" s="468" t="str">
        <x:v>AF8</x:v>
      </x:c>
      <x:c r="C11239" s="468" t="str">
        <x:v>=COUNTIF('1'!$L$4:$L$55,AE8)+COUNTIF('2'!$L$4:$L$55,AE8)+COUNTIF('3'!$L$4:$L$33,AE8)+COUNTIF('4'!$L$4:$L$31,AE8)+COUNTIF('5'!$L$4:$L$26,AE8)+COUNTIF('6'!$L$4:$L$28,AE8)+COUNTIF('7'!$L$4:$L$21,AE8)+COUNTIF('8'!$L$4:$L$67,AE8)+COUNTIF('9'!$L$4:$L$63,AE8)+COUNTIF('10'!$L$4:$L$21,AE8)+COUNTIF('11'!$L$4:$L$25,AE8)+COUNTIF('12'!$L$4:$L$26,AE8)+COUNTIF('13'!$L$4:$L$30,AE8)+COUNTIF('14'!$L$4:$L$28,AE8)+COUNTIF('15'!$L$4:$L$27,AE8)+COUNTIF('16'!$L$4:$L$23,AE8)+COUNTIF('17'!$L$4:$L$28,AE8)+COUNTIF('18'!$L$4:$L$28,AE8)+COUNTIF('19'!$L$4:$L$21,AE8)+COUNTIF('20'!$L$4:$L$26,AE8)+COUNTIF('21'!$L$4:$L$21,AE8)+COUNTIF('22'!$L$4:$L$27,AE8)+COUNTIF('23'!$L$4:$L$37,AE8)+COUNTIF('24'!$L$4:$L$30,AE8)+COUNTIF('25'!$L$4:$L$24,AE8)+COUNTIF('26'!$L$4:$L$28,AE8)+COUNTIF('27'!$L$4:$L$33,AE8)+COUNTIF('28'!$L$4:$L$28,AE8)+COUNTIF('29'!$L$4:$L$32,AE8)+COUNTIF('30'!$L$4:$L$24,AE8)+COUNTIF('31'!$L$4:$L$45,AE8)</x:v>
      </x:c>
      <x:c r="D11239" s="468" t="str">
        <x:v>=COUNTIF('1'!$L$4:$L$55,AE8)+COUNTIF('2'!$L$4:$L$55,AE8)+COUNTIF('3'!$L$4:$L$33,AE8)+COUNTIF('4'!$L$4:$L$31,AE8)+COUNTIF('5'!$L$4:$L$26,AE8)+COUNTIF('6'!$L$4:$L$28,AE8)+COUNTIF('7'!$L$4:$L$21,AE8)+COUNTIF('8'!$L$4:$L$67,AE8)+COUNTIF('9'!$L$4:$L$63,AE8)+COUNTIF('10'!$L$4:$L$21,AE8)+COUNTIF('11'!$L$4:$L$25,AE8)+COUNTIF('12'!$L$4:$L$26,AE8)+COUNTIF('13'!$L$4:$L$30,AE8)+COUNTIF('14'!$L$4:$L$28,AE8)+COUNTIF('15'!$L$4:$L$27,AE8)+COUNTIF('16'!$L$4:$L$25,AE8)+COUNTIF('17'!$L$4:$L$28,AE8)+COUNTIF('18'!$L$4:$L$28,AE8)+COUNTIF('19'!$L$4:$L$21,AE8)+COUNTIF('20'!$L$4:$L$26,AE8)+COUNTIF('21'!$L$4:$L$21,AE8)+COUNTIF('22'!$L$4:$L$27,AE8)+COUNTIF('23'!$L$4:$L$37,AE8)+COUNTIF('24'!$L$4:$L$30,AE8)+COUNTIF('25'!$L$4:$L$24,AE8)+COUNTIF('26'!$L$4:$L$28,AE8)+COUNTIF('27'!$L$4:$L$33,AE8)+COUNTIF('28'!$L$4:$L$28,AE8)+COUNTIF('29'!$L$4:$L$32,AE8)+COUNTIF('30'!$L$4:$L$24,AE8)+COUNTIF('31'!$L$4:$L$45,AE8)</x:v>
      </x:c>
      <x:c r="E11239" s="468" t="str">
        <x:v>Rumus sumber</x:v>
      </x:c>
      <x:c r="F11239" s="468" t="str">
        <x:v>16 September 2026 21.04 WIB</x:v>
      </x:c>
    </x:row>
    <x:row r="11240">
      <x:c r="A11240" s="468" t="str">
        <x:v>Resume Karyawan KPI</x:v>
      </x:c>
      <x:c r="B11240" s="468" t="str">
        <x:v>AI8</x:v>
      </x:c>
      <x:c r="C11240" s="468" t="str">
        <x:v>=COUNTIF('1'!$M$4:$M$55,AH8)+COUNTIF('2'!$M$4:$M$55,AH8)+COUNTIF('3'!$M$4:$M$33,AH8)+COUNTIF('4'!$M$4:$M$31,AH8)+COUNTIF('5'!$M$4:$M$26,AH8)+COUNTIF('6'!$M$4:$M$28,AH8)+COUNTIF('7'!$M$4:$M$21,AH8)+COUNTIF('8'!$M$4:$M$67,AH8)+COUNTIF('9'!$M$4:$M$63,AH8)+COUNTIF('10'!$M$4:$M$21,AH8)+COUNTIF('11'!$M$4:$M$25,AH8)+COUNTIF('12'!$M$4:$M$26,AH8)+COUNTIF('13'!$M$4:$M$30,AH8)+COUNTIF('14'!$M$4:$M$28,AH8)+COUNTIF('15'!$M$4:$M$27,AH8)+COUNTIF('16'!$M$4:$M$23,AH8)+COUNTIF('17'!$M$4:$M$28,AH8)+COUNTIF('18'!$M$4:$M$28,AH8)+COUNTIF('19'!$M$4:$M$21,AH8)+COUNTIF('20'!$M$4:$M$26,AH8)+COUNTIF('21'!$M$4:$M$21,AH8)+COUNTIF('22'!$M$4:$M$27,AH8)+COUNTIF('23'!$M$4:$M$37,AH8)+COUNTIF('24'!$M$4:$M$30,AH8)+COUNTIF('25'!$M$4:$M$24,AH8)+COUNTIF('26'!$M$4:$M$28,AH8)+COUNTIF('27'!$M$4:$M$33,AH8)+COUNTIF('28'!$M$4:$M$28,AH8)+COUNTIF('29'!$M$4:$M$32,AH8)+COUNTIF('30'!$M$4:$M$24,AH8)+COUNTIF('31'!$M$4:$M$45,AH8)</x:v>
      </x:c>
      <x:c r="D11240" s="468" t="str">
        <x:v>=COUNTIF('1'!$M$4:$M$55,AH8)+COUNTIF('2'!$M$4:$M$55,AH8)+COUNTIF('3'!$M$4:$M$33,AH8)+COUNTIF('4'!$M$4:$M$31,AH8)+COUNTIF('5'!$M$4:$M$26,AH8)+COUNTIF('6'!$M$4:$M$28,AH8)+COUNTIF('7'!$M$4:$M$21,AH8)+COUNTIF('8'!$M$4:$M$67,AH8)+COUNTIF('9'!$M$4:$M$63,AH8)+COUNTIF('10'!$M$4:$M$21,AH8)+COUNTIF('11'!$M$4:$M$25,AH8)+COUNTIF('12'!$M$4:$M$26,AH8)+COUNTIF('13'!$M$4:$M$30,AH8)+COUNTIF('14'!$M$4:$M$28,AH8)+COUNTIF('15'!$M$4:$M$27,AH8)+COUNTIF('16'!$M$4:$M$25,AH8)+COUNTIF('17'!$M$4:$M$28,AH8)+COUNTIF('18'!$M$4:$M$28,AH8)+COUNTIF('19'!$M$4:$M$21,AH8)+COUNTIF('20'!$M$4:$M$26,AH8)+COUNTIF('21'!$M$4:$M$21,AH8)+COUNTIF('22'!$M$4:$M$27,AH8)+COUNTIF('23'!$M$4:$M$37,AH8)+COUNTIF('24'!$M$4:$M$30,AH8)+COUNTIF('25'!$M$4:$M$24,AH8)+COUNTIF('26'!$M$4:$M$28,AH8)+COUNTIF('27'!$M$4:$M$33,AH8)+COUNTIF('28'!$M$4:$M$28,AH8)+COUNTIF('29'!$M$4:$M$32,AH8)+COUNTIF('30'!$M$4:$M$24,AH8)+COUNTIF('31'!$M$4:$M$45,AH8)</x:v>
      </x:c>
      <x:c r="E11240" s="468" t="str">
        <x:v>Rumus sumber</x:v>
      </x:c>
      <x:c r="F11240" s="468" t="str">
        <x:v>16 September 2026 21.04 WIB</x:v>
      </x:c>
    </x:row>
    <x:row r="11241">
      <x:c r="A11241" s="468" t="str">
        <x:v>Resume Karyawan KPI</x:v>
      </x:c>
      <x:c r="B11241" s="468" t="str">
        <x:v>AM8</x:v>
      </x:c>
      <x:c r="C11241"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$39:$AG$44,AK8,'13'!$AF$39:$AF$44,1)+COUNTIFS('14'!$AG$37:$AG$42,AK8,'14'!$AF$37:$AF$42,1)+COUNTIFS('15'!$AG$36:$AG$41,AK8,'15'!$AF$36:$AF$41,1)+COUNTIFS('16'!$AG$32:$AG$37,AK8,'16'!$AF$32:$AF$37,1)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D11241"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$39:$AG$44,AK8,'13'!$AF$39:$AF$44,1)+COUNTIFS('14'!$AG$37:$AG$42,AK8,'14'!$AF$37:$AF$42,1)+COUNTIFS('15'!$AG$36:$AG$41,AK8,'15'!$AF$36:$AF$41,1)+COUNTIFS('16'!$AG$34:$AG$39,AK8,'16'!$AF$34:$AF$39,1)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E11241" s="468" t="str">
        <x:v>Rumus sumber</x:v>
      </x:c>
      <x:c r="F11241" s="468" t="str">
        <x:v>16 September 2026 21.04 WIB</x:v>
      </x:c>
    </x:row>
    <x:row r="11242">
      <x:c r="A11242" s="468" t="str">
        <x:v>Resume Karyawan KPI</x:v>
      </x:c>
      <x:c r="B11242" s="468" t="str">
        <x:v>AO8</x:v>
      </x:c>
      <x:c r="C11242"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$39:$L$44,'13'!$AG$39:$AG$44,AK8,'13'!$AF$39:$AF$44,1)+SUMIFS('14'!$L$37:$L$42,'14'!$AG$37:$AG$42,AK8,'14'!$AF$37:$AF$42,1)+SUMIFS('15'!$L$36:$L$41,'15'!$AG$36:$AG$41,AK8,'15'!$AF$36:$AF$41,1)+SUMIFS('16'!$L$32:$L$37,'16'!$AG$32:$AG$37,AK8,'16'!$AF$32:$AF$37,1)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D11242"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$39:$L$44,'13'!$AG$39:$AG$44,AK8,'13'!$AF$39:$AF$44,1)+SUMIFS('14'!$L$37:$L$42,'14'!$AG$37:$AG$42,AK8,'14'!$AF$37:$AF$42,1)+SUMIFS('15'!$L$36:$L$41,'15'!$AG$36:$AG$41,AK8,'15'!$AF$36:$AF$41,1)+SUMIFS('16'!$L$34:$L$39,'16'!$AG$34:$AG$39,AK8,'16'!$AF$34:$AF$39,1)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E11242" s="468" t="str">
        <x:v>Rumus sumber</x:v>
      </x:c>
      <x:c r="F11242" s="468" t="str">
        <x:v>16 September 2026 21.04 WIB</x:v>
      </x:c>
    </x:row>
    <x:row r="11243">
      <x:c r="A11243" s="468" t="str">
        <x:v>Resume Karyawan KPI</x:v>
      </x:c>
      <x:c r="B11243" s="468" t="str">
        <x:v>AP8</x:v>
      </x:c>
      <x:c r="C11243"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$39:$M$44,'13'!$AG$39:$AG$44,AK8,'13'!$AF$39:$AF$44,1)+SUMIFS('14'!$M$37:$M$42,'14'!$AG$37:$AG$42,AK8,'14'!$AF$37:$AF$42,1)+SUMIFS('15'!$M$36:$M$41,'15'!$AG$36:$AG$41,AK8,'15'!$AF$36:$AF$41,1)+SUMIFS('16'!$M$32:$M$37,'16'!$AG$32:$AG$37,AK8,'16'!$AF$32:$AF$37,1)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D11243"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$39:$M$44,'13'!$AG$39:$AG$44,AK8,'13'!$AF$39:$AF$44,1)+SUMIFS('14'!$M$37:$M$42,'14'!$AG$37:$AG$42,AK8,'14'!$AF$37:$AF$42,1)+SUMIFS('15'!$M$36:$M$41,'15'!$AG$36:$AG$41,AK8,'15'!$AF$36:$AF$41,1)+SUMIFS('16'!$M$34:$M$39,'16'!$AG$34:$AG$39,AK8,'16'!$AF$34:$AF$39,1)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E11243" s="468" t="str">
        <x:v>Rumus sumber</x:v>
      </x:c>
      <x:c r="F11243" s="468" t="str">
        <x:v>16 September 2026 21.04 WIB</x:v>
      </x:c>
    </x:row>
    <x:row r="11244">
      <x:c r="A11244" s="468" t="str">
        <x:v>Resume Karyawan KPI</x:v>
      </x:c>
      <x:c r="B11244" s="468" t="str">
        <x:v>AQ8</x:v>
      </x:c>
      <x:c r="C11244"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$39:$N$44,'13'!$AG$39:$AG$44,AK8,'13'!$AF$39:$AF$44,1)+SUMIFS('14'!$N$37:$N$42,'14'!$AG$37:$AG$42,AK8,'14'!$AF$37:$AF$42,1)+SUMIFS('15'!$N$36:$N$41,'15'!$AG$36:$AG$41,AK8,'15'!$AF$36:$AF$41,1)+SUMIFS('16'!$N$32:$N$37,'16'!$AG$32:$AG$37,AK8,'16'!$AF$32:$AF$37,1)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D11244"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$39:$N$44,'13'!$AG$39:$AG$44,AK8,'13'!$AF$39:$AF$44,1)+SUMIFS('14'!$N$37:$N$42,'14'!$AG$37:$AG$42,AK8,'14'!$AF$37:$AF$42,1)+SUMIFS('15'!$N$36:$N$41,'15'!$AG$36:$AG$41,AK8,'15'!$AF$36:$AF$41,1)+SUMIFS('16'!$N$34:$N$39,'16'!$AG$34:$AG$39,AK8,'16'!$AF$34:$AF$39,1)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E11244" s="468" t="str">
        <x:v>Rumus sumber</x:v>
      </x:c>
      <x:c r="F11244" s="468" t="str">
        <x:v>16 September 2026 21.04 WIB</x:v>
      </x:c>
    </x:row>
    <x:row r="11245">
      <x:c r="A11245" s="468" t="str">
        <x:v>Resume Karyawan KPI</x:v>
      </x:c>
      <x:c r="B11245" s="468" t="str">
        <x:v>AR8</x:v>
      </x:c>
      <x:c r="C11245"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$39:$O$44,'13'!$AG$39:$AG$44,AK8,'13'!$AF$39:$AF$44,1)+SUMIFS('14'!$O$37:$O$42,'14'!$AG$37:$AG$42,AK8,'14'!$AF$37:$AF$42,1)+SUMIFS('15'!$O$36:$O$41,'15'!$AG$36:$AG$41,AK8,'15'!$AF$36:$AF$41,1)+SUMIFS('16'!$O$32:$O$37,'16'!$AG$32:$AG$37,AK8,'16'!$AF$32:$AF$37,1)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D11245"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$39:$O$44,'13'!$AG$39:$AG$44,AK8,'13'!$AF$39:$AF$44,1)+SUMIFS('14'!$O$37:$O$42,'14'!$AG$37:$AG$42,AK8,'14'!$AF$37:$AF$42,1)+SUMIFS('15'!$O$36:$O$41,'15'!$AG$36:$AG$41,AK8,'15'!$AF$36:$AF$41,1)+SUMIFS('16'!$O$34:$O$39,'16'!$AG$34:$AG$39,AK8,'16'!$AF$34:$AF$39,1)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E11245" s="468" t="str">
        <x:v>Rumus sumber</x:v>
      </x:c>
      <x:c r="F11245" s="468" t="str">
        <x:v>16 September 2026 21.04 WIB</x:v>
      </x:c>
    </x:row>
    <x:row r="11246">
      <x:c r="A11246" s="468" t="str">
        <x:v>Resume Karyawan KPI</x:v>
      </x:c>
      <x:c r="B11246" s="468" t="str">
        <x:v>AS8</x:v>
      </x:c>
      <x:c r="C11246"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$39:$P$44,'13'!$AG$39:$AG$44,AK8,'13'!$AF$39:$AF$44,1)+SUMIFS('14'!$P$37:$P$42,'14'!$AG$37:$AG$42,AK8,'14'!$AF$37:$AF$42,1)+SUMIFS('15'!$P$36:$P$41,'15'!$AG$36:$AG$41,AK8,'15'!$AF$36:$AF$41,1)+SUMIFS('16'!$P$32:$P$37,'16'!$AG$32:$AG$37,AK8,'16'!$AF$32:$AF$37,1)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D11246"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$39:$P$44,'13'!$AG$39:$AG$44,AK8,'13'!$AF$39:$AF$44,1)+SUMIFS('14'!$P$37:$P$42,'14'!$AG$37:$AG$42,AK8,'14'!$AF$37:$AF$42,1)+SUMIFS('15'!$P$36:$P$41,'15'!$AG$36:$AG$41,AK8,'15'!$AF$36:$AF$41,1)+SUMIFS('16'!$P$34:$P$39,'16'!$AG$34:$AG$39,AK8,'16'!$AF$34:$AF$39,1)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E11246" s="468" t="str">
        <x:v>Rumus sumber</x:v>
      </x:c>
      <x:c r="F11246" s="468" t="str">
        <x:v>16 September 2026 21.04 WIB</x:v>
      </x:c>
    </x:row>
    <x:row r="11247">
      <x:c r="A11247" s="468" t="str">
        <x:v>Resume Karyawan KPI</x:v>
      </x:c>
      <x:c r="B11247" s="468" t="str">
        <x:v>BK8</x:v>
      </x:c>
      <x:c r="C11247" s="468" t="str">
        <x:v>=IF(COUNTIFS('16'!$AG$32:$AG$37,$AK8,'16'!$AF$32:$AF$37,1)=0,"",SUMIFS('16'!$AC$32:$AC$37,'16'!$AG$32:$AG$37,$AK8,'16'!$AF$32:$AF$37,1)/COUNTIFS('16'!$AG$32:$AG$37,$AK8,'16'!$AF$32:$AF$37,1))</x:v>
      </x:c>
      <x:c r="D11247" s="468" t="str">
        <x:v>=IF(COUNTIFS('16'!$AG$34:$AG$39,$AK8,'16'!$AF$34:$AF$39,1)=0,"",SUMIFS('16'!$AC$34:$AC$39,'16'!$AG$34:$AG$39,$AK8,'16'!$AF$34:$AF$39,1)/COUNTIFS('16'!$AG$34:$AG$39,$AK8,'16'!$AF$34:$AF$39,1))</x:v>
      </x:c>
      <x:c r="E11247" s="468" t="str">
        <x:v>Rumus sumber</x:v>
      </x:c>
      <x:c r="F11247" s="468" t="str">
        <x:v>16 September 2026 21.04 WIB</x:v>
      </x:c>
    </x:row>
    <x:row r="11248">
      <x:c r="A11248" s="468" t="str">
        <x:v>Resume Karyawan KPI</x:v>
      </x:c>
      <x:c r="B11248" s="468" t="str">
        <x:v>C9</x:v>
      </x:c>
      <x:c r="C11248" s="468" t="n">
        <x:v>17</x:v>
      </x:c>
      <x:c r="D11248" s="468" t="n">
        <x:v>18</x:v>
      </x:c>
      <x:c r="E11248" s="468" t="str">
        <x:v>Nilai sumber</x:v>
      </x:c>
      <x:c r="F11248" s="468" t="str">
        <x:v>16 September 2026 21.04 WIB</x:v>
      </x:c>
    </x:row>
    <x:row r="11249">
      <x:c r="A11249" s="468" t="str">
        <x:v>Resume Karyawan KPI</x:v>
      </x:c>
      <x:c r="B11249" s="468" t="str">
        <x:v>D9</x:v>
      </x:c>
      <x:c r="C11249" s="468" t="n">
        <x:v>0.03971962617</x:v>
      </x:c>
      <x:c r="D11249" s="468" t="n">
        <x:v>0.04054054054</x:v>
      </x:c>
      <x:c r="E11249" s="468" t="str">
        <x:v>Nilai sumber</x:v>
      </x:c>
      <x:c r="F11249" s="468" t="str">
        <x:v>16 September 2026 21.04 WIB</x:v>
      </x:c>
    </x:row>
    <x:row r="11250">
      <x:c r="A11250" s="468" t="str">
        <x:v>Resume Karyawan KPI</x:v>
      </x:c>
      <x:c r="B11250" s="468" t="str">
        <x:v>E9</x:v>
      </x:c>
      <x:c r="C11250" s="468" t="n">
        <x:v>0.9088785047</x:v>
      </x:c>
      <x:c r="D11250" s="468" t="n">
        <x:v>0.9076576577</x:v>
      </x:c>
      <x:c r="E11250" s="468" t="str">
        <x:v>Nilai sumber</x:v>
      </x:c>
      <x:c r="F11250" s="468" t="str">
        <x:v>16 September 2026 21.04 WIB</x:v>
      </x:c>
    </x:row>
    <x:row r="11251">
      <x:c r="A11251" s="468" t="str">
        <x:v>Resume Karyawan KPI</x:v>
      </x:c>
      <x:c r="B11251" s="468" t="str">
        <x:v>Y9</x:v>
      </x:c>
      <x:c r="C11251" s="468" t="str">
        <x:v>=COUNTIF('1'!$D$4:$D$55,X9)+COUNTIF('2'!$D$4:$D$55,X9)+COUNTIF('3'!$D$4:$D$33,X9)+COUNTIF('4'!$D$4:$D$31,X9)+COUNTIF('5'!$D$4:$D$26,X9)+COUNTIF('6'!$D$4:$D$28,X9)+COUNTIF('7'!$D$4:$D$21,X9)+COUNTIF('8'!$D$4:$D$67,X9)+COUNTIF('9'!$D$4:$D$63,X9)+COUNTIF('10'!$D$4:$D$21,X9)+COUNTIF('11'!$D$4:$D$25,X9)+COUNTIF('12'!$D$4:$D$26,X9)+COUNTIF('13'!$D$4:$D$30,X9)+COUNTIF('14'!$D$4:$D$28,X9)+COUNTIF('15'!$D$4:$D$27,X9)+COUNTIF('16'!$D$4:$D$23,X9)+COUNTIF('17'!$D$4:$D$28,X9)+COUNTIF('18'!$D$4:$D$28,X9)+COUNTIF('19'!$D$4:$D$21,X9)+COUNTIF('20'!$D$4:$D$26,X9)+COUNTIF('21'!$D$4:$D$21,X9)+COUNTIF('22'!$D$4:$D$27,X9)+COUNTIF('23'!$D$4:$D$37,X9)+COUNTIF('24'!$D$4:$D$30,X9)+COUNTIF('25'!$D$4:$D$24,X9)+COUNTIF('26'!$D$4:$D$28,X9)+COUNTIF('27'!$D$4:$D$33,X9)+COUNTIF('28'!$D$4:$D$28,X9)+COUNTIF('29'!$D$4:$D$32,X9)+COUNTIF('30'!$D$4:$D$24,X9)+COUNTIF('31'!$D$4:$D$45,X9)</x:v>
      </x:c>
      <x:c r="D11251" s="468" t="str">
        <x:v>=COUNTIF('1'!$D$4:$D$55,X9)+COUNTIF('2'!$D$4:$D$55,X9)+COUNTIF('3'!$D$4:$D$33,X9)+COUNTIF('4'!$D$4:$D$31,X9)+COUNTIF('5'!$D$4:$D$26,X9)+COUNTIF('6'!$D$4:$D$28,X9)+COUNTIF('7'!$D$4:$D$21,X9)+COUNTIF('8'!$D$4:$D$67,X9)+COUNTIF('9'!$D$4:$D$63,X9)+COUNTIF('10'!$D$4:$D$21,X9)+COUNTIF('11'!$D$4:$D$25,X9)+COUNTIF('12'!$D$4:$D$26,X9)+COUNTIF('13'!$D$4:$D$30,X9)+COUNTIF('14'!$D$4:$D$28,X9)+COUNTIF('15'!$D$4:$D$27,X9)+COUNTIF('16'!$D$4:$D$25,X9)+COUNTIF('17'!$D$4:$D$28,X9)+COUNTIF('18'!$D$4:$D$28,X9)+COUNTIF('19'!$D$4:$D$21,X9)+COUNTIF('20'!$D$4:$D$26,X9)+COUNTIF('21'!$D$4:$D$21,X9)+COUNTIF('22'!$D$4:$D$27,X9)+COUNTIF('23'!$D$4:$D$37,X9)+COUNTIF('24'!$D$4:$D$30,X9)+COUNTIF('25'!$D$4:$D$24,X9)+COUNTIF('26'!$D$4:$D$28,X9)+COUNTIF('27'!$D$4:$D$33,X9)+COUNTIF('28'!$D$4:$D$28,X9)+COUNTIF('29'!$D$4:$D$32,X9)+COUNTIF('30'!$D$4:$D$24,X9)+COUNTIF('31'!$D$4:$D$45,X9)</x:v>
      </x:c>
      <x:c r="E11251" s="468" t="str">
        <x:v>Rumus sumber</x:v>
      </x:c>
      <x:c r="F11251" s="468" t="str">
        <x:v>16 September 2026 21.04 WIB</x:v>
      </x:c>
    </x:row>
    <x:row r="11252">
      <x:c r="A11252" s="468" t="str">
        <x:v>Resume Karyawan KPI</x:v>
      </x:c>
      <x:c r="B11252" s="468" t="str">
        <x:v>AC9</x:v>
      </x:c>
      <x:c r="C11252" s="468" t="str">
        <x:v>=COUNTIF('1'!$O$57:$O$60,AA9)+COUNTIF('2'!$O$57:$O$60,AA9)+COUNTIF('3'!$O$35:$O$38,AA9)+COUNTIF('4'!$O$33:$O$36,AA9)+COUNTIF('5'!$O$28:$O$31,AA9)+COUNTIF('6'!$O$30:$O$33,AA9)+COUNTIF('7'!$O$23:$O$26,AA9)+COUNTIF('8'!$O$69:$O$72,AA9)+COUNTIF('9'!$O$65:$O$68,AA9)+COUNTIF('10'!$O$23:$O$26,AA9)+COUNTIF('11'!$O$27:$O$30,AA9)+COUNTIF('12'!$O$28:$O$31,AA9)+COUNTIF('13'!$O$32:$O$35,AA9)+COUNTIF('14'!$O$30:$O$33,AA9)+COUNTIF('15'!$O$29:$O$32,AA9)+COUNTIF('16'!$O$25:$O$28,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D11252" s="468" t="str">
        <x:v>=COUNTIF('1'!$O$57:$O$60,AA9)+COUNTIF('2'!$O$57:$O$60,AA9)+COUNTIF('3'!$O$35:$O$38,AA9)+COUNTIF('4'!$O$33:$O$36,AA9)+COUNTIF('5'!$O$28:$O$31,AA9)+COUNTIF('6'!$O$30:$O$33,AA9)+COUNTIF('7'!$O$23:$O$26,AA9)+COUNTIF('8'!$O$69:$O$72,AA9)+COUNTIF('9'!$O$65:$O$68,AA9)+COUNTIF('10'!$O$23:$O$26,AA9)+COUNTIF('11'!$O$27:$O$30,AA9)+COUNTIF('12'!$O$28:$O$31,AA9)+COUNTIF('13'!$O$32:$O$35,AA9)+COUNTIF('14'!$O$30:$O$33,AA9)+COUNTIF('15'!$O$29:$O$32,AA9)+COUNTIF('16'!$O$27:$O$30,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E11252" s="468" t="str">
        <x:v>Rumus sumber</x:v>
      </x:c>
      <x:c r="F11252" s="468" t="str">
        <x:v>16 September 2026 21.04 WIB</x:v>
      </x:c>
    </x:row>
    <x:row r="11253">
      <x:c r="A11253" s="468" t="str">
        <x:v>Resume Karyawan KPI</x:v>
      </x:c>
      <x:c r="B11253" s="468" t="str">
        <x:v>AF9</x:v>
      </x:c>
      <x:c r="C11253" s="468" t="str">
        <x:v>=COUNTIF('1'!$L$4:$L$55,AE9)+COUNTIF('2'!$L$4:$L$55,AE9)+COUNTIF('3'!$L$4:$L$33,AE9)+COUNTIF('4'!$L$4:$L$31,AE9)+COUNTIF('5'!$L$4:$L$26,AE9)+COUNTIF('6'!$L$4:$L$28,AE9)+COUNTIF('7'!$L$4:$L$21,AE9)+COUNTIF('8'!$L$4:$L$67,AE9)+COUNTIF('9'!$L$4:$L$63,AE9)+COUNTIF('10'!$L$4:$L$21,AE9)+COUNTIF('11'!$L$4:$L$25,AE9)+COUNTIF('12'!$L$4:$L$26,AE9)+COUNTIF('13'!$L$4:$L$30,AE9)+COUNTIF('14'!$L$4:$L$28,AE9)+COUNTIF('15'!$L$4:$L$27,AE9)+COUNTIF('16'!$L$4:$L$23,AE9)+COUNTIF('17'!$L$4:$L$28,AE9)+COUNTIF('18'!$L$4:$L$28,AE9)+COUNTIF('19'!$L$4:$L$21,AE9)+COUNTIF('20'!$L$4:$L$26,AE9)+COUNTIF('21'!$L$4:$L$21,AE9)+COUNTIF('22'!$L$4:$L$27,AE9)+COUNTIF('23'!$L$4:$L$37,AE9)+COUNTIF('24'!$L$4:$L$30,AE9)+COUNTIF('25'!$L$4:$L$24,AE9)+COUNTIF('26'!$L$4:$L$28,AE9)+COUNTIF('27'!$L$4:$L$33,AE9)+COUNTIF('28'!$L$4:$L$28,AE9)+COUNTIF('29'!$L$4:$L$32,AE9)+COUNTIF('30'!$L$4:$L$24,AE9)+COUNTIF('31'!$L$4:$L$45,AE9)</x:v>
      </x:c>
      <x:c r="D11253" s="468" t="str">
        <x:v>=COUNTIF('1'!$L$4:$L$55,AE9)+COUNTIF('2'!$L$4:$L$55,AE9)+COUNTIF('3'!$L$4:$L$33,AE9)+COUNTIF('4'!$L$4:$L$31,AE9)+COUNTIF('5'!$L$4:$L$26,AE9)+COUNTIF('6'!$L$4:$L$28,AE9)+COUNTIF('7'!$L$4:$L$21,AE9)+COUNTIF('8'!$L$4:$L$67,AE9)+COUNTIF('9'!$L$4:$L$63,AE9)+COUNTIF('10'!$L$4:$L$21,AE9)+COUNTIF('11'!$L$4:$L$25,AE9)+COUNTIF('12'!$L$4:$L$26,AE9)+COUNTIF('13'!$L$4:$L$30,AE9)+COUNTIF('14'!$L$4:$L$28,AE9)+COUNTIF('15'!$L$4:$L$27,AE9)+COUNTIF('16'!$L$4:$L$25,AE9)+COUNTIF('17'!$L$4:$L$28,AE9)+COUNTIF('18'!$L$4:$L$28,AE9)+COUNTIF('19'!$L$4:$L$21,AE9)+COUNTIF('20'!$L$4:$L$26,AE9)+COUNTIF('21'!$L$4:$L$21,AE9)+COUNTIF('22'!$L$4:$L$27,AE9)+COUNTIF('23'!$L$4:$L$37,AE9)+COUNTIF('24'!$L$4:$L$30,AE9)+COUNTIF('25'!$L$4:$L$24,AE9)+COUNTIF('26'!$L$4:$L$28,AE9)+COUNTIF('27'!$L$4:$L$33,AE9)+COUNTIF('28'!$L$4:$L$28,AE9)+COUNTIF('29'!$L$4:$L$32,AE9)+COUNTIF('30'!$L$4:$L$24,AE9)+COUNTIF('31'!$L$4:$L$45,AE9)</x:v>
      </x:c>
      <x:c r="E11253" s="468" t="str">
        <x:v>Rumus sumber</x:v>
      </x:c>
      <x:c r="F11253" s="468" t="str">
        <x:v>16 September 2026 21.04 WIB</x:v>
      </x:c>
    </x:row>
    <x:row r="11254">
      <x:c r="A11254" s="468" t="str">
        <x:v>Resume Karyawan KPI</x:v>
      </x:c>
      <x:c r="B11254" s="468" t="str">
        <x:v>AI9</x:v>
      </x:c>
      <x:c r="C11254" s="468" t="str">
        <x:v>=COUNTIF('1'!$M$4:$M$55,AH9)+COUNTIF('2'!$M$4:$M$55,AH9)+COUNTIF('3'!$M$4:$M$33,AH9)+COUNTIF('4'!$M$4:$M$31,AH9)+COUNTIF('5'!$M$4:$M$26,AH9)+COUNTIF('6'!$M$4:$M$28,AH9)+COUNTIF('7'!$M$4:$M$21,AH9)+COUNTIF('8'!$M$4:$M$67,AH9)+COUNTIF('9'!$M$4:$M$63,AH9)+COUNTIF('10'!$M$4:$M$21,AH9)+COUNTIF('11'!$M$4:$M$25,AH9)+COUNTIF('12'!$M$4:$M$26,AH9)+COUNTIF('13'!$M$4:$M$30,AH9)+COUNTIF('14'!$M$4:$M$28,AH9)+COUNTIF('15'!$M$4:$M$27,AH9)+COUNTIF('16'!$M$4:$M$23,AH9)+COUNTIF('17'!$M$4:$M$28,AH9)+COUNTIF('18'!$M$4:$M$28,AH9)+COUNTIF('19'!$M$4:$M$21,AH9)+COUNTIF('20'!$M$4:$M$26,AH9)+COUNTIF('21'!$M$4:$M$21,AH9)+COUNTIF('22'!$M$4:$M$27,AH9)+COUNTIF('23'!$M$4:$M$37,AH9)+COUNTIF('24'!$M$4:$M$30,AH9)+COUNTIF('25'!$M$4:$M$24,AH9)+COUNTIF('26'!$M$4:$M$28,AH9)+COUNTIF('27'!$M$4:$M$33,AH9)+COUNTIF('28'!$M$4:$M$28,AH9)+COUNTIF('29'!$M$4:$M$32,AH9)+COUNTIF('30'!$M$4:$M$24,AH9)+COUNTIF('31'!$M$4:$M$45,AH9)</x:v>
      </x:c>
      <x:c r="D11254" s="468" t="str">
        <x:v>=COUNTIF('1'!$M$4:$M$55,AH9)+COUNTIF('2'!$M$4:$M$55,AH9)+COUNTIF('3'!$M$4:$M$33,AH9)+COUNTIF('4'!$M$4:$M$31,AH9)+COUNTIF('5'!$M$4:$M$26,AH9)+COUNTIF('6'!$M$4:$M$28,AH9)+COUNTIF('7'!$M$4:$M$21,AH9)+COUNTIF('8'!$M$4:$M$67,AH9)+COUNTIF('9'!$M$4:$M$63,AH9)+COUNTIF('10'!$M$4:$M$21,AH9)+COUNTIF('11'!$M$4:$M$25,AH9)+COUNTIF('12'!$M$4:$M$26,AH9)+COUNTIF('13'!$M$4:$M$30,AH9)+COUNTIF('14'!$M$4:$M$28,AH9)+COUNTIF('15'!$M$4:$M$27,AH9)+COUNTIF('16'!$M$4:$M$25,AH9)+COUNTIF('17'!$M$4:$M$28,AH9)+COUNTIF('18'!$M$4:$M$28,AH9)+COUNTIF('19'!$M$4:$M$21,AH9)+COUNTIF('20'!$M$4:$M$26,AH9)+COUNTIF('21'!$M$4:$M$21,AH9)+COUNTIF('22'!$M$4:$M$27,AH9)+COUNTIF('23'!$M$4:$M$37,AH9)+COUNTIF('24'!$M$4:$M$30,AH9)+COUNTIF('25'!$M$4:$M$24,AH9)+COUNTIF('26'!$M$4:$M$28,AH9)+COUNTIF('27'!$M$4:$M$33,AH9)+COUNTIF('28'!$M$4:$M$28,AH9)+COUNTIF('29'!$M$4:$M$32,AH9)+COUNTIF('30'!$M$4:$M$24,AH9)+COUNTIF('31'!$M$4:$M$45,AH9)</x:v>
      </x:c>
      <x:c r="E11254" s="468" t="str">
        <x:v>Rumus sumber</x:v>
      </x:c>
      <x:c r="F11254" s="468" t="str">
        <x:v>16 September 2026 21.04 WIB</x:v>
      </x:c>
    </x:row>
    <x:row r="11255">
      <x:c r="A11255" s="468" t="str">
        <x:v>Resume Karyawan KPI</x:v>
      </x:c>
      <x:c r="B11255" s="468" t="str">
        <x:v>AM9</x:v>
      </x:c>
      <x:c r="C11255"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$39:$AG$44,AK9,'13'!$AF$39:$AF$44,1)+COUNTIFS('14'!$AG$37:$AG$42,AK9,'14'!$AF$37:$AF$42,1)+COUNTIFS('15'!$AG$36:$AG$41,AK9,'15'!$AF$36:$AF$41,1)+COUNTIFS('16'!$AG$32:$AG$37,AK9,'16'!$AF$32:$AF$37,1)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D11255"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$39:$AG$44,AK9,'13'!$AF$39:$AF$44,1)+COUNTIFS('14'!$AG$37:$AG$42,AK9,'14'!$AF$37:$AF$42,1)+COUNTIFS('15'!$AG$36:$AG$41,AK9,'15'!$AF$36:$AF$41,1)+COUNTIFS('16'!$AG$34:$AG$39,AK9,'16'!$AF$34:$AF$39,1)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E11255" s="468" t="str">
        <x:v>Rumus sumber</x:v>
      </x:c>
      <x:c r="F11255" s="468" t="str">
        <x:v>16 September 2026 21.04 WIB</x:v>
      </x:c>
    </x:row>
    <x:row r="11256">
      <x:c r="A11256" s="468" t="str">
        <x:v>Resume Karyawan KPI</x:v>
      </x:c>
      <x:c r="B11256" s="468" t="str">
        <x:v>AO9</x:v>
      </x:c>
      <x:c r="C11256"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$39:$L$44,'13'!$AG$39:$AG$44,AK9,'13'!$AF$39:$AF$44,1)+SUMIFS('14'!$L$37:$L$42,'14'!$AG$37:$AG$42,AK9,'14'!$AF$37:$AF$42,1)+SUMIFS('15'!$L$36:$L$41,'15'!$AG$36:$AG$41,AK9,'15'!$AF$36:$AF$41,1)+SUMIFS('16'!$L$32:$L$37,'16'!$AG$32:$AG$37,AK9,'16'!$AF$32:$AF$37,1)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D11256"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$39:$L$44,'13'!$AG$39:$AG$44,AK9,'13'!$AF$39:$AF$44,1)+SUMIFS('14'!$L$37:$L$42,'14'!$AG$37:$AG$42,AK9,'14'!$AF$37:$AF$42,1)+SUMIFS('15'!$L$36:$L$41,'15'!$AG$36:$AG$41,AK9,'15'!$AF$36:$AF$41,1)+SUMIFS('16'!$L$34:$L$39,'16'!$AG$34:$AG$39,AK9,'16'!$AF$34:$AF$39,1)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E11256" s="468" t="str">
        <x:v>Rumus sumber</x:v>
      </x:c>
      <x:c r="F11256" s="468" t="str">
        <x:v>16 September 2026 21.04 WIB</x:v>
      </x:c>
    </x:row>
    <x:row r="11257">
      <x:c r="A11257" s="468" t="str">
        <x:v>Resume Karyawan KPI</x:v>
      </x:c>
      <x:c r="B11257" s="468" t="str">
        <x:v>AP9</x:v>
      </x:c>
      <x:c r="C11257"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$39:$M$44,'13'!$AG$39:$AG$44,AK9,'13'!$AF$39:$AF$44,1)+SUMIFS('14'!$M$37:$M$42,'14'!$AG$37:$AG$42,AK9,'14'!$AF$37:$AF$42,1)+SUMIFS('15'!$M$36:$M$41,'15'!$AG$36:$AG$41,AK9,'15'!$AF$36:$AF$41,1)+SUMIFS('16'!$M$32:$M$37,'16'!$AG$32:$AG$37,AK9,'16'!$AF$32:$AF$37,1)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D11257"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$39:$M$44,'13'!$AG$39:$AG$44,AK9,'13'!$AF$39:$AF$44,1)+SUMIFS('14'!$M$37:$M$42,'14'!$AG$37:$AG$42,AK9,'14'!$AF$37:$AF$42,1)+SUMIFS('15'!$M$36:$M$41,'15'!$AG$36:$AG$41,AK9,'15'!$AF$36:$AF$41,1)+SUMIFS('16'!$M$34:$M$39,'16'!$AG$34:$AG$39,AK9,'16'!$AF$34:$AF$39,1)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E11257" s="468" t="str">
        <x:v>Rumus sumber</x:v>
      </x:c>
      <x:c r="F11257" s="468" t="str">
        <x:v>16 September 2026 21.04 WIB</x:v>
      </x:c>
    </x:row>
    <x:row r="11258">
      <x:c r="A11258" s="468" t="str">
        <x:v>Resume Karyawan KPI</x:v>
      </x:c>
      <x:c r="B11258" s="468" t="str">
        <x:v>AQ9</x:v>
      </x:c>
      <x:c r="C11258"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$39:$N$44,'13'!$AG$39:$AG$44,AK9,'13'!$AF$39:$AF$44,1)+SUMIFS('14'!$N$37:$N$42,'14'!$AG$37:$AG$42,AK9,'14'!$AF$37:$AF$42,1)+SUMIFS('15'!$N$36:$N$41,'15'!$AG$36:$AG$41,AK9,'15'!$AF$36:$AF$41,1)+SUMIFS('16'!$N$32:$N$37,'16'!$AG$32:$AG$37,AK9,'16'!$AF$32:$AF$37,1)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D11258"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$39:$N$44,'13'!$AG$39:$AG$44,AK9,'13'!$AF$39:$AF$44,1)+SUMIFS('14'!$N$37:$N$42,'14'!$AG$37:$AG$42,AK9,'14'!$AF$37:$AF$42,1)+SUMIFS('15'!$N$36:$N$41,'15'!$AG$36:$AG$41,AK9,'15'!$AF$36:$AF$41,1)+SUMIFS('16'!$N$34:$N$39,'16'!$AG$34:$AG$39,AK9,'16'!$AF$34:$AF$39,1)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E11258" s="468" t="str">
        <x:v>Rumus sumber</x:v>
      </x:c>
      <x:c r="F11258" s="468" t="str">
        <x:v>16 September 2026 21.04 WIB</x:v>
      </x:c>
    </x:row>
    <x:row r="11259">
      <x:c r="A11259" s="468" t="str">
        <x:v>Resume Karyawan KPI</x:v>
      </x:c>
      <x:c r="B11259" s="468" t="str">
        <x:v>AR9</x:v>
      </x:c>
      <x:c r="C11259"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$39:$O$44,'13'!$AG$39:$AG$44,AK9,'13'!$AF$39:$AF$44,1)+SUMIFS('14'!$O$37:$O$42,'14'!$AG$37:$AG$42,AK9,'14'!$AF$37:$AF$42,1)+SUMIFS('15'!$O$36:$O$41,'15'!$AG$36:$AG$41,AK9,'15'!$AF$36:$AF$41,1)+SUMIFS('16'!$O$32:$O$37,'16'!$AG$32:$AG$37,AK9,'16'!$AF$32:$AF$37,1)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D11259"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$39:$O$44,'13'!$AG$39:$AG$44,AK9,'13'!$AF$39:$AF$44,1)+SUMIFS('14'!$O$37:$O$42,'14'!$AG$37:$AG$42,AK9,'14'!$AF$37:$AF$42,1)+SUMIFS('15'!$O$36:$O$41,'15'!$AG$36:$AG$41,AK9,'15'!$AF$36:$AF$41,1)+SUMIFS('16'!$O$34:$O$39,'16'!$AG$34:$AG$39,AK9,'16'!$AF$34:$AF$39,1)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E11259" s="468" t="str">
        <x:v>Rumus sumber</x:v>
      </x:c>
      <x:c r="F11259" s="468" t="str">
        <x:v>16 September 2026 21.04 WIB</x:v>
      </x:c>
    </x:row>
    <x:row r="11260">
      <x:c r="A11260" s="468" t="str">
        <x:v>Resume Karyawan KPI</x:v>
      </x:c>
      <x:c r="B11260" s="468" t="str">
        <x:v>AS9</x:v>
      </x:c>
      <x:c r="C11260"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$39:$P$44,'13'!$AG$39:$AG$44,AK9,'13'!$AF$39:$AF$44,1)+SUMIFS('14'!$P$37:$P$42,'14'!$AG$37:$AG$42,AK9,'14'!$AF$37:$AF$42,1)+SUMIFS('15'!$P$36:$P$41,'15'!$AG$36:$AG$41,AK9,'15'!$AF$36:$AF$41,1)+SUMIFS('16'!$P$32:$P$37,'16'!$AG$32:$AG$37,AK9,'16'!$AF$32:$AF$37,1)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D11260"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$39:$P$44,'13'!$AG$39:$AG$44,AK9,'13'!$AF$39:$AF$44,1)+SUMIFS('14'!$P$37:$P$42,'14'!$AG$37:$AG$42,AK9,'14'!$AF$37:$AF$42,1)+SUMIFS('15'!$P$36:$P$41,'15'!$AG$36:$AG$41,AK9,'15'!$AF$36:$AF$41,1)+SUMIFS('16'!$P$34:$P$39,'16'!$AG$34:$AG$39,AK9,'16'!$AF$34:$AF$39,1)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E11260" s="468" t="str">
        <x:v>Rumus sumber</x:v>
      </x:c>
      <x:c r="F11260" s="468" t="str">
        <x:v>16 September 2026 21.04 WIB</x:v>
      </x:c>
    </x:row>
    <x:row r="11261">
      <x:c r="A11261" s="468" t="str">
        <x:v>Resume Karyawan KPI</x:v>
      </x:c>
      <x:c r="B11261" s="468" t="str">
        <x:v>BK9</x:v>
      </x:c>
      <x:c r="C11261" s="468" t="str">
        <x:v>=IF(COUNTIFS('16'!$AG$32:$AG$37,$AK9,'16'!$AF$32:$AF$37,1)=0,"",SUMIFS('16'!$AC$32:$AC$37,'16'!$AG$32:$AG$37,$AK9,'16'!$AF$32:$AF$37,1)/COUNTIFS('16'!$AG$32:$AG$37,$AK9,'16'!$AF$32:$AF$37,1))</x:v>
      </x:c>
      <x:c r="D11261" s="468" t="str">
        <x:v>=IF(COUNTIFS('16'!$AG$34:$AG$39,$AK9,'16'!$AF$34:$AF$39,1)=0,"",SUMIFS('16'!$AC$34:$AC$39,'16'!$AG$34:$AG$39,$AK9,'16'!$AF$34:$AF$39,1)/COUNTIFS('16'!$AG$34:$AG$39,$AK9,'16'!$AF$34:$AF$39,1))</x:v>
      </x:c>
      <x:c r="E11261" s="468" t="str">
        <x:v>Rumus sumber</x:v>
      </x:c>
      <x:c r="F11261" s="468" t="str">
        <x:v>16 September 2026 21.04 WIB</x:v>
      </x:c>
    </x:row>
    <x:row r="11262">
      <x:c r="A11262" s="468" t="str">
        <x:v>Resume Karyawan KPI</x:v>
      </x:c>
      <x:c r="B11262" s="468" t="str">
        <x:v>C10</x:v>
      </x:c>
      <x:c r="C11262" s="468" t="n">
        <x:v>14</x:v>
      </x:c>
      <x:c r="D11262" s="468" t="n">
        <x:v>15</x:v>
      </x:c>
      <x:c r="E11262" s="468" t="str">
        <x:v>Nilai sumber</x:v>
      </x:c>
      <x:c r="F11262" s="468" t="str">
        <x:v>16 September 2026 21.04 WIB</x:v>
      </x:c>
    </x:row>
    <x:row r="11263">
      <x:c r="A11263" s="468" t="str">
        <x:v>Resume Karyawan KPI</x:v>
      </x:c>
      <x:c r="B11263" s="468" t="str">
        <x:v>D10</x:v>
      </x:c>
      <x:c r="C11263" s="468" t="n">
        <x:v>0.03271028037</x:v>
      </x:c>
      <x:c r="D11263" s="468" t="n">
        <x:v>0.03378378378</x:v>
      </x:c>
      <x:c r="E11263" s="468" t="str">
        <x:v>Nilai sumber</x:v>
      </x:c>
      <x:c r="F11263" s="468" t="str">
        <x:v>16 September 2026 21.04 WIB</x:v>
      </x:c>
    </x:row>
    <x:row r="11264">
      <x:c r="A11264" s="468" t="str">
        <x:v>Resume Karyawan KPI</x:v>
      </x:c>
      <x:c r="B11264" s="468" t="str">
        <x:v>E10</x:v>
      </x:c>
      <x:c r="C11264" s="468" t="n">
        <x:v>0.941588785</x:v>
      </x:c>
      <x:c r="D11264" s="468" t="n">
        <x:v>0.9414414414</x:v>
      </x:c>
      <x:c r="E11264" s="468" t="str">
        <x:v>Nilai sumber</x:v>
      </x:c>
      <x:c r="F11264" s="468" t="str">
        <x:v>16 September 2026 21.04 WIB</x:v>
      </x:c>
    </x:row>
    <x:row r="11265">
      <x:c r="A11265" s="468" t="str">
        <x:v>Resume Karyawan KPI</x:v>
      </x:c>
      <x:c r="B11265" s="468" t="str">
        <x:v>Y10</x:v>
      </x:c>
      <x:c r="C11265" s="468" t="n">
        <x:v>14</x:v>
      </x:c>
      <x:c r="D11265" s="468" t="n">
        <x:v>15</x:v>
      </x:c>
      <x:c r="E11265" s="468" t="str">
        <x:v>Nilai sumber</x:v>
      </x:c>
      <x:c r="F11265" s="468" t="str">
        <x:v>16 September 2026 21.04 WIB</x:v>
      </x:c>
    </x:row>
    <x:row r="11266">
      <x:c r="A11266" s="468" t="str">
        <x:v>Resume Karyawan KPI</x:v>
      </x:c>
      <x:c r="B11266" s="468" t="str">
        <x:v>Y10</x:v>
      </x:c>
      <x:c r="C11266" s="468" t="str">
        <x:v>=COUNTIF('1'!$D$4:$D$55,X10)+COUNTIF('2'!$D$4:$D$55,X10)+COUNTIF('3'!$D$4:$D$33,X10)+COUNTIF('4'!$D$4:$D$31,X10)+COUNTIF('5'!$D$4:$D$26,X10)+COUNTIF('6'!$D$4:$D$28,X10)+COUNTIF('7'!$D$4:$D$21,X10)+COUNTIF('8'!$D$4:$D$67,X10)+COUNTIF('9'!$D$4:$D$63,X10)+COUNTIF('10'!$D$4:$D$21,X10)+COUNTIF('11'!$D$4:$D$25,X10)+COUNTIF('12'!$D$4:$D$26,X10)+COUNTIF('13'!$D$4:$D$30,X10)+COUNTIF('14'!$D$4:$D$28,X10)+COUNTIF('15'!$D$4:$D$27,X10)+COUNTIF('16'!$D$4:$D$23,X10)+COUNTIF('17'!$D$4:$D$28,X10)+COUNTIF('18'!$D$4:$D$28,X10)+COUNTIF('19'!$D$4:$D$21,X10)+COUNTIF('20'!$D$4:$D$26,X10)+COUNTIF('21'!$D$4:$D$21,X10)+COUNTIF('22'!$D$4:$D$27,X10)+COUNTIF('23'!$D$4:$D$37,X10)+COUNTIF('24'!$D$4:$D$30,X10)+COUNTIF('25'!$D$4:$D$24,X10)+COUNTIF('26'!$D$4:$D$28,X10)+COUNTIF('27'!$D$4:$D$33,X10)+COUNTIF('28'!$D$4:$D$28,X10)+COUNTIF('29'!$D$4:$D$32,X10)+COUNTIF('30'!$D$4:$D$24,X10)+COUNTIF('31'!$D$4:$D$45,X10)</x:v>
      </x:c>
      <x:c r="D11266" s="468" t="str">
        <x:v>=COUNTIF('1'!$D$4:$D$55,X10)+COUNTIF('2'!$D$4:$D$55,X10)+COUNTIF('3'!$D$4:$D$33,X10)+COUNTIF('4'!$D$4:$D$31,X10)+COUNTIF('5'!$D$4:$D$26,X10)+COUNTIF('6'!$D$4:$D$28,X10)+COUNTIF('7'!$D$4:$D$21,X10)+COUNTIF('8'!$D$4:$D$67,X10)+COUNTIF('9'!$D$4:$D$63,X10)+COUNTIF('10'!$D$4:$D$21,X10)+COUNTIF('11'!$D$4:$D$25,X10)+COUNTIF('12'!$D$4:$D$26,X10)+COUNTIF('13'!$D$4:$D$30,X10)+COUNTIF('14'!$D$4:$D$28,X10)+COUNTIF('15'!$D$4:$D$27,X10)+COUNTIF('16'!$D$4:$D$25,X10)+COUNTIF('17'!$D$4:$D$28,X10)+COUNTIF('18'!$D$4:$D$28,X10)+COUNTIF('19'!$D$4:$D$21,X10)+COUNTIF('20'!$D$4:$D$26,X10)+COUNTIF('21'!$D$4:$D$21,X10)+COUNTIF('22'!$D$4:$D$27,X10)+COUNTIF('23'!$D$4:$D$37,X10)+COUNTIF('24'!$D$4:$D$30,X10)+COUNTIF('25'!$D$4:$D$24,X10)+COUNTIF('26'!$D$4:$D$28,X10)+COUNTIF('27'!$D$4:$D$33,X10)+COUNTIF('28'!$D$4:$D$28,X10)+COUNTIF('29'!$D$4:$D$32,X10)+COUNTIF('30'!$D$4:$D$24,X10)+COUNTIF('31'!$D$4:$D$45,X10)</x:v>
      </x:c>
      <x:c r="E11266" s="468" t="str">
        <x:v>Rumus sumber</x:v>
      </x:c>
      <x:c r="F11266" s="468" t="str">
        <x:v>16 September 2026 21.04 WIB</x:v>
      </x:c>
    </x:row>
    <x:row r="11267">
      <x:c r="A11267" s="468" t="str">
        <x:v>Resume Karyawan KPI</x:v>
      </x:c>
      <x:c r="B11267" s="468" t="str">
        <x:v>Z10</x:v>
      </x:c>
      <x:c r="C11267" s="468" t="n">
        <x:v>14.00008</x:v>
      </x:c>
      <x:c r="D11267" s="468" t="n">
        <x:v>15.00008</x:v>
      </x:c>
      <x:c r="E11267" s="468" t="str">
        <x:v>Nilai sumber</x:v>
      </x:c>
      <x:c r="F11267" s="468" t="str">
        <x:v>16 September 2026 21.04 WIB</x:v>
      </x:c>
    </x:row>
    <x:row r="11268">
      <x:c r="A11268" s="468" t="str">
        <x:v>Resume Karyawan KPI</x:v>
      </x:c>
      <x:c r="B11268" s="468" t="str">
        <x:v>AC10</x:v>
      </x:c>
      <x:c r="C11268" s="468" t="str">
        <x:v>=COUNTIF('1'!$O$57:$O$60,AA10)+COUNTIF('2'!$O$57:$O$60,AA10)+COUNTIF('3'!$O$35:$O$38,AA10)+COUNTIF('4'!$O$33:$O$36,AA10)+COUNTIF('5'!$O$28:$O$31,AA10)+COUNTIF('6'!$O$30:$O$33,AA10)+COUNTIF('7'!$O$23:$O$26,AA10)+COUNTIF('8'!$O$69:$O$72,AA10)+COUNTIF('9'!$O$65:$O$68,AA10)+COUNTIF('10'!$O$23:$O$26,AA10)+COUNTIF('11'!$O$27:$O$30,AA10)+COUNTIF('12'!$O$28:$O$31,AA10)+COUNTIF('13'!$O$32:$O$35,AA10)+COUNTIF('14'!$O$30:$O$33,AA10)+COUNTIF('15'!$O$29:$O$32,AA10)+COUNTIF('16'!$O$25:$O$28,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D11268" s="468" t="str">
        <x:v>=COUNTIF('1'!$O$57:$O$60,AA10)+COUNTIF('2'!$O$57:$O$60,AA10)+COUNTIF('3'!$O$35:$O$38,AA10)+COUNTIF('4'!$O$33:$O$36,AA10)+COUNTIF('5'!$O$28:$O$31,AA10)+COUNTIF('6'!$O$30:$O$33,AA10)+COUNTIF('7'!$O$23:$O$26,AA10)+COUNTIF('8'!$O$69:$O$72,AA10)+COUNTIF('9'!$O$65:$O$68,AA10)+COUNTIF('10'!$O$23:$O$26,AA10)+COUNTIF('11'!$O$27:$O$30,AA10)+COUNTIF('12'!$O$28:$O$31,AA10)+COUNTIF('13'!$O$32:$O$35,AA10)+COUNTIF('14'!$O$30:$O$33,AA10)+COUNTIF('15'!$O$29:$O$32,AA10)+COUNTIF('16'!$O$27:$O$30,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E11268" s="468" t="str">
        <x:v>Rumus sumber</x:v>
      </x:c>
      <x:c r="F11268" s="468" t="str">
        <x:v>16 September 2026 21.04 WIB</x:v>
      </x:c>
    </x:row>
    <x:row r="11269">
      <x:c r="A11269" s="468" t="str">
        <x:v>Resume Karyawan KPI</x:v>
      </x:c>
      <x:c r="B11269" s="468" t="str">
        <x:v>AI10</x:v>
      </x:c>
      <x:c r="C11269" s="468" t="n">
        <x:v>87</x:v>
      </x:c>
      <x:c r="D11269" s="468" t="n">
        <x:v>88</x:v>
      </x:c>
      <x:c r="E11269" s="468" t="str">
        <x:v>Nilai sumber</x:v>
      </x:c>
      <x:c r="F11269" s="468" t="str">
        <x:v>16 September 2026 21.04 WIB</x:v>
      </x:c>
    </x:row>
    <x:row r="11270">
      <x:c r="A11270" s="468" t="str">
        <x:v>Resume Karyawan KPI</x:v>
      </x:c>
      <x:c r="B11270" s="468" t="str">
        <x:v>AI10</x:v>
      </x:c>
      <x:c r="C11270" s="468" t="str">
        <x:v>=COUNTIF('1'!$M$4:$M$55,AH10)+COUNTIF('2'!$M$4:$M$55,AH10)+COUNTIF('3'!$M$4:$M$33,AH10)+COUNTIF('4'!$M$4:$M$31,AH10)+COUNTIF('5'!$M$4:$M$26,AH10)+COUNTIF('6'!$M$4:$M$28,AH10)+COUNTIF('7'!$M$4:$M$21,AH10)+COUNTIF('8'!$M$4:$M$67,AH10)+COUNTIF('9'!$M$4:$M$63,AH10)+COUNTIF('10'!$M$4:$M$21,AH10)+COUNTIF('11'!$M$4:$M$25,AH10)+COUNTIF('12'!$M$4:$M$26,AH10)+COUNTIF('13'!$M$4:$M$30,AH10)+COUNTIF('14'!$M$4:$M$28,AH10)+COUNTIF('15'!$M$4:$M$27,AH10)+COUNTIF('16'!$M$4:$M$23,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D11270" s="468" t="str">
        <x:v>=COUNTIF('1'!$M$4:$M$55,AH10)+COUNTIF('2'!$M$4:$M$55,AH10)+COUNTIF('3'!$M$4:$M$33,AH10)+COUNTIF('4'!$M$4:$M$31,AH10)+COUNTIF('5'!$M$4:$M$26,AH10)+COUNTIF('6'!$M$4:$M$28,AH10)+COUNTIF('7'!$M$4:$M$21,AH10)+COUNTIF('8'!$M$4:$M$67,AH10)+COUNTIF('9'!$M$4:$M$63,AH10)+COUNTIF('10'!$M$4:$M$21,AH10)+COUNTIF('11'!$M$4:$M$25,AH10)+COUNTIF('12'!$M$4:$M$26,AH10)+COUNTIF('13'!$M$4:$M$30,AH10)+COUNTIF('14'!$M$4:$M$28,AH10)+COUNTIF('15'!$M$4:$M$27,AH10)+COUNTIF('16'!$M$4:$M$25,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E11270" s="468" t="str">
        <x:v>Rumus sumber</x:v>
      </x:c>
      <x:c r="F11270" s="468" t="str">
        <x:v>16 September 2026 21.04 WIB</x:v>
      </x:c>
    </x:row>
    <x:row r="11271">
      <x:c r="A11271" s="468" t="str">
        <x:v>Resume Karyawan KPI</x:v>
      </x:c>
      <x:c r="B11271" s="468" t="str">
        <x:v>AJ10</x:v>
      </x:c>
      <x:c r="C11271" s="468" t="n">
        <x:v>87.00001</x:v>
      </x:c>
      <x:c r="D11271" s="468" t="n">
        <x:v>88.00001</x:v>
      </x:c>
      <x:c r="E11271" s="468" t="str">
        <x:v>Nilai sumber</x:v>
      </x:c>
      <x:c r="F11271" s="468" t="str">
        <x:v>16 September 2026 21.04 WIB</x:v>
      </x:c>
    </x:row>
    <x:row r="11272">
      <x:c r="A11272" s="468" t="str">
        <x:v>Resume Karyawan KPI</x:v>
      </x:c>
      <x:c r="B11272" s="468" t="str">
        <x:v>AM10</x:v>
      </x:c>
      <x:c r="C11272"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$39:$AG$44,AK10,'13'!$AF$39:$AF$44,1)+COUNTIFS('14'!$AG$37:$AG$42,AK10,'14'!$AF$37:$AF$42,1)+COUNTIFS('15'!$AG$36:$AG$41,AK10,'15'!$AF$36:$AF$41,1)+COUNTIFS('16'!$AG$32:$AG$37,AK10,'16'!$AF$32:$AF$37,1)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D11272"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$39:$AG$44,AK10,'13'!$AF$39:$AF$44,1)+COUNTIFS('14'!$AG$37:$AG$42,AK10,'14'!$AF$37:$AF$42,1)+COUNTIFS('15'!$AG$36:$AG$41,AK10,'15'!$AF$36:$AF$41,1)+COUNTIFS('16'!$AG$34:$AG$39,AK10,'16'!$AF$34:$AF$39,1)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E11272" s="468" t="str">
        <x:v>Rumus sumber</x:v>
      </x:c>
      <x:c r="F11272" s="468" t="str">
        <x:v>16 September 2026 21.04 WIB</x:v>
      </x:c>
    </x:row>
    <x:row r="11273">
      <x:c r="A11273" s="468" t="str">
        <x:v>Resume Karyawan KPI</x:v>
      </x:c>
      <x:c r="B11273" s="468" t="str">
        <x:v>AO10</x:v>
      </x:c>
      <x:c r="C11273"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$39:$L$44,'13'!$AG$39:$AG$44,AK10,'13'!$AF$39:$AF$44,1)+SUMIFS('14'!$L$37:$L$42,'14'!$AG$37:$AG$42,AK10,'14'!$AF$37:$AF$42,1)+SUMIFS('15'!$L$36:$L$41,'15'!$AG$36:$AG$41,AK10,'15'!$AF$36:$AF$41,1)+SUMIFS('16'!$L$32:$L$37,'16'!$AG$32:$AG$37,AK10,'16'!$AF$32:$AF$37,1)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D11273"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$39:$L$44,'13'!$AG$39:$AG$44,AK10,'13'!$AF$39:$AF$44,1)+SUMIFS('14'!$L$37:$L$42,'14'!$AG$37:$AG$42,AK10,'14'!$AF$37:$AF$42,1)+SUMIFS('15'!$L$36:$L$41,'15'!$AG$36:$AG$41,AK10,'15'!$AF$36:$AF$41,1)+SUMIFS('16'!$L$34:$L$39,'16'!$AG$34:$AG$39,AK10,'16'!$AF$34:$AF$39,1)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E11273" s="468" t="str">
        <x:v>Rumus sumber</x:v>
      </x:c>
      <x:c r="F11273" s="468" t="str">
        <x:v>16 September 2026 21.04 WIB</x:v>
      </x:c>
    </x:row>
    <x:row r="11274">
      <x:c r="A11274" s="468" t="str">
        <x:v>Resume Karyawan KPI</x:v>
      </x:c>
      <x:c r="B11274" s="468" t="str">
        <x:v>AP10</x:v>
      </x:c>
      <x:c r="C11274"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$39:$M$44,'13'!$AG$39:$AG$44,AK10,'13'!$AF$39:$AF$44,1)+SUMIFS('14'!$M$37:$M$42,'14'!$AG$37:$AG$42,AK10,'14'!$AF$37:$AF$42,1)+SUMIFS('15'!$M$36:$M$41,'15'!$AG$36:$AG$41,AK10,'15'!$AF$36:$AF$41,1)+SUMIFS('16'!$M$32:$M$37,'16'!$AG$32:$AG$37,AK10,'16'!$AF$32:$AF$37,1)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D11274"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$39:$M$44,'13'!$AG$39:$AG$44,AK10,'13'!$AF$39:$AF$44,1)+SUMIFS('14'!$M$37:$M$42,'14'!$AG$37:$AG$42,AK10,'14'!$AF$37:$AF$42,1)+SUMIFS('15'!$M$36:$M$41,'15'!$AG$36:$AG$41,AK10,'15'!$AF$36:$AF$41,1)+SUMIFS('16'!$M$34:$M$39,'16'!$AG$34:$AG$39,AK10,'16'!$AF$34:$AF$39,1)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E11274" s="468" t="str">
        <x:v>Rumus sumber</x:v>
      </x:c>
      <x:c r="F11274" s="468" t="str">
        <x:v>16 September 2026 21.04 WIB</x:v>
      </x:c>
    </x:row>
    <x:row r="11275">
      <x:c r="A11275" s="468" t="str">
        <x:v>Resume Karyawan KPI</x:v>
      </x:c>
      <x:c r="B11275" s="468" t="str">
        <x:v>AQ10</x:v>
      </x:c>
      <x:c r="C11275"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$39:$N$44,'13'!$AG$39:$AG$44,AK10,'13'!$AF$39:$AF$44,1)+SUMIFS('14'!$N$37:$N$42,'14'!$AG$37:$AG$42,AK10,'14'!$AF$37:$AF$42,1)+SUMIFS('15'!$N$36:$N$41,'15'!$AG$36:$AG$41,AK10,'15'!$AF$36:$AF$41,1)+SUMIFS('16'!$N$32:$N$37,'16'!$AG$32:$AG$37,AK10,'16'!$AF$32:$AF$37,1)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D11275"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$39:$N$44,'13'!$AG$39:$AG$44,AK10,'13'!$AF$39:$AF$44,1)+SUMIFS('14'!$N$37:$N$42,'14'!$AG$37:$AG$42,AK10,'14'!$AF$37:$AF$42,1)+SUMIFS('15'!$N$36:$N$41,'15'!$AG$36:$AG$41,AK10,'15'!$AF$36:$AF$41,1)+SUMIFS('16'!$N$34:$N$39,'16'!$AG$34:$AG$39,AK10,'16'!$AF$34:$AF$39,1)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E11275" s="468" t="str">
        <x:v>Rumus sumber</x:v>
      </x:c>
      <x:c r="F11275" s="468" t="str">
        <x:v>16 September 2026 21.04 WIB</x:v>
      </x:c>
    </x:row>
    <x:row r="11276">
      <x:c r="A11276" s="468" t="str">
        <x:v>Resume Karyawan KPI</x:v>
      </x:c>
      <x:c r="B11276" s="468" t="str">
        <x:v>AR10</x:v>
      </x:c>
      <x:c r="C11276"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$39:$O$44,'13'!$AG$39:$AG$44,AK10,'13'!$AF$39:$AF$44,1)+SUMIFS('14'!$O$37:$O$42,'14'!$AG$37:$AG$42,AK10,'14'!$AF$37:$AF$42,1)+SUMIFS('15'!$O$36:$O$41,'15'!$AG$36:$AG$41,AK10,'15'!$AF$36:$AF$41,1)+SUMIFS('16'!$O$32:$O$37,'16'!$AG$32:$AG$37,AK10,'16'!$AF$32:$AF$37,1)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D11276"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$39:$O$44,'13'!$AG$39:$AG$44,AK10,'13'!$AF$39:$AF$44,1)+SUMIFS('14'!$O$37:$O$42,'14'!$AG$37:$AG$42,AK10,'14'!$AF$37:$AF$42,1)+SUMIFS('15'!$O$36:$O$41,'15'!$AG$36:$AG$41,AK10,'15'!$AF$36:$AF$41,1)+SUMIFS('16'!$O$34:$O$39,'16'!$AG$34:$AG$39,AK10,'16'!$AF$34:$AF$39,1)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E11276" s="468" t="str">
        <x:v>Rumus sumber</x:v>
      </x:c>
      <x:c r="F11276" s="468" t="str">
        <x:v>16 September 2026 21.04 WIB</x:v>
      </x:c>
    </x:row>
    <x:row r="11277">
      <x:c r="A11277" s="468" t="str">
        <x:v>Resume Karyawan KPI</x:v>
      </x:c>
      <x:c r="B11277" s="468" t="str">
        <x:v>AS10</x:v>
      </x:c>
      <x:c r="C11277"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$39:$P$44,'13'!$AG$39:$AG$44,AK10,'13'!$AF$39:$AF$44,1)+SUMIFS('14'!$P$37:$P$42,'14'!$AG$37:$AG$42,AK10,'14'!$AF$37:$AF$42,1)+SUMIFS('15'!$P$36:$P$41,'15'!$AG$36:$AG$41,AK10,'15'!$AF$36:$AF$41,1)+SUMIFS('16'!$P$32:$P$37,'16'!$AG$32:$AG$37,AK10,'16'!$AF$32:$AF$37,1)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D11277"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$39:$P$44,'13'!$AG$39:$AG$44,AK10,'13'!$AF$39:$AF$44,1)+SUMIFS('14'!$P$37:$P$42,'14'!$AG$37:$AG$42,AK10,'14'!$AF$37:$AF$42,1)+SUMIFS('15'!$P$36:$P$41,'15'!$AG$36:$AG$41,AK10,'15'!$AF$36:$AF$41,1)+SUMIFS('16'!$P$34:$P$39,'16'!$AG$34:$AG$39,AK10,'16'!$AF$34:$AF$39,1)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E11277" s="468" t="str">
        <x:v>Rumus sumber</x:v>
      </x:c>
      <x:c r="F11277" s="468" t="str">
        <x:v>16 September 2026 21.04 WIB</x:v>
      </x:c>
    </x:row>
    <x:row r="11278">
      <x:c r="A11278" s="468" t="str">
        <x:v>Resume Karyawan KPI</x:v>
      </x:c>
      <x:c r="B11278" s="468" t="str">
        <x:v>BK10</x:v>
      </x:c>
      <x:c r="C11278" s="468" t="str">
        <x:v>=IF(COUNTIFS('16'!$AG$32:$AG$37,$AK10,'16'!$AF$32:$AF$37,1)=0,"",SUMIFS('16'!$AC$32:$AC$37,'16'!$AG$32:$AG$37,$AK10,'16'!$AF$32:$AF$37,1)/COUNTIFS('16'!$AG$32:$AG$37,$AK10,'16'!$AF$32:$AF$37,1))</x:v>
      </x:c>
      <x:c r="D11278" s="468" t="str">
        <x:v>=IF(COUNTIFS('16'!$AG$34:$AG$39,$AK10,'16'!$AF$34:$AF$39,1)=0,"",SUMIFS('16'!$AC$34:$AC$39,'16'!$AG$34:$AG$39,$AK10,'16'!$AF$34:$AF$39,1)/COUNTIFS('16'!$AG$34:$AG$39,$AK10,'16'!$AF$34:$AF$39,1))</x:v>
      </x:c>
      <x:c r="E11278" s="468" t="str">
        <x:v>Rumus sumber</x:v>
      </x:c>
      <x:c r="F11278" s="468" t="str">
        <x:v>16 September 2026 21.04 WIB</x:v>
      </x:c>
    </x:row>
    <x:row r="11279">
      <x:c r="A11279" s="468" t="str">
        <x:v>Resume Karyawan KPI</x:v>
      </x:c>
      <x:c r="B11279" s="468" t="str">
        <x:v>C11</x:v>
      </x:c>
      <x:c r="C11279" s="468" t="n">
        <x:v>10</x:v>
      </x:c>
      <x:c r="D11279" s="468" t="n">
        <x:v>11</x:v>
      </x:c>
      <x:c r="E11279" s="468" t="str">
        <x:v>Nilai sumber</x:v>
      </x:c>
      <x:c r="F11279" s="468" t="str">
        <x:v>16 September 2026 21.04 WIB</x:v>
      </x:c>
    </x:row>
    <x:row r="11280">
      <x:c r="A11280" s="468" t="str">
        <x:v>Resume Karyawan KPI</x:v>
      </x:c>
      <x:c r="B11280" s="468" t="str">
        <x:v>D11</x:v>
      </x:c>
      <x:c r="C11280" s="468" t="n">
        <x:v>0.02336448598</x:v>
      </x:c>
      <x:c r="D11280" s="468" t="n">
        <x:v>0.02477477477</x:v>
      </x:c>
      <x:c r="E11280" s="468" t="str">
        <x:v>Nilai sumber</x:v>
      </x:c>
      <x:c r="F11280" s="468" t="str">
        <x:v>16 September 2026 21.04 WIB</x:v>
      </x:c>
    </x:row>
    <x:row r="11281">
      <x:c r="A11281" s="468" t="str">
        <x:v>Resume Karyawan KPI</x:v>
      </x:c>
      <x:c r="B11281" s="468" t="str">
        <x:v>E11</x:v>
      </x:c>
      <x:c r="C11281" s="468" t="n">
        <x:v>0.964953271</x:v>
      </x:c>
      <x:c r="D11281" s="468" t="n">
        <x:v>0.9662162162</x:v>
      </x:c>
      <x:c r="E11281" s="468" t="str">
        <x:v>Nilai sumber</x:v>
      </x:c>
      <x:c r="F11281" s="468" t="str">
        <x:v>16 September 2026 21.04 WIB</x:v>
      </x:c>
    </x:row>
    <x:row r="11282">
      <x:c r="A11282" s="468" t="str">
        <x:v>Resume Karyawan KPI</x:v>
      </x:c>
      <x:c r="B11282" s="468" t="str">
        <x:v>Y11</x:v>
      </x:c>
      <x:c r="C11282" s="468" t="n">
        <x:v>17</x:v>
      </x:c>
      <x:c r="D11282" s="468" t="n">
        <x:v>18</x:v>
      </x:c>
      <x:c r="E11282" s="468" t="str">
        <x:v>Nilai sumber</x:v>
      </x:c>
      <x:c r="F11282" s="468" t="str">
        <x:v>16 September 2026 21.04 WIB</x:v>
      </x:c>
    </x:row>
    <x:row r="11283">
      <x:c r="A11283" s="468" t="str">
        <x:v>Resume Karyawan KPI</x:v>
      </x:c>
      <x:c r="B11283" s="468" t="str">
        <x:v>Y11</x:v>
      </x:c>
      <x:c r="C11283" s="468" t="str">
        <x:v>=COUNTIF('1'!$D$4:$D$55,X11)+COUNTIF('2'!$D$4:$D$55,X11)+COUNTIF('3'!$D$4:$D$33,X11)+COUNTIF('4'!$D$4:$D$31,X11)+COUNTIF('5'!$D$4:$D$26,X11)+COUNTIF('6'!$D$4:$D$28,X11)+COUNTIF('7'!$D$4:$D$21,X11)+COUNTIF('8'!$D$4:$D$67,X11)+COUNTIF('9'!$D$4:$D$63,X11)+COUNTIF('10'!$D$4:$D$21,X11)+COUNTIF('11'!$D$4:$D$25,X11)+COUNTIF('12'!$D$4:$D$26,X11)+COUNTIF('13'!$D$4:$D$30,X11)+COUNTIF('14'!$D$4:$D$28,X11)+COUNTIF('15'!$D$4:$D$27,X11)+COUNTIF('16'!$D$4:$D$23,X11)+COUNTIF('17'!$D$4:$D$28,X11)+COUNTIF('18'!$D$4:$D$28,X11)+COUNTIF('19'!$D$4:$D$21,X11)+COUNTIF('20'!$D$4:$D$26,X11)+COUNTIF('21'!$D$4:$D$21,X11)+COUNTIF('22'!$D$4:$D$27,X11)+COUNTIF('23'!$D$4:$D$37,X11)+COUNTIF('24'!$D$4:$D$30,X11)+COUNTIF('25'!$D$4:$D$24,X11)+COUNTIF('26'!$D$4:$D$28,X11)+COUNTIF('27'!$D$4:$D$33,X11)+COUNTIF('28'!$D$4:$D$28,X11)+COUNTIF('29'!$D$4:$D$32,X11)+COUNTIF('30'!$D$4:$D$24,X11)+COUNTIF('31'!$D$4:$D$45,X11)</x:v>
      </x:c>
      <x:c r="D11283" s="468" t="str">
        <x:v>=COUNTIF('1'!$D$4:$D$55,X11)+COUNTIF('2'!$D$4:$D$55,X11)+COUNTIF('3'!$D$4:$D$33,X11)+COUNTIF('4'!$D$4:$D$31,X11)+COUNTIF('5'!$D$4:$D$26,X11)+COUNTIF('6'!$D$4:$D$28,X11)+COUNTIF('7'!$D$4:$D$21,X11)+COUNTIF('8'!$D$4:$D$67,X11)+COUNTIF('9'!$D$4:$D$63,X11)+COUNTIF('10'!$D$4:$D$21,X11)+COUNTIF('11'!$D$4:$D$25,X11)+COUNTIF('12'!$D$4:$D$26,X11)+COUNTIF('13'!$D$4:$D$30,X11)+COUNTIF('14'!$D$4:$D$28,X11)+COUNTIF('15'!$D$4:$D$27,X11)+COUNTIF('16'!$D$4:$D$25,X11)+COUNTIF('17'!$D$4:$D$28,X11)+COUNTIF('18'!$D$4:$D$28,X11)+COUNTIF('19'!$D$4:$D$21,X11)+COUNTIF('20'!$D$4:$D$26,X11)+COUNTIF('21'!$D$4:$D$21,X11)+COUNTIF('22'!$D$4:$D$27,X11)+COUNTIF('23'!$D$4:$D$37,X11)+COUNTIF('24'!$D$4:$D$30,X11)+COUNTIF('25'!$D$4:$D$24,X11)+COUNTIF('26'!$D$4:$D$28,X11)+COUNTIF('27'!$D$4:$D$33,X11)+COUNTIF('28'!$D$4:$D$28,X11)+COUNTIF('29'!$D$4:$D$32,X11)+COUNTIF('30'!$D$4:$D$24,X11)+COUNTIF('31'!$D$4:$D$45,X11)</x:v>
      </x:c>
      <x:c r="E11283" s="468" t="str">
        <x:v>Rumus sumber</x:v>
      </x:c>
      <x:c r="F11283" s="468" t="str">
        <x:v>16 September 2026 21.04 WIB</x:v>
      </x:c>
    </x:row>
    <x:row r="11284">
      <x:c r="A11284" s="468" t="str">
        <x:v>Resume Karyawan KPI</x:v>
      </x:c>
      <x:c r="B11284" s="468" t="str">
        <x:v>Z11</x:v>
      </x:c>
      <x:c r="C11284" s="468" t="n">
        <x:v>17.00007</x:v>
      </x:c>
      <x:c r="D11284" s="468" t="n">
        <x:v>18.00007</x:v>
      </x:c>
      <x:c r="E11284" s="468" t="str">
        <x:v>Nilai sumber</x:v>
      </x:c>
      <x:c r="F11284" s="468" t="str">
        <x:v>16 September 2026 21.04 WIB</x:v>
      </x:c>
    </x:row>
    <x:row r="11285">
      <x:c r="A11285" s="468" t="str">
        <x:v>Resume Karyawan KPI</x:v>
      </x:c>
      <x:c r="B11285" s="468" t="str">
        <x:v>AC11</x:v>
      </x:c>
      <x:c r="C11285" s="468" t="str">
        <x:v>=COUNTIF('1'!$O$57:$O$60,AA11)+COUNTIF('2'!$O$57:$O$60,AA11)+COUNTIF('3'!$O$35:$O$38,AA11)+COUNTIF('4'!$O$33:$O$36,AA11)+COUNTIF('5'!$O$28:$O$31,AA11)+COUNTIF('6'!$O$30:$O$33,AA11)+COUNTIF('7'!$O$23:$O$26,AA11)+COUNTIF('8'!$O$69:$O$72,AA11)+COUNTIF('9'!$O$65:$O$68,AA11)+COUNTIF('10'!$O$23:$O$26,AA11)+COUNTIF('11'!$O$27:$O$30,AA11)+COUNTIF('12'!$O$28:$O$31,AA11)+COUNTIF('13'!$O$32:$O$35,AA11)+COUNTIF('14'!$O$30:$O$33,AA11)+COUNTIF('15'!$O$29:$O$32,AA11)+COUNTIF('16'!$O$25:$O$28,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D11285" s="468" t="str">
        <x:v>=COUNTIF('1'!$O$57:$O$60,AA11)+COUNTIF('2'!$O$57:$O$60,AA11)+COUNTIF('3'!$O$35:$O$38,AA11)+COUNTIF('4'!$O$33:$O$36,AA11)+COUNTIF('5'!$O$28:$O$31,AA11)+COUNTIF('6'!$O$30:$O$33,AA11)+COUNTIF('7'!$O$23:$O$26,AA11)+COUNTIF('8'!$O$69:$O$72,AA11)+COUNTIF('9'!$O$65:$O$68,AA11)+COUNTIF('10'!$O$23:$O$26,AA11)+COUNTIF('11'!$O$27:$O$30,AA11)+COUNTIF('12'!$O$28:$O$31,AA11)+COUNTIF('13'!$O$32:$O$35,AA11)+COUNTIF('14'!$O$30:$O$33,AA11)+COUNTIF('15'!$O$29:$O$32,AA11)+COUNTIF('16'!$O$27:$O$30,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E11285" s="468" t="str">
        <x:v>Rumus sumber</x:v>
      </x:c>
      <x:c r="F11285" s="468" t="str">
        <x:v>16 September 2026 21.04 WIB</x:v>
      </x:c>
    </x:row>
    <x:row r="11286">
      <x:c r="A11286" s="468" t="str">
        <x:v>Resume Karyawan KPI</x:v>
      </x:c>
      <x:c r="B11286" s="468" t="str">
        <x:v>AM11</x:v>
      </x:c>
      <x:c r="C11286"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$39:$AG$44,AK11,'13'!$AF$39:$AF$44,1)+COUNTIFS('14'!$AG$37:$AG$42,AK11,'14'!$AF$37:$AF$42,1)+COUNTIFS('15'!$AG$36:$AG$41,AK11,'15'!$AF$36:$AF$41,1)+COUNTIFS('16'!$AG$32:$AG$37,AK11,'16'!$AF$32:$AF$37,1)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D11286"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$39:$AG$44,AK11,'13'!$AF$39:$AF$44,1)+COUNTIFS('14'!$AG$37:$AG$42,AK11,'14'!$AF$37:$AF$42,1)+COUNTIFS('15'!$AG$36:$AG$41,AK11,'15'!$AF$36:$AF$41,1)+COUNTIFS('16'!$AG$34:$AG$39,AK11,'16'!$AF$34:$AF$39,1)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E11286" s="468" t="str">
        <x:v>Rumus sumber</x:v>
      </x:c>
      <x:c r="F11286" s="468" t="str">
        <x:v>16 September 2026 21.04 WIB</x:v>
      </x:c>
    </x:row>
    <x:row r="11287">
      <x:c r="A11287" s="468" t="str">
        <x:v>Resume Karyawan KPI</x:v>
      </x:c>
      <x:c r="B11287" s="468" t="str">
        <x:v>AO11</x:v>
      </x:c>
      <x:c r="C11287"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$39:$L$44,'13'!$AG$39:$AG$44,AK11,'13'!$AF$39:$AF$44,1)+SUMIFS('14'!$L$37:$L$42,'14'!$AG$37:$AG$42,AK11,'14'!$AF$37:$AF$42,1)+SUMIFS('15'!$L$36:$L$41,'15'!$AG$36:$AG$41,AK11,'15'!$AF$36:$AF$41,1)+SUMIFS('16'!$L$32:$L$37,'16'!$AG$32:$AG$37,AK11,'16'!$AF$32:$AF$37,1)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D11287"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$39:$L$44,'13'!$AG$39:$AG$44,AK11,'13'!$AF$39:$AF$44,1)+SUMIFS('14'!$L$37:$L$42,'14'!$AG$37:$AG$42,AK11,'14'!$AF$37:$AF$42,1)+SUMIFS('15'!$L$36:$L$41,'15'!$AG$36:$AG$41,AK11,'15'!$AF$36:$AF$41,1)+SUMIFS('16'!$L$34:$L$39,'16'!$AG$34:$AG$39,AK11,'16'!$AF$34:$AF$39,1)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E11287" s="468" t="str">
        <x:v>Rumus sumber</x:v>
      </x:c>
      <x:c r="F11287" s="468" t="str">
        <x:v>16 September 2026 21.04 WIB</x:v>
      </x:c>
    </x:row>
    <x:row r="11288">
      <x:c r="A11288" s="468" t="str">
        <x:v>Resume Karyawan KPI</x:v>
      </x:c>
      <x:c r="B11288" s="468" t="str">
        <x:v>AP11</x:v>
      </x:c>
      <x:c r="C11288"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$39:$M$44,'13'!$AG$39:$AG$44,AK11,'13'!$AF$39:$AF$44,1)+SUMIFS('14'!$M$37:$M$42,'14'!$AG$37:$AG$42,AK11,'14'!$AF$37:$AF$42,1)+SUMIFS('15'!$M$36:$M$41,'15'!$AG$36:$AG$41,AK11,'15'!$AF$36:$AF$41,1)+SUMIFS('16'!$M$32:$M$37,'16'!$AG$32:$AG$37,AK11,'16'!$AF$32:$AF$37,1)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D11288"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$39:$M$44,'13'!$AG$39:$AG$44,AK11,'13'!$AF$39:$AF$44,1)+SUMIFS('14'!$M$37:$M$42,'14'!$AG$37:$AG$42,AK11,'14'!$AF$37:$AF$42,1)+SUMIFS('15'!$M$36:$M$41,'15'!$AG$36:$AG$41,AK11,'15'!$AF$36:$AF$41,1)+SUMIFS('16'!$M$34:$M$39,'16'!$AG$34:$AG$39,AK11,'16'!$AF$34:$AF$39,1)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E11288" s="468" t="str">
        <x:v>Rumus sumber</x:v>
      </x:c>
      <x:c r="F11288" s="468" t="str">
        <x:v>16 September 2026 21.04 WIB</x:v>
      </x:c>
    </x:row>
    <x:row r="11289">
      <x:c r="A11289" s="468" t="str">
        <x:v>Resume Karyawan KPI</x:v>
      </x:c>
      <x:c r="B11289" s="468" t="str">
        <x:v>AQ11</x:v>
      </x:c>
      <x:c r="C11289"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$39:$N$44,'13'!$AG$39:$AG$44,AK11,'13'!$AF$39:$AF$44,1)+SUMIFS('14'!$N$37:$N$42,'14'!$AG$37:$AG$42,AK11,'14'!$AF$37:$AF$42,1)+SUMIFS('15'!$N$36:$N$41,'15'!$AG$36:$AG$41,AK11,'15'!$AF$36:$AF$41,1)+SUMIFS('16'!$N$32:$N$37,'16'!$AG$32:$AG$37,AK11,'16'!$AF$32:$AF$37,1)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D11289"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$39:$N$44,'13'!$AG$39:$AG$44,AK11,'13'!$AF$39:$AF$44,1)+SUMIFS('14'!$N$37:$N$42,'14'!$AG$37:$AG$42,AK11,'14'!$AF$37:$AF$42,1)+SUMIFS('15'!$N$36:$N$41,'15'!$AG$36:$AG$41,AK11,'15'!$AF$36:$AF$41,1)+SUMIFS('16'!$N$34:$N$39,'16'!$AG$34:$AG$39,AK11,'16'!$AF$34:$AF$39,1)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E11289" s="468" t="str">
        <x:v>Rumus sumber</x:v>
      </x:c>
      <x:c r="F11289" s="468" t="str">
        <x:v>16 September 2026 21.04 WIB</x:v>
      </x:c>
    </x:row>
    <x:row r="11290">
      <x:c r="A11290" s="468" t="str">
        <x:v>Resume Karyawan KPI</x:v>
      </x:c>
      <x:c r="B11290" s="468" t="str">
        <x:v>AR11</x:v>
      </x:c>
      <x:c r="C11290"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$39:$O$44,'13'!$AG$39:$AG$44,AK11,'13'!$AF$39:$AF$44,1)+SUMIFS('14'!$O$37:$O$42,'14'!$AG$37:$AG$42,AK11,'14'!$AF$37:$AF$42,1)+SUMIFS('15'!$O$36:$O$41,'15'!$AG$36:$AG$41,AK11,'15'!$AF$36:$AF$41,1)+SUMIFS('16'!$O$32:$O$37,'16'!$AG$32:$AG$37,AK11,'16'!$AF$32:$AF$37,1)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D11290"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$39:$O$44,'13'!$AG$39:$AG$44,AK11,'13'!$AF$39:$AF$44,1)+SUMIFS('14'!$O$37:$O$42,'14'!$AG$37:$AG$42,AK11,'14'!$AF$37:$AF$42,1)+SUMIFS('15'!$O$36:$O$41,'15'!$AG$36:$AG$41,AK11,'15'!$AF$36:$AF$41,1)+SUMIFS('16'!$O$34:$O$39,'16'!$AG$34:$AG$39,AK11,'16'!$AF$34:$AF$39,1)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E11290" s="468" t="str">
        <x:v>Rumus sumber</x:v>
      </x:c>
      <x:c r="F11290" s="468" t="str">
        <x:v>16 September 2026 21.04 WIB</x:v>
      </x:c>
    </x:row>
    <x:row r="11291">
      <x:c r="A11291" s="468" t="str">
        <x:v>Resume Karyawan KPI</x:v>
      </x:c>
      <x:c r="B11291" s="468" t="str">
        <x:v>AS11</x:v>
      </x:c>
      <x:c r="C11291"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$39:$P$44,'13'!$AG$39:$AG$44,AK11,'13'!$AF$39:$AF$44,1)+SUMIFS('14'!$P$37:$P$42,'14'!$AG$37:$AG$42,AK11,'14'!$AF$37:$AF$42,1)+SUMIFS('15'!$P$36:$P$41,'15'!$AG$36:$AG$41,AK11,'15'!$AF$36:$AF$41,1)+SUMIFS('16'!$P$32:$P$37,'16'!$AG$32:$AG$37,AK11,'16'!$AF$32:$AF$37,1)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D11291"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$39:$P$44,'13'!$AG$39:$AG$44,AK11,'13'!$AF$39:$AF$44,1)+SUMIFS('14'!$P$37:$P$42,'14'!$AG$37:$AG$42,AK11,'14'!$AF$37:$AF$42,1)+SUMIFS('15'!$P$36:$P$41,'15'!$AG$36:$AG$41,AK11,'15'!$AF$36:$AF$41,1)+SUMIFS('16'!$P$34:$P$39,'16'!$AG$34:$AG$39,AK11,'16'!$AF$34:$AF$39,1)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E11291" s="468" t="str">
        <x:v>Rumus sumber</x:v>
      </x:c>
      <x:c r="F11291" s="468" t="str">
        <x:v>16 September 2026 21.04 WIB</x:v>
      </x:c>
    </x:row>
    <x:row r="11292">
      <x:c r="A11292" s="468" t="str">
        <x:v>Resume Karyawan KPI</x:v>
      </x:c>
      <x:c r="B11292" s="468" t="str">
        <x:v>BK11</x:v>
      </x:c>
      <x:c r="C11292" s="468" t="str">
        <x:v>=IF(COUNTIFS('16'!$AG$32:$AG$37,$AK11,'16'!$AF$32:$AF$37,1)=0,"",SUMIFS('16'!$AC$32:$AC$37,'16'!$AG$32:$AG$37,$AK11,'16'!$AF$32:$AF$37,1)/COUNTIFS('16'!$AG$32:$AG$37,$AK11,'16'!$AF$32:$AF$37,1))</x:v>
      </x:c>
      <x:c r="D11292" s="468" t="str">
        <x:v>=IF(COUNTIFS('16'!$AG$34:$AG$39,$AK11,'16'!$AF$34:$AF$39,1)=0,"",SUMIFS('16'!$AC$34:$AC$39,'16'!$AG$34:$AG$39,$AK11,'16'!$AF$34:$AF$39,1)/COUNTIFS('16'!$AG$34:$AG$39,$AK11,'16'!$AF$34:$AF$39,1))</x:v>
      </x:c>
      <x:c r="E11292" s="468" t="str">
        <x:v>Rumus sumber</x:v>
      </x:c>
      <x:c r="F11292" s="468" t="str">
        <x:v>16 September 2026 21.04 WIB</x:v>
      </x:c>
    </x:row>
    <x:row r="11293">
      <x:c r="A11293" s="468" t="str">
        <x:v>Resume Karyawan KPI</x:v>
      </x:c>
      <x:c r="B11293" s="468" t="str">
        <x:v>D12</x:v>
      </x:c>
      <x:c r="C11293" s="468" t="n">
        <x:v>0.02102803738</x:v>
      </x:c>
      <x:c r="D11293" s="468" t="n">
        <x:v>0.02027027027</x:v>
      </x:c>
      <x:c r="E11293" s="468" t="str">
        <x:v>Nilai sumber</x:v>
      </x:c>
      <x:c r="F11293" s="468" t="str">
        <x:v>16 September 2026 21.04 WIB</x:v>
      </x:c>
    </x:row>
    <x:row r="11294">
      <x:c r="A11294" s="468" t="str">
        <x:v>Resume Karyawan KPI</x:v>
      </x:c>
      <x:c r="B11294" s="468" t="str">
        <x:v>E12</x:v>
      </x:c>
      <x:c r="C11294" s="468" t="n">
        <x:v>0.9859813084</x:v>
      </x:c>
      <x:c r="D11294" s="468" t="n">
        <x:v>0.9864864865</x:v>
      </x:c>
      <x:c r="E11294" s="468" t="str">
        <x:v>Nilai sumber</x:v>
      </x:c>
      <x:c r="F11294" s="468" t="str">
        <x:v>16 September 2026 21.04 WIB</x:v>
      </x:c>
    </x:row>
    <x:row r="11295">
      <x:c r="A11295" s="468" t="str">
        <x:v>Resume Karyawan KPI</x:v>
      </x:c>
      <x:c r="B11295" s="468" t="str">
        <x:v>Y12</x:v>
      </x:c>
      <x:c r="C11295" s="468" t="str">
        <x:v>=COUNTIF('1'!$D$4:$D$55,X12)+COUNTIF('2'!$D$4:$D$55,X12)+COUNTIF('3'!$D$4:$D$33,X12)+COUNTIF('4'!$D$4:$D$31,X12)+COUNTIF('5'!$D$4:$D$26,X12)+COUNTIF('6'!$D$4:$D$28,X12)+COUNTIF('7'!$D$4:$D$21,X12)+COUNTIF('8'!$D$4:$D$67,X12)+COUNTIF('9'!$D$4:$D$63,X12)+COUNTIF('10'!$D$4:$D$21,X12)+COUNTIF('11'!$D$4:$D$25,X12)+COUNTIF('12'!$D$4:$D$26,X12)+COUNTIF('13'!$D$4:$D$30,X12)+COUNTIF('14'!$D$4:$D$28,X12)+COUNTIF('15'!$D$4:$D$27,X12)+COUNTIF('16'!$D$4:$D$23,X12)+COUNTIF('17'!$D$4:$D$28,X12)+COUNTIF('18'!$D$4:$D$28,X12)+COUNTIF('19'!$D$4:$D$21,X12)+COUNTIF('20'!$D$4:$D$26,X12)+COUNTIF('21'!$D$4:$D$21,X12)+COUNTIF('22'!$D$4:$D$27,X12)+COUNTIF('23'!$D$4:$D$37,X12)+COUNTIF('24'!$D$4:$D$30,X12)+COUNTIF('25'!$D$4:$D$24,X12)+COUNTIF('26'!$D$4:$D$28,X12)+COUNTIF('27'!$D$4:$D$33,X12)+COUNTIF('28'!$D$4:$D$28,X12)+COUNTIF('29'!$D$4:$D$32,X12)+COUNTIF('30'!$D$4:$D$24,X12)+COUNTIF('31'!$D$4:$D$45,X12)</x:v>
      </x:c>
      <x:c r="D11295" s="468" t="str">
        <x:v>=COUNTIF('1'!$D$4:$D$55,X12)+COUNTIF('2'!$D$4:$D$55,X12)+COUNTIF('3'!$D$4:$D$33,X12)+COUNTIF('4'!$D$4:$D$31,X12)+COUNTIF('5'!$D$4:$D$26,X12)+COUNTIF('6'!$D$4:$D$28,X12)+COUNTIF('7'!$D$4:$D$21,X12)+COUNTIF('8'!$D$4:$D$67,X12)+COUNTIF('9'!$D$4:$D$63,X12)+COUNTIF('10'!$D$4:$D$21,X12)+COUNTIF('11'!$D$4:$D$25,X12)+COUNTIF('12'!$D$4:$D$26,X12)+COUNTIF('13'!$D$4:$D$30,X12)+COUNTIF('14'!$D$4:$D$28,X12)+COUNTIF('15'!$D$4:$D$27,X12)+COUNTIF('16'!$D$4:$D$25,X12)+COUNTIF('17'!$D$4:$D$28,X12)+COUNTIF('18'!$D$4:$D$28,X12)+COUNTIF('19'!$D$4:$D$21,X12)+COUNTIF('20'!$D$4:$D$26,X12)+COUNTIF('21'!$D$4:$D$21,X12)+COUNTIF('22'!$D$4:$D$27,X12)+COUNTIF('23'!$D$4:$D$37,X12)+COUNTIF('24'!$D$4:$D$30,X12)+COUNTIF('25'!$D$4:$D$24,X12)+COUNTIF('26'!$D$4:$D$28,X12)+COUNTIF('27'!$D$4:$D$33,X12)+COUNTIF('28'!$D$4:$D$28,X12)+COUNTIF('29'!$D$4:$D$32,X12)+COUNTIF('30'!$D$4:$D$24,X12)+COUNTIF('31'!$D$4:$D$45,X12)</x:v>
      </x:c>
      <x:c r="E11295" s="468" t="str">
        <x:v>Rumus sumber</x:v>
      </x:c>
      <x:c r="F11295" s="468" t="str">
        <x:v>16 September 2026 21.04 WIB</x:v>
      </x:c>
    </x:row>
    <x:row r="11296">
      <x:c r="A11296" s="468" t="str">
        <x:v>Resume Karyawan KPI</x:v>
      </x:c>
      <x:c r="B11296" s="468" t="str">
        <x:v>AC12</x:v>
      </x:c>
      <x:c r="C11296" s="468" t="n">
        <x:v>19</x:v>
      </x:c>
      <x:c r="D11296" s="468" t="n">
        <x:v>20</x:v>
      </x:c>
      <x:c r="E11296" s="468" t="str">
        <x:v>Nilai sumber</x:v>
      </x:c>
      <x:c r="F11296" s="468" t="str">
        <x:v>16 September 2026 21.04 WIB</x:v>
      </x:c>
    </x:row>
    <x:row r="11297">
      <x:c r="A11297" s="468" t="str">
        <x:v>Resume Karyawan KPI</x:v>
      </x:c>
      <x:c r="B11297" s="468" t="str">
        <x:v>AC12</x:v>
      </x:c>
      <x:c r="C11297" s="468" t="str">
        <x:v>=COUNTIF('1'!$O$57:$O$60,AA12)+COUNTIF('2'!$O$57:$O$60,AA12)+COUNTIF('3'!$O$35:$O$38,AA12)+COUNTIF('4'!$O$33:$O$36,AA12)+COUNTIF('5'!$O$28:$O$31,AA12)+COUNTIF('6'!$O$30:$O$33,AA12)+COUNTIF('7'!$O$23:$O$26,AA12)+COUNTIF('8'!$O$69:$O$72,AA12)+COUNTIF('9'!$O$65:$O$68,AA12)+COUNTIF('10'!$O$23:$O$26,AA12)+COUNTIF('11'!$O$27:$O$30,AA12)+COUNTIF('12'!$O$28:$O$31,AA12)+COUNTIF('13'!$O$32:$O$35,AA12)+COUNTIF('14'!$O$30:$O$33,AA12)+COUNTIF('15'!$O$29:$O$32,AA12)+COUNTIF('16'!$O$25:$O$28,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D11297" s="468" t="str">
        <x:v>=COUNTIF('1'!$O$57:$O$60,AA12)+COUNTIF('2'!$O$57:$O$60,AA12)+COUNTIF('3'!$O$35:$O$38,AA12)+COUNTIF('4'!$O$33:$O$36,AA12)+COUNTIF('5'!$O$28:$O$31,AA12)+COUNTIF('6'!$O$30:$O$33,AA12)+COUNTIF('7'!$O$23:$O$26,AA12)+COUNTIF('8'!$O$69:$O$72,AA12)+COUNTIF('9'!$O$65:$O$68,AA12)+COUNTIF('10'!$O$23:$O$26,AA12)+COUNTIF('11'!$O$27:$O$30,AA12)+COUNTIF('12'!$O$28:$O$31,AA12)+COUNTIF('13'!$O$32:$O$35,AA12)+COUNTIF('14'!$O$30:$O$33,AA12)+COUNTIF('15'!$O$29:$O$32,AA12)+COUNTIF('16'!$O$27:$O$30,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E11297" s="468" t="str">
        <x:v>Rumus sumber</x:v>
      </x:c>
      <x:c r="F11297" s="468" t="str">
        <x:v>16 September 2026 21.04 WIB</x:v>
      </x:c>
    </x:row>
    <x:row r="11298">
      <x:c r="A11298" s="468" t="str">
        <x:v>Resume Karyawan KPI</x:v>
      </x:c>
      <x:c r="B11298" s="468" t="str">
        <x:v>AD12</x:v>
      </x:c>
      <x:c r="C11298" s="468" t="n">
        <x:v>19.00004</x:v>
      </x:c>
      <x:c r="D11298" s="468" t="n">
        <x:v>20.00004</x:v>
      </x:c>
      <x:c r="E11298" s="468" t="str">
        <x:v>Nilai sumber</x:v>
      </x:c>
      <x:c r="F11298" s="468" t="str">
        <x:v>16 September 2026 21.04 WIB</x:v>
      </x:c>
    </x:row>
    <x:row r="11299">
      <x:c r="A11299" s="468" t="str">
        <x:v>Resume Karyawan KPI</x:v>
      </x:c>
      <x:c r="B11299" s="468" t="str">
        <x:v>AM12</x:v>
      </x:c>
      <x:c r="C11299"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$39:$AG$44,AK12,'13'!$AF$39:$AF$44,1)+COUNTIFS('14'!$AG$37:$AG$42,AK12,'14'!$AF$37:$AF$42,1)+COUNTIFS('15'!$AG$36:$AG$41,AK12,'15'!$AF$36:$AF$41,1)+COUNTIFS('16'!$AG$32:$AG$37,AK12,'16'!$AF$32:$AF$37,1)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D11299"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$39:$AG$44,AK12,'13'!$AF$39:$AF$44,1)+COUNTIFS('14'!$AG$37:$AG$42,AK12,'14'!$AF$37:$AF$42,1)+COUNTIFS('15'!$AG$36:$AG$41,AK12,'15'!$AF$36:$AF$41,1)+COUNTIFS('16'!$AG$34:$AG$39,AK12,'16'!$AF$34:$AF$39,1)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E11299" s="468" t="str">
        <x:v>Rumus sumber</x:v>
      </x:c>
      <x:c r="F11299" s="468" t="str">
        <x:v>16 September 2026 21.04 WIB</x:v>
      </x:c>
    </x:row>
    <x:row r="11300">
      <x:c r="A11300" s="468" t="str">
        <x:v>Resume Karyawan KPI</x:v>
      </x:c>
      <x:c r="B11300" s="468" t="str">
        <x:v>AO12</x:v>
      </x:c>
      <x:c r="C11300"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$39:$L$44,'13'!$AG$39:$AG$44,AK12,'13'!$AF$39:$AF$44,1)+SUMIFS('14'!$L$37:$L$42,'14'!$AG$37:$AG$42,AK12,'14'!$AF$37:$AF$42,1)+SUMIFS('15'!$L$36:$L$41,'15'!$AG$36:$AG$41,AK12,'15'!$AF$36:$AF$41,1)+SUMIFS('16'!$L$32:$L$37,'16'!$AG$32:$AG$37,AK12,'16'!$AF$32:$AF$37,1)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D11300"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$39:$L$44,'13'!$AG$39:$AG$44,AK12,'13'!$AF$39:$AF$44,1)+SUMIFS('14'!$L$37:$L$42,'14'!$AG$37:$AG$42,AK12,'14'!$AF$37:$AF$42,1)+SUMIFS('15'!$L$36:$L$41,'15'!$AG$36:$AG$41,AK12,'15'!$AF$36:$AF$41,1)+SUMIFS('16'!$L$34:$L$39,'16'!$AG$34:$AG$39,AK12,'16'!$AF$34:$AF$39,1)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E11300" s="468" t="str">
        <x:v>Rumus sumber</x:v>
      </x:c>
      <x:c r="F11300" s="468" t="str">
        <x:v>16 September 2026 21.04 WIB</x:v>
      </x:c>
    </x:row>
    <x:row r="11301">
      <x:c r="A11301" s="468" t="str">
        <x:v>Resume Karyawan KPI</x:v>
      </x:c>
      <x:c r="B11301" s="468" t="str">
        <x:v>AP12</x:v>
      </x:c>
      <x:c r="C11301"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$39:$M$44,'13'!$AG$39:$AG$44,AK12,'13'!$AF$39:$AF$44,1)+SUMIFS('14'!$M$37:$M$42,'14'!$AG$37:$AG$42,AK12,'14'!$AF$37:$AF$42,1)+SUMIFS('15'!$M$36:$M$41,'15'!$AG$36:$AG$41,AK12,'15'!$AF$36:$AF$41,1)+SUMIFS('16'!$M$32:$M$37,'16'!$AG$32:$AG$37,AK12,'16'!$AF$32:$AF$37,1)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D11301"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$39:$M$44,'13'!$AG$39:$AG$44,AK12,'13'!$AF$39:$AF$44,1)+SUMIFS('14'!$M$37:$M$42,'14'!$AG$37:$AG$42,AK12,'14'!$AF$37:$AF$42,1)+SUMIFS('15'!$M$36:$M$41,'15'!$AG$36:$AG$41,AK12,'15'!$AF$36:$AF$41,1)+SUMIFS('16'!$M$34:$M$39,'16'!$AG$34:$AG$39,AK12,'16'!$AF$34:$AF$39,1)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E11301" s="468" t="str">
        <x:v>Rumus sumber</x:v>
      </x:c>
      <x:c r="F11301" s="468" t="str">
        <x:v>16 September 2026 21.04 WIB</x:v>
      </x:c>
    </x:row>
    <x:row r="11302">
      <x:c r="A11302" s="468" t="str">
        <x:v>Resume Karyawan KPI</x:v>
      </x:c>
      <x:c r="B11302" s="468" t="str">
        <x:v>AQ12</x:v>
      </x:c>
      <x:c r="C11302"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$39:$N$44,'13'!$AG$39:$AG$44,AK12,'13'!$AF$39:$AF$44,1)+SUMIFS('14'!$N$37:$N$42,'14'!$AG$37:$AG$42,AK12,'14'!$AF$37:$AF$42,1)+SUMIFS('15'!$N$36:$N$41,'15'!$AG$36:$AG$41,AK12,'15'!$AF$36:$AF$41,1)+SUMIFS('16'!$N$32:$N$37,'16'!$AG$32:$AG$37,AK12,'16'!$AF$32:$AF$37,1)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D11302"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$39:$N$44,'13'!$AG$39:$AG$44,AK12,'13'!$AF$39:$AF$44,1)+SUMIFS('14'!$N$37:$N$42,'14'!$AG$37:$AG$42,AK12,'14'!$AF$37:$AF$42,1)+SUMIFS('15'!$N$36:$N$41,'15'!$AG$36:$AG$41,AK12,'15'!$AF$36:$AF$41,1)+SUMIFS('16'!$N$34:$N$39,'16'!$AG$34:$AG$39,AK12,'16'!$AF$34:$AF$39,1)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E11302" s="468" t="str">
        <x:v>Rumus sumber</x:v>
      </x:c>
      <x:c r="F11302" s="468" t="str">
        <x:v>16 September 2026 21.04 WIB</x:v>
      </x:c>
    </x:row>
    <x:row r="11303">
      <x:c r="A11303" s="468" t="str">
        <x:v>Resume Karyawan KPI</x:v>
      </x:c>
      <x:c r="B11303" s="468" t="str">
        <x:v>AR12</x:v>
      </x:c>
      <x:c r="C11303"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$39:$O$44,'13'!$AG$39:$AG$44,AK12,'13'!$AF$39:$AF$44,1)+SUMIFS('14'!$O$37:$O$42,'14'!$AG$37:$AG$42,AK12,'14'!$AF$37:$AF$42,1)+SUMIFS('15'!$O$36:$O$41,'15'!$AG$36:$AG$41,AK12,'15'!$AF$36:$AF$41,1)+SUMIFS('16'!$O$32:$O$37,'16'!$AG$32:$AG$37,AK12,'16'!$AF$32:$AF$37,1)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D11303"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$39:$O$44,'13'!$AG$39:$AG$44,AK12,'13'!$AF$39:$AF$44,1)+SUMIFS('14'!$O$37:$O$42,'14'!$AG$37:$AG$42,AK12,'14'!$AF$37:$AF$42,1)+SUMIFS('15'!$O$36:$O$41,'15'!$AG$36:$AG$41,AK12,'15'!$AF$36:$AF$41,1)+SUMIFS('16'!$O$34:$O$39,'16'!$AG$34:$AG$39,AK12,'16'!$AF$34:$AF$39,1)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E11303" s="468" t="str">
        <x:v>Rumus sumber</x:v>
      </x:c>
      <x:c r="F11303" s="468" t="str">
        <x:v>16 September 2026 21.04 WIB</x:v>
      </x:c>
    </x:row>
    <x:row r="11304">
      <x:c r="A11304" s="468" t="str">
        <x:v>Resume Karyawan KPI</x:v>
      </x:c>
      <x:c r="B11304" s="468" t="str">
        <x:v>AS12</x:v>
      </x:c>
      <x:c r="C11304"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$39:$P$44,'13'!$AG$39:$AG$44,AK12,'13'!$AF$39:$AF$44,1)+SUMIFS('14'!$P$37:$P$42,'14'!$AG$37:$AG$42,AK12,'14'!$AF$37:$AF$42,1)+SUMIFS('15'!$P$36:$P$41,'15'!$AG$36:$AG$41,AK12,'15'!$AF$36:$AF$41,1)+SUMIFS('16'!$P$32:$P$37,'16'!$AG$32:$AG$37,AK12,'16'!$AF$32:$AF$37,1)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D11304"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$39:$P$44,'13'!$AG$39:$AG$44,AK12,'13'!$AF$39:$AF$44,1)+SUMIFS('14'!$P$37:$P$42,'14'!$AG$37:$AG$42,AK12,'14'!$AF$37:$AF$42,1)+SUMIFS('15'!$P$36:$P$41,'15'!$AG$36:$AG$41,AK12,'15'!$AF$36:$AF$41,1)+SUMIFS('16'!$P$34:$P$39,'16'!$AG$34:$AG$39,AK12,'16'!$AF$34:$AF$39,1)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E11304" s="468" t="str">
        <x:v>Rumus sumber</x:v>
      </x:c>
      <x:c r="F11304" s="468" t="str">
        <x:v>16 September 2026 21.04 WIB</x:v>
      </x:c>
    </x:row>
    <x:row r="11305">
      <x:c r="A11305" s="468" t="str">
        <x:v>Resume Karyawan KPI</x:v>
      </x:c>
      <x:c r="B11305" s="468" t="str">
        <x:v>BK12</x:v>
      </x:c>
      <x:c r="C11305" s="468" t="str">
        <x:v>=IF(COUNTIFS('16'!$AG$32:$AG$37,$AK12,'16'!$AF$32:$AF$37,1)=0,"",SUMIFS('16'!$AC$32:$AC$37,'16'!$AG$32:$AG$37,$AK12,'16'!$AF$32:$AF$37,1)/COUNTIFS('16'!$AG$32:$AG$37,$AK12,'16'!$AF$32:$AF$37,1))</x:v>
      </x:c>
      <x:c r="D11305" s="468" t="str">
        <x:v>=IF(COUNTIFS('16'!$AG$34:$AG$39,$AK12,'16'!$AF$34:$AF$39,1)=0,"",SUMIFS('16'!$AC$34:$AC$39,'16'!$AG$34:$AG$39,$AK12,'16'!$AF$34:$AF$39,1)/COUNTIFS('16'!$AG$34:$AG$39,$AK12,'16'!$AF$34:$AF$39,1))</x:v>
      </x:c>
      <x:c r="E11305" s="468" t="str">
        <x:v>Rumus sumber</x:v>
      </x:c>
      <x:c r="F11305" s="468" t="str">
        <x:v>16 September 2026 21.04 WIB</x:v>
      </x:c>
    </x:row>
    <x:row r="11306">
      <x:c r="A11306" s="468" t="str">
        <x:v>Resume Karyawan KPI</x:v>
      </x:c>
      <x:c r="B11306" s="468" t="str">
        <x:v>D13</x:v>
      </x:c>
      <x:c r="C11306" s="468" t="n">
        <x:v>0.009345794393</x:v>
      </x:c>
      <x:c r="D11306" s="468" t="n">
        <x:v>0.009009009009</x:v>
      </x:c>
      <x:c r="E11306" s="468" t="str">
        <x:v>Nilai sumber</x:v>
      </x:c>
      <x:c r="F11306" s="468" t="str">
        <x:v>16 September 2026 21.04 WIB</x:v>
      </x:c>
    </x:row>
    <x:row r="11307">
      <x:c r="A11307" s="468" t="str">
        <x:v>Resume Karyawan KPI</x:v>
      </x:c>
      <x:c r="B11307" s="468" t="str">
        <x:v>E13</x:v>
      </x:c>
      <x:c r="C11307" s="468" t="n">
        <x:v>0.9953271028</x:v>
      </x:c>
      <x:c r="D11307" s="468" t="n">
        <x:v>0.9954954955</x:v>
      </x:c>
      <x:c r="E11307" s="468" t="str">
        <x:v>Nilai sumber</x:v>
      </x:c>
      <x:c r="F11307" s="468" t="str">
        <x:v>16 September 2026 21.04 WIB</x:v>
      </x:c>
    </x:row>
    <x:row r="11308">
      <x:c r="A11308" s="468" t="str">
        <x:v>Resume Karyawan KPI</x:v>
      </x:c>
      <x:c r="B11308" s="468" t="str">
        <x:v>Y13</x:v>
      </x:c>
      <x:c r="C11308" s="468" t="str">
        <x:v>=COUNTIF('1'!$D$4:$D$55,X13)+COUNTIF('2'!$D$4:$D$55,X13)+COUNTIF('3'!$D$4:$D$33,X13)+COUNTIF('4'!$D$4:$D$31,X13)+COUNTIF('5'!$D$4:$D$26,X13)+COUNTIF('6'!$D$4:$D$28,X13)+COUNTIF('7'!$D$4:$D$21,X13)+COUNTIF('8'!$D$4:$D$67,X13)+COUNTIF('9'!$D$4:$D$63,X13)+COUNTIF('10'!$D$4:$D$21,X13)+COUNTIF('11'!$D$4:$D$25,X13)+COUNTIF('12'!$D$4:$D$26,X13)+COUNTIF('13'!$D$4:$D$30,X13)+COUNTIF('14'!$D$4:$D$28,X13)+COUNTIF('15'!$D$4:$D$27,X13)+COUNTIF('16'!$D$4:$D$23,X13)+COUNTIF('17'!$D$4:$D$28,X13)+COUNTIF('18'!$D$4:$D$28,X13)+COUNTIF('19'!$D$4:$D$21,X13)+COUNTIF('20'!$D$4:$D$26,X13)+COUNTIF('21'!$D$4:$D$21,X13)+COUNTIF('22'!$D$4:$D$27,X13)+COUNTIF('23'!$D$4:$D$37,X13)+COUNTIF('24'!$D$4:$D$30,X13)+COUNTIF('25'!$D$4:$D$24,X13)+COUNTIF('26'!$D$4:$D$28,X13)+COUNTIF('27'!$D$4:$D$33,X13)+COUNTIF('28'!$D$4:$D$28,X13)+COUNTIF('29'!$D$4:$D$32,X13)+COUNTIF('30'!$D$4:$D$24,X13)+COUNTIF('31'!$D$4:$D$45,X13)</x:v>
      </x:c>
      <x:c r="D11308" s="468" t="str">
        <x:v>=COUNTIF('1'!$D$4:$D$55,X13)+COUNTIF('2'!$D$4:$D$55,X13)+COUNTIF('3'!$D$4:$D$33,X13)+COUNTIF('4'!$D$4:$D$31,X13)+COUNTIF('5'!$D$4:$D$26,X13)+COUNTIF('6'!$D$4:$D$28,X13)+COUNTIF('7'!$D$4:$D$21,X13)+COUNTIF('8'!$D$4:$D$67,X13)+COUNTIF('9'!$D$4:$D$63,X13)+COUNTIF('10'!$D$4:$D$21,X13)+COUNTIF('11'!$D$4:$D$25,X13)+COUNTIF('12'!$D$4:$D$26,X13)+COUNTIF('13'!$D$4:$D$30,X13)+COUNTIF('14'!$D$4:$D$28,X13)+COUNTIF('15'!$D$4:$D$27,X13)+COUNTIF('16'!$D$4:$D$25,X13)+COUNTIF('17'!$D$4:$D$28,X13)+COUNTIF('18'!$D$4:$D$28,X13)+COUNTIF('19'!$D$4:$D$21,X13)+COUNTIF('20'!$D$4:$D$26,X13)+COUNTIF('21'!$D$4:$D$21,X13)+COUNTIF('22'!$D$4:$D$27,X13)+COUNTIF('23'!$D$4:$D$37,X13)+COUNTIF('24'!$D$4:$D$30,X13)+COUNTIF('25'!$D$4:$D$24,X13)+COUNTIF('26'!$D$4:$D$28,X13)+COUNTIF('27'!$D$4:$D$33,X13)+COUNTIF('28'!$D$4:$D$28,X13)+COUNTIF('29'!$D$4:$D$32,X13)+COUNTIF('30'!$D$4:$D$24,X13)+COUNTIF('31'!$D$4:$D$45,X13)</x:v>
      </x:c>
      <x:c r="E11308" s="468" t="str">
        <x:v>Rumus sumber</x:v>
      </x:c>
      <x:c r="F11308" s="468" t="str">
        <x:v>16 September 2026 21.04 WIB</x:v>
      </x:c>
    </x:row>
    <x:row r="11309">
      <x:c r="A11309" s="468" t="str">
        <x:v>Resume Karyawan KPI</x:v>
      </x:c>
      <x:c r="B11309" s="468" t="str">
        <x:v>AC13</x:v>
      </x:c>
      <x:c r="C11309" s="468" t="str">
        <x:v>=COUNTIF('1'!$O$57:$O$60,AA13)+COUNTIF('2'!$O$57:$O$60,AA13)+COUNTIF('3'!$O$35:$O$38,AA13)+COUNTIF('4'!$O$33:$O$36,AA13)+COUNTIF('5'!$O$28:$O$31,AA13)+COUNTIF('6'!$O$30:$O$33,AA13)+COUNTIF('7'!$O$23:$O$26,AA13)+COUNTIF('8'!$O$69:$O$72,AA13)+COUNTIF('9'!$O$65:$O$68,AA13)+COUNTIF('10'!$O$23:$O$26,AA13)+COUNTIF('11'!$O$27:$O$30,AA13)+COUNTIF('12'!$O$28:$O$31,AA13)+COUNTIF('13'!$O$32:$O$35,AA13)+COUNTIF('14'!$O$30:$O$33,AA13)+COUNTIF('15'!$O$29:$O$32,AA13)+COUNTIF('16'!$O$25:$O$28,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D11309" s="468" t="str">
        <x:v>=COUNTIF('1'!$O$57:$O$60,AA13)+COUNTIF('2'!$O$57:$O$60,AA13)+COUNTIF('3'!$O$35:$O$38,AA13)+COUNTIF('4'!$O$33:$O$36,AA13)+COUNTIF('5'!$O$28:$O$31,AA13)+COUNTIF('6'!$O$30:$O$33,AA13)+COUNTIF('7'!$O$23:$O$26,AA13)+COUNTIF('8'!$O$69:$O$72,AA13)+COUNTIF('9'!$O$65:$O$68,AA13)+COUNTIF('10'!$O$23:$O$26,AA13)+COUNTIF('11'!$O$27:$O$30,AA13)+COUNTIF('12'!$O$28:$O$31,AA13)+COUNTIF('13'!$O$32:$O$35,AA13)+COUNTIF('14'!$O$30:$O$33,AA13)+COUNTIF('15'!$O$29:$O$32,AA13)+COUNTIF('16'!$O$27:$O$30,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E11309" s="468" t="str">
        <x:v>Rumus sumber</x:v>
      </x:c>
      <x:c r="F11309" s="468" t="str">
        <x:v>16 September 2026 21.04 WIB</x:v>
      </x:c>
    </x:row>
    <x:row r="11310">
      <x:c r="A11310" s="468" t="str">
        <x:v>Resume Karyawan KPI</x:v>
      </x:c>
      <x:c r="B11310" s="468" t="str">
        <x:v>AM13</x:v>
      </x:c>
      <x:c r="C11310"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$39:$AG$44,AK13,'13'!$AF$39:$AF$44,1)+COUNTIFS('14'!$AG$37:$AG$42,AK13,'14'!$AF$37:$AF$42,1)+COUNTIFS('15'!$AG$36:$AG$41,AK13,'15'!$AF$36:$AF$41,1)+COUNTIFS('16'!$AG$32:$AG$37,AK13,'16'!$AF$32:$AF$37,1)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D11310"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$39:$AG$44,AK13,'13'!$AF$39:$AF$44,1)+COUNTIFS('14'!$AG$37:$AG$42,AK13,'14'!$AF$37:$AF$42,1)+COUNTIFS('15'!$AG$36:$AG$41,AK13,'15'!$AF$36:$AF$41,1)+COUNTIFS('16'!$AG$34:$AG$39,AK13,'16'!$AF$34:$AF$39,1)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E11310" s="468" t="str">
        <x:v>Rumus sumber</x:v>
      </x:c>
      <x:c r="F11310" s="468" t="str">
        <x:v>16 September 2026 21.04 WIB</x:v>
      </x:c>
    </x:row>
    <x:row r="11311">
      <x:c r="A11311" s="468" t="str">
        <x:v>Resume Karyawan KPI</x:v>
      </x:c>
      <x:c r="B11311" s="468" t="str">
        <x:v>AO13</x:v>
      </x:c>
      <x:c r="C11311"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$39:$L$44,'13'!$AG$39:$AG$44,AK13,'13'!$AF$39:$AF$44,1)+SUMIFS('14'!$L$37:$L$42,'14'!$AG$37:$AG$42,AK13,'14'!$AF$37:$AF$42,1)+SUMIFS('15'!$L$36:$L$41,'15'!$AG$36:$AG$41,AK13,'15'!$AF$36:$AF$41,1)+SUMIFS('16'!$L$32:$L$37,'16'!$AG$32:$AG$37,AK13,'16'!$AF$32:$AF$37,1)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D11311"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$39:$L$44,'13'!$AG$39:$AG$44,AK13,'13'!$AF$39:$AF$44,1)+SUMIFS('14'!$L$37:$L$42,'14'!$AG$37:$AG$42,AK13,'14'!$AF$37:$AF$42,1)+SUMIFS('15'!$L$36:$L$41,'15'!$AG$36:$AG$41,AK13,'15'!$AF$36:$AF$41,1)+SUMIFS('16'!$L$34:$L$39,'16'!$AG$34:$AG$39,AK13,'16'!$AF$34:$AF$39,1)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E11311" s="468" t="str">
        <x:v>Rumus sumber</x:v>
      </x:c>
      <x:c r="F11311" s="468" t="str">
        <x:v>16 September 2026 21.04 WIB</x:v>
      </x:c>
    </x:row>
    <x:row r="11312">
      <x:c r="A11312" s="468" t="str">
        <x:v>Resume Karyawan KPI</x:v>
      </x:c>
      <x:c r="B11312" s="468" t="str">
        <x:v>AP13</x:v>
      </x:c>
      <x:c r="C11312"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$39:$M$44,'13'!$AG$39:$AG$44,AK13,'13'!$AF$39:$AF$44,1)+SUMIFS('14'!$M$37:$M$42,'14'!$AG$37:$AG$42,AK13,'14'!$AF$37:$AF$42,1)+SUMIFS('15'!$M$36:$M$41,'15'!$AG$36:$AG$41,AK13,'15'!$AF$36:$AF$41,1)+SUMIFS('16'!$M$32:$M$37,'16'!$AG$32:$AG$37,AK13,'16'!$AF$32:$AF$37,1)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D11312"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$39:$M$44,'13'!$AG$39:$AG$44,AK13,'13'!$AF$39:$AF$44,1)+SUMIFS('14'!$M$37:$M$42,'14'!$AG$37:$AG$42,AK13,'14'!$AF$37:$AF$42,1)+SUMIFS('15'!$M$36:$M$41,'15'!$AG$36:$AG$41,AK13,'15'!$AF$36:$AF$41,1)+SUMIFS('16'!$M$34:$M$39,'16'!$AG$34:$AG$39,AK13,'16'!$AF$34:$AF$39,1)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E11312" s="468" t="str">
        <x:v>Rumus sumber</x:v>
      </x:c>
      <x:c r="F11312" s="468" t="str">
        <x:v>16 September 2026 21.04 WIB</x:v>
      </x:c>
    </x:row>
    <x:row r="11313">
      <x:c r="A11313" s="468" t="str">
        <x:v>Resume Karyawan KPI</x:v>
      </x:c>
      <x:c r="B11313" s="468" t="str">
        <x:v>AQ13</x:v>
      </x:c>
      <x:c r="C11313"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$39:$N$44,'13'!$AG$39:$AG$44,AK13,'13'!$AF$39:$AF$44,1)+SUMIFS('14'!$N$37:$N$42,'14'!$AG$37:$AG$42,AK13,'14'!$AF$37:$AF$42,1)+SUMIFS('15'!$N$36:$N$41,'15'!$AG$36:$AG$41,AK13,'15'!$AF$36:$AF$41,1)+SUMIFS('16'!$N$32:$N$37,'16'!$AG$32:$AG$37,AK13,'16'!$AF$32:$AF$37,1)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D11313"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$39:$N$44,'13'!$AG$39:$AG$44,AK13,'13'!$AF$39:$AF$44,1)+SUMIFS('14'!$N$37:$N$42,'14'!$AG$37:$AG$42,AK13,'14'!$AF$37:$AF$42,1)+SUMIFS('15'!$N$36:$N$41,'15'!$AG$36:$AG$41,AK13,'15'!$AF$36:$AF$41,1)+SUMIFS('16'!$N$34:$N$39,'16'!$AG$34:$AG$39,AK13,'16'!$AF$34:$AF$39,1)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E11313" s="468" t="str">
        <x:v>Rumus sumber</x:v>
      </x:c>
      <x:c r="F11313" s="468" t="str">
        <x:v>16 September 2026 21.04 WIB</x:v>
      </x:c>
    </x:row>
    <x:row r="11314">
      <x:c r="A11314" s="468" t="str">
        <x:v>Resume Karyawan KPI</x:v>
      </x:c>
      <x:c r="B11314" s="468" t="str">
        <x:v>AR13</x:v>
      </x:c>
      <x:c r="C11314"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$39:$O$44,'13'!$AG$39:$AG$44,AK13,'13'!$AF$39:$AF$44,1)+SUMIFS('14'!$O$37:$O$42,'14'!$AG$37:$AG$42,AK13,'14'!$AF$37:$AF$42,1)+SUMIFS('15'!$O$36:$O$41,'15'!$AG$36:$AG$41,AK13,'15'!$AF$36:$AF$41,1)+SUMIFS('16'!$O$32:$O$37,'16'!$AG$32:$AG$37,AK13,'16'!$AF$32:$AF$37,1)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D11314"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$39:$O$44,'13'!$AG$39:$AG$44,AK13,'13'!$AF$39:$AF$44,1)+SUMIFS('14'!$O$37:$O$42,'14'!$AG$37:$AG$42,AK13,'14'!$AF$37:$AF$42,1)+SUMIFS('15'!$O$36:$O$41,'15'!$AG$36:$AG$41,AK13,'15'!$AF$36:$AF$41,1)+SUMIFS('16'!$O$34:$O$39,'16'!$AG$34:$AG$39,AK13,'16'!$AF$34:$AF$39,1)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E11314" s="468" t="str">
        <x:v>Rumus sumber</x:v>
      </x:c>
      <x:c r="F11314" s="468" t="str">
        <x:v>16 September 2026 21.04 WIB</x:v>
      </x:c>
    </x:row>
    <x:row r="11315">
      <x:c r="A11315" s="468" t="str">
        <x:v>Resume Karyawan KPI</x:v>
      </x:c>
      <x:c r="B11315" s="468" t="str">
        <x:v>AS13</x:v>
      </x:c>
      <x:c r="C11315"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$39:$P$44,'13'!$AG$39:$AG$44,AK13,'13'!$AF$39:$AF$44,1)+SUMIFS('14'!$P$37:$P$42,'14'!$AG$37:$AG$42,AK13,'14'!$AF$37:$AF$42,1)+SUMIFS('15'!$P$36:$P$41,'15'!$AG$36:$AG$41,AK13,'15'!$AF$36:$AF$41,1)+SUMIFS('16'!$P$32:$P$37,'16'!$AG$32:$AG$37,AK13,'16'!$AF$32:$AF$37,1)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D11315"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$39:$P$44,'13'!$AG$39:$AG$44,AK13,'13'!$AF$39:$AF$44,1)+SUMIFS('14'!$P$37:$P$42,'14'!$AG$37:$AG$42,AK13,'14'!$AF$37:$AF$42,1)+SUMIFS('15'!$P$36:$P$41,'15'!$AG$36:$AG$41,AK13,'15'!$AF$36:$AF$41,1)+SUMIFS('16'!$P$34:$P$39,'16'!$AG$34:$AG$39,AK13,'16'!$AF$34:$AF$39,1)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E11315" s="468" t="str">
        <x:v>Rumus sumber</x:v>
      </x:c>
      <x:c r="F11315" s="468" t="str">
        <x:v>16 September 2026 21.04 WIB</x:v>
      </x:c>
    </x:row>
    <x:row r="11316">
      <x:c r="A11316" s="468" t="str">
        <x:v>Resume Karyawan KPI</x:v>
      </x:c>
      <x:c r="B11316" s="468" t="str">
        <x:v>BK13</x:v>
      </x:c>
      <x:c r="C11316" s="468" t="str">
        <x:v>=IF(COUNTIFS('16'!$AG$32:$AG$37,$AK13,'16'!$AF$32:$AF$37,1)=0,"",SUMIFS('16'!$AC$32:$AC$37,'16'!$AG$32:$AG$37,$AK13,'16'!$AF$32:$AF$37,1)/COUNTIFS('16'!$AG$32:$AG$37,$AK13,'16'!$AF$32:$AF$37,1))</x:v>
      </x:c>
      <x:c r="D11316" s="468" t="str">
        <x:v>=IF(COUNTIFS('16'!$AG$34:$AG$39,$AK13,'16'!$AF$34:$AF$39,1)=0,"",SUMIFS('16'!$AC$34:$AC$39,'16'!$AG$34:$AG$39,$AK13,'16'!$AF$34:$AF$39,1)/COUNTIFS('16'!$AG$34:$AG$39,$AK13,'16'!$AF$34:$AF$39,1))</x:v>
      </x:c>
      <x:c r="E11316" s="468" t="str">
        <x:v>Rumus sumber</x:v>
      </x:c>
      <x:c r="F11316" s="468" t="str">
        <x:v>16 September 2026 21.04 WIB</x:v>
      </x:c>
    </x:row>
    <x:row r="11317">
      <x:c r="A11317" s="468" t="str">
        <x:v>Resume Karyawan KPI</x:v>
      </x:c>
      <x:c r="B11317" s="468" t="str">
        <x:v>D14</x:v>
      </x:c>
      <x:c r="C11317" s="468" t="n">
        <x:v>0.004672897196</x:v>
      </x:c>
      <x:c r="D11317" s="468" t="n">
        <x:v>0.004504504505</x:v>
      </x:c>
      <x:c r="E11317" s="468" t="str">
        <x:v>Nilai sumber</x:v>
      </x:c>
      <x:c r="F11317" s="468" t="str">
        <x:v>16 September 2026 21.04 WIB</x:v>
      </x:c>
    </x:row>
    <x:row r="11318">
      <x:c r="A11318" s="468" t="str">
        <x:v>Resume Karyawan KPI</x:v>
      </x:c>
      <x:c r="B11318" s="468" t="str">
        <x:v>Y14</x:v>
      </x:c>
      <x:c r="C11318" s="468" t="n">
        <x:v>25</x:v>
      </x:c>
      <x:c r="D11318" s="468" t="n">
        <x:v>26</x:v>
      </x:c>
      <x:c r="E11318" s="468" t="str">
        <x:v>Nilai sumber</x:v>
      </x:c>
      <x:c r="F11318" s="468" t="str">
        <x:v>16 September 2026 21.04 WIB</x:v>
      </x:c>
    </x:row>
    <x:row r="11319">
      <x:c r="A11319" s="468" t="str">
        <x:v>Resume Karyawan KPI</x:v>
      </x:c>
      <x:c r="B11319" s="468" t="str">
        <x:v>Y14</x:v>
      </x:c>
      <x:c r="C11319" s="468" t="str">
        <x:v>=COUNTIF('1'!$D$4:$D$55,X14)+COUNTIF('2'!$D$4:$D$55,X14)+COUNTIF('3'!$D$4:$D$33,X14)+COUNTIF('4'!$D$4:$D$31,X14)+COUNTIF('5'!$D$4:$D$26,X14)+COUNTIF('6'!$D$4:$D$28,X14)+COUNTIF('7'!$D$4:$D$21,X14)+COUNTIF('8'!$D$4:$D$67,X14)+COUNTIF('9'!$D$4:$D$63,X14)+COUNTIF('10'!$D$4:$D$21,X14)+COUNTIF('11'!$D$4:$D$25,X14)+COUNTIF('12'!$D$4:$D$26,X14)+COUNTIF('13'!$D$4:$D$30,X14)+COUNTIF('14'!$D$4:$D$28,X14)+COUNTIF('15'!$D$4:$D$27,X14)+COUNTIF('16'!$D$4:$D$23,X14)+COUNTIF('17'!$D$4:$D$28,X14)+COUNTIF('18'!$D$4:$D$28,X14)+COUNTIF('19'!$D$4:$D$21,X14)+COUNTIF('20'!$D$4:$D$26,X14)+COUNTIF('21'!$D$4:$D$21,X14)+COUNTIF('22'!$D$4:$D$27,X14)+COUNTIF('23'!$D$4:$D$37,X14)+COUNTIF('24'!$D$4:$D$30,X14)+COUNTIF('25'!$D$4:$D$24,X14)+COUNTIF('26'!$D$4:$D$28,X14)+COUNTIF('27'!$D$4:$D$33,X14)+COUNTIF('28'!$D$4:$D$28,X14)+COUNTIF('29'!$D$4:$D$32,X14)+COUNTIF('30'!$D$4:$D$24,X14)+COUNTIF('31'!$D$4:$D$45,X14)</x:v>
      </x:c>
      <x:c r="D11319" s="468" t="str">
        <x:v>=COUNTIF('1'!$D$4:$D$55,X14)+COUNTIF('2'!$D$4:$D$55,X14)+COUNTIF('3'!$D$4:$D$33,X14)+COUNTIF('4'!$D$4:$D$31,X14)+COUNTIF('5'!$D$4:$D$26,X14)+COUNTIF('6'!$D$4:$D$28,X14)+COUNTIF('7'!$D$4:$D$21,X14)+COUNTIF('8'!$D$4:$D$67,X14)+COUNTIF('9'!$D$4:$D$63,X14)+COUNTIF('10'!$D$4:$D$21,X14)+COUNTIF('11'!$D$4:$D$25,X14)+COUNTIF('12'!$D$4:$D$26,X14)+COUNTIF('13'!$D$4:$D$30,X14)+COUNTIF('14'!$D$4:$D$28,X14)+COUNTIF('15'!$D$4:$D$27,X14)+COUNTIF('16'!$D$4:$D$25,X14)+COUNTIF('17'!$D$4:$D$28,X14)+COUNTIF('18'!$D$4:$D$28,X14)+COUNTIF('19'!$D$4:$D$21,X14)+COUNTIF('20'!$D$4:$D$26,X14)+COUNTIF('21'!$D$4:$D$21,X14)+COUNTIF('22'!$D$4:$D$27,X14)+COUNTIF('23'!$D$4:$D$37,X14)+COUNTIF('24'!$D$4:$D$30,X14)+COUNTIF('25'!$D$4:$D$24,X14)+COUNTIF('26'!$D$4:$D$28,X14)+COUNTIF('27'!$D$4:$D$33,X14)+COUNTIF('28'!$D$4:$D$28,X14)+COUNTIF('29'!$D$4:$D$32,X14)+COUNTIF('30'!$D$4:$D$24,X14)+COUNTIF('31'!$D$4:$D$45,X14)</x:v>
      </x:c>
      <x:c r="E11319" s="468" t="str">
        <x:v>Rumus sumber</x:v>
      </x:c>
      <x:c r="F11319" s="468" t="str">
        <x:v>16 September 2026 21.04 WIB</x:v>
      </x:c>
    </x:row>
    <x:row r="11320">
      <x:c r="A11320" s="468" t="str">
        <x:v>Resume Karyawan KPI</x:v>
      </x:c>
      <x:c r="B11320" s="468" t="str">
        <x:v>Z14</x:v>
      </x:c>
      <x:c r="C11320" s="468" t="n">
        <x:v>25.00004</x:v>
      </x:c>
      <x:c r="D11320" s="468" t="n">
        <x:v>26.00004</x:v>
      </x:c>
      <x:c r="E11320" s="468" t="str">
        <x:v>Nilai sumber</x:v>
      </x:c>
      <x:c r="F11320" s="468" t="str">
        <x:v>16 September 2026 21.04 WIB</x:v>
      </x:c>
    </x:row>
    <x:row r="11321">
      <x:c r="A11321" s="468" t="str">
        <x:v>Resume Karyawan KPI</x:v>
      </x:c>
      <x:c r="B11321" s="468" t="str">
        <x:v>AC14</x:v>
      </x:c>
      <x:c r="C11321" s="468" t="str">
        <x:v>=COUNTIF('1'!$O$57:$O$60,AA14)+COUNTIF('2'!$O$57:$O$60,AA14)+COUNTIF('3'!$O$35:$O$38,AA14)+COUNTIF('4'!$O$33:$O$36,AA14)+COUNTIF('5'!$O$28:$O$31,AA14)+COUNTIF('6'!$O$30:$O$33,AA14)+COUNTIF('7'!$O$23:$O$26,AA14)+COUNTIF('8'!$O$69:$O$72,AA14)+COUNTIF('9'!$O$65:$O$68,AA14)+COUNTIF('10'!$O$23:$O$26,AA14)+COUNTIF('11'!$O$27:$O$30,AA14)+COUNTIF('12'!$O$28:$O$31,AA14)+COUNTIF('13'!$O$32:$O$35,AA14)+COUNTIF('14'!$O$30:$O$33,AA14)+COUNTIF('15'!$O$29:$O$32,AA14)+COUNTIF('16'!$O$25:$O$28,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D11321" s="468" t="str">
        <x:v>=COUNTIF('1'!$O$57:$O$60,AA14)+COUNTIF('2'!$O$57:$O$60,AA14)+COUNTIF('3'!$O$35:$O$38,AA14)+COUNTIF('4'!$O$33:$O$36,AA14)+COUNTIF('5'!$O$28:$O$31,AA14)+COUNTIF('6'!$O$30:$O$33,AA14)+COUNTIF('7'!$O$23:$O$26,AA14)+COUNTIF('8'!$O$69:$O$72,AA14)+COUNTIF('9'!$O$65:$O$68,AA14)+COUNTIF('10'!$O$23:$O$26,AA14)+COUNTIF('11'!$O$27:$O$30,AA14)+COUNTIF('12'!$O$28:$O$31,AA14)+COUNTIF('13'!$O$32:$O$35,AA14)+COUNTIF('14'!$O$30:$O$33,AA14)+COUNTIF('15'!$O$29:$O$32,AA14)+COUNTIF('16'!$O$27:$O$30,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E11321" s="468" t="str">
        <x:v>Rumus sumber</x:v>
      </x:c>
      <x:c r="F11321" s="468" t="str">
        <x:v>16 September 2026 21.04 WIB</x:v>
      </x:c>
    </x:row>
    <x:row r="11322">
      <x:c r="A11322" s="468" t="str">
        <x:v>Resume Karyawan KPI</x:v>
      </x:c>
      <x:c r="B11322" s="468" t="str">
        <x:v>AM14</x:v>
      </x:c>
      <x:c r="C11322"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$39:$AG$44,AK14,'13'!$AF$39:$AF$44,1)+COUNTIFS('14'!$AG$37:$AG$42,AK14,'14'!$AF$37:$AF$42,1)+COUNTIFS('15'!$AG$36:$AG$41,AK14,'15'!$AF$36:$AF$41,1)+COUNTIFS('16'!$AG$32:$AG$37,AK14,'16'!$AF$32:$AF$37,1)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D11322"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$39:$AG$44,AK14,'13'!$AF$39:$AF$44,1)+COUNTIFS('14'!$AG$37:$AG$42,AK14,'14'!$AF$37:$AF$42,1)+COUNTIFS('15'!$AG$36:$AG$41,AK14,'15'!$AF$36:$AF$41,1)+COUNTIFS('16'!$AG$34:$AG$39,AK14,'16'!$AF$34:$AF$39,1)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E11322" s="468" t="str">
        <x:v>Rumus sumber</x:v>
      </x:c>
      <x:c r="F11322" s="468" t="str">
        <x:v>16 September 2026 21.04 WIB</x:v>
      </x:c>
    </x:row>
    <x:row r="11323">
      <x:c r="A11323" s="468" t="str">
        <x:v>Resume Karyawan KPI</x:v>
      </x:c>
      <x:c r="B11323" s="468" t="str">
        <x:v>AO14</x:v>
      </x:c>
      <x:c r="C11323"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$39:$L$44,'13'!$AG$39:$AG$44,AK14,'13'!$AF$39:$AF$44,1)+SUMIFS('14'!$L$37:$L$42,'14'!$AG$37:$AG$42,AK14,'14'!$AF$37:$AF$42,1)+SUMIFS('15'!$L$36:$L$41,'15'!$AG$36:$AG$41,AK14,'15'!$AF$36:$AF$41,1)+SUMIFS('16'!$L$32:$L$37,'16'!$AG$32:$AG$37,AK14,'16'!$AF$32:$AF$37,1)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D11323"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$39:$L$44,'13'!$AG$39:$AG$44,AK14,'13'!$AF$39:$AF$44,1)+SUMIFS('14'!$L$37:$L$42,'14'!$AG$37:$AG$42,AK14,'14'!$AF$37:$AF$42,1)+SUMIFS('15'!$L$36:$L$41,'15'!$AG$36:$AG$41,AK14,'15'!$AF$36:$AF$41,1)+SUMIFS('16'!$L$34:$L$39,'16'!$AG$34:$AG$39,AK14,'16'!$AF$34:$AF$39,1)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E11323" s="468" t="str">
        <x:v>Rumus sumber</x:v>
      </x:c>
      <x:c r="F11323" s="468" t="str">
        <x:v>16 September 2026 21.04 WIB</x:v>
      </x:c>
    </x:row>
    <x:row r="11324">
      <x:c r="A11324" s="468" t="str">
        <x:v>Resume Karyawan KPI</x:v>
      </x:c>
      <x:c r="B11324" s="468" t="str">
        <x:v>AP14</x:v>
      </x:c>
      <x:c r="C11324"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$39:$M$44,'13'!$AG$39:$AG$44,AK14,'13'!$AF$39:$AF$44,1)+SUMIFS('14'!$M$37:$M$42,'14'!$AG$37:$AG$42,AK14,'14'!$AF$37:$AF$42,1)+SUMIFS('15'!$M$36:$M$41,'15'!$AG$36:$AG$41,AK14,'15'!$AF$36:$AF$41,1)+SUMIFS('16'!$M$32:$M$37,'16'!$AG$32:$AG$37,AK14,'16'!$AF$32:$AF$37,1)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D11324"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$39:$M$44,'13'!$AG$39:$AG$44,AK14,'13'!$AF$39:$AF$44,1)+SUMIFS('14'!$M$37:$M$42,'14'!$AG$37:$AG$42,AK14,'14'!$AF$37:$AF$42,1)+SUMIFS('15'!$M$36:$M$41,'15'!$AG$36:$AG$41,AK14,'15'!$AF$36:$AF$41,1)+SUMIFS('16'!$M$34:$M$39,'16'!$AG$34:$AG$39,AK14,'16'!$AF$34:$AF$39,1)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E11324" s="468" t="str">
        <x:v>Rumus sumber</x:v>
      </x:c>
      <x:c r="F11324" s="468" t="str">
        <x:v>16 September 2026 21.04 WIB</x:v>
      </x:c>
    </x:row>
    <x:row r="11325">
      <x:c r="A11325" s="468" t="str">
        <x:v>Resume Karyawan KPI</x:v>
      </x:c>
      <x:c r="B11325" s="468" t="str">
        <x:v>AQ14</x:v>
      </x:c>
      <x:c r="C11325"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$39:$N$44,'13'!$AG$39:$AG$44,AK14,'13'!$AF$39:$AF$44,1)+SUMIFS('14'!$N$37:$N$42,'14'!$AG$37:$AG$42,AK14,'14'!$AF$37:$AF$42,1)+SUMIFS('15'!$N$36:$N$41,'15'!$AG$36:$AG$41,AK14,'15'!$AF$36:$AF$41,1)+SUMIFS('16'!$N$32:$N$37,'16'!$AG$32:$AG$37,AK14,'16'!$AF$32:$AF$37,1)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D11325"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$39:$N$44,'13'!$AG$39:$AG$44,AK14,'13'!$AF$39:$AF$44,1)+SUMIFS('14'!$N$37:$N$42,'14'!$AG$37:$AG$42,AK14,'14'!$AF$37:$AF$42,1)+SUMIFS('15'!$N$36:$N$41,'15'!$AG$36:$AG$41,AK14,'15'!$AF$36:$AF$41,1)+SUMIFS('16'!$N$34:$N$39,'16'!$AG$34:$AG$39,AK14,'16'!$AF$34:$AF$39,1)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E11325" s="468" t="str">
        <x:v>Rumus sumber</x:v>
      </x:c>
      <x:c r="F11325" s="468" t="str">
        <x:v>16 September 2026 21.04 WIB</x:v>
      </x:c>
    </x:row>
    <x:row r="11326">
      <x:c r="A11326" s="468" t="str">
        <x:v>Resume Karyawan KPI</x:v>
      </x:c>
      <x:c r="B11326" s="468" t="str">
        <x:v>AR14</x:v>
      </x:c>
      <x:c r="C11326"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$39:$O$44,'13'!$AG$39:$AG$44,AK14,'13'!$AF$39:$AF$44,1)+SUMIFS('14'!$O$37:$O$42,'14'!$AG$37:$AG$42,AK14,'14'!$AF$37:$AF$42,1)+SUMIFS('15'!$O$36:$O$41,'15'!$AG$36:$AG$41,AK14,'15'!$AF$36:$AF$41,1)+SUMIFS('16'!$O$32:$O$37,'16'!$AG$32:$AG$37,AK14,'16'!$AF$32:$AF$37,1)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D11326"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$39:$O$44,'13'!$AG$39:$AG$44,AK14,'13'!$AF$39:$AF$44,1)+SUMIFS('14'!$O$37:$O$42,'14'!$AG$37:$AG$42,AK14,'14'!$AF$37:$AF$42,1)+SUMIFS('15'!$O$36:$O$41,'15'!$AG$36:$AG$41,AK14,'15'!$AF$36:$AF$41,1)+SUMIFS('16'!$O$34:$O$39,'16'!$AG$34:$AG$39,AK14,'16'!$AF$34:$AF$39,1)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E11326" s="468" t="str">
        <x:v>Rumus sumber</x:v>
      </x:c>
      <x:c r="F11326" s="468" t="str">
        <x:v>16 September 2026 21.04 WIB</x:v>
      </x:c>
    </x:row>
    <x:row r="11327">
      <x:c r="A11327" s="468" t="str">
        <x:v>Resume Karyawan KPI</x:v>
      </x:c>
      <x:c r="B11327" s="468" t="str">
        <x:v>AS14</x:v>
      </x:c>
      <x:c r="C11327"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$39:$P$44,'13'!$AG$39:$AG$44,AK14,'13'!$AF$39:$AF$44,1)+SUMIFS('14'!$P$37:$P$42,'14'!$AG$37:$AG$42,AK14,'14'!$AF$37:$AF$42,1)+SUMIFS('15'!$P$36:$P$41,'15'!$AG$36:$AG$41,AK14,'15'!$AF$36:$AF$41,1)+SUMIFS('16'!$P$32:$P$37,'16'!$AG$32:$AG$37,AK14,'16'!$AF$32:$AF$37,1)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D11327"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$39:$P$44,'13'!$AG$39:$AG$44,AK14,'13'!$AF$39:$AF$44,1)+SUMIFS('14'!$P$37:$P$42,'14'!$AG$37:$AG$42,AK14,'14'!$AF$37:$AF$42,1)+SUMIFS('15'!$P$36:$P$41,'15'!$AG$36:$AG$41,AK14,'15'!$AF$36:$AF$41,1)+SUMIFS('16'!$P$34:$P$39,'16'!$AG$34:$AG$39,AK14,'16'!$AF$34:$AF$39,1)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E11327" s="468" t="str">
        <x:v>Rumus sumber</x:v>
      </x:c>
      <x:c r="F11327" s="468" t="str">
        <x:v>16 September 2026 21.04 WIB</x:v>
      </x:c>
    </x:row>
    <x:row r="11328">
      <x:c r="A11328" s="468" t="str">
        <x:v>Resume Karyawan KPI</x:v>
      </x:c>
      <x:c r="B11328" s="468" t="str">
        <x:v>BK14</x:v>
      </x:c>
      <x:c r="C11328" s="468" t="str">
        <x:v>=IF(COUNTIFS('16'!$AG$32:$AG$37,$AK14,'16'!$AF$32:$AF$37,1)=0,"",SUMIFS('16'!$AC$32:$AC$37,'16'!$AG$32:$AG$37,$AK14,'16'!$AF$32:$AF$37,1)/COUNTIFS('16'!$AG$32:$AG$37,$AK14,'16'!$AF$32:$AF$37,1))</x:v>
      </x:c>
      <x:c r="D11328" s="468" t="str">
        <x:v>=IF(COUNTIFS('16'!$AG$34:$AG$39,$AK14,'16'!$AF$34:$AF$39,1)=0,"",SUMIFS('16'!$AC$34:$AC$39,'16'!$AG$34:$AG$39,$AK14,'16'!$AF$34:$AF$39,1)/COUNTIFS('16'!$AG$34:$AG$39,$AK14,'16'!$AF$34:$AF$39,1))</x:v>
      </x:c>
      <x:c r="E11328" s="468" t="str">
        <x:v>Rumus sumber</x:v>
      </x:c>
      <x:c r="F11328" s="468" t="str">
        <x:v>16 September 2026 21.04 WIB</x:v>
      </x:c>
    </x:row>
    <x:row r="11329">
      <x:c r="A11329" s="468" t="str">
        <x:v>Resume Karyawan KPI</x:v>
      </x:c>
      <x:c r="B11329" s="468" t="str">
        <x:v>Y15</x:v>
      </x:c>
      <x:c r="C11329" s="468" t="str">
        <x:v>=COUNTIF('1'!$D$4:$D$55,X15)+COUNTIF('2'!$D$4:$D$55,X15)+COUNTIF('3'!$D$4:$D$33,X15)+COUNTIF('4'!$D$4:$D$31,X15)+COUNTIF('5'!$D$4:$D$26,X15)+COUNTIF('6'!$D$4:$D$28,X15)+COUNTIF('7'!$D$4:$D$21,X15)+COUNTIF('8'!$D$4:$D$67,X15)+COUNTIF('9'!$D$4:$D$63,X15)+COUNTIF('10'!$D$4:$D$21,X15)+COUNTIF('11'!$D$4:$D$25,X15)+COUNTIF('12'!$D$4:$D$26,X15)+COUNTIF('13'!$D$4:$D$30,X15)+COUNTIF('14'!$D$4:$D$28,X15)+COUNTIF('15'!$D$4:$D$27,X15)+COUNTIF('16'!$D$4:$D$23,X15)+COUNTIF('17'!$D$4:$D$28,X15)+COUNTIF('18'!$D$4:$D$28,X15)+COUNTIF('19'!$D$4:$D$21,X15)+COUNTIF('20'!$D$4:$D$26,X15)+COUNTIF('21'!$D$4:$D$21,X15)+COUNTIF('22'!$D$4:$D$27,X15)+COUNTIF('23'!$D$4:$D$37,X15)+COUNTIF('24'!$D$4:$D$30,X15)+COUNTIF('25'!$D$4:$D$24,X15)+COUNTIF('26'!$D$4:$D$28,X15)+COUNTIF('27'!$D$4:$D$33,X15)+COUNTIF('28'!$D$4:$D$28,X15)+COUNTIF('29'!$D$4:$D$32,X15)+COUNTIF('30'!$D$4:$D$24,X15)+COUNTIF('31'!$D$4:$D$45,X15)</x:v>
      </x:c>
      <x:c r="D11329" s="468" t="str">
        <x:v>=COUNTIF('1'!$D$4:$D$55,X15)+COUNTIF('2'!$D$4:$D$55,X15)+COUNTIF('3'!$D$4:$D$33,X15)+COUNTIF('4'!$D$4:$D$31,X15)+COUNTIF('5'!$D$4:$D$26,X15)+COUNTIF('6'!$D$4:$D$28,X15)+COUNTIF('7'!$D$4:$D$21,X15)+COUNTIF('8'!$D$4:$D$67,X15)+COUNTIF('9'!$D$4:$D$63,X15)+COUNTIF('10'!$D$4:$D$21,X15)+COUNTIF('11'!$D$4:$D$25,X15)+COUNTIF('12'!$D$4:$D$26,X15)+COUNTIF('13'!$D$4:$D$30,X15)+COUNTIF('14'!$D$4:$D$28,X15)+COUNTIF('15'!$D$4:$D$27,X15)+COUNTIF('16'!$D$4:$D$25,X15)+COUNTIF('17'!$D$4:$D$28,X15)+COUNTIF('18'!$D$4:$D$28,X15)+COUNTIF('19'!$D$4:$D$21,X15)+COUNTIF('20'!$D$4:$D$26,X15)+COUNTIF('21'!$D$4:$D$21,X15)+COUNTIF('22'!$D$4:$D$27,X15)+COUNTIF('23'!$D$4:$D$37,X15)+COUNTIF('24'!$D$4:$D$30,X15)+COUNTIF('25'!$D$4:$D$24,X15)+COUNTIF('26'!$D$4:$D$28,X15)+COUNTIF('27'!$D$4:$D$33,X15)+COUNTIF('28'!$D$4:$D$28,X15)+COUNTIF('29'!$D$4:$D$32,X15)+COUNTIF('30'!$D$4:$D$24,X15)+COUNTIF('31'!$D$4:$D$45,X15)</x:v>
      </x:c>
      <x:c r="E11329" s="468" t="str">
        <x:v>Rumus sumber</x:v>
      </x:c>
      <x:c r="F11329" s="468" t="str">
        <x:v>16 September 2026 21.04 WIB</x:v>
      </x:c>
    </x:row>
    <x:row r="11330">
      <x:c r="A11330" s="468" t="str">
        <x:v>Resume Karyawan KPI</x:v>
      </x:c>
      <x:c r="B11330" s="468" t="str">
        <x:v>AC15</x:v>
      </x:c>
      <x:c r="C11330" s="468" t="n">
        <x:v>17</x:v>
      </x:c>
      <x:c r="D11330" s="468" t="n">
        <x:v>18</x:v>
      </x:c>
      <x:c r="E11330" s="468" t="str">
        <x:v>Nilai sumber</x:v>
      </x:c>
      <x:c r="F11330" s="468" t="str">
        <x:v>16 September 2026 21.04 WIB</x:v>
      </x:c>
    </x:row>
    <x:row r="11331">
      <x:c r="A11331" s="468" t="str">
        <x:v>Resume Karyawan KPI</x:v>
      </x:c>
      <x:c r="B11331" s="468" t="str">
        <x:v>AC15</x:v>
      </x:c>
      <x:c r="C11331" s="468" t="str">
        <x:v>=COUNTIF('1'!$O$57:$O$60,AA15)+COUNTIF('2'!$O$57:$O$60,AA15)+COUNTIF('3'!$O$35:$O$38,AA15)+COUNTIF('4'!$O$33:$O$36,AA15)+COUNTIF('5'!$O$28:$O$31,AA15)+COUNTIF('6'!$O$30:$O$33,AA15)+COUNTIF('7'!$O$23:$O$26,AA15)+COUNTIF('8'!$O$69:$O$72,AA15)+COUNTIF('9'!$O$65:$O$68,AA15)+COUNTIF('10'!$O$23:$O$26,AA15)+COUNTIF('11'!$O$27:$O$30,AA15)+COUNTIF('12'!$O$28:$O$31,AA15)+COUNTIF('13'!$O$32:$O$35,AA15)+COUNTIF('14'!$O$30:$O$33,AA15)+COUNTIF('15'!$O$29:$O$32,AA15)+COUNTIF('16'!$O$25:$O$28,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D11331" s="468" t="str">
        <x:v>=COUNTIF('1'!$O$57:$O$60,AA15)+COUNTIF('2'!$O$57:$O$60,AA15)+COUNTIF('3'!$O$35:$O$38,AA15)+COUNTIF('4'!$O$33:$O$36,AA15)+COUNTIF('5'!$O$28:$O$31,AA15)+COUNTIF('6'!$O$30:$O$33,AA15)+COUNTIF('7'!$O$23:$O$26,AA15)+COUNTIF('8'!$O$69:$O$72,AA15)+COUNTIF('9'!$O$65:$O$68,AA15)+COUNTIF('10'!$O$23:$O$26,AA15)+COUNTIF('11'!$O$27:$O$30,AA15)+COUNTIF('12'!$O$28:$O$31,AA15)+COUNTIF('13'!$O$32:$O$35,AA15)+COUNTIF('14'!$O$30:$O$33,AA15)+COUNTIF('15'!$O$29:$O$32,AA15)+COUNTIF('16'!$O$27:$O$30,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E11331" s="468" t="str">
        <x:v>Rumus sumber</x:v>
      </x:c>
      <x:c r="F11331" s="468" t="str">
        <x:v>16 September 2026 21.04 WIB</x:v>
      </x:c>
    </x:row>
    <x:row r="11332">
      <x:c r="A11332" s="468" t="str">
        <x:v>Resume Karyawan KPI</x:v>
      </x:c>
      <x:c r="B11332" s="468" t="str">
        <x:v>AD15</x:v>
      </x:c>
      <x:c r="C11332" s="468" t="n">
        <x:v>17.00001</x:v>
      </x:c>
      <x:c r="D11332" s="468" t="n">
        <x:v>18.00001</x:v>
      </x:c>
      <x:c r="E11332" s="468" t="str">
        <x:v>Nilai sumber</x:v>
      </x:c>
      <x:c r="F11332" s="468" t="str">
        <x:v>16 September 2026 21.04 WIB</x:v>
      </x:c>
    </x:row>
    <x:row r="11333">
      <x:c r="A11333" s="468" t="str">
        <x:v>Resume Karyawan KPI</x:v>
      </x:c>
      <x:c r="B11333" s="468" t="str">
        <x:v>AM15</x:v>
      </x:c>
      <x:c r="C11333"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$39:$AG$44,AK15,'13'!$AF$39:$AF$44,1)+COUNTIFS('14'!$AG$37:$AG$42,AK15,'14'!$AF$37:$AF$42,1)+COUNTIFS('15'!$AG$36:$AG$41,AK15,'15'!$AF$36:$AF$41,1)+COUNTIFS('16'!$AG$32:$AG$37,AK15,'16'!$AF$32:$AF$37,1)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D11333"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$39:$AG$44,AK15,'13'!$AF$39:$AF$44,1)+COUNTIFS('14'!$AG$37:$AG$42,AK15,'14'!$AF$37:$AF$42,1)+COUNTIFS('15'!$AG$36:$AG$41,AK15,'15'!$AF$36:$AF$41,1)+COUNTIFS('16'!$AG$34:$AG$39,AK15,'16'!$AF$34:$AF$39,1)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E11333" s="468" t="str">
        <x:v>Rumus sumber</x:v>
      </x:c>
      <x:c r="F11333" s="468" t="str">
        <x:v>16 September 2026 21.04 WIB</x:v>
      </x:c>
    </x:row>
    <x:row r="11334">
      <x:c r="A11334" s="468" t="str">
        <x:v>Resume Karyawan KPI</x:v>
      </x:c>
      <x:c r="B11334" s="468" t="str">
        <x:v>AO15</x:v>
      </x:c>
      <x:c r="C11334"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$39:$L$44,'13'!$AG$39:$AG$44,AK15,'13'!$AF$39:$AF$44,1)+SUMIFS('14'!$L$37:$L$42,'14'!$AG$37:$AG$42,AK15,'14'!$AF$37:$AF$42,1)+SUMIFS('15'!$L$36:$L$41,'15'!$AG$36:$AG$41,AK15,'15'!$AF$36:$AF$41,1)+SUMIFS('16'!$L$32:$L$37,'16'!$AG$32:$AG$37,AK15,'16'!$AF$32:$AF$37,1)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D11334"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$39:$L$44,'13'!$AG$39:$AG$44,AK15,'13'!$AF$39:$AF$44,1)+SUMIFS('14'!$L$37:$L$42,'14'!$AG$37:$AG$42,AK15,'14'!$AF$37:$AF$42,1)+SUMIFS('15'!$L$36:$L$41,'15'!$AG$36:$AG$41,AK15,'15'!$AF$36:$AF$41,1)+SUMIFS('16'!$L$34:$L$39,'16'!$AG$34:$AG$39,AK15,'16'!$AF$34:$AF$39,1)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E11334" s="468" t="str">
        <x:v>Rumus sumber</x:v>
      </x:c>
      <x:c r="F11334" s="468" t="str">
        <x:v>16 September 2026 21.04 WIB</x:v>
      </x:c>
    </x:row>
    <x:row r="11335">
      <x:c r="A11335" s="468" t="str">
        <x:v>Resume Karyawan KPI</x:v>
      </x:c>
      <x:c r="B11335" s="468" t="str">
        <x:v>AP15</x:v>
      </x:c>
      <x:c r="C11335"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$39:$M$44,'13'!$AG$39:$AG$44,AK15,'13'!$AF$39:$AF$44,1)+SUMIFS('14'!$M$37:$M$42,'14'!$AG$37:$AG$42,AK15,'14'!$AF$37:$AF$42,1)+SUMIFS('15'!$M$36:$M$41,'15'!$AG$36:$AG$41,AK15,'15'!$AF$36:$AF$41,1)+SUMIFS('16'!$M$32:$M$37,'16'!$AG$32:$AG$37,AK15,'16'!$AF$32:$AF$37,1)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D11335"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$39:$M$44,'13'!$AG$39:$AG$44,AK15,'13'!$AF$39:$AF$44,1)+SUMIFS('14'!$M$37:$M$42,'14'!$AG$37:$AG$42,AK15,'14'!$AF$37:$AF$42,1)+SUMIFS('15'!$M$36:$M$41,'15'!$AG$36:$AG$41,AK15,'15'!$AF$36:$AF$41,1)+SUMIFS('16'!$M$34:$M$39,'16'!$AG$34:$AG$39,AK15,'16'!$AF$34:$AF$39,1)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E11335" s="468" t="str">
        <x:v>Rumus sumber</x:v>
      </x:c>
      <x:c r="F11335" s="468" t="str">
        <x:v>16 September 2026 21.04 WIB</x:v>
      </x:c>
    </x:row>
    <x:row r="11336">
      <x:c r="A11336" s="468" t="str">
        <x:v>Resume Karyawan KPI</x:v>
      </x:c>
      <x:c r="B11336" s="468" t="str">
        <x:v>AQ15</x:v>
      </x:c>
      <x:c r="C11336"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$39:$N$44,'13'!$AG$39:$AG$44,AK15,'13'!$AF$39:$AF$44,1)+SUMIFS('14'!$N$37:$N$42,'14'!$AG$37:$AG$42,AK15,'14'!$AF$37:$AF$42,1)+SUMIFS('15'!$N$36:$N$41,'15'!$AG$36:$AG$41,AK15,'15'!$AF$36:$AF$41,1)+SUMIFS('16'!$N$32:$N$37,'16'!$AG$32:$AG$37,AK15,'16'!$AF$32:$AF$37,1)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D11336"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$39:$N$44,'13'!$AG$39:$AG$44,AK15,'13'!$AF$39:$AF$44,1)+SUMIFS('14'!$N$37:$N$42,'14'!$AG$37:$AG$42,AK15,'14'!$AF$37:$AF$42,1)+SUMIFS('15'!$N$36:$N$41,'15'!$AG$36:$AG$41,AK15,'15'!$AF$36:$AF$41,1)+SUMIFS('16'!$N$34:$N$39,'16'!$AG$34:$AG$39,AK15,'16'!$AF$34:$AF$39,1)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E11336" s="468" t="str">
        <x:v>Rumus sumber</x:v>
      </x:c>
      <x:c r="F11336" s="468" t="str">
        <x:v>16 September 2026 21.04 WIB</x:v>
      </x:c>
    </x:row>
    <x:row r="11337">
      <x:c r="A11337" s="468" t="str">
        <x:v>Resume Karyawan KPI</x:v>
      </x:c>
      <x:c r="B11337" s="468" t="str">
        <x:v>AR15</x:v>
      </x:c>
      <x:c r="C11337"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$39:$O$44,'13'!$AG$39:$AG$44,AK15,'13'!$AF$39:$AF$44,1)+SUMIFS('14'!$O$37:$O$42,'14'!$AG$37:$AG$42,AK15,'14'!$AF$37:$AF$42,1)+SUMIFS('15'!$O$36:$O$41,'15'!$AG$36:$AG$41,AK15,'15'!$AF$36:$AF$41,1)+SUMIFS('16'!$O$32:$O$37,'16'!$AG$32:$AG$37,AK15,'16'!$AF$32:$AF$37,1)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D11337"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$39:$O$44,'13'!$AG$39:$AG$44,AK15,'13'!$AF$39:$AF$44,1)+SUMIFS('14'!$O$37:$O$42,'14'!$AG$37:$AG$42,AK15,'14'!$AF$37:$AF$42,1)+SUMIFS('15'!$O$36:$O$41,'15'!$AG$36:$AG$41,AK15,'15'!$AF$36:$AF$41,1)+SUMIFS('16'!$O$34:$O$39,'16'!$AG$34:$AG$39,AK15,'16'!$AF$34:$AF$39,1)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E11337" s="468" t="str">
        <x:v>Rumus sumber</x:v>
      </x:c>
      <x:c r="F11337" s="468" t="str">
        <x:v>16 September 2026 21.04 WIB</x:v>
      </x:c>
    </x:row>
    <x:row r="11338">
      <x:c r="A11338" s="468" t="str">
        <x:v>Resume Karyawan KPI</x:v>
      </x:c>
      <x:c r="B11338" s="468" t="str">
        <x:v>AS15</x:v>
      </x:c>
      <x:c r="C11338"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$39:$P$44,'13'!$AG$39:$AG$44,AK15,'13'!$AF$39:$AF$44,1)+SUMIFS('14'!$P$37:$P$42,'14'!$AG$37:$AG$42,AK15,'14'!$AF$37:$AF$42,1)+SUMIFS('15'!$P$36:$P$41,'15'!$AG$36:$AG$41,AK15,'15'!$AF$36:$AF$41,1)+SUMIFS('16'!$P$32:$P$37,'16'!$AG$32:$AG$37,AK15,'16'!$AF$32:$AF$37,1)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D11338"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$39:$P$44,'13'!$AG$39:$AG$44,AK15,'13'!$AF$39:$AF$44,1)+SUMIFS('14'!$P$37:$P$42,'14'!$AG$37:$AG$42,AK15,'14'!$AF$37:$AF$42,1)+SUMIFS('15'!$P$36:$P$41,'15'!$AG$36:$AG$41,AK15,'15'!$AF$36:$AF$41,1)+SUMIFS('16'!$P$34:$P$39,'16'!$AG$34:$AG$39,AK15,'16'!$AF$34:$AF$39,1)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E11338" s="468" t="str">
        <x:v>Rumus sumber</x:v>
      </x:c>
      <x:c r="F11338" s="468" t="str">
        <x:v>16 September 2026 21.04 WIB</x:v>
      </x:c>
    </x:row>
    <x:row r="11339">
      <x:c r="A11339" s="468" t="str">
        <x:v>Resume Karyawan KPI</x:v>
      </x:c>
      <x:c r="B11339" s="468" t="str">
        <x:v>BK15</x:v>
      </x:c>
      <x:c r="C11339" s="468" t="str">
        <x:v>=IF(COUNTIFS('16'!$AG$32:$AG$37,$AK15,'16'!$AF$32:$AF$37,1)=0,"",SUMIFS('16'!$AC$32:$AC$37,'16'!$AG$32:$AG$37,$AK15,'16'!$AF$32:$AF$37,1)/COUNTIFS('16'!$AG$32:$AG$37,$AK15,'16'!$AF$32:$AF$37,1))</x:v>
      </x:c>
      <x:c r="D11339" s="468" t="str">
        <x:v>=IF(COUNTIFS('16'!$AG$34:$AG$39,$AK15,'16'!$AF$34:$AF$39,1)=0,"",SUMIFS('16'!$AC$34:$AC$39,'16'!$AG$34:$AG$39,$AK15,'16'!$AF$34:$AF$39,1)/COUNTIFS('16'!$AG$34:$AG$39,$AK15,'16'!$AF$34:$AF$39,1))</x:v>
      </x:c>
      <x:c r="E11339" s="468" t="str">
        <x:v>Rumus sumber</x:v>
      </x:c>
      <x:c r="F11339" s="468" t="str">
        <x:v>16 September 2026 21.04 WIB</x:v>
      </x:c>
    </x:row>
    <x:row r="11340">
      <x:c r="A11340" s="468" t="str">
        <x:v>Resume Karyawan KPI</x:v>
      </x:c>
      <x:c r="B11340" s="468" t="str">
        <x:v>Y16</x:v>
      </x:c>
      <x:c r="C11340" s="468" t="str">
        <x:v>=COUNTIF('1'!$D$4:$D$55,X16)+COUNTIF('2'!$D$4:$D$55,X16)+COUNTIF('3'!$D$4:$D$33,X16)+COUNTIF('4'!$D$4:$D$31,X16)+COUNTIF('5'!$D$4:$D$26,X16)+COUNTIF('6'!$D$4:$D$28,X16)+COUNTIF('7'!$D$4:$D$21,X16)+COUNTIF('8'!$D$4:$D$67,X16)+COUNTIF('9'!$D$4:$D$63,X16)+COUNTIF('10'!$D$4:$D$21,X16)+COUNTIF('11'!$D$4:$D$25,X16)+COUNTIF('12'!$D$4:$D$26,X16)+COUNTIF('13'!$D$4:$D$30,X16)+COUNTIF('14'!$D$4:$D$28,X16)+COUNTIF('15'!$D$4:$D$27,X16)+COUNTIF('16'!$D$4:$D$23,X16)+COUNTIF('17'!$D$4:$D$28,X16)+COUNTIF('18'!$D$4:$D$28,X16)+COUNTIF('19'!$D$4:$D$21,X16)+COUNTIF('20'!$D$4:$D$26,X16)+COUNTIF('21'!$D$4:$D$21,X16)+COUNTIF('22'!$D$4:$D$27,X16)+COUNTIF('23'!$D$4:$D$37,X16)+COUNTIF('24'!$D$4:$D$30,X16)+COUNTIF('25'!$D$4:$D$24,X16)+COUNTIF('26'!$D$4:$D$28,X16)+COUNTIF('27'!$D$4:$D$33,X16)+COUNTIF('28'!$D$4:$D$28,X16)+COUNTIF('29'!$D$4:$D$32,X16)+COUNTIF('30'!$D$4:$D$24,X16)+COUNTIF('31'!$D$4:$D$45,X16)</x:v>
      </x:c>
      <x:c r="D11340" s="468" t="str">
        <x:v>=COUNTIF('1'!$D$4:$D$55,X16)+COUNTIF('2'!$D$4:$D$55,X16)+COUNTIF('3'!$D$4:$D$33,X16)+COUNTIF('4'!$D$4:$D$31,X16)+COUNTIF('5'!$D$4:$D$26,X16)+COUNTIF('6'!$D$4:$D$28,X16)+COUNTIF('7'!$D$4:$D$21,X16)+COUNTIF('8'!$D$4:$D$67,X16)+COUNTIF('9'!$D$4:$D$63,X16)+COUNTIF('10'!$D$4:$D$21,X16)+COUNTIF('11'!$D$4:$D$25,X16)+COUNTIF('12'!$D$4:$D$26,X16)+COUNTIF('13'!$D$4:$D$30,X16)+COUNTIF('14'!$D$4:$D$28,X16)+COUNTIF('15'!$D$4:$D$27,X16)+COUNTIF('16'!$D$4:$D$25,X16)+COUNTIF('17'!$D$4:$D$28,X16)+COUNTIF('18'!$D$4:$D$28,X16)+COUNTIF('19'!$D$4:$D$21,X16)+COUNTIF('20'!$D$4:$D$26,X16)+COUNTIF('21'!$D$4:$D$21,X16)+COUNTIF('22'!$D$4:$D$27,X16)+COUNTIF('23'!$D$4:$D$37,X16)+COUNTIF('24'!$D$4:$D$30,X16)+COUNTIF('25'!$D$4:$D$24,X16)+COUNTIF('26'!$D$4:$D$28,X16)+COUNTIF('27'!$D$4:$D$33,X16)+COUNTIF('28'!$D$4:$D$28,X16)+COUNTIF('29'!$D$4:$D$32,X16)+COUNTIF('30'!$D$4:$D$24,X16)+COUNTIF('31'!$D$4:$D$45,X16)</x:v>
      </x:c>
      <x:c r="E11340" s="468" t="str">
        <x:v>Rumus sumber</x:v>
      </x:c>
      <x:c r="F11340" s="468" t="str">
        <x:v>16 September 2026 21.04 WIB</x:v>
      </x:c>
    </x:row>
    <x:row r="11341">
      <x:c r="A11341" s="468" t="str">
        <x:v>Resume Karyawan KPI</x:v>
      </x:c>
      <x:c r="B11341" s="468" t="str">
        <x:v>Y17</x:v>
      </x:c>
      <x:c r="C11341" s="468" t="str">
        <x:v>=COUNTIF('1'!$D$4:$D$55,X17)+COUNTIF('2'!$D$4:$D$55,X17)+COUNTIF('3'!$D$4:$D$33,X17)+COUNTIF('4'!$D$4:$D$31,X17)+COUNTIF('5'!$D$4:$D$26,X17)+COUNTIF('6'!$D$4:$D$28,X17)+COUNTIF('7'!$D$4:$D$21,X17)+COUNTIF('8'!$D$4:$D$67,X17)+COUNTIF('9'!$D$4:$D$63,X17)+COUNTIF('10'!$D$4:$D$21,X17)+COUNTIF('11'!$D$4:$D$25,X17)+COUNTIF('12'!$D$4:$D$26,X17)+COUNTIF('13'!$D$4:$D$30,X17)+COUNTIF('14'!$D$4:$D$28,X17)+COUNTIF('15'!$D$4:$D$27,X17)+COUNTIF('16'!$D$4:$D$23,X17)+COUNTIF('17'!$D$4:$D$28,X17)+COUNTIF('18'!$D$4:$D$28,X17)+COUNTIF('19'!$D$4:$D$21,X17)+COUNTIF('20'!$D$4:$D$26,X17)+COUNTIF('21'!$D$4:$D$21,X17)+COUNTIF('22'!$D$4:$D$27,X17)+COUNTIF('23'!$D$4:$D$37,X17)+COUNTIF('24'!$D$4:$D$30,X17)+COUNTIF('25'!$D$4:$D$24,X17)+COUNTIF('26'!$D$4:$D$28,X17)+COUNTIF('27'!$D$4:$D$33,X17)+COUNTIF('28'!$D$4:$D$28,X17)+COUNTIF('29'!$D$4:$D$32,X17)+COUNTIF('30'!$D$4:$D$24,X17)+COUNTIF('31'!$D$4:$D$45,X17)</x:v>
      </x:c>
      <x:c r="D11341" s="468" t="str">
        <x:v>=COUNTIF('1'!$D$4:$D$55,X17)+COUNTIF('2'!$D$4:$D$55,X17)+COUNTIF('3'!$D$4:$D$33,X17)+COUNTIF('4'!$D$4:$D$31,X17)+COUNTIF('5'!$D$4:$D$26,X17)+COUNTIF('6'!$D$4:$D$28,X17)+COUNTIF('7'!$D$4:$D$21,X17)+COUNTIF('8'!$D$4:$D$67,X17)+COUNTIF('9'!$D$4:$D$63,X17)+COUNTIF('10'!$D$4:$D$21,X17)+COUNTIF('11'!$D$4:$D$25,X17)+COUNTIF('12'!$D$4:$D$26,X17)+COUNTIF('13'!$D$4:$D$30,X17)+COUNTIF('14'!$D$4:$D$28,X17)+COUNTIF('15'!$D$4:$D$27,X17)+COUNTIF('16'!$D$4:$D$25,X17)+COUNTIF('17'!$D$4:$D$28,X17)+COUNTIF('18'!$D$4:$D$28,X17)+COUNTIF('19'!$D$4:$D$21,X17)+COUNTIF('20'!$D$4:$D$26,X17)+COUNTIF('21'!$D$4:$D$21,X17)+COUNTIF('22'!$D$4:$D$27,X17)+COUNTIF('23'!$D$4:$D$37,X17)+COUNTIF('24'!$D$4:$D$30,X17)+COUNTIF('25'!$D$4:$D$24,X17)+COUNTIF('26'!$D$4:$D$28,X17)+COUNTIF('27'!$D$4:$D$33,X17)+COUNTIF('28'!$D$4:$D$28,X17)+COUNTIF('29'!$D$4:$D$32,X17)+COUNTIF('30'!$D$4:$D$24,X17)+COUNTIF('31'!$D$4:$D$45,X17)</x:v>
      </x:c>
      <x:c r="E11341" s="468" t="str">
        <x:v>Rumus sumber</x:v>
      </x:c>
      <x:c r="F11341" s="468" t="str">
        <x:v>16 September 2026 21.04 WIB</x:v>
      </x:c>
    </x:row>
    <x:row r="11342">
      <x:c r="A11342" s="468" t="str">
        <x:v>Resume Karyawan KPI</x:v>
      </x:c>
      <x:c r="B11342" s="468" t="str">
        <x:v>C19</x:v>
      </x:c>
      <x:c r="C11342" s="468" t="n">
        <x:v>428</x:v>
      </x:c>
      <x:c r="D11342" s="468" t="n">
        <x:v>444</x:v>
      </x:c>
      <x:c r="E11342" s="468" t="str">
        <x:v>Nilai sumber</x:v>
      </x:c>
      <x:c r="F11342" s="468" t="str">
        <x:v>16 September 2026 21.04 WIB</x:v>
      </x:c>
    </x:row>
    <x:row r="11343">
      <x:c r="A11343" s="468" t="str">
        <x:v>Resume Karyawan KPI</x:v>
      </x:c>
      <x:c r="B11343" s="468" t="str">
        <x:v>A25</x:v>
      </x:c>
      <x:c r="C11343" s="468" t="str">
        <x:v>AMEL</x:v>
      </x:c>
      <x:c r="D11343" s="468" t="str">
        <x:v>ADIF</x:v>
      </x:c>
      <x:c r="E11343" s="468" t="str">
        <x:v>Nilai sumber</x:v>
      </x:c>
      <x:c r="F11343" s="468" t="str">
        <x:v>16 September 2026 21.04 WIB</x:v>
      </x:c>
    </x:row>
    <x:row r="11344">
      <x:c r="A11344" s="468" t="str">
        <x:v>Resume Karyawan KPI</x:v>
      </x:c>
      <x:c r="B11344" s="468" t="str">
        <x:v>B25</x:v>
      </x:c>
      <x:c r="C11344" s="468" t="str">
        <x:v>Admin/CS</x:v>
      </x:c>
      <x:c r="D11344" s="468" t="str">
        <x:v>Fotografer</x:v>
      </x:c>
      <x:c r="E11344" s="468" t="str">
        <x:v>Nilai sumber</x:v>
      </x:c>
      <x:c r="F11344" s="468" t="str">
        <x:v>16 September 2026 21.04 WIB</x:v>
      </x:c>
    </x:row>
    <x:row r="11345">
      <x:c r="A11345" s="468" t="str">
        <x:v>Resume Karyawan KPI</x:v>
      </x:c>
      <x:c r="B11345" s="468" t="str">
        <x:v>C25</x:v>
      </x:c>
      <x:c r="C11345" s="468" t="n">
        <x:v>19</x:v>
      </x:c>
      <x:c r="D11345" s="468" t="n">
        <x:v>20</x:v>
      </x:c>
      <x:c r="E11345" s="468" t="str">
        <x:v>Nilai sumber</x:v>
      </x:c>
      <x:c r="F11345" s="468" t="str">
        <x:v>16 September 2026 21.04 WIB</x:v>
      </x:c>
    </x:row>
    <x:row r="11346">
      <x:c r="A11346" s="468" t="str">
        <x:v>Resume Karyawan KPI</x:v>
      </x:c>
      <x:c r="B11346" s="468" t="str">
        <x:v>D25</x:v>
      </x:c>
      <x:c r="C11346" s="468" t="n">
        <x:v>0.2638888889</x:v>
      </x:c>
      <x:c r="D11346" s="468" t="n">
        <x:v>0.2631578947</x:v>
      </x:c>
      <x:c r="E11346" s="468" t="str">
        <x:v>Nilai sumber</x:v>
      </x:c>
      <x:c r="F11346" s="468" t="str">
        <x:v>16 September 2026 21.04 WIB</x:v>
      </x:c>
    </x:row>
    <x:row r="11347">
      <x:c r="A11347" s="468" t="str">
        <x:v>Resume Karyawan KPI</x:v>
      </x:c>
      <x:c r="B11347" s="468" t="str">
        <x:v>I25</x:v>
      </x:c>
      <x:c r="C11347" s="468" t="n">
        <x:v>0.5845410628</x:v>
      </x:c>
      <x:c r="D11347" s="468" t="n">
        <x:v>0.5601851852</x:v>
      </x:c>
      <x:c r="E11347" s="468" t="str">
        <x:v>Nilai sumber</x:v>
      </x:c>
      <x:c r="F11347" s="468" t="str">
        <x:v>16 September 2026 21.04 WIB</x:v>
      </x:c>
    </x:row>
    <x:row r="11348">
      <x:c r="A11348" s="468" t="str">
        <x:v>Resume Karyawan KPI</x:v>
      </x:c>
      <x:c r="B11348" s="468" t="str">
        <x:v>A26</x:v>
      </x:c>
      <x:c r="C11348" s="468" t="str">
        <x:v>ADIF</x:v>
      </x:c>
      <x:c r="D11348" s="468" t="str">
        <x:v>INDAH</x:v>
      </x:c>
      <x:c r="E11348" s="468" t="str">
        <x:v>Nilai sumber</x:v>
      </x:c>
      <x:c r="F11348" s="468" t="str">
        <x:v>16 September 2026 21.04 WIB</x:v>
      </x:c>
    </x:row>
    <x:row r="11349">
      <x:c r="A11349" s="468" t="str">
        <x:v>Resume Karyawan KPI</x:v>
      </x:c>
      <x:c r="B11349" s="468" t="str">
        <x:v>B26</x:v>
      </x:c>
      <x:c r="C11349" s="468" t="str">
        <x:v>Fotografer</x:v>
      </x:c>
      <x:c r="D11349" s="468" t="str">
        <x:v>Admin/CS</x:v>
      </x:c>
      <x:c r="E11349" s="468" t="str">
        <x:v>Nilai sumber</x:v>
      </x:c>
      <x:c r="F11349" s="468" t="str">
        <x:v>16 September 2026 21.04 WIB</x:v>
      </x:c>
    </x:row>
    <x:row r="11350">
      <x:c r="A11350" s="468" t="str">
        <x:v>Resume Karyawan KPI</x:v>
      </x:c>
      <x:c r="B11350" s="468" t="str">
        <x:v>D26</x:v>
      </x:c>
      <x:c r="C11350" s="468" t="n">
        <x:v>0.2638888889</x:v>
      </x:c>
      <x:c r="D11350" s="468" t="n">
        <x:v>0.25</x:v>
      </x:c>
      <x:c r="E11350" s="468" t="str">
        <x:v>Nilai sumber</x:v>
      </x:c>
      <x:c r="F11350" s="468" t="str">
        <x:v>16 September 2026 21.04 WIB</x:v>
      </x:c>
    </x:row>
    <x:row r="11351">
      <x:c r="A11351" s="468" t="str">
        <x:v>Resume Karyawan KPI</x:v>
      </x:c>
      <x:c r="B11351" s="468" t="str">
        <x:v>H26</x:v>
      </x:c>
      <x:c r="C11351" s="468" t="n">
        <x:v>151</x:v>
      </x:c>
      <x:c r="D11351" s="468" t="n">
        <x:v>169</x:v>
      </x:c>
      <x:c r="E11351" s="468" t="str">
        <x:v>Nilai sumber</x:v>
      </x:c>
      <x:c r="F11351" s="468" t="str">
        <x:v>16 September 2026 21.04 WIB</x:v>
      </x:c>
    </x:row>
    <x:row r="11352">
      <x:c r="A11352" s="468" t="str">
        <x:v>Resume Karyawan KPI</x:v>
      </x:c>
      <x:c r="B11352" s="468" t="str">
        <x:v>I26</x:v>
      </x:c>
      <x:c r="C11352" s="468" t="n">
        <x:v>0.3647342995</x:v>
      </x:c>
      <x:c r="D11352" s="468" t="n">
        <x:v>0.3912037037</x:v>
      </x:c>
      <x:c r="E11352" s="468" t="str">
        <x:v>Nilai sumber</x:v>
      </x:c>
      <x:c r="F11352" s="468" t="str">
        <x:v>16 September 2026 21.04 WIB</x:v>
      </x:c>
    </x:row>
    <x:row r="11353">
      <x:c r="A11353" s="468" t="str">
        <x:v>Resume Karyawan KPI</x:v>
      </x:c>
      <x:c r="B11353" s="468" t="str">
        <x:v>A27</x:v>
      </x:c>
      <x:c r="C11353" s="468" t="str">
        <x:v>INDAH</x:v>
      </x:c>
      <x:c r="D11353" s="468" t="str">
        <x:v>AMEL</x:v>
      </x:c>
      <x:c r="E11353" s="468" t="str">
        <x:v>Nilai sumber</x:v>
      </x:c>
      <x:c r="F11353" s="468" t="str">
        <x:v>16 September 2026 21.04 WIB</x:v>
      </x:c>
    </x:row>
    <x:row r="11354">
      <x:c r="A11354" s="468" t="str">
        <x:v>Resume Karyawan KPI</x:v>
      </x:c>
      <x:c r="B11354" s="468" t="str">
        <x:v>C27</x:v>
      </x:c>
      <x:c r="C11354" s="468" t="n">
        <x:v>17</x:v>
      </x:c>
      <x:c r="D11354" s="468" t="n">
        <x:v>19</x:v>
      </x:c>
      <x:c r="E11354" s="468" t="str">
        <x:v>Nilai sumber</x:v>
      </x:c>
      <x:c r="F11354" s="468" t="str">
        <x:v>16 September 2026 21.04 WIB</x:v>
      </x:c>
    </x:row>
    <x:row r="11355">
      <x:c r="A11355" s="468" t="str">
        <x:v>Resume Karyawan KPI</x:v>
      </x:c>
      <x:c r="B11355" s="468" t="str">
        <x:v>D27</x:v>
      </x:c>
      <x:c r="C11355" s="468" t="n">
        <x:v>0.2361111111</x:v>
      </x:c>
      <x:c r="D11355" s="468" t="n">
        <x:v>0.25</x:v>
      </x:c>
      <x:c r="E11355" s="468" t="str">
        <x:v>Nilai sumber</x:v>
      </x:c>
      <x:c r="F11355" s="468" t="str">
        <x:v>16 September 2026 21.04 WIB</x:v>
      </x:c>
    </x:row>
    <x:row r="11356">
      <x:c r="A11356" s="468" t="str">
        <x:v>Resume Karyawan KPI</x:v>
      </x:c>
      <x:c r="B11356" s="468" t="str">
        <x:v>I27</x:v>
      </x:c>
      <x:c r="C11356" s="468" t="n">
        <x:v>0.05072463768</x:v>
      </x:c>
      <x:c r="D11356" s="468" t="n">
        <x:v>0.04861111111</x:v>
      </x:c>
      <x:c r="E11356" s="468" t="str">
        <x:v>Nilai sumber</x:v>
      </x:c>
      <x:c r="F11356" s="468" t="str">
        <x:v>16 September 2026 21.04 WIB</x:v>
      </x:c>
    </x:row>
    <x:row r="11357">
      <x:c r="A11357" s="468" t="str">
        <x:v>Resume Karyawan KPI</x:v>
      </x:c>
      <x:c r="B11357" s="468" t="str">
        <x:v>C28</x:v>
      </x:c>
      <x:c r="C11357" s="468" t="n">
        <x:v>17</x:v>
      </x:c>
      <x:c r="D11357" s="468" t="n">
        <x:v>18</x:v>
      </x:c>
      <x:c r="E11357" s="468" t="str">
        <x:v>Nilai sumber</x:v>
      </x:c>
      <x:c r="F11357" s="468" t="str">
        <x:v>16 September 2026 21.04 WIB</x:v>
      </x:c>
    </x:row>
    <x:row r="11358">
      <x:c r="A11358" s="468" t="str">
        <x:v>Resume Karyawan KPI</x:v>
      </x:c>
      <x:c r="B11358" s="468" t="str">
        <x:v>D28</x:v>
      </x:c>
      <x:c r="C11358" s="468" t="n">
        <x:v>0.2361111111</x:v>
      </x:c>
      <x:c r="D11358" s="468" t="n">
        <x:v>0.2368421053</x:v>
      </x:c>
      <x:c r="E11358" s="468" t="str">
        <x:v>Nilai sumber</x:v>
      </x:c>
      <x:c r="F11358" s="468" t="str">
        <x:v>16 September 2026 21.04 WIB</x:v>
      </x:c>
    </x:row>
    <x:row r="11359">
      <x:c r="A11359" s="468" t="str">
        <x:v>Resume Karyawan KPI</x:v>
      </x:c>
      <x:c r="B11359" s="468" t="str">
        <x:v>H33</x:v>
      </x:c>
      <x:c r="C11359" s="468" t="n">
        <x:v>87</x:v>
      </x:c>
      <x:c r="D11359" s="468" t="n">
        <x:v>88</x:v>
      </x:c>
      <x:c r="E11359" s="468" t="str">
        <x:v>Nilai sumber</x:v>
      </x:c>
      <x:c r="F11359" s="468" t="str">
        <x:v>16 September 2026 21.04 WIB</x:v>
      </x:c>
    </x:row>
    <x:row r="11360">
      <x:c r="A11360" s="468" t="str">
        <x:v>Resume Karyawan KPI</x:v>
      </x:c>
      <x:c r="B11360" s="468" t="str">
        <x:v>I33</x:v>
      </x:c>
      <x:c r="C11360" s="468" t="n">
        <x:v>0.4065420561</x:v>
      </x:c>
      <x:c r="D11360" s="468" t="n">
        <x:v>0.4036697248</x:v>
      </x:c>
      <x:c r="E11360" s="468" t="str">
        <x:v>Nilai sumber</x:v>
      </x:c>
      <x:c r="F11360" s="468" t="str">
        <x:v>16 September 2026 21.04 WIB</x:v>
      </x:c>
    </x:row>
    <x:row r="11361">
      <x:c r="A11361" s="468" t="str">
        <x:v>Resume Karyawan KPI</x:v>
      </x:c>
      <x:c r="B11361" s="468" t="str">
        <x:v>H34</x:v>
      </x:c>
      <x:c r="C11361" s="468" t="n">
        <x:v>73</x:v>
      </x:c>
      <x:c r="D11361" s="468" t="n">
        <x:v>76</x:v>
      </x:c>
      <x:c r="E11361" s="468" t="str">
        <x:v>Nilai sumber</x:v>
      </x:c>
      <x:c r="F11361" s="468" t="str">
        <x:v>16 September 2026 21.04 WIB</x:v>
      </x:c>
    </x:row>
    <x:row r="11362">
      <x:c r="A11362" s="468" t="str">
        <x:v>Resume Karyawan KPI</x:v>
      </x:c>
      <x:c r="B11362" s="468" t="str">
        <x:v>I34</x:v>
      </x:c>
      <x:c r="C11362" s="468" t="n">
        <x:v>0.3411214953</x:v>
      </x:c>
      <x:c r="D11362" s="468" t="n">
        <x:v>0.3486238532</x:v>
      </x:c>
      <x:c r="E11362" s="468" t="str">
        <x:v>Nilai sumber</x:v>
      </x:c>
      <x:c r="F11362" s="468" t="str">
        <x:v>16 September 2026 21.04 WIB</x:v>
      </x:c>
    </x:row>
    <x:row r="11363">
      <x:c r="A11363" s="468" t="str">
        <x:v>Resume Karyawan KPI</x:v>
      </x:c>
      <x:c r="B11363" s="468" t="str">
        <x:v>I35</x:v>
      </x:c>
      <x:c r="C11363" s="468" t="n">
        <x:v>0.1495327103</x:v>
      </x:c>
      <x:c r="D11363" s="468" t="n">
        <x:v>0.1467889908</x:v>
      </x:c>
      <x:c r="E11363" s="468" t="str">
        <x:v>Nilai sumber</x:v>
      </x:c>
      <x:c r="F11363" s="468" t="str">
        <x:v>16 September 2026 21.04 WIB</x:v>
      </x:c>
    </x:row>
    <x:row r="11364">
      <x:c r="A11364" s="468" t="str">
        <x:v>Resume Karyawan KPI</x:v>
      </x:c>
      <x:c r="B11364" s="468" t="str">
        <x:v>I36</x:v>
      </x:c>
      <x:c r="C11364" s="468" t="n">
        <x:v>0.1028037383</x:v>
      </x:c>
      <x:c r="D11364" s="468" t="n">
        <x:v>0.1009174312</x:v>
      </x:c>
      <x:c r="E11364" s="468" t="str">
        <x:v>Nilai sumber</x:v>
      </x:c>
      <x:c r="F11364" s="468" t="str">
        <x:v>16 September 2026 21.04 WIB</x:v>
      </x:c>
    </x:row>
    <x:row r="11365">
      <x:c r="A11365" s="468" t="str">
        <x:v>16</x:v>
      </x:c>
      <x:c r="B11365" s="468" t="str">
        <x:v>C4</x:v>
      </x:c>
      <x:c r="C11365" s="468"/>
      <x:c r="D11365" s="468" t="str">
        <x:v>Wasis Rifky</x:v>
      </x:c>
      <x:c r="E11365" s="468" t="str">
        <x:v>Nilai sumber</x:v>
      </x:c>
      <x:c r="F11365" s="468" t="str">
        <x:v>16 September 2026 21.04 WIB</x:v>
      </x:c>
    </x:row>
    <x:row r="11366">
      <x:c r="A11366" s="468" t="str">
        <x:v>16</x:v>
      </x:c>
      <x:c r="B11366" s="468" t="str">
        <x:v>D4</x:v>
      </x:c>
      <x:c r="C11366" s="468"/>
      <x:c r="D11366" s="468" t="str">
        <x:v>Graduation</x:v>
      </x:c>
      <x:c r="E11366" s="468" t="str">
        <x:v>Nilai sumber</x:v>
      </x:c>
      <x:c r="F11366" s="468" t="str">
        <x:v>16 September 2026 21.04 WIB</x:v>
      </x:c>
    </x:row>
    <x:row r="11367">
      <x:c r="A11367" s="468" t="str">
        <x:v>16</x:v>
      </x:c>
      <x:c r="B11367" s="468" t="str">
        <x:v>F4</x:v>
      </x:c>
      <x:c r="C11367" s="468"/>
      <x:c r="D11367" s="468" t="str">
        <x:v>2026-09-22 00:00:00</x:v>
      </x:c>
      <x:c r="E11367" s="468" t="str">
        <x:v>Nilai sumber</x:v>
      </x:c>
      <x:c r="F11367" s="468" t="str">
        <x:v>16 September 2026 21.04 WIB</x:v>
      </x:c>
    </x:row>
    <x:row r="11368">
      <x:c r="A11368" s="468" t="str">
        <x:v>16</x:v>
      </x:c>
      <x:c r="B11368" s="468" t="str">
        <x:v>H4</x:v>
      </x:c>
      <x:c r="C11368" s="468"/>
      <x:c r="D11368" s="468" t="n">
        <x:v>100000</x:v>
      </x:c>
      <x:c r="E11368" s="468" t="str">
        <x:v>Nilai sumber</x:v>
      </x:c>
      <x:c r="F11368" s="468" t="str">
        <x:v>16 September 2026 21.04 WIB</x:v>
      </x:c>
    </x:row>
    <x:row r="11369">
      <x:c r="A11369" s="468" t="str">
        <x:v>16</x:v>
      </x:c>
      <x:c r="B11369" s="468" t="str">
        <x:v>I4</x:v>
      </x:c>
      <x:c r="C11369" s="468"/>
      <x:c r="D11369" s="468" t="str">
        <x:v>DP</x:v>
      </x:c>
      <x:c r="E11369" s="468" t="str">
        <x:v>Nilai sumber</x:v>
      </x:c>
      <x:c r="F11369" s="468" t="str">
        <x:v>16 September 2026 21.04 WIB</x:v>
      </x:c>
    </x:row>
    <x:row r="11370">
      <x:c r="A11370" s="468" t="str">
        <x:v>16</x:v>
      </x:c>
      <x:c r="B11370" s="468" t="str">
        <x:v>L4</x:v>
      </x:c>
      <x:c r="C11370" s="468"/>
      <x:c r="D11370" s="468" t="str">
        <x:v>INDAH</x:v>
      </x:c>
      <x:c r="E11370" s="468" t="str">
        <x:v>Nilai sumber</x:v>
      </x:c>
      <x:c r="F11370" s="468" t="str">
        <x:v>16 September 2026 21.04 WIB</x:v>
      </x:c>
    </x:row>
    <x:row r="11371">
      <x:c r="A11371" s="468" t="str">
        <x:v>16</x:v>
      </x:c>
      <x:c r="B11371" s="468" t="str">
        <x:v>C5</x:v>
      </x:c>
      <x:c r="C11371" s="468"/>
      <x:c r="D11371" s="468" t="str">
        <x:v>Sultan Athar Pasha</x:v>
      </x:c>
      <x:c r="E11371" s="468" t="str">
        <x:v>Nilai sumber</x:v>
      </x:c>
      <x:c r="F11371" s="468" t="str">
        <x:v>16 September 2026 21.04 WIB</x:v>
      </x:c>
    </x:row>
    <x:row r="11372">
      <x:c r="A11372" s="468" t="str">
        <x:v>16</x:v>
      </x:c>
      <x:c r="B11372" s="468" t="str">
        <x:v>D5</x:v>
      </x:c>
      <x:c r="C11372" s="468"/>
      <x:c r="D11372" s="468" t="str">
        <x:v>Large Group</x:v>
      </x:c>
      <x:c r="E11372" s="468" t="str">
        <x:v>Nilai sumber</x:v>
      </x:c>
      <x:c r="F11372" s="468" t="str">
        <x:v>16 September 2026 21.04 WIB</x:v>
      </x:c>
    </x:row>
    <x:row r="11373">
      <x:c r="A11373" s="468" t="str">
        <x:v>16</x:v>
      </x:c>
      <x:c r="B11373" s="468" t="str">
        <x:v>F5</x:v>
      </x:c>
      <x:c r="C11373" s="468"/>
      <x:c r="D11373" s="468" t="str">
        <x:v>2026-09-20 00:00:00</x:v>
      </x:c>
      <x:c r="E11373" s="468" t="str">
        <x:v>Nilai sumber</x:v>
      </x:c>
      <x:c r="F11373" s="468" t="str">
        <x:v>16 September 2026 21.04 WIB</x:v>
      </x:c>
    </x:row>
    <x:row r="11374">
      <x:c r="A11374" s="468" t="str">
        <x:v>16</x:v>
      </x:c>
      <x:c r="B11374" s="468" t="str">
        <x:v>H5</x:v>
      </x:c>
      <x:c r="C11374" s="468"/>
      <x:c r="D11374" s="468" t="n">
        <x:v>100000</x:v>
      </x:c>
      <x:c r="E11374" s="468" t="str">
        <x:v>Nilai sumber</x:v>
      </x:c>
      <x:c r="F11374" s="468" t="str">
        <x:v>16 September 2026 21.04 WIB</x:v>
      </x:c>
    </x:row>
    <x:row r="11375">
      <x:c r="A11375" s="468" t="str">
        <x:v>16</x:v>
      </x:c>
      <x:c r="B11375" s="468" t="str">
        <x:v>I5</x:v>
      </x:c>
      <x:c r="C11375" s="468"/>
      <x:c r="D11375" s="468" t="str">
        <x:v>DP</x:v>
      </x:c>
      <x:c r="E11375" s="468" t="str">
        <x:v>Nilai sumber</x:v>
      </x:c>
      <x:c r="F11375" s="468" t="str">
        <x:v>16 September 2026 21.04 WIB</x:v>
      </x:c>
    </x:row>
    <x:row r="11376">
      <x:c r="A11376" s="468" t="str">
        <x:v>16</x:v>
      </x:c>
      <x:c r="B11376" s="468" t="str">
        <x:v>L5</x:v>
      </x:c>
      <x:c r="C11376" s="468"/>
      <x:c r="D11376" s="468" t="str">
        <x:v>INDAH</x:v>
      </x:c>
      <x:c r="E11376" s="468" t="str">
        <x:v>Nilai sumber</x:v>
      </x:c>
      <x:c r="F11376" s="468" t="str">
        <x:v>16 September 2026 21.04 WIB</x:v>
      </x:c>
    </x:row>
    <x:row r="11377">
      <x:c r="A11377" s="468" t="str">
        <x:v>16</x:v>
      </x:c>
      <x:c r="B11377" s="468" t="str">
        <x:v>C6</x:v>
      </x:c>
      <x:c r="C11377" s="468"/>
      <x:c r="D11377" s="468" t="str">
        <x:v>Nabilla</x:v>
      </x:c>
      <x:c r="E11377" s="468" t="str">
        <x:v>Nilai sumber</x:v>
      </x:c>
      <x:c r="F11377" s="468" t="str">
        <x:v>16 September 2026 21.04 WIB</x:v>
      </x:c>
    </x:row>
    <x:row r="11378">
      <x:c r="A11378" s="468" t="str">
        <x:v>16</x:v>
      </x:c>
      <x:c r="B11378" s="468" t="str">
        <x:v>D6</x:v>
      </x:c>
      <x:c r="C11378" s="468"/>
      <x:c r="D11378" s="468" t="str">
        <x:v>Graduation</x:v>
      </x:c>
      <x:c r="E11378" s="468" t="str">
        <x:v>Nilai sumber</x:v>
      </x:c>
      <x:c r="F11378" s="468" t="str">
        <x:v>16 September 2026 21.04 WIB</x:v>
      </x:c>
    </x:row>
    <x:row r="11379">
      <x:c r="A11379" s="468" t="str">
        <x:v>16</x:v>
      </x:c>
      <x:c r="B11379" s="468" t="str">
        <x:v>F6</x:v>
      </x:c>
      <x:c r="C11379" s="468"/>
      <x:c r="D11379" s="468" t="str">
        <x:v>2026-10-03 00:00:00</x:v>
      </x:c>
      <x:c r="E11379" s="468" t="str">
        <x:v>Nilai sumber</x:v>
      </x:c>
      <x:c r="F11379" s="468" t="str">
        <x:v>16 September 2026 21.04 WIB</x:v>
      </x:c>
    </x:row>
    <x:row r="11380">
      <x:c r="A11380" s="468" t="str">
        <x:v>16</x:v>
      </x:c>
      <x:c r="B11380" s="468" t="str">
        <x:v>H6</x:v>
      </x:c>
      <x:c r="C11380" s="468"/>
      <x:c r="D11380" s="468" t="n">
        <x:v>100000</x:v>
      </x:c>
      <x:c r="E11380" s="468" t="str">
        <x:v>Nilai sumber</x:v>
      </x:c>
      <x:c r="F11380" s="468" t="str">
        <x:v>16 September 2026 21.04 WIB</x:v>
      </x:c>
    </x:row>
    <x:row r="11381">
      <x:c r="A11381" s="468" t="str">
        <x:v>16</x:v>
      </x:c>
      <x:c r="B11381" s="468" t="str">
        <x:v>I6</x:v>
      </x:c>
      <x:c r="C11381" s="468"/>
      <x:c r="D11381" s="468" t="str">
        <x:v>DP</x:v>
      </x:c>
      <x:c r="E11381" s="468" t="str">
        <x:v>Nilai sumber</x:v>
      </x:c>
      <x:c r="F11381" s="468" t="str">
        <x:v>16 September 2026 21.04 WIB</x:v>
      </x:c>
    </x:row>
    <x:row r="11382">
      <x:c r="A11382" s="468" t="str">
        <x:v>16</x:v>
      </x:c>
      <x:c r="B11382" s="468" t="str">
        <x:v>L6</x:v>
      </x:c>
      <x:c r="C11382" s="468"/>
      <x:c r="D11382" s="468" t="str">
        <x:v>INDAH</x:v>
      </x:c>
      <x:c r="E11382" s="468" t="str">
        <x:v>Nilai sumber</x:v>
      </x:c>
      <x:c r="F11382" s="468" t="str">
        <x:v>16 September 2026 21.04 WIB</x:v>
      </x:c>
    </x:row>
    <x:row r="11383">
      <x:c r="A11383" s="468" t="str">
        <x:v>16</x:v>
      </x:c>
      <x:c r="B11383" s="468" t="str">
        <x:v>C7</x:v>
      </x:c>
      <x:c r="C11383" s="468"/>
      <x:c r="D11383" s="468" t="str">
        <x:v>ulfa</x:v>
      </x:c>
      <x:c r="E11383" s="468" t="str">
        <x:v>Nilai sumber</x:v>
      </x:c>
      <x:c r="F11383" s="468" t="str">
        <x:v>16 September 2026 21.04 WIB</x:v>
      </x:c>
    </x:row>
    <x:row r="11384">
      <x:c r="A11384" s="468" t="str">
        <x:v>16</x:v>
      </x:c>
      <x:c r="B11384" s="468" t="str">
        <x:v>D7</x:v>
      </x:c>
      <x:c r="C11384" s="468"/>
      <x:c r="D11384" s="468" t="str">
        <x:v>Family A</x:v>
      </x:c>
      <x:c r="E11384" s="468" t="str">
        <x:v>Nilai sumber</x:v>
      </x:c>
      <x:c r="F11384" s="468" t="str">
        <x:v>16 September 2026 21.04 WIB</x:v>
      </x:c>
    </x:row>
    <x:row r="11385">
      <x:c r="A11385" s="468" t="str">
        <x:v>16</x:v>
      </x:c>
      <x:c r="B11385" s="468" t="str">
        <x:v>F7</x:v>
      </x:c>
      <x:c r="C11385" s="468"/>
      <x:c r="D11385" s="468" t="str">
        <x:v>2026-09-27 00:00:00</x:v>
      </x:c>
      <x:c r="E11385" s="468" t="str">
        <x:v>Nilai sumber</x:v>
      </x:c>
      <x:c r="F11385" s="468" t="str">
        <x:v>16 September 2026 21.04 WIB</x:v>
      </x:c>
    </x:row>
    <x:row r="11386">
      <x:c r="A11386" s="468" t="str">
        <x:v>16</x:v>
      </x:c>
      <x:c r="B11386" s="468" t="str">
        <x:v>H7</x:v>
      </x:c>
      <x:c r="C11386" s="468"/>
      <x:c r="D11386" s="468" t="n">
        <x:v>100000</x:v>
      </x:c>
      <x:c r="E11386" s="468" t="str">
        <x:v>Nilai sumber</x:v>
      </x:c>
      <x:c r="F11386" s="468" t="str">
        <x:v>16 September 2026 21.04 WIB</x:v>
      </x:c>
    </x:row>
    <x:row r="11387">
      <x:c r="A11387" s="468" t="str">
        <x:v>16</x:v>
      </x:c>
      <x:c r="B11387" s="468" t="str">
        <x:v>I7</x:v>
      </x:c>
      <x:c r="C11387" s="468"/>
      <x:c r="D11387" s="468" t="str">
        <x:v>DP</x:v>
      </x:c>
      <x:c r="E11387" s="468" t="str">
        <x:v>Nilai sumber</x:v>
      </x:c>
      <x:c r="F11387" s="468" t="str">
        <x:v>16 September 2026 21.04 WIB</x:v>
      </x:c>
    </x:row>
    <x:row r="11388">
      <x:c r="A11388" s="468" t="str">
        <x:v>16</x:v>
      </x:c>
      <x:c r="B11388" s="468" t="str">
        <x:v>L7</x:v>
      </x:c>
      <x:c r="C11388" s="468"/>
      <x:c r="D11388" s="468" t="str">
        <x:v>INDAH</x:v>
      </x:c>
      <x:c r="E11388" s="468" t="str">
        <x:v>Nilai sumber</x:v>
      </x:c>
      <x:c r="F11388" s="468" t="str">
        <x:v>16 September 2026 21.04 WIB</x:v>
      </x:c>
    </x:row>
    <x:row r="11389">
      <x:c r="A11389" s="468" t="str">
        <x:v>16</x:v>
      </x:c>
      <x:c r="B11389" s="468" t="str">
        <x:v>C8</x:v>
      </x:c>
      <x:c r="C11389" s="468"/>
      <x:c r="D11389" s="468" t="str">
        <x:v>Yohana</x:v>
      </x:c>
      <x:c r="E11389" s="468" t="str">
        <x:v>Nilai sumber</x:v>
      </x:c>
      <x:c r="F11389" s="468" t="str">
        <x:v>16 September 2026 21.04 WIB</x:v>
      </x:c>
    </x:row>
    <x:row r="11390">
      <x:c r="A11390" s="468" t="str">
        <x:v>16</x:v>
      </x:c>
      <x:c r="B11390" s="468" t="str">
        <x:v>D8</x:v>
      </x:c>
      <x:c r="C11390" s="468"/>
      <x:c r="D11390" s="468" t="str">
        <x:v>Graduation Premium</x:v>
      </x:c>
      <x:c r="E11390" s="468" t="str">
        <x:v>Nilai sumber</x:v>
      </x:c>
      <x:c r="F11390" s="468" t="str">
        <x:v>16 September 2026 21.04 WIB</x:v>
      </x:c>
    </x:row>
    <x:row r="11391">
      <x:c r="A11391" s="468" t="str">
        <x:v>16</x:v>
      </x:c>
      <x:c r="B11391" s="468" t="str">
        <x:v>F8</x:v>
      </x:c>
      <x:c r="C11391" s="468"/>
      <x:c r="D11391" s="468" t="str">
        <x:v>2026-09-16 00:00:00</x:v>
      </x:c>
      <x:c r="E11391" s="468" t="str">
        <x:v>Nilai sumber</x:v>
      </x:c>
      <x:c r="F11391" s="468" t="str">
        <x:v>16 September 2026 21.04 WIB</x:v>
      </x:c>
    </x:row>
    <x:row r="11392">
      <x:c r="A11392" s="468" t="str">
        <x:v>16</x:v>
      </x:c>
      <x:c r="B11392" s="468" t="str">
        <x:v>G8</x:v>
      </x:c>
      <x:c r="C11392" s="468"/>
      <x:c r="D11392" s="468" t="n">
        <x:v>300000</x:v>
      </x:c>
      <x:c r="E11392" s="468" t="str">
        <x:v>Nilai sumber</x:v>
      </x:c>
      <x:c r="F11392" s="468" t="str">
        <x:v>16 September 2026 21.04 WIB</x:v>
      </x:c>
    </x:row>
    <x:row r="11393">
      <x:c r="A11393" s="468" t="str">
        <x:v>16</x:v>
      </x:c>
      <x:c r="B11393" s="468" t="str">
        <x:v>I8</x:v>
      </x:c>
      <x:c r="C11393" s="468"/>
      <x:c r="D11393" s="468" t="str">
        <x:v>Lunas</x:v>
      </x:c>
      <x:c r="E11393" s="468" t="str">
        <x:v>Nilai sumber</x:v>
      </x:c>
      <x:c r="F11393" s="468" t="str">
        <x:v>16 September 2026 21.04 WIB</x:v>
      </x:c>
    </x:row>
    <x:row r="11394">
      <x:c r="A11394" s="468" t="str">
        <x:v>16</x:v>
      </x:c>
      <x:c r="B11394" s="468" t="str">
        <x:v>J8</x:v>
      </x:c>
      <x:c r="C11394" s="468"/>
      <x:c r="D11394" s="468" t="str">
        <x:v>Uploaded</x:v>
      </x:c>
      <x:c r="E11394" s="468" t="str">
        <x:v>Nilai sumber</x:v>
      </x:c>
      <x:c r="F11394" s="468" t="str">
        <x:v>16 September 2026 21.04 WIB</x:v>
      </x:c>
    </x:row>
    <x:row r="11395">
      <x:c r="A11395" s="468" t="str">
        <x:v>16</x:v>
      </x:c>
      <x:c r="B11395" s="468" t="str">
        <x:v>K8</x:v>
      </x:c>
      <x:c r="C11395" s="468"/>
      <x:c r="D11395" s="468" t="str">
        <x:v>Pending</x:v>
      </x:c>
      <x:c r="E11395" s="468" t="str">
        <x:v>Nilai sumber</x:v>
      </x:c>
      <x:c r="F11395" s="468" t="str">
        <x:v>16 September 2026 21.04 WIB</x:v>
      </x:c>
    </x:row>
    <x:row r="11396">
      <x:c r="A11396" s="468" t="str">
        <x:v>16</x:v>
      </x:c>
      <x:c r="B11396" s="468" t="str">
        <x:v>L8</x:v>
      </x:c>
      <x:c r="C11396" s="468"/>
      <x:c r="D11396" s="468" t="str">
        <x:v>INDAH</x:v>
      </x:c>
      <x:c r="E11396" s="468" t="str">
        <x:v>Nilai sumber</x:v>
      </x:c>
      <x:c r="F11396" s="468" t="str">
        <x:v>16 September 2026 21.04 WIB</x:v>
      </x:c>
    </x:row>
    <x:row r="11397">
      <x:c r="A11397" s="468" t="str">
        <x:v>16</x:v>
      </x:c>
      <x:c r="B11397" s="468" t="str">
        <x:v>M8</x:v>
      </x:c>
      <x:c r="C11397" s="468"/>
      <x:c r="D11397" s="468" t="str">
        <x:v>SAKA</x:v>
      </x:c>
      <x:c r="E11397" s="468" t="str">
        <x:v>Nilai sumber</x:v>
      </x:c>
      <x:c r="F11397" s="468" t="str">
        <x:v>16 September 2026 21.04 WIB</x:v>
      </x:c>
    </x:row>
    <x:row r="11398">
      <x:c r="A11398" s="468" t="str">
        <x:v>16</x:v>
      </x:c>
      <x:c r="B11398" s="468" t="str">
        <x:v>C9</x:v>
      </x:c>
      <x:c r="C11398" s="468"/>
      <x:c r="D11398" s="468" t="str">
        <x:v>Lyra</x:v>
      </x:c>
      <x:c r="E11398" s="468" t="str">
        <x:v>Nilai sumber</x:v>
      </x:c>
      <x:c r="F11398" s="468" t="str">
        <x:v>16 September 2026 21.04 WIB</x:v>
      </x:c>
    </x:row>
    <x:row r="11399">
      <x:c r="A11399" s="468" t="str">
        <x:v>16</x:v>
      </x:c>
      <x:c r="B11399" s="468" t="str">
        <x:v>D9</x:v>
      </x:c>
      <x:c r="C11399" s="468"/>
      <x:c r="D11399" s="468" t="str">
        <x:v>Large Group</x:v>
      </x:c>
      <x:c r="E11399" s="468" t="str">
        <x:v>Nilai sumber</x:v>
      </x:c>
      <x:c r="F11399" s="468" t="str">
        <x:v>16 September 2026 21.04 WIB</x:v>
      </x:c>
    </x:row>
    <x:row r="11400">
      <x:c r="A11400" s="468" t="str">
        <x:v>16</x:v>
      </x:c>
      <x:c r="B11400" s="468" t="str">
        <x:v>F9</x:v>
      </x:c>
      <x:c r="C11400" s="468"/>
      <x:c r="D11400" s="468" t="str">
        <x:v>2026-09-21 00:00:00</x:v>
      </x:c>
      <x:c r="E11400" s="468" t="str">
        <x:v>Nilai sumber</x:v>
      </x:c>
      <x:c r="F11400" s="468" t="str">
        <x:v>16 September 2026 21.04 WIB</x:v>
      </x:c>
    </x:row>
    <x:row r="11401">
      <x:c r="A11401" s="468" t="str">
        <x:v>16</x:v>
      </x:c>
      <x:c r="B11401" s="468" t="str">
        <x:v>H9</x:v>
      </x:c>
      <x:c r="C11401" s="468"/>
      <x:c r="D11401" s="468" t="n">
        <x:v>100000</x:v>
      </x:c>
      <x:c r="E11401" s="468" t="str">
        <x:v>Nilai sumber</x:v>
      </x:c>
      <x:c r="F11401" s="468" t="str">
        <x:v>16 September 2026 21.04 WIB</x:v>
      </x:c>
    </x:row>
    <x:row r="11402">
      <x:c r="A11402" s="468" t="str">
        <x:v>16</x:v>
      </x:c>
      <x:c r="B11402" s="468" t="str">
        <x:v>I9</x:v>
      </x:c>
      <x:c r="C11402" s="468"/>
      <x:c r="D11402" s="468" t="str">
        <x:v>DP</x:v>
      </x:c>
      <x:c r="E11402" s="468" t="str">
        <x:v>Nilai sumber</x:v>
      </x:c>
      <x:c r="F11402" s="468" t="str">
        <x:v>16 September 2026 21.04 WIB</x:v>
      </x:c>
    </x:row>
    <x:row r="11403">
      <x:c r="A11403" s="468" t="str">
        <x:v>16</x:v>
      </x:c>
      <x:c r="B11403" s="468" t="str">
        <x:v>L9</x:v>
      </x:c>
      <x:c r="C11403" s="468"/>
      <x:c r="D11403" s="468" t="str">
        <x:v>INDAH</x:v>
      </x:c>
      <x:c r="E11403" s="468" t="str">
        <x:v>Nilai sumber</x:v>
      </x:c>
      <x:c r="F11403" s="468" t="str">
        <x:v>16 September 2026 21.04 WIB</x:v>
      </x:c>
    </x:row>
    <x:row r="11404">
      <x:c r="A11404" s="468" t="str">
        <x:v>16</x:v>
      </x:c>
      <x:c r="B11404" s="468" t="str">
        <x:v>C10</x:v>
      </x:c>
      <x:c r="C11404" s="468"/>
      <x:c r="D11404" s="468" t="str">
        <x:v>Khofifah Wardah</x:v>
      </x:c>
      <x:c r="E11404" s="468" t="str">
        <x:v>Nilai sumber</x:v>
      </x:c>
      <x:c r="F11404" s="468" t="str">
        <x:v>16 September 2026 21.04 WIB</x:v>
      </x:c>
    </x:row>
    <x:row r="11405">
      <x:c r="A11405" s="468" t="str">
        <x:v>16</x:v>
      </x:c>
      <x:c r="B11405" s="468" t="str">
        <x:v>D10</x:v>
      </x:c>
      <x:c r="C11405" s="468"/>
      <x:c r="D11405" s="468" t="str">
        <x:v>Single</x:v>
      </x:c>
      <x:c r="E11405" s="468" t="str">
        <x:v>Nilai sumber</x:v>
      </x:c>
      <x:c r="F11405" s="468" t="str">
        <x:v>16 September 2026 21.04 WIB</x:v>
      </x:c>
    </x:row>
    <x:row r="11406">
      <x:c r="A11406" s="468" t="str">
        <x:v>16</x:v>
      </x:c>
      <x:c r="B11406" s="468" t="str">
        <x:v>F10</x:v>
      </x:c>
      <x:c r="C11406" s="468"/>
      <x:c r="D11406" s="468" t="str">
        <x:v>2026-09-26 00:00:00</x:v>
      </x:c>
      <x:c r="E11406" s="468" t="str">
        <x:v>Nilai sumber</x:v>
      </x:c>
      <x:c r="F11406" s="468" t="str">
        <x:v>16 September 2026 21.04 WIB</x:v>
      </x:c>
    </x:row>
    <x:row r="11407">
      <x:c r="A11407" s="468" t="str">
        <x:v>16</x:v>
      </x:c>
      <x:c r="B11407" s="468" t="str">
        <x:v>H10</x:v>
      </x:c>
      <x:c r="C11407" s="468"/>
      <x:c r="D11407" s="468" t="n">
        <x:v>100000</x:v>
      </x:c>
      <x:c r="E11407" s="468" t="str">
        <x:v>Nilai sumber</x:v>
      </x:c>
      <x:c r="F11407" s="468" t="str">
        <x:v>16 September 2026 21.04 WIB</x:v>
      </x:c>
    </x:row>
    <x:row r="11408">
      <x:c r="A11408" s="468" t="str">
        <x:v>16</x:v>
      </x:c>
      <x:c r="B11408" s="468" t="str">
        <x:v>I10</x:v>
      </x:c>
      <x:c r="C11408" s="468"/>
      <x:c r="D11408" s="468" t="str">
        <x:v>Lunas</x:v>
      </x:c>
      <x:c r="E11408" s="468" t="str">
        <x:v>Nilai sumber</x:v>
      </x:c>
      <x:c r="F11408" s="468" t="str">
        <x:v>16 September 2026 21.04 WIB</x:v>
      </x:c>
    </x:row>
    <x:row r="11409">
      <x:c r="A11409" s="468" t="str">
        <x:v>16</x:v>
      </x:c>
      <x:c r="B11409" s="468" t="str">
        <x:v>L10</x:v>
      </x:c>
      <x:c r="C11409" s="468"/>
      <x:c r="D11409" s="468" t="str">
        <x:v>INDAH</x:v>
      </x:c>
      <x:c r="E11409" s="468" t="str">
        <x:v>Nilai sumber</x:v>
      </x:c>
      <x:c r="F11409" s="468" t="str">
        <x:v>16 September 2026 21.04 WIB</x:v>
      </x:c>
    </x:row>
    <x:row r="11410">
      <x:c r="A11410" s="468" t="str">
        <x:v>16</x:v>
      </x:c>
      <x:c r="B11410" s="468" t="str">
        <x:v>C11</x:v>
      </x:c>
      <x:c r="C11410" s="468"/>
      <x:c r="D11410" s="468" t="str">
        <x:v>Andre</x:v>
      </x:c>
      <x:c r="E11410" s="468" t="str">
        <x:v>Nilai sumber</x:v>
      </x:c>
      <x:c r="F11410" s="468" t="str">
        <x:v>16 September 2026 21.04 WIB</x:v>
      </x:c>
    </x:row>
    <x:row r="11411">
      <x:c r="A11411" s="468" t="str">
        <x:v>16</x:v>
      </x:c>
      <x:c r="B11411" s="468" t="str">
        <x:v>D11</x:v>
      </x:c>
      <x:c r="C11411" s="468"/>
      <x:c r="D11411" s="468" t="str">
        <x:v>Packing</x:v>
      </x:c>
      <x:c r="E11411" s="468" t="str">
        <x:v>Nilai sumber</x:v>
      </x:c>
      <x:c r="F11411" s="468" t="str">
        <x:v>16 September 2026 21.04 WIB</x:v>
      </x:c>
    </x:row>
    <x:row r="11412">
      <x:c r="A11412" s="468" t="str">
        <x:v>16</x:v>
      </x:c>
      <x:c r="B11412" s="468" t="str">
        <x:v>F11</x:v>
      </x:c>
      <x:c r="C11412" s="468"/>
      <x:c r="D11412" s="468" t="str">
        <x:v>2026-08-24 00:00:00</x:v>
      </x:c>
      <x:c r="E11412" s="468" t="str">
        <x:v>Nilai sumber</x:v>
      </x:c>
      <x:c r="F11412" s="468" t="str">
        <x:v>16 September 2026 21.04 WIB</x:v>
      </x:c>
    </x:row>
    <x:row r="11413">
      <x:c r="A11413" s="468" t="str">
        <x:v>16</x:v>
      </x:c>
      <x:c r="B11413" s="468" t="str">
        <x:v>H11</x:v>
      </x:c>
      <x:c r="C11413" s="468"/>
      <x:c r="D11413" s="468" t="n">
        <x:v>20000</x:v>
      </x:c>
      <x:c r="E11413" s="468" t="str">
        <x:v>Nilai sumber</x:v>
      </x:c>
      <x:c r="F11413" s="468" t="str">
        <x:v>16 September 2026 21.04 WIB</x:v>
      </x:c>
    </x:row>
    <x:row r="11414">
      <x:c r="A11414" s="468" t="str">
        <x:v>16</x:v>
      </x:c>
      <x:c r="B11414" s="468" t="str">
        <x:v>I11</x:v>
      </x:c>
      <x:c r="C11414" s="468"/>
      <x:c r="D11414" s="468" t="str">
        <x:v>Lunas</x:v>
      </x:c>
      <x:c r="E11414" s="468" t="str">
        <x:v>Nilai sumber</x:v>
      </x:c>
      <x:c r="F11414" s="468" t="str">
        <x:v>16 September 2026 21.04 WIB</x:v>
      </x:c>
    </x:row>
    <x:row r="11415">
      <x:c r="A11415" s="468" t="str">
        <x:v>16</x:v>
      </x:c>
      <x:c r="B11415" s="468" t="str">
        <x:v>L11</x:v>
      </x:c>
      <x:c r="C11415" s="468"/>
      <x:c r="D11415" s="468" t="str">
        <x:v>INDAH</x:v>
      </x:c>
      <x:c r="E11415" s="468" t="str">
        <x:v>Nilai sumber</x:v>
      </x:c>
      <x:c r="F11415" s="468" t="str">
        <x:v>16 September 2026 21.04 WIB</x:v>
      </x:c>
    </x:row>
    <x:row r="11416">
      <x:c r="A11416" s="468" t="str">
        <x:v>16</x:v>
      </x:c>
      <x:c r="B11416" s="468" t="str">
        <x:v>C12</x:v>
      </x:c>
      <x:c r="C11416" s="468"/>
      <x:c r="D11416" s="468" t="str">
        <x:v>Aya</x:v>
      </x:c>
      <x:c r="E11416" s="468" t="str">
        <x:v>Nilai sumber</x:v>
      </x:c>
      <x:c r="F11416" s="468" t="str">
        <x:v>16 September 2026 21.04 WIB</x:v>
      </x:c>
    </x:row>
    <x:row r="11417">
      <x:c r="A11417" s="468" t="str">
        <x:v>16</x:v>
      </x:c>
      <x:c r="B11417" s="468" t="str">
        <x:v>D12</x:v>
      </x:c>
      <x:c r="C11417" s="468"/>
      <x:c r="D11417" s="468" t="str">
        <x:v>Large Group</x:v>
      </x:c>
      <x:c r="E11417" s="468" t="str">
        <x:v>Nilai sumber</x:v>
      </x:c>
      <x:c r="F11417" s="468" t="str">
        <x:v>16 September 2026 21.04 WIB</x:v>
      </x:c>
    </x:row>
    <x:row r="11418">
      <x:c r="A11418" s="468" t="str">
        <x:v>16</x:v>
      </x:c>
      <x:c r="B11418" s="468" t="str">
        <x:v>F12</x:v>
      </x:c>
      <x:c r="C11418" s="468"/>
      <x:c r="D11418" s="468" t="str">
        <x:v>2026-09-19 00:00:00</x:v>
      </x:c>
      <x:c r="E11418" s="468" t="str">
        <x:v>Nilai sumber</x:v>
      </x:c>
      <x:c r="F11418" s="468" t="str">
        <x:v>16 September 2026 21.04 WIB</x:v>
      </x:c>
    </x:row>
    <x:row r="11419">
      <x:c r="A11419" s="468" t="str">
        <x:v>16</x:v>
      </x:c>
      <x:c r="B11419" s="468" t="str">
        <x:v>H12</x:v>
      </x:c>
      <x:c r="C11419" s="468"/>
      <x:c r="D11419" s="468" t="n">
        <x:v>100000</x:v>
      </x:c>
      <x:c r="E11419" s="468" t="str">
        <x:v>Nilai sumber</x:v>
      </x:c>
      <x:c r="F11419" s="468" t="str">
        <x:v>16 September 2026 21.04 WIB</x:v>
      </x:c>
    </x:row>
    <x:row r="11420">
      <x:c r="A11420" s="468" t="str">
        <x:v>16</x:v>
      </x:c>
      <x:c r="B11420" s="468" t="str">
        <x:v>I12</x:v>
      </x:c>
      <x:c r="C11420" s="468"/>
      <x:c r="D11420" s="468" t="str">
        <x:v>DP</x:v>
      </x:c>
      <x:c r="E11420" s="468" t="str">
        <x:v>Nilai sumber</x:v>
      </x:c>
      <x:c r="F11420" s="468" t="str">
        <x:v>16 September 2026 21.04 WIB</x:v>
      </x:c>
    </x:row>
    <x:row r="11421">
      <x:c r="A11421" s="468" t="str">
        <x:v>16</x:v>
      </x:c>
      <x:c r="B11421" s="468" t="str">
        <x:v>L12</x:v>
      </x:c>
      <x:c r="C11421" s="468"/>
      <x:c r="D11421" s="468" t="str">
        <x:v>INDAH</x:v>
      </x:c>
      <x:c r="E11421" s="468" t="str">
        <x:v>Nilai sumber</x:v>
      </x:c>
      <x:c r="F11421" s="468" t="str">
        <x:v>16 September 2026 21.04 WIB</x:v>
      </x:c>
    </x:row>
    <x:row r="11422">
      <x:c r="A11422" s="468" t="str">
        <x:v>16</x:v>
      </x:c>
      <x:c r="B11422" s="468" t="str">
        <x:v>C13</x:v>
      </x:c>
      <x:c r="C11422" s="468"/>
      <x:c r="D11422" s="468" t="str">
        <x:v>Dita</x:v>
      </x:c>
      <x:c r="E11422" s="468" t="str">
        <x:v>Nilai sumber</x:v>
      </x:c>
      <x:c r="F11422" s="468" t="str">
        <x:v>16 September 2026 21.04 WIB</x:v>
      </x:c>
    </x:row>
    <x:row r="11423">
      <x:c r="A11423" s="468" t="str">
        <x:v>16</x:v>
      </x:c>
      <x:c r="B11423" s="468" t="str">
        <x:v>D13</x:v>
      </x:c>
      <x:c r="C11423" s="468"/>
      <x:c r="D11423" s="468" t="str">
        <x:v>Graduation</x:v>
      </x:c>
      <x:c r="E11423" s="468" t="str">
        <x:v>Nilai sumber</x:v>
      </x:c>
      <x:c r="F11423" s="468" t="str">
        <x:v>16 September 2026 21.04 WIB</x:v>
      </x:c>
    </x:row>
    <x:row r="11424">
      <x:c r="A11424" s="468" t="str">
        <x:v>16</x:v>
      </x:c>
      <x:c r="B11424" s="468" t="str">
        <x:v>F13</x:v>
      </x:c>
      <x:c r="C11424" s="468"/>
      <x:c r="D11424" s="468" t="str">
        <x:v>2026-10-03 00:00:00</x:v>
      </x:c>
      <x:c r="E11424" s="468" t="str">
        <x:v>Nilai sumber</x:v>
      </x:c>
      <x:c r="F11424" s="468" t="str">
        <x:v>16 September 2026 21.04 WIB</x:v>
      </x:c>
    </x:row>
    <x:row r="11425">
      <x:c r="A11425" s="468" t="str">
        <x:v>16</x:v>
      </x:c>
      <x:c r="B11425" s="468" t="str">
        <x:v>H13</x:v>
      </x:c>
      <x:c r="C11425" s="468"/>
      <x:c r="D11425" s="468" t="n">
        <x:v>100000</x:v>
      </x:c>
      <x:c r="E11425" s="468" t="str">
        <x:v>Nilai sumber</x:v>
      </x:c>
      <x:c r="F11425" s="468" t="str">
        <x:v>16 September 2026 21.04 WIB</x:v>
      </x:c>
    </x:row>
    <x:row r="11426">
      <x:c r="A11426" s="468" t="str">
        <x:v>16</x:v>
      </x:c>
      <x:c r="B11426" s="468" t="str">
        <x:v>I13</x:v>
      </x:c>
      <x:c r="C11426" s="468"/>
      <x:c r="D11426" s="468" t="str">
        <x:v>DP</x:v>
      </x:c>
      <x:c r="E11426" s="468" t="str">
        <x:v>Nilai sumber</x:v>
      </x:c>
      <x:c r="F11426" s="468" t="str">
        <x:v>16 September 2026 21.04 WIB</x:v>
      </x:c>
    </x:row>
    <x:row r="11427">
      <x:c r="A11427" s="468" t="str">
        <x:v>16</x:v>
      </x:c>
      <x:c r="B11427" s="468" t="str">
        <x:v>L13</x:v>
      </x:c>
      <x:c r="C11427" s="468"/>
      <x:c r="D11427" s="468" t="str">
        <x:v>INDAH</x:v>
      </x:c>
      <x:c r="E11427" s="468" t="str">
        <x:v>Nilai sumber</x:v>
      </x:c>
      <x:c r="F11427" s="468" t="str">
        <x:v>16 September 2026 21.04 WIB</x:v>
      </x:c>
    </x:row>
    <x:row r="11428">
      <x:c r="A11428" s="468" t="str">
        <x:v>16</x:v>
      </x:c>
      <x:c r="B11428" s="468" t="str">
        <x:v>C14</x:v>
      </x:c>
      <x:c r="C11428" s="468"/>
      <x:c r="D11428" s="468" t="str">
        <x:v>Amalia Rosita</x:v>
      </x:c>
      <x:c r="E11428" s="468" t="str">
        <x:v>Nilai sumber</x:v>
      </x:c>
      <x:c r="F11428" s="468" t="str">
        <x:v>16 September 2026 21.04 WIB</x:v>
      </x:c>
    </x:row>
    <x:row r="11429">
      <x:c r="A11429" s="468" t="str">
        <x:v>16</x:v>
      </x:c>
      <x:c r="B11429" s="468" t="str">
        <x:v>D14</x:v>
      </x:c>
      <x:c r="C11429" s="468"/>
      <x:c r="D11429" s="468" t="str">
        <x:v>Graduation</x:v>
      </x:c>
      <x:c r="E11429" s="468" t="str">
        <x:v>Nilai sumber</x:v>
      </x:c>
      <x:c r="F11429" s="468" t="str">
        <x:v>16 September 2026 21.04 WIB</x:v>
      </x:c>
    </x:row>
    <x:row r="11430">
      <x:c r="A11430" s="468" t="str">
        <x:v>16</x:v>
      </x:c>
      <x:c r="B11430" s="468" t="str">
        <x:v>F14</x:v>
      </x:c>
      <x:c r="C11430" s="468"/>
      <x:c r="D11430" s="468" t="str">
        <x:v>2026-09-22 00:00:00</x:v>
      </x:c>
      <x:c r="E11430" s="468" t="str">
        <x:v>Nilai sumber</x:v>
      </x:c>
      <x:c r="F11430" s="468" t="str">
        <x:v>16 September 2026 21.04 WIB</x:v>
      </x:c>
    </x:row>
    <x:row r="11431">
      <x:c r="A11431" s="468" t="str">
        <x:v>16</x:v>
      </x:c>
      <x:c r="B11431" s="468" t="str">
        <x:v>H14</x:v>
      </x:c>
      <x:c r="C11431" s="468"/>
      <x:c r="D11431" s="468" t="n">
        <x:v>100000</x:v>
      </x:c>
      <x:c r="E11431" s="468" t="str">
        <x:v>Nilai sumber</x:v>
      </x:c>
      <x:c r="F11431" s="468" t="str">
        <x:v>16 September 2026 21.04 WIB</x:v>
      </x:c>
    </x:row>
    <x:row r="11432">
      <x:c r="A11432" s="468" t="str">
        <x:v>16</x:v>
      </x:c>
      <x:c r="B11432" s="468" t="str">
        <x:v>I14</x:v>
      </x:c>
      <x:c r="C11432" s="468"/>
      <x:c r="D11432" s="468" t="str">
        <x:v>DP</x:v>
      </x:c>
      <x:c r="E11432" s="468" t="str">
        <x:v>Nilai sumber</x:v>
      </x:c>
      <x:c r="F11432" s="468" t="str">
        <x:v>16 September 2026 21.04 WIB</x:v>
      </x:c>
    </x:row>
    <x:row r="11433">
      <x:c r="A11433" s="468" t="str">
        <x:v>16</x:v>
      </x:c>
      <x:c r="B11433" s="468" t="str">
        <x:v>L14</x:v>
      </x:c>
      <x:c r="C11433" s="468"/>
      <x:c r="D11433" s="468" t="str">
        <x:v>INDAH</x:v>
      </x:c>
      <x:c r="E11433" s="468" t="str">
        <x:v>Nilai sumber</x:v>
      </x:c>
      <x:c r="F11433" s="468" t="str">
        <x:v>16 September 2026 21.04 WIB</x:v>
      </x:c>
    </x:row>
    <x:row r="11434">
      <x:c r="A11434" s="468" t="str">
        <x:v>16</x:v>
      </x:c>
      <x:c r="B11434" s="468" t="str">
        <x:v>C15</x:v>
      </x:c>
      <x:c r="C11434" s="468"/>
      <x:c r="D11434" s="468" t="str">
        <x:v>Zulfan</x:v>
      </x:c>
      <x:c r="E11434" s="468" t="str">
        <x:v>Nilai sumber</x:v>
      </x:c>
      <x:c r="F11434" s="468" t="str">
        <x:v>16 September 2026 21.04 WIB</x:v>
      </x:c>
    </x:row>
    <x:row r="11435">
      <x:c r="A11435" s="468" t="str">
        <x:v>16</x:v>
      </x:c>
      <x:c r="B11435" s="468" t="str">
        <x:v>D15</x:v>
      </x:c>
      <x:c r="C11435" s="468"/>
      <x:c r="D11435" s="468" t="str">
        <x:v>Packing</x:v>
      </x:c>
      <x:c r="E11435" s="468" t="str">
        <x:v>Nilai sumber</x:v>
      </x:c>
      <x:c r="F11435" s="468" t="str">
        <x:v>16 September 2026 21.04 WIB</x:v>
      </x:c>
    </x:row>
    <x:row r="11436">
      <x:c r="A11436" s="468" t="str">
        <x:v>16</x:v>
      </x:c>
      <x:c r="B11436" s="468" t="str">
        <x:v>F15</x:v>
      </x:c>
      <x:c r="C11436" s="468"/>
      <x:c r="D11436" s="468" t="str">
        <x:v>2026-09-02 00:00:00</x:v>
      </x:c>
      <x:c r="E11436" s="468" t="str">
        <x:v>Nilai sumber</x:v>
      </x:c>
      <x:c r="F11436" s="468" t="str">
        <x:v>16 September 2026 21.04 WIB</x:v>
      </x:c>
    </x:row>
    <x:row r="11437">
      <x:c r="A11437" s="468" t="str">
        <x:v>16</x:v>
      </x:c>
      <x:c r="B11437" s="468" t="str">
        <x:v>H15</x:v>
      </x:c>
      <x:c r="C11437" s="468"/>
      <x:c r="D11437" s="468" t="n">
        <x:v>20000</x:v>
      </x:c>
      <x:c r="E11437" s="468" t="str">
        <x:v>Nilai sumber</x:v>
      </x:c>
      <x:c r="F11437" s="468" t="str">
        <x:v>16 September 2026 21.04 WIB</x:v>
      </x:c>
    </x:row>
    <x:row r="11438">
      <x:c r="A11438" s="468" t="str">
        <x:v>16</x:v>
      </x:c>
      <x:c r="B11438" s="468" t="str">
        <x:v>I15</x:v>
      </x:c>
      <x:c r="C11438" s="468"/>
      <x:c r="D11438" s="468" t="str">
        <x:v>Lunas</x:v>
      </x:c>
      <x:c r="E11438" s="468" t="str">
        <x:v>Nilai sumber</x:v>
      </x:c>
      <x:c r="F11438" s="468" t="str">
        <x:v>16 September 2026 21.04 WIB</x:v>
      </x:c>
    </x:row>
    <x:row r="11439">
      <x:c r="A11439" s="468" t="str">
        <x:v>16</x:v>
      </x:c>
      <x:c r="B11439" s="468" t="str">
        <x:v>L15</x:v>
      </x:c>
      <x:c r="C11439" s="468"/>
      <x:c r="D11439" s="468" t="str">
        <x:v>INDAH</x:v>
      </x:c>
      <x:c r="E11439" s="468" t="str">
        <x:v>Nilai sumber</x:v>
      </x:c>
      <x:c r="F11439" s="468" t="str">
        <x:v>16 September 2026 21.04 WIB</x:v>
      </x:c>
    </x:row>
    <x:row r="11440">
      <x:c r="A11440" s="468" t="str">
        <x:v>16</x:v>
      </x:c>
      <x:c r="B11440" s="468" t="str">
        <x:v>C16</x:v>
      </x:c>
      <x:c r="C11440" s="468"/>
      <x:c r="D11440" s="468" t="str">
        <x:v>Sifa</x:v>
      </x:c>
      <x:c r="E11440" s="468" t="str">
        <x:v>Nilai sumber</x:v>
      </x:c>
      <x:c r="F11440" s="468" t="str">
        <x:v>16 September 2026 21.04 WIB</x:v>
      </x:c>
    </x:row>
    <x:row r="11441">
      <x:c r="A11441" s="468" t="str">
        <x:v>16</x:v>
      </x:c>
      <x:c r="B11441" s="468" t="str">
        <x:v>D16</x:v>
      </x:c>
      <x:c r="C11441" s="468"/>
      <x:c r="D11441" s="468" t="str">
        <x:v>Graduation</x:v>
      </x:c>
      <x:c r="E11441" s="468" t="str">
        <x:v>Nilai sumber</x:v>
      </x:c>
      <x:c r="F11441" s="468" t="str">
        <x:v>16 September 2026 21.04 WIB</x:v>
      </x:c>
    </x:row>
    <x:row r="11442">
      <x:c r="A11442" s="468" t="str">
        <x:v>16</x:v>
      </x:c>
      <x:c r="B11442" s="468" t="str">
        <x:v>F16</x:v>
      </x:c>
      <x:c r="C11442" s="468"/>
      <x:c r="D11442" s="468" t="str">
        <x:v>2026-10-03 00:00:00</x:v>
      </x:c>
      <x:c r="E11442" s="468" t="str">
        <x:v>Nilai sumber</x:v>
      </x:c>
      <x:c r="F11442" s="468" t="str">
        <x:v>16 September 2026 21.04 WIB</x:v>
      </x:c>
    </x:row>
    <x:row r="11443">
      <x:c r="A11443" s="468" t="str">
        <x:v>16</x:v>
      </x:c>
      <x:c r="B11443" s="468" t="str">
        <x:v>H16</x:v>
      </x:c>
      <x:c r="C11443" s="468"/>
      <x:c r="D11443" s="468" t="n">
        <x:v>100000</x:v>
      </x:c>
      <x:c r="E11443" s="468" t="str">
        <x:v>Nilai sumber</x:v>
      </x:c>
      <x:c r="F11443" s="468" t="str">
        <x:v>16 September 2026 21.04 WIB</x:v>
      </x:c>
    </x:row>
    <x:row r="11444">
      <x:c r="A11444" s="468" t="str">
        <x:v>16</x:v>
      </x:c>
      <x:c r="B11444" s="468" t="str">
        <x:v>I16</x:v>
      </x:c>
      <x:c r="C11444" s="468"/>
      <x:c r="D11444" s="468" t="str">
        <x:v>DP</x:v>
      </x:c>
      <x:c r="E11444" s="468" t="str">
        <x:v>Nilai sumber</x:v>
      </x:c>
      <x:c r="F11444" s="468" t="str">
        <x:v>16 September 2026 21.04 WIB</x:v>
      </x:c>
    </x:row>
    <x:row r="11445">
      <x:c r="A11445" s="468" t="str">
        <x:v>16</x:v>
      </x:c>
      <x:c r="B11445" s="468" t="str">
        <x:v>L16</x:v>
      </x:c>
      <x:c r="C11445" s="468"/>
      <x:c r="D11445" s="468" t="str">
        <x:v>INDAH</x:v>
      </x:c>
      <x:c r="E11445" s="468" t="str">
        <x:v>Nilai sumber</x:v>
      </x:c>
      <x:c r="F11445" s="468" t="str">
        <x:v>16 September 2026 21.04 WIB</x:v>
      </x:c>
    </x:row>
    <x:row r="11446">
      <x:c r="A11446" s="468" t="str">
        <x:v>16</x:v>
      </x:c>
      <x:c r="B11446" s="468" t="str">
        <x:v>C17</x:v>
      </x:c>
      <x:c r="C11446" s="468"/>
      <x:c r="D11446" s="468" t="str">
        <x:v>Lodya</x:v>
      </x:c>
      <x:c r="E11446" s="468" t="str">
        <x:v>Nilai sumber</x:v>
      </x:c>
      <x:c r="F11446" s="468" t="str">
        <x:v>16 September 2026 21.04 WIB</x:v>
      </x:c>
    </x:row>
    <x:row r="11447">
      <x:c r="A11447" s="468" t="str">
        <x:v>16</x:v>
      </x:c>
      <x:c r="B11447" s="468" t="str">
        <x:v>D17</x:v>
      </x:c>
      <x:c r="C11447" s="468"/>
      <x:c r="D11447" s="468" t="str">
        <x:v>Large Group</x:v>
      </x:c>
      <x:c r="E11447" s="468" t="str">
        <x:v>Nilai sumber</x:v>
      </x:c>
      <x:c r="F11447" s="468" t="str">
        <x:v>16 September 2026 21.04 WIB</x:v>
      </x:c>
    </x:row>
    <x:row r="11448">
      <x:c r="A11448" s="468" t="str">
        <x:v>16</x:v>
      </x:c>
      <x:c r="B11448" s="468" t="str">
        <x:v>F17</x:v>
      </x:c>
      <x:c r="C11448" s="468"/>
      <x:c r="D11448" s="468" t="str">
        <x:v>2026-09-16 00:00:00</x:v>
      </x:c>
      <x:c r="E11448" s="468" t="str">
        <x:v>Nilai sumber</x:v>
      </x:c>
      <x:c r="F11448" s="468" t="str">
        <x:v>16 September 2026 21.04 WIB</x:v>
      </x:c>
    </x:row>
    <x:row r="11449">
      <x:c r="A11449" s="468" t="str">
        <x:v>16</x:v>
      </x:c>
      <x:c r="B11449" s="468" t="str">
        <x:v>G17</x:v>
      </x:c>
      <x:c r="C11449" s="468"/>
      <x:c r="D11449" s="468" t="n">
        <x:v>225000</x:v>
      </x:c>
      <x:c r="E11449" s="468" t="str">
        <x:v>Nilai sumber</x:v>
      </x:c>
      <x:c r="F11449" s="468" t="str">
        <x:v>16 September 2026 21.04 WIB</x:v>
      </x:c>
    </x:row>
    <x:row r="11450">
      <x:c r="A11450" s="468" t="str">
        <x:v>16</x:v>
      </x:c>
      <x:c r="B11450" s="468" t="str">
        <x:v>I17</x:v>
      </x:c>
      <x:c r="C11450" s="468"/>
      <x:c r="D11450" s="468" t="str">
        <x:v>Lunas</x:v>
      </x:c>
      <x:c r="E11450" s="468" t="str">
        <x:v>Nilai sumber</x:v>
      </x:c>
      <x:c r="F11450" s="468" t="str">
        <x:v>16 September 2026 21.04 WIB</x:v>
      </x:c>
    </x:row>
    <x:row r="11451">
      <x:c r="A11451" s="468" t="str">
        <x:v>16</x:v>
      </x:c>
      <x:c r="B11451" s="468" t="str">
        <x:v>J17</x:v>
      </x:c>
      <x:c r="C11451" s="468"/>
      <x:c r="D11451" s="468" t="str">
        <x:v>Uploaded</x:v>
      </x:c>
      <x:c r="E11451" s="468" t="str">
        <x:v>Nilai sumber</x:v>
      </x:c>
      <x:c r="F11451" s="468" t="str">
        <x:v>16 September 2026 21.04 WIB</x:v>
      </x:c>
    </x:row>
    <x:row r="11452">
      <x:c r="A11452" s="468" t="str">
        <x:v>16</x:v>
      </x:c>
      <x:c r="B11452" s="468" t="str">
        <x:v>K17</x:v>
      </x:c>
      <x:c r="C11452" s="468"/>
      <x:c r="D11452" s="468" t="str">
        <x:v>Uploaded</x:v>
      </x:c>
      <x:c r="E11452" s="468" t="str">
        <x:v>Nilai sumber</x:v>
      </x:c>
      <x:c r="F11452" s="468" t="str">
        <x:v>16 September 2026 21.04 WIB</x:v>
      </x:c>
    </x:row>
    <x:row r="11453">
      <x:c r="A11453" s="468" t="str">
        <x:v>16</x:v>
      </x:c>
      <x:c r="B11453" s="468" t="str">
        <x:v>L17</x:v>
      </x:c>
      <x:c r="C11453" s="468"/>
      <x:c r="D11453" s="468" t="str">
        <x:v>INDAH</x:v>
      </x:c>
      <x:c r="E11453" s="468" t="str">
        <x:v>Nilai sumber</x:v>
      </x:c>
      <x:c r="F11453" s="468" t="str">
        <x:v>16 September 2026 21.04 WIB</x:v>
      </x:c>
    </x:row>
    <x:row r="11454">
      <x:c r="A11454" s="468" t="str">
        <x:v>16</x:v>
      </x:c>
      <x:c r="B11454" s="468" t="str">
        <x:v>M17</x:v>
      </x:c>
      <x:c r="C11454" s="468"/>
      <x:c r="D11454" s="468" t="str">
        <x:v>ADIF</x:v>
      </x:c>
      <x:c r="E11454" s="468" t="str">
        <x:v>Nilai sumber</x:v>
      </x:c>
      <x:c r="F11454" s="468" t="str">
        <x:v>16 September 2026 21.04 WIB</x:v>
      </x:c>
    </x:row>
    <x:row r="11455">
      <x:c r="A11455" s="468" t="str">
        <x:v>16</x:v>
      </x:c>
      <x:c r="B11455" s="468" t="str">
        <x:v>C18</x:v>
      </x:c>
      <x:c r="C11455" s="468"/>
      <x:c r="D11455" s="468" t="str">
        <x:v>Alif</x:v>
      </x:c>
      <x:c r="E11455" s="468" t="str">
        <x:v>Nilai sumber</x:v>
      </x:c>
      <x:c r="F11455" s="468" t="str">
        <x:v>16 September 2026 21.04 WIB</x:v>
      </x:c>
    </x:row>
    <x:row r="11456">
      <x:c r="A11456" s="468" t="str">
        <x:v>16</x:v>
      </x:c>
      <x:c r="B11456" s="468" t="str">
        <x:v>D18</x:v>
      </x:c>
      <x:c r="C11456" s="468"/>
      <x:c r="D11456" s="468" t="str">
        <x:v>Graduation</x:v>
      </x:c>
      <x:c r="E11456" s="468" t="str">
        <x:v>Nilai sumber</x:v>
      </x:c>
      <x:c r="F11456" s="468" t="str">
        <x:v>16 September 2026 21.04 WIB</x:v>
      </x:c>
    </x:row>
    <x:row r="11457">
      <x:c r="A11457" s="468" t="str">
        <x:v>16</x:v>
      </x:c>
      <x:c r="B11457" s="468" t="str">
        <x:v>F18</x:v>
      </x:c>
      <x:c r="C11457" s="468"/>
      <x:c r="D11457" s="468" t="str">
        <x:v>2026-10-04 00:00:00</x:v>
      </x:c>
      <x:c r="E11457" s="468" t="str">
        <x:v>Nilai sumber</x:v>
      </x:c>
      <x:c r="F11457" s="468" t="str">
        <x:v>16 September 2026 21.04 WIB</x:v>
      </x:c>
    </x:row>
    <x:row r="11458">
      <x:c r="A11458" s="468" t="str">
        <x:v>16</x:v>
      </x:c>
      <x:c r="B11458" s="468" t="str">
        <x:v>H18</x:v>
      </x:c>
      <x:c r="C11458" s="468"/>
      <x:c r="D11458" s="468" t="n">
        <x:v>100000</x:v>
      </x:c>
      <x:c r="E11458" s="468" t="str">
        <x:v>Nilai sumber</x:v>
      </x:c>
      <x:c r="F11458" s="468" t="str">
        <x:v>16 September 2026 21.04 WIB</x:v>
      </x:c>
    </x:row>
    <x:row r="11459">
      <x:c r="A11459" s="468" t="str">
        <x:v>16</x:v>
      </x:c>
      <x:c r="B11459" s="468" t="str">
        <x:v>I18</x:v>
      </x:c>
      <x:c r="C11459" s="468"/>
      <x:c r="D11459" s="468" t="str">
        <x:v>DP</x:v>
      </x:c>
      <x:c r="E11459" s="468" t="str">
        <x:v>Nilai sumber</x:v>
      </x:c>
      <x:c r="F11459" s="468" t="str">
        <x:v>16 September 2026 21.04 WIB</x:v>
      </x:c>
    </x:row>
    <x:row r="11460">
      <x:c r="A11460" s="468" t="str">
        <x:v>16</x:v>
      </x:c>
      <x:c r="B11460" s="468" t="str">
        <x:v>L18</x:v>
      </x:c>
      <x:c r="C11460" s="468"/>
      <x:c r="D11460" s="468" t="str">
        <x:v>INDAH</x:v>
      </x:c>
      <x:c r="E11460" s="468" t="str">
        <x:v>Nilai sumber</x:v>
      </x:c>
      <x:c r="F11460" s="468" t="str">
        <x:v>16 September 2026 21.04 WIB</x:v>
      </x:c>
    </x:row>
    <x:row r="11461">
      <x:c r="A11461" s="468" t="str">
        <x:v>16</x:v>
      </x:c>
      <x:c r="B11461" s="468" t="str">
        <x:v>C19</x:v>
      </x:c>
      <x:c r="C11461" s="468"/>
      <x:c r="D11461" s="468" t="str">
        <x:v>Cia</x:v>
      </x:c>
      <x:c r="E11461" s="468" t="str">
        <x:v>Nilai sumber</x:v>
      </x:c>
      <x:c r="F11461" s="468" t="str">
        <x:v>16 September 2026 21.04 WIB</x:v>
      </x:c>
    </x:row>
    <x:row r="11462">
      <x:c r="A11462" s="468" t="str">
        <x:v>16</x:v>
      </x:c>
      <x:c r="B11462" s="468" t="str">
        <x:v>D19</x:v>
      </x:c>
      <x:c r="C11462" s="468"/>
      <x:c r="D11462" s="468" t="str">
        <x:v>Large Group</x:v>
      </x:c>
      <x:c r="E11462" s="468" t="str">
        <x:v>Nilai sumber</x:v>
      </x:c>
      <x:c r="F11462" s="468" t="str">
        <x:v>16 September 2026 21.04 WIB</x:v>
      </x:c>
    </x:row>
    <x:row r="11463">
      <x:c r="A11463" s="468" t="str">
        <x:v>16</x:v>
      </x:c>
      <x:c r="B11463" s="468" t="str">
        <x:v>F19</x:v>
      </x:c>
      <x:c r="C11463" s="468"/>
      <x:c r="D11463" s="468" t="str">
        <x:v>2026-09-16 00:00:00</x:v>
      </x:c>
      <x:c r="E11463" s="468" t="str">
        <x:v>Nilai sumber</x:v>
      </x:c>
      <x:c r="F11463" s="468" t="str">
        <x:v>16 September 2026 21.04 WIB</x:v>
      </x:c>
    </x:row>
    <x:row r="11464">
      <x:c r="A11464" s="468" t="str">
        <x:v>16</x:v>
      </x:c>
      <x:c r="B11464" s="468" t="str">
        <x:v>H19</x:v>
      </x:c>
      <x:c r="C11464" s="468"/>
      <x:c r="D11464" s="468" t="n">
        <x:v>75000</x:v>
      </x:c>
      <x:c r="E11464" s="468" t="str">
        <x:v>Nilai sumber</x:v>
      </x:c>
      <x:c r="F11464" s="468" t="str">
        <x:v>16 September 2026 21.04 WIB</x:v>
      </x:c>
    </x:row>
    <x:row r="11465">
      <x:c r="A11465" s="468" t="str">
        <x:v>16</x:v>
      </x:c>
      <x:c r="B11465" s="468" t="str">
        <x:v>I19</x:v>
      </x:c>
      <x:c r="C11465" s="468"/>
      <x:c r="D11465" s="468" t="str">
        <x:v>Lunas</x:v>
      </x:c>
      <x:c r="E11465" s="468" t="str">
        <x:v>Nilai sumber</x:v>
      </x:c>
      <x:c r="F11465" s="468" t="str">
        <x:v>16 September 2026 21.04 WIB</x:v>
      </x:c>
    </x:row>
    <x:row r="11466">
      <x:c r="A11466" s="468" t="str">
        <x:v>16</x:v>
      </x:c>
      <x:c r="B11466" s="468" t="str">
        <x:v>J19</x:v>
      </x:c>
      <x:c r="C11466" s="468"/>
      <x:c r="D11466" s="468" t="str">
        <x:v>Uploaded</x:v>
      </x:c>
      <x:c r="E11466" s="468" t="str">
        <x:v>Nilai sumber</x:v>
      </x:c>
      <x:c r="F11466" s="468" t="str">
        <x:v>16 September 2026 21.04 WIB</x:v>
      </x:c>
    </x:row>
    <x:row r="11467">
      <x:c r="A11467" s="468" t="str">
        <x:v>16</x:v>
      </x:c>
      <x:c r="B11467" s="468" t="str">
        <x:v>K19</x:v>
      </x:c>
      <x:c r="C11467" s="468"/>
      <x:c r="D11467" s="468" t="str">
        <x:v>Uploaded</x:v>
      </x:c>
      <x:c r="E11467" s="468" t="str">
        <x:v>Nilai sumber</x:v>
      </x:c>
      <x:c r="F11467" s="468" t="str">
        <x:v>16 September 2026 21.04 WIB</x:v>
      </x:c>
    </x:row>
    <x:row r="11468">
      <x:c r="A11468" s="468" t="str">
        <x:v>16</x:v>
      </x:c>
      <x:c r="B11468" s="468" t="str">
        <x:v>L19</x:v>
      </x:c>
      <x:c r="C11468" s="468"/>
      <x:c r="D11468" s="468" t="str">
        <x:v>INDAH</x:v>
      </x:c>
      <x:c r="E11468" s="468" t="str">
        <x:v>Nilai sumber</x:v>
      </x:c>
      <x:c r="F11468" s="468" t="str">
        <x:v>16 September 2026 21.04 WIB</x:v>
      </x:c>
    </x:row>
    <x:row r="11469">
      <x:c r="A11469" s="468" t="str">
        <x:v>16</x:v>
      </x:c>
      <x:c r="B11469" s="468" t="str">
        <x:v>M19</x:v>
      </x:c>
      <x:c r="C11469" s="468"/>
      <x:c r="D11469" s="468" t="str">
        <x:v>ADIF</x:v>
      </x:c>
      <x:c r="E11469" s="468" t="str">
        <x:v>Nilai sumber</x:v>
      </x:c>
      <x:c r="F11469" s="468" t="str">
        <x:v>16 September 2026 21.04 WIB</x:v>
      </x:c>
    </x:row>
    <x:row r="11470">
      <x:c r="A11470" s="468" t="str">
        <x:v>16</x:v>
      </x:c>
      <x:c r="B11470" s="468" t="str">
        <x:v>C20</x:v>
      </x:c>
      <x:c r="C11470" s="468"/>
      <x:c r="D11470" s="468" t="str">
        <x:v>Adkesma Fikes</x:v>
      </x:c>
      <x:c r="E11470" s="468" t="str">
        <x:v>Nilai sumber</x:v>
      </x:c>
      <x:c r="F11470" s="468" t="str">
        <x:v>16 September 2026 21.04 WIB</x:v>
      </x:c>
    </x:row>
    <x:row r="11471">
      <x:c r="A11471" s="468" t="str">
        <x:v>16</x:v>
      </x:c>
      <x:c r="B11471" s="468" t="str">
        <x:v>D20</x:v>
      </x:c>
      <x:c r="C11471" s="468"/>
      <x:c r="D11471" s="468" t="str">
        <x:v>Large Group</x:v>
      </x:c>
      <x:c r="E11471" s="468" t="str">
        <x:v>Nilai sumber</x:v>
      </x:c>
      <x:c r="F11471" s="468" t="str">
        <x:v>16 September 2026 21.04 WIB</x:v>
      </x:c>
    </x:row>
    <x:row r="11472">
      <x:c r="A11472" s="468" t="str">
        <x:v>16</x:v>
      </x:c>
      <x:c r="B11472" s="468" t="str">
        <x:v>F20</x:v>
      </x:c>
      <x:c r="C11472" s="468"/>
      <x:c r="D11472" s="468" t="str">
        <x:v>2026-09-20 00:00:00</x:v>
      </x:c>
      <x:c r="E11472" s="468" t="str">
        <x:v>Nilai sumber</x:v>
      </x:c>
      <x:c r="F11472" s="468" t="str">
        <x:v>16 September 2026 21.04 WIB</x:v>
      </x:c>
    </x:row>
    <x:row r="11473">
      <x:c r="A11473" s="468" t="str">
        <x:v>16</x:v>
      </x:c>
      <x:c r="B11473" s="468" t="str">
        <x:v>H20</x:v>
      </x:c>
      <x:c r="C11473" s="468"/>
      <x:c r="D11473" s="468" t="n">
        <x:v>100000</x:v>
      </x:c>
      <x:c r="E11473" s="468" t="str">
        <x:v>Nilai sumber</x:v>
      </x:c>
      <x:c r="F11473" s="468" t="str">
        <x:v>16 September 2026 21.04 WIB</x:v>
      </x:c>
    </x:row>
    <x:row r="11474">
      <x:c r="A11474" s="468" t="str">
        <x:v>16</x:v>
      </x:c>
      <x:c r="B11474" s="468" t="str">
        <x:v>I20</x:v>
      </x:c>
      <x:c r="C11474" s="468"/>
      <x:c r="D11474" s="468" t="str">
        <x:v>DP</x:v>
      </x:c>
      <x:c r="E11474" s="468" t="str">
        <x:v>Nilai sumber</x:v>
      </x:c>
      <x:c r="F11474" s="468" t="str">
        <x:v>16 September 2026 21.04 WIB</x:v>
      </x:c>
    </x:row>
    <x:row r="11475">
      <x:c r="A11475" s="468" t="str">
        <x:v>16</x:v>
      </x:c>
      <x:c r="B11475" s="468" t="str">
        <x:v>L20</x:v>
      </x:c>
      <x:c r="C11475" s="468"/>
      <x:c r="D11475" s="468" t="str">
        <x:v>INDAH</x:v>
      </x:c>
      <x:c r="E11475" s="468" t="str">
        <x:v>Nilai sumber</x:v>
      </x:c>
      <x:c r="F11475" s="468" t="str">
        <x:v>16 September 2026 21.04 WIB</x:v>
      </x:c>
    </x:row>
    <x:row r="11476">
      <x:c r="A11476" s="468" t="str">
        <x:v>16</x:v>
      </x:c>
      <x:c r="B11476" s="468" t="str">
        <x:v>C21</x:v>
      </x:c>
      <x:c r="C11476" s="468"/>
      <x:c r="D11476" s="468" t="str">
        <x:v>Anett</x:v>
      </x:c>
      <x:c r="E11476" s="468" t="str">
        <x:v>Nilai sumber</x:v>
      </x:c>
      <x:c r="F11476" s="468" t="str">
        <x:v>16 September 2026 21.04 WIB</x:v>
      </x:c>
    </x:row>
    <x:row r="11477">
      <x:c r="A11477" s="468" t="str">
        <x:v>16</x:v>
      </x:c>
      <x:c r="B11477" s="468" t="str">
        <x:v>D21</x:v>
      </x:c>
      <x:c r="C11477" s="468"/>
      <x:c r="D11477" s="468" t="str">
        <x:v>Photofox</x:v>
      </x:c>
      <x:c r="E11477" s="468" t="str">
        <x:v>Nilai sumber</x:v>
      </x:c>
      <x:c r="F11477" s="468" t="str">
        <x:v>16 September 2026 21.04 WIB</x:v>
      </x:c>
    </x:row>
    <x:row r="11478">
      <x:c r="A11478" s="468" t="str">
        <x:v>16</x:v>
      </x:c>
      <x:c r="B11478" s="468" t="str">
        <x:v>F21</x:v>
      </x:c>
      <x:c r="C11478" s="468"/>
      <x:c r="D11478" s="468" t="str">
        <x:v>2026-09-16 00:00:00</x:v>
      </x:c>
      <x:c r="E11478" s="468" t="str">
        <x:v>Nilai sumber</x:v>
      </x:c>
      <x:c r="F11478" s="468" t="str">
        <x:v>16 September 2026 21.04 WIB</x:v>
      </x:c>
    </x:row>
    <x:row r="11479">
      <x:c r="A11479" s="468" t="str">
        <x:v>16</x:v>
      </x:c>
      <x:c r="B11479" s="468" t="str">
        <x:v>I21</x:v>
      </x:c>
      <x:c r="C11479" s="468"/>
      <x:c r="D11479" s="468" t="str">
        <x:v>Lunas</x:v>
      </x:c>
      <x:c r="E11479" s="468" t="str">
        <x:v>Nilai sumber</x:v>
      </x:c>
      <x:c r="F11479" s="468" t="str">
        <x:v>16 September 2026 21.04 WIB</x:v>
      </x:c>
    </x:row>
    <x:row r="11480">
      <x:c r="A11480" s="468" t="str">
        <x:v>16</x:v>
      </x:c>
      <x:c r="B11480" s="468" t="str">
        <x:v>J21</x:v>
      </x:c>
      <x:c r="C11480" s="468"/>
      <x:c r="D11480" s="468" t="str">
        <x:v>Uploaded</x:v>
      </x:c>
      <x:c r="E11480" s="468" t="str">
        <x:v>Nilai sumber</x:v>
      </x:c>
      <x:c r="F11480" s="468" t="str">
        <x:v>16 September 2026 21.04 WIB</x:v>
      </x:c>
    </x:row>
    <x:row r="11481">
      <x:c r="A11481" s="468" t="str">
        <x:v>16</x:v>
      </x:c>
      <x:c r="B11481" s="468" t="str">
        <x:v>K21</x:v>
      </x:c>
      <x:c r="C11481" s="468"/>
      <x:c r="D11481" s="468" t="str">
        <x:v>Uploaded</x:v>
      </x:c>
      <x:c r="E11481" s="468" t="str">
        <x:v>Nilai sumber</x:v>
      </x:c>
      <x:c r="F11481" s="468" t="str">
        <x:v>16 September 2026 21.04 WIB</x:v>
      </x:c>
    </x:row>
    <x:row r="11482">
      <x:c r="A11482" s="468" t="str">
        <x:v>16</x:v>
      </x:c>
      <x:c r="B11482" s="468" t="str">
        <x:v>L21</x:v>
      </x:c>
      <x:c r="C11482" s="468"/>
      <x:c r="D11482" s="468" t="str">
        <x:v>INDAH</x:v>
      </x:c>
      <x:c r="E11482" s="468" t="str">
        <x:v>Nilai sumber</x:v>
      </x:c>
      <x:c r="F11482" s="468" t="str">
        <x:v>16 September 2026 21.04 WIB</x:v>
      </x:c>
    </x:row>
    <x:row r="11483">
      <x:c r="A11483" s="468" t="str">
        <x:v>16</x:v>
      </x:c>
      <x:c r="B11483" s="468" t="str">
        <x:v>M21</x:v>
      </x:c>
      <x:c r="C11483" s="468"/>
      <x:c r="D11483" s="468" t="str">
        <x:v>ADIF</x:v>
      </x:c>
      <x:c r="E11483" s="468" t="str">
        <x:v>Nilai sumber</x:v>
      </x:c>
      <x:c r="F11483" s="468" t="str">
        <x:v>16 September 2026 21.04 WIB</x:v>
      </x:c>
    </x:row>
    <x:row r="11484">
      <x:c r="A11484" s="468" t="str">
        <x:v>16</x:v>
      </x:c>
      <x:c r="B11484" s="468" t="str">
        <x:v>G23</x:v>
      </x:c>
      <x:c r="C11484" s="468"/>
      <x:c r="D11484" s="468" t="n">
        <x:v>650000</x:v>
      </x:c>
      <x:c r="E11484" s="468" t="str">
        <x:v>Nilai sumber</x:v>
      </x:c>
      <x:c r="F11484" s="468" t="str">
        <x:v>16 September 2026 21.04 WIB</x:v>
      </x:c>
    </x:row>
    <x:row r="11485">
      <x:c r="A11485" s="468" t="str">
        <x:v>16</x:v>
      </x:c>
      <x:c r="B11485" s="468" t="str">
        <x:v>G23</x:v>
      </x:c>
      <x:c r="C11485" s="468"/>
      <x:c r="D11485" s="468" t="str">
        <x:v>=SUM(G4:G22)</x:v>
      </x:c>
      <x:c r="E11485" s="468" t="str">
        <x:v>Rumus sumber</x:v>
      </x:c>
      <x:c r="F11485" s="468" t="str">
        <x:v>16 September 2026 21.04 WIB</x:v>
      </x:c>
    </x:row>
    <x:row r="11486">
      <x:c r="A11486" s="468" t="str">
        <x:v>16</x:v>
      </x:c>
      <x:c r="B11486" s="468" t="str">
        <x:v>H23</x:v>
      </x:c>
      <x:c r="C11486" s="468"/>
      <x:c r="D11486" s="468" t="n">
        <x:v>1315000</x:v>
      </x:c>
      <x:c r="E11486" s="468" t="str">
        <x:v>Nilai sumber</x:v>
      </x:c>
      <x:c r="F11486" s="468" t="str">
        <x:v>16 September 2026 21.04 WIB</x:v>
      </x:c>
    </x:row>
    <x:row r="11487">
      <x:c r="A11487" s="468" t="str">
        <x:v>16</x:v>
      </x:c>
      <x:c r="B11487" s="468" t="str">
        <x:v>H23</x:v>
      </x:c>
      <x:c r="C11487" s="468"/>
      <x:c r="D11487" s="468" t="str">
        <x:v>=SUM(H4:H22)</x:v>
      </x:c>
      <x:c r="E11487" s="468" t="str">
        <x:v>Rumus sumber</x:v>
      </x:c>
      <x:c r="F11487" s="468" t="str">
        <x:v>16 September 2026 21.04 WIB</x:v>
      </x:c>
    </x:row>
    <x:row r="11488">
      <x:c r="A11488" s="468" t="str">
        <x:v>16</x:v>
      </x:c>
      <x:c r="B11488" s="468" t="str">
        <x:v>C26</x:v>
      </x:c>
      <x:c r="C11488" s="468"/>
      <x:c r="D11488" s="468" t="str">
        <x:v>Keterangan</x:v>
      </x:c>
      <x:c r="E11488" s="468" t="str">
        <x:v>Nilai sumber</x:v>
      </x:c>
      <x:c r="F11488" s="468" t="str">
        <x:v>16 September 2026 21.04 WIB</x:v>
      </x:c>
    </x:row>
    <x:row r="11489">
      <x:c r="A11489" s="468" t="str">
        <x:v>16</x:v>
      </x:c>
      <x:c r="B11489" s="468" t="str">
        <x:v>D26</x:v>
      </x:c>
      <x:c r="C11489" s="468"/>
      <x:c r="D11489" s="468" t="str">
        <x:v>Nominal</x:v>
      </x:c>
      <x:c r="E11489" s="468" t="str">
        <x:v>Nilai sumber</x:v>
      </x:c>
      <x:c r="F11489" s="468" t="str">
        <x:v>16 September 2026 21.04 WIB</x:v>
      </x:c>
    </x:row>
    <x:row r="11490">
      <x:c r="A11490" s="468" t="str">
        <x:v>16</x:v>
      </x:c>
      <x:c r="B11490" s="468" t="str">
        <x:v>O26</x:v>
      </x:c>
      <x:c r="C11490" s="468"/>
      <x:c r="D11490" s="468" t="str">
        <x:v>Nama</x:v>
      </x:c>
      <x:c r="E11490" s="468" t="str">
        <x:v>Nilai sumber</x:v>
      </x:c>
      <x:c r="F11490" s="468" t="str">
        <x:v>16 September 2026 21.04 WIB</x:v>
      </x:c>
    </x:row>
    <x:row r="11491">
      <x:c r="A11491" s="468" t="str">
        <x:v>16</x:v>
      </x:c>
      <x:c r="B11491" s="468" t="str">
        <x:v>C27</x:v>
      </x:c>
      <x:c r="C11491" s="468"/>
      <x:c r="D11491" s="468" t="str">
        <x:v>Pendapatan Tunai</x:v>
      </x:c>
      <x:c r="E11491" s="468" t="str">
        <x:v>Nilai sumber</x:v>
      </x:c>
      <x:c r="F11491" s="468" t="str">
        <x:v>16 September 2026 21.04 WIB</x:v>
      </x:c>
    </x:row>
    <x:row r="11492">
      <x:c r="A11492" s="468" t="str">
        <x:v>16</x:v>
      </x:c>
      <x:c r="B11492" s="468" t="str">
        <x:v>D27</x:v>
      </x:c>
      <x:c r="C11492" s="468"/>
      <x:c r="D11492" s="468" t="n">
        <x:v>650000</x:v>
      </x:c>
      <x:c r="E11492" s="468" t="str">
        <x:v>Nilai sumber</x:v>
      </x:c>
      <x:c r="F11492" s="468" t="str">
        <x:v>16 September 2026 21.04 WIB</x:v>
      </x:c>
    </x:row>
    <x:row r="11493">
      <x:c r="A11493" s="468" t="str">
        <x:v>16</x:v>
      </x:c>
      <x:c r="B11493" s="468" t="str">
        <x:v>D27</x:v>
      </x:c>
      <x:c r="C11493" s="468"/>
      <x:c r="D11493" s="468" t="str">
        <x:v>=SUM(G23)</x:v>
      </x:c>
      <x:c r="E11493" s="468" t="str">
        <x:v>Rumus sumber</x:v>
      </x:c>
      <x:c r="F11493" s="468" t="str">
        <x:v>16 September 2026 21.04 WIB</x:v>
      </x:c>
    </x:row>
    <x:row r="11494">
      <x:c r="A11494" s="468" t="str">
        <x:v>16</x:v>
      </x:c>
      <x:c r="B11494" s="468" t="str">
        <x:v>O27</x:v>
      </x:c>
      <x:c r="C11494" s="468"/>
      <x:c r="D11494" s="468" t="str">
        <x:v>INDAH</x:v>
      </x:c>
      <x:c r="E11494" s="468" t="str">
        <x:v>Nilai sumber</x:v>
      </x:c>
      <x:c r="F11494" s="468" t="str">
        <x:v>16 September 2026 21.04 WIB</x:v>
      </x:c>
    </x:row>
    <x:row r="11495">
      <x:c r="A11495" s="468" t="str">
        <x:v>16</x:v>
      </x:c>
      <x:c r="B11495" s="468" t="str">
        <x:v>C28</x:v>
      </x:c>
      <x:c r="C11495" s="468"/>
      <x:c r="D11495" s="468" t="str">
        <x:v>Galon</x:v>
      </x:c>
      <x:c r="E11495" s="468" t="str">
        <x:v>Nilai sumber</x:v>
      </x:c>
      <x:c r="F11495" s="468" t="str">
        <x:v>16 September 2026 21.04 WIB</x:v>
      </x:c>
    </x:row>
    <x:row r="11496">
      <x:c r="A11496" s="468" t="str">
        <x:v>16</x:v>
      </x:c>
      <x:c r="B11496" s="468" t="str">
        <x:v>D28</x:v>
      </x:c>
      <x:c r="C11496" s="468"/>
      <x:c r="D11496" s="468" t="n">
        <x:v>-16000</x:v>
      </x:c>
      <x:c r="E11496" s="468" t="str">
        <x:v>Nilai sumber</x:v>
      </x:c>
      <x:c r="F11496" s="468" t="str">
        <x:v>16 September 2026 21.04 WIB</x:v>
      </x:c>
    </x:row>
    <x:row r="11497">
      <x:c r="A11497" s="468" t="str">
        <x:v>16</x:v>
      </x:c>
      <x:c r="B11497" s="468" t="str">
        <x:v>O28</x:v>
      </x:c>
      <x:c r="C11497" s="468"/>
      <x:c r="D11497" s="468" t="str">
        <x:v>INDAH</x:v>
      </x:c>
      <x:c r="E11497" s="468" t="str">
        <x:v>Nilai sumber</x:v>
      </x:c>
      <x:c r="F11497" s="468" t="str">
        <x:v>16 September 2026 21.04 WIB</x:v>
      </x:c>
    </x:row>
    <x:row r="11498">
      <x:c r="A11498" s="468" t="str">
        <x:v>16</x:v>
      </x:c>
      <x:c r="B11498" s="468" t="str">
        <x:v>C29</x:v>
      </x:c>
      <x:c r="C11498" s="468"/>
      <x:c r="D11498" s="468" t="str">
        <x:v>Penthil</x:v>
      </x:c>
      <x:c r="E11498" s="468" t="str">
        <x:v>Nilai sumber</x:v>
      </x:c>
      <x:c r="F11498" s="468" t="str">
        <x:v>16 September 2026 21.04 WIB</x:v>
      </x:c>
    </x:row>
    <x:row r="11499">
      <x:c r="A11499" s="468" t="str">
        <x:v>16</x:v>
      </x:c>
      <x:c r="B11499" s="468" t="str">
        <x:v>D29</x:v>
      </x:c>
      <x:c r="C11499" s="468"/>
      <x:c r="D11499" s="468" t="n">
        <x:v>-84000</x:v>
      </x:c>
      <x:c r="E11499" s="468" t="str">
        <x:v>Nilai sumber</x:v>
      </x:c>
      <x:c r="F11499" s="468" t="str">
        <x:v>16 September 2026 21.04 WIB</x:v>
      </x:c>
    </x:row>
    <x:row r="11500">
      <x:c r="A11500" s="468" t="str">
        <x:v>16</x:v>
      </x:c>
      <x:c r="B11500" s="468" t="str">
        <x:v>N29</x:v>
      </x:c>
      <x:c r="C11500" s="468"/>
      <x:c r="D11500" s="468" t="str">
        <x:v>Fotografer 1</x:v>
      </x:c>
      <x:c r="E11500" s="468" t="str">
        <x:v>Nilai sumber</x:v>
      </x:c>
      <x:c r="F11500" s="468" t="str">
        <x:v>16 September 2026 21.04 WIB</x:v>
      </x:c>
    </x:row>
    <x:row r="11501">
      <x:c r="A11501" s="468" t="str">
        <x:v>16</x:v>
      </x:c>
      <x:c r="B11501" s="468" t="str">
        <x:v>O29</x:v>
      </x:c>
      <x:c r="C11501" s="468"/>
      <x:c r="D11501" s="468" t="str">
        <x:v>SAKA</x:v>
      </x:c>
      <x:c r="E11501" s="468" t="str">
        <x:v>Nilai sumber</x:v>
      </x:c>
      <x:c r="F11501" s="468" t="str">
        <x:v>16 September 2026 21.04 WIB</x:v>
      </x:c>
    </x:row>
    <x:row r="11502">
      <x:c r="A11502" s="468" t="str">
        <x:v>16</x:v>
      </x:c>
      <x:c r="B11502" s="468" t="str">
        <x:v>N30</x:v>
      </x:c>
      <x:c r="C11502" s="468"/>
      <x:c r="D11502" s="468" t="str">
        <x:v>Fotografer 2</x:v>
      </x:c>
      <x:c r="E11502" s="468" t="str">
        <x:v>Nilai sumber</x:v>
      </x:c>
      <x:c r="F11502" s="468" t="str">
        <x:v>16 September 2026 21.04 WIB</x:v>
      </x:c>
    </x:row>
    <x:row r="11503">
      <x:c r="A11503" s="468" t="str">
        <x:v>16</x:v>
      </x:c>
      <x:c r="B11503" s="468" t="str">
        <x:v>O30</x:v>
      </x:c>
      <x:c r="C11503" s="468"/>
      <x:c r="D11503" s="468" t="str">
        <x:v>ADIF</x:v>
      </x:c>
      <x:c r="E11503" s="468" t="str">
        <x:v>Nilai sumber</x:v>
      </x:c>
      <x:c r="F11503" s="468" t="str">
        <x:v>16 September 2026 21.04 WIB</x:v>
      </x:c>
    </x:row>
    <x:row r="11504">
      <x:c r="A11504" s="468" t="str">
        <x:v>16</x:v>
      </x:c>
      <x:c r="B11504" s="468" t="str">
        <x:v>L33</x:v>
      </x:c>
      <x:c r="C11504" s="468"/>
      <x:c r="D11504" s="468" t="str">
        <x:v>Disiplin</x:v>
      </x:c>
      <x:c r="E11504" s="468" t="str">
        <x:v>Nilai sumber</x:v>
      </x:c>
      <x:c r="F11504" s="468" t="str">
        <x:v>16 September 2026 21.04 WIB</x:v>
      </x:c>
    </x:row>
    <x:row r="11505">
      <x:c r="A11505" s="468" t="str">
        <x:v>16</x:v>
      </x:c>
      <x:c r="B11505" s="468" t="str">
        <x:v>M33</x:v>
      </x:c>
      <x:c r="C11505" s="468"/>
      <x:c r="D11505" s="468" t="str">
        <x:v>Akurasi</x:v>
      </x:c>
      <x:c r="E11505" s="468" t="str">
        <x:v>Nilai sumber</x:v>
      </x:c>
      <x:c r="F11505" s="468" t="str">
        <x:v>16 September 2026 21.04 WIB</x:v>
      </x:c>
    </x:row>
    <x:row r="11506">
      <x:c r="A11506" s="468" t="str">
        <x:v>16</x:v>
      </x:c>
      <x:c r="B11506" s="468" t="str">
        <x:v>N33</x:v>
      </x:c>
      <x:c r="C11506" s="468"/>
      <x:c r="D11506" s="468" t="str">
        <x:v>SOP</x:v>
      </x:c>
      <x:c r="E11506" s="468" t="str">
        <x:v>Nilai sumber</x:v>
      </x:c>
      <x:c r="F11506" s="468" t="str">
        <x:v>16 September 2026 21.04 WIB</x:v>
      </x:c>
    </x:row>
    <x:row r="11507">
      <x:c r="A11507" s="468" t="str">
        <x:v>16</x:v>
      </x:c>
      <x:c r="B11507" s="468" t="str">
        <x:v>O33</x:v>
      </x:c>
      <x:c r="C11507" s="468"/>
      <x:c r="D11507" s="468" t="str">
        <x:v>Client</x:v>
      </x:c>
      <x:c r="E11507" s="468" t="str">
        <x:v>Nilai sumber</x:v>
      </x:c>
      <x:c r="F11507" s="468" t="str">
        <x:v>16 September 2026 21.04 WIB</x:v>
      </x:c>
    </x:row>
    <x:row r="11508">
      <x:c r="A11508" s="468" t="str">
        <x:v>16</x:v>
      </x:c>
      <x:c r="B11508" s="468" t="str">
        <x:v>P33</x:v>
      </x:c>
      <x:c r="C11508" s="468"/>
      <x:c r="D11508" s="468" t="str">
        <x:v>Produktivitas</x:v>
      </x:c>
      <x:c r="E11508" s="468" t="str">
        <x:v>Nilai sumber</x:v>
      </x:c>
      <x:c r="F11508" s="468" t="str">
        <x:v>16 September 2026 21.04 WIB</x:v>
      </x:c>
    </x:row>
    <x:row r="11509">
      <x:c r="A11509" s="468" t="str">
        <x:v>16</x:v>
      </x:c>
      <x:c r="B11509" s="468" t="str">
        <x:v>B36</x:v>
      </x:c>
      <x:c r="C11509" s="468"/>
      <x:c r="D11509" s="468" t="n">
        <x:v>10</x:v>
      </x:c>
      <x:c r="E11509" s="468" t="str">
        <x:v>Nilai sumber</x:v>
      </x:c>
      <x:c r="F11509" s="468" t="str">
        <x:v>16 September 2026 21.04 WIB</x:v>
      </x:c>
    </x:row>
    <x:row r="11510">
      <x:c r="A11510" s="468" t="str">
        <x:v>16</x:v>
      </x:c>
      <x:c r="B11510" s="468" t="str">
        <x:v>K36</x:v>
      </x:c>
      <x:c r="C11510" s="468"/>
      <x:c r="D11510" s="468" t="str">
        <x:v>SAKA</x:v>
      </x:c>
      <x:c r="E11510" s="468" t="str">
        <x:v>Nilai sumber</x:v>
      </x:c>
      <x:c r="F11510" s="468" t="str">
        <x:v>16 September 2026 21.04 WIB</x:v>
      </x:c>
    </x:row>
    <x:row r="11511">
      <x:c r="A11511" s="468" t="str">
        <x:v>16</x:v>
      </x:c>
      <x:c r="B11511" s="468" t="str">
        <x:v>K36</x:v>
      </x:c>
      <x:c r="C11511" s="468"/>
      <x:c r="D11511" s="468" t="str">
        <x:v>=IF(O29="","",O29)</x:v>
      </x:c>
      <x:c r="E11511" s="468" t="str">
        <x:v>Rumus sumber</x:v>
      </x:c>
      <x:c r="F11511" s="468" t="str">
        <x:v>16 September 2026 21.04 WIB</x:v>
      </x:c>
    </x:row>
    <x:row r="11512">
      <x:c r="A11512" s="468" t="str">
        <x:v>16</x:v>
      </x:c>
      <x:c r="B11512" s="468" t="str">
        <x:v>B37</x:v>
      </x:c>
      <x:c r="C11512" s="468"/>
      <x:c r="D11512" s="468" t="n">
        <x:v>11</x:v>
      </x:c>
      <x:c r="E11512" s="468" t="str">
        <x:v>Nilai sumber</x:v>
      </x:c>
      <x:c r="F11512" s="468" t="str">
        <x:v>16 September 2026 21.04 WIB</x:v>
      </x:c>
    </x:row>
    <x:row r="11513">
      <x:c r="A11513" s="468" t="str">
        <x:v>16</x:v>
      </x:c>
      <x:c r="B11513" s="468" t="str">
        <x:v>K37</x:v>
      </x:c>
      <x:c r="C11513" s="468"/>
      <x:c r="D11513" s="468" t="str">
        <x:v>ADIF</x:v>
      </x:c>
      <x:c r="E11513" s="468" t="str">
        <x:v>Nilai sumber</x:v>
      </x:c>
      <x:c r="F11513" s="468" t="str">
        <x:v>16 September 2026 21.04 WIB</x:v>
      </x:c>
    </x:row>
    <x:row r="11514">
      <x:c r="A11514" s="468" t="str">
        <x:v>16</x:v>
      </x:c>
      <x:c r="B11514" s="468" t="str">
        <x:v>K37</x:v>
      </x:c>
      <x:c r="C11514" s="468"/>
      <x:c r="D11514" s="468" t="str">
        <x:v>=IF(O30="","",O30)</x:v>
      </x:c>
      <x:c r="E11514" s="468" t="str">
        <x:v>Rumus sumber</x:v>
      </x:c>
      <x:c r="F11514" s="468" t="str">
        <x:v>16 September 2026 21.04 WIB</x:v>
      </x:c>
    </x:row>
    <x:row r="11515">
      <x:c r="A11515" s="468" t="str">
        <x:v>16</x:v>
      </x:c>
      <x:c r="B11515" s="468" t="str">
        <x:v>D38</x:v>
      </x:c>
      <x:c r="C11515" s="468"/>
      <x:c r="D11515" s="468" t="n">
        <x:v>550000</x:v>
      </x:c>
      <x:c r="E11515" s="468" t="str">
        <x:v>Nilai sumber</x:v>
      </x:c>
      <x:c r="F11515" s="468" t="str">
        <x:v>16 September 2026 21.04 WIB</x:v>
      </x:c>
    </x:row>
    <x:row r="11516">
      <x:c r="A11516" s="468" t="str">
        <x:v>16</x:v>
      </x:c>
      <x:c r="B11516" s="468" t="str">
        <x:v>D38</x:v>
      </x:c>
      <x:c r="C11516" s="468"/>
      <x:c r="D11516" s="468" t="str">
        <x:v>=SUM(D27:D37)</x:v>
      </x:c>
      <x:c r="E11516" s="468" t="str">
        <x:v>Rumus sumber</x:v>
      </x:c>
      <x:c r="F11516" s="468" t="str">
        <x:v>16 September 2026 21.04 WIB</x:v>
      </x:c>
    </x:row>
    <x:row r="11517">
      <x:c r="A11517" s="468" t="str">
        <x:v>16</x:v>
      </x:c>
      <x:c r="B11517" s="468" t="str">
        <x:v>AC38</x:v>
      </x:c>
      <x:c r="C11517" s="468"/>
      <x:c r="D11517" s="468" t="str">
        <x:v>=IF(AG38="","",IF(COUNT(L38:P38)&lt;5,"",L38/5*20+M38/5*25+N38/5*25+O38/5*15+P38/5*15))</x:v>
      </x:c>
      <x:c r="E11517" s="468" t="str">
        <x:v>Rumus sumber</x:v>
      </x:c>
      <x:c r="F11517" s="468" t="str">
        <x:v>16 September 2026 21.04 WIB</x:v>
      </x:c>
    </x:row>
    <x:row r="11518">
      <x:c r="A11518" s="468" t="str">
        <x:v>16</x:v>
      </x:c>
      <x:c r="B11518" s="468" t="str">
        <x:v>AD38</x:v>
      </x:c>
      <x:c r="C11518" s="468"/>
      <x:c r="D11518" s="468" t="str">
        <x:v>=IF(AC38="","",IF(AC38&gt;=90,"Sangat Baik",IF(AC38&gt;=80,"Baik",IF(AC38&gt;=70,"Coaching","Underperform"))))</x:v>
      </x:c>
      <x:c r="E11518" s="468" t="str">
        <x:v>Rumus sumber</x:v>
      </x:c>
      <x:c r="F11518" s="468" t="str">
        <x:v>16 September 2026 21.04 WIB</x:v>
      </x:c>
    </x:row>
    <x:row r="11519">
      <x:c r="A11519" s="468" t="str">
        <x:v>16</x:v>
      </x:c>
      <x:c r="B11519" s="468" t="str">
        <x:v>AE38</x:v>
      </x:c>
      <x:c r="C11519" s="468"/>
      <x:c r="D11519" s="468" t="str">
        <x:v>=IF(AG38="","",IF(OR(AG38="INDAH",AG38="ADDEL",AG38="AMEL",AG38="PENTIL",AG38="JIJANG"),"Admin/CS","Fotografer"))</x:v>
      </x:c>
      <x:c r="E11519" s="468" t="str">
        <x:v>Rumus sumber</x:v>
      </x:c>
      <x:c r="F11519" s="468" t="str">
        <x:v>16 September 2026 21.04 WIB</x:v>
      </x:c>
    </x:row>
    <x:row r="11520">
      <x:c r="A11520" s="468" t="str">
        <x:v>16</x:v>
      </x:c>
      <x:c r="B11520" s="468" t="str">
        <x:v>AF38</x:v>
      </x:c>
      <x:c r="C11520" s="468"/>
      <x:c r="D11520" s="468" t="str">
        <x:v>=IF(OR(AG38="",COUNT(L38:P38)&lt;5),"",1)</x:v>
      </x:c>
      <x:c r="E11520" s="468" t="str">
        <x:v>Rumus sumber</x:v>
      </x:c>
      <x:c r="F11520" s="468" t="str">
        <x:v>16 September 2026 21.04 WIB</x:v>
      </x:c>
    </x:row>
    <x:row r="11521">
      <x:c r="A11521" s="468" t="str">
        <x:v>16</x:v>
      </x:c>
      <x:c r="B11521" s="468" t="str">
        <x:v>AG38</x:v>
      </x:c>
      <x:c r="C11521" s="468"/>
      <x:c r="D11521" s="468" t="str">
        <x:v>=IFERROR(K38,"")</x:v>
      </x:c>
      <x:c r="E11521" s="468" t="str">
        <x:v>Rumus sumber</x:v>
      </x:c>
      <x:c r="F11521" s="468" t="str">
        <x:v>16 September 2026 21.04 WIB</x:v>
      </x:c>
    </x:row>
    <x:row r="11522">
      <x:c r="A11522" s="468" t="str">
        <x:v>16</x:v>
      </x:c>
      <x:c r="B11522" s="468" t="str">
        <x:v>AC39</x:v>
      </x:c>
      <x:c r="C11522" s="468"/>
      <x:c r="D11522" s="468" t="str">
        <x:v>=IF(AG39="","",IF(COUNT(L39:P39)&lt;5,"",L39/5*20+M39/5*25+N39/5*25+O39/5*15+P39/5*15))</x:v>
      </x:c>
      <x:c r="E11522" s="468" t="str">
        <x:v>Rumus sumber</x:v>
      </x:c>
      <x:c r="F11522" s="468" t="str">
        <x:v>16 September 2026 21.04 WIB</x:v>
      </x:c>
    </x:row>
    <x:row r="11523">
      <x:c r="A11523" s="468" t="str">
        <x:v>16</x:v>
      </x:c>
      <x:c r="B11523" s="468" t="str">
        <x:v>AD39</x:v>
      </x:c>
      <x:c r="C11523" s="468"/>
      <x:c r="D11523" s="468" t="str">
        <x:v>=IF(AC39="","",IF(AC39&gt;=90,"Sangat Baik",IF(AC39&gt;=80,"Baik",IF(AC39&gt;=70,"Coaching","Underperform"))))</x:v>
      </x:c>
      <x:c r="E11523" s="468" t="str">
        <x:v>Rumus sumber</x:v>
      </x:c>
      <x:c r="F11523" s="468" t="str">
        <x:v>16 September 2026 21.04 WIB</x:v>
      </x:c>
    </x:row>
    <x:row r="11524">
      <x:c r="A11524" s="468" t="str">
        <x:v>16</x:v>
      </x:c>
      <x:c r="B11524" s="468" t="str">
        <x:v>AE39</x:v>
      </x:c>
      <x:c r="C11524" s="468"/>
      <x:c r="D11524" s="468" t="str">
        <x:v>=IF(AG39="","",IF(OR(AG39="INDAH",AG39="ADDEL",AG39="AMEL",AG39="PENTIL",AG39="JIJANG"),"Admin/CS","Fotografer"))</x:v>
      </x:c>
      <x:c r="E11524" s="468" t="str">
        <x:v>Rumus sumber</x:v>
      </x:c>
      <x:c r="F11524" s="468" t="str">
        <x:v>16 September 2026 21.04 WIB</x:v>
      </x:c>
    </x:row>
    <x:row r="11525">
      <x:c r="A11525" s="468" t="str">
        <x:v>16</x:v>
      </x:c>
      <x:c r="B11525" s="468" t="str">
        <x:v>AF39</x:v>
      </x:c>
      <x:c r="C11525" s="468"/>
      <x:c r="D11525" s="468" t="str">
        <x:v>=IF(OR(AG39="",COUNT(L39:P39)&lt;5),"",1)</x:v>
      </x:c>
      <x:c r="E11525" s="468" t="str">
        <x:v>Rumus sumber</x:v>
      </x:c>
      <x:c r="F11525" s="468" t="str">
        <x:v>16 September 2026 21.04 WIB</x:v>
      </x:c>
    </x:row>
    <x:row r="11526">
      <x:c r="A11526" s="468" t="str">
        <x:v>16</x:v>
      </x:c>
      <x:c r="B11526" s="468" t="str">
        <x:v>AG39</x:v>
      </x:c>
      <x:c r="C11526" s="468"/>
      <x:c r="D11526" s="468" t="str">
        <x:v>=IFERROR(K39,"")</x:v>
      </x:c>
      <x:c r="E11526" s="468" t="str">
        <x:v>Rumus sumber</x:v>
      </x:c>
      <x:c r="F11526" s="468" t="str">
        <x:v>16 September 2026 21.04 WIB</x:v>
      </x:c>
    </x:row>
    <x:row r="11527">
      <x:c r="A11527" s="468" t="str">
        <x:v>16</x:v>
      </x:c>
      <x:c r="B11527" s="468" t="str">
        <x:v>K42</x:v>
      </x:c>
      <x:c r="C11527" s="468"/>
      <x:c r="D11527" s="468" t="str">
        <x:v>ADMIN FOLLOW-UP</x:v>
      </x:c>
      <x:c r="E11527" s="468" t="str">
        <x:v>Nilai sumber</x:v>
      </x:c>
      <x:c r="F11527" s="468" t="str">
        <x:v>16 September 2026 21.04 WIB</x:v>
      </x:c>
    </x:row>
    <x:row r="11528">
      <x:c r="A11528" s="468" t="str">
        <x:v>16</x:v>
      </x:c>
      <x:c r="B11528" s="468" t="str">
        <x:v>K43</x:v>
      </x:c>
      <x:c r="C11528" s="468"/>
      <x:c r="D11528" s="468" t="str">
        <x:v>Admin</x:v>
      </x:c>
      <x:c r="E11528" s="468" t="str">
        <x:v>Nilai sumber</x:v>
      </x:c>
      <x:c r="F11528" s="468" t="str">
        <x:v>16 September 2026 21.04 WIB</x:v>
      </x:c>
    </x:row>
    <x:row r="11529">
      <x:c r="A11529" s="468" t="str">
        <x:v>16</x:v>
      </x:c>
      <x:c r="B11529" s="468" t="str">
        <x:v>L43</x:v>
      </x:c>
      <x:c r="C11529" s="468"/>
      <x:c r="D11529" s="468" t="str">
        <x:v>Saving Contact</x:v>
      </x:c>
      <x:c r="E11529" s="468" t="str">
        <x:v>Nilai sumber</x:v>
      </x:c>
      <x:c r="F11529" s="468" t="str">
        <x:v>16 September 2026 21.04 WIB</x:v>
      </x:c>
    </x:row>
    <x:row r="11530">
      <x:c r="A11530" s="468" t="str">
        <x:v>16</x:v>
      </x:c>
      <x:c r="B11530" s="468" t="str">
        <x:v>M43</x:v>
      </x:c>
      <x:c r="C11530" s="468"/>
      <x:c r="D11530" s="468" t="str">
        <x:v>Reminder</x:v>
      </x:c>
      <x:c r="E11530" s="468" t="str">
        <x:v>Nilai sumber</x:v>
      </x:c>
      <x:c r="F11530" s="468" t="str">
        <x:v>16 September 2026 21.04 WIB</x:v>
      </x:c>
    </x:row>
    <x:row r="11531">
      <x:c r="A11531" s="468" t="str">
        <x:v>16</x:v>
      </x:c>
      <x:c r="B11531" s="468" t="str">
        <x:v>N43</x:v>
      </x:c>
      <x:c r="C11531" s="468"/>
      <x:c r="D11531" s="468" t="str">
        <x:v>Direct RO</x:v>
      </x:c>
      <x:c r="E11531" s="468" t="str">
        <x:v>Nilai sumber</x:v>
      </x:c>
      <x:c r="F11531" s="468" t="str">
        <x:v>16 September 2026 21.04 WIB</x:v>
      </x:c>
    </x:row>
    <x:row r="11532">
      <x:c r="A11532" s="468" t="str">
        <x:v>16</x:v>
      </x:c>
      <x:c r="B11532" s="468" t="str">
        <x:v>K44</x:v>
      </x:c>
      <x:c r="C11532" s="468"/>
      <x:c r="D11532" s="468" t="str">
        <x:v>INDAH</x:v>
      </x:c>
      <x:c r="E11532" s="468" t="str">
        <x:v>Nilai sumber</x:v>
      </x:c>
      <x:c r="F11532" s="468" t="str">
        <x:v>16 September 2026 21.04 WIB</x:v>
      </x:c>
    </x:row>
    <x:row r="11533">
      <x:c r="A11533" s="468" t="str">
        <x:v>16</x:v>
      </x:c>
      <x:c r="B11533" s="468" t="str">
        <x:v>L44</x:v>
      </x:c>
      <x:c r="C11533" s="468"/>
      <x:c r="D11533" s="468" t="n">
        <x:v>13</x:v>
      </x:c>
      <x:c r="E11533" s="468" t="str">
        <x:v>Nilai sumber</x:v>
      </x:c>
      <x:c r="F11533" s="468" t="str">
        <x:v>16 September 2026 21.04 WIB</x:v>
      </x:c>
    </x:row>
    <x:row r="11534">
      <x:c r="A11534" s="468" t="str">
        <x:v>16</x:v>
      </x:c>
      <x:c r="B11534" s="468" t="str">
        <x:v>M44</x:v>
      </x:c>
      <x:c r="C11534" s="468"/>
      <x:c r="D11534" s="468" t="str">
        <x:v>cetakan 14 sep</x:v>
      </x:c>
      <x:c r="E11534" s="468" t="str">
        <x:v>Nilai sumber</x:v>
      </x:c>
      <x:c r="F11534" s="468" t="str">
        <x:v>16 September 2026 21.04 WIB</x:v>
      </x:c>
    </x:row>
    <x:row r="11535">
      <x:c r="A11535" s="468" t="str">
        <x:v>16</x:v>
      </x:c>
      <x:c r="B11535" s="468" t="str">
        <x:v>N44</x:v>
      </x:c>
      <x:c r="C11535" s="468"/>
      <x:c r="D11535" s="468" t="n">
        <x:v>53</x:v>
      </x:c>
      <x:c r="E11535" s="468" t="str">
        <x:v>Nilai sumber</x:v>
      </x:c>
      <x:c r="F11535" s="468" t="str">
        <x:v>16 September 2026 21.04 WIB</x:v>
      </x:c>
    </x:row>
    <x:row r="11536">
      <x:c r="A11536" s="468" t="str">
        <x:v>16</x:v>
      </x:c>
      <x:c r="B11536" s="468" t="str">
        <x:v>K51</x:v>
      </x:c>
      <x:c r="C11536" s="468"/>
      <x:c r="D11536" s="468" t="str">
        <x:v>Jumlah Transaksi Harian</x:v>
      </x:c>
      <x:c r="E11536" s="468" t="str">
        <x:v>Nilai sumber</x:v>
      </x:c>
      <x:c r="F11536" s="468" t="str">
        <x:v>16 September 2026 21.04 WIB</x:v>
      </x:c>
    </x:row>
    <x:row r="11537">
      <x:c r="A11537" s="468" t="str">
        <x:v>16</x:v>
      </x:c>
      <x:c r="B11537" s="468" t="str">
        <x:v>M51</x:v>
      </x:c>
      <x:c r="C11537" s="468"/>
      <x:c r="D11537" s="468" t="n">
        <x:v>18</x:v>
      </x:c>
      <x:c r="E11537" s="468" t="str">
        <x:v>Nilai sumber</x:v>
      </x:c>
      <x:c r="F11537" s="468" t="str">
        <x:v>16 September 2026 21.04 WIB</x:v>
      </x:c>
    </x:row>
    <x:row r="11538">
      <x:c r="A11538" s="468" t="str">
        <x:v>16</x:v>
      </x:c>
      <x:c r="B11538" s="468" t="str">
        <x:v>M51</x:v>
      </x:c>
      <x:c r="C11538" s="468"/>
      <x:c r="D11538" s="468" t="str">
        <x:v>=M49+M50</x:v>
      </x:c>
      <x:c r="E11538" s="468" t="str">
        <x:v>Rumus sumber</x:v>
      </x:c>
      <x:c r="F11538" s="468" t="str">
        <x:v>16 September 2026 21.04 WIB</x:v>
      </x:c>
    </x:row>
    <x:row r="11539">
      <x:c r="A11539" s="468" t="str">
        <x:v>16</x:v>
      </x:c>
      <x:c r="B11539" s="468" t="str">
        <x:v>K52</x:v>
      </x:c>
      <x:c r="C11539" s="468"/>
      <x:c r="D11539" s="468" t="str">
        <x:v>Conversion Rate</x:v>
      </x:c>
      <x:c r="E11539" s="468" t="str">
        <x:v>Nilai sumber</x:v>
      </x:c>
      <x:c r="F11539" s="468" t="str">
        <x:v>16 September 2026 21.04 WIB</x:v>
      </x:c>
    </x:row>
    <x:row r="11540">
      <x:c r="A11540" s="468" t="str">
        <x:v>16</x:v>
      </x:c>
      <x:c r="B11540" s="468" t="str">
        <x:v>M52</x:v>
      </x:c>
      <x:c r="C11540" s="468"/>
      <x:c r="D11540" s="468" t="n">
        <x:v>0.2820512821</x:v>
      </x:c>
      <x:c r="E11540" s="468" t="str">
        <x:v>Nilai sumber</x:v>
      </x:c>
      <x:c r="F11540" s="468" t="str">
        <x:v>16 September 2026 21.04 WIB</x:v>
      </x:c>
    </x:row>
    <x:row r="11541">
      <x:c r="A11541" s="468" t="str">
        <x:v>16</x:v>
      </x:c>
      <x:c r="B11541" s="468" t="str">
        <x:v>M52</x:v>
      </x:c>
      <x:c r="C11541" s="468"/>
      <x:c r="D11541" s="468" t="str">
        <x:v>=IF(OR(M48="",M48=0),"",M49/M48)</x:v>
      </x:c>
      <x:c r="E11541" s="468" t="str">
        <x:v>Rumus sumber</x:v>
      </x:c>
      <x:c r="F11541" s="468" t="str">
        <x:v>16 September 2026 21.04 WIB</x:v>
      </x:c>
    </x:row>
    <x:row r="11542">
      <x:c r="A11542" s="468" t="str">
        <x:v>Schedule reguler</x:v>
      </x:c>
      <x:c r="B11542" s="468" t="str">
        <x:v>Tanggal 3!C4</x:v>
      </x:c>
      <x:c r="C11542" s="468" t="str">
        <x:v>BK006</x:v>
      </x:c>
      <x:c r="D11542" s="468" t="str">
        <x:v>Orin | LG 52 | dp 100</x:v>
      </x:c>
      <x:c r="E11542" s="468" t="str">
        <x:v>Snapshot booking diperbarui</x:v>
      </x:c>
      <x:c r="F11542" s="468" t="str">
        <x:v>16 September 2026 20.51 WIB</x:v>
      </x:c>
    </x:row>
    <x:row r="11543">
      <x:c r="A11543" s="468" t="str">
        <x:v>Schedule reguler</x:v>
      </x:c>
      <x:c r="B11543" s="468" t="str">
        <x:v>Tanggal 3!C5</x:v>
      </x:c>
      <x:c r="C11543" s="468" t="str">
        <x:v>BK007</x:v>
      </x:c>
      <x:c r="D11543" s="468" t="str">
        <x:v>Orin | LG 54 | dp 100</x:v>
      </x:c>
      <x:c r="E11543" s="468" t="str">
        <x:v>Snapshot booking diperbarui</x:v>
      </x:c>
      <x:c r="F11543" s="468" t="str">
        <x:v>16 September 2026 20.51 WIB</x:v>
      </x:c>
    </x:row>
    <x:row r="11544">
      <x:c r="A11544" s="468" t="str">
        <x:v>Schedule reguler</x:v>
      </x:c>
      <x:c r="B11544" s="468" t="str">
        <x:v>Tanggal 3!C7</x:v>
      </x:c>
      <x:c r="C11544" s="468" t="str">
        <x:v>BK008</x:v>
      </x:c>
      <x:c r="D11544" s="468" t="str">
        <x:v>Marisa | Photofox | limbo</x:v>
      </x:c>
      <x:c r="E11544" s="468" t="str">
        <x:v>Snapshot booking diperbarui</x:v>
      </x:c>
      <x:c r="F11544" s="468" t="str">
        <x:v>16 September 2026 20.51 WIB</x:v>
      </x:c>
    </x:row>
    <x:row r="11545">
      <x:c r="A11545" s="468" t="str">
        <x:v>Schedule reguler</x:v>
      </x:c>
      <x:c r="B11545" s="468" t="str">
        <x:v>Tanggal 3!C14</x:v>
      </x:c>
      <x:c r="C11545" s="468" t="str">
        <x:v>BK001</x:v>
      </x:c>
      <x:c r="D11545" s="468" t="str">
        <x:v>Runi | Studio Rent | dp 100</x:v>
      </x:c>
      <x:c r="E11545" s="468" t="str">
        <x:v>Snapshot booking diperbarui</x:v>
      </x:c>
      <x:c r="F11545" s="468" t="str">
        <x:v>16 September 2026 20.51 WIB</x:v>
      </x:c>
    </x:row>
    <x:row r="11546">
      <x:c r="A11546" s="468" t="str">
        <x:v>Schedule reguler</x:v>
      </x:c>
      <x:c r="B11546" s="468" t="str">
        <x:v>Tanggal 3!C26</x:v>
      </x:c>
      <x:c r="C11546" s="468" t="str">
        <x:v>BK002</x:v>
      </x:c>
      <x:c r="D11546" s="468" t="str">
        <x:v>Fauzan | Couple A | dp 100</x:v>
      </x:c>
      <x:c r="E11546" s="468" t="str">
        <x:v>Snapshot booking diperbarui</x:v>
      </x:c>
      <x:c r="F11546" s="468" t="str">
        <x:v>16 September 2026 20.51 WIB</x:v>
      </x:c>
    </x:row>
    <x:row r="11547">
      <x:c r="A11547" s="468" t="str">
        <x:v>Schedule reguler</x:v>
      </x:c>
      <x:c r="B11547" s="468" t="str">
        <x:v>Tanggal 3!C28</x:v>
      </x:c>
      <x:c r="C11547" s="468" t="str">
        <x:v>BK003</x:v>
      </x:c>
      <x:c r="D11547" s="468" t="str">
        <x:v>Ayume | Photofox | dp 100</x:v>
      </x:c>
      <x:c r="E11547" s="468" t="str">
        <x:v>Snapshot booking diperbarui</x:v>
      </x:c>
      <x:c r="F11547" s="468" t="str">
        <x:v>16 September 2026 20.51 WIB</x:v>
      </x:c>
    </x:row>
    <x:row r="11548">
      <x:c r="A11548" s="468" t="str">
        <x:v>Schedule reguler</x:v>
      </x:c>
      <x:c r="B11548" s="468" t="str">
        <x:v>Tanggal 3!C30</x:v>
      </x:c>
      <x:c r="C11548" s="468" t="str">
        <x:v>BK004</x:v>
      </x:c>
      <x:c r="D11548" s="468" t="str">
        <x:v>Farhan | LG 20 | dp 100</x:v>
      </x:c>
      <x:c r="E11548" s="468" t="str">
        <x:v>Snapshot booking diperbarui</x:v>
      </x:c>
      <x:c r="F11548" s="468" t="str">
        <x:v>16 September 2026 20.51 WIB</x:v>
      </x:c>
    </x:row>
    <x:row r="11549">
      <x:c r="A11549" s="468" t="str">
        <x:v>Schedule reguler</x:v>
      </x:c>
      <x:c r="B11549" s="468" t="str">
        <x:v>Tanggal 3!C32</x:v>
      </x:c>
      <x:c r="C11549" s="468" t="str">
        <x:v>BK005</x:v>
      </x:c>
      <x:c r="D11549" s="468" t="str">
        <x:v>runduma | LG 41 | </x:v>
      </x:c>
      <x:c r="E11549" s="468" t="str">
        <x:v>Snapshot booking diperbarui</x:v>
      </x:c>
      <x:c r="F11549" s="468" t="str">
        <x:v>16 September 2026 20.51 WIB</x:v>
      </x:c>
    </x:row>
    <x:row r="11550">
      <x:c r="A11550" s="468" t="str">
        <x:v>Schedule reguler</x:v>
      </x:c>
      <x:c r="B11550" s="468" t="str">
        <x:v>Tanggal 4!C5</x:v>
      </x:c>
      <x:c r="C11550" s="468" t="str">
        <x:v>BK018</x:v>
      </x:c>
      <x:c r="D11550" s="468" t="str">
        <x:v>Atiesa dkk | LG 10 | dp 100</x:v>
      </x:c>
      <x:c r="E11550" s="468" t="str">
        <x:v>Snapshot booking diperbarui</x:v>
      </x:c>
      <x:c r="F11550" s="468" t="str">
        <x:v>16 September 2026 20.51 WIB</x:v>
      </x:c>
    </x:row>
    <x:row r="11551">
      <x:c r="A11551" s="468" t="str">
        <x:v>Schedule reguler</x:v>
      </x:c>
      <x:c r="B11551" s="468" t="str">
        <x:v>Tanggal 4!C11</x:v>
      </x:c>
      <x:c r="C11551" s="468" t="str">
        <x:v>BK009</x:v>
      </x:c>
      <x:c r="D11551" s="468" t="str">
        <x:v>KKN Kalikajar | LG 8 | dp 100</x:v>
      </x:c>
      <x:c r="E11551" s="468" t="str">
        <x:v>Snapshot booking diperbarui</x:v>
      </x:c>
      <x:c r="F11551" s="468" t="str">
        <x:v>16 September 2026 20.51 WIB</x:v>
      </x:c>
    </x:row>
    <x:row r="11552">
      <x:c r="A11552" s="468" t="str">
        <x:v>Schedule reguler</x:v>
      </x:c>
      <x:c r="B11552" s="468" t="str">
        <x:v>Tanggal 4!C13</x:v>
      </x:c>
      <x:c r="C11552" s="468" t="str">
        <x:v>BK010</x:v>
      </x:c>
      <x:c r="D11552" s="468" t="str">
        <x:v>Futsal UIN Saizu | LG 12 | dp 100</x:v>
      </x:c>
      <x:c r="E11552" s="468" t="str">
        <x:v>Snapshot booking diperbarui</x:v>
      </x:c>
      <x:c r="F11552" s="468" t="str">
        <x:v>16 September 2026 20.51 WIB</x:v>
      </x:c>
    </x:row>
    <x:row r="11553">
      <x:c r="A11553" s="468" t="str">
        <x:v>Schedule reguler</x:v>
      </x:c>
      <x:c r="B11553" s="468" t="str">
        <x:v>Tanggal 4!C17</x:v>
      </x:c>
      <x:c r="C11553" s="468" t="str">
        <x:v>BK011</x:v>
      </x:c>
      <x:c r="D11553" s="468" t="str">
        <x:v>Hanif | LG 10 | dp 100</x:v>
      </x:c>
      <x:c r="E11553" s="468" t="str">
        <x:v>Snapshot booking diperbarui</x:v>
      </x:c>
      <x:c r="F11553" s="468" t="str">
        <x:v>16 September 2026 20.51 WIB</x:v>
      </x:c>
    </x:row>
    <x:row r="11554">
      <x:c r="A11554" s="468" t="str">
        <x:v>Schedule reguler</x:v>
      </x:c>
      <x:c r="B11554" s="468" t="str">
        <x:v>Tanggal 4!C19</x:v>
      </x:c>
      <x:c r="C11554" s="468" t="str">
        <x:v>BK012</x:v>
      </x:c>
      <x:c r="D11554" s="468" t="str">
        <x:v>Sumberejo | LG 10 | dp 100</x:v>
      </x:c>
      <x:c r="E11554" s="468" t="str">
        <x:v>Snapshot booking diperbarui</x:v>
      </x:c>
      <x:c r="F11554" s="468" t="str">
        <x:v>16 September 2026 20.51 WIB</x:v>
      </x:c>
    </x:row>
    <x:row r="11555">
      <x:c r="A11555" s="468" t="str">
        <x:v>Schedule reguler</x:v>
      </x:c>
      <x:c r="B11555" s="468" t="str">
        <x:v>Tanggal 4!C23</x:v>
      </x:c>
      <x:c r="C11555" s="468" t="str">
        <x:v>BK013</x:v>
      </x:c>
      <x:c r="D11555" s="468" t="str">
        <x:v>ELIA SEPTIA | Photofox | lunas</x:v>
      </x:c>
      <x:c r="E11555" s="468" t="str">
        <x:v>Snapshot booking diperbarui</x:v>
      </x:c>
      <x:c r="F11555" s="468" t="str">
        <x:v>16 September 2026 20.51 WIB</x:v>
      </x:c>
    </x:row>
    <x:row r="11556">
      <x:c r="A11556" s="468" t="str">
        <x:v>Schedule reguler</x:v>
      </x:c>
      <x:c r="B11556" s="468" t="str">
        <x:v>Tanggal 4!C24</x:v>
      </x:c>
      <x:c r="C11556" s="468" t="str">
        <x:v>BK014</x:v>
      </x:c>
      <x:c r="D11556" s="468" t="str">
        <x:v>Flower | LG 9 | dp 100</x:v>
      </x:c>
      <x:c r="E11556" s="468" t="str">
        <x:v>Snapshot booking diperbarui</x:v>
      </x:c>
      <x:c r="F11556" s="468" t="str">
        <x:v>16 September 2026 20.51 WIB</x:v>
      </x:c>
    </x:row>
    <x:row r="11557">
      <x:c r="A11557" s="468" t="str">
        <x:v>Schedule reguler</x:v>
      </x:c>
      <x:c r="B11557" s="468" t="str">
        <x:v>Tanggal 4!C25</x:v>
      </x:c>
      <x:c r="C11557" s="468" t="str">
        <x:v>BK015</x:v>
      </x:c>
      <x:c r="D11557" s="468" t="str">
        <x:v>Luqmanul Hakim | LG 9 | dp 100</x:v>
      </x:c>
      <x:c r="E11557" s="468" t="str">
        <x:v>Snapshot booking diperbarui</x:v>
      </x:c>
      <x:c r="F11557" s="468" t="str">
        <x:v>16 September 2026 20.51 WIB</x:v>
      </x:c>
    </x:row>
    <x:row r="11558">
      <x:c r="A11558" s="468" t="str">
        <x:v>Schedule reguler</x:v>
      </x:c>
      <x:c r="B11558" s="468" t="str">
        <x:v>Tanggal 4!C29</x:v>
      </x:c>
      <x:c r="C11558" s="468" t="str">
        <x:v>BK016</x:v>
      </x:c>
      <x:c r="D11558" s="468" t="str">
        <x:v>Tazkia Farhani | LG 11 | </x:v>
      </x:c>
      <x:c r="E11558" s="468" t="str">
        <x:v>Snapshot booking diperbarui</x:v>
      </x:c>
      <x:c r="F11558" s="468" t="str">
        <x:v>16 September 2026 20.51 WIB</x:v>
      </x:c>
    </x:row>
    <x:row r="11559">
      <x:c r="A11559" s="468" t="str">
        <x:v>Schedule reguler</x:v>
      </x:c>
      <x:c r="B11559" s="468" t="str">
        <x:v>Tanggal 4!C31</x:v>
      </x:c>
      <x:c r="C11559" s="468" t="str">
        <x:v>BK017</x:v>
      </x:c>
      <x:c r="D11559" s="468" t="str">
        <x:v>Diarra Fathiya | LG 12 | dp 100 limbo</x:v>
      </x:c>
      <x:c r="E11559" s="468" t="str">
        <x:v>Snapshot booking diperbarui</x:v>
      </x:c>
      <x:c r="F11559" s="468" t="str">
        <x:v>16 September 2026 20.51 WIB</x:v>
      </x:c>
    </x:row>
    <x:row r="11560">
      <x:c r="A11560" s="468" t="str">
        <x:v>Schedule reguler</x:v>
      </x:c>
      <x:c r="B11560" s="468" t="str">
        <x:v>Tanggal 5!C4</x:v>
      </x:c>
      <x:c r="C11560" s="468" t="str">
        <x:v>BK026</x:v>
      </x:c>
      <x:c r="D11560" s="468" t="str">
        <x:v>Jager | LG 7 | dp 100</x:v>
      </x:c>
      <x:c r="E11560" s="468" t="str">
        <x:v>Snapshot booking diperbarui</x:v>
      </x:c>
      <x:c r="F11560" s="468" t="str">
        <x:v>16 September 2026 20.51 WIB</x:v>
      </x:c>
    </x:row>
    <x:row r="11561">
      <x:c r="A11561" s="468" t="str">
        <x:v>Schedule reguler</x:v>
      </x:c>
      <x:c r="B11561" s="468" t="str">
        <x:v>Tanggal 5!C5</x:v>
      </x:c>
      <x:c r="C11561" s="468" t="str">
        <x:v>BK027</x:v>
      </x:c>
      <x:c r="D11561" s="468" t="str">
        <x:v>Dinta | Graduation | dp 100 concrete</x:v>
      </x:c>
      <x:c r="E11561" s="468" t="str">
        <x:v>Snapshot booking diperbarui</x:v>
      </x:c>
      <x:c r="F11561" s="468" t="str">
        <x:v>16 September 2026 20.51 WIB</x:v>
      </x:c>
    </x:row>
    <x:row r="11562">
      <x:c r="A11562" s="468" t="str">
        <x:v>Schedule reguler</x:v>
      </x:c>
      <x:c r="B11562" s="468" t="str">
        <x:v>Tanggal 5!C7</x:v>
      </x:c>
      <x:c r="C11562" s="468" t="str">
        <x:v>BK028</x:v>
      </x:c>
      <x:c r="D11562" s="468" t="str">
        <x:v>Sasa | LG 32 | dp 100</x:v>
      </x:c>
      <x:c r="E11562" s="468" t="str">
        <x:v>Snapshot booking diperbarui</x:v>
      </x:c>
      <x:c r="F11562" s="468" t="str">
        <x:v>16 September 2026 20.51 WIB</x:v>
      </x:c>
    </x:row>
    <x:row r="11563">
      <x:c r="A11563" s="468" t="str">
        <x:v>Schedule reguler</x:v>
      </x:c>
      <x:c r="B11563" s="468" t="str">
        <x:v>Tanggal 5!C11</x:v>
      </x:c>
      <x:c r="C11563" s="468" t="str">
        <x:v>BK019</x:v>
      </x:c>
      <x:c r="D11563" s="468" t="str">
        <x:v>Kim | Single | lunas</x:v>
      </x:c>
      <x:c r="E11563" s="468" t="str">
        <x:v>Snapshot booking diperbarui</x:v>
      </x:c>
      <x:c r="F11563" s="468" t="str">
        <x:v>16 September 2026 20.51 WIB</x:v>
      </x:c>
    </x:row>
    <x:row r="11564">
      <x:c r="A11564" s="468" t="str">
        <x:v>Schedule reguler</x:v>
      </x:c>
      <x:c r="B11564" s="468" t="str">
        <x:v>Tanggal 5!C14</x:v>
      </x:c>
      <x:c r="C11564" s="468" t="str">
        <x:v>BK020</x:v>
      </x:c>
      <x:c r="D11564" s="468" t="str">
        <x:v>Wildan | Graduation | dp 100 calmblue</x:v>
      </x:c>
      <x:c r="E11564" s="468" t="str">
        <x:v>Snapshot booking diperbarui</x:v>
      </x:c>
      <x:c r="F11564" s="468" t="str">
        <x:v>16 September 2026 20.51 WIB</x:v>
      </x:c>
    </x:row>
    <x:row r="11565">
      <x:c r="A11565" s="468" t="str">
        <x:v>Schedule reguler</x:v>
      </x:c>
      <x:c r="B11565" s="468" t="str">
        <x:v>Tanggal 5!C17</x:v>
      </x:c>
      <x:c r="C11565" s="468" t="str">
        <x:v>BK021</x:v>
      </x:c>
      <x:c r="D11565" s="468" t="str">
        <x:v>Gibran | Graduation | dp 100</x:v>
      </x:c>
      <x:c r="E11565" s="468" t="str">
        <x:v>Snapshot booking diperbarui</x:v>
      </x:c>
      <x:c r="F11565" s="468" t="str">
        <x:v>16 September 2026 20.51 WIB</x:v>
      </x:c>
    </x:row>
    <x:row r="11566">
      <x:c r="A11566" s="468" t="str">
        <x:v>Schedule reguler</x:v>
      </x:c>
      <x:c r="B11566" s="468" t="str">
        <x:v>Tanggal 5!C23</x:v>
      </x:c>
      <x:c r="C11566" s="468" t="str">
        <x:v>BK022</x:v>
      </x:c>
      <x:c r="D11566" s="468" t="str">
        <x:v>Lia | LG 12 | dp 100</x:v>
      </x:c>
      <x:c r="E11566" s="468" t="str">
        <x:v>Snapshot booking diperbarui</x:v>
      </x:c>
      <x:c r="F11566" s="468" t="str">
        <x:v>16 September 2026 20.51 WIB</x:v>
      </x:c>
    </x:row>
    <x:row r="11567">
      <x:c r="A11567" s="468" t="str">
        <x:v>Schedule reguler</x:v>
      </x:c>
      <x:c r="B11567" s="468" t="str">
        <x:v>Tanggal 5!C25</x:v>
      </x:c>
      <x:c r="C11567" s="468" t="str">
        <x:v>BK023</x:v>
      </x:c>
      <x:c r="D11567" s="468" t="str">
        <x:v>PSDA Bahagia | Photofox | dp 100</x:v>
      </x:c>
      <x:c r="E11567" s="468" t="str">
        <x:v>Snapshot booking diperbarui</x:v>
      </x:c>
      <x:c r="F11567" s="468" t="str">
        <x:v>16 September 2026 20.51 WIB</x:v>
      </x:c>
    </x:row>
    <x:row r="11568">
      <x:c r="A11568" s="468" t="str">
        <x:v>Schedule reguler</x:v>
      </x:c>
      <x:c r="B11568" s="468" t="str">
        <x:v>Tanggal 5!C27</x:v>
      </x:c>
      <x:c r="C11568" s="468" t="str">
        <x:v>BK024</x:v>
      </x:c>
      <x:c r="D11568" s="468" t="str">
        <x:v>Dhita | LG 12 | dp 100</x:v>
      </x:c>
      <x:c r="E11568" s="468" t="str">
        <x:v>Snapshot booking diperbarui</x:v>
      </x:c>
      <x:c r="F11568" s="468" t="str">
        <x:v>16 September 2026 20.51 WIB</x:v>
      </x:c>
    </x:row>
    <x:row r="11569">
      <x:c r="A11569" s="468" t="str">
        <x:v>Schedule reguler</x:v>
      </x:c>
      <x:c r="B11569" s="468" t="str">
        <x:v>Tanggal 5!C29</x:v>
      </x:c>
      <x:c r="C11569" s="468" t="str">
        <x:v>BK025</x:v>
      </x:c>
      <x:c r="D11569" s="468" t="str">
        <x:v>Tiara Dwina Savitri | LG 13 | lunas limbo</x:v>
      </x:c>
      <x:c r="E11569" s="468" t="str">
        <x:v>Snapshot booking diperbarui</x:v>
      </x:c>
      <x:c r="F11569" s="468" t="str">
        <x:v>16 September 2026 20.51 WIB</x:v>
      </x:c>
    </x:row>
    <x:row r="11570">
      <x:c r="A11570" s="468" t="str">
        <x:v>Schedule reguler</x:v>
      </x:c>
      <x:c r="B11570" s="468" t="str">
        <x:v>Tanggal 6!C5</x:v>
      </x:c>
      <x:c r="C11570" s="468" t="str">
        <x:v>BK036</x:v>
      </x:c>
      <x:c r="D11570" s="468" t="str">
        <x:v>Kelasmodeling.id purwokerto | Single | lunas</x:v>
      </x:c>
      <x:c r="E11570" s="468" t="str">
        <x:v>Snapshot booking diperbarui</x:v>
      </x:c>
      <x:c r="F11570" s="468" t="str">
        <x:v>16 September 2026 20.51 WIB</x:v>
      </x:c>
    </x:row>
    <x:row r="11571">
      <x:c r="A11571" s="468" t="str">
        <x:v>Schedule reguler</x:v>
      </x:c>
      <x:c r="B11571" s="468" t="str">
        <x:v>Tanggal 6!C14</x:v>
      </x:c>
      <x:c r="C11571" s="468" t="str">
        <x:v>BK029</x:v>
      </x:c>
      <x:c r="D11571" s="468" t="str">
        <x:v>Lesty Meitika | Family A | dp 100 limbo</x:v>
      </x:c>
      <x:c r="E11571" s="468" t="str">
        <x:v>Snapshot booking diperbarui</x:v>
      </x:c>
      <x:c r="F11571" s="468" t="str">
        <x:v>16 September 2026 20.51 WIB</x:v>
      </x:c>
    </x:row>
    <x:row r="11572">
      <x:c r="A11572" s="468" t="str">
        <x:v>Schedule reguler</x:v>
      </x:c>
      <x:c r="B11572" s="468" t="str">
        <x:v>Tanggal 6!C15</x:v>
      </x:c>
      <x:c r="C11572" s="468" t="str">
        <x:v>BK030</x:v>
      </x:c>
      <x:c r="D11572" s="468" t="str">
        <x:v>Rafa Ghiyas | LG 25 | dp 100</x:v>
      </x:c>
      <x:c r="E11572" s="468" t="str">
        <x:v>Snapshot booking diperbarui</x:v>
      </x:c>
      <x:c r="F11572" s="468" t="str">
        <x:v>16 September 2026 20.51 WIB</x:v>
      </x:c>
    </x:row>
    <x:row r="11573">
      <x:c r="A11573" s="468" t="str">
        <x:v>Schedule reguler</x:v>
      </x:c>
      <x:c r="B11573" s="468" t="str">
        <x:v>Tanggal 6!C17</x:v>
      </x:c>
      <x:c r="C11573" s="468" t="str">
        <x:v>BK031</x:v>
      </x:c>
      <x:c r="D11573" s="468" t="str">
        <x:v>Atika | Family A | dp 100</x:v>
      </x:c>
      <x:c r="E11573" s="468" t="str">
        <x:v>Snapshot booking diperbarui</x:v>
      </x:c>
      <x:c r="F11573" s="468" t="str">
        <x:v>16 September 2026 20.51 WIB</x:v>
      </x:c>
    </x:row>
    <x:row r="11574">
      <x:c r="A11574" s="468" t="str">
        <x:v>Schedule reguler</x:v>
      </x:c>
      <x:c r="B11574" s="468" t="str">
        <x:v>Tanggal 6!C19</x:v>
      </x:c>
      <x:c r="C11574" s="468" t="str">
        <x:v>BK032</x:v>
      </x:c>
      <x:c r="D11574" s="468" t="str">
        <x:v>Kebagoran | LG 10 | dp 100 Limbo</x:v>
      </x:c>
      <x:c r="E11574" s="468" t="str">
        <x:v>Snapshot booking diperbarui</x:v>
      </x:c>
      <x:c r="F11574" s="468" t="str">
        <x:v>16 September 2026 20.51 WIB</x:v>
      </x:c>
    </x:row>
    <x:row r="11575">
      <x:c r="A11575" s="468" t="str">
        <x:v>Schedule reguler</x:v>
      </x:c>
      <x:c r="B11575" s="468" t="str">
        <x:v>Tanggal 6!C23</x:v>
      </x:c>
      <x:c r="C11575" s="468" t="str">
        <x:v>BK033</x:v>
      </x:c>
      <x:c r="D11575" s="468" t="str">
        <x:v>Johann | Graduation premium | dp 100 calmblue</x:v>
      </x:c>
      <x:c r="E11575" s="468" t="str">
        <x:v>Snapshot booking diperbarui</x:v>
      </x:c>
      <x:c r="F11575" s="468" t="str">
        <x:v>16 September 2026 20.51 WIB</x:v>
      </x:c>
    </x:row>
    <x:row r="11576">
      <x:c r="A11576" s="468" t="str">
        <x:v>Schedule reguler</x:v>
      </x:c>
      <x:c r="B11576" s="468" t="str">
        <x:v>Tanggal 6!C29</x:v>
      </x:c>
      <x:c r="C11576" s="468" t="str">
        <x:v>BK034</x:v>
      </x:c>
      <x:c r="D11576" s="468" t="str">
        <x:v>Lembata | LG 20 | dp 275</x:v>
      </x:c>
      <x:c r="E11576" s="468" t="str">
        <x:v>Snapshot booking diperbarui</x:v>
      </x:c>
      <x:c r="F11576" s="468" t="str">
        <x:v>16 September 2026 20.51 WIB</x:v>
      </x:c>
    </x:row>
    <x:row r="11577">
      <x:c r="A11577" s="468" t="str">
        <x:v>Schedule reguler</x:v>
      </x:c>
      <x:c r="B11577" s="468" t="str">
        <x:v>Tanggal 6!C32</x:v>
      </x:c>
      <x:c r="C11577" s="468" t="str">
        <x:v>BK035</x:v>
      </x:c>
      <x:c r="D11577" s="468" t="str">
        <x:v>Luceriza | LG 9 | dp 100</x:v>
      </x:c>
      <x:c r="E11577" s="468" t="str">
        <x:v>Snapshot booking diperbarui</x:v>
      </x:c>
      <x:c r="F11577" s="468" t="str">
        <x:v>16 September 2026 20.51 WIB</x:v>
      </x:c>
    </x:row>
    <x:row r="11578">
      <x:c r="A11578" s="468" t="str">
        <x:v>Schedule reguler</x:v>
      </x:c>
      <x:c r="B11578" s="468" t="str">
        <x:v>Tanggal 7!C9</x:v>
      </x:c>
      <x:c r="C11578" s="468" t="str">
        <x:v>BK043</x:v>
      </x:c>
      <x:c r="D11578" s="468" t="str">
        <x:v>Zaila Anggraeni | Pass photo | lunas</x:v>
      </x:c>
      <x:c r="E11578" s="468" t="str">
        <x:v>Snapshot booking diperbarui</x:v>
      </x:c>
      <x:c r="F11578" s="468" t="str">
        <x:v>16 September 2026 20.51 WIB</x:v>
      </x:c>
    </x:row>
    <x:row r="11579">
      <x:c r="A11579" s="468" t="str">
        <x:v>Schedule reguler</x:v>
      </x:c>
      <x:c r="B11579" s="468" t="str">
        <x:v>Tanggal 7!C13</x:v>
      </x:c>
      <x:c r="C11579" s="468" t="str">
        <x:v>BK037</x:v>
      </x:c>
      <x:c r="D11579" s="468" t="str">
        <x:v>Nanda Putri Sabila | Graduation | dp 100 concrete</x:v>
      </x:c>
      <x:c r="E11579" s="468" t="str">
        <x:v>Snapshot booking diperbarui</x:v>
      </x:c>
      <x:c r="F11579" s="468" t="str">
        <x:v>16 September 2026 20.51 WIB</x:v>
      </x:c>
    </x:row>
    <x:row r="11580">
      <x:c r="A11580" s="468" t="str">
        <x:v>Schedule reguler</x:v>
      </x:c>
      <x:c r="B11580" s="468" t="str">
        <x:v>Tanggal 7!C22</x:v>
      </x:c>
      <x:c r="C11580" s="468" t="str">
        <x:v>BK038</x:v>
      </x:c>
      <x:c r="D11580" s="468" t="str">
        <x:v>Khairil Abdi | Graduation | dp 100</x:v>
      </x:c>
      <x:c r="E11580" s="468" t="str">
        <x:v>Snapshot booking diperbarui</x:v>
      </x:c>
      <x:c r="F11580" s="468" t="str">
        <x:v>16 September 2026 20.51 WIB</x:v>
      </x:c>
    </x:row>
    <x:row r="11581">
      <x:c r="A11581" s="468" t="str">
        <x:v>Schedule reguler</x:v>
      </x:c>
      <x:c r="B11581" s="468" t="str">
        <x:v>Tanggal 7!C24</x:v>
      </x:c>
      <x:c r="C11581" s="468" t="str">
        <x:v>BK039</x:v>
      </x:c>
      <x:c r="D11581" s="468" t="str">
        <x:v>andin | Single | Lunas</x:v>
      </x:c>
      <x:c r="E11581" s="468" t="str">
        <x:v>Snapshot booking diperbarui</x:v>
      </x:c>
      <x:c r="F11581" s="468" t="str">
        <x:v>16 September 2026 20.51 WIB</x:v>
      </x:c>
    </x:row>
    <x:row r="11582">
      <x:c r="A11582" s="468" t="str">
        <x:v>Schedule reguler</x:v>
      </x:c>
      <x:c r="B11582" s="468" t="str">
        <x:v>Tanggal 7!C26</x:v>
      </x:c>
      <x:c r="C11582" s="468" t="str">
        <x:v>BK040</x:v>
      </x:c>
      <x:c r="D11582" s="468" t="str">
        <x:v>Aisha | LG 9 | dp 100 wooden</x:v>
      </x:c>
      <x:c r="E11582" s="468" t="str">
        <x:v>Snapshot booking diperbarui</x:v>
      </x:c>
      <x:c r="F11582" s="468" t="str">
        <x:v>16 September 2026 20.51 WIB</x:v>
      </x:c>
    </x:row>
    <x:row r="11583">
      <x:c r="A11583" s="468" t="str">
        <x:v>Schedule reguler</x:v>
      </x:c>
      <x:c r="B11583" s="468" t="str">
        <x:v>Tanggal 7!C31</x:v>
      </x:c>
      <x:c r="C11583" s="468" t="str">
        <x:v>BK041</x:v>
      </x:c>
      <x:c r="D11583" s="468" t="str">
        <x:v>Akbar | Graduation | dp 100 Calmblue</x:v>
      </x:c>
      <x:c r="E11583" s="468" t="str">
        <x:v>Snapshot booking diperbarui</x:v>
      </x:c>
      <x:c r="F11583" s="468" t="str">
        <x:v>16 September 2026 20.51 WIB</x:v>
      </x:c>
    </x:row>
    <x:row r="11584">
      <x:c r="A11584" s="468" t="str">
        <x:v>Schedule reguler</x:v>
      </x:c>
      <x:c r="B11584" s="468" t="str">
        <x:v>Tanggal 7!C33</x:v>
      </x:c>
      <x:c r="C11584" s="468" t="str">
        <x:v>BK042</x:v>
      </x:c>
      <x:c r="D11584" s="468" t="str">
        <x:v>Uwi | LG 20 | dp 100</x:v>
      </x:c>
      <x:c r="E11584" s="468" t="str">
        <x:v>Snapshot booking diperbarui</x:v>
      </x:c>
      <x:c r="F11584" s="468" t="str">
        <x:v>16 September 2026 20.51 WIB</x:v>
      </x:c>
    </x:row>
    <x:row r="11585">
      <x:c r="A11585" s="468" t="str">
        <x:v>Schedule reguler</x:v>
      </x:c>
      <x:c r="B11585" s="468" t="str">
        <x:v>Tanggal 10!C7</x:v>
      </x:c>
      <x:c r="C11585" s="468" t="str">
        <x:v>BK124</x:v>
      </x:c>
      <x:c r="D11585" s="468" t="str">
        <x:v>Stevy | Graduation | dp 100</x:v>
      </x:c>
      <x:c r="E11585" s="468" t="str">
        <x:v>Snapshot booking diperbarui</x:v>
      </x:c>
      <x:c r="F11585" s="468" t="str">
        <x:v>16 September 2026 20.51 WIB</x:v>
      </x:c>
    </x:row>
    <x:row r="11586">
      <x:c r="A11586" s="468" t="str">
        <x:v>Schedule reguler</x:v>
      </x:c>
      <x:c r="B11586" s="468" t="str">
        <x:v>Tanggal 10!C17</x:v>
      </x:c>
      <x:c r="C11586" s="468" t="str">
        <x:v>BK150</x:v>
      </x:c>
      <x:c r="D11586" s="468" t="str">
        <x:v>Aliya | LG 10 | dp 100</x:v>
      </x:c>
      <x:c r="E11586" s="468" t="str">
        <x:v>Snapshot booking diperbarui</x:v>
      </x:c>
      <x:c r="F11586" s="468" t="str">
        <x:v>16 September 2026 20.51 WIB</x:v>
      </x:c>
    </x:row>
    <x:row r="11587">
      <x:c r="A11587" s="468" t="str">
        <x:v>Schedule reguler</x:v>
      </x:c>
      <x:c r="B11587" s="468" t="str">
        <x:v>Tanggal 10!C21</x:v>
      </x:c>
      <x:c r="C11587" s="468" t="str">
        <x:v>BK155</x:v>
      </x:c>
      <x:c r="D11587" s="468" t="str">
        <x:v>Tamalia Agustin | Pass photo | dp 100</x:v>
      </x:c>
      <x:c r="E11587" s="468" t="str">
        <x:v>Snapshot booking diperbarui</x:v>
      </x:c>
      <x:c r="F11587" s="468" t="str">
        <x:v>16 September 2026 20.51 WIB</x:v>
      </x:c>
    </x:row>
    <x:row r="11588">
      <x:c r="A11588" s="468" t="str">
        <x:v>Schedule reguler</x:v>
      </x:c>
      <x:c r="B11588" s="468" t="str">
        <x:v>Tanggal 10!C27</x:v>
      </x:c>
      <x:c r="C11588" s="468" t="str">
        <x:v>BK123</x:v>
      </x:c>
      <x:c r="D11588" s="468" t="str">
        <x:v>berlian | LG 40 | dp 100</x:v>
      </x:c>
      <x:c r="E11588" s="468" t="str">
        <x:v>Snapshot booking diperbarui</x:v>
      </x:c>
      <x:c r="F11588" s="468" t="str">
        <x:v>16 September 2026 20.51 WIB</x:v>
      </x:c>
    </x:row>
    <x:row r="11589">
      <x:c r="A11589" s="468" t="str">
        <x:v>Schedule reguler</x:v>
      </x:c>
      <x:c r="B11589" s="468" t="str">
        <x:v>Tanggal 10!C32</x:v>
      </x:c>
      <x:c r="C11589" s="468" t="str">
        <x:v>BK151</x:v>
      </x:c>
      <x:c r="D11589" s="468" t="str">
        <x:v>Ujiani | LG 14 | dp 100 limbo</x:v>
      </x:c>
      <x:c r="E11589" s="468" t="str">
        <x:v>Snapshot booking diperbarui</x:v>
      </x:c>
      <x:c r="F11589" s="468" t="str">
        <x:v>16 September 2026 20.51 WIB</x:v>
      </x:c>
    </x:row>
    <x:row r="11590">
      <x:c r="A11590" s="468" t="str">
        <x:v>Schedule reguler</x:v>
      </x:c>
      <x:c r="B11590" s="468" t="str">
        <x:v>Tanggal 11!C5</x:v>
      </x:c>
      <x:c r="C11590" s="468" t="str">
        <x:v>BK154</x:v>
      </x:c>
      <x:c r="D11590" s="468" t="str">
        <x:v>Novi | Single | lunas</x:v>
      </x:c>
      <x:c r="E11590" s="468" t="str">
        <x:v>Snapshot booking diperbarui</x:v>
      </x:c>
      <x:c r="F11590" s="468" t="str">
        <x:v>16 September 2026 20.51 WIB</x:v>
      </x:c>
    </x:row>
    <x:row r="11591">
      <x:c r="A11591" s="468" t="str">
        <x:v>Schedule reguler</x:v>
      </x:c>
      <x:c r="B11591" s="468" t="str">
        <x:v>Tanggal 11!C8</x:v>
      </x:c>
      <x:c r="C11591" s="468" t="str">
        <x:v>BK129</x:v>
      </x:c>
      <x:c r="D11591" s="468" t="str">
        <x:v>anto | Photofox | dp 100 cb</x:v>
      </x:c>
      <x:c r="E11591" s="468" t="str">
        <x:v>Snapshot booking diperbarui</x:v>
      </x:c>
      <x:c r="F11591" s="468" t="str">
        <x:v>16 September 2026 20.51 WIB</x:v>
      </x:c>
    </x:row>
    <x:row r="11592">
      <x:c r="A11592" s="468" t="str">
        <x:v>Schedule reguler</x:v>
      </x:c>
      <x:c r="B11592" s="468" t="str">
        <x:v>Tanggal 11!C13</x:v>
      </x:c>
      <x:c r="C11592" s="468" t="str">
        <x:v>BK128</x:v>
      </x:c>
      <x:c r="D11592" s="468" t="str">
        <x:v>Gita | Family A | dp 100</x:v>
      </x:c>
      <x:c r="E11592" s="468" t="str">
        <x:v>Snapshot booking diperbarui</x:v>
      </x:c>
      <x:c r="F11592" s="468" t="str">
        <x:v>16 September 2026 20.51 WIB</x:v>
      </x:c>
    </x:row>
    <x:row r="11593">
      <x:c r="A11593" s="468" t="str">
        <x:v>Schedule reguler</x:v>
      </x:c>
      <x:c r="B11593" s="468" t="str">
        <x:v>Tanggal 11!C17</x:v>
      </x:c>
      <x:c r="C11593" s="468" t="str">
        <x:v>BK125</x:v>
      </x:c>
      <x:c r="D11593" s="468" t="str">
        <x:v>Lisha | LG 45 | dp 200</x:v>
      </x:c>
      <x:c r="E11593" s="468" t="str">
        <x:v>Snapshot booking diperbarui</x:v>
      </x:c>
      <x:c r="F11593" s="468" t="str">
        <x:v>16 September 2026 20.51 WIB</x:v>
      </x:c>
    </x:row>
    <x:row r="11594">
      <x:c r="A11594" s="468" t="str">
        <x:v>Schedule reguler</x:v>
      </x:c>
      <x:c r="B11594" s="468" t="str">
        <x:v>Tanggal 11!C23</x:v>
      </x:c>
      <x:c r="C11594" s="468" t="str">
        <x:v>BK162</x:v>
      </x:c>
      <x:c r="D11594" s="468" t="str">
        <x:v>Naumi | Graduation | dp 100</x:v>
      </x:c>
      <x:c r="E11594" s="468" t="str">
        <x:v>Snapshot booking diperbarui</x:v>
      </x:c>
      <x:c r="F11594" s="468" t="str">
        <x:v>16 September 2026 20.51 WIB</x:v>
      </x:c>
    </x:row>
    <x:row r="11595">
      <x:c r="A11595" s="468" t="str">
        <x:v>Schedule reguler</x:v>
      </x:c>
      <x:c r="B11595" s="468" t="str">
        <x:v>Tanggal 11!C29</x:v>
      </x:c>
      <x:c r="C11595" s="468" t="str">
        <x:v>BK126</x:v>
      </x:c>
      <x:c r="D11595" s="468" t="str">
        <x:v>TBMM EKSTREMITAS | LG 25 | dp 100</x:v>
      </x:c>
      <x:c r="E11595" s="468" t="str">
        <x:v>Snapshot booking diperbarui</x:v>
      </x:c>
      <x:c r="F11595" s="468" t="str">
        <x:v>16 September 2026 20.51 WIB</x:v>
      </x:c>
    </x:row>
    <x:row r="11596">
      <x:c r="A11596" s="468" t="str">
        <x:v>Schedule reguler</x:v>
      </x:c>
      <x:c r="B11596" s="468" t="str">
        <x:v>Tanggal 11!C32</x:v>
      </x:c>
      <x:c r="C11596" s="468" t="str">
        <x:v>BK127</x:v>
      </x:c>
      <x:c r="D11596" s="468" t="str">
        <x:v>Ardi | LG 9 | dp 100</x:v>
      </x:c>
      <x:c r="E11596" s="468" t="str">
        <x:v>Snapshot booking diperbarui</x:v>
      </x:c>
      <x:c r="F11596" s="468" t="str">
        <x:v>16 September 2026 20.51 WIB</x:v>
      </x:c>
    </x:row>
    <x:row r="11597">
      <x:c r="A11597" s="468" t="str">
        <x:v>Schedule reguler</x:v>
      </x:c>
      <x:c r="B11597" s="468" t="str">
        <x:v>Tanggal 12!C5</x:v>
      </x:c>
      <x:c r="C11597" s="468" t="str">
        <x:v>BK132</x:v>
      </x:c>
      <x:c r="D11597" s="468" t="str">
        <x:v>batik adipati | Studio Rent | dp 200 concrete</x:v>
      </x:c>
      <x:c r="E11597" s="468" t="str">
        <x:v>Snapshot booking diperbarui</x:v>
      </x:c>
      <x:c r="F11597" s="468" t="str">
        <x:v>16 September 2026 20.51 WIB</x:v>
      </x:c>
    </x:row>
    <x:row r="11598">
      <x:c r="A11598" s="468" t="str">
        <x:v>Schedule reguler</x:v>
      </x:c>
      <x:c r="B11598" s="468" t="str">
        <x:v>Tanggal 12!C14</x:v>
      </x:c>
      <x:c r="C11598" s="468" t="str">
        <x:v>BK163</x:v>
      </x:c>
      <x:c r="D11598" s="468" t="str">
        <x:v>Shelly Ayu Safitri | Family A  | dp 100 calmblue</x:v>
      </x:c>
      <x:c r="E11598" s="468" t="str">
        <x:v>Snapshot booking diperbarui</x:v>
      </x:c>
      <x:c r="F11598" s="468" t="str">
        <x:v>16 September 2026 20.51 WIB</x:v>
      </x:c>
    </x:row>
    <x:row r="11599">
      <x:c r="A11599" s="468" t="str">
        <x:v>Schedule reguler</x:v>
      </x:c>
      <x:c r="B11599" s="468" t="str">
        <x:v>Tanggal 12!C16</x:v>
      </x:c>
      <x:c r="C11599" s="468" t="str">
        <x:v>BK164</x:v>
      </x:c>
      <x:c r="D11599" s="468" t="str">
        <x:v>maylisa | LG 9 | dp 100</x:v>
      </x:c>
      <x:c r="E11599" s="468" t="str">
        <x:v>Snapshot booking diperbarui</x:v>
      </x:c>
      <x:c r="F11599" s="468" t="str">
        <x:v>16 September 2026 20.51 WIB</x:v>
      </x:c>
    </x:row>
    <x:row r="11600">
      <x:c r="A11600" s="468" t="str">
        <x:v>Schedule reguler</x:v>
      </x:c>
      <x:c r="B11600" s="468" t="str">
        <x:v>Tanggal 12!C18</x:v>
      </x:c>
      <x:c r="C11600" s="468" t="str">
        <x:v>BK157</x:v>
      </x:c>
      <x:c r="D11600" s="468" t="str">
        <x:v>Kanna | LG 7 | dp 100</x:v>
      </x:c>
      <x:c r="E11600" s="468" t="str">
        <x:v>Snapshot booking diperbarui</x:v>
      </x:c>
      <x:c r="F11600" s="468" t="str">
        <x:v>16 September 2026 20.51 WIB</x:v>
      </x:c>
    </x:row>
    <x:row r="11601">
      <x:c r="A11601" s="468" t="str">
        <x:v>Schedule reguler</x:v>
      </x:c>
      <x:c r="B11601" s="468" t="str">
        <x:v>Tanggal 12!C20</x:v>
      </x:c>
      <x:c r="C11601" s="468" t="str">
        <x:v>BK130</x:v>
      </x:c>
      <x:c r="D11601" s="468" t="str">
        <x:v>KKN Desa Mlaya | LG 10 | dp 100</x:v>
      </x:c>
      <x:c r="E11601" s="468" t="str">
        <x:v>Snapshot booking diperbarui</x:v>
      </x:c>
      <x:c r="F11601" s="468" t="str">
        <x:v>16 September 2026 20.51 WIB</x:v>
      </x:c>
    </x:row>
    <x:row r="11602">
      <x:c r="A11602" s="468" t="str">
        <x:v>Schedule reguler</x:v>
      </x:c>
      <x:c r="B11602" s="468" t="str">
        <x:v>Tanggal 12!C22</x:v>
      </x:c>
      <x:c r="C11602" s="468" t="str">
        <x:v>BK131</x:v>
      </x:c>
      <x:c r="D11602" s="468" t="str">
        <x:v>mila | LG 29 | dp 100</x:v>
      </x:c>
      <x:c r="E11602" s="468" t="str">
        <x:v>Snapshot booking diperbarui</x:v>
      </x:c>
      <x:c r="F11602" s="468" t="str">
        <x:v>16 September 2026 20.51 WIB</x:v>
      </x:c>
    </x:row>
    <x:row r="11603">
      <x:c r="A11603" s="468" t="str">
        <x:v>Schedule reguler</x:v>
      </x:c>
      <x:c r="B11603" s="468" t="str">
        <x:v>Tanggal 13!C4</x:v>
      </x:c>
      <x:c r="C11603" s="468" t="str">
        <x:v>BK133</x:v>
      </x:c>
      <x:c r="D11603" s="468" t="str">
        <x:v>Anjani | Graduation | </x:v>
      </x:c>
      <x:c r="E11603" s="468" t="str">
        <x:v>Snapshot booking diperbarui</x:v>
      </x:c>
      <x:c r="F11603" s="468" t="str">
        <x:v>16 September 2026 20.51 WIB</x:v>
      </x:c>
    </x:row>
    <x:row r="11604">
      <x:c r="A11604" s="468" t="str">
        <x:v>Schedule reguler</x:v>
      </x:c>
      <x:c r="B11604" s="468" t="str">
        <x:v>Tanggal 13!C5</x:v>
      </x:c>
      <x:c r="C11604" s="468" t="str">
        <x:v>BK134</x:v>
      </x:c>
      <x:c r="D11604" s="468" t="str">
        <x:v>Kelasmodeling.id purwokerto | Single | lunas limbo vertical 2</x:v>
      </x:c>
      <x:c r="E11604" s="468" t="str">
        <x:v>Snapshot booking diperbarui</x:v>
      </x:c>
      <x:c r="F11604" s="468" t="str">
        <x:v>16 September 2026 20.51 WIB</x:v>
      </x:c>
    </x:row>
    <x:row r="11605">
      <x:c r="A11605" s="468" t="str">
        <x:v>Schedule reguler</x:v>
      </x:c>
      <x:c r="B11605" s="468" t="str">
        <x:v>Tanggal 13!C11</x:v>
      </x:c>
      <x:c r="C11605" s="468" t="str">
        <x:v>BK165</x:v>
      </x:c>
      <x:c r="D11605" s="468" t="str">
        <x:v>Syifa | Family A | dp 100</x:v>
      </x:c>
      <x:c r="E11605" s="468" t="str">
        <x:v>Snapshot booking diperbarui</x:v>
      </x:c>
      <x:c r="F11605" s="468" t="str">
        <x:v>16 September 2026 20.51 WIB</x:v>
      </x:c>
    </x:row>
    <x:row r="11606">
      <x:c r="A11606" s="468" t="str">
        <x:v>Schedule reguler</x:v>
      </x:c>
      <x:c r="B11606" s="468" t="str">
        <x:v>Tanggal 13!C13</x:v>
      </x:c>
      <x:c r="C11606" s="468" t="str">
        <x:v>BK166</x:v>
      </x:c>
      <x:c r="D11606" s="468" t="str">
        <x:v>abay | LG 31 | dp 270</x:v>
      </x:c>
      <x:c r="E11606" s="468" t="str">
        <x:v>Snapshot booking diperbarui</x:v>
      </x:c>
      <x:c r="F11606" s="468" t="str">
        <x:v>16 September 2026 20.51 WIB</x:v>
      </x:c>
    </x:row>
    <x:row r="11607">
      <x:c r="A11607" s="468" t="str">
        <x:v>Schedule reguler</x:v>
      </x:c>
      <x:c r="B11607" s="468" t="str">
        <x:v>Tanggal 13!C16</x:v>
      </x:c>
      <x:c r="C11607" s="468" t="str">
        <x:v>BK167</x:v>
      </x:c>
      <x:c r="D11607" s="468" t="str">
        <x:v>Nopen | LG 7 | dp 100</x:v>
      </x:c>
      <x:c r="E11607" s="468" t="str">
        <x:v>Snapshot booking diperbarui</x:v>
      </x:c>
      <x:c r="F11607" s="468" t="str">
        <x:v>16 September 2026 20.51 WIB</x:v>
      </x:c>
    </x:row>
    <x:row r="11608">
      <x:c r="A11608" s="468" t="str">
        <x:v>Schedule reguler</x:v>
      </x:c>
      <x:c r="B11608" s="468" t="str">
        <x:v>Tanggal 13!C18</x:v>
      </x:c>
      <x:c r="C11608" s="468" t="str">
        <x:v>BK156</x:v>
      </x:c>
      <x:c r="D11608" s="468" t="str">
        <x:v>Aryandito | LG 11 | dp 100</x:v>
      </x:c>
      <x:c r="E11608" s="468" t="str">
        <x:v>Snapshot booking diperbarui</x:v>
      </x:c>
      <x:c r="F11608" s="468" t="str">
        <x:v>16 September 2026 20.51 WIB</x:v>
      </x:c>
    </x:row>
    <x:row r="11609">
      <x:c r="A11609" s="468" t="str">
        <x:v>Schedule reguler</x:v>
      </x:c>
      <x:c r="B11609" s="468" t="str">
        <x:v>Tanggal 13!C20</x:v>
      </x:c>
      <x:c r="C11609" s="468" t="str">
        <x:v>BK168</x:v>
      </x:c>
      <x:c r="D11609" s="468" t="str">
        <x:v>M Adzki Alfathin | LG 30 | dp 100</x:v>
      </x:c>
      <x:c r="E11609" s="468" t="str">
        <x:v>Snapshot booking diperbarui</x:v>
      </x:c>
      <x:c r="F11609" s="468" t="str">
        <x:v>16 September 2026 20.51 WIB</x:v>
      </x:c>
    </x:row>
    <x:row r="11610">
      <x:c r="A11610" s="468" t="str">
        <x:v>Schedule reguler</x:v>
      </x:c>
      <x:c r="B11610" s="468" t="str">
        <x:v>Tanggal 13!C23</x:v>
      </x:c>
      <x:c r="C11610" s="468" t="str">
        <x:v>BK169</x:v>
      </x:c>
      <x:c r="D11610" s="468" t="str">
        <x:v>fandi | LG 7 | </x:v>
      </x:c>
      <x:c r="E11610" s="468" t="str">
        <x:v>Snapshot booking diperbarui</x:v>
      </x:c>
      <x:c r="F11610" s="468" t="str">
        <x:v>16 September 2026 20.51 WIB</x:v>
      </x:c>
    </x:row>
    <x:row r="11611">
      <x:c r="A11611" s="468" t="str">
        <x:v>Schedule reguler</x:v>
      </x:c>
      <x:c r="B11611" s="468" t="str">
        <x:v>Tanggal 13!C29</x:v>
      </x:c>
      <x:c r="C11611" s="468" t="str">
        <x:v>BK170</x:v>
      </x:c>
      <x:c r="D11611" s="468" t="str">
        <x:v>Galih | LG 12 | dp 100</x:v>
      </x:c>
      <x:c r="E11611" s="468" t="str">
        <x:v>Snapshot booking diperbarui</x:v>
      </x:c>
      <x:c r="F11611" s="468" t="str">
        <x:v>16 September 2026 20.51 WIB</x:v>
      </x:c>
    </x:row>
    <x:row r="11612">
      <x:c r="A11612" s="468" t="str">
        <x:v>Schedule reguler</x:v>
      </x:c>
      <x:c r="B11612" s="468" t="str">
        <x:v>Tanggal 13!C31</x:v>
      </x:c>
      <x:c r="C11612" s="468" t="str">
        <x:v>BK171</x:v>
      </x:c>
      <x:c r="D11612" s="468" t="str">
        <x:v>HANA | LG 15 | dp 100</x:v>
      </x:c>
      <x:c r="E11612" s="468" t="str">
        <x:v>Snapshot booking diperbarui</x:v>
      </x:c>
      <x:c r="F11612" s="468" t="str">
        <x:v>16 September 2026 20.51 WIB</x:v>
      </x:c>
    </x:row>
    <x:row r="11613">
      <x:c r="A11613" s="468" t="str">
        <x:v>Schedule reguler</x:v>
      </x:c>
      <x:c r="B11613" s="468" t="str">
        <x:v>Tanggal 14!C5</x:v>
      </x:c>
      <x:c r="C11613" s="468" t="str">
        <x:v>BK182</x:v>
      </x:c>
      <x:c r="D11613" s="468" t="str">
        <x:v>Ayu | Graduation | dp 100</x:v>
      </x:c>
      <x:c r="E11613" s="468" t="str">
        <x:v>Snapshot booking diperbarui</x:v>
      </x:c>
      <x:c r="F11613" s="468" t="str">
        <x:v>16 September 2026 20.51 WIB</x:v>
      </x:c>
    </x:row>
    <x:row r="11614">
      <x:c r="A11614" s="468" t="str">
        <x:v>Schedule reguler</x:v>
      </x:c>
      <x:c r="B11614" s="468" t="str">
        <x:v>Tanggal 14!C8</x:v>
      </x:c>
      <x:c r="C11614" s="468" t="str">
        <x:v>BK183</x:v>
      </x:c>
      <x:c r="D11614" s="468" t="str">
        <x:v>Miftah | Photofox | dp 100</x:v>
      </x:c>
      <x:c r="E11614" s="468" t="str">
        <x:v>Snapshot booking diperbarui</x:v>
      </x:c>
      <x:c r="F11614" s="468" t="str">
        <x:v>16 September 2026 20.51 WIB</x:v>
      </x:c>
    </x:row>
    <x:row r="11615">
      <x:c r="A11615" s="468" t="str">
        <x:v>Schedule reguler</x:v>
      </x:c>
      <x:c r="B11615" s="468" t="str">
        <x:v>Tanggal 14!C11</x:v>
      </x:c>
      <x:c r="C11615" s="468" t="str">
        <x:v>BK184</x:v>
      </x:c>
      <x:c r="D11615" s="468" t="str">
        <x:v>Farros Abeel Fabian | Pass Photo | </x:v>
      </x:c>
      <x:c r="E11615" s="468" t="str">
        <x:v>Snapshot booking diperbarui</x:v>
      </x:c>
      <x:c r="F11615" s="468" t="str">
        <x:v>16 September 2026 20.51 WIB</x:v>
      </x:c>
    </x:row>
    <x:row r="11616">
      <x:c r="A11616" s="468" t="str">
        <x:v>Schedule reguler</x:v>
      </x:c>
      <x:c r="B11616" s="468" t="str">
        <x:v>Tanggal 14!C14</x:v>
      </x:c>
      <x:c r="C11616" s="468" t="str">
        <x:v>BK160</x:v>
      </x:c>
      <x:c r="D11616" s="468" t="str">
        <x:v>kelas 2b (faiza) | LG 46 | dp 100</x:v>
      </x:c>
      <x:c r="E11616" s="468" t="str">
        <x:v>Snapshot booking diperbarui</x:v>
      </x:c>
      <x:c r="F11616" s="468" t="str">
        <x:v>16 September 2026 20.51 WIB</x:v>
      </x:c>
    </x:row>
    <x:row r="11617">
      <x:c r="A11617" s="468" t="str">
        <x:v>Schedule reguler</x:v>
      </x:c>
      <x:c r="B11617" s="468" t="str">
        <x:v>Tanggal 14!C17</x:v>
      </x:c>
      <x:c r="C11617" s="468" t="str">
        <x:v>BK135</x:v>
      </x:c>
      <x:c r="D11617" s="468" t="str">
        <x:v>Nayla | LG 8 | dp 100 calmblue</x:v>
      </x:c>
      <x:c r="E11617" s="468" t="str">
        <x:v>Snapshot booking diperbarui</x:v>
      </x:c>
      <x:c r="F11617" s="468" t="str">
        <x:v>16 September 2026 20.51 WIB</x:v>
      </x:c>
    </x:row>
    <x:row r="11618">
      <x:c r="A11618" s="468" t="str">
        <x:v>Schedule reguler</x:v>
      </x:c>
      <x:c r="B11618" s="468" t="str">
        <x:v>Tanggal 14!C19</x:v>
      </x:c>
      <x:c r="C11618" s="468" t="str">
        <x:v>BK158</x:v>
      </x:c>
      <x:c r="D11618" s="468" t="str">
        <x:v>Navan HES A | LG 34 | dp 100</x:v>
      </x:c>
      <x:c r="E11618" s="468" t="str">
        <x:v>Snapshot booking diperbarui</x:v>
      </x:c>
      <x:c r="F11618" s="468" t="str">
        <x:v>16 September 2026 20.51 WIB</x:v>
      </x:c>
    </x:row>
    <x:row r="11619">
      <x:c r="A11619" s="468" t="str">
        <x:v>Schedule reguler</x:v>
      </x:c>
      <x:c r="B11619" s="468" t="str">
        <x:v>Tanggal 15!C17</x:v>
      </x:c>
      <x:c r="C11619" s="468" t="str">
        <x:v>BK190</x:v>
      </x:c>
      <x:c r="D11619" s="468" t="str">
        <x:v>Yuza | Photofox | dp 100 limbo</x:v>
      </x:c>
      <x:c r="E11619" s="468" t="str">
        <x:v>Snapshot booking diperbarui</x:v>
      </x:c>
      <x:c r="F11619" s="468" t="str">
        <x:v>16 September 2026 20.51 WIB</x:v>
      </x:c>
    </x:row>
    <x:row r="11620">
      <x:c r="A11620" s="468" t="str">
        <x:v>Schedule reguler</x:v>
      </x:c>
      <x:c r="B11620" s="468" t="str">
        <x:v>Tanggal 15!C19</x:v>
      </x:c>
      <x:c r="C11620" s="468" t="str">
        <x:v>BK191</x:v>
      </x:c>
      <x:c r="D11620" s="468" t="str">
        <x:v>Marcel | Family A | dp 100 calmblue</x:v>
      </x:c>
      <x:c r="E11620" s="468" t="str">
        <x:v>Snapshot booking diperbarui</x:v>
      </x:c>
      <x:c r="F11620" s="468" t="str">
        <x:v>16 September 2026 20.51 WIB</x:v>
      </x:c>
    </x:row>
    <x:row r="11621">
      <x:c r="A11621" s="468" t="str">
        <x:v>Schedule reguler</x:v>
      </x:c>
      <x:c r="B11621" s="468" t="str">
        <x:v>Tanggal 15!C23</x:v>
      </x:c>
      <x:c r="C11621" s="468" t="str">
        <x:v>BK172</x:v>
      </x:c>
      <x:c r="D11621" s="468" t="str">
        <x:v>Keisha | LG 20 | dp 100</x:v>
      </x:c>
      <x:c r="E11621" s="468" t="str">
        <x:v>Snapshot booking diperbarui</x:v>
      </x:c>
      <x:c r="F11621" s="468" t="str">
        <x:v>16 September 2026 20.51 WIB</x:v>
      </x:c>
    </x:row>
    <x:row r="11622">
      <x:c r="A11622" s="468" t="str">
        <x:v>Schedule reguler</x:v>
      </x:c>
      <x:c r="B11622" s="468" t="str">
        <x:v>Tanggal 15!C28</x:v>
      </x:c>
      <x:c r="C11622" s="468" t="str">
        <x:v>BK173</x:v>
      </x:c>
      <x:c r="D11622" s="468" t="str">
        <x:v>Ihsan | LG 10 | dp 100</x:v>
      </x:c>
      <x:c r="E11622" s="468" t="str">
        <x:v>Snapshot booking diperbarui</x:v>
      </x:c>
      <x:c r="F11622" s="468" t="str">
        <x:v>16 September 2026 20.51 WIB</x:v>
      </x:c>
    </x:row>
    <x:row r="11623">
      <x:c r="A11623" s="468" t="str">
        <x:v>Schedule reguler</x:v>
      </x:c>
      <x:c r="B11623" s="468" t="str">
        <x:v>Tanggal 15!C30</x:v>
      </x:c>
      <x:c r="C11623" s="468" t="str">
        <x:v>BK197</x:v>
      </x:c>
      <x:c r="D11623" s="468" t="str">
        <x:v>Aisyah | LG 19 | </x:v>
      </x:c>
      <x:c r="E11623" s="468" t="str">
        <x:v>Snapshot booking diperbarui</x:v>
      </x:c>
      <x:c r="F11623" s="468" t="str">
        <x:v>16 September 2026 20.51 WIB</x:v>
      </x:c>
    </x:row>
    <x:row r="11624">
      <x:c r="A11624" s="468" t="str">
        <x:v>Schedule reguler</x:v>
      </x:c>
      <x:c r="B11624" s="468" t="str">
        <x:v>Tanggal 15!C32</x:v>
      </x:c>
      <x:c r="C11624" s="468" t="str">
        <x:v>BK185</x:v>
      </x:c>
      <x:c r="D11624" s="468" t="str">
        <x:v>Dela | LG 11 | dp 100</x:v>
      </x:c>
      <x:c r="E11624" s="468" t="str">
        <x:v>Snapshot booking diperbarui</x:v>
      </x:c>
      <x:c r="F11624" s="468" t="str">
        <x:v>16 September 2026 20.51 WIB</x:v>
      </x:c>
    </x:row>
    <x:row r="11625">
      <x:c r="A11625" s="468" t="str">
        <x:v>Schedule reguler</x:v>
      </x:c>
      <x:c r="B11625" s="468" t="str">
        <x:v>Tanggal 16!C5</x:v>
      </x:c>
      <x:c r="C11625" s="468" t="str">
        <x:v>BK192</x:v>
      </x:c>
      <x:c r="D11625" s="468" t="str">
        <x:v>Yohana Oktivia | Graduation Premium | dp 200 wooden</x:v>
      </x:c>
      <x:c r="E11625" s="468" t="str">
        <x:v>Snapshot booking diperbarui</x:v>
      </x:c>
      <x:c r="F11625" s="468" t="str">
        <x:v>16 September 2026 20.51 WIB</x:v>
      </x:c>
    </x:row>
    <x:row r="11626">
      <x:c r="A11626" s="468" t="str">
        <x:v>Schedule reguler</x:v>
      </x:c>
      <x:c r="B11626" s="468" t="str">
        <x:v>Tanggal 16!C25</x:v>
      </x:c>
      <x:c r="C11626" s="468" t="str">
        <x:v>BK175</x:v>
      </x:c>
      <x:c r="D11626" s="468" t="str">
        <x:v>Ardi | LG 9 | dp 100</x:v>
      </x:c>
      <x:c r="E11626" s="468" t="str">
        <x:v>Snapshot booking diperbarui</x:v>
      </x:c>
      <x:c r="F11626" s="468" t="str">
        <x:v>16 September 2026 20.51 WIB</x:v>
      </x:c>
    </x:row>
    <x:row r="11627">
      <x:c r="A11627" s="468" t="str">
        <x:v>Schedule reguler</x:v>
      </x:c>
      <x:c r="B11627" s="468" t="str">
        <x:v>Tanggal 16!C27</x:v>
      </x:c>
      <x:c r="C11627" s="468" t="str">
        <x:v>BK193</x:v>
      </x:c>
      <x:c r="D11627" s="468" t="str">
        <x:v>Lodaya Sasindo | LG 14 | dp 100</x:v>
      </x:c>
      <x:c r="E11627" s="468" t="str">
        <x:v>Snapshot booking diperbarui</x:v>
      </x:c>
      <x:c r="F11627" s="468" t="str">
        <x:v>16 September 2026 20.51 WIB</x:v>
      </x:c>
    </x:row>
    <x:row r="11628">
      <x:c r="A11628" s="468" t="str">
        <x:v>Schedule reguler</x:v>
      </x:c>
      <x:c r="B11628" s="468" t="str">
        <x:v>Tanggal 16!C29</x:v>
      </x:c>
      <x:c r="C11628" s="468" t="str">
        <x:v>BK198</x:v>
      </x:c>
      <x:c r="D11628" s="468" t="str">
        <x:v>cia | LG 7 | dp 100</x:v>
      </x:c>
      <x:c r="E11628" s="468" t="str">
        <x:v>Snapshot booking diperbarui</x:v>
      </x:c>
      <x:c r="F11628" s="468" t="str">
        <x:v>16 September 2026 20.51 WIB</x:v>
      </x:c>
    </x:row>
    <x:row r="11629">
      <x:c r="A11629" s="468" t="str">
        <x:v>Schedule reguler</x:v>
      </x:c>
      <x:c r="B11629" s="468" t="str">
        <x:v>Tanggal 16!C32</x:v>
      </x:c>
      <x:c r="C11629" s="468" t="str">
        <x:v>BK187</x:v>
      </x:c>
      <x:c r="D11629" s="468" t="str">
        <x:v>Anett | Photofox | dp 100</x:v>
      </x:c>
      <x:c r="E11629" s="468" t="str">
        <x:v>Snapshot booking diperbarui</x:v>
      </x:c>
      <x:c r="F11629" s="468" t="str">
        <x:v>16 September 2026 20.51 WIB</x:v>
      </x:c>
    </x:row>
    <x:row r="11630">
      <x:c r="A11630" s="468" t="str">
        <x:v>Schedule reguler</x:v>
      </x:c>
      <x:c r="B11630" s="468" t="str">
        <x:v>Tanggal 17!C11</x:v>
      </x:c>
      <x:c r="C11630" s="468" t="str">
        <x:v>BK188</x:v>
      </x:c>
      <x:c r="D11630" s="468" t="str">
        <x:v>Azzra | Single  | dp 100</x:v>
      </x:c>
      <x:c r="E11630" s="468" t="str">
        <x:v>Snapshot booking diperbarui</x:v>
      </x:c>
      <x:c r="F11630" s="468" t="str">
        <x:v>16 September 2026 20.51 WIB</x:v>
      </x:c>
    </x:row>
    <x:row r="11631">
      <x:c r="A11631" s="468" t="str">
        <x:v>Schedule reguler</x:v>
      </x:c>
      <x:c r="B11631" s="468" t="str">
        <x:v>Tanggal 17!C29</x:v>
      </x:c>
      <x:c r="C11631" s="468" t="str">
        <x:v>BK199</x:v>
      </x:c>
      <x:c r="D11631" s="468" t="str">
        <x:v>Tsany | LG 10 | dp wooden</x:v>
      </x:c>
      <x:c r="E11631" s="468" t="str">
        <x:v>Snapshot booking diperbarui</x:v>
      </x:c>
      <x:c r="F11631" s="468" t="str">
        <x:v>16 September 2026 20.51 WIB</x:v>
      </x:c>
    </x:row>
    <x:row r="11632">
      <x:c r="A11632" s="468" t="str">
        <x:v>Schedule reguler</x:v>
      </x:c>
      <x:c r="B11632" s="468" t="str">
        <x:v>Tanggal 18!C11</x:v>
      </x:c>
      <x:c r="C11632" s="468" t="str">
        <x:v>BK159</x:v>
      </x:c>
      <x:c r="D11632" s="468" t="str">
        <x:v>Icca Lestari (Kelas RPL Kep S1 UMP) | LG 39 | dp 100</x:v>
      </x:c>
      <x:c r="E11632" s="468" t="str">
        <x:v>Snapshot booking diperbarui</x:v>
      </x:c>
      <x:c r="F11632" s="468" t="str">
        <x:v>16 September 2026 20.51 WIB</x:v>
      </x:c>
    </x:row>
    <x:row r="11633">
      <x:c r="A11633" s="468" t="str">
        <x:v>Schedule reguler</x:v>
      </x:c>
      <x:c r="B11633" s="468" t="str">
        <x:v>Tanggal 18!C29</x:v>
      </x:c>
      <x:c r="C11633" s="468" t="str">
        <x:v>BK186</x:v>
      </x:c>
      <x:c r="D11633" s="468" t="str">
        <x:v>KKN 100 | LG 11 | dp 100</x:v>
      </x:c>
      <x:c r="E11633" s="468" t="str">
        <x:v>Snapshot booking diperbarui</x:v>
      </x:c>
      <x:c r="F11633" s="468" t="str">
        <x:v>16 September 2026 20.51 WIB</x:v>
      </x:c>
    </x:row>
    <x:row r="11634">
      <x:c r="A11634" s="468" t="str">
        <x:v>Schedule reguler</x:v>
      </x:c>
      <x:c r="B11634" s="468" t="str">
        <x:v>Tanggal 18!C31</x:v>
      </x:c>
      <x:c r="C11634" s="468" t="str">
        <x:v>BK200</x:v>
      </x:c>
      <x:c r="D11634" s="468" t="str">
        <x:v>Suhaimah | LG 10 | dp 100</x:v>
      </x:c>
      <x:c r="E11634" s="468" t="str">
        <x:v>Snapshot booking diperbarui</x:v>
      </x:c>
      <x:c r="F11634" s="468" t="str">
        <x:v>16 September 2026 20.51 WIB</x:v>
      </x:c>
    </x:row>
    <x:row r="11635">
      <x:c r="A11635" s="468" t="str">
        <x:v>Schedule reguler</x:v>
      </x:c>
      <x:c r="B11635" s="468" t="str">
        <x:v>Tanggal 19!C5</x:v>
      </x:c>
      <x:c r="C11635" s="468" t="str">
        <x:v>BK201</x:v>
      </x:c>
      <x:c r="D11635" s="468" t="str">
        <x:v>Aya | LG 7 | dp 100 limbo</x:v>
      </x:c>
      <x:c r="E11635" s="468" t="str">
        <x:v>Snapshot booking diperbarui</x:v>
      </x:c>
      <x:c r="F11635" s="468" t="str">
        <x:v>16 September 2026 20.51 WIB</x:v>
      </x:c>
    </x:row>
    <x:row r="11636">
      <x:c r="A11636" s="468" t="str">
        <x:v>Schedule reguler</x:v>
      </x:c>
      <x:c r="B11636" s="468" t="str">
        <x:v>Tanggal 19!C8</x:v>
      </x:c>
      <x:c r="C11636" s="468" t="str">
        <x:v>BK140</x:v>
      </x:c>
      <x:c r="D11636" s="468" t="str">
        <x:v>Frista Savitri | Family A | dp 100 concrete</x:v>
      </x:c>
      <x:c r="E11636" s="468" t="str">
        <x:v>Snapshot booking diperbarui</x:v>
      </x:c>
      <x:c r="F11636" s="468" t="str">
        <x:v>16 September 2026 20.51 WIB</x:v>
      </x:c>
    </x:row>
    <x:row r="11637">
      <x:c r="A11637" s="468" t="str">
        <x:v>Schedule reguler</x:v>
      </x:c>
      <x:c r="B11637" s="468" t="str">
        <x:v>Tanggal 19!C10</x:v>
      </x:c>
      <x:c r="C11637" s="468" t="str">
        <x:v>BK136</x:v>
      </x:c>
      <x:c r="D11637" s="468" t="str">
        <x:v>Aliya Putri Savina | Graduation | dp 100 calmblue</x:v>
      </x:c>
      <x:c r="E11637" s="468" t="str">
        <x:v>Snapshot booking diperbarui</x:v>
      </x:c>
      <x:c r="F11637" s="468" t="str">
        <x:v>16 September 2026 20.51 WIB</x:v>
      </x:c>
    </x:row>
    <x:row r="11638">
      <x:c r="A11638" s="468" t="str">
        <x:v>Schedule reguler</x:v>
      </x:c>
      <x:c r="B11638" s="468" t="str">
        <x:v>Tanggal 19!C11</x:v>
      </x:c>
      <x:c r="C11638" s="468" t="str">
        <x:v>BK137</x:v>
      </x:c>
      <x:c r="D11638" s="468" t="str">
        <x:v>Neneng Amalia | Graduation | dp 100 wooden</x:v>
      </x:c>
      <x:c r="E11638" s="468" t="str">
        <x:v>Snapshot booking diperbarui</x:v>
      </x:c>
      <x:c r="F11638" s="468" t="str">
        <x:v>16 September 2026 20.51 WIB</x:v>
      </x:c>
    </x:row>
    <x:row r="11639">
      <x:c r="A11639" s="468" t="str">
        <x:v>Schedule reguler</x:v>
      </x:c>
      <x:c r="B11639" s="468" t="str">
        <x:v>Tanggal 19!C13</x:v>
      </x:c>
      <x:c r="C11639" s="468" t="str">
        <x:v>BK138</x:v>
      </x:c>
      <x:c r="D11639" s="468" t="str">
        <x:v>Lu’lu Amanatul | Graduation | dp 100 calmblue</x:v>
      </x:c>
      <x:c r="E11639" s="468" t="str">
        <x:v>Snapshot booking diperbarui</x:v>
      </x:c>
      <x:c r="F11639" s="468" t="str">
        <x:v>16 September 2026 20.51 WIB</x:v>
      </x:c>
    </x:row>
    <x:row r="11640">
      <x:c r="A11640" s="468" t="str">
        <x:v>Schedule reguler</x:v>
      </x:c>
      <x:c r="B11640" s="468" t="str">
        <x:v>Tanggal 19!C14</x:v>
      </x:c>
      <x:c r="C11640" s="468" t="str">
        <x:v>BK139</x:v>
      </x:c>
      <x:c r="D11640" s="468" t="str">
        <x:v>Muhamad Rizki | Graduation | dp 100 calmblue</x:v>
      </x:c>
      <x:c r="E11640" s="468" t="str">
        <x:v>Snapshot booking diperbarui</x:v>
      </x:c>
      <x:c r="F11640" s="468" t="str">
        <x:v>16 September 2026 20.51 WIB</x:v>
      </x:c>
    </x:row>
    <x:row r="11641">
      <x:c r="A11641" s="468" t="str">
        <x:v>Schedule reguler</x:v>
      </x:c>
      <x:c r="B11641" s="468" t="str">
        <x:v>Tanggal 19!C15</x:v>
      </x:c>
      <x:c r="C11641" s="468" t="str">
        <x:v>BK152</x:v>
      </x:c>
      <x:c r="D11641" s="468" t="str">
        <x:v>Delfi | Graduation | dp 100 calmblue</x:v>
      </x:c>
      <x:c r="E11641" s="468" t="str">
        <x:v>Snapshot booking diperbarui</x:v>
      </x:c>
      <x:c r="F11641" s="468" t="str">
        <x:v>16 September 2026 20.51 WIB</x:v>
      </x:c>
    </x:row>
    <x:row r="11642">
      <x:c r="A11642" s="468" t="str">
        <x:v>Schedule reguler</x:v>
      </x:c>
      <x:c r="B11642" s="468" t="str">
        <x:v>Tanggal 19!C16</x:v>
      </x:c>
      <x:c r="C11642" s="468" t="str">
        <x:v>BK161</x:v>
      </x:c>
      <x:c r="D11642" s="468" t="str">
        <x:v>Arneta | Graduation Premium | dp100 wooden</x:v>
      </x:c>
      <x:c r="E11642" s="468" t="str">
        <x:v>Snapshot booking diperbarui</x:v>
      </x:c>
      <x:c r="F11642" s="468" t="str">
        <x:v>16 September 2026 20.51 WIB</x:v>
      </x:c>
    </x:row>
    <x:row r="11643">
      <x:c r="A11643" s="468" t="str">
        <x:v>Schedule reguler</x:v>
      </x:c>
      <x:c r="B11643" s="468" t="str">
        <x:v>Tanggal 19!C17</x:v>
      </x:c>
      <x:c r="C11643" s="468" t="str">
        <x:v>BK176</x:v>
      </x:c>
      <x:c r="D11643" s="468" t="str">
        <x:v>Ilham | Graduation | dp100 limboooo</x:v>
      </x:c>
      <x:c r="E11643" s="468" t="str">
        <x:v>Snapshot booking diperbarui</x:v>
      </x:c>
      <x:c r="F11643" s="468" t="str">
        <x:v>16 September 2026 20.51 WIB</x:v>
      </x:c>
    </x:row>
    <x:row r="11644">
      <x:c r="A11644" s="468" t="str">
        <x:v>Schedule reguler</x:v>
      </x:c>
      <x:c r="B11644" s="468" t="str">
        <x:v>Tanggal 19!C20</x:v>
      </x:c>
      <x:c r="C11644" s="468" t="str">
        <x:v>BK177</x:v>
      </x:c>
      <x:c r="D11644" s="468" t="str">
        <x:v>Ocha | LG 10 | dp 100</x:v>
      </x:c>
      <x:c r="E11644" s="468" t="str">
        <x:v>Snapshot booking diperbarui</x:v>
      </x:c>
      <x:c r="F11644" s="468" t="str">
        <x:v>16 September 2026 20.51 WIB</x:v>
      </x:c>
    </x:row>
    <x:row r="11645">
      <x:c r="A11645" s="468" t="str">
        <x:v>Schedule reguler</x:v>
      </x:c>
      <x:c r="B11645" s="468" t="str">
        <x:v>Tanggal 20!C5</x:v>
      </x:c>
      <x:c r="C11645" s="468" t="str">
        <x:v>BK178</x:v>
      </x:c>
      <x:c r="D11645" s="468" t="str">
        <x:v>Liaamailia | Studio Rent | </x:v>
      </x:c>
      <x:c r="E11645" s="468" t="str">
        <x:v>Snapshot booking diperbarui</x:v>
      </x:c>
      <x:c r="F11645" s="468" t="str">
        <x:v>16 September 2026 20.51 WIB</x:v>
      </x:c>
    </x:row>
    <x:row r="11646">
      <x:c r="A11646" s="468" t="str">
        <x:v>Schedule reguler</x:v>
      </x:c>
      <x:c r="B11646" s="468" t="str">
        <x:v>Tanggal 20!C9</x:v>
      </x:c>
      <x:c r="C11646" s="468" t="str">
        <x:v>BK179</x:v>
      </x:c>
      <x:c r="D11646" s="468" t="str">
        <x:v>lalita | LG 29 | dp 100</x:v>
      </x:c>
      <x:c r="E11646" s="468" t="str">
        <x:v>Snapshot booking diperbarui</x:v>
      </x:c>
      <x:c r="F11646" s="468" t="str">
        <x:v>16 September 2026 20.51 WIB</x:v>
      </x:c>
    </x:row>
    <x:row r="11647">
      <x:c r="A11647" s="468" t="str">
        <x:v>Schedule reguler</x:v>
      </x:c>
      <x:c r="B11647" s="468" t="str">
        <x:v>Tanggal 20!C14</x:v>
      </x:c>
      <x:c r="C11647" s="468" t="str">
        <x:v>BK202</x:v>
      </x:c>
      <x:c r="D11647" s="468" t="str">
        <x:v>Dwi | LG 22 | </x:v>
      </x:c>
      <x:c r="E11647" s="468" t="str">
        <x:v>Snapshot booking diperbarui</x:v>
      </x:c>
      <x:c r="F11647" s="468" t="str">
        <x:v>16 September 2026 20.51 WIB</x:v>
      </x:c>
    </x:row>
    <x:row r="11648">
      <x:c r="A11648" s="468" t="str">
        <x:v>Schedule reguler</x:v>
      </x:c>
      <x:c r="B11648" s="468" t="str">
        <x:v>Tanggal 20!C21</x:v>
      </x:c>
      <x:c r="C11648" s="468" t="str">
        <x:v>BK203</x:v>
      </x:c>
      <x:c r="D11648" s="468" t="str">
        <x:v>Sultan Athar Pasha | LG 13 | dp 100</x:v>
      </x:c>
      <x:c r="E11648" s="468" t="str">
        <x:v>Snapshot booking diperbarui</x:v>
      </x:c>
      <x:c r="F11648" s="468" t="str">
        <x:v>16 September 2026 20.51 WIB</x:v>
      </x:c>
    </x:row>
    <x:row r="11649">
      <x:c r="A11649" s="468" t="str">
        <x:v>Schedule reguler</x:v>
      </x:c>
      <x:c r="B11649" s="468" t="str">
        <x:v>Tanggal 20!C23</x:v>
      </x:c>
      <x:c r="C11649" s="468" t="str">
        <x:v>BK180</x:v>
      </x:c>
      <x:c r="D11649" s="468" t="str">
        <x:v>KKN TRIBUANA | LG 10 | dp 100</x:v>
      </x:c>
      <x:c r="E11649" s="468" t="str">
        <x:v>Snapshot booking diperbarui</x:v>
      </x:c>
      <x:c r="F11649" s="468" t="str">
        <x:v>16 September 2026 20.51 WIB</x:v>
      </x:c>
    </x:row>
    <x:row r="11650">
      <x:c r="A11650" s="468" t="str">
        <x:v>Schedule reguler</x:v>
      </x:c>
      <x:c r="B11650" s="468" t="str">
        <x:v>Tanggal 20!C29</x:v>
      </x:c>
      <x:c r="C11650" s="468" t="str">
        <x:v>BK204</x:v>
      </x:c>
      <x:c r="D11650" s="468" t="str">
        <x:v>Adkesma Fikes | LG 9 + individu | dp 100</x:v>
      </x:c>
      <x:c r="E11650" s="468" t="str">
        <x:v>Snapshot booking diperbarui</x:v>
      </x:c>
      <x:c r="F11650" s="468" t="str">
        <x:v>16 September 2026 20.51 WIB</x:v>
      </x:c>
    </x:row>
    <x:row r="11651">
      <x:c r="A11651" s="468" t="str">
        <x:v>Schedule reguler</x:v>
      </x:c>
      <x:c r="B11651" s="468" t="str">
        <x:v>Tanggal 21!C17</x:v>
      </x:c>
      <x:c r="C11651" s="468" t="str">
        <x:v>BK205</x:v>
      </x:c>
      <x:c r="D11651" s="468" t="str">
        <x:v>Lyra | LG 16 | dp 100</x:v>
      </x:c>
      <x:c r="E11651" s="468" t="str">
        <x:v>Snapshot booking diperbarui</x:v>
      </x:c>
      <x:c r="F11651" s="468" t="str">
        <x:v>16 September 2026 20.51 WIB</x:v>
      </x:c>
    </x:row>
    <x:row r="11652">
      <x:c r="A11652" s="468" t="str">
        <x:v>Schedule reguler</x:v>
      </x:c>
      <x:c r="B11652" s="468" t="str">
        <x:v>Tanggal 22!C10</x:v>
      </x:c>
      <x:c r="C11652" s="468" t="str">
        <x:v>BK194</x:v>
      </x:c>
      <x:c r="D11652" s="468" t="str">
        <x:v>Laela | Graduation | dp 100 concrete</x:v>
      </x:c>
      <x:c r="E11652" s="468" t="str">
        <x:v>Snapshot booking diperbarui</x:v>
      </x:c>
      <x:c r="F11652" s="468" t="str">
        <x:v>16 September 2026 20.51 WIB</x:v>
      </x:c>
    </x:row>
    <x:row r="11653">
      <x:c r="A11653" s="468" t="str">
        <x:v>Schedule reguler</x:v>
      </x:c>
      <x:c r="B11653" s="468" t="str">
        <x:v>Tanggal 22!C11</x:v>
      </x:c>
      <x:c r="C11653" s="468" t="str">
        <x:v>BK195</x:v>
      </x:c>
      <x:c r="D11653" s="468" t="str">
        <x:v>Nana Tri | Graduation | dp 100 wooden</x:v>
      </x:c>
      <x:c r="E11653" s="468" t="str">
        <x:v>Snapshot booking diperbarui</x:v>
      </x:c>
      <x:c r="F11653" s="468" t="str">
        <x:v>16 September 2026 20.51 WIB</x:v>
      </x:c>
    </x:row>
    <x:row r="11654">
      <x:c r="A11654" s="468" t="str">
        <x:v>Schedule reguler</x:v>
      </x:c>
      <x:c r="B11654" s="468" t="str">
        <x:v>Tanggal 22!I11</x:v>
      </x:c>
      <x:c r="C11654" s="468" t="str">
        <x:v>BK206</x:v>
      </x:c>
      <x:c r="D11654" s="468" t="str">
        <x:v>Amalia Rosita | Graduation | dp 100 clamblue</x:v>
      </x:c>
      <x:c r="E11654" s="468" t="str">
        <x:v>Snapshot booking diperbarui</x:v>
      </x:c>
      <x:c r="F11654" s="468" t="str">
        <x:v>16 September 2026 20.51 WIB</x:v>
      </x:c>
    </x:row>
    <x:row r="11655">
      <x:c r="A11655" s="468" t="str">
        <x:v>Schedule reguler</x:v>
      </x:c>
      <x:c r="B11655" s="468" t="str">
        <x:v>Tanggal 22!C12</x:v>
      </x:c>
      <x:c r="C11655" s="468" t="str">
        <x:v>BK207</x:v>
      </x:c>
      <x:c r="D11655" s="468" t="str">
        <x:v>Wasis Rifky | Graduation | dp 100 calmblue</x:v>
      </x:c>
      <x:c r="E11655" s="468" t="str">
        <x:v>Snapshot booking diperbarui</x:v>
      </x:c>
      <x:c r="F11655" s="468" t="str">
        <x:v>16 September 2026 20.51 WIB</x:v>
      </x:c>
    </x:row>
    <x:row r="11656">
      <x:c r="A11656" s="468" t="str">
        <x:v>Schedule reguler</x:v>
      </x:c>
      <x:c r="B11656" s="468" t="str">
        <x:v>Tanggal 22!C13</x:v>
      </x:c>
      <x:c r="C11656" s="468" t="str">
        <x:v>BK141</x:v>
      </x:c>
      <x:c r="D11656" s="468" t="str">
        <x:v>RIsky Akmal | Graduation Premium | dp 100</x:v>
      </x:c>
      <x:c r="E11656" s="468" t="str">
        <x:v>Snapshot booking diperbarui</x:v>
      </x:c>
      <x:c r="F11656" s="468" t="str">
        <x:v>16 September 2026 20.51 WIB</x:v>
      </x:c>
    </x:row>
    <x:row r="11657">
      <x:c r="A11657" s="468" t="str">
        <x:v>Schedule reguler</x:v>
      </x:c>
      <x:c r="B11657" s="468" t="str">
        <x:v>Tanggal 22!C14</x:v>
      </x:c>
      <x:c r="C11657" s="468" t="str">
        <x:v>BK181</x:v>
      </x:c>
      <x:c r="D11657" s="468" t="str">
        <x:v>Dela Fitriani | Graduation | dp 100 calmblue</x:v>
      </x:c>
      <x:c r="E11657" s="468" t="str">
        <x:v>Snapshot booking diperbarui</x:v>
      </x:c>
      <x:c r="F11657" s="468" t="str">
        <x:v>16 September 2026 20.51 WIB</x:v>
      </x:c>
    </x:row>
    <x:row r="11658">
      <x:c r="A11658" s="468" t="str">
        <x:v>Schedule reguler</x:v>
      </x:c>
      <x:c r="B11658" s="468" t="str">
        <x:v>Tanggal 22!C15</x:v>
      </x:c>
      <x:c r="C11658" s="468" t="str">
        <x:v>BK142</x:v>
      </x:c>
      <x:c r="D11658" s="468" t="str">
        <x:v>Raka | Graduation | dp 100 wooden</x:v>
      </x:c>
      <x:c r="E11658" s="468" t="str">
        <x:v>Snapshot booking diperbarui</x:v>
      </x:c>
      <x:c r="F11658" s="468" t="str">
        <x:v>16 September 2026 20.51 WIB</x:v>
      </x:c>
    </x:row>
    <x:row r="11659">
      <x:c r="A11659" s="468" t="str">
        <x:v>Schedule reguler</x:v>
      </x:c>
      <x:c r="B11659" s="468" t="str">
        <x:v>Tanggal 22!C19</x:v>
      </x:c>
      <x:c r="C11659" s="468" t="str">
        <x:v>BK189</x:v>
      </x:c>
      <x:c r="D11659" s="468" t="str">
        <x:v>Lisna | Coouple A | dp 100 concrete</x:v>
      </x:c>
      <x:c r="E11659" s="468" t="str">
        <x:v>Snapshot booking diperbarui</x:v>
      </x:c>
      <x:c r="F11659" s="468" t="str">
        <x:v>16 September 2026 20.51 WIB</x:v>
      </x:c>
    </x:row>
    <x:row r="11660">
      <x:c r="A11660" s="468" t="str">
        <x:v>Schedule reguler</x:v>
      </x:c>
      <x:c r="B11660" s="468" t="str">
        <x:v>Tanggal 22!C28</x:v>
      </x:c>
      <x:c r="C11660" s="468" t="str">
        <x:v>BK143</x:v>
      </x:c>
      <x:c r="D11660" s="468" t="str">
        <x:v>Adioni | Graduation Premium | dp 100 concrete</x:v>
      </x:c>
      <x:c r="E11660" s="468" t="str">
        <x:v>Snapshot booking diperbarui</x:v>
      </x:c>
      <x:c r="F11660" s="468" t="str">
        <x:v>16 September 2026 20.51 WIB</x:v>
      </x:c>
    </x:row>
    <x:row r="11661">
      <x:c r="A11661" s="468" t="str">
        <x:v>Schedule reguler</x:v>
      </x:c>
      <x:c r="B11661" s="468" t="str">
        <x:v>Tanggal 23!C29</x:v>
      </x:c>
      <x:c r="C11661" s="468" t="str">
        <x:v>BK196</x:v>
      </x:c>
      <x:c r="D11661" s="468" t="str">
        <x:v>Rahes | LG 32 | dp 100</x:v>
      </x:c>
      <x:c r="E11661" s="468" t="str">
        <x:v>Snapshot booking diperbarui</x:v>
      </x:c>
      <x:c r="F11661" s="468" t="str">
        <x:v>16 September 2026 20.51 WIB</x:v>
      </x:c>
    </x:row>
    <x:row r="11662">
      <x:c r="A11662" s="468" t="str">
        <x:v>Schedule reguler</x:v>
      </x:c>
      <x:c r="B11662" s="468" t="str">
        <x:v>Tanggal 26!C11</x:v>
      </x:c>
      <x:c r="C11662" s="468" t="str">
        <x:v>BK144</x:v>
      </x:c>
      <x:c r="D11662" s="468" t="str">
        <x:v>Nurul Lathiifa | Graduation | dp 100 Concrete</x:v>
      </x:c>
      <x:c r="E11662" s="468" t="str">
        <x:v>Snapshot booking diperbarui</x:v>
      </x:c>
      <x:c r="F11662" s="468" t="str">
        <x:v>16 September 2026 20.51 WIB</x:v>
      </x:c>
    </x:row>
    <x:row r="11663">
      <x:c r="A11663" s="468" t="str">
        <x:v>Schedule reguler</x:v>
      </x:c>
      <x:c r="B11663" s="468" t="str">
        <x:v>Tanggal 26!C12</x:v>
      </x:c>
      <x:c r="C11663" s="468" t="str">
        <x:v>BK145</x:v>
      </x:c>
      <x:c r="D11663" s="468" t="str">
        <x:v>umi fatmah | Graduation Premium | dp 100</x:v>
      </x:c>
      <x:c r="E11663" s="468" t="str">
        <x:v>Snapshot booking diperbarui</x:v>
      </x:c>
      <x:c r="F11663" s="468" t="str">
        <x:v>16 September 2026 20.51 WIB</x:v>
      </x:c>
    </x:row>
    <x:row r="11664">
      <x:c r="A11664" s="468" t="str">
        <x:v>Schedule reguler</x:v>
      </x:c>
      <x:c r="B11664" s="468" t="str">
        <x:v>Tanggal 26!C16</x:v>
      </x:c>
      <x:c r="C11664" s="468" t="str">
        <x:v>BK208</x:v>
      </x:c>
      <x:c r="D11664" s="468" t="str">
        <x:v>Khofifah Wardah | Single | lunas limbo</x:v>
      </x:c>
      <x:c r="E11664" s="468" t="str">
        <x:v>Snapshot booking diperbarui</x:v>
      </x:c>
      <x:c r="F11664" s="468" t="str">
        <x:v>16 September 2026 20.51 WIB</x:v>
      </x:c>
    </x:row>
    <x:row r="11665">
      <x:c r="A11665" s="468" t="str">
        <x:v>Schedule reguler</x:v>
      </x:c>
      <x:c r="B11665" s="468" t="str">
        <x:v>Tanggal 27!C7</x:v>
      </x:c>
      <x:c r="C11665" s="468" t="str">
        <x:v>BK209</x:v>
      </x:c>
      <x:c r="D11665" s="468" t="str">
        <x:v>ulfa | Family A | dp 100 limbo</x:v>
      </x:c>
      <x:c r="E11665" s="468" t="str">
        <x:v>Snapshot booking diperbarui</x:v>
      </x:c>
      <x:c r="F11665" s="468" t="str">
        <x:v>16 September 2026 20.51 WIB</x:v>
      </x:c>
    </x:row>
    <x:row r="11667">
      <x:c r="A11667" s="590" t="str">
        <x:v>Sheet sumber</x:v>
      </x:c>
      <x:c r="B11667" s="590" t="str">
        <x:v>Sel sumber</x:v>
      </x:c>
      <x:c r="C11667" s="590" t="str">
        <x:v>Nilai sebelumnya</x:v>
      </x:c>
      <x:c r="D11667" s="590" t="str">
        <x:v>Nilai terbaru</x:v>
      </x:c>
      <x:c r="E11667" s="590" t="str">
        <x:v>Jenis perubahan</x:v>
      </x:c>
      <x:c r="F11667" s="590" t="str">
        <x:v>Revisi</x:v>
      </x:c>
    </x:row>
    <x:row r="11668">
      <x:c r="A11668" s="468" t="str">
        <x:v>14</x:v>
      </x:c>
      <x:c r="B11668" s="468" t="str">
        <x:v>AC38</x:v>
      </x:c>
      <x:c r="C11668" s="468"/>
      <x:c r="D11668" s="468" t="n">
        <x:v>100</x:v>
      </x:c>
      <x:c r="E11668" s="468" t="str">
        <x:v>Nilai sumber</x:v>
      </x:c>
      <x:c r="F11668" s="468" t="str">
        <x:v>17 September 2026 21.24 WIB</x:v>
      </x:c>
    </x:row>
    <x:row r="11669">
      <x:c r="A11669" s="468" t="str">
        <x:v>14</x:v>
      </x:c>
      <x:c r="B11669" s="468" t="str">
        <x:v>AD38</x:v>
      </x:c>
      <x:c r="C11669" s="468"/>
      <x:c r="D11669" s="468" t="str">
        <x:v>Sangat Baik</x:v>
      </x:c>
      <x:c r="E11669" s="468" t="str">
        <x:v>Nilai sumber</x:v>
      </x:c>
      <x:c r="F11669" s="468" t="str">
        <x:v>17 September 2026 21.24 WIB</x:v>
      </x:c>
    </x:row>
    <x:row r="11670">
      <x:c r="A11670" s="468" t="str">
        <x:v>14</x:v>
      </x:c>
      <x:c r="B11670" s="468" t="str">
        <x:v>AF38</x:v>
      </x:c>
      <x:c r="C11670" s="468"/>
      <x:c r="D11670" s="468" t="n">
        <x:v>1</x:v>
      </x:c>
      <x:c r="E11670" s="468" t="str">
        <x:v>Nilai sumber</x:v>
      </x:c>
      <x:c r="F11670" s="468" t="str">
        <x:v>17 September 2026 21.24 WIB</x:v>
      </x:c>
    </x:row>
    <x:row r="11671">
      <x:c r="A11671" s="468" t="str">
        <x:v>14</x:v>
      </x:c>
      <x:c r="B11671" s="468" t="str">
        <x:v>AC40</x:v>
      </x:c>
      <x:c r="C11671" s="468"/>
      <x:c r="D11671" s="468" t="n">
        <x:v>97</x:v>
      </x:c>
      <x:c r="E11671" s="468" t="str">
        <x:v>Nilai sumber</x:v>
      </x:c>
      <x:c r="F11671" s="468" t="str">
        <x:v>17 September 2026 21.24 WIB</x:v>
      </x:c>
    </x:row>
    <x:row r="11672">
      <x:c r="A11672" s="468" t="str">
        <x:v>14</x:v>
      </x:c>
      <x:c r="B11672" s="468" t="str">
        <x:v>AD40</x:v>
      </x:c>
      <x:c r="C11672" s="468"/>
      <x:c r="D11672" s="468" t="str">
        <x:v>Sangat Baik</x:v>
      </x:c>
      <x:c r="E11672" s="468" t="str">
        <x:v>Nilai sumber</x:v>
      </x:c>
      <x:c r="F11672" s="468" t="str">
        <x:v>17 September 2026 21.24 WIB</x:v>
      </x:c>
    </x:row>
    <x:row r="11673">
      <x:c r="A11673" s="468" t="str">
        <x:v>14</x:v>
      </x:c>
      <x:c r="B11673" s="468" t="str">
        <x:v>AF40</x:v>
      </x:c>
      <x:c r="C11673" s="468"/>
      <x:c r="D11673" s="468" t="n">
        <x:v>1</x:v>
      </x:c>
      <x:c r="E11673" s="468" t="str">
        <x:v>Nilai sumber</x:v>
      </x:c>
      <x:c r="F11673" s="468" t="str">
        <x:v>17 September 2026 21.24 WIB</x:v>
      </x:c>
    </x:row>
    <x:row r="11674">
      <x:c r="A11674" s="468" t="str">
        <x:v>15</x:v>
      </x:c>
      <x:c r="B11674" s="468" t="str">
        <x:v>AC36</x:v>
      </x:c>
      <x:c r="C11674" s="468"/>
      <x:c r="D11674" s="468" t="n">
        <x:v>100</x:v>
      </x:c>
      <x:c r="E11674" s="468" t="str">
        <x:v>Nilai sumber</x:v>
      </x:c>
      <x:c r="F11674" s="468" t="str">
        <x:v>17 September 2026 21.24 WIB</x:v>
      </x:c>
    </x:row>
    <x:row r="11675">
      <x:c r="A11675" s="468" t="str">
        <x:v>15</x:v>
      </x:c>
      <x:c r="B11675" s="468" t="str">
        <x:v>AD36</x:v>
      </x:c>
      <x:c r="C11675" s="468"/>
      <x:c r="D11675" s="468" t="str">
        <x:v>Sangat Baik</x:v>
      </x:c>
      <x:c r="E11675" s="468" t="str">
        <x:v>Nilai sumber</x:v>
      </x:c>
      <x:c r="F11675" s="468" t="str">
        <x:v>17 September 2026 21.24 WIB</x:v>
      </x:c>
    </x:row>
    <x:row r="11676">
      <x:c r="A11676" s="468" t="str">
        <x:v>15</x:v>
      </x:c>
      <x:c r="B11676" s="468" t="str">
        <x:v>AF36</x:v>
      </x:c>
      <x:c r="C11676" s="468"/>
      <x:c r="D11676" s="468" t="n">
        <x:v>1</x:v>
      </x:c>
      <x:c r="E11676" s="468" t="str">
        <x:v>Nilai sumber</x:v>
      </x:c>
      <x:c r="F11676" s="468" t="str">
        <x:v>17 September 2026 21.24 WIB</x:v>
      </x:c>
    </x:row>
    <x:row r="11677">
      <x:c r="A11677" s="468" t="str">
        <x:v>15</x:v>
      </x:c>
      <x:c r="B11677" s="468" t="str">
        <x:v>AC37</x:v>
      </x:c>
      <x:c r="C11677" s="468"/>
      <x:c r="D11677" s="468" t="n">
        <x:v>97</x:v>
      </x:c>
      <x:c r="E11677" s="468" t="str">
        <x:v>Nilai sumber</x:v>
      </x:c>
      <x:c r="F11677" s="468" t="str">
        <x:v>17 September 2026 21.24 WIB</x:v>
      </x:c>
    </x:row>
    <x:row r="11678">
      <x:c r="A11678" s="468" t="str">
        <x:v>15</x:v>
      </x:c>
      <x:c r="B11678" s="468" t="str">
        <x:v>AD37</x:v>
      </x:c>
      <x:c r="C11678" s="468"/>
      <x:c r="D11678" s="468" t="str">
        <x:v>Sangat Baik</x:v>
      </x:c>
      <x:c r="E11678" s="468" t="str">
        <x:v>Nilai sumber</x:v>
      </x:c>
      <x:c r="F11678" s="468" t="str">
        <x:v>17 September 2026 21.24 WIB</x:v>
      </x:c>
    </x:row>
    <x:row r="11679">
      <x:c r="A11679" s="468" t="str">
        <x:v>15</x:v>
      </x:c>
      <x:c r="B11679" s="468" t="str">
        <x:v>AF37</x:v>
      </x:c>
      <x:c r="C11679" s="468"/>
      <x:c r="D11679" s="468" t="n">
        <x:v>1</x:v>
      </x:c>
      <x:c r="E11679" s="468" t="str">
        <x:v>Nilai sumber</x:v>
      </x:c>
      <x:c r="F11679" s="468" t="str">
        <x:v>17 September 2026 21.24 WIB</x:v>
      </x:c>
    </x:row>
    <x:row r="11680">
      <x:c r="A11680" s="468" t="str">
        <x:v>15</x:v>
      </x:c>
      <x:c r="B11680" s="468" t="str">
        <x:v>AC38</x:v>
      </x:c>
      <x:c r="C11680" s="468"/>
      <x:c r="D11680" s="468" t="n">
        <x:v>100</x:v>
      </x:c>
      <x:c r="E11680" s="468" t="str">
        <x:v>Nilai sumber</x:v>
      </x:c>
      <x:c r="F11680" s="468" t="str">
        <x:v>17 September 2026 21.24 WIB</x:v>
      </x:c>
    </x:row>
    <x:row r="11681">
      <x:c r="A11681" s="468" t="str">
        <x:v>15</x:v>
      </x:c>
      <x:c r="B11681" s="468" t="str">
        <x:v>AD38</x:v>
      </x:c>
      <x:c r="C11681" s="468"/>
      <x:c r="D11681" s="468" t="str">
        <x:v>Sangat Baik</x:v>
      </x:c>
      <x:c r="E11681" s="468" t="str">
        <x:v>Nilai sumber</x:v>
      </x:c>
      <x:c r="F11681" s="468" t="str">
        <x:v>17 September 2026 21.24 WIB</x:v>
      </x:c>
    </x:row>
    <x:row r="11682">
      <x:c r="A11682" s="468" t="str">
        <x:v>15</x:v>
      </x:c>
      <x:c r="B11682" s="468" t="str">
        <x:v>AF38</x:v>
      </x:c>
      <x:c r="C11682" s="468"/>
      <x:c r="D11682" s="468" t="n">
        <x:v>1</x:v>
      </x:c>
      <x:c r="E11682" s="468" t="str">
        <x:v>Nilai sumber</x:v>
      </x:c>
      <x:c r="F11682" s="468" t="str">
        <x:v>17 September 2026 21.24 WIB</x:v>
      </x:c>
    </x:row>
    <x:row r="11683">
      <x:c r="A11683" s="468" t="str">
        <x:v>15</x:v>
      </x:c>
      <x:c r="B11683" s="468" t="str">
        <x:v>AC39</x:v>
      </x:c>
      <x:c r="C11683" s="468"/>
      <x:c r="D11683" s="468" t="n">
        <x:v>97</x:v>
      </x:c>
      <x:c r="E11683" s="468" t="str">
        <x:v>Nilai sumber</x:v>
      </x:c>
      <x:c r="F11683" s="468" t="str">
        <x:v>17 September 2026 21.24 WIB</x:v>
      </x:c>
    </x:row>
    <x:row r="11684">
      <x:c r="A11684" s="468" t="str">
        <x:v>15</x:v>
      </x:c>
      <x:c r="B11684" s="468" t="str">
        <x:v>AD39</x:v>
      </x:c>
      <x:c r="C11684" s="468"/>
      <x:c r="D11684" s="468" t="str">
        <x:v>Sangat Baik</x:v>
      </x:c>
      <x:c r="E11684" s="468" t="str">
        <x:v>Nilai sumber</x:v>
      </x:c>
      <x:c r="F11684" s="468" t="str">
        <x:v>17 September 2026 21.24 WIB</x:v>
      </x:c>
    </x:row>
    <x:row r="11685">
      <x:c r="A11685" s="468" t="str">
        <x:v>15</x:v>
      </x:c>
      <x:c r="B11685" s="468" t="str">
        <x:v>AF39</x:v>
      </x:c>
      <x:c r="C11685" s="468"/>
      <x:c r="D11685" s="468" t="n">
        <x:v>1</x:v>
      </x:c>
      <x:c r="E11685" s="468" t="str">
        <x:v>Nilai sumber</x:v>
      </x:c>
      <x:c r="F11685" s="468" t="str">
        <x:v>17 September 2026 21.24 WIB</x:v>
      </x:c>
    </x:row>
    <x:row r="11686">
      <x:c r="A11686" s="468" t="str">
        <x:v>17</x:v>
      </x:c>
      <x:c r="B11686" s="468" t="str">
        <x:v>H26</x:v>
      </x:c>
      <x:c r="C11686" s="468" t="n">
        <x:v>0</x:v>
      </x:c>
      <x:c r="D11686" s="468" t="n">
        <x:v>1675000</x:v>
      </x:c>
      <x:c r="E11686" s="468" t="str">
        <x:v>Nilai sumber</x:v>
      </x:c>
      <x:c r="F11686" s="468" t="str">
        <x:v>17 September 2026 21.24 WIB</x:v>
      </x:c>
    </x:row>
    <x:row r="11687">
      <x:c r="A11687" s="468" t="str">
        <x:v>17</x:v>
      </x:c>
      <x:c r="B11687" s="468" t="str">
        <x:v>O30</x:v>
      </x:c>
      <x:c r="C11687" s="468" t="str">
        <x:v>INDAH</x:v>
      </x:c>
      <x:c r="D11687" s="468" t="str">
        <x:v>AMEL</x:v>
      </x:c>
      <x:c r="E11687" s="468" t="str">
        <x:v>Nilai sumber</x:v>
      </x:c>
      <x:c r="F11687" s="468" t="str">
        <x:v>17 September 2026 21.24 WIB</x:v>
      </x:c>
    </x:row>
    <x:row r="11688">
      <x:c r="A11688" s="468" t="str">
        <x:v>17</x:v>
      </x:c>
      <x:c r="B11688" s="468" t="str">
        <x:v>K37</x:v>
      </x:c>
      <x:c r="C11688" s="468" t="str">
        <x:v>INDAH</x:v>
      </x:c>
      <x:c r="D11688" s="468" t="str">
        <x:v>AMEL</x:v>
      </x:c>
      <x:c r="E11688" s="468" t="str">
        <x:v>Nilai sumber</x:v>
      </x:c>
      <x:c r="F11688" s="468" t="str">
        <x:v>17 September 2026 21.24 WIB</x:v>
      </x:c>
    </x:row>
    <x:row r="11689">
      <x:c r="A11689" s="468" t="str">
        <x:v>17</x:v>
      </x:c>
      <x:c r="B11689" s="468" t="str">
        <x:v>AG37</x:v>
      </x:c>
      <x:c r="C11689" s="468" t="str">
        <x:v>INDAH</x:v>
      </x:c>
      <x:c r="D11689" s="468" t="str">
        <x:v>AMEL</x:v>
      </x:c>
      <x:c r="E11689" s="468" t="str">
        <x:v>Nilai sumber</x:v>
      </x:c>
      <x:c r="F11689" s="468" t="str">
        <x:v>17 September 2026 21.24 WIB</x:v>
      </x:c>
    </x:row>
    <x:row r="11690">
      <x:c r="A11690" s="468" t="str">
        <x:v>17</x:v>
      </x:c>
      <x:c r="B11690" s="468" t="str">
        <x:v>AC38</x:v>
      </x:c>
      <x:c r="C11690" s="468"/>
      <x:c r="D11690" s="468" t="n">
        <x:v>100</x:v>
      </x:c>
      <x:c r="E11690" s="468" t="str">
        <x:v>Nilai sumber</x:v>
      </x:c>
      <x:c r="F11690" s="468" t="str">
        <x:v>17 September 2026 21.24 WIB</x:v>
      </x:c>
    </x:row>
    <x:row r="11691">
      <x:c r="A11691" s="468" t="str">
        <x:v>17</x:v>
      </x:c>
      <x:c r="B11691" s="468" t="str">
        <x:v>AD38</x:v>
      </x:c>
      <x:c r="C11691" s="468"/>
      <x:c r="D11691" s="468" t="str">
        <x:v>Sangat Baik</x:v>
      </x:c>
      <x:c r="E11691" s="468" t="str">
        <x:v>Nilai sumber</x:v>
      </x:c>
      <x:c r="F11691" s="468" t="str">
        <x:v>17 September 2026 21.24 WIB</x:v>
      </x:c>
    </x:row>
    <x:row r="11692">
      <x:c r="A11692" s="468" t="str">
        <x:v>17</x:v>
      </x:c>
      <x:c r="B11692" s="468" t="str">
        <x:v>AF38</x:v>
      </x:c>
      <x:c r="C11692" s="468"/>
      <x:c r="D11692" s="468" t="n">
        <x:v>1</x:v>
      </x:c>
      <x:c r="E11692" s="468" t="str">
        <x:v>Nilai sumber</x:v>
      </x:c>
      <x:c r="F11692" s="468" t="str">
        <x:v>17 September 2026 21.24 WIB</x:v>
      </x:c>
    </x:row>
    <x:row r="11693">
      <x:c r="A11693" s="468" t="str">
        <x:v>17</x:v>
      </x:c>
      <x:c r="B11693" s="468" t="str">
        <x:v>AC40</x:v>
      </x:c>
      <x:c r="C11693" s="468"/>
      <x:c r="D11693" s="468" t="n">
        <x:v>100</x:v>
      </x:c>
      <x:c r="E11693" s="468" t="str">
        <x:v>Nilai sumber</x:v>
      </x:c>
      <x:c r="F11693" s="468" t="str">
        <x:v>17 September 2026 21.24 WIB</x:v>
      </x:c>
    </x:row>
    <x:row r="11694">
      <x:c r="A11694" s="468" t="str">
        <x:v>17</x:v>
      </x:c>
      <x:c r="B11694" s="468" t="str">
        <x:v>AD40</x:v>
      </x:c>
      <x:c r="C11694" s="468"/>
      <x:c r="D11694" s="468" t="str">
        <x:v>Sangat Baik</x:v>
      </x:c>
      <x:c r="E11694" s="468" t="str">
        <x:v>Nilai sumber</x:v>
      </x:c>
      <x:c r="F11694" s="468" t="str">
        <x:v>17 September 2026 21.24 WIB</x:v>
      </x:c>
    </x:row>
    <x:row r="11695">
      <x:c r="A11695" s="468" t="str">
        <x:v>17</x:v>
      </x:c>
      <x:c r="B11695" s="468" t="str">
        <x:v>AF40</x:v>
      </x:c>
      <x:c r="C11695" s="468"/>
      <x:c r="D11695" s="468" t="n">
        <x:v>1</x:v>
      </x:c>
      <x:c r="E11695" s="468" t="str">
        <x:v>Nilai sumber</x:v>
      </x:c>
      <x:c r="F11695" s="468" t="str">
        <x:v>17 September 2026 21.24 WIB</x:v>
      </x:c>
    </x:row>
    <x:row r="11696">
      <x:c r="A11696" s="468" t="str">
        <x:v>17</x:v>
      </x:c>
      <x:c r="B11696" s="468" t="str">
        <x:v>K47</x:v>
      </x:c>
      <x:c r="C11696" s="468" t="str">
        <x:v>INDAH</x:v>
      </x:c>
      <x:c r="D11696" s="468" t="str">
        <x:v>AMEL</x:v>
      </x:c>
      <x:c r="E11696" s="468" t="str">
        <x:v>Nilai sumber</x:v>
      </x:c>
      <x:c r="F11696" s="468" t="str">
        <x:v>17 September 2026 21.24 WIB</x:v>
      </x:c>
    </x:row>
    <x:row r="11697">
      <x:c r="A11697" s="468" t="str">
        <x:v>17</x:v>
      </x:c>
      <x:c r="B11697" s="468" t="str">
        <x:v>M52</x:v>
      </x:c>
      <x:c r="C11697" s="468" t="n">
        <x:v>0</x:v>
      </x:c>
      <x:c r="D11697" s="468" t="n">
        <x:v>11</x:v>
      </x:c>
      <x:c r="E11697" s="468" t="str">
        <x:v>Nilai sumber</x:v>
      </x:c>
      <x:c r="F11697" s="468" t="str">
        <x:v>17 September 2026 21.24 WIB</x:v>
      </x:c>
    </x:row>
    <x:row r="11698">
      <x:c r="A11698" s="468" t="str">
        <x:v>17</x:v>
      </x:c>
      <x:c r="B11698" s="468" t="str">
        <x:v>M53</x:v>
      </x:c>
      <x:c r="C11698" s="468" t="n">
        <x:v>0</x:v>
      </x:c>
      <x:c r="D11698" s="468" t="n">
        <x:v>4</x:v>
      </x:c>
      <x:c r="E11698" s="468" t="str">
        <x:v>Nilai sumber</x:v>
      </x:c>
      <x:c r="F11698" s="468" t="str">
        <x:v>17 September 2026 21.24 WIB</x:v>
      </x:c>
    </x:row>
    <x:row r="11699">
      <x:c r="A11699" s="468" t="str">
        <x:v>17</x:v>
      </x:c>
      <x:c r="B11699" s="468" t="str">
        <x:v>M54</x:v>
      </x:c>
      <x:c r="C11699" s="468" t="n">
        <x:v>0</x:v>
      </x:c>
      <x:c r="D11699" s="468" t="n">
        <x:v>15</x:v>
      </x:c>
      <x:c r="E11699" s="468" t="str">
        <x:v>Nilai sumber</x:v>
      </x:c>
      <x:c r="F11699" s="468" t="str">
        <x:v>17 September 2026 21.24 WIB</x:v>
      </x:c>
    </x:row>
    <x:row r="11700">
      <x:c r="A11700" s="468" t="str">
        <x:v>17</x:v>
      </x:c>
      <x:c r="B11700" s="468" t="str">
        <x:v>M55</x:v>
      </x:c>
      <x:c r="C11700" s="468"/>
      <x:c r="D11700" s="468" t="n">
        <x:v>0.2619047619</x:v>
      </x:c>
      <x:c r="E11700" s="468" t="str">
        <x:v>Nilai sumber</x:v>
      </x:c>
      <x:c r="F11700" s="468" t="str">
        <x:v>17 September 2026 21.24 WIB</x:v>
      </x:c>
    </x:row>
    <x:row r="11701">
      <x:c r="A11701" s="468" t="str">
        <x:v>31</x:v>
      </x:c>
      <x:c r="B11701" s="468" t="str">
        <x:v>A78</x:v>
      </x:c>
      <x:c r="C11701" s="468" t="n">
        <x:v>98.95952381</x:v>
      </x:c>
      <x:c r="D11701" s="468" t="n">
        <x:v>98.93841912</x:v>
      </x:c>
      <x:c r="E11701" s="468" t="str">
        <x:v>Nilai sumber</x:v>
      </x:c>
      <x:c r="F11701" s="468" t="str">
        <x:v>17 September 2026 21.24 WIB</x:v>
      </x:c>
    </x:row>
    <x:row r="11702">
      <x:c r="A11702" s="468" t="str">
        <x:v>31</x:v>
      </x:c>
      <x:c r="B11702" s="468" t="str">
        <x:v>E78</x:v>
      </x:c>
      <x:c r="C11702" s="468" t="n">
        <x:v>98.82619048</x:v>
      </x:c>
      <x:c r="D11702" s="468" t="n">
        <x:v>98.87683824</x:v>
      </x:c>
      <x:c r="E11702" s="468" t="str">
        <x:v>Nilai sumber</x:v>
      </x:c>
      <x:c r="F11702" s="468" t="str">
        <x:v>17 September 2026 21.24 WIB</x:v>
      </x:c>
    </x:row>
    <x:row r="11703">
      <x:c r="A11703" s="468" t="str">
        <x:v>31</x:v>
      </x:c>
      <x:c r="B11703" s="468" t="str">
        <x:v>I78</x:v>
      </x:c>
      <x:c r="C11703" s="468" t="n">
        <x:v>99.09285714</x:v>
      </x:c>
      <x:c r="D11703" s="468" t="n">
        <x:v>99</x:v>
      </x:c>
      <x:c r="E11703" s="468" t="str">
        <x:v>Nilai sumber</x:v>
      </x:c>
      <x:c r="F11703" s="468" t="str">
        <x:v>17 September 2026 21.24 WIB</x:v>
      </x:c>
    </x:row>
    <x:row r="11704">
      <x:c r="A11704" s="468" t="str">
        <x:v>31</x:v>
      </x:c>
      <x:c r="B11704" s="468" t="str">
        <x:v>C84</x:v>
      </x:c>
      <x:c r="C11704" s="468" t="n">
        <x:v>14</x:v>
      </x:c>
      <x:c r="D11704" s="468" t="n">
        <x:v>16</x:v>
      </x:c>
      <x:c r="E11704" s="468" t="str">
        <x:v>Nilai sumber</x:v>
      </x:c>
      <x:c r="F11704" s="468" t="str">
        <x:v>17 September 2026 21.24 WIB</x:v>
      </x:c>
    </x:row>
    <x:row r="11705">
      <x:c r="A11705" s="468" t="str">
        <x:v>31</x:v>
      </x:c>
      <x:c r="B11705" s="468" t="str">
        <x:v>D84</x:v>
      </x:c>
      <x:c r="C11705" s="468" t="n">
        <x:v>99.78571429</x:v>
      </x:c>
      <x:c r="D11705" s="468" t="n">
        <x:v>99.8125</x:v>
      </x:c>
      <x:c r="E11705" s="468" t="str">
        <x:v>Nilai sumber</x:v>
      </x:c>
      <x:c r="F11705" s="468" t="str">
        <x:v>17 September 2026 21.24 WIB</x:v>
      </x:c>
    </x:row>
    <x:row r="11706">
      <x:c r="A11706" s="468" t="str">
        <x:v>31</x:v>
      </x:c>
      <x:c r="B11706" s="468" t="str">
        <x:v>C86</x:v>
      </x:c>
      <x:c r="C11706" s="468" t="n">
        <x:v>15</x:v>
      </x:c>
      <x:c r="D11706" s="468" t="n">
        <x:v>17</x:v>
      </x:c>
      <x:c r="E11706" s="468" t="str">
        <x:v>Nilai sumber</x:v>
      </x:c>
      <x:c r="F11706" s="468" t="str">
        <x:v>17 September 2026 21.24 WIB</x:v>
      </x:c>
    </x:row>
    <x:row r="11707">
      <x:c r="A11707" s="468" t="str">
        <x:v>31</x:v>
      </x:c>
      <x:c r="B11707" s="468" t="str">
        <x:v>D86</x:v>
      </x:c>
      <x:c r="C11707" s="468" t="n">
        <x:v>97.86666667</x:v>
      </x:c>
      <x:c r="D11707" s="468" t="n">
        <x:v>97.94117647</x:v>
      </x:c>
      <x:c r="E11707" s="468" t="str">
        <x:v>Nilai sumber</x:v>
      </x:c>
      <x:c r="F11707" s="468" t="str">
        <x:v>17 September 2026 21.24 WIB</x:v>
      </x:c>
    </x:row>
    <x:row r="11708">
      <x:c r="A11708" s="468" t="str">
        <x:v>31</x:v>
      </x:c>
      <x:c r="B11708" s="468" t="str">
        <x:v>C91</x:v>
      </x:c>
      <x:c r="C11708" s="468" t="n">
        <x:v>15</x:v>
      </x:c>
      <x:c r="D11708" s="468" t="n">
        <x:v>18</x:v>
      </x:c>
      <x:c r="E11708" s="468" t="str">
        <x:v>Nilai sumber</x:v>
      </x:c>
      <x:c r="F11708" s="468" t="str">
        <x:v>17 September 2026 21.24 WIB</x:v>
      </x:c>
    </x:row>
    <x:row r="11709">
      <x:c r="A11709" s="468" t="str">
        <x:v>31</x:v>
      </x:c>
      <x:c r="B11709" s="468" t="str">
        <x:v>D91</x:v>
      </x:c>
      <x:c r="C11709" s="468" t="n">
        <x:v>99.4</x:v>
      </x:c>
      <x:c r="D11709" s="468" t="n">
        <x:v>99.33333333</x:v>
      </x:c>
      <x:c r="E11709" s="468" t="str">
        <x:v>Nilai sumber</x:v>
      </x:c>
      <x:c r="F11709" s="468" t="str">
        <x:v>17 September 2026 21.24 WIB</x:v>
      </x:c>
    </x:row>
    <x:row r="11710">
      <x:c r="A11710" s="468" t="str">
        <x:v>31</x:v>
      </x:c>
      <x:c r="B11710" s="468" t="str">
        <x:v>C94</x:v>
      </x:c>
      <x:c r="C11710" s="468" t="n">
        <x:v>14</x:v>
      </x:c>
      <x:c r="D11710" s="468" t="n">
        <x:v>15</x:v>
      </x:c>
      <x:c r="E11710" s="468" t="str">
        <x:v>Nilai sumber</x:v>
      </x:c>
      <x:c r="F11710" s="468" t="str">
        <x:v>17 September 2026 21.24 WIB</x:v>
      </x:c>
    </x:row>
    <x:row r="11711">
      <x:c r="A11711" s="468" t="str">
        <x:v>31</x:v>
      </x:c>
      <x:c r="B11711" s="468" t="str">
        <x:v>D94</x:v>
      </x:c>
      <x:c r="C11711" s="468" t="n">
        <x:v>98.78571429</x:v>
      </x:c>
      <x:c r="D11711" s="468" t="n">
        <x:v>98.66666667</x:v>
      </x:c>
      <x:c r="E11711" s="468" t="str">
        <x:v>Nilai sumber</x:v>
      </x:c>
      <x:c r="F11711" s="468" t="str">
        <x:v>17 September 2026 21.24 WIB</x:v>
      </x:c>
    </x:row>
    <x:row r="11712">
      <x:c r="A11712" s="468" t="str">
        <x:v>31</x:v>
      </x:c>
      <x:c r="B11712" s="468" t="str">
        <x:v>E106</x:v>
      </x:c>
      <x:c r="C11712" s="468" t="n">
        <x:v>170</x:v>
      </x:c>
      <x:c r="D11712" s="468" t="n">
        <x:v>181</x:v>
      </x:c>
      <x:c r="E11712" s="468" t="str">
        <x:v>Nilai sumber</x:v>
      </x:c>
      <x:c r="F11712" s="468" t="str">
        <x:v>17 September 2026 21.24 WIB</x:v>
      </x:c>
    </x:row>
    <x:row r="11713">
      <x:c r="A11713" s="468" t="str">
        <x:v>31</x:v>
      </x:c>
      <x:c r="B11713" s="468" t="str">
        <x:v>E108</x:v>
      </x:c>
      <x:c r="C11713" s="468" t="n">
        <x:v>711</x:v>
      </x:c>
      <x:c r="D11713" s="468" t="n">
        <x:v>753</x:v>
      </x:c>
      <x:c r="E11713" s="468" t="str">
        <x:v>Nilai sumber</x:v>
      </x:c>
      <x:c r="F11713" s="468" t="str">
        <x:v>17 September 2026 21.24 WIB</x:v>
      </x:c>
    </x:row>
    <x:row r="11714">
      <x:c r="A11714" s="468" t="str">
        <x:v>31</x:v>
      </x:c>
      <x:c r="B11714" s="468" t="str">
        <x:v>E109</x:v>
      </x:c>
      <x:c r="C11714" s="468" t="n">
        <x:v>204</x:v>
      </x:c>
      <x:c r="D11714" s="468" t="n">
        <x:v>215</x:v>
      </x:c>
      <x:c r="E11714" s="468" t="str">
        <x:v>Nilai sumber</x:v>
      </x:c>
      <x:c r="F11714" s="468" t="str">
        <x:v>17 September 2026 21.24 WIB</x:v>
      </x:c>
    </x:row>
    <x:row r="11715">
      <x:c r="A11715" s="468" t="str">
        <x:v>31</x:v>
      </x:c>
      <x:c r="B11715" s="468" t="str">
        <x:v>E110</x:v>
      </x:c>
      <x:c r="C11715" s="468" t="n">
        <x:v>211</x:v>
      </x:c>
      <x:c r="D11715" s="468" t="n">
        <x:v>215</x:v>
      </x:c>
      <x:c r="E11715" s="468" t="str">
        <x:v>Nilai sumber</x:v>
      </x:c>
      <x:c r="F11715" s="468" t="str">
        <x:v>17 September 2026 21.24 WIB</x:v>
      </x:c>
    </x:row>
    <x:row r="11716">
      <x:c r="A11716" s="468" t="str">
        <x:v>31</x:v>
      </x:c>
      <x:c r="B11716" s="468" t="str">
        <x:v>E111</x:v>
      </x:c>
      <x:c r="C11716" s="468" t="n">
        <x:v>415</x:v>
      </x:c>
      <x:c r="D11716" s="468" t="n">
        <x:v>430</x:v>
      </x:c>
      <x:c r="E11716" s="468" t="str">
        <x:v>Nilai sumber</x:v>
      </x:c>
      <x:c r="F11716" s="468" t="str">
        <x:v>17 September 2026 21.24 WIB</x:v>
      </x:c>
    </x:row>
    <x:row r="11717">
      <x:c r="A11717" s="468" t="str">
        <x:v>31</x:v>
      </x:c>
      <x:c r="B11717" s="468" t="str">
        <x:v>E112</x:v>
      </x:c>
      <x:c r="C11717" s="468" t="n">
        <x:v>0.2869198312</x:v>
      </x:c>
      <x:c r="D11717" s="468" t="n">
        <x:v>0.2855245684</x:v>
      </x:c>
      <x:c r="E11717" s="468" t="str">
        <x:v>Nilai sumber</x:v>
      </x:c>
      <x:c r="F11717" s="468" t="str">
        <x:v>17 September 2026 21.24 WIB</x:v>
      </x:c>
    </x:row>
    <x:row r="11718">
      <x:c r="A11718" s="468" t="str">
        <x:v>Resume Karyawan KPI</x:v>
      </x:c>
      <x:c r="B11718" s="468" t="str">
        <x:v>Y5</x:v>
      </x:c>
      <x:c r="C11718" s="468" t="n">
        <x:v>103</x:v>
      </x:c>
      <x:c r="D11718" s="468" t="n">
        <x:v>109</x:v>
      </x:c>
      <x:c r="E11718" s="468" t="str">
        <x:v>Nilai sumber</x:v>
      </x:c>
      <x:c r="F11718" s="468" t="str">
        <x:v>17 September 2026 21.24 WIB</x:v>
      </x:c>
    </x:row>
    <x:row r="11719">
      <x:c r="A11719" s="468" t="str">
        <x:v>Resume Karyawan KPI</x:v>
      </x:c>
      <x:c r="B11719" s="468" t="str">
        <x:v>Z5</x:v>
      </x:c>
      <x:c r="C11719" s="468" t="n">
        <x:v>103.00013</x:v>
      </x:c>
      <x:c r="D11719" s="468" t="n">
        <x:v>109.00013</x:v>
      </x:c>
      <x:c r="E11719" s="468" t="str">
        <x:v>Nilai sumber</x:v>
      </x:c>
      <x:c r="F11719" s="468" t="str">
        <x:v>17 September 2026 21.24 WIB</x:v>
      </x:c>
    </x:row>
    <x:row r="11720">
      <x:c r="A11720" s="468" t="str">
        <x:v>Resume Karyawan KPI</x:v>
      </x:c>
      <x:c r="B11720" s="468" t="str">
        <x:v>AC5</x:v>
      </x:c>
      <x:c r="C11720" s="468" t="n">
        <x:v>19</x:v>
      </x:c>
      <x:c r="D11720" s="468" t="n">
        <x:v>18</x:v>
      </x:c>
      <x:c r="E11720" s="468" t="str">
        <x:v>Nilai sumber</x:v>
      </x:c>
      <x:c r="F11720" s="468" t="str">
        <x:v>17 September 2026 21.24 WIB</x:v>
      </x:c>
    </x:row>
    <x:row r="11721">
      <x:c r="A11721" s="468" t="str">
        <x:v>Resume Karyawan KPI</x:v>
      </x:c>
      <x:c r="B11721" s="468" t="str">
        <x:v>AD5</x:v>
      </x:c>
      <x:c r="C11721" s="468" t="n">
        <x:v>19.00011</x:v>
      </x:c>
      <x:c r="D11721" s="468" t="n">
        <x:v>18.00011</x:v>
      </x:c>
      <x:c r="E11721" s="468" t="str">
        <x:v>Nilai sumber</x:v>
      </x:c>
      <x:c r="F11721" s="468" t="str">
        <x:v>17 September 2026 21.24 WIB</x:v>
      </x:c>
    </x:row>
    <x:row r="11722">
      <x:c r="A11722" s="468" t="str">
        <x:v>Resume Karyawan KPI</x:v>
      </x:c>
      <x:c r="B11722" s="468" t="str">
        <x:v>AM5</x:v>
      </x:c>
      <x:c r="C11722" s="468" t="n">
        <x:v>14</x:v>
      </x:c>
      <x:c r="D11722" s="468" t="n">
        <x:v>16</x:v>
      </x:c>
      <x:c r="E11722" s="468" t="str">
        <x:v>Nilai sumber</x:v>
      </x:c>
      <x:c r="F11722" s="468" t="str">
        <x:v>17 September 2026 21.24 WIB</x:v>
      </x:c>
    </x:row>
    <x:row r="11723">
      <x:c r="A11723" s="468" t="str">
        <x:v>Resume Karyawan KPI</x:v>
      </x:c>
      <x:c r="B11723" s="468" t="str">
        <x:v>AN5</x:v>
      </x:c>
      <x:c r="C11723" s="468" t="n">
        <x:v>99.78571429</x:v>
      </x:c>
      <x:c r="D11723" s="468" t="n">
        <x:v>99.8125</x:v>
      </x:c>
      <x:c r="E11723" s="468" t="str">
        <x:v>Nilai sumber</x:v>
      </x:c>
      <x:c r="F11723" s="468" t="str">
        <x:v>17 September 2026 21.24 WIB</x:v>
      </x:c>
    </x:row>
    <x:row r="11724">
      <x:c r="A11724" s="468" t="str">
        <x:v>Resume Karyawan KPI</x:v>
      </x:c>
      <x:c r="B11724" s="468" t="str">
        <x:v>AR5</x:v>
      </x:c>
      <x:c r="C11724" s="468" t="n">
        <x:v>4.928571429</x:v>
      </x:c>
      <x:c r="D11724" s="468" t="n">
        <x:v>4.9375</x:v>
      </x:c>
      <x:c r="E11724" s="468" t="str">
        <x:v>Nilai sumber</x:v>
      </x:c>
      <x:c r="F11724" s="468" t="str">
        <x:v>17 September 2026 21.24 WIB</x:v>
      </x:c>
    </x:row>
    <x:row r="11725">
      <x:c r="A11725" s="468" t="str">
        <x:v>Resume Karyawan KPI</x:v>
      </x:c>
      <x:c r="B11725" s="468" t="str">
        <x:v>BI5</x:v>
      </x:c>
      <x:c r="C11725" s="468"/>
      <x:c r="D11725" s="468" t="n">
        <x:v>100</x:v>
      </x:c>
      <x:c r="E11725" s="468" t="str">
        <x:v>Nilai sumber</x:v>
      </x:c>
      <x:c r="F11725" s="468" t="str">
        <x:v>17 September 2026 21.24 WIB</x:v>
      </x:c>
    </x:row>
    <x:row r="11726">
      <x:c r="A11726" s="468" t="str">
        <x:v>Resume Karyawan KPI</x:v>
      </x:c>
      <x:c r="B11726" s="468" t="str">
        <x:v>BJ5</x:v>
      </x:c>
      <x:c r="C11726" s="468"/>
      <x:c r="D11726" s="468" t="n">
        <x:v>100</x:v>
      </x:c>
      <x:c r="E11726" s="468" t="str">
        <x:v>Nilai sumber</x:v>
      </x:c>
      <x:c r="F11726" s="468" t="str">
        <x:v>17 September 2026 21.24 WIB</x:v>
      </x:c>
    </x:row>
    <x:row r="11727">
      <x:c r="A11727" s="468" t="str">
        <x:v>Resume Karyawan KPI</x:v>
      </x:c>
      <x:c r="B11727" s="468" t="str">
        <x:v>C6</x:v>
      </x:c>
      <x:c r="C11727" s="468" t="n">
        <x:v>256</x:v>
      </x:c>
      <x:c r="D11727" s="468" t="n">
        <x:v>260</x:v>
      </x:c>
      <x:c r="E11727" s="468" t="str">
        <x:v>Nilai sumber</x:v>
      </x:c>
      <x:c r="F11727" s="468" t="str">
        <x:v>17 September 2026 21.24 WIB</x:v>
      </x:c>
    </x:row>
    <x:row r="11728">
      <x:c r="A11728" s="468" t="str">
        <x:v>Resume Karyawan KPI</x:v>
      </x:c>
      <x:c r="B11728" s="468" t="str">
        <x:v>D6</x:v>
      </x:c>
      <x:c r="C11728" s="468" t="n">
        <x:v>0.5765765766</x:v>
      </x:c>
      <x:c r="D11728" s="468" t="n">
        <x:v>0.5664488017</x:v>
      </x:c>
      <x:c r="E11728" s="468" t="str">
        <x:v>Nilai sumber</x:v>
      </x:c>
      <x:c r="F11728" s="468" t="str">
        <x:v>17 September 2026 21.24 WIB</x:v>
      </x:c>
    </x:row>
    <x:row r="11729">
      <x:c r="A11729" s="468" t="str">
        <x:v>Resume Karyawan KPI</x:v>
      </x:c>
      <x:c r="B11729" s="468" t="str">
        <x:v>E6</x:v>
      </x:c>
      <x:c r="C11729" s="468" t="n">
        <x:v>0.5765765766</x:v>
      </x:c>
      <x:c r="D11729" s="468" t="n">
        <x:v>0.5664488017</x:v>
      </x:c>
      <x:c r="E11729" s="468" t="str">
        <x:v>Nilai sumber</x:v>
      </x:c>
      <x:c r="F11729" s="468" t="str">
        <x:v>17 September 2026 21.24 WIB</x:v>
      </x:c>
    </x:row>
    <x:row r="11730">
      <x:c r="A11730" s="468" t="str">
        <x:v>Resume Karyawan KPI</x:v>
      </x:c>
      <x:c r="B11730" s="468" t="str">
        <x:v>Y6</x:v>
      </x:c>
      <x:c r="C11730" s="468" t="n">
        <x:v>256</x:v>
      </x:c>
      <x:c r="D11730" s="468" t="n">
        <x:v>260</x:v>
      </x:c>
      <x:c r="E11730" s="468" t="str">
        <x:v>Nilai sumber</x:v>
      </x:c>
      <x:c r="F11730" s="468" t="str">
        <x:v>17 September 2026 21.24 WIB</x:v>
      </x:c>
    </x:row>
    <x:row r="11731">
      <x:c r="A11731" s="468" t="str">
        <x:v>Resume Karyawan KPI</x:v>
      </x:c>
      <x:c r="B11731" s="468" t="str">
        <x:v>Z6</x:v>
      </x:c>
      <x:c r="C11731" s="468" t="n">
        <x:v>256.00012</x:v>
      </x:c>
      <x:c r="D11731" s="468" t="n">
        <x:v>260.00012</x:v>
      </x:c>
      <x:c r="E11731" s="468" t="str">
        <x:v>Nilai sumber</x:v>
      </x:c>
      <x:c r="F11731" s="468" t="str">
        <x:v>17 September 2026 21.24 WIB</x:v>
      </x:c>
    </x:row>
    <x:row r="11732">
      <x:c r="A11732" s="468" t="str">
        <x:v>Resume Karyawan KPI</x:v>
      </x:c>
      <x:c r="B11732" s="468" t="str">
        <x:v>C7</x:v>
      </x:c>
      <x:c r="C11732" s="468" t="n">
        <x:v>103</x:v>
      </x:c>
      <x:c r="D11732" s="468" t="n">
        <x:v>109</x:v>
      </x:c>
      <x:c r="E11732" s="468" t="str">
        <x:v>Nilai sumber</x:v>
      </x:c>
      <x:c r="F11732" s="468" t="str">
        <x:v>17 September 2026 21.24 WIB</x:v>
      </x:c>
    </x:row>
    <x:row r="11733">
      <x:c r="A11733" s="468" t="str">
        <x:v>Resume Karyawan KPI</x:v>
      </x:c>
      <x:c r="B11733" s="468" t="str">
        <x:v>D7</x:v>
      </x:c>
      <x:c r="C11733" s="468" t="n">
        <x:v>0.231981982</x:v>
      </x:c>
      <x:c r="D11733" s="468" t="n">
        <x:v>0.2374727669</x:v>
      </x:c>
      <x:c r="E11733" s="468" t="str">
        <x:v>Nilai sumber</x:v>
      </x:c>
      <x:c r="F11733" s="468" t="str">
        <x:v>17 September 2026 21.24 WIB</x:v>
      </x:c>
    </x:row>
    <x:row r="11734">
      <x:c r="A11734" s="468" t="str">
        <x:v>Resume Karyawan KPI</x:v>
      </x:c>
      <x:c r="B11734" s="468" t="str">
        <x:v>E7</x:v>
      </x:c>
      <x:c r="C11734" s="468" t="n">
        <x:v>0.8085585586</x:v>
      </x:c>
      <x:c r="D11734" s="468" t="n">
        <x:v>0.8039215686</x:v>
      </x:c>
      <x:c r="E11734" s="468" t="str">
        <x:v>Nilai sumber</x:v>
      </x:c>
      <x:c r="F11734" s="468" t="str">
        <x:v>17 September 2026 21.24 WIB</x:v>
      </x:c>
    </x:row>
    <x:row r="11735">
      <x:c r="A11735" s="468" t="str">
        <x:v>Resume Karyawan KPI</x:v>
      </x:c>
      <x:c r="B11735" s="468" t="str">
        <x:v>Y7</x:v>
      </x:c>
      <x:c r="C11735" s="468" t="n">
        <x:v>11</x:v>
      </x:c>
      <x:c r="D11735" s="468" t="n">
        <x:v>14</x:v>
      </x:c>
      <x:c r="E11735" s="468" t="str">
        <x:v>Nilai sumber</x:v>
      </x:c>
      <x:c r="F11735" s="468" t="str">
        <x:v>17 September 2026 21.24 WIB</x:v>
      </x:c>
    </x:row>
    <x:row r="11736">
      <x:c r="A11736" s="468" t="str">
        <x:v>Resume Karyawan KPI</x:v>
      </x:c>
      <x:c r="B11736" s="468" t="str">
        <x:v>Z7</x:v>
      </x:c>
      <x:c r="C11736" s="468" t="n">
        <x:v>11.00011</x:v>
      </x:c>
      <x:c r="D11736" s="468" t="n">
        <x:v>14.00011</x:v>
      </x:c>
      <x:c r="E11736" s="468" t="str">
        <x:v>Nilai sumber</x:v>
      </x:c>
      <x:c r="F11736" s="468" t="str">
        <x:v>17 September 2026 21.24 WIB</x:v>
      </x:c>
    </x:row>
    <x:row r="11737">
      <x:c r="A11737" s="468" t="str">
        <x:v>Resume Karyawan KPI</x:v>
      </x:c>
      <x:c r="B11737" s="468" t="str">
        <x:v>AC7</x:v>
      </x:c>
      <x:c r="C11737" s="468" t="n">
        <x:v>19</x:v>
      </x:c>
      <x:c r="D11737" s="468" t="n">
        <x:v>20</x:v>
      </x:c>
      <x:c r="E11737" s="468" t="str">
        <x:v>Nilai sumber</x:v>
      </x:c>
      <x:c r="F11737" s="468" t="str">
        <x:v>17 September 2026 21.24 WIB</x:v>
      </x:c>
    </x:row>
    <x:row r="11738">
      <x:c r="A11738" s="468" t="str">
        <x:v>Resume Karyawan KPI</x:v>
      </x:c>
      <x:c r="B11738" s="468" t="str">
        <x:v>AD7</x:v>
      </x:c>
      <x:c r="C11738" s="468" t="n">
        <x:v>19.00009</x:v>
      </x:c>
      <x:c r="D11738" s="468" t="n">
        <x:v>20.00009</x:v>
      </x:c>
      <x:c r="E11738" s="468" t="str">
        <x:v>Nilai sumber</x:v>
      </x:c>
      <x:c r="F11738" s="468" t="str">
        <x:v>17 September 2026 21.24 WIB</x:v>
      </x:c>
    </x:row>
    <x:row r="11739">
      <x:c r="A11739" s="468" t="str">
        <x:v>Resume Karyawan KPI</x:v>
      </x:c>
      <x:c r="B11739" s="468" t="str">
        <x:v>AF7</x:v>
      </x:c>
      <x:c r="C11739" s="468" t="n">
        <x:v>242</x:v>
      </x:c>
      <x:c r="D11739" s="468" t="n">
        <x:v>257</x:v>
      </x:c>
      <x:c r="E11739" s="468" t="str">
        <x:v>Nilai sumber</x:v>
      </x:c>
      <x:c r="F11739" s="468" t="str">
        <x:v>17 September 2026 21.24 WIB</x:v>
      </x:c>
    </x:row>
    <x:row r="11740">
      <x:c r="A11740" s="468" t="str">
        <x:v>Resume Karyawan KPI</x:v>
      </x:c>
      <x:c r="B11740" s="468" t="str">
        <x:v>AG7</x:v>
      </x:c>
      <x:c r="C11740" s="468" t="n">
        <x:v>242.00003</x:v>
      </x:c>
      <x:c r="D11740" s="468" t="n">
        <x:v>257.00003</x:v>
      </x:c>
      <x:c r="E11740" s="468" t="str">
        <x:v>Nilai sumber</x:v>
      </x:c>
      <x:c r="F11740" s="468" t="str">
        <x:v>17 September 2026 21.24 WIB</x:v>
      </x:c>
    </x:row>
    <x:row r="11741">
      <x:c r="A11741" s="468" t="str">
        <x:v>Resume Karyawan KPI</x:v>
      </x:c>
      <x:c r="B11741" s="468" t="str">
        <x:v>AI7</x:v>
      </x:c>
      <x:c r="C11741" s="468" t="n">
        <x:v>76</x:v>
      </x:c>
      <x:c r="D11741" s="468" t="n">
        <x:v>78</x:v>
      </x:c>
      <x:c r="E11741" s="468" t="str">
        <x:v>Nilai sumber</x:v>
      </x:c>
      <x:c r="F11741" s="468" t="str">
        <x:v>17 September 2026 21.24 WIB</x:v>
      </x:c>
    </x:row>
    <x:row r="11742">
      <x:c r="A11742" s="468" t="str">
        <x:v>Resume Karyawan KPI</x:v>
      </x:c>
      <x:c r="B11742" s="468" t="str">
        <x:v>AJ7</x:v>
      </x:c>
      <x:c r="C11742" s="468" t="n">
        <x:v>76.00004</x:v>
      </x:c>
      <x:c r="D11742" s="468" t="n">
        <x:v>78.00004</x:v>
      </x:c>
      <x:c r="E11742" s="468" t="str">
        <x:v>Nilai sumber</x:v>
      </x:c>
      <x:c r="F11742" s="468" t="str">
        <x:v>17 September 2026 21.24 WIB</x:v>
      </x:c>
    </x:row>
    <x:row r="11743">
      <x:c r="A11743" s="468" t="str">
        <x:v>Resume Karyawan KPI</x:v>
      </x:c>
      <x:c r="B11743" s="468" t="str">
        <x:v>AM7</x:v>
      </x:c>
      <x:c r="C11743" s="468" t="n">
        <x:v>15</x:v>
      </x:c>
      <x:c r="D11743" s="468" t="n">
        <x:v>17</x:v>
      </x:c>
      <x:c r="E11743" s="468" t="str">
        <x:v>Nilai sumber</x:v>
      </x:c>
      <x:c r="F11743" s="468" t="str">
        <x:v>17 September 2026 21.24 WIB</x:v>
      </x:c>
    </x:row>
    <x:row r="11744">
      <x:c r="A11744" s="468" t="str">
        <x:v>Resume Karyawan KPI</x:v>
      </x:c>
      <x:c r="B11744" s="468" t="str">
        <x:v>AN7</x:v>
      </x:c>
      <x:c r="C11744" s="468" t="n">
        <x:v>97.86666667</x:v>
      </x:c>
      <x:c r="D11744" s="468" t="n">
        <x:v>97.94117647</x:v>
      </x:c>
      <x:c r="E11744" s="468" t="str">
        <x:v>Nilai sumber</x:v>
      </x:c>
      <x:c r="F11744" s="468" t="str">
        <x:v>17 September 2026 21.24 WIB</x:v>
      </x:c>
    </x:row>
    <x:row r="11745">
      <x:c r="A11745" s="468" t="str">
        <x:v>Resume Karyawan KPI</x:v>
      </x:c>
      <x:c r="B11745" s="468" t="str">
        <x:v>AO7</x:v>
      </x:c>
      <x:c r="C11745" s="468" t="n">
        <x:v>4.933333333</x:v>
      </x:c>
      <x:c r="D11745" s="468" t="n">
        <x:v>4.941176471</x:v>
      </x:c>
      <x:c r="E11745" s="468" t="str">
        <x:v>Nilai sumber</x:v>
      </x:c>
      <x:c r="F11745" s="468" t="str">
        <x:v>17 September 2026 21.24 WIB</x:v>
      </x:c>
    </x:row>
    <x:row r="11746">
      <x:c r="A11746" s="468" t="str">
        <x:v>Resume Karyawan KPI</x:v>
      </x:c>
      <x:c r="B11746" s="468" t="str">
        <x:v>AP7</x:v>
      </x:c>
      <x:c r="C11746" s="468" t="n">
        <x:v>4.933333333</x:v>
      </x:c>
      <x:c r="D11746" s="468" t="n">
        <x:v>4.941176471</x:v>
      </x:c>
      <x:c r="E11746" s="468" t="str">
        <x:v>Nilai sumber</x:v>
      </x:c>
      <x:c r="F11746" s="468" t="str">
        <x:v>17 September 2026 21.24 WIB</x:v>
      </x:c>
    </x:row>
    <x:row r="11747">
      <x:c r="A11747" s="468" t="str">
        <x:v>Resume Karyawan KPI</x:v>
      </x:c>
      <x:c r="B11747" s="468" t="str">
        <x:v>AQ7</x:v>
      </x:c>
      <x:c r="C11747" s="468" t="n">
        <x:v>4.933333333</x:v>
      </x:c>
      <x:c r="D11747" s="468" t="n">
        <x:v>4.941176471</x:v>
      </x:c>
      <x:c r="E11747" s="468" t="str">
        <x:v>Nilai sumber</x:v>
      </x:c>
      <x:c r="F11747" s="468" t="str">
        <x:v>17 September 2026 21.24 WIB</x:v>
      </x:c>
    </x:row>
    <x:row r="11748">
      <x:c r="A11748" s="468" t="str">
        <x:v>Resume Karyawan KPI</x:v>
      </x:c>
      <x:c r="B11748" s="468" t="str">
        <x:v>AS7</x:v>
      </x:c>
      <x:c r="C11748" s="468" t="n">
        <x:v>4.6</x:v>
      </x:c>
      <x:c r="D11748" s="468" t="n">
        <x:v>4.588235294</x:v>
      </x:c>
      <x:c r="E11748" s="468" t="str">
        <x:v>Nilai sumber</x:v>
      </x:c>
      <x:c r="F11748" s="468" t="str">
        <x:v>17 September 2026 21.24 WIB</x:v>
      </x:c>
    </x:row>
    <x:row r="11749">
      <x:c r="A11749" s="468" t="str">
        <x:v>Resume Karyawan KPI</x:v>
      </x:c>
      <x:c r="B11749" s="468" t="str">
        <x:v>BJ7</x:v>
      </x:c>
      <x:c r="C11749" s="468"/>
      <x:c r="D11749" s="468" t="n">
        <x:v>97</x:v>
      </x:c>
      <x:c r="E11749" s="468" t="str">
        <x:v>Nilai sumber</x:v>
      </x:c>
      <x:c r="F11749" s="468" t="str">
        <x:v>17 September 2026 21.24 WIB</x:v>
      </x:c>
    </x:row>
    <x:row r="11750">
      <x:c r="A11750" s="468" t="str">
        <x:v>Resume Karyawan KPI</x:v>
      </x:c>
      <x:c r="B11750" s="468" t="str">
        <x:v>BL7</x:v>
      </x:c>
      <x:c r="C11750" s="468"/>
      <x:c r="D11750" s="468" t="n">
        <x:v>100</x:v>
      </x:c>
      <x:c r="E11750" s="468" t="str">
        <x:v>Nilai sumber</x:v>
      </x:c>
      <x:c r="F11750" s="468" t="str">
        <x:v>17 September 2026 21.24 WIB</x:v>
      </x:c>
    </x:row>
    <x:row r="11751">
      <x:c r="A11751" s="468" t="str">
        <x:v>Resume Karyawan KPI</x:v>
      </x:c>
      <x:c r="B11751" s="468" t="str">
        <x:v>D8</x:v>
      </x:c>
      <x:c r="C11751" s="468" t="n">
        <x:v>0.05855855856</x:v>
      </x:c>
      <x:c r="D11751" s="468" t="n">
        <x:v>0.05664488017</x:v>
      </x:c>
      <x:c r="E11751" s="468" t="str">
        <x:v>Nilai sumber</x:v>
      </x:c>
      <x:c r="F11751" s="468" t="str">
        <x:v>17 September 2026 21.24 WIB</x:v>
      </x:c>
    </x:row>
    <x:row r="11752">
      <x:c r="A11752" s="468" t="str">
        <x:v>Resume Karyawan KPI</x:v>
      </x:c>
      <x:c r="B11752" s="468" t="str">
        <x:v>E8</x:v>
      </x:c>
      <x:c r="C11752" s="468" t="n">
        <x:v>0.8671171171</x:v>
      </x:c>
      <x:c r="D11752" s="468" t="n">
        <x:v>0.8605664488</x:v>
      </x:c>
      <x:c r="E11752" s="468" t="str">
        <x:v>Nilai sumber</x:v>
      </x:c>
      <x:c r="F11752" s="468" t="str">
        <x:v>17 September 2026 21.24 WIB</x:v>
      </x:c>
    </x:row>
    <x:row r="11753">
      <x:c r="A11753" s="468" t="str">
        <x:v>Resume Karyawan KPI</x:v>
      </x:c>
      <x:c r="B11753" s="468" t="str">
        <x:v>C9</x:v>
      </x:c>
      <x:c r="C11753" s="468" t="n">
        <x:v>18</x:v>
      </x:c>
      <x:c r="D11753" s="468" t="n">
        <x:v>19</x:v>
      </x:c>
      <x:c r="E11753" s="468" t="str">
        <x:v>Nilai sumber</x:v>
      </x:c>
      <x:c r="F11753" s="468" t="str">
        <x:v>17 September 2026 21.24 WIB</x:v>
      </x:c>
    </x:row>
    <x:row r="11754">
      <x:c r="A11754" s="468" t="str">
        <x:v>Resume Karyawan KPI</x:v>
      </x:c>
      <x:c r="B11754" s="468" t="str">
        <x:v>D9</x:v>
      </x:c>
      <x:c r="C11754" s="468" t="n">
        <x:v>0.04054054054</x:v>
      </x:c>
      <x:c r="D11754" s="468" t="n">
        <x:v>0.04139433551</x:v>
      </x:c>
      <x:c r="E11754" s="468" t="str">
        <x:v>Nilai sumber</x:v>
      </x:c>
      <x:c r="F11754" s="468" t="str">
        <x:v>17 September 2026 21.24 WIB</x:v>
      </x:c>
    </x:row>
    <x:row r="11755">
      <x:c r="A11755" s="468" t="str">
        <x:v>Resume Karyawan KPI</x:v>
      </x:c>
      <x:c r="B11755" s="468" t="str">
        <x:v>E9</x:v>
      </x:c>
      <x:c r="C11755" s="468" t="n">
        <x:v>0.9076576577</x:v>
      </x:c>
      <x:c r="D11755" s="468" t="n">
        <x:v>0.9019607843</x:v>
      </x:c>
      <x:c r="E11755" s="468" t="str">
        <x:v>Nilai sumber</x:v>
      </x:c>
      <x:c r="F11755" s="468" t="str">
        <x:v>17 September 2026 21.24 WIB</x:v>
      </x:c>
    </x:row>
    <x:row r="11756">
      <x:c r="A11756" s="468" t="str">
        <x:v>Resume Karyawan KPI</x:v>
      </x:c>
      <x:c r="B11756" s="468" t="str">
        <x:v>C10</x:v>
      </x:c>
      <x:c r="C11756" s="468" t="n">
        <x:v>15</x:v>
      </x:c>
      <x:c r="D11756" s="468" t="n">
        <x:v>16</x:v>
      </x:c>
      <x:c r="E11756" s="468" t="str">
        <x:v>Nilai sumber</x:v>
      </x:c>
      <x:c r="F11756" s="468" t="str">
        <x:v>17 September 2026 21.24 WIB</x:v>
      </x:c>
    </x:row>
    <x:row r="11757">
      <x:c r="A11757" s="468" t="str">
        <x:v>Resume Karyawan KPI</x:v>
      </x:c>
      <x:c r="B11757" s="468" t="str">
        <x:v>D10</x:v>
      </x:c>
      <x:c r="C11757" s="468" t="n">
        <x:v>0.03378378378</x:v>
      </x:c>
      <x:c r="D11757" s="468" t="n">
        <x:v>0.0348583878</x:v>
      </x:c>
      <x:c r="E11757" s="468" t="str">
        <x:v>Nilai sumber</x:v>
      </x:c>
      <x:c r="F11757" s="468" t="str">
        <x:v>17 September 2026 21.24 WIB</x:v>
      </x:c>
    </x:row>
    <x:row r="11758">
      <x:c r="A11758" s="468" t="str">
        <x:v>Resume Karyawan KPI</x:v>
      </x:c>
      <x:c r="B11758" s="468" t="str">
        <x:v>E10</x:v>
      </x:c>
      <x:c r="C11758" s="468" t="n">
        <x:v>0.9414414414</x:v>
      </x:c>
      <x:c r="D11758" s="468" t="n">
        <x:v>0.9368191721</x:v>
      </x:c>
      <x:c r="E11758" s="468" t="str">
        <x:v>Nilai sumber</x:v>
      </x:c>
      <x:c r="F11758" s="468" t="str">
        <x:v>17 September 2026 21.24 WIB</x:v>
      </x:c>
    </x:row>
    <x:row r="11759">
      <x:c r="A11759" s="468" t="str">
        <x:v>Resume Karyawan KPI</x:v>
      </x:c>
      <x:c r="B11759" s="468" t="str">
        <x:v>Y10</x:v>
      </x:c>
      <x:c r="C11759" s="468" t="n">
        <x:v>15</x:v>
      </x:c>
      <x:c r="D11759" s="468" t="n">
        <x:v>16</x:v>
      </x:c>
      <x:c r="E11759" s="468" t="str">
        <x:v>Nilai sumber</x:v>
      </x:c>
      <x:c r="F11759" s="468" t="str">
        <x:v>17 September 2026 21.24 WIB</x:v>
      </x:c>
    </x:row>
    <x:row r="11760">
      <x:c r="A11760" s="468" t="str">
        <x:v>Resume Karyawan KPI</x:v>
      </x:c>
      <x:c r="B11760" s="468" t="str">
        <x:v>Z10</x:v>
      </x:c>
      <x:c r="C11760" s="468" t="n">
        <x:v>15.00008</x:v>
      </x:c>
      <x:c r="D11760" s="468" t="n">
        <x:v>16.00008</x:v>
      </x:c>
      <x:c r="E11760" s="468" t="str">
        <x:v>Nilai sumber</x:v>
      </x:c>
      <x:c r="F11760" s="468" t="str">
        <x:v>17 September 2026 21.24 WIB</x:v>
      </x:c>
    </x:row>
    <x:row r="11761">
      <x:c r="A11761" s="468" t="str">
        <x:v>Resume Karyawan KPI</x:v>
      </x:c>
      <x:c r="B11761" s="468" t="str">
        <x:v>AI10</x:v>
      </x:c>
      <x:c r="C11761" s="468" t="n">
        <x:v>88</x:v>
      </x:c>
      <x:c r="D11761" s="468" t="n">
        <x:v>89</x:v>
      </x:c>
      <x:c r="E11761" s="468" t="str">
        <x:v>Nilai sumber</x:v>
      </x:c>
      <x:c r="F11761" s="468" t="str">
        <x:v>17 September 2026 21.24 WIB</x:v>
      </x:c>
    </x:row>
    <x:row r="11762">
      <x:c r="A11762" s="468" t="str">
        <x:v>Resume Karyawan KPI</x:v>
      </x:c>
      <x:c r="B11762" s="468" t="str">
        <x:v>AJ10</x:v>
      </x:c>
      <x:c r="C11762" s="468" t="n">
        <x:v>88.00001</x:v>
      </x:c>
      <x:c r="D11762" s="468" t="n">
        <x:v>89.00001</x:v>
      </x:c>
      <x:c r="E11762" s="468" t="str">
        <x:v>Nilai sumber</x:v>
      </x:c>
      <x:c r="F11762" s="468" t="str">
        <x:v>17 September 2026 21.24 WIB</x:v>
      </x:c>
    </x:row>
    <x:row r="11763">
      <x:c r="A11763" s="468" t="str">
        <x:v>Resume Karyawan KPI</x:v>
      </x:c>
      <x:c r="B11763" s="468" t="str">
        <x:v>C11</x:v>
      </x:c>
      <x:c r="C11763" s="468" t="n">
        <x:v>11</x:v>
      </x:c>
      <x:c r="D11763" s="468" t="n">
        <x:v>14</x:v>
      </x:c>
      <x:c r="E11763" s="468" t="str">
        <x:v>Nilai sumber</x:v>
      </x:c>
      <x:c r="F11763" s="468" t="str">
        <x:v>17 September 2026 21.24 WIB</x:v>
      </x:c>
    </x:row>
    <x:row r="11764">
      <x:c r="A11764" s="468" t="str">
        <x:v>Resume Karyawan KPI</x:v>
      </x:c>
      <x:c r="B11764" s="468" t="str">
        <x:v>D11</x:v>
      </x:c>
      <x:c r="C11764" s="468" t="n">
        <x:v>0.02477477477</x:v>
      </x:c>
      <x:c r="D11764" s="468" t="n">
        <x:v>0.03050108932</x:v>
      </x:c>
      <x:c r="E11764" s="468" t="str">
        <x:v>Nilai sumber</x:v>
      </x:c>
      <x:c r="F11764" s="468" t="str">
        <x:v>17 September 2026 21.24 WIB</x:v>
      </x:c>
    </x:row>
    <x:row r="11765">
      <x:c r="A11765" s="468" t="str">
        <x:v>Resume Karyawan KPI</x:v>
      </x:c>
      <x:c r="B11765" s="468" t="str">
        <x:v>E11</x:v>
      </x:c>
      <x:c r="C11765" s="468" t="n">
        <x:v>0.9662162162</x:v>
      </x:c>
      <x:c r="D11765" s="468" t="n">
        <x:v>0.9673202614</x:v>
      </x:c>
      <x:c r="E11765" s="468" t="str">
        <x:v>Nilai sumber</x:v>
      </x:c>
      <x:c r="F11765" s="468" t="str">
        <x:v>17 September 2026 21.24 WIB</x:v>
      </x:c>
    </x:row>
    <x:row r="11766">
      <x:c r="A11766" s="468" t="str">
        <x:v>Resume Karyawan KPI</x:v>
      </x:c>
      <x:c r="B11766" s="468" t="str">
        <x:v>Y11</x:v>
      </x:c>
      <x:c r="C11766" s="468" t="n">
        <x:v>18</x:v>
      </x:c>
      <x:c r="D11766" s="468" t="n">
        <x:v>19</x:v>
      </x:c>
      <x:c r="E11766" s="468" t="str">
        <x:v>Nilai sumber</x:v>
      </x:c>
      <x:c r="F11766" s="468" t="str">
        <x:v>17 September 2026 21.24 WIB</x:v>
      </x:c>
    </x:row>
    <x:row r="11767">
      <x:c r="A11767" s="468" t="str">
        <x:v>Resume Karyawan KPI</x:v>
      </x:c>
      <x:c r="B11767" s="468" t="str">
        <x:v>Z11</x:v>
      </x:c>
      <x:c r="C11767" s="468" t="n">
        <x:v>18.00007</x:v>
      </x:c>
      <x:c r="D11767" s="468" t="n">
        <x:v>19.00007</x:v>
      </x:c>
      <x:c r="E11767" s="468" t="str">
        <x:v>Nilai sumber</x:v>
      </x:c>
      <x:c r="F11767" s="468" t="str">
        <x:v>17 September 2026 21.24 WIB</x:v>
      </x:c>
    </x:row>
    <x:row r="11768">
      <x:c r="A11768" s="468" t="str">
        <x:v>Resume Karyawan KPI</x:v>
      </x:c>
      <x:c r="B11768" s="468" t="str">
        <x:v>D12</x:v>
      </x:c>
      <x:c r="C11768" s="468" t="n">
        <x:v>0.02027027027</x:v>
      </x:c>
      <x:c r="D11768" s="468" t="n">
        <x:v>0.01960784314</x:v>
      </x:c>
      <x:c r="E11768" s="468" t="str">
        <x:v>Nilai sumber</x:v>
      </x:c>
      <x:c r="F11768" s="468" t="str">
        <x:v>17 September 2026 21.24 WIB</x:v>
      </x:c>
    </x:row>
    <x:row r="11769">
      <x:c r="A11769" s="468" t="str">
        <x:v>Resume Karyawan KPI</x:v>
      </x:c>
      <x:c r="B11769" s="468" t="str">
        <x:v>E12</x:v>
      </x:c>
      <x:c r="C11769" s="468" t="n">
        <x:v>0.9864864865</x:v>
      </x:c>
      <x:c r="D11769" s="468" t="n">
        <x:v>0.9869281046</x:v>
      </x:c>
      <x:c r="E11769" s="468" t="str">
        <x:v>Nilai sumber</x:v>
      </x:c>
      <x:c r="F11769" s="468" t="str">
        <x:v>17 September 2026 21.24 WIB</x:v>
      </x:c>
    </x:row>
    <x:row r="11770">
      <x:c r="A11770" s="468" t="str">
        <x:v>Resume Karyawan KPI</x:v>
      </x:c>
      <x:c r="B11770" s="468" t="str">
        <x:v>AM12</x:v>
      </x:c>
      <x:c r="C11770" s="468" t="n">
        <x:v>15</x:v>
      </x:c>
      <x:c r="D11770" s="468" t="n">
        <x:v>18</x:v>
      </x:c>
      <x:c r="E11770" s="468" t="str">
        <x:v>Nilai sumber</x:v>
      </x:c>
      <x:c r="F11770" s="468" t="str">
        <x:v>17 September 2026 21.24 WIB</x:v>
      </x:c>
    </x:row>
    <x:row r="11771">
      <x:c r="A11771" s="468" t="str">
        <x:v>Resume Karyawan KPI</x:v>
      </x:c>
      <x:c r="B11771" s="468" t="str">
        <x:v>AN12</x:v>
      </x:c>
      <x:c r="C11771" s="468" t="n">
        <x:v>99.4</x:v>
      </x:c>
      <x:c r="D11771" s="468" t="n">
        <x:v>99.33333333</x:v>
      </x:c>
      <x:c r="E11771" s="468" t="str">
        <x:v>Nilai sumber</x:v>
      </x:c>
      <x:c r="F11771" s="468" t="str">
        <x:v>17 September 2026 21.24 WIB</x:v>
      </x:c>
    </x:row>
    <x:row r="11772">
      <x:c r="A11772" s="468" t="str">
        <x:v>Resume Karyawan KPI</x:v>
      </x:c>
      <x:c r="B11772" s="468" t="str">
        <x:v>AS12</x:v>
      </x:c>
      <x:c r="C11772" s="468" t="n">
        <x:v>4.8</x:v>
      </x:c>
      <x:c r="D11772" s="468" t="n">
        <x:v>4.777777778</x:v>
      </x:c>
      <x:c r="E11772" s="468" t="str">
        <x:v>Nilai sumber</x:v>
      </x:c>
      <x:c r="F11772" s="468" t="str">
        <x:v>17 September 2026 21.24 WIB</x:v>
      </x:c>
    </x:row>
    <x:row r="11773">
      <x:c r="A11773" s="468" t="str">
        <x:v>Resume Karyawan KPI</x:v>
      </x:c>
      <x:c r="B11773" s="468" t="str">
        <x:v>BJ12</x:v>
      </x:c>
      <x:c r="C11773" s="468"/>
      <x:c r="D11773" s="468" t="n">
        <x:v>100</x:v>
      </x:c>
      <x:c r="E11773" s="468" t="str">
        <x:v>Nilai sumber</x:v>
      </x:c>
      <x:c r="F11773" s="468" t="str">
        <x:v>17 September 2026 21.24 WIB</x:v>
      </x:c>
    </x:row>
    <x:row r="11774">
      <x:c r="A11774" s="468" t="str">
        <x:v>Resume Karyawan KPI</x:v>
      </x:c>
      <x:c r="B11774" s="468" t="str">
        <x:v>BL12</x:v>
      </x:c>
      <x:c r="C11774" s="468"/>
      <x:c r="D11774" s="468" t="n">
        <x:v>100</x:v>
      </x:c>
      <x:c r="E11774" s="468" t="str">
        <x:v>Nilai sumber</x:v>
      </x:c>
      <x:c r="F11774" s="468" t="str">
        <x:v>17 September 2026 21.24 WIB</x:v>
      </x:c>
    </x:row>
    <x:row r="11775">
      <x:c r="A11775" s="468" t="str">
        <x:v>Resume Karyawan KPI</x:v>
      </x:c>
      <x:c r="B11775" s="468" t="str">
        <x:v>D13</x:v>
      </x:c>
      <x:c r="C11775" s="468" t="n">
        <x:v>0.009009009009</x:v>
      </x:c>
      <x:c r="D11775" s="468" t="n">
        <x:v>0.00871459695</x:v>
      </x:c>
      <x:c r="E11775" s="468" t="str">
        <x:v>Nilai sumber</x:v>
      </x:c>
      <x:c r="F11775" s="468" t="str">
        <x:v>17 September 2026 21.24 WIB</x:v>
      </x:c>
    </x:row>
    <x:row r="11776">
      <x:c r="A11776" s="468" t="str">
        <x:v>Resume Karyawan KPI</x:v>
      </x:c>
      <x:c r="B11776" s="468" t="str">
        <x:v>E13</x:v>
      </x:c>
      <x:c r="C11776" s="468" t="n">
        <x:v>0.9954954955</x:v>
      </x:c>
      <x:c r="D11776" s="468" t="n">
        <x:v>0.9956427015</x:v>
      </x:c>
      <x:c r="E11776" s="468" t="str">
        <x:v>Nilai sumber</x:v>
      </x:c>
      <x:c r="F11776" s="468" t="str">
        <x:v>17 September 2026 21.24 WIB</x:v>
      </x:c>
    </x:row>
    <x:row r="11777">
      <x:c r="A11777" s="468" t="str">
        <x:v>Resume Karyawan KPI</x:v>
      </x:c>
      <x:c r="B11777" s="468" t="str">
        <x:v>D14</x:v>
      </x:c>
      <x:c r="C11777" s="468" t="n">
        <x:v>0.004504504505</x:v>
      </x:c>
      <x:c r="D11777" s="468" t="n">
        <x:v>0.004357298475</x:v>
      </x:c>
      <x:c r="E11777" s="468" t="str">
        <x:v>Nilai sumber</x:v>
      </x:c>
      <x:c r="F11777" s="468" t="str">
        <x:v>17 September 2026 21.24 WIB</x:v>
      </x:c>
    </x:row>
    <x:row r="11778">
      <x:c r="A11778" s="468" t="str">
        <x:v>Resume Karyawan KPI</x:v>
      </x:c>
      <x:c r="B11778" s="468" t="str">
        <x:v>AM15</x:v>
      </x:c>
      <x:c r="C11778" s="468" t="n">
        <x:v>14</x:v>
      </x:c>
      <x:c r="D11778" s="468" t="n">
        <x:v>15</x:v>
      </x:c>
      <x:c r="E11778" s="468" t="str">
        <x:v>Nilai sumber</x:v>
      </x:c>
      <x:c r="F11778" s="468" t="str">
        <x:v>17 September 2026 21.24 WIB</x:v>
      </x:c>
    </x:row>
    <x:row r="11779">
      <x:c r="A11779" s="468" t="str">
        <x:v>Resume Karyawan KPI</x:v>
      </x:c>
      <x:c r="B11779" s="468" t="str">
        <x:v>AN15</x:v>
      </x:c>
      <x:c r="C11779" s="468" t="n">
        <x:v>98.78571429</x:v>
      </x:c>
      <x:c r="D11779" s="468" t="n">
        <x:v>98.66666667</x:v>
      </x:c>
      <x:c r="E11779" s="468" t="str">
        <x:v>Nilai sumber</x:v>
      </x:c>
      <x:c r="F11779" s="468" t="str">
        <x:v>17 September 2026 21.24 WIB</x:v>
      </x:c>
    </x:row>
    <x:row r="11780">
      <x:c r="A11780" s="468" t="str">
        <x:v>Resume Karyawan KPI</x:v>
      </x:c>
      <x:c r="B11780" s="468" t="str">
        <x:v>AO15</x:v>
      </x:c>
      <x:c r="C11780" s="468" t="n">
        <x:v>4.928571429</x:v>
      </x:c>
      <x:c r="D11780" s="468" t="n">
        <x:v>4.933333333</x:v>
      </x:c>
      <x:c r="E11780" s="468" t="str">
        <x:v>Nilai sumber</x:v>
      </x:c>
      <x:c r="F11780" s="468" t="str">
        <x:v>17 September 2026 21.24 WIB</x:v>
      </x:c>
    </x:row>
    <x:row r="11781">
      <x:c r="A11781" s="468" t="str">
        <x:v>Resume Karyawan KPI</x:v>
      </x:c>
      <x:c r="B11781" s="468" t="str">
        <x:v>AP15</x:v>
      </x:c>
      <x:c r="C11781" s="468" t="n">
        <x:v>4.928571429</x:v>
      </x:c>
      <x:c r="D11781" s="468" t="n">
        <x:v>4.933333333</x:v>
      </x:c>
      <x:c r="E11781" s="468" t="str">
        <x:v>Nilai sumber</x:v>
      </x:c>
      <x:c r="F11781" s="468" t="str">
        <x:v>17 September 2026 21.24 WIB</x:v>
      </x:c>
    </x:row>
    <x:row r="11782">
      <x:c r="A11782" s="468" t="str">
        <x:v>Resume Karyawan KPI</x:v>
      </x:c>
      <x:c r="B11782" s="468" t="str">
        <x:v>AQ15</x:v>
      </x:c>
      <x:c r="C11782" s="468" t="n">
        <x:v>4.928571429</x:v>
      </x:c>
      <x:c r="D11782" s="468" t="n">
        <x:v>4.933333333</x:v>
      </x:c>
      <x:c r="E11782" s="468" t="str">
        <x:v>Nilai sumber</x:v>
      </x:c>
      <x:c r="F11782" s="468" t="str">
        <x:v>17 September 2026 21.24 WIB</x:v>
      </x:c>
    </x:row>
    <x:row r="11783">
      <x:c r="A11783" s="468" t="str">
        <x:v>Resume Karyawan KPI</x:v>
      </x:c>
      <x:c r="B11783" s="468" t="str">
        <x:v>AS15</x:v>
      </x:c>
      <x:c r="C11783" s="468" t="n">
        <x:v>4.928571429</x:v>
      </x:c>
      <x:c r="D11783" s="468" t="n">
        <x:v>4.866666667</x:v>
      </x:c>
      <x:c r="E11783" s="468" t="str">
        <x:v>Nilai sumber</x:v>
      </x:c>
      <x:c r="F11783" s="468" t="str">
        <x:v>17 September 2026 21.24 WIB</x:v>
      </x:c>
    </x:row>
    <x:row r="11784">
      <x:c r="A11784" s="468" t="str">
        <x:v>Resume Karyawan KPI</x:v>
      </x:c>
      <x:c r="B11784" s="468" t="str">
        <x:v>BJ15</x:v>
      </x:c>
      <x:c r="C11784" s="468"/>
      <x:c r="D11784" s="468" t="n">
        <x:v>97</x:v>
      </x:c>
      <x:c r="E11784" s="468" t="str">
        <x:v>Nilai sumber</x:v>
      </x:c>
      <x:c r="F11784" s="468" t="str">
        <x:v>17 September 2026 21.24 WIB</x:v>
      </x:c>
    </x:row>
    <x:row r="11785">
      <x:c r="A11785" s="468" t="str">
        <x:v>Resume Karyawan KPI</x:v>
      </x:c>
      <x:c r="B11785" s="468" t="str">
        <x:v>BI18</x:v>
      </x:c>
      <x:c r="C11785" s="468" t="n">
        <x:v>94.5</x:v>
      </x:c>
      <x:c r="D11785" s="468" t="n">
        <x:v>96.33333333</x:v>
      </x:c>
      <x:c r="E11785" s="468" t="str">
        <x:v>Nilai sumber</x:v>
      </x:c>
      <x:c r="F11785" s="468" t="str">
        <x:v>17 September 2026 21.24 WIB</x:v>
      </x:c>
    </x:row>
    <x:row r="11786">
      <x:c r="A11786" s="468" t="str">
        <x:v>Resume Karyawan KPI</x:v>
      </x:c>
      <x:c r="B11786" s="468" t="str">
        <x:v>BJ18</x:v>
      </x:c>
      <x:c r="C11786" s="468"/>
      <x:c r="D11786" s="468" t="n">
        <x:v>98.5</x:v>
      </x:c>
      <x:c r="E11786" s="468" t="str">
        <x:v>Nilai sumber</x:v>
      </x:c>
      <x:c r="F11786" s="468" t="str">
        <x:v>17 September 2026 21.24 WIB</x:v>
      </x:c>
    </x:row>
    <x:row r="11787">
      <x:c r="A11787" s="468" t="str">
        <x:v>Resume Karyawan KPI</x:v>
      </x:c>
      <x:c r="B11787" s="468" t="str">
        <x:v>BL18</x:v>
      </x:c>
      <x:c r="C11787" s="468"/>
      <x:c r="D11787" s="468" t="n">
        <x:v>100</x:v>
      </x:c>
      <x:c r="E11787" s="468" t="str">
        <x:v>Nilai sumber</x:v>
      </x:c>
      <x:c r="F11787" s="468" t="str">
        <x:v>17 September 2026 21.24 WIB</x:v>
      </x:c>
    </x:row>
    <x:row r="11788">
      <x:c r="A11788" s="468" t="str">
        <x:v>Resume Karyawan KPI</x:v>
      </x:c>
      <x:c r="B11788" s="468" t="str">
        <x:v>C19</x:v>
      </x:c>
      <x:c r="C11788" s="468" t="n">
        <x:v>444</x:v>
      </x:c>
      <x:c r="D11788" s="468" t="n">
        <x:v>459</x:v>
      </x:c>
      <x:c r="E11788" s="468" t="str">
        <x:v>Nilai sumber</x:v>
      </x:c>
      <x:c r="F11788" s="468" t="str">
        <x:v>17 September 2026 21.24 WIB</x:v>
      </x:c>
    </x:row>
    <x:row r="11789">
      <x:c r="A11789" s="468" t="str">
        <x:v>Resume Karyawan KPI</x:v>
      </x:c>
      <x:c r="B11789" s="468" t="str">
        <x:v>A25</x:v>
      </x:c>
      <x:c r="C11789" s="468" t="str">
        <x:v>ADIF</x:v>
      </x:c>
      <x:c r="D11789" s="468" t="str">
        <x:v>AMEL</x:v>
      </x:c>
      <x:c r="E11789" s="468" t="str">
        <x:v>Nilai sumber</x:v>
      </x:c>
      <x:c r="F11789" s="468" t="str">
        <x:v>17 September 2026 21.24 WIB</x:v>
      </x:c>
    </x:row>
    <x:row r="11790">
      <x:c r="A11790" s="468" t="str">
        <x:v>Resume Karyawan KPI</x:v>
      </x:c>
      <x:c r="B11790" s="468" t="str">
        <x:v>B25</x:v>
      </x:c>
      <x:c r="C11790" s="468" t="str">
        <x:v>Fotografer</x:v>
      </x:c>
      <x:c r="D11790" s="468" t="str">
        <x:v>Admin/CS</x:v>
      </x:c>
      <x:c r="E11790" s="468" t="str">
        <x:v>Nilai sumber</x:v>
      </x:c>
      <x:c r="F11790" s="468" t="str">
        <x:v>17 September 2026 21.24 WIB</x:v>
      </x:c>
    </x:row>
    <x:row r="11791">
      <x:c r="A11791" s="468" t="str">
        <x:v>Resume Karyawan KPI</x:v>
      </x:c>
      <x:c r="B11791" s="468" t="str">
        <x:v>H25</x:v>
      </x:c>
      <x:c r="C11791" s="468" t="n">
        <x:v>242</x:v>
      </x:c>
      <x:c r="D11791" s="468" t="n">
        <x:v>257</x:v>
      </x:c>
      <x:c r="E11791" s="468" t="str">
        <x:v>Nilai sumber</x:v>
      </x:c>
      <x:c r="F11791" s="468" t="str">
        <x:v>17 September 2026 21.24 WIB</x:v>
      </x:c>
    </x:row>
    <x:row r="11792">
      <x:c r="A11792" s="468" t="str">
        <x:v>Resume Karyawan KPI</x:v>
      </x:c>
      <x:c r="B11792" s="468" t="str">
        <x:v>I25</x:v>
      </x:c>
      <x:c r="C11792" s="468" t="n">
        <x:v>0.5601851852</x:v>
      </x:c>
      <x:c r="D11792" s="468" t="n">
        <x:v>0.5749440716</x:v>
      </x:c>
      <x:c r="E11792" s="468" t="str">
        <x:v>Nilai sumber</x:v>
      </x:c>
      <x:c r="F11792" s="468" t="str">
        <x:v>17 September 2026 21.24 WIB</x:v>
      </x:c>
    </x:row>
    <x:row r="11793">
      <x:c r="A11793" s="468" t="str">
        <x:v>Resume Karyawan KPI</x:v>
      </x:c>
      <x:c r="B11793" s="468" t="str">
        <x:v>A26</x:v>
      </x:c>
      <x:c r="C11793" s="468" t="str">
        <x:v>INDAH</x:v>
      </x:c>
      <x:c r="D11793" s="468" t="str">
        <x:v>ADIF</x:v>
      </x:c>
      <x:c r="E11793" s="468" t="str">
        <x:v>Nilai sumber</x:v>
      </x:c>
      <x:c r="F11793" s="468" t="str">
        <x:v>17 September 2026 21.24 WIB</x:v>
      </x:c>
    </x:row>
    <x:row r="11794">
      <x:c r="A11794" s="468" t="str">
        <x:v>Resume Karyawan KPI</x:v>
      </x:c>
      <x:c r="B11794" s="468" t="str">
        <x:v>B26</x:v>
      </x:c>
      <x:c r="C11794" s="468" t="str">
        <x:v>Admin/CS</x:v>
      </x:c>
      <x:c r="D11794" s="468" t="str">
        <x:v>Fotografer</x:v>
      </x:c>
      <x:c r="E11794" s="468" t="str">
        <x:v>Nilai sumber</x:v>
      </x:c>
      <x:c r="F11794" s="468" t="str">
        <x:v>17 September 2026 21.24 WIB</x:v>
      </x:c>
    </x:row>
    <x:row r="11795">
      <x:c r="A11795" s="468" t="str">
        <x:v>Resume Karyawan KPI</x:v>
      </x:c>
      <x:c r="B11795" s="468" t="str">
        <x:v>C26</x:v>
      </x:c>
      <x:c r="C11795" s="468" t="n">
        <x:v>19</x:v>
      </x:c>
      <x:c r="D11795" s="468" t="n">
        <x:v>20</x:v>
      </x:c>
      <x:c r="E11795" s="468" t="str">
        <x:v>Nilai sumber</x:v>
      </x:c>
      <x:c r="F11795" s="468" t="str">
        <x:v>17 September 2026 21.24 WIB</x:v>
      </x:c>
    </x:row>
    <x:row r="11796">
      <x:c r="A11796" s="468" t="str">
        <x:v>Resume Karyawan KPI</x:v>
      </x:c>
      <x:c r="B11796" s="468" t="str">
        <x:v>D26</x:v>
      </x:c>
      <x:c r="C11796" s="468" t="n">
        <x:v>0.25</x:v>
      </x:c>
      <x:c r="D11796" s="468" t="n">
        <x:v>0.2631578947</x:v>
      </x:c>
      <x:c r="E11796" s="468" t="str">
        <x:v>Nilai sumber</x:v>
      </x:c>
      <x:c r="F11796" s="468" t="str">
        <x:v>17 September 2026 21.24 WIB</x:v>
      </x:c>
    </x:row>
    <x:row r="11797">
      <x:c r="A11797" s="468" t="str">
        <x:v>Resume Karyawan KPI</x:v>
      </x:c>
      <x:c r="B11797" s="468" t="str">
        <x:v>I26</x:v>
      </x:c>
      <x:c r="C11797" s="468" t="n">
        <x:v>0.3912037037</x:v>
      </x:c>
      <x:c r="D11797" s="468" t="n">
        <x:v>0.3780760626</x:v>
      </x:c>
      <x:c r="E11797" s="468" t="str">
        <x:v>Nilai sumber</x:v>
      </x:c>
      <x:c r="F11797" s="468" t="str">
        <x:v>17 September 2026 21.24 WIB</x:v>
      </x:c>
    </x:row>
    <x:row r="11798">
      <x:c r="A11798" s="468" t="str">
        <x:v>Resume Karyawan KPI</x:v>
      </x:c>
      <x:c r="B11798" s="468" t="str">
        <x:v>A27</x:v>
      </x:c>
      <x:c r="C11798" s="468" t="str">
        <x:v>AMEL</x:v>
      </x:c>
      <x:c r="D11798" s="468" t="str">
        <x:v>INDAH</x:v>
      </x:c>
      <x:c r="E11798" s="468" t="str">
        <x:v>Nilai sumber</x:v>
      </x:c>
      <x:c r="F11798" s="468" t="str">
        <x:v>17 September 2026 21.24 WIB</x:v>
      </x:c>
    </x:row>
    <x:row r="11799">
      <x:c r="A11799" s="468" t="str">
        <x:v>Resume Karyawan KPI</x:v>
      </x:c>
      <x:c r="B11799" s="468" t="str">
        <x:v>C27</x:v>
      </x:c>
      <x:c r="C11799" s="468" t="n">
        <x:v>19</x:v>
      </x:c>
      <x:c r="D11799" s="468" t="n">
        <x:v>18</x:v>
      </x:c>
      <x:c r="E11799" s="468" t="str">
        <x:v>Nilai sumber</x:v>
      </x:c>
      <x:c r="F11799" s="468" t="str">
        <x:v>17 September 2026 21.24 WIB</x:v>
      </x:c>
    </x:row>
    <x:row r="11800">
      <x:c r="A11800" s="468" t="str">
        <x:v>Resume Karyawan KPI</x:v>
      </x:c>
      <x:c r="B11800" s="468" t="str">
        <x:v>D27</x:v>
      </x:c>
      <x:c r="C11800" s="468" t="n">
        <x:v>0.25</x:v>
      </x:c>
      <x:c r="D11800" s="468" t="n">
        <x:v>0.2368421053</x:v>
      </x:c>
      <x:c r="E11800" s="468" t="str">
        <x:v>Nilai sumber</x:v>
      </x:c>
      <x:c r="F11800" s="468" t="str">
        <x:v>17 September 2026 21.24 WIB</x:v>
      </x:c>
    </x:row>
    <x:row r="11801">
      <x:c r="A11801" s="468" t="str">
        <x:v>Resume Karyawan KPI</x:v>
      </x:c>
      <x:c r="B11801" s="468" t="str">
        <x:v>I27</x:v>
      </x:c>
      <x:c r="C11801" s="468" t="n">
        <x:v>0.04861111111</x:v>
      </x:c>
      <x:c r="D11801" s="468" t="n">
        <x:v>0.04697986577</x:v>
      </x:c>
      <x:c r="E11801" s="468" t="str">
        <x:v>Nilai sumber</x:v>
      </x:c>
      <x:c r="F11801" s="468" t="str">
        <x:v>17 September 2026 21.24 WIB</x:v>
      </x:c>
    </x:row>
    <x:row r="11802">
      <x:c r="A11802" s="468" t="str">
        <x:v>Resume Karyawan KPI</x:v>
      </x:c>
      <x:c r="B11802" s="468" t="str">
        <x:v>H33</x:v>
      </x:c>
      <x:c r="C11802" s="468" t="n">
        <x:v>88</x:v>
      </x:c>
      <x:c r="D11802" s="468" t="n">
        <x:v>89</x:v>
      </x:c>
      <x:c r="E11802" s="468" t="str">
        <x:v>Nilai sumber</x:v>
      </x:c>
      <x:c r="F11802" s="468" t="str">
        <x:v>17 September 2026 21.24 WIB</x:v>
      </x:c>
    </x:row>
    <x:row r="11803">
      <x:c r="A11803" s="468" t="str">
        <x:v>Resume Karyawan KPI</x:v>
      </x:c>
      <x:c r="B11803" s="468" t="str">
        <x:v>I33</x:v>
      </x:c>
      <x:c r="C11803" s="468" t="n">
        <x:v>0.4036697248</x:v>
      </x:c>
      <x:c r="D11803" s="468" t="n">
        <x:v>0.4027149321</x:v>
      </x:c>
      <x:c r="E11803" s="468" t="str">
        <x:v>Nilai sumber</x:v>
      </x:c>
      <x:c r="F11803" s="468" t="str">
        <x:v>17 September 2026 21.24 WIB</x:v>
      </x:c>
    </x:row>
    <x:row r="11804">
      <x:c r="A11804" s="468" t="str">
        <x:v>Resume Karyawan KPI</x:v>
      </x:c>
      <x:c r="B11804" s="468" t="str">
        <x:v>H34</x:v>
      </x:c>
      <x:c r="C11804" s="468" t="n">
        <x:v>76</x:v>
      </x:c>
      <x:c r="D11804" s="468" t="n">
        <x:v>78</x:v>
      </x:c>
      <x:c r="E11804" s="468" t="str">
        <x:v>Nilai sumber</x:v>
      </x:c>
      <x:c r="F11804" s="468" t="str">
        <x:v>17 September 2026 21.24 WIB</x:v>
      </x:c>
    </x:row>
    <x:row r="11805">
      <x:c r="A11805" s="468" t="str">
        <x:v>Resume Karyawan KPI</x:v>
      </x:c>
      <x:c r="B11805" s="468" t="str">
        <x:v>I34</x:v>
      </x:c>
      <x:c r="C11805" s="468" t="n">
        <x:v>0.3486238532</x:v>
      </x:c>
      <x:c r="D11805" s="468" t="n">
        <x:v>0.3529411765</x:v>
      </x:c>
      <x:c r="E11805" s="468" t="str">
        <x:v>Nilai sumber</x:v>
      </x:c>
      <x:c r="F11805" s="468" t="str">
        <x:v>17 September 2026 21.24 WIB</x:v>
      </x:c>
    </x:row>
    <x:row r="11806">
      <x:c r="A11806" s="468" t="str">
        <x:v>Resume Karyawan KPI</x:v>
      </x:c>
      <x:c r="B11806" s="468" t="str">
        <x:v>I35</x:v>
      </x:c>
      <x:c r="C11806" s="468" t="n">
        <x:v>0.1467889908</x:v>
      </x:c>
      <x:c r="D11806" s="468" t="n">
        <x:v>0.1447963801</x:v>
      </x:c>
      <x:c r="E11806" s="468" t="str">
        <x:v>Nilai sumber</x:v>
      </x:c>
      <x:c r="F11806" s="468" t="str">
        <x:v>17 September 2026 21.24 WIB</x:v>
      </x:c>
    </x:row>
    <x:row r="11807">
      <x:c r="A11807" s="468" t="str">
        <x:v>Resume Karyawan KPI</x:v>
      </x:c>
      <x:c r="B11807" s="468" t="str">
        <x:v>I36</x:v>
      </x:c>
      <x:c r="C11807" s="468" t="n">
        <x:v>0.1009174312</x:v>
      </x:c>
      <x:c r="D11807" s="468" t="n">
        <x:v>0.09954751131</x:v>
      </x:c>
      <x:c r="E11807" s="468" t="str">
        <x:v>Nilai sumber</x:v>
      </x:c>
      <x:c r="F11807" s="468" t="str">
        <x:v>17 September 2026 21.24 WIB</x:v>
      </x:c>
    </x:row>
    <x:row r="11808">
      <x:c r="A11808" s="468" t="str">
        <x:v>Resume Karyawan KPI</x:v>
      </x:c>
      <x:c r="B11808" s="468" t="str">
        <x:v>A46</x:v>
      </x:c>
      <x:c r="C11808" s="468" t="n">
        <x:v>0.9895952381</x:v>
      </x:c>
      <x:c r="D11808" s="468" t="n">
        <x:v>0.9893841912</x:v>
      </x:c>
      <x:c r="E11808" s="468" t="str">
        <x:v>Nilai sumber</x:v>
      </x:c>
      <x:c r="F11808" s="468" t="str">
        <x:v>17 September 2026 21.24 WIB</x:v>
      </x:c>
    </x:row>
    <x:row r="11809">
      <x:c r="A11809" s="468" t="str">
        <x:v>Resume Karyawan KPI</x:v>
      </x:c>
      <x:c r="B11809" s="468" t="str">
        <x:v>D46</x:v>
      </x:c>
      <x:c r="C11809" s="468" t="n">
        <x:v>0.9882619048</x:v>
      </x:c>
      <x:c r="D11809" s="468" t="n">
        <x:v>0.9887683824</x:v>
      </x:c>
      <x:c r="E11809" s="468" t="str">
        <x:v>Nilai sumber</x:v>
      </x:c>
      <x:c r="F11809" s="468" t="str">
        <x:v>17 September 2026 21.24 WIB</x:v>
      </x:c>
    </x:row>
    <x:row r="11810">
      <x:c r="A11810" s="468" t="str">
        <x:v>Resume Karyawan KPI</x:v>
      </x:c>
      <x:c r="B11810" s="468" t="str">
        <x:v>G46</x:v>
      </x:c>
      <x:c r="C11810" s="468" t="n">
        <x:v>0.9909285714</x:v>
      </x:c>
      <x:c r="D11810" s="468" t="n">
        <x:v>0.99</x:v>
      </x:c>
      <x:c r="E11810" s="468" t="str">
        <x:v>Nilai sumber</x:v>
      </x:c>
      <x:c r="F11810" s="468" t="str">
        <x:v>17 September 2026 21.24 WIB</x:v>
      </x:c>
    </x:row>
    <x:row r="11811">
      <x:c r="A11811" s="468" t="str">
        <x:v>Resume Karyawan KPI</x:v>
      </x:c>
      <x:c r="B11811" s="468" t="str">
        <x:v>C51</x:v>
      </x:c>
      <x:c r="C11811" s="468" t="n">
        <x:v>14</x:v>
      </x:c>
      <x:c r="D11811" s="468" t="n">
        <x:v>16</x:v>
      </x:c>
      <x:c r="E11811" s="468" t="str">
        <x:v>Nilai sumber</x:v>
      </x:c>
      <x:c r="F11811" s="468" t="str">
        <x:v>17 September 2026 21.24 WIB</x:v>
      </x:c>
    </x:row>
    <x:row r="11812">
      <x:c r="A11812" s="468" t="str">
        <x:v>Resume Karyawan KPI</x:v>
      </x:c>
      <x:c r="B11812" s="468" t="str">
        <x:v>D51</x:v>
      </x:c>
      <x:c r="C11812" s="468" t="n">
        <x:v>0.9978571429</x:v>
      </x:c>
      <x:c r="D11812" s="468" t="n">
        <x:v>0.998125</x:v>
      </x:c>
      <x:c r="E11812" s="468" t="str">
        <x:v>Nilai sumber</x:v>
      </x:c>
      <x:c r="F11812" s="468" t="str">
        <x:v>17 September 2026 21.24 WIB</x:v>
      </x:c>
    </x:row>
    <x:row r="11813">
      <x:c r="A11813" s="468" t="str">
        <x:v>Resume Karyawan KPI</x:v>
      </x:c>
      <x:c r="B11813" s="468" t="str">
        <x:v>H51</x:v>
      </x:c>
      <x:c r="C11813" s="468" t="n">
        <x:v>4.928571429</x:v>
      </x:c>
      <x:c r="D11813" s="468" t="n">
        <x:v>4.9375</x:v>
      </x:c>
      <x:c r="E11813" s="468" t="str">
        <x:v>Nilai sumber</x:v>
      </x:c>
      <x:c r="F11813" s="468" t="str">
        <x:v>17 September 2026 21.24 WIB</x:v>
      </x:c>
    </x:row>
    <x:row r="11814">
      <x:c r="A11814" s="468" t="str">
        <x:v>Resume Karyawan KPI</x:v>
      </x:c>
      <x:c r="B11814" s="468" t="str">
        <x:v>C53</x:v>
      </x:c>
      <x:c r="C11814" s="468" t="n">
        <x:v>15</x:v>
      </x:c>
      <x:c r="D11814" s="468" t="n">
        <x:v>17</x:v>
      </x:c>
      <x:c r="E11814" s="468" t="str">
        <x:v>Nilai sumber</x:v>
      </x:c>
      <x:c r="F11814" s="468" t="str">
        <x:v>17 September 2026 21.24 WIB</x:v>
      </x:c>
    </x:row>
    <x:row r="11815">
      <x:c r="A11815" s="468" t="str">
        <x:v>Resume Karyawan KPI</x:v>
      </x:c>
      <x:c r="B11815" s="468" t="str">
        <x:v>D53</x:v>
      </x:c>
      <x:c r="C11815" s="468" t="n">
        <x:v>0.9786666667</x:v>
      </x:c>
      <x:c r="D11815" s="468" t="n">
        <x:v>0.9794117647</x:v>
      </x:c>
      <x:c r="E11815" s="468" t="str">
        <x:v>Nilai sumber</x:v>
      </x:c>
      <x:c r="F11815" s="468" t="str">
        <x:v>17 September 2026 21.24 WIB</x:v>
      </x:c>
    </x:row>
    <x:row r="11816">
      <x:c r="A11816" s="468" t="str">
        <x:v>Resume Karyawan KPI</x:v>
      </x:c>
      <x:c r="B11816" s="468" t="str">
        <x:v>E53</x:v>
      </x:c>
      <x:c r="C11816" s="468" t="n">
        <x:v>4.933333333</x:v>
      </x:c>
      <x:c r="D11816" s="468" t="n">
        <x:v>4.941176471</x:v>
      </x:c>
      <x:c r="E11816" s="468" t="str">
        <x:v>Nilai sumber</x:v>
      </x:c>
      <x:c r="F11816" s="468" t="str">
        <x:v>17 September 2026 21.24 WIB</x:v>
      </x:c>
    </x:row>
    <x:row r="11817">
      <x:c r="A11817" s="468" t="str">
        <x:v>Resume Karyawan KPI</x:v>
      </x:c>
      <x:c r="B11817" s="468" t="str">
        <x:v>F53</x:v>
      </x:c>
      <x:c r="C11817" s="468" t="n">
        <x:v>4.933333333</x:v>
      </x:c>
      <x:c r="D11817" s="468" t="n">
        <x:v>4.941176471</x:v>
      </x:c>
      <x:c r="E11817" s="468" t="str">
        <x:v>Nilai sumber</x:v>
      </x:c>
      <x:c r="F11817" s="468" t="str">
        <x:v>17 September 2026 21.24 WIB</x:v>
      </x:c>
    </x:row>
    <x:row r="11818">
      <x:c r="A11818" s="468" t="str">
        <x:v>Resume Karyawan KPI</x:v>
      </x:c>
      <x:c r="B11818" s="468" t="str">
        <x:v>G53</x:v>
      </x:c>
      <x:c r="C11818" s="468" t="n">
        <x:v>4.933333333</x:v>
      </x:c>
      <x:c r="D11818" s="468" t="n">
        <x:v>4.941176471</x:v>
      </x:c>
      <x:c r="E11818" s="468" t="str">
        <x:v>Nilai sumber</x:v>
      </x:c>
      <x:c r="F11818" s="468" t="str">
        <x:v>17 September 2026 21.24 WIB</x:v>
      </x:c>
    </x:row>
    <x:row r="11819">
      <x:c r="A11819" s="468" t="str">
        <x:v>Resume Karyawan KPI</x:v>
      </x:c>
      <x:c r="B11819" s="468" t="str">
        <x:v>I53</x:v>
      </x:c>
      <x:c r="C11819" s="468" t="n">
        <x:v>4.6</x:v>
      </x:c>
      <x:c r="D11819" s="468" t="n">
        <x:v>4.588235294</x:v>
      </x:c>
      <x:c r="E11819" s="468" t="str">
        <x:v>Nilai sumber</x:v>
      </x:c>
      <x:c r="F11819" s="468" t="str">
        <x:v>17 September 2026 21.24 WIB</x:v>
      </x:c>
    </x:row>
    <x:row r="11820">
      <x:c r="A11820" s="468" t="str">
        <x:v>Resume Karyawan KPI</x:v>
      </x:c>
      <x:c r="B11820" s="468" t="str">
        <x:v>C58</x:v>
      </x:c>
      <x:c r="C11820" s="468" t="n">
        <x:v>15</x:v>
      </x:c>
      <x:c r="D11820" s="468" t="n">
        <x:v>18</x:v>
      </x:c>
      <x:c r="E11820" s="468" t="str">
        <x:v>Nilai sumber</x:v>
      </x:c>
      <x:c r="F11820" s="468" t="str">
        <x:v>17 September 2026 21.24 WIB</x:v>
      </x:c>
    </x:row>
    <x:row r="11821">
      <x:c r="A11821" s="468" t="str">
        <x:v>Resume Karyawan KPI</x:v>
      </x:c>
      <x:c r="B11821" s="468" t="str">
        <x:v>D58</x:v>
      </x:c>
      <x:c r="C11821" s="468" t="n">
        <x:v>0.994</x:v>
      </x:c>
      <x:c r="D11821" s="468" t="n">
        <x:v>0.9933333333</x:v>
      </x:c>
      <x:c r="E11821" s="468" t="str">
        <x:v>Nilai sumber</x:v>
      </x:c>
      <x:c r="F11821" s="468" t="str">
        <x:v>17 September 2026 21.24 WIB</x:v>
      </x:c>
    </x:row>
    <x:row r="11822">
      <x:c r="A11822" s="468" t="str">
        <x:v>Resume Karyawan KPI</x:v>
      </x:c>
      <x:c r="B11822" s="468" t="str">
        <x:v>I58</x:v>
      </x:c>
      <x:c r="C11822" s="468" t="n">
        <x:v>4.8</x:v>
      </x:c>
      <x:c r="D11822" s="468" t="n">
        <x:v>4.777777778</x:v>
      </x:c>
      <x:c r="E11822" s="468" t="str">
        <x:v>Nilai sumber</x:v>
      </x:c>
      <x:c r="F11822" s="468" t="str">
        <x:v>17 September 2026 21.24 WIB</x:v>
      </x:c>
    </x:row>
    <x:row r="11823">
      <x:c r="A11823" s="468" t="str">
        <x:v>Resume Karyawan KPI</x:v>
      </x:c>
      <x:c r="B11823" s="468" t="str">
        <x:v>C61</x:v>
      </x:c>
      <x:c r="C11823" s="468" t="n">
        <x:v>14</x:v>
      </x:c>
      <x:c r="D11823" s="468" t="n">
        <x:v>15</x:v>
      </x:c>
      <x:c r="E11823" s="468" t="str">
        <x:v>Nilai sumber</x:v>
      </x:c>
      <x:c r="F11823" s="468" t="str">
        <x:v>17 September 2026 21.24 WIB</x:v>
      </x:c>
    </x:row>
    <x:row r="11824">
      <x:c r="A11824" s="468" t="str">
        <x:v>Resume Karyawan KPI</x:v>
      </x:c>
      <x:c r="B11824" s="468" t="str">
        <x:v>D61</x:v>
      </x:c>
      <x:c r="C11824" s="468" t="n">
        <x:v>0.9878571429</x:v>
      </x:c>
      <x:c r="D11824" s="468" t="n">
        <x:v>0.9866666667</x:v>
      </x:c>
      <x:c r="E11824" s="468" t="str">
        <x:v>Nilai sumber</x:v>
      </x:c>
      <x:c r="F11824" s="468" t="str">
        <x:v>17 September 2026 21.24 WIB</x:v>
      </x:c>
    </x:row>
    <x:row r="11825">
      <x:c r="A11825" s="468" t="str">
        <x:v>Resume Karyawan KPI</x:v>
      </x:c>
      <x:c r="B11825" s="468" t="str">
        <x:v>E61</x:v>
      </x:c>
      <x:c r="C11825" s="468" t="n">
        <x:v>4.928571429</x:v>
      </x:c>
      <x:c r="D11825" s="468" t="n">
        <x:v>4.933333333</x:v>
      </x:c>
      <x:c r="E11825" s="468" t="str">
        <x:v>Nilai sumber</x:v>
      </x:c>
      <x:c r="F11825" s="468" t="str">
        <x:v>17 September 2026 21.24 WIB</x:v>
      </x:c>
    </x:row>
    <x:row r="11826">
      <x:c r="A11826" s="468" t="str">
        <x:v>Resume Karyawan KPI</x:v>
      </x:c>
      <x:c r="B11826" s="468" t="str">
        <x:v>F61</x:v>
      </x:c>
      <x:c r="C11826" s="468" t="n">
        <x:v>4.928571429</x:v>
      </x:c>
      <x:c r="D11826" s="468" t="n">
        <x:v>4.933333333</x:v>
      </x:c>
      <x:c r="E11826" s="468" t="str">
        <x:v>Nilai sumber</x:v>
      </x:c>
      <x:c r="F11826" s="468" t="str">
        <x:v>17 September 2026 21.24 WIB</x:v>
      </x:c>
    </x:row>
    <x:row r="11827">
      <x:c r="A11827" s="468" t="str">
        <x:v>Resume Karyawan KPI</x:v>
      </x:c>
      <x:c r="B11827" s="468" t="str">
        <x:v>G61</x:v>
      </x:c>
      <x:c r="C11827" s="468" t="n">
        <x:v>4.928571429</x:v>
      </x:c>
      <x:c r="D11827" s="468" t="n">
        <x:v>4.933333333</x:v>
      </x:c>
      <x:c r="E11827" s="468" t="str">
        <x:v>Nilai sumber</x:v>
      </x:c>
      <x:c r="F11827" s="468" t="str">
        <x:v>17 September 2026 21.24 WIB</x:v>
      </x:c>
    </x:row>
    <x:row r="11828">
      <x:c r="A11828" s="468" t="str">
        <x:v>Resume Karyawan KPI</x:v>
      </x:c>
      <x:c r="B11828" s="468" t="str">
        <x:v>I61</x:v>
      </x:c>
      <x:c r="C11828" s="468" t="n">
        <x:v>4.928571429</x:v>
      </x:c>
      <x:c r="D11828" s="468" t="n">
        <x:v>4.866666667</x:v>
      </x:c>
      <x:c r="E11828" s="468" t="str">
        <x:v>Nilai sumber</x:v>
      </x:c>
      <x:c r="F11828" s="468" t="str">
        <x:v>17 September 2026 21.24 WIB</x:v>
      </x:c>
    </x:row>
    <x:row r="11829">
      <x:c r="A11829" s="468" t="str">
        <x:v>14</x:v>
      </x:c>
      <x:c r="B11829" s="468" t="str">
        <x:v>L38</x:v>
      </x:c>
      <x:c r="C11829" s="468"/>
      <x:c r="D11829" s="468" t="n">
        <x:v>5</x:v>
      </x:c>
      <x:c r="E11829" s="468" t="str">
        <x:v>Nilai sumber</x:v>
      </x:c>
      <x:c r="F11829" s="468" t="str">
        <x:v>17 September 2026 21.24 WIB</x:v>
      </x:c>
    </x:row>
    <x:row r="11830">
      <x:c r="A11830" s="468" t="str">
        <x:v>14</x:v>
      </x:c>
      <x:c r="B11830" s="468" t="str">
        <x:v>M38</x:v>
      </x:c>
      <x:c r="C11830" s="468"/>
      <x:c r="D11830" s="468" t="n">
        <x:v>5</x:v>
      </x:c>
      <x:c r="E11830" s="468" t="str">
        <x:v>Nilai sumber</x:v>
      </x:c>
      <x:c r="F11830" s="468" t="str">
        <x:v>17 September 2026 21.24 WIB</x:v>
      </x:c>
    </x:row>
    <x:row r="11831">
      <x:c r="A11831" s="468" t="str">
        <x:v>14</x:v>
      </x:c>
      <x:c r="B11831" s="468" t="str">
        <x:v>N38</x:v>
      </x:c>
      <x:c r="C11831" s="468"/>
      <x:c r="D11831" s="468" t="n">
        <x:v>5</x:v>
      </x:c>
      <x:c r="E11831" s="468" t="str">
        <x:v>Nilai sumber</x:v>
      </x:c>
      <x:c r="F11831" s="468" t="str">
        <x:v>17 September 2026 21.24 WIB</x:v>
      </x:c>
    </x:row>
    <x:row r="11832">
      <x:c r="A11832" s="468" t="str">
        <x:v>14</x:v>
      </x:c>
      <x:c r="B11832" s="468" t="str">
        <x:v>O38</x:v>
      </x:c>
      <x:c r="C11832" s="468"/>
      <x:c r="D11832" s="468" t="n">
        <x:v>5</x:v>
      </x:c>
      <x:c r="E11832" s="468" t="str">
        <x:v>Nilai sumber</x:v>
      </x:c>
      <x:c r="F11832" s="468" t="str">
        <x:v>17 September 2026 21.24 WIB</x:v>
      </x:c>
    </x:row>
    <x:row r="11833">
      <x:c r="A11833" s="468" t="str">
        <x:v>14</x:v>
      </x:c>
      <x:c r="B11833" s="468" t="str">
        <x:v>P38</x:v>
      </x:c>
      <x:c r="C11833" s="468"/>
      <x:c r="D11833" s="468" t="n">
        <x:v>5</x:v>
      </x:c>
      <x:c r="E11833" s="468" t="str">
        <x:v>Nilai sumber</x:v>
      </x:c>
      <x:c r="F11833" s="468" t="str">
        <x:v>17 September 2026 21.24 WIB</x:v>
      </x:c>
    </x:row>
    <x:row r="11834">
      <x:c r="A11834" s="468" t="str">
        <x:v>14</x:v>
      </x:c>
      <x:c r="B11834" s="468" t="str">
        <x:v>L40</x:v>
      </x:c>
      <x:c r="C11834" s="468"/>
      <x:c r="D11834" s="468" t="n">
        <x:v>5</x:v>
      </x:c>
      <x:c r="E11834" s="468" t="str">
        <x:v>Nilai sumber</x:v>
      </x:c>
      <x:c r="F11834" s="468" t="str">
        <x:v>17 September 2026 21.24 WIB</x:v>
      </x:c>
    </x:row>
    <x:row r="11835">
      <x:c r="A11835" s="468" t="str">
        <x:v>14</x:v>
      </x:c>
      <x:c r="B11835" s="468" t="str">
        <x:v>M40</x:v>
      </x:c>
      <x:c r="C11835" s="468"/>
      <x:c r="D11835" s="468" t="n">
        <x:v>5</x:v>
      </x:c>
      <x:c r="E11835" s="468" t="str">
        <x:v>Nilai sumber</x:v>
      </x:c>
      <x:c r="F11835" s="468" t="str">
        <x:v>17 September 2026 21.24 WIB</x:v>
      </x:c>
    </x:row>
    <x:row r="11836">
      <x:c r="A11836" s="468" t="str">
        <x:v>14</x:v>
      </x:c>
      <x:c r="B11836" s="468" t="str">
        <x:v>N40</x:v>
      </x:c>
      <x:c r="C11836" s="468"/>
      <x:c r="D11836" s="468" t="n">
        <x:v>5</x:v>
      </x:c>
      <x:c r="E11836" s="468" t="str">
        <x:v>Nilai sumber</x:v>
      </x:c>
      <x:c r="F11836" s="468" t="str">
        <x:v>17 September 2026 21.24 WIB</x:v>
      </x:c>
    </x:row>
    <x:row r="11837">
      <x:c r="A11837" s="468" t="str">
        <x:v>14</x:v>
      </x:c>
      <x:c r="B11837" s="468" t="str">
        <x:v>O40</x:v>
      </x:c>
      <x:c r="C11837" s="468"/>
      <x:c r="D11837" s="468" t="n">
        <x:v>5</x:v>
      </x:c>
      <x:c r="E11837" s="468" t="str">
        <x:v>Nilai sumber</x:v>
      </x:c>
      <x:c r="F11837" s="468" t="str">
        <x:v>17 September 2026 21.24 WIB</x:v>
      </x:c>
    </x:row>
    <x:row r="11838">
      <x:c r="A11838" s="468" t="str">
        <x:v>14</x:v>
      </x:c>
      <x:c r="B11838" s="468" t="str">
        <x:v>P40</x:v>
      </x:c>
      <x:c r="C11838" s="468"/>
      <x:c r="D11838" s="468" t="n">
        <x:v>4</x:v>
      </x:c>
      <x:c r="E11838" s="468" t="str">
        <x:v>Nilai sumber</x:v>
      </x:c>
      <x:c r="F11838" s="468" t="str">
        <x:v>17 September 2026 21.24 WIB</x:v>
      </x:c>
    </x:row>
    <x:row r="11839">
      <x:c r="A11839" s="468" t="str">
        <x:v>15</x:v>
      </x:c>
      <x:c r="B11839" s="468" t="str">
        <x:v>L36</x:v>
      </x:c>
      <x:c r="C11839" s="468"/>
      <x:c r="D11839" s="468" t="n">
        <x:v>5</x:v>
      </x:c>
      <x:c r="E11839" s="468" t="str">
        <x:v>Nilai sumber</x:v>
      </x:c>
      <x:c r="F11839" s="468" t="str">
        <x:v>17 September 2026 21.24 WIB</x:v>
      </x:c>
    </x:row>
    <x:row r="11840">
      <x:c r="A11840" s="468" t="str">
        <x:v>15</x:v>
      </x:c>
      <x:c r="B11840" s="468" t="str">
        <x:v>M36</x:v>
      </x:c>
      <x:c r="C11840" s="468"/>
      <x:c r="D11840" s="468" t="n">
        <x:v>5</x:v>
      </x:c>
      <x:c r="E11840" s="468" t="str">
        <x:v>Nilai sumber</x:v>
      </x:c>
      <x:c r="F11840" s="468" t="str">
        <x:v>17 September 2026 21.24 WIB</x:v>
      </x:c>
    </x:row>
    <x:row r="11841">
      <x:c r="A11841" s="468" t="str">
        <x:v>15</x:v>
      </x:c>
      <x:c r="B11841" s="468" t="str">
        <x:v>N36</x:v>
      </x:c>
      <x:c r="C11841" s="468"/>
      <x:c r="D11841" s="468" t="n">
        <x:v>5</x:v>
      </x:c>
      <x:c r="E11841" s="468" t="str">
        <x:v>Nilai sumber</x:v>
      </x:c>
      <x:c r="F11841" s="468" t="str">
        <x:v>17 September 2026 21.24 WIB</x:v>
      </x:c>
    </x:row>
    <x:row r="11842">
      <x:c r="A11842" s="468" t="str">
        <x:v>15</x:v>
      </x:c>
      <x:c r="B11842" s="468" t="str">
        <x:v>O36</x:v>
      </x:c>
      <x:c r="C11842" s="468"/>
      <x:c r="D11842" s="468" t="n">
        <x:v>5</x:v>
      </x:c>
      <x:c r="E11842" s="468" t="str">
        <x:v>Nilai sumber</x:v>
      </x:c>
      <x:c r="F11842" s="468" t="str">
        <x:v>17 September 2026 21.24 WIB</x:v>
      </x:c>
    </x:row>
    <x:row r="11843">
      <x:c r="A11843" s="468" t="str">
        <x:v>15</x:v>
      </x:c>
      <x:c r="B11843" s="468" t="str">
        <x:v>P36</x:v>
      </x:c>
      <x:c r="C11843" s="468"/>
      <x:c r="D11843" s="468" t="n">
        <x:v>5</x:v>
      </x:c>
      <x:c r="E11843" s="468" t="str">
        <x:v>Nilai sumber</x:v>
      </x:c>
      <x:c r="F11843" s="468" t="str">
        <x:v>17 September 2026 21.24 WIB</x:v>
      </x:c>
    </x:row>
    <x:row r="11844">
      <x:c r="A11844" s="468" t="str">
        <x:v>15</x:v>
      </x:c>
      <x:c r="B11844" s="468" t="str">
        <x:v>L37</x:v>
      </x:c>
      <x:c r="C11844" s="468"/>
      <x:c r="D11844" s="468" t="n">
        <x:v>5</x:v>
      </x:c>
      <x:c r="E11844" s="468" t="str">
        <x:v>Nilai sumber</x:v>
      </x:c>
      <x:c r="F11844" s="468" t="str">
        <x:v>17 September 2026 21.24 WIB</x:v>
      </x:c>
    </x:row>
    <x:row r="11845">
      <x:c r="A11845" s="468" t="str">
        <x:v>15</x:v>
      </x:c>
      <x:c r="B11845" s="468" t="str">
        <x:v>M37</x:v>
      </x:c>
      <x:c r="C11845" s="468"/>
      <x:c r="D11845" s="468" t="n">
        <x:v>5</x:v>
      </x:c>
      <x:c r="E11845" s="468" t="str">
        <x:v>Nilai sumber</x:v>
      </x:c>
      <x:c r="F11845" s="468" t="str">
        <x:v>17 September 2026 21.24 WIB</x:v>
      </x:c>
    </x:row>
    <x:row r="11846">
      <x:c r="A11846" s="468" t="str">
        <x:v>15</x:v>
      </x:c>
      <x:c r="B11846" s="468" t="str">
        <x:v>N37</x:v>
      </x:c>
      <x:c r="C11846" s="468"/>
      <x:c r="D11846" s="468" t="n">
        <x:v>5</x:v>
      </x:c>
      <x:c r="E11846" s="468" t="str">
        <x:v>Nilai sumber</x:v>
      </x:c>
      <x:c r="F11846" s="468" t="str">
        <x:v>17 September 2026 21.24 WIB</x:v>
      </x:c>
    </x:row>
    <x:row r="11847">
      <x:c r="A11847" s="468" t="str">
        <x:v>15</x:v>
      </x:c>
      <x:c r="B11847" s="468" t="str">
        <x:v>O37</x:v>
      </x:c>
      <x:c r="C11847" s="468"/>
      <x:c r="D11847" s="468" t="n">
        <x:v>5</x:v>
      </x:c>
      <x:c r="E11847" s="468" t="str">
        <x:v>Nilai sumber</x:v>
      </x:c>
      <x:c r="F11847" s="468" t="str">
        <x:v>17 September 2026 21.24 WIB</x:v>
      </x:c>
    </x:row>
    <x:row r="11848">
      <x:c r="A11848" s="468" t="str">
        <x:v>15</x:v>
      </x:c>
      <x:c r="B11848" s="468" t="str">
        <x:v>P37</x:v>
      </x:c>
      <x:c r="C11848" s="468"/>
      <x:c r="D11848" s="468" t="n">
        <x:v>4</x:v>
      </x:c>
      <x:c r="E11848" s="468" t="str">
        <x:v>Nilai sumber</x:v>
      </x:c>
      <x:c r="F11848" s="468" t="str">
        <x:v>17 September 2026 21.24 WIB</x:v>
      </x:c>
    </x:row>
    <x:row r="11849">
      <x:c r="A11849" s="468" t="str">
        <x:v>15</x:v>
      </x:c>
      <x:c r="B11849" s="468" t="str">
        <x:v>L38</x:v>
      </x:c>
      <x:c r="C11849" s="468"/>
      <x:c r="D11849" s="468" t="n">
        <x:v>5</x:v>
      </x:c>
      <x:c r="E11849" s="468" t="str">
        <x:v>Nilai sumber</x:v>
      </x:c>
      <x:c r="F11849" s="468" t="str">
        <x:v>17 September 2026 21.24 WIB</x:v>
      </x:c>
    </x:row>
    <x:row r="11850">
      <x:c r="A11850" s="468" t="str">
        <x:v>15</x:v>
      </x:c>
      <x:c r="B11850" s="468" t="str">
        <x:v>M38</x:v>
      </x:c>
      <x:c r="C11850" s="468"/>
      <x:c r="D11850" s="468" t="n">
        <x:v>5</x:v>
      </x:c>
      <x:c r="E11850" s="468" t="str">
        <x:v>Nilai sumber</x:v>
      </x:c>
      <x:c r="F11850" s="468" t="str">
        <x:v>17 September 2026 21.24 WIB</x:v>
      </x:c>
    </x:row>
    <x:row r="11851">
      <x:c r="A11851" s="468" t="str">
        <x:v>15</x:v>
      </x:c>
      <x:c r="B11851" s="468" t="str">
        <x:v>N38</x:v>
      </x:c>
      <x:c r="C11851" s="468"/>
      <x:c r="D11851" s="468" t="n">
        <x:v>5</x:v>
      </x:c>
      <x:c r="E11851" s="468" t="str">
        <x:v>Nilai sumber</x:v>
      </x:c>
      <x:c r="F11851" s="468" t="str">
        <x:v>17 September 2026 21.24 WIB</x:v>
      </x:c>
    </x:row>
    <x:row r="11852">
      <x:c r="A11852" s="468" t="str">
        <x:v>15</x:v>
      </x:c>
      <x:c r="B11852" s="468" t="str">
        <x:v>O38</x:v>
      </x:c>
      <x:c r="C11852" s="468"/>
      <x:c r="D11852" s="468" t="n">
        <x:v>5</x:v>
      </x:c>
      <x:c r="E11852" s="468" t="str">
        <x:v>Nilai sumber</x:v>
      </x:c>
      <x:c r="F11852" s="468" t="str">
        <x:v>17 September 2026 21.24 WIB</x:v>
      </x:c>
    </x:row>
    <x:row r="11853">
      <x:c r="A11853" s="468" t="str">
        <x:v>15</x:v>
      </x:c>
      <x:c r="B11853" s="468" t="str">
        <x:v>P38</x:v>
      </x:c>
      <x:c r="C11853" s="468"/>
      <x:c r="D11853" s="468" t="n">
        <x:v>5</x:v>
      </x:c>
      <x:c r="E11853" s="468" t="str">
        <x:v>Nilai sumber</x:v>
      </x:c>
      <x:c r="F11853" s="468" t="str">
        <x:v>17 September 2026 21.24 WIB</x:v>
      </x:c>
    </x:row>
    <x:row r="11854">
      <x:c r="A11854" s="468" t="str">
        <x:v>15</x:v>
      </x:c>
      <x:c r="B11854" s="468" t="str">
        <x:v>L39</x:v>
      </x:c>
      <x:c r="C11854" s="468"/>
      <x:c r="D11854" s="468" t="n">
        <x:v>5</x:v>
      </x:c>
      <x:c r="E11854" s="468" t="str">
        <x:v>Nilai sumber</x:v>
      </x:c>
      <x:c r="F11854" s="468" t="str">
        <x:v>17 September 2026 21.24 WIB</x:v>
      </x:c>
    </x:row>
    <x:row r="11855">
      <x:c r="A11855" s="468" t="str">
        <x:v>15</x:v>
      </x:c>
      <x:c r="B11855" s="468" t="str">
        <x:v>M39</x:v>
      </x:c>
      <x:c r="C11855" s="468"/>
      <x:c r="D11855" s="468" t="n">
        <x:v>5</x:v>
      </x:c>
      <x:c r="E11855" s="468" t="str">
        <x:v>Nilai sumber</x:v>
      </x:c>
      <x:c r="F11855" s="468" t="str">
        <x:v>17 September 2026 21.24 WIB</x:v>
      </x:c>
    </x:row>
    <x:row r="11856">
      <x:c r="A11856" s="468" t="str">
        <x:v>15</x:v>
      </x:c>
      <x:c r="B11856" s="468" t="str">
        <x:v>N39</x:v>
      </x:c>
      <x:c r="C11856" s="468"/>
      <x:c r="D11856" s="468" t="n">
        <x:v>5</x:v>
      </x:c>
      <x:c r="E11856" s="468" t="str">
        <x:v>Nilai sumber</x:v>
      </x:c>
      <x:c r="F11856" s="468" t="str">
        <x:v>17 September 2026 21.24 WIB</x:v>
      </x:c>
    </x:row>
    <x:row r="11857">
      <x:c r="A11857" s="468" t="str">
        <x:v>15</x:v>
      </x:c>
      <x:c r="B11857" s="468" t="str">
        <x:v>O39</x:v>
      </x:c>
      <x:c r="C11857" s="468"/>
      <x:c r="D11857" s="468" t="n">
        <x:v>5</x:v>
      </x:c>
      <x:c r="E11857" s="468" t="str">
        <x:v>Nilai sumber</x:v>
      </x:c>
      <x:c r="F11857" s="468" t="str">
        <x:v>17 September 2026 21.24 WIB</x:v>
      </x:c>
    </x:row>
    <x:row r="11858">
      <x:c r="A11858" s="468" t="str">
        <x:v>15</x:v>
      </x:c>
      <x:c r="B11858" s="468" t="str">
        <x:v>P39</x:v>
      </x:c>
      <x:c r="C11858" s="468"/>
      <x:c r="D11858" s="468" t="n">
        <x:v>4</x:v>
      </x:c>
      <x:c r="E11858" s="468" t="str">
        <x:v>Nilai sumber</x:v>
      </x:c>
      <x:c r="F11858" s="468" t="str">
        <x:v>17 September 2026 21.24 WIB</x:v>
      </x:c>
    </x:row>
    <x:row r="11859">
      <x:c r="A11859" s="468" t="str">
        <x:v>17</x:v>
      </x:c>
      <x:c r="B11859" s="468" t="str">
        <x:v>C4</x:v>
      </x:c>
      <x:c r="C11859" s="468"/>
      <x:c r="D11859" s="468" t="str">
        <x:v>Adelia</x:v>
      </x:c>
      <x:c r="E11859" s="468" t="str">
        <x:v>Nilai sumber</x:v>
      </x:c>
      <x:c r="F11859" s="468" t="str">
        <x:v>17 September 2026 21.24 WIB</x:v>
      </x:c>
    </x:row>
    <x:row r="11860">
      <x:c r="A11860" s="468" t="str">
        <x:v>17</x:v>
      </x:c>
      <x:c r="B11860" s="468" t="str">
        <x:v>D4</x:v>
      </x:c>
      <x:c r="C11860" s="468"/>
      <x:c r="D11860" s="468" t="str">
        <x:v>Large Group</x:v>
      </x:c>
      <x:c r="E11860" s="468" t="str">
        <x:v>Nilai sumber</x:v>
      </x:c>
      <x:c r="F11860" s="468" t="str">
        <x:v>17 September 2026 21.24 WIB</x:v>
      </x:c>
    </x:row>
    <x:row r="11861">
      <x:c r="A11861" s="468" t="str">
        <x:v>17</x:v>
      </x:c>
      <x:c r="B11861" s="468" t="str">
        <x:v>F4</x:v>
      </x:c>
      <x:c r="C11861" s="468"/>
      <x:c r="D11861" s="468" t="str">
        <x:v>18 sept</x:v>
      </x:c>
      <x:c r="E11861" s="468" t="str">
        <x:v>Nilai sumber</x:v>
      </x:c>
      <x:c r="F11861" s="468" t="str">
        <x:v>17 September 2026 21.24 WIB</x:v>
      </x:c>
    </x:row>
    <x:row r="11862">
      <x:c r="A11862" s="468" t="str">
        <x:v>17</x:v>
      </x:c>
      <x:c r="B11862" s="468" t="str">
        <x:v>H4</x:v>
      </x:c>
      <x:c r="C11862" s="468"/>
      <x:c r="D11862" s="468" t="n">
        <x:v>100000</x:v>
      </x:c>
      <x:c r="E11862" s="468" t="str">
        <x:v>Nilai sumber</x:v>
      </x:c>
      <x:c r="F11862" s="468" t="str">
        <x:v>17 September 2026 21.24 WIB</x:v>
      </x:c>
    </x:row>
    <x:row r="11863">
      <x:c r="A11863" s="468" t="str">
        <x:v>17</x:v>
      </x:c>
      <x:c r="B11863" s="468" t="str">
        <x:v>I4</x:v>
      </x:c>
      <x:c r="C11863" s="468"/>
      <x:c r="D11863" s="468" t="str">
        <x:v>DP</x:v>
      </x:c>
      <x:c r="E11863" s="468" t="str">
        <x:v>Nilai sumber</x:v>
      </x:c>
      <x:c r="F11863" s="468" t="str">
        <x:v>17 September 2026 21.24 WIB</x:v>
      </x:c>
    </x:row>
    <x:row r="11864">
      <x:c r="A11864" s="468" t="str">
        <x:v>17</x:v>
      </x:c>
      <x:c r="B11864" s="468" t="str">
        <x:v>L4</x:v>
      </x:c>
      <x:c r="C11864" s="468"/>
      <x:c r="D11864" s="468" t="str">
        <x:v>AMEL</x:v>
      </x:c>
      <x:c r="E11864" s="468" t="str">
        <x:v>Nilai sumber</x:v>
      </x:c>
      <x:c r="F11864" s="468" t="str">
        <x:v>17 September 2026 21.24 WIB</x:v>
      </x:c>
    </x:row>
    <x:row r="11865">
      <x:c r="A11865" s="468" t="str">
        <x:v>17</x:v>
      </x:c>
      <x:c r="B11865" s="468" t="str">
        <x:v>C5</x:v>
      </x:c>
      <x:c r="C11865" s="468"/>
      <x:c r="D11865" s="468" t="str">
        <x:v>Fellya</x:v>
      </x:c>
      <x:c r="E11865" s="468" t="str">
        <x:v>Nilai sumber</x:v>
      </x:c>
      <x:c r="F11865" s="468" t="str">
        <x:v>17 September 2026 21.24 WIB</x:v>
      </x:c>
    </x:row>
    <x:row r="11866">
      <x:c r="A11866" s="468" t="str">
        <x:v>17</x:v>
      </x:c>
      <x:c r="B11866" s="468" t="str">
        <x:v>D5</x:v>
      </x:c>
      <x:c r="C11866" s="468"/>
      <x:c r="D11866" s="468" t="str">
        <x:v>Graduation</x:v>
      </x:c>
      <x:c r="E11866" s="468" t="str">
        <x:v>Nilai sumber</x:v>
      </x:c>
      <x:c r="F11866" s="468" t="str">
        <x:v>17 September 2026 21.24 WIB</x:v>
      </x:c>
    </x:row>
    <x:row r="11867">
      <x:c r="A11867" s="468" t="str">
        <x:v>17</x:v>
      </x:c>
      <x:c r="B11867" s="468" t="str">
        <x:v>F5</x:v>
      </x:c>
      <x:c r="C11867" s="468"/>
      <x:c r="D11867" s="468" t="str">
        <x:v>22 sept</x:v>
      </x:c>
      <x:c r="E11867" s="468" t="str">
        <x:v>Nilai sumber</x:v>
      </x:c>
      <x:c r="F11867" s="468" t="str">
        <x:v>17 September 2026 21.24 WIB</x:v>
      </x:c>
    </x:row>
    <x:row r="11868">
      <x:c r="A11868" s="468" t="str">
        <x:v>17</x:v>
      </x:c>
      <x:c r="B11868" s="468" t="str">
        <x:v>H5</x:v>
      </x:c>
      <x:c r="C11868" s="468"/>
      <x:c r="D11868" s="468" t="n">
        <x:v>100000</x:v>
      </x:c>
      <x:c r="E11868" s="468" t="str">
        <x:v>Nilai sumber</x:v>
      </x:c>
      <x:c r="F11868" s="468" t="str">
        <x:v>17 September 2026 21.24 WIB</x:v>
      </x:c>
    </x:row>
    <x:row r="11869">
      <x:c r="A11869" s="468" t="str">
        <x:v>17</x:v>
      </x:c>
      <x:c r="B11869" s="468" t="str">
        <x:v>I5</x:v>
      </x:c>
      <x:c r="C11869" s="468"/>
      <x:c r="D11869" s="468" t="str">
        <x:v>DP</x:v>
      </x:c>
      <x:c r="E11869" s="468" t="str">
        <x:v>Nilai sumber</x:v>
      </x:c>
      <x:c r="F11869" s="468" t="str">
        <x:v>17 September 2026 21.24 WIB</x:v>
      </x:c>
    </x:row>
    <x:row r="11870">
      <x:c r="A11870" s="468" t="str">
        <x:v>17</x:v>
      </x:c>
      <x:c r="B11870" s="468" t="str">
        <x:v>L5</x:v>
      </x:c>
      <x:c r="C11870" s="468"/>
      <x:c r="D11870" s="468" t="str">
        <x:v>AMEL</x:v>
      </x:c>
      <x:c r="E11870" s="468" t="str">
        <x:v>Nilai sumber</x:v>
      </x:c>
      <x:c r="F11870" s="468" t="str">
        <x:v>17 September 2026 21.24 WIB</x:v>
      </x:c>
    </x:row>
    <x:row r="11871">
      <x:c r="A11871" s="468" t="str">
        <x:v>17</x:v>
      </x:c>
      <x:c r="B11871" s="468" t="str">
        <x:v>C6</x:v>
      </x:c>
      <x:c r="C11871" s="468"/>
      <x:c r="D11871" s="468" t="str">
        <x:v>Echi</x:v>
      </x:c>
      <x:c r="E11871" s="468" t="str">
        <x:v>Nilai sumber</x:v>
      </x:c>
      <x:c r="F11871" s="468" t="str">
        <x:v>17 September 2026 21.24 WIB</x:v>
      </x:c>
    </x:row>
    <x:row r="11872">
      <x:c r="A11872" s="468" t="str">
        <x:v>17</x:v>
      </x:c>
      <x:c r="B11872" s="468" t="str">
        <x:v>D6</x:v>
      </x:c>
      <x:c r="C11872" s="468"/>
      <x:c r="D11872" s="468" t="str">
        <x:v>Graduation</x:v>
      </x:c>
      <x:c r="E11872" s="468" t="str">
        <x:v>Nilai sumber</x:v>
      </x:c>
      <x:c r="F11872" s="468" t="str">
        <x:v>17 September 2026 21.24 WIB</x:v>
      </x:c>
    </x:row>
    <x:row r="11873">
      <x:c r="A11873" s="468" t="str">
        <x:v>17</x:v>
      </x:c>
      <x:c r="B11873" s="468" t="str">
        <x:v>F6</x:v>
      </x:c>
      <x:c r="C11873" s="468"/>
      <x:c r="D11873" s="468" t="str">
        <x:v>4 Okt</x:v>
      </x:c>
      <x:c r="E11873" s="468" t="str">
        <x:v>Nilai sumber</x:v>
      </x:c>
      <x:c r="F11873" s="468" t="str">
        <x:v>17 September 2026 21.24 WIB</x:v>
      </x:c>
    </x:row>
    <x:row r="11874">
      <x:c r="A11874" s="468" t="str">
        <x:v>17</x:v>
      </x:c>
      <x:c r="B11874" s="468" t="str">
        <x:v>H6</x:v>
      </x:c>
      <x:c r="C11874" s="468"/>
      <x:c r="D11874" s="468" t="n">
        <x:v>100000</x:v>
      </x:c>
      <x:c r="E11874" s="468" t="str">
        <x:v>Nilai sumber</x:v>
      </x:c>
      <x:c r="F11874" s="468" t="str">
        <x:v>17 September 2026 21.24 WIB</x:v>
      </x:c>
    </x:row>
    <x:row r="11875">
      <x:c r="A11875" s="468" t="str">
        <x:v>17</x:v>
      </x:c>
      <x:c r="B11875" s="468" t="str">
        <x:v>I6</x:v>
      </x:c>
      <x:c r="C11875" s="468"/>
      <x:c r="D11875" s="468" t="str">
        <x:v>DP</x:v>
      </x:c>
      <x:c r="E11875" s="468" t="str">
        <x:v>Nilai sumber</x:v>
      </x:c>
      <x:c r="F11875" s="468" t="str">
        <x:v>17 September 2026 21.24 WIB</x:v>
      </x:c>
    </x:row>
    <x:row r="11876">
      <x:c r="A11876" s="468" t="str">
        <x:v>17</x:v>
      </x:c>
      <x:c r="B11876" s="468" t="str">
        <x:v>L6</x:v>
      </x:c>
      <x:c r="C11876" s="468"/>
      <x:c r="D11876" s="468" t="str">
        <x:v>AMEL</x:v>
      </x:c>
      <x:c r="E11876" s="468" t="str">
        <x:v>Nilai sumber</x:v>
      </x:c>
      <x:c r="F11876" s="468" t="str">
        <x:v>17 September 2026 21.24 WIB</x:v>
      </x:c>
    </x:row>
    <x:row r="11877">
      <x:c r="A11877" s="468" t="str">
        <x:v>17</x:v>
      </x:c>
      <x:c r="B11877" s="468" t="str">
        <x:v>C7</x:v>
      </x:c>
      <x:c r="C11877" s="468"/>
      <x:c r="D11877" s="468" t="str">
        <x:v>Mayor Hartadi</x:v>
      </x:c>
      <x:c r="E11877" s="468" t="str">
        <x:v>Nilai sumber</x:v>
      </x:c>
      <x:c r="F11877" s="468" t="str">
        <x:v>17 September 2026 21.24 WIB</x:v>
      </x:c>
    </x:row>
    <x:row r="11878">
      <x:c r="A11878" s="468" t="str">
        <x:v>17</x:v>
      </x:c>
      <x:c r="B11878" s="468" t="str">
        <x:v>D7</x:v>
      </x:c>
      <x:c r="C11878" s="468"/>
      <x:c r="D11878" s="468" t="str">
        <x:v>Large Group</x:v>
      </x:c>
      <x:c r="E11878" s="468" t="str">
        <x:v>Nilai sumber</x:v>
      </x:c>
      <x:c r="F11878" s="468" t="str">
        <x:v>17 September 2026 21.24 WIB</x:v>
      </x:c>
    </x:row>
    <x:row r="11879">
      <x:c r="A11879" s="468" t="str">
        <x:v>17</x:v>
      </x:c>
      <x:c r="B11879" s="468" t="str">
        <x:v>F7</x:v>
      </x:c>
      <x:c r="C11879" s="468"/>
      <x:c r="D11879" s="468" t="str">
        <x:v>25 sept</x:v>
      </x:c>
      <x:c r="E11879" s="468" t="str">
        <x:v>Nilai sumber</x:v>
      </x:c>
      <x:c r="F11879" s="468" t="str">
        <x:v>17 September 2026 21.24 WIB</x:v>
      </x:c>
    </x:row>
    <x:row r="11880">
      <x:c r="A11880" s="468" t="str">
        <x:v>17</x:v>
      </x:c>
      <x:c r="B11880" s="468" t="str">
        <x:v>H7</x:v>
      </x:c>
      <x:c r="C11880" s="468"/>
      <x:c r="D11880" s="468" t="n">
        <x:v>100000</x:v>
      </x:c>
      <x:c r="E11880" s="468" t="str">
        <x:v>Nilai sumber</x:v>
      </x:c>
      <x:c r="F11880" s="468" t="str">
        <x:v>17 September 2026 21.24 WIB</x:v>
      </x:c>
    </x:row>
    <x:row r="11881">
      <x:c r="A11881" s="468" t="str">
        <x:v>17</x:v>
      </x:c>
      <x:c r="B11881" s="468" t="str">
        <x:v>I7</x:v>
      </x:c>
      <x:c r="C11881" s="468"/>
      <x:c r="D11881" s="468" t="str">
        <x:v>DP</x:v>
      </x:c>
      <x:c r="E11881" s="468" t="str">
        <x:v>Nilai sumber</x:v>
      </x:c>
      <x:c r="F11881" s="468" t="str">
        <x:v>17 September 2026 21.24 WIB</x:v>
      </x:c>
    </x:row>
    <x:row r="11882">
      <x:c r="A11882" s="468" t="str">
        <x:v>17</x:v>
      </x:c>
      <x:c r="B11882" s="468" t="str">
        <x:v>L7</x:v>
      </x:c>
      <x:c r="C11882" s="468"/>
      <x:c r="D11882" s="468" t="str">
        <x:v>AMEL</x:v>
      </x:c>
      <x:c r="E11882" s="468" t="str">
        <x:v>Nilai sumber</x:v>
      </x:c>
      <x:c r="F11882" s="468" t="str">
        <x:v>17 September 2026 21.24 WIB</x:v>
      </x:c>
    </x:row>
    <x:row r="11883">
      <x:c r="A11883" s="468" t="str">
        <x:v>17</x:v>
      </x:c>
      <x:c r="B11883" s="468" t="str">
        <x:v>C8</x:v>
      </x:c>
      <x:c r="C11883" s="468"/>
      <x:c r="D11883" s="468" t="str">
        <x:v>Azra</x:v>
      </x:c>
      <x:c r="E11883" s="468" t="str">
        <x:v>Nilai sumber</x:v>
      </x:c>
      <x:c r="F11883" s="468" t="str">
        <x:v>17 September 2026 21.24 WIB</x:v>
      </x:c>
    </x:row>
    <x:row r="11884">
      <x:c r="A11884" s="468" t="str">
        <x:v>17</x:v>
      </x:c>
      <x:c r="B11884" s="468" t="str">
        <x:v>D8</x:v>
      </x:c>
      <x:c r="C11884" s="468"/>
      <x:c r="D11884" s="468" t="str">
        <x:v>Single</x:v>
      </x:c>
      <x:c r="E11884" s="468" t="str">
        <x:v>Nilai sumber</x:v>
      </x:c>
      <x:c r="F11884" s="468" t="str">
        <x:v>17 September 2026 21.24 WIB</x:v>
      </x:c>
    </x:row>
    <x:row r="11885">
      <x:c r="A11885" s="468" t="str">
        <x:v>17</x:v>
      </x:c>
      <x:c r="B11885" s="468" t="str">
        <x:v>F8</x:v>
      </x:c>
      <x:c r="C11885" s="468"/>
      <x:c r="D11885" s="468" t="str">
        <x:v>17 sept</x:v>
      </x:c>
      <x:c r="E11885" s="468" t="str">
        <x:v>Nilai sumber</x:v>
      </x:c>
      <x:c r="F11885" s="468" t="str">
        <x:v>17 September 2026 21.24 WIB</x:v>
      </x:c>
    </x:row>
    <x:row r="11886">
      <x:c r="A11886" s="468" t="str">
        <x:v>17</x:v>
      </x:c>
      <x:c r="B11886" s="468" t="str">
        <x:v>H8</x:v>
      </x:c>
      <x:c r="C11886" s="468"/>
      <x:c r="D11886" s="468" t="n">
        <x:v>275000</x:v>
      </x:c>
      <x:c r="E11886" s="468" t="str">
        <x:v>Nilai sumber</x:v>
      </x:c>
      <x:c r="F11886" s="468" t="str">
        <x:v>17 September 2026 21.24 WIB</x:v>
      </x:c>
    </x:row>
    <x:row r="11887">
      <x:c r="A11887" s="468" t="str">
        <x:v>17</x:v>
      </x:c>
      <x:c r="B11887" s="468" t="str">
        <x:v>I8</x:v>
      </x:c>
      <x:c r="C11887" s="468"/>
      <x:c r="D11887" s="468" t="str">
        <x:v>Lunas</x:v>
      </x:c>
      <x:c r="E11887" s="468" t="str">
        <x:v>Nilai sumber</x:v>
      </x:c>
      <x:c r="F11887" s="468" t="str">
        <x:v>17 September 2026 21.24 WIB</x:v>
      </x:c>
    </x:row>
    <x:row r="11888">
      <x:c r="A11888" s="468" t="str">
        <x:v>17</x:v>
      </x:c>
      <x:c r="B11888" s="468" t="str">
        <x:v>J8</x:v>
      </x:c>
      <x:c r="C11888" s="468"/>
      <x:c r="D11888" s="468" t="str">
        <x:v>Uploaded</x:v>
      </x:c>
      <x:c r="E11888" s="468" t="str">
        <x:v>Nilai sumber</x:v>
      </x:c>
      <x:c r="F11888" s="468" t="str">
        <x:v>17 September 2026 21.24 WIB</x:v>
      </x:c>
    </x:row>
    <x:row r="11889">
      <x:c r="A11889" s="468" t="str">
        <x:v>17</x:v>
      </x:c>
      <x:c r="B11889" s="468" t="str">
        <x:v>K8</x:v>
      </x:c>
      <x:c r="C11889" s="468"/>
      <x:c r="D11889" s="468" t="str">
        <x:v>Uploaded</x:v>
      </x:c>
      <x:c r="E11889" s="468" t="str">
        <x:v>Nilai sumber</x:v>
      </x:c>
      <x:c r="F11889" s="468" t="str">
        <x:v>17 September 2026 21.24 WIB</x:v>
      </x:c>
    </x:row>
    <x:row r="11890">
      <x:c r="A11890" s="468" t="str">
        <x:v>17</x:v>
      </x:c>
      <x:c r="B11890" s="468" t="str">
        <x:v>L8</x:v>
      </x:c>
      <x:c r="C11890" s="468"/>
      <x:c r="D11890" s="468" t="str">
        <x:v>AMEL</x:v>
      </x:c>
      <x:c r="E11890" s="468" t="str">
        <x:v>Nilai sumber</x:v>
      </x:c>
      <x:c r="F11890" s="468" t="str">
        <x:v>17 September 2026 21.24 WIB</x:v>
      </x:c>
    </x:row>
    <x:row r="11891">
      <x:c r="A11891" s="468" t="str">
        <x:v>17</x:v>
      </x:c>
      <x:c r="B11891" s="468" t="str">
        <x:v>M8</x:v>
      </x:c>
      <x:c r="C11891" s="468"/>
      <x:c r="D11891" s="468" t="str">
        <x:v>SAKA</x:v>
      </x:c>
      <x:c r="E11891" s="468" t="str">
        <x:v>Nilai sumber</x:v>
      </x:c>
      <x:c r="F11891" s="468" t="str">
        <x:v>17 September 2026 21.24 WIB</x:v>
      </x:c>
    </x:row>
    <x:row r="11892">
      <x:c r="A11892" s="468" t="str">
        <x:v>17</x:v>
      </x:c>
      <x:c r="B11892" s="468" t="str">
        <x:v>C9</x:v>
      </x:c>
      <x:c r="C11892" s="468"/>
      <x:c r="D11892" s="468" t="str">
        <x:v>Nuwa</x:v>
      </x:c>
      <x:c r="E11892" s="468" t="str">
        <x:v>Nilai sumber</x:v>
      </x:c>
      <x:c r="F11892" s="468" t="str">
        <x:v>17 September 2026 21.24 WIB</x:v>
      </x:c>
    </x:row>
    <x:row r="11893">
      <x:c r="A11893" s="468" t="str">
        <x:v>17</x:v>
      </x:c>
      <x:c r="B11893" s="468" t="str">
        <x:v>D9</x:v>
      </x:c>
      <x:c r="C11893" s="468"/>
      <x:c r="D11893" s="468" t="str">
        <x:v>Single</x:v>
      </x:c>
      <x:c r="E11893" s="468" t="str">
        <x:v>Nilai sumber</x:v>
      </x:c>
      <x:c r="F11893" s="468" t="str">
        <x:v>17 September 2026 21.24 WIB</x:v>
      </x:c>
    </x:row>
    <x:row r="11894">
      <x:c r="A11894" s="468" t="str">
        <x:v>17</x:v>
      </x:c>
      <x:c r="B11894" s="468" t="str">
        <x:v>F9</x:v>
      </x:c>
      <x:c r="C11894" s="468"/>
      <x:c r="D11894" s="468" t="str">
        <x:v>17 sept</x:v>
      </x:c>
      <x:c r="E11894" s="468" t="str">
        <x:v>Nilai sumber</x:v>
      </x:c>
      <x:c r="F11894" s="468" t="str">
        <x:v>17 September 2026 21.24 WIB</x:v>
      </x:c>
    </x:row>
    <x:row r="11895">
      <x:c r="A11895" s="468" t="str">
        <x:v>17</x:v>
      </x:c>
      <x:c r="B11895" s="468" t="str">
        <x:v>H9</x:v>
      </x:c>
      <x:c r="C11895" s="468"/>
      <x:c r="D11895" s="468" t="n">
        <x:v>100000</x:v>
      </x:c>
      <x:c r="E11895" s="468" t="str">
        <x:v>Nilai sumber</x:v>
      </x:c>
      <x:c r="F11895" s="468" t="str">
        <x:v>17 September 2026 21.24 WIB</x:v>
      </x:c>
    </x:row>
    <x:row r="11896">
      <x:c r="A11896" s="468" t="str">
        <x:v>17</x:v>
      </x:c>
      <x:c r="B11896" s="468" t="str">
        <x:v>I9</x:v>
      </x:c>
      <x:c r="C11896" s="468"/>
      <x:c r="D11896" s="468" t="str">
        <x:v>Lunas</x:v>
      </x:c>
      <x:c r="E11896" s="468" t="str">
        <x:v>Nilai sumber</x:v>
      </x:c>
      <x:c r="F11896" s="468" t="str">
        <x:v>17 September 2026 21.24 WIB</x:v>
      </x:c>
    </x:row>
    <x:row r="11897">
      <x:c r="A11897" s="468" t="str">
        <x:v>17</x:v>
      </x:c>
      <x:c r="B11897" s="468" t="str">
        <x:v>L9</x:v>
      </x:c>
      <x:c r="C11897" s="468"/>
      <x:c r="D11897" s="468" t="str">
        <x:v>AMEL</x:v>
      </x:c>
      <x:c r="E11897" s="468" t="str">
        <x:v>Nilai sumber</x:v>
      </x:c>
      <x:c r="F11897" s="468" t="str">
        <x:v>17 September 2026 21.24 WIB</x:v>
      </x:c>
    </x:row>
    <x:row r="11898">
      <x:c r="A11898" s="468" t="str">
        <x:v>17</x:v>
      </x:c>
      <x:c r="B11898" s="468" t="str">
        <x:v>C10</x:v>
      </x:c>
      <x:c r="C11898" s="468"/>
      <x:c r="D11898" s="468" t="str">
        <x:v>Dhabi</x:v>
      </x:c>
      <x:c r="E11898" s="468" t="str">
        <x:v>Nilai sumber</x:v>
      </x:c>
      <x:c r="F11898" s="468" t="str">
        <x:v>17 September 2026 21.24 WIB</x:v>
      </x:c>
    </x:row>
    <x:row r="11899">
      <x:c r="A11899" s="468" t="str">
        <x:v>17</x:v>
      </x:c>
      <x:c r="B11899" s="468" t="str">
        <x:v>D10</x:v>
      </x:c>
      <x:c r="C11899" s="468"/>
      <x:c r="D11899" s="468" t="str">
        <x:v>Graduation</x:v>
      </x:c>
      <x:c r="E11899" s="468" t="str">
        <x:v>Nilai sumber</x:v>
      </x:c>
      <x:c r="F11899" s="468" t="str">
        <x:v>17 September 2026 21.24 WIB</x:v>
      </x:c>
    </x:row>
    <x:row r="11900">
      <x:c r="A11900" s="468" t="str">
        <x:v>17</x:v>
      </x:c>
      <x:c r="B11900" s="468" t="str">
        <x:v>F10</x:v>
      </x:c>
      <x:c r="C11900" s="468"/>
      <x:c r="D11900" s="468" t="str">
        <x:v>4 okt</x:v>
      </x:c>
      <x:c r="E11900" s="468" t="str">
        <x:v>Nilai sumber</x:v>
      </x:c>
      <x:c r="F11900" s="468" t="str">
        <x:v>17 September 2026 21.24 WIB</x:v>
      </x:c>
    </x:row>
    <x:row r="11901">
      <x:c r="A11901" s="468" t="str">
        <x:v>17</x:v>
      </x:c>
      <x:c r="B11901" s="468" t="str">
        <x:v>H10</x:v>
      </x:c>
      <x:c r="C11901" s="468"/>
      <x:c r="D11901" s="468" t="n">
        <x:v>100000</x:v>
      </x:c>
      <x:c r="E11901" s="468" t="str">
        <x:v>Nilai sumber</x:v>
      </x:c>
      <x:c r="F11901" s="468" t="str">
        <x:v>17 September 2026 21.24 WIB</x:v>
      </x:c>
    </x:row>
    <x:row r="11902">
      <x:c r="A11902" s="468" t="str">
        <x:v>17</x:v>
      </x:c>
      <x:c r="B11902" s="468" t="str">
        <x:v>I10</x:v>
      </x:c>
      <x:c r="C11902" s="468"/>
      <x:c r="D11902" s="468" t="str">
        <x:v>DP</x:v>
      </x:c>
      <x:c r="E11902" s="468" t="str">
        <x:v>Nilai sumber</x:v>
      </x:c>
      <x:c r="F11902" s="468" t="str">
        <x:v>17 September 2026 21.24 WIB</x:v>
      </x:c>
    </x:row>
    <x:row r="11903">
      <x:c r="A11903" s="468" t="str">
        <x:v>17</x:v>
      </x:c>
      <x:c r="B11903" s="468" t="str">
        <x:v>L10</x:v>
      </x:c>
      <x:c r="C11903" s="468"/>
      <x:c r="D11903" s="468" t="str">
        <x:v>AMEL</x:v>
      </x:c>
      <x:c r="E11903" s="468" t="str">
        <x:v>Nilai sumber</x:v>
      </x:c>
      <x:c r="F11903" s="468" t="str">
        <x:v>17 September 2026 21.24 WIB</x:v>
      </x:c>
    </x:row>
    <x:row r="11904">
      <x:c r="A11904" s="468" t="str">
        <x:v>17</x:v>
      </x:c>
      <x:c r="B11904" s="468" t="str">
        <x:v>C11</x:v>
      </x:c>
      <x:c r="C11904" s="468"/>
      <x:c r="D11904" s="468" t="str">
        <x:v>Diana</x:v>
      </x:c>
      <x:c r="E11904" s="468" t="str">
        <x:v>Nilai sumber</x:v>
      </x:c>
      <x:c r="F11904" s="468" t="str">
        <x:v>17 September 2026 21.24 WIB</x:v>
      </x:c>
    </x:row>
    <x:row r="11905">
      <x:c r="A11905" s="468" t="str">
        <x:v>17</x:v>
      </x:c>
      <x:c r="B11905" s="468" t="str">
        <x:v>D11</x:v>
      </x:c>
      <x:c r="C11905" s="468"/>
      <x:c r="D11905" s="468" t="str">
        <x:v>Large Group</x:v>
      </x:c>
      <x:c r="E11905" s="468" t="str">
        <x:v>Nilai sumber</x:v>
      </x:c>
      <x:c r="F11905" s="468" t="str">
        <x:v>17 September 2026 21.24 WIB</x:v>
      </x:c>
    </x:row>
    <x:row r="11906">
      <x:c r="A11906" s="468" t="str">
        <x:v>17</x:v>
      </x:c>
      <x:c r="B11906" s="468" t="str">
        <x:v>F11</x:v>
      </x:c>
      <x:c r="C11906" s="468"/>
      <x:c r="D11906" s="468" t="str">
        <x:v>11 okt</x:v>
      </x:c>
      <x:c r="E11906" s="468" t="str">
        <x:v>Nilai sumber</x:v>
      </x:c>
      <x:c r="F11906" s="468" t="str">
        <x:v>17 September 2026 21.24 WIB</x:v>
      </x:c>
    </x:row>
    <x:row r="11907">
      <x:c r="A11907" s="468" t="str">
        <x:v>17</x:v>
      </x:c>
      <x:c r="B11907" s="468" t="str">
        <x:v>H11</x:v>
      </x:c>
      <x:c r="C11907" s="468"/>
      <x:c r="D11907" s="468" t="n">
        <x:v>100000</x:v>
      </x:c>
      <x:c r="E11907" s="468" t="str">
        <x:v>Nilai sumber</x:v>
      </x:c>
      <x:c r="F11907" s="468" t="str">
        <x:v>17 September 2026 21.24 WIB</x:v>
      </x:c>
    </x:row>
    <x:row r="11908">
      <x:c r="A11908" s="468" t="str">
        <x:v>17</x:v>
      </x:c>
      <x:c r="B11908" s="468" t="str">
        <x:v>I11</x:v>
      </x:c>
      <x:c r="C11908" s="468"/>
      <x:c r="D11908" s="468" t="str">
        <x:v>DP</x:v>
      </x:c>
      <x:c r="E11908" s="468" t="str">
        <x:v>Nilai sumber</x:v>
      </x:c>
      <x:c r="F11908" s="468" t="str">
        <x:v>17 September 2026 21.24 WIB</x:v>
      </x:c>
    </x:row>
    <x:row r="11909">
      <x:c r="A11909" s="468" t="str">
        <x:v>17</x:v>
      </x:c>
      <x:c r="B11909" s="468" t="str">
        <x:v>L11</x:v>
      </x:c>
      <x:c r="C11909" s="468"/>
      <x:c r="D11909" s="468" t="str">
        <x:v>AMEL</x:v>
      </x:c>
      <x:c r="E11909" s="468" t="str">
        <x:v>Nilai sumber</x:v>
      </x:c>
      <x:c r="F11909" s="468" t="str">
        <x:v>17 September 2026 21.24 WIB</x:v>
      </x:c>
    </x:row>
    <x:row r="11910">
      <x:c r="A11910" s="468" t="str">
        <x:v>17</x:v>
      </x:c>
      <x:c r="B11910" s="468" t="str">
        <x:v>C12</x:v>
      </x:c>
      <x:c r="C11910" s="468"/>
      <x:c r="D11910" s="468" t="str">
        <x:v>Mufti</x:v>
      </x:c>
      <x:c r="E11910" s="468" t="str">
        <x:v>Nilai sumber</x:v>
      </x:c>
      <x:c r="F11910" s="468" t="str">
        <x:v>17 September 2026 21.24 WIB</x:v>
      </x:c>
    </x:row>
    <x:row r="11911">
      <x:c r="A11911" s="468" t="str">
        <x:v>17</x:v>
      </x:c>
      <x:c r="B11911" s="468" t="str">
        <x:v>D12</x:v>
      </x:c>
      <x:c r="C11911" s="468"/>
      <x:c r="D11911" s="468" t="str">
        <x:v>Graduation</x:v>
      </x:c>
      <x:c r="E11911" s="468" t="str">
        <x:v>Nilai sumber</x:v>
      </x:c>
      <x:c r="F11911" s="468" t="str">
        <x:v>17 September 2026 21.24 WIB</x:v>
      </x:c>
    </x:row>
    <x:row r="11912">
      <x:c r="A11912" s="468" t="str">
        <x:v>17</x:v>
      </x:c>
      <x:c r="B11912" s="468" t="str">
        <x:v>F12</x:v>
      </x:c>
      <x:c r="C11912" s="468"/>
      <x:c r="D11912" s="468" t="str">
        <x:v>3 okt</x:v>
      </x:c>
      <x:c r="E11912" s="468" t="str">
        <x:v>Nilai sumber</x:v>
      </x:c>
      <x:c r="F11912" s="468" t="str">
        <x:v>17 September 2026 21.24 WIB</x:v>
      </x:c>
    </x:row>
    <x:row r="11913">
      <x:c r="A11913" s="468" t="str">
        <x:v>17</x:v>
      </x:c>
      <x:c r="B11913" s="468" t="str">
        <x:v>H12</x:v>
      </x:c>
      <x:c r="C11913" s="468"/>
      <x:c r="D11913" s="468" t="n">
        <x:v>100000</x:v>
      </x:c>
      <x:c r="E11913" s="468" t="str">
        <x:v>Nilai sumber</x:v>
      </x:c>
      <x:c r="F11913" s="468" t="str">
        <x:v>17 September 2026 21.24 WIB</x:v>
      </x:c>
    </x:row>
    <x:row r="11914">
      <x:c r="A11914" s="468" t="str">
        <x:v>17</x:v>
      </x:c>
      <x:c r="B11914" s="468" t="str">
        <x:v>I12</x:v>
      </x:c>
      <x:c r="C11914" s="468"/>
      <x:c r="D11914" s="468" t="str">
        <x:v>DP</x:v>
      </x:c>
      <x:c r="E11914" s="468" t="str">
        <x:v>Nilai sumber</x:v>
      </x:c>
      <x:c r="F11914" s="468" t="str">
        <x:v>17 September 2026 21.24 WIB</x:v>
      </x:c>
    </x:row>
    <x:row r="11915">
      <x:c r="A11915" s="468" t="str">
        <x:v>17</x:v>
      </x:c>
      <x:c r="B11915" s="468" t="str">
        <x:v>L12</x:v>
      </x:c>
      <x:c r="C11915" s="468"/>
      <x:c r="D11915" s="468" t="str">
        <x:v>AMEL</x:v>
      </x:c>
      <x:c r="E11915" s="468" t="str">
        <x:v>Nilai sumber</x:v>
      </x:c>
      <x:c r="F11915" s="468" t="str">
        <x:v>17 September 2026 21.24 WIB</x:v>
      </x:c>
    </x:row>
    <x:row r="11916">
      <x:c r="A11916" s="468" t="str">
        <x:v>17</x:v>
      </x:c>
      <x:c r="B11916" s="468" t="str">
        <x:v>C13</x:v>
      </x:c>
      <x:c r="C11916" s="468"/>
      <x:c r="D11916" s="468" t="str">
        <x:v>susi</x:v>
      </x:c>
      <x:c r="E11916" s="468" t="str">
        <x:v>Nilai sumber</x:v>
      </x:c>
      <x:c r="F11916" s="468" t="str">
        <x:v>17 September 2026 21.24 WIB</x:v>
      </x:c>
    </x:row>
    <x:row r="11917">
      <x:c r="A11917" s="468" t="str">
        <x:v>17</x:v>
      </x:c>
      <x:c r="B11917" s="468" t="str">
        <x:v>D13</x:v>
      </x:c>
      <x:c r="C11917" s="468"/>
      <x:c r="D11917" s="468" t="str">
        <x:v>Large Group</x:v>
      </x:c>
      <x:c r="E11917" s="468" t="str">
        <x:v>Nilai sumber</x:v>
      </x:c>
      <x:c r="F11917" s="468" t="str">
        <x:v>17 September 2026 21.24 WIB</x:v>
      </x:c>
    </x:row>
    <x:row r="11918">
      <x:c r="A11918" s="468" t="str">
        <x:v>17</x:v>
      </x:c>
      <x:c r="B11918" s="468" t="str">
        <x:v>F13</x:v>
      </x:c>
      <x:c r="C11918" s="468"/>
      <x:c r="D11918" s="468" t="str">
        <x:v>18 sept</x:v>
      </x:c>
      <x:c r="E11918" s="468" t="str">
        <x:v>Nilai sumber</x:v>
      </x:c>
      <x:c r="F11918" s="468" t="str">
        <x:v>17 September 2026 21.24 WIB</x:v>
      </x:c>
    </x:row>
    <x:row r="11919">
      <x:c r="A11919" s="468" t="str">
        <x:v>17</x:v>
      </x:c>
      <x:c r="B11919" s="468" t="str">
        <x:v>H13</x:v>
      </x:c>
      <x:c r="C11919" s="468"/>
      <x:c r="D11919" s="468" t="n">
        <x:v>100000</x:v>
      </x:c>
      <x:c r="E11919" s="468" t="str">
        <x:v>Nilai sumber</x:v>
      </x:c>
      <x:c r="F11919" s="468" t="str">
        <x:v>17 September 2026 21.24 WIB</x:v>
      </x:c>
    </x:row>
    <x:row r="11920">
      <x:c r="A11920" s="468" t="str">
        <x:v>17</x:v>
      </x:c>
      <x:c r="B11920" s="468" t="str">
        <x:v>I13</x:v>
      </x:c>
      <x:c r="C11920" s="468"/>
      <x:c r="D11920" s="468" t="str">
        <x:v>DP</x:v>
      </x:c>
      <x:c r="E11920" s="468" t="str">
        <x:v>Nilai sumber</x:v>
      </x:c>
      <x:c r="F11920" s="468" t="str">
        <x:v>17 September 2026 21.24 WIB</x:v>
      </x:c>
    </x:row>
    <x:row r="11921">
      <x:c r="A11921" s="468" t="str">
        <x:v>17</x:v>
      </x:c>
      <x:c r="B11921" s="468" t="str">
        <x:v>L13</x:v>
      </x:c>
      <x:c r="C11921" s="468"/>
      <x:c r="D11921" s="468" t="str">
        <x:v>AMEL</x:v>
      </x:c>
      <x:c r="E11921" s="468" t="str">
        <x:v>Nilai sumber</x:v>
      </x:c>
      <x:c r="F11921" s="468" t="str">
        <x:v>17 September 2026 21.24 WIB</x:v>
      </x:c>
    </x:row>
    <x:row r="11922">
      <x:c r="A11922" s="468" t="str">
        <x:v>17</x:v>
      </x:c>
      <x:c r="B11922" s="468" t="str">
        <x:v>C14</x:v>
      </x:c>
      <x:c r="C11922" s="468"/>
      <x:c r="D11922" s="468" t="str">
        <x:v>Ayara Amaratya</x:v>
      </x:c>
      <x:c r="E11922" s="468" t="str">
        <x:v>Nilai sumber</x:v>
      </x:c>
      <x:c r="F11922" s="468" t="str">
        <x:v>17 September 2026 21.24 WIB</x:v>
      </x:c>
    </x:row>
    <x:row r="11923">
      <x:c r="A11923" s="468" t="str">
        <x:v>17</x:v>
      </x:c>
      <x:c r="B11923" s="468" t="str">
        <x:v>D14</x:v>
      </x:c>
      <x:c r="C11923" s="468"/>
      <x:c r="D11923" s="468" t="str">
        <x:v>Photofox</x:v>
      </x:c>
      <x:c r="E11923" s="468" t="str">
        <x:v>Nilai sumber</x:v>
      </x:c>
      <x:c r="F11923" s="468" t="str">
        <x:v>17 September 2026 21.24 WIB</x:v>
      </x:c>
    </x:row>
    <x:row r="11924">
      <x:c r="A11924" s="468" t="str">
        <x:v>17</x:v>
      </x:c>
      <x:c r="B11924" s="468" t="str">
        <x:v>F14</x:v>
      </x:c>
      <x:c r="C11924" s="468"/>
      <x:c r="D11924" s="468" t="str">
        <x:v>18 sept</x:v>
      </x:c>
      <x:c r="E11924" s="468" t="str">
        <x:v>Nilai sumber</x:v>
      </x:c>
      <x:c r="F11924" s="468" t="str">
        <x:v>17 September 2026 21.24 WIB</x:v>
      </x:c>
    </x:row>
    <x:row r="11925">
      <x:c r="A11925" s="468" t="str">
        <x:v>17</x:v>
      </x:c>
      <x:c r="B11925" s="468" t="str">
        <x:v>H14</x:v>
      </x:c>
      <x:c r="C11925" s="468"/>
      <x:c r="D11925" s="468" t="n">
        <x:v>100000</x:v>
      </x:c>
      <x:c r="E11925" s="468" t="str">
        <x:v>Nilai sumber</x:v>
      </x:c>
      <x:c r="F11925" s="468" t="str">
        <x:v>17 September 2026 21.24 WIB</x:v>
      </x:c>
    </x:row>
    <x:row r="11926">
      <x:c r="A11926" s="468" t="str">
        <x:v>17</x:v>
      </x:c>
      <x:c r="B11926" s="468" t="str">
        <x:v>I14</x:v>
      </x:c>
      <x:c r="C11926" s="468"/>
      <x:c r="D11926" s="468" t="str">
        <x:v>DP</x:v>
      </x:c>
      <x:c r="E11926" s="468" t="str">
        <x:v>Nilai sumber</x:v>
      </x:c>
      <x:c r="F11926" s="468" t="str">
        <x:v>17 September 2026 21.24 WIB</x:v>
      </x:c>
    </x:row>
    <x:row r="11927">
      <x:c r="A11927" s="468" t="str">
        <x:v>17</x:v>
      </x:c>
      <x:c r="B11927" s="468" t="str">
        <x:v>L14</x:v>
      </x:c>
      <x:c r="C11927" s="468"/>
      <x:c r="D11927" s="468" t="str">
        <x:v>AMEL</x:v>
      </x:c>
      <x:c r="E11927" s="468" t="str">
        <x:v>Nilai sumber</x:v>
      </x:c>
      <x:c r="F11927" s="468" t="str">
        <x:v>17 September 2026 21.24 WIB</x:v>
      </x:c>
    </x:row>
    <x:row r="11928">
      <x:c r="A11928" s="468" t="str">
        <x:v>17</x:v>
      </x:c>
      <x:c r="B11928" s="468" t="str">
        <x:v>C15</x:v>
      </x:c>
      <x:c r="C11928" s="468"/>
      <x:c r="D11928" s="468" t="str">
        <x:v>inggar evelyn</x:v>
      </x:c>
      <x:c r="E11928" s="468" t="str">
        <x:v>Nilai sumber</x:v>
      </x:c>
      <x:c r="F11928" s="468" t="str">
        <x:v>17 September 2026 21.24 WIB</x:v>
      </x:c>
    </x:row>
    <x:row r="11929">
      <x:c r="A11929" s="468" t="str">
        <x:v>17</x:v>
      </x:c>
      <x:c r="B11929" s="468" t="str">
        <x:v>D15</x:v>
      </x:c>
      <x:c r="C11929" s="468"/>
      <x:c r="D11929" s="468" t="str">
        <x:v>Family A</x:v>
      </x:c>
      <x:c r="E11929" s="468" t="str">
        <x:v>Nilai sumber</x:v>
      </x:c>
      <x:c r="F11929" s="468" t="str">
        <x:v>17 September 2026 21.24 WIB</x:v>
      </x:c>
    </x:row>
    <x:row r="11930">
      <x:c r="A11930" s="468" t="str">
        <x:v>17</x:v>
      </x:c>
      <x:c r="B11930" s="468" t="str">
        <x:v>F15</x:v>
      </x:c>
      <x:c r="C11930" s="468"/>
      <x:c r="D11930" s="468" t="str">
        <x:v>26 sept</x:v>
      </x:c>
      <x:c r="E11930" s="468" t="str">
        <x:v>Nilai sumber</x:v>
      </x:c>
      <x:c r="F11930" s="468" t="str">
        <x:v>17 September 2026 21.24 WIB</x:v>
      </x:c>
    </x:row>
    <x:row r="11931">
      <x:c r="A11931" s="468" t="str">
        <x:v>17</x:v>
      </x:c>
      <x:c r="B11931" s="468" t="str">
        <x:v>H15</x:v>
      </x:c>
      <x:c r="C11931" s="468"/>
      <x:c r="D11931" s="468" t="n">
        <x:v>100000</x:v>
      </x:c>
      <x:c r="E11931" s="468" t="str">
        <x:v>Nilai sumber</x:v>
      </x:c>
      <x:c r="F11931" s="468" t="str">
        <x:v>17 September 2026 21.24 WIB</x:v>
      </x:c>
    </x:row>
    <x:row r="11932">
      <x:c r="A11932" s="468" t="str">
        <x:v>17</x:v>
      </x:c>
      <x:c r="B11932" s="468" t="str">
        <x:v>I15</x:v>
      </x:c>
      <x:c r="C11932" s="468"/>
      <x:c r="D11932" s="468" t="str">
        <x:v>DP</x:v>
      </x:c>
      <x:c r="E11932" s="468" t="str">
        <x:v>Nilai sumber</x:v>
      </x:c>
      <x:c r="F11932" s="468" t="str">
        <x:v>17 September 2026 21.24 WIB</x:v>
      </x:c>
    </x:row>
    <x:row r="11933">
      <x:c r="A11933" s="468" t="str">
        <x:v>17</x:v>
      </x:c>
      <x:c r="B11933" s="468" t="str">
        <x:v>L15</x:v>
      </x:c>
      <x:c r="C11933" s="468"/>
      <x:c r="D11933" s="468" t="str">
        <x:v>AMEL</x:v>
      </x:c>
      <x:c r="E11933" s="468" t="str">
        <x:v>Nilai sumber</x:v>
      </x:c>
      <x:c r="F11933" s="468" t="str">
        <x:v>17 September 2026 21.24 WIB</x:v>
      </x:c>
    </x:row>
    <x:row r="11934">
      <x:c r="A11934" s="468" t="str">
        <x:v>17</x:v>
      </x:c>
      <x:c r="B11934" s="468" t="str">
        <x:v>C16</x:v>
      </x:c>
      <x:c r="C11934" s="468"/>
      <x:c r="D11934" s="468" t="str">
        <x:v>Tsany</x:v>
      </x:c>
      <x:c r="E11934" s="468" t="str">
        <x:v>Nilai sumber</x:v>
      </x:c>
      <x:c r="F11934" s="468" t="str">
        <x:v>17 September 2026 21.24 WIB</x:v>
      </x:c>
    </x:row>
    <x:row r="11935">
      <x:c r="A11935" s="468" t="str">
        <x:v>17</x:v>
      </x:c>
      <x:c r="B11935" s="468" t="str">
        <x:v>D16</x:v>
      </x:c>
      <x:c r="C11935" s="468"/>
      <x:c r="D11935" s="468" t="str">
        <x:v>Large Group</x:v>
      </x:c>
      <x:c r="E11935" s="468" t="str">
        <x:v>Nilai sumber</x:v>
      </x:c>
      <x:c r="F11935" s="468" t="str">
        <x:v>17 September 2026 21.24 WIB</x:v>
      </x:c>
    </x:row>
    <x:row r="11936">
      <x:c r="A11936" s="468" t="str">
        <x:v>17</x:v>
      </x:c>
      <x:c r="B11936" s="468" t="str">
        <x:v>F16</x:v>
      </x:c>
      <x:c r="C11936" s="468"/>
      <x:c r="D11936" s="468" t="str">
        <x:v>17 sept</x:v>
      </x:c>
      <x:c r="E11936" s="468" t="str">
        <x:v>Nilai sumber</x:v>
      </x:c>
      <x:c r="F11936" s="468" t="str">
        <x:v>17 September 2026 21.24 WIB</x:v>
      </x:c>
    </x:row>
    <x:row r="11937">
      <x:c r="A11937" s="468" t="str">
        <x:v>17</x:v>
      </x:c>
      <x:c r="B11937" s="468" t="str">
        <x:v>H16</x:v>
      </x:c>
      <x:c r="C11937" s="468"/>
      <x:c r="D11937" s="468" t="n">
        <x:v>150000</x:v>
      </x:c>
      <x:c r="E11937" s="468" t="str">
        <x:v>Nilai sumber</x:v>
      </x:c>
      <x:c r="F11937" s="468" t="str">
        <x:v>17 September 2026 21.24 WIB</x:v>
      </x:c>
    </x:row>
    <x:row r="11938">
      <x:c r="A11938" s="468" t="str">
        <x:v>17</x:v>
      </x:c>
      <x:c r="B11938" s="468" t="str">
        <x:v>I16</x:v>
      </x:c>
      <x:c r="C11938" s="468"/>
      <x:c r="D11938" s="468" t="str">
        <x:v>Lunas</x:v>
      </x:c>
      <x:c r="E11938" s="468" t="str">
        <x:v>Nilai sumber</x:v>
      </x:c>
      <x:c r="F11938" s="468" t="str">
        <x:v>17 September 2026 21.24 WIB</x:v>
      </x:c>
    </x:row>
    <x:row r="11939">
      <x:c r="A11939" s="468" t="str">
        <x:v>17</x:v>
      </x:c>
      <x:c r="B11939" s="468" t="str">
        <x:v>J16</x:v>
      </x:c>
      <x:c r="C11939" s="468"/>
      <x:c r="D11939" s="468" t="str">
        <x:v>Uploaded</x:v>
      </x:c>
      <x:c r="E11939" s="468" t="str">
        <x:v>Nilai sumber</x:v>
      </x:c>
      <x:c r="F11939" s="468" t="str">
        <x:v>17 September 2026 21.24 WIB</x:v>
      </x:c>
    </x:row>
    <x:row r="11940">
      <x:c r="A11940" s="468" t="str">
        <x:v>17</x:v>
      </x:c>
      <x:c r="B11940" s="468" t="str">
        <x:v>K16</x:v>
      </x:c>
      <x:c r="C11940" s="468"/>
      <x:c r="D11940" s="468" t="str">
        <x:v>Uploaded</x:v>
      </x:c>
      <x:c r="E11940" s="468" t="str">
        <x:v>Nilai sumber</x:v>
      </x:c>
      <x:c r="F11940" s="468" t="str">
        <x:v>17 September 2026 21.24 WIB</x:v>
      </x:c>
    </x:row>
    <x:row r="11941">
      <x:c r="A11941" s="468" t="str">
        <x:v>17</x:v>
      </x:c>
      <x:c r="B11941" s="468" t="str">
        <x:v>L16</x:v>
      </x:c>
      <x:c r="C11941" s="468"/>
      <x:c r="D11941" s="468" t="str">
        <x:v>AMEL</x:v>
      </x:c>
      <x:c r="E11941" s="468" t="str">
        <x:v>Nilai sumber</x:v>
      </x:c>
      <x:c r="F11941" s="468" t="str">
        <x:v>17 September 2026 21.24 WIB</x:v>
      </x:c>
    </x:row>
    <x:row r="11942">
      <x:c r="A11942" s="468" t="str">
        <x:v>17</x:v>
      </x:c>
      <x:c r="B11942" s="468" t="str">
        <x:v>M16</x:v>
      </x:c>
      <x:c r="C11942" s="468"/>
      <x:c r="D11942" s="468" t="str">
        <x:v>ADIF</x:v>
      </x:c>
      <x:c r="E11942" s="468" t="str">
        <x:v>Nilai sumber</x:v>
      </x:c>
      <x:c r="F11942" s="468" t="str">
        <x:v>17 September 2026 21.24 WIB</x:v>
      </x:c>
    </x:row>
    <x:row r="11943">
      <x:c r="A11943" s="468" t="str">
        <x:v>17</x:v>
      </x:c>
      <x:c r="B11943" s="468" t="str">
        <x:v>C17</x:v>
      </x:c>
      <x:c r="C11943" s="468"/>
      <x:c r="D11943" s="468" t="str">
        <x:v>CeritaPanerusan</x:v>
      </x:c>
      <x:c r="E11943" s="468" t="str">
        <x:v>Nilai sumber</x:v>
      </x:c>
      <x:c r="F11943" s="468" t="str">
        <x:v>17 September 2026 21.24 WIB</x:v>
      </x:c>
    </x:row>
    <x:row r="11944">
      <x:c r="A11944" s="468" t="str">
        <x:v>17</x:v>
      </x:c>
      <x:c r="B11944" s="468" t="str">
        <x:v>D17</x:v>
      </x:c>
      <x:c r="C11944" s="468"/>
      <x:c r="D11944" s="468" t="str">
        <x:v>Large Group</x:v>
      </x:c>
      <x:c r="E11944" s="468" t="str">
        <x:v>Nilai sumber</x:v>
      </x:c>
      <x:c r="F11944" s="468" t="str">
        <x:v>17 September 2026 21.24 WIB</x:v>
      </x:c>
    </x:row>
    <x:row r="11945">
      <x:c r="A11945" s="468" t="str">
        <x:v>17</x:v>
      </x:c>
      <x:c r="B11945" s="468" t="str">
        <x:v>F17</x:v>
      </x:c>
      <x:c r="C11945" s="468"/>
      <x:c r="D11945" s="468" t="str">
        <x:v>18 SEPT</x:v>
      </x:c>
      <x:c r="E11945" s="468" t="str">
        <x:v>Nilai sumber</x:v>
      </x:c>
      <x:c r="F11945" s="468" t="str">
        <x:v>17 September 2026 21.24 WIB</x:v>
      </x:c>
    </x:row>
    <x:row r="11946">
      <x:c r="A11946" s="468" t="str">
        <x:v>17</x:v>
      </x:c>
      <x:c r="B11946" s="468" t="str">
        <x:v>H17</x:v>
      </x:c>
      <x:c r="C11946" s="468"/>
      <x:c r="D11946" s="468" t="n">
        <x:v>100000</x:v>
      </x:c>
      <x:c r="E11946" s="468" t="str">
        <x:v>Nilai sumber</x:v>
      </x:c>
      <x:c r="F11946" s="468" t="str">
        <x:v>17 September 2026 21.24 WIB</x:v>
      </x:c>
    </x:row>
    <x:row r="11947">
      <x:c r="A11947" s="468" t="str">
        <x:v>17</x:v>
      </x:c>
      <x:c r="B11947" s="468" t="str">
        <x:v>I17</x:v>
      </x:c>
      <x:c r="C11947" s="468"/>
      <x:c r="D11947" s="468" t="str">
        <x:v>DP</x:v>
      </x:c>
      <x:c r="E11947" s="468" t="str">
        <x:v>Nilai sumber</x:v>
      </x:c>
      <x:c r="F11947" s="468" t="str">
        <x:v>17 September 2026 21.24 WIB</x:v>
      </x:c>
    </x:row>
    <x:row r="11948">
      <x:c r="A11948" s="468" t="str">
        <x:v>17</x:v>
      </x:c>
      <x:c r="B11948" s="468" t="str">
        <x:v>L17</x:v>
      </x:c>
      <x:c r="C11948" s="468"/>
      <x:c r="D11948" s="468" t="str">
        <x:v>AMEL</x:v>
      </x:c>
      <x:c r="E11948" s="468" t="str">
        <x:v>Nilai sumber</x:v>
      </x:c>
      <x:c r="F11948" s="468" t="str">
        <x:v>17 September 2026 21.24 WIB</x:v>
      </x:c>
    </x:row>
    <x:row r="11949">
      <x:c r="A11949" s="468" t="str">
        <x:v>17</x:v>
      </x:c>
      <x:c r="B11949" s="468" t="str">
        <x:v>C18</x:v>
      </x:c>
      <x:c r="C11949" s="468"/>
      <x:c r="D11949" s="468" t="str">
        <x:v>Nuwa</x:v>
      </x:c>
      <x:c r="E11949" s="468" t="str">
        <x:v>Nilai sumber</x:v>
      </x:c>
      <x:c r="F11949" s="468" t="str">
        <x:v>17 September 2026 21.24 WIB</x:v>
      </x:c>
    </x:row>
    <x:row r="11950">
      <x:c r="A11950" s="468" t="str">
        <x:v>17</x:v>
      </x:c>
      <x:c r="B11950" s="468" t="str">
        <x:v>D18</x:v>
      </x:c>
      <x:c r="C11950" s="468"/>
      <x:c r="D11950" s="468" t="str">
        <x:v>Single</x:v>
      </x:c>
      <x:c r="E11950" s="468" t="str">
        <x:v>Nilai sumber</x:v>
      </x:c>
      <x:c r="F11950" s="468" t="str">
        <x:v>17 September 2026 21.24 WIB</x:v>
      </x:c>
    </x:row>
    <x:row r="11951">
      <x:c r="A11951" s="468" t="str">
        <x:v>17</x:v>
      </x:c>
      <x:c r="B11951" s="468" t="str">
        <x:v>F18</x:v>
      </x:c>
      <x:c r="C11951" s="468"/>
      <x:c r="D11951" s="468" t="str">
        <x:v>17 sept</x:v>
      </x:c>
      <x:c r="E11951" s="468" t="str">
        <x:v>Nilai sumber</x:v>
      </x:c>
      <x:c r="F11951" s="468" t="str">
        <x:v>17 September 2026 21.24 WIB</x:v>
      </x:c>
    </x:row>
    <x:row r="11952">
      <x:c r="A11952" s="468" t="str">
        <x:v>17</x:v>
      </x:c>
      <x:c r="B11952" s="468" t="str">
        <x:v>H18</x:v>
      </x:c>
      <x:c r="C11952" s="468"/>
      <x:c r="D11952" s="468" t="n">
        <x:v>50000</x:v>
      </x:c>
      <x:c r="E11952" s="468" t="str">
        <x:v>Nilai sumber</x:v>
      </x:c>
      <x:c r="F11952" s="468" t="str">
        <x:v>17 September 2026 21.24 WIB</x:v>
      </x:c>
    </x:row>
    <x:row r="11953">
      <x:c r="A11953" s="468" t="str">
        <x:v>17</x:v>
      </x:c>
      <x:c r="B11953" s="468" t="str">
        <x:v>I18</x:v>
      </x:c>
      <x:c r="C11953" s="468"/>
      <x:c r="D11953" s="468" t="str">
        <x:v>Lunas</x:v>
      </x:c>
      <x:c r="E11953" s="468" t="str">
        <x:v>Nilai sumber</x:v>
      </x:c>
      <x:c r="F11953" s="468" t="str">
        <x:v>17 September 2026 21.24 WIB</x:v>
      </x:c>
    </x:row>
    <x:row r="11954">
      <x:c r="A11954" s="468" t="str">
        <x:v>17</x:v>
      </x:c>
      <x:c r="B11954" s="468" t="str">
        <x:v>J18</x:v>
      </x:c>
      <x:c r="C11954" s="468"/>
      <x:c r="D11954" s="468" t="str">
        <x:v>Uploaded</x:v>
      </x:c>
      <x:c r="E11954" s="468" t="str">
        <x:v>Nilai sumber</x:v>
      </x:c>
      <x:c r="F11954" s="468" t="str">
        <x:v>17 September 2026 21.24 WIB</x:v>
      </x:c>
    </x:row>
    <x:row r="11955">
      <x:c r="A11955" s="468" t="str">
        <x:v>17</x:v>
      </x:c>
      <x:c r="B11955" s="468" t="str">
        <x:v>L18</x:v>
      </x:c>
      <x:c r="C11955" s="468"/>
      <x:c r="D11955" s="468" t="str">
        <x:v>AMEL</x:v>
      </x:c>
      <x:c r="E11955" s="468" t="str">
        <x:v>Nilai sumber</x:v>
      </x:c>
      <x:c r="F11955" s="468" t="str">
        <x:v>17 September 2026 21.24 WIB</x:v>
      </x:c>
    </x:row>
    <x:row r="11956">
      <x:c r="A11956" s="468" t="str">
        <x:v>17</x:v>
      </x:c>
      <x:c r="B11956" s="468" t="str">
        <x:v>M18</x:v>
      </x:c>
      <x:c r="C11956" s="468"/>
      <x:c r="D11956" s="468" t="str">
        <x:v>ADIF</x:v>
      </x:c>
      <x:c r="E11956" s="468" t="str">
        <x:v>Nilai sumber</x:v>
      </x:c>
      <x:c r="F11956" s="468" t="str">
        <x:v>17 September 2026 21.24 WIB</x:v>
      </x:c>
    </x:row>
    <x:row r="11957">
      <x:c r="A11957" s="468" t="str">
        <x:v>17</x:v>
      </x:c>
      <x:c r="B11957" s="468" t="str">
        <x:v>L38</x:v>
      </x:c>
      <x:c r="C11957" s="468"/>
      <x:c r="D11957" s="468" t="n">
        <x:v>5</x:v>
      </x:c>
      <x:c r="E11957" s="468" t="str">
        <x:v>Nilai sumber</x:v>
      </x:c>
      <x:c r="F11957" s="468" t="str">
        <x:v>17 September 2026 21.24 WIB</x:v>
      </x:c>
    </x:row>
    <x:row r="11958">
      <x:c r="A11958" s="468" t="str">
        <x:v>17</x:v>
      </x:c>
      <x:c r="B11958" s="468" t="str">
        <x:v>M38</x:v>
      </x:c>
      <x:c r="C11958" s="468"/>
      <x:c r="D11958" s="468" t="n">
        <x:v>5</x:v>
      </x:c>
      <x:c r="E11958" s="468" t="str">
        <x:v>Nilai sumber</x:v>
      </x:c>
      <x:c r="F11958" s="468" t="str">
        <x:v>17 September 2026 21.24 WIB</x:v>
      </x:c>
    </x:row>
    <x:row r="11959">
      <x:c r="A11959" s="468" t="str">
        <x:v>17</x:v>
      </x:c>
      <x:c r="B11959" s="468" t="str">
        <x:v>N38</x:v>
      </x:c>
      <x:c r="C11959" s="468"/>
      <x:c r="D11959" s="468" t="n">
        <x:v>5</x:v>
      </x:c>
      <x:c r="E11959" s="468" t="str">
        <x:v>Nilai sumber</x:v>
      </x:c>
      <x:c r="F11959" s="468" t="str">
        <x:v>17 September 2026 21.24 WIB</x:v>
      </x:c>
    </x:row>
    <x:row r="11960">
      <x:c r="A11960" s="468" t="str">
        <x:v>17</x:v>
      </x:c>
      <x:c r="B11960" s="468" t="str">
        <x:v>O38</x:v>
      </x:c>
      <x:c r="C11960" s="468"/>
      <x:c r="D11960" s="468" t="n">
        <x:v>5</x:v>
      </x:c>
      <x:c r="E11960" s="468" t="str">
        <x:v>Nilai sumber</x:v>
      </x:c>
      <x:c r="F11960" s="468" t="str">
        <x:v>17 September 2026 21.24 WIB</x:v>
      </x:c>
    </x:row>
    <x:row r="11961">
      <x:c r="A11961" s="468" t="str">
        <x:v>17</x:v>
      </x:c>
      <x:c r="B11961" s="468" t="str">
        <x:v>P38</x:v>
      </x:c>
      <x:c r="C11961" s="468"/>
      <x:c r="D11961" s="468" t="n">
        <x:v>5</x:v>
      </x:c>
      <x:c r="E11961" s="468" t="str">
        <x:v>Nilai sumber</x:v>
      </x:c>
      <x:c r="F11961" s="468" t="str">
        <x:v>17 September 2026 21.24 WIB</x:v>
      </x:c>
    </x:row>
    <x:row r="11962">
      <x:c r="A11962" s="468" t="str">
        <x:v>17</x:v>
      </x:c>
      <x:c r="B11962" s="468" t="str">
        <x:v>L40</x:v>
      </x:c>
      <x:c r="C11962" s="468"/>
      <x:c r="D11962" s="468" t="n">
        <x:v>5</x:v>
      </x:c>
      <x:c r="E11962" s="468" t="str">
        <x:v>Nilai sumber</x:v>
      </x:c>
      <x:c r="F11962" s="468" t="str">
        <x:v>17 September 2026 21.24 WIB</x:v>
      </x:c>
    </x:row>
    <x:row r="11963">
      <x:c r="A11963" s="468" t="str">
        <x:v>17</x:v>
      </x:c>
      <x:c r="B11963" s="468" t="str">
        <x:v>M40</x:v>
      </x:c>
      <x:c r="C11963" s="468"/>
      <x:c r="D11963" s="468" t="n">
        <x:v>5</x:v>
      </x:c>
      <x:c r="E11963" s="468" t="str">
        <x:v>Nilai sumber</x:v>
      </x:c>
      <x:c r="F11963" s="468" t="str">
        <x:v>17 September 2026 21.24 WIB</x:v>
      </x:c>
    </x:row>
    <x:row r="11964">
      <x:c r="A11964" s="468" t="str">
        <x:v>17</x:v>
      </x:c>
      <x:c r="B11964" s="468" t="str">
        <x:v>N40</x:v>
      </x:c>
      <x:c r="C11964" s="468"/>
      <x:c r="D11964" s="468" t="n">
        <x:v>5</x:v>
      </x:c>
      <x:c r="E11964" s="468" t="str">
        <x:v>Nilai sumber</x:v>
      </x:c>
      <x:c r="F11964" s="468" t="str">
        <x:v>17 September 2026 21.24 WIB</x:v>
      </x:c>
    </x:row>
    <x:row r="11965">
      <x:c r="A11965" s="468" t="str">
        <x:v>17</x:v>
      </x:c>
      <x:c r="B11965" s="468" t="str">
        <x:v>O40</x:v>
      </x:c>
      <x:c r="C11965" s="468"/>
      <x:c r="D11965" s="468" t="n">
        <x:v>5</x:v>
      </x:c>
      <x:c r="E11965" s="468" t="str">
        <x:v>Nilai sumber</x:v>
      </x:c>
      <x:c r="F11965" s="468" t="str">
        <x:v>17 September 2026 21.24 WIB</x:v>
      </x:c>
    </x:row>
    <x:row r="11966">
      <x:c r="A11966" s="468" t="str">
        <x:v>17</x:v>
      </x:c>
      <x:c r="B11966" s="468" t="str">
        <x:v>P40</x:v>
      </x:c>
      <x:c r="C11966" s="468"/>
      <x:c r="D11966" s="468" t="n">
        <x:v>5</x:v>
      </x:c>
      <x:c r="E11966" s="468" t="str">
        <x:v>Nilai sumber</x:v>
      </x:c>
      <x:c r="F11966" s="468" t="str">
        <x:v>17 September 2026 21.24 WIB</x:v>
      </x:c>
    </x:row>
    <x:row r="11967">
      <x:c r="A11967" s="468" t="str">
        <x:v>17</x:v>
      </x:c>
      <x:c r="B11967" s="468" t="str">
        <x:v>L47</x:v>
      </x:c>
      <x:c r="C11967" s="468"/>
      <x:c r="D11967" s="468" t="n">
        <x:v>11</x:v>
      </x:c>
      <x:c r="E11967" s="468" t="str">
        <x:v>Nilai sumber</x:v>
      </x:c>
      <x:c r="F11967" s="468" t="str">
        <x:v>17 September 2026 21.24 WIB</x:v>
      </x:c>
    </x:row>
    <x:row r="11968">
      <x:c r="A11968" s="468" t="str">
        <x:v>17</x:v>
      </x:c>
      <x:c r="B11968" s="468" t="str">
        <x:v>N47</x:v>
      </x:c>
      <x:c r="C11968" s="468"/>
      <x:c r="D11968" s="468" t="n">
        <x:v>55</x:v>
      </x:c>
      <x:c r="E11968" s="468" t="str">
        <x:v>Nilai sumber</x:v>
      </x:c>
      <x:c r="F11968" s="468" t="str">
        <x:v>17 September 2026 21.24 WIB</x:v>
      </x:c>
    </x:row>
    <x:row r="11969">
      <x:c r="A11969" s="468" t="str">
        <x:v>17</x:v>
      </x:c>
      <x:c r="B11969" s="468" t="str">
        <x:v>M51</x:v>
      </x:c>
      <x:c r="C11969" s="468"/>
      <x:c r="D11969" s="468" t="n">
        <x:v>42</x:v>
      </x:c>
      <x:c r="E11969" s="468" t="str">
        <x:v>Nilai sumber</x:v>
      </x:c>
      <x:c r="F11969" s="468" t="str">
        <x:v>17 September 2026 21.24 WIB</x:v>
      </x:c>
    </x:row>
    <x:row r="11970">
      <x:c r="A11970" s="468" t="str">
        <x:v>Schedule reguler</x:v>
      </x:c>
      <x:c r="B11970" s="468" t="str">
        <x:v>Tanggal 3!C4</x:v>
      </x:c>
      <x:c r="C11970" s="468" t="str">
        <x:v>BK006</x:v>
      </x:c>
      <x:c r="D11970" s="468" t="str">
        <x:v>Orin | LG 52 | dp 100</x:v>
      </x:c>
      <x:c r="E11970" s="468" t="str">
        <x:v>Snapshot booking diperbarui</x:v>
      </x:c>
      <x:c r="F11970" s="468" t="str">
        <x:v>17 September 2026 20.42 WIB</x:v>
      </x:c>
    </x:row>
    <x:row r="11971">
      <x:c r="A11971" s="468" t="str">
        <x:v>Schedule reguler</x:v>
      </x:c>
      <x:c r="B11971" s="468" t="str">
        <x:v>Tanggal 3!C5</x:v>
      </x:c>
      <x:c r="C11971" s="468" t="str">
        <x:v>BK007</x:v>
      </x:c>
      <x:c r="D11971" s="468" t="str">
        <x:v>Orin | LG 54 | dp 100</x:v>
      </x:c>
      <x:c r="E11971" s="468" t="str">
        <x:v>Snapshot booking diperbarui</x:v>
      </x:c>
      <x:c r="F11971" s="468" t="str">
        <x:v>17 September 2026 20.42 WIB</x:v>
      </x:c>
    </x:row>
    <x:row r="11972">
      <x:c r="A11972" s="468" t="str">
        <x:v>Schedule reguler</x:v>
      </x:c>
      <x:c r="B11972" s="468" t="str">
        <x:v>Tanggal 3!C7</x:v>
      </x:c>
      <x:c r="C11972" s="468" t="str">
        <x:v>BK008</x:v>
      </x:c>
      <x:c r="D11972" s="468" t="str">
        <x:v>Marisa | Photofox | limbo</x:v>
      </x:c>
      <x:c r="E11972" s="468" t="str">
        <x:v>Snapshot booking diperbarui</x:v>
      </x:c>
      <x:c r="F11972" s="468" t="str">
        <x:v>17 September 2026 20.42 WIB</x:v>
      </x:c>
    </x:row>
    <x:row r="11973">
      <x:c r="A11973" s="468" t="str">
        <x:v>Schedule reguler</x:v>
      </x:c>
      <x:c r="B11973" s="468" t="str">
        <x:v>Tanggal 3!C14</x:v>
      </x:c>
      <x:c r="C11973" s="468" t="str">
        <x:v>BK001</x:v>
      </x:c>
      <x:c r="D11973" s="468" t="str">
        <x:v>Runi | Studio Rent | dp 100</x:v>
      </x:c>
      <x:c r="E11973" s="468" t="str">
        <x:v>Snapshot booking diperbarui</x:v>
      </x:c>
      <x:c r="F11973" s="468" t="str">
        <x:v>17 September 2026 20.42 WIB</x:v>
      </x:c>
    </x:row>
    <x:row r="11974">
      <x:c r="A11974" s="468" t="str">
        <x:v>Schedule reguler</x:v>
      </x:c>
      <x:c r="B11974" s="468" t="str">
        <x:v>Tanggal 3!C26</x:v>
      </x:c>
      <x:c r="C11974" s="468" t="str">
        <x:v>BK002</x:v>
      </x:c>
      <x:c r="D11974" s="468" t="str">
        <x:v>Fauzan | Couple A | dp 100</x:v>
      </x:c>
      <x:c r="E11974" s="468" t="str">
        <x:v>Snapshot booking diperbarui</x:v>
      </x:c>
      <x:c r="F11974" s="468" t="str">
        <x:v>17 September 2026 20.42 WIB</x:v>
      </x:c>
    </x:row>
    <x:row r="11975">
      <x:c r="A11975" s="468" t="str">
        <x:v>Schedule reguler</x:v>
      </x:c>
      <x:c r="B11975" s="468" t="str">
        <x:v>Tanggal 3!C28</x:v>
      </x:c>
      <x:c r="C11975" s="468" t="str">
        <x:v>BK003</x:v>
      </x:c>
      <x:c r="D11975" s="468" t="str">
        <x:v>Ayume | Photofox | dp 100</x:v>
      </x:c>
      <x:c r="E11975" s="468" t="str">
        <x:v>Snapshot booking diperbarui</x:v>
      </x:c>
      <x:c r="F11975" s="468" t="str">
        <x:v>17 September 2026 20.42 WIB</x:v>
      </x:c>
    </x:row>
    <x:row r="11976">
      <x:c r="A11976" s="468" t="str">
        <x:v>Schedule reguler</x:v>
      </x:c>
      <x:c r="B11976" s="468" t="str">
        <x:v>Tanggal 3!C30</x:v>
      </x:c>
      <x:c r="C11976" s="468" t="str">
        <x:v>BK004</x:v>
      </x:c>
      <x:c r="D11976" s="468" t="str">
        <x:v>Farhan | LG 20 | dp 100</x:v>
      </x:c>
      <x:c r="E11976" s="468" t="str">
        <x:v>Snapshot booking diperbarui</x:v>
      </x:c>
      <x:c r="F11976" s="468" t="str">
        <x:v>17 September 2026 20.42 WIB</x:v>
      </x:c>
    </x:row>
    <x:row r="11977">
      <x:c r="A11977" s="468" t="str">
        <x:v>Schedule reguler</x:v>
      </x:c>
      <x:c r="B11977" s="468" t="str">
        <x:v>Tanggal 3!C32</x:v>
      </x:c>
      <x:c r="C11977" s="468" t="str">
        <x:v>BK005</x:v>
      </x:c>
      <x:c r="D11977" s="468" t="str">
        <x:v>runduma | LG 41 | </x:v>
      </x:c>
      <x:c r="E11977" s="468" t="str">
        <x:v>Snapshot booking diperbarui</x:v>
      </x:c>
      <x:c r="F11977" s="468" t="str">
        <x:v>17 September 2026 20.42 WIB</x:v>
      </x:c>
    </x:row>
    <x:row r="11978">
      <x:c r="A11978" s="468" t="str">
        <x:v>Schedule reguler</x:v>
      </x:c>
      <x:c r="B11978" s="468" t="str">
        <x:v>Tanggal 4!C5</x:v>
      </x:c>
      <x:c r="C11978" s="468" t="str">
        <x:v>BK018</x:v>
      </x:c>
      <x:c r="D11978" s="468" t="str">
        <x:v>Atiesa dkk | LG 10 | dp 100</x:v>
      </x:c>
      <x:c r="E11978" s="468" t="str">
        <x:v>Snapshot booking diperbarui</x:v>
      </x:c>
      <x:c r="F11978" s="468" t="str">
        <x:v>17 September 2026 20.42 WIB</x:v>
      </x:c>
    </x:row>
    <x:row r="11979">
      <x:c r="A11979" s="468" t="str">
        <x:v>Schedule reguler</x:v>
      </x:c>
      <x:c r="B11979" s="468" t="str">
        <x:v>Tanggal 4!C11</x:v>
      </x:c>
      <x:c r="C11979" s="468" t="str">
        <x:v>BK009</x:v>
      </x:c>
      <x:c r="D11979" s="468" t="str">
        <x:v>KKN Kalikajar | LG 8 | dp 100</x:v>
      </x:c>
      <x:c r="E11979" s="468" t="str">
        <x:v>Snapshot booking diperbarui</x:v>
      </x:c>
      <x:c r="F11979" s="468" t="str">
        <x:v>17 September 2026 20.42 WIB</x:v>
      </x:c>
    </x:row>
    <x:row r="11980">
      <x:c r="A11980" s="468" t="str">
        <x:v>Schedule reguler</x:v>
      </x:c>
      <x:c r="B11980" s="468" t="str">
        <x:v>Tanggal 4!C13</x:v>
      </x:c>
      <x:c r="C11980" s="468" t="str">
        <x:v>BK010</x:v>
      </x:c>
      <x:c r="D11980" s="468" t="str">
        <x:v>Futsal UIN Saizu | LG 12 | dp 100</x:v>
      </x:c>
      <x:c r="E11980" s="468" t="str">
        <x:v>Snapshot booking diperbarui</x:v>
      </x:c>
      <x:c r="F11980" s="468" t="str">
        <x:v>17 September 2026 20.42 WIB</x:v>
      </x:c>
    </x:row>
    <x:row r="11981">
      <x:c r="A11981" s="468" t="str">
        <x:v>Schedule reguler</x:v>
      </x:c>
      <x:c r="B11981" s="468" t="str">
        <x:v>Tanggal 4!C17</x:v>
      </x:c>
      <x:c r="C11981" s="468" t="str">
        <x:v>BK011</x:v>
      </x:c>
      <x:c r="D11981" s="468" t="str">
        <x:v>Hanif | LG 10 | dp 100</x:v>
      </x:c>
      <x:c r="E11981" s="468" t="str">
        <x:v>Snapshot booking diperbarui</x:v>
      </x:c>
      <x:c r="F11981" s="468" t="str">
        <x:v>17 September 2026 20.42 WIB</x:v>
      </x:c>
    </x:row>
    <x:row r="11982">
      <x:c r="A11982" s="468" t="str">
        <x:v>Schedule reguler</x:v>
      </x:c>
      <x:c r="B11982" s="468" t="str">
        <x:v>Tanggal 4!C19</x:v>
      </x:c>
      <x:c r="C11982" s="468" t="str">
        <x:v>BK012</x:v>
      </x:c>
      <x:c r="D11982" s="468" t="str">
        <x:v>Sumberejo | LG 10 | dp 100</x:v>
      </x:c>
      <x:c r="E11982" s="468" t="str">
        <x:v>Snapshot booking diperbarui</x:v>
      </x:c>
      <x:c r="F11982" s="468" t="str">
        <x:v>17 September 2026 20.42 WIB</x:v>
      </x:c>
    </x:row>
    <x:row r="11983">
      <x:c r="A11983" s="468" t="str">
        <x:v>Schedule reguler</x:v>
      </x:c>
      <x:c r="B11983" s="468" t="str">
        <x:v>Tanggal 4!C23</x:v>
      </x:c>
      <x:c r="C11983" s="468" t="str">
        <x:v>BK013</x:v>
      </x:c>
      <x:c r="D11983" s="468" t="str">
        <x:v>ELIA SEPTIA | Photofox | lunas</x:v>
      </x:c>
      <x:c r="E11983" s="468" t="str">
        <x:v>Snapshot booking diperbarui</x:v>
      </x:c>
      <x:c r="F11983" s="468" t="str">
        <x:v>17 September 2026 20.42 WIB</x:v>
      </x:c>
    </x:row>
    <x:row r="11984">
      <x:c r="A11984" s="468" t="str">
        <x:v>Schedule reguler</x:v>
      </x:c>
      <x:c r="B11984" s="468" t="str">
        <x:v>Tanggal 4!C24</x:v>
      </x:c>
      <x:c r="C11984" s="468" t="str">
        <x:v>BK014</x:v>
      </x:c>
      <x:c r="D11984" s="468" t="str">
        <x:v>Flower | LG 9 | dp 100</x:v>
      </x:c>
      <x:c r="E11984" s="468" t="str">
        <x:v>Snapshot booking diperbarui</x:v>
      </x:c>
      <x:c r="F11984" s="468" t="str">
        <x:v>17 September 2026 20.42 WIB</x:v>
      </x:c>
    </x:row>
    <x:row r="11985">
      <x:c r="A11985" s="468" t="str">
        <x:v>Schedule reguler</x:v>
      </x:c>
      <x:c r="B11985" s="468" t="str">
        <x:v>Tanggal 4!C25</x:v>
      </x:c>
      <x:c r="C11985" s="468" t="str">
        <x:v>BK015</x:v>
      </x:c>
      <x:c r="D11985" s="468" t="str">
        <x:v>Luqmanul Hakim | LG 9 | dp 100</x:v>
      </x:c>
      <x:c r="E11985" s="468" t="str">
        <x:v>Snapshot booking diperbarui</x:v>
      </x:c>
      <x:c r="F11985" s="468" t="str">
        <x:v>17 September 2026 20.42 WIB</x:v>
      </x:c>
    </x:row>
    <x:row r="11986">
      <x:c r="A11986" s="468" t="str">
        <x:v>Schedule reguler</x:v>
      </x:c>
      <x:c r="B11986" s="468" t="str">
        <x:v>Tanggal 4!C29</x:v>
      </x:c>
      <x:c r="C11986" s="468" t="str">
        <x:v>BK016</x:v>
      </x:c>
      <x:c r="D11986" s="468" t="str">
        <x:v>Tazkia Farhani | LG 11 | </x:v>
      </x:c>
      <x:c r="E11986" s="468" t="str">
        <x:v>Snapshot booking diperbarui</x:v>
      </x:c>
      <x:c r="F11986" s="468" t="str">
        <x:v>17 September 2026 20.42 WIB</x:v>
      </x:c>
    </x:row>
    <x:row r="11987">
      <x:c r="A11987" s="468" t="str">
        <x:v>Schedule reguler</x:v>
      </x:c>
      <x:c r="B11987" s="468" t="str">
        <x:v>Tanggal 4!C31</x:v>
      </x:c>
      <x:c r="C11987" s="468" t="str">
        <x:v>BK017</x:v>
      </x:c>
      <x:c r="D11987" s="468" t="str">
        <x:v>Diarra Fathiya | LG 12 | dp 100 limbo</x:v>
      </x:c>
      <x:c r="E11987" s="468" t="str">
        <x:v>Snapshot booking diperbarui</x:v>
      </x:c>
      <x:c r="F11987" s="468" t="str">
        <x:v>17 September 2026 20.42 WIB</x:v>
      </x:c>
    </x:row>
    <x:row r="11988">
      <x:c r="A11988" s="468" t="str">
        <x:v>Schedule reguler</x:v>
      </x:c>
      <x:c r="B11988" s="468" t="str">
        <x:v>Tanggal 5!C4</x:v>
      </x:c>
      <x:c r="C11988" s="468" t="str">
        <x:v>BK026</x:v>
      </x:c>
      <x:c r="D11988" s="468" t="str">
        <x:v>Jager | LG 7 | dp 100</x:v>
      </x:c>
      <x:c r="E11988" s="468" t="str">
        <x:v>Snapshot booking diperbarui</x:v>
      </x:c>
      <x:c r="F11988" s="468" t="str">
        <x:v>17 September 2026 20.42 WIB</x:v>
      </x:c>
    </x:row>
    <x:row r="11989">
      <x:c r="A11989" s="468" t="str">
        <x:v>Schedule reguler</x:v>
      </x:c>
      <x:c r="B11989" s="468" t="str">
        <x:v>Tanggal 5!C5</x:v>
      </x:c>
      <x:c r="C11989" s="468" t="str">
        <x:v>BK027</x:v>
      </x:c>
      <x:c r="D11989" s="468" t="str">
        <x:v>Dinta | Graduation | dp 100 concrete</x:v>
      </x:c>
      <x:c r="E11989" s="468" t="str">
        <x:v>Snapshot booking diperbarui</x:v>
      </x:c>
      <x:c r="F11989" s="468" t="str">
        <x:v>17 September 2026 20.42 WIB</x:v>
      </x:c>
    </x:row>
    <x:row r="11990">
      <x:c r="A11990" s="468" t="str">
        <x:v>Schedule reguler</x:v>
      </x:c>
      <x:c r="B11990" s="468" t="str">
        <x:v>Tanggal 5!C7</x:v>
      </x:c>
      <x:c r="C11990" s="468" t="str">
        <x:v>BK028</x:v>
      </x:c>
      <x:c r="D11990" s="468" t="str">
        <x:v>Sasa | LG 32 | dp 100</x:v>
      </x:c>
      <x:c r="E11990" s="468" t="str">
        <x:v>Snapshot booking diperbarui</x:v>
      </x:c>
      <x:c r="F11990" s="468" t="str">
        <x:v>17 September 2026 20.42 WIB</x:v>
      </x:c>
    </x:row>
    <x:row r="11991">
      <x:c r="A11991" s="468" t="str">
        <x:v>Schedule reguler</x:v>
      </x:c>
      <x:c r="B11991" s="468" t="str">
        <x:v>Tanggal 5!C11</x:v>
      </x:c>
      <x:c r="C11991" s="468" t="str">
        <x:v>BK019</x:v>
      </x:c>
      <x:c r="D11991" s="468" t="str">
        <x:v>Kim | Single | lunas</x:v>
      </x:c>
      <x:c r="E11991" s="468" t="str">
        <x:v>Snapshot booking diperbarui</x:v>
      </x:c>
      <x:c r="F11991" s="468" t="str">
        <x:v>17 September 2026 20.42 WIB</x:v>
      </x:c>
    </x:row>
    <x:row r="11992">
      <x:c r="A11992" s="468" t="str">
        <x:v>Schedule reguler</x:v>
      </x:c>
      <x:c r="B11992" s="468" t="str">
        <x:v>Tanggal 5!C14</x:v>
      </x:c>
      <x:c r="C11992" s="468" t="str">
        <x:v>BK020</x:v>
      </x:c>
      <x:c r="D11992" s="468" t="str">
        <x:v>Wildan | Graduation | dp 100 calmblue</x:v>
      </x:c>
      <x:c r="E11992" s="468" t="str">
        <x:v>Snapshot booking diperbarui</x:v>
      </x:c>
      <x:c r="F11992" s="468" t="str">
        <x:v>17 September 2026 20.42 WIB</x:v>
      </x:c>
    </x:row>
    <x:row r="11993">
      <x:c r="A11993" s="468" t="str">
        <x:v>Schedule reguler</x:v>
      </x:c>
      <x:c r="B11993" s="468" t="str">
        <x:v>Tanggal 5!C17</x:v>
      </x:c>
      <x:c r="C11993" s="468" t="str">
        <x:v>BK021</x:v>
      </x:c>
      <x:c r="D11993" s="468" t="str">
        <x:v>Gibran | Graduation | dp 100</x:v>
      </x:c>
      <x:c r="E11993" s="468" t="str">
        <x:v>Snapshot booking diperbarui</x:v>
      </x:c>
      <x:c r="F11993" s="468" t="str">
        <x:v>17 September 2026 20.42 WIB</x:v>
      </x:c>
    </x:row>
    <x:row r="11994">
      <x:c r="A11994" s="468" t="str">
        <x:v>Schedule reguler</x:v>
      </x:c>
      <x:c r="B11994" s="468" t="str">
        <x:v>Tanggal 5!C23</x:v>
      </x:c>
      <x:c r="C11994" s="468" t="str">
        <x:v>BK022</x:v>
      </x:c>
      <x:c r="D11994" s="468" t="str">
        <x:v>Lia | LG 12 | dp 100</x:v>
      </x:c>
      <x:c r="E11994" s="468" t="str">
        <x:v>Snapshot booking diperbarui</x:v>
      </x:c>
      <x:c r="F11994" s="468" t="str">
        <x:v>17 September 2026 20.42 WIB</x:v>
      </x:c>
    </x:row>
    <x:row r="11995">
      <x:c r="A11995" s="468" t="str">
        <x:v>Schedule reguler</x:v>
      </x:c>
      <x:c r="B11995" s="468" t="str">
        <x:v>Tanggal 5!C25</x:v>
      </x:c>
      <x:c r="C11995" s="468" t="str">
        <x:v>BK023</x:v>
      </x:c>
      <x:c r="D11995" s="468" t="str">
        <x:v>PSDA Bahagia | Photofox | dp 100</x:v>
      </x:c>
      <x:c r="E11995" s="468" t="str">
        <x:v>Snapshot booking diperbarui</x:v>
      </x:c>
      <x:c r="F11995" s="468" t="str">
        <x:v>17 September 2026 20.42 WIB</x:v>
      </x:c>
    </x:row>
    <x:row r="11996">
      <x:c r="A11996" s="468" t="str">
        <x:v>Schedule reguler</x:v>
      </x:c>
      <x:c r="B11996" s="468" t="str">
        <x:v>Tanggal 5!C27</x:v>
      </x:c>
      <x:c r="C11996" s="468" t="str">
        <x:v>BK024</x:v>
      </x:c>
      <x:c r="D11996" s="468" t="str">
        <x:v>Dhita | LG 12 | dp 100</x:v>
      </x:c>
      <x:c r="E11996" s="468" t="str">
        <x:v>Snapshot booking diperbarui</x:v>
      </x:c>
      <x:c r="F11996" s="468" t="str">
        <x:v>17 September 2026 20.42 WIB</x:v>
      </x:c>
    </x:row>
    <x:row r="11997">
      <x:c r="A11997" s="468" t="str">
        <x:v>Schedule reguler</x:v>
      </x:c>
      <x:c r="B11997" s="468" t="str">
        <x:v>Tanggal 5!C29</x:v>
      </x:c>
      <x:c r="C11997" s="468" t="str">
        <x:v>BK025</x:v>
      </x:c>
      <x:c r="D11997" s="468" t="str">
        <x:v>Tiara Dwina Savitri | LG 13 | lunas limbo</x:v>
      </x:c>
      <x:c r="E11997" s="468" t="str">
        <x:v>Snapshot booking diperbarui</x:v>
      </x:c>
      <x:c r="F11997" s="468" t="str">
        <x:v>17 September 2026 20.42 WIB</x:v>
      </x:c>
    </x:row>
    <x:row r="11998">
      <x:c r="A11998" s="468" t="str">
        <x:v>Schedule reguler</x:v>
      </x:c>
      <x:c r="B11998" s="468" t="str">
        <x:v>Tanggal 6!C5</x:v>
      </x:c>
      <x:c r="C11998" s="468" t="str">
        <x:v>BK036</x:v>
      </x:c>
      <x:c r="D11998" s="468" t="str">
        <x:v>Kelasmodeling.id purwokerto | Single | lunas</x:v>
      </x:c>
      <x:c r="E11998" s="468" t="str">
        <x:v>Snapshot booking diperbarui</x:v>
      </x:c>
      <x:c r="F11998" s="468" t="str">
        <x:v>17 September 2026 20.42 WIB</x:v>
      </x:c>
    </x:row>
    <x:row r="11999">
      <x:c r="A11999" s="468" t="str">
        <x:v>Schedule reguler</x:v>
      </x:c>
      <x:c r="B11999" s="468" t="str">
        <x:v>Tanggal 6!C14</x:v>
      </x:c>
      <x:c r="C11999" s="468" t="str">
        <x:v>BK029</x:v>
      </x:c>
      <x:c r="D11999" s="468" t="str">
        <x:v>Lesty Meitika | Family A | dp 100 limbo</x:v>
      </x:c>
      <x:c r="E11999" s="468" t="str">
        <x:v>Snapshot booking diperbarui</x:v>
      </x:c>
      <x:c r="F11999" s="468" t="str">
        <x:v>17 September 2026 20.42 WIB</x:v>
      </x:c>
    </x:row>
    <x:row r="12000">
      <x:c r="A12000" s="468" t="str">
        <x:v>Schedule reguler</x:v>
      </x:c>
      <x:c r="B12000" s="468" t="str">
        <x:v>Tanggal 6!C15</x:v>
      </x:c>
      <x:c r="C12000" s="468" t="str">
        <x:v>BK030</x:v>
      </x:c>
      <x:c r="D12000" s="468" t="str">
        <x:v>Rafa Ghiyas | LG 25 | dp 100</x:v>
      </x:c>
      <x:c r="E12000" s="468" t="str">
        <x:v>Snapshot booking diperbarui</x:v>
      </x:c>
      <x:c r="F12000" s="468" t="str">
        <x:v>17 September 2026 20.42 WIB</x:v>
      </x:c>
    </x:row>
    <x:row r="12001">
      <x:c r="A12001" s="468" t="str">
        <x:v>Schedule reguler</x:v>
      </x:c>
      <x:c r="B12001" s="468" t="str">
        <x:v>Tanggal 6!C17</x:v>
      </x:c>
      <x:c r="C12001" s="468" t="str">
        <x:v>BK031</x:v>
      </x:c>
      <x:c r="D12001" s="468" t="str">
        <x:v>Atika | Family A | dp 100</x:v>
      </x:c>
      <x:c r="E12001" s="468" t="str">
        <x:v>Snapshot booking diperbarui</x:v>
      </x:c>
      <x:c r="F12001" s="468" t="str">
        <x:v>17 September 2026 20.42 WIB</x:v>
      </x:c>
    </x:row>
    <x:row r="12002">
      <x:c r="A12002" s="468" t="str">
        <x:v>Schedule reguler</x:v>
      </x:c>
      <x:c r="B12002" s="468" t="str">
        <x:v>Tanggal 6!C19</x:v>
      </x:c>
      <x:c r="C12002" s="468" t="str">
        <x:v>BK032</x:v>
      </x:c>
      <x:c r="D12002" s="468" t="str">
        <x:v>Kebagoran | LG 10 | dp 100 Limbo</x:v>
      </x:c>
      <x:c r="E12002" s="468" t="str">
        <x:v>Snapshot booking diperbarui</x:v>
      </x:c>
      <x:c r="F12002" s="468" t="str">
        <x:v>17 September 2026 20.42 WIB</x:v>
      </x:c>
    </x:row>
    <x:row r="12003">
      <x:c r="A12003" s="468" t="str">
        <x:v>Schedule reguler</x:v>
      </x:c>
      <x:c r="B12003" s="468" t="str">
        <x:v>Tanggal 6!C23</x:v>
      </x:c>
      <x:c r="C12003" s="468" t="str">
        <x:v>BK033</x:v>
      </x:c>
      <x:c r="D12003" s="468" t="str">
        <x:v>Johann | Graduation premium | dp 100 calmblue</x:v>
      </x:c>
      <x:c r="E12003" s="468" t="str">
        <x:v>Snapshot booking diperbarui</x:v>
      </x:c>
      <x:c r="F12003" s="468" t="str">
        <x:v>17 September 2026 20.42 WIB</x:v>
      </x:c>
    </x:row>
    <x:row r="12004">
      <x:c r="A12004" s="468" t="str">
        <x:v>Schedule reguler</x:v>
      </x:c>
      <x:c r="B12004" s="468" t="str">
        <x:v>Tanggal 6!C29</x:v>
      </x:c>
      <x:c r="C12004" s="468" t="str">
        <x:v>BK034</x:v>
      </x:c>
      <x:c r="D12004" s="468" t="str">
        <x:v>Lembata | LG 20 | dp 275</x:v>
      </x:c>
      <x:c r="E12004" s="468" t="str">
        <x:v>Snapshot booking diperbarui</x:v>
      </x:c>
      <x:c r="F12004" s="468" t="str">
        <x:v>17 September 2026 20.42 WIB</x:v>
      </x:c>
    </x:row>
    <x:row r="12005">
      <x:c r="A12005" s="468" t="str">
        <x:v>Schedule reguler</x:v>
      </x:c>
      <x:c r="B12005" s="468" t="str">
        <x:v>Tanggal 6!C32</x:v>
      </x:c>
      <x:c r="C12005" s="468" t="str">
        <x:v>BK035</x:v>
      </x:c>
      <x:c r="D12005" s="468" t="str">
        <x:v>Luceriza | LG 9 | dp 100</x:v>
      </x:c>
      <x:c r="E12005" s="468" t="str">
        <x:v>Snapshot booking diperbarui</x:v>
      </x:c>
      <x:c r="F12005" s="468" t="str">
        <x:v>17 September 2026 20.42 WIB</x:v>
      </x:c>
    </x:row>
    <x:row r="12006">
      <x:c r="A12006" s="468" t="str">
        <x:v>Schedule reguler</x:v>
      </x:c>
      <x:c r="B12006" s="468" t="str">
        <x:v>Tanggal 7!C9</x:v>
      </x:c>
      <x:c r="C12006" s="468" t="str">
        <x:v>BK043</x:v>
      </x:c>
      <x:c r="D12006" s="468" t="str">
        <x:v>Zaila Anggraeni | Pass photo | lunas</x:v>
      </x:c>
      <x:c r="E12006" s="468" t="str">
        <x:v>Snapshot booking diperbarui</x:v>
      </x:c>
      <x:c r="F12006" s="468" t="str">
        <x:v>17 September 2026 20.42 WIB</x:v>
      </x:c>
    </x:row>
    <x:row r="12007">
      <x:c r="A12007" s="468" t="str">
        <x:v>Schedule reguler</x:v>
      </x:c>
      <x:c r="B12007" s="468" t="str">
        <x:v>Tanggal 7!C13</x:v>
      </x:c>
      <x:c r="C12007" s="468" t="str">
        <x:v>BK037</x:v>
      </x:c>
      <x:c r="D12007" s="468" t="str">
        <x:v>Nanda Putri Sabila | Graduation | dp 100 concrete</x:v>
      </x:c>
      <x:c r="E12007" s="468" t="str">
        <x:v>Snapshot booking diperbarui</x:v>
      </x:c>
      <x:c r="F12007" s="468" t="str">
        <x:v>17 September 2026 20.42 WIB</x:v>
      </x:c>
    </x:row>
    <x:row r="12008">
      <x:c r="A12008" s="468" t="str">
        <x:v>Schedule reguler</x:v>
      </x:c>
      <x:c r="B12008" s="468" t="str">
        <x:v>Tanggal 7!C22</x:v>
      </x:c>
      <x:c r="C12008" s="468" t="str">
        <x:v>BK038</x:v>
      </x:c>
      <x:c r="D12008" s="468" t="str">
        <x:v>Khairil Abdi | Graduation | dp 100</x:v>
      </x:c>
      <x:c r="E12008" s="468" t="str">
        <x:v>Snapshot booking diperbarui</x:v>
      </x:c>
      <x:c r="F12008" s="468" t="str">
        <x:v>17 September 2026 20.42 WIB</x:v>
      </x:c>
    </x:row>
    <x:row r="12009">
      <x:c r="A12009" s="468" t="str">
        <x:v>Schedule reguler</x:v>
      </x:c>
      <x:c r="B12009" s="468" t="str">
        <x:v>Tanggal 7!C24</x:v>
      </x:c>
      <x:c r="C12009" s="468" t="str">
        <x:v>BK039</x:v>
      </x:c>
      <x:c r="D12009" s="468" t="str">
        <x:v>andin | Single | Lunas</x:v>
      </x:c>
      <x:c r="E12009" s="468" t="str">
        <x:v>Snapshot booking diperbarui</x:v>
      </x:c>
      <x:c r="F12009" s="468" t="str">
        <x:v>17 September 2026 20.42 WIB</x:v>
      </x:c>
    </x:row>
    <x:row r="12010">
      <x:c r="A12010" s="468" t="str">
        <x:v>Schedule reguler</x:v>
      </x:c>
      <x:c r="B12010" s="468" t="str">
        <x:v>Tanggal 7!C26</x:v>
      </x:c>
      <x:c r="C12010" s="468" t="str">
        <x:v>BK040</x:v>
      </x:c>
      <x:c r="D12010" s="468" t="str">
        <x:v>Aisha | LG 9 | dp 100 wooden</x:v>
      </x:c>
      <x:c r="E12010" s="468" t="str">
        <x:v>Snapshot booking diperbarui</x:v>
      </x:c>
      <x:c r="F12010" s="468" t="str">
        <x:v>17 September 2026 20.42 WIB</x:v>
      </x:c>
    </x:row>
    <x:row r="12011">
      <x:c r="A12011" s="468" t="str">
        <x:v>Schedule reguler</x:v>
      </x:c>
      <x:c r="B12011" s="468" t="str">
        <x:v>Tanggal 7!C31</x:v>
      </x:c>
      <x:c r="C12011" s="468" t="str">
        <x:v>BK041</x:v>
      </x:c>
      <x:c r="D12011" s="468" t="str">
        <x:v>Akbar | Graduation | dp 100 Calmblue</x:v>
      </x:c>
      <x:c r="E12011" s="468" t="str">
        <x:v>Snapshot booking diperbarui</x:v>
      </x:c>
      <x:c r="F12011" s="468" t="str">
        <x:v>17 September 2026 20.42 WIB</x:v>
      </x:c>
    </x:row>
    <x:row r="12012">
      <x:c r="A12012" s="468" t="str">
        <x:v>Schedule reguler</x:v>
      </x:c>
      <x:c r="B12012" s="468" t="str">
        <x:v>Tanggal 7!C33</x:v>
      </x:c>
      <x:c r="C12012" s="468" t="str">
        <x:v>BK042</x:v>
      </x:c>
      <x:c r="D12012" s="468" t="str">
        <x:v>Uwi | LG 20 | dp 100</x:v>
      </x:c>
      <x:c r="E12012" s="468" t="str">
        <x:v>Snapshot booking diperbarui</x:v>
      </x:c>
      <x:c r="F12012" s="468" t="str">
        <x:v>17 September 2026 20.42 WIB</x:v>
      </x:c>
    </x:row>
    <x:row r="12013">
      <x:c r="A12013" s="468" t="str">
        <x:v>Schedule reguler</x:v>
      </x:c>
      <x:c r="B12013" s="468" t="str">
        <x:v>Tanggal 10!C7</x:v>
      </x:c>
      <x:c r="C12013" s="468" t="str">
        <x:v>BK124</x:v>
      </x:c>
      <x:c r="D12013" s="468" t="str">
        <x:v>Stevy | Graduation | dp 100</x:v>
      </x:c>
      <x:c r="E12013" s="468" t="str">
        <x:v>Snapshot booking diperbarui</x:v>
      </x:c>
      <x:c r="F12013" s="468" t="str">
        <x:v>17 September 2026 20.42 WIB</x:v>
      </x:c>
    </x:row>
    <x:row r="12014">
      <x:c r="A12014" s="468" t="str">
        <x:v>Schedule reguler</x:v>
      </x:c>
      <x:c r="B12014" s="468" t="str">
        <x:v>Tanggal 10!C17</x:v>
      </x:c>
      <x:c r="C12014" s="468" t="str">
        <x:v>BK150</x:v>
      </x:c>
      <x:c r="D12014" s="468" t="str">
        <x:v>Aliya | LG 10 | dp 100</x:v>
      </x:c>
      <x:c r="E12014" s="468" t="str">
        <x:v>Snapshot booking diperbarui</x:v>
      </x:c>
      <x:c r="F12014" s="468" t="str">
        <x:v>17 September 2026 20.42 WIB</x:v>
      </x:c>
    </x:row>
    <x:row r="12015">
      <x:c r="A12015" s="468" t="str">
        <x:v>Schedule reguler</x:v>
      </x:c>
      <x:c r="B12015" s="468" t="str">
        <x:v>Tanggal 10!C21</x:v>
      </x:c>
      <x:c r="C12015" s="468" t="str">
        <x:v>BK155</x:v>
      </x:c>
      <x:c r="D12015" s="468" t="str">
        <x:v>Tamalia Agustin | Pass photo | dp 100</x:v>
      </x:c>
      <x:c r="E12015" s="468" t="str">
        <x:v>Snapshot booking diperbarui</x:v>
      </x:c>
      <x:c r="F12015" s="468" t="str">
        <x:v>17 September 2026 20.42 WIB</x:v>
      </x:c>
    </x:row>
    <x:row r="12016">
      <x:c r="A12016" s="468" t="str">
        <x:v>Schedule reguler</x:v>
      </x:c>
      <x:c r="B12016" s="468" t="str">
        <x:v>Tanggal 10!C27</x:v>
      </x:c>
      <x:c r="C12016" s="468" t="str">
        <x:v>BK123</x:v>
      </x:c>
      <x:c r="D12016" s="468" t="str">
        <x:v>berlian | LG 40 | dp 100</x:v>
      </x:c>
      <x:c r="E12016" s="468" t="str">
        <x:v>Snapshot booking diperbarui</x:v>
      </x:c>
      <x:c r="F12016" s="468" t="str">
        <x:v>17 September 2026 20.42 WIB</x:v>
      </x:c>
    </x:row>
    <x:row r="12017">
      <x:c r="A12017" s="468" t="str">
        <x:v>Schedule reguler</x:v>
      </x:c>
      <x:c r="B12017" s="468" t="str">
        <x:v>Tanggal 10!C32</x:v>
      </x:c>
      <x:c r="C12017" s="468" t="str">
        <x:v>BK151</x:v>
      </x:c>
      <x:c r="D12017" s="468" t="str">
        <x:v>Ujiani | LG 14 | dp 100 limbo</x:v>
      </x:c>
      <x:c r="E12017" s="468" t="str">
        <x:v>Snapshot booking diperbarui</x:v>
      </x:c>
      <x:c r="F12017" s="468" t="str">
        <x:v>17 September 2026 20.42 WIB</x:v>
      </x:c>
    </x:row>
    <x:row r="12018">
      <x:c r="A12018" s="468" t="str">
        <x:v>Schedule reguler</x:v>
      </x:c>
      <x:c r="B12018" s="468" t="str">
        <x:v>Tanggal 11!C5</x:v>
      </x:c>
      <x:c r="C12018" s="468" t="str">
        <x:v>BK154</x:v>
      </x:c>
      <x:c r="D12018" s="468" t="str">
        <x:v>Novi | Single | lunas</x:v>
      </x:c>
      <x:c r="E12018" s="468" t="str">
        <x:v>Snapshot booking diperbarui</x:v>
      </x:c>
      <x:c r="F12018" s="468" t="str">
        <x:v>17 September 2026 20.42 WIB</x:v>
      </x:c>
    </x:row>
    <x:row r="12019">
      <x:c r="A12019" s="468" t="str">
        <x:v>Schedule reguler</x:v>
      </x:c>
      <x:c r="B12019" s="468" t="str">
        <x:v>Tanggal 11!C8</x:v>
      </x:c>
      <x:c r="C12019" s="468" t="str">
        <x:v>BK129</x:v>
      </x:c>
      <x:c r="D12019" s="468" t="str">
        <x:v>anto | Photofox | dp 100 cb</x:v>
      </x:c>
      <x:c r="E12019" s="468" t="str">
        <x:v>Snapshot booking diperbarui</x:v>
      </x:c>
      <x:c r="F12019" s="468" t="str">
        <x:v>17 September 2026 20.42 WIB</x:v>
      </x:c>
    </x:row>
    <x:row r="12020">
      <x:c r="A12020" s="468" t="str">
        <x:v>Schedule reguler</x:v>
      </x:c>
      <x:c r="B12020" s="468" t="str">
        <x:v>Tanggal 11!C13</x:v>
      </x:c>
      <x:c r="C12020" s="468" t="str">
        <x:v>BK128</x:v>
      </x:c>
      <x:c r="D12020" s="468" t="str">
        <x:v>Gita | Family A | dp 100</x:v>
      </x:c>
      <x:c r="E12020" s="468" t="str">
        <x:v>Snapshot booking diperbarui</x:v>
      </x:c>
      <x:c r="F12020" s="468" t="str">
        <x:v>17 September 2026 20.42 WIB</x:v>
      </x:c>
    </x:row>
    <x:row r="12021">
      <x:c r="A12021" s="468" t="str">
        <x:v>Schedule reguler</x:v>
      </x:c>
      <x:c r="B12021" s="468" t="str">
        <x:v>Tanggal 11!C17</x:v>
      </x:c>
      <x:c r="C12021" s="468" t="str">
        <x:v>BK125</x:v>
      </x:c>
      <x:c r="D12021" s="468" t="str">
        <x:v>Lisha | LG 45 | dp 200</x:v>
      </x:c>
      <x:c r="E12021" s="468" t="str">
        <x:v>Snapshot booking diperbarui</x:v>
      </x:c>
      <x:c r="F12021" s="468" t="str">
        <x:v>17 September 2026 20.42 WIB</x:v>
      </x:c>
    </x:row>
    <x:row r="12022">
      <x:c r="A12022" s="468" t="str">
        <x:v>Schedule reguler</x:v>
      </x:c>
      <x:c r="B12022" s="468" t="str">
        <x:v>Tanggal 11!C23</x:v>
      </x:c>
      <x:c r="C12022" s="468" t="str">
        <x:v>BK162</x:v>
      </x:c>
      <x:c r="D12022" s="468" t="str">
        <x:v>Naumi | Graduation | dp 100</x:v>
      </x:c>
      <x:c r="E12022" s="468" t="str">
        <x:v>Snapshot booking diperbarui</x:v>
      </x:c>
      <x:c r="F12022" s="468" t="str">
        <x:v>17 September 2026 20.42 WIB</x:v>
      </x:c>
    </x:row>
    <x:row r="12023">
      <x:c r="A12023" s="468" t="str">
        <x:v>Schedule reguler</x:v>
      </x:c>
      <x:c r="B12023" s="468" t="str">
        <x:v>Tanggal 11!C29</x:v>
      </x:c>
      <x:c r="C12023" s="468" t="str">
        <x:v>BK126</x:v>
      </x:c>
      <x:c r="D12023" s="468" t="str">
        <x:v>TBMM EKSTREMITAS | LG 25 | dp 100</x:v>
      </x:c>
      <x:c r="E12023" s="468" t="str">
        <x:v>Snapshot booking diperbarui</x:v>
      </x:c>
      <x:c r="F12023" s="468" t="str">
        <x:v>17 September 2026 20.42 WIB</x:v>
      </x:c>
    </x:row>
    <x:row r="12024">
      <x:c r="A12024" s="468" t="str">
        <x:v>Schedule reguler</x:v>
      </x:c>
      <x:c r="B12024" s="468" t="str">
        <x:v>Tanggal 11!C32</x:v>
      </x:c>
      <x:c r="C12024" s="468" t="str">
        <x:v>BK127</x:v>
      </x:c>
      <x:c r="D12024" s="468" t="str">
        <x:v>Ardi | LG 9 | dp 100</x:v>
      </x:c>
      <x:c r="E12024" s="468" t="str">
        <x:v>Snapshot booking diperbarui</x:v>
      </x:c>
      <x:c r="F12024" s="468" t="str">
        <x:v>17 September 2026 20.42 WIB</x:v>
      </x:c>
    </x:row>
    <x:row r="12025">
      <x:c r="A12025" s="468" t="str">
        <x:v>Schedule reguler</x:v>
      </x:c>
      <x:c r="B12025" s="468" t="str">
        <x:v>Tanggal 12!C5</x:v>
      </x:c>
      <x:c r="C12025" s="468" t="str">
        <x:v>BK132</x:v>
      </x:c>
      <x:c r="D12025" s="468" t="str">
        <x:v>batik adipati | Studio Rent | dp 200 concrete</x:v>
      </x:c>
      <x:c r="E12025" s="468" t="str">
        <x:v>Snapshot booking diperbarui</x:v>
      </x:c>
      <x:c r="F12025" s="468" t="str">
        <x:v>17 September 2026 20.42 WIB</x:v>
      </x:c>
    </x:row>
    <x:row r="12026">
      <x:c r="A12026" s="468" t="str">
        <x:v>Schedule reguler</x:v>
      </x:c>
      <x:c r="B12026" s="468" t="str">
        <x:v>Tanggal 12!C14</x:v>
      </x:c>
      <x:c r="C12026" s="468" t="str">
        <x:v>BK163</x:v>
      </x:c>
      <x:c r="D12026" s="468" t="str">
        <x:v>Shelly Ayu Safitri | Family A  | dp 100 calmblue</x:v>
      </x:c>
      <x:c r="E12026" s="468" t="str">
        <x:v>Snapshot booking diperbarui</x:v>
      </x:c>
      <x:c r="F12026" s="468" t="str">
        <x:v>17 September 2026 20.42 WIB</x:v>
      </x:c>
    </x:row>
    <x:row r="12027">
      <x:c r="A12027" s="468" t="str">
        <x:v>Schedule reguler</x:v>
      </x:c>
      <x:c r="B12027" s="468" t="str">
        <x:v>Tanggal 12!C16</x:v>
      </x:c>
      <x:c r="C12027" s="468" t="str">
        <x:v>BK164</x:v>
      </x:c>
      <x:c r="D12027" s="468" t="str">
        <x:v>maylisa | LG 9 | dp 100</x:v>
      </x:c>
      <x:c r="E12027" s="468" t="str">
        <x:v>Snapshot booking diperbarui</x:v>
      </x:c>
      <x:c r="F12027" s="468" t="str">
        <x:v>17 September 2026 20.42 WIB</x:v>
      </x:c>
    </x:row>
    <x:row r="12028">
      <x:c r="A12028" s="468" t="str">
        <x:v>Schedule reguler</x:v>
      </x:c>
      <x:c r="B12028" s="468" t="str">
        <x:v>Tanggal 12!C18</x:v>
      </x:c>
      <x:c r="C12028" s="468" t="str">
        <x:v>BK157</x:v>
      </x:c>
      <x:c r="D12028" s="468" t="str">
        <x:v>Kanna | LG 7 | dp 100</x:v>
      </x:c>
      <x:c r="E12028" s="468" t="str">
        <x:v>Snapshot booking diperbarui</x:v>
      </x:c>
      <x:c r="F12028" s="468" t="str">
        <x:v>17 September 2026 20.42 WIB</x:v>
      </x:c>
    </x:row>
    <x:row r="12029">
      <x:c r="A12029" s="468" t="str">
        <x:v>Schedule reguler</x:v>
      </x:c>
      <x:c r="B12029" s="468" t="str">
        <x:v>Tanggal 12!C20</x:v>
      </x:c>
      <x:c r="C12029" s="468" t="str">
        <x:v>BK130</x:v>
      </x:c>
      <x:c r="D12029" s="468" t="str">
        <x:v>KKN Desa Mlaya | LG 10 | dp 100</x:v>
      </x:c>
      <x:c r="E12029" s="468" t="str">
        <x:v>Snapshot booking diperbarui</x:v>
      </x:c>
      <x:c r="F12029" s="468" t="str">
        <x:v>17 September 2026 20.42 WIB</x:v>
      </x:c>
    </x:row>
    <x:row r="12030">
      <x:c r="A12030" s="468" t="str">
        <x:v>Schedule reguler</x:v>
      </x:c>
      <x:c r="B12030" s="468" t="str">
        <x:v>Tanggal 12!C22</x:v>
      </x:c>
      <x:c r="C12030" s="468" t="str">
        <x:v>BK131</x:v>
      </x:c>
      <x:c r="D12030" s="468" t="str">
        <x:v>mila | LG 29 | dp 100</x:v>
      </x:c>
      <x:c r="E12030" s="468" t="str">
        <x:v>Snapshot booking diperbarui</x:v>
      </x:c>
      <x:c r="F12030" s="468" t="str">
        <x:v>17 September 2026 20.42 WIB</x:v>
      </x:c>
    </x:row>
    <x:row r="12031">
      <x:c r="A12031" s="468" t="str">
        <x:v>Schedule reguler</x:v>
      </x:c>
      <x:c r="B12031" s="468" t="str">
        <x:v>Tanggal 13!C4</x:v>
      </x:c>
      <x:c r="C12031" s="468" t="str">
        <x:v>BK133</x:v>
      </x:c>
      <x:c r="D12031" s="468" t="str">
        <x:v>Anjani | Graduation | </x:v>
      </x:c>
      <x:c r="E12031" s="468" t="str">
        <x:v>Snapshot booking diperbarui</x:v>
      </x:c>
      <x:c r="F12031" s="468" t="str">
        <x:v>17 September 2026 20.42 WIB</x:v>
      </x:c>
    </x:row>
    <x:row r="12032">
      <x:c r="A12032" s="468" t="str">
        <x:v>Schedule reguler</x:v>
      </x:c>
      <x:c r="B12032" s="468" t="str">
        <x:v>Tanggal 13!C5</x:v>
      </x:c>
      <x:c r="C12032" s="468" t="str">
        <x:v>BK134</x:v>
      </x:c>
      <x:c r="D12032" s="468" t="str">
        <x:v>Kelasmodeling.id purwokerto | Single | lunas limbo vertical 2</x:v>
      </x:c>
      <x:c r="E12032" s="468" t="str">
        <x:v>Snapshot booking diperbarui</x:v>
      </x:c>
      <x:c r="F12032" s="468" t="str">
        <x:v>17 September 2026 20.42 WIB</x:v>
      </x:c>
    </x:row>
    <x:row r="12033">
      <x:c r="A12033" s="468" t="str">
        <x:v>Schedule reguler</x:v>
      </x:c>
      <x:c r="B12033" s="468" t="str">
        <x:v>Tanggal 13!C11</x:v>
      </x:c>
      <x:c r="C12033" s="468" t="str">
        <x:v>BK165</x:v>
      </x:c>
      <x:c r="D12033" s="468" t="str">
        <x:v>Syifa | Family A | dp 100</x:v>
      </x:c>
      <x:c r="E12033" s="468" t="str">
        <x:v>Snapshot booking diperbarui</x:v>
      </x:c>
      <x:c r="F12033" s="468" t="str">
        <x:v>17 September 2026 20.42 WIB</x:v>
      </x:c>
    </x:row>
    <x:row r="12034">
      <x:c r="A12034" s="468" t="str">
        <x:v>Schedule reguler</x:v>
      </x:c>
      <x:c r="B12034" s="468" t="str">
        <x:v>Tanggal 13!C13</x:v>
      </x:c>
      <x:c r="C12034" s="468" t="str">
        <x:v>BK166</x:v>
      </x:c>
      <x:c r="D12034" s="468" t="str">
        <x:v>abay | LG 31 | dp 270</x:v>
      </x:c>
      <x:c r="E12034" s="468" t="str">
        <x:v>Snapshot booking diperbarui</x:v>
      </x:c>
      <x:c r="F12034" s="468" t="str">
        <x:v>17 September 2026 20.42 WIB</x:v>
      </x:c>
    </x:row>
    <x:row r="12035">
      <x:c r="A12035" s="468" t="str">
        <x:v>Schedule reguler</x:v>
      </x:c>
      <x:c r="B12035" s="468" t="str">
        <x:v>Tanggal 13!C16</x:v>
      </x:c>
      <x:c r="C12035" s="468" t="str">
        <x:v>BK167</x:v>
      </x:c>
      <x:c r="D12035" s="468" t="str">
        <x:v>Nopen | LG 7 | dp 100</x:v>
      </x:c>
      <x:c r="E12035" s="468" t="str">
        <x:v>Snapshot booking diperbarui</x:v>
      </x:c>
      <x:c r="F12035" s="468" t="str">
        <x:v>17 September 2026 20.42 WIB</x:v>
      </x:c>
    </x:row>
    <x:row r="12036">
      <x:c r="A12036" s="468" t="str">
        <x:v>Schedule reguler</x:v>
      </x:c>
      <x:c r="B12036" s="468" t="str">
        <x:v>Tanggal 13!C18</x:v>
      </x:c>
      <x:c r="C12036" s="468" t="str">
        <x:v>BK156</x:v>
      </x:c>
      <x:c r="D12036" s="468" t="str">
        <x:v>Aryandito | LG 11 | dp 100</x:v>
      </x:c>
      <x:c r="E12036" s="468" t="str">
        <x:v>Snapshot booking diperbarui</x:v>
      </x:c>
      <x:c r="F12036" s="468" t="str">
        <x:v>17 September 2026 20.42 WIB</x:v>
      </x:c>
    </x:row>
    <x:row r="12037">
      <x:c r="A12037" s="468" t="str">
        <x:v>Schedule reguler</x:v>
      </x:c>
      <x:c r="B12037" s="468" t="str">
        <x:v>Tanggal 13!C20</x:v>
      </x:c>
      <x:c r="C12037" s="468" t="str">
        <x:v>BK168</x:v>
      </x:c>
      <x:c r="D12037" s="468" t="str">
        <x:v>M Adzki Alfathin | LG 30 | dp 100</x:v>
      </x:c>
      <x:c r="E12037" s="468" t="str">
        <x:v>Snapshot booking diperbarui</x:v>
      </x:c>
      <x:c r="F12037" s="468" t="str">
        <x:v>17 September 2026 20.42 WIB</x:v>
      </x:c>
    </x:row>
    <x:row r="12038">
      <x:c r="A12038" s="468" t="str">
        <x:v>Schedule reguler</x:v>
      </x:c>
      <x:c r="B12038" s="468" t="str">
        <x:v>Tanggal 13!C23</x:v>
      </x:c>
      <x:c r="C12038" s="468" t="str">
        <x:v>BK169</x:v>
      </x:c>
      <x:c r="D12038" s="468" t="str">
        <x:v>fandi | LG 7 | </x:v>
      </x:c>
      <x:c r="E12038" s="468" t="str">
        <x:v>Snapshot booking diperbarui</x:v>
      </x:c>
      <x:c r="F12038" s="468" t="str">
        <x:v>17 September 2026 20.42 WIB</x:v>
      </x:c>
    </x:row>
    <x:row r="12039">
      <x:c r="A12039" s="468" t="str">
        <x:v>Schedule reguler</x:v>
      </x:c>
      <x:c r="B12039" s="468" t="str">
        <x:v>Tanggal 13!C29</x:v>
      </x:c>
      <x:c r="C12039" s="468" t="str">
        <x:v>BK170</x:v>
      </x:c>
      <x:c r="D12039" s="468" t="str">
        <x:v>Galih | LG 12 | dp 100</x:v>
      </x:c>
      <x:c r="E12039" s="468" t="str">
        <x:v>Snapshot booking diperbarui</x:v>
      </x:c>
      <x:c r="F12039" s="468" t="str">
        <x:v>17 September 2026 20.42 WIB</x:v>
      </x:c>
    </x:row>
    <x:row r="12040">
      <x:c r="A12040" s="468" t="str">
        <x:v>Schedule reguler</x:v>
      </x:c>
      <x:c r="B12040" s="468" t="str">
        <x:v>Tanggal 13!C31</x:v>
      </x:c>
      <x:c r="C12040" s="468" t="str">
        <x:v>BK171</x:v>
      </x:c>
      <x:c r="D12040" s="468" t="str">
        <x:v>HANA | LG 15 | dp 100</x:v>
      </x:c>
      <x:c r="E12040" s="468" t="str">
        <x:v>Snapshot booking diperbarui</x:v>
      </x:c>
      <x:c r="F12040" s="468" t="str">
        <x:v>17 September 2026 20.42 WIB</x:v>
      </x:c>
    </x:row>
    <x:row r="12041">
      <x:c r="A12041" s="468" t="str">
        <x:v>Schedule reguler</x:v>
      </x:c>
      <x:c r="B12041" s="468" t="str">
        <x:v>Tanggal 14!C5</x:v>
      </x:c>
      <x:c r="C12041" s="468" t="str">
        <x:v>BK182</x:v>
      </x:c>
      <x:c r="D12041" s="468" t="str">
        <x:v>Ayu | Graduation | dp 100</x:v>
      </x:c>
      <x:c r="E12041" s="468" t="str">
        <x:v>Snapshot booking diperbarui</x:v>
      </x:c>
      <x:c r="F12041" s="468" t="str">
        <x:v>17 September 2026 20.42 WIB</x:v>
      </x:c>
    </x:row>
    <x:row r="12042">
      <x:c r="A12042" s="468" t="str">
        <x:v>Schedule reguler</x:v>
      </x:c>
      <x:c r="B12042" s="468" t="str">
        <x:v>Tanggal 14!C8</x:v>
      </x:c>
      <x:c r="C12042" s="468" t="str">
        <x:v>BK183</x:v>
      </x:c>
      <x:c r="D12042" s="468" t="str">
        <x:v>Miftah | Photofox | dp 100</x:v>
      </x:c>
      <x:c r="E12042" s="468" t="str">
        <x:v>Snapshot booking diperbarui</x:v>
      </x:c>
      <x:c r="F12042" s="468" t="str">
        <x:v>17 September 2026 20.42 WIB</x:v>
      </x:c>
    </x:row>
    <x:row r="12043">
      <x:c r="A12043" s="468" t="str">
        <x:v>Schedule reguler</x:v>
      </x:c>
      <x:c r="B12043" s="468" t="str">
        <x:v>Tanggal 14!C11</x:v>
      </x:c>
      <x:c r="C12043" s="468" t="str">
        <x:v>BK184</x:v>
      </x:c>
      <x:c r="D12043" s="468" t="str">
        <x:v>Farros Abeel Fabian | Pass Photo | </x:v>
      </x:c>
      <x:c r="E12043" s="468" t="str">
        <x:v>Snapshot booking diperbarui</x:v>
      </x:c>
      <x:c r="F12043" s="468" t="str">
        <x:v>17 September 2026 20.42 WIB</x:v>
      </x:c>
    </x:row>
    <x:row r="12044">
      <x:c r="A12044" s="468" t="str">
        <x:v>Schedule reguler</x:v>
      </x:c>
      <x:c r="B12044" s="468" t="str">
        <x:v>Tanggal 14!C14</x:v>
      </x:c>
      <x:c r="C12044" s="468" t="str">
        <x:v>BK160</x:v>
      </x:c>
      <x:c r="D12044" s="468" t="str">
        <x:v>kelas 2b (faiza) | LG 46 | dp 100</x:v>
      </x:c>
      <x:c r="E12044" s="468" t="str">
        <x:v>Snapshot booking diperbarui</x:v>
      </x:c>
      <x:c r="F12044" s="468" t="str">
        <x:v>17 September 2026 20.42 WIB</x:v>
      </x:c>
    </x:row>
    <x:row r="12045">
      <x:c r="A12045" s="468" t="str">
        <x:v>Schedule reguler</x:v>
      </x:c>
      <x:c r="B12045" s="468" t="str">
        <x:v>Tanggal 14!C17</x:v>
      </x:c>
      <x:c r="C12045" s="468" t="str">
        <x:v>BK135</x:v>
      </x:c>
      <x:c r="D12045" s="468" t="str">
        <x:v>Nayla | LG 8 | dp 100 calmblue</x:v>
      </x:c>
      <x:c r="E12045" s="468" t="str">
        <x:v>Snapshot booking diperbarui</x:v>
      </x:c>
      <x:c r="F12045" s="468" t="str">
        <x:v>17 September 2026 20.42 WIB</x:v>
      </x:c>
    </x:row>
    <x:row r="12046">
      <x:c r="A12046" s="468" t="str">
        <x:v>Schedule reguler</x:v>
      </x:c>
      <x:c r="B12046" s="468" t="str">
        <x:v>Tanggal 14!C19</x:v>
      </x:c>
      <x:c r="C12046" s="468" t="str">
        <x:v>BK158</x:v>
      </x:c>
      <x:c r="D12046" s="468" t="str">
        <x:v>Navan HES A | LG 34 | dp 100</x:v>
      </x:c>
      <x:c r="E12046" s="468" t="str">
        <x:v>Snapshot booking diperbarui</x:v>
      </x:c>
      <x:c r="F12046" s="468" t="str">
        <x:v>17 September 2026 20.42 WIB</x:v>
      </x:c>
    </x:row>
    <x:row r="12047">
      <x:c r="A12047" s="468" t="str">
        <x:v>Schedule reguler</x:v>
      </x:c>
      <x:c r="B12047" s="468" t="str">
        <x:v>Tanggal 15!C17</x:v>
      </x:c>
      <x:c r="C12047" s="468" t="str">
        <x:v>BK190</x:v>
      </x:c>
      <x:c r="D12047" s="468" t="str">
        <x:v>Yuza | Photofox | dp 100 limbo</x:v>
      </x:c>
      <x:c r="E12047" s="468" t="str">
        <x:v>Snapshot booking diperbarui</x:v>
      </x:c>
      <x:c r="F12047" s="468" t="str">
        <x:v>17 September 2026 20.42 WIB</x:v>
      </x:c>
    </x:row>
    <x:row r="12048">
      <x:c r="A12048" s="468" t="str">
        <x:v>Schedule reguler</x:v>
      </x:c>
      <x:c r="B12048" s="468" t="str">
        <x:v>Tanggal 15!C19</x:v>
      </x:c>
      <x:c r="C12048" s="468" t="str">
        <x:v>BK191</x:v>
      </x:c>
      <x:c r="D12048" s="468" t="str">
        <x:v>Marcel | Family A | dp 100 calmblue</x:v>
      </x:c>
      <x:c r="E12048" s="468" t="str">
        <x:v>Snapshot booking diperbarui</x:v>
      </x:c>
      <x:c r="F12048" s="468" t="str">
        <x:v>17 September 2026 20.42 WIB</x:v>
      </x:c>
    </x:row>
    <x:row r="12049">
      <x:c r="A12049" s="468" t="str">
        <x:v>Schedule reguler</x:v>
      </x:c>
      <x:c r="B12049" s="468" t="str">
        <x:v>Tanggal 15!C23</x:v>
      </x:c>
      <x:c r="C12049" s="468" t="str">
        <x:v>BK172</x:v>
      </x:c>
      <x:c r="D12049" s="468" t="str">
        <x:v>Keisha | LG 20 | dp 100</x:v>
      </x:c>
      <x:c r="E12049" s="468" t="str">
        <x:v>Snapshot booking diperbarui</x:v>
      </x:c>
      <x:c r="F12049" s="468" t="str">
        <x:v>17 September 2026 20.42 WIB</x:v>
      </x:c>
    </x:row>
    <x:row r="12050">
      <x:c r="A12050" s="468" t="str">
        <x:v>Schedule reguler</x:v>
      </x:c>
      <x:c r="B12050" s="468" t="str">
        <x:v>Tanggal 15!C28</x:v>
      </x:c>
      <x:c r="C12050" s="468" t="str">
        <x:v>BK173</x:v>
      </x:c>
      <x:c r="D12050" s="468" t="str">
        <x:v>Ihsan | LG 10 | dp 100</x:v>
      </x:c>
      <x:c r="E12050" s="468" t="str">
        <x:v>Snapshot booking diperbarui</x:v>
      </x:c>
      <x:c r="F12050" s="468" t="str">
        <x:v>17 September 2026 20.42 WIB</x:v>
      </x:c>
    </x:row>
    <x:row r="12051">
      <x:c r="A12051" s="468" t="str">
        <x:v>Schedule reguler</x:v>
      </x:c>
      <x:c r="B12051" s="468" t="str">
        <x:v>Tanggal 15!C30</x:v>
      </x:c>
      <x:c r="C12051" s="468" t="str">
        <x:v>BK197</x:v>
      </x:c>
      <x:c r="D12051" s="468" t="str">
        <x:v>Aisyah | LG 19 | </x:v>
      </x:c>
      <x:c r="E12051" s="468" t="str">
        <x:v>Snapshot booking diperbarui</x:v>
      </x:c>
      <x:c r="F12051" s="468" t="str">
        <x:v>17 September 2026 20.42 WIB</x:v>
      </x:c>
    </x:row>
    <x:row r="12052">
      <x:c r="A12052" s="468" t="str">
        <x:v>Schedule reguler</x:v>
      </x:c>
      <x:c r="B12052" s="468" t="str">
        <x:v>Tanggal 15!C32</x:v>
      </x:c>
      <x:c r="C12052" s="468" t="str">
        <x:v>BK185</x:v>
      </x:c>
      <x:c r="D12052" s="468" t="str">
        <x:v>Dela | LG 11 | dp 100</x:v>
      </x:c>
      <x:c r="E12052" s="468" t="str">
        <x:v>Snapshot booking diperbarui</x:v>
      </x:c>
      <x:c r="F12052" s="468" t="str">
        <x:v>17 September 2026 20.42 WIB</x:v>
      </x:c>
    </x:row>
    <x:row r="12053">
      <x:c r="A12053" s="468" t="str">
        <x:v>Schedule reguler</x:v>
      </x:c>
      <x:c r="B12053" s="468" t="str">
        <x:v>Tanggal 16!C5</x:v>
      </x:c>
      <x:c r="C12053" s="468" t="str">
        <x:v>BK192</x:v>
      </x:c>
      <x:c r="D12053" s="468" t="str">
        <x:v>Yohana Oktivia | Graduation Premium | dp 200 wooden</x:v>
      </x:c>
      <x:c r="E12053" s="468" t="str">
        <x:v>Snapshot booking diperbarui</x:v>
      </x:c>
      <x:c r="F12053" s="468" t="str">
        <x:v>17 September 2026 20.42 WIB</x:v>
      </x:c>
    </x:row>
    <x:row r="12054">
      <x:c r="A12054" s="468" t="str">
        <x:v>Schedule reguler</x:v>
      </x:c>
      <x:c r="B12054" s="468" t="str">
        <x:v>Tanggal 16!C25</x:v>
      </x:c>
      <x:c r="C12054" s="468" t="str">
        <x:v>BK175</x:v>
      </x:c>
      <x:c r="D12054" s="468" t="str">
        <x:v>Ardi | LG 9 | dp 100</x:v>
      </x:c>
      <x:c r="E12054" s="468" t="str">
        <x:v>Snapshot booking diperbarui</x:v>
      </x:c>
      <x:c r="F12054" s="468" t="str">
        <x:v>17 September 2026 20.42 WIB</x:v>
      </x:c>
    </x:row>
    <x:row r="12055">
      <x:c r="A12055" s="468" t="str">
        <x:v>Schedule reguler</x:v>
      </x:c>
      <x:c r="B12055" s="468" t="str">
        <x:v>Tanggal 16!C27</x:v>
      </x:c>
      <x:c r="C12055" s="468" t="str">
        <x:v>BK193</x:v>
      </x:c>
      <x:c r="D12055" s="468" t="str">
        <x:v>Lodaya Sasindo | LG 14 | dp 100</x:v>
      </x:c>
      <x:c r="E12055" s="468" t="str">
        <x:v>Snapshot booking diperbarui</x:v>
      </x:c>
      <x:c r="F12055" s="468" t="str">
        <x:v>17 September 2026 20.42 WIB</x:v>
      </x:c>
    </x:row>
    <x:row r="12056">
      <x:c r="A12056" s="468" t="str">
        <x:v>Schedule reguler</x:v>
      </x:c>
      <x:c r="B12056" s="468" t="str">
        <x:v>Tanggal 16!C29</x:v>
      </x:c>
      <x:c r="C12056" s="468" t="str">
        <x:v>BK198</x:v>
      </x:c>
      <x:c r="D12056" s="468" t="str">
        <x:v>cia | LG 7 | dp 100</x:v>
      </x:c>
      <x:c r="E12056" s="468" t="str">
        <x:v>Snapshot booking diperbarui</x:v>
      </x:c>
      <x:c r="F12056" s="468" t="str">
        <x:v>17 September 2026 20.42 WIB</x:v>
      </x:c>
    </x:row>
    <x:row r="12057">
      <x:c r="A12057" s="468" t="str">
        <x:v>Schedule reguler</x:v>
      </x:c>
      <x:c r="B12057" s="468" t="str">
        <x:v>Tanggal 16!C32</x:v>
      </x:c>
      <x:c r="C12057" s="468" t="str">
        <x:v>BK187</x:v>
      </x:c>
      <x:c r="D12057" s="468" t="str">
        <x:v>Anett | Photofox | dp 100</x:v>
      </x:c>
      <x:c r="E12057" s="468" t="str">
        <x:v>Snapshot booking diperbarui</x:v>
      </x:c>
      <x:c r="F12057" s="468" t="str">
        <x:v>17 September 2026 20.42 WIB</x:v>
      </x:c>
    </x:row>
    <x:row r="12058">
      <x:c r="A12058" s="468" t="str">
        <x:v>Schedule reguler</x:v>
      </x:c>
      <x:c r="B12058" s="468" t="str">
        <x:v>17!C12</x:v>
      </x:c>
      <x:c r="C12058" s="468" t="str">
        <x:v>BK188 | 2026-09-17 13:00:00 | Tanggal 17!C11</x:v>
      </x:c>
      <x:c r="D12058" s="468" t="str">
        <x:v>Azzra | 2026-09-17 13:20:00</x:v>
      </x:c>
      <x:c r="E12058" s="468" t="str">
        <x:v>Pindah slot, ID tetap</x:v>
      </x:c>
      <x:c r="F12058" s="468" t="str">
        <x:v>17 September 2026 20.42 WIB</x:v>
      </x:c>
    </x:row>
    <x:row r="12059">
      <x:c r="A12059" s="468" t="str">
        <x:v>Schedule reguler</x:v>
      </x:c>
      <x:c r="B12059" s="468" t="str">
        <x:v>Tanggal 17!C12</x:v>
      </x:c>
      <x:c r="C12059" s="468" t="str">
        <x:v>BK188</x:v>
      </x:c>
      <x:c r="D12059" s="468" t="str">
        <x:v>Azzra | Single  | dp 100</x:v>
      </x:c>
      <x:c r="E12059" s="468" t="str">
        <x:v>Snapshot booking diperbarui</x:v>
      </x:c>
      <x:c r="F12059" s="468" t="str">
        <x:v>17 September 2026 20.42 WIB</x:v>
      </x:c>
    </x:row>
    <x:row r="12060">
      <x:c r="A12060" s="468" t="str">
        <x:v>Schedule reguler</x:v>
      </x:c>
      <x:c r="B12060" s="468" t="str">
        <x:v>Tanggal 17!C29</x:v>
      </x:c>
      <x:c r="C12060" s="468" t="str">
        <x:v>BK199</x:v>
      </x:c>
      <x:c r="D12060" s="468" t="str">
        <x:v>Tsany | LG 10 | dp wooden</x:v>
      </x:c>
      <x:c r="E12060" s="468" t="str">
        <x:v>Snapshot booking diperbarui</x:v>
      </x:c>
      <x:c r="F12060" s="468" t="str">
        <x:v>17 September 2026 20.42 WIB</x:v>
      </x:c>
    </x:row>
    <x:row r="12061">
      <x:c r="A12061" s="468" t="str">
        <x:v>Schedule reguler</x:v>
      </x:c>
      <x:c r="B12061" s="468" t="str">
        <x:v>Tanggal 17!C32</x:v>
      </x:c>
      <x:c r="C12061" s="468" t="str">
        <x:v>BK210</x:v>
      </x:c>
      <x:c r="D12061" s="468" t="str">
        <x:v>Nuwa | Single | lunas</x:v>
      </x:c>
      <x:c r="E12061" s="468" t="str">
        <x:v>Snapshot booking diperbarui</x:v>
      </x:c>
      <x:c r="F12061" s="468" t="str">
        <x:v>17 September 2026 20.42 WIB</x:v>
      </x:c>
    </x:row>
    <x:row r="12062">
      <x:c r="A12062" s="468" t="str">
        <x:v>Schedule reguler</x:v>
      </x:c>
      <x:c r="B12062" s="468" t="str">
        <x:v>Tanggal 18!C11</x:v>
      </x:c>
      <x:c r="C12062" s="468" t="str">
        <x:v>BK159</x:v>
      </x:c>
      <x:c r="D12062" s="468" t="str">
        <x:v>Icca Lestari (Kelas RPL Kep S1 UMP) | LG 39 | dp 100</x:v>
      </x:c>
      <x:c r="E12062" s="468" t="str">
        <x:v>Snapshot booking diperbarui</x:v>
      </x:c>
      <x:c r="F12062" s="468" t="str">
        <x:v>17 September 2026 20.42 WIB</x:v>
      </x:c>
    </x:row>
    <x:row r="12063">
      <x:c r="A12063" s="468" t="str">
        <x:v>Schedule reguler</x:v>
      </x:c>
      <x:c r="B12063" s="468" t="str">
        <x:v>Tanggal 18!C17</x:v>
      </x:c>
      <x:c r="C12063" s="468" t="str">
        <x:v>BK211</x:v>
      </x:c>
      <x:c r="D12063" s="468" t="str">
        <x:v>Adelia | LG 15 | dp 100</x:v>
      </x:c>
      <x:c r="E12063" s="468" t="str">
        <x:v>Snapshot booking diperbarui</x:v>
      </x:c>
      <x:c r="F12063" s="468" t="str">
        <x:v>17 September 2026 20.42 WIB</x:v>
      </x:c>
    </x:row>
    <x:row r="12064">
      <x:c r="A12064" s="468" t="str">
        <x:v>Schedule reguler</x:v>
      </x:c>
      <x:c r="B12064" s="468" t="str">
        <x:v>Tanggal 18!C20</x:v>
      </x:c>
      <x:c r="C12064" s="468" t="str">
        <x:v>BK212</x:v>
      </x:c>
      <x:c r="D12064" s="468" t="str">
        <x:v>ayara amartya | Photofox | dp 100 calmblue</x:v>
      </x:c>
      <x:c r="E12064" s="468" t="str">
        <x:v>Snapshot booking diperbarui</x:v>
      </x:c>
      <x:c r="F12064" s="468" t="str">
        <x:v>17 September 2026 20.42 WIB</x:v>
      </x:c>
    </x:row>
    <x:row r="12065">
      <x:c r="A12065" s="468" t="str">
        <x:v>Schedule reguler</x:v>
      </x:c>
      <x:c r="B12065" s="468" t="str">
        <x:v>Tanggal 18!C23</x:v>
      </x:c>
      <x:c r="C12065" s="468" t="str">
        <x:v>BK213</x:v>
      </x:c>
      <x:c r="D12065" s="468" t="str">
        <x:v>susi | LG 10 | dp 100</x:v>
      </x:c>
      <x:c r="E12065" s="468" t="str">
        <x:v>Snapshot booking diperbarui</x:v>
      </x:c>
      <x:c r="F12065" s="468" t="str">
        <x:v>17 September 2026 20.42 WIB</x:v>
      </x:c>
    </x:row>
    <x:row r="12066">
      <x:c r="A12066" s="468" t="str">
        <x:v>Schedule reguler</x:v>
      </x:c>
      <x:c r="B12066" s="468" t="str">
        <x:v>Tanggal 18!C25</x:v>
      </x:c>
      <x:c r="C12066" s="468" t="str">
        <x:v>BK214</x:v>
      </x:c>
      <x:c r="D12066" s="468" t="str">
        <x:v>CeritaPanerusan | LG 11 | </x:v>
      </x:c>
      <x:c r="E12066" s="468" t="str">
        <x:v>Snapshot booking diperbarui</x:v>
      </x:c>
      <x:c r="F12066" s="468" t="str">
        <x:v>17 September 2026 20.42 WIB</x:v>
      </x:c>
    </x:row>
    <x:row r="12067">
      <x:c r="A12067" s="468" t="str">
        <x:v>Schedule reguler</x:v>
      </x:c>
      <x:c r="B12067" s="468" t="str">
        <x:v>Tanggal 18!C29</x:v>
      </x:c>
      <x:c r="C12067" s="468" t="str">
        <x:v>BK186</x:v>
      </x:c>
      <x:c r="D12067" s="468" t="str">
        <x:v>KKN 100 | LG 11 | dp 100</x:v>
      </x:c>
      <x:c r="E12067" s="468" t="str">
        <x:v>Snapshot booking diperbarui</x:v>
      </x:c>
      <x:c r="F12067" s="468" t="str">
        <x:v>17 September 2026 20.42 WIB</x:v>
      </x:c>
    </x:row>
    <x:row r="12068">
      <x:c r="A12068" s="468" t="str">
        <x:v>Schedule reguler</x:v>
      </x:c>
      <x:c r="B12068" s="468" t="str">
        <x:v>Tanggal 18!C31</x:v>
      </x:c>
      <x:c r="C12068" s="468" t="str">
        <x:v>BK200</x:v>
      </x:c>
      <x:c r="D12068" s="468" t="str">
        <x:v>Suhaimah | LG 10 | dp 100</x:v>
      </x:c>
      <x:c r="E12068" s="468" t="str">
        <x:v>Snapshot booking diperbarui</x:v>
      </x:c>
      <x:c r="F12068" s="468" t="str">
        <x:v>17 September 2026 20.42 WIB</x:v>
      </x:c>
    </x:row>
    <x:row r="12069">
      <x:c r="A12069" s="468" t="str">
        <x:v>Schedule reguler</x:v>
      </x:c>
      <x:c r="B12069" s="468" t="str">
        <x:v>Tanggal 19!C5</x:v>
      </x:c>
      <x:c r="C12069" s="468" t="str">
        <x:v>BK201</x:v>
      </x:c>
      <x:c r="D12069" s="468" t="str">
        <x:v>Aya | LG 7 | dp 100 limbo</x:v>
      </x:c>
      <x:c r="E12069" s="468" t="str">
        <x:v>Snapshot booking diperbarui</x:v>
      </x:c>
      <x:c r="F12069" s="468" t="str">
        <x:v>17 September 2026 20.42 WIB</x:v>
      </x:c>
    </x:row>
    <x:row r="12070">
      <x:c r="A12070" s="468" t="str">
        <x:v>Schedule reguler</x:v>
      </x:c>
      <x:c r="B12070" s="468" t="str">
        <x:v>Tanggal 19!C8</x:v>
      </x:c>
      <x:c r="C12070" s="468" t="str">
        <x:v>BK140</x:v>
      </x:c>
      <x:c r="D12070" s="468" t="str">
        <x:v>Frista Savitri | Family A | dp 100 concrete</x:v>
      </x:c>
      <x:c r="E12070" s="468" t="str">
        <x:v>Snapshot booking diperbarui</x:v>
      </x:c>
      <x:c r="F12070" s="468" t="str">
        <x:v>17 September 2026 20.42 WIB</x:v>
      </x:c>
    </x:row>
    <x:row r="12071">
      <x:c r="A12071" s="468" t="str">
        <x:v>Schedule reguler</x:v>
      </x:c>
      <x:c r="B12071" s="468" t="str">
        <x:v>Tanggal 19!C10</x:v>
      </x:c>
      <x:c r="C12071" s="468" t="str">
        <x:v>BK136</x:v>
      </x:c>
      <x:c r="D12071" s="468" t="str">
        <x:v>Aliya Putri Savina | Graduation | dp 100 calmblue</x:v>
      </x:c>
      <x:c r="E12071" s="468" t="str">
        <x:v>Snapshot booking diperbarui</x:v>
      </x:c>
      <x:c r="F12071" s="468" t="str">
        <x:v>17 September 2026 20.42 WIB</x:v>
      </x:c>
    </x:row>
    <x:row r="12072">
      <x:c r="A12072" s="468" t="str">
        <x:v>Schedule reguler</x:v>
      </x:c>
      <x:c r="B12072" s="468" t="str">
        <x:v>Tanggal 19!C11</x:v>
      </x:c>
      <x:c r="C12072" s="468" t="str">
        <x:v>BK137</x:v>
      </x:c>
      <x:c r="D12072" s="468" t="str">
        <x:v>Neneng Amalia | Graduation | dp 100 wooden</x:v>
      </x:c>
      <x:c r="E12072" s="468" t="str">
        <x:v>Snapshot booking diperbarui</x:v>
      </x:c>
      <x:c r="F12072" s="468" t="str">
        <x:v>17 September 2026 20.42 WIB</x:v>
      </x:c>
    </x:row>
    <x:row r="12073">
      <x:c r="A12073" s="468" t="str">
        <x:v>Schedule reguler</x:v>
      </x:c>
      <x:c r="B12073" s="468" t="str">
        <x:v>Tanggal 19!C13</x:v>
      </x:c>
      <x:c r="C12073" s="468" t="str">
        <x:v>BK138</x:v>
      </x:c>
      <x:c r="D12073" s="468" t="str">
        <x:v>Lu’lu Amanatul | Graduation | dp 100 calmblue</x:v>
      </x:c>
      <x:c r="E12073" s="468" t="str">
        <x:v>Snapshot booking diperbarui</x:v>
      </x:c>
      <x:c r="F12073" s="468" t="str">
        <x:v>17 September 2026 20.42 WIB</x:v>
      </x:c>
    </x:row>
    <x:row r="12074">
      <x:c r="A12074" s="468" t="str">
        <x:v>Schedule reguler</x:v>
      </x:c>
      <x:c r="B12074" s="468" t="str">
        <x:v>Tanggal 19!C14</x:v>
      </x:c>
      <x:c r="C12074" s="468" t="str">
        <x:v>BK139</x:v>
      </x:c>
      <x:c r="D12074" s="468" t="str">
        <x:v>Muhamad Rizki | Graduation | dp 100 calmblue</x:v>
      </x:c>
      <x:c r="E12074" s="468" t="str">
        <x:v>Snapshot booking diperbarui</x:v>
      </x:c>
      <x:c r="F12074" s="468" t="str">
        <x:v>17 September 2026 20.42 WIB</x:v>
      </x:c>
    </x:row>
    <x:row r="12075">
      <x:c r="A12075" s="468" t="str">
        <x:v>Schedule reguler</x:v>
      </x:c>
      <x:c r="B12075" s="468" t="str">
        <x:v>Tanggal 19!C15</x:v>
      </x:c>
      <x:c r="C12075" s="468" t="str">
        <x:v>BK152</x:v>
      </x:c>
      <x:c r="D12075" s="468" t="str">
        <x:v>Delfi | Graduation | dp 100 calmblue</x:v>
      </x:c>
      <x:c r="E12075" s="468" t="str">
        <x:v>Snapshot booking diperbarui</x:v>
      </x:c>
      <x:c r="F12075" s="468" t="str">
        <x:v>17 September 2026 20.42 WIB</x:v>
      </x:c>
    </x:row>
    <x:row r="12076">
      <x:c r="A12076" s="468" t="str">
        <x:v>Schedule reguler</x:v>
      </x:c>
      <x:c r="B12076" s="468" t="str">
        <x:v>Tanggal 19!C16</x:v>
      </x:c>
      <x:c r="C12076" s="468" t="str">
        <x:v>BK161</x:v>
      </x:c>
      <x:c r="D12076" s="468" t="str">
        <x:v>Arneta | Graduation Premium | dp100 wooden</x:v>
      </x:c>
      <x:c r="E12076" s="468" t="str">
        <x:v>Snapshot booking diperbarui</x:v>
      </x:c>
      <x:c r="F12076" s="468" t="str">
        <x:v>17 September 2026 20.42 WIB</x:v>
      </x:c>
    </x:row>
    <x:row r="12077">
      <x:c r="A12077" s="468" t="str">
        <x:v>Schedule reguler</x:v>
      </x:c>
      <x:c r="B12077" s="468" t="str">
        <x:v>Tanggal 19!C17</x:v>
      </x:c>
      <x:c r="C12077" s="468" t="str">
        <x:v>BK176</x:v>
      </x:c>
      <x:c r="D12077" s="468" t="str">
        <x:v>Ilham | Graduation | dp100 limboooo</x:v>
      </x:c>
      <x:c r="E12077" s="468" t="str">
        <x:v>Snapshot booking diperbarui</x:v>
      </x:c>
      <x:c r="F12077" s="468" t="str">
        <x:v>17 September 2026 20.42 WIB</x:v>
      </x:c>
    </x:row>
    <x:row r="12078">
      <x:c r="A12078" s="468" t="str">
        <x:v>Schedule reguler</x:v>
      </x:c>
      <x:c r="B12078" s="468" t="str">
        <x:v>Tanggal 19!C20</x:v>
      </x:c>
      <x:c r="C12078" s="468" t="str">
        <x:v>BK177</x:v>
      </x:c>
      <x:c r="D12078" s="468" t="str">
        <x:v>Ocha | LG 10 | dp 100</x:v>
      </x:c>
      <x:c r="E12078" s="468" t="str">
        <x:v>Snapshot booking diperbarui</x:v>
      </x:c>
      <x:c r="F12078" s="468" t="str">
        <x:v>17 September 2026 20.42 WIB</x:v>
      </x:c>
    </x:row>
    <x:row r="12079">
      <x:c r="A12079" s="468" t="str">
        <x:v>Schedule reguler</x:v>
      </x:c>
      <x:c r="B12079" s="468" t="str">
        <x:v>Tanggal 20!C5</x:v>
      </x:c>
      <x:c r="C12079" s="468" t="str">
        <x:v>BK178</x:v>
      </x:c>
      <x:c r="D12079" s="468" t="str">
        <x:v>Liaamailia | Studio Rent | </x:v>
      </x:c>
      <x:c r="E12079" s="468" t="str">
        <x:v>Snapshot booking diperbarui</x:v>
      </x:c>
      <x:c r="F12079" s="468" t="str">
        <x:v>17 September 2026 20.42 WIB</x:v>
      </x:c>
    </x:row>
    <x:row r="12080">
      <x:c r="A12080" s="468" t="str">
        <x:v>Schedule reguler</x:v>
      </x:c>
      <x:c r="B12080" s="468" t="str">
        <x:v>Tanggal 20!C9</x:v>
      </x:c>
      <x:c r="C12080" s="468" t="str">
        <x:v>BK179</x:v>
      </x:c>
      <x:c r="D12080" s="468" t="str">
        <x:v>lalita | LG 29 | dp 100</x:v>
      </x:c>
      <x:c r="E12080" s="468" t="str">
        <x:v>Snapshot booking diperbarui</x:v>
      </x:c>
      <x:c r="F12080" s="468" t="str">
        <x:v>17 September 2026 20.42 WIB</x:v>
      </x:c>
    </x:row>
    <x:row r="12081">
      <x:c r="A12081" s="468" t="str">
        <x:v>Schedule reguler</x:v>
      </x:c>
      <x:c r="B12081" s="468" t="str">
        <x:v>Tanggal 20!C14</x:v>
      </x:c>
      <x:c r="C12081" s="468" t="str">
        <x:v>BK202</x:v>
      </x:c>
      <x:c r="D12081" s="468" t="str">
        <x:v>Dwi | LG 22 | </x:v>
      </x:c>
      <x:c r="E12081" s="468" t="str">
        <x:v>Snapshot booking diperbarui</x:v>
      </x:c>
      <x:c r="F12081" s="468" t="str">
        <x:v>17 September 2026 20.42 WIB</x:v>
      </x:c>
    </x:row>
    <x:row r="12082">
      <x:c r="A12082" s="468" t="str">
        <x:v>Schedule reguler</x:v>
      </x:c>
      <x:c r="B12082" s="468" t="str">
        <x:v>Tanggal 20!C21</x:v>
      </x:c>
      <x:c r="C12082" s="468" t="str">
        <x:v>BK203</x:v>
      </x:c>
      <x:c r="D12082" s="468" t="str">
        <x:v>Sultan Athar Pasha | LG 13 | dp 100</x:v>
      </x:c>
      <x:c r="E12082" s="468" t="str">
        <x:v>Snapshot booking diperbarui</x:v>
      </x:c>
      <x:c r="F12082" s="468" t="str">
        <x:v>17 September 2026 20.42 WIB</x:v>
      </x:c>
    </x:row>
    <x:row r="12083">
      <x:c r="A12083" s="468" t="str">
        <x:v>Schedule reguler</x:v>
      </x:c>
      <x:c r="B12083" s="468" t="str">
        <x:v>Tanggal 20!C23</x:v>
      </x:c>
      <x:c r="C12083" s="468" t="str">
        <x:v>BK180</x:v>
      </x:c>
      <x:c r="D12083" s="468" t="str">
        <x:v>KKN TRIBUANA | LG 10 | dp 100</x:v>
      </x:c>
      <x:c r="E12083" s="468" t="str">
        <x:v>Snapshot booking diperbarui</x:v>
      </x:c>
      <x:c r="F12083" s="468" t="str">
        <x:v>17 September 2026 20.42 WIB</x:v>
      </x:c>
    </x:row>
    <x:row r="12084">
      <x:c r="A12084" s="468" t="str">
        <x:v>Schedule reguler</x:v>
      </x:c>
      <x:c r="B12084" s="468" t="str">
        <x:v>Tanggal 20!C29</x:v>
      </x:c>
      <x:c r="C12084" s="468" t="str">
        <x:v>BK204</x:v>
      </x:c>
      <x:c r="D12084" s="468" t="str">
        <x:v>Adkesma Fikes | LG 9 + individu | dp 100</x:v>
      </x:c>
      <x:c r="E12084" s="468" t="str">
        <x:v>Snapshot booking diperbarui</x:v>
      </x:c>
      <x:c r="F12084" s="468" t="str">
        <x:v>17 September 2026 20.42 WIB</x:v>
      </x:c>
    </x:row>
    <x:row r="12085">
      <x:c r="A12085" s="468" t="str">
        <x:v>Schedule reguler</x:v>
      </x:c>
      <x:c r="B12085" s="468" t="str">
        <x:v>Tanggal 21!C17</x:v>
      </x:c>
      <x:c r="C12085" s="468" t="str">
        <x:v>BK205</x:v>
      </x:c>
      <x:c r="D12085" s="468" t="str">
        <x:v>Lyra | LG 16 | dp 100</x:v>
      </x:c>
      <x:c r="E12085" s="468" t="str">
        <x:v>Snapshot booking diperbarui</x:v>
      </x:c>
      <x:c r="F12085" s="468" t="str">
        <x:v>17 September 2026 20.42 WIB</x:v>
      </x:c>
    </x:row>
    <x:row r="12086">
      <x:c r="A12086" s="468" t="str">
        <x:v>Schedule reguler</x:v>
      </x:c>
      <x:c r="B12086" s="468" t="str">
        <x:v>Tanggal 22!C10</x:v>
      </x:c>
      <x:c r="C12086" s="468" t="str">
        <x:v>BK194</x:v>
      </x:c>
      <x:c r="D12086" s="468" t="str">
        <x:v>Laela | Graduation | dp 100 concrete</x:v>
      </x:c>
      <x:c r="E12086" s="468" t="str">
        <x:v>Snapshot booking diperbarui</x:v>
      </x:c>
      <x:c r="F12086" s="468" t="str">
        <x:v>17 September 2026 20.42 WIB</x:v>
      </x:c>
    </x:row>
    <x:row r="12087">
      <x:c r="A12087" s="468" t="str">
        <x:v>Schedule reguler</x:v>
      </x:c>
      <x:c r="B12087" s="468" t="str">
        <x:v>Tanggal 22!C11</x:v>
      </x:c>
      <x:c r="C12087" s="468" t="str">
        <x:v>BK195</x:v>
      </x:c>
      <x:c r="D12087" s="468" t="str">
        <x:v>Nana Tri | Graduation | dp 100 wooden</x:v>
      </x:c>
      <x:c r="E12087" s="468" t="str">
        <x:v>Snapshot booking diperbarui</x:v>
      </x:c>
      <x:c r="F12087" s="468" t="str">
        <x:v>17 September 2026 20.42 WIB</x:v>
      </x:c>
    </x:row>
    <x:row r="12088">
      <x:c r="A12088" s="468" t="str">
        <x:v>Schedule reguler</x:v>
      </x:c>
      <x:c r="B12088" s="468" t="str">
        <x:v>Tanggal 22!I11</x:v>
      </x:c>
      <x:c r="C12088" s="468" t="str">
        <x:v>BK206</x:v>
      </x:c>
      <x:c r="D12088" s="468" t="str">
        <x:v>Amalia Rosita | Graduation | dp 100 clamblue</x:v>
      </x:c>
      <x:c r="E12088" s="468" t="str">
        <x:v>Snapshot booking diperbarui</x:v>
      </x:c>
      <x:c r="F12088" s="468" t="str">
        <x:v>17 September 2026 20.42 WIB</x:v>
      </x:c>
    </x:row>
    <x:row r="12089">
      <x:c r="A12089" s="468" t="str">
        <x:v>Schedule reguler</x:v>
      </x:c>
      <x:c r="B12089" s="468" t="str">
        <x:v>Tanggal 22!C12</x:v>
      </x:c>
      <x:c r="C12089" s="468" t="str">
        <x:v>BK207</x:v>
      </x:c>
      <x:c r="D12089" s="468" t="str">
        <x:v>Wasis Rifky | Graduation | dp 100 calmblue</x:v>
      </x:c>
      <x:c r="E12089" s="468" t="str">
        <x:v>Snapshot booking diperbarui</x:v>
      </x:c>
      <x:c r="F12089" s="468" t="str">
        <x:v>17 September 2026 20.42 WIB</x:v>
      </x:c>
    </x:row>
    <x:row r="12090">
      <x:c r="A12090" s="468" t="str">
        <x:v>Schedule reguler</x:v>
      </x:c>
      <x:c r="B12090" s="468" t="str">
        <x:v>Tanggal 22!I12</x:v>
      </x:c>
      <x:c r="C12090" s="468" t="str">
        <x:v>BK215</x:v>
      </x:c>
      <x:c r="D12090" s="468" t="str">
        <x:v>Fellya | Graduation | dp100 concrete</x:v>
      </x:c>
      <x:c r="E12090" s="468" t="str">
        <x:v>Snapshot booking diperbarui</x:v>
      </x:c>
      <x:c r="F12090" s="468" t="str">
        <x:v>17 September 2026 20.42 WIB</x:v>
      </x:c>
    </x:row>
    <x:row r="12091">
      <x:c r="A12091" s="468" t="str">
        <x:v>Schedule reguler</x:v>
      </x:c>
      <x:c r="B12091" s="468" t="str">
        <x:v>Tanggal 22!C13</x:v>
      </x:c>
      <x:c r="C12091" s="468" t="str">
        <x:v>BK141</x:v>
      </x:c>
      <x:c r="D12091" s="468" t="str">
        <x:v>RIsky Akmal | Graduation Premium | dp 100</x:v>
      </x:c>
      <x:c r="E12091" s="468" t="str">
        <x:v>Snapshot booking diperbarui</x:v>
      </x:c>
      <x:c r="F12091" s="468" t="str">
        <x:v>17 September 2026 20.42 WIB</x:v>
      </x:c>
    </x:row>
    <x:row r="12092">
      <x:c r="A12092" s="468" t="str">
        <x:v>Schedule reguler</x:v>
      </x:c>
      <x:c r="B12092" s="468" t="str">
        <x:v>Tanggal 22!C14</x:v>
      </x:c>
      <x:c r="C12092" s="468" t="str">
        <x:v>BK181</x:v>
      </x:c>
      <x:c r="D12092" s="468" t="str">
        <x:v>Dela Fitriani | Graduation | dp 100 calmblue</x:v>
      </x:c>
      <x:c r="E12092" s="468" t="str">
        <x:v>Snapshot booking diperbarui</x:v>
      </x:c>
      <x:c r="F12092" s="468" t="str">
        <x:v>17 September 2026 20.42 WIB</x:v>
      </x:c>
    </x:row>
    <x:row r="12093">
      <x:c r="A12093" s="468" t="str">
        <x:v>Schedule reguler</x:v>
      </x:c>
      <x:c r="B12093" s="468" t="str">
        <x:v>Tanggal 22!C15</x:v>
      </x:c>
      <x:c r="C12093" s="468" t="str">
        <x:v>BK142</x:v>
      </x:c>
      <x:c r="D12093" s="468" t="str">
        <x:v>Raka | Graduation | dp 100 wooden</x:v>
      </x:c>
      <x:c r="E12093" s="468" t="str">
        <x:v>Snapshot booking diperbarui</x:v>
      </x:c>
      <x:c r="F12093" s="468" t="str">
        <x:v>17 September 2026 20.42 WIB</x:v>
      </x:c>
    </x:row>
    <x:row r="12094">
      <x:c r="A12094" s="468" t="str">
        <x:v>Schedule reguler</x:v>
      </x:c>
      <x:c r="B12094" s="468" t="str">
        <x:v>Tanggal 22!C19</x:v>
      </x:c>
      <x:c r="C12094" s="468" t="str">
        <x:v>BK189</x:v>
      </x:c>
      <x:c r="D12094" s="468" t="str">
        <x:v>Lisna | Coouple A | dp 100 concrete</x:v>
      </x:c>
      <x:c r="E12094" s="468" t="str">
        <x:v>Snapshot booking diperbarui</x:v>
      </x:c>
      <x:c r="F12094" s="468" t="str">
        <x:v>17 September 2026 20.42 WIB</x:v>
      </x:c>
    </x:row>
    <x:row r="12095">
      <x:c r="A12095" s="468" t="str">
        <x:v>Schedule reguler</x:v>
      </x:c>
      <x:c r="B12095" s="468" t="str">
        <x:v>Tanggal 22!C28</x:v>
      </x:c>
      <x:c r="C12095" s="468" t="str">
        <x:v>BK143</x:v>
      </x:c>
      <x:c r="D12095" s="468" t="str">
        <x:v>Adioni | Graduation Premium | dp 100 concrete</x:v>
      </x:c>
      <x:c r="E12095" s="468" t="str">
        <x:v>Snapshot booking diperbarui</x:v>
      </x:c>
      <x:c r="F12095" s="468" t="str">
        <x:v>17 September 2026 20.42 WIB</x:v>
      </x:c>
    </x:row>
    <x:row r="12096">
      <x:c r="A12096" s="468" t="str">
        <x:v>Schedule reguler</x:v>
      </x:c>
      <x:c r="B12096" s="468" t="str">
        <x:v>Tanggal 23!C29</x:v>
      </x:c>
      <x:c r="C12096" s="468" t="str">
        <x:v>BK196</x:v>
      </x:c>
      <x:c r="D12096" s="468" t="str">
        <x:v>Rahes | LG 32 | dp 100</x:v>
      </x:c>
      <x:c r="E12096" s="468" t="str">
        <x:v>Snapshot booking diperbarui</x:v>
      </x:c>
      <x:c r="F12096" s="468" t="str">
        <x:v>17 September 2026 20.42 WIB</x:v>
      </x:c>
    </x:row>
    <x:row r="12097">
      <x:c r="A12097" s="468" t="str">
        <x:v>Schedule reguler</x:v>
      </x:c>
      <x:c r="B12097" s="468" t="str">
        <x:v>Tanggal 25!C17</x:v>
      </x:c>
      <x:c r="C12097" s="468" t="str">
        <x:v>BK216</x:v>
      </x:c>
      <x:c r="D12097" s="468" t="str">
        <x:v>Mayor Hartadi | LG 8 | dp 100</x:v>
      </x:c>
      <x:c r="E12097" s="468" t="str">
        <x:v>Snapshot booking diperbarui</x:v>
      </x:c>
      <x:c r="F12097" s="468" t="str">
        <x:v>17 September 2026 20.42 WIB</x:v>
      </x:c>
    </x:row>
    <x:row r="12098">
      <x:c r="A12098" s="468" t="str">
        <x:v>Schedule reguler</x:v>
      </x:c>
      <x:c r="B12098" s="468" t="str">
        <x:v>Tanggal 26!C7</x:v>
      </x:c>
      <x:c r="C12098" s="468" t="str">
        <x:v>BK217</x:v>
      </x:c>
      <x:c r="D12098" s="468" t="str">
        <x:v>inggar evelyn | Family A | dp 100 calmblue</x:v>
      </x:c>
      <x:c r="E12098" s="468" t="str">
        <x:v>Snapshot booking diperbarui</x:v>
      </x:c>
      <x:c r="F12098" s="468" t="str">
        <x:v>17 September 2026 20.42 WIB</x:v>
      </x:c>
    </x:row>
    <x:row r="12099">
      <x:c r="A12099" s="468" t="str">
        <x:v>Schedule reguler</x:v>
      </x:c>
      <x:c r="B12099" s="468" t="str">
        <x:v>Tanggal 26!C11</x:v>
      </x:c>
      <x:c r="C12099" s="468" t="str">
        <x:v>BK144</x:v>
      </x:c>
      <x:c r="D12099" s="468" t="str">
        <x:v>Nurul Lathiifa | Graduation | dp 100 Concrete</x:v>
      </x:c>
      <x:c r="E12099" s="468" t="str">
        <x:v>Snapshot booking diperbarui</x:v>
      </x:c>
      <x:c r="F12099" s="468" t="str">
        <x:v>17 September 2026 20.42 WIB</x:v>
      </x:c>
    </x:row>
    <x:row r="12100">
      <x:c r="A12100" s="468" t="str">
        <x:v>Schedule reguler</x:v>
      </x:c>
      <x:c r="B12100" s="468" t="str">
        <x:v>Tanggal 26!C12</x:v>
      </x:c>
      <x:c r="C12100" s="468" t="str">
        <x:v>BK145</x:v>
      </x:c>
      <x:c r="D12100" s="468" t="str">
        <x:v>umi fatmah | Graduation Premium | dp 100</x:v>
      </x:c>
      <x:c r="E12100" s="468" t="str">
        <x:v>Snapshot booking diperbarui</x:v>
      </x:c>
      <x:c r="F12100" s="468" t="str">
        <x:v>17 September 2026 20.42 WIB</x:v>
      </x:c>
    </x:row>
    <x:row r="12101">
      <x:c r="A12101" s="468" t="str">
        <x:v>Schedule reguler</x:v>
      </x:c>
      <x:c r="B12101" s="468" t="str">
        <x:v>Tanggal 26!C16</x:v>
      </x:c>
      <x:c r="C12101" s="468" t="str">
        <x:v>BK208</x:v>
      </x:c>
      <x:c r="D12101" s="468" t="str">
        <x:v>Khofifah Wardah | Single | lunas limbo</x:v>
      </x:c>
      <x:c r="E12101" s="468" t="str">
        <x:v>Snapshot booking diperbarui</x:v>
      </x:c>
      <x:c r="F12101" s="468" t="str">
        <x:v>17 September 2026 20.42 WIB</x:v>
      </x:c>
    </x:row>
    <x:row r="12102">
      <x:c r="A12102" s="468" t="str">
        <x:v>Schedule reguler</x:v>
      </x:c>
      <x:c r="B12102" s="468" t="str">
        <x:v>Tanggal 27!C7</x:v>
      </x:c>
      <x:c r="C12102" s="468" t="str">
        <x:v>BK209</x:v>
      </x:c>
      <x:c r="D12102" s="468" t="str">
        <x:v>ulfa | Family A | dp 100 limbo</x:v>
      </x:c>
      <x:c r="E12102" s="468" t="str">
        <x:v>Snapshot booking diperbarui</x:v>
      </x:c>
      <x:c r="F12102" s="468" t="str">
        <x:v>17 September 2026 20.42 WIB</x:v>
      </x:c>
    </x:row>
    <x:row r="12104">
      <x:c r="A12104" s="604" t="str">
        <x:v>Sheet sumber</x:v>
      </x:c>
      <x:c r="B12104" s="604" t="str">
        <x:v>Sel sumber</x:v>
      </x:c>
      <x:c r="C12104" s="604" t="str">
        <x:v>Nilai sebelumnya</x:v>
      </x:c>
      <x:c r="D12104" s="604" t="str">
        <x:v>Nilai terbaru</x:v>
      </x:c>
      <x:c r="E12104" s="604" t="str">
        <x:v>Jenis perubahan</x:v>
      </x:c>
      <x:c r="F12104" s="604" t="str">
        <x:v>Revisi</x:v>
      </x:c>
    </x:row>
    <x:row r="12105">
      <x:c r="A12105" s="468" t="str">
        <x:v>18</x:v>
      </x:c>
      <x:c r="B12105" s="468" t="str">
        <x:v>G26</x:v>
      </x:c>
      <x:c r="C12105" s="468" t="n">
        <x:v>0</x:v>
      </x:c>
      <x:c r="D12105" s="468" t="n">
        <x:v>400000</x:v>
      </x:c>
      <x:c r="E12105" s="468" t="str">
        <x:v>Nilai sumber</x:v>
      </x:c>
      <x:c r="F12105" s="468" t="str">
        <x:v>18 September 2026 21.05 WIB</x:v>
      </x:c>
    </x:row>
    <x:row r="12106">
      <x:c r="A12106" s="468" t="str">
        <x:v>18</x:v>
      </x:c>
      <x:c r="B12106" s="468" t="str">
        <x:v>H26</x:v>
      </x:c>
      <x:c r="C12106" s="468" t="n">
        <x:v>0</x:v>
      </x:c>
      <x:c r="D12106" s="468" t="n">
        <x:v>2125000</x:v>
      </x:c>
      <x:c r="E12106" s="468" t="str">
        <x:v>Nilai sumber</x:v>
      </x:c>
      <x:c r="F12106" s="468" t="str">
        <x:v>18 September 2026 21.05 WIB</x:v>
      </x:c>
    </x:row>
    <x:row r="12107">
      <x:c r="A12107" s="468" t="str">
        <x:v>18</x:v>
      </x:c>
      <x:c r="B12107" s="468" t="str">
        <x:v>D30</x:v>
      </x:c>
      <x:c r="C12107" s="468" t="n">
        <x:v>0</x:v>
      </x:c>
      <x:c r="D12107" s="468" t="n">
        <x:v>400000</x:v>
      </x:c>
      <x:c r="E12107" s="468" t="str">
        <x:v>Nilai sumber</x:v>
      </x:c>
      <x:c r="F12107" s="468" t="str">
        <x:v>18 September 2026 21.05 WIB</x:v>
      </x:c>
    </x:row>
    <x:row r="12108">
      <x:c r="A12108" s="468" t="str">
        <x:v>18</x:v>
      </x:c>
      <x:c r="B12108" s="468" t="str">
        <x:v>K37</x:v>
      </x:c>
      <x:c r="C12108" s="468"/>
      <x:c r="D12108" s="468" t="str">
        <x:v>AMEL</x:v>
      </x:c>
      <x:c r="E12108" s="468" t="str">
        <x:v>Nilai sumber</x:v>
      </x:c>
      <x:c r="F12108" s="468" t="str">
        <x:v>18 September 2026 21.05 WIB</x:v>
      </x:c>
    </x:row>
    <x:row r="12109">
      <x:c r="A12109" s="468" t="str">
        <x:v>18</x:v>
      </x:c>
      <x:c r="B12109" s="468" t="str">
        <x:v>AE37</x:v>
      </x:c>
      <x:c r="C12109" s="468"/>
      <x:c r="D12109" s="468" t="str">
        <x:v>Admin/CS</x:v>
      </x:c>
      <x:c r="E12109" s="468" t="str">
        <x:v>Nilai sumber</x:v>
      </x:c>
      <x:c r="F12109" s="468" t="str">
        <x:v>18 September 2026 21.05 WIB</x:v>
      </x:c>
    </x:row>
    <x:row r="12110">
      <x:c r="A12110" s="468" t="str">
        <x:v>18</x:v>
      </x:c>
      <x:c r="B12110" s="468" t="str">
        <x:v>AG37</x:v>
      </x:c>
      <x:c r="C12110" s="468"/>
      <x:c r="D12110" s="468" t="str">
        <x:v>AMEL</x:v>
      </x:c>
      <x:c r="E12110" s="468" t="str">
        <x:v>Nilai sumber</x:v>
      </x:c>
      <x:c r="F12110" s="468" t="str">
        <x:v>18 September 2026 21.05 WIB</x:v>
      </x:c>
    </x:row>
    <x:row r="12111">
      <x:c r="A12111" s="468" t="str">
        <x:v>18</x:v>
      </x:c>
      <x:c r="B12111" s="468" t="str">
        <x:v>K38</x:v>
      </x:c>
      <x:c r="C12111" s="468"/>
      <x:c r="D12111" s="468" t="str">
        <x:v>INDAH</x:v>
      </x:c>
      <x:c r="E12111" s="468" t="str">
        <x:v>Nilai sumber</x:v>
      </x:c>
      <x:c r="F12111" s="468" t="str">
        <x:v>18 September 2026 21.05 WIB</x:v>
      </x:c>
    </x:row>
    <x:row r="12112">
      <x:c r="A12112" s="468" t="str">
        <x:v>18</x:v>
      </x:c>
      <x:c r="B12112" s="468" t="str">
        <x:v>AC38</x:v>
      </x:c>
      <x:c r="C12112" s="468"/>
      <x:c r="D12112" s="468" t="n">
        <x:v>100</x:v>
      </x:c>
      <x:c r="E12112" s="468" t="str">
        <x:v>Nilai sumber</x:v>
      </x:c>
      <x:c r="F12112" s="468" t="str">
        <x:v>18 September 2026 21.05 WIB</x:v>
      </x:c>
    </x:row>
    <x:row r="12113">
      <x:c r="A12113" s="468" t="str">
        <x:v>18</x:v>
      </x:c>
      <x:c r="B12113" s="468" t="str">
        <x:v>AD38</x:v>
      </x:c>
      <x:c r="C12113" s="468"/>
      <x:c r="D12113" s="468" t="str">
        <x:v>Sangat Baik</x:v>
      </x:c>
      <x:c r="E12113" s="468" t="str">
        <x:v>Nilai sumber</x:v>
      </x:c>
      <x:c r="F12113" s="468" t="str">
        <x:v>18 September 2026 21.05 WIB</x:v>
      </x:c>
    </x:row>
    <x:row r="12114">
      <x:c r="A12114" s="468" t="str">
        <x:v>18</x:v>
      </x:c>
      <x:c r="B12114" s="468" t="str">
        <x:v>AE38</x:v>
      </x:c>
      <x:c r="C12114" s="468"/>
      <x:c r="D12114" s="468" t="str">
        <x:v>Admin/CS</x:v>
      </x:c>
      <x:c r="E12114" s="468" t="str">
        <x:v>Nilai sumber</x:v>
      </x:c>
      <x:c r="F12114" s="468" t="str">
        <x:v>18 September 2026 21.05 WIB</x:v>
      </x:c>
    </x:row>
    <x:row r="12115">
      <x:c r="A12115" s="468" t="str">
        <x:v>18</x:v>
      </x:c>
      <x:c r="B12115" s="468" t="str">
        <x:v>AF38</x:v>
      </x:c>
      <x:c r="C12115" s="468"/>
      <x:c r="D12115" s="468" t="n">
        <x:v>1</x:v>
      </x:c>
      <x:c r="E12115" s="468" t="str">
        <x:v>Nilai sumber</x:v>
      </x:c>
      <x:c r="F12115" s="468" t="str">
        <x:v>18 September 2026 21.05 WIB</x:v>
      </x:c>
    </x:row>
    <x:row r="12116">
      <x:c r="A12116" s="468" t="str">
        <x:v>18</x:v>
      </x:c>
      <x:c r="B12116" s="468" t="str">
        <x:v>AG38</x:v>
      </x:c>
      <x:c r="C12116" s="468"/>
      <x:c r="D12116" s="468" t="str">
        <x:v>INDAH</x:v>
      </x:c>
      <x:c r="E12116" s="468" t="str">
        <x:v>Nilai sumber</x:v>
      </x:c>
      <x:c r="F12116" s="468" t="str">
        <x:v>18 September 2026 21.05 WIB</x:v>
      </x:c>
    </x:row>
    <x:row r="12117">
      <x:c r="A12117" s="468" t="str">
        <x:v>18</x:v>
      </x:c>
      <x:c r="B12117" s="468" t="str">
        <x:v>K39</x:v>
      </x:c>
      <x:c r="C12117" s="468"/>
      <x:c r="D12117" s="468" t="str">
        <x:v>SAKA</x:v>
      </x:c>
      <x:c r="E12117" s="468" t="str">
        <x:v>Nilai sumber</x:v>
      </x:c>
      <x:c r="F12117" s="468" t="str">
        <x:v>18 September 2026 21.05 WIB</x:v>
      </x:c>
    </x:row>
    <x:row r="12118">
      <x:c r="A12118" s="468" t="str">
        <x:v>18</x:v>
      </x:c>
      <x:c r="B12118" s="468" t="str">
        <x:v>AE39</x:v>
      </x:c>
      <x:c r="C12118" s="468"/>
      <x:c r="D12118" s="468" t="str">
        <x:v>Fotografer</x:v>
      </x:c>
      <x:c r="E12118" s="468" t="str">
        <x:v>Nilai sumber</x:v>
      </x:c>
      <x:c r="F12118" s="468" t="str">
        <x:v>18 September 2026 21.05 WIB</x:v>
      </x:c>
    </x:row>
    <x:row r="12119">
      <x:c r="A12119" s="468" t="str">
        <x:v>18</x:v>
      </x:c>
      <x:c r="B12119" s="468" t="str">
        <x:v>AG39</x:v>
      </x:c>
      <x:c r="C12119" s="468"/>
      <x:c r="D12119" s="468" t="str">
        <x:v>SAKA</x:v>
      </x:c>
      <x:c r="E12119" s="468" t="str">
        <x:v>Nilai sumber</x:v>
      </x:c>
      <x:c r="F12119" s="468" t="str">
        <x:v>18 September 2026 21.05 WIB</x:v>
      </x:c>
    </x:row>
    <x:row r="12120">
      <x:c r="A12120" s="468" t="str">
        <x:v>18</x:v>
      </x:c>
      <x:c r="B12120" s="468" t="str">
        <x:v>K40</x:v>
      </x:c>
      <x:c r="C12120" s="468"/>
      <x:c r="D12120" s="468" t="str">
        <x:v>SAKA</x:v>
      </x:c>
      <x:c r="E12120" s="468" t="str">
        <x:v>Nilai sumber</x:v>
      </x:c>
      <x:c r="F12120" s="468" t="str">
        <x:v>18 September 2026 21.05 WIB</x:v>
      </x:c>
    </x:row>
    <x:row r="12121">
      <x:c r="A12121" s="468" t="str">
        <x:v>18</x:v>
      </x:c>
      <x:c r="B12121" s="468" t="str">
        <x:v>AC40</x:v>
      </x:c>
      <x:c r="C12121" s="468"/>
      <x:c r="D12121" s="468" t="n">
        <x:v>100</x:v>
      </x:c>
      <x:c r="E12121" s="468" t="str">
        <x:v>Nilai sumber</x:v>
      </x:c>
      <x:c r="F12121" s="468" t="str">
        <x:v>18 September 2026 21.05 WIB</x:v>
      </x:c>
    </x:row>
    <x:row r="12122">
      <x:c r="A12122" s="468" t="str">
        <x:v>18</x:v>
      </x:c>
      <x:c r="B12122" s="468" t="str">
        <x:v>AD40</x:v>
      </x:c>
      <x:c r="C12122" s="468"/>
      <x:c r="D12122" s="468" t="str">
        <x:v>Sangat Baik</x:v>
      </x:c>
      <x:c r="E12122" s="468" t="str">
        <x:v>Nilai sumber</x:v>
      </x:c>
      <x:c r="F12122" s="468" t="str">
        <x:v>18 September 2026 21.05 WIB</x:v>
      </x:c>
    </x:row>
    <x:row r="12123">
      <x:c r="A12123" s="468" t="str">
        <x:v>18</x:v>
      </x:c>
      <x:c r="B12123" s="468" t="str">
        <x:v>AE40</x:v>
      </x:c>
      <x:c r="C12123" s="468"/>
      <x:c r="D12123" s="468" t="str">
        <x:v>Fotografer</x:v>
      </x:c>
      <x:c r="E12123" s="468" t="str">
        <x:v>Nilai sumber</x:v>
      </x:c>
      <x:c r="F12123" s="468" t="str">
        <x:v>18 September 2026 21.05 WIB</x:v>
      </x:c>
    </x:row>
    <x:row r="12124">
      <x:c r="A12124" s="468" t="str">
        <x:v>18</x:v>
      </x:c>
      <x:c r="B12124" s="468" t="str">
        <x:v>AF40</x:v>
      </x:c>
      <x:c r="C12124" s="468"/>
      <x:c r="D12124" s="468" t="n">
        <x:v>1</x:v>
      </x:c>
      <x:c r="E12124" s="468" t="str">
        <x:v>Nilai sumber</x:v>
      </x:c>
      <x:c r="F12124" s="468" t="str">
        <x:v>18 September 2026 21.05 WIB</x:v>
      </x:c>
    </x:row>
    <x:row r="12125">
      <x:c r="A12125" s="468" t="str">
        <x:v>18</x:v>
      </x:c>
      <x:c r="B12125" s="468" t="str">
        <x:v>AG40</x:v>
      </x:c>
      <x:c r="C12125" s="468"/>
      <x:c r="D12125" s="468" t="str">
        <x:v>SAKA</x:v>
      </x:c>
      <x:c r="E12125" s="468" t="str">
        <x:v>Nilai sumber</x:v>
      </x:c>
      <x:c r="F12125" s="468" t="str">
        <x:v>18 September 2026 21.05 WIB</x:v>
      </x:c>
    </x:row>
    <x:row r="12126">
      <x:c r="A12126" s="468" t="str">
        <x:v>18</x:v>
      </x:c>
      <x:c r="B12126" s="468" t="str">
        <x:v>D41</x:v>
      </x:c>
      <x:c r="C12126" s="468" t="n">
        <x:v>0</x:v>
      </x:c>
      <x:c r="D12126" s="468" t="n">
        <x:v>400000</x:v>
      </x:c>
      <x:c r="E12126" s="468" t="str">
        <x:v>Nilai sumber</x:v>
      </x:c>
      <x:c r="F12126" s="468" t="str">
        <x:v>18 September 2026 21.05 WIB</x:v>
      </x:c>
    </x:row>
    <x:row r="12127">
      <x:c r="A12127" s="468" t="str">
        <x:v>18</x:v>
      </x:c>
      <x:c r="B12127" s="468" t="str">
        <x:v>K47</x:v>
      </x:c>
      <x:c r="C12127" s="468"/>
      <x:c r="D12127" s="468" t="str">
        <x:v>AMEL</x:v>
      </x:c>
      <x:c r="E12127" s="468" t="str">
        <x:v>Nilai sumber</x:v>
      </x:c>
      <x:c r="F12127" s="468" t="str">
        <x:v>18 September 2026 21.05 WIB</x:v>
      </x:c>
    </x:row>
    <x:row r="12128">
      <x:c r="A12128" s="468" t="str">
        <x:v>18</x:v>
      </x:c>
      <x:c r="B12128" s="468" t="str">
        <x:v>K48</x:v>
      </x:c>
      <x:c r="C12128" s="468"/>
      <x:c r="D12128" s="468" t="str">
        <x:v>INDAH</x:v>
      </x:c>
      <x:c r="E12128" s="468" t="str">
        <x:v>Nilai sumber</x:v>
      </x:c>
      <x:c r="F12128" s="468" t="str">
        <x:v>18 September 2026 21.05 WIB</x:v>
      </x:c>
    </x:row>
    <x:row r="12129">
      <x:c r="A12129" s="468" t="str">
        <x:v>18</x:v>
      </x:c>
      <x:c r="B12129" s="468" t="str">
        <x:v>M52</x:v>
      </x:c>
      <x:c r="C12129" s="468" t="n">
        <x:v>0</x:v>
      </x:c>
      <x:c r="D12129" s="468" t="n">
        <x:v>9</x:v>
      </x:c>
      <x:c r="E12129" s="468" t="str">
        <x:v>Nilai sumber</x:v>
      </x:c>
      <x:c r="F12129" s="468" t="str">
        <x:v>18 September 2026 21.05 WIB</x:v>
      </x:c>
    </x:row>
    <x:row r="12130">
      <x:c r="A12130" s="468" t="str">
        <x:v>18</x:v>
      </x:c>
      <x:c r="B12130" s="468" t="str">
        <x:v>M53</x:v>
      </x:c>
      <x:c r="C12130" s="468" t="n">
        <x:v>0</x:v>
      </x:c>
      <x:c r="D12130" s="468" t="n">
        <x:v>8</x:v>
      </x:c>
      <x:c r="E12130" s="468" t="str">
        <x:v>Nilai sumber</x:v>
      </x:c>
      <x:c r="F12130" s="468" t="str">
        <x:v>18 September 2026 21.05 WIB</x:v>
      </x:c>
    </x:row>
    <x:row r="12131">
      <x:c r="A12131" s="468" t="str">
        <x:v>18</x:v>
      </x:c>
      <x:c r="B12131" s="468" t="str">
        <x:v>M54</x:v>
      </x:c>
      <x:c r="C12131" s="468" t="n">
        <x:v>0</x:v>
      </x:c>
      <x:c r="D12131" s="468" t="n">
        <x:v>17</x:v>
      </x:c>
      <x:c r="E12131" s="468" t="str">
        <x:v>Nilai sumber</x:v>
      </x:c>
      <x:c r="F12131" s="468" t="str">
        <x:v>18 September 2026 21.05 WIB</x:v>
      </x:c>
    </x:row>
    <x:row r="12132">
      <x:c r="A12132" s="468" t="str">
        <x:v>18</x:v>
      </x:c>
      <x:c r="B12132" s="468" t="str">
        <x:v>M55</x:v>
      </x:c>
      <x:c r="C12132" s="468"/>
      <x:c r="D12132" s="468" t="n">
        <x:v>0.1666666667</x:v>
      </x:c>
      <x:c r="E12132" s="468" t="str">
        <x:v>Nilai sumber</x:v>
      </x:c>
      <x:c r="F12132" s="468" t="str">
        <x:v>18 September 2026 21.05 WIB</x:v>
      </x:c>
    </x:row>
    <x:row r="12133">
      <x:c r="A12133" s="468" t="str">
        <x:v>31</x:v>
      </x:c>
      <x:c r="B12133" s="468" t="str">
        <x:v>A78</x:v>
      </x:c>
      <x:c r="C12133" s="468" t="n">
        <x:v>98.93841912</x:v>
      </x:c>
      <x:c r="D12133" s="468" t="n">
        <x:v>98.9620098</x:v>
      </x:c>
      <x:c r="E12133" s="468" t="str">
        <x:v>Nilai sumber</x:v>
      </x:c>
      <x:c r="F12133" s="468" t="str">
        <x:v>18 September 2026 21.05 WIB</x:v>
      </x:c>
    </x:row>
    <x:row r="12134">
      <x:c r="A12134" s="468" t="str">
        <x:v>31</x:v>
      </x:c>
      <x:c r="B12134" s="468" t="str">
        <x:v>E78</x:v>
      </x:c>
      <x:c r="C12134" s="468" t="n">
        <x:v>98.87683824</x:v>
      </x:c>
      <x:c r="D12134" s="468" t="n">
        <x:v>98.88235294</x:v>
      </x:c>
      <x:c r="E12134" s="468" t="str">
        <x:v>Nilai sumber</x:v>
      </x:c>
      <x:c r="F12134" s="468" t="str">
        <x:v>18 September 2026 21.05 WIB</x:v>
      </x:c>
    </x:row>
    <x:row r="12135">
      <x:c r="A12135" s="468" t="str">
        <x:v>31</x:v>
      </x:c>
      <x:c r="B12135" s="468" t="str">
        <x:v>I78</x:v>
      </x:c>
      <x:c r="C12135" s="468" t="n">
        <x:v>99</x:v>
      </x:c>
      <x:c r="D12135" s="468" t="n">
        <x:v>99.04166667</x:v>
      </x:c>
      <x:c r="E12135" s="468" t="str">
        <x:v>Nilai sumber</x:v>
      </x:c>
      <x:c r="F12135" s="468" t="str">
        <x:v>18 September 2026 21.05 WIB</x:v>
      </x:c>
    </x:row>
    <x:row r="12136">
      <x:c r="A12136" s="468" t="str">
        <x:v>31</x:v>
      </x:c>
      <x:c r="B12136" s="468" t="str">
        <x:v>C84</x:v>
      </x:c>
      <x:c r="C12136" s="468" t="n">
        <x:v>16</x:v>
      </x:c>
      <x:c r="D12136" s="468" t="n">
        <x:v>17</x:v>
      </x:c>
      <x:c r="E12136" s="468" t="str">
        <x:v>Nilai sumber</x:v>
      </x:c>
      <x:c r="F12136" s="468" t="str">
        <x:v>18 September 2026 21.05 WIB</x:v>
      </x:c>
    </x:row>
    <x:row r="12137">
      <x:c r="A12137" s="468" t="str">
        <x:v>31</x:v>
      </x:c>
      <x:c r="B12137" s="468" t="str">
        <x:v>D84</x:v>
      </x:c>
      <x:c r="C12137" s="468" t="n">
        <x:v>99.8125</x:v>
      </x:c>
      <x:c r="D12137" s="468" t="n">
        <x:v>99.82352941</x:v>
      </x:c>
      <x:c r="E12137" s="468" t="str">
        <x:v>Nilai sumber</x:v>
      </x:c>
      <x:c r="F12137" s="468" t="str">
        <x:v>18 September 2026 21.05 WIB</x:v>
      </x:c>
    </x:row>
    <x:row r="12138">
      <x:c r="A12138" s="468" t="str">
        <x:v>31</x:v>
      </x:c>
      <x:c r="B12138" s="468" t="str">
        <x:v>C94</x:v>
      </x:c>
      <x:c r="C12138" s="468" t="n">
        <x:v>15</x:v>
      </x:c>
      <x:c r="D12138" s="468" t="n">
        <x:v>16</x:v>
      </x:c>
      <x:c r="E12138" s="468" t="str">
        <x:v>Nilai sumber</x:v>
      </x:c>
      <x:c r="F12138" s="468" t="str">
        <x:v>18 September 2026 21.05 WIB</x:v>
      </x:c>
    </x:row>
    <x:row r="12139">
      <x:c r="A12139" s="468" t="str">
        <x:v>31</x:v>
      </x:c>
      <x:c r="B12139" s="468" t="str">
        <x:v>D94</x:v>
      </x:c>
      <x:c r="C12139" s="468" t="n">
        <x:v>98.66666667</x:v>
      </x:c>
      <x:c r="D12139" s="468" t="n">
        <x:v>98.75</x:v>
      </x:c>
      <x:c r="E12139" s="468" t="str">
        <x:v>Nilai sumber</x:v>
      </x:c>
      <x:c r="F12139" s="468" t="str">
        <x:v>18 September 2026 21.05 WIB</x:v>
      </x:c>
    </x:row>
    <x:row r="12140">
      <x:c r="A12140" s="468" t="str">
        <x:v>31</x:v>
      </x:c>
      <x:c r="B12140" s="468" t="str">
        <x:v>E106</x:v>
      </x:c>
      <x:c r="C12140" s="468" t="n">
        <x:v>181</x:v>
      </x:c>
      <x:c r="D12140" s="468" t="n">
        <x:v>186</x:v>
      </x:c>
      <x:c r="E12140" s="468" t="str">
        <x:v>Nilai sumber</x:v>
      </x:c>
      <x:c r="F12140" s="468" t="str">
        <x:v>18 September 2026 21.05 WIB</x:v>
      </x:c>
    </x:row>
    <x:row r="12141">
      <x:c r="A12141" s="468" t="str">
        <x:v>31</x:v>
      </x:c>
      <x:c r="B12141" s="468" t="str">
        <x:v>E108</x:v>
      </x:c>
      <x:c r="C12141" s="468" t="n">
        <x:v>753</x:v>
      </x:c>
      <x:c r="D12141" s="468" t="n">
        <x:v>807</x:v>
      </x:c>
      <x:c r="E12141" s="468" t="str">
        <x:v>Nilai sumber</x:v>
      </x:c>
      <x:c r="F12141" s="468" t="str">
        <x:v>18 September 2026 21.05 WIB</x:v>
      </x:c>
    </x:row>
    <x:row r="12142">
      <x:c r="A12142" s="468" t="str">
        <x:v>31</x:v>
      </x:c>
      <x:c r="B12142" s="468" t="str">
        <x:v>E109</x:v>
      </x:c>
      <x:c r="C12142" s="468" t="n">
        <x:v>215</x:v>
      </x:c>
      <x:c r="D12142" s="468" t="n">
        <x:v>224</x:v>
      </x:c>
      <x:c r="E12142" s="468" t="str">
        <x:v>Nilai sumber</x:v>
      </x:c>
      <x:c r="F12142" s="468" t="str">
        <x:v>18 September 2026 21.05 WIB</x:v>
      </x:c>
    </x:row>
    <x:row r="12143">
      <x:c r="A12143" s="468" t="str">
        <x:v>31</x:v>
      </x:c>
      <x:c r="B12143" s="468" t="str">
        <x:v>E110</x:v>
      </x:c>
      <x:c r="C12143" s="468" t="n">
        <x:v>215</x:v>
      </x:c>
      <x:c r="D12143" s="468" t="n">
        <x:v>223</x:v>
      </x:c>
      <x:c r="E12143" s="468" t="str">
        <x:v>Nilai sumber</x:v>
      </x:c>
      <x:c r="F12143" s="468" t="str">
        <x:v>18 September 2026 21.05 WIB</x:v>
      </x:c>
    </x:row>
    <x:row r="12144">
      <x:c r="A12144" s="468" t="str">
        <x:v>31</x:v>
      </x:c>
      <x:c r="B12144" s="468" t="str">
        <x:v>E111</x:v>
      </x:c>
      <x:c r="C12144" s="468" t="n">
        <x:v>430</x:v>
      </x:c>
      <x:c r="D12144" s="468" t="n">
        <x:v>447</x:v>
      </x:c>
      <x:c r="E12144" s="468" t="str">
        <x:v>Nilai sumber</x:v>
      </x:c>
      <x:c r="F12144" s="468" t="str">
        <x:v>18 September 2026 21.05 WIB</x:v>
      </x:c>
    </x:row>
    <x:row r="12145">
      <x:c r="A12145" s="468" t="str">
        <x:v>31</x:v>
      </x:c>
      <x:c r="B12145" s="468" t="str">
        <x:v>E112</x:v>
      </x:c>
      <x:c r="C12145" s="468" t="n">
        <x:v>0.2855245684</x:v>
      </x:c>
      <x:c r="D12145" s="468" t="n">
        <x:v>0.2775712515</x:v>
      </x:c>
      <x:c r="E12145" s="468" t="str">
        <x:v>Nilai sumber</x:v>
      </x:c>
      <x:c r="F12145" s="468" t="str">
        <x:v>18 September 2026 21.05 WIB</x:v>
      </x:c>
    </x:row>
    <x:row r="12146">
      <x:c r="A12146" s="468" t="str">
        <x:v>Resume Karyawan KPI</x:v>
      </x:c>
      <x:c r="B12146" s="468" t="str">
        <x:v>Y5</x:v>
      </x:c>
      <x:c r="C12146" s="468" t="n">
        <x:v>109</x:v>
      </x:c>
      <x:c r="D12146" s="468" t="n">
        <x:v>121</x:v>
      </x:c>
      <x:c r="E12146" s="468" t="str">
        <x:v>Nilai sumber</x:v>
      </x:c>
      <x:c r="F12146" s="468" t="str">
        <x:v>18 September 2026 21.05 WIB</x:v>
      </x:c>
    </x:row>
    <x:row r="12147">
      <x:c r="A12147" s="468" t="str">
        <x:v>Resume Karyawan KPI</x:v>
      </x:c>
      <x:c r="B12147" s="468" t="str">
        <x:v>Z5</x:v>
      </x:c>
      <x:c r="C12147" s="468" t="n">
        <x:v>109.00013</x:v>
      </x:c>
      <x:c r="D12147" s="468" t="n">
        <x:v>121.00013</x:v>
      </x:c>
      <x:c r="E12147" s="468" t="str">
        <x:v>Nilai sumber</x:v>
      </x:c>
      <x:c r="F12147" s="468" t="str">
        <x:v>18 September 2026 21.05 WIB</x:v>
      </x:c>
    </x:row>
    <x:row r="12148">
      <x:c r="A12148" s="468" t="str">
        <x:v>Resume Karyawan KPI</x:v>
      </x:c>
      <x:c r="B12148" s="468" t="str">
        <x:v>AC5</x:v>
      </x:c>
      <x:c r="C12148" s="468" t="n">
        <x:v>18</x:v>
      </x:c>
      <x:c r="D12148" s="468" t="n">
        <x:v>19</x:v>
      </x:c>
      <x:c r="E12148" s="468" t="str">
        <x:v>Nilai sumber</x:v>
      </x:c>
      <x:c r="F12148" s="468" t="str">
        <x:v>18 September 2026 21.05 WIB</x:v>
      </x:c>
    </x:row>
    <x:row r="12149">
      <x:c r="A12149" s="468" t="str">
        <x:v>Resume Karyawan KPI</x:v>
      </x:c>
      <x:c r="B12149" s="468" t="str">
        <x:v>AD5</x:v>
      </x:c>
      <x:c r="C12149" s="468" t="n">
        <x:v>18.00011</x:v>
      </x:c>
      <x:c r="D12149" s="468" t="n">
        <x:v>19.00011</x:v>
      </x:c>
      <x:c r="E12149" s="468" t="str">
        <x:v>Nilai sumber</x:v>
      </x:c>
      <x:c r="F12149" s="468" t="str">
        <x:v>18 September 2026 21.05 WIB</x:v>
      </x:c>
    </x:row>
    <x:row r="12150">
      <x:c r="A12150" s="468" t="str">
        <x:v>Resume Karyawan KPI</x:v>
      </x:c>
      <x:c r="B12150" s="468" t="str">
        <x:v>AF5</x:v>
      </x:c>
      <x:c r="C12150" s="468" t="n">
        <x:v>169</x:v>
      </x:c>
      <x:c r="D12150" s="468" t="n">
        <x:v>181</x:v>
      </x:c>
      <x:c r="E12150" s="468" t="str">
        <x:v>Nilai sumber</x:v>
      </x:c>
      <x:c r="F12150" s="468" t="str">
        <x:v>18 September 2026 21.05 WIB</x:v>
      </x:c>
    </x:row>
    <x:row r="12151">
      <x:c r="A12151" s="468" t="str">
        <x:v>Resume Karyawan KPI</x:v>
      </x:c>
      <x:c r="B12151" s="468" t="str">
        <x:v>AG5</x:v>
      </x:c>
      <x:c r="C12151" s="468" t="n">
        <x:v>169.00005</x:v>
      </x:c>
      <x:c r="D12151" s="468" t="n">
        <x:v>181.00005</x:v>
      </x:c>
      <x:c r="E12151" s="468" t="str">
        <x:v>Nilai sumber</x:v>
      </x:c>
      <x:c r="F12151" s="468" t="str">
        <x:v>18 September 2026 21.05 WIB</x:v>
      </x:c>
    </x:row>
    <x:row r="12152">
      <x:c r="A12152" s="468" t="str">
        <x:v>Resume Karyawan KPI</x:v>
      </x:c>
      <x:c r="B12152" s="468" t="str">
        <x:v>AM5</x:v>
      </x:c>
      <x:c r="C12152" s="468" t="n">
        <x:v>16</x:v>
      </x:c>
      <x:c r="D12152" s="468" t="n">
        <x:v>17</x:v>
      </x:c>
      <x:c r="E12152" s="468" t="str">
        <x:v>Nilai sumber</x:v>
      </x:c>
      <x:c r="F12152" s="468" t="str">
        <x:v>18 September 2026 21.05 WIB</x:v>
      </x:c>
    </x:row>
    <x:row r="12153">
      <x:c r="A12153" s="468" t="str">
        <x:v>Resume Karyawan KPI</x:v>
      </x:c>
      <x:c r="B12153" s="468" t="str">
        <x:v>AN5</x:v>
      </x:c>
      <x:c r="C12153" s="468" t="n">
        <x:v>99.8125</x:v>
      </x:c>
      <x:c r="D12153" s="468" t="n">
        <x:v>99.82352941</x:v>
      </x:c>
      <x:c r="E12153" s="468" t="str">
        <x:v>Nilai sumber</x:v>
      </x:c>
      <x:c r="F12153" s="468" t="str">
        <x:v>18 September 2026 21.05 WIB</x:v>
      </x:c>
    </x:row>
    <x:row r="12154">
      <x:c r="A12154" s="468" t="str">
        <x:v>Resume Karyawan KPI</x:v>
      </x:c>
      <x:c r="B12154" s="468" t="str">
        <x:v>AR5</x:v>
      </x:c>
      <x:c r="C12154" s="468" t="n">
        <x:v>4.9375</x:v>
      </x:c>
      <x:c r="D12154" s="468" t="n">
        <x:v>4.941176471</x:v>
      </x:c>
      <x:c r="E12154" s="468" t="str">
        <x:v>Nilai sumber</x:v>
      </x:c>
      <x:c r="F12154" s="468" t="str">
        <x:v>18 September 2026 21.05 WIB</x:v>
      </x:c>
    </x:row>
    <x:row r="12155">
      <x:c r="A12155" s="468" t="str">
        <x:v>Resume Karyawan KPI</x:v>
      </x:c>
      <x:c r="B12155" s="468" t="str">
        <x:v>BM5</x:v>
      </x:c>
      <x:c r="C12155" s="468"/>
      <x:c r="D12155" s="468" t="n">
        <x:v>100</x:v>
      </x:c>
      <x:c r="E12155" s="468" t="str">
        <x:v>Nilai sumber</x:v>
      </x:c>
      <x:c r="F12155" s="468" t="str">
        <x:v>18 September 2026 21.05 WIB</x:v>
      </x:c>
    </x:row>
    <x:row r="12156">
      <x:c r="A12156" s="468" t="str">
        <x:v>Resume Karyawan KPI</x:v>
      </x:c>
      <x:c r="B12156" s="468" t="str">
        <x:v>C6</x:v>
      </x:c>
      <x:c r="C12156" s="468" t="n">
        <x:v>260</x:v>
      </x:c>
      <x:c r="D12156" s="468" t="n">
        <x:v>263</x:v>
      </x:c>
      <x:c r="E12156" s="468" t="str">
        <x:v>Nilai sumber</x:v>
      </x:c>
      <x:c r="F12156" s="468" t="str">
        <x:v>18 September 2026 21.05 WIB</x:v>
      </x:c>
    </x:row>
    <x:row r="12157">
      <x:c r="A12157" s="468" t="str">
        <x:v>Resume Karyawan KPI</x:v>
      </x:c>
      <x:c r="B12157" s="468" t="str">
        <x:v>D6</x:v>
      </x:c>
      <x:c r="C12157" s="468" t="n">
        <x:v>0.5664488017</x:v>
      </x:c>
      <x:c r="D12157" s="468" t="n">
        <x:v>0.5525210084</x:v>
      </x:c>
      <x:c r="E12157" s="468" t="str">
        <x:v>Nilai sumber</x:v>
      </x:c>
      <x:c r="F12157" s="468" t="str">
        <x:v>18 September 2026 21.05 WIB</x:v>
      </x:c>
    </x:row>
    <x:row r="12158">
      <x:c r="A12158" s="468" t="str">
        <x:v>Resume Karyawan KPI</x:v>
      </x:c>
      <x:c r="B12158" s="468" t="str">
        <x:v>E6</x:v>
      </x:c>
      <x:c r="C12158" s="468" t="n">
        <x:v>0.5664488017</x:v>
      </x:c>
      <x:c r="D12158" s="468" t="n">
        <x:v>0.5525210084</x:v>
      </x:c>
      <x:c r="E12158" s="468" t="str">
        <x:v>Nilai sumber</x:v>
      </x:c>
      <x:c r="F12158" s="468" t="str">
        <x:v>18 September 2026 21.05 WIB</x:v>
      </x:c>
    </x:row>
    <x:row r="12159">
      <x:c r="A12159" s="468" t="str">
        <x:v>Resume Karyawan KPI</x:v>
      </x:c>
      <x:c r="B12159" s="468" t="str">
        <x:v>Y6</x:v>
      </x:c>
      <x:c r="C12159" s="468" t="n">
        <x:v>260</x:v>
      </x:c>
      <x:c r="D12159" s="468" t="n">
        <x:v>263</x:v>
      </x:c>
      <x:c r="E12159" s="468" t="str">
        <x:v>Nilai sumber</x:v>
      </x:c>
      <x:c r="F12159" s="468" t="str">
        <x:v>18 September 2026 21.05 WIB</x:v>
      </x:c>
    </x:row>
    <x:row r="12160">
      <x:c r="A12160" s="468" t="str">
        <x:v>Resume Karyawan KPI</x:v>
      </x:c>
      <x:c r="B12160" s="468" t="str">
        <x:v>Z6</x:v>
      </x:c>
      <x:c r="C12160" s="468" t="n">
        <x:v>260.00012</x:v>
      </x:c>
      <x:c r="D12160" s="468" t="n">
        <x:v>263.00012</x:v>
      </x:c>
      <x:c r="E12160" s="468" t="str">
        <x:v>Nilai sumber</x:v>
      </x:c>
      <x:c r="F12160" s="468" t="str">
        <x:v>18 September 2026 21.05 WIB</x:v>
      </x:c>
    </x:row>
    <x:row r="12161">
      <x:c r="A12161" s="468" t="str">
        <x:v>Resume Karyawan KPI</x:v>
      </x:c>
      <x:c r="B12161" s="468" t="str">
        <x:v>C7</x:v>
      </x:c>
      <x:c r="C12161" s="468" t="n">
        <x:v>109</x:v>
      </x:c>
      <x:c r="D12161" s="468" t="n">
        <x:v>121</x:v>
      </x:c>
      <x:c r="E12161" s="468" t="str">
        <x:v>Nilai sumber</x:v>
      </x:c>
      <x:c r="F12161" s="468" t="str">
        <x:v>18 September 2026 21.05 WIB</x:v>
      </x:c>
    </x:row>
    <x:row r="12162">
      <x:c r="A12162" s="468" t="str">
        <x:v>Resume Karyawan KPI</x:v>
      </x:c>
      <x:c r="B12162" s="468" t="str">
        <x:v>D7</x:v>
      </x:c>
      <x:c r="C12162" s="468" t="n">
        <x:v>0.2374727669</x:v>
      </x:c>
      <x:c r="D12162" s="468" t="n">
        <x:v>0.2542016807</x:v>
      </x:c>
      <x:c r="E12162" s="468" t="str">
        <x:v>Nilai sumber</x:v>
      </x:c>
      <x:c r="F12162" s="468" t="str">
        <x:v>18 September 2026 21.05 WIB</x:v>
      </x:c>
    </x:row>
    <x:row r="12163">
      <x:c r="A12163" s="468" t="str">
        <x:v>Resume Karyawan KPI</x:v>
      </x:c>
      <x:c r="B12163" s="468" t="str">
        <x:v>E7</x:v>
      </x:c>
      <x:c r="C12163" s="468" t="n">
        <x:v>0.8039215686</x:v>
      </x:c>
      <x:c r="D12163" s="468" t="n">
        <x:v>0.8067226891</x:v>
      </x:c>
      <x:c r="E12163" s="468" t="str">
        <x:v>Nilai sumber</x:v>
      </x:c>
      <x:c r="F12163" s="468" t="str">
        <x:v>18 September 2026 21.05 WIB</x:v>
      </x:c>
    </x:row>
    <x:row r="12164">
      <x:c r="A12164" s="468" t="str">
        <x:v>Resume Karyawan KPI</x:v>
      </x:c>
      <x:c r="B12164" s="468" t="str">
        <x:v>AC7</x:v>
      </x:c>
      <x:c r="C12164" s="468" t="n">
        <x:v>20</x:v>
      </x:c>
      <x:c r="D12164" s="468" t="n">
        <x:v>21</x:v>
      </x:c>
      <x:c r="E12164" s="468" t="str">
        <x:v>Nilai sumber</x:v>
      </x:c>
      <x:c r="F12164" s="468" t="str">
        <x:v>18 September 2026 21.05 WIB</x:v>
      </x:c>
    </x:row>
    <x:row r="12165">
      <x:c r="A12165" s="468" t="str">
        <x:v>Resume Karyawan KPI</x:v>
      </x:c>
      <x:c r="B12165" s="468" t="str">
        <x:v>AD7</x:v>
      </x:c>
      <x:c r="C12165" s="468" t="n">
        <x:v>20.00009</x:v>
      </x:c>
      <x:c r="D12165" s="468" t="n">
        <x:v>21.00009</x:v>
      </x:c>
      <x:c r="E12165" s="468" t="str">
        <x:v>Nilai sumber</x:v>
      </x:c>
      <x:c r="F12165" s="468" t="str">
        <x:v>18 September 2026 21.05 WIB</x:v>
      </x:c>
    </x:row>
    <x:row r="12166">
      <x:c r="A12166" s="468" t="str">
        <x:v>Resume Karyawan KPI</x:v>
      </x:c>
      <x:c r="B12166" s="468" t="str">
        <x:v>AF7</x:v>
      </x:c>
      <x:c r="C12166" s="468" t="n">
        <x:v>257</x:v>
      </x:c>
      <x:c r="D12166" s="468" t="n">
        <x:v>262</x:v>
      </x:c>
      <x:c r="E12166" s="468" t="str">
        <x:v>Nilai sumber</x:v>
      </x:c>
      <x:c r="F12166" s="468" t="str">
        <x:v>18 September 2026 21.05 WIB</x:v>
      </x:c>
    </x:row>
    <x:row r="12167">
      <x:c r="A12167" s="468" t="str">
        <x:v>Resume Karyawan KPI</x:v>
      </x:c>
      <x:c r="B12167" s="468" t="str">
        <x:v>AG7</x:v>
      </x:c>
      <x:c r="C12167" s="468" t="n">
        <x:v>257.00003</x:v>
      </x:c>
      <x:c r="D12167" s="468" t="n">
        <x:v>262.00003</x:v>
      </x:c>
      <x:c r="E12167" s="468" t="str">
        <x:v>Nilai sumber</x:v>
      </x:c>
      <x:c r="F12167" s="468" t="str">
        <x:v>18 September 2026 21.05 WIB</x:v>
      </x:c>
    </x:row>
    <x:row r="12168">
      <x:c r="A12168" s="468" t="str">
        <x:v>Resume Karyawan KPI</x:v>
      </x:c>
      <x:c r="B12168" s="468" t="str">
        <x:v>D8</x:v>
      </x:c>
      <x:c r="C12168" s="468" t="n">
        <x:v>0.05664488017</x:v>
      </x:c>
      <x:c r="D12168" s="468" t="n">
        <x:v>0.05462184874</x:v>
      </x:c>
      <x:c r="E12168" s="468" t="str">
        <x:v>Nilai sumber</x:v>
      </x:c>
      <x:c r="F12168" s="468" t="str">
        <x:v>18 September 2026 21.05 WIB</x:v>
      </x:c>
    </x:row>
    <x:row r="12169">
      <x:c r="A12169" s="468" t="str">
        <x:v>Resume Karyawan KPI</x:v>
      </x:c>
      <x:c r="B12169" s="468" t="str">
        <x:v>E8</x:v>
      </x:c>
      <x:c r="C12169" s="468" t="n">
        <x:v>0.8605664488</x:v>
      </x:c>
      <x:c r="D12169" s="468" t="n">
        <x:v>0.8613445378</x:v>
      </x:c>
      <x:c r="E12169" s="468" t="str">
        <x:v>Nilai sumber</x:v>
      </x:c>
      <x:c r="F12169" s="468" t="str">
        <x:v>18 September 2026 21.05 WIB</x:v>
      </x:c>
    </x:row>
    <x:row r="12170">
      <x:c r="A12170" s="468" t="str">
        <x:v>Resume Karyawan KPI</x:v>
      </x:c>
      <x:c r="B12170" s="468" t="str">
        <x:v>C9</x:v>
      </x:c>
      <x:c r="C12170" s="468" t="n">
        <x:v>19</x:v>
      </x:c>
      <x:c r="D12170" s="468" t="n">
        <x:v>20</x:v>
      </x:c>
      <x:c r="E12170" s="468" t="str">
        <x:v>Nilai sumber</x:v>
      </x:c>
      <x:c r="F12170" s="468" t="str">
        <x:v>18 September 2026 21.05 WIB</x:v>
      </x:c>
    </x:row>
    <x:row r="12171">
      <x:c r="A12171" s="468" t="str">
        <x:v>Resume Karyawan KPI</x:v>
      </x:c>
      <x:c r="B12171" s="468" t="str">
        <x:v>D9</x:v>
      </x:c>
      <x:c r="C12171" s="468" t="n">
        <x:v>0.04139433551</x:v>
      </x:c>
      <x:c r="D12171" s="468" t="n">
        <x:v>0.04201680672</x:v>
      </x:c>
      <x:c r="E12171" s="468" t="str">
        <x:v>Nilai sumber</x:v>
      </x:c>
      <x:c r="F12171" s="468" t="str">
        <x:v>18 September 2026 21.05 WIB</x:v>
      </x:c>
    </x:row>
    <x:row r="12172">
      <x:c r="A12172" s="468" t="str">
        <x:v>Resume Karyawan KPI</x:v>
      </x:c>
      <x:c r="B12172" s="468" t="str">
        <x:v>E9</x:v>
      </x:c>
      <x:c r="C12172" s="468" t="n">
        <x:v>0.9019607843</x:v>
      </x:c>
      <x:c r="D12172" s="468" t="n">
        <x:v>0.9033613445</x:v>
      </x:c>
      <x:c r="E12172" s="468" t="str">
        <x:v>Nilai sumber</x:v>
      </x:c>
      <x:c r="F12172" s="468" t="str">
        <x:v>18 September 2026 21.05 WIB</x:v>
      </x:c>
    </x:row>
    <x:row r="12173">
      <x:c r="A12173" s="468" t="str">
        <x:v>Resume Karyawan KPI</x:v>
      </x:c>
      <x:c r="B12173" s="468" t="str">
        <x:v>C10</x:v>
      </x:c>
      <x:c r="C12173" s="468" t="n">
        <x:v>16</x:v>
      </x:c>
      <x:c r="D12173" s="468" t="n">
        <x:v>17</x:v>
      </x:c>
      <x:c r="E12173" s="468" t="str">
        <x:v>Nilai sumber</x:v>
      </x:c>
      <x:c r="F12173" s="468" t="str">
        <x:v>18 September 2026 21.05 WIB</x:v>
      </x:c>
    </x:row>
    <x:row r="12174">
      <x:c r="A12174" s="468" t="str">
        <x:v>Resume Karyawan KPI</x:v>
      </x:c>
      <x:c r="B12174" s="468" t="str">
        <x:v>D10</x:v>
      </x:c>
      <x:c r="C12174" s="468" t="n">
        <x:v>0.0348583878</x:v>
      </x:c>
      <x:c r="D12174" s="468" t="n">
        <x:v>0.03571428571</x:v>
      </x:c>
      <x:c r="E12174" s="468" t="str">
        <x:v>Nilai sumber</x:v>
      </x:c>
      <x:c r="F12174" s="468" t="str">
        <x:v>18 September 2026 21.05 WIB</x:v>
      </x:c>
    </x:row>
    <x:row r="12175">
      <x:c r="A12175" s="468" t="str">
        <x:v>Resume Karyawan KPI</x:v>
      </x:c>
      <x:c r="B12175" s="468" t="str">
        <x:v>E10</x:v>
      </x:c>
      <x:c r="C12175" s="468" t="n">
        <x:v>0.9368191721</x:v>
      </x:c>
      <x:c r="D12175" s="468" t="n">
        <x:v>0.9390756303</x:v>
      </x:c>
      <x:c r="E12175" s="468" t="str">
        <x:v>Nilai sumber</x:v>
      </x:c>
      <x:c r="F12175" s="468" t="str">
        <x:v>18 September 2026 21.05 WIB</x:v>
      </x:c>
    </x:row>
    <x:row r="12176">
      <x:c r="A12176" s="468" t="str">
        <x:v>Resume Karyawan KPI</x:v>
      </x:c>
      <x:c r="B12176" s="468" t="str">
        <x:v>Y10</x:v>
      </x:c>
      <x:c r="C12176" s="468" t="n">
        <x:v>16</x:v>
      </x:c>
      <x:c r="D12176" s="468" t="n">
        <x:v>17</x:v>
      </x:c>
      <x:c r="E12176" s="468" t="str">
        <x:v>Nilai sumber</x:v>
      </x:c>
      <x:c r="F12176" s="468" t="str">
        <x:v>18 September 2026 21.05 WIB</x:v>
      </x:c>
    </x:row>
    <x:row r="12177">
      <x:c r="A12177" s="468" t="str">
        <x:v>Resume Karyawan KPI</x:v>
      </x:c>
      <x:c r="B12177" s="468" t="str">
        <x:v>Z10</x:v>
      </x:c>
      <x:c r="C12177" s="468" t="n">
        <x:v>16.00008</x:v>
      </x:c>
      <x:c r="D12177" s="468" t="n">
        <x:v>17.00008</x:v>
      </x:c>
      <x:c r="E12177" s="468" t="str">
        <x:v>Nilai sumber</x:v>
      </x:c>
      <x:c r="F12177" s="468" t="str">
        <x:v>18 September 2026 21.05 WIB</x:v>
      </x:c>
    </x:row>
    <x:row r="12178">
      <x:c r="A12178" s="468" t="str">
        <x:v>Resume Karyawan KPI</x:v>
      </x:c>
      <x:c r="B12178" s="468" t="str">
        <x:v>AI10</x:v>
      </x:c>
      <x:c r="C12178" s="468" t="n">
        <x:v>89</x:v>
      </x:c>
      <x:c r="D12178" s="468" t="n">
        <x:v>97</x:v>
      </x:c>
      <x:c r="E12178" s="468" t="str">
        <x:v>Nilai sumber</x:v>
      </x:c>
      <x:c r="F12178" s="468" t="str">
        <x:v>18 September 2026 21.05 WIB</x:v>
      </x:c>
    </x:row>
    <x:row r="12179">
      <x:c r="A12179" s="468" t="str">
        <x:v>Resume Karyawan KPI</x:v>
      </x:c>
      <x:c r="B12179" s="468" t="str">
        <x:v>AJ10</x:v>
      </x:c>
      <x:c r="C12179" s="468" t="n">
        <x:v>89.00001</x:v>
      </x:c>
      <x:c r="D12179" s="468" t="n">
        <x:v>97.00001</x:v>
      </x:c>
      <x:c r="E12179" s="468" t="str">
        <x:v>Nilai sumber</x:v>
      </x:c>
      <x:c r="F12179" s="468" t="str">
        <x:v>18 September 2026 21.05 WIB</x:v>
      </x:c>
    </x:row>
    <x:row r="12180">
      <x:c r="A12180" s="468" t="str">
        <x:v>Resume Karyawan KPI</x:v>
      </x:c>
      <x:c r="B12180" s="468" t="str">
        <x:v>D11</x:v>
      </x:c>
      <x:c r="C12180" s="468" t="n">
        <x:v>0.03050108932</x:v>
      </x:c>
      <x:c r="D12180" s="468" t="n">
        <x:v>0.02941176471</x:v>
      </x:c>
      <x:c r="E12180" s="468" t="str">
        <x:v>Nilai sumber</x:v>
      </x:c>
      <x:c r="F12180" s="468" t="str">
        <x:v>18 September 2026 21.05 WIB</x:v>
      </x:c>
    </x:row>
    <x:row r="12181">
      <x:c r="A12181" s="468" t="str">
        <x:v>Resume Karyawan KPI</x:v>
      </x:c>
      <x:c r="B12181" s="468" t="str">
        <x:v>E11</x:v>
      </x:c>
      <x:c r="C12181" s="468" t="n">
        <x:v>0.9673202614</x:v>
      </x:c>
      <x:c r="D12181" s="468" t="n">
        <x:v>0.968487395</x:v>
      </x:c>
      <x:c r="E12181" s="468" t="str">
        <x:v>Nilai sumber</x:v>
      </x:c>
      <x:c r="F12181" s="468" t="str">
        <x:v>18 September 2026 21.05 WIB</x:v>
      </x:c>
    </x:row>
    <x:row r="12182">
      <x:c r="A12182" s="468" t="str">
        <x:v>Resume Karyawan KPI</x:v>
      </x:c>
      <x:c r="B12182" s="468" t="str">
        <x:v>Y11</x:v>
      </x:c>
      <x:c r="C12182" s="468" t="n">
        <x:v>19</x:v>
      </x:c>
      <x:c r="D12182" s="468" t="n">
        <x:v>20</x:v>
      </x:c>
      <x:c r="E12182" s="468" t="str">
        <x:v>Nilai sumber</x:v>
      </x:c>
      <x:c r="F12182" s="468" t="str">
        <x:v>18 September 2026 21.05 WIB</x:v>
      </x:c>
    </x:row>
    <x:row r="12183">
      <x:c r="A12183" s="468" t="str">
        <x:v>Resume Karyawan KPI</x:v>
      </x:c>
      <x:c r="B12183" s="468" t="str">
        <x:v>Z11</x:v>
      </x:c>
      <x:c r="C12183" s="468" t="n">
        <x:v>19.00007</x:v>
      </x:c>
      <x:c r="D12183" s="468" t="n">
        <x:v>20.00007</x:v>
      </x:c>
      <x:c r="E12183" s="468" t="str">
        <x:v>Nilai sumber</x:v>
      </x:c>
      <x:c r="F12183" s="468" t="str">
        <x:v>18 September 2026 21.05 WIB</x:v>
      </x:c>
    </x:row>
    <x:row r="12184">
      <x:c r="A12184" s="468" t="str">
        <x:v>Resume Karyawan KPI</x:v>
      </x:c>
      <x:c r="B12184" s="468" t="str">
        <x:v>D12</x:v>
      </x:c>
      <x:c r="C12184" s="468" t="n">
        <x:v>0.01960784314</x:v>
      </x:c>
      <x:c r="D12184" s="468" t="n">
        <x:v>0.01890756303</x:v>
      </x:c>
      <x:c r="E12184" s="468" t="str">
        <x:v>Nilai sumber</x:v>
      </x:c>
      <x:c r="F12184" s="468" t="str">
        <x:v>18 September 2026 21.05 WIB</x:v>
      </x:c>
    </x:row>
    <x:row r="12185">
      <x:c r="A12185" s="468" t="str">
        <x:v>Resume Karyawan KPI</x:v>
      </x:c>
      <x:c r="B12185" s="468" t="str">
        <x:v>E12</x:v>
      </x:c>
      <x:c r="C12185" s="468" t="n">
        <x:v>0.9869281046</x:v>
      </x:c>
      <x:c r="D12185" s="468" t="n">
        <x:v>0.987394958</x:v>
      </x:c>
      <x:c r="E12185" s="468" t="str">
        <x:v>Nilai sumber</x:v>
      </x:c>
      <x:c r="F12185" s="468" t="str">
        <x:v>18 September 2026 21.05 WIB</x:v>
      </x:c>
    </x:row>
    <x:row r="12186">
      <x:c r="A12186" s="468" t="str">
        <x:v>Resume Karyawan KPI</x:v>
      </x:c>
      <x:c r="B12186" s="468" t="str">
        <x:v>D13</x:v>
      </x:c>
      <x:c r="C12186" s="468" t="n">
        <x:v>0.00871459695</x:v>
      </x:c>
      <x:c r="D12186" s="468" t="n">
        <x:v>0.008403361345</x:v>
      </x:c>
      <x:c r="E12186" s="468" t="str">
        <x:v>Nilai sumber</x:v>
      </x:c>
      <x:c r="F12186" s="468" t="str">
        <x:v>18 September 2026 21.05 WIB</x:v>
      </x:c>
    </x:row>
    <x:row r="12187">
      <x:c r="A12187" s="468" t="str">
        <x:v>Resume Karyawan KPI</x:v>
      </x:c>
      <x:c r="B12187" s="468" t="str">
        <x:v>E13</x:v>
      </x:c>
      <x:c r="C12187" s="468" t="n">
        <x:v>0.9956427015</x:v>
      </x:c>
      <x:c r="D12187" s="468" t="n">
        <x:v>0.9957983193</x:v>
      </x:c>
      <x:c r="E12187" s="468" t="str">
        <x:v>Nilai sumber</x:v>
      </x:c>
      <x:c r="F12187" s="468" t="str">
        <x:v>18 September 2026 21.05 WIB</x:v>
      </x:c>
    </x:row>
    <x:row r="12188">
      <x:c r="A12188" s="468" t="str">
        <x:v>Resume Karyawan KPI</x:v>
      </x:c>
      <x:c r="B12188" s="468" t="str">
        <x:v>D14</x:v>
      </x:c>
      <x:c r="C12188" s="468" t="n">
        <x:v>0.004357298475</x:v>
      </x:c>
      <x:c r="D12188" s="468" t="n">
        <x:v>0.004201680672</x:v>
      </x:c>
      <x:c r="E12188" s="468" t="str">
        <x:v>Nilai sumber</x:v>
      </x:c>
      <x:c r="F12188" s="468" t="str">
        <x:v>18 September 2026 21.05 WIB</x:v>
      </x:c>
    </x:row>
    <x:row r="12189">
      <x:c r="A12189" s="468" t="str">
        <x:v>Resume Karyawan KPI</x:v>
      </x:c>
      <x:c r="B12189" s="468" t="str">
        <x:v>AC15</x:v>
      </x:c>
      <x:c r="C12189" s="468" t="n">
        <x:v>18</x:v>
      </x:c>
      <x:c r="D12189" s="468" t="n">
        <x:v>20</x:v>
      </x:c>
      <x:c r="E12189" s="468" t="str">
        <x:v>Nilai sumber</x:v>
      </x:c>
      <x:c r="F12189" s="468" t="str">
        <x:v>18 September 2026 21.05 WIB</x:v>
      </x:c>
    </x:row>
    <x:row r="12190">
      <x:c r="A12190" s="468" t="str">
        <x:v>Resume Karyawan KPI</x:v>
      </x:c>
      <x:c r="B12190" s="468" t="str">
        <x:v>AD15</x:v>
      </x:c>
      <x:c r="C12190" s="468" t="n">
        <x:v>18.00001</x:v>
      </x:c>
      <x:c r="D12190" s="468" t="n">
        <x:v>20.00001</x:v>
      </x:c>
      <x:c r="E12190" s="468" t="str">
        <x:v>Nilai sumber</x:v>
      </x:c>
      <x:c r="F12190" s="468" t="str">
        <x:v>18 September 2026 21.05 WIB</x:v>
      </x:c>
    </x:row>
    <x:row r="12191">
      <x:c r="A12191" s="468" t="str">
        <x:v>Resume Karyawan KPI</x:v>
      </x:c>
      <x:c r="B12191" s="468" t="str">
        <x:v>AM15</x:v>
      </x:c>
      <x:c r="C12191" s="468" t="n">
        <x:v>15</x:v>
      </x:c>
      <x:c r="D12191" s="468" t="n">
        <x:v>16</x:v>
      </x:c>
      <x:c r="E12191" s="468" t="str">
        <x:v>Nilai sumber</x:v>
      </x:c>
      <x:c r="F12191" s="468" t="str">
        <x:v>18 September 2026 21.05 WIB</x:v>
      </x:c>
    </x:row>
    <x:row r="12192">
      <x:c r="A12192" s="468" t="str">
        <x:v>Resume Karyawan KPI</x:v>
      </x:c>
      <x:c r="B12192" s="468" t="str">
        <x:v>AN15</x:v>
      </x:c>
      <x:c r="C12192" s="468" t="n">
        <x:v>98.66666667</x:v>
      </x:c>
      <x:c r="D12192" s="468" t="n">
        <x:v>98.75</x:v>
      </x:c>
      <x:c r="E12192" s="468" t="str">
        <x:v>Nilai sumber</x:v>
      </x:c>
      <x:c r="F12192" s="468" t="str">
        <x:v>18 September 2026 21.05 WIB</x:v>
      </x:c>
    </x:row>
    <x:row r="12193">
      <x:c r="A12193" s="468" t="str">
        <x:v>Resume Karyawan KPI</x:v>
      </x:c>
      <x:c r="B12193" s="468" t="str">
        <x:v>AO15</x:v>
      </x:c>
      <x:c r="C12193" s="468" t="n">
        <x:v>4.933333333</x:v>
      </x:c>
      <x:c r="D12193" s="468" t="n">
        <x:v>4.9375</x:v>
      </x:c>
      <x:c r="E12193" s="468" t="str">
        <x:v>Nilai sumber</x:v>
      </x:c>
      <x:c r="F12193" s="468" t="str">
        <x:v>18 September 2026 21.05 WIB</x:v>
      </x:c>
    </x:row>
    <x:row r="12194">
      <x:c r="A12194" s="468" t="str">
        <x:v>Resume Karyawan KPI</x:v>
      </x:c>
      <x:c r="B12194" s="468" t="str">
        <x:v>AP15</x:v>
      </x:c>
      <x:c r="C12194" s="468" t="n">
        <x:v>4.933333333</x:v>
      </x:c>
      <x:c r="D12194" s="468" t="n">
        <x:v>4.9375</x:v>
      </x:c>
      <x:c r="E12194" s="468" t="str">
        <x:v>Nilai sumber</x:v>
      </x:c>
      <x:c r="F12194" s="468" t="str">
        <x:v>18 September 2026 21.05 WIB</x:v>
      </x:c>
    </x:row>
    <x:row r="12195">
      <x:c r="A12195" s="468" t="str">
        <x:v>Resume Karyawan KPI</x:v>
      </x:c>
      <x:c r="B12195" s="468" t="str">
        <x:v>AQ15</x:v>
      </x:c>
      <x:c r="C12195" s="468" t="n">
        <x:v>4.933333333</x:v>
      </x:c>
      <x:c r="D12195" s="468" t="n">
        <x:v>4.9375</x:v>
      </x:c>
      <x:c r="E12195" s="468" t="str">
        <x:v>Nilai sumber</x:v>
      </x:c>
      <x:c r="F12195" s="468" t="str">
        <x:v>18 September 2026 21.05 WIB</x:v>
      </x:c>
    </x:row>
    <x:row r="12196">
      <x:c r="A12196" s="468" t="str">
        <x:v>Resume Karyawan KPI</x:v>
      </x:c>
      <x:c r="B12196" s="468" t="str">
        <x:v>AS15</x:v>
      </x:c>
      <x:c r="C12196" s="468" t="n">
        <x:v>4.866666667</x:v>
      </x:c>
      <x:c r="D12196" s="468" t="n">
        <x:v>4.875</x:v>
      </x:c>
      <x:c r="E12196" s="468" t="str">
        <x:v>Nilai sumber</x:v>
      </x:c>
      <x:c r="F12196" s="468" t="str">
        <x:v>18 September 2026 21.05 WIB</x:v>
      </x:c>
    </x:row>
    <x:row r="12197">
      <x:c r="A12197" s="468" t="str">
        <x:v>Resume Karyawan KPI</x:v>
      </x:c>
      <x:c r="B12197" s="468" t="str">
        <x:v>BM15</x:v>
      </x:c>
      <x:c r="C12197" s="468"/>
      <x:c r="D12197" s="468" t="n">
        <x:v>100</x:v>
      </x:c>
      <x:c r="E12197" s="468" t="str">
        <x:v>Nilai sumber</x:v>
      </x:c>
      <x:c r="F12197" s="468" t="str">
        <x:v>18 September 2026 21.05 WIB</x:v>
      </x:c>
    </x:row>
    <x:row r="12198">
      <x:c r="A12198" s="468" t="str">
        <x:v>Resume Karyawan KPI</x:v>
      </x:c>
      <x:c r="B12198" s="468" t="str">
        <x:v>BM18</x:v>
      </x:c>
      <x:c r="C12198" s="468"/>
      <x:c r="D12198" s="468" t="n">
        <x:v>100</x:v>
      </x:c>
      <x:c r="E12198" s="468" t="str">
        <x:v>Nilai sumber</x:v>
      </x:c>
      <x:c r="F12198" s="468" t="str">
        <x:v>18 September 2026 21.05 WIB</x:v>
      </x:c>
    </x:row>
    <x:row r="12199">
      <x:c r="A12199" s="468" t="str">
        <x:v>Resume Karyawan KPI</x:v>
      </x:c>
      <x:c r="B12199" s="468" t="str">
        <x:v>C19</x:v>
      </x:c>
      <x:c r="C12199" s="468" t="n">
        <x:v>459</x:v>
      </x:c>
      <x:c r="D12199" s="468" t="n">
        <x:v>476</x:v>
      </x:c>
      <x:c r="E12199" s="468" t="str">
        <x:v>Nilai sumber</x:v>
      </x:c>
      <x:c r="F12199" s="468" t="str">
        <x:v>18 September 2026 21.05 WIB</x:v>
      </x:c>
    </x:row>
    <x:row r="12200">
      <x:c r="A12200" s="468" t="str">
        <x:v>Resume Karyawan KPI</x:v>
      </x:c>
      <x:c r="B12200" s="468" t="str">
        <x:v>C25</x:v>
      </x:c>
      <x:c r="C12200" s="468" t="n">
        <x:v>20</x:v>
      </x:c>
      <x:c r="D12200" s="468" t="n">
        <x:v>21</x:v>
      </x:c>
      <x:c r="E12200" s="468" t="str">
        <x:v>Nilai sumber</x:v>
      </x:c>
      <x:c r="F12200" s="468" t="str">
        <x:v>18 September 2026 21.05 WIB</x:v>
      </x:c>
    </x:row>
    <x:row r="12201">
      <x:c r="A12201" s="468" t="str">
        <x:v>Resume Karyawan KPI</x:v>
      </x:c>
      <x:c r="B12201" s="468" t="str">
        <x:v>D25</x:v>
      </x:c>
      <x:c r="C12201" s="468" t="n">
        <x:v>0.2631578947</x:v>
      </x:c>
      <x:c r="D12201" s="468" t="n">
        <x:v>0.2625</x:v>
      </x:c>
      <x:c r="E12201" s="468" t="str">
        <x:v>Nilai sumber</x:v>
      </x:c>
      <x:c r="F12201" s="468" t="str">
        <x:v>18 September 2026 21.05 WIB</x:v>
      </x:c>
    </x:row>
    <x:row r="12202">
      <x:c r="A12202" s="468" t="str">
        <x:v>Resume Karyawan KPI</x:v>
      </x:c>
      <x:c r="B12202" s="468" t="str">
        <x:v>H25</x:v>
      </x:c>
      <x:c r="C12202" s="468" t="n">
        <x:v>257</x:v>
      </x:c>
      <x:c r="D12202" s="468" t="n">
        <x:v>262</x:v>
      </x:c>
      <x:c r="E12202" s="468" t="str">
        <x:v>Nilai sumber</x:v>
      </x:c>
      <x:c r="F12202" s="468" t="str">
        <x:v>18 September 2026 21.05 WIB</x:v>
      </x:c>
    </x:row>
    <x:row r="12203">
      <x:c r="A12203" s="468" t="str">
        <x:v>Resume Karyawan KPI</x:v>
      </x:c>
      <x:c r="B12203" s="468" t="str">
        <x:v>I25</x:v>
      </x:c>
      <x:c r="C12203" s="468" t="n">
        <x:v>0.5749440716</x:v>
      </x:c>
      <x:c r="D12203" s="468" t="n">
        <x:v>0.5646551724</x:v>
      </x:c>
      <x:c r="E12203" s="468" t="str">
        <x:v>Nilai sumber</x:v>
      </x:c>
      <x:c r="F12203" s="468" t="str">
        <x:v>18 September 2026 21.05 WIB</x:v>
      </x:c>
    </x:row>
    <x:row r="12204">
      <x:c r="A12204" s="468" t="str">
        <x:v>Resume Karyawan KPI</x:v>
      </x:c>
      <x:c r="B12204" s="468" t="str">
        <x:v>D26</x:v>
      </x:c>
      <x:c r="C12204" s="468" t="n">
        <x:v>0.2631578947</x:v>
      </x:c>
      <x:c r="D12204" s="468" t="n">
        <x:v>0.25</x:v>
      </x:c>
      <x:c r="E12204" s="468" t="str">
        <x:v>Nilai sumber</x:v>
      </x:c>
      <x:c r="F12204" s="468" t="str">
        <x:v>18 September 2026 21.05 WIB</x:v>
      </x:c>
    </x:row>
    <x:row r="12205">
      <x:c r="A12205" s="468" t="str">
        <x:v>Resume Karyawan KPI</x:v>
      </x:c>
      <x:c r="B12205" s="468" t="str">
        <x:v>H26</x:v>
      </x:c>
      <x:c r="C12205" s="468" t="n">
        <x:v>169</x:v>
      </x:c>
      <x:c r="D12205" s="468" t="n">
        <x:v>181</x:v>
      </x:c>
      <x:c r="E12205" s="468" t="str">
        <x:v>Nilai sumber</x:v>
      </x:c>
      <x:c r="F12205" s="468" t="str">
        <x:v>18 September 2026 21.05 WIB</x:v>
      </x:c>
    </x:row>
    <x:row r="12206">
      <x:c r="A12206" s="468" t="str">
        <x:v>Resume Karyawan KPI</x:v>
      </x:c>
      <x:c r="B12206" s="468" t="str">
        <x:v>I26</x:v>
      </x:c>
      <x:c r="C12206" s="468" t="n">
        <x:v>0.3780760626</x:v>
      </x:c>
      <x:c r="D12206" s="468" t="n">
        <x:v>0.3900862069</x:v>
      </x:c>
      <x:c r="E12206" s="468" t="str">
        <x:v>Nilai sumber</x:v>
      </x:c>
      <x:c r="F12206" s="468" t="str">
        <x:v>18 September 2026 21.05 WIB</x:v>
      </x:c>
    </x:row>
    <x:row r="12207">
      <x:c r="A12207" s="468" t="str">
        <x:v>Resume Karyawan KPI</x:v>
      </x:c>
      <x:c r="B12207" s="468" t="str">
        <x:v>A27</x:v>
      </x:c>
      <x:c r="C12207" s="468" t="str">
        <x:v>INDAH</x:v>
      </x:c>
      <x:c r="D12207" s="468" t="str">
        <x:v>SAKA</x:v>
      </x:c>
      <x:c r="E12207" s="468" t="str">
        <x:v>Nilai sumber</x:v>
      </x:c>
      <x:c r="F12207" s="468" t="str">
        <x:v>18 September 2026 21.05 WIB</x:v>
      </x:c>
    </x:row>
    <x:row r="12208">
      <x:c r="A12208" s="468" t="str">
        <x:v>Resume Karyawan KPI</x:v>
      </x:c>
      <x:c r="B12208" s="468" t="str">
        <x:v>B27</x:v>
      </x:c>
      <x:c r="C12208" s="468" t="str">
        <x:v>Admin/CS</x:v>
      </x:c>
      <x:c r="D12208" s="468" t="str">
        <x:v>Fotografer</x:v>
      </x:c>
      <x:c r="E12208" s="468" t="str">
        <x:v>Nilai sumber</x:v>
      </x:c>
      <x:c r="F12208" s="468" t="str">
        <x:v>18 September 2026 21.05 WIB</x:v>
      </x:c>
    </x:row>
    <x:row r="12209">
      <x:c r="A12209" s="468" t="str">
        <x:v>Resume Karyawan KPI</x:v>
      </x:c>
      <x:c r="B12209" s="468" t="str">
        <x:v>C27</x:v>
      </x:c>
      <x:c r="C12209" s="468" t="n">
        <x:v>18</x:v>
      </x:c>
      <x:c r="D12209" s="468" t="n">
        <x:v>20</x:v>
      </x:c>
      <x:c r="E12209" s="468" t="str">
        <x:v>Nilai sumber</x:v>
      </x:c>
      <x:c r="F12209" s="468" t="str">
        <x:v>18 September 2026 21.05 WIB</x:v>
      </x:c>
    </x:row>
    <x:row r="12210">
      <x:c r="A12210" s="468" t="str">
        <x:v>Resume Karyawan KPI</x:v>
      </x:c>
      <x:c r="B12210" s="468" t="str">
        <x:v>D27</x:v>
      </x:c>
      <x:c r="C12210" s="468" t="n">
        <x:v>0.2368421053</x:v>
      </x:c>
      <x:c r="D12210" s="468" t="n">
        <x:v>0.25</x:v>
      </x:c>
      <x:c r="E12210" s="468" t="str">
        <x:v>Nilai sumber</x:v>
      </x:c>
      <x:c r="F12210" s="468" t="str">
        <x:v>18 September 2026 21.05 WIB</x:v>
      </x:c>
    </x:row>
    <x:row r="12211">
      <x:c r="A12211" s="468" t="str">
        <x:v>Resume Karyawan KPI</x:v>
      </x:c>
      <x:c r="B12211" s="468" t="str">
        <x:v>I27</x:v>
      </x:c>
      <x:c r="C12211" s="468" t="n">
        <x:v>0.04697986577</x:v>
      </x:c>
      <x:c r="D12211" s="468" t="n">
        <x:v>0.04525862069</x:v>
      </x:c>
      <x:c r="E12211" s="468" t="str">
        <x:v>Nilai sumber</x:v>
      </x:c>
      <x:c r="F12211" s="468" t="str">
        <x:v>18 September 2026 21.05 WIB</x:v>
      </x:c>
    </x:row>
    <x:row r="12212">
      <x:c r="A12212" s="468" t="str">
        <x:v>Resume Karyawan KPI</x:v>
      </x:c>
      <x:c r="B12212" s="468" t="str">
        <x:v>A28</x:v>
      </x:c>
      <x:c r="C12212" s="468" t="str">
        <x:v>SAKA</x:v>
      </x:c>
      <x:c r="D12212" s="468" t="str">
        <x:v>INDAH</x:v>
      </x:c>
      <x:c r="E12212" s="468" t="str">
        <x:v>Nilai sumber</x:v>
      </x:c>
      <x:c r="F12212" s="468" t="str">
        <x:v>18 September 2026 21.05 WIB</x:v>
      </x:c>
    </x:row>
    <x:row r="12213">
      <x:c r="A12213" s="468" t="str">
        <x:v>Resume Karyawan KPI</x:v>
      </x:c>
      <x:c r="B12213" s="468" t="str">
        <x:v>B28</x:v>
      </x:c>
      <x:c r="C12213" s="468" t="str">
        <x:v>Fotografer</x:v>
      </x:c>
      <x:c r="D12213" s="468" t="str">
        <x:v>Admin/CS</x:v>
      </x:c>
      <x:c r="E12213" s="468" t="str">
        <x:v>Nilai sumber</x:v>
      </x:c>
      <x:c r="F12213" s="468" t="str">
        <x:v>18 September 2026 21.05 WIB</x:v>
      </x:c>
    </x:row>
    <x:row r="12214">
      <x:c r="A12214" s="468" t="str">
        <x:v>Resume Karyawan KPI</x:v>
      </x:c>
      <x:c r="B12214" s="468" t="str">
        <x:v>C28</x:v>
      </x:c>
      <x:c r="C12214" s="468" t="n">
        <x:v>18</x:v>
      </x:c>
      <x:c r="D12214" s="468" t="n">
        <x:v>19</x:v>
      </x:c>
      <x:c r="E12214" s="468" t="str">
        <x:v>Nilai sumber</x:v>
      </x:c>
      <x:c r="F12214" s="468" t="str">
        <x:v>18 September 2026 21.05 WIB</x:v>
      </x:c>
    </x:row>
    <x:row r="12215">
      <x:c r="A12215" s="468" t="str">
        <x:v>Resume Karyawan KPI</x:v>
      </x:c>
      <x:c r="B12215" s="468" t="str">
        <x:v>D28</x:v>
      </x:c>
      <x:c r="C12215" s="468" t="n">
        <x:v>0.2368421053</x:v>
      </x:c>
      <x:c r="D12215" s="468" t="n">
        <x:v>0.2375</x:v>
      </x:c>
      <x:c r="E12215" s="468" t="str">
        <x:v>Nilai sumber</x:v>
      </x:c>
      <x:c r="F12215" s="468" t="str">
        <x:v>18 September 2026 21.05 WIB</x:v>
      </x:c>
    </x:row>
    <x:row r="12216">
      <x:c r="A12216" s="468" t="str">
        <x:v>Resume Karyawan KPI</x:v>
      </x:c>
      <x:c r="B12216" s="468" t="str">
        <x:v>H33</x:v>
      </x:c>
      <x:c r="C12216" s="468" t="n">
        <x:v>89</x:v>
      </x:c>
      <x:c r="D12216" s="468" t="n">
        <x:v>97</x:v>
      </x:c>
      <x:c r="E12216" s="468" t="str">
        <x:v>Nilai sumber</x:v>
      </x:c>
      <x:c r="F12216" s="468" t="str">
        <x:v>18 September 2026 21.05 WIB</x:v>
      </x:c>
    </x:row>
    <x:row r="12217">
      <x:c r="A12217" s="468" t="str">
        <x:v>Resume Karyawan KPI</x:v>
      </x:c>
      <x:c r="B12217" s="468" t="str">
        <x:v>I33</x:v>
      </x:c>
      <x:c r="C12217" s="468" t="n">
        <x:v>0.4027149321</x:v>
      </x:c>
      <x:c r="D12217" s="468" t="n">
        <x:v>0.423580786</x:v>
      </x:c>
      <x:c r="E12217" s="468" t="str">
        <x:v>Nilai sumber</x:v>
      </x:c>
      <x:c r="F12217" s="468" t="str">
        <x:v>18 September 2026 21.05 WIB</x:v>
      </x:c>
    </x:row>
    <x:row r="12218">
      <x:c r="A12218" s="468" t="str">
        <x:v>Resume Karyawan KPI</x:v>
      </x:c>
      <x:c r="B12218" s="468" t="str">
        <x:v>I34</x:v>
      </x:c>
      <x:c r="C12218" s="468" t="n">
        <x:v>0.3529411765</x:v>
      </x:c>
      <x:c r="D12218" s="468" t="n">
        <x:v>0.3406113537</x:v>
      </x:c>
      <x:c r="E12218" s="468" t="str">
        <x:v>Nilai sumber</x:v>
      </x:c>
      <x:c r="F12218" s="468" t="str">
        <x:v>18 September 2026 21.05 WIB</x:v>
      </x:c>
    </x:row>
    <x:row r="12219">
      <x:c r="A12219" s="468" t="str">
        <x:v>Resume Karyawan KPI</x:v>
      </x:c>
      <x:c r="B12219" s="468" t="str">
        <x:v>I35</x:v>
      </x:c>
      <x:c r="C12219" s="468" t="n">
        <x:v>0.1447963801</x:v>
      </x:c>
      <x:c r="D12219" s="468" t="n">
        <x:v>0.1397379913</x:v>
      </x:c>
      <x:c r="E12219" s="468" t="str">
        <x:v>Nilai sumber</x:v>
      </x:c>
      <x:c r="F12219" s="468" t="str">
        <x:v>18 September 2026 21.05 WIB</x:v>
      </x:c>
    </x:row>
    <x:row r="12220">
      <x:c r="A12220" s="468" t="str">
        <x:v>Resume Karyawan KPI</x:v>
      </x:c>
      <x:c r="B12220" s="468" t="str">
        <x:v>I36</x:v>
      </x:c>
      <x:c r="C12220" s="468" t="n">
        <x:v>0.09954751131</x:v>
      </x:c>
      <x:c r="D12220" s="468" t="n">
        <x:v>0.096069869</x:v>
      </x:c>
      <x:c r="E12220" s="468" t="str">
        <x:v>Nilai sumber</x:v>
      </x:c>
      <x:c r="F12220" s="468" t="str">
        <x:v>18 September 2026 21.05 WIB</x:v>
      </x:c>
    </x:row>
    <x:row r="12221">
      <x:c r="A12221" s="468" t="str">
        <x:v>Resume Karyawan KPI</x:v>
      </x:c>
      <x:c r="B12221" s="468" t="str">
        <x:v>A46</x:v>
      </x:c>
      <x:c r="C12221" s="468" t="n">
        <x:v>0.9893841912</x:v>
      </x:c>
      <x:c r="D12221" s="468" t="n">
        <x:v>0.989620098</x:v>
      </x:c>
      <x:c r="E12221" s="468" t="str">
        <x:v>Nilai sumber</x:v>
      </x:c>
      <x:c r="F12221" s="468" t="str">
        <x:v>18 September 2026 21.05 WIB</x:v>
      </x:c>
    </x:row>
    <x:row r="12222">
      <x:c r="A12222" s="468" t="str">
        <x:v>Resume Karyawan KPI</x:v>
      </x:c>
      <x:c r="B12222" s="468" t="str">
        <x:v>D46</x:v>
      </x:c>
      <x:c r="C12222" s="468" t="n">
        <x:v>0.9887683824</x:v>
      </x:c>
      <x:c r="D12222" s="468" t="n">
        <x:v>0.9888235294</x:v>
      </x:c>
      <x:c r="E12222" s="468" t="str">
        <x:v>Nilai sumber</x:v>
      </x:c>
      <x:c r="F12222" s="468" t="str">
        <x:v>18 September 2026 21.05 WIB</x:v>
      </x:c>
    </x:row>
    <x:row r="12223">
      <x:c r="A12223" s="468" t="str">
        <x:v>Resume Karyawan KPI</x:v>
      </x:c>
      <x:c r="B12223" s="468" t="str">
        <x:v>G46</x:v>
      </x:c>
      <x:c r="C12223" s="468" t="n">
        <x:v>0.99</x:v>
      </x:c>
      <x:c r="D12223" s="468" t="n">
        <x:v>0.9904166667</x:v>
      </x:c>
      <x:c r="E12223" s="468" t="str">
        <x:v>Nilai sumber</x:v>
      </x:c>
      <x:c r="F12223" s="468" t="str">
        <x:v>18 September 2026 21.05 WIB</x:v>
      </x:c>
    </x:row>
    <x:row r="12224">
      <x:c r="A12224" s="468" t="str">
        <x:v>Resume Karyawan KPI</x:v>
      </x:c>
      <x:c r="B12224" s="468" t="str">
        <x:v>C51</x:v>
      </x:c>
      <x:c r="C12224" s="468" t="n">
        <x:v>16</x:v>
      </x:c>
      <x:c r="D12224" s="468" t="n">
        <x:v>17</x:v>
      </x:c>
      <x:c r="E12224" s="468" t="str">
        <x:v>Nilai sumber</x:v>
      </x:c>
      <x:c r="F12224" s="468" t="str">
        <x:v>18 September 2026 21.05 WIB</x:v>
      </x:c>
    </x:row>
    <x:row r="12225">
      <x:c r="A12225" s="468" t="str">
        <x:v>Resume Karyawan KPI</x:v>
      </x:c>
      <x:c r="B12225" s="468" t="str">
        <x:v>D51</x:v>
      </x:c>
      <x:c r="C12225" s="468" t="n">
        <x:v>0.998125</x:v>
      </x:c>
      <x:c r="D12225" s="468" t="n">
        <x:v>0.9982352941</x:v>
      </x:c>
      <x:c r="E12225" s="468" t="str">
        <x:v>Nilai sumber</x:v>
      </x:c>
      <x:c r="F12225" s="468" t="str">
        <x:v>18 September 2026 21.05 WIB</x:v>
      </x:c>
    </x:row>
    <x:row r="12226">
      <x:c r="A12226" s="468" t="str">
        <x:v>Resume Karyawan KPI</x:v>
      </x:c>
      <x:c r="B12226" s="468" t="str">
        <x:v>H51</x:v>
      </x:c>
      <x:c r="C12226" s="468" t="n">
        <x:v>4.9375</x:v>
      </x:c>
      <x:c r="D12226" s="468" t="n">
        <x:v>4.941176471</x:v>
      </x:c>
      <x:c r="E12226" s="468" t="str">
        <x:v>Nilai sumber</x:v>
      </x:c>
      <x:c r="F12226" s="468" t="str">
        <x:v>18 September 2026 21.05 WIB</x:v>
      </x:c>
    </x:row>
    <x:row r="12227">
      <x:c r="A12227" s="468" t="str">
        <x:v>Resume Karyawan KPI</x:v>
      </x:c>
      <x:c r="B12227" s="468" t="str">
        <x:v>C61</x:v>
      </x:c>
      <x:c r="C12227" s="468" t="n">
        <x:v>15</x:v>
      </x:c>
      <x:c r="D12227" s="468" t="n">
        <x:v>16</x:v>
      </x:c>
      <x:c r="E12227" s="468" t="str">
        <x:v>Nilai sumber</x:v>
      </x:c>
      <x:c r="F12227" s="468" t="str">
        <x:v>18 September 2026 21.05 WIB</x:v>
      </x:c>
    </x:row>
    <x:row r="12228">
      <x:c r="A12228" s="468" t="str">
        <x:v>Resume Karyawan KPI</x:v>
      </x:c>
      <x:c r="B12228" s="468" t="str">
        <x:v>D61</x:v>
      </x:c>
      <x:c r="C12228" s="468" t="n">
        <x:v>0.9866666667</x:v>
      </x:c>
      <x:c r="D12228" s="468" t="n">
        <x:v>0.9875</x:v>
      </x:c>
      <x:c r="E12228" s="468" t="str">
        <x:v>Nilai sumber</x:v>
      </x:c>
      <x:c r="F12228" s="468" t="str">
        <x:v>18 September 2026 21.05 WIB</x:v>
      </x:c>
    </x:row>
    <x:row r="12229">
      <x:c r="A12229" s="468" t="str">
        <x:v>Resume Karyawan KPI</x:v>
      </x:c>
      <x:c r="B12229" s="468" t="str">
        <x:v>E61</x:v>
      </x:c>
      <x:c r="C12229" s="468" t="n">
        <x:v>4.933333333</x:v>
      </x:c>
      <x:c r="D12229" s="468" t="n">
        <x:v>4.9375</x:v>
      </x:c>
      <x:c r="E12229" s="468" t="str">
        <x:v>Nilai sumber</x:v>
      </x:c>
      <x:c r="F12229" s="468" t="str">
        <x:v>18 September 2026 21.05 WIB</x:v>
      </x:c>
    </x:row>
    <x:row r="12230">
      <x:c r="A12230" s="468" t="str">
        <x:v>Resume Karyawan KPI</x:v>
      </x:c>
      <x:c r="B12230" s="468" t="str">
        <x:v>F61</x:v>
      </x:c>
      <x:c r="C12230" s="468" t="n">
        <x:v>4.933333333</x:v>
      </x:c>
      <x:c r="D12230" s="468" t="n">
        <x:v>4.9375</x:v>
      </x:c>
      <x:c r="E12230" s="468" t="str">
        <x:v>Nilai sumber</x:v>
      </x:c>
      <x:c r="F12230" s="468" t="str">
        <x:v>18 September 2026 21.05 WIB</x:v>
      </x:c>
    </x:row>
    <x:row r="12231">
      <x:c r="A12231" s="468" t="str">
        <x:v>Resume Karyawan KPI</x:v>
      </x:c>
      <x:c r="B12231" s="468" t="str">
        <x:v>G61</x:v>
      </x:c>
      <x:c r="C12231" s="468" t="n">
        <x:v>4.933333333</x:v>
      </x:c>
      <x:c r="D12231" s="468" t="n">
        <x:v>4.9375</x:v>
      </x:c>
      <x:c r="E12231" s="468" t="str">
        <x:v>Nilai sumber</x:v>
      </x:c>
      <x:c r="F12231" s="468" t="str">
        <x:v>18 September 2026 21.05 WIB</x:v>
      </x:c>
    </x:row>
    <x:row r="12232">
      <x:c r="A12232" s="468" t="str">
        <x:v>Resume Karyawan KPI</x:v>
      </x:c>
      <x:c r="B12232" s="468" t="str">
        <x:v>I61</x:v>
      </x:c>
      <x:c r="C12232" s="468" t="n">
        <x:v>4.866666667</x:v>
      </x:c>
      <x:c r="D12232" s="468" t="n">
        <x:v>4.875</x:v>
      </x:c>
      <x:c r="E12232" s="468" t="str">
        <x:v>Nilai sumber</x:v>
      </x:c>
      <x:c r="F12232" s="468" t="str">
        <x:v>18 September 2026 21.05 WIB</x:v>
      </x:c>
    </x:row>
    <x:row r="12233">
      <x:c r="A12233" s="468" t="str">
        <x:v>18</x:v>
      </x:c>
      <x:c r="B12233" s="468" t="str">
        <x:v>C4</x:v>
      </x:c>
      <x:c r="C12233" s="468"/>
      <x:c r="D12233" s="468" t="str">
        <x:v>Satria</x:v>
      </x:c>
      <x:c r="E12233" s="468" t="str">
        <x:v>Nilai sumber</x:v>
      </x:c>
      <x:c r="F12233" s="468" t="str">
        <x:v>18 September 2026 21.05 WIB</x:v>
      </x:c>
    </x:row>
    <x:row r="12234">
      <x:c r="A12234" s="468" t="str">
        <x:v>18</x:v>
      </x:c>
      <x:c r="B12234" s="468" t="str">
        <x:v>D4</x:v>
      </x:c>
      <x:c r="C12234" s="468"/>
      <x:c r="D12234" s="468" t="str">
        <x:v>Family A</x:v>
      </x:c>
      <x:c r="E12234" s="468" t="str">
        <x:v>Nilai sumber</x:v>
      </x:c>
      <x:c r="F12234" s="468" t="str">
        <x:v>18 September 2026 21.05 WIB</x:v>
      </x:c>
    </x:row>
    <x:row r="12235">
      <x:c r="A12235" s="468" t="str">
        <x:v>18</x:v>
      </x:c>
      <x:c r="B12235" s="468" t="str">
        <x:v>F4</x:v>
      </x:c>
      <x:c r="C12235" s="468"/>
      <x:c r="D12235" s="468" t="str">
        <x:v>20 sept</x:v>
      </x:c>
      <x:c r="E12235" s="468" t="str">
        <x:v>Nilai sumber</x:v>
      </x:c>
      <x:c r="F12235" s="468" t="str">
        <x:v>18 September 2026 21.05 WIB</x:v>
      </x:c>
    </x:row>
    <x:row r="12236">
      <x:c r="A12236" s="468" t="str">
        <x:v>18</x:v>
      </x:c>
      <x:c r="B12236" s="468" t="str">
        <x:v>H4</x:v>
      </x:c>
      <x:c r="C12236" s="468"/>
      <x:c r="D12236" s="468" t="n">
        <x:v>100000</x:v>
      </x:c>
      <x:c r="E12236" s="468" t="str">
        <x:v>Nilai sumber</x:v>
      </x:c>
      <x:c r="F12236" s="468" t="str">
        <x:v>18 September 2026 21.05 WIB</x:v>
      </x:c>
    </x:row>
    <x:row r="12237">
      <x:c r="A12237" s="468" t="str">
        <x:v>18</x:v>
      </x:c>
      <x:c r="B12237" s="468" t="str">
        <x:v>I4</x:v>
      </x:c>
      <x:c r="C12237" s="468"/>
      <x:c r="D12237" s="468" t="str">
        <x:v>DP</x:v>
      </x:c>
      <x:c r="E12237" s="468" t="str">
        <x:v>Nilai sumber</x:v>
      </x:c>
      <x:c r="F12237" s="468" t="str">
        <x:v>18 September 2026 21.05 WIB</x:v>
      </x:c>
    </x:row>
    <x:row r="12238">
      <x:c r="A12238" s="468" t="str">
        <x:v>18</x:v>
      </x:c>
      <x:c r="B12238" s="468" t="str">
        <x:v>L4</x:v>
      </x:c>
      <x:c r="C12238" s="468"/>
      <x:c r="D12238" s="468" t="str">
        <x:v>AMEL</x:v>
      </x:c>
      <x:c r="E12238" s="468" t="str">
        <x:v>Nilai sumber</x:v>
      </x:c>
      <x:c r="F12238" s="468" t="str">
        <x:v>18 September 2026 21.05 WIB</x:v>
      </x:c>
    </x:row>
    <x:row r="12239">
      <x:c r="A12239" s="468" t="str">
        <x:v>18</x:v>
      </x:c>
      <x:c r="B12239" s="468" t="str">
        <x:v>C5</x:v>
      </x:c>
      <x:c r="C12239" s="468"/>
      <x:c r="D12239" s="468" t="str">
        <x:v>Sema</x:v>
      </x:c>
      <x:c r="E12239" s="468" t="str">
        <x:v>Nilai sumber</x:v>
      </x:c>
      <x:c r="F12239" s="468" t="str">
        <x:v>18 September 2026 21.05 WIB</x:v>
      </x:c>
    </x:row>
    <x:row r="12240">
      <x:c r="A12240" s="468" t="str">
        <x:v>18</x:v>
      </x:c>
      <x:c r="B12240" s="468" t="str">
        <x:v>D5</x:v>
      </x:c>
      <x:c r="C12240" s="468"/>
      <x:c r="D12240" s="468" t="str">
        <x:v>Large Group</x:v>
      </x:c>
      <x:c r="E12240" s="468" t="str">
        <x:v>Nilai sumber</x:v>
      </x:c>
      <x:c r="F12240" s="468" t="str">
        <x:v>18 September 2026 21.05 WIB</x:v>
      </x:c>
    </x:row>
    <x:row r="12241">
      <x:c r="A12241" s="468" t="str">
        <x:v>18</x:v>
      </x:c>
      <x:c r="B12241" s="468" t="str">
        <x:v>F5</x:v>
      </x:c>
      <x:c r="C12241" s="468"/>
      <x:c r="D12241" s="468" t="str">
        <x:v>23 sept</x:v>
      </x:c>
      <x:c r="E12241" s="468" t="str">
        <x:v>Nilai sumber</x:v>
      </x:c>
      <x:c r="F12241" s="468" t="str">
        <x:v>18 September 2026 21.05 WIB</x:v>
      </x:c>
    </x:row>
    <x:row r="12242">
      <x:c r="A12242" s="468" t="str">
        <x:v>18</x:v>
      </x:c>
      <x:c r="B12242" s="468" t="str">
        <x:v>H5</x:v>
      </x:c>
      <x:c r="C12242" s="468"/>
      <x:c r="D12242" s="468" t="n">
        <x:v>100000</x:v>
      </x:c>
      <x:c r="E12242" s="468" t="str">
        <x:v>Nilai sumber</x:v>
      </x:c>
      <x:c r="F12242" s="468" t="str">
        <x:v>18 September 2026 21.05 WIB</x:v>
      </x:c>
    </x:row>
    <x:row r="12243">
      <x:c r="A12243" s="468" t="str">
        <x:v>18</x:v>
      </x:c>
      <x:c r="B12243" s="468" t="str">
        <x:v>I5</x:v>
      </x:c>
      <x:c r="C12243" s="468"/>
      <x:c r="D12243" s="468" t="str">
        <x:v>DP</x:v>
      </x:c>
      <x:c r="E12243" s="468" t="str">
        <x:v>Nilai sumber</x:v>
      </x:c>
      <x:c r="F12243" s="468" t="str">
        <x:v>18 September 2026 21.05 WIB</x:v>
      </x:c>
    </x:row>
    <x:row r="12244">
      <x:c r="A12244" s="468" t="str">
        <x:v>18</x:v>
      </x:c>
      <x:c r="B12244" s="468" t="str">
        <x:v>L5</x:v>
      </x:c>
      <x:c r="C12244" s="468"/>
      <x:c r="D12244" s="468" t="str">
        <x:v>AMEL</x:v>
      </x:c>
      <x:c r="E12244" s="468" t="str">
        <x:v>Nilai sumber</x:v>
      </x:c>
      <x:c r="F12244" s="468" t="str">
        <x:v>18 September 2026 21.05 WIB</x:v>
      </x:c>
    </x:row>
    <x:row r="12245">
      <x:c r="A12245" s="468" t="str">
        <x:v>18</x:v>
      </x:c>
      <x:c r="B12245" s="468" t="str">
        <x:v>C6</x:v>
      </x:c>
      <x:c r="C12245" s="468"/>
      <x:c r="D12245" s="468" t="str">
        <x:v>MIK UMP</x:v>
      </x:c>
      <x:c r="E12245" s="468" t="str">
        <x:v>Nilai sumber</x:v>
      </x:c>
      <x:c r="F12245" s="468" t="str">
        <x:v>18 September 2026 21.05 WIB</x:v>
      </x:c>
    </x:row>
    <x:row r="12246">
      <x:c r="A12246" s="468" t="str">
        <x:v>18</x:v>
      </x:c>
      <x:c r="B12246" s="468" t="str">
        <x:v>D6</x:v>
      </x:c>
      <x:c r="C12246" s="468"/>
      <x:c r="D12246" s="468" t="str">
        <x:v>Large Group</x:v>
      </x:c>
      <x:c r="E12246" s="468" t="str">
        <x:v>Nilai sumber</x:v>
      </x:c>
      <x:c r="F12246" s="468" t="str">
        <x:v>18 September 2026 21.05 WIB</x:v>
      </x:c>
    </x:row>
    <x:row r="12247">
      <x:c r="A12247" s="468" t="str">
        <x:v>18</x:v>
      </x:c>
      <x:c r="B12247" s="468" t="str">
        <x:v>F6</x:v>
      </x:c>
      <x:c r="C12247" s="468"/>
      <x:c r="D12247" s="468" t="str">
        <x:v>19 sept</x:v>
      </x:c>
      <x:c r="E12247" s="468" t="str">
        <x:v>Nilai sumber</x:v>
      </x:c>
      <x:c r="F12247" s="468" t="str">
        <x:v>18 September 2026 21.05 WIB</x:v>
      </x:c>
    </x:row>
    <x:row r="12248">
      <x:c r="A12248" s="468" t="str">
        <x:v>18</x:v>
      </x:c>
      <x:c r="B12248" s="468" t="str">
        <x:v>H6</x:v>
      </x:c>
      <x:c r="C12248" s="468"/>
      <x:c r="D12248" s="468" t="n">
        <x:v>100000</x:v>
      </x:c>
      <x:c r="E12248" s="468" t="str">
        <x:v>Nilai sumber</x:v>
      </x:c>
      <x:c r="F12248" s="468" t="str">
        <x:v>18 September 2026 21.05 WIB</x:v>
      </x:c>
    </x:row>
    <x:row r="12249">
      <x:c r="A12249" s="468" t="str">
        <x:v>18</x:v>
      </x:c>
      <x:c r="B12249" s="468" t="str">
        <x:v>I6</x:v>
      </x:c>
      <x:c r="C12249" s="468"/>
      <x:c r="D12249" s="468" t="str">
        <x:v>DP</x:v>
      </x:c>
      <x:c r="E12249" s="468" t="str">
        <x:v>Nilai sumber</x:v>
      </x:c>
      <x:c r="F12249" s="468" t="str">
        <x:v>18 September 2026 21.05 WIB</x:v>
      </x:c>
    </x:row>
    <x:row r="12250">
      <x:c r="A12250" s="468" t="str">
        <x:v>18</x:v>
      </x:c>
      <x:c r="B12250" s="468" t="str">
        <x:v>L6</x:v>
      </x:c>
      <x:c r="C12250" s="468"/>
      <x:c r="D12250" s="468" t="str">
        <x:v>AMEL</x:v>
      </x:c>
      <x:c r="E12250" s="468" t="str">
        <x:v>Nilai sumber</x:v>
      </x:c>
      <x:c r="F12250" s="468" t="str">
        <x:v>18 September 2026 21.05 WIB</x:v>
      </x:c>
    </x:row>
    <x:row r="12251">
      <x:c r="A12251" s="468" t="str">
        <x:v>18</x:v>
      </x:c>
      <x:c r="B12251" s="468" t="str">
        <x:v>C7</x:v>
      </x:c>
      <x:c r="C12251" s="468"/>
      <x:c r="D12251" s="468" t="str">
        <x:v>Afita Khoerunnisa</x:v>
      </x:c>
      <x:c r="E12251" s="468" t="str">
        <x:v>Nilai sumber</x:v>
      </x:c>
      <x:c r="F12251" s="468" t="str">
        <x:v>18 September 2026 21.05 WIB</x:v>
      </x:c>
    </x:row>
    <x:row r="12252">
      <x:c r="A12252" s="468" t="str">
        <x:v>18</x:v>
      </x:c>
      <x:c r="B12252" s="468" t="str">
        <x:v>D7</x:v>
      </x:c>
      <x:c r="C12252" s="468"/>
      <x:c r="D12252" s="468" t="str">
        <x:v>Graduation</x:v>
      </x:c>
      <x:c r="E12252" s="468" t="str">
        <x:v>Nilai sumber</x:v>
      </x:c>
      <x:c r="F12252" s="468" t="str">
        <x:v>18 September 2026 21.05 WIB</x:v>
      </x:c>
    </x:row>
    <x:row r="12253">
      <x:c r="A12253" s="468" t="str">
        <x:v>18</x:v>
      </x:c>
      <x:c r="B12253" s="468" t="str">
        <x:v>F7</x:v>
      </x:c>
      <x:c r="C12253" s="468"/>
      <x:c r="D12253" s="468" t="str">
        <x:v>3 okt</x:v>
      </x:c>
      <x:c r="E12253" s="468" t="str">
        <x:v>Nilai sumber</x:v>
      </x:c>
      <x:c r="F12253" s="468" t="str">
        <x:v>18 September 2026 21.05 WIB</x:v>
      </x:c>
    </x:row>
    <x:row r="12254">
      <x:c r="A12254" s="468" t="str">
        <x:v>18</x:v>
      </x:c>
      <x:c r="B12254" s="468" t="str">
        <x:v>H7</x:v>
      </x:c>
      <x:c r="C12254" s="468"/>
      <x:c r="D12254" s="468" t="n">
        <x:v>100000</x:v>
      </x:c>
      <x:c r="E12254" s="468" t="str">
        <x:v>Nilai sumber</x:v>
      </x:c>
      <x:c r="F12254" s="468" t="str">
        <x:v>18 September 2026 21.05 WIB</x:v>
      </x:c>
    </x:row>
    <x:row r="12255">
      <x:c r="A12255" s="468" t="str">
        <x:v>18</x:v>
      </x:c>
      <x:c r="B12255" s="468" t="str">
        <x:v>I7</x:v>
      </x:c>
      <x:c r="C12255" s="468"/>
      <x:c r="D12255" s="468" t="str">
        <x:v>DP</x:v>
      </x:c>
      <x:c r="E12255" s="468" t="str">
        <x:v>Nilai sumber</x:v>
      </x:c>
      <x:c r="F12255" s="468" t="str">
        <x:v>18 September 2026 21.05 WIB</x:v>
      </x:c>
    </x:row>
    <x:row r="12256">
      <x:c r="A12256" s="468" t="str">
        <x:v>18</x:v>
      </x:c>
      <x:c r="B12256" s="468" t="str">
        <x:v>L7</x:v>
      </x:c>
      <x:c r="C12256" s="468"/>
      <x:c r="D12256" s="468" t="str">
        <x:v>AMEL</x:v>
      </x:c>
      <x:c r="E12256" s="468" t="str">
        <x:v>Nilai sumber</x:v>
      </x:c>
      <x:c r="F12256" s="468" t="str">
        <x:v>18 September 2026 21.05 WIB</x:v>
      </x:c>
    </x:row>
    <x:row r="12257">
      <x:c r="A12257" s="468" t="str">
        <x:v>18</x:v>
      </x:c>
      <x:c r="B12257" s="468" t="str">
        <x:v>C8</x:v>
      </x:c>
      <x:c r="C12257" s="468"/>
      <x:c r="D12257" s="468" t="str">
        <x:v>Icca Lestari (Kelas RPL Kep S1 UMP)</x:v>
      </x:c>
      <x:c r="E12257" s="468" t="str">
        <x:v>Nilai sumber</x:v>
      </x:c>
      <x:c r="F12257" s="468" t="str">
        <x:v>18 September 2026 21.05 WIB</x:v>
      </x:c>
    </x:row>
    <x:row r="12258">
      <x:c r="A12258" s="468" t="str">
        <x:v>18</x:v>
      </x:c>
      <x:c r="B12258" s="468" t="str">
        <x:v>D8</x:v>
      </x:c>
      <x:c r="C12258" s="468"/>
      <x:c r="D12258" s="468" t="str">
        <x:v>Large Group</x:v>
      </x:c>
      <x:c r="E12258" s="468" t="str">
        <x:v>Nilai sumber</x:v>
      </x:c>
      <x:c r="F12258" s="468" t="str">
        <x:v>18 September 2026 21.05 WIB</x:v>
      </x:c>
    </x:row>
    <x:row r="12259">
      <x:c r="A12259" s="468" t="str">
        <x:v>18</x:v>
      </x:c>
      <x:c r="B12259" s="468" t="str">
        <x:v>F8</x:v>
      </x:c>
      <x:c r="C12259" s="468"/>
      <x:c r="D12259" s="468" t="str">
        <x:v>18 sept</x:v>
      </x:c>
      <x:c r="E12259" s="468" t="str">
        <x:v>Nilai sumber</x:v>
      </x:c>
      <x:c r="F12259" s="468" t="str">
        <x:v>18 September 2026 21.05 WIB</x:v>
      </x:c>
    </x:row>
    <x:row r="12260">
      <x:c r="A12260" s="468" t="str">
        <x:v>18</x:v>
      </x:c>
      <x:c r="B12260" s="468" t="str">
        <x:v>H8</x:v>
      </x:c>
      <x:c r="C12260" s="468"/>
      <x:c r="D12260" s="468" t="n">
        <x:v>750000</x:v>
      </x:c>
      <x:c r="E12260" s="468" t="str">
        <x:v>Nilai sumber</x:v>
      </x:c>
      <x:c r="F12260" s="468" t="str">
        <x:v>18 September 2026 21.05 WIB</x:v>
      </x:c>
    </x:row>
    <x:row r="12261">
      <x:c r="A12261" s="468" t="str">
        <x:v>18</x:v>
      </x:c>
      <x:c r="B12261" s="468" t="str">
        <x:v>I8</x:v>
      </x:c>
      <x:c r="C12261" s="468"/>
      <x:c r="D12261" s="468" t="str">
        <x:v>Lunas</x:v>
      </x:c>
      <x:c r="E12261" s="468" t="str">
        <x:v>Nilai sumber</x:v>
      </x:c>
      <x:c r="F12261" s="468" t="str">
        <x:v>18 September 2026 21.05 WIB</x:v>
      </x:c>
    </x:row>
    <x:row r="12262">
      <x:c r="A12262" s="468" t="str">
        <x:v>18</x:v>
      </x:c>
      <x:c r="B12262" s="468" t="str">
        <x:v>J8</x:v>
      </x:c>
      <x:c r="C12262" s="468"/>
      <x:c r="D12262" s="468" t="str">
        <x:v>Uploaded</x:v>
      </x:c>
      <x:c r="E12262" s="468" t="str">
        <x:v>Nilai sumber</x:v>
      </x:c>
      <x:c r="F12262" s="468" t="str">
        <x:v>18 September 2026 21.05 WIB</x:v>
      </x:c>
    </x:row>
    <x:row r="12263">
      <x:c r="A12263" s="468" t="str">
        <x:v>18</x:v>
      </x:c>
      <x:c r="B12263" s="468" t="str">
        <x:v>K8</x:v>
      </x:c>
      <x:c r="C12263" s="468"/>
      <x:c r="D12263" s="468" t="str">
        <x:v>Pending</x:v>
      </x:c>
      <x:c r="E12263" s="468" t="str">
        <x:v>Nilai sumber</x:v>
      </x:c>
      <x:c r="F12263" s="468" t="str">
        <x:v>18 September 2026 21.05 WIB</x:v>
      </x:c>
    </x:row>
    <x:row r="12264">
      <x:c r="A12264" s="468" t="str">
        <x:v>18</x:v>
      </x:c>
      <x:c r="B12264" s="468" t="str">
        <x:v>L8</x:v>
      </x:c>
      <x:c r="C12264" s="468"/>
      <x:c r="D12264" s="468" t="str">
        <x:v>AMEL</x:v>
      </x:c>
      <x:c r="E12264" s="468" t="str">
        <x:v>Nilai sumber</x:v>
      </x:c>
      <x:c r="F12264" s="468" t="str">
        <x:v>18 September 2026 21.05 WIB</x:v>
      </x:c>
    </x:row>
    <x:row r="12265">
      <x:c r="A12265" s="468" t="str">
        <x:v>18</x:v>
      </x:c>
      <x:c r="B12265" s="468" t="str">
        <x:v>M8</x:v>
      </x:c>
      <x:c r="C12265" s="468"/>
      <x:c r="D12265" s="468" t="str">
        <x:v>SAKA</x:v>
      </x:c>
      <x:c r="E12265" s="468" t="str">
        <x:v>Nilai sumber</x:v>
      </x:c>
      <x:c r="F12265" s="468" t="str">
        <x:v>18 September 2026 21.05 WIB</x:v>
      </x:c>
    </x:row>
    <x:row r="12266">
      <x:c r="A12266" s="468" t="str">
        <x:v>18</x:v>
      </x:c>
      <x:c r="B12266" s="468" t="str">
        <x:v>C9</x:v>
      </x:c>
      <x:c r="C12266" s="468"/>
      <x:c r="D12266" s="468" t="str">
        <x:v>Adelia</x:v>
      </x:c>
      <x:c r="E12266" s="468" t="str">
        <x:v>Nilai sumber</x:v>
      </x:c>
      <x:c r="F12266" s="468" t="str">
        <x:v>18 September 2026 21.05 WIB</x:v>
      </x:c>
    </x:row>
    <x:row r="12267">
      <x:c r="A12267" s="468" t="str">
        <x:v>18</x:v>
      </x:c>
      <x:c r="B12267" s="468" t="str">
        <x:v>D9</x:v>
      </x:c>
      <x:c r="C12267" s="468"/>
      <x:c r="D12267" s="468" t="str">
        <x:v>Large Group</x:v>
      </x:c>
      <x:c r="E12267" s="468" t="str">
        <x:v>Nilai sumber</x:v>
      </x:c>
      <x:c r="F12267" s="468" t="str">
        <x:v>18 September 2026 21.05 WIB</x:v>
      </x:c>
    </x:row>
    <x:row r="12268">
      <x:c r="A12268" s="468" t="str">
        <x:v>18</x:v>
      </x:c>
      <x:c r="B12268" s="468" t="str">
        <x:v>F9</x:v>
      </x:c>
      <x:c r="C12268" s="468"/>
      <x:c r="D12268" s="468" t="str">
        <x:v>2026-09-18 00:00:00</x:v>
      </x:c>
      <x:c r="E12268" s="468" t="str">
        <x:v>Nilai sumber</x:v>
      </x:c>
      <x:c r="F12268" s="468" t="str">
        <x:v>18 September 2026 21.05 WIB</x:v>
      </x:c>
    </x:row>
    <x:row r="12269">
      <x:c r="A12269" s="468" t="str">
        <x:v>18</x:v>
      </x:c>
      <x:c r="B12269" s="468" t="str">
        <x:v>H9</x:v>
      </x:c>
      <x:c r="C12269" s="468"/>
      <x:c r="D12269" s="468" t="n">
        <x:v>125000</x:v>
      </x:c>
      <x:c r="E12269" s="468" t="str">
        <x:v>Nilai sumber</x:v>
      </x:c>
      <x:c r="F12269" s="468" t="str">
        <x:v>18 September 2026 21.05 WIB</x:v>
      </x:c>
    </x:row>
    <x:row r="12270">
      <x:c r="A12270" s="468" t="str">
        <x:v>18</x:v>
      </x:c>
      <x:c r="B12270" s="468" t="str">
        <x:v>I9</x:v>
      </x:c>
      <x:c r="C12270" s="468"/>
      <x:c r="D12270" s="468" t="str">
        <x:v>Lunas</x:v>
      </x:c>
      <x:c r="E12270" s="468" t="str">
        <x:v>Nilai sumber</x:v>
      </x:c>
      <x:c r="F12270" s="468" t="str">
        <x:v>18 September 2026 21.05 WIB</x:v>
      </x:c>
    </x:row>
    <x:row r="12271">
      <x:c r="A12271" s="468" t="str">
        <x:v>18</x:v>
      </x:c>
      <x:c r="B12271" s="468" t="str">
        <x:v>J9</x:v>
      </x:c>
      <x:c r="C12271" s="468"/>
      <x:c r="D12271" s="468" t="str">
        <x:v>Uploaded</x:v>
      </x:c>
      <x:c r="E12271" s="468" t="str">
        <x:v>Nilai sumber</x:v>
      </x:c>
      <x:c r="F12271" s="468" t="str">
        <x:v>18 September 2026 21.05 WIB</x:v>
      </x:c>
    </x:row>
    <x:row r="12272">
      <x:c r="A12272" s="468" t="str">
        <x:v>18</x:v>
      </x:c>
      <x:c r="B12272" s="468" t="str">
        <x:v>K9</x:v>
      </x:c>
      <x:c r="C12272" s="468"/>
      <x:c r="D12272" s="468" t="str">
        <x:v>Uploaded</x:v>
      </x:c>
      <x:c r="E12272" s="468" t="str">
        <x:v>Nilai sumber</x:v>
      </x:c>
      <x:c r="F12272" s="468" t="str">
        <x:v>18 September 2026 21.05 WIB</x:v>
      </x:c>
    </x:row>
    <x:row r="12273">
      <x:c r="A12273" s="468" t="str">
        <x:v>18</x:v>
      </x:c>
      <x:c r="B12273" s="468" t="str">
        <x:v>L9</x:v>
      </x:c>
      <x:c r="C12273" s="468"/>
      <x:c r="D12273" s="468" t="str">
        <x:v>INDAH</x:v>
      </x:c>
      <x:c r="E12273" s="468" t="str">
        <x:v>Nilai sumber</x:v>
      </x:c>
      <x:c r="F12273" s="468" t="str">
        <x:v>18 September 2026 21.05 WIB</x:v>
      </x:c>
    </x:row>
    <x:row r="12274">
      <x:c r="A12274" s="468" t="str">
        <x:v>18</x:v>
      </x:c>
      <x:c r="B12274" s="468" t="str">
        <x:v>M9</x:v>
      </x:c>
      <x:c r="C12274" s="468"/>
      <x:c r="D12274" s="468" t="str">
        <x:v>SAKA</x:v>
      </x:c>
      <x:c r="E12274" s="468" t="str">
        <x:v>Nilai sumber</x:v>
      </x:c>
      <x:c r="F12274" s="468" t="str">
        <x:v>18 September 2026 21.05 WIB</x:v>
      </x:c>
    </x:row>
    <x:row r="12275">
      <x:c r="A12275" s="468" t="str">
        <x:v>18</x:v>
      </x:c>
      <x:c r="B12275" s="468" t="str">
        <x:v>C10</x:v>
      </x:c>
      <x:c r="C12275" s="468"/>
      <x:c r="D12275" s="468" t="str">
        <x:v>Dwi</x:v>
      </x:c>
      <x:c r="E12275" s="468" t="str">
        <x:v>Nilai sumber</x:v>
      </x:c>
      <x:c r="F12275" s="468" t="str">
        <x:v>18 September 2026 21.05 WIB</x:v>
      </x:c>
    </x:row>
    <x:row r="12276">
      <x:c r="A12276" s="468" t="str">
        <x:v>18</x:v>
      </x:c>
      <x:c r="B12276" s="468" t="str">
        <x:v>D10</x:v>
      </x:c>
      <x:c r="C12276" s="468"/>
      <x:c r="D12276" s="468" t="str">
        <x:v>Large Group</x:v>
      </x:c>
      <x:c r="E12276" s="468" t="str">
        <x:v>Nilai sumber</x:v>
      </x:c>
      <x:c r="F12276" s="468" t="str">
        <x:v>18 September 2026 21.05 WIB</x:v>
      </x:c>
    </x:row>
    <x:row r="12277">
      <x:c r="A12277" s="468" t="str">
        <x:v>18</x:v>
      </x:c>
      <x:c r="B12277" s="468" t="str">
        <x:v>F10</x:v>
      </x:c>
      <x:c r="C12277" s="468"/>
      <x:c r="D12277" s="468" t="str">
        <x:v>2026-09-20 00:00:00</x:v>
      </x:c>
      <x:c r="E12277" s="468" t="str">
        <x:v>Nilai sumber</x:v>
      </x:c>
      <x:c r="F12277" s="468" t="str">
        <x:v>18 September 2026 21.05 WIB</x:v>
      </x:c>
    </x:row>
    <x:row r="12278">
      <x:c r="A12278" s="468" t="str">
        <x:v>18</x:v>
      </x:c>
      <x:c r="B12278" s="468" t="str">
        <x:v>H10</x:v>
      </x:c>
      <x:c r="C12278" s="468"/>
      <x:c r="D12278" s="468" t="n">
        <x:v>100000</x:v>
      </x:c>
      <x:c r="E12278" s="468" t="str">
        <x:v>Nilai sumber</x:v>
      </x:c>
      <x:c r="F12278" s="468" t="str">
        <x:v>18 September 2026 21.05 WIB</x:v>
      </x:c>
    </x:row>
    <x:row r="12279">
      <x:c r="A12279" s="468" t="str">
        <x:v>18</x:v>
      </x:c>
      <x:c r="B12279" s="468" t="str">
        <x:v>I10</x:v>
      </x:c>
      <x:c r="C12279" s="468"/>
      <x:c r="D12279" s="468" t="str">
        <x:v>DP</x:v>
      </x:c>
      <x:c r="E12279" s="468" t="str">
        <x:v>Nilai sumber</x:v>
      </x:c>
      <x:c r="F12279" s="468" t="str">
        <x:v>18 September 2026 21.05 WIB</x:v>
      </x:c>
    </x:row>
    <x:row r="12280">
      <x:c r="A12280" s="468" t="str">
        <x:v>18</x:v>
      </x:c>
      <x:c r="B12280" s="468" t="str">
        <x:v>L10</x:v>
      </x:c>
      <x:c r="C12280" s="468"/>
      <x:c r="D12280" s="468" t="str">
        <x:v>INDAH</x:v>
      </x:c>
      <x:c r="E12280" s="468" t="str">
        <x:v>Nilai sumber</x:v>
      </x:c>
      <x:c r="F12280" s="468" t="str">
        <x:v>18 September 2026 21.05 WIB</x:v>
      </x:c>
    </x:row>
    <x:row r="12281">
      <x:c r="A12281" s="468" t="str">
        <x:v>18</x:v>
      </x:c>
      <x:c r="B12281" s="468" t="str">
        <x:v>C11</x:v>
      </x:c>
      <x:c r="C12281" s="468"/>
      <x:c r="D12281" s="468" t="str">
        <x:v>Ayara</x:v>
      </x:c>
      <x:c r="E12281" s="468" t="str">
        <x:v>Nilai sumber</x:v>
      </x:c>
      <x:c r="F12281" s="468" t="str">
        <x:v>18 September 2026 21.05 WIB</x:v>
      </x:c>
    </x:row>
    <x:row r="12282">
      <x:c r="A12282" s="468" t="str">
        <x:v>18</x:v>
      </x:c>
      <x:c r="B12282" s="468" t="str">
        <x:v>D11</x:v>
      </x:c>
      <x:c r="C12282" s="468"/>
      <x:c r="D12282" s="468" t="str">
        <x:v>Photofox</x:v>
      </x:c>
      <x:c r="E12282" s="468" t="str">
        <x:v>Nilai sumber</x:v>
      </x:c>
      <x:c r="F12282" s="468" t="str">
        <x:v>18 September 2026 21.05 WIB</x:v>
      </x:c>
    </x:row>
    <x:row r="12283">
      <x:c r="A12283" s="468" t="str">
        <x:v>18</x:v>
      </x:c>
      <x:c r="B12283" s="468" t="str">
        <x:v>F11</x:v>
      </x:c>
      <x:c r="C12283" s="468"/>
      <x:c r="D12283" s="468" t="str">
        <x:v>2026-09-18 00:00:00</x:v>
      </x:c>
      <x:c r="E12283" s="468" t="str">
        <x:v>Nilai sumber</x:v>
      </x:c>
      <x:c r="F12283" s="468" t="str">
        <x:v>18 September 2026 21.05 WIB</x:v>
      </x:c>
    </x:row>
    <x:row r="12284">
      <x:c r="A12284" s="468" t="str">
        <x:v>18</x:v>
      </x:c>
      <x:c r="B12284" s="468" t="str">
        <x:v>H11</x:v>
      </x:c>
      <x:c r="C12284" s="468"/>
      <x:c r="D12284" s="468" t="n">
        <x:v>100000</x:v>
      </x:c>
      <x:c r="E12284" s="468" t="str">
        <x:v>Nilai sumber</x:v>
      </x:c>
      <x:c r="F12284" s="468" t="str">
        <x:v>18 September 2026 21.05 WIB</x:v>
      </x:c>
    </x:row>
    <x:row r="12285">
      <x:c r="A12285" s="468" t="str">
        <x:v>18</x:v>
      </x:c>
      <x:c r="B12285" s="468" t="str">
        <x:v>I11</x:v>
      </x:c>
      <x:c r="C12285" s="468"/>
      <x:c r="D12285" s="468" t="str">
        <x:v>Lunas</x:v>
      </x:c>
      <x:c r="E12285" s="468" t="str">
        <x:v>Nilai sumber</x:v>
      </x:c>
      <x:c r="F12285" s="468" t="str">
        <x:v>18 September 2026 21.05 WIB</x:v>
      </x:c>
    </x:row>
    <x:row r="12286">
      <x:c r="A12286" s="468" t="str">
        <x:v>18</x:v>
      </x:c>
      <x:c r="B12286" s="468" t="str">
        <x:v>J11</x:v>
      </x:c>
      <x:c r="C12286" s="468"/>
      <x:c r="D12286" s="468" t="str">
        <x:v>Uploaded</x:v>
      </x:c>
      <x:c r="E12286" s="468" t="str">
        <x:v>Nilai sumber</x:v>
      </x:c>
      <x:c r="F12286" s="468" t="str">
        <x:v>18 September 2026 21.05 WIB</x:v>
      </x:c>
    </x:row>
    <x:row r="12287">
      <x:c r="A12287" s="468" t="str">
        <x:v>18</x:v>
      </x:c>
      <x:c r="B12287" s="468" t="str">
        <x:v>K11</x:v>
      </x:c>
      <x:c r="C12287" s="468"/>
      <x:c r="D12287" s="468" t="str">
        <x:v>Uploaded</x:v>
      </x:c>
      <x:c r="E12287" s="468" t="str">
        <x:v>Nilai sumber</x:v>
      </x:c>
      <x:c r="F12287" s="468" t="str">
        <x:v>18 September 2026 21.05 WIB</x:v>
      </x:c>
    </x:row>
    <x:row r="12288">
      <x:c r="A12288" s="468" t="str">
        <x:v>18</x:v>
      </x:c>
      <x:c r="B12288" s="468" t="str">
        <x:v>L11</x:v>
      </x:c>
      <x:c r="C12288" s="468"/>
      <x:c r="D12288" s="468" t="str">
        <x:v>INDAH</x:v>
      </x:c>
      <x:c r="E12288" s="468" t="str">
        <x:v>Nilai sumber</x:v>
      </x:c>
      <x:c r="F12288" s="468" t="str">
        <x:v>18 September 2026 21.05 WIB</x:v>
      </x:c>
    </x:row>
    <x:row r="12289">
      <x:c r="A12289" s="468" t="str">
        <x:v>18</x:v>
      </x:c>
      <x:c r="B12289" s="468" t="str">
        <x:v>M11</x:v>
      </x:c>
      <x:c r="C12289" s="468"/>
      <x:c r="D12289" s="468" t="str">
        <x:v>SAKA</x:v>
      </x:c>
      <x:c r="E12289" s="468" t="str">
        <x:v>Nilai sumber</x:v>
      </x:c>
      <x:c r="F12289" s="468" t="str">
        <x:v>18 September 2026 21.05 WIB</x:v>
      </x:c>
    </x:row>
    <x:row r="12290">
      <x:c r="A12290" s="468" t="str">
        <x:v>18</x:v>
      </x:c>
      <x:c r="B12290" s="468" t="str">
        <x:v>C12</x:v>
      </x:c>
      <x:c r="C12290" s="468"/>
      <x:c r="D12290" s="468" t="str">
        <x:v>Difa Ruci</x:v>
      </x:c>
      <x:c r="E12290" s="468" t="str">
        <x:v>Nilai sumber</x:v>
      </x:c>
      <x:c r="F12290" s="468" t="str">
        <x:v>18 September 2026 21.05 WIB</x:v>
      </x:c>
    </x:row>
    <x:row r="12291">
      <x:c r="A12291" s="468" t="str">
        <x:v>18</x:v>
      </x:c>
      <x:c r="B12291" s="468" t="str">
        <x:v>D12</x:v>
      </x:c>
      <x:c r="C12291" s="468"/>
      <x:c r="D12291" s="468" t="str">
        <x:v>Graduation</x:v>
      </x:c>
      <x:c r="E12291" s="468" t="str">
        <x:v>Nilai sumber</x:v>
      </x:c>
      <x:c r="F12291" s="468" t="str">
        <x:v>18 September 2026 21.05 WIB</x:v>
      </x:c>
    </x:row>
    <x:row r="12292">
      <x:c r="A12292" s="468" t="str">
        <x:v>18</x:v>
      </x:c>
      <x:c r="B12292" s="468" t="str">
        <x:v>F12</x:v>
      </x:c>
      <x:c r="C12292" s="468"/>
      <x:c r="D12292" s="468" t="str">
        <x:v>2026-09-19 00:00:00</x:v>
      </x:c>
      <x:c r="E12292" s="468" t="str">
        <x:v>Nilai sumber</x:v>
      </x:c>
      <x:c r="F12292" s="468" t="str">
        <x:v>18 September 2026 21.05 WIB</x:v>
      </x:c>
    </x:row>
    <x:row r="12293">
      <x:c r="A12293" s="468" t="str">
        <x:v>18</x:v>
      </x:c>
      <x:c r="B12293" s="468" t="str">
        <x:v>H12</x:v>
      </x:c>
      <x:c r="C12293" s="468"/>
      <x:c r="D12293" s="468" t="n">
        <x:v>100000</x:v>
      </x:c>
      <x:c r="E12293" s="468" t="str">
        <x:v>Nilai sumber</x:v>
      </x:c>
      <x:c r="F12293" s="468" t="str">
        <x:v>18 September 2026 21.05 WIB</x:v>
      </x:c>
    </x:row>
    <x:row r="12294">
      <x:c r="A12294" s="468" t="str">
        <x:v>18</x:v>
      </x:c>
      <x:c r="B12294" s="468" t="str">
        <x:v>I12</x:v>
      </x:c>
      <x:c r="C12294" s="468"/>
      <x:c r="D12294" s="468" t="str">
        <x:v>DP</x:v>
      </x:c>
      <x:c r="E12294" s="468" t="str">
        <x:v>Nilai sumber</x:v>
      </x:c>
      <x:c r="F12294" s="468" t="str">
        <x:v>18 September 2026 21.05 WIB</x:v>
      </x:c>
    </x:row>
    <x:row r="12295">
      <x:c r="A12295" s="468" t="str">
        <x:v>18</x:v>
      </x:c>
      <x:c r="B12295" s="468" t="str">
        <x:v>L12</x:v>
      </x:c>
      <x:c r="C12295" s="468"/>
      <x:c r="D12295" s="468" t="str">
        <x:v>INDAH</x:v>
      </x:c>
      <x:c r="E12295" s="468" t="str">
        <x:v>Nilai sumber</x:v>
      </x:c>
      <x:c r="F12295" s="468" t="str">
        <x:v>18 September 2026 21.05 WIB</x:v>
      </x:c>
    </x:row>
    <x:row r="12296">
      <x:c r="A12296" s="468" t="str">
        <x:v>18</x:v>
      </x:c>
      <x:c r="B12296" s="468" t="str">
        <x:v>C13</x:v>
      </x:c>
      <x:c r="C12296" s="468"/>
      <x:c r="D12296" s="468" t="str">
        <x:v>Naura</x:v>
      </x:c>
      <x:c r="E12296" s="468" t="str">
        <x:v>Nilai sumber</x:v>
      </x:c>
      <x:c r="F12296" s="468" t="str">
        <x:v>18 September 2026 21.05 WIB</x:v>
      </x:c>
    </x:row>
    <x:row r="12297">
      <x:c r="A12297" s="468" t="str">
        <x:v>18</x:v>
      </x:c>
      <x:c r="B12297" s="468" t="str">
        <x:v>D13</x:v>
      </x:c>
      <x:c r="C12297" s="468"/>
      <x:c r="D12297" s="468" t="str">
        <x:v>Large Group</x:v>
      </x:c>
      <x:c r="E12297" s="468" t="str">
        <x:v>Nilai sumber</x:v>
      </x:c>
      <x:c r="F12297" s="468" t="str">
        <x:v>18 September 2026 21.05 WIB</x:v>
      </x:c>
    </x:row>
    <x:row r="12298">
      <x:c r="A12298" s="468" t="str">
        <x:v>18</x:v>
      </x:c>
      <x:c r="B12298" s="468" t="str">
        <x:v>F13</x:v>
      </x:c>
      <x:c r="C12298" s="468"/>
      <x:c r="D12298" s="468" t="str">
        <x:v>2026-09-18 00:00:00</x:v>
      </x:c>
      <x:c r="E12298" s="468" t="str">
        <x:v>Nilai sumber</x:v>
      </x:c>
      <x:c r="F12298" s="468" t="str">
        <x:v>18 September 2026 21.05 WIB</x:v>
      </x:c>
    </x:row>
    <x:row r="12299">
      <x:c r="A12299" s="468" t="str">
        <x:v>18</x:v>
      </x:c>
      <x:c r="B12299" s="468" t="str">
        <x:v>H13</x:v>
      </x:c>
      <x:c r="C12299" s="468"/>
      <x:c r="D12299" s="468" t="n">
        <x:v>100000</x:v>
      </x:c>
      <x:c r="E12299" s="468" t="str">
        <x:v>Nilai sumber</x:v>
      </x:c>
      <x:c r="F12299" s="468" t="str">
        <x:v>18 September 2026 21.05 WIB</x:v>
      </x:c>
    </x:row>
    <x:row r="12300">
      <x:c r="A12300" s="468" t="str">
        <x:v>18</x:v>
      </x:c>
      <x:c r="B12300" s="468" t="str">
        <x:v>I13</x:v>
      </x:c>
      <x:c r="C12300" s="468"/>
      <x:c r="D12300" s="468" t="str">
        <x:v>DP</x:v>
      </x:c>
      <x:c r="E12300" s="468" t="str">
        <x:v>Nilai sumber</x:v>
      </x:c>
      <x:c r="F12300" s="468" t="str">
        <x:v>18 September 2026 21.05 WIB</x:v>
      </x:c>
    </x:row>
    <x:row r="12301">
      <x:c r="A12301" s="468" t="str">
        <x:v>18</x:v>
      </x:c>
      <x:c r="B12301" s="468" t="str">
        <x:v>L13</x:v>
      </x:c>
      <x:c r="C12301" s="468"/>
      <x:c r="D12301" s="468" t="str">
        <x:v>INDAH</x:v>
      </x:c>
      <x:c r="E12301" s="468" t="str">
        <x:v>Nilai sumber</x:v>
      </x:c>
      <x:c r="F12301" s="468" t="str">
        <x:v>18 September 2026 21.05 WIB</x:v>
      </x:c>
    </x:row>
    <x:row r="12302">
      <x:c r="A12302" s="468" t="str">
        <x:v>18</x:v>
      </x:c>
      <x:c r="B12302" s="468" t="str">
        <x:v>C14</x:v>
      </x:c>
      <x:c r="C12302" s="468"/>
      <x:c r="D12302" s="468" t="str">
        <x:v>sabna lutfika</x:v>
      </x:c>
      <x:c r="E12302" s="468" t="str">
        <x:v>Nilai sumber</x:v>
      </x:c>
      <x:c r="F12302" s="468" t="str">
        <x:v>18 September 2026 21.05 WIB</x:v>
      </x:c>
    </x:row>
    <x:row r="12303">
      <x:c r="A12303" s="468" t="str">
        <x:v>18</x:v>
      </x:c>
      <x:c r="B12303" s="468" t="str">
        <x:v>D14</x:v>
      </x:c>
      <x:c r="C12303" s="468"/>
      <x:c r="D12303" s="468" t="str">
        <x:v>Graduation</x:v>
      </x:c>
      <x:c r="E12303" s="468" t="str">
        <x:v>Nilai sumber</x:v>
      </x:c>
      <x:c r="F12303" s="468" t="str">
        <x:v>18 September 2026 21.05 WIB</x:v>
      </x:c>
    </x:row>
    <x:row r="12304">
      <x:c r="A12304" s="468" t="str">
        <x:v>18</x:v>
      </x:c>
      <x:c r="B12304" s="468" t="str">
        <x:v>F14</x:v>
      </x:c>
      <x:c r="C12304" s="468"/>
      <x:c r="D12304" s="468" t="str">
        <x:v>2026-09-22 00:00:00</x:v>
      </x:c>
      <x:c r="E12304" s="468" t="str">
        <x:v>Nilai sumber</x:v>
      </x:c>
      <x:c r="F12304" s="468" t="str">
        <x:v>18 September 2026 21.05 WIB</x:v>
      </x:c>
    </x:row>
    <x:row r="12305">
      <x:c r="A12305" s="468" t="str">
        <x:v>18</x:v>
      </x:c>
      <x:c r="B12305" s="468" t="str">
        <x:v>H14</x:v>
      </x:c>
      <x:c r="C12305" s="468"/>
      <x:c r="D12305" s="468" t="n">
        <x:v>100000</x:v>
      </x:c>
      <x:c r="E12305" s="468" t="str">
        <x:v>Nilai sumber</x:v>
      </x:c>
      <x:c r="F12305" s="468" t="str">
        <x:v>18 September 2026 21.05 WIB</x:v>
      </x:c>
    </x:row>
    <x:row r="12306">
      <x:c r="A12306" s="468" t="str">
        <x:v>18</x:v>
      </x:c>
      <x:c r="B12306" s="468" t="str">
        <x:v>I14</x:v>
      </x:c>
      <x:c r="C12306" s="468"/>
      <x:c r="D12306" s="468" t="str">
        <x:v>DP</x:v>
      </x:c>
      <x:c r="E12306" s="468" t="str">
        <x:v>Nilai sumber</x:v>
      </x:c>
      <x:c r="F12306" s="468" t="str">
        <x:v>18 September 2026 21.05 WIB</x:v>
      </x:c>
    </x:row>
    <x:row r="12307">
      <x:c r="A12307" s="468" t="str">
        <x:v>18</x:v>
      </x:c>
      <x:c r="B12307" s="468" t="str">
        <x:v>L14</x:v>
      </x:c>
      <x:c r="C12307" s="468"/>
      <x:c r="D12307" s="468" t="str">
        <x:v>INDAH</x:v>
      </x:c>
      <x:c r="E12307" s="468" t="str">
        <x:v>Nilai sumber</x:v>
      </x:c>
      <x:c r="F12307" s="468" t="str">
        <x:v>18 September 2026 21.05 WIB</x:v>
      </x:c>
    </x:row>
    <x:row r="12308">
      <x:c r="A12308" s="468" t="str">
        <x:v>18</x:v>
      </x:c>
      <x:c r="B12308" s="468" t="str">
        <x:v>C15</x:v>
      </x:c>
      <x:c r="C12308" s="468"/>
      <x:c r="D12308" s="468" t="str">
        <x:v>Susi</x:v>
      </x:c>
      <x:c r="E12308" s="468" t="str">
        <x:v>Nilai sumber</x:v>
      </x:c>
      <x:c r="F12308" s="468" t="str">
        <x:v>18 September 2026 21.05 WIB</x:v>
      </x:c>
    </x:row>
    <x:row r="12309">
      <x:c r="A12309" s="468" t="str">
        <x:v>18</x:v>
      </x:c>
      <x:c r="B12309" s="468" t="str">
        <x:v>D15</x:v>
      </x:c>
      <x:c r="C12309" s="468"/>
      <x:c r="D12309" s="468" t="str">
        <x:v>Large Group</x:v>
      </x:c>
      <x:c r="E12309" s="468" t="str">
        <x:v>Nilai sumber</x:v>
      </x:c>
      <x:c r="F12309" s="468" t="str">
        <x:v>18 September 2026 21.05 WIB</x:v>
      </x:c>
    </x:row>
    <x:row r="12310">
      <x:c r="A12310" s="468" t="str">
        <x:v>18</x:v>
      </x:c>
      <x:c r="B12310" s="468" t="str">
        <x:v>F15</x:v>
      </x:c>
      <x:c r="C12310" s="468"/>
      <x:c r="D12310" s="468" t="str">
        <x:v>2026-09-18 00:00:00</x:v>
      </x:c>
      <x:c r="E12310" s="468" t="str">
        <x:v>Nilai sumber</x:v>
      </x:c>
      <x:c r="F12310" s="468" t="str">
        <x:v>18 September 2026 21.05 WIB</x:v>
      </x:c>
    </x:row>
    <x:row r="12311">
      <x:c r="A12311" s="468" t="str">
        <x:v>18</x:v>
      </x:c>
      <x:c r="B12311" s="468" t="str">
        <x:v>G15</x:v>
      </x:c>
      <x:c r="C12311" s="468"/>
      <x:c r="D12311" s="468" t="n">
        <x:v>100000</x:v>
      </x:c>
      <x:c r="E12311" s="468" t="str">
        <x:v>Nilai sumber</x:v>
      </x:c>
      <x:c r="F12311" s="468" t="str">
        <x:v>18 September 2026 21.05 WIB</x:v>
      </x:c>
    </x:row>
    <x:row r="12312">
      <x:c r="A12312" s="468" t="str">
        <x:v>18</x:v>
      </x:c>
      <x:c r="B12312" s="468" t="str">
        <x:v>I15</x:v>
      </x:c>
      <x:c r="C12312" s="468"/>
      <x:c r="D12312" s="468" t="str">
        <x:v>Lunas</x:v>
      </x:c>
      <x:c r="E12312" s="468" t="str">
        <x:v>Nilai sumber</x:v>
      </x:c>
      <x:c r="F12312" s="468" t="str">
        <x:v>18 September 2026 21.05 WIB</x:v>
      </x:c>
    </x:row>
    <x:row r="12313">
      <x:c r="A12313" s="468" t="str">
        <x:v>18</x:v>
      </x:c>
      <x:c r="B12313" s="468" t="str">
        <x:v>J15</x:v>
      </x:c>
      <x:c r="C12313" s="468"/>
      <x:c r="D12313" s="468" t="str">
        <x:v>Uploaded</x:v>
      </x:c>
      <x:c r="E12313" s="468" t="str">
        <x:v>Nilai sumber</x:v>
      </x:c>
      <x:c r="F12313" s="468" t="str">
        <x:v>18 September 2026 21.05 WIB</x:v>
      </x:c>
    </x:row>
    <x:row r="12314">
      <x:c r="A12314" s="468" t="str">
        <x:v>18</x:v>
      </x:c>
      <x:c r="B12314" s="468" t="str">
        <x:v>K15</x:v>
      </x:c>
      <x:c r="C12314" s="468"/>
      <x:c r="D12314" s="468" t="str">
        <x:v>Pending</x:v>
      </x:c>
      <x:c r="E12314" s="468" t="str">
        <x:v>Nilai sumber</x:v>
      </x:c>
      <x:c r="F12314" s="468" t="str">
        <x:v>18 September 2026 21.05 WIB</x:v>
      </x:c>
    </x:row>
    <x:row r="12315">
      <x:c r="A12315" s="468" t="str">
        <x:v>18</x:v>
      </x:c>
      <x:c r="B12315" s="468" t="str">
        <x:v>L15</x:v>
      </x:c>
      <x:c r="C12315" s="468"/>
      <x:c r="D12315" s="468" t="str">
        <x:v>INDAH</x:v>
      </x:c>
      <x:c r="E12315" s="468" t="str">
        <x:v>Nilai sumber</x:v>
      </x:c>
      <x:c r="F12315" s="468" t="str">
        <x:v>18 September 2026 21.05 WIB</x:v>
      </x:c>
    </x:row>
    <x:row r="12316">
      <x:c r="A12316" s="468" t="str">
        <x:v>18</x:v>
      </x:c>
      <x:c r="B12316" s="468" t="str">
        <x:v>M15</x:v>
      </x:c>
      <x:c r="C12316" s="468"/>
      <x:c r="D12316" s="468" t="str">
        <x:v>SAKA</x:v>
      </x:c>
      <x:c r="E12316" s="468" t="str">
        <x:v>Nilai sumber</x:v>
      </x:c>
      <x:c r="F12316" s="468" t="str">
        <x:v>18 September 2026 21.05 WIB</x:v>
      </x:c>
    </x:row>
    <x:row r="12317">
      <x:c r="A12317" s="468" t="str">
        <x:v>18</x:v>
      </x:c>
      <x:c r="B12317" s="468" t="str">
        <x:v>C16</x:v>
      </x:c>
      <x:c r="C12317" s="468"/>
      <x:c r="D12317" s="468" t="str">
        <x:v>Cerita Panerusan</x:v>
      </x:c>
      <x:c r="E12317" s="468" t="str">
        <x:v>Nilai sumber</x:v>
      </x:c>
      <x:c r="F12317" s="468" t="str">
        <x:v>18 September 2026 21.05 WIB</x:v>
      </x:c>
    </x:row>
    <x:row r="12318">
      <x:c r="A12318" s="468" t="str">
        <x:v>18</x:v>
      </x:c>
      <x:c r="B12318" s="468" t="str">
        <x:v>D16</x:v>
      </x:c>
      <x:c r="C12318" s="468"/>
      <x:c r="D12318" s="468" t="str">
        <x:v>Large Group</x:v>
      </x:c>
      <x:c r="E12318" s="468" t="str">
        <x:v>Nilai sumber</x:v>
      </x:c>
      <x:c r="F12318" s="468" t="str">
        <x:v>18 September 2026 21.05 WIB</x:v>
      </x:c>
    </x:row>
    <x:row r="12319">
      <x:c r="A12319" s="468" t="str">
        <x:v>18</x:v>
      </x:c>
      <x:c r="B12319" s="468" t="str">
        <x:v>F16</x:v>
      </x:c>
      <x:c r="C12319" s="468"/>
      <x:c r="D12319" s="468" t="str">
        <x:v>2026-09-18 00:00:00</x:v>
      </x:c>
      <x:c r="E12319" s="468" t="str">
        <x:v>Nilai sumber</x:v>
      </x:c>
      <x:c r="F12319" s="468" t="str">
        <x:v>18 September 2026 21.05 WIB</x:v>
      </x:c>
    </x:row>
    <x:row r="12320">
      <x:c r="A12320" s="468" t="str">
        <x:v>18</x:v>
      </x:c>
      <x:c r="B12320" s="468" t="str">
        <x:v>H16</x:v>
      </x:c>
      <x:c r="C12320" s="468"/>
      <x:c r="D12320" s="468" t="n">
        <x:v>175000</x:v>
      </x:c>
      <x:c r="E12320" s="468" t="str">
        <x:v>Nilai sumber</x:v>
      </x:c>
      <x:c r="F12320" s="468" t="str">
        <x:v>18 September 2026 21.05 WIB</x:v>
      </x:c>
    </x:row>
    <x:row r="12321">
      <x:c r="A12321" s="468" t="str">
        <x:v>18</x:v>
      </x:c>
      <x:c r="B12321" s="468" t="str">
        <x:v>I16</x:v>
      </x:c>
      <x:c r="C12321" s="468"/>
      <x:c r="D12321" s="468" t="str">
        <x:v>Lunas</x:v>
      </x:c>
      <x:c r="E12321" s="468" t="str">
        <x:v>Nilai sumber</x:v>
      </x:c>
      <x:c r="F12321" s="468" t="str">
        <x:v>18 September 2026 21.05 WIB</x:v>
      </x:c>
    </x:row>
    <x:row r="12322">
      <x:c r="A12322" s="468" t="str">
        <x:v>18</x:v>
      </x:c>
      <x:c r="B12322" s="468" t="str">
        <x:v>J16</x:v>
      </x:c>
      <x:c r="C12322" s="468"/>
      <x:c r="D12322" s="468" t="str">
        <x:v>Uploaded</x:v>
      </x:c>
      <x:c r="E12322" s="468" t="str">
        <x:v>Nilai sumber</x:v>
      </x:c>
      <x:c r="F12322" s="468" t="str">
        <x:v>18 September 2026 21.05 WIB</x:v>
      </x:c>
    </x:row>
    <x:row r="12323">
      <x:c r="A12323" s="468" t="str">
        <x:v>18</x:v>
      </x:c>
      <x:c r="B12323" s="468" t="str">
        <x:v>K16</x:v>
      </x:c>
      <x:c r="C12323" s="468"/>
      <x:c r="D12323" s="468" t="str">
        <x:v>Pending</x:v>
      </x:c>
      <x:c r="E12323" s="468" t="str">
        <x:v>Nilai sumber</x:v>
      </x:c>
      <x:c r="F12323" s="468" t="str">
        <x:v>18 September 2026 21.05 WIB</x:v>
      </x:c>
    </x:row>
    <x:row r="12324">
      <x:c r="A12324" s="468" t="str">
        <x:v>18</x:v>
      </x:c>
      <x:c r="B12324" s="468" t="str">
        <x:v>L16</x:v>
      </x:c>
      <x:c r="C12324" s="468"/>
      <x:c r="D12324" s="468" t="str">
        <x:v>INDAH</x:v>
      </x:c>
      <x:c r="E12324" s="468" t="str">
        <x:v>Nilai sumber</x:v>
      </x:c>
      <x:c r="F12324" s="468" t="str">
        <x:v>18 September 2026 21.05 WIB</x:v>
      </x:c>
    </x:row>
    <x:row r="12325">
      <x:c r="A12325" s="468" t="str">
        <x:v>18</x:v>
      </x:c>
      <x:c r="B12325" s="468" t="str">
        <x:v>M16</x:v>
      </x:c>
      <x:c r="C12325" s="468"/>
      <x:c r="D12325" s="468" t="str">
        <x:v>SAKA</x:v>
      </x:c>
      <x:c r="E12325" s="468" t="str">
        <x:v>Nilai sumber</x:v>
      </x:c>
      <x:c r="F12325" s="468" t="str">
        <x:v>18 September 2026 21.05 WIB</x:v>
      </x:c>
    </x:row>
    <x:row r="12326">
      <x:c r="A12326" s="468" t="str">
        <x:v>18</x:v>
      </x:c>
      <x:c r="B12326" s="468" t="str">
        <x:v>C17</x:v>
      </x:c>
      <x:c r="C12326" s="468"/>
      <x:c r="D12326" s="468" t="str">
        <x:v>Naura</x:v>
      </x:c>
      <x:c r="E12326" s="468" t="str">
        <x:v>Nilai sumber</x:v>
      </x:c>
      <x:c r="F12326" s="468" t="str">
        <x:v>18 September 2026 21.05 WIB</x:v>
      </x:c>
    </x:row>
    <x:row r="12327">
      <x:c r="A12327" s="468" t="str">
        <x:v>18</x:v>
      </x:c>
      <x:c r="B12327" s="468" t="str">
        <x:v>D17</x:v>
      </x:c>
      <x:c r="C12327" s="468"/>
      <x:c r="D12327" s="468" t="str">
        <x:v>Large Group</x:v>
      </x:c>
      <x:c r="E12327" s="468" t="str">
        <x:v>Nilai sumber</x:v>
      </x:c>
      <x:c r="F12327" s="468" t="str">
        <x:v>18 September 2026 21.05 WIB</x:v>
      </x:c>
    </x:row>
    <x:row r="12328">
      <x:c r="A12328" s="468" t="str">
        <x:v>18</x:v>
      </x:c>
      <x:c r="B12328" s="468" t="str">
        <x:v>F17</x:v>
      </x:c>
      <x:c r="C12328" s="468"/>
      <x:c r="D12328" s="468" t="str">
        <x:v>2026-09-18 00:00:00</x:v>
      </x:c>
      <x:c r="E12328" s="468" t="str">
        <x:v>Nilai sumber</x:v>
      </x:c>
      <x:c r="F12328" s="468" t="str">
        <x:v>18 September 2026 21.05 WIB</x:v>
      </x:c>
    </x:row>
    <x:row r="12329">
      <x:c r="A12329" s="468" t="str">
        <x:v>18</x:v>
      </x:c>
      <x:c r="B12329" s="468" t="str">
        <x:v>H17</x:v>
      </x:c>
      <x:c r="C12329" s="468"/>
      <x:c r="D12329" s="468" t="n">
        <x:v>75000</x:v>
      </x:c>
      <x:c r="E12329" s="468" t="str">
        <x:v>Nilai sumber</x:v>
      </x:c>
      <x:c r="F12329" s="468" t="str">
        <x:v>18 September 2026 21.05 WIB</x:v>
      </x:c>
    </x:row>
    <x:row r="12330">
      <x:c r="A12330" s="468" t="str">
        <x:v>18</x:v>
      </x:c>
      <x:c r="B12330" s="468" t="str">
        <x:v>I17</x:v>
      </x:c>
      <x:c r="C12330" s="468"/>
      <x:c r="D12330" s="468" t="str">
        <x:v>Lunas</x:v>
      </x:c>
      <x:c r="E12330" s="468" t="str">
        <x:v>Nilai sumber</x:v>
      </x:c>
      <x:c r="F12330" s="468" t="str">
        <x:v>18 September 2026 21.05 WIB</x:v>
      </x:c>
    </x:row>
    <x:row r="12331">
      <x:c r="A12331" s="468" t="str">
        <x:v>18</x:v>
      </x:c>
      <x:c r="B12331" s="468" t="str">
        <x:v>J17</x:v>
      </x:c>
      <x:c r="C12331" s="468"/>
      <x:c r="D12331" s="468" t="str">
        <x:v>Uploaded</x:v>
      </x:c>
      <x:c r="E12331" s="468" t="str">
        <x:v>Nilai sumber</x:v>
      </x:c>
      <x:c r="F12331" s="468" t="str">
        <x:v>18 September 2026 21.05 WIB</x:v>
      </x:c>
    </x:row>
    <x:row r="12332">
      <x:c r="A12332" s="468" t="str">
        <x:v>18</x:v>
      </x:c>
      <x:c r="B12332" s="468" t="str">
        <x:v>K17</x:v>
      </x:c>
      <x:c r="C12332" s="468"/>
      <x:c r="D12332" s="468" t="str">
        <x:v>Pending</x:v>
      </x:c>
      <x:c r="E12332" s="468" t="str">
        <x:v>Nilai sumber</x:v>
      </x:c>
      <x:c r="F12332" s="468" t="str">
        <x:v>18 September 2026 21.05 WIB</x:v>
      </x:c>
    </x:row>
    <x:row r="12333">
      <x:c r="A12333" s="468" t="str">
        <x:v>18</x:v>
      </x:c>
      <x:c r="B12333" s="468" t="str">
        <x:v>L17</x:v>
      </x:c>
      <x:c r="C12333" s="468"/>
      <x:c r="D12333" s="468" t="str">
        <x:v>INDAH</x:v>
      </x:c>
      <x:c r="E12333" s="468" t="str">
        <x:v>Nilai sumber</x:v>
      </x:c>
      <x:c r="F12333" s="468" t="str">
        <x:v>18 September 2026 21.05 WIB</x:v>
      </x:c>
    </x:row>
    <x:row r="12334">
      <x:c r="A12334" s="468" t="str">
        <x:v>18</x:v>
      </x:c>
      <x:c r="B12334" s="468" t="str">
        <x:v>M17</x:v>
      </x:c>
      <x:c r="C12334" s="468"/>
      <x:c r="D12334" s="468" t="str">
        <x:v>SAKA</x:v>
      </x:c>
      <x:c r="E12334" s="468" t="str">
        <x:v>Nilai sumber</x:v>
      </x:c>
      <x:c r="F12334" s="468" t="str">
        <x:v>18 September 2026 21.05 WIB</x:v>
      </x:c>
    </x:row>
    <x:row r="12335">
      <x:c r="A12335" s="468" t="str">
        <x:v>18</x:v>
      </x:c>
      <x:c r="B12335" s="468" t="str">
        <x:v>C18</x:v>
      </x:c>
      <x:c r="C12335" s="468"/>
      <x:c r="D12335" s="468" t="str">
        <x:v>Vivi</x:v>
      </x:c>
      <x:c r="E12335" s="468" t="str">
        <x:v>Nilai sumber</x:v>
      </x:c>
      <x:c r="F12335" s="468" t="str">
        <x:v>18 September 2026 21.05 WIB</x:v>
      </x:c>
    </x:row>
    <x:row r="12336">
      <x:c r="A12336" s="468" t="str">
        <x:v>18</x:v>
      </x:c>
      <x:c r="B12336" s="468" t="str">
        <x:v>D18</x:v>
      </x:c>
      <x:c r="C12336" s="468"/>
      <x:c r="D12336" s="468" t="str">
        <x:v>Large Group</x:v>
      </x:c>
      <x:c r="E12336" s="468" t="str">
        <x:v>Nilai sumber</x:v>
      </x:c>
      <x:c r="F12336" s="468" t="str">
        <x:v>18 September 2026 21.05 WIB</x:v>
      </x:c>
    </x:row>
    <x:row r="12337">
      <x:c r="A12337" s="468" t="str">
        <x:v>18</x:v>
      </x:c>
      <x:c r="B12337" s="468" t="str">
        <x:v>F18</x:v>
      </x:c>
      <x:c r="C12337" s="468"/>
      <x:c r="D12337" s="468" t="str">
        <x:v>2026-09-19 00:00:00</x:v>
      </x:c>
      <x:c r="E12337" s="468" t="str">
        <x:v>Nilai sumber</x:v>
      </x:c>
      <x:c r="F12337" s="468" t="str">
        <x:v>18 September 2026 21.05 WIB</x:v>
      </x:c>
    </x:row>
    <x:row r="12338">
      <x:c r="A12338" s="468" t="str">
        <x:v>18</x:v>
      </x:c>
      <x:c r="B12338" s="468" t="str">
        <x:v>H18</x:v>
      </x:c>
      <x:c r="C12338" s="468"/>
      <x:c r="D12338" s="468" t="n">
        <x:v>100000</x:v>
      </x:c>
      <x:c r="E12338" s="468" t="str">
        <x:v>Nilai sumber</x:v>
      </x:c>
      <x:c r="F12338" s="468" t="str">
        <x:v>18 September 2026 21.05 WIB</x:v>
      </x:c>
    </x:row>
    <x:row r="12339">
      <x:c r="A12339" s="468" t="str">
        <x:v>18</x:v>
      </x:c>
      <x:c r="B12339" s="468" t="str">
        <x:v>I18</x:v>
      </x:c>
      <x:c r="C12339" s="468"/>
      <x:c r="D12339" s="468" t="str">
        <x:v>DP</x:v>
      </x:c>
      <x:c r="E12339" s="468" t="str">
        <x:v>Nilai sumber</x:v>
      </x:c>
      <x:c r="F12339" s="468" t="str">
        <x:v>18 September 2026 21.05 WIB</x:v>
      </x:c>
    </x:row>
    <x:row r="12340">
      <x:c r="A12340" s="468" t="str">
        <x:v>18</x:v>
      </x:c>
      <x:c r="B12340" s="468" t="str">
        <x:v>L18</x:v>
      </x:c>
      <x:c r="C12340" s="468"/>
      <x:c r="D12340" s="468" t="str">
        <x:v>INDAH</x:v>
      </x:c>
      <x:c r="E12340" s="468" t="str">
        <x:v>Nilai sumber</x:v>
      </x:c>
      <x:c r="F12340" s="468" t="str">
        <x:v>18 September 2026 21.05 WIB</x:v>
      </x:c>
    </x:row>
    <x:row r="12341">
      <x:c r="A12341" s="468" t="str">
        <x:v>18</x:v>
      </x:c>
      <x:c r="B12341" s="468" t="str">
        <x:v>C19</x:v>
      </x:c>
      <x:c r="C12341" s="468"/>
      <x:c r="D12341" s="468" t="str">
        <x:v>KKN 100</x:v>
      </x:c>
      <x:c r="E12341" s="468" t="str">
        <x:v>Nilai sumber</x:v>
      </x:c>
      <x:c r="F12341" s="468" t="str">
        <x:v>18 September 2026 21.05 WIB</x:v>
      </x:c>
    </x:row>
    <x:row r="12342">
      <x:c r="A12342" s="468" t="str">
        <x:v>18</x:v>
      </x:c>
      <x:c r="B12342" s="468" t="str">
        <x:v>D19</x:v>
      </x:c>
      <x:c r="C12342" s="468"/>
      <x:c r="D12342" s="468" t="str">
        <x:v>Large Group</x:v>
      </x:c>
      <x:c r="E12342" s="468" t="str">
        <x:v>Nilai sumber</x:v>
      </x:c>
      <x:c r="F12342" s="468" t="str">
        <x:v>18 September 2026 21.05 WIB</x:v>
      </x:c>
    </x:row>
    <x:row r="12343">
      <x:c r="A12343" s="468" t="str">
        <x:v>18</x:v>
      </x:c>
      <x:c r="B12343" s="468" t="str">
        <x:v>F19</x:v>
      </x:c>
      <x:c r="C12343" s="468"/>
      <x:c r="D12343" s="468" t="str">
        <x:v>2026-09-18 00:00:00</x:v>
      </x:c>
      <x:c r="E12343" s="468" t="str">
        <x:v>Nilai sumber</x:v>
      </x:c>
      <x:c r="F12343" s="468" t="str">
        <x:v>18 September 2026 21.05 WIB</x:v>
      </x:c>
    </x:row>
    <x:row r="12344">
      <x:c r="A12344" s="468" t="str">
        <x:v>18</x:v>
      </x:c>
      <x:c r="B12344" s="468" t="str">
        <x:v>G19</x:v>
      </x:c>
      <x:c r="C12344" s="468"/>
      <x:c r="D12344" s="468" t="n">
        <x:v>150000</x:v>
      </x:c>
      <x:c r="E12344" s="468" t="str">
        <x:v>Nilai sumber</x:v>
      </x:c>
      <x:c r="F12344" s="468" t="str">
        <x:v>18 September 2026 21.05 WIB</x:v>
      </x:c>
    </x:row>
    <x:row r="12345">
      <x:c r="A12345" s="468" t="str">
        <x:v>18</x:v>
      </x:c>
      <x:c r="B12345" s="468" t="str">
        <x:v>I19</x:v>
      </x:c>
      <x:c r="C12345" s="468"/>
      <x:c r="D12345" s="468" t="str">
        <x:v>Lunas</x:v>
      </x:c>
      <x:c r="E12345" s="468" t="str">
        <x:v>Nilai sumber</x:v>
      </x:c>
      <x:c r="F12345" s="468" t="str">
        <x:v>18 September 2026 21.05 WIB</x:v>
      </x:c>
    </x:row>
    <x:row r="12346">
      <x:c r="A12346" s="468" t="str">
        <x:v>18</x:v>
      </x:c>
      <x:c r="B12346" s="468" t="str">
        <x:v>J19</x:v>
      </x:c>
      <x:c r="C12346" s="468"/>
      <x:c r="D12346" s="468" t="str">
        <x:v>Uploaded</x:v>
      </x:c>
      <x:c r="E12346" s="468" t="str">
        <x:v>Nilai sumber</x:v>
      </x:c>
      <x:c r="F12346" s="468" t="str">
        <x:v>18 September 2026 21.05 WIB</x:v>
      </x:c>
    </x:row>
    <x:row r="12347">
      <x:c r="A12347" s="468" t="str">
        <x:v>18</x:v>
      </x:c>
      <x:c r="B12347" s="468" t="str">
        <x:v>K19</x:v>
      </x:c>
      <x:c r="C12347" s="468"/>
      <x:c r="D12347" s="468" t="str">
        <x:v>Pending</x:v>
      </x:c>
      <x:c r="E12347" s="468" t="str">
        <x:v>Nilai sumber</x:v>
      </x:c>
      <x:c r="F12347" s="468" t="str">
        <x:v>18 September 2026 21.05 WIB</x:v>
      </x:c>
    </x:row>
    <x:row r="12348">
      <x:c r="A12348" s="468" t="str">
        <x:v>18</x:v>
      </x:c>
      <x:c r="B12348" s="468" t="str">
        <x:v>L19</x:v>
      </x:c>
      <x:c r="C12348" s="468"/>
      <x:c r="D12348" s="468" t="str">
        <x:v>INDAH</x:v>
      </x:c>
      <x:c r="E12348" s="468" t="str">
        <x:v>Nilai sumber</x:v>
      </x:c>
      <x:c r="F12348" s="468" t="str">
        <x:v>18 September 2026 21.05 WIB</x:v>
      </x:c>
    </x:row>
    <x:row r="12349">
      <x:c r="A12349" s="468" t="str">
        <x:v>18</x:v>
      </x:c>
      <x:c r="B12349" s="468" t="str">
        <x:v>M19</x:v>
      </x:c>
      <x:c r="C12349" s="468"/>
      <x:c r="D12349" s="468" t="str">
        <x:v>SAKA</x:v>
      </x:c>
      <x:c r="E12349" s="468" t="str">
        <x:v>Nilai sumber</x:v>
      </x:c>
      <x:c r="F12349" s="468" t="str">
        <x:v>18 September 2026 21.05 WIB</x:v>
      </x:c>
    </x:row>
    <x:row r="12350">
      <x:c r="A12350" s="468" t="str">
        <x:v>18</x:v>
      </x:c>
      <x:c r="B12350" s="468" t="str">
        <x:v>C20</x:v>
      </x:c>
      <x:c r="C12350" s="468"/>
      <x:c r="D12350" s="468" t="str">
        <x:v>Suhaimah</x:v>
      </x:c>
      <x:c r="E12350" s="468" t="str">
        <x:v>Nilai sumber</x:v>
      </x:c>
      <x:c r="F12350" s="468" t="str">
        <x:v>18 September 2026 21.05 WIB</x:v>
      </x:c>
    </x:row>
    <x:row r="12351">
      <x:c r="A12351" s="468" t="str">
        <x:v>18</x:v>
      </x:c>
      <x:c r="B12351" s="468" t="str">
        <x:v>D20</x:v>
      </x:c>
      <x:c r="C12351" s="468"/>
      <x:c r="D12351" s="468" t="str">
        <x:v>Large Group</x:v>
      </x:c>
      <x:c r="E12351" s="468" t="str">
        <x:v>Nilai sumber</x:v>
      </x:c>
      <x:c r="F12351" s="468" t="str">
        <x:v>18 September 2026 21.05 WIB</x:v>
      </x:c>
    </x:row>
    <x:row r="12352">
      <x:c r="A12352" s="468" t="str">
        <x:v>18</x:v>
      </x:c>
      <x:c r="B12352" s="468" t="str">
        <x:v>F20</x:v>
      </x:c>
      <x:c r="C12352" s="468"/>
      <x:c r="D12352" s="468" t="str">
        <x:v>2026-09-18 00:00:00</x:v>
      </x:c>
      <x:c r="E12352" s="468" t="str">
        <x:v>Nilai sumber</x:v>
      </x:c>
      <x:c r="F12352" s="468" t="str">
        <x:v>18 September 2026 21.05 WIB</x:v>
      </x:c>
    </x:row>
    <x:row r="12353">
      <x:c r="A12353" s="468" t="str">
        <x:v>18</x:v>
      </x:c>
      <x:c r="B12353" s="468" t="str">
        <x:v>G20</x:v>
      </x:c>
      <x:c r="C12353" s="468"/>
      <x:c r="D12353" s="468" t="n">
        <x:v>150000</x:v>
      </x:c>
      <x:c r="E12353" s="468" t="str">
        <x:v>Nilai sumber</x:v>
      </x:c>
      <x:c r="F12353" s="468" t="str">
        <x:v>18 September 2026 21.05 WIB</x:v>
      </x:c>
    </x:row>
    <x:row r="12354">
      <x:c r="A12354" s="468" t="str">
        <x:v>18</x:v>
      </x:c>
      <x:c r="B12354" s="468" t="str">
        <x:v>I20</x:v>
      </x:c>
      <x:c r="C12354" s="468"/>
      <x:c r="D12354" s="468" t="str">
        <x:v>Lunas</x:v>
      </x:c>
      <x:c r="E12354" s="468" t="str">
        <x:v>Nilai sumber</x:v>
      </x:c>
      <x:c r="F12354" s="468" t="str">
        <x:v>18 September 2026 21.05 WIB</x:v>
      </x:c>
    </x:row>
    <x:row r="12355">
      <x:c r="A12355" s="468" t="str">
        <x:v>18</x:v>
      </x:c>
      <x:c r="B12355" s="468" t="str">
        <x:v>J20</x:v>
      </x:c>
      <x:c r="C12355" s="468"/>
      <x:c r="D12355" s="468" t="str">
        <x:v>Uploaded</x:v>
      </x:c>
      <x:c r="E12355" s="468" t="str">
        <x:v>Nilai sumber</x:v>
      </x:c>
      <x:c r="F12355" s="468" t="str">
        <x:v>18 September 2026 21.05 WIB</x:v>
      </x:c>
    </x:row>
    <x:row r="12356">
      <x:c r="A12356" s="468" t="str">
        <x:v>18</x:v>
      </x:c>
      <x:c r="B12356" s="468" t="str">
        <x:v>K20</x:v>
      </x:c>
      <x:c r="C12356" s="468"/>
      <x:c r="D12356" s="468" t="str">
        <x:v>Pending</x:v>
      </x:c>
      <x:c r="E12356" s="468" t="str">
        <x:v>Nilai sumber</x:v>
      </x:c>
      <x:c r="F12356" s="468" t="str">
        <x:v>18 September 2026 21.05 WIB</x:v>
      </x:c>
    </x:row>
    <x:row r="12357">
      <x:c r="A12357" s="468" t="str">
        <x:v>18</x:v>
      </x:c>
      <x:c r="B12357" s="468" t="str">
        <x:v>L20</x:v>
      </x:c>
      <x:c r="C12357" s="468"/>
      <x:c r="D12357" s="468" t="str">
        <x:v>INDAH</x:v>
      </x:c>
      <x:c r="E12357" s="468" t="str">
        <x:v>Nilai sumber</x:v>
      </x:c>
      <x:c r="F12357" s="468" t="str">
        <x:v>18 September 2026 21.05 WIB</x:v>
      </x:c>
    </x:row>
    <x:row r="12358">
      <x:c r="A12358" s="468" t="str">
        <x:v>18</x:v>
      </x:c>
      <x:c r="B12358" s="468" t="str">
        <x:v>M20</x:v>
      </x:c>
      <x:c r="C12358" s="468"/>
      <x:c r="D12358" s="468" t="str">
        <x:v>SAKA</x:v>
      </x:c>
      <x:c r="E12358" s="468" t="str">
        <x:v>Nilai sumber</x:v>
      </x:c>
      <x:c r="F12358" s="468" t="str">
        <x:v>18 September 2026 21.05 WIB</x:v>
      </x:c>
    </x:row>
    <x:row r="12359">
      <x:c r="A12359" s="468" t="str">
        <x:v>18</x:v>
      </x:c>
      <x:c r="B12359" s="468" t="str">
        <x:v>O30</x:v>
      </x:c>
      <x:c r="C12359" s="468"/>
      <x:c r="D12359" s="468" t="str">
        <x:v>AMEL</x:v>
      </x:c>
      <x:c r="E12359" s="468" t="str">
        <x:v>Nilai sumber</x:v>
      </x:c>
      <x:c r="F12359" s="468" t="str">
        <x:v>18 September 2026 21.05 WIB</x:v>
      </x:c>
    </x:row>
    <x:row r="12360">
      <x:c r="A12360" s="468" t="str">
        <x:v>18</x:v>
      </x:c>
      <x:c r="B12360" s="468" t="str">
        <x:v>O31</x:v>
      </x:c>
      <x:c r="C12360" s="468"/>
      <x:c r="D12360" s="468" t="str">
        <x:v>INDAH</x:v>
      </x:c>
      <x:c r="E12360" s="468" t="str">
        <x:v>Nilai sumber</x:v>
      </x:c>
      <x:c r="F12360" s="468" t="str">
        <x:v>18 September 2026 21.05 WIB</x:v>
      </x:c>
    </x:row>
    <x:row r="12361">
      <x:c r="A12361" s="468" t="str">
        <x:v>18</x:v>
      </x:c>
      <x:c r="B12361" s="468" t="str">
        <x:v>O32</x:v>
      </x:c>
      <x:c r="C12361" s="468"/>
      <x:c r="D12361" s="468" t="str">
        <x:v>SAKA</x:v>
      </x:c>
      <x:c r="E12361" s="468" t="str">
        <x:v>Nilai sumber</x:v>
      </x:c>
      <x:c r="F12361" s="468" t="str">
        <x:v>18 September 2026 21.05 WIB</x:v>
      </x:c>
    </x:row>
    <x:row r="12362">
      <x:c r="A12362" s="468" t="str">
        <x:v>18</x:v>
      </x:c>
      <x:c r="B12362" s="468" t="str">
        <x:v>O33</x:v>
      </x:c>
      <x:c r="C12362" s="468"/>
      <x:c r="D12362" s="468" t="str">
        <x:v>SAKA</x:v>
      </x:c>
      <x:c r="E12362" s="468" t="str">
        <x:v>Nilai sumber</x:v>
      </x:c>
      <x:c r="F12362" s="468" t="str">
        <x:v>18 September 2026 21.05 WIB</x:v>
      </x:c>
    </x:row>
    <x:row r="12363">
      <x:c r="A12363" s="468" t="str">
        <x:v>18</x:v>
      </x:c>
      <x:c r="B12363" s="468" t="str">
        <x:v>L38</x:v>
      </x:c>
      <x:c r="C12363" s="468"/>
      <x:c r="D12363" s="468" t="n">
        <x:v>5</x:v>
      </x:c>
      <x:c r="E12363" s="468" t="str">
        <x:v>Nilai sumber</x:v>
      </x:c>
      <x:c r="F12363" s="468" t="str">
        <x:v>18 September 2026 21.05 WIB</x:v>
      </x:c>
    </x:row>
    <x:row r="12364">
      <x:c r="A12364" s="468" t="str">
        <x:v>18</x:v>
      </x:c>
      <x:c r="B12364" s="468" t="str">
        <x:v>M38</x:v>
      </x:c>
      <x:c r="C12364" s="468"/>
      <x:c r="D12364" s="468" t="n">
        <x:v>5</x:v>
      </x:c>
      <x:c r="E12364" s="468" t="str">
        <x:v>Nilai sumber</x:v>
      </x:c>
      <x:c r="F12364" s="468" t="str">
        <x:v>18 September 2026 21.05 WIB</x:v>
      </x:c>
    </x:row>
    <x:row r="12365">
      <x:c r="A12365" s="468" t="str">
        <x:v>18</x:v>
      </x:c>
      <x:c r="B12365" s="468" t="str">
        <x:v>N38</x:v>
      </x:c>
      <x:c r="C12365" s="468"/>
      <x:c r="D12365" s="468" t="n">
        <x:v>5</x:v>
      </x:c>
      <x:c r="E12365" s="468" t="str">
        <x:v>Nilai sumber</x:v>
      </x:c>
      <x:c r="F12365" s="468" t="str">
        <x:v>18 September 2026 21.05 WIB</x:v>
      </x:c>
    </x:row>
    <x:row r="12366">
      <x:c r="A12366" s="468" t="str">
        <x:v>18</x:v>
      </x:c>
      <x:c r="B12366" s="468" t="str">
        <x:v>O38</x:v>
      </x:c>
      <x:c r="C12366" s="468"/>
      <x:c r="D12366" s="468" t="n">
        <x:v>5</x:v>
      </x:c>
      <x:c r="E12366" s="468" t="str">
        <x:v>Nilai sumber</x:v>
      </x:c>
      <x:c r="F12366" s="468" t="str">
        <x:v>18 September 2026 21.05 WIB</x:v>
      </x:c>
    </x:row>
    <x:row r="12367">
      <x:c r="A12367" s="468" t="str">
        <x:v>18</x:v>
      </x:c>
      <x:c r="B12367" s="468" t="str">
        <x:v>P38</x:v>
      </x:c>
      <x:c r="C12367" s="468"/>
      <x:c r="D12367" s="468" t="n">
        <x:v>5</x:v>
      </x:c>
      <x:c r="E12367" s="468" t="str">
        <x:v>Nilai sumber</x:v>
      </x:c>
      <x:c r="F12367" s="468" t="str">
        <x:v>18 September 2026 21.05 WIB</x:v>
      </x:c>
    </x:row>
    <x:row r="12368">
      <x:c r="A12368" s="468" t="str">
        <x:v>18</x:v>
      </x:c>
      <x:c r="B12368" s="468" t="str">
        <x:v>L40</x:v>
      </x:c>
      <x:c r="C12368" s="468"/>
      <x:c r="D12368" s="468" t="n">
        <x:v>5</x:v>
      </x:c>
      <x:c r="E12368" s="468" t="str">
        <x:v>Nilai sumber</x:v>
      </x:c>
      <x:c r="F12368" s="468" t="str">
        <x:v>18 September 2026 21.05 WIB</x:v>
      </x:c>
    </x:row>
    <x:row r="12369">
      <x:c r="A12369" s="468" t="str">
        <x:v>18</x:v>
      </x:c>
      <x:c r="B12369" s="468" t="str">
        <x:v>M40</x:v>
      </x:c>
      <x:c r="C12369" s="468"/>
      <x:c r="D12369" s="468" t="n">
        <x:v>5</x:v>
      </x:c>
      <x:c r="E12369" s="468" t="str">
        <x:v>Nilai sumber</x:v>
      </x:c>
      <x:c r="F12369" s="468" t="str">
        <x:v>18 September 2026 21.05 WIB</x:v>
      </x:c>
    </x:row>
    <x:row r="12370">
      <x:c r="A12370" s="468" t="str">
        <x:v>18</x:v>
      </x:c>
      <x:c r="B12370" s="468" t="str">
        <x:v>N40</x:v>
      </x:c>
      <x:c r="C12370" s="468"/>
      <x:c r="D12370" s="468" t="n">
        <x:v>5</x:v>
      </x:c>
      <x:c r="E12370" s="468" t="str">
        <x:v>Nilai sumber</x:v>
      </x:c>
      <x:c r="F12370" s="468" t="str">
        <x:v>18 September 2026 21.05 WIB</x:v>
      </x:c>
    </x:row>
    <x:row r="12371">
      <x:c r="A12371" s="468" t="str">
        <x:v>18</x:v>
      </x:c>
      <x:c r="B12371" s="468" t="str">
        <x:v>O40</x:v>
      </x:c>
      <x:c r="C12371" s="468"/>
      <x:c r="D12371" s="468" t="n">
        <x:v>5</x:v>
      </x:c>
      <x:c r="E12371" s="468" t="str">
        <x:v>Nilai sumber</x:v>
      </x:c>
      <x:c r="F12371" s="468" t="str">
        <x:v>18 September 2026 21.05 WIB</x:v>
      </x:c>
    </x:row>
    <x:row r="12372">
      <x:c r="A12372" s="468" t="str">
        <x:v>18</x:v>
      </x:c>
      <x:c r="B12372" s="468" t="str">
        <x:v>P40</x:v>
      </x:c>
      <x:c r="C12372" s="468"/>
      <x:c r="D12372" s="468" t="n">
        <x:v>5</x:v>
      </x:c>
      <x:c r="E12372" s="468" t="str">
        <x:v>Nilai sumber</x:v>
      </x:c>
      <x:c r="F12372" s="468" t="str">
        <x:v>18 September 2026 21.05 WIB</x:v>
      </x:c>
    </x:row>
    <x:row r="12373">
      <x:c r="A12373" s="468" t="str">
        <x:v>18</x:v>
      </x:c>
      <x:c r="B12373" s="468" t="str">
        <x:v>L48</x:v>
      </x:c>
      <x:c r="C12373" s="468"/>
      <x:c r="D12373" s="468" t="n">
        <x:v>5</x:v>
      </x:c>
      <x:c r="E12373" s="468" t="str">
        <x:v>Nilai sumber</x:v>
      </x:c>
      <x:c r="F12373" s="468" t="str">
        <x:v>18 September 2026 21.05 WIB</x:v>
      </x:c>
    </x:row>
    <x:row r="12374">
      <x:c r="A12374" s="468" t="str">
        <x:v>18</x:v>
      </x:c>
      <x:c r="B12374" s="468" t="str">
        <x:v>M51</x:v>
      </x:c>
      <x:c r="C12374" s="468"/>
      <x:c r="D12374" s="468" t="n">
        <x:v>54</x:v>
      </x:c>
      <x:c r="E12374" s="468" t="str">
        <x:v>Nilai sumber</x:v>
      </x:c>
      <x:c r="F12374" s="468" t="str">
        <x:v>18 September 2026 21.05 WIB</x:v>
      </x:c>
    </x:row>
    <x:row r="12375">
      <x:c r="A12375" s="468" t="str">
        <x:v>Schedule reguler</x:v>
      </x:c>
      <x:c r="B12375" s="468" t="str">
        <x:v>Tanggal 3!C4</x:v>
      </x:c>
      <x:c r="C12375" s="468" t="str">
        <x:v>BK006</x:v>
      </x:c>
      <x:c r="D12375" s="468" t="str">
        <x:v>Orin | LG 52 | dp 100</x:v>
      </x:c>
      <x:c r="E12375" s="468" t="str">
        <x:v>Snapshot booking diperbarui</x:v>
      </x:c>
      <x:c r="F12375" s="468" t="str">
        <x:v>18 September 2026 20.50 WIB</x:v>
      </x:c>
    </x:row>
    <x:row r="12376">
      <x:c r="A12376" s="468" t="str">
        <x:v>Schedule reguler</x:v>
      </x:c>
      <x:c r="B12376" s="468" t="str">
        <x:v>Tanggal 3!C5</x:v>
      </x:c>
      <x:c r="C12376" s="468" t="str">
        <x:v>BK007</x:v>
      </x:c>
      <x:c r="D12376" s="468" t="str">
        <x:v>Orin | LG 54 | dp 100</x:v>
      </x:c>
      <x:c r="E12376" s="468" t="str">
        <x:v>Snapshot booking diperbarui</x:v>
      </x:c>
      <x:c r="F12376" s="468" t="str">
        <x:v>18 September 2026 20.50 WIB</x:v>
      </x:c>
    </x:row>
    <x:row r="12377">
      <x:c r="A12377" s="468" t="str">
        <x:v>Schedule reguler</x:v>
      </x:c>
      <x:c r="B12377" s="468" t="str">
        <x:v>Tanggal 3!C7</x:v>
      </x:c>
      <x:c r="C12377" s="468" t="str">
        <x:v>BK008</x:v>
      </x:c>
      <x:c r="D12377" s="468" t="str">
        <x:v>Marisa | Photofox | limbo</x:v>
      </x:c>
      <x:c r="E12377" s="468" t="str">
        <x:v>Snapshot booking diperbarui</x:v>
      </x:c>
      <x:c r="F12377" s="468" t="str">
        <x:v>18 September 2026 20.50 WIB</x:v>
      </x:c>
    </x:row>
    <x:row r="12378">
      <x:c r="A12378" s="468" t="str">
        <x:v>Schedule reguler</x:v>
      </x:c>
      <x:c r="B12378" s="468" t="str">
        <x:v>Tanggal 3!C14</x:v>
      </x:c>
      <x:c r="C12378" s="468" t="str">
        <x:v>BK001</x:v>
      </x:c>
      <x:c r="D12378" s="468" t="str">
        <x:v>Runi | Studio Rent | dp 100</x:v>
      </x:c>
      <x:c r="E12378" s="468" t="str">
        <x:v>Snapshot booking diperbarui</x:v>
      </x:c>
      <x:c r="F12378" s="468" t="str">
        <x:v>18 September 2026 20.50 WIB</x:v>
      </x:c>
    </x:row>
    <x:row r="12379">
      <x:c r="A12379" s="468" t="str">
        <x:v>Schedule reguler</x:v>
      </x:c>
      <x:c r="B12379" s="468" t="str">
        <x:v>Tanggal 3!C26</x:v>
      </x:c>
      <x:c r="C12379" s="468" t="str">
        <x:v>BK002</x:v>
      </x:c>
      <x:c r="D12379" s="468" t="str">
        <x:v>Fauzan | Couple A | dp 100</x:v>
      </x:c>
      <x:c r="E12379" s="468" t="str">
        <x:v>Snapshot booking diperbarui</x:v>
      </x:c>
      <x:c r="F12379" s="468" t="str">
        <x:v>18 September 2026 20.50 WIB</x:v>
      </x:c>
    </x:row>
    <x:row r="12380">
      <x:c r="A12380" s="468" t="str">
        <x:v>Schedule reguler</x:v>
      </x:c>
      <x:c r="B12380" s="468" t="str">
        <x:v>Tanggal 3!C28</x:v>
      </x:c>
      <x:c r="C12380" s="468" t="str">
        <x:v>BK003</x:v>
      </x:c>
      <x:c r="D12380" s="468" t="str">
        <x:v>Ayume | Photofox | dp 100</x:v>
      </x:c>
      <x:c r="E12380" s="468" t="str">
        <x:v>Snapshot booking diperbarui</x:v>
      </x:c>
      <x:c r="F12380" s="468" t="str">
        <x:v>18 September 2026 20.50 WIB</x:v>
      </x:c>
    </x:row>
    <x:row r="12381">
      <x:c r="A12381" s="468" t="str">
        <x:v>Schedule reguler</x:v>
      </x:c>
      <x:c r="B12381" s="468" t="str">
        <x:v>Tanggal 3!C30</x:v>
      </x:c>
      <x:c r="C12381" s="468" t="str">
        <x:v>BK004</x:v>
      </x:c>
      <x:c r="D12381" s="468" t="str">
        <x:v>Farhan | LG 20 | dp 100</x:v>
      </x:c>
      <x:c r="E12381" s="468" t="str">
        <x:v>Snapshot booking diperbarui</x:v>
      </x:c>
      <x:c r="F12381" s="468" t="str">
        <x:v>18 September 2026 20.50 WIB</x:v>
      </x:c>
    </x:row>
    <x:row r="12382">
      <x:c r="A12382" s="468" t="str">
        <x:v>Schedule reguler</x:v>
      </x:c>
      <x:c r="B12382" s="468" t="str">
        <x:v>Tanggal 3!C32</x:v>
      </x:c>
      <x:c r="C12382" s="468" t="str">
        <x:v>BK005</x:v>
      </x:c>
      <x:c r="D12382" s="468" t="str">
        <x:v>runduma | LG 41 | </x:v>
      </x:c>
      <x:c r="E12382" s="468" t="str">
        <x:v>Snapshot booking diperbarui</x:v>
      </x:c>
      <x:c r="F12382" s="468" t="str">
        <x:v>18 September 2026 20.50 WIB</x:v>
      </x:c>
    </x:row>
    <x:row r="12383">
      <x:c r="A12383" s="468" t="str">
        <x:v>Schedule reguler</x:v>
      </x:c>
      <x:c r="B12383" s="468" t="str">
        <x:v>Tanggal 4!C5</x:v>
      </x:c>
      <x:c r="C12383" s="468" t="str">
        <x:v>BK018</x:v>
      </x:c>
      <x:c r="D12383" s="468" t="str">
        <x:v>Atiesa dkk | LG 10 | dp 100</x:v>
      </x:c>
      <x:c r="E12383" s="468" t="str">
        <x:v>Snapshot booking diperbarui</x:v>
      </x:c>
      <x:c r="F12383" s="468" t="str">
        <x:v>18 September 2026 20.50 WIB</x:v>
      </x:c>
    </x:row>
    <x:row r="12384">
      <x:c r="A12384" s="468" t="str">
        <x:v>Schedule reguler</x:v>
      </x:c>
      <x:c r="B12384" s="468" t="str">
        <x:v>Tanggal 4!C11</x:v>
      </x:c>
      <x:c r="C12384" s="468" t="str">
        <x:v>BK009</x:v>
      </x:c>
      <x:c r="D12384" s="468" t="str">
        <x:v>KKN Kalikajar | LG 8 | dp 100</x:v>
      </x:c>
      <x:c r="E12384" s="468" t="str">
        <x:v>Snapshot booking diperbarui</x:v>
      </x:c>
      <x:c r="F12384" s="468" t="str">
        <x:v>18 September 2026 20.50 WIB</x:v>
      </x:c>
    </x:row>
    <x:row r="12385">
      <x:c r="A12385" s="468" t="str">
        <x:v>Schedule reguler</x:v>
      </x:c>
      <x:c r="B12385" s="468" t="str">
        <x:v>Tanggal 4!C13</x:v>
      </x:c>
      <x:c r="C12385" s="468" t="str">
        <x:v>BK010</x:v>
      </x:c>
      <x:c r="D12385" s="468" t="str">
        <x:v>Futsal UIN Saizu | LG 12 | dp 100</x:v>
      </x:c>
      <x:c r="E12385" s="468" t="str">
        <x:v>Snapshot booking diperbarui</x:v>
      </x:c>
      <x:c r="F12385" s="468" t="str">
        <x:v>18 September 2026 20.50 WIB</x:v>
      </x:c>
    </x:row>
    <x:row r="12386">
      <x:c r="A12386" s="468" t="str">
        <x:v>Schedule reguler</x:v>
      </x:c>
      <x:c r="B12386" s="468" t="str">
        <x:v>Tanggal 4!C17</x:v>
      </x:c>
      <x:c r="C12386" s="468" t="str">
        <x:v>BK011</x:v>
      </x:c>
      <x:c r="D12386" s="468" t="str">
        <x:v>Hanif | LG 10 | dp 100</x:v>
      </x:c>
      <x:c r="E12386" s="468" t="str">
        <x:v>Snapshot booking diperbarui</x:v>
      </x:c>
      <x:c r="F12386" s="468" t="str">
        <x:v>18 September 2026 20.50 WIB</x:v>
      </x:c>
    </x:row>
    <x:row r="12387">
      <x:c r="A12387" s="468" t="str">
        <x:v>Schedule reguler</x:v>
      </x:c>
      <x:c r="B12387" s="468" t="str">
        <x:v>Tanggal 4!C19</x:v>
      </x:c>
      <x:c r="C12387" s="468" t="str">
        <x:v>BK012</x:v>
      </x:c>
      <x:c r="D12387" s="468" t="str">
        <x:v>Sumberejo | LG 10 | dp 100</x:v>
      </x:c>
      <x:c r="E12387" s="468" t="str">
        <x:v>Snapshot booking diperbarui</x:v>
      </x:c>
      <x:c r="F12387" s="468" t="str">
        <x:v>18 September 2026 20.50 WIB</x:v>
      </x:c>
    </x:row>
    <x:row r="12388">
      <x:c r="A12388" s="468" t="str">
        <x:v>Schedule reguler</x:v>
      </x:c>
      <x:c r="B12388" s="468" t="str">
        <x:v>Tanggal 4!C23</x:v>
      </x:c>
      <x:c r="C12388" s="468" t="str">
        <x:v>BK013</x:v>
      </x:c>
      <x:c r="D12388" s="468" t="str">
        <x:v>ELIA SEPTIA | Photofox | lunas</x:v>
      </x:c>
      <x:c r="E12388" s="468" t="str">
        <x:v>Snapshot booking diperbarui</x:v>
      </x:c>
      <x:c r="F12388" s="468" t="str">
        <x:v>18 September 2026 20.50 WIB</x:v>
      </x:c>
    </x:row>
    <x:row r="12389">
      <x:c r="A12389" s="468" t="str">
        <x:v>Schedule reguler</x:v>
      </x:c>
      <x:c r="B12389" s="468" t="str">
        <x:v>Tanggal 4!C24</x:v>
      </x:c>
      <x:c r="C12389" s="468" t="str">
        <x:v>BK014</x:v>
      </x:c>
      <x:c r="D12389" s="468" t="str">
        <x:v>Flower | LG 9 | dp 100</x:v>
      </x:c>
      <x:c r="E12389" s="468" t="str">
        <x:v>Snapshot booking diperbarui</x:v>
      </x:c>
      <x:c r="F12389" s="468" t="str">
        <x:v>18 September 2026 20.50 WIB</x:v>
      </x:c>
    </x:row>
    <x:row r="12390">
      <x:c r="A12390" s="468" t="str">
        <x:v>Schedule reguler</x:v>
      </x:c>
      <x:c r="B12390" s="468" t="str">
        <x:v>Tanggal 4!C25</x:v>
      </x:c>
      <x:c r="C12390" s="468" t="str">
        <x:v>BK015</x:v>
      </x:c>
      <x:c r="D12390" s="468" t="str">
        <x:v>Luqmanul Hakim | LG 9 | dp 100</x:v>
      </x:c>
      <x:c r="E12390" s="468" t="str">
        <x:v>Snapshot booking diperbarui</x:v>
      </x:c>
      <x:c r="F12390" s="468" t="str">
        <x:v>18 September 2026 20.50 WIB</x:v>
      </x:c>
    </x:row>
    <x:row r="12391">
      <x:c r="A12391" s="468" t="str">
        <x:v>Schedule reguler</x:v>
      </x:c>
      <x:c r="B12391" s="468" t="str">
        <x:v>Tanggal 4!C29</x:v>
      </x:c>
      <x:c r="C12391" s="468" t="str">
        <x:v>BK016</x:v>
      </x:c>
      <x:c r="D12391" s="468" t="str">
        <x:v>Tazkia Farhani | LG 11 | </x:v>
      </x:c>
      <x:c r="E12391" s="468" t="str">
        <x:v>Snapshot booking diperbarui</x:v>
      </x:c>
      <x:c r="F12391" s="468" t="str">
        <x:v>18 September 2026 20.50 WIB</x:v>
      </x:c>
    </x:row>
    <x:row r="12392">
      <x:c r="A12392" s="468" t="str">
        <x:v>Schedule reguler</x:v>
      </x:c>
      <x:c r="B12392" s="468" t="str">
        <x:v>Tanggal 4!C31</x:v>
      </x:c>
      <x:c r="C12392" s="468" t="str">
        <x:v>BK017</x:v>
      </x:c>
      <x:c r="D12392" s="468" t="str">
        <x:v>Diarra Fathiya | LG 12 | dp 100 limbo</x:v>
      </x:c>
      <x:c r="E12392" s="468" t="str">
        <x:v>Snapshot booking diperbarui</x:v>
      </x:c>
      <x:c r="F12392" s="468" t="str">
        <x:v>18 September 2026 20.50 WIB</x:v>
      </x:c>
    </x:row>
    <x:row r="12393">
      <x:c r="A12393" s="468" t="str">
        <x:v>Schedule reguler</x:v>
      </x:c>
      <x:c r="B12393" s="468" t="str">
        <x:v>Tanggal 5!C4</x:v>
      </x:c>
      <x:c r="C12393" s="468" t="str">
        <x:v>BK026</x:v>
      </x:c>
      <x:c r="D12393" s="468" t="str">
        <x:v>Jager | LG 7 | dp 100</x:v>
      </x:c>
      <x:c r="E12393" s="468" t="str">
        <x:v>Snapshot booking diperbarui</x:v>
      </x:c>
      <x:c r="F12393" s="468" t="str">
        <x:v>18 September 2026 20.50 WIB</x:v>
      </x:c>
    </x:row>
    <x:row r="12394">
      <x:c r="A12394" s="468" t="str">
        <x:v>Schedule reguler</x:v>
      </x:c>
      <x:c r="B12394" s="468" t="str">
        <x:v>Tanggal 5!C5</x:v>
      </x:c>
      <x:c r="C12394" s="468" t="str">
        <x:v>BK027</x:v>
      </x:c>
      <x:c r="D12394" s="468" t="str">
        <x:v>Dinta | Graduation | dp 100 concrete</x:v>
      </x:c>
      <x:c r="E12394" s="468" t="str">
        <x:v>Snapshot booking diperbarui</x:v>
      </x:c>
      <x:c r="F12394" s="468" t="str">
        <x:v>18 September 2026 20.50 WIB</x:v>
      </x:c>
    </x:row>
    <x:row r="12395">
      <x:c r="A12395" s="468" t="str">
        <x:v>Schedule reguler</x:v>
      </x:c>
      <x:c r="B12395" s="468" t="str">
        <x:v>Tanggal 5!C7</x:v>
      </x:c>
      <x:c r="C12395" s="468" t="str">
        <x:v>BK028</x:v>
      </x:c>
      <x:c r="D12395" s="468" t="str">
        <x:v>Sasa | LG 32 | dp 100</x:v>
      </x:c>
      <x:c r="E12395" s="468" t="str">
        <x:v>Snapshot booking diperbarui</x:v>
      </x:c>
      <x:c r="F12395" s="468" t="str">
        <x:v>18 September 2026 20.50 WIB</x:v>
      </x:c>
    </x:row>
    <x:row r="12396">
      <x:c r="A12396" s="468" t="str">
        <x:v>Schedule reguler</x:v>
      </x:c>
      <x:c r="B12396" s="468" t="str">
        <x:v>Tanggal 5!C11</x:v>
      </x:c>
      <x:c r="C12396" s="468" t="str">
        <x:v>BK019</x:v>
      </x:c>
      <x:c r="D12396" s="468" t="str">
        <x:v>Kim | Single | lunas</x:v>
      </x:c>
      <x:c r="E12396" s="468" t="str">
        <x:v>Snapshot booking diperbarui</x:v>
      </x:c>
      <x:c r="F12396" s="468" t="str">
        <x:v>18 September 2026 20.50 WIB</x:v>
      </x:c>
    </x:row>
    <x:row r="12397">
      <x:c r="A12397" s="468" t="str">
        <x:v>Schedule reguler</x:v>
      </x:c>
      <x:c r="B12397" s="468" t="str">
        <x:v>Tanggal 5!C14</x:v>
      </x:c>
      <x:c r="C12397" s="468" t="str">
        <x:v>BK020</x:v>
      </x:c>
      <x:c r="D12397" s="468" t="str">
        <x:v>Wildan | Graduation | dp 100 calmblue</x:v>
      </x:c>
      <x:c r="E12397" s="468" t="str">
        <x:v>Snapshot booking diperbarui</x:v>
      </x:c>
      <x:c r="F12397" s="468" t="str">
        <x:v>18 September 2026 20.50 WIB</x:v>
      </x:c>
    </x:row>
    <x:row r="12398">
      <x:c r="A12398" s="468" t="str">
        <x:v>Schedule reguler</x:v>
      </x:c>
      <x:c r="B12398" s="468" t="str">
        <x:v>Tanggal 5!C17</x:v>
      </x:c>
      <x:c r="C12398" s="468" t="str">
        <x:v>BK021</x:v>
      </x:c>
      <x:c r="D12398" s="468" t="str">
        <x:v>Gibran | Graduation | dp 100</x:v>
      </x:c>
      <x:c r="E12398" s="468" t="str">
        <x:v>Snapshot booking diperbarui</x:v>
      </x:c>
      <x:c r="F12398" s="468" t="str">
        <x:v>18 September 2026 20.50 WIB</x:v>
      </x:c>
    </x:row>
    <x:row r="12399">
      <x:c r="A12399" s="468" t="str">
        <x:v>Schedule reguler</x:v>
      </x:c>
      <x:c r="B12399" s="468" t="str">
        <x:v>Tanggal 5!C23</x:v>
      </x:c>
      <x:c r="C12399" s="468" t="str">
        <x:v>BK022</x:v>
      </x:c>
      <x:c r="D12399" s="468" t="str">
        <x:v>Lia | LG 12 | dp 100</x:v>
      </x:c>
      <x:c r="E12399" s="468" t="str">
        <x:v>Snapshot booking diperbarui</x:v>
      </x:c>
      <x:c r="F12399" s="468" t="str">
        <x:v>18 September 2026 20.50 WIB</x:v>
      </x:c>
    </x:row>
    <x:row r="12400">
      <x:c r="A12400" s="468" t="str">
        <x:v>Schedule reguler</x:v>
      </x:c>
      <x:c r="B12400" s="468" t="str">
        <x:v>Tanggal 5!C25</x:v>
      </x:c>
      <x:c r="C12400" s="468" t="str">
        <x:v>BK023</x:v>
      </x:c>
      <x:c r="D12400" s="468" t="str">
        <x:v>PSDA Bahagia | Photofox | dp 100</x:v>
      </x:c>
      <x:c r="E12400" s="468" t="str">
        <x:v>Snapshot booking diperbarui</x:v>
      </x:c>
      <x:c r="F12400" s="468" t="str">
        <x:v>18 September 2026 20.50 WIB</x:v>
      </x:c>
    </x:row>
    <x:row r="12401">
      <x:c r="A12401" s="468" t="str">
        <x:v>Schedule reguler</x:v>
      </x:c>
      <x:c r="B12401" s="468" t="str">
        <x:v>Tanggal 5!C27</x:v>
      </x:c>
      <x:c r="C12401" s="468" t="str">
        <x:v>BK024</x:v>
      </x:c>
      <x:c r="D12401" s="468" t="str">
        <x:v>Dhita | LG 12 | dp 100</x:v>
      </x:c>
      <x:c r="E12401" s="468" t="str">
        <x:v>Snapshot booking diperbarui</x:v>
      </x:c>
      <x:c r="F12401" s="468" t="str">
        <x:v>18 September 2026 20.50 WIB</x:v>
      </x:c>
    </x:row>
    <x:row r="12402">
      <x:c r="A12402" s="468" t="str">
        <x:v>Schedule reguler</x:v>
      </x:c>
      <x:c r="B12402" s="468" t="str">
        <x:v>Tanggal 5!C29</x:v>
      </x:c>
      <x:c r="C12402" s="468" t="str">
        <x:v>BK025</x:v>
      </x:c>
      <x:c r="D12402" s="468" t="str">
        <x:v>Tiara Dwina Savitri | LG 13 | lunas limbo</x:v>
      </x:c>
      <x:c r="E12402" s="468" t="str">
        <x:v>Snapshot booking diperbarui</x:v>
      </x:c>
      <x:c r="F12402" s="468" t="str">
        <x:v>18 September 2026 20.50 WIB</x:v>
      </x:c>
    </x:row>
    <x:row r="12403">
      <x:c r="A12403" s="468" t="str">
        <x:v>Schedule reguler</x:v>
      </x:c>
      <x:c r="B12403" s="468" t="str">
        <x:v>Tanggal 6!C5</x:v>
      </x:c>
      <x:c r="C12403" s="468" t="str">
        <x:v>BK036</x:v>
      </x:c>
      <x:c r="D12403" s="468" t="str">
        <x:v>Kelasmodeling.id purwokerto | Single | lunas</x:v>
      </x:c>
      <x:c r="E12403" s="468" t="str">
        <x:v>Snapshot booking diperbarui</x:v>
      </x:c>
      <x:c r="F12403" s="468" t="str">
        <x:v>18 September 2026 20.50 WIB</x:v>
      </x:c>
    </x:row>
    <x:row r="12404">
      <x:c r="A12404" s="468" t="str">
        <x:v>Schedule reguler</x:v>
      </x:c>
      <x:c r="B12404" s="468" t="str">
        <x:v>Tanggal 6!C14</x:v>
      </x:c>
      <x:c r="C12404" s="468" t="str">
        <x:v>BK029</x:v>
      </x:c>
      <x:c r="D12404" s="468" t="str">
        <x:v>Lesty Meitika | Family A | dp 100 limbo</x:v>
      </x:c>
      <x:c r="E12404" s="468" t="str">
        <x:v>Snapshot booking diperbarui</x:v>
      </x:c>
      <x:c r="F12404" s="468" t="str">
        <x:v>18 September 2026 20.50 WIB</x:v>
      </x:c>
    </x:row>
    <x:row r="12405">
      <x:c r="A12405" s="468" t="str">
        <x:v>Schedule reguler</x:v>
      </x:c>
      <x:c r="B12405" s="468" t="str">
        <x:v>Tanggal 6!C15</x:v>
      </x:c>
      <x:c r="C12405" s="468" t="str">
        <x:v>BK030</x:v>
      </x:c>
      <x:c r="D12405" s="468" t="str">
        <x:v>Rafa Ghiyas | LG 25 | dp 100</x:v>
      </x:c>
      <x:c r="E12405" s="468" t="str">
        <x:v>Snapshot booking diperbarui</x:v>
      </x:c>
      <x:c r="F12405" s="468" t="str">
        <x:v>18 September 2026 20.50 WIB</x:v>
      </x:c>
    </x:row>
    <x:row r="12406">
      <x:c r="A12406" s="468" t="str">
        <x:v>Schedule reguler</x:v>
      </x:c>
      <x:c r="B12406" s="468" t="str">
        <x:v>Tanggal 6!C17</x:v>
      </x:c>
      <x:c r="C12406" s="468" t="str">
        <x:v>BK031</x:v>
      </x:c>
      <x:c r="D12406" s="468" t="str">
        <x:v>Atika | Family A | dp 100</x:v>
      </x:c>
      <x:c r="E12406" s="468" t="str">
        <x:v>Snapshot booking diperbarui</x:v>
      </x:c>
      <x:c r="F12406" s="468" t="str">
        <x:v>18 September 2026 20.50 WIB</x:v>
      </x:c>
    </x:row>
    <x:row r="12407">
      <x:c r="A12407" s="468" t="str">
        <x:v>Schedule reguler</x:v>
      </x:c>
      <x:c r="B12407" s="468" t="str">
        <x:v>Tanggal 6!C19</x:v>
      </x:c>
      <x:c r="C12407" s="468" t="str">
        <x:v>BK032</x:v>
      </x:c>
      <x:c r="D12407" s="468" t="str">
        <x:v>Kebagoran | LG 10 | dp 100 Limbo</x:v>
      </x:c>
      <x:c r="E12407" s="468" t="str">
        <x:v>Snapshot booking diperbarui</x:v>
      </x:c>
      <x:c r="F12407" s="468" t="str">
        <x:v>18 September 2026 20.50 WIB</x:v>
      </x:c>
    </x:row>
    <x:row r="12408">
      <x:c r="A12408" s="468" t="str">
        <x:v>Schedule reguler</x:v>
      </x:c>
      <x:c r="B12408" s="468" t="str">
        <x:v>Tanggal 6!C23</x:v>
      </x:c>
      <x:c r="C12408" s="468" t="str">
        <x:v>BK033</x:v>
      </x:c>
      <x:c r="D12408" s="468" t="str">
        <x:v>Johann | Graduation premium | dp 100 calmblue</x:v>
      </x:c>
      <x:c r="E12408" s="468" t="str">
        <x:v>Snapshot booking diperbarui</x:v>
      </x:c>
      <x:c r="F12408" s="468" t="str">
        <x:v>18 September 2026 20.50 WIB</x:v>
      </x:c>
    </x:row>
    <x:row r="12409">
      <x:c r="A12409" s="468" t="str">
        <x:v>Schedule reguler</x:v>
      </x:c>
      <x:c r="B12409" s="468" t="str">
        <x:v>Tanggal 6!C29</x:v>
      </x:c>
      <x:c r="C12409" s="468" t="str">
        <x:v>BK034</x:v>
      </x:c>
      <x:c r="D12409" s="468" t="str">
        <x:v>Lembata | LG 20 | dp 275</x:v>
      </x:c>
      <x:c r="E12409" s="468" t="str">
        <x:v>Snapshot booking diperbarui</x:v>
      </x:c>
      <x:c r="F12409" s="468" t="str">
        <x:v>18 September 2026 20.50 WIB</x:v>
      </x:c>
    </x:row>
    <x:row r="12410">
      <x:c r="A12410" s="468" t="str">
        <x:v>Schedule reguler</x:v>
      </x:c>
      <x:c r="B12410" s="468" t="str">
        <x:v>Tanggal 6!C32</x:v>
      </x:c>
      <x:c r="C12410" s="468" t="str">
        <x:v>BK035</x:v>
      </x:c>
      <x:c r="D12410" s="468" t="str">
        <x:v>Luceriza | LG 9 | dp 100</x:v>
      </x:c>
      <x:c r="E12410" s="468" t="str">
        <x:v>Snapshot booking diperbarui</x:v>
      </x:c>
      <x:c r="F12410" s="468" t="str">
        <x:v>18 September 2026 20.50 WIB</x:v>
      </x:c>
    </x:row>
    <x:row r="12411">
      <x:c r="A12411" s="468" t="str">
        <x:v>Schedule reguler</x:v>
      </x:c>
      <x:c r="B12411" s="468" t="str">
        <x:v>Tanggal 7!C9</x:v>
      </x:c>
      <x:c r="C12411" s="468" t="str">
        <x:v>BK043</x:v>
      </x:c>
      <x:c r="D12411" s="468" t="str">
        <x:v>Zaila Anggraeni | Pass photo | lunas</x:v>
      </x:c>
      <x:c r="E12411" s="468" t="str">
        <x:v>Snapshot booking diperbarui</x:v>
      </x:c>
      <x:c r="F12411" s="468" t="str">
        <x:v>18 September 2026 20.50 WIB</x:v>
      </x:c>
    </x:row>
    <x:row r="12412">
      <x:c r="A12412" s="468" t="str">
        <x:v>Schedule reguler</x:v>
      </x:c>
      <x:c r="B12412" s="468" t="str">
        <x:v>Tanggal 7!C13</x:v>
      </x:c>
      <x:c r="C12412" s="468" t="str">
        <x:v>BK037</x:v>
      </x:c>
      <x:c r="D12412" s="468" t="str">
        <x:v>Nanda Putri Sabila | Graduation | dp 100 concrete</x:v>
      </x:c>
      <x:c r="E12412" s="468" t="str">
        <x:v>Snapshot booking diperbarui</x:v>
      </x:c>
      <x:c r="F12412" s="468" t="str">
        <x:v>18 September 2026 20.50 WIB</x:v>
      </x:c>
    </x:row>
    <x:row r="12413">
      <x:c r="A12413" s="468" t="str">
        <x:v>Schedule reguler</x:v>
      </x:c>
      <x:c r="B12413" s="468" t="str">
        <x:v>Tanggal 7!C22</x:v>
      </x:c>
      <x:c r="C12413" s="468" t="str">
        <x:v>BK038</x:v>
      </x:c>
      <x:c r="D12413" s="468" t="str">
        <x:v>Khairil Abdi | Graduation | dp 100</x:v>
      </x:c>
      <x:c r="E12413" s="468" t="str">
        <x:v>Snapshot booking diperbarui</x:v>
      </x:c>
      <x:c r="F12413" s="468" t="str">
        <x:v>18 September 2026 20.50 WIB</x:v>
      </x:c>
    </x:row>
    <x:row r="12414">
      <x:c r="A12414" s="468" t="str">
        <x:v>Schedule reguler</x:v>
      </x:c>
      <x:c r="B12414" s="468" t="str">
        <x:v>Tanggal 7!C24</x:v>
      </x:c>
      <x:c r="C12414" s="468" t="str">
        <x:v>BK039</x:v>
      </x:c>
      <x:c r="D12414" s="468" t="str">
        <x:v>andin | Single | Lunas</x:v>
      </x:c>
      <x:c r="E12414" s="468" t="str">
        <x:v>Snapshot booking diperbarui</x:v>
      </x:c>
      <x:c r="F12414" s="468" t="str">
        <x:v>18 September 2026 20.50 WIB</x:v>
      </x:c>
    </x:row>
    <x:row r="12415">
      <x:c r="A12415" s="468" t="str">
        <x:v>Schedule reguler</x:v>
      </x:c>
      <x:c r="B12415" s="468" t="str">
        <x:v>Tanggal 7!C26</x:v>
      </x:c>
      <x:c r="C12415" s="468" t="str">
        <x:v>BK040</x:v>
      </x:c>
      <x:c r="D12415" s="468" t="str">
        <x:v>Aisha | LG 9 | dp 100 wooden</x:v>
      </x:c>
      <x:c r="E12415" s="468" t="str">
        <x:v>Snapshot booking diperbarui</x:v>
      </x:c>
      <x:c r="F12415" s="468" t="str">
        <x:v>18 September 2026 20.50 WIB</x:v>
      </x:c>
    </x:row>
    <x:row r="12416">
      <x:c r="A12416" s="468" t="str">
        <x:v>Schedule reguler</x:v>
      </x:c>
      <x:c r="B12416" s="468" t="str">
        <x:v>Tanggal 7!C31</x:v>
      </x:c>
      <x:c r="C12416" s="468" t="str">
        <x:v>BK041</x:v>
      </x:c>
      <x:c r="D12416" s="468" t="str">
        <x:v>Akbar | Graduation | dp 100 Calmblue</x:v>
      </x:c>
      <x:c r="E12416" s="468" t="str">
        <x:v>Snapshot booking diperbarui</x:v>
      </x:c>
      <x:c r="F12416" s="468" t="str">
        <x:v>18 September 2026 20.50 WIB</x:v>
      </x:c>
    </x:row>
    <x:row r="12417">
      <x:c r="A12417" s="468" t="str">
        <x:v>Schedule reguler</x:v>
      </x:c>
      <x:c r="B12417" s="468" t="str">
        <x:v>Tanggal 7!C33</x:v>
      </x:c>
      <x:c r="C12417" s="468" t="str">
        <x:v>BK042</x:v>
      </x:c>
      <x:c r="D12417" s="468" t="str">
        <x:v>Uwi | LG 20 | dp 100</x:v>
      </x:c>
      <x:c r="E12417" s="468" t="str">
        <x:v>Snapshot booking diperbarui</x:v>
      </x:c>
      <x:c r="F12417" s="468" t="str">
        <x:v>18 September 2026 20.50 WIB</x:v>
      </x:c>
    </x:row>
    <x:row r="12418">
      <x:c r="A12418" s="468" t="str">
        <x:v>Schedule reguler</x:v>
      </x:c>
      <x:c r="B12418" s="468" t="str">
        <x:v>Tanggal 10!C7</x:v>
      </x:c>
      <x:c r="C12418" s="468" t="str">
        <x:v>BK124</x:v>
      </x:c>
      <x:c r="D12418" s="468" t="str">
        <x:v>Stevy | Graduation | dp 100</x:v>
      </x:c>
      <x:c r="E12418" s="468" t="str">
        <x:v>Snapshot booking diperbarui</x:v>
      </x:c>
      <x:c r="F12418" s="468" t="str">
        <x:v>18 September 2026 20.50 WIB</x:v>
      </x:c>
    </x:row>
    <x:row r="12419">
      <x:c r="A12419" s="468" t="str">
        <x:v>Schedule reguler</x:v>
      </x:c>
      <x:c r="B12419" s="468" t="str">
        <x:v>Tanggal 10!C17</x:v>
      </x:c>
      <x:c r="C12419" s="468" t="str">
        <x:v>BK150</x:v>
      </x:c>
      <x:c r="D12419" s="468" t="str">
        <x:v>Aliya | LG 10 | dp 100</x:v>
      </x:c>
      <x:c r="E12419" s="468" t="str">
        <x:v>Snapshot booking diperbarui</x:v>
      </x:c>
      <x:c r="F12419" s="468" t="str">
        <x:v>18 September 2026 20.50 WIB</x:v>
      </x:c>
    </x:row>
    <x:row r="12420">
      <x:c r="A12420" s="468" t="str">
        <x:v>Schedule reguler</x:v>
      </x:c>
      <x:c r="B12420" s="468" t="str">
        <x:v>Tanggal 10!C21</x:v>
      </x:c>
      <x:c r="C12420" s="468" t="str">
        <x:v>BK155</x:v>
      </x:c>
      <x:c r="D12420" s="468" t="str">
        <x:v>Tamalia Agustin | Pass photo | dp 100</x:v>
      </x:c>
      <x:c r="E12420" s="468" t="str">
        <x:v>Snapshot booking diperbarui</x:v>
      </x:c>
      <x:c r="F12420" s="468" t="str">
        <x:v>18 September 2026 20.50 WIB</x:v>
      </x:c>
    </x:row>
    <x:row r="12421">
      <x:c r="A12421" s="468" t="str">
        <x:v>Schedule reguler</x:v>
      </x:c>
      <x:c r="B12421" s="468" t="str">
        <x:v>Tanggal 10!C27</x:v>
      </x:c>
      <x:c r="C12421" s="468" t="str">
        <x:v>BK123</x:v>
      </x:c>
      <x:c r="D12421" s="468" t="str">
        <x:v>berlian | LG 40 | dp 100</x:v>
      </x:c>
      <x:c r="E12421" s="468" t="str">
        <x:v>Snapshot booking diperbarui</x:v>
      </x:c>
      <x:c r="F12421" s="468" t="str">
        <x:v>18 September 2026 20.50 WIB</x:v>
      </x:c>
    </x:row>
    <x:row r="12422">
      <x:c r="A12422" s="468" t="str">
        <x:v>Schedule reguler</x:v>
      </x:c>
      <x:c r="B12422" s="468" t="str">
        <x:v>Tanggal 10!C32</x:v>
      </x:c>
      <x:c r="C12422" s="468" t="str">
        <x:v>BK151</x:v>
      </x:c>
      <x:c r="D12422" s="468" t="str">
        <x:v>Ujiani | LG 14 | dp 100 limbo</x:v>
      </x:c>
      <x:c r="E12422" s="468" t="str">
        <x:v>Snapshot booking diperbarui</x:v>
      </x:c>
      <x:c r="F12422" s="468" t="str">
        <x:v>18 September 2026 20.50 WIB</x:v>
      </x:c>
    </x:row>
    <x:row r="12423">
      <x:c r="A12423" s="468" t="str">
        <x:v>Schedule reguler</x:v>
      </x:c>
      <x:c r="B12423" s="468" t="str">
        <x:v>Tanggal 11!C5</x:v>
      </x:c>
      <x:c r="C12423" s="468" t="str">
        <x:v>BK154</x:v>
      </x:c>
      <x:c r="D12423" s="468" t="str">
        <x:v>Novi | Single | lunas</x:v>
      </x:c>
      <x:c r="E12423" s="468" t="str">
        <x:v>Snapshot booking diperbarui</x:v>
      </x:c>
      <x:c r="F12423" s="468" t="str">
        <x:v>18 September 2026 20.50 WIB</x:v>
      </x:c>
    </x:row>
    <x:row r="12424">
      <x:c r="A12424" s="468" t="str">
        <x:v>Schedule reguler</x:v>
      </x:c>
      <x:c r="B12424" s="468" t="str">
        <x:v>Tanggal 11!C8</x:v>
      </x:c>
      <x:c r="C12424" s="468" t="str">
        <x:v>BK129</x:v>
      </x:c>
      <x:c r="D12424" s="468" t="str">
        <x:v>anto | Photofox | dp 100 cb</x:v>
      </x:c>
      <x:c r="E12424" s="468" t="str">
        <x:v>Snapshot booking diperbarui</x:v>
      </x:c>
      <x:c r="F12424" s="468" t="str">
        <x:v>18 September 2026 20.50 WIB</x:v>
      </x:c>
    </x:row>
    <x:row r="12425">
      <x:c r="A12425" s="468" t="str">
        <x:v>Schedule reguler</x:v>
      </x:c>
      <x:c r="B12425" s="468" t="str">
        <x:v>Tanggal 11!C13</x:v>
      </x:c>
      <x:c r="C12425" s="468" t="str">
        <x:v>BK128</x:v>
      </x:c>
      <x:c r="D12425" s="468" t="str">
        <x:v>Gita | Family A | dp 100</x:v>
      </x:c>
      <x:c r="E12425" s="468" t="str">
        <x:v>Snapshot booking diperbarui</x:v>
      </x:c>
      <x:c r="F12425" s="468" t="str">
        <x:v>18 September 2026 20.50 WIB</x:v>
      </x:c>
    </x:row>
    <x:row r="12426">
      <x:c r="A12426" s="468" t="str">
        <x:v>Schedule reguler</x:v>
      </x:c>
      <x:c r="B12426" s="468" t="str">
        <x:v>Tanggal 11!C17</x:v>
      </x:c>
      <x:c r="C12426" s="468" t="str">
        <x:v>BK125</x:v>
      </x:c>
      <x:c r="D12426" s="468" t="str">
        <x:v>Lisha | LG 45 | dp 200</x:v>
      </x:c>
      <x:c r="E12426" s="468" t="str">
        <x:v>Snapshot booking diperbarui</x:v>
      </x:c>
      <x:c r="F12426" s="468" t="str">
        <x:v>18 September 2026 20.50 WIB</x:v>
      </x:c>
    </x:row>
    <x:row r="12427">
      <x:c r="A12427" s="468" t="str">
        <x:v>Schedule reguler</x:v>
      </x:c>
      <x:c r="B12427" s="468" t="str">
        <x:v>Tanggal 11!C23</x:v>
      </x:c>
      <x:c r="C12427" s="468" t="str">
        <x:v>BK162</x:v>
      </x:c>
      <x:c r="D12427" s="468" t="str">
        <x:v>Naumi | Graduation | dp 100</x:v>
      </x:c>
      <x:c r="E12427" s="468" t="str">
        <x:v>Snapshot booking diperbarui</x:v>
      </x:c>
      <x:c r="F12427" s="468" t="str">
        <x:v>18 September 2026 20.50 WIB</x:v>
      </x:c>
    </x:row>
    <x:row r="12428">
      <x:c r="A12428" s="468" t="str">
        <x:v>Schedule reguler</x:v>
      </x:c>
      <x:c r="B12428" s="468" t="str">
        <x:v>Tanggal 11!C29</x:v>
      </x:c>
      <x:c r="C12428" s="468" t="str">
        <x:v>BK126</x:v>
      </x:c>
      <x:c r="D12428" s="468" t="str">
        <x:v>TBMM EKSTREMITAS | LG 25 | dp 100</x:v>
      </x:c>
      <x:c r="E12428" s="468" t="str">
        <x:v>Snapshot booking diperbarui</x:v>
      </x:c>
      <x:c r="F12428" s="468" t="str">
        <x:v>18 September 2026 20.50 WIB</x:v>
      </x:c>
    </x:row>
    <x:row r="12429">
      <x:c r="A12429" s="468" t="str">
        <x:v>Schedule reguler</x:v>
      </x:c>
      <x:c r="B12429" s="468" t="str">
        <x:v>Tanggal 11!C32</x:v>
      </x:c>
      <x:c r="C12429" s="468" t="str">
        <x:v>BK127</x:v>
      </x:c>
      <x:c r="D12429" s="468" t="str">
        <x:v>Ardi | LG 9 | dp 100</x:v>
      </x:c>
      <x:c r="E12429" s="468" t="str">
        <x:v>Snapshot booking diperbarui</x:v>
      </x:c>
      <x:c r="F12429" s="468" t="str">
        <x:v>18 September 2026 20.50 WIB</x:v>
      </x:c>
    </x:row>
    <x:row r="12430">
      <x:c r="A12430" s="468" t="str">
        <x:v>Schedule reguler</x:v>
      </x:c>
      <x:c r="B12430" s="468" t="str">
        <x:v>Tanggal 12!C5</x:v>
      </x:c>
      <x:c r="C12430" s="468" t="str">
        <x:v>BK132</x:v>
      </x:c>
      <x:c r="D12430" s="468" t="str">
        <x:v>batik adipati | Studio Rent | dp 200 concrete</x:v>
      </x:c>
      <x:c r="E12430" s="468" t="str">
        <x:v>Snapshot booking diperbarui</x:v>
      </x:c>
      <x:c r="F12430" s="468" t="str">
        <x:v>18 September 2026 20.50 WIB</x:v>
      </x:c>
    </x:row>
    <x:row r="12431">
      <x:c r="A12431" s="468" t="str">
        <x:v>Schedule reguler</x:v>
      </x:c>
      <x:c r="B12431" s="468" t="str">
        <x:v>Tanggal 12!C14</x:v>
      </x:c>
      <x:c r="C12431" s="468" t="str">
        <x:v>BK163</x:v>
      </x:c>
      <x:c r="D12431" s="468" t="str">
        <x:v>Shelly Ayu Safitri | Family A  | dp 100 calmblue</x:v>
      </x:c>
      <x:c r="E12431" s="468" t="str">
        <x:v>Snapshot booking diperbarui</x:v>
      </x:c>
      <x:c r="F12431" s="468" t="str">
        <x:v>18 September 2026 20.50 WIB</x:v>
      </x:c>
    </x:row>
    <x:row r="12432">
      <x:c r="A12432" s="468" t="str">
        <x:v>Schedule reguler</x:v>
      </x:c>
      <x:c r="B12432" s="468" t="str">
        <x:v>Tanggal 12!C16</x:v>
      </x:c>
      <x:c r="C12432" s="468" t="str">
        <x:v>BK164</x:v>
      </x:c>
      <x:c r="D12432" s="468" t="str">
        <x:v>maylisa | LG 9 | dp 100</x:v>
      </x:c>
      <x:c r="E12432" s="468" t="str">
        <x:v>Snapshot booking diperbarui</x:v>
      </x:c>
      <x:c r="F12432" s="468" t="str">
        <x:v>18 September 2026 20.50 WIB</x:v>
      </x:c>
    </x:row>
    <x:row r="12433">
      <x:c r="A12433" s="468" t="str">
        <x:v>Schedule reguler</x:v>
      </x:c>
      <x:c r="B12433" s="468" t="str">
        <x:v>Tanggal 12!C18</x:v>
      </x:c>
      <x:c r="C12433" s="468" t="str">
        <x:v>BK157</x:v>
      </x:c>
      <x:c r="D12433" s="468" t="str">
        <x:v>Kanna | LG 7 | dp 100</x:v>
      </x:c>
      <x:c r="E12433" s="468" t="str">
        <x:v>Snapshot booking diperbarui</x:v>
      </x:c>
      <x:c r="F12433" s="468" t="str">
        <x:v>18 September 2026 20.50 WIB</x:v>
      </x:c>
    </x:row>
    <x:row r="12434">
      <x:c r="A12434" s="468" t="str">
        <x:v>Schedule reguler</x:v>
      </x:c>
      <x:c r="B12434" s="468" t="str">
        <x:v>Tanggal 12!C20</x:v>
      </x:c>
      <x:c r="C12434" s="468" t="str">
        <x:v>BK130</x:v>
      </x:c>
      <x:c r="D12434" s="468" t="str">
        <x:v>KKN Desa Mlaya | LG 10 | dp 100</x:v>
      </x:c>
      <x:c r="E12434" s="468" t="str">
        <x:v>Snapshot booking diperbarui</x:v>
      </x:c>
      <x:c r="F12434" s="468" t="str">
        <x:v>18 September 2026 20.50 WIB</x:v>
      </x:c>
    </x:row>
    <x:row r="12435">
      <x:c r="A12435" s="468" t="str">
        <x:v>Schedule reguler</x:v>
      </x:c>
      <x:c r="B12435" s="468" t="str">
        <x:v>Tanggal 12!C22</x:v>
      </x:c>
      <x:c r="C12435" s="468" t="str">
        <x:v>BK131</x:v>
      </x:c>
      <x:c r="D12435" s="468" t="str">
        <x:v>mila | LG 29 | dp 100</x:v>
      </x:c>
      <x:c r="E12435" s="468" t="str">
        <x:v>Snapshot booking diperbarui</x:v>
      </x:c>
      <x:c r="F12435" s="468" t="str">
        <x:v>18 September 2026 20.50 WIB</x:v>
      </x:c>
    </x:row>
    <x:row r="12436">
      <x:c r="A12436" s="468" t="str">
        <x:v>Schedule reguler</x:v>
      </x:c>
      <x:c r="B12436" s="468" t="str">
        <x:v>Tanggal 13!C4</x:v>
      </x:c>
      <x:c r="C12436" s="468" t="str">
        <x:v>BK133</x:v>
      </x:c>
      <x:c r="D12436" s="468" t="str">
        <x:v>Anjani | Graduation | </x:v>
      </x:c>
      <x:c r="E12436" s="468" t="str">
        <x:v>Snapshot booking diperbarui</x:v>
      </x:c>
      <x:c r="F12436" s="468" t="str">
        <x:v>18 September 2026 20.50 WIB</x:v>
      </x:c>
    </x:row>
    <x:row r="12437">
      <x:c r="A12437" s="468" t="str">
        <x:v>Schedule reguler</x:v>
      </x:c>
      <x:c r="B12437" s="468" t="str">
        <x:v>Tanggal 13!C5</x:v>
      </x:c>
      <x:c r="C12437" s="468" t="str">
        <x:v>BK134</x:v>
      </x:c>
      <x:c r="D12437" s="468" t="str">
        <x:v>Kelasmodeling.id purwokerto | Single | lunas limbo vertical 2</x:v>
      </x:c>
      <x:c r="E12437" s="468" t="str">
        <x:v>Snapshot booking diperbarui</x:v>
      </x:c>
      <x:c r="F12437" s="468" t="str">
        <x:v>18 September 2026 20.50 WIB</x:v>
      </x:c>
    </x:row>
    <x:row r="12438">
      <x:c r="A12438" s="468" t="str">
        <x:v>Schedule reguler</x:v>
      </x:c>
      <x:c r="B12438" s="468" t="str">
        <x:v>Tanggal 13!C11</x:v>
      </x:c>
      <x:c r="C12438" s="468" t="str">
        <x:v>BK165</x:v>
      </x:c>
      <x:c r="D12438" s="468" t="str">
        <x:v>Syifa | Family A | dp 100</x:v>
      </x:c>
      <x:c r="E12438" s="468" t="str">
        <x:v>Snapshot booking diperbarui</x:v>
      </x:c>
      <x:c r="F12438" s="468" t="str">
        <x:v>18 September 2026 20.50 WIB</x:v>
      </x:c>
    </x:row>
    <x:row r="12439">
      <x:c r="A12439" s="468" t="str">
        <x:v>Schedule reguler</x:v>
      </x:c>
      <x:c r="B12439" s="468" t="str">
        <x:v>Tanggal 13!C13</x:v>
      </x:c>
      <x:c r="C12439" s="468" t="str">
        <x:v>BK166</x:v>
      </x:c>
      <x:c r="D12439" s="468" t="str">
        <x:v>abay | LG 31 | dp 270</x:v>
      </x:c>
      <x:c r="E12439" s="468" t="str">
        <x:v>Snapshot booking diperbarui</x:v>
      </x:c>
      <x:c r="F12439" s="468" t="str">
        <x:v>18 September 2026 20.50 WIB</x:v>
      </x:c>
    </x:row>
    <x:row r="12440">
      <x:c r="A12440" s="468" t="str">
        <x:v>Schedule reguler</x:v>
      </x:c>
      <x:c r="B12440" s="468" t="str">
        <x:v>Tanggal 13!C16</x:v>
      </x:c>
      <x:c r="C12440" s="468" t="str">
        <x:v>BK167</x:v>
      </x:c>
      <x:c r="D12440" s="468" t="str">
        <x:v>Nopen | LG 7 | dp 100</x:v>
      </x:c>
      <x:c r="E12440" s="468" t="str">
        <x:v>Snapshot booking diperbarui</x:v>
      </x:c>
      <x:c r="F12440" s="468" t="str">
        <x:v>18 September 2026 20.50 WIB</x:v>
      </x:c>
    </x:row>
    <x:row r="12441">
      <x:c r="A12441" s="468" t="str">
        <x:v>Schedule reguler</x:v>
      </x:c>
      <x:c r="B12441" s="468" t="str">
        <x:v>Tanggal 13!C18</x:v>
      </x:c>
      <x:c r="C12441" s="468" t="str">
        <x:v>BK156</x:v>
      </x:c>
      <x:c r="D12441" s="468" t="str">
        <x:v>Aryandito | LG 11 | dp 100</x:v>
      </x:c>
      <x:c r="E12441" s="468" t="str">
        <x:v>Snapshot booking diperbarui</x:v>
      </x:c>
      <x:c r="F12441" s="468" t="str">
        <x:v>18 September 2026 20.50 WIB</x:v>
      </x:c>
    </x:row>
    <x:row r="12442">
      <x:c r="A12442" s="468" t="str">
        <x:v>Schedule reguler</x:v>
      </x:c>
      <x:c r="B12442" s="468" t="str">
        <x:v>Tanggal 13!C20</x:v>
      </x:c>
      <x:c r="C12442" s="468" t="str">
        <x:v>BK168</x:v>
      </x:c>
      <x:c r="D12442" s="468" t="str">
        <x:v>M Adzki Alfathin | LG 30 | dp 100</x:v>
      </x:c>
      <x:c r="E12442" s="468" t="str">
        <x:v>Snapshot booking diperbarui</x:v>
      </x:c>
      <x:c r="F12442" s="468" t="str">
        <x:v>18 September 2026 20.50 WIB</x:v>
      </x:c>
    </x:row>
    <x:row r="12443">
      <x:c r="A12443" s="468" t="str">
        <x:v>Schedule reguler</x:v>
      </x:c>
      <x:c r="B12443" s="468" t="str">
        <x:v>Tanggal 13!C23</x:v>
      </x:c>
      <x:c r="C12443" s="468" t="str">
        <x:v>BK169</x:v>
      </x:c>
      <x:c r="D12443" s="468" t="str">
        <x:v>fandi | LG 7 | </x:v>
      </x:c>
      <x:c r="E12443" s="468" t="str">
        <x:v>Snapshot booking diperbarui</x:v>
      </x:c>
      <x:c r="F12443" s="468" t="str">
        <x:v>18 September 2026 20.50 WIB</x:v>
      </x:c>
    </x:row>
    <x:row r="12444">
      <x:c r="A12444" s="468" t="str">
        <x:v>Schedule reguler</x:v>
      </x:c>
      <x:c r="B12444" s="468" t="str">
        <x:v>Tanggal 13!C29</x:v>
      </x:c>
      <x:c r="C12444" s="468" t="str">
        <x:v>BK170</x:v>
      </x:c>
      <x:c r="D12444" s="468" t="str">
        <x:v>Galih | LG 12 | dp 100</x:v>
      </x:c>
      <x:c r="E12444" s="468" t="str">
        <x:v>Snapshot booking diperbarui</x:v>
      </x:c>
      <x:c r="F12444" s="468" t="str">
        <x:v>18 September 2026 20.50 WIB</x:v>
      </x:c>
    </x:row>
    <x:row r="12445">
      <x:c r="A12445" s="468" t="str">
        <x:v>Schedule reguler</x:v>
      </x:c>
      <x:c r="B12445" s="468" t="str">
        <x:v>Tanggal 13!C31</x:v>
      </x:c>
      <x:c r="C12445" s="468" t="str">
        <x:v>BK171</x:v>
      </x:c>
      <x:c r="D12445" s="468" t="str">
        <x:v>HANA | LG 15 | dp 100</x:v>
      </x:c>
      <x:c r="E12445" s="468" t="str">
        <x:v>Snapshot booking diperbarui</x:v>
      </x:c>
      <x:c r="F12445" s="468" t="str">
        <x:v>18 September 2026 20.50 WIB</x:v>
      </x:c>
    </x:row>
    <x:row r="12446">
      <x:c r="A12446" s="468" t="str">
        <x:v>Schedule reguler</x:v>
      </x:c>
      <x:c r="B12446" s="468" t="str">
        <x:v>Tanggal 14!C5</x:v>
      </x:c>
      <x:c r="C12446" s="468" t="str">
        <x:v>BK182</x:v>
      </x:c>
      <x:c r="D12446" s="468" t="str">
        <x:v>Ayu | Graduation | dp 100</x:v>
      </x:c>
      <x:c r="E12446" s="468" t="str">
        <x:v>Snapshot booking diperbarui</x:v>
      </x:c>
      <x:c r="F12446" s="468" t="str">
        <x:v>18 September 2026 20.50 WIB</x:v>
      </x:c>
    </x:row>
    <x:row r="12447">
      <x:c r="A12447" s="468" t="str">
        <x:v>Schedule reguler</x:v>
      </x:c>
      <x:c r="B12447" s="468" t="str">
        <x:v>Tanggal 14!C8</x:v>
      </x:c>
      <x:c r="C12447" s="468" t="str">
        <x:v>BK183</x:v>
      </x:c>
      <x:c r="D12447" s="468" t="str">
        <x:v>Miftah | Photofox | dp 100</x:v>
      </x:c>
      <x:c r="E12447" s="468" t="str">
        <x:v>Snapshot booking diperbarui</x:v>
      </x:c>
      <x:c r="F12447" s="468" t="str">
        <x:v>18 September 2026 20.50 WIB</x:v>
      </x:c>
    </x:row>
    <x:row r="12448">
      <x:c r="A12448" s="468" t="str">
        <x:v>Schedule reguler</x:v>
      </x:c>
      <x:c r="B12448" s="468" t="str">
        <x:v>Tanggal 14!C11</x:v>
      </x:c>
      <x:c r="C12448" s="468" t="str">
        <x:v>BK184</x:v>
      </x:c>
      <x:c r="D12448" s="468" t="str">
        <x:v>Farros Abeel Fabian | Pass Photo | </x:v>
      </x:c>
      <x:c r="E12448" s="468" t="str">
        <x:v>Snapshot booking diperbarui</x:v>
      </x:c>
      <x:c r="F12448" s="468" t="str">
        <x:v>18 September 2026 20.50 WIB</x:v>
      </x:c>
    </x:row>
    <x:row r="12449">
      <x:c r="A12449" s="468" t="str">
        <x:v>Schedule reguler</x:v>
      </x:c>
      <x:c r="B12449" s="468" t="str">
        <x:v>Tanggal 14!C14</x:v>
      </x:c>
      <x:c r="C12449" s="468" t="str">
        <x:v>BK160</x:v>
      </x:c>
      <x:c r="D12449" s="468" t="str">
        <x:v>kelas 2b (faiza) | LG 46 | dp 100</x:v>
      </x:c>
      <x:c r="E12449" s="468" t="str">
        <x:v>Snapshot booking diperbarui</x:v>
      </x:c>
      <x:c r="F12449" s="468" t="str">
        <x:v>18 September 2026 20.50 WIB</x:v>
      </x:c>
    </x:row>
    <x:row r="12450">
      <x:c r="A12450" s="468" t="str">
        <x:v>Schedule reguler</x:v>
      </x:c>
      <x:c r="B12450" s="468" t="str">
        <x:v>Tanggal 14!C17</x:v>
      </x:c>
      <x:c r="C12450" s="468" t="str">
        <x:v>BK135</x:v>
      </x:c>
      <x:c r="D12450" s="468" t="str">
        <x:v>Nayla | LG 8 | dp 100 calmblue</x:v>
      </x:c>
      <x:c r="E12450" s="468" t="str">
        <x:v>Snapshot booking diperbarui</x:v>
      </x:c>
      <x:c r="F12450" s="468" t="str">
        <x:v>18 September 2026 20.50 WIB</x:v>
      </x:c>
    </x:row>
    <x:row r="12451">
      <x:c r="A12451" s="468" t="str">
        <x:v>Schedule reguler</x:v>
      </x:c>
      <x:c r="B12451" s="468" t="str">
        <x:v>Tanggal 14!C19</x:v>
      </x:c>
      <x:c r="C12451" s="468" t="str">
        <x:v>BK158</x:v>
      </x:c>
      <x:c r="D12451" s="468" t="str">
        <x:v>Navan HES A | LG 34 | dp 100</x:v>
      </x:c>
      <x:c r="E12451" s="468" t="str">
        <x:v>Snapshot booking diperbarui</x:v>
      </x:c>
      <x:c r="F12451" s="468" t="str">
        <x:v>18 September 2026 20.50 WIB</x:v>
      </x:c>
    </x:row>
    <x:row r="12452">
      <x:c r="A12452" s="468" t="str">
        <x:v>Schedule reguler</x:v>
      </x:c>
      <x:c r="B12452" s="468" t="str">
        <x:v>Tanggal 15!C17</x:v>
      </x:c>
      <x:c r="C12452" s="468" t="str">
        <x:v>BK190</x:v>
      </x:c>
      <x:c r="D12452" s="468" t="str">
        <x:v>Yuza | Photofox | dp 100 limbo</x:v>
      </x:c>
      <x:c r="E12452" s="468" t="str">
        <x:v>Snapshot booking diperbarui</x:v>
      </x:c>
      <x:c r="F12452" s="468" t="str">
        <x:v>18 September 2026 20.50 WIB</x:v>
      </x:c>
    </x:row>
    <x:row r="12453">
      <x:c r="A12453" s="468" t="str">
        <x:v>Schedule reguler</x:v>
      </x:c>
      <x:c r="B12453" s="468" t="str">
        <x:v>Tanggal 15!C19</x:v>
      </x:c>
      <x:c r="C12453" s="468" t="str">
        <x:v>BK191</x:v>
      </x:c>
      <x:c r="D12453" s="468" t="str">
        <x:v>Marcel | Family A | dp 100 calmblue</x:v>
      </x:c>
      <x:c r="E12453" s="468" t="str">
        <x:v>Snapshot booking diperbarui</x:v>
      </x:c>
      <x:c r="F12453" s="468" t="str">
        <x:v>18 September 2026 20.50 WIB</x:v>
      </x:c>
    </x:row>
    <x:row r="12454">
      <x:c r="A12454" s="468" t="str">
        <x:v>Schedule reguler</x:v>
      </x:c>
      <x:c r="B12454" s="468" t="str">
        <x:v>Tanggal 15!C23</x:v>
      </x:c>
      <x:c r="C12454" s="468" t="str">
        <x:v>BK172</x:v>
      </x:c>
      <x:c r="D12454" s="468" t="str">
        <x:v>Keisha | LG 20 | dp 100</x:v>
      </x:c>
      <x:c r="E12454" s="468" t="str">
        <x:v>Snapshot booking diperbarui</x:v>
      </x:c>
      <x:c r="F12454" s="468" t="str">
        <x:v>18 September 2026 20.50 WIB</x:v>
      </x:c>
    </x:row>
    <x:row r="12455">
      <x:c r="A12455" s="468" t="str">
        <x:v>Schedule reguler</x:v>
      </x:c>
      <x:c r="B12455" s="468" t="str">
        <x:v>Tanggal 15!C28</x:v>
      </x:c>
      <x:c r="C12455" s="468" t="str">
        <x:v>BK173</x:v>
      </x:c>
      <x:c r="D12455" s="468" t="str">
        <x:v>Ihsan | LG 10 | dp 100</x:v>
      </x:c>
      <x:c r="E12455" s="468" t="str">
        <x:v>Snapshot booking diperbarui</x:v>
      </x:c>
      <x:c r="F12455" s="468" t="str">
        <x:v>18 September 2026 20.50 WIB</x:v>
      </x:c>
    </x:row>
    <x:row r="12456">
      <x:c r="A12456" s="468" t="str">
        <x:v>Schedule reguler</x:v>
      </x:c>
      <x:c r="B12456" s="468" t="str">
        <x:v>Tanggal 15!C30</x:v>
      </x:c>
      <x:c r="C12456" s="468" t="str">
        <x:v>BK197</x:v>
      </x:c>
      <x:c r="D12456" s="468" t="str">
        <x:v>Aisyah | LG 19 | </x:v>
      </x:c>
      <x:c r="E12456" s="468" t="str">
        <x:v>Snapshot booking diperbarui</x:v>
      </x:c>
      <x:c r="F12456" s="468" t="str">
        <x:v>18 September 2026 20.50 WIB</x:v>
      </x:c>
    </x:row>
    <x:row r="12457">
      <x:c r="A12457" s="468" t="str">
        <x:v>Schedule reguler</x:v>
      </x:c>
      <x:c r="B12457" s="468" t="str">
        <x:v>Tanggal 15!C32</x:v>
      </x:c>
      <x:c r="C12457" s="468" t="str">
        <x:v>BK185</x:v>
      </x:c>
      <x:c r="D12457" s="468" t="str">
        <x:v>Dela | LG 11 | dp 100</x:v>
      </x:c>
      <x:c r="E12457" s="468" t="str">
        <x:v>Snapshot booking diperbarui</x:v>
      </x:c>
      <x:c r="F12457" s="468" t="str">
        <x:v>18 September 2026 20.50 WIB</x:v>
      </x:c>
    </x:row>
    <x:row r="12458">
      <x:c r="A12458" s="468" t="str">
        <x:v>Schedule reguler</x:v>
      </x:c>
      <x:c r="B12458" s="468" t="str">
        <x:v>Tanggal 16!C5</x:v>
      </x:c>
      <x:c r="C12458" s="468" t="str">
        <x:v>BK192</x:v>
      </x:c>
      <x:c r="D12458" s="468" t="str">
        <x:v>Yohana Oktivia | Graduation Premium | dp 200 wooden</x:v>
      </x:c>
      <x:c r="E12458" s="468" t="str">
        <x:v>Snapshot booking diperbarui</x:v>
      </x:c>
      <x:c r="F12458" s="468" t="str">
        <x:v>18 September 2026 20.50 WIB</x:v>
      </x:c>
    </x:row>
    <x:row r="12459">
      <x:c r="A12459" s="468" t="str">
        <x:v>Schedule reguler</x:v>
      </x:c>
      <x:c r="B12459" s="468" t="str">
        <x:v>Tanggal 16!C25</x:v>
      </x:c>
      <x:c r="C12459" s="468" t="str">
        <x:v>BK175</x:v>
      </x:c>
      <x:c r="D12459" s="468" t="str">
        <x:v>Ardi | LG 9 | dp 100</x:v>
      </x:c>
      <x:c r="E12459" s="468" t="str">
        <x:v>Snapshot booking diperbarui</x:v>
      </x:c>
      <x:c r="F12459" s="468" t="str">
        <x:v>18 September 2026 20.50 WIB</x:v>
      </x:c>
    </x:row>
    <x:row r="12460">
      <x:c r="A12460" s="468" t="str">
        <x:v>Schedule reguler</x:v>
      </x:c>
      <x:c r="B12460" s="468" t="str">
        <x:v>Tanggal 16!C27</x:v>
      </x:c>
      <x:c r="C12460" s="468" t="str">
        <x:v>BK193</x:v>
      </x:c>
      <x:c r="D12460" s="468" t="str">
        <x:v>Lodaya Sasindo | LG 14 | dp 100</x:v>
      </x:c>
      <x:c r="E12460" s="468" t="str">
        <x:v>Snapshot booking diperbarui</x:v>
      </x:c>
      <x:c r="F12460" s="468" t="str">
        <x:v>18 September 2026 20.50 WIB</x:v>
      </x:c>
    </x:row>
    <x:row r="12461">
      <x:c r="A12461" s="468" t="str">
        <x:v>Schedule reguler</x:v>
      </x:c>
      <x:c r="B12461" s="468" t="str">
        <x:v>Tanggal 16!C29</x:v>
      </x:c>
      <x:c r="C12461" s="468" t="str">
        <x:v>BK198</x:v>
      </x:c>
      <x:c r="D12461" s="468" t="str">
        <x:v>cia | LG 7 | dp 100</x:v>
      </x:c>
      <x:c r="E12461" s="468" t="str">
        <x:v>Snapshot booking diperbarui</x:v>
      </x:c>
      <x:c r="F12461" s="468" t="str">
        <x:v>18 September 2026 20.50 WIB</x:v>
      </x:c>
    </x:row>
    <x:row r="12462">
      <x:c r="A12462" s="468" t="str">
        <x:v>Schedule reguler</x:v>
      </x:c>
      <x:c r="B12462" s="468" t="str">
        <x:v>Tanggal 16!C32</x:v>
      </x:c>
      <x:c r="C12462" s="468" t="str">
        <x:v>BK187</x:v>
      </x:c>
      <x:c r="D12462" s="468" t="str">
        <x:v>Anett | Photofox | dp 100</x:v>
      </x:c>
      <x:c r="E12462" s="468" t="str">
        <x:v>Snapshot booking diperbarui</x:v>
      </x:c>
      <x:c r="F12462" s="468" t="str">
        <x:v>18 September 2026 20.50 WIB</x:v>
      </x:c>
    </x:row>
    <x:row r="12463">
      <x:c r="A12463" s="468" t="str">
        <x:v>Schedule reguler</x:v>
      </x:c>
      <x:c r="B12463" s="468" t="str">
        <x:v>Tanggal 17!C12</x:v>
      </x:c>
      <x:c r="C12463" s="468" t="str">
        <x:v>BK188</x:v>
      </x:c>
      <x:c r="D12463" s="468" t="str">
        <x:v>Azzra | Single  | dp 100</x:v>
      </x:c>
      <x:c r="E12463" s="468" t="str">
        <x:v>Snapshot booking diperbarui</x:v>
      </x:c>
      <x:c r="F12463" s="468" t="str">
        <x:v>18 September 2026 20.50 WIB</x:v>
      </x:c>
    </x:row>
    <x:row r="12464">
      <x:c r="A12464" s="468" t="str">
        <x:v>Schedule reguler</x:v>
      </x:c>
      <x:c r="B12464" s="468" t="str">
        <x:v>Tanggal 17!C29</x:v>
      </x:c>
      <x:c r="C12464" s="468" t="str">
        <x:v>BK199</x:v>
      </x:c>
      <x:c r="D12464" s="468" t="str">
        <x:v>Tsany | LG 10 | dp wooden</x:v>
      </x:c>
      <x:c r="E12464" s="468" t="str">
        <x:v>Snapshot booking diperbarui</x:v>
      </x:c>
      <x:c r="F12464" s="468" t="str">
        <x:v>18 September 2026 20.50 WIB</x:v>
      </x:c>
    </x:row>
    <x:row r="12465">
      <x:c r="A12465" s="468" t="str">
        <x:v>Schedule reguler</x:v>
      </x:c>
      <x:c r="B12465" s="468" t="str">
        <x:v>Tanggal 17!C32</x:v>
      </x:c>
      <x:c r="C12465" s="468" t="str">
        <x:v>BK210</x:v>
      </x:c>
      <x:c r="D12465" s="468" t="str">
        <x:v>Nuwa | Single | lunas</x:v>
      </x:c>
      <x:c r="E12465" s="468" t="str">
        <x:v>Snapshot booking diperbarui</x:v>
      </x:c>
      <x:c r="F12465" s="468" t="str">
        <x:v>18 September 2026 20.50 WIB</x:v>
      </x:c>
    </x:row>
    <x:row r="12466">
      <x:c r="A12466" s="468" t="str">
        <x:v>Schedule reguler</x:v>
      </x:c>
      <x:c r="B12466" s="468" t="str">
        <x:v>Tanggal 18!C11</x:v>
      </x:c>
      <x:c r="C12466" s="468" t="str">
        <x:v>BK159</x:v>
      </x:c>
      <x:c r="D12466" s="468" t="str">
        <x:v>Icca Lestari (Kelas RPL Kep S1 UMP) | LG 39 | dp 100</x:v>
      </x:c>
      <x:c r="E12466" s="468" t="str">
        <x:v>Snapshot booking diperbarui</x:v>
      </x:c>
      <x:c r="F12466" s="468" t="str">
        <x:v>18 September 2026 20.50 WIB</x:v>
      </x:c>
    </x:row>
    <x:row r="12467">
      <x:c r="A12467" s="468" t="str">
        <x:v>Schedule reguler</x:v>
      </x:c>
      <x:c r="B12467" s="468" t="str">
        <x:v>Tanggal 18!C17</x:v>
      </x:c>
      <x:c r="C12467" s="468" t="str">
        <x:v>BK211</x:v>
      </x:c>
      <x:c r="D12467" s="468" t="str">
        <x:v>Adelia | LG 15 | dp 100</x:v>
      </x:c>
      <x:c r="E12467" s="468" t="str">
        <x:v>Snapshot booking diperbarui</x:v>
      </x:c>
      <x:c r="F12467" s="468" t="str">
        <x:v>18 September 2026 20.50 WIB</x:v>
      </x:c>
    </x:row>
    <x:row r="12468">
      <x:c r="A12468" s="468" t="str">
        <x:v>Schedule reguler</x:v>
      </x:c>
      <x:c r="B12468" s="468" t="str">
        <x:v>Tanggal 18!C20</x:v>
      </x:c>
      <x:c r="C12468" s="468" t="str">
        <x:v>BK212</x:v>
      </x:c>
      <x:c r="D12468" s="468" t="str">
        <x:v>ayara amartya | Photofox | dp 100 calmblue</x:v>
      </x:c>
      <x:c r="E12468" s="468" t="str">
        <x:v>Snapshot booking diperbarui</x:v>
      </x:c>
      <x:c r="F12468" s="468" t="str">
        <x:v>18 September 2026 20.50 WIB</x:v>
      </x:c>
    </x:row>
    <x:row r="12469">
      <x:c r="A12469" s="468" t="str">
        <x:v>Schedule reguler</x:v>
      </x:c>
      <x:c r="B12469" s="468" t="str">
        <x:v>Tanggal 18!C23</x:v>
      </x:c>
      <x:c r="C12469" s="468" t="str">
        <x:v>BK213</x:v>
      </x:c>
      <x:c r="D12469" s="468" t="str">
        <x:v>susi | LG 10 | dp 100</x:v>
      </x:c>
      <x:c r="E12469" s="468" t="str">
        <x:v>Snapshot booking diperbarui</x:v>
      </x:c>
      <x:c r="F12469" s="468" t="str">
        <x:v>18 September 2026 20.50 WIB</x:v>
      </x:c>
    </x:row>
    <x:row r="12470">
      <x:c r="A12470" s="468" t="str">
        <x:v>Schedule reguler</x:v>
      </x:c>
      <x:c r="B12470" s="468" t="str">
        <x:v>Tanggal 18!C25</x:v>
      </x:c>
      <x:c r="C12470" s="468" t="str">
        <x:v>BK214</x:v>
      </x:c>
      <x:c r="D12470" s="468" t="str">
        <x:v>CeritaPanerusan | LG 11 | </x:v>
      </x:c>
      <x:c r="E12470" s="468" t="str">
        <x:v>Snapshot booking diperbarui</x:v>
      </x:c>
      <x:c r="F12470" s="468" t="str">
        <x:v>18 September 2026 20.50 WIB</x:v>
      </x:c>
    </x:row>
    <x:row r="12471">
      <x:c r="A12471" s="468" t="str">
        <x:v>Schedule reguler</x:v>
      </x:c>
      <x:c r="B12471" s="468" t="str">
        <x:v>Tanggal 18!C27</x:v>
      </x:c>
      <x:c r="C12471" s="468" t="str">
        <x:v>BK218</x:v>
      </x:c>
      <x:c r="D12471" s="468" t="str">
        <x:v>naura | LG 11 | </x:v>
      </x:c>
      <x:c r="E12471" s="468" t="str">
        <x:v>Snapshot booking diperbarui</x:v>
      </x:c>
      <x:c r="F12471" s="468" t="str">
        <x:v>18 September 2026 20.50 WIB</x:v>
      </x:c>
    </x:row>
    <x:row r="12472">
      <x:c r="A12472" s="468" t="str">
        <x:v>Schedule reguler</x:v>
      </x:c>
      <x:c r="B12472" s="468" t="str">
        <x:v>Tanggal 18!C29</x:v>
      </x:c>
      <x:c r="C12472" s="468" t="str">
        <x:v>BK186</x:v>
      </x:c>
      <x:c r="D12472" s="468" t="str">
        <x:v>KKN 100 | LG 11 | dp 100</x:v>
      </x:c>
      <x:c r="E12472" s="468" t="str">
        <x:v>Snapshot booking diperbarui</x:v>
      </x:c>
      <x:c r="F12472" s="468" t="str">
        <x:v>18 September 2026 20.50 WIB</x:v>
      </x:c>
    </x:row>
    <x:row r="12473">
      <x:c r="A12473" s="468" t="str">
        <x:v>Schedule reguler</x:v>
      </x:c>
      <x:c r="B12473" s="468" t="str">
        <x:v>Tanggal 18!C31</x:v>
      </x:c>
      <x:c r="C12473" s="468" t="str">
        <x:v>BK200</x:v>
      </x:c>
      <x:c r="D12473" s="468" t="str">
        <x:v>Suhaimah | LG 10 | dp 100</x:v>
      </x:c>
      <x:c r="E12473" s="468" t="str">
        <x:v>Snapshot booking diperbarui</x:v>
      </x:c>
      <x:c r="F12473" s="468" t="str">
        <x:v>18 September 2026 20.50 WIB</x:v>
      </x:c>
    </x:row>
    <x:row r="12474">
      <x:c r="A12474" s="468" t="str">
        <x:v>Schedule reguler</x:v>
      </x:c>
      <x:c r="B12474" s="468" t="str">
        <x:v>Tanggal 19!C5</x:v>
      </x:c>
      <x:c r="C12474" s="468" t="str">
        <x:v>BK201</x:v>
      </x:c>
      <x:c r="D12474" s="468" t="str">
        <x:v>Aya | LG 7 | dp 100 limbo</x:v>
      </x:c>
      <x:c r="E12474" s="468" t="str">
        <x:v>Snapshot booking diperbarui</x:v>
      </x:c>
      <x:c r="F12474" s="468" t="str">
        <x:v>18 September 2026 20.50 WIB</x:v>
      </x:c>
    </x:row>
    <x:row r="12475">
      <x:c r="A12475" s="468" t="str">
        <x:v>Schedule reguler</x:v>
      </x:c>
      <x:c r="B12475" s="468" t="str">
        <x:v>Tanggal 19!C8</x:v>
      </x:c>
      <x:c r="C12475" s="468" t="str">
        <x:v>BK140</x:v>
      </x:c>
      <x:c r="D12475" s="468" t="str">
        <x:v>Frista Savitri | Family A | dp 100 concrete</x:v>
      </x:c>
      <x:c r="E12475" s="468" t="str">
        <x:v>Snapshot booking diperbarui</x:v>
      </x:c>
      <x:c r="F12475" s="468" t="str">
        <x:v>18 September 2026 20.50 WIB</x:v>
      </x:c>
    </x:row>
    <x:row r="12476">
      <x:c r="A12476" s="468" t="str">
        <x:v>Schedule reguler</x:v>
      </x:c>
      <x:c r="B12476" s="468" t="str">
        <x:v>Tanggal 19!C10</x:v>
      </x:c>
      <x:c r="C12476" s="468" t="str">
        <x:v>BK136</x:v>
      </x:c>
      <x:c r="D12476" s="468" t="str">
        <x:v>Aliya Putri Savina | Graduation | dp 100 calmblue</x:v>
      </x:c>
      <x:c r="E12476" s="468" t="str">
        <x:v>Snapshot booking diperbarui</x:v>
      </x:c>
      <x:c r="F12476" s="468" t="str">
        <x:v>18 September 2026 20.50 WIB</x:v>
      </x:c>
    </x:row>
    <x:row r="12477">
      <x:c r="A12477" s="468" t="str">
        <x:v>Schedule reguler</x:v>
      </x:c>
      <x:c r="B12477" s="468" t="str">
        <x:v>Tanggal 19!C11</x:v>
      </x:c>
      <x:c r="C12477" s="468" t="str">
        <x:v>BK137</x:v>
      </x:c>
      <x:c r="D12477" s="468" t="str">
        <x:v>Neneng Amalia | Graduation | dp 100 wooden</x:v>
      </x:c>
      <x:c r="E12477" s="468" t="str">
        <x:v>Snapshot booking diperbarui</x:v>
      </x:c>
      <x:c r="F12477" s="468" t="str">
        <x:v>18 September 2026 20.50 WIB</x:v>
      </x:c>
    </x:row>
    <x:row r="12478">
      <x:c r="A12478" s="468" t="str">
        <x:v>Schedule reguler</x:v>
      </x:c>
      <x:c r="B12478" s="468" t="str">
        <x:v>Tanggal 19!C13</x:v>
      </x:c>
      <x:c r="C12478" s="468" t="str">
        <x:v>BK138</x:v>
      </x:c>
      <x:c r="D12478" s="468" t="str">
        <x:v>Lu’lu Amanatul | Graduation | dp 100 calmblue</x:v>
      </x:c>
      <x:c r="E12478" s="468" t="str">
        <x:v>Snapshot booking diperbarui</x:v>
      </x:c>
      <x:c r="F12478" s="468" t="str">
        <x:v>18 September 2026 20.50 WIB</x:v>
      </x:c>
    </x:row>
    <x:row r="12479">
      <x:c r="A12479" s="468" t="str">
        <x:v>Schedule reguler</x:v>
      </x:c>
      <x:c r="B12479" s="468" t="str">
        <x:v>Tanggal 19!C14</x:v>
      </x:c>
      <x:c r="C12479" s="468" t="str">
        <x:v>BK139</x:v>
      </x:c>
      <x:c r="D12479" s="468" t="str">
        <x:v>Muhamad Rizki | Graduation | dp 100 calmblue</x:v>
      </x:c>
      <x:c r="E12479" s="468" t="str">
        <x:v>Snapshot booking diperbarui</x:v>
      </x:c>
      <x:c r="F12479" s="468" t="str">
        <x:v>18 September 2026 20.50 WIB</x:v>
      </x:c>
    </x:row>
    <x:row r="12480">
      <x:c r="A12480" s="468" t="str">
        <x:v>Schedule reguler</x:v>
      </x:c>
      <x:c r="B12480" s="468" t="str">
        <x:v>Tanggal 19!I14</x:v>
      </x:c>
      <x:c r="C12480" s="468" t="str">
        <x:v>BK219</x:v>
      </x:c>
      <x:c r="D12480" s="468" t="str">
        <x:v>Difa Ruci Fakhrurroj | Graduation | dp 100 wooden</x:v>
      </x:c>
      <x:c r="E12480" s="468" t="str">
        <x:v>Snapshot booking diperbarui</x:v>
      </x:c>
      <x:c r="F12480" s="468" t="str">
        <x:v>18 September 2026 20.50 WIB</x:v>
      </x:c>
    </x:row>
    <x:row r="12481">
      <x:c r="A12481" s="468" t="str">
        <x:v>Schedule reguler</x:v>
      </x:c>
      <x:c r="B12481" s="468" t="str">
        <x:v>Tanggal 19!C15</x:v>
      </x:c>
      <x:c r="C12481" s="468" t="str">
        <x:v>BK152</x:v>
      </x:c>
      <x:c r="D12481" s="468" t="str">
        <x:v>Delfi | Graduation | dp 100 calmblue</x:v>
      </x:c>
      <x:c r="E12481" s="468" t="str">
        <x:v>Snapshot booking diperbarui</x:v>
      </x:c>
      <x:c r="F12481" s="468" t="str">
        <x:v>18 September 2026 20.50 WIB</x:v>
      </x:c>
    </x:row>
    <x:row r="12482">
      <x:c r="A12482" s="468" t="str">
        <x:v>Schedule reguler</x:v>
      </x:c>
      <x:c r="B12482" s="468" t="str">
        <x:v>Tanggal 19!C16</x:v>
      </x:c>
      <x:c r="C12482" s="468" t="str">
        <x:v>BK161</x:v>
      </x:c>
      <x:c r="D12482" s="468" t="str">
        <x:v>Arneta | Graduation Premium | dp100 wooden</x:v>
      </x:c>
      <x:c r="E12482" s="468" t="str">
        <x:v>Snapshot booking diperbarui</x:v>
      </x:c>
      <x:c r="F12482" s="468" t="str">
        <x:v>18 September 2026 20.50 WIB</x:v>
      </x:c>
    </x:row>
    <x:row r="12483">
      <x:c r="A12483" s="468" t="str">
        <x:v>Schedule reguler</x:v>
      </x:c>
      <x:c r="B12483" s="468" t="str">
        <x:v>Tanggal 19!C17</x:v>
      </x:c>
      <x:c r="C12483" s="468" t="str">
        <x:v>BK176</x:v>
      </x:c>
      <x:c r="D12483" s="468" t="str">
        <x:v>Ilham | Graduation | dp100 limboooo</x:v>
      </x:c>
      <x:c r="E12483" s="468" t="str">
        <x:v>Snapshot booking diperbarui</x:v>
      </x:c>
      <x:c r="F12483" s="468" t="str">
        <x:v>18 September 2026 20.50 WIB</x:v>
      </x:c>
    </x:row>
    <x:row r="12484">
      <x:c r="A12484" s="468" t="str">
        <x:v>Schedule reguler</x:v>
      </x:c>
      <x:c r="B12484" s="468" t="str">
        <x:v>Tanggal 19!C20</x:v>
      </x:c>
      <x:c r="C12484" s="468" t="str">
        <x:v>BK177</x:v>
      </x:c>
      <x:c r="D12484" s="468" t="str">
        <x:v>Ocha | LG 10 | dp 100</x:v>
      </x:c>
      <x:c r="E12484" s="468" t="str">
        <x:v>Snapshot booking diperbarui</x:v>
      </x:c>
      <x:c r="F12484" s="468" t="str">
        <x:v>18 September 2026 20.50 WIB</x:v>
      </x:c>
    </x:row>
    <x:row r="12485">
      <x:c r="A12485" s="468" t="str">
        <x:v>Schedule reguler</x:v>
      </x:c>
      <x:c r="B12485" s="468" t="str">
        <x:v>Tanggal 19!C22</x:v>
      </x:c>
      <x:c r="C12485" s="468" t="str">
        <x:v>BK220</x:v>
      </x:c>
      <x:c r="D12485" s="468" t="str">
        <x:v>MIK UMP | LG 22 | dp 100 limbo</x:v>
      </x:c>
      <x:c r="E12485" s="468" t="str">
        <x:v>Snapshot booking diperbarui</x:v>
      </x:c>
      <x:c r="F12485" s="468" t="str">
        <x:v>18 September 2026 20.50 WIB</x:v>
      </x:c>
    </x:row>
    <x:row r="12486">
      <x:c r="A12486" s="468" t="str">
        <x:v>Schedule reguler</x:v>
      </x:c>
      <x:c r="B12486" s="468" t="str">
        <x:v>Tanggal 19!C24</x:v>
      </x:c>
      <x:c r="C12486" s="468" t="str">
        <x:v>BK221</x:v>
      </x:c>
      <x:c r="D12486" s="468" t="str">
        <x:v>Vivi | LG 11 | dp 100</x:v>
      </x:c>
      <x:c r="E12486" s="468" t="str">
        <x:v>Snapshot booking diperbarui</x:v>
      </x:c>
      <x:c r="F12486" s="468" t="str">
        <x:v>18 September 2026 20.50 WIB</x:v>
      </x:c>
    </x:row>
    <x:row r="12487">
      <x:c r="A12487" s="468" t="str">
        <x:v>Schedule reguler</x:v>
      </x:c>
      <x:c r="B12487" s="468" t="str">
        <x:v>Tanggal 20!C5</x:v>
      </x:c>
      <x:c r="C12487" s="468" t="str">
        <x:v>BK178</x:v>
      </x:c>
      <x:c r="D12487" s="468" t="str">
        <x:v>Liaamailia | Studio Rent | </x:v>
      </x:c>
      <x:c r="E12487" s="468" t="str">
        <x:v>Snapshot booking diperbarui</x:v>
      </x:c>
      <x:c r="F12487" s="468" t="str">
        <x:v>18 September 2026 20.50 WIB</x:v>
      </x:c>
    </x:row>
    <x:row r="12488">
      <x:c r="A12488" s="468" t="str">
        <x:v>Schedule reguler</x:v>
      </x:c>
      <x:c r="B12488" s="468" t="str">
        <x:v>Tanggal 20!C9</x:v>
      </x:c>
      <x:c r="C12488" s="468" t="str">
        <x:v>BK179</x:v>
      </x:c>
      <x:c r="D12488" s="468" t="str">
        <x:v>lalita | LG 29 | dp 100</x:v>
      </x:c>
      <x:c r="E12488" s="468" t="str">
        <x:v>Snapshot booking diperbarui</x:v>
      </x:c>
      <x:c r="F12488" s="468" t="str">
        <x:v>18 September 2026 20.50 WIB</x:v>
      </x:c>
    </x:row>
    <x:row r="12489">
      <x:c r="A12489" s="468" t="str">
        <x:v>Schedule reguler</x:v>
      </x:c>
      <x:c r="B12489" s="468" t="str">
        <x:v>Tanggal 20!C14</x:v>
      </x:c>
      <x:c r="C12489" s="468" t="str">
        <x:v>BK202</x:v>
      </x:c>
      <x:c r="D12489" s="468" t="str">
        <x:v>Dwi | LG 21 | dp 100</x:v>
      </x:c>
      <x:c r="E12489" s="468" t="str">
        <x:v>Snapshot booking diperbarui</x:v>
      </x:c>
      <x:c r="F12489" s="468" t="str">
        <x:v>18 September 2026 20.50 WIB</x:v>
      </x:c>
    </x:row>
    <x:row r="12490">
      <x:c r="A12490" s="468" t="str">
        <x:v>Schedule reguler</x:v>
      </x:c>
      <x:c r="B12490" s="468" t="str">
        <x:v>Tanggal 20!C21</x:v>
      </x:c>
      <x:c r="C12490" s="468" t="str">
        <x:v>BK203</x:v>
      </x:c>
      <x:c r="D12490" s="468" t="str">
        <x:v>Sultan Athar Pasha | LG 12 | dp 100</x:v>
      </x:c>
      <x:c r="E12490" s="468" t="str">
        <x:v>Snapshot booking diperbarui</x:v>
      </x:c>
      <x:c r="F12490" s="468" t="str">
        <x:v>18 September 2026 20.50 WIB</x:v>
      </x:c>
    </x:row>
    <x:row r="12491">
      <x:c r="A12491" s="468" t="str">
        <x:v>Schedule reguler</x:v>
      </x:c>
      <x:c r="B12491" s="468" t="str">
        <x:v>Tanggal 20!C23</x:v>
      </x:c>
      <x:c r="C12491" s="468" t="str">
        <x:v>BK180</x:v>
      </x:c>
      <x:c r="D12491" s="468" t="str">
        <x:v>KKN TRIBUANA | LG 10 | dp 100</x:v>
      </x:c>
      <x:c r="E12491" s="468" t="str">
        <x:v>Snapshot booking diperbarui</x:v>
      </x:c>
      <x:c r="F12491" s="468" t="str">
        <x:v>18 September 2026 20.50 WIB</x:v>
      </x:c>
    </x:row>
    <x:row r="12492">
      <x:c r="A12492" s="468" t="str">
        <x:v>Schedule reguler</x:v>
      </x:c>
      <x:c r="B12492" s="468" t="str">
        <x:v>Tanggal 20!C29</x:v>
      </x:c>
      <x:c r="C12492" s="468" t="str">
        <x:v>BK204</x:v>
      </x:c>
      <x:c r="D12492" s="468" t="str">
        <x:v>Adkesma Fikes | LG 9 + individu | dp 100</x:v>
      </x:c>
      <x:c r="E12492" s="468" t="str">
        <x:v>Snapshot booking diperbarui</x:v>
      </x:c>
      <x:c r="F12492" s="468" t="str">
        <x:v>18 September 2026 20.50 WIB</x:v>
      </x:c>
    </x:row>
    <x:row r="12493">
      <x:c r="A12493" s="468" t="str">
        <x:v>Schedule reguler</x:v>
      </x:c>
      <x:c r="B12493" s="468" t="str">
        <x:v>Tanggal 20!C31</x:v>
      </x:c>
      <x:c r="C12493" s="468" t="str">
        <x:v>BK222</x:v>
      </x:c>
      <x:c r="D12493" s="468" t="str">
        <x:v>Satria | Family Aa | dp 100 wooden</x:v>
      </x:c>
      <x:c r="E12493" s="468" t="str">
        <x:v>Snapshot booking diperbarui</x:v>
      </x:c>
      <x:c r="F12493" s="468" t="str">
        <x:v>18 September 2026 20.50 WIB</x:v>
      </x:c>
    </x:row>
    <x:row r="12494">
      <x:c r="A12494" s="468" t="str">
        <x:v>Schedule reguler</x:v>
      </x:c>
      <x:c r="B12494" s="468" t="str">
        <x:v>Tanggal 21!C17</x:v>
      </x:c>
      <x:c r="C12494" s="468" t="str">
        <x:v>BK205</x:v>
      </x:c>
      <x:c r="D12494" s="468" t="str">
        <x:v>Lyra | LG 16 | dp 100</x:v>
      </x:c>
      <x:c r="E12494" s="468" t="str">
        <x:v>Snapshot booking diperbarui</x:v>
      </x:c>
      <x:c r="F12494" s="468" t="str">
        <x:v>18 September 2026 20.50 WIB</x:v>
      </x:c>
    </x:row>
    <x:row r="12495">
      <x:c r="A12495" s="468" t="str">
        <x:v>Schedule reguler</x:v>
      </x:c>
      <x:c r="B12495" s="468" t="str">
        <x:v>Tanggal 22!C10</x:v>
      </x:c>
      <x:c r="C12495" s="468" t="str">
        <x:v>BK194</x:v>
      </x:c>
      <x:c r="D12495" s="468" t="str">
        <x:v>Laela | Graduation | dp 100 concrete</x:v>
      </x:c>
      <x:c r="E12495" s="468" t="str">
        <x:v>Snapshot booking diperbarui</x:v>
      </x:c>
      <x:c r="F12495" s="468" t="str">
        <x:v>18 September 2026 20.50 WIB</x:v>
      </x:c>
    </x:row>
    <x:row r="12496">
      <x:c r="A12496" s="468" t="str">
        <x:v>Schedule reguler</x:v>
      </x:c>
      <x:c r="B12496" s="468" t="str">
        <x:v>Tanggal 22!C11</x:v>
      </x:c>
      <x:c r="C12496" s="468" t="str">
        <x:v>BK195</x:v>
      </x:c>
      <x:c r="D12496" s="468" t="str">
        <x:v>Nana Tri | Graduation | dp 100 wooden</x:v>
      </x:c>
      <x:c r="E12496" s="468" t="str">
        <x:v>Snapshot booking diperbarui</x:v>
      </x:c>
      <x:c r="F12496" s="468" t="str">
        <x:v>18 September 2026 20.50 WIB</x:v>
      </x:c>
    </x:row>
    <x:row r="12497">
      <x:c r="A12497" s="468" t="str">
        <x:v>Schedule reguler</x:v>
      </x:c>
      <x:c r="B12497" s="468" t="str">
        <x:v>Tanggal 22!I11</x:v>
      </x:c>
      <x:c r="C12497" s="468" t="str">
        <x:v>BK206</x:v>
      </x:c>
      <x:c r="D12497" s="468" t="str">
        <x:v>Amalia Rosita | Graduation | dp 100 clamblue</x:v>
      </x:c>
      <x:c r="E12497" s="468" t="str">
        <x:v>Snapshot booking diperbarui</x:v>
      </x:c>
      <x:c r="F12497" s="468" t="str">
        <x:v>18 September 2026 20.50 WIB</x:v>
      </x:c>
    </x:row>
    <x:row r="12498">
      <x:c r="A12498" s="468" t="str">
        <x:v>Schedule reguler</x:v>
      </x:c>
      <x:c r="B12498" s="468" t="str">
        <x:v>Tanggal 22!C12</x:v>
      </x:c>
      <x:c r="C12498" s="468" t="str">
        <x:v>BK207</x:v>
      </x:c>
      <x:c r="D12498" s="468" t="str">
        <x:v>Wasis Rifky | Graduation | dp 100 calmblue</x:v>
      </x:c>
      <x:c r="E12498" s="468" t="str">
        <x:v>Snapshot booking diperbarui</x:v>
      </x:c>
      <x:c r="F12498" s="468" t="str">
        <x:v>18 September 2026 20.50 WIB</x:v>
      </x:c>
    </x:row>
    <x:row r="12499">
      <x:c r="A12499" s="468" t="str">
        <x:v>Schedule reguler</x:v>
      </x:c>
      <x:c r="B12499" s="468" t="str">
        <x:v>Tanggal 22!I12</x:v>
      </x:c>
      <x:c r="C12499" s="468" t="str">
        <x:v>BK215</x:v>
      </x:c>
      <x:c r="D12499" s="468" t="str">
        <x:v>Fellya | Graduation | dp100 concrete</x:v>
      </x:c>
      <x:c r="E12499" s="468" t="str">
        <x:v>Snapshot booking diperbarui</x:v>
      </x:c>
      <x:c r="F12499" s="468" t="str">
        <x:v>18 September 2026 20.50 WIB</x:v>
      </x:c>
    </x:row>
    <x:row r="12500">
      <x:c r="A12500" s="468" t="str">
        <x:v>Schedule reguler</x:v>
      </x:c>
      <x:c r="B12500" s="468" t="str">
        <x:v>Tanggal 22!C13</x:v>
      </x:c>
      <x:c r="C12500" s="468" t="str">
        <x:v>BK141</x:v>
      </x:c>
      <x:c r="D12500" s="468" t="str">
        <x:v>RIsky Akmal | Graduation Premium | dp 100</x:v>
      </x:c>
      <x:c r="E12500" s="468" t="str">
        <x:v>Snapshot booking diperbarui</x:v>
      </x:c>
      <x:c r="F12500" s="468" t="str">
        <x:v>18 September 2026 20.50 WIB</x:v>
      </x:c>
    </x:row>
    <x:row r="12501">
      <x:c r="A12501" s="468" t="str">
        <x:v>Schedule reguler</x:v>
      </x:c>
      <x:c r="B12501" s="468" t="str">
        <x:v>22!I13</x:v>
      </x:c>
      <x:c r="C12501" s="468" t="str">
        <x:v>BK181 | 2026-09-22 14:00:00 | Tanggal 22!C14</x:v>
      </x:c>
      <x:c r="D12501" s="468" t="str">
        <x:v>Dela Fitriani | 2026-09-22 13:40:00</x:v>
      </x:c>
      <x:c r="E12501" s="468" t="str">
        <x:v>Pindah slot, ID tetap</x:v>
      </x:c>
      <x:c r="F12501" s="468" t="str">
        <x:v>18 September 2026 20.50 WIB</x:v>
      </x:c>
    </x:row>
    <x:row r="12502">
      <x:c r="A12502" s="468" t="str">
        <x:v>Schedule reguler</x:v>
      </x:c>
      <x:c r="B12502" s="468" t="str">
        <x:v>Tanggal 22!I13</x:v>
      </x:c>
      <x:c r="C12502" s="468" t="str">
        <x:v>BK181</x:v>
      </x:c>
      <x:c r="D12502" s="468" t="str">
        <x:v>Dela Fitriani | Graduation | dp 100 calmblue</x:v>
      </x:c>
      <x:c r="E12502" s="468" t="str">
        <x:v>Snapshot booking diperbarui</x:v>
      </x:c>
      <x:c r="F12502" s="468" t="str">
        <x:v>18 September 2026 20.50 WIB</x:v>
      </x:c>
    </x:row>
    <x:row r="12503">
      <x:c r="A12503" s="468" t="str">
        <x:v>Schedule reguler</x:v>
      </x:c>
      <x:c r="B12503" s="468" t="str">
        <x:v>Tanggal 22!C14</x:v>
      </x:c>
      <x:c r="C12503" s="468" t="str">
        <x:v>BK223</x:v>
      </x:c>
      <x:c r="D12503" s="468" t="str">
        <x:v>Dela Fitriani | Graduation | dp 100 calmblue</x:v>
      </x:c>
      <x:c r="E12503" s="468" t="str">
        <x:v>Snapshot booking diperbarui</x:v>
      </x:c>
      <x:c r="F12503" s="468" t="str">
        <x:v>18 September 2026 20.50 WIB</x:v>
      </x:c>
    </x:row>
    <x:row r="12504">
      <x:c r="A12504" s="468" t="str">
        <x:v>Schedule reguler</x:v>
      </x:c>
      <x:c r="B12504" s="468" t="str">
        <x:v>Tanggal 22!I14</x:v>
      </x:c>
      <x:c r="C12504" s="468" t="str">
        <x:v>BK224</x:v>
      </x:c>
      <x:c r="D12504" s="468" t="str">
        <x:v>sabna lutfika | Graduation | dp 100 concrete</x:v>
      </x:c>
      <x:c r="E12504" s="468" t="str">
        <x:v>Snapshot booking diperbarui</x:v>
      </x:c>
      <x:c r="F12504" s="468" t="str">
        <x:v>18 September 2026 20.50 WIB</x:v>
      </x:c>
    </x:row>
    <x:row r="12505">
      <x:c r="A12505" s="468" t="str">
        <x:v>Schedule reguler</x:v>
      </x:c>
      <x:c r="B12505" s="468" t="str">
        <x:v>Tanggal 22!C19</x:v>
      </x:c>
      <x:c r="C12505" s="468" t="str">
        <x:v>BK189</x:v>
      </x:c>
      <x:c r="D12505" s="468" t="str">
        <x:v>Lisna | Coouple A | dp 100 concrete</x:v>
      </x:c>
      <x:c r="E12505" s="468" t="str">
        <x:v>Snapshot booking diperbarui</x:v>
      </x:c>
      <x:c r="F12505" s="468" t="str">
        <x:v>18 September 2026 20.50 WIB</x:v>
      </x:c>
    </x:row>
    <x:row r="12506">
      <x:c r="A12506" s="468" t="str">
        <x:v>Schedule reguler</x:v>
      </x:c>
      <x:c r="B12506" s="468" t="str">
        <x:v>Tanggal 22!C21</x:v>
      </x:c>
      <x:c r="C12506" s="468" t="str">
        <x:v>BK225</x:v>
      </x:c>
      <x:c r="D12506" s="468" t="str">
        <x:v>Celestia | LG 16 | </x:v>
      </x:c>
      <x:c r="E12506" s="468" t="str">
        <x:v>Snapshot booking diperbarui</x:v>
      </x:c>
      <x:c r="F12506" s="468" t="str">
        <x:v>18 September 2026 20.50 WIB</x:v>
      </x:c>
    </x:row>
    <x:row r="12507">
      <x:c r="A12507" s="468" t="str">
        <x:v>Schedule reguler</x:v>
      </x:c>
      <x:c r="B12507" s="468" t="str">
        <x:v>Tanggal 22!C28</x:v>
      </x:c>
      <x:c r="C12507" s="468" t="str">
        <x:v>BK143</x:v>
      </x:c>
      <x:c r="D12507" s="468" t="str">
        <x:v>Adioni | Graduation Premium | dp 100 concrete</x:v>
      </x:c>
      <x:c r="E12507" s="468" t="str">
        <x:v>Snapshot booking diperbarui</x:v>
      </x:c>
      <x:c r="F12507" s="468" t="str">
        <x:v>18 September 2026 20.50 WIB</x:v>
      </x:c>
    </x:row>
    <x:row r="12508">
      <x:c r="A12508" s="468" t="str">
        <x:v>Schedule reguler</x:v>
      </x:c>
      <x:c r="B12508" s="468" t="str">
        <x:v>Tanggal 23!C26</x:v>
      </x:c>
      <x:c r="C12508" s="468" t="str">
        <x:v>BK226</x:v>
      </x:c>
      <x:c r="D12508" s="468" t="str">
        <x:v>Sema | LG 12 | dp 100</x:v>
      </x:c>
      <x:c r="E12508" s="468" t="str">
        <x:v>Snapshot booking diperbarui</x:v>
      </x:c>
      <x:c r="F12508" s="468" t="str">
        <x:v>18 September 2026 20.50 WIB</x:v>
      </x:c>
    </x:row>
    <x:row r="12509">
      <x:c r="A12509" s="468" t="str">
        <x:v>Schedule reguler</x:v>
      </x:c>
      <x:c r="B12509" s="468" t="str">
        <x:v>Tanggal 23!C29</x:v>
      </x:c>
      <x:c r="C12509" s="468" t="str">
        <x:v>BK196</x:v>
      </x:c>
      <x:c r="D12509" s="468" t="str">
        <x:v>Rahes | LG 32 | dp 100</x:v>
      </x:c>
      <x:c r="E12509" s="468" t="str">
        <x:v>Snapshot booking diperbarui</x:v>
      </x:c>
      <x:c r="F12509" s="468" t="str">
        <x:v>18 September 2026 20.50 WIB</x:v>
      </x:c>
    </x:row>
    <x:row r="12510">
      <x:c r="A12510" s="468" t="str">
        <x:v>Schedule reguler</x:v>
      </x:c>
      <x:c r="B12510" s="468" t="str">
        <x:v>Tanggal 25!C17</x:v>
      </x:c>
      <x:c r="C12510" s="468" t="str">
        <x:v>BK216</x:v>
      </x:c>
      <x:c r="D12510" s="468" t="str">
        <x:v>Mayor Hartadi | LG 8 | dp 100</x:v>
      </x:c>
      <x:c r="E12510" s="468" t="str">
        <x:v>Snapshot booking diperbarui</x:v>
      </x:c>
      <x:c r="F12510" s="468" t="str">
        <x:v>18 September 2026 20.50 WIB</x:v>
      </x:c>
    </x:row>
    <x:row r="12511">
      <x:c r="A12511" s="468" t="str">
        <x:v>Schedule reguler</x:v>
      </x:c>
      <x:c r="B12511" s="468" t="str">
        <x:v>Tanggal 26!C7</x:v>
      </x:c>
      <x:c r="C12511" s="468" t="str">
        <x:v>BK217</x:v>
      </x:c>
      <x:c r="D12511" s="468" t="str">
        <x:v>inggar evelyn | Family A | dp 100 calmblue</x:v>
      </x:c>
      <x:c r="E12511" s="468" t="str">
        <x:v>Snapshot booking diperbarui</x:v>
      </x:c>
      <x:c r="F12511" s="468" t="str">
        <x:v>18 September 2026 20.50 WIB</x:v>
      </x:c>
    </x:row>
    <x:row r="12512">
      <x:c r="A12512" s="468" t="str">
        <x:v>Schedule reguler</x:v>
      </x:c>
      <x:c r="B12512" s="468" t="str">
        <x:v>Tanggal 26!C11</x:v>
      </x:c>
      <x:c r="C12512" s="468" t="str">
        <x:v>BK144</x:v>
      </x:c>
      <x:c r="D12512" s="468" t="str">
        <x:v>Nurul Lathiifa | Graduation | dp 100 Concrete</x:v>
      </x:c>
      <x:c r="E12512" s="468" t="str">
        <x:v>Snapshot booking diperbarui</x:v>
      </x:c>
      <x:c r="F12512" s="468" t="str">
        <x:v>18 September 2026 20.50 WIB</x:v>
      </x:c>
    </x:row>
    <x:row r="12513">
      <x:c r="A12513" s="468" t="str">
        <x:v>Schedule reguler</x:v>
      </x:c>
      <x:c r="B12513" s="468" t="str">
        <x:v>Tanggal 26!C12</x:v>
      </x:c>
      <x:c r="C12513" s="468" t="str">
        <x:v>BK145</x:v>
      </x:c>
      <x:c r="D12513" s="468" t="str">
        <x:v>umi fatmah | Graduation Premium | dp 100</x:v>
      </x:c>
      <x:c r="E12513" s="468" t="str">
        <x:v>Snapshot booking diperbarui</x:v>
      </x:c>
      <x:c r="F12513" s="468" t="str">
        <x:v>18 September 2026 20.50 WIB</x:v>
      </x:c>
    </x:row>
    <x:row r="12514">
      <x:c r="A12514" s="468" t="str">
        <x:v>Schedule reguler</x:v>
      </x:c>
      <x:c r="B12514" s="468" t="str">
        <x:v>26!C15</x:v>
      </x:c>
      <x:c r="C12514" s="468" t="str">
        <x:v>BK208 | 2026-09-26 14:40:00 | Tanggal 26!C16</x:v>
      </x:c>
      <x:c r="D12514" s="468" t="str">
        <x:v>Khofifah Wardah | 2026-09-26 14:20:00</x:v>
      </x:c>
      <x:c r="E12514" s="468" t="str">
        <x:v>Pindah slot, ID tetap</x:v>
      </x:c>
      <x:c r="F12514" s="468" t="str">
        <x:v>18 September 2026 20.50 WIB</x:v>
      </x:c>
    </x:row>
    <x:row r="12515">
      <x:c r="A12515" s="468" t="str">
        <x:v>Schedule reguler</x:v>
      </x:c>
      <x:c r="B12515" s="468" t="str">
        <x:v>Tanggal 26!C15</x:v>
      </x:c>
      <x:c r="C12515" s="468" t="str">
        <x:v>BK208</x:v>
      </x:c>
      <x:c r="D12515" s="468" t="str">
        <x:v>Khofifah Wardah | Single | lunas limbo</x:v>
      </x:c>
      <x:c r="E12515" s="468" t="str">
        <x:v>Snapshot booking diperbarui</x:v>
      </x:c>
      <x:c r="F12515" s="468" t="str">
        <x:v>18 September 2026 20.50 WIB</x:v>
      </x:c>
    </x:row>
    <x:row r="12516">
      <x:c r="A12516" s="468" t="str">
        <x:v>Schedule reguler</x:v>
      </x:c>
      <x:c r="B12516" s="468" t="str">
        <x:v>Tanggal 27!C7</x:v>
      </x:c>
      <x:c r="C12516" s="468" t="str">
        <x:v>BK209</x:v>
      </x:c>
      <x:c r="D12516" s="468" t="str">
        <x:v>ulfa | Family A | dp 100 limbo</x:v>
      </x:c>
      <x:c r="E12516" s="468" t="str">
        <x:v>Snapshot booking diperbarui</x:v>
      </x:c>
      <x:c r="F12516" s="468" t="str">
        <x:v>18 September 2026 20.50 WIB</x:v>
      </x:c>
    </x:row>
    <x:row r="12517">
      <x:c r="A12517" s="468" t="str">
        <x:v>Schedule reguler</x:v>
      </x:c>
      <x:c r="B12517" s="468" t="str">
        <x:v>BK142</x:v>
      </x:c>
      <x:c r="C12517" s="468" t="str">
        <x:v>Aktif</x:v>
      </x:c>
      <x:c r="D12517" s="468" t="str">
        <x:v>Nonaktif</x:v>
      </x:c>
      <x:c r="E12517" s="468" t="str">
        <x:v>Tidak ada pada snapshot terbaru</x:v>
      </x:c>
      <x:c r="F12517" s="468" t="str">
        <x:v>18 September 2026 20.50 WIB</x:v>
      </x:c>
    </x:row>
    <x:row r="12519">
      <x:c r="A12519" s="616" t="str">
        <x:v>Sheet sumber</x:v>
      </x:c>
      <x:c r="B12519" s="616" t="str">
        <x:v>Sel sumber</x:v>
      </x:c>
      <x:c r="C12519" s="616" t="str">
        <x:v>Nilai sebelumnya</x:v>
      </x:c>
      <x:c r="D12519" s="616" t="str">
        <x:v>Nilai terbaru</x:v>
      </x:c>
      <x:c r="E12519" s="616" t="str">
        <x:v>Jenis perubahan</x:v>
      </x:c>
      <x:c r="F12519" s="616" t="str">
        <x:v>Revisi</x:v>
      </x:c>
    </x:row>
    <x:row r="12520">
      <x:c r="A12520" s="468" t="str">
        <x:v>19</x:v>
      </x:c>
      <x:c r="B12520" s="468" t="str">
        <x:v>G19</x:v>
      </x:c>
      <x:c r="C12520" s="468" t="n">
        <x:v>0</x:v>
      </x:c>
      <x:c r="D12520" s="468"/>
      <x:c r="E12520" s="468" t="str">
        <x:v>Nilai sumber</x:v>
      </x:c>
      <x:c r="F12520" s="468" t="str">
        <x:v>19 September 2026 16.01 WIB</x:v>
      </x:c>
    </x:row>
    <x:row r="12521">
      <x:c r="A12521" s="468" t="str">
        <x:v>19</x:v>
      </x:c>
      <x:c r="B12521" s="468" t="str">
        <x:v>G19</x:v>
      </x:c>
      <x:c r="C12521" s="468" t="str">
        <x:v>=SUM(G4:G18)</x:v>
      </x:c>
      <x:c r="D12521" s="468"/>
      <x:c r="E12521" s="468" t="str">
        <x:v>Rumus sumber</x:v>
      </x:c>
      <x:c r="F12521" s="468" t="str">
        <x:v>19 September 2026 16.01 WIB</x:v>
      </x:c>
    </x:row>
    <x:row r="12522">
      <x:c r="A12522" s="468" t="str">
        <x:v>19</x:v>
      </x:c>
      <x:c r="B12522" s="468" t="str">
        <x:v>H19</x:v>
      </x:c>
      <x:c r="C12522" s="468" t="n">
        <x:v>0</x:v>
      </x:c>
      <x:c r="D12522" s="468"/>
      <x:c r="E12522" s="468" t="str">
        <x:v>Nilai sumber</x:v>
      </x:c>
      <x:c r="F12522" s="468" t="str">
        <x:v>19 September 2026 16.01 WIB</x:v>
      </x:c>
    </x:row>
    <x:row r="12523">
      <x:c r="A12523" s="468" t="str">
        <x:v>19</x:v>
      </x:c>
      <x:c r="B12523" s="468" t="str">
        <x:v>H19</x:v>
      </x:c>
      <x:c r="C12523" s="468" t="str">
        <x:v>=SUM(H4:H18)</x:v>
      </x:c>
      <x:c r="D12523" s="468"/>
      <x:c r="E12523" s="468" t="str">
        <x:v>Rumus sumber</x:v>
      </x:c>
      <x:c r="F12523" s="468" t="str">
        <x:v>19 September 2026 16.01 WIB</x:v>
      </x:c>
    </x:row>
    <x:row r="12524">
      <x:c r="A12524" s="468" t="str">
        <x:v>19</x:v>
      </x:c>
      <x:c r="B12524" s="468" t="str">
        <x:v>B22</x:v>
      </x:c>
      <x:c r="C12524" s="468" t="str">
        <x:v>No</x:v>
      </x:c>
      <x:c r="D12524" s="468" t="n">
        <x:v>19</x:v>
      </x:c>
      <x:c r="E12524" s="468" t="str">
        <x:v>Nilai sumber</x:v>
      </x:c>
      <x:c r="F12524" s="468" t="str">
        <x:v>19 September 2026 16.01 WIB</x:v>
      </x:c>
    </x:row>
    <x:row r="12525">
      <x:c r="A12525" s="468" t="str">
        <x:v>19</x:v>
      </x:c>
      <x:c r="B12525" s="468" t="str">
        <x:v>C22</x:v>
      </x:c>
      <x:c r="C12525" s="468" t="str">
        <x:v>Keterangan</x:v>
      </x:c>
      <x:c r="D12525" s="468"/>
      <x:c r="E12525" s="468" t="str">
        <x:v>Nilai sumber</x:v>
      </x:c>
      <x:c r="F12525" s="468" t="str">
        <x:v>19 September 2026 16.01 WIB</x:v>
      </x:c>
    </x:row>
    <x:row r="12526">
      <x:c r="A12526" s="468" t="str">
        <x:v>19</x:v>
      </x:c>
      <x:c r="B12526" s="468" t="str">
        <x:v>D22</x:v>
      </x:c>
      <x:c r="C12526" s="468" t="str">
        <x:v>Nominal</x:v>
      </x:c>
      <x:c r="D12526" s="468"/>
      <x:c r="E12526" s="468" t="str">
        <x:v>Nilai sumber</x:v>
      </x:c>
      <x:c r="F12526" s="468" t="str">
        <x:v>19 September 2026 16.01 WIB</x:v>
      </x:c>
    </x:row>
    <x:row r="12527">
      <x:c r="A12527" s="468" t="str">
        <x:v>19</x:v>
      </x:c>
      <x:c r="B12527" s="468" t="str">
        <x:v>N22</x:v>
      </x:c>
      <x:c r="C12527" s="468" t="str">
        <x:v>Shift</x:v>
      </x:c>
      <x:c r="D12527" s="468"/>
      <x:c r="E12527" s="468" t="str">
        <x:v>Nilai sumber</x:v>
      </x:c>
      <x:c r="F12527" s="468" t="str">
        <x:v>19 September 2026 16.01 WIB</x:v>
      </x:c>
    </x:row>
    <x:row r="12528">
      <x:c r="A12528" s="468" t="str">
        <x:v>19</x:v>
      </x:c>
      <x:c r="B12528" s="468" t="str">
        <x:v>O22</x:v>
      </x:c>
      <x:c r="C12528" s="468" t="str">
        <x:v>Nama</x:v>
      </x:c>
      <x:c r="D12528" s="468"/>
      <x:c r="E12528" s="468" t="str">
        <x:v>Nilai sumber</x:v>
      </x:c>
      <x:c r="F12528" s="468" t="str">
        <x:v>19 September 2026 16.01 WIB</x:v>
      </x:c>
    </x:row>
    <x:row r="12529">
      <x:c r="A12529" s="468" t="str">
        <x:v>19</x:v>
      </x:c>
      <x:c r="B12529" s="468" t="str">
        <x:v>B23</x:v>
      </x:c>
      <x:c r="C12529" s="468" t="n">
        <x:v>1</x:v>
      </x:c>
      <x:c r="D12529" s="468" t="n">
        <x:v>20</x:v>
      </x:c>
      <x:c r="E12529" s="468" t="str">
        <x:v>Nilai sumber</x:v>
      </x:c>
      <x:c r="F12529" s="468" t="str">
        <x:v>19 September 2026 16.01 WIB</x:v>
      </x:c>
    </x:row>
    <x:row r="12530">
      <x:c r="A12530" s="468" t="str">
        <x:v>19</x:v>
      </x:c>
      <x:c r="B12530" s="468" t="str">
        <x:v>C23</x:v>
      </x:c>
      <x:c r="C12530" s="468" t="str">
        <x:v>Pendapatan Tunai</x:v>
      </x:c>
      <x:c r="D12530" s="468"/>
      <x:c r="E12530" s="468" t="str">
        <x:v>Nilai sumber</x:v>
      </x:c>
      <x:c r="F12530" s="468" t="str">
        <x:v>19 September 2026 16.01 WIB</x:v>
      </x:c>
    </x:row>
    <x:row r="12531">
      <x:c r="A12531" s="468" t="str">
        <x:v>19</x:v>
      </x:c>
      <x:c r="B12531" s="468" t="str">
        <x:v>D23</x:v>
      </x:c>
      <x:c r="C12531" s="468" t="n">
        <x:v>0</x:v>
      </x:c>
      <x:c r="D12531" s="468"/>
      <x:c r="E12531" s="468" t="str">
        <x:v>Nilai sumber</x:v>
      </x:c>
      <x:c r="F12531" s="468" t="str">
        <x:v>19 September 2026 16.01 WIB</x:v>
      </x:c>
    </x:row>
    <x:row r="12532">
      <x:c r="A12532" s="468" t="str">
        <x:v>19</x:v>
      </x:c>
      <x:c r="B12532" s="468" t="str">
        <x:v>D23</x:v>
      </x:c>
      <x:c r="C12532" s="468" t="str">
        <x:v>=SUM(G19)</x:v>
      </x:c>
      <x:c r="D12532" s="468"/>
      <x:c r="E12532" s="468" t="str">
        <x:v>Rumus sumber</x:v>
      </x:c>
      <x:c r="F12532" s="468" t="str">
        <x:v>19 September 2026 16.01 WIB</x:v>
      </x:c>
    </x:row>
    <x:row r="12533">
      <x:c r="A12533" s="468" t="str">
        <x:v>19</x:v>
      </x:c>
      <x:c r="B12533" s="468" t="str">
        <x:v>N23</x:v>
      </x:c>
      <x:c r="C12533" s="468" t="str">
        <x:v>Admin 1</x:v>
      </x:c>
      <x:c r="D12533" s="468"/>
      <x:c r="E12533" s="468" t="str">
        <x:v>Nilai sumber</x:v>
      </x:c>
      <x:c r="F12533" s="468" t="str">
        <x:v>19 September 2026 16.01 WIB</x:v>
      </x:c>
    </x:row>
    <x:row r="12534">
      <x:c r="A12534" s="468" t="str">
        <x:v>19</x:v>
      </x:c>
      <x:c r="B12534" s="468" t="str">
        <x:v>B24</x:v>
      </x:c>
      <x:c r="C12534" s="468" t="n">
        <x:v>2</x:v>
      </x:c>
      <x:c r="D12534" s="468" t="n">
        <x:v>21</x:v>
      </x:c>
      <x:c r="E12534" s="468" t="str">
        <x:v>Nilai sumber</x:v>
      </x:c>
      <x:c r="F12534" s="468" t="str">
        <x:v>19 September 2026 16.01 WIB</x:v>
      </x:c>
    </x:row>
    <x:row r="12535">
      <x:c r="A12535" s="468" t="str">
        <x:v>19</x:v>
      </x:c>
      <x:c r="B12535" s="468" t="str">
        <x:v>N24</x:v>
      </x:c>
      <x:c r="C12535" s="468" t="str">
        <x:v>Admin 2</x:v>
      </x:c>
      <x:c r="D12535" s="468"/>
      <x:c r="E12535" s="468" t="str">
        <x:v>Nilai sumber</x:v>
      </x:c>
      <x:c r="F12535" s="468" t="str">
        <x:v>19 September 2026 16.01 WIB</x:v>
      </x:c>
    </x:row>
    <x:row r="12536">
      <x:c r="A12536" s="468" t="str">
        <x:v>19</x:v>
      </x:c>
      <x:c r="B12536" s="468" t="str">
        <x:v>B25</x:v>
      </x:c>
      <x:c r="C12536" s="468" t="n">
        <x:v>3</x:v>
      </x:c>
      <x:c r="D12536" s="468" t="n">
        <x:v>22</x:v>
      </x:c>
      <x:c r="E12536" s="468" t="str">
        <x:v>Nilai sumber</x:v>
      </x:c>
      <x:c r="F12536" s="468" t="str">
        <x:v>19 September 2026 16.01 WIB</x:v>
      </x:c>
    </x:row>
    <x:row r="12537">
      <x:c r="A12537" s="468" t="str">
        <x:v>19</x:v>
      </x:c>
      <x:c r="B12537" s="468" t="str">
        <x:v>N25</x:v>
      </x:c>
      <x:c r="C12537" s="468" t="str">
        <x:v>Fotografer 1</x:v>
      </x:c>
      <x:c r="D12537" s="468"/>
      <x:c r="E12537" s="468" t="str">
        <x:v>Nilai sumber</x:v>
      </x:c>
      <x:c r="F12537" s="468" t="str">
        <x:v>19 September 2026 16.01 WIB</x:v>
      </x:c>
    </x:row>
    <x:row r="12538">
      <x:c r="A12538" s="468" t="str">
        <x:v>19</x:v>
      </x:c>
      <x:c r="B12538" s="468" t="str">
        <x:v>B26</x:v>
      </x:c>
      <x:c r="C12538" s="468" t="n">
        <x:v>4</x:v>
      </x:c>
      <x:c r="D12538" s="468" t="n">
        <x:v>23</x:v>
      </x:c>
      <x:c r="E12538" s="468" t="str">
        <x:v>Nilai sumber</x:v>
      </x:c>
      <x:c r="F12538" s="468" t="str">
        <x:v>19 September 2026 16.01 WIB</x:v>
      </x:c>
    </x:row>
    <x:row r="12539">
      <x:c r="A12539" s="468" t="str">
        <x:v>19</x:v>
      </x:c>
      <x:c r="B12539" s="468" t="str">
        <x:v>N26</x:v>
      </x:c>
      <x:c r="C12539" s="468" t="str">
        <x:v>Fotografer 2</x:v>
      </x:c>
      <x:c r="D12539" s="468"/>
      <x:c r="E12539" s="468" t="str">
        <x:v>Nilai sumber</x:v>
      </x:c>
      <x:c r="F12539" s="468" t="str">
        <x:v>19 September 2026 16.01 WIB</x:v>
      </x:c>
    </x:row>
    <x:row r="12540">
      <x:c r="A12540" s="468" t="str">
        <x:v>19</x:v>
      </x:c>
      <x:c r="B12540" s="468" t="str">
        <x:v>B27</x:v>
      </x:c>
      <x:c r="C12540" s="468" t="n">
        <x:v>5</x:v>
      </x:c>
      <x:c r="D12540" s="468"/>
      <x:c r="E12540" s="468" t="str">
        <x:v>Nilai sumber</x:v>
      </x:c>
      <x:c r="F12540" s="468" t="str">
        <x:v>19 September 2026 16.01 WIB</x:v>
      </x:c>
    </x:row>
    <x:row r="12541">
      <x:c r="A12541" s="468" t="str">
        <x:v>19</x:v>
      </x:c>
      <x:c r="B12541" s="468" t="str">
        <x:v>B28</x:v>
      </x:c>
      <x:c r="C12541" s="468" t="n">
        <x:v>6</x:v>
      </x:c>
      <x:c r="D12541" s="468"/>
      <x:c r="E12541" s="468" t="str">
        <x:v>Nilai sumber</x:v>
      </x:c>
      <x:c r="F12541" s="468" t="str">
        <x:v>19 September 2026 16.01 WIB</x:v>
      </x:c>
    </x:row>
    <x:row r="12542">
      <x:c r="A12542" s="468" t="str">
        <x:v>19</x:v>
      </x:c>
      <x:c r="B12542" s="468" t="str">
        <x:v>K28</x:v>
      </x:c>
      <x:c r="C12542" s="468" t="str">
        <x:v>KPI HARIAN | SKALA 1-5</x:v>
      </x:c>
      <x:c r="D12542" s="468"/>
      <x:c r="E12542" s="468" t="str">
        <x:v>Nilai sumber</x:v>
      </x:c>
      <x:c r="F12542" s="468" t="str">
        <x:v>19 September 2026 16.01 WIB</x:v>
      </x:c>
    </x:row>
    <x:row r="12543">
      <x:c r="A12543" s="468" t="str">
        <x:v>19</x:v>
      </x:c>
      <x:c r="B12543" s="468" t="str">
        <x:v>B29</x:v>
      </x:c>
      <x:c r="C12543" s="468" t="n">
        <x:v>7</x:v>
      </x:c>
      <x:c r="D12543" s="468"/>
      <x:c r="E12543" s="468" t="str">
        <x:v>Nilai sumber</x:v>
      </x:c>
      <x:c r="F12543" s="468" t="str">
        <x:v>19 September 2026 16.01 WIB</x:v>
      </x:c>
    </x:row>
    <x:row r="12544">
      <x:c r="A12544" s="468" t="str">
        <x:v>19</x:v>
      </x:c>
      <x:c r="B12544" s="468" t="str">
        <x:v>K29</x:v>
      </x:c>
      <x:c r="C12544" s="468" t="str">
        <x:v>Nama</x:v>
      </x:c>
      <x:c r="D12544" s="468"/>
      <x:c r="E12544" s="468" t="str">
        <x:v>Nilai sumber</x:v>
      </x:c>
      <x:c r="F12544" s="468" t="str">
        <x:v>19 September 2026 16.01 WIB</x:v>
      </x:c>
    </x:row>
    <x:row r="12545">
      <x:c r="A12545" s="468" t="str">
        <x:v>19</x:v>
      </x:c>
      <x:c r="B12545" s="468" t="str">
        <x:v>L29</x:v>
      </x:c>
      <x:c r="C12545" s="468" t="str">
        <x:v>Disiplin</x:v>
      </x:c>
      <x:c r="D12545" s="468"/>
      <x:c r="E12545" s="468" t="str">
        <x:v>Nilai sumber</x:v>
      </x:c>
      <x:c r="F12545" s="468" t="str">
        <x:v>19 September 2026 16.01 WIB</x:v>
      </x:c>
    </x:row>
    <x:row r="12546">
      <x:c r="A12546" s="468" t="str">
        <x:v>19</x:v>
      </x:c>
      <x:c r="B12546" s="468" t="str">
        <x:v>M29</x:v>
      </x:c>
      <x:c r="C12546" s="468" t="str">
        <x:v>Akurasi</x:v>
      </x:c>
      <x:c r="D12546" s="468"/>
      <x:c r="E12546" s="468" t="str">
        <x:v>Nilai sumber</x:v>
      </x:c>
      <x:c r="F12546" s="468" t="str">
        <x:v>19 September 2026 16.01 WIB</x:v>
      </x:c>
    </x:row>
    <x:row r="12547">
      <x:c r="A12547" s="468" t="str">
        <x:v>19</x:v>
      </x:c>
      <x:c r="B12547" s="468" t="str">
        <x:v>N29</x:v>
      </x:c>
      <x:c r="C12547" s="468" t="str">
        <x:v>SOP</x:v>
      </x:c>
      <x:c r="D12547" s="468"/>
      <x:c r="E12547" s="468" t="str">
        <x:v>Nilai sumber</x:v>
      </x:c>
      <x:c r="F12547" s="468" t="str">
        <x:v>19 September 2026 16.01 WIB</x:v>
      </x:c>
    </x:row>
    <x:row r="12548">
      <x:c r="A12548" s="468" t="str">
        <x:v>19</x:v>
      </x:c>
      <x:c r="B12548" s="468" t="str">
        <x:v>O29</x:v>
      </x:c>
      <x:c r="C12548" s="468" t="str">
        <x:v>Client</x:v>
      </x:c>
      <x:c r="D12548" s="468"/>
      <x:c r="E12548" s="468" t="str">
        <x:v>Nilai sumber</x:v>
      </x:c>
      <x:c r="F12548" s="468" t="str">
        <x:v>19 September 2026 16.01 WIB</x:v>
      </x:c>
    </x:row>
    <x:row r="12549">
      <x:c r="A12549" s="468" t="str">
        <x:v>19</x:v>
      </x:c>
      <x:c r="B12549" s="468" t="str">
        <x:v>P29</x:v>
      </x:c>
      <x:c r="C12549" s="468" t="str">
        <x:v>Produktivitas</x:v>
      </x:c>
      <x:c r="D12549" s="468"/>
      <x:c r="E12549" s="468" t="str">
        <x:v>Nilai sumber</x:v>
      </x:c>
      <x:c r="F12549" s="468" t="str">
        <x:v>19 September 2026 16.01 WIB</x:v>
      </x:c>
    </x:row>
    <x:row r="12550">
      <x:c r="A12550" s="468" t="str">
        <x:v>19</x:v>
      </x:c>
      <x:c r="B12550" s="468" t="str">
        <x:v>AC29</x:v>
      </x:c>
      <x:c r="C12550" s="468" t="str">
        <x:v>KPI Score Helper</x:v>
      </x:c>
      <x:c r="D12550" s="468"/>
      <x:c r="E12550" s="468" t="str">
        <x:v>Nilai sumber</x:v>
      </x:c>
      <x:c r="F12550" s="468" t="str">
        <x:v>19 September 2026 16.01 WIB</x:v>
      </x:c>
    </x:row>
    <x:row r="12551">
      <x:c r="A12551" s="468" t="str">
        <x:v>19</x:v>
      </x:c>
      <x:c r="B12551" s="468" t="str">
        <x:v>AD29</x:v>
      </x:c>
      <x:c r="C12551" s="468" t="str">
        <x:v>Status Helper</x:v>
      </x:c>
      <x:c r="D12551" s="468"/>
      <x:c r="E12551" s="468" t="str">
        <x:v>Nilai sumber</x:v>
      </x:c>
      <x:c r="F12551" s="468" t="str">
        <x:v>19 September 2026 16.01 WIB</x:v>
      </x:c>
    </x:row>
    <x:row r="12552">
      <x:c r="A12552" s="468" t="str">
        <x:v>19</x:v>
      </x:c>
      <x:c r="B12552" s="468" t="str">
        <x:v>AE29</x:v>
      </x:c>
      <x:c r="C12552" s="468" t="str">
        <x:v>Role Helper</x:v>
      </x:c>
      <x:c r="D12552" s="468"/>
      <x:c r="E12552" s="468" t="str">
        <x:v>Nilai sumber</x:v>
      </x:c>
      <x:c r="F12552" s="468" t="str">
        <x:v>19 September 2026 16.01 WIB</x:v>
      </x:c>
    </x:row>
    <x:row r="12553">
      <x:c r="A12553" s="468" t="str">
        <x:v>19</x:v>
      </x:c>
      <x:c r="B12553" s="468" t="str">
        <x:v>AF29</x:v>
      </x:c>
      <x:c r="C12553" s="468" t="str">
        <x:v>Evaluated Flag</x:v>
      </x:c>
      <x:c r="D12553" s="468"/>
      <x:c r="E12553" s="468" t="str">
        <x:v>Nilai sumber</x:v>
      </x:c>
      <x:c r="F12553" s="468" t="str">
        <x:v>19 September 2026 16.01 WIB</x:v>
      </x:c>
    </x:row>
    <x:row r="12554">
      <x:c r="A12554" s="468" t="str">
        <x:v>19</x:v>
      </x:c>
      <x:c r="B12554" s="468" t="str">
        <x:v>AG29</x:v>
      </x:c>
      <x:c r="C12554" s="468" t="str">
        <x:v>Effective Name</x:v>
      </x:c>
      <x:c r="D12554" s="468"/>
      <x:c r="E12554" s="468" t="str">
        <x:v>Nilai sumber</x:v>
      </x:c>
      <x:c r="F12554" s="468" t="str">
        <x:v>19 September 2026 16.01 WIB</x:v>
      </x:c>
    </x:row>
    <x:row r="12555">
      <x:c r="A12555" s="468" t="str">
        <x:v>19</x:v>
      </x:c>
      <x:c r="B12555" s="468" t="str">
        <x:v>B30</x:v>
      </x:c>
      <x:c r="C12555" s="468" t="n">
        <x:v>8</x:v>
      </x:c>
      <x:c r="D12555" s="468" t="str">
        <x:v>No</x:v>
      </x:c>
      <x:c r="E12555" s="468" t="str">
        <x:v>Nilai sumber</x:v>
      </x:c>
      <x:c r="F12555" s="468" t="str">
        <x:v>19 September 2026 16.01 WIB</x:v>
      </x:c>
    </x:row>
    <x:row r="12556">
      <x:c r="A12556" s="468" t="str">
        <x:v>19</x:v>
      </x:c>
      <x:c r="B12556" s="468" t="str">
        <x:v>K30</x:v>
      </x:c>
      <x:c r="C12556" s="468" t="str">
        <x:v>=IF(O23="","",O23)</x:v>
      </x:c>
      <x:c r="D12556" s="468"/>
      <x:c r="E12556" s="468" t="str">
        <x:v>Rumus sumber</x:v>
      </x:c>
      <x:c r="F12556" s="468" t="str">
        <x:v>19 September 2026 16.01 WIB</x:v>
      </x:c>
    </x:row>
    <x:row r="12557">
      <x:c r="A12557" s="468" t="str">
        <x:v>19</x:v>
      </x:c>
      <x:c r="B12557" s="468" t="str">
        <x:v>AC30</x:v>
      </x:c>
      <x:c r="C12557" s="468" t="str">
        <x:v>=IF(AG30="","",IF(COUNT(L30:P30)&lt;5,"",L30/5*20+M30/5*25+N30/5*25+O30/5*15+P30/5*15))</x:v>
      </x:c>
      <x:c r="D12557" s="468"/>
      <x:c r="E12557" s="468" t="str">
        <x:v>Rumus sumber</x:v>
      </x:c>
      <x:c r="F12557" s="468" t="str">
        <x:v>19 September 2026 16.01 WIB</x:v>
      </x:c>
    </x:row>
    <x:row r="12558">
      <x:c r="A12558" s="468" t="str">
        <x:v>19</x:v>
      </x:c>
      <x:c r="B12558" s="468" t="str">
        <x:v>AD30</x:v>
      </x:c>
      <x:c r="C12558" s="468" t="str">
        <x:v>=IF(AC30="","",IF(AC30&gt;=90,"Sangat Baik",IF(AC30&gt;=80,"Baik",IF(AC30&gt;=70,"Coaching","Underperform"))))</x:v>
      </x:c>
      <x:c r="D12558" s="468"/>
      <x:c r="E12558" s="468" t="str">
        <x:v>Rumus sumber</x:v>
      </x:c>
      <x:c r="F12558" s="468" t="str">
        <x:v>19 September 2026 16.01 WIB</x:v>
      </x:c>
    </x:row>
    <x:row r="12559">
      <x:c r="A12559" s="468" t="str">
        <x:v>19</x:v>
      </x:c>
      <x:c r="B12559" s="468" t="str">
        <x:v>AE30</x:v>
      </x:c>
      <x:c r="C12559" s="468" t="str">
        <x:v>=IF(AG30="","",IF(OR(AG30="INDAH",AG30="ADDEL",AG30="AMEL",AG30="PENTIL",AG30="JIJANG"),"Admin/CS","Fotografer"))</x:v>
      </x:c>
      <x:c r="D12559" s="468"/>
      <x:c r="E12559" s="468" t="str">
        <x:v>Rumus sumber</x:v>
      </x:c>
      <x:c r="F12559" s="468" t="str">
        <x:v>19 September 2026 16.01 WIB</x:v>
      </x:c>
    </x:row>
    <x:row r="12560">
      <x:c r="A12560" s="468" t="str">
        <x:v>19</x:v>
      </x:c>
      <x:c r="B12560" s="468" t="str">
        <x:v>AF30</x:v>
      </x:c>
      <x:c r="C12560" s="468" t="str">
        <x:v>=IF(OR(AG30="",COUNT(L30:P30)&lt;5),"",1)</x:v>
      </x:c>
      <x:c r="D12560" s="468"/>
      <x:c r="E12560" s="468" t="str">
        <x:v>Rumus sumber</x:v>
      </x:c>
      <x:c r="F12560" s="468" t="str">
        <x:v>19 September 2026 16.01 WIB</x:v>
      </x:c>
    </x:row>
    <x:row r="12561">
      <x:c r="A12561" s="468" t="str">
        <x:v>19</x:v>
      </x:c>
      <x:c r="B12561" s="468" t="str">
        <x:v>AG30</x:v>
      </x:c>
      <x:c r="C12561" s="468" t="str">
        <x:v>=IFERROR(K30,"")</x:v>
      </x:c>
      <x:c r="D12561" s="468"/>
      <x:c r="E12561" s="468" t="str">
        <x:v>Rumus sumber</x:v>
      </x:c>
      <x:c r="F12561" s="468" t="str">
        <x:v>19 September 2026 16.01 WIB</x:v>
      </x:c>
    </x:row>
    <x:row r="12562">
      <x:c r="A12562" s="468" t="str">
        <x:v>19</x:v>
      </x:c>
      <x:c r="B12562" s="468" t="str">
        <x:v>B31</x:v>
      </x:c>
      <x:c r="C12562" s="468" t="n">
        <x:v>9</x:v>
      </x:c>
      <x:c r="D12562" s="468" t="n">
        <x:v>1</x:v>
      </x:c>
      <x:c r="E12562" s="468" t="str">
        <x:v>Nilai sumber</x:v>
      </x:c>
      <x:c r="F12562" s="468" t="str">
        <x:v>19 September 2026 16.01 WIB</x:v>
      </x:c>
    </x:row>
    <x:row r="12563">
      <x:c r="A12563" s="468" t="str">
        <x:v>19</x:v>
      </x:c>
      <x:c r="B12563" s="468" t="str">
        <x:v>K31</x:v>
      </x:c>
      <x:c r="C12563" s="468" t="str">
        <x:v>=IF(O24="","",O24)</x:v>
      </x:c>
      <x:c r="D12563" s="468"/>
      <x:c r="E12563" s="468" t="str">
        <x:v>Rumus sumber</x:v>
      </x:c>
      <x:c r="F12563" s="468" t="str">
        <x:v>19 September 2026 16.01 WIB</x:v>
      </x:c>
    </x:row>
    <x:row r="12564">
      <x:c r="A12564" s="468" t="str">
        <x:v>19</x:v>
      </x:c>
      <x:c r="B12564" s="468" t="str">
        <x:v>AC31</x:v>
      </x:c>
      <x:c r="C12564" s="468" t="str">
        <x:v>=IF(AG31="","",IF(COUNT(L31:P31)&lt;5,"",L31/5*20+M31/5*25+N31/5*25+O31/5*15+P31/5*15))</x:v>
      </x:c>
      <x:c r="D12564" s="468"/>
      <x:c r="E12564" s="468" t="str">
        <x:v>Rumus sumber</x:v>
      </x:c>
      <x:c r="F12564" s="468" t="str">
        <x:v>19 September 2026 16.01 WIB</x:v>
      </x:c>
    </x:row>
    <x:row r="12565">
      <x:c r="A12565" s="468" t="str">
        <x:v>19</x:v>
      </x:c>
      <x:c r="B12565" s="468" t="str">
        <x:v>AD31</x:v>
      </x:c>
      <x:c r="C12565" s="468" t="str">
        <x:v>=IF(AC31="","",IF(AC31&gt;=90,"Sangat Baik",IF(AC31&gt;=80,"Baik",IF(AC31&gt;=70,"Coaching","Underperform"))))</x:v>
      </x:c>
      <x:c r="D12565" s="468"/>
      <x:c r="E12565" s="468" t="str">
        <x:v>Rumus sumber</x:v>
      </x:c>
      <x:c r="F12565" s="468" t="str">
        <x:v>19 September 2026 16.01 WIB</x:v>
      </x:c>
    </x:row>
    <x:row r="12566">
      <x:c r="A12566" s="468" t="str">
        <x:v>19</x:v>
      </x:c>
      <x:c r="B12566" s="468" t="str">
        <x:v>AE31</x:v>
      </x:c>
      <x:c r="C12566" s="468" t="str">
        <x:v>=IF(AG31="","",IF(OR(AG31="INDAH",AG31="ADDEL",AG31="AMEL",AG31="PENTIL",AG31="JIJANG"),"Admin/CS","Fotografer"))</x:v>
      </x:c>
      <x:c r="D12566" s="468"/>
      <x:c r="E12566" s="468" t="str">
        <x:v>Rumus sumber</x:v>
      </x:c>
      <x:c r="F12566" s="468" t="str">
        <x:v>19 September 2026 16.01 WIB</x:v>
      </x:c>
    </x:row>
    <x:row r="12567">
      <x:c r="A12567" s="468" t="str">
        <x:v>19</x:v>
      </x:c>
      <x:c r="B12567" s="468" t="str">
        <x:v>AF31</x:v>
      </x:c>
      <x:c r="C12567" s="468" t="str">
        <x:v>=IF(OR(AG31="",COUNT(L31:P31)&lt;5),"",1)</x:v>
      </x:c>
      <x:c r="D12567" s="468"/>
      <x:c r="E12567" s="468" t="str">
        <x:v>Rumus sumber</x:v>
      </x:c>
      <x:c r="F12567" s="468" t="str">
        <x:v>19 September 2026 16.01 WIB</x:v>
      </x:c>
    </x:row>
    <x:row r="12568">
      <x:c r="A12568" s="468" t="str">
        <x:v>19</x:v>
      </x:c>
      <x:c r="B12568" s="468" t="str">
        <x:v>AG31</x:v>
      </x:c>
      <x:c r="C12568" s="468" t="str">
        <x:v>=IFERROR(K31,"")</x:v>
      </x:c>
      <x:c r="D12568" s="468"/>
      <x:c r="E12568" s="468" t="str">
        <x:v>Rumus sumber</x:v>
      </x:c>
      <x:c r="F12568" s="468" t="str">
        <x:v>19 September 2026 16.01 WIB</x:v>
      </x:c>
    </x:row>
    <x:row r="12569">
      <x:c r="A12569" s="468" t="str">
        <x:v>19</x:v>
      </x:c>
      <x:c r="B12569" s="468" t="str">
        <x:v>B32</x:v>
      </x:c>
      <x:c r="C12569" s="468" t="n">
        <x:v>10</x:v>
      </x:c>
      <x:c r="D12569" s="468" t="n">
        <x:v>2</x:v>
      </x:c>
      <x:c r="E12569" s="468" t="str">
        <x:v>Nilai sumber</x:v>
      </x:c>
      <x:c r="F12569" s="468" t="str">
        <x:v>19 September 2026 16.01 WIB</x:v>
      </x:c>
    </x:row>
    <x:row r="12570">
      <x:c r="A12570" s="468" t="str">
        <x:v>19</x:v>
      </x:c>
      <x:c r="B12570" s="468" t="str">
        <x:v>K32</x:v>
      </x:c>
      <x:c r="C12570" s="468" t="str">
        <x:v>=IF(O25="","",O25)</x:v>
      </x:c>
      <x:c r="D12570" s="468"/>
      <x:c r="E12570" s="468" t="str">
        <x:v>Rumus sumber</x:v>
      </x:c>
      <x:c r="F12570" s="468" t="str">
        <x:v>19 September 2026 16.01 WIB</x:v>
      </x:c>
    </x:row>
    <x:row r="12571">
      <x:c r="A12571" s="468" t="str">
        <x:v>19</x:v>
      </x:c>
      <x:c r="B12571" s="468" t="str">
        <x:v>AC32</x:v>
      </x:c>
      <x:c r="C12571" s="468" t="str">
        <x:v>=IF(AG32="","",IF(COUNT(L32:P32)&lt;5,"",L32/5*20+M32/5*25+N32/5*25+O32/5*15+P32/5*15))</x:v>
      </x:c>
      <x:c r="D12571" s="468"/>
      <x:c r="E12571" s="468" t="str">
        <x:v>Rumus sumber</x:v>
      </x:c>
      <x:c r="F12571" s="468" t="str">
        <x:v>19 September 2026 16.01 WIB</x:v>
      </x:c>
    </x:row>
    <x:row r="12572">
      <x:c r="A12572" s="468" t="str">
        <x:v>19</x:v>
      </x:c>
      <x:c r="B12572" s="468" t="str">
        <x:v>AD32</x:v>
      </x:c>
      <x:c r="C12572" s="468" t="str">
        <x:v>=IF(AC32="","",IF(AC32&gt;=90,"Sangat Baik",IF(AC32&gt;=80,"Baik",IF(AC32&gt;=70,"Coaching","Underperform"))))</x:v>
      </x:c>
      <x:c r="D12572" s="468"/>
      <x:c r="E12572" s="468" t="str">
        <x:v>Rumus sumber</x:v>
      </x:c>
      <x:c r="F12572" s="468" t="str">
        <x:v>19 September 2026 16.01 WIB</x:v>
      </x:c>
    </x:row>
    <x:row r="12573">
      <x:c r="A12573" s="468" t="str">
        <x:v>19</x:v>
      </x:c>
      <x:c r="B12573" s="468" t="str">
        <x:v>AE32</x:v>
      </x:c>
      <x:c r="C12573" s="468" t="str">
        <x:v>=IF(AG32="","",IF(OR(AG32="INDAH",AG32="ADDEL",AG32="AMEL",AG32="PENTIL",AG32="JIJANG"),"Admin/CS","Fotografer"))</x:v>
      </x:c>
      <x:c r="D12573" s="468"/>
      <x:c r="E12573" s="468" t="str">
        <x:v>Rumus sumber</x:v>
      </x:c>
      <x:c r="F12573" s="468" t="str">
        <x:v>19 September 2026 16.01 WIB</x:v>
      </x:c>
    </x:row>
    <x:row r="12574">
      <x:c r="A12574" s="468" t="str">
        <x:v>19</x:v>
      </x:c>
      <x:c r="B12574" s="468" t="str">
        <x:v>AF32</x:v>
      </x:c>
      <x:c r="C12574" s="468" t="str">
        <x:v>=IF(OR(AG32="",COUNT(L32:P32)&lt;5),"",1)</x:v>
      </x:c>
      <x:c r="D12574" s="468"/>
      <x:c r="E12574" s="468" t="str">
        <x:v>Rumus sumber</x:v>
      </x:c>
      <x:c r="F12574" s="468" t="str">
        <x:v>19 September 2026 16.01 WIB</x:v>
      </x:c>
    </x:row>
    <x:row r="12575">
      <x:c r="A12575" s="468" t="str">
        <x:v>19</x:v>
      </x:c>
      <x:c r="B12575" s="468" t="str">
        <x:v>AG32</x:v>
      </x:c>
      <x:c r="C12575" s="468" t="str">
        <x:v>=IFERROR(K32,"")</x:v>
      </x:c>
      <x:c r="D12575" s="468"/>
      <x:c r="E12575" s="468" t="str">
        <x:v>Rumus sumber</x:v>
      </x:c>
      <x:c r="F12575" s="468" t="str">
        <x:v>19 September 2026 16.01 WIB</x:v>
      </x:c>
    </x:row>
    <x:row r="12576">
      <x:c r="A12576" s="468" t="str">
        <x:v>19</x:v>
      </x:c>
      <x:c r="B12576" s="468" t="str">
        <x:v>B33</x:v>
      </x:c>
      <x:c r="C12576" s="468" t="n">
        <x:v>11</x:v>
      </x:c>
      <x:c r="D12576" s="468" t="n">
        <x:v>3</x:v>
      </x:c>
      <x:c r="E12576" s="468" t="str">
        <x:v>Nilai sumber</x:v>
      </x:c>
      <x:c r="F12576" s="468" t="str">
        <x:v>19 September 2026 16.01 WIB</x:v>
      </x:c>
    </x:row>
    <x:row r="12577">
      <x:c r="A12577" s="468" t="str">
        <x:v>19</x:v>
      </x:c>
      <x:c r="B12577" s="468" t="str">
        <x:v>K33</x:v>
      </x:c>
      <x:c r="C12577" s="468" t="str">
        <x:v>=IF(O26="","",O26)</x:v>
      </x:c>
      <x:c r="D12577" s="468"/>
      <x:c r="E12577" s="468" t="str">
        <x:v>Rumus sumber</x:v>
      </x:c>
      <x:c r="F12577" s="468" t="str">
        <x:v>19 September 2026 16.01 WIB</x:v>
      </x:c>
    </x:row>
    <x:row r="12578">
      <x:c r="A12578" s="468" t="str">
        <x:v>19</x:v>
      </x:c>
      <x:c r="B12578" s="468" t="str">
        <x:v>AC33</x:v>
      </x:c>
      <x:c r="C12578" s="468" t="str">
        <x:v>=IF(AG33="","",IF(COUNT(L33:P33)&lt;5,"",L33/5*20+M33/5*25+N33/5*25+O33/5*15+P33/5*15))</x:v>
      </x:c>
      <x:c r="D12578" s="468"/>
      <x:c r="E12578" s="468" t="str">
        <x:v>Rumus sumber</x:v>
      </x:c>
      <x:c r="F12578" s="468" t="str">
        <x:v>19 September 2026 16.01 WIB</x:v>
      </x:c>
    </x:row>
    <x:row r="12579">
      <x:c r="A12579" s="468" t="str">
        <x:v>19</x:v>
      </x:c>
      <x:c r="B12579" s="468" t="str">
        <x:v>AD33</x:v>
      </x:c>
      <x:c r="C12579" s="468" t="str">
        <x:v>=IF(AC33="","",IF(AC33&gt;=90,"Sangat Baik",IF(AC33&gt;=80,"Baik",IF(AC33&gt;=70,"Coaching","Underperform"))))</x:v>
      </x:c>
      <x:c r="D12579" s="468"/>
      <x:c r="E12579" s="468" t="str">
        <x:v>Rumus sumber</x:v>
      </x:c>
      <x:c r="F12579" s="468" t="str">
        <x:v>19 September 2026 16.01 WIB</x:v>
      </x:c>
    </x:row>
    <x:row r="12580">
      <x:c r="A12580" s="468" t="str">
        <x:v>19</x:v>
      </x:c>
      <x:c r="B12580" s="468" t="str">
        <x:v>AE33</x:v>
      </x:c>
      <x:c r="C12580" s="468" t="str">
        <x:v>=IF(AG33="","",IF(OR(AG33="INDAH",AG33="ADDEL",AG33="AMEL",AG33="PENTIL",AG33="JIJANG"),"Admin/CS","Fotografer"))</x:v>
      </x:c>
      <x:c r="D12580" s="468"/>
      <x:c r="E12580" s="468" t="str">
        <x:v>Rumus sumber</x:v>
      </x:c>
      <x:c r="F12580" s="468" t="str">
        <x:v>19 September 2026 16.01 WIB</x:v>
      </x:c>
    </x:row>
    <x:row r="12581">
      <x:c r="A12581" s="468" t="str">
        <x:v>19</x:v>
      </x:c>
      <x:c r="B12581" s="468" t="str">
        <x:v>AF33</x:v>
      </x:c>
      <x:c r="C12581" s="468" t="str">
        <x:v>=IF(OR(AG33="",COUNT(L33:P33)&lt;5),"",1)</x:v>
      </x:c>
      <x:c r="D12581" s="468"/>
      <x:c r="E12581" s="468" t="str">
        <x:v>Rumus sumber</x:v>
      </x:c>
      <x:c r="F12581" s="468" t="str">
        <x:v>19 September 2026 16.01 WIB</x:v>
      </x:c>
    </x:row>
    <x:row r="12582">
      <x:c r="A12582" s="468" t="str">
        <x:v>19</x:v>
      </x:c>
      <x:c r="B12582" s="468" t="str">
        <x:v>AG33</x:v>
      </x:c>
      <x:c r="C12582" s="468" t="str">
        <x:v>=IFERROR(K33,"")</x:v>
      </x:c>
      <x:c r="D12582" s="468"/>
      <x:c r="E12582" s="468" t="str">
        <x:v>Rumus sumber</x:v>
      </x:c>
      <x:c r="F12582" s="468" t="str">
        <x:v>19 September 2026 16.01 WIB</x:v>
      </x:c>
    </x:row>
    <x:row r="12583">
      <x:c r="A12583" s="468" t="str">
        <x:v>19</x:v>
      </x:c>
      <x:c r="B12583" s="468" t="str">
        <x:v>D34</x:v>
      </x:c>
      <x:c r="C12583" s="468" t="n">
        <x:v>0</x:v>
      </x:c>
      <x:c r="D12583" s="468"/>
      <x:c r="E12583" s="468" t="str">
        <x:v>Nilai sumber</x:v>
      </x:c>
      <x:c r="F12583" s="468" t="str">
        <x:v>19 September 2026 16.01 WIB</x:v>
      </x:c>
    </x:row>
    <x:row r="12584">
      <x:c r="A12584" s="468" t="str">
        <x:v>19</x:v>
      </x:c>
      <x:c r="B12584" s="468" t="str">
        <x:v>D34</x:v>
      </x:c>
      <x:c r="C12584" s="468" t="str">
        <x:v>=SUM(D23:D33)</x:v>
      </x:c>
      <x:c r="D12584" s="468"/>
      <x:c r="E12584" s="468" t="str">
        <x:v>Rumus sumber</x:v>
      </x:c>
      <x:c r="F12584" s="468" t="str">
        <x:v>19 September 2026 16.01 WIB</x:v>
      </x:c>
    </x:row>
    <x:row r="12585">
      <x:c r="A12585" s="468" t="str">
        <x:v>19</x:v>
      </x:c>
      <x:c r="B12585" s="468" t="str">
        <x:v>AC34</x:v>
      </x:c>
      <x:c r="C12585" s="468" t="str">
        <x:v>=IF(AG34="","",IF(COUNT(L34:P34)&lt;5,"",L34/5*20+M34/5*25+N34/5*25+O34/5*15+P34/5*15))</x:v>
      </x:c>
      <x:c r="D12585" s="468"/>
      <x:c r="E12585" s="468" t="str">
        <x:v>Rumus sumber</x:v>
      </x:c>
      <x:c r="F12585" s="468" t="str">
        <x:v>19 September 2026 16.01 WIB</x:v>
      </x:c>
    </x:row>
    <x:row r="12586">
      <x:c r="A12586" s="468" t="str">
        <x:v>19</x:v>
      </x:c>
      <x:c r="B12586" s="468" t="str">
        <x:v>AD34</x:v>
      </x:c>
      <x:c r="C12586" s="468" t="str">
        <x:v>=IF(AC34="","",IF(AC34&gt;=90,"Sangat Baik",IF(AC34&gt;=80,"Baik",IF(AC34&gt;=70,"Coaching","Underperform"))))</x:v>
      </x:c>
      <x:c r="D12586" s="468"/>
      <x:c r="E12586" s="468" t="str">
        <x:v>Rumus sumber</x:v>
      </x:c>
      <x:c r="F12586" s="468" t="str">
        <x:v>19 September 2026 16.01 WIB</x:v>
      </x:c>
    </x:row>
    <x:row r="12587">
      <x:c r="A12587" s="468" t="str">
        <x:v>19</x:v>
      </x:c>
      <x:c r="B12587" s="468" t="str">
        <x:v>AE34</x:v>
      </x:c>
      <x:c r="C12587" s="468" t="str">
        <x:v>=IF(AG34="","",IF(OR(AG34="INDAH",AG34="ADDEL",AG34="AMEL",AG34="PENTIL",AG34="JIJANG"),"Admin/CS","Fotografer"))</x:v>
      </x:c>
      <x:c r="D12587" s="468"/>
      <x:c r="E12587" s="468" t="str">
        <x:v>Rumus sumber</x:v>
      </x:c>
      <x:c r="F12587" s="468" t="str">
        <x:v>19 September 2026 16.01 WIB</x:v>
      </x:c>
    </x:row>
    <x:row r="12588">
      <x:c r="A12588" s="468" t="str">
        <x:v>19</x:v>
      </x:c>
      <x:c r="B12588" s="468" t="str">
        <x:v>AF34</x:v>
      </x:c>
      <x:c r="C12588" s="468" t="str">
        <x:v>=IF(OR(AG34="",COUNT(L34:P34)&lt;5),"",1)</x:v>
      </x:c>
      <x:c r="D12588" s="468"/>
      <x:c r="E12588" s="468" t="str">
        <x:v>Rumus sumber</x:v>
      </x:c>
      <x:c r="F12588" s="468" t="str">
        <x:v>19 September 2026 16.01 WIB</x:v>
      </x:c>
    </x:row>
    <x:row r="12589">
      <x:c r="A12589" s="468" t="str">
        <x:v>19</x:v>
      </x:c>
      <x:c r="B12589" s="468" t="str">
        <x:v>AG34</x:v>
      </x:c>
      <x:c r="C12589" s="468" t="str">
        <x:v>=IFERROR(K34,"")</x:v>
      </x:c>
      <x:c r="D12589" s="468"/>
      <x:c r="E12589" s="468" t="str">
        <x:v>Rumus sumber</x:v>
      </x:c>
      <x:c r="F12589" s="468" t="str">
        <x:v>19 September 2026 16.01 WIB</x:v>
      </x:c>
    </x:row>
    <x:row r="12590">
      <x:c r="A12590" s="468" t="str">
        <x:v>19</x:v>
      </x:c>
      <x:c r="B12590" s="468" t="str">
        <x:v>AC35</x:v>
      </x:c>
      <x:c r="C12590" s="468" t="str">
        <x:v>=IF(AG35="","",IF(COUNT(L35:P35)&lt;5,"",L35/5*20+M35/5*25+N35/5*25+O35/5*15+P35/5*15))</x:v>
      </x:c>
      <x:c r="D12590" s="468"/>
      <x:c r="E12590" s="468" t="str">
        <x:v>Rumus sumber</x:v>
      </x:c>
      <x:c r="F12590" s="468" t="str">
        <x:v>19 September 2026 16.01 WIB</x:v>
      </x:c>
    </x:row>
    <x:row r="12591">
      <x:c r="A12591" s="468" t="str">
        <x:v>19</x:v>
      </x:c>
      <x:c r="B12591" s="468" t="str">
        <x:v>AD35</x:v>
      </x:c>
      <x:c r="C12591" s="468" t="str">
        <x:v>=IF(AC35="","",IF(AC35&gt;=90,"Sangat Baik",IF(AC35&gt;=80,"Baik",IF(AC35&gt;=70,"Coaching","Underperform"))))</x:v>
      </x:c>
      <x:c r="D12591" s="468"/>
      <x:c r="E12591" s="468" t="str">
        <x:v>Rumus sumber</x:v>
      </x:c>
      <x:c r="F12591" s="468" t="str">
        <x:v>19 September 2026 16.01 WIB</x:v>
      </x:c>
    </x:row>
    <x:row r="12592">
      <x:c r="A12592" s="468" t="str">
        <x:v>19</x:v>
      </x:c>
      <x:c r="B12592" s="468" t="str">
        <x:v>AE35</x:v>
      </x:c>
      <x:c r="C12592" s="468" t="str">
        <x:v>=IF(AG35="","",IF(OR(AG35="INDAH",AG35="ADDEL",AG35="AMEL",AG35="PENTIL",AG35="JIJANG"),"Admin/CS","Fotografer"))</x:v>
      </x:c>
      <x:c r="D12592" s="468"/>
      <x:c r="E12592" s="468" t="str">
        <x:v>Rumus sumber</x:v>
      </x:c>
      <x:c r="F12592" s="468" t="str">
        <x:v>19 September 2026 16.01 WIB</x:v>
      </x:c>
    </x:row>
    <x:row r="12593">
      <x:c r="A12593" s="468" t="str">
        <x:v>19</x:v>
      </x:c>
      <x:c r="B12593" s="468" t="str">
        <x:v>AF35</x:v>
      </x:c>
      <x:c r="C12593" s="468" t="str">
        <x:v>=IF(OR(AG35="",COUNT(L35:P35)&lt;5),"",1)</x:v>
      </x:c>
      <x:c r="D12593" s="468"/>
      <x:c r="E12593" s="468" t="str">
        <x:v>Rumus sumber</x:v>
      </x:c>
      <x:c r="F12593" s="468" t="str">
        <x:v>19 September 2026 16.01 WIB</x:v>
      </x:c>
    </x:row>
    <x:row r="12594">
      <x:c r="A12594" s="468" t="str">
        <x:v>19</x:v>
      </x:c>
      <x:c r="B12594" s="468" t="str">
        <x:v>AG35</x:v>
      </x:c>
      <x:c r="C12594" s="468" t="str">
        <x:v>=IFERROR(K35,"")</x:v>
      </x:c>
      <x:c r="D12594" s="468"/>
      <x:c r="E12594" s="468" t="str">
        <x:v>Rumus sumber</x:v>
      </x:c>
      <x:c r="F12594" s="468" t="str">
        <x:v>19 September 2026 16.01 WIB</x:v>
      </x:c>
    </x:row>
    <x:row r="12595">
      <x:c r="A12595" s="468" t="str">
        <x:v>19</x:v>
      </x:c>
      <x:c r="B12595" s="468" t="str">
        <x:v>K36</x:v>
      </x:c>
      <x:c r="C12595" s="468" t="str">
        <x:v>Skala: 1 Sangat Kurang | 2 Kurang | 3 Cukup | 4 Baik | 5 Sangat Baik | Jika Nama kosong, 4 baris pertama otomatis mengikuti urutan Shift</x:v>
      </x:c>
      <x:c r="D12595" s="468" t="str">
        <x:v>KPI HARIAN | SKALA 1-5</x:v>
      </x:c>
      <x:c r="E12595" s="468" t="str">
        <x:v>Nilai sumber</x:v>
      </x:c>
      <x:c r="F12595" s="468" t="str">
        <x:v>19 September 2026 16.01 WIB</x:v>
      </x:c>
    </x:row>
    <x:row r="12596">
      <x:c r="A12596" s="468" t="str">
        <x:v>19</x:v>
      </x:c>
      <x:c r="B12596" s="468" t="str">
        <x:v>K38</x:v>
      </x:c>
      <x:c r="C12596" s="468" t="str">
        <x:v>ADMIN FOLLOW-UP</x:v>
      </x:c>
      <x:c r="D12596" s="468" t="str">
        <x:v>INDAH</x:v>
      </x:c>
      <x:c r="E12596" s="468" t="str">
        <x:v>Nilai sumber</x:v>
      </x:c>
      <x:c r="F12596" s="468" t="str">
        <x:v>19 September 2026 16.01 WIB</x:v>
      </x:c>
    </x:row>
    <x:row r="12597">
      <x:c r="A12597" s="468" t="str">
        <x:v>19</x:v>
      </x:c>
      <x:c r="B12597" s="468" t="str">
        <x:v>K38</x:v>
      </x:c>
      <x:c r="C12597" s="468"/>
      <x:c r="D12597" s="468" t="str">
        <x:v>=IF(O31="","",O31)</x:v>
      </x:c>
      <x:c r="E12597" s="468" t="str">
        <x:v>Rumus sumber</x:v>
      </x:c>
      <x:c r="F12597" s="468" t="str">
        <x:v>19 September 2026 16.01 WIB</x:v>
      </x:c>
    </x:row>
    <x:row r="12598">
      <x:c r="A12598" s="468" t="str">
        <x:v>19</x:v>
      </x:c>
      <x:c r="B12598" s="468" t="str">
        <x:v>K39</x:v>
      </x:c>
      <x:c r="C12598" s="468" t="str">
        <x:v>Admin</x:v>
      </x:c>
      <x:c r="D12598" s="468" t="str">
        <x:v>AMEL</x:v>
      </x:c>
      <x:c r="E12598" s="468" t="str">
        <x:v>Nilai sumber</x:v>
      </x:c>
      <x:c r="F12598" s="468" t="str">
        <x:v>19 September 2026 16.01 WIB</x:v>
      </x:c>
    </x:row>
    <x:row r="12599">
      <x:c r="A12599" s="468" t="str">
        <x:v>19</x:v>
      </x:c>
      <x:c r="B12599" s="468" t="str">
        <x:v>K39</x:v>
      </x:c>
      <x:c r="C12599" s="468"/>
      <x:c r="D12599" s="468" t="str">
        <x:v>=IF(O32="","",O32)</x:v>
      </x:c>
      <x:c r="E12599" s="468" t="str">
        <x:v>Rumus sumber</x:v>
      </x:c>
      <x:c r="F12599" s="468" t="str">
        <x:v>19 September 2026 16.01 WIB</x:v>
      </x:c>
    </x:row>
    <x:row r="12600">
      <x:c r="A12600" s="468" t="str">
        <x:v>19</x:v>
      </x:c>
      <x:c r="B12600" s="468" t="str">
        <x:v>L39</x:v>
      </x:c>
      <x:c r="C12600" s="468" t="str">
        <x:v>Saving Contact</x:v>
      </x:c>
      <x:c r="D12600" s="468"/>
      <x:c r="E12600" s="468" t="str">
        <x:v>Nilai sumber</x:v>
      </x:c>
      <x:c r="F12600" s="468" t="str">
        <x:v>19 September 2026 16.01 WIB</x:v>
      </x:c>
    </x:row>
    <x:row r="12601">
      <x:c r="A12601" s="468" t="str">
        <x:v>19</x:v>
      </x:c>
      <x:c r="B12601" s="468" t="str">
        <x:v>M39</x:v>
      </x:c>
      <x:c r="C12601" s="468" t="str">
        <x:v>Reminder</x:v>
      </x:c>
      <x:c r="D12601" s="468"/>
      <x:c r="E12601" s="468" t="str">
        <x:v>Nilai sumber</x:v>
      </x:c>
      <x:c r="F12601" s="468" t="str">
        <x:v>19 September 2026 16.01 WIB</x:v>
      </x:c>
    </x:row>
    <x:row r="12602">
      <x:c r="A12602" s="468" t="str">
        <x:v>19</x:v>
      </x:c>
      <x:c r="B12602" s="468" t="str">
        <x:v>K40</x:v>
      </x:c>
      <x:c r="C12602" s="468"/>
      <x:c r="D12602" s="468" t="str">
        <x:v>ADIF</x:v>
      </x:c>
      <x:c r="E12602" s="468" t="str">
        <x:v>Nilai sumber</x:v>
      </x:c>
      <x:c r="F12602" s="468" t="str">
        <x:v>19 September 2026 16.01 WIB</x:v>
      </x:c>
    </x:row>
    <x:row r="12603">
      <x:c r="A12603" s="468" t="str">
        <x:v>19</x:v>
      </x:c>
      <x:c r="B12603" s="468" t="str">
        <x:v>K40</x:v>
      </x:c>
      <x:c r="C12603" s="468" t="str">
        <x:v>=IF(O23="","",O23)</x:v>
      </x:c>
      <x:c r="D12603" s="468" t="str">
        <x:v>=IF(O33="","",O33)</x:v>
      </x:c>
      <x:c r="E12603" s="468" t="str">
        <x:v>Rumus sumber</x:v>
      </x:c>
      <x:c r="F12603" s="468" t="str">
        <x:v>19 September 2026 16.01 WIB</x:v>
      </x:c>
    </x:row>
    <x:row r="12604">
      <x:c r="A12604" s="468" t="str">
        <x:v>19</x:v>
      </x:c>
      <x:c r="B12604" s="468" t="str">
        <x:v>K41</x:v>
      </x:c>
      <x:c r="C12604" s="468"/>
      <x:c r="D12604" s="468" t="str">
        <x:v>SAKA</x:v>
      </x:c>
      <x:c r="E12604" s="468" t="str">
        <x:v>Nilai sumber</x:v>
      </x:c>
      <x:c r="F12604" s="468" t="str">
        <x:v>19 September 2026 16.01 WIB</x:v>
      </x:c>
    </x:row>
    <x:row r="12605">
      <x:c r="A12605" s="468" t="str">
        <x:v>19</x:v>
      </x:c>
      <x:c r="B12605" s="468" t="str">
        <x:v>K41</x:v>
      </x:c>
      <x:c r="C12605" s="468" t="str">
        <x:v>=IF(O24="","",O24)</x:v>
      </x:c>
      <x:c r="D12605" s="468" t="str">
        <x:v>=IF(O34="","",O34)</x:v>
      </x:c>
      <x:c r="E12605" s="468" t="str">
        <x:v>Rumus sumber</x:v>
      </x:c>
      <x:c r="F12605" s="468" t="str">
        <x:v>19 September 2026 16.01 WIB</x:v>
      </x:c>
    </x:row>
    <x:row r="12606">
      <x:c r="A12606" s="468" t="str">
        <x:v>19</x:v>
      </x:c>
      <x:c r="B12606" s="468" t="str">
        <x:v>K43</x:v>
      </x:c>
      <x:c r="C12606" s="468" t="str">
        <x:v>TODAY | LEADS &amp; TRANSAKSI</x:v>
      </x:c>
      <x:c r="D12606" s="468"/>
      <x:c r="E12606" s="468" t="str">
        <x:v>Nilai sumber</x:v>
      </x:c>
      <x:c r="F12606" s="468" t="str">
        <x:v>19 September 2026 16.01 WIB</x:v>
      </x:c>
    </x:row>
    <x:row r="12607">
      <x:c r="A12607" s="468" t="str">
        <x:v>19</x:v>
      </x:c>
      <x:c r="B12607" s="468" t="str">
        <x:v>K44</x:v>
      </x:c>
      <x:c r="C12607" s="468" t="str">
        <x:v>Leads</x:v>
      </x:c>
      <x:c r="D12607" s="468" t="str">
        <x:v>Skala: 1 Sangat Kurang | 2 Kurang | 3 Cukup | 4 Baik | 5 Sangat Baik | Jika Nama kosong, 4 baris pertama otomatis mengikuti urutan Shift</x:v>
      </x:c>
      <x:c r="E12607" s="468" t="str">
        <x:v>Nilai sumber</x:v>
      </x:c>
      <x:c r="F12607" s="468" t="str">
        <x:v>19 September 2026 16.01 WIB</x:v>
      </x:c>
    </x:row>
    <x:row r="12608">
      <x:c r="A12608" s="468" t="str">
        <x:v>19</x:v>
      </x:c>
      <x:c r="B12608" s="468" t="str">
        <x:v>K45</x:v>
      </x:c>
      <x:c r="C12608" s="468" t="str">
        <x:v>Total DP</x:v>
      </x:c>
      <x:c r="D12608" s="468"/>
      <x:c r="E12608" s="468" t="str">
        <x:v>Nilai sumber</x:v>
      </x:c>
      <x:c r="F12608" s="468" t="str">
        <x:v>19 September 2026 16.01 WIB</x:v>
      </x:c>
    </x:row>
    <x:row r="12609">
      <x:c r="A12609" s="468" t="str">
        <x:v>19</x:v>
      </x:c>
      <x:c r="B12609" s="468" t="str">
        <x:v>M45</x:v>
      </x:c>
      <x:c r="C12609" s="468" t="n">
        <x:v>0</x:v>
      </x:c>
      <x:c r="D12609" s="468"/>
      <x:c r="E12609" s="468" t="str">
        <x:v>Nilai sumber</x:v>
      </x:c>
      <x:c r="F12609" s="468" t="str">
        <x:v>19 September 2026 16.01 WIB</x:v>
      </x:c>
    </x:row>
    <x:row r="12610">
      <x:c r="A12610" s="468" t="str">
        <x:v>19</x:v>
      </x:c>
      <x:c r="B12610" s="468" t="str">
        <x:v>M45</x:v>
      </x:c>
      <x:c r="C12610" s="468" t="str">
        <x:v>=COUNTIF($I$4:$I$21,"DP")</x:v>
      </x:c>
      <x:c r="D12610" s="468"/>
      <x:c r="E12610" s="468" t="str">
        <x:v>Rumus sumber</x:v>
      </x:c>
      <x:c r="F12610" s="468" t="str">
        <x:v>19 September 2026 16.01 WIB</x:v>
      </x:c>
    </x:row>
    <x:row r="12611">
      <x:c r="A12611" s="468" t="str">
        <x:v>19</x:v>
      </x:c>
      <x:c r="B12611" s="468" t="str">
        <x:v>K46</x:v>
      </x:c>
      <x:c r="C12611" s="468" t="str">
        <x:v>Sesi Foto</x:v>
      </x:c>
      <x:c r="D12611" s="468" t="str">
        <x:v>ADMIN FOLLOW-UP</x:v>
      </x:c>
      <x:c r="E12611" s="468" t="str">
        <x:v>Nilai sumber</x:v>
      </x:c>
      <x:c r="F12611" s="468" t="str">
        <x:v>19 September 2026 16.01 WIB</x:v>
      </x:c>
    </x:row>
    <x:row r="12612">
      <x:c r="A12612" s="468" t="str">
        <x:v>19</x:v>
      </x:c>
      <x:c r="B12612" s="468" t="str">
        <x:v>M46</x:v>
      </x:c>
      <x:c r="C12612" s="468" t="n">
        <x:v>0</x:v>
      </x:c>
      <x:c r="D12612" s="468"/>
      <x:c r="E12612" s="468" t="str">
        <x:v>Nilai sumber</x:v>
      </x:c>
      <x:c r="F12612" s="468" t="str">
        <x:v>19 September 2026 16.01 WIB</x:v>
      </x:c>
    </x:row>
    <x:row r="12613">
      <x:c r="A12613" s="468" t="str">
        <x:v>19</x:v>
      </x:c>
      <x:c r="B12613" s="468" t="str">
        <x:v>M46</x:v>
      </x:c>
      <x:c r="C12613" s="468" t="str">
        <x:v>=COUNTIFS($I$4:$I$21,"&lt;&gt;DP",$I$4:$I$21,"&lt;&gt;")</x:v>
      </x:c>
      <x:c r="D12613" s="468"/>
      <x:c r="E12613" s="468" t="str">
        <x:v>Rumus sumber</x:v>
      </x:c>
      <x:c r="F12613" s="468" t="str">
        <x:v>19 September 2026 16.01 WIB</x:v>
      </x:c>
    </x:row>
    <x:row r="12614">
      <x:c r="A12614" s="468" t="str">
        <x:v>19</x:v>
      </x:c>
      <x:c r="B12614" s="468" t="str">
        <x:v>K47</x:v>
      </x:c>
      <x:c r="C12614" s="468" t="str">
        <x:v>Jumlah Transaksi Harian</x:v>
      </x:c>
      <x:c r="D12614" s="468" t="str">
        <x:v>Admin</x:v>
      </x:c>
      <x:c r="E12614" s="468" t="str">
        <x:v>Nilai sumber</x:v>
      </x:c>
      <x:c r="F12614" s="468" t="str">
        <x:v>19 September 2026 16.01 WIB</x:v>
      </x:c>
    </x:row>
    <x:row r="12615">
      <x:c r="A12615" s="468" t="str">
        <x:v>19</x:v>
      </x:c>
      <x:c r="B12615" s="468" t="str">
        <x:v>M47</x:v>
      </x:c>
      <x:c r="C12615" s="468" t="n">
        <x:v>0</x:v>
      </x:c>
      <x:c r="D12615" s="468" t="str">
        <x:v>Reminder</x:v>
      </x:c>
      <x:c r="E12615" s="468" t="str">
        <x:v>Nilai sumber</x:v>
      </x:c>
      <x:c r="F12615" s="468" t="str">
        <x:v>19 September 2026 16.01 WIB</x:v>
      </x:c>
    </x:row>
    <x:row r="12616">
      <x:c r="A12616" s="468" t="str">
        <x:v>19</x:v>
      </x:c>
      <x:c r="B12616" s="468" t="str">
        <x:v>M47</x:v>
      </x:c>
      <x:c r="C12616" s="468" t="str">
        <x:v>=M45+M46</x:v>
      </x:c>
      <x:c r="D12616" s="468"/>
      <x:c r="E12616" s="468" t="str">
        <x:v>Rumus sumber</x:v>
      </x:c>
      <x:c r="F12616" s="468" t="str">
        <x:v>19 September 2026 16.01 WIB</x:v>
      </x:c>
    </x:row>
    <x:row r="12617">
      <x:c r="A12617" s="468" t="str">
        <x:v>19</x:v>
      </x:c>
      <x:c r="B12617" s="468" t="str">
        <x:v>K48</x:v>
      </x:c>
      <x:c r="C12617" s="468" t="str">
        <x:v>Conversion Rate</x:v>
      </x:c>
      <x:c r="D12617" s="468" t="str">
        <x:v>INDAH</x:v>
      </x:c>
      <x:c r="E12617" s="468" t="str">
        <x:v>Nilai sumber</x:v>
      </x:c>
      <x:c r="F12617" s="468" t="str">
        <x:v>19 September 2026 16.01 WIB</x:v>
      </x:c>
    </x:row>
    <x:row r="12618">
      <x:c r="A12618" s="468" t="str">
        <x:v>19</x:v>
      </x:c>
      <x:c r="B12618" s="468" t="str">
        <x:v>K48</x:v>
      </x:c>
      <x:c r="C12618" s="468"/>
      <x:c r="D12618" s="468" t="str">
        <x:v>=IF(O31="","",O31)</x:v>
      </x:c>
      <x:c r="E12618" s="468" t="str">
        <x:v>Rumus sumber</x:v>
      </x:c>
      <x:c r="F12618" s="468" t="str">
        <x:v>19 September 2026 16.01 WIB</x:v>
      </x:c>
    </x:row>
    <x:row r="12619">
      <x:c r="A12619" s="468" t="str">
        <x:v>19</x:v>
      </x:c>
      <x:c r="B12619" s="468" t="str">
        <x:v>M48</x:v>
      </x:c>
      <x:c r="C12619" s="468"/>
      <x:c r="D12619" s="468" t="str">
        <x:v>5R</x:v>
      </x:c>
      <x:c r="E12619" s="468" t="str">
        <x:v>Nilai sumber</x:v>
      </x:c>
      <x:c r="F12619" s="468" t="str">
        <x:v>19 September 2026 16.01 WIB</x:v>
      </x:c>
    </x:row>
    <x:row r="12620">
      <x:c r="A12620" s="468" t="str">
        <x:v>19</x:v>
      </x:c>
      <x:c r="B12620" s="468" t="str">
        <x:v>M48</x:v>
      </x:c>
      <x:c r="C12620" s="468" t="str">
        <x:v>=IF(OR(M44="",M44=0),"",M45/M44)</x:v>
      </x:c>
      <x:c r="D12620" s="468"/>
      <x:c r="E12620" s="468" t="str">
        <x:v>Rumus sumber</x:v>
      </x:c>
      <x:c r="F12620" s="468" t="str">
        <x:v>19 September 2026 16.01 WIB</x:v>
      </x:c>
    </x:row>
    <x:row r="12621">
      <x:c r="A12621" s="468" t="str">
        <x:v>31</x:v>
      </x:c>
      <x:c r="B12621" s="468" t="str">
        <x:v>C84</x:v>
      </x:c>
      <x:c r="C12621"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$39:$AG$44,A84,'13'!$AF$39:$AF$44)+SUMIF('14'!$AG$37:$AG$42,A84,'14'!$AF$37:$AF$42)+SUMIF('15'!$AG$36:$AG$41,A84,'15'!$AF$36:$AF$41)+SUMIF('16'!$AG$34:$AG$39,A84,'16'!$AF$34:$AF$39)+SUMIF('17'!$AG$37:$AG$42,A84,'17'!$AF$37:$AF$42)+SUMIF('18'!$AG$37:$AG$42,A84,'18'!$AF$37:$AF$42)+SUMIF('19'!$AG$30:$AG$35,A84,'19'!$AF$30:$AF$35)+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D12621" s="468" t="str">
        <x:v>=IF(A84="","",SUMIF('1'!$AG$64:$AG$69,A84,'1'!$AF$64:$AF$69)+SUMIF('2'!$AG$64:$AG$69,A84,'2'!$AF$64:$AF$69)+SUMIF('3'!$AG$42:$AG$47,A84,'3'!$AF$42:$AF$47)+SUMIF('4'!$AG$40:$AG$45,A84,'4'!$AF$40:$AF$45)+SUMIF('5'!$AG$35:$AG$40,A84,'5'!$AF$35:$AF$40)+SUMIF('6'!$AG$37:$AG$42,A84,'6'!$AF$37:$AF$42)+SUMIF('7'!$AG$30:$AG$35,A84,'7'!$AF$30:$AF$35)+SUMIF('8'!$AG$76:$AG$81,A84,'8'!$AF$76:$AF$81)+SUMIF('9'!$AG$72:$AG$77,A84,'9'!$AF$72:$AF$77)+SUMIF('10'!$AG$30:$AG$35,A84,'10'!$AF$30:$AF$35)+SUMIF('11'!$AG$34:$AG$39,A84,'11'!$AF$34:$AF$39)+SUMIF('12'!$AG$35:$AG$40,A84,'12'!$AF$35:$AF$40)+SUMIF('13'!$AG$39:$AG$44,A84,'13'!$AF$39:$AF$44)+SUMIF('14'!$AG$37:$AG$42,A84,'14'!$AF$37:$AF$42)+SUMIF('15'!$AG$36:$AG$41,A84,'15'!$AF$36:$AF$41)+SUMIF('16'!$AG$34:$AG$39,A84,'16'!$AF$34:$AF$39)+SUMIF('17'!$AG$37:$AG$42,A84,'17'!$AF$37:$AF$42)+SUMIF('18'!$AG$37:$AG$42,A84,'18'!$AF$37:$AF$42)+SUMIF('19'!$AG$38:$AG$43,A84,'19'!$AF$38:$AF$43)+SUMIF('20'!$AG$35:$AG$40,A84,'20'!$AF$35:$AF$40)+SUMIF('21'!$AG$30:$AG$35,A84,'21'!$AF$30:$AF$35)+SUMIF('22'!$AG$36:$AG$41,A84,'22'!$AF$36:$AF$41)+SUMIF('23'!$AG$46:$AG$51,A84,'23'!$AF$46:$AF$51)+SUMIF('24'!$AG$39:$AG$44,A84,'24'!$AF$39:$AF$44)+SUMIF('25'!$AG$33:$AG$38,A84,'25'!$AF$33:$AF$38)+SUMIF('26'!$AG$37:$AG$42,A84,'26'!$AF$37:$AF$42)+SUMIF('27'!$AG$42:$AG$47,A84,'27'!$AF$42:$AF$47)+SUMIF('28'!$AG$37:$AG$42,A84,'28'!$AF$37:$AF$42)+SUMIF('29'!$AG$41:$AG$46,A84,'29'!$AF$41:$AF$46)+SUMIF('30'!$AG$33:$AG$38,A84,'30'!$AF$33:$AF$38)+SUMIF('31'!$AG$56:$AG$61,A84,'31'!$AF$56:$AF$61))</x:v>
      </x:c>
      <x:c r="E12621" s="468" t="str">
        <x:v>Rumus sumber</x:v>
      </x:c>
      <x:c r="F12621" s="468" t="str">
        <x:v>19 September 2026 16.01 WIB</x:v>
      </x:c>
    </x:row>
    <x:row r="12622">
      <x:c r="A12622" s="468" t="str">
        <x:v>31</x:v>
      </x:c>
      <x:c r="B12622" s="468" t="str">
        <x:v>D84</x:v>
      </x:c>
      <x:c r="C12622"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$39:$AG$44,A84,'13'!$AC$39:$AC$44)+SUMIF('14'!$AG$37:$AG$42,A84,'14'!$AC$37:$AC$42)+SUMIF('15'!$AG$36:$AG$41,A84,'15'!$AC$36:$AC$41)+SUMIF('16'!$AG$34:$AG$39,A84,'16'!$AC$34:$AC$39)+SUMIF('17'!$AG$37:$AG$42,A84,'17'!$AC$37:$AC$42)+SUMIF('18'!$AG$37:$AG$42,A84,'18'!$AC$37:$AC$42)+SUMIF('19'!$AG$30:$AG$35,A84,'19'!$AC$30:$AC$35)+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D12622" s="468" t="str">
        <x:v>=IF(OR(A84="",C84=0),"",(SUMIF('1'!$AG$64:$AG$69,A84,'1'!$AC$64:$AC$69)+SUMIF('2'!$AG$64:$AG$69,A84,'2'!$AC$64:$AC$69)+SUMIF('3'!$AG$42:$AG$47,A84,'3'!$AC$42:$AC$47)+SUMIF('4'!$AG$40:$AG$45,A84,'4'!$AC$40:$AC$45)+SUMIF('5'!$AG$35:$AG$40,A84,'5'!$AC$35:$AC$40)+SUMIF('6'!$AG$37:$AG$42,A84,'6'!$AC$37:$AC$42)+SUMIF('7'!$AG$30:$AG$35,A84,'7'!$AC$30:$AC$35)+SUMIF('8'!$AG$76:$AG$81,A84,'8'!$AC$76:$AC$81)+SUMIF('9'!$AG$72:$AG$77,A84,'9'!$AC$72:$AC$77)+SUMIF('10'!$AG$30:$AG$35,A84,'10'!$AC$30:$AC$35)+SUMIF('11'!$AG$34:$AG$39,A84,'11'!$AC$34:$AC$39)+SUMIF('12'!$AG$35:$AG$40,A84,'12'!$AC$35:$AC$40)+SUMIF('13'!$AG$39:$AG$44,A84,'13'!$AC$39:$AC$44)+SUMIF('14'!$AG$37:$AG$42,A84,'14'!$AC$37:$AC$42)+SUMIF('15'!$AG$36:$AG$41,A84,'15'!$AC$36:$AC$41)+SUMIF('16'!$AG$34:$AG$39,A84,'16'!$AC$34:$AC$39)+SUMIF('17'!$AG$37:$AG$42,A84,'17'!$AC$37:$AC$42)+SUMIF('18'!$AG$37:$AG$42,A84,'18'!$AC$37:$AC$42)+SUMIF('19'!$AG$38:$AG$43,A84,'19'!$AC$38:$AC$43)+SUMIF('20'!$AG$35:$AG$40,A84,'20'!$AC$35:$AC$40)+SUMIF('21'!$AG$30:$AG$35,A84,'21'!$AC$30:$AC$35)+SUMIF('22'!$AG$36:$AG$41,A84,'22'!$AC$36:$AC$41)+SUMIF('23'!$AG$46:$AG$51,A84,'23'!$AC$46:$AC$51)+SUMIF('24'!$AG$39:$AG$44,A84,'24'!$AC$39:$AC$44)+SUMIF('25'!$AG$33:$AG$38,A84,'25'!$AC$33:$AC$38)+SUMIF('26'!$AG$37:$AG$42,A84,'26'!$AC$37:$AC$42)+SUMIF('27'!$AG$42:$AG$47,A84,'27'!$AC$42:$AC$47)+SUMIF('28'!$AG$37:$AG$42,A84,'28'!$AC$37:$AC$42)+SUMIF('29'!$AG$41:$AG$46,A84,'29'!$AC$41:$AC$46)+SUMIF('30'!$AG$33:$AG$38,A84,'30'!$AC$33:$AC$38)+SUMIF('31'!$AG$56:$AG$61,A84,'31'!$AC$56:$AC$61))/C84)</x:v>
      </x:c>
      <x:c r="E12622" s="468" t="str">
        <x:v>Rumus sumber</x:v>
      </x:c>
      <x:c r="F12622" s="468" t="str">
        <x:v>19 September 2026 16.01 WIB</x:v>
      </x:c>
    </x:row>
    <x:row r="12623">
      <x:c r="A12623" s="468" t="str">
        <x:v>31</x:v>
      </x:c>
      <x:c r="B12623" s="468" t="str">
        <x:v>E84</x:v>
      </x:c>
      <x:c r="C12623"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$39:$AG$44,A84,'13'!$AD$39:$AD$44,"Underperform")+COUNTIFS('14'!$AG$37:$AG$42,A84,'14'!$AD$37:$AD$42,"Underperform")+COUNTIFS('15'!$AG$36:$AG$41,A84,'15'!$AD$36:$AD$41,"Underperform")+COUNTIFS('16'!$AG$34:$AG$39,A84,'16'!$AD$34:$AD$39,"Underperform")+COUNTIFS('17'!$AG$37:$AG$42,A84,'17'!$AD$37:$AD$42,"Underperform")+COUNTIFS('18'!$AG$37:$AG$42,A84,'18'!$AD$37:$AD$42,"Underperform")+COUNTIFS('19'!$AG$30:$AG$35,A84,'19'!$AD$30:$AD$35,"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D12623" s="468" t="str">
        <x:v>=IF(A84="","",COUNTIFS('1'!$AG$64:$AG$69,A84,'1'!$AD$64:$AD$69,"Underperform")+COUNTIFS('2'!$AG$64:$AG$69,A84,'2'!$AD$64:$AD$69,"Underperform")+COUNTIFS('3'!$AG$42:$AG$47,A84,'3'!$AD$42:$AD$47,"Underperform")+COUNTIFS('4'!$AG$40:$AG$45,A84,'4'!$AD$40:$AD$45,"Underperform")+COUNTIFS('5'!$AG$35:$AG$40,A84,'5'!$AD$35:$AD$40,"Underperform")+COUNTIFS('6'!$AG$37:$AG$42,A84,'6'!$AD$37:$AD$42,"Underperform")+COUNTIFS('7'!$AG$30:$AG$35,A84,'7'!$AD$30:$AD$35,"Underperform")+COUNTIFS('8'!$AG$76:$AG$81,A84,'8'!$AD$76:$AD$81,"Underperform")+COUNTIFS('9'!$AG$72:$AG$77,A84,'9'!$AD$72:$AD$77,"Underperform")+COUNTIFS('10'!$AG$30:$AG$35,A84,'10'!$AD$30:$AD$35,"Underperform")+COUNTIFS('11'!$AG$34:$AG$39,A84,'11'!$AD$34:$AD$39,"Underperform")+COUNTIFS('12'!$AG$35:$AG$40,A84,'12'!$AD$35:$AD$40,"Underperform")+COUNTIFS('13'!$AG$39:$AG$44,A84,'13'!$AD$39:$AD$44,"Underperform")+COUNTIFS('14'!$AG$37:$AG$42,A84,'14'!$AD$37:$AD$42,"Underperform")+COUNTIFS('15'!$AG$36:$AG$41,A84,'15'!$AD$36:$AD$41,"Underperform")+COUNTIFS('16'!$AG$34:$AG$39,A84,'16'!$AD$34:$AD$39,"Underperform")+COUNTIFS('17'!$AG$37:$AG$42,A84,'17'!$AD$37:$AD$42,"Underperform")+COUNTIFS('18'!$AG$37:$AG$42,A84,'18'!$AD$37:$AD$42,"Underperform")+COUNTIFS('19'!$AG$38:$AG$43,A84,'19'!$AD$38:$AD$43,"Underperform")+COUNTIFS('20'!$AG$35:$AG$40,A84,'20'!$AD$35:$AD$40,"Underperform")+COUNTIFS('21'!$AG$30:$AG$35,A84,'21'!$AD$30:$AD$35,"Underperform")+COUNTIFS('22'!$AG$36:$AG$41,A84,'22'!$AD$36:$AD$41,"Underperform")+COUNTIFS('23'!$AG$46:$AG$51,A84,'23'!$AD$46:$AD$51,"Underperform")+COUNTIFS('24'!$AG$39:$AG$44,A84,'24'!$AD$39:$AD$44,"Underperform")+COUNTIFS('25'!$AG$33:$AG$38,A84,'25'!$AD$33:$AD$38,"Underperform")+COUNTIFS('26'!$AG$37:$AG$42,A84,'26'!$AD$37:$AD$42,"Underperform")+COUNTIFS('27'!$AG$42:$AG$47,A84,'27'!$AD$42:$AD$47,"Underperform")+COUNTIFS('28'!$AG$37:$AG$42,A84,'28'!$AD$37:$AD$42,"Underperform")+COUNTIFS('29'!$AG$41:$AG$46,A84,'29'!$AD$41:$AD$46,"Underperform")+COUNTIFS('30'!$AG$33:$AG$38,A84,'30'!$AD$33:$AD$38,"Underperform")+COUNTIFS('31'!$AG$56:$AG$61,A84,'31'!$AD$56:$AD$61,"Underperform"))</x:v>
      </x:c>
      <x:c r="E12623" s="468" t="str">
        <x:v>Rumus sumber</x:v>
      </x:c>
      <x:c r="F12623" s="468" t="str">
        <x:v>19 September 2026 16.01 WIB</x:v>
      </x:c>
    </x:row>
    <x:row r="12624">
      <x:c r="A12624" s="468" t="str">
        <x:v>31</x:v>
      </x:c>
      <x:c r="B12624" s="468" t="str">
        <x:v>C85</x:v>
      </x:c>
      <x:c r="C12624"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$39:$AG$44,A85,'13'!$AF$39:$AF$44)+SUMIF('14'!$AG$37:$AG$42,A85,'14'!$AF$37:$AF$42)+SUMIF('15'!$AG$36:$AG$41,A85,'15'!$AF$36:$AF$41)+SUMIF('16'!$AG$34:$AG$39,A85,'16'!$AF$34:$AF$39)+SUMIF('17'!$AG$37:$AG$42,A85,'17'!$AF$37:$AF$42)+SUMIF('18'!$AG$37:$AG$42,A85,'18'!$AF$37:$AF$42)+SUMIF('19'!$AG$30:$AG$35,A85,'19'!$AF$30:$AF$35)+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D12624" s="468" t="str">
        <x:v>=IF(A85="","",SUMIF('1'!$AG$64:$AG$69,A85,'1'!$AF$64:$AF$69)+SUMIF('2'!$AG$64:$AG$69,A85,'2'!$AF$64:$AF$69)+SUMIF('3'!$AG$42:$AG$47,A85,'3'!$AF$42:$AF$47)+SUMIF('4'!$AG$40:$AG$45,A85,'4'!$AF$40:$AF$45)+SUMIF('5'!$AG$35:$AG$40,A85,'5'!$AF$35:$AF$40)+SUMIF('6'!$AG$37:$AG$42,A85,'6'!$AF$37:$AF$42)+SUMIF('7'!$AG$30:$AG$35,A85,'7'!$AF$30:$AF$35)+SUMIF('8'!$AG$76:$AG$81,A85,'8'!$AF$76:$AF$81)+SUMIF('9'!$AG$72:$AG$77,A85,'9'!$AF$72:$AF$77)+SUMIF('10'!$AG$30:$AG$35,A85,'10'!$AF$30:$AF$35)+SUMIF('11'!$AG$34:$AG$39,A85,'11'!$AF$34:$AF$39)+SUMIF('12'!$AG$35:$AG$40,A85,'12'!$AF$35:$AF$40)+SUMIF('13'!$AG$39:$AG$44,A85,'13'!$AF$39:$AF$44)+SUMIF('14'!$AG$37:$AG$42,A85,'14'!$AF$37:$AF$42)+SUMIF('15'!$AG$36:$AG$41,A85,'15'!$AF$36:$AF$41)+SUMIF('16'!$AG$34:$AG$39,A85,'16'!$AF$34:$AF$39)+SUMIF('17'!$AG$37:$AG$42,A85,'17'!$AF$37:$AF$42)+SUMIF('18'!$AG$37:$AG$42,A85,'18'!$AF$37:$AF$42)+SUMIF('19'!$AG$38:$AG$43,A85,'19'!$AF$38:$AF$43)+SUMIF('20'!$AG$35:$AG$40,A85,'20'!$AF$35:$AF$40)+SUMIF('21'!$AG$30:$AG$35,A85,'21'!$AF$30:$AF$35)+SUMIF('22'!$AG$36:$AG$41,A85,'22'!$AF$36:$AF$41)+SUMIF('23'!$AG$46:$AG$51,A85,'23'!$AF$46:$AF$51)+SUMIF('24'!$AG$39:$AG$44,A85,'24'!$AF$39:$AF$44)+SUMIF('25'!$AG$33:$AG$38,A85,'25'!$AF$33:$AF$38)+SUMIF('26'!$AG$37:$AG$42,A85,'26'!$AF$37:$AF$42)+SUMIF('27'!$AG$42:$AG$47,A85,'27'!$AF$42:$AF$47)+SUMIF('28'!$AG$37:$AG$42,A85,'28'!$AF$37:$AF$42)+SUMIF('29'!$AG$41:$AG$46,A85,'29'!$AF$41:$AF$46)+SUMIF('30'!$AG$33:$AG$38,A85,'30'!$AF$33:$AF$38)+SUMIF('31'!$AG$56:$AG$61,A85,'31'!$AF$56:$AF$61))</x:v>
      </x:c>
      <x:c r="E12624" s="468" t="str">
        <x:v>Rumus sumber</x:v>
      </x:c>
      <x:c r="F12624" s="468" t="str">
        <x:v>19 September 2026 16.01 WIB</x:v>
      </x:c>
    </x:row>
    <x:row r="12625">
      <x:c r="A12625" s="468" t="str">
        <x:v>31</x:v>
      </x:c>
      <x:c r="B12625" s="468" t="str">
        <x:v>D85</x:v>
      </x:c>
      <x:c r="C12625"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$39:$AG$44,A85,'13'!$AC$39:$AC$44)+SUMIF('14'!$AG$37:$AG$42,A85,'14'!$AC$37:$AC$42)+SUMIF('15'!$AG$36:$AG$41,A85,'15'!$AC$36:$AC$41)+SUMIF('16'!$AG$34:$AG$39,A85,'16'!$AC$34:$AC$39)+SUMIF('17'!$AG$37:$AG$42,A85,'17'!$AC$37:$AC$42)+SUMIF('18'!$AG$37:$AG$42,A85,'18'!$AC$37:$AC$42)+SUMIF('19'!$AG$30:$AG$35,A85,'19'!$AC$30:$AC$35)+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D12625" s="468" t="str">
        <x:v>=IF(OR(A85="",C85=0),"",(SUMIF('1'!$AG$64:$AG$69,A85,'1'!$AC$64:$AC$69)+SUMIF('2'!$AG$64:$AG$69,A85,'2'!$AC$64:$AC$69)+SUMIF('3'!$AG$42:$AG$47,A85,'3'!$AC$42:$AC$47)+SUMIF('4'!$AG$40:$AG$45,A85,'4'!$AC$40:$AC$45)+SUMIF('5'!$AG$35:$AG$40,A85,'5'!$AC$35:$AC$40)+SUMIF('6'!$AG$37:$AG$42,A85,'6'!$AC$37:$AC$42)+SUMIF('7'!$AG$30:$AG$35,A85,'7'!$AC$30:$AC$35)+SUMIF('8'!$AG$76:$AG$81,A85,'8'!$AC$76:$AC$81)+SUMIF('9'!$AG$72:$AG$77,A85,'9'!$AC$72:$AC$77)+SUMIF('10'!$AG$30:$AG$35,A85,'10'!$AC$30:$AC$35)+SUMIF('11'!$AG$34:$AG$39,A85,'11'!$AC$34:$AC$39)+SUMIF('12'!$AG$35:$AG$40,A85,'12'!$AC$35:$AC$40)+SUMIF('13'!$AG$39:$AG$44,A85,'13'!$AC$39:$AC$44)+SUMIF('14'!$AG$37:$AG$42,A85,'14'!$AC$37:$AC$42)+SUMIF('15'!$AG$36:$AG$41,A85,'15'!$AC$36:$AC$41)+SUMIF('16'!$AG$34:$AG$39,A85,'16'!$AC$34:$AC$39)+SUMIF('17'!$AG$37:$AG$42,A85,'17'!$AC$37:$AC$42)+SUMIF('18'!$AG$37:$AG$42,A85,'18'!$AC$37:$AC$42)+SUMIF('19'!$AG$38:$AG$43,A85,'19'!$AC$38:$AC$43)+SUMIF('20'!$AG$35:$AG$40,A85,'20'!$AC$35:$AC$40)+SUMIF('21'!$AG$30:$AG$35,A85,'21'!$AC$30:$AC$35)+SUMIF('22'!$AG$36:$AG$41,A85,'22'!$AC$36:$AC$41)+SUMIF('23'!$AG$46:$AG$51,A85,'23'!$AC$46:$AC$51)+SUMIF('24'!$AG$39:$AG$44,A85,'24'!$AC$39:$AC$44)+SUMIF('25'!$AG$33:$AG$38,A85,'25'!$AC$33:$AC$38)+SUMIF('26'!$AG$37:$AG$42,A85,'26'!$AC$37:$AC$42)+SUMIF('27'!$AG$42:$AG$47,A85,'27'!$AC$42:$AC$47)+SUMIF('28'!$AG$37:$AG$42,A85,'28'!$AC$37:$AC$42)+SUMIF('29'!$AG$41:$AG$46,A85,'29'!$AC$41:$AC$46)+SUMIF('30'!$AG$33:$AG$38,A85,'30'!$AC$33:$AC$38)+SUMIF('31'!$AG$56:$AG$61,A85,'31'!$AC$56:$AC$61))/C85)</x:v>
      </x:c>
      <x:c r="E12625" s="468" t="str">
        <x:v>Rumus sumber</x:v>
      </x:c>
      <x:c r="F12625" s="468" t="str">
        <x:v>19 September 2026 16.01 WIB</x:v>
      </x:c>
    </x:row>
    <x:row r="12626">
      <x:c r="A12626" s="468" t="str">
        <x:v>31</x:v>
      </x:c>
      <x:c r="B12626" s="468" t="str">
        <x:v>E85</x:v>
      </x:c>
      <x:c r="C12626"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$39:$AG$44,A85,'13'!$AD$39:$AD$44,"Underperform")+COUNTIFS('14'!$AG$37:$AG$42,A85,'14'!$AD$37:$AD$42,"Underperform")+COUNTIFS('15'!$AG$36:$AG$41,A85,'15'!$AD$36:$AD$41,"Underperform")+COUNTIFS('16'!$AG$34:$AG$39,A85,'16'!$AD$34:$AD$39,"Underperform")+COUNTIFS('17'!$AG$37:$AG$42,A85,'17'!$AD$37:$AD$42,"Underperform")+COUNTIFS('18'!$AG$37:$AG$42,A85,'18'!$AD$37:$AD$42,"Underperform")+COUNTIFS('19'!$AG$30:$AG$35,A85,'19'!$AD$30:$AD$35,"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D12626" s="468" t="str">
        <x:v>=IF(A85="","",COUNTIFS('1'!$AG$64:$AG$69,A85,'1'!$AD$64:$AD$69,"Underperform")+COUNTIFS('2'!$AG$64:$AG$69,A85,'2'!$AD$64:$AD$69,"Underperform")+COUNTIFS('3'!$AG$42:$AG$47,A85,'3'!$AD$42:$AD$47,"Underperform")+COUNTIFS('4'!$AG$40:$AG$45,A85,'4'!$AD$40:$AD$45,"Underperform")+COUNTIFS('5'!$AG$35:$AG$40,A85,'5'!$AD$35:$AD$40,"Underperform")+COUNTIFS('6'!$AG$37:$AG$42,A85,'6'!$AD$37:$AD$42,"Underperform")+COUNTIFS('7'!$AG$30:$AG$35,A85,'7'!$AD$30:$AD$35,"Underperform")+COUNTIFS('8'!$AG$76:$AG$81,A85,'8'!$AD$76:$AD$81,"Underperform")+COUNTIFS('9'!$AG$72:$AG$77,A85,'9'!$AD$72:$AD$77,"Underperform")+COUNTIFS('10'!$AG$30:$AG$35,A85,'10'!$AD$30:$AD$35,"Underperform")+COUNTIFS('11'!$AG$34:$AG$39,A85,'11'!$AD$34:$AD$39,"Underperform")+COUNTIFS('12'!$AG$35:$AG$40,A85,'12'!$AD$35:$AD$40,"Underperform")+COUNTIFS('13'!$AG$39:$AG$44,A85,'13'!$AD$39:$AD$44,"Underperform")+COUNTIFS('14'!$AG$37:$AG$42,A85,'14'!$AD$37:$AD$42,"Underperform")+COUNTIFS('15'!$AG$36:$AG$41,A85,'15'!$AD$36:$AD$41,"Underperform")+COUNTIFS('16'!$AG$34:$AG$39,A85,'16'!$AD$34:$AD$39,"Underperform")+COUNTIFS('17'!$AG$37:$AG$42,A85,'17'!$AD$37:$AD$42,"Underperform")+COUNTIFS('18'!$AG$37:$AG$42,A85,'18'!$AD$37:$AD$42,"Underperform")+COUNTIFS('19'!$AG$38:$AG$43,A85,'19'!$AD$38:$AD$43,"Underperform")+COUNTIFS('20'!$AG$35:$AG$40,A85,'20'!$AD$35:$AD$40,"Underperform")+COUNTIFS('21'!$AG$30:$AG$35,A85,'21'!$AD$30:$AD$35,"Underperform")+COUNTIFS('22'!$AG$36:$AG$41,A85,'22'!$AD$36:$AD$41,"Underperform")+COUNTIFS('23'!$AG$46:$AG$51,A85,'23'!$AD$46:$AD$51,"Underperform")+COUNTIFS('24'!$AG$39:$AG$44,A85,'24'!$AD$39:$AD$44,"Underperform")+COUNTIFS('25'!$AG$33:$AG$38,A85,'25'!$AD$33:$AD$38,"Underperform")+COUNTIFS('26'!$AG$37:$AG$42,A85,'26'!$AD$37:$AD$42,"Underperform")+COUNTIFS('27'!$AG$42:$AG$47,A85,'27'!$AD$42:$AD$47,"Underperform")+COUNTIFS('28'!$AG$37:$AG$42,A85,'28'!$AD$37:$AD$42,"Underperform")+COUNTIFS('29'!$AG$41:$AG$46,A85,'29'!$AD$41:$AD$46,"Underperform")+COUNTIFS('30'!$AG$33:$AG$38,A85,'30'!$AD$33:$AD$38,"Underperform")+COUNTIFS('31'!$AG$56:$AG$61,A85,'31'!$AD$56:$AD$61,"Underperform"))</x:v>
      </x:c>
      <x:c r="E12626" s="468" t="str">
        <x:v>Rumus sumber</x:v>
      </x:c>
      <x:c r="F12626" s="468" t="str">
        <x:v>19 September 2026 16.01 WIB</x:v>
      </x:c>
    </x:row>
    <x:row r="12627">
      <x:c r="A12627" s="468" t="str">
        <x:v>31</x:v>
      </x:c>
      <x:c r="B12627" s="468" t="str">
        <x:v>C86</x:v>
      </x:c>
      <x:c r="C12627"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$39:$AG$44,A86,'13'!$AF$39:$AF$44)+SUMIF('14'!$AG$37:$AG$42,A86,'14'!$AF$37:$AF$42)+SUMIF('15'!$AG$36:$AG$41,A86,'15'!$AF$36:$AF$41)+SUMIF('16'!$AG$34:$AG$39,A86,'16'!$AF$34:$AF$39)+SUMIF('17'!$AG$37:$AG$42,A86,'17'!$AF$37:$AF$42)+SUMIF('18'!$AG$37:$AG$42,A86,'18'!$AF$37:$AF$42)+SUMIF('19'!$AG$30:$AG$35,A86,'19'!$AF$30:$AF$35)+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D12627" s="468" t="str">
        <x:v>=IF(A86="","",SUMIF('1'!$AG$64:$AG$69,A86,'1'!$AF$64:$AF$69)+SUMIF('2'!$AG$64:$AG$69,A86,'2'!$AF$64:$AF$69)+SUMIF('3'!$AG$42:$AG$47,A86,'3'!$AF$42:$AF$47)+SUMIF('4'!$AG$40:$AG$45,A86,'4'!$AF$40:$AF$45)+SUMIF('5'!$AG$35:$AG$40,A86,'5'!$AF$35:$AF$40)+SUMIF('6'!$AG$37:$AG$42,A86,'6'!$AF$37:$AF$42)+SUMIF('7'!$AG$30:$AG$35,A86,'7'!$AF$30:$AF$35)+SUMIF('8'!$AG$76:$AG$81,A86,'8'!$AF$76:$AF$81)+SUMIF('9'!$AG$72:$AG$77,A86,'9'!$AF$72:$AF$77)+SUMIF('10'!$AG$30:$AG$35,A86,'10'!$AF$30:$AF$35)+SUMIF('11'!$AG$34:$AG$39,A86,'11'!$AF$34:$AF$39)+SUMIF('12'!$AG$35:$AG$40,A86,'12'!$AF$35:$AF$40)+SUMIF('13'!$AG$39:$AG$44,A86,'13'!$AF$39:$AF$44)+SUMIF('14'!$AG$37:$AG$42,A86,'14'!$AF$37:$AF$42)+SUMIF('15'!$AG$36:$AG$41,A86,'15'!$AF$36:$AF$41)+SUMIF('16'!$AG$34:$AG$39,A86,'16'!$AF$34:$AF$39)+SUMIF('17'!$AG$37:$AG$42,A86,'17'!$AF$37:$AF$42)+SUMIF('18'!$AG$37:$AG$42,A86,'18'!$AF$37:$AF$42)+SUMIF('19'!$AG$38:$AG$43,A86,'19'!$AF$38:$AF$43)+SUMIF('20'!$AG$35:$AG$40,A86,'20'!$AF$35:$AF$40)+SUMIF('21'!$AG$30:$AG$35,A86,'21'!$AF$30:$AF$35)+SUMIF('22'!$AG$36:$AG$41,A86,'22'!$AF$36:$AF$41)+SUMIF('23'!$AG$46:$AG$51,A86,'23'!$AF$46:$AF$51)+SUMIF('24'!$AG$39:$AG$44,A86,'24'!$AF$39:$AF$44)+SUMIF('25'!$AG$33:$AG$38,A86,'25'!$AF$33:$AF$38)+SUMIF('26'!$AG$37:$AG$42,A86,'26'!$AF$37:$AF$42)+SUMIF('27'!$AG$42:$AG$47,A86,'27'!$AF$42:$AF$47)+SUMIF('28'!$AG$37:$AG$42,A86,'28'!$AF$37:$AF$42)+SUMIF('29'!$AG$41:$AG$46,A86,'29'!$AF$41:$AF$46)+SUMIF('30'!$AG$33:$AG$38,A86,'30'!$AF$33:$AF$38)+SUMIF('31'!$AG$56:$AG$61,A86,'31'!$AF$56:$AF$61))</x:v>
      </x:c>
      <x:c r="E12627" s="468" t="str">
        <x:v>Rumus sumber</x:v>
      </x:c>
      <x:c r="F12627" s="468" t="str">
        <x:v>19 September 2026 16.01 WIB</x:v>
      </x:c>
    </x:row>
    <x:row r="12628">
      <x:c r="A12628" s="468" t="str">
        <x:v>31</x:v>
      </x:c>
      <x:c r="B12628" s="468" t="str">
        <x:v>D86</x:v>
      </x:c>
      <x:c r="C12628"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$39:$AG$44,A86,'13'!$AC$39:$AC$44)+SUMIF('14'!$AG$37:$AG$42,A86,'14'!$AC$37:$AC$42)+SUMIF('15'!$AG$36:$AG$41,A86,'15'!$AC$36:$AC$41)+SUMIF('16'!$AG$34:$AG$39,A86,'16'!$AC$34:$AC$39)+SUMIF('17'!$AG$37:$AG$42,A86,'17'!$AC$37:$AC$42)+SUMIF('18'!$AG$37:$AG$42,A86,'18'!$AC$37:$AC$42)+SUMIF('19'!$AG$30:$AG$35,A86,'19'!$AC$30:$AC$35)+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D12628" s="468" t="str">
        <x:v>=IF(OR(A86="",C86=0),"",(SUMIF('1'!$AG$64:$AG$69,A86,'1'!$AC$64:$AC$69)+SUMIF('2'!$AG$64:$AG$69,A86,'2'!$AC$64:$AC$69)+SUMIF('3'!$AG$42:$AG$47,A86,'3'!$AC$42:$AC$47)+SUMIF('4'!$AG$40:$AG$45,A86,'4'!$AC$40:$AC$45)+SUMIF('5'!$AG$35:$AG$40,A86,'5'!$AC$35:$AC$40)+SUMIF('6'!$AG$37:$AG$42,A86,'6'!$AC$37:$AC$42)+SUMIF('7'!$AG$30:$AG$35,A86,'7'!$AC$30:$AC$35)+SUMIF('8'!$AG$76:$AG$81,A86,'8'!$AC$76:$AC$81)+SUMIF('9'!$AG$72:$AG$77,A86,'9'!$AC$72:$AC$77)+SUMIF('10'!$AG$30:$AG$35,A86,'10'!$AC$30:$AC$35)+SUMIF('11'!$AG$34:$AG$39,A86,'11'!$AC$34:$AC$39)+SUMIF('12'!$AG$35:$AG$40,A86,'12'!$AC$35:$AC$40)+SUMIF('13'!$AG$39:$AG$44,A86,'13'!$AC$39:$AC$44)+SUMIF('14'!$AG$37:$AG$42,A86,'14'!$AC$37:$AC$42)+SUMIF('15'!$AG$36:$AG$41,A86,'15'!$AC$36:$AC$41)+SUMIF('16'!$AG$34:$AG$39,A86,'16'!$AC$34:$AC$39)+SUMIF('17'!$AG$37:$AG$42,A86,'17'!$AC$37:$AC$42)+SUMIF('18'!$AG$37:$AG$42,A86,'18'!$AC$37:$AC$42)+SUMIF('19'!$AG$38:$AG$43,A86,'19'!$AC$38:$AC$43)+SUMIF('20'!$AG$35:$AG$40,A86,'20'!$AC$35:$AC$40)+SUMIF('21'!$AG$30:$AG$35,A86,'21'!$AC$30:$AC$35)+SUMIF('22'!$AG$36:$AG$41,A86,'22'!$AC$36:$AC$41)+SUMIF('23'!$AG$46:$AG$51,A86,'23'!$AC$46:$AC$51)+SUMIF('24'!$AG$39:$AG$44,A86,'24'!$AC$39:$AC$44)+SUMIF('25'!$AG$33:$AG$38,A86,'25'!$AC$33:$AC$38)+SUMIF('26'!$AG$37:$AG$42,A86,'26'!$AC$37:$AC$42)+SUMIF('27'!$AG$42:$AG$47,A86,'27'!$AC$42:$AC$47)+SUMIF('28'!$AG$37:$AG$42,A86,'28'!$AC$37:$AC$42)+SUMIF('29'!$AG$41:$AG$46,A86,'29'!$AC$41:$AC$46)+SUMIF('30'!$AG$33:$AG$38,A86,'30'!$AC$33:$AC$38)+SUMIF('31'!$AG$56:$AG$61,A86,'31'!$AC$56:$AC$61))/C86)</x:v>
      </x:c>
      <x:c r="E12628" s="468" t="str">
        <x:v>Rumus sumber</x:v>
      </x:c>
      <x:c r="F12628" s="468" t="str">
        <x:v>19 September 2026 16.01 WIB</x:v>
      </x:c>
    </x:row>
    <x:row r="12629">
      <x:c r="A12629" s="468" t="str">
        <x:v>31</x:v>
      </x:c>
      <x:c r="B12629" s="468" t="str">
        <x:v>E86</x:v>
      </x:c>
      <x:c r="C12629"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$39:$AG$44,A86,'13'!$AD$39:$AD$44,"Underperform")+COUNTIFS('14'!$AG$37:$AG$42,A86,'14'!$AD$37:$AD$42,"Underperform")+COUNTIFS('15'!$AG$36:$AG$41,A86,'15'!$AD$36:$AD$41,"Underperform")+COUNTIFS('16'!$AG$34:$AG$39,A86,'16'!$AD$34:$AD$39,"Underperform")+COUNTIFS('17'!$AG$37:$AG$42,A86,'17'!$AD$37:$AD$42,"Underperform")+COUNTIFS('18'!$AG$37:$AG$42,A86,'18'!$AD$37:$AD$42,"Underperform")+COUNTIFS('19'!$AG$30:$AG$35,A86,'19'!$AD$30:$AD$35,"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D12629" s="468" t="str">
        <x:v>=IF(A86="","",COUNTIFS('1'!$AG$64:$AG$69,A86,'1'!$AD$64:$AD$69,"Underperform")+COUNTIFS('2'!$AG$64:$AG$69,A86,'2'!$AD$64:$AD$69,"Underperform")+COUNTIFS('3'!$AG$42:$AG$47,A86,'3'!$AD$42:$AD$47,"Underperform")+COUNTIFS('4'!$AG$40:$AG$45,A86,'4'!$AD$40:$AD$45,"Underperform")+COUNTIFS('5'!$AG$35:$AG$40,A86,'5'!$AD$35:$AD$40,"Underperform")+COUNTIFS('6'!$AG$37:$AG$42,A86,'6'!$AD$37:$AD$42,"Underperform")+COUNTIFS('7'!$AG$30:$AG$35,A86,'7'!$AD$30:$AD$35,"Underperform")+COUNTIFS('8'!$AG$76:$AG$81,A86,'8'!$AD$76:$AD$81,"Underperform")+COUNTIFS('9'!$AG$72:$AG$77,A86,'9'!$AD$72:$AD$77,"Underperform")+COUNTIFS('10'!$AG$30:$AG$35,A86,'10'!$AD$30:$AD$35,"Underperform")+COUNTIFS('11'!$AG$34:$AG$39,A86,'11'!$AD$34:$AD$39,"Underperform")+COUNTIFS('12'!$AG$35:$AG$40,A86,'12'!$AD$35:$AD$40,"Underperform")+COUNTIFS('13'!$AG$39:$AG$44,A86,'13'!$AD$39:$AD$44,"Underperform")+COUNTIFS('14'!$AG$37:$AG$42,A86,'14'!$AD$37:$AD$42,"Underperform")+COUNTIFS('15'!$AG$36:$AG$41,A86,'15'!$AD$36:$AD$41,"Underperform")+COUNTIFS('16'!$AG$34:$AG$39,A86,'16'!$AD$34:$AD$39,"Underperform")+COUNTIFS('17'!$AG$37:$AG$42,A86,'17'!$AD$37:$AD$42,"Underperform")+COUNTIFS('18'!$AG$37:$AG$42,A86,'18'!$AD$37:$AD$42,"Underperform")+COUNTIFS('19'!$AG$38:$AG$43,A86,'19'!$AD$38:$AD$43,"Underperform")+COUNTIFS('20'!$AG$35:$AG$40,A86,'20'!$AD$35:$AD$40,"Underperform")+COUNTIFS('21'!$AG$30:$AG$35,A86,'21'!$AD$30:$AD$35,"Underperform")+COUNTIFS('22'!$AG$36:$AG$41,A86,'22'!$AD$36:$AD$41,"Underperform")+COUNTIFS('23'!$AG$46:$AG$51,A86,'23'!$AD$46:$AD$51,"Underperform")+COUNTIFS('24'!$AG$39:$AG$44,A86,'24'!$AD$39:$AD$44,"Underperform")+COUNTIFS('25'!$AG$33:$AG$38,A86,'25'!$AD$33:$AD$38,"Underperform")+COUNTIFS('26'!$AG$37:$AG$42,A86,'26'!$AD$37:$AD$42,"Underperform")+COUNTIFS('27'!$AG$42:$AG$47,A86,'27'!$AD$42:$AD$47,"Underperform")+COUNTIFS('28'!$AG$37:$AG$42,A86,'28'!$AD$37:$AD$42,"Underperform")+COUNTIFS('29'!$AG$41:$AG$46,A86,'29'!$AD$41:$AD$46,"Underperform")+COUNTIFS('30'!$AG$33:$AG$38,A86,'30'!$AD$33:$AD$38,"Underperform")+COUNTIFS('31'!$AG$56:$AG$61,A86,'31'!$AD$56:$AD$61,"Underperform"))</x:v>
      </x:c>
      <x:c r="E12629" s="468" t="str">
        <x:v>Rumus sumber</x:v>
      </x:c>
      <x:c r="F12629" s="468" t="str">
        <x:v>19 September 2026 16.01 WIB</x:v>
      </x:c>
    </x:row>
    <x:row r="12630">
      <x:c r="A12630" s="468" t="str">
        <x:v>31</x:v>
      </x:c>
      <x:c r="B12630" s="468" t="str">
        <x:v>C87</x:v>
      </x:c>
      <x:c r="C12630"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$39:$AG$44,A87,'13'!$AF$39:$AF$44)+SUMIF('14'!$AG$37:$AG$42,A87,'14'!$AF$37:$AF$42)+SUMIF('15'!$AG$36:$AG$41,A87,'15'!$AF$36:$AF$41)+SUMIF('16'!$AG$34:$AG$39,A87,'16'!$AF$34:$AF$39)+SUMIF('17'!$AG$37:$AG$42,A87,'17'!$AF$37:$AF$42)+SUMIF('18'!$AG$37:$AG$42,A87,'18'!$AF$37:$AF$42)+SUMIF('19'!$AG$30:$AG$35,A87,'19'!$AF$30:$AF$35)+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D12630" s="468" t="str">
        <x:v>=IF(A87="","",SUMIF('1'!$AG$64:$AG$69,A87,'1'!$AF$64:$AF$69)+SUMIF('2'!$AG$64:$AG$69,A87,'2'!$AF$64:$AF$69)+SUMIF('3'!$AG$42:$AG$47,A87,'3'!$AF$42:$AF$47)+SUMIF('4'!$AG$40:$AG$45,A87,'4'!$AF$40:$AF$45)+SUMIF('5'!$AG$35:$AG$40,A87,'5'!$AF$35:$AF$40)+SUMIF('6'!$AG$37:$AG$42,A87,'6'!$AF$37:$AF$42)+SUMIF('7'!$AG$30:$AG$35,A87,'7'!$AF$30:$AF$35)+SUMIF('8'!$AG$76:$AG$81,A87,'8'!$AF$76:$AF$81)+SUMIF('9'!$AG$72:$AG$77,A87,'9'!$AF$72:$AF$77)+SUMIF('10'!$AG$30:$AG$35,A87,'10'!$AF$30:$AF$35)+SUMIF('11'!$AG$34:$AG$39,A87,'11'!$AF$34:$AF$39)+SUMIF('12'!$AG$35:$AG$40,A87,'12'!$AF$35:$AF$40)+SUMIF('13'!$AG$39:$AG$44,A87,'13'!$AF$39:$AF$44)+SUMIF('14'!$AG$37:$AG$42,A87,'14'!$AF$37:$AF$42)+SUMIF('15'!$AG$36:$AG$41,A87,'15'!$AF$36:$AF$41)+SUMIF('16'!$AG$34:$AG$39,A87,'16'!$AF$34:$AF$39)+SUMIF('17'!$AG$37:$AG$42,A87,'17'!$AF$37:$AF$42)+SUMIF('18'!$AG$37:$AG$42,A87,'18'!$AF$37:$AF$42)+SUMIF('19'!$AG$38:$AG$43,A87,'19'!$AF$38:$AF$43)+SUMIF('20'!$AG$35:$AG$40,A87,'20'!$AF$35:$AF$40)+SUMIF('21'!$AG$30:$AG$35,A87,'21'!$AF$30:$AF$35)+SUMIF('22'!$AG$36:$AG$41,A87,'22'!$AF$36:$AF$41)+SUMIF('23'!$AG$46:$AG$51,A87,'23'!$AF$46:$AF$51)+SUMIF('24'!$AG$39:$AG$44,A87,'24'!$AF$39:$AF$44)+SUMIF('25'!$AG$33:$AG$38,A87,'25'!$AF$33:$AF$38)+SUMIF('26'!$AG$37:$AG$42,A87,'26'!$AF$37:$AF$42)+SUMIF('27'!$AG$42:$AG$47,A87,'27'!$AF$42:$AF$47)+SUMIF('28'!$AG$37:$AG$42,A87,'28'!$AF$37:$AF$42)+SUMIF('29'!$AG$41:$AG$46,A87,'29'!$AF$41:$AF$46)+SUMIF('30'!$AG$33:$AG$38,A87,'30'!$AF$33:$AF$38)+SUMIF('31'!$AG$56:$AG$61,A87,'31'!$AF$56:$AF$61))</x:v>
      </x:c>
      <x:c r="E12630" s="468" t="str">
        <x:v>Rumus sumber</x:v>
      </x:c>
      <x:c r="F12630" s="468" t="str">
        <x:v>19 September 2026 16.01 WIB</x:v>
      </x:c>
    </x:row>
    <x:row r="12631">
      <x:c r="A12631" s="468" t="str">
        <x:v>31</x:v>
      </x:c>
      <x:c r="B12631" s="468" t="str">
        <x:v>D87</x:v>
      </x:c>
      <x:c r="C12631"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$39:$AG$44,A87,'13'!$AC$39:$AC$44)+SUMIF('14'!$AG$37:$AG$42,A87,'14'!$AC$37:$AC$42)+SUMIF('15'!$AG$36:$AG$41,A87,'15'!$AC$36:$AC$41)+SUMIF('16'!$AG$34:$AG$39,A87,'16'!$AC$34:$AC$39)+SUMIF('17'!$AG$37:$AG$42,A87,'17'!$AC$37:$AC$42)+SUMIF('18'!$AG$37:$AG$42,A87,'18'!$AC$37:$AC$42)+SUMIF('19'!$AG$30:$AG$35,A87,'19'!$AC$30:$AC$35)+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D12631" s="468" t="str">
        <x:v>=IF(OR(A87="",C87=0),"",(SUMIF('1'!$AG$64:$AG$69,A87,'1'!$AC$64:$AC$69)+SUMIF('2'!$AG$64:$AG$69,A87,'2'!$AC$64:$AC$69)+SUMIF('3'!$AG$42:$AG$47,A87,'3'!$AC$42:$AC$47)+SUMIF('4'!$AG$40:$AG$45,A87,'4'!$AC$40:$AC$45)+SUMIF('5'!$AG$35:$AG$40,A87,'5'!$AC$35:$AC$40)+SUMIF('6'!$AG$37:$AG$42,A87,'6'!$AC$37:$AC$42)+SUMIF('7'!$AG$30:$AG$35,A87,'7'!$AC$30:$AC$35)+SUMIF('8'!$AG$76:$AG$81,A87,'8'!$AC$76:$AC$81)+SUMIF('9'!$AG$72:$AG$77,A87,'9'!$AC$72:$AC$77)+SUMIF('10'!$AG$30:$AG$35,A87,'10'!$AC$30:$AC$35)+SUMIF('11'!$AG$34:$AG$39,A87,'11'!$AC$34:$AC$39)+SUMIF('12'!$AG$35:$AG$40,A87,'12'!$AC$35:$AC$40)+SUMIF('13'!$AG$39:$AG$44,A87,'13'!$AC$39:$AC$44)+SUMIF('14'!$AG$37:$AG$42,A87,'14'!$AC$37:$AC$42)+SUMIF('15'!$AG$36:$AG$41,A87,'15'!$AC$36:$AC$41)+SUMIF('16'!$AG$34:$AG$39,A87,'16'!$AC$34:$AC$39)+SUMIF('17'!$AG$37:$AG$42,A87,'17'!$AC$37:$AC$42)+SUMIF('18'!$AG$37:$AG$42,A87,'18'!$AC$37:$AC$42)+SUMIF('19'!$AG$38:$AG$43,A87,'19'!$AC$38:$AC$43)+SUMIF('20'!$AG$35:$AG$40,A87,'20'!$AC$35:$AC$40)+SUMIF('21'!$AG$30:$AG$35,A87,'21'!$AC$30:$AC$35)+SUMIF('22'!$AG$36:$AG$41,A87,'22'!$AC$36:$AC$41)+SUMIF('23'!$AG$46:$AG$51,A87,'23'!$AC$46:$AC$51)+SUMIF('24'!$AG$39:$AG$44,A87,'24'!$AC$39:$AC$44)+SUMIF('25'!$AG$33:$AG$38,A87,'25'!$AC$33:$AC$38)+SUMIF('26'!$AG$37:$AG$42,A87,'26'!$AC$37:$AC$42)+SUMIF('27'!$AG$42:$AG$47,A87,'27'!$AC$42:$AC$47)+SUMIF('28'!$AG$37:$AG$42,A87,'28'!$AC$37:$AC$42)+SUMIF('29'!$AG$41:$AG$46,A87,'29'!$AC$41:$AC$46)+SUMIF('30'!$AG$33:$AG$38,A87,'30'!$AC$33:$AC$38)+SUMIF('31'!$AG$56:$AG$61,A87,'31'!$AC$56:$AC$61))/C87)</x:v>
      </x:c>
      <x:c r="E12631" s="468" t="str">
        <x:v>Rumus sumber</x:v>
      </x:c>
      <x:c r="F12631" s="468" t="str">
        <x:v>19 September 2026 16.01 WIB</x:v>
      </x:c>
    </x:row>
    <x:row r="12632">
      <x:c r="A12632" s="468" t="str">
        <x:v>31</x:v>
      </x:c>
      <x:c r="B12632" s="468" t="str">
        <x:v>E87</x:v>
      </x:c>
      <x:c r="C12632"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$39:$AG$44,A87,'13'!$AD$39:$AD$44,"Underperform")+COUNTIFS('14'!$AG$37:$AG$42,A87,'14'!$AD$37:$AD$42,"Underperform")+COUNTIFS('15'!$AG$36:$AG$41,A87,'15'!$AD$36:$AD$41,"Underperform")+COUNTIFS('16'!$AG$34:$AG$39,A87,'16'!$AD$34:$AD$39,"Underperform")+COUNTIFS('17'!$AG$37:$AG$42,A87,'17'!$AD$37:$AD$42,"Underperform")+COUNTIFS('18'!$AG$37:$AG$42,A87,'18'!$AD$37:$AD$42,"Underperform")+COUNTIFS('19'!$AG$30:$AG$35,A87,'19'!$AD$30:$AD$35,"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D12632" s="468" t="str">
        <x:v>=IF(A87="","",COUNTIFS('1'!$AG$64:$AG$69,A87,'1'!$AD$64:$AD$69,"Underperform")+COUNTIFS('2'!$AG$64:$AG$69,A87,'2'!$AD$64:$AD$69,"Underperform")+COUNTIFS('3'!$AG$42:$AG$47,A87,'3'!$AD$42:$AD$47,"Underperform")+COUNTIFS('4'!$AG$40:$AG$45,A87,'4'!$AD$40:$AD$45,"Underperform")+COUNTIFS('5'!$AG$35:$AG$40,A87,'5'!$AD$35:$AD$40,"Underperform")+COUNTIFS('6'!$AG$37:$AG$42,A87,'6'!$AD$37:$AD$42,"Underperform")+COUNTIFS('7'!$AG$30:$AG$35,A87,'7'!$AD$30:$AD$35,"Underperform")+COUNTIFS('8'!$AG$76:$AG$81,A87,'8'!$AD$76:$AD$81,"Underperform")+COUNTIFS('9'!$AG$72:$AG$77,A87,'9'!$AD$72:$AD$77,"Underperform")+COUNTIFS('10'!$AG$30:$AG$35,A87,'10'!$AD$30:$AD$35,"Underperform")+COUNTIFS('11'!$AG$34:$AG$39,A87,'11'!$AD$34:$AD$39,"Underperform")+COUNTIFS('12'!$AG$35:$AG$40,A87,'12'!$AD$35:$AD$40,"Underperform")+COUNTIFS('13'!$AG$39:$AG$44,A87,'13'!$AD$39:$AD$44,"Underperform")+COUNTIFS('14'!$AG$37:$AG$42,A87,'14'!$AD$37:$AD$42,"Underperform")+COUNTIFS('15'!$AG$36:$AG$41,A87,'15'!$AD$36:$AD$41,"Underperform")+COUNTIFS('16'!$AG$34:$AG$39,A87,'16'!$AD$34:$AD$39,"Underperform")+COUNTIFS('17'!$AG$37:$AG$42,A87,'17'!$AD$37:$AD$42,"Underperform")+COUNTIFS('18'!$AG$37:$AG$42,A87,'18'!$AD$37:$AD$42,"Underperform")+COUNTIFS('19'!$AG$38:$AG$43,A87,'19'!$AD$38:$AD$43,"Underperform")+COUNTIFS('20'!$AG$35:$AG$40,A87,'20'!$AD$35:$AD$40,"Underperform")+COUNTIFS('21'!$AG$30:$AG$35,A87,'21'!$AD$30:$AD$35,"Underperform")+COUNTIFS('22'!$AG$36:$AG$41,A87,'22'!$AD$36:$AD$41,"Underperform")+COUNTIFS('23'!$AG$46:$AG$51,A87,'23'!$AD$46:$AD$51,"Underperform")+COUNTIFS('24'!$AG$39:$AG$44,A87,'24'!$AD$39:$AD$44,"Underperform")+COUNTIFS('25'!$AG$33:$AG$38,A87,'25'!$AD$33:$AD$38,"Underperform")+COUNTIFS('26'!$AG$37:$AG$42,A87,'26'!$AD$37:$AD$42,"Underperform")+COUNTIFS('27'!$AG$42:$AG$47,A87,'27'!$AD$42:$AD$47,"Underperform")+COUNTIFS('28'!$AG$37:$AG$42,A87,'28'!$AD$37:$AD$42,"Underperform")+COUNTIFS('29'!$AG$41:$AG$46,A87,'29'!$AD$41:$AD$46,"Underperform")+COUNTIFS('30'!$AG$33:$AG$38,A87,'30'!$AD$33:$AD$38,"Underperform")+COUNTIFS('31'!$AG$56:$AG$61,A87,'31'!$AD$56:$AD$61,"Underperform"))</x:v>
      </x:c>
      <x:c r="E12632" s="468" t="str">
        <x:v>Rumus sumber</x:v>
      </x:c>
      <x:c r="F12632" s="468" t="str">
        <x:v>19 September 2026 16.01 WIB</x:v>
      </x:c>
    </x:row>
    <x:row r="12633">
      <x:c r="A12633" s="468" t="str">
        <x:v>31</x:v>
      </x:c>
      <x:c r="B12633" s="468" t="str">
        <x:v>C88</x:v>
      </x:c>
      <x:c r="C12633"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$39:$AG$44,A88,'13'!$AF$39:$AF$44)+SUMIF('14'!$AG$37:$AG$42,A88,'14'!$AF$37:$AF$42)+SUMIF('15'!$AG$36:$AG$41,A88,'15'!$AF$36:$AF$41)+SUMIF('16'!$AG$34:$AG$39,A88,'16'!$AF$34:$AF$39)+SUMIF('17'!$AG$37:$AG$42,A88,'17'!$AF$37:$AF$42)+SUMIF('18'!$AG$37:$AG$42,A88,'18'!$AF$37:$AF$42)+SUMIF('19'!$AG$30:$AG$35,A88,'19'!$AF$30:$AF$35)+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D12633" s="468" t="str">
        <x:v>=IF(A88="","",SUMIF('1'!$AG$64:$AG$69,A88,'1'!$AF$64:$AF$69)+SUMIF('2'!$AG$64:$AG$69,A88,'2'!$AF$64:$AF$69)+SUMIF('3'!$AG$42:$AG$47,A88,'3'!$AF$42:$AF$47)+SUMIF('4'!$AG$40:$AG$45,A88,'4'!$AF$40:$AF$45)+SUMIF('5'!$AG$35:$AG$40,A88,'5'!$AF$35:$AF$40)+SUMIF('6'!$AG$37:$AG$42,A88,'6'!$AF$37:$AF$42)+SUMIF('7'!$AG$30:$AG$35,A88,'7'!$AF$30:$AF$35)+SUMIF('8'!$AG$76:$AG$81,A88,'8'!$AF$76:$AF$81)+SUMIF('9'!$AG$72:$AG$77,A88,'9'!$AF$72:$AF$77)+SUMIF('10'!$AG$30:$AG$35,A88,'10'!$AF$30:$AF$35)+SUMIF('11'!$AG$34:$AG$39,A88,'11'!$AF$34:$AF$39)+SUMIF('12'!$AG$35:$AG$40,A88,'12'!$AF$35:$AF$40)+SUMIF('13'!$AG$39:$AG$44,A88,'13'!$AF$39:$AF$44)+SUMIF('14'!$AG$37:$AG$42,A88,'14'!$AF$37:$AF$42)+SUMIF('15'!$AG$36:$AG$41,A88,'15'!$AF$36:$AF$41)+SUMIF('16'!$AG$34:$AG$39,A88,'16'!$AF$34:$AF$39)+SUMIF('17'!$AG$37:$AG$42,A88,'17'!$AF$37:$AF$42)+SUMIF('18'!$AG$37:$AG$42,A88,'18'!$AF$37:$AF$42)+SUMIF('19'!$AG$38:$AG$43,A88,'19'!$AF$38:$AF$43)+SUMIF('20'!$AG$35:$AG$40,A88,'20'!$AF$35:$AF$40)+SUMIF('21'!$AG$30:$AG$35,A88,'21'!$AF$30:$AF$35)+SUMIF('22'!$AG$36:$AG$41,A88,'22'!$AF$36:$AF$41)+SUMIF('23'!$AG$46:$AG$51,A88,'23'!$AF$46:$AF$51)+SUMIF('24'!$AG$39:$AG$44,A88,'24'!$AF$39:$AF$44)+SUMIF('25'!$AG$33:$AG$38,A88,'25'!$AF$33:$AF$38)+SUMIF('26'!$AG$37:$AG$42,A88,'26'!$AF$37:$AF$42)+SUMIF('27'!$AG$42:$AG$47,A88,'27'!$AF$42:$AF$47)+SUMIF('28'!$AG$37:$AG$42,A88,'28'!$AF$37:$AF$42)+SUMIF('29'!$AG$41:$AG$46,A88,'29'!$AF$41:$AF$46)+SUMIF('30'!$AG$33:$AG$38,A88,'30'!$AF$33:$AF$38)+SUMIF('31'!$AG$56:$AG$61,A88,'31'!$AF$56:$AF$61))</x:v>
      </x:c>
      <x:c r="E12633" s="468" t="str">
        <x:v>Rumus sumber</x:v>
      </x:c>
      <x:c r="F12633" s="468" t="str">
        <x:v>19 September 2026 16.01 WIB</x:v>
      </x:c>
    </x:row>
    <x:row r="12634">
      <x:c r="A12634" s="468" t="str">
        <x:v>31</x:v>
      </x:c>
      <x:c r="B12634" s="468" t="str">
        <x:v>D88</x:v>
      </x:c>
      <x:c r="C12634"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$39:$AG$44,A88,'13'!$AC$39:$AC$44)+SUMIF('14'!$AG$37:$AG$42,A88,'14'!$AC$37:$AC$42)+SUMIF('15'!$AG$36:$AG$41,A88,'15'!$AC$36:$AC$41)+SUMIF('16'!$AG$34:$AG$39,A88,'16'!$AC$34:$AC$39)+SUMIF('17'!$AG$37:$AG$42,A88,'17'!$AC$37:$AC$42)+SUMIF('18'!$AG$37:$AG$42,A88,'18'!$AC$37:$AC$42)+SUMIF('19'!$AG$30:$AG$35,A88,'19'!$AC$30:$AC$35)+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D12634" s="468" t="str">
        <x:v>=IF(OR(A88="",C88=0),"",(SUMIF('1'!$AG$64:$AG$69,A88,'1'!$AC$64:$AC$69)+SUMIF('2'!$AG$64:$AG$69,A88,'2'!$AC$64:$AC$69)+SUMIF('3'!$AG$42:$AG$47,A88,'3'!$AC$42:$AC$47)+SUMIF('4'!$AG$40:$AG$45,A88,'4'!$AC$40:$AC$45)+SUMIF('5'!$AG$35:$AG$40,A88,'5'!$AC$35:$AC$40)+SUMIF('6'!$AG$37:$AG$42,A88,'6'!$AC$37:$AC$42)+SUMIF('7'!$AG$30:$AG$35,A88,'7'!$AC$30:$AC$35)+SUMIF('8'!$AG$76:$AG$81,A88,'8'!$AC$76:$AC$81)+SUMIF('9'!$AG$72:$AG$77,A88,'9'!$AC$72:$AC$77)+SUMIF('10'!$AG$30:$AG$35,A88,'10'!$AC$30:$AC$35)+SUMIF('11'!$AG$34:$AG$39,A88,'11'!$AC$34:$AC$39)+SUMIF('12'!$AG$35:$AG$40,A88,'12'!$AC$35:$AC$40)+SUMIF('13'!$AG$39:$AG$44,A88,'13'!$AC$39:$AC$44)+SUMIF('14'!$AG$37:$AG$42,A88,'14'!$AC$37:$AC$42)+SUMIF('15'!$AG$36:$AG$41,A88,'15'!$AC$36:$AC$41)+SUMIF('16'!$AG$34:$AG$39,A88,'16'!$AC$34:$AC$39)+SUMIF('17'!$AG$37:$AG$42,A88,'17'!$AC$37:$AC$42)+SUMIF('18'!$AG$37:$AG$42,A88,'18'!$AC$37:$AC$42)+SUMIF('19'!$AG$38:$AG$43,A88,'19'!$AC$38:$AC$43)+SUMIF('20'!$AG$35:$AG$40,A88,'20'!$AC$35:$AC$40)+SUMIF('21'!$AG$30:$AG$35,A88,'21'!$AC$30:$AC$35)+SUMIF('22'!$AG$36:$AG$41,A88,'22'!$AC$36:$AC$41)+SUMIF('23'!$AG$46:$AG$51,A88,'23'!$AC$46:$AC$51)+SUMIF('24'!$AG$39:$AG$44,A88,'24'!$AC$39:$AC$44)+SUMIF('25'!$AG$33:$AG$38,A88,'25'!$AC$33:$AC$38)+SUMIF('26'!$AG$37:$AG$42,A88,'26'!$AC$37:$AC$42)+SUMIF('27'!$AG$42:$AG$47,A88,'27'!$AC$42:$AC$47)+SUMIF('28'!$AG$37:$AG$42,A88,'28'!$AC$37:$AC$42)+SUMIF('29'!$AG$41:$AG$46,A88,'29'!$AC$41:$AC$46)+SUMIF('30'!$AG$33:$AG$38,A88,'30'!$AC$33:$AC$38)+SUMIF('31'!$AG$56:$AG$61,A88,'31'!$AC$56:$AC$61))/C88)</x:v>
      </x:c>
      <x:c r="E12634" s="468" t="str">
        <x:v>Rumus sumber</x:v>
      </x:c>
      <x:c r="F12634" s="468" t="str">
        <x:v>19 September 2026 16.01 WIB</x:v>
      </x:c>
    </x:row>
    <x:row r="12635">
      <x:c r="A12635" s="468" t="str">
        <x:v>31</x:v>
      </x:c>
      <x:c r="B12635" s="468" t="str">
        <x:v>E88</x:v>
      </x:c>
      <x:c r="C12635"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$39:$AG$44,A88,'13'!$AD$39:$AD$44,"Underperform")+COUNTIFS('14'!$AG$37:$AG$42,A88,'14'!$AD$37:$AD$42,"Underperform")+COUNTIFS('15'!$AG$36:$AG$41,A88,'15'!$AD$36:$AD$41,"Underperform")+COUNTIFS('16'!$AG$34:$AG$39,A88,'16'!$AD$34:$AD$39,"Underperform")+COUNTIFS('17'!$AG$37:$AG$42,A88,'17'!$AD$37:$AD$42,"Underperform")+COUNTIFS('18'!$AG$37:$AG$42,A88,'18'!$AD$37:$AD$42,"Underperform")+COUNTIFS('19'!$AG$30:$AG$35,A88,'19'!$AD$30:$AD$35,"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D12635" s="468" t="str">
        <x:v>=IF(A88="","",COUNTIFS('1'!$AG$64:$AG$69,A88,'1'!$AD$64:$AD$69,"Underperform")+COUNTIFS('2'!$AG$64:$AG$69,A88,'2'!$AD$64:$AD$69,"Underperform")+COUNTIFS('3'!$AG$42:$AG$47,A88,'3'!$AD$42:$AD$47,"Underperform")+COUNTIFS('4'!$AG$40:$AG$45,A88,'4'!$AD$40:$AD$45,"Underperform")+COUNTIFS('5'!$AG$35:$AG$40,A88,'5'!$AD$35:$AD$40,"Underperform")+COUNTIFS('6'!$AG$37:$AG$42,A88,'6'!$AD$37:$AD$42,"Underperform")+COUNTIFS('7'!$AG$30:$AG$35,A88,'7'!$AD$30:$AD$35,"Underperform")+COUNTIFS('8'!$AG$76:$AG$81,A88,'8'!$AD$76:$AD$81,"Underperform")+COUNTIFS('9'!$AG$72:$AG$77,A88,'9'!$AD$72:$AD$77,"Underperform")+COUNTIFS('10'!$AG$30:$AG$35,A88,'10'!$AD$30:$AD$35,"Underperform")+COUNTIFS('11'!$AG$34:$AG$39,A88,'11'!$AD$34:$AD$39,"Underperform")+COUNTIFS('12'!$AG$35:$AG$40,A88,'12'!$AD$35:$AD$40,"Underperform")+COUNTIFS('13'!$AG$39:$AG$44,A88,'13'!$AD$39:$AD$44,"Underperform")+COUNTIFS('14'!$AG$37:$AG$42,A88,'14'!$AD$37:$AD$42,"Underperform")+COUNTIFS('15'!$AG$36:$AG$41,A88,'15'!$AD$36:$AD$41,"Underperform")+COUNTIFS('16'!$AG$34:$AG$39,A88,'16'!$AD$34:$AD$39,"Underperform")+COUNTIFS('17'!$AG$37:$AG$42,A88,'17'!$AD$37:$AD$42,"Underperform")+COUNTIFS('18'!$AG$37:$AG$42,A88,'18'!$AD$37:$AD$42,"Underperform")+COUNTIFS('19'!$AG$38:$AG$43,A88,'19'!$AD$38:$AD$43,"Underperform")+COUNTIFS('20'!$AG$35:$AG$40,A88,'20'!$AD$35:$AD$40,"Underperform")+COUNTIFS('21'!$AG$30:$AG$35,A88,'21'!$AD$30:$AD$35,"Underperform")+COUNTIFS('22'!$AG$36:$AG$41,A88,'22'!$AD$36:$AD$41,"Underperform")+COUNTIFS('23'!$AG$46:$AG$51,A88,'23'!$AD$46:$AD$51,"Underperform")+COUNTIFS('24'!$AG$39:$AG$44,A88,'24'!$AD$39:$AD$44,"Underperform")+COUNTIFS('25'!$AG$33:$AG$38,A88,'25'!$AD$33:$AD$38,"Underperform")+COUNTIFS('26'!$AG$37:$AG$42,A88,'26'!$AD$37:$AD$42,"Underperform")+COUNTIFS('27'!$AG$42:$AG$47,A88,'27'!$AD$42:$AD$47,"Underperform")+COUNTIFS('28'!$AG$37:$AG$42,A88,'28'!$AD$37:$AD$42,"Underperform")+COUNTIFS('29'!$AG$41:$AG$46,A88,'29'!$AD$41:$AD$46,"Underperform")+COUNTIFS('30'!$AG$33:$AG$38,A88,'30'!$AD$33:$AD$38,"Underperform")+COUNTIFS('31'!$AG$56:$AG$61,A88,'31'!$AD$56:$AD$61,"Underperform"))</x:v>
      </x:c>
      <x:c r="E12635" s="468" t="str">
        <x:v>Rumus sumber</x:v>
      </x:c>
      <x:c r="F12635" s="468" t="str">
        <x:v>19 September 2026 16.01 WIB</x:v>
      </x:c>
    </x:row>
    <x:row r="12636">
      <x:c r="A12636" s="468" t="str">
        <x:v>31</x:v>
      </x:c>
      <x:c r="B12636" s="468" t="str">
        <x:v>C89</x:v>
      </x:c>
      <x:c r="C12636"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$39:$AG$44,A89,'13'!$AF$39:$AF$44)+SUMIF('14'!$AG$37:$AG$42,A89,'14'!$AF$37:$AF$42)+SUMIF('15'!$AG$36:$AG$41,A89,'15'!$AF$36:$AF$41)+SUMIF('16'!$AG$34:$AG$39,A89,'16'!$AF$34:$AF$39)+SUMIF('17'!$AG$37:$AG$42,A89,'17'!$AF$37:$AF$42)+SUMIF('18'!$AG$37:$AG$42,A89,'18'!$AF$37:$AF$42)+SUMIF('19'!$AG$30:$AG$35,A89,'19'!$AF$30:$AF$35)+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D12636" s="468" t="str">
        <x:v>=IF(A89="","",SUMIF('1'!$AG$64:$AG$69,A89,'1'!$AF$64:$AF$69)+SUMIF('2'!$AG$64:$AG$69,A89,'2'!$AF$64:$AF$69)+SUMIF('3'!$AG$42:$AG$47,A89,'3'!$AF$42:$AF$47)+SUMIF('4'!$AG$40:$AG$45,A89,'4'!$AF$40:$AF$45)+SUMIF('5'!$AG$35:$AG$40,A89,'5'!$AF$35:$AF$40)+SUMIF('6'!$AG$37:$AG$42,A89,'6'!$AF$37:$AF$42)+SUMIF('7'!$AG$30:$AG$35,A89,'7'!$AF$30:$AF$35)+SUMIF('8'!$AG$76:$AG$81,A89,'8'!$AF$76:$AF$81)+SUMIF('9'!$AG$72:$AG$77,A89,'9'!$AF$72:$AF$77)+SUMIF('10'!$AG$30:$AG$35,A89,'10'!$AF$30:$AF$35)+SUMIF('11'!$AG$34:$AG$39,A89,'11'!$AF$34:$AF$39)+SUMIF('12'!$AG$35:$AG$40,A89,'12'!$AF$35:$AF$40)+SUMIF('13'!$AG$39:$AG$44,A89,'13'!$AF$39:$AF$44)+SUMIF('14'!$AG$37:$AG$42,A89,'14'!$AF$37:$AF$42)+SUMIF('15'!$AG$36:$AG$41,A89,'15'!$AF$36:$AF$41)+SUMIF('16'!$AG$34:$AG$39,A89,'16'!$AF$34:$AF$39)+SUMIF('17'!$AG$37:$AG$42,A89,'17'!$AF$37:$AF$42)+SUMIF('18'!$AG$37:$AG$42,A89,'18'!$AF$37:$AF$42)+SUMIF('19'!$AG$38:$AG$43,A89,'19'!$AF$38:$AF$43)+SUMIF('20'!$AG$35:$AG$40,A89,'20'!$AF$35:$AF$40)+SUMIF('21'!$AG$30:$AG$35,A89,'21'!$AF$30:$AF$35)+SUMIF('22'!$AG$36:$AG$41,A89,'22'!$AF$36:$AF$41)+SUMIF('23'!$AG$46:$AG$51,A89,'23'!$AF$46:$AF$51)+SUMIF('24'!$AG$39:$AG$44,A89,'24'!$AF$39:$AF$44)+SUMIF('25'!$AG$33:$AG$38,A89,'25'!$AF$33:$AF$38)+SUMIF('26'!$AG$37:$AG$42,A89,'26'!$AF$37:$AF$42)+SUMIF('27'!$AG$42:$AG$47,A89,'27'!$AF$42:$AF$47)+SUMIF('28'!$AG$37:$AG$42,A89,'28'!$AF$37:$AF$42)+SUMIF('29'!$AG$41:$AG$46,A89,'29'!$AF$41:$AF$46)+SUMIF('30'!$AG$33:$AG$38,A89,'30'!$AF$33:$AF$38)+SUMIF('31'!$AG$56:$AG$61,A89,'31'!$AF$56:$AF$61))</x:v>
      </x:c>
      <x:c r="E12636" s="468" t="str">
        <x:v>Rumus sumber</x:v>
      </x:c>
      <x:c r="F12636" s="468" t="str">
        <x:v>19 September 2026 16.01 WIB</x:v>
      </x:c>
    </x:row>
    <x:row r="12637">
      <x:c r="A12637" s="468" t="str">
        <x:v>31</x:v>
      </x:c>
      <x:c r="B12637" s="468" t="str">
        <x:v>D89</x:v>
      </x:c>
      <x:c r="C12637"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$39:$AG$44,A89,'13'!$AC$39:$AC$44)+SUMIF('14'!$AG$37:$AG$42,A89,'14'!$AC$37:$AC$42)+SUMIF('15'!$AG$36:$AG$41,A89,'15'!$AC$36:$AC$41)+SUMIF('16'!$AG$34:$AG$39,A89,'16'!$AC$34:$AC$39)+SUMIF('17'!$AG$37:$AG$42,A89,'17'!$AC$37:$AC$42)+SUMIF('18'!$AG$37:$AG$42,A89,'18'!$AC$37:$AC$42)+SUMIF('19'!$AG$30:$AG$35,A89,'19'!$AC$30:$AC$35)+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D12637" s="468" t="str">
        <x:v>=IF(OR(A89="",C89=0),"",(SUMIF('1'!$AG$64:$AG$69,A89,'1'!$AC$64:$AC$69)+SUMIF('2'!$AG$64:$AG$69,A89,'2'!$AC$64:$AC$69)+SUMIF('3'!$AG$42:$AG$47,A89,'3'!$AC$42:$AC$47)+SUMIF('4'!$AG$40:$AG$45,A89,'4'!$AC$40:$AC$45)+SUMIF('5'!$AG$35:$AG$40,A89,'5'!$AC$35:$AC$40)+SUMIF('6'!$AG$37:$AG$42,A89,'6'!$AC$37:$AC$42)+SUMIF('7'!$AG$30:$AG$35,A89,'7'!$AC$30:$AC$35)+SUMIF('8'!$AG$76:$AG$81,A89,'8'!$AC$76:$AC$81)+SUMIF('9'!$AG$72:$AG$77,A89,'9'!$AC$72:$AC$77)+SUMIF('10'!$AG$30:$AG$35,A89,'10'!$AC$30:$AC$35)+SUMIF('11'!$AG$34:$AG$39,A89,'11'!$AC$34:$AC$39)+SUMIF('12'!$AG$35:$AG$40,A89,'12'!$AC$35:$AC$40)+SUMIF('13'!$AG$39:$AG$44,A89,'13'!$AC$39:$AC$44)+SUMIF('14'!$AG$37:$AG$42,A89,'14'!$AC$37:$AC$42)+SUMIF('15'!$AG$36:$AG$41,A89,'15'!$AC$36:$AC$41)+SUMIF('16'!$AG$34:$AG$39,A89,'16'!$AC$34:$AC$39)+SUMIF('17'!$AG$37:$AG$42,A89,'17'!$AC$37:$AC$42)+SUMIF('18'!$AG$37:$AG$42,A89,'18'!$AC$37:$AC$42)+SUMIF('19'!$AG$38:$AG$43,A89,'19'!$AC$38:$AC$43)+SUMIF('20'!$AG$35:$AG$40,A89,'20'!$AC$35:$AC$40)+SUMIF('21'!$AG$30:$AG$35,A89,'21'!$AC$30:$AC$35)+SUMIF('22'!$AG$36:$AG$41,A89,'22'!$AC$36:$AC$41)+SUMIF('23'!$AG$46:$AG$51,A89,'23'!$AC$46:$AC$51)+SUMIF('24'!$AG$39:$AG$44,A89,'24'!$AC$39:$AC$44)+SUMIF('25'!$AG$33:$AG$38,A89,'25'!$AC$33:$AC$38)+SUMIF('26'!$AG$37:$AG$42,A89,'26'!$AC$37:$AC$42)+SUMIF('27'!$AG$42:$AG$47,A89,'27'!$AC$42:$AC$47)+SUMIF('28'!$AG$37:$AG$42,A89,'28'!$AC$37:$AC$42)+SUMIF('29'!$AG$41:$AG$46,A89,'29'!$AC$41:$AC$46)+SUMIF('30'!$AG$33:$AG$38,A89,'30'!$AC$33:$AC$38)+SUMIF('31'!$AG$56:$AG$61,A89,'31'!$AC$56:$AC$61))/C89)</x:v>
      </x:c>
      <x:c r="E12637" s="468" t="str">
        <x:v>Rumus sumber</x:v>
      </x:c>
      <x:c r="F12637" s="468" t="str">
        <x:v>19 September 2026 16.01 WIB</x:v>
      </x:c>
    </x:row>
    <x:row r="12638">
      <x:c r="A12638" s="468" t="str">
        <x:v>31</x:v>
      </x:c>
      <x:c r="B12638" s="468" t="str">
        <x:v>E89</x:v>
      </x:c>
      <x:c r="C12638"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$39:$AG$44,A89,'13'!$AD$39:$AD$44,"Underperform")+COUNTIFS('14'!$AG$37:$AG$42,A89,'14'!$AD$37:$AD$42,"Underperform")+COUNTIFS('15'!$AG$36:$AG$41,A89,'15'!$AD$36:$AD$41,"Underperform")+COUNTIFS('16'!$AG$34:$AG$39,A89,'16'!$AD$34:$AD$39,"Underperform")+COUNTIFS('17'!$AG$37:$AG$42,A89,'17'!$AD$37:$AD$42,"Underperform")+COUNTIFS('18'!$AG$37:$AG$42,A89,'18'!$AD$37:$AD$42,"Underperform")+COUNTIFS('19'!$AG$30:$AG$35,A89,'19'!$AD$30:$AD$35,"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D12638" s="468" t="str">
        <x:v>=IF(A89="","",COUNTIFS('1'!$AG$64:$AG$69,A89,'1'!$AD$64:$AD$69,"Underperform")+COUNTIFS('2'!$AG$64:$AG$69,A89,'2'!$AD$64:$AD$69,"Underperform")+COUNTIFS('3'!$AG$42:$AG$47,A89,'3'!$AD$42:$AD$47,"Underperform")+COUNTIFS('4'!$AG$40:$AG$45,A89,'4'!$AD$40:$AD$45,"Underperform")+COUNTIFS('5'!$AG$35:$AG$40,A89,'5'!$AD$35:$AD$40,"Underperform")+COUNTIFS('6'!$AG$37:$AG$42,A89,'6'!$AD$37:$AD$42,"Underperform")+COUNTIFS('7'!$AG$30:$AG$35,A89,'7'!$AD$30:$AD$35,"Underperform")+COUNTIFS('8'!$AG$76:$AG$81,A89,'8'!$AD$76:$AD$81,"Underperform")+COUNTIFS('9'!$AG$72:$AG$77,A89,'9'!$AD$72:$AD$77,"Underperform")+COUNTIFS('10'!$AG$30:$AG$35,A89,'10'!$AD$30:$AD$35,"Underperform")+COUNTIFS('11'!$AG$34:$AG$39,A89,'11'!$AD$34:$AD$39,"Underperform")+COUNTIFS('12'!$AG$35:$AG$40,A89,'12'!$AD$35:$AD$40,"Underperform")+COUNTIFS('13'!$AG$39:$AG$44,A89,'13'!$AD$39:$AD$44,"Underperform")+COUNTIFS('14'!$AG$37:$AG$42,A89,'14'!$AD$37:$AD$42,"Underperform")+COUNTIFS('15'!$AG$36:$AG$41,A89,'15'!$AD$36:$AD$41,"Underperform")+COUNTIFS('16'!$AG$34:$AG$39,A89,'16'!$AD$34:$AD$39,"Underperform")+COUNTIFS('17'!$AG$37:$AG$42,A89,'17'!$AD$37:$AD$42,"Underperform")+COUNTIFS('18'!$AG$37:$AG$42,A89,'18'!$AD$37:$AD$42,"Underperform")+COUNTIFS('19'!$AG$38:$AG$43,A89,'19'!$AD$38:$AD$43,"Underperform")+COUNTIFS('20'!$AG$35:$AG$40,A89,'20'!$AD$35:$AD$40,"Underperform")+COUNTIFS('21'!$AG$30:$AG$35,A89,'21'!$AD$30:$AD$35,"Underperform")+COUNTIFS('22'!$AG$36:$AG$41,A89,'22'!$AD$36:$AD$41,"Underperform")+COUNTIFS('23'!$AG$46:$AG$51,A89,'23'!$AD$46:$AD$51,"Underperform")+COUNTIFS('24'!$AG$39:$AG$44,A89,'24'!$AD$39:$AD$44,"Underperform")+COUNTIFS('25'!$AG$33:$AG$38,A89,'25'!$AD$33:$AD$38,"Underperform")+COUNTIFS('26'!$AG$37:$AG$42,A89,'26'!$AD$37:$AD$42,"Underperform")+COUNTIFS('27'!$AG$42:$AG$47,A89,'27'!$AD$42:$AD$47,"Underperform")+COUNTIFS('28'!$AG$37:$AG$42,A89,'28'!$AD$37:$AD$42,"Underperform")+COUNTIFS('29'!$AG$41:$AG$46,A89,'29'!$AD$41:$AD$46,"Underperform")+COUNTIFS('30'!$AG$33:$AG$38,A89,'30'!$AD$33:$AD$38,"Underperform")+COUNTIFS('31'!$AG$56:$AG$61,A89,'31'!$AD$56:$AD$61,"Underperform"))</x:v>
      </x:c>
      <x:c r="E12638" s="468" t="str">
        <x:v>Rumus sumber</x:v>
      </x:c>
      <x:c r="F12638" s="468" t="str">
        <x:v>19 September 2026 16.01 WIB</x:v>
      </x:c>
    </x:row>
    <x:row r="12639">
      <x:c r="A12639" s="468" t="str">
        <x:v>31</x:v>
      </x:c>
      <x:c r="B12639" s="468" t="str">
        <x:v>C90</x:v>
      </x:c>
      <x:c r="C12639"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$39:$AG$44,A90,'13'!$AF$39:$AF$44)+SUMIF('14'!$AG$37:$AG$42,A90,'14'!$AF$37:$AF$42)+SUMIF('15'!$AG$36:$AG$41,A90,'15'!$AF$36:$AF$41)+SUMIF('16'!$AG$34:$AG$39,A90,'16'!$AF$34:$AF$39)+SUMIF('17'!$AG$37:$AG$42,A90,'17'!$AF$37:$AF$42)+SUMIF('18'!$AG$37:$AG$42,A90,'18'!$AF$37:$AF$42)+SUMIF('19'!$AG$30:$AG$35,A90,'19'!$AF$30:$AF$35)+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D12639" s="468" t="str">
        <x:v>=IF(A90="","",SUMIF('1'!$AG$64:$AG$69,A90,'1'!$AF$64:$AF$69)+SUMIF('2'!$AG$64:$AG$69,A90,'2'!$AF$64:$AF$69)+SUMIF('3'!$AG$42:$AG$47,A90,'3'!$AF$42:$AF$47)+SUMIF('4'!$AG$40:$AG$45,A90,'4'!$AF$40:$AF$45)+SUMIF('5'!$AG$35:$AG$40,A90,'5'!$AF$35:$AF$40)+SUMIF('6'!$AG$37:$AG$42,A90,'6'!$AF$37:$AF$42)+SUMIF('7'!$AG$30:$AG$35,A90,'7'!$AF$30:$AF$35)+SUMIF('8'!$AG$76:$AG$81,A90,'8'!$AF$76:$AF$81)+SUMIF('9'!$AG$72:$AG$77,A90,'9'!$AF$72:$AF$77)+SUMIF('10'!$AG$30:$AG$35,A90,'10'!$AF$30:$AF$35)+SUMIF('11'!$AG$34:$AG$39,A90,'11'!$AF$34:$AF$39)+SUMIF('12'!$AG$35:$AG$40,A90,'12'!$AF$35:$AF$40)+SUMIF('13'!$AG$39:$AG$44,A90,'13'!$AF$39:$AF$44)+SUMIF('14'!$AG$37:$AG$42,A90,'14'!$AF$37:$AF$42)+SUMIF('15'!$AG$36:$AG$41,A90,'15'!$AF$36:$AF$41)+SUMIF('16'!$AG$34:$AG$39,A90,'16'!$AF$34:$AF$39)+SUMIF('17'!$AG$37:$AG$42,A90,'17'!$AF$37:$AF$42)+SUMIF('18'!$AG$37:$AG$42,A90,'18'!$AF$37:$AF$42)+SUMIF('19'!$AG$38:$AG$43,A90,'19'!$AF$38:$AF$43)+SUMIF('20'!$AG$35:$AG$40,A90,'20'!$AF$35:$AF$40)+SUMIF('21'!$AG$30:$AG$35,A90,'21'!$AF$30:$AF$35)+SUMIF('22'!$AG$36:$AG$41,A90,'22'!$AF$36:$AF$41)+SUMIF('23'!$AG$46:$AG$51,A90,'23'!$AF$46:$AF$51)+SUMIF('24'!$AG$39:$AG$44,A90,'24'!$AF$39:$AF$44)+SUMIF('25'!$AG$33:$AG$38,A90,'25'!$AF$33:$AF$38)+SUMIF('26'!$AG$37:$AG$42,A90,'26'!$AF$37:$AF$42)+SUMIF('27'!$AG$42:$AG$47,A90,'27'!$AF$42:$AF$47)+SUMIF('28'!$AG$37:$AG$42,A90,'28'!$AF$37:$AF$42)+SUMIF('29'!$AG$41:$AG$46,A90,'29'!$AF$41:$AF$46)+SUMIF('30'!$AG$33:$AG$38,A90,'30'!$AF$33:$AF$38)+SUMIF('31'!$AG$56:$AG$61,A90,'31'!$AF$56:$AF$61))</x:v>
      </x:c>
      <x:c r="E12639" s="468" t="str">
        <x:v>Rumus sumber</x:v>
      </x:c>
      <x:c r="F12639" s="468" t="str">
        <x:v>19 September 2026 16.01 WIB</x:v>
      </x:c>
    </x:row>
    <x:row r="12640">
      <x:c r="A12640" s="468" t="str">
        <x:v>31</x:v>
      </x:c>
      <x:c r="B12640" s="468" t="str">
        <x:v>D90</x:v>
      </x:c>
      <x:c r="C12640"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$39:$AG$44,A90,'13'!$AC$39:$AC$44)+SUMIF('14'!$AG$37:$AG$42,A90,'14'!$AC$37:$AC$42)+SUMIF('15'!$AG$36:$AG$41,A90,'15'!$AC$36:$AC$41)+SUMIF('16'!$AG$34:$AG$39,A90,'16'!$AC$34:$AC$39)+SUMIF('17'!$AG$37:$AG$42,A90,'17'!$AC$37:$AC$42)+SUMIF('18'!$AG$37:$AG$42,A90,'18'!$AC$37:$AC$42)+SUMIF('19'!$AG$30:$AG$35,A90,'19'!$AC$30:$AC$35)+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D12640" s="468" t="str">
        <x:v>=IF(OR(A90="",C90=0),"",(SUMIF('1'!$AG$64:$AG$69,A90,'1'!$AC$64:$AC$69)+SUMIF('2'!$AG$64:$AG$69,A90,'2'!$AC$64:$AC$69)+SUMIF('3'!$AG$42:$AG$47,A90,'3'!$AC$42:$AC$47)+SUMIF('4'!$AG$40:$AG$45,A90,'4'!$AC$40:$AC$45)+SUMIF('5'!$AG$35:$AG$40,A90,'5'!$AC$35:$AC$40)+SUMIF('6'!$AG$37:$AG$42,A90,'6'!$AC$37:$AC$42)+SUMIF('7'!$AG$30:$AG$35,A90,'7'!$AC$30:$AC$35)+SUMIF('8'!$AG$76:$AG$81,A90,'8'!$AC$76:$AC$81)+SUMIF('9'!$AG$72:$AG$77,A90,'9'!$AC$72:$AC$77)+SUMIF('10'!$AG$30:$AG$35,A90,'10'!$AC$30:$AC$35)+SUMIF('11'!$AG$34:$AG$39,A90,'11'!$AC$34:$AC$39)+SUMIF('12'!$AG$35:$AG$40,A90,'12'!$AC$35:$AC$40)+SUMIF('13'!$AG$39:$AG$44,A90,'13'!$AC$39:$AC$44)+SUMIF('14'!$AG$37:$AG$42,A90,'14'!$AC$37:$AC$42)+SUMIF('15'!$AG$36:$AG$41,A90,'15'!$AC$36:$AC$41)+SUMIF('16'!$AG$34:$AG$39,A90,'16'!$AC$34:$AC$39)+SUMIF('17'!$AG$37:$AG$42,A90,'17'!$AC$37:$AC$42)+SUMIF('18'!$AG$37:$AG$42,A90,'18'!$AC$37:$AC$42)+SUMIF('19'!$AG$38:$AG$43,A90,'19'!$AC$38:$AC$43)+SUMIF('20'!$AG$35:$AG$40,A90,'20'!$AC$35:$AC$40)+SUMIF('21'!$AG$30:$AG$35,A90,'21'!$AC$30:$AC$35)+SUMIF('22'!$AG$36:$AG$41,A90,'22'!$AC$36:$AC$41)+SUMIF('23'!$AG$46:$AG$51,A90,'23'!$AC$46:$AC$51)+SUMIF('24'!$AG$39:$AG$44,A90,'24'!$AC$39:$AC$44)+SUMIF('25'!$AG$33:$AG$38,A90,'25'!$AC$33:$AC$38)+SUMIF('26'!$AG$37:$AG$42,A90,'26'!$AC$37:$AC$42)+SUMIF('27'!$AG$42:$AG$47,A90,'27'!$AC$42:$AC$47)+SUMIF('28'!$AG$37:$AG$42,A90,'28'!$AC$37:$AC$42)+SUMIF('29'!$AG$41:$AG$46,A90,'29'!$AC$41:$AC$46)+SUMIF('30'!$AG$33:$AG$38,A90,'30'!$AC$33:$AC$38)+SUMIF('31'!$AG$56:$AG$61,A90,'31'!$AC$56:$AC$61))/C90)</x:v>
      </x:c>
      <x:c r="E12640" s="468" t="str">
        <x:v>Rumus sumber</x:v>
      </x:c>
      <x:c r="F12640" s="468" t="str">
        <x:v>19 September 2026 16.01 WIB</x:v>
      </x:c>
    </x:row>
    <x:row r="12641">
      <x:c r="A12641" s="468" t="str">
        <x:v>31</x:v>
      </x:c>
      <x:c r="B12641" s="468" t="str">
        <x:v>E90</x:v>
      </x:c>
      <x:c r="C12641"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$39:$AG$44,A90,'13'!$AD$39:$AD$44,"Underperform")+COUNTIFS('14'!$AG$37:$AG$42,A90,'14'!$AD$37:$AD$42,"Underperform")+COUNTIFS('15'!$AG$36:$AG$41,A90,'15'!$AD$36:$AD$41,"Underperform")+COUNTIFS('16'!$AG$34:$AG$39,A90,'16'!$AD$34:$AD$39,"Underperform")+COUNTIFS('17'!$AG$37:$AG$42,A90,'17'!$AD$37:$AD$42,"Underperform")+COUNTIFS('18'!$AG$37:$AG$42,A90,'18'!$AD$37:$AD$42,"Underperform")+COUNTIFS('19'!$AG$30:$AG$35,A90,'19'!$AD$30:$AD$35,"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D12641" s="468" t="str">
        <x:v>=IF(A90="","",COUNTIFS('1'!$AG$64:$AG$69,A90,'1'!$AD$64:$AD$69,"Underperform")+COUNTIFS('2'!$AG$64:$AG$69,A90,'2'!$AD$64:$AD$69,"Underperform")+COUNTIFS('3'!$AG$42:$AG$47,A90,'3'!$AD$42:$AD$47,"Underperform")+COUNTIFS('4'!$AG$40:$AG$45,A90,'4'!$AD$40:$AD$45,"Underperform")+COUNTIFS('5'!$AG$35:$AG$40,A90,'5'!$AD$35:$AD$40,"Underperform")+COUNTIFS('6'!$AG$37:$AG$42,A90,'6'!$AD$37:$AD$42,"Underperform")+COUNTIFS('7'!$AG$30:$AG$35,A90,'7'!$AD$30:$AD$35,"Underperform")+COUNTIFS('8'!$AG$76:$AG$81,A90,'8'!$AD$76:$AD$81,"Underperform")+COUNTIFS('9'!$AG$72:$AG$77,A90,'9'!$AD$72:$AD$77,"Underperform")+COUNTIFS('10'!$AG$30:$AG$35,A90,'10'!$AD$30:$AD$35,"Underperform")+COUNTIFS('11'!$AG$34:$AG$39,A90,'11'!$AD$34:$AD$39,"Underperform")+COUNTIFS('12'!$AG$35:$AG$40,A90,'12'!$AD$35:$AD$40,"Underperform")+COUNTIFS('13'!$AG$39:$AG$44,A90,'13'!$AD$39:$AD$44,"Underperform")+COUNTIFS('14'!$AG$37:$AG$42,A90,'14'!$AD$37:$AD$42,"Underperform")+COUNTIFS('15'!$AG$36:$AG$41,A90,'15'!$AD$36:$AD$41,"Underperform")+COUNTIFS('16'!$AG$34:$AG$39,A90,'16'!$AD$34:$AD$39,"Underperform")+COUNTIFS('17'!$AG$37:$AG$42,A90,'17'!$AD$37:$AD$42,"Underperform")+COUNTIFS('18'!$AG$37:$AG$42,A90,'18'!$AD$37:$AD$42,"Underperform")+COUNTIFS('19'!$AG$38:$AG$43,A90,'19'!$AD$38:$AD$43,"Underperform")+COUNTIFS('20'!$AG$35:$AG$40,A90,'20'!$AD$35:$AD$40,"Underperform")+COUNTIFS('21'!$AG$30:$AG$35,A90,'21'!$AD$30:$AD$35,"Underperform")+COUNTIFS('22'!$AG$36:$AG$41,A90,'22'!$AD$36:$AD$41,"Underperform")+COUNTIFS('23'!$AG$46:$AG$51,A90,'23'!$AD$46:$AD$51,"Underperform")+COUNTIFS('24'!$AG$39:$AG$44,A90,'24'!$AD$39:$AD$44,"Underperform")+COUNTIFS('25'!$AG$33:$AG$38,A90,'25'!$AD$33:$AD$38,"Underperform")+COUNTIFS('26'!$AG$37:$AG$42,A90,'26'!$AD$37:$AD$42,"Underperform")+COUNTIFS('27'!$AG$42:$AG$47,A90,'27'!$AD$42:$AD$47,"Underperform")+COUNTIFS('28'!$AG$37:$AG$42,A90,'28'!$AD$37:$AD$42,"Underperform")+COUNTIFS('29'!$AG$41:$AG$46,A90,'29'!$AD$41:$AD$46,"Underperform")+COUNTIFS('30'!$AG$33:$AG$38,A90,'30'!$AD$33:$AD$38,"Underperform")+COUNTIFS('31'!$AG$56:$AG$61,A90,'31'!$AD$56:$AD$61,"Underperform"))</x:v>
      </x:c>
      <x:c r="E12641" s="468" t="str">
        <x:v>Rumus sumber</x:v>
      </x:c>
      <x:c r="F12641" s="468" t="str">
        <x:v>19 September 2026 16.01 WIB</x:v>
      </x:c>
    </x:row>
    <x:row r="12642">
      <x:c r="A12642" s="468" t="str">
        <x:v>31</x:v>
      </x:c>
      <x:c r="B12642" s="468" t="str">
        <x:v>C91</x:v>
      </x:c>
      <x:c r="C12642"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$39:$AG$44,A91,'13'!$AF$39:$AF$44)+SUMIF('14'!$AG$37:$AG$42,A91,'14'!$AF$37:$AF$42)+SUMIF('15'!$AG$36:$AG$41,A91,'15'!$AF$36:$AF$41)+SUMIF('16'!$AG$34:$AG$39,A91,'16'!$AF$34:$AF$39)+SUMIF('17'!$AG$37:$AG$42,A91,'17'!$AF$37:$AF$42)+SUMIF('18'!$AG$37:$AG$42,A91,'18'!$AF$37:$AF$42)+SUMIF('19'!$AG$30:$AG$35,A91,'19'!$AF$30:$AF$35)+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D12642" s="468" t="str">
        <x:v>=IF(A91="","",SUMIF('1'!$AG$64:$AG$69,A91,'1'!$AF$64:$AF$69)+SUMIF('2'!$AG$64:$AG$69,A91,'2'!$AF$64:$AF$69)+SUMIF('3'!$AG$42:$AG$47,A91,'3'!$AF$42:$AF$47)+SUMIF('4'!$AG$40:$AG$45,A91,'4'!$AF$40:$AF$45)+SUMIF('5'!$AG$35:$AG$40,A91,'5'!$AF$35:$AF$40)+SUMIF('6'!$AG$37:$AG$42,A91,'6'!$AF$37:$AF$42)+SUMIF('7'!$AG$30:$AG$35,A91,'7'!$AF$30:$AF$35)+SUMIF('8'!$AG$76:$AG$81,A91,'8'!$AF$76:$AF$81)+SUMIF('9'!$AG$72:$AG$77,A91,'9'!$AF$72:$AF$77)+SUMIF('10'!$AG$30:$AG$35,A91,'10'!$AF$30:$AF$35)+SUMIF('11'!$AG$34:$AG$39,A91,'11'!$AF$34:$AF$39)+SUMIF('12'!$AG$35:$AG$40,A91,'12'!$AF$35:$AF$40)+SUMIF('13'!$AG$39:$AG$44,A91,'13'!$AF$39:$AF$44)+SUMIF('14'!$AG$37:$AG$42,A91,'14'!$AF$37:$AF$42)+SUMIF('15'!$AG$36:$AG$41,A91,'15'!$AF$36:$AF$41)+SUMIF('16'!$AG$34:$AG$39,A91,'16'!$AF$34:$AF$39)+SUMIF('17'!$AG$37:$AG$42,A91,'17'!$AF$37:$AF$42)+SUMIF('18'!$AG$37:$AG$42,A91,'18'!$AF$37:$AF$42)+SUMIF('19'!$AG$38:$AG$43,A91,'19'!$AF$38:$AF$43)+SUMIF('20'!$AG$35:$AG$40,A91,'20'!$AF$35:$AF$40)+SUMIF('21'!$AG$30:$AG$35,A91,'21'!$AF$30:$AF$35)+SUMIF('22'!$AG$36:$AG$41,A91,'22'!$AF$36:$AF$41)+SUMIF('23'!$AG$46:$AG$51,A91,'23'!$AF$46:$AF$51)+SUMIF('24'!$AG$39:$AG$44,A91,'24'!$AF$39:$AF$44)+SUMIF('25'!$AG$33:$AG$38,A91,'25'!$AF$33:$AF$38)+SUMIF('26'!$AG$37:$AG$42,A91,'26'!$AF$37:$AF$42)+SUMIF('27'!$AG$42:$AG$47,A91,'27'!$AF$42:$AF$47)+SUMIF('28'!$AG$37:$AG$42,A91,'28'!$AF$37:$AF$42)+SUMIF('29'!$AG$41:$AG$46,A91,'29'!$AF$41:$AF$46)+SUMIF('30'!$AG$33:$AG$38,A91,'30'!$AF$33:$AF$38)+SUMIF('31'!$AG$56:$AG$61,A91,'31'!$AF$56:$AF$61))</x:v>
      </x:c>
      <x:c r="E12642" s="468" t="str">
        <x:v>Rumus sumber</x:v>
      </x:c>
      <x:c r="F12642" s="468" t="str">
        <x:v>19 September 2026 16.01 WIB</x:v>
      </x:c>
    </x:row>
    <x:row r="12643">
      <x:c r="A12643" s="468" t="str">
        <x:v>31</x:v>
      </x:c>
      <x:c r="B12643" s="468" t="str">
        <x:v>D91</x:v>
      </x:c>
      <x:c r="C12643"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$39:$AG$44,A91,'13'!$AC$39:$AC$44)+SUMIF('14'!$AG$37:$AG$42,A91,'14'!$AC$37:$AC$42)+SUMIF('15'!$AG$36:$AG$41,A91,'15'!$AC$36:$AC$41)+SUMIF('16'!$AG$34:$AG$39,A91,'16'!$AC$34:$AC$39)+SUMIF('17'!$AG$37:$AG$42,A91,'17'!$AC$37:$AC$42)+SUMIF('18'!$AG$37:$AG$42,A91,'18'!$AC$37:$AC$42)+SUMIF('19'!$AG$30:$AG$35,A91,'19'!$AC$30:$AC$35)+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D12643" s="468" t="str">
        <x:v>=IF(OR(A91="",C91=0),"",(SUMIF('1'!$AG$64:$AG$69,A91,'1'!$AC$64:$AC$69)+SUMIF('2'!$AG$64:$AG$69,A91,'2'!$AC$64:$AC$69)+SUMIF('3'!$AG$42:$AG$47,A91,'3'!$AC$42:$AC$47)+SUMIF('4'!$AG$40:$AG$45,A91,'4'!$AC$40:$AC$45)+SUMIF('5'!$AG$35:$AG$40,A91,'5'!$AC$35:$AC$40)+SUMIF('6'!$AG$37:$AG$42,A91,'6'!$AC$37:$AC$42)+SUMIF('7'!$AG$30:$AG$35,A91,'7'!$AC$30:$AC$35)+SUMIF('8'!$AG$76:$AG$81,A91,'8'!$AC$76:$AC$81)+SUMIF('9'!$AG$72:$AG$77,A91,'9'!$AC$72:$AC$77)+SUMIF('10'!$AG$30:$AG$35,A91,'10'!$AC$30:$AC$35)+SUMIF('11'!$AG$34:$AG$39,A91,'11'!$AC$34:$AC$39)+SUMIF('12'!$AG$35:$AG$40,A91,'12'!$AC$35:$AC$40)+SUMIF('13'!$AG$39:$AG$44,A91,'13'!$AC$39:$AC$44)+SUMIF('14'!$AG$37:$AG$42,A91,'14'!$AC$37:$AC$42)+SUMIF('15'!$AG$36:$AG$41,A91,'15'!$AC$36:$AC$41)+SUMIF('16'!$AG$34:$AG$39,A91,'16'!$AC$34:$AC$39)+SUMIF('17'!$AG$37:$AG$42,A91,'17'!$AC$37:$AC$42)+SUMIF('18'!$AG$37:$AG$42,A91,'18'!$AC$37:$AC$42)+SUMIF('19'!$AG$38:$AG$43,A91,'19'!$AC$38:$AC$43)+SUMIF('20'!$AG$35:$AG$40,A91,'20'!$AC$35:$AC$40)+SUMIF('21'!$AG$30:$AG$35,A91,'21'!$AC$30:$AC$35)+SUMIF('22'!$AG$36:$AG$41,A91,'22'!$AC$36:$AC$41)+SUMIF('23'!$AG$46:$AG$51,A91,'23'!$AC$46:$AC$51)+SUMIF('24'!$AG$39:$AG$44,A91,'24'!$AC$39:$AC$44)+SUMIF('25'!$AG$33:$AG$38,A91,'25'!$AC$33:$AC$38)+SUMIF('26'!$AG$37:$AG$42,A91,'26'!$AC$37:$AC$42)+SUMIF('27'!$AG$42:$AG$47,A91,'27'!$AC$42:$AC$47)+SUMIF('28'!$AG$37:$AG$42,A91,'28'!$AC$37:$AC$42)+SUMIF('29'!$AG$41:$AG$46,A91,'29'!$AC$41:$AC$46)+SUMIF('30'!$AG$33:$AG$38,A91,'30'!$AC$33:$AC$38)+SUMIF('31'!$AG$56:$AG$61,A91,'31'!$AC$56:$AC$61))/C91)</x:v>
      </x:c>
      <x:c r="E12643" s="468" t="str">
        <x:v>Rumus sumber</x:v>
      </x:c>
      <x:c r="F12643" s="468" t="str">
        <x:v>19 September 2026 16.01 WIB</x:v>
      </x:c>
    </x:row>
    <x:row r="12644">
      <x:c r="A12644" s="468" t="str">
        <x:v>31</x:v>
      </x:c>
      <x:c r="B12644" s="468" t="str">
        <x:v>E91</x:v>
      </x:c>
      <x:c r="C12644"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$39:$AG$44,A91,'13'!$AD$39:$AD$44,"Underperform")+COUNTIFS('14'!$AG$37:$AG$42,A91,'14'!$AD$37:$AD$42,"Underperform")+COUNTIFS('15'!$AG$36:$AG$41,A91,'15'!$AD$36:$AD$41,"Underperform")+COUNTIFS('16'!$AG$34:$AG$39,A91,'16'!$AD$34:$AD$39,"Underperform")+COUNTIFS('17'!$AG$37:$AG$42,A91,'17'!$AD$37:$AD$42,"Underperform")+COUNTIFS('18'!$AG$37:$AG$42,A91,'18'!$AD$37:$AD$42,"Underperform")+COUNTIFS('19'!$AG$30:$AG$35,A91,'19'!$AD$30:$AD$35,"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D12644" s="468" t="str">
        <x:v>=IF(A91="","",COUNTIFS('1'!$AG$64:$AG$69,A91,'1'!$AD$64:$AD$69,"Underperform")+COUNTIFS('2'!$AG$64:$AG$69,A91,'2'!$AD$64:$AD$69,"Underperform")+COUNTIFS('3'!$AG$42:$AG$47,A91,'3'!$AD$42:$AD$47,"Underperform")+COUNTIFS('4'!$AG$40:$AG$45,A91,'4'!$AD$40:$AD$45,"Underperform")+COUNTIFS('5'!$AG$35:$AG$40,A91,'5'!$AD$35:$AD$40,"Underperform")+COUNTIFS('6'!$AG$37:$AG$42,A91,'6'!$AD$37:$AD$42,"Underperform")+COUNTIFS('7'!$AG$30:$AG$35,A91,'7'!$AD$30:$AD$35,"Underperform")+COUNTIFS('8'!$AG$76:$AG$81,A91,'8'!$AD$76:$AD$81,"Underperform")+COUNTIFS('9'!$AG$72:$AG$77,A91,'9'!$AD$72:$AD$77,"Underperform")+COUNTIFS('10'!$AG$30:$AG$35,A91,'10'!$AD$30:$AD$35,"Underperform")+COUNTIFS('11'!$AG$34:$AG$39,A91,'11'!$AD$34:$AD$39,"Underperform")+COUNTIFS('12'!$AG$35:$AG$40,A91,'12'!$AD$35:$AD$40,"Underperform")+COUNTIFS('13'!$AG$39:$AG$44,A91,'13'!$AD$39:$AD$44,"Underperform")+COUNTIFS('14'!$AG$37:$AG$42,A91,'14'!$AD$37:$AD$42,"Underperform")+COUNTIFS('15'!$AG$36:$AG$41,A91,'15'!$AD$36:$AD$41,"Underperform")+COUNTIFS('16'!$AG$34:$AG$39,A91,'16'!$AD$34:$AD$39,"Underperform")+COUNTIFS('17'!$AG$37:$AG$42,A91,'17'!$AD$37:$AD$42,"Underperform")+COUNTIFS('18'!$AG$37:$AG$42,A91,'18'!$AD$37:$AD$42,"Underperform")+COUNTIFS('19'!$AG$38:$AG$43,A91,'19'!$AD$38:$AD$43,"Underperform")+COUNTIFS('20'!$AG$35:$AG$40,A91,'20'!$AD$35:$AD$40,"Underperform")+COUNTIFS('21'!$AG$30:$AG$35,A91,'21'!$AD$30:$AD$35,"Underperform")+COUNTIFS('22'!$AG$36:$AG$41,A91,'22'!$AD$36:$AD$41,"Underperform")+COUNTIFS('23'!$AG$46:$AG$51,A91,'23'!$AD$46:$AD$51,"Underperform")+COUNTIFS('24'!$AG$39:$AG$44,A91,'24'!$AD$39:$AD$44,"Underperform")+COUNTIFS('25'!$AG$33:$AG$38,A91,'25'!$AD$33:$AD$38,"Underperform")+COUNTIFS('26'!$AG$37:$AG$42,A91,'26'!$AD$37:$AD$42,"Underperform")+COUNTIFS('27'!$AG$42:$AG$47,A91,'27'!$AD$42:$AD$47,"Underperform")+COUNTIFS('28'!$AG$37:$AG$42,A91,'28'!$AD$37:$AD$42,"Underperform")+COUNTIFS('29'!$AG$41:$AG$46,A91,'29'!$AD$41:$AD$46,"Underperform")+COUNTIFS('30'!$AG$33:$AG$38,A91,'30'!$AD$33:$AD$38,"Underperform")+COUNTIFS('31'!$AG$56:$AG$61,A91,'31'!$AD$56:$AD$61,"Underperform"))</x:v>
      </x:c>
      <x:c r="E12644" s="468" t="str">
        <x:v>Rumus sumber</x:v>
      </x:c>
      <x:c r="F12644" s="468" t="str">
        <x:v>19 September 2026 16.01 WIB</x:v>
      </x:c>
    </x:row>
    <x:row r="12645">
      <x:c r="A12645" s="468" t="str">
        <x:v>31</x:v>
      </x:c>
      <x:c r="B12645" s="468" t="str">
        <x:v>C92</x:v>
      </x:c>
      <x:c r="C12645"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$39:$AG$44,A92,'13'!$AF$39:$AF$44)+SUMIF('14'!$AG$37:$AG$42,A92,'14'!$AF$37:$AF$42)+SUMIF('15'!$AG$36:$AG$41,A92,'15'!$AF$36:$AF$41)+SUMIF('16'!$AG$34:$AG$39,A92,'16'!$AF$34:$AF$39)+SUMIF('17'!$AG$37:$AG$42,A92,'17'!$AF$37:$AF$42)+SUMIF('18'!$AG$37:$AG$42,A92,'18'!$AF$37:$AF$42)+SUMIF('19'!$AG$30:$AG$35,A92,'19'!$AF$30:$AF$35)+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D12645" s="468" t="str">
        <x:v>=IF(A92="","",SUMIF('1'!$AG$64:$AG$69,A92,'1'!$AF$64:$AF$69)+SUMIF('2'!$AG$64:$AG$69,A92,'2'!$AF$64:$AF$69)+SUMIF('3'!$AG$42:$AG$47,A92,'3'!$AF$42:$AF$47)+SUMIF('4'!$AG$40:$AG$45,A92,'4'!$AF$40:$AF$45)+SUMIF('5'!$AG$35:$AG$40,A92,'5'!$AF$35:$AF$40)+SUMIF('6'!$AG$37:$AG$42,A92,'6'!$AF$37:$AF$42)+SUMIF('7'!$AG$30:$AG$35,A92,'7'!$AF$30:$AF$35)+SUMIF('8'!$AG$76:$AG$81,A92,'8'!$AF$76:$AF$81)+SUMIF('9'!$AG$72:$AG$77,A92,'9'!$AF$72:$AF$77)+SUMIF('10'!$AG$30:$AG$35,A92,'10'!$AF$30:$AF$35)+SUMIF('11'!$AG$34:$AG$39,A92,'11'!$AF$34:$AF$39)+SUMIF('12'!$AG$35:$AG$40,A92,'12'!$AF$35:$AF$40)+SUMIF('13'!$AG$39:$AG$44,A92,'13'!$AF$39:$AF$44)+SUMIF('14'!$AG$37:$AG$42,A92,'14'!$AF$37:$AF$42)+SUMIF('15'!$AG$36:$AG$41,A92,'15'!$AF$36:$AF$41)+SUMIF('16'!$AG$34:$AG$39,A92,'16'!$AF$34:$AF$39)+SUMIF('17'!$AG$37:$AG$42,A92,'17'!$AF$37:$AF$42)+SUMIF('18'!$AG$37:$AG$42,A92,'18'!$AF$37:$AF$42)+SUMIF('19'!$AG$38:$AG$43,A92,'19'!$AF$38:$AF$43)+SUMIF('20'!$AG$35:$AG$40,A92,'20'!$AF$35:$AF$40)+SUMIF('21'!$AG$30:$AG$35,A92,'21'!$AF$30:$AF$35)+SUMIF('22'!$AG$36:$AG$41,A92,'22'!$AF$36:$AF$41)+SUMIF('23'!$AG$46:$AG$51,A92,'23'!$AF$46:$AF$51)+SUMIF('24'!$AG$39:$AG$44,A92,'24'!$AF$39:$AF$44)+SUMIF('25'!$AG$33:$AG$38,A92,'25'!$AF$33:$AF$38)+SUMIF('26'!$AG$37:$AG$42,A92,'26'!$AF$37:$AF$42)+SUMIF('27'!$AG$42:$AG$47,A92,'27'!$AF$42:$AF$47)+SUMIF('28'!$AG$37:$AG$42,A92,'28'!$AF$37:$AF$42)+SUMIF('29'!$AG$41:$AG$46,A92,'29'!$AF$41:$AF$46)+SUMIF('30'!$AG$33:$AG$38,A92,'30'!$AF$33:$AF$38)+SUMIF('31'!$AG$56:$AG$61,A92,'31'!$AF$56:$AF$61))</x:v>
      </x:c>
      <x:c r="E12645" s="468" t="str">
        <x:v>Rumus sumber</x:v>
      </x:c>
      <x:c r="F12645" s="468" t="str">
        <x:v>19 September 2026 16.01 WIB</x:v>
      </x:c>
    </x:row>
    <x:row r="12646">
      <x:c r="A12646" s="468" t="str">
        <x:v>31</x:v>
      </x:c>
      <x:c r="B12646" s="468" t="str">
        <x:v>D92</x:v>
      </x:c>
      <x:c r="C12646"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$39:$AG$44,A92,'13'!$AC$39:$AC$44)+SUMIF('14'!$AG$37:$AG$42,A92,'14'!$AC$37:$AC$42)+SUMIF('15'!$AG$36:$AG$41,A92,'15'!$AC$36:$AC$41)+SUMIF('16'!$AG$34:$AG$39,A92,'16'!$AC$34:$AC$39)+SUMIF('17'!$AG$37:$AG$42,A92,'17'!$AC$37:$AC$42)+SUMIF('18'!$AG$37:$AG$42,A92,'18'!$AC$37:$AC$42)+SUMIF('19'!$AG$30:$AG$35,A92,'19'!$AC$30:$AC$35)+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D12646" s="468" t="str">
        <x:v>=IF(OR(A92="",C92=0),"",(SUMIF('1'!$AG$64:$AG$69,A92,'1'!$AC$64:$AC$69)+SUMIF('2'!$AG$64:$AG$69,A92,'2'!$AC$64:$AC$69)+SUMIF('3'!$AG$42:$AG$47,A92,'3'!$AC$42:$AC$47)+SUMIF('4'!$AG$40:$AG$45,A92,'4'!$AC$40:$AC$45)+SUMIF('5'!$AG$35:$AG$40,A92,'5'!$AC$35:$AC$40)+SUMIF('6'!$AG$37:$AG$42,A92,'6'!$AC$37:$AC$42)+SUMIF('7'!$AG$30:$AG$35,A92,'7'!$AC$30:$AC$35)+SUMIF('8'!$AG$76:$AG$81,A92,'8'!$AC$76:$AC$81)+SUMIF('9'!$AG$72:$AG$77,A92,'9'!$AC$72:$AC$77)+SUMIF('10'!$AG$30:$AG$35,A92,'10'!$AC$30:$AC$35)+SUMIF('11'!$AG$34:$AG$39,A92,'11'!$AC$34:$AC$39)+SUMIF('12'!$AG$35:$AG$40,A92,'12'!$AC$35:$AC$40)+SUMIF('13'!$AG$39:$AG$44,A92,'13'!$AC$39:$AC$44)+SUMIF('14'!$AG$37:$AG$42,A92,'14'!$AC$37:$AC$42)+SUMIF('15'!$AG$36:$AG$41,A92,'15'!$AC$36:$AC$41)+SUMIF('16'!$AG$34:$AG$39,A92,'16'!$AC$34:$AC$39)+SUMIF('17'!$AG$37:$AG$42,A92,'17'!$AC$37:$AC$42)+SUMIF('18'!$AG$37:$AG$42,A92,'18'!$AC$37:$AC$42)+SUMIF('19'!$AG$38:$AG$43,A92,'19'!$AC$38:$AC$43)+SUMIF('20'!$AG$35:$AG$40,A92,'20'!$AC$35:$AC$40)+SUMIF('21'!$AG$30:$AG$35,A92,'21'!$AC$30:$AC$35)+SUMIF('22'!$AG$36:$AG$41,A92,'22'!$AC$36:$AC$41)+SUMIF('23'!$AG$46:$AG$51,A92,'23'!$AC$46:$AC$51)+SUMIF('24'!$AG$39:$AG$44,A92,'24'!$AC$39:$AC$44)+SUMIF('25'!$AG$33:$AG$38,A92,'25'!$AC$33:$AC$38)+SUMIF('26'!$AG$37:$AG$42,A92,'26'!$AC$37:$AC$42)+SUMIF('27'!$AG$42:$AG$47,A92,'27'!$AC$42:$AC$47)+SUMIF('28'!$AG$37:$AG$42,A92,'28'!$AC$37:$AC$42)+SUMIF('29'!$AG$41:$AG$46,A92,'29'!$AC$41:$AC$46)+SUMIF('30'!$AG$33:$AG$38,A92,'30'!$AC$33:$AC$38)+SUMIF('31'!$AG$56:$AG$61,A92,'31'!$AC$56:$AC$61))/C92)</x:v>
      </x:c>
      <x:c r="E12646" s="468" t="str">
        <x:v>Rumus sumber</x:v>
      </x:c>
      <x:c r="F12646" s="468" t="str">
        <x:v>19 September 2026 16.01 WIB</x:v>
      </x:c>
    </x:row>
    <x:row r="12647">
      <x:c r="A12647" s="468" t="str">
        <x:v>31</x:v>
      </x:c>
      <x:c r="B12647" s="468" t="str">
        <x:v>E92</x:v>
      </x:c>
      <x:c r="C12647"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$39:$AG$44,A92,'13'!$AD$39:$AD$44,"Underperform")+COUNTIFS('14'!$AG$37:$AG$42,A92,'14'!$AD$37:$AD$42,"Underperform")+COUNTIFS('15'!$AG$36:$AG$41,A92,'15'!$AD$36:$AD$41,"Underperform")+COUNTIFS('16'!$AG$34:$AG$39,A92,'16'!$AD$34:$AD$39,"Underperform")+COUNTIFS('17'!$AG$37:$AG$42,A92,'17'!$AD$37:$AD$42,"Underperform")+COUNTIFS('18'!$AG$37:$AG$42,A92,'18'!$AD$37:$AD$42,"Underperform")+COUNTIFS('19'!$AG$30:$AG$35,A92,'19'!$AD$30:$AD$35,"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D12647" s="468" t="str">
        <x:v>=IF(A92="","",COUNTIFS('1'!$AG$64:$AG$69,A92,'1'!$AD$64:$AD$69,"Underperform")+COUNTIFS('2'!$AG$64:$AG$69,A92,'2'!$AD$64:$AD$69,"Underperform")+COUNTIFS('3'!$AG$42:$AG$47,A92,'3'!$AD$42:$AD$47,"Underperform")+COUNTIFS('4'!$AG$40:$AG$45,A92,'4'!$AD$40:$AD$45,"Underperform")+COUNTIFS('5'!$AG$35:$AG$40,A92,'5'!$AD$35:$AD$40,"Underperform")+COUNTIFS('6'!$AG$37:$AG$42,A92,'6'!$AD$37:$AD$42,"Underperform")+COUNTIFS('7'!$AG$30:$AG$35,A92,'7'!$AD$30:$AD$35,"Underperform")+COUNTIFS('8'!$AG$76:$AG$81,A92,'8'!$AD$76:$AD$81,"Underperform")+COUNTIFS('9'!$AG$72:$AG$77,A92,'9'!$AD$72:$AD$77,"Underperform")+COUNTIFS('10'!$AG$30:$AG$35,A92,'10'!$AD$30:$AD$35,"Underperform")+COUNTIFS('11'!$AG$34:$AG$39,A92,'11'!$AD$34:$AD$39,"Underperform")+COUNTIFS('12'!$AG$35:$AG$40,A92,'12'!$AD$35:$AD$40,"Underperform")+COUNTIFS('13'!$AG$39:$AG$44,A92,'13'!$AD$39:$AD$44,"Underperform")+COUNTIFS('14'!$AG$37:$AG$42,A92,'14'!$AD$37:$AD$42,"Underperform")+COUNTIFS('15'!$AG$36:$AG$41,A92,'15'!$AD$36:$AD$41,"Underperform")+COUNTIFS('16'!$AG$34:$AG$39,A92,'16'!$AD$34:$AD$39,"Underperform")+COUNTIFS('17'!$AG$37:$AG$42,A92,'17'!$AD$37:$AD$42,"Underperform")+COUNTIFS('18'!$AG$37:$AG$42,A92,'18'!$AD$37:$AD$42,"Underperform")+COUNTIFS('19'!$AG$38:$AG$43,A92,'19'!$AD$38:$AD$43,"Underperform")+COUNTIFS('20'!$AG$35:$AG$40,A92,'20'!$AD$35:$AD$40,"Underperform")+COUNTIFS('21'!$AG$30:$AG$35,A92,'21'!$AD$30:$AD$35,"Underperform")+COUNTIFS('22'!$AG$36:$AG$41,A92,'22'!$AD$36:$AD$41,"Underperform")+COUNTIFS('23'!$AG$46:$AG$51,A92,'23'!$AD$46:$AD$51,"Underperform")+COUNTIFS('24'!$AG$39:$AG$44,A92,'24'!$AD$39:$AD$44,"Underperform")+COUNTIFS('25'!$AG$33:$AG$38,A92,'25'!$AD$33:$AD$38,"Underperform")+COUNTIFS('26'!$AG$37:$AG$42,A92,'26'!$AD$37:$AD$42,"Underperform")+COUNTIFS('27'!$AG$42:$AG$47,A92,'27'!$AD$42:$AD$47,"Underperform")+COUNTIFS('28'!$AG$37:$AG$42,A92,'28'!$AD$37:$AD$42,"Underperform")+COUNTIFS('29'!$AG$41:$AG$46,A92,'29'!$AD$41:$AD$46,"Underperform")+COUNTIFS('30'!$AG$33:$AG$38,A92,'30'!$AD$33:$AD$38,"Underperform")+COUNTIFS('31'!$AG$56:$AG$61,A92,'31'!$AD$56:$AD$61,"Underperform"))</x:v>
      </x:c>
      <x:c r="E12647" s="468" t="str">
        <x:v>Rumus sumber</x:v>
      </x:c>
      <x:c r="F12647" s="468" t="str">
        <x:v>19 September 2026 16.01 WIB</x:v>
      </x:c>
    </x:row>
    <x:row r="12648">
      <x:c r="A12648" s="468" t="str">
        <x:v>31</x:v>
      </x:c>
      <x:c r="B12648" s="468" t="str">
        <x:v>C93</x:v>
      </x:c>
      <x:c r="C12648"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$39:$AG$44,A93,'13'!$AF$39:$AF$44)+SUMIF('14'!$AG$37:$AG$42,A93,'14'!$AF$37:$AF$42)+SUMIF('15'!$AG$36:$AG$41,A93,'15'!$AF$36:$AF$41)+SUMIF('16'!$AG$34:$AG$39,A93,'16'!$AF$34:$AF$39)+SUMIF('17'!$AG$37:$AG$42,A93,'17'!$AF$37:$AF$42)+SUMIF('18'!$AG$37:$AG$42,A93,'18'!$AF$37:$AF$42)+SUMIF('19'!$AG$30:$AG$35,A93,'19'!$AF$30:$AF$35)+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D12648" s="468" t="str">
        <x:v>=IF(A93="","",SUMIF('1'!$AG$64:$AG$69,A93,'1'!$AF$64:$AF$69)+SUMIF('2'!$AG$64:$AG$69,A93,'2'!$AF$64:$AF$69)+SUMIF('3'!$AG$42:$AG$47,A93,'3'!$AF$42:$AF$47)+SUMIF('4'!$AG$40:$AG$45,A93,'4'!$AF$40:$AF$45)+SUMIF('5'!$AG$35:$AG$40,A93,'5'!$AF$35:$AF$40)+SUMIF('6'!$AG$37:$AG$42,A93,'6'!$AF$37:$AF$42)+SUMIF('7'!$AG$30:$AG$35,A93,'7'!$AF$30:$AF$35)+SUMIF('8'!$AG$76:$AG$81,A93,'8'!$AF$76:$AF$81)+SUMIF('9'!$AG$72:$AG$77,A93,'9'!$AF$72:$AF$77)+SUMIF('10'!$AG$30:$AG$35,A93,'10'!$AF$30:$AF$35)+SUMIF('11'!$AG$34:$AG$39,A93,'11'!$AF$34:$AF$39)+SUMIF('12'!$AG$35:$AG$40,A93,'12'!$AF$35:$AF$40)+SUMIF('13'!$AG$39:$AG$44,A93,'13'!$AF$39:$AF$44)+SUMIF('14'!$AG$37:$AG$42,A93,'14'!$AF$37:$AF$42)+SUMIF('15'!$AG$36:$AG$41,A93,'15'!$AF$36:$AF$41)+SUMIF('16'!$AG$34:$AG$39,A93,'16'!$AF$34:$AF$39)+SUMIF('17'!$AG$37:$AG$42,A93,'17'!$AF$37:$AF$42)+SUMIF('18'!$AG$37:$AG$42,A93,'18'!$AF$37:$AF$42)+SUMIF('19'!$AG$38:$AG$43,A93,'19'!$AF$38:$AF$43)+SUMIF('20'!$AG$35:$AG$40,A93,'20'!$AF$35:$AF$40)+SUMIF('21'!$AG$30:$AG$35,A93,'21'!$AF$30:$AF$35)+SUMIF('22'!$AG$36:$AG$41,A93,'22'!$AF$36:$AF$41)+SUMIF('23'!$AG$46:$AG$51,A93,'23'!$AF$46:$AF$51)+SUMIF('24'!$AG$39:$AG$44,A93,'24'!$AF$39:$AF$44)+SUMIF('25'!$AG$33:$AG$38,A93,'25'!$AF$33:$AF$38)+SUMIF('26'!$AG$37:$AG$42,A93,'26'!$AF$37:$AF$42)+SUMIF('27'!$AG$42:$AG$47,A93,'27'!$AF$42:$AF$47)+SUMIF('28'!$AG$37:$AG$42,A93,'28'!$AF$37:$AF$42)+SUMIF('29'!$AG$41:$AG$46,A93,'29'!$AF$41:$AF$46)+SUMIF('30'!$AG$33:$AG$38,A93,'30'!$AF$33:$AF$38)+SUMIF('31'!$AG$56:$AG$61,A93,'31'!$AF$56:$AF$61))</x:v>
      </x:c>
      <x:c r="E12648" s="468" t="str">
        <x:v>Rumus sumber</x:v>
      </x:c>
      <x:c r="F12648" s="468" t="str">
        <x:v>19 September 2026 16.01 WIB</x:v>
      </x:c>
    </x:row>
    <x:row r="12649">
      <x:c r="A12649" s="468" t="str">
        <x:v>31</x:v>
      </x:c>
      <x:c r="B12649" s="468" t="str">
        <x:v>D93</x:v>
      </x:c>
      <x:c r="C12649"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$39:$AG$44,A93,'13'!$AC$39:$AC$44)+SUMIF('14'!$AG$37:$AG$42,A93,'14'!$AC$37:$AC$42)+SUMIF('15'!$AG$36:$AG$41,A93,'15'!$AC$36:$AC$41)+SUMIF('16'!$AG$34:$AG$39,A93,'16'!$AC$34:$AC$39)+SUMIF('17'!$AG$37:$AG$42,A93,'17'!$AC$37:$AC$42)+SUMIF('18'!$AG$37:$AG$42,A93,'18'!$AC$37:$AC$42)+SUMIF('19'!$AG$30:$AG$35,A93,'19'!$AC$30:$AC$35)+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D12649" s="468" t="str">
        <x:v>=IF(OR(A93="",C93=0),"",(SUMIF('1'!$AG$64:$AG$69,A93,'1'!$AC$64:$AC$69)+SUMIF('2'!$AG$64:$AG$69,A93,'2'!$AC$64:$AC$69)+SUMIF('3'!$AG$42:$AG$47,A93,'3'!$AC$42:$AC$47)+SUMIF('4'!$AG$40:$AG$45,A93,'4'!$AC$40:$AC$45)+SUMIF('5'!$AG$35:$AG$40,A93,'5'!$AC$35:$AC$40)+SUMIF('6'!$AG$37:$AG$42,A93,'6'!$AC$37:$AC$42)+SUMIF('7'!$AG$30:$AG$35,A93,'7'!$AC$30:$AC$35)+SUMIF('8'!$AG$76:$AG$81,A93,'8'!$AC$76:$AC$81)+SUMIF('9'!$AG$72:$AG$77,A93,'9'!$AC$72:$AC$77)+SUMIF('10'!$AG$30:$AG$35,A93,'10'!$AC$30:$AC$35)+SUMIF('11'!$AG$34:$AG$39,A93,'11'!$AC$34:$AC$39)+SUMIF('12'!$AG$35:$AG$40,A93,'12'!$AC$35:$AC$40)+SUMIF('13'!$AG$39:$AG$44,A93,'13'!$AC$39:$AC$44)+SUMIF('14'!$AG$37:$AG$42,A93,'14'!$AC$37:$AC$42)+SUMIF('15'!$AG$36:$AG$41,A93,'15'!$AC$36:$AC$41)+SUMIF('16'!$AG$34:$AG$39,A93,'16'!$AC$34:$AC$39)+SUMIF('17'!$AG$37:$AG$42,A93,'17'!$AC$37:$AC$42)+SUMIF('18'!$AG$37:$AG$42,A93,'18'!$AC$37:$AC$42)+SUMIF('19'!$AG$38:$AG$43,A93,'19'!$AC$38:$AC$43)+SUMIF('20'!$AG$35:$AG$40,A93,'20'!$AC$35:$AC$40)+SUMIF('21'!$AG$30:$AG$35,A93,'21'!$AC$30:$AC$35)+SUMIF('22'!$AG$36:$AG$41,A93,'22'!$AC$36:$AC$41)+SUMIF('23'!$AG$46:$AG$51,A93,'23'!$AC$46:$AC$51)+SUMIF('24'!$AG$39:$AG$44,A93,'24'!$AC$39:$AC$44)+SUMIF('25'!$AG$33:$AG$38,A93,'25'!$AC$33:$AC$38)+SUMIF('26'!$AG$37:$AG$42,A93,'26'!$AC$37:$AC$42)+SUMIF('27'!$AG$42:$AG$47,A93,'27'!$AC$42:$AC$47)+SUMIF('28'!$AG$37:$AG$42,A93,'28'!$AC$37:$AC$42)+SUMIF('29'!$AG$41:$AG$46,A93,'29'!$AC$41:$AC$46)+SUMIF('30'!$AG$33:$AG$38,A93,'30'!$AC$33:$AC$38)+SUMIF('31'!$AG$56:$AG$61,A93,'31'!$AC$56:$AC$61))/C93)</x:v>
      </x:c>
      <x:c r="E12649" s="468" t="str">
        <x:v>Rumus sumber</x:v>
      </x:c>
      <x:c r="F12649" s="468" t="str">
        <x:v>19 September 2026 16.01 WIB</x:v>
      </x:c>
    </x:row>
    <x:row r="12650">
      <x:c r="A12650" s="468" t="str">
        <x:v>31</x:v>
      </x:c>
      <x:c r="B12650" s="468" t="str">
        <x:v>E93</x:v>
      </x:c>
      <x:c r="C12650"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$39:$AG$44,A93,'13'!$AD$39:$AD$44,"Underperform")+COUNTIFS('14'!$AG$37:$AG$42,A93,'14'!$AD$37:$AD$42,"Underperform")+COUNTIFS('15'!$AG$36:$AG$41,A93,'15'!$AD$36:$AD$41,"Underperform")+COUNTIFS('16'!$AG$34:$AG$39,A93,'16'!$AD$34:$AD$39,"Underperform")+COUNTIFS('17'!$AG$37:$AG$42,A93,'17'!$AD$37:$AD$42,"Underperform")+COUNTIFS('18'!$AG$37:$AG$42,A93,'18'!$AD$37:$AD$42,"Underperform")+COUNTIFS('19'!$AG$30:$AG$35,A93,'19'!$AD$30:$AD$35,"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D12650" s="468" t="str">
        <x:v>=IF(A93="","",COUNTIFS('1'!$AG$64:$AG$69,A93,'1'!$AD$64:$AD$69,"Underperform")+COUNTIFS('2'!$AG$64:$AG$69,A93,'2'!$AD$64:$AD$69,"Underperform")+COUNTIFS('3'!$AG$42:$AG$47,A93,'3'!$AD$42:$AD$47,"Underperform")+COUNTIFS('4'!$AG$40:$AG$45,A93,'4'!$AD$40:$AD$45,"Underperform")+COUNTIFS('5'!$AG$35:$AG$40,A93,'5'!$AD$35:$AD$40,"Underperform")+COUNTIFS('6'!$AG$37:$AG$42,A93,'6'!$AD$37:$AD$42,"Underperform")+COUNTIFS('7'!$AG$30:$AG$35,A93,'7'!$AD$30:$AD$35,"Underperform")+COUNTIFS('8'!$AG$76:$AG$81,A93,'8'!$AD$76:$AD$81,"Underperform")+COUNTIFS('9'!$AG$72:$AG$77,A93,'9'!$AD$72:$AD$77,"Underperform")+COUNTIFS('10'!$AG$30:$AG$35,A93,'10'!$AD$30:$AD$35,"Underperform")+COUNTIFS('11'!$AG$34:$AG$39,A93,'11'!$AD$34:$AD$39,"Underperform")+COUNTIFS('12'!$AG$35:$AG$40,A93,'12'!$AD$35:$AD$40,"Underperform")+COUNTIFS('13'!$AG$39:$AG$44,A93,'13'!$AD$39:$AD$44,"Underperform")+COUNTIFS('14'!$AG$37:$AG$42,A93,'14'!$AD$37:$AD$42,"Underperform")+COUNTIFS('15'!$AG$36:$AG$41,A93,'15'!$AD$36:$AD$41,"Underperform")+COUNTIFS('16'!$AG$34:$AG$39,A93,'16'!$AD$34:$AD$39,"Underperform")+COUNTIFS('17'!$AG$37:$AG$42,A93,'17'!$AD$37:$AD$42,"Underperform")+COUNTIFS('18'!$AG$37:$AG$42,A93,'18'!$AD$37:$AD$42,"Underperform")+COUNTIFS('19'!$AG$38:$AG$43,A93,'19'!$AD$38:$AD$43,"Underperform")+COUNTIFS('20'!$AG$35:$AG$40,A93,'20'!$AD$35:$AD$40,"Underperform")+COUNTIFS('21'!$AG$30:$AG$35,A93,'21'!$AD$30:$AD$35,"Underperform")+COUNTIFS('22'!$AG$36:$AG$41,A93,'22'!$AD$36:$AD$41,"Underperform")+COUNTIFS('23'!$AG$46:$AG$51,A93,'23'!$AD$46:$AD$51,"Underperform")+COUNTIFS('24'!$AG$39:$AG$44,A93,'24'!$AD$39:$AD$44,"Underperform")+COUNTIFS('25'!$AG$33:$AG$38,A93,'25'!$AD$33:$AD$38,"Underperform")+COUNTIFS('26'!$AG$37:$AG$42,A93,'26'!$AD$37:$AD$42,"Underperform")+COUNTIFS('27'!$AG$42:$AG$47,A93,'27'!$AD$42:$AD$47,"Underperform")+COUNTIFS('28'!$AG$37:$AG$42,A93,'28'!$AD$37:$AD$42,"Underperform")+COUNTIFS('29'!$AG$41:$AG$46,A93,'29'!$AD$41:$AD$46,"Underperform")+COUNTIFS('30'!$AG$33:$AG$38,A93,'30'!$AD$33:$AD$38,"Underperform")+COUNTIFS('31'!$AG$56:$AG$61,A93,'31'!$AD$56:$AD$61,"Underperform"))</x:v>
      </x:c>
      <x:c r="E12650" s="468" t="str">
        <x:v>Rumus sumber</x:v>
      </x:c>
      <x:c r="F12650" s="468" t="str">
        <x:v>19 September 2026 16.01 WIB</x:v>
      </x:c>
    </x:row>
    <x:row r="12651">
      <x:c r="A12651" s="468" t="str">
        <x:v>31</x:v>
      </x:c>
      <x:c r="B12651" s="468" t="str">
        <x:v>C94</x:v>
      </x:c>
      <x:c r="C12651"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$39:$AG$44,A94,'13'!$AF$39:$AF$44)+SUMIF('14'!$AG$37:$AG$42,A94,'14'!$AF$37:$AF$42)+SUMIF('15'!$AG$36:$AG$41,A94,'15'!$AF$36:$AF$41)+SUMIF('16'!$AG$34:$AG$39,A94,'16'!$AF$34:$AF$39)+SUMIF('17'!$AG$37:$AG$42,A94,'17'!$AF$37:$AF$42)+SUMIF('18'!$AG$37:$AG$42,A94,'18'!$AF$37:$AF$42)+SUMIF('19'!$AG$30:$AG$35,A94,'19'!$AF$30:$AF$35)+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D12651" s="468" t="str">
        <x:v>=IF(A94="","",SUMIF('1'!$AG$64:$AG$69,A94,'1'!$AF$64:$AF$69)+SUMIF('2'!$AG$64:$AG$69,A94,'2'!$AF$64:$AF$69)+SUMIF('3'!$AG$42:$AG$47,A94,'3'!$AF$42:$AF$47)+SUMIF('4'!$AG$40:$AG$45,A94,'4'!$AF$40:$AF$45)+SUMIF('5'!$AG$35:$AG$40,A94,'5'!$AF$35:$AF$40)+SUMIF('6'!$AG$37:$AG$42,A94,'6'!$AF$37:$AF$42)+SUMIF('7'!$AG$30:$AG$35,A94,'7'!$AF$30:$AF$35)+SUMIF('8'!$AG$76:$AG$81,A94,'8'!$AF$76:$AF$81)+SUMIF('9'!$AG$72:$AG$77,A94,'9'!$AF$72:$AF$77)+SUMIF('10'!$AG$30:$AG$35,A94,'10'!$AF$30:$AF$35)+SUMIF('11'!$AG$34:$AG$39,A94,'11'!$AF$34:$AF$39)+SUMIF('12'!$AG$35:$AG$40,A94,'12'!$AF$35:$AF$40)+SUMIF('13'!$AG$39:$AG$44,A94,'13'!$AF$39:$AF$44)+SUMIF('14'!$AG$37:$AG$42,A94,'14'!$AF$37:$AF$42)+SUMIF('15'!$AG$36:$AG$41,A94,'15'!$AF$36:$AF$41)+SUMIF('16'!$AG$34:$AG$39,A94,'16'!$AF$34:$AF$39)+SUMIF('17'!$AG$37:$AG$42,A94,'17'!$AF$37:$AF$42)+SUMIF('18'!$AG$37:$AG$42,A94,'18'!$AF$37:$AF$42)+SUMIF('19'!$AG$38:$AG$43,A94,'19'!$AF$38:$AF$43)+SUMIF('20'!$AG$35:$AG$40,A94,'20'!$AF$35:$AF$40)+SUMIF('21'!$AG$30:$AG$35,A94,'21'!$AF$30:$AF$35)+SUMIF('22'!$AG$36:$AG$41,A94,'22'!$AF$36:$AF$41)+SUMIF('23'!$AG$46:$AG$51,A94,'23'!$AF$46:$AF$51)+SUMIF('24'!$AG$39:$AG$44,A94,'24'!$AF$39:$AF$44)+SUMIF('25'!$AG$33:$AG$38,A94,'25'!$AF$33:$AF$38)+SUMIF('26'!$AG$37:$AG$42,A94,'26'!$AF$37:$AF$42)+SUMIF('27'!$AG$42:$AG$47,A94,'27'!$AF$42:$AF$47)+SUMIF('28'!$AG$37:$AG$42,A94,'28'!$AF$37:$AF$42)+SUMIF('29'!$AG$41:$AG$46,A94,'29'!$AF$41:$AF$46)+SUMIF('30'!$AG$33:$AG$38,A94,'30'!$AF$33:$AF$38)+SUMIF('31'!$AG$56:$AG$61,A94,'31'!$AF$56:$AF$61))</x:v>
      </x:c>
      <x:c r="E12651" s="468" t="str">
        <x:v>Rumus sumber</x:v>
      </x:c>
      <x:c r="F12651" s="468" t="str">
        <x:v>19 September 2026 16.01 WIB</x:v>
      </x:c>
    </x:row>
    <x:row r="12652">
      <x:c r="A12652" s="468" t="str">
        <x:v>31</x:v>
      </x:c>
      <x:c r="B12652" s="468" t="str">
        <x:v>D94</x:v>
      </x:c>
      <x:c r="C12652"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$39:$AG$44,A94,'13'!$AC$39:$AC$44)+SUMIF('14'!$AG$37:$AG$42,A94,'14'!$AC$37:$AC$42)+SUMIF('15'!$AG$36:$AG$41,A94,'15'!$AC$36:$AC$41)+SUMIF('16'!$AG$34:$AG$39,A94,'16'!$AC$34:$AC$39)+SUMIF('17'!$AG$37:$AG$42,A94,'17'!$AC$37:$AC$42)+SUMIF('18'!$AG$37:$AG$42,A94,'18'!$AC$37:$AC$42)+SUMIF('19'!$AG$30:$AG$35,A94,'19'!$AC$30:$AC$35)+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D12652" s="468" t="str">
        <x:v>=IF(OR(A94="",C94=0),"",(SUMIF('1'!$AG$64:$AG$69,A94,'1'!$AC$64:$AC$69)+SUMIF('2'!$AG$64:$AG$69,A94,'2'!$AC$64:$AC$69)+SUMIF('3'!$AG$42:$AG$47,A94,'3'!$AC$42:$AC$47)+SUMIF('4'!$AG$40:$AG$45,A94,'4'!$AC$40:$AC$45)+SUMIF('5'!$AG$35:$AG$40,A94,'5'!$AC$35:$AC$40)+SUMIF('6'!$AG$37:$AG$42,A94,'6'!$AC$37:$AC$42)+SUMIF('7'!$AG$30:$AG$35,A94,'7'!$AC$30:$AC$35)+SUMIF('8'!$AG$76:$AG$81,A94,'8'!$AC$76:$AC$81)+SUMIF('9'!$AG$72:$AG$77,A94,'9'!$AC$72:$AC$77)+SUMIF('10'!$AG$30:$AG$35,A94,'10'!$AC$30:$AC$35)+SUMIF('11'!$AG$34:$AG$39,A94,'11'!$AC$34:$AC$39)+SUMIF('12'!$AG$35:$AG$40,A94,'12'!$AC$35:$AC$40)+SUMIF('13'!$AG$39:$AG$44,A94,'13'!$AC$39:$AC$44)+SUMIF('14'!$AG$37:$AG$42,A94,'14'!$AC$37:$AC$42)+SUMIF('15'!$AG$36:$AG$41,A94,'15'!$AC$36:$AC$41)+SUMIF('16'!$AG$34:$AG$39,A94,'16'!$AC$34:$AC$39)+SUMIF('17'!$AG$37:$AG$42,A94,'17'!$AC$37:$AC$42)+SUMIF('18'!$AG$37:$AG$42,A94,'18'!$AC$37:$AC$42)+SUMIF('19'!$AG$38:$AG$43,A94,'19'!$AC$38:$AC$43)+SUMIF('20'!$AG$35:$AG$40,A94,'20'!$AC$35:$AC$40)+SUMIF('21'!$AG$30:$AG$35,A94,'21'!$AC$30:$AC$35)+SUMIF('22'!$AG$36:$AG$41,A94,'22'!$AC$36:$AC$41)+SUMIF('23'!$AG$46:$AG$51,A94,'23'!$AC$46:$AC$51)+SUMIF('24'!$AG$39:$AG$44,A94,'24'!$AC$39:$AC$44)+SUMIF('25'!$AG$33:$AG$38,A94,'25'!$AC$33:$AC$38)+SUMIF('26'!$AG$37:$AG$42,A94,'26'!$AC$37:$AC$42)+SUMIF('27'!$AG$42:$AG$47,A94,'27'!$AC$42:$AC$47)+SUMIF('28'!$AG$37:$AG$42,A94,'28'!$AC$37:$AC$42)+SUMIF('29'!$AG$41:$AG$46,A94,'29'!$AC$41:$AC$46)+SUMIF('30'!$AG$33:$AG$38,A94,'30'!$AC$33:$AC$38)+SUMIF('31'!$AG$56:$AG$61,A94,'31'!$AC$56:$AC$61))/C94)</x:v>
      </x:c>
      <x:c r="E12652" s="468" t="str">
        <x:v>Rumus sumber</x:v>
      </x:c>
      <x:c r="F12652" s="468" t="str">
        <x:v>19 September 2026 16.01 WIB</x:v>
      </x:c>
    </x:row>
    <x:row r="12653">
      <x:c r="A12653" s="468" t="str">
        <x:v>31</x:v>
      </x:c>
      <x:c r="B12653" s="468" t="str">
        <x:v>E94</x:v>
      </x:c>
      <x:c r="C12653"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$39:$AG$44,A94,'13'!$AD$39:$AD$44,"Underperform")+COUNTIFS('14'!$AG$37:$AG$42,A94,'14'!$AD$37:$AD$42,"Underperform")+COUNTIFS('15'!$AG$36:$AG$41,A94,'15'!$AD$36:$AD$41,"Underperform")+COUNTIFS('16'!$AG$34:$AG$39,A94,'16'!$AD$34:$AD$39,"Underperform")+COUNTIFS('17'!$AG$37:$AG$42,A94,'17'!$AD$37:$AD$42,"Underperform")+COUNTIFS('18'!$AG$37:$AG$42,A94,'18'!$AD$37:$AD$42,"Underperform")+COUNTIFS('19'!$AG$30:$AG$35,A94,'19'!$AD$30:$AD$35,"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D12653" s="468" t="str">
        <x:v>=IF(A94="","",COUNTIFS('1'!$AG$64:$AG$69,A94,'1'!$AD$64:$AD$69,"Underperform")+COUNTIFS('2'!$AG$64:$AG$69,A94,'2'!$AD$64:$AD$69,"Underperform")+COUNTIFS('3'!$AG$42:$AG$47,A94,'3'!$AD$42:$AD$47,"Underperform")+COUNTIFS('4'!$AG$40:$AG$45,A94,'4'!$AD$40:$AD$45,"Underperform")+COUNTIFS('5'!$AG$35:$AG$40,A94,'5'!$AD$35:$AD$40,"Underperform")+COUNTIFS('6'!$AG$37:$AG$42,A94,'6'!$AD$37:$AD$42,"Underperform")+COUNTIFS('7'!$AG$30:$AG$35,A94,'7'!$AD$30:$AD$35,"Underperform")+COUNTIFS('8'!$AG$76:$AG$81,A94,'8'!$AD$76:$AD$81,"Underperform")+COUNTIFS('9'!$AG$72:$AG$77,A94,'9'!$AD$72:$AD$77,"Underperform")+COUNTIFS('10'!$AG$30:$AG$35,A94,'10'!$AD$30:$AD$35,"Underperform")+COUNTIFS('11'!$AG$34:$AG$39,A94,'11'!$AD$34:$AD$39,"Underperform")+COUNTIFS('12'!$AG$35:$AG$40,A94,'12'!$AD$35:$AD$40,"Underperform")+COUNTIFS('13'!$AG$39:$AG$44,A94,'13'!$AD$39:$AD$44,"Underperform")+COUNTIFS('14'!$AG$37:$AG$42,A94,'14'!$AD$37:$AD$42,"Underperform")+COUNTIFS('15'!$AG$36:$AG$41,A94,'15'!$AD$36:$AD$41,"Underperform")+COUNTIFS('16'!$AG$34:$AG$39,A94,'16'!$AD$34:$AD$39,"Underperform")+COUNTIFS('17'!$AG$37:$AG$42,A94,'17'!$AD$37:$AD$42,"Underperform")+COUNTIFS('18'!$AG$37:$AG$42,A94,'18'!$AD$37:$AD$42,"Underperform")+COUNTIFS('19'!$AG$38:$AG$43,A94,'19'!$AD$38:$AD$43,"Underperform")+COUNTIFS('20'!$AG$35:$AG$40,A94,'20'!$AD$35:$AD$40,"Underperform")+COUNTIFS('21'!$AG$30:$AG$35,A94,'21'!$AD$30:$AD$35,"Underperform")+COUNTIFS('22'!$AG$36:$AG$41,A94,'22'!$AD$36:$AD$41,"Underperform")+COUNTIFS('23'!$AG$46:$AG$51,A94,'23'!$AD$46:$AD$51,"Underperform")+COUNTIFS('24'!$AG$39:$AG$44,A94,'24'!$AD$39:$AD$44,"Underperform")+COUNTIFS('25'!$AG$33:$AG$38,A94,'25'!$AD$33:$AD$38,"Underperform")+COUNTIFS('26'!$AG$37:$AG$42,A94,'26'!$AD$37:$AD$42,"Underperform")+COUNTIFS('27'!$AG$42:$AG$47,A94,'27'!$AD$42:$AD$47,"Underperform")+COUNTIFS('28'!$AG$37:$AG$42,A94,'28'!$AD$37:$AD$42,"Underperform")+COUNTIFS('29'!$AG$41:$AG$46,A94,'29'!$AD$41:$AD$46,"Underperform")+COUNTIFS('30'!$AG$33:$AG$38,A94,'30'!$AD$33:$AD$38,"Underperform")+COUNTIFS('31'!$AG$56:$AG$61,A94,'31'!$AD$56:$AD$61,"Underperform"))</x:v>
      </x:c>
      <x:c r="E12653" s="468" t="str">
        <x:v>Rumus sumber</x:v>
      </x:c>
      <x:c r="F12653" s="468" t="str">
        <x:v>19 September 2026 16.01 WIB</x:v>
      </x:c>
    </x:row>
    <x:row r="12654">
      <x:c r="A12654" s="468" t="str">
        <x:v>31</x:v>
      </x:c>
      <x:c r="B12654" s="468" t="str">
        <x:v>C95</x:v>
      </x:c>
      <x:c r="C12654"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$39:$K$44,A95,'13'!$AF$39:$AF$44)+SUMIF('14'!$K$37:$K$42,A95,'14'!$AF$37:$AF$42)+SUMIF('15'!$K$36:$K$41,A95,'15'!$AF$36:$AF$41)+SUMIF('16'!$K$34:$K$39,A95,'16'!$AF$34:$AF$39)+SUMIF('17'!$K$37:$K$42,A95,'17'!$AF$37:$AF$42)+SUMIF('18'!$K$37:$K$42,A95,'18'!$AF$37:$AF$42)+SUMIF('19'!$K$30:$K$35,A95,'19'!$AF$30:$AF$35)+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D12654" s="468" t="str">
        <x:v>=IF(A95="","",SUMIF('1'!$K$64:$K$69,A95,'1'!$AF$64:$AF$69)+SUMIF('2'!$K$64:$K$69,A95,'2'!$AF$64:$AF$69)+SUMIF('3'!$K$42:$K$47,A95,'3'!$AF$42:$AF$47)+SUMIF('4'!$K$40:$K$45,A95,'4'!$AF$40:$AF$45)+SUMIF('5'!$K$35:$K$40,A95,'5'!$AF$35:$AF$40)+SUMIF('6'!$K$37:$K$42,A95,'6'!$AF$37:$AF$42)+SUMIF('7'!$K$30:$K$35,A95,'7'!$AF$30:$AF$35)+SUMIF('8'!$K$76:$K$81,A95,'8'!$AF$76:$AF$81)+SUMIF('9'!$K$72:$K$77,A95,'9'!$AF$72:$AF$77)+SUMIF('10'!$K$30:$K$35,A95,'10'!$AF$30:$AF$35)+SUMIF('11'!$K$34:$K$39,A95,'11'!$AF$34:$AF$39)+SUMIF('12'!$K$35:$K$40,A95,'12'!$AF$35:$AF$40)+SUMIF('13'!$K$39:$K$44,A95,'13'!$AF$39:$AF$44)+SUMIF('14'!$K$37:$K$42,A95,'14'!$AF$37:$AF$42)+SUMIF('15'!$K$36:$K$41,A95,'15'!$AF$36:$AF$41)+SUMIF('16'!$K$34:$K$39,A95,'16'!$AF$34:$AF$39)+SUMIF('17'!$K$37:$K$42,A95,'17'!$AF$37:$AF$42)+SUMIF('18'!$K$37:$K$42,A95,'18'!$AF$37:$AF$42)+SUMIF('19'!$K$38:$K$43,A95,'19'!$AF$38:$AF$43)+SUMIF('20'!$K$35:$K$40,A95,'20'!$AF$35:$AF$40)+SUMIF('21'!$K$30:$K$35,A95,'21'!$AF$30:$AF$35)+SUMIF('22'!$K$36:$K$41,A95,'22'!$AF$36:$AF$41)+SUMIF('23'!$K$46:$K$51,A95,'23'!$AF$46:$AF$51)+SUMIF('24'!$K$39:$K$44,A95,'24'!$AF$39:$AF$44)+SUMIF('25'!$K$33:$K$38,A95,'25'!$AF$33:$AF$38)+SUMIF('26'!$K$37:$K$42,A95,'26'!$AF$37:$AF$42)+SUMIF('27'!$K$42:$K$47,A95,'27'!$AF$42:$AF$47)+SUMIF('28'!$K$37:$K$42,A95,'28'!$AF$37:$AF$42)+SUMIF('29'!$K$41:$K$46,A95,'29'!$AF$41:$AF$46)+SUMIF('30'!$K$33:$K$38,A95,'30'!$AF$33:$AF$38)+SUMIF('31'!$K$56:$K$61,A95,'31'!$AF$56:$AF$61))</x:v>
      </x:c>
      <x:c r="E12654" s="468" t="str">
        <x:v>Rumus sumber</x:v>
      </x:c>
      <x:c r="F12654" s="468" t="str">
        <x:v>19 September 2026 16.01 WIB</x:v>
      </x:c>
    </x:row>
    <x:row r="12655">
      <x:c r="A12655" s="468" t="str">
        <x:v>31</x:v>
      </x:c>
      <x:c r="B12655" s="468" t="str">
        <x:v>D95</x:v>
      </x:c>
      <x:c r="C12655"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$39:$K$44,A95,'13'!$AC$39:$AC$44)+SUMIF('14'!$K$37:$K$42,A95,'14'!$AC$37:$AC$42)+SUMIF('15'!$K$36:$K$41,A95,'15'!$AC$36:$AC$41)+SUMIF('16'!$K$34:$K$39,A95,'16'!$AC$34:$AC$39)+SUMIF('17'!$K$37:$K$42,A95,'17'!$AC$37:$AC$42)+SUMIF('18'!$K$37:$K$42,A95,'18'!$AC$37:$AC$42)+SUMIF('19'!$K$30:$K$35,A95,'19'!$AC$30:$AC$35)+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D12655" s="468" t="str">
        <x:v>=IF(OR(A95="",C95=0),"",(SUMIF('1'!$K$64:$K$69,A95,'1'!$AC$64:$AC$69)+SUMIF('2'!$K$64:$K$69,A95,'2'!$AC$64:$AC$69)+SUMIF('3'!$K$42:$K$47,A95,'3'!$AC$42:$AC$47)+SUMIF('4'!$K$40:$K$45,A95,'4'!$AC$40:$AC$45)+SUMIF('5'!$K$35:$K$40,A95,'5'!$AC$35:$AC$40)+SUMIF('6'!$K$37:$K$42,A95,'6'!$AC$37:$AC$42)+SUMIF('7'!$K$30:$K$35,A95,'7'!$AC$30:$AC$35)+SUMIF('8'!$K$76:$K$81,A95,'8'!$AC$76:$AC$81)+SUMIF('9'!$K$72:$K$77,A95,'9'!$AC$72:$AC$77)+SUMIF('10'!$K$30:$K$35,A95,'10'!$AC$30:$AC$35)+SUMIF('11'!$K$34:$K$39,A95,'11'!$AC$34:$AC$39)+SUMIF('12'!$K$35:$K$40,A95,'12'!$AC$35:$AC$40)+SUMIF('13'!$K$39:$K$44,A95,'13'!$AC$39:$AC$44)+SUMIF('14'!$K$37:$K$42,A95,'14'!$AC$37:$AC$42)+SUMIF('15'!$K$36:$K$41,A95,'15'!$AC$36:$AC$41)+SUMIF('16'!$K$34:$K$39,A95,'16'!$AC$34:$AC$39)+SUMIF('17'!$K$37:$K$42,A95,'17'!$AC$37:$AC$42)+SUMIF('18'!$K$37:$K$42,A95,'18'!$AC$37:$AC$42)+SUMIF('19'!$K$38:$K$43,A95,'19'!$AC$38:$AC$43)+SUMIF('20'!$K$35:$K$40,A95,'20'!$AC$35:$AC$40)+SUMIF('21'!$K$30:$K$35,A95,'21'!$AC$30:$AC$35)+SUMIF('22'!$K$36:$K$41,A95,'22'!$AC$36:$AC$41)+SUMIF('23'!$K$46:$K$51,A95,'23'!$AC$46:$AC$51)+SUMIF('24'!$K$39:$K$44,A95,'24'!$AC$39:$AC$44)+SUMIF('25'!$K$33:$K$38,A95,'25'!$AC$33:$AC$38)+SUMIF('26'!$K$37:$K$42,A95,'26'!$AC$37:$AC$42)+SUMIF('27'!$K$42:$K$47,A95,'27'!$AC$42:$AC$47)+SUMIF('28'!$K$37:$K$42,A95,'28'!$AC$37:$AC$42)+SUMIF('29'!$K$41:$K$46,A95,'29'!$AC$41:$AC$46)+SUMIF('30'!$K$33:$K$38,A95,'30'!$AC$33:$AC$38)+SUMIF('31'!$K$56:$K$61,A95,'31'!$AC$56:$AC$61))/C95)</x:v>
      </x:c>
      <x:c r="E12655" s="468" t="str">
        <x:v>Rumus sumber</x:v>
      </x:c>
      <x:c r="F12655" s="468" t="str">
        <x:v>19 September 2026 16.01 WIB</x:v>
      </x:c>
    </x:row>
    <x:row r="12656">
      <x:c r="A12656" s="468" t="str">
        <x:v>31</x:v>
      </x:c>
      <x:c r="B12656" s="468" t="str">
        <x:v>E95</x:v>
      </x:c>
      <x:c r="C12656"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$39:$K$44,A95,'13'!$AD$39:$AD$44,"Underperform")+COUNTIFS('14'!$K$37:$K$42,A95,'14'!$AD$37:$AD$42,"Underperform")+COUNTIFS('15'!$K$36:$K$41,A95,'15'!$AD$36:$AD$41,"Underperform")+COUNTIFS('16'!$K$34:$K$39,A95,'16'!$AD$34:$AD$39,"Underperform")+COUNTIFS('17'!$K$37:$K$42,A95,'17'!$AD$37:$AD$42,"Underperform")+COUNTIFS('18'!$K$37:$K$42,A95,'18'!$AD$37:$AD$42,"Underperform")+COUNTIFS('19'!$K$30:$K$35,A95,'19'!$AD$30:$AD$35,"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D12656" s="468" t="str">
        <x:v>=IF(A95="","",COUNTIFS('1'!$K$64:$K$69,A95,'1'!$AD$64:$AD$69,"Underperform")+COUNTIFS('2'!$K$64:$K$69,A95,'2'!$AD$64:$AD$69,"Underperform")+COUNTIFS('3'!$K$42:$K$47,A95,'3'!$AD$42:$AD$47,"Underperform")+COUNTIFS('4'!$K$40:$K$45,A95,'4'!$AD$40:$AD$45,"Underperform")+COUNTIFS('5'!$K$35:$K$40,A95,'5'!$AD$35:$AD$40,"Underperform")+COUNTIFS('6'!$K$37:$K$42,A95,'6'!$AD$37:$AD$42,"Underperform")+COUNTIFS('7'!$K$30:$K$35,A95,'7'!$AD$30:$AD$35,"Underperform")+COUNTIFS('8'!$K$76:$K$81,A95,'8'!$AD$76:$AD$81,"Underperform")+COUNTIFS('9'!$K$72:$K$77,A95,'9'!$AD$72:$AD$77,"Underperform")+COUNTIFS('10'!$K$30:$K$35,A95,'10'!$AD$30:$AD$35,"Underperform")+COUNTIFS('11'!$K$34:$K$39,A95,'11'!$AD$34:$AD$39,"Underperform")+COUNTIFS('12'!$K$35:$K$40,A95,'12'!$AD$35:$AD$40,"Underperform")+COUNTIFS('13'!$K$39:$K$44,A95,'13'!$AD$39:$AD$44,"Underperform")+COUNTIFS('14'!$K$37:$K$42,A95,'14'!$AD$37:$AD$42,"Underperform")+COUNTIFS('15'!$K$36:$K$41,A95,'15'!$AD$36:$AD$41,"Underperform")+COUNTIFS('16'!$K$34:$K$39,A95,'16'!$AD$34:$AD$39,"Underperform")+COUNTIFS('17'!$K$37:$K$42,A95,'17'!$AD$37:$AD$42,"Underperform")+COUNTIFS('18'!$K$37:$K$42,A95,'18'!$AD$37:$AD$42,"Underperform")+COUNTIFS('19'!$K$38:$K$43,A95,'19'!$AD$38:$AD$43,"Underperform")+COUNTIFS('20'!$K$35:$K$40,A95,'20'!$AD$35:$AD$40,"Underperform")+COUNTIFS('21'!$K$30:$K$35,A95,'21'!$AD$30:$AD$35,"Underperform")+COUNTIFS('22'!$K$36:$K$41,A95,'22'!$AD$36:$AD$41,"Underperform")+COUNTIFS('23'!$K$46:$K$51,A95,'23'!$AD$46:$AD$51,"Underperform")+COUNTIFS('24'!$K$39:$K$44,A95,'24'!$AD$39:$AD$44,"Underperform")+COUNTIFS('25'!$K$33:$K$38,A95,'25'!$AD$33:$AD$38,"Underperform")+COUNTIFS('26'!$K$37:$K$42,A95,'26'!$AD$37:$AD$42,"Underperform")+COUNTIFS('27'!$K$42:$K$47,A95,'27'!$AD$42:$AD$47,"Underperform")+COUNTIFS('28'!$K$37:$K$42,A95,'28'!$AD$37:$AD$42,"Underperform")+COUNTIFS('29'!$K$41:$K$46,A95,'29'!$AD$41:$AD$46,"Underperform")+COUNTIFS('30'!$K$33:$K$38,A95,'30'!$AD$33:$AD$38,"Underperform")+COUNTIFS('31'!$K$56:$K$61,A95,'31'!$AD$56:$AD$61,"Underperform"))</x:v>
      </x:c>
      <x:c r="E12656" s="468" t="str">
        <x:v>Rumus sumber</x:v>
      </x:c>
      <x:c r="F12656" s="468" t="str">
        <x:v>19 September 2026 16.01 WIB</x:v>
      </x:c>
    </x:row>
    <x:row r="12657">
      <x:c r="A12657" s="468" t="str">
        <x:v>31</x:v>
      </x:c>
      <x:c r="B12657" s="468" t="str">
        <x:v>C96</x:v>
      </x:c>
      <x:c r="C12657"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$39:$K$44,A96,'13'!$AF$39:$AF$44)+SUMIF('14'!$K$37:$K$42,A96,'14'!$AF$37:$AF$42)+SUMIF('15'!$K$36:$K$41,A96,'15'!$AF$36:$AF$41)+SUMIF('16'!$K$34:$K$39,A96,'16'!$AF$34:$AF$39)+SUMIF('17'!$K$37:$K$42,A96,'17'!$AF$37:$AF$42)+SUMIF('18'!$K$37:$K$42,A96,'18'!$AF$37:$AF$42)+SUMIF('19'!$K$30:$K$35,A96,'19'!$AF$30:$AF$35)+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D12657" s="468" t="str">
        <x:v>=IF(A96="","",SUMIF('1'!$K$64:$K$69,A96,'1'!$AF$64:$AF$69)+SUMIF('2'!$K$64:$K$69,A96,'2'!$AF$64:$AF$69)+SUMIF('3'!$K$42:$K$47,A96,'3'!$AF$42:$AF$47)+SUMIF('4'!$K$40:$K$45,A96,'4'!$AF$40:$AF$45)+SUMIF('5'!$K$35:$K$40,A96,'5'!$AF$35:$AF$40)+SUMIF('6'!$K$37:$K$42,A96,'6'!$AF$37:$AF$42)+SUMIF('7'!$K$30:$K$35,A96,'7'!$AF$30:$AF$35)+SUMIF('8'!$K$76:$K$81,A96,'8'!$AF$76:$AF$81)+SUMIF('9'!$K$72:$K$77,A96,'9'!$AF$72:$AF$77)+SUMIF('10'!$K$30:$K$35,A96,'10'!$AF$30:$AF$35)+SUMIF('11'!$K$34:$K$39,A96,'11'!$AF$34:$AF$39)+SUMIF('12'!$K$35:$K$40,A96,'12'!$AF$35:$AF$40)+SUMIF('13'!$K$39:$K$44,A96,'13'!$AF$39:$AF$44)+SUMIF('14'!$K$37:$K$42,A96,'14'!$AF$37:$AF$42)+SUMIF('15'!$K$36:$K$41,A96,'15'!$AF$36:$AF$41)+SUMIF('16'!$K$34:$K$39,A96,'16'!$AF$34:$AF$39)+SUMIF('17'!$K$37:$K$42,A96,'17'!$AF$37:$AF$42)+SUMIF('18'!$K$37:$K$42,A96,'18'!$AF$37:$AF$42)+SUMIF('19'!$K$38:$K$43,A96,'19'!$AF$38:$AF$43)+SUMIF('20'!$K$35:$K$40,A96,'20'!$AF$35:$AF$40)+SUMIF('21'!$K$30:$K$35,A96,'21'!$AF$30:$AF$35)+SUMIF('22'!$K$36:$K$41,A96,'22'!$AF$36:$AF$41)+SUMIF('23'!$K$46:$K$51,A96,'23'!$AF$46:$AF$51)+SUMIF('24'!$K$39:$K$44,A96,'24'!$AF$39:$AF$44)+SUMIF('25'!$K$33:$K$38,A96,'25'!$AF$33:$AF$38)+SUMIF('26'!$K$37:$K$42,A96,'26'!$AF$37:$AF$42)+SUMIF('27'!$K$42:$K$47,A96,'27'!$AF$42:$AF$47)+SUMIF('28'!$K$37:$K$42,A96,'28'!$AF$37:$AF$42)+SUMIF('29'!$K$41:$K$46,A96,'29'!$AF$41:$AF$46)+SUMIF('30'!$K$33:$K$38,A96,'30'!$AF$33:$AF$38)+SUMIF('31'!$K$56:$K$61,A96,'31'!$AF$56:$AF$61))</x:v>
      </x:c>
      <x:c r="E12657" s="468" t="str">
        <x:v>Rumus sumber</x:v>
      </x:c>
      <x:c r="F12657" s="468" t="str">
        <x:v>19 September 2026 16.01 WIB</x:v>
      </x:c>
    </x:row>
    <x:row r="12658">
      <x:c r="A12658" s="468" t="str">
        <x:v>31</x:v>
      </x:c>
      <x:c r="B12658" s="468" t="str">
        <x:v>D96</x:v>
      </x:c>
      <x:c r="C12658"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$39:$K$44,A96,'13'!$AC$39:$AC$44)+SUMIF('14'!$K$37:$K$42,A96,'14'!$AC$37:$AC$42)+SUMIF('15'!$K$36:$K$41,A96,'15'!$AC$36:$AC$41)+SUMIF('16'!$K$34:$K$39,A96,'16'!$AC$34:$AC$39)+SUMIF('17'!$K$37:$K$42,A96,'17'!$AC$37:$AC$42)+SUMIF('18'!$K$37:$K$42,A96,'18'!$AC$37:$AC$42)+SUMIF('19'!$K$30:$K$35,A96,'19'!$AC$30:$AC$35)+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D12658" s="468" t="str">
        <x:v>=IF(OR(A96="",C96=0),"",(SUMIF('1'!$K$64:$K$69,A96,'1'!$AC$64:$AC$69)+SUMIF('2'!$K$64:$K$69,A96,'2'!$AC$64:$AC$69)+SUMIF('3'!$K$42:$K$47,A96,'3'!$AC$42:$AC$47)+SUMIF('4'!$K$40:$K$45,A96,'4'!$AC$40:$AC$45)+SUMIF('5'!$K$35:$K$40,A96,'5'!$AC$35:$AC$40)+SUMIF('6'!$K$37:$K$42,A96,'6'!$AC$37:$AC$42)+SUMIF('7'!$K$30:$K$35,A96,'7'!$AC$30:$AC$35)+SUMIF('8'!$K$76:$K$81,A96,'8'!$AC$76:$AC$81)+SUMIF('9'!$K$72:$K$77,A96,'9'!$AC$72:$AC$77)+SUMIF('10'!$K$30:$K$35,A96,'10'!$AC$30:$AC$35)+SUMIF('11'!$K$34:$K$39,A96,'11'!$AC$34:$AC$39)+SUMIF('12'!$K$35:$K$40,A96,'12'!$AC$35:$AC$40)+SUMIF('13'!$K$39:$K$44,A96,'13'!$AC$39:$AC$44)+SUMIF('14'!$K$37:$K$42,A96,'14'!$AC$37:$AC$42)+SUMIF('15'!$K$36:$K$41,A96,'15'!$AC$36:$AC$41)+SUMIF('16'!$K$34:$K$39,A96,'16'!$AC$34:$AC$39)+SUMIF('17'!$K$37:$K$42,A96,'17'!$AC$37:$AC$42)+SUMIF('18'!$K$37:$K$42,A96,'18'!$AC$37:$AC$42)+SUMIF('19'!$K$38:$K$43,A96,'19'!$AC$38:$AC$43)+SUMIF('20'!$K$35:$K$40,A96,'20'!$AC$35:$AC$40)+SUMIF('21'!$K$30:$K$35,A96,'21'!$AC$30:$AC$35)+SUMIF('22'!$K$36:$K$41,A96,'22'!$AC$36:$AC$41)+SUMIF('23'!$K$46:$K$51,A96,'23'!$AC$46:$AC$51)+SUMIF('24'!$K$39:$K$44,A96,'24'!$AC$39:$AC$44)+SUMIF('25'!$K$33:$K$38,A96,'25'!$AC$33:$AC$38)+SUMIF('26'!$K$37:$K$42,A96,'26'!$AC$37:$AC$42)+SUMIF('27'!$K$42:$K$47,A96,'27'!$AC$42:$AC$47)+SUMIF('28'!$K$37:$K$42,A96,'28'!$AC$37:$AC$42)+SUMIF('29'!$K$41:$K$46,A96,'29'!$AC$41:$AC$46)+SUMIF('30'!$K$33:$K$38,A96,'30'!$AC$33:$AC$38)+SUMIF('31'!$K$56:$K$61,A96,'31'!$AC$56:$AC$61))/C96)</x:v>
      </x:c>
      <x:c r="E12658" s="468" t="str">
        <x:v>Rumus sumber</x:v>
      </x:c>
      <x:c r="F12658" s="468" t="str">
        <x:v>19 September 2026 16.01 WIB</x:v>
      </x:c>
    </x:row>
    <x:row r="12659">
      <x:c r="A12659" s="468" t="str">
        <x:v>31</x:v>
      </x:c>
      <x:c r="B12659" s="468" t="str">
        <x:v>E96</x:v>
      </x:c>
      <x:c r="C12659"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$39:$K$44,A96,'13'!$AD$39:$AD$44,"Underperform")+COUNTIFS('14'!$K$37:$K$42,A96,'14'!$AD$37:$AD$42,"Underperform")+COUNTIFS('15'!$K$36:$K$41,A96,'15'!$AD$36:$AD$41,"Underperform")+COUNTIFS('16'!$K$34:$K$39,A96,'16'!$AD$34:$AD$39,"Underperform")+COUNTIFS('17'!$K$37:$K$42,A96,'17'!$AD$37:$AD$42,"Underperform")+COUNTIFS('18'!$K$37:$K$42,A96,'18'!$AD$37:$AD$42,"Underperform")+COUNTIFS('19'!$K$30:$K$35,A96,'19'!$AD$30:$AD$35,"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D12659" s="468" t="str">
        <x:v>=IF(A96="","",COUNTIFS('1'!$K$64:$K$69,A96,'1'!$AD$64:$AD$69,"Underperform")+COUNTIFS('2'!$K$64:$K$69,A96,'2'!$AD$64:$AD$69,"Underperform")+COUNTIFS('3'!$K$42:$K$47,A96,'3'!$AD$42:$AD$47,"Underperform")+COUNTIFS('4'!$K$40:$K$45,A96,'4'!$AD$40:$AD$45,"Underperform")+COUNTIFS('5'!$K$35:$K$40,A96,'5'!$AD$35:$AD$40,"Underperform")+COUNTIFS('6'!$K$37:$K$42,A96,'6'!$AD$37:$AD$42,"Underperform")+COUNTIFS('7'!$K$30:$K$35,A96,'7'!$AD$30:$AD$35,"Underperform")+COUNTIFS('8'!$K$76:$K$81,A96,'8'!$AD$76:$AD$81,"Underperform")+COUNTIFS('9'!$K$72:$K$77,A96,'9'!$AD$72:$AD$77,"Underperform")+COUNTIFS('10'!$K$30:$K$35,A96,'10'!$AD$30:$AD$35,"Underperform")+COUNTIFS('11'!$K$34:$K$39,A96,'11'!$AD$34:$AD$39,"Underperform")+COUNTIFS('12'!$K$35:$K$40,A96,'12'!$AD$35:$AD$40,"Underperform")+COUNTIFS('13'!$K$39:$K$44,A96,'13'!$AD$39:$AD$44,"Underperform")+COUNTIFS('14'!$K$37:$K$42,A96,'14'!$AD$37:$AD$42,"Underperform")+COUNTIFS('15'!$K$36:$K$41,A96,'15'!$AD$36:$AD$41,"Underperform")+COUNTIFS('16'!$K$34:$K$39,A96,'16'!$AD$34:$AD$39,"Underperform")+COUNTIFS('17'!$K$37:$K$42,A96,'17'!$AD$37:$AD$42,"Underperform")+COUNTIFS('18'!$K$37:$K$42,A96,'18'!$AD$37:$AD$42,"Underperform")+COUNTIFS('19'!$K$38:$K$43,A96,'19'!$AD$38:$AD$43,"Underperform")+COUNTIFS('20'!$K$35:$K$40,A96,'20'!$AD$35:$AD$40,"Underperform")+COUNTIFS('21'!$K$30:$K$35,A96,'21'!$AD$30:$AD$35,"Underperform")+COUNTIFS('22'!$K$36:$K$41,A96,'22'!$AD$36:$AD$41,"Underperform")+COUNTIFS('23'!$K$46:$K$51,A96,'23'!$AD$46:$AD$51,"Underperform")+COUNTIFS('24'!$K$39:$K$44,A96,'24'!$AD$39:$AD$44,"Underperform")+COUNTIFS('25'!$K$33:$K$38,A96,'25'!$AD$33:$AD$38,"Underperform")+COUNTIFS('26'!$K$37:$K$42,A96,'26'!$AD$37:$AD$42,"Underperform")+COUNTIFS('27'!$K$42:$K$47,A96,'27'!$AD$42:$AD$47,"Underperform")+COUNTIFS('28'!$K$37:$K$42,A96,'28'!$AD$37:$AD$42,"Underperform")+COUNTIFS('29'!$K$41:$K$46,A96,'29'!$AD$41:$AD$46,"Underperform")+COUNTIFS('30'!$K$33:$K$38,A96,'30'!$AD$33:$AD$38,"Underperform")+COUNTIFS('31'!$K$56:$K$61,A96,'31'!$AD$56:$AD$61,"Underperform"))</x:v>
      </x:c>
      <x:c r="E12659" s="468" t="str">
        <x:v>Rumus sumber</x:v>
      </x:c>
      <x:c r="F12659" s="468" t="str">
        <x:v>19 September 2026 16.01 WIB</x:v>
      </x:c>
    </x:row>
    <x:row r="12660">
      <x:c r="A12660" s="468" t="str">
        <x:v>31</x:v>
      </x:c>
      <x:c r="B12660" s="468" t="str">
        <x:v>E106</x:v>
      </x:c>
      <x:c r="C12660" s="468" t="n">
        <x:v>186</x:v>
      </x:c>
      <x:c r="D12660" s="468" t="n">
        <x:v>190</x:v>
      </x:c>
      <x:c r="E12660" s="468" t="str">
        <x:v>Nilai sumber</x:v>
      </x:c>
      <x:c r="F12660" s="468" t="str">
        <x:v>19 September 2026 16.01 WIB</x:v>
      </x:c>
    </x:row>
    <x:row r="12661">
      <x:c r="A12661" s="468" t="str">
        <x:v>31</x:v>
      </x:c>
      <x:c r="B12661" s="468" t="str">
        <x:v>E106</x:v>
      </x:c>
      <x:c r="C12661" s="468" t="str">
        <x:v>=SUM('1'!$L$74:$L$75)+SUM('2'!$L$74:$L$75)+SUM('3'!$L$52:$L$53)+SUM('4'!$L$50:$L$51)+SUM('5'!$L$45:$L$46)+SUM('6'!$L$47:$L$48)+SUM('7'!$L$40:$L$41)+SUM('8'!$L$86:$L$87)+SUM('9'!$L$82:$L$83)+SUM('10'!$L$40:$L$41)+SUM('11'!$L$44:$L$45)+SUM('12'!$L$45:$L$46)+SUM('13'!$L$49:$L$50)+SUM('14'!$L$47:$L$48)+SUM('15'!$L$46:$L$47)+SUM('16'!$L$44:$L$45)+SUM('17'!$L$47:$L$48)+SUM('18'!$L$47:$L$48)+SUM('19'!$L$40:$L$41)+SUM('20'!$L$45:$L$46)+SUM('21'!$L$40:$L$41)+SUM('22'!$L$46:$L$47)+SUM('23'!$L$56:$L$57)+SUM('24'!$L$49:$L$50)+SUM('25'!$L$43:$L$44)+SUM('26'!$L$47:$L$48)+SUM('27'!$L$52:$L$53)+SUM('28'!$L$47:$L$48)+SUM('29'!$L$51:$L$52)+SUM('30'!$L$43:$L$44)+SUM('31'!$L$66:$L$67)</x:v>
      </x:c>
      <x:c r="D12661" s="468" t="str">
        <x:v>=SUM('1'!$L$74:$L$75)+SUM('2'!$L$74:$L$75)+SUM('3'!$L$52:$L$53)+SUM('4'!$L$50:$L$51)+SUM('5'!$L$45:$L$46)+SUM('6'!$L$47:$L$48)+SUM('7'!$L$40:$L$41)+SUM('8'!$L$86:$L$87)+SUM('9'!$L$82:$L$83)+SUM('10'!$L$40:$L$41)+SUM('11'!$L$44:$L$45)+SUM('12'!$L$45:$L$46)+SUM('13'!$L$49:$L$50)+SUM('14'!$L$47:$L$48)+SUM('15'!$L$46:$L$47)+SUM('16'!$L$44:$L$45)+SUM('17'!$L$47:$L$48)+SUM('18'!$L$47:$L$48)+SUM('19'!$L$48:$L$49)+SUM('20'!$L$45:$L$46)+SUM('21'!$L$40:$L$41)+SUM('22'!$L$46:$L$47)+SUM('23'!$L$56:$L$57)+SUM('24'!$L$49:$L$50)+SUM('25'!$L$43:$L$44)+SUM('26'!$L$47:$L$48)+SUM('27'!$L$52:$L$53)+SUM('28'!$L$47:$L$48)+SUM('29'!$L$51:$L$52)+SUM('30'!$L$43:$L$44)+SUM('31'!$L$66:$L$67)</x:v>
      </x:c>
      <x:c r="E12661" s="468" t="str">
        <x:v>Rumus sumber</x:v>
      </x:c>
      <x:c r="F12661" s="468" t="str">
        <x:v>19 September 2026 16.01 WIB</x:v>
      </x:c>
    </x:row>
    <x:row r="12662">
      <x:c r="A12662" s="468" t="str">
        <x:v>31</x:v>
      </x:c>
      <x:c r="B12662" s="468" t="str">
        <x:v>E107</x:v>
      </x:c>
      <x:c r="C12662" s="468" t="str">
        <x:v>=SUM('1'!$M$74:$M$75)+SUM('2'!$M$74:$M$75)+SUM('3'!$M$52:$M$53)+SUM('4'!$M$50:$M$51)+SUM('5'!$M$45:$M$46)+SUM('6'!$M$47:$M$48)+SUM('7'!$M$40:$M$41)+SUM('8'!$M$86:$M$87)+SUM('9'!$M$82:$M$83)+SUM('10'!$M$40:$M$41)+SUM('11'!$M$44:$M$45)+SUM('12'!$M$45:$M$46)+SUM('13'!$M$49:$M$50)+SUM('14'!$M$47:$M$48)+SUM('15'!$M$46:$M$47)+SUM('16'!$M$44:$M$45)+SUM('17'!$M$47:$M$48)+SUM('18'!$M$47:$M$48)+SUM('19'!$M$40:$M$41)+SUM('20'!$M$45:$M$46)+SUM('21'!$M$40:$M$41)+SUM('22'!$M$46:$M$47)+SUM('23'!$M$56:$M$57)+SUM('24'!$M$49:$M$50)+SUM('25'!$M$43:$M$44)+SUM('26'!$M$47:$M$48)+SUM('27'!$M$52:$M$53)+SUM('28'!$M$47:$M$48)+SUM('29'!$M$51:$M$52)+SUM('30'!$M$43:$M$44)+SUM('31'!$M$66:$M$67)</x:v>
      </x:c>
      <x:c r="D12662" s="468" t="str">
        <x:v>=SUM('1'!$M$74:$M$75)+SUM('2'!$M$74:$M$75)+SUM('3'!$M$52:$M$53)+SUM('4'!$M$50:$M$51)+SUM('5'!$M$45:$M$46)+SUM('6'!$M$47:$M$48)+SUM('7'!$M$40:$M$41)+SUM('8'!$M$86:$M$87)+SUM('9'!$M$82:$M$83)+SUM('10'!$M$40:$M$41)+SUM('11'!$M$44:$M$45)+SUM('12'!$M$45:$M$46)+SUM('13'!$M$49:$M$50)+SUM('14'!$M$47:$M$48)+SUM('15'!$M$46:$M$47)+SUM('16'!$M$44:$M$45)+SUM('17'!$M$47:$M$48)+SUM('18'!$M$47:$M$48)+SUM('19'!$M$48:$M$49)+SUM('20'!$M$45:$M$46)+SUM('21'!$M$40:$M$41)+SUM('22'!$M$46:$M$47)+SUM('23'!$M$56:$M$57)+SUM('24'!$M$49:$M$50)+SUM('25'!$M$43:$M$44)+SUM('26'!$M$47:$M$48)+SUM('27'!$M$52:$M$53)+SUM('28'!$M$47:$M$48)+SUM('29'!$M$51:$M$52)+SUM('30'!$M$43:$M$44)+SUM('31'!$M$66:$M$67)</x:v>
      </x:c>
      <x:c r="E12662" s="468" t="str">
        <x:v>Rumus sumber</x:v>
      </x:c>
      <x:c r="F12662" s="468" t="str">
        <x:v>19 September 2026 16.01 WIB</x:v>
      </x:c>
    </x:row>
    <x:row r="12663">
      <x:c r="A12663" s="468" t="str">
        <x:v>31</x:v>
      </x:c>
      <x:c r="B12663" s="468" t="str">
        <x:v>E108</x:v>
      </x:c>
      <x:c r="C12663" s="468" t="str">
        <x:v>=SUM('1'!$M$78)+SUM('2'!$M$78)+SUM('3'!$M$56)+SUM('4'!$M$54)+SUM('5'!$M$49)+SUM('6'!$M$51)+SUM('7'!$M$44)+SUM('8'!$M$90)+SUM('9'!$M$86)+SUM('10'!$M$44)+SUM('11'!$M$48)+SUM('12'!$M$49)+SUM('13'!$M$53)+SUM('14'!$M$51)+SUM('15'!$M$50)+SUM('16'!$M$48)+SUM('17'!$M$51)+SUM('18'!$M$51)+SUM('19'!$M$44)+SUM('20'!$M$49)+SUM('21'!$M$44)+SUM('22'!$M$50)+SUM('23'!$M$60)+SUM('24'!$M$53)+SUM('25'!$M$47)+SUM('26'!$M$51)+SUM('27'!$M$56)+SUM('28'!$M$51)+SUM('29'!$M$55)+SUM('30'!$M$47)+SUM('31'!$M$70)</x:v>
      </x:c>
      <x:c r="D12663" s="468" t="str">
        <x:v>=SUM('1'!$M$78)+SUM('2'!$M$78)+SUM('3'!$M$56)+SUM('4'!$M$54)+SUM('5'!$M$49)+SUM('6'!$M$51)+SUM('7'!$M$44)+SUM('8'!$M$90)+SUM('9'!$M$86)+SUM('10'!$M$44)+SUM('11'!$M$48)+SUM('12'!$M$49)+SUM('13'!$M$53)+SUM('14'!$M$51)+SUM('15'!$M$50)+SUM('16'!$M$48)+SUM('17'!$M$51)+SUM('18'!$M$51)+SUM('19'!$M$52)+SUM('20'!$M$49)+SUM('21'!$M$44)+SUM('22'!$M$50)+SUM('23'!$M$60)+SUM('24'!$M$53)+SUM('25'!$M$47)+SUM('26'!$M$51)+SUM('27'!$M$56)+SUM('28'!$M$51)+SUM('29'!$M$55)+SUM('30'!$M$47)+SUM('31'!$M$70)</x:v>
      </x:c>
      <x:c r="E12663" s="468" t="str">
        <x:v>Rumus sumber</x:v>
      </x:c>
      <x:c r="F12663" s="468" t="str">
        <x:v>19 September 2026 16.01 WIB</x:v>
      </x:c>
    </x:row>
    <x:row r="12664">
      <x:c r="A12664" s="468" t="str">
        <x:v>31</x:v>
      </x:c>
      <x:c r="B12664" s="468" t="str">
        <x:v>E109</x:v>
      </x:c>
      <x:c r="C12664" s="468" t="n">
        <x:v>224</x:v>
      </x:c>
      <x:c r="D12664" s="468" t="n">
        <x:v>229</x:v>
      </x:c>
      <x:c r="E12664" s="468" t="str">
        <x:v>Nilai sumber</x:v>
      </x:c>
      <x:c r="F12664" s="468" t="str">
        <x:v>19 September 2026 16.01 WIB</x:v>
      </x:c>
    </x:row>
    <x:row r="12665">
      <x:c r="A12665" s="468" t="str">
        <x:v>31</x:v>
      </x:c>
      <x:c r="B12665" s="468" t="str">
        <x:v>E109</x:v>
      </x:c>
      <x:c r="C12665" s="468" t="str">
        <x:v>=SUM('1'!$M$79)+SUM('2'!$M$79)+SUM('3'!$M$57)+SUM('4'!$M$55)+SUM('5'!$M$50)+SUM('6'!$M$52)+SUM('7'!$M$45)+SUM('8'!$M$91)+SUM('9'!$M$87)+SUM('10'!$M$45)+SUM('11'!$M$49)+SUM('12'!$M$50)+SUM('13'!$M$54)+SUM('14'!$M$52)+SUM('15'!$M$51)+SUM('16'!$M$49)+SUM('17'!$M$52)+SUM('18'!$M$52)+SUM('19'!$M$45)+SUM('20'!$M$50)+SUM('21'!$M$45)+SUM('22'!$M$51)+SUM('23'!$M$61)+SUM('24'!$M$54)+SUM('25'!$M$48)+SUM('26'!$M$52)+SUM('27'!$M$57)+SUM('28'!$M$52)+SUM('29'!$M$56)+SUM('30'!$M$48)+SUM('31'!$M$71)</x:v>
      </x:c>
      <x:c r="D12665" s="468" t="str">
        <x:v>=SUM('1'!$M$79)+SUM('2'!$M$79)+SUM('3'!$M$57)+SUM('4'!$M$55)+SUM('5'!$M$50)+SUM('6'!$M$52)+SUM('7'!$M$45)+SUM('8'!$M$91)+SUM('9'!$M$87)+SUM('10'!$M$45)+SUM('11'!$M$49)+SUM('12'!$M$50)+SUM('13'!$M$54)+SUM('14'!$M$52)+SUM('15'!$M$51)+SUM('16'!$M$49)+SUM('17'!$M$52)+SUM('18'!$M$52)+SUM('19'!$M$53)+SUM('20'!$M$50)+SUM('21'!$M$45)+SUM('22'!$M$51)+SUM('23'!$M$61)+SUM('24'!$M$54)+SUM('25'!$M$48)+SUM('26'!$M$52)+SUM('27'!$M$57)+SUM('28'!$M$52)+SUM('29'!$M$56)+SUM('30'!$M$48)+SUM('31'!$M$71)</x:v>
      </x:c>
      <x:c r="E12665" s="468" t="str">
        <x:v>Rumus sumber</x:v>
      </x:c>
      <x:c r="F12665" s="468" t="str">
        <x:v>19 September 2026 16.01 WIB</x:v>
      </x:c>
    </x:row>
    <x:row r="12666">
      <x:c r="A12666" s="468" t="str">
        <x:v>31</x:v>
      </x:c>
      <x:c r="B12666" s="468" t="str">
        <x:v>E110</x:v>
      </x:c>
      <x:c r="C12666" s="468" t="n">
        <x:v>223</x:v>
      </x:c>
      <x:c r="D12666" s="468" t="n">
        <x:v>233</x:v>
      </x:c>
      <x:c r="E12666" s="468" t="str">
        <x:v>Nilai sumber</x:v>
      </x:c>
      <x:c r="F12666" s="468" t="str">
        <x:v>19 September 2026 16.01 WIB</x:v>
      </x:c>
    </x:row>
    <x:row r="12667">
      <x:c r="A12667" s="468" t="str">
        <x:v>31</x:v>
      </x:c>
      <x:c r="B12667" s="468" t="str">
        <x:v>E110</x:v>
      </x:c>
      <x:c r="C12667" s="468" t="str">
        <x:v>=SUM('1'!$M$80)+SUM('2'!$M$80)+SUM('3'!$M$58)+SUM('4'!$M$56)+SUM('5'!$M$51)+SUM('6'!$M$53)+SUM('7'!$M$46)+SUM('8'!$M$92)+SUM('9'!$M$88)+SUM('10'!$M$46)+SUM('11'!$M$50)+SUM('12'!$M$51)+SUM('13'!$M$55)+SUM('14'!$M$53)+SUM('15'!$M$52)+SUM('16'!$M$50)+SUM('17'!$M$53)+SUM('18'!$M$53)+SUM('19'!$M$46)+SUM('20'!$M$51)+SUM('21'!$M$46)+SUM('22'!$M$52)+SUM('23'!$M$62)+SUM('24'!$M$55)+SUM('25'!$M$49)+SUM('26'!$M$53)+SUM('27'!$M$58)+SUM('28'!$M$53)+SUM('29'!$M$57)+SUM('30'!$M$49)+SUM('31'!$M$72)</x:v>
      </x:c>
      <x:c r="D12667" s="468" t="str">
        <x:v>=SUM('1'!$M$80)+SUM('2'!$M$80)+SUM('3'!$M$58)+SUM('4'!$M$56)+SUM('5'!$M$51)+SUM('6'!$M$53)+SUM('7'!$M$46)+SUM('8'!$M$92)+SUM('9'!$M$88)+SUM('10'!$M$46)+SUM('11'!$M$50)+SUM('12'!$M$51)+SUM('13'!$M$55)+SUM('14'!$M$53)+SUM('15'!$M$52)+SUM('16'!$M$50)+SUM('17'!$M$53)+SUM('18'!$M$53)+SUM('19'!$M$54)+SUM('20'!$M$51)+SUM('21'!$M$46)+SUM('22'!$M$52)+SUM('23'!$M$62)+SUM('24'!$M$55)+SUM('25'!$M$49)+SUM('26'!$M$53)+SUM('27'!$M$58)+SUM('28'!$M$53)+SUM('29'!$M$57)+SUM('30'!$M$49)+SUM('31'!$M$72)</x:v>
      </x:c>
      <x:c r="E12667" s="468" t="str">
        <x:v>Rumus sumber</x:v>
      </x:c>
      <x:c r="F12667" s="468" t="str">
        <x:v>19 September 2026 16.01 WIB</x:v>
      </x:c>
    </x:row>
    <x:row r="12668">
      <x:c r="A12668" s="468" t="str">
        <x:v>31</x:v>
      </x:c>
      <x:c r="B12668" s="468" t="str">
        <x:v>E111</x:v>
      </x:c>
      <x:c r="C12668" s="468" t="n">
        <x:v>447</x:v>
      </x:c>
      <x:c r="D12668" s="468" t="n">
        <x:v>462</x:v>
      </x:c>
      <x:c r="E12668" s="468" t="str">
        <x:v>Nilai sumber</x:v>
      </x:c>
      <x:c r="F12668" s="468" t="str">
        <x:v>19 September 2026 16.01 WIB</x:v>
      </x:c>
    </x:row>
    <x:row r="12669">
      <x:c r="A12669" s="468" t="str">
        <x:v>31</x:v>
      </x:c>
      <x:c r="B12669" s="468" t="str">
        <x:v>E111</x:v>
      </x:c>
      <x:c r="C12669" s="468" t="str">
        <x:v>=SUM('1'!$M$81)+SUM('2'!$M$81)+SUM('3'!$M$59)+SUM('4'!$M$57)+SUM('5'!$M$52)+SUM('6'!$M$54)+SUM('7'!$M$47)+SUM('8'!$M$93)+SUM('9'!$M$89)+SUM('10'!$M$47)+SUM('11'!$M$51)+SUM('12'!$M$52)+SUM('13'!$M$56)+SUM('14'!$M$54)+SUM('15'!$M$53)+SUM('16'!$M$51)+SUM('17'!$M$54)+SUM('18'!$M$54)+SUM('19'!$M$47)+SUM('20'!$M$52)+SUM('21'!$M$47)+SUM('22'!$M$53)+SUM('23'!$M$63)+SUM('24'!$M$56)+SUM('25'!$M$50)+SUM('26'!$M$54)+SUM('27'!$M$59)+SUM('28'!$M$54)+SUM('29'!$M$58)+SUM('30'!$M$50)+SUM('31'!$M$73)</x:v>
      </x:c>
      <x:c r="D12669" s="468" t="str">
        <x:v>=SUM('1'!$M$81)+SUM('2'!$M$81)+SUM('3'!$M$59)+SUM('4'!$M$57)+SUM('5'!$M$52)+SUM('6'!$M$54)+SUM('7'!$M$47)+SUM('8'!$M$93)+SUM('9'!$M$89)+SUM('10'!$M$47)+SUM('11'!$M$51)+SUM('12'!$M$52)+SUM('13'!$M$56)+SUM('14'!$M$54)+SUM('15'!$M$53)+SUM('16'!$M$51)+SUM('17'!$M$54)+SUM('18'!$M$54)+SUM('19'!$M$55)+SUM('20'!$M$52)+SUM('21'!$M$47)+SUM('22'!$M$53)+SUM('23'!$M$63)+SUM('24'!$M$56)+SUM('25'!$M$50)+SUM('26'!$M$54)+SUM('27'!$M$59)+SUM('28'!$M$54)+SUM('29'!$M$58)+SUM('30'!$M$50)+SUM('31'!$M$73)</x:v>
      </x:c>
      <x:c r="E12669" s="468" t="str">
        <x:v>Rumus sumber</x:v>
      </x:c>
      <x:c r="F12669" s="468" t="str">
        <x:v>19 September 2026 16.01 WIB</x:v>
      </x:c>
    </x:row>
    <x:row r="12670">
      <x:c r="A12670" s="468" t="str">
        <x:v>31</x:v>
      </x:c>
      <x:c r="B12670" s="468" t="str">
        <x:v>E112</x:v>
      </x:c>
      <x:c r="C12670" s="468" t="n">
        <x:v>0.2775712515</x:v>
      </x:c>
      <x:c r="D12670" s="468" t="n">
        <x:v>0.2837670384</x:v>
      </x:c>
      <x:c r="E12670" s="468" t="str">
        <x:v>Nilai sumber</x:v>
      </x:c>
      <x:c r="F12670" s="468" t="str">
        <x:v>19 September 2026 16.01 WIB</x:v>
      </x:c>
    </x:row>
    <x:row r="12671">
      <x:c r="A12671" s="468" t="str">
        <x:v>Resume Karyawan KPI</x:v>
      </x:c>
      <x:c r="B12671" s="468" t="str">
        <x:v>Y5</x:v>
      </x:c>
      <x:c r="C12671" s="468" t="n">
        <x:v>121</x:v>
      </x:c>
      <x:c r="D12671" s="468" t="n">
        <x:v>123</x:v>
      </x:c>
      <x:c r="E12671" s="468" t="str">
        <x:v>Nilai sumber</x:v>
      </x:c>
      <x:c r="F12671" s="468" t="str">
        <x:v>19 September 2026 16.01 WIB</x:v>
      </x:c>
    </x:row>
    <x:row r="12672">
      <x:c r="A12672" s="468" t="str">
        <x:v>Resume Karyawan KPI</x:v>
      </x:c>
      <x:c r="B12672" s="468" t="str">
        <x:v>Y5</x:v>
      </x:c>
      <x:c r="C12672" s="468" t="str">
        <x:v>=COUNTIF('1'!$D$4:$D$55,X5)+COUNTIF('2'!$D$4:$D$55,X5)+COUNTIF('3'!$D$4:$D$33,X5)+COUNTIF('4'!$D$4:$D$31,X5)+COUNTIF('5'!$D$4:$D$26,X5)+COUNTIF('6'!$D$4:$D$28,X5)+COUNTIF('7'!$D$4:$D$21,X5)+COUNTIF('8'!$D$4:$D$67,X5)+COUNTIF('9'!$D$4:$D$63,X5)+COUNTIF('10'!$D$4:$D$21,X5)+COUNTIF('11'!$D$4:$D$25,X5)+COUNTIF('12'!$D$4:$D$26,X5)+COUNTIF('13'!$D$4:$D$30,X5)+COUNTIF('14'!$D$4:$D$28,X5)+COUNTIF('15'!$D$4:$D$27,X5)+COUNTIF('16'!$D$4:$D$25,X5)+COUNTIF('17'!$D$4:$D$28,X5)+COUNTIF('18'!$D$4:$D$28,X5)+COUNTIF('19'!$D$4:$D$21,X5)+COUNTIF('20'!$D$4:$D$26,X5)+COUNTIF('21'!$D$4:$D$21,X5)+COUNTIF('22'!$D$4:$D$27,X5)+COUNTIF('23'!$D$4:$D$37,X5)+COUNTIF('24'!$D$4:$D$30,X5)+COUNTIF('25'!$D$4:$D$24,X5)+COUNTIF('26'!$D$4:$D$28,X5)+COUNTIF('27'!$D$4:$D$33,X5)+COUNTIF('28'!$D$4:$D$28,X5)+COUNTIF('29'!$D$4:$D$32,X5)+COUNTIF('30'!$D$4:$D$24,X5)+COUNTIF('31'!$D$4:$D$45,X5)</x:v>
      </x:c>
      <x:c r="D12672" s="468" t="str">
        <x:v>=COUNTIF('1'!$D$4:$D$55,X5)+COUNTIF('2'!$D$4:$D$55,X5)+COUNTIF('3'!$D$4:$D$33,X5)+COUNTIF('4'!$D$4:$D$31,X5)+COUNTIF('5'!$D$4:$D$26,X5)+COUNTIF('6'!$D$4:$D$28,X5)+COUNTIF('7'!$D$4:$D$21,X5)+COUNTIF('8'!$D$4:$D$67,X5)+COUNTIF('9'!$D$4:$D$63,X5)+COUNTIF('10'!$D$4:$D$21,X5)+COUNTIF('11'!$D$4:$D$25,X5)+COUNTIF('12'!$D$4:$D$26,X5)+COUNTIF('13'!$D$4:$D$30,X5)+COUNTIF('14'!$D$4:$D$28,X5)+COUNTIF('15'!$D$4:$D$27,X5)+COUNTIF('16'!$D$4:$D$25,X5)+COUNTIF('17'!$D$4:$D$28,X5)+COUNTIF('18'!$D$4:$D$28,X5)+COUNTIF('19'!$D$4:$D$29,X5)+COUNTIF('20'!$D$4:$D$26,X5)+COUNTIF('21'!$D$4:$D$21,X5)+COUNTIF('22'!$D$4:$D$27,X5)+COUNTIF('23'!$D$4:$D$37,X5)+COUNTIF('24'!$D$4:$D$30,X5)+COUNTIF('25'!$D$4:$D$24,X5)+COUNTIF('26'!$D$4:$D$28,X5)+COUNTIF('27'!$D$4:$D$33,X5)+COUNTIF('28'!$D$4:$D$28,X5)+COUNTIF('29'!$D$4:$D$32,X5)+COUNTIF('30'!$D$4:$D$24,X5)+COUNTIF('31'!$D$4:$D$45,X5)</x:v>
      </x:c>
      <x:c r="E12672" s="468" t="str">
        <x:v>Rumus sumber</x:v>
      </x:c>
      <x:c r="F12672" s="468" t="str">
        <x:v>19 September 2026 16.01 WIB</x:v>
      </x:c>
    </x:row>
    <x:row r="12673">
      <x:c r="A12673" s="468" t="str">
        <x:v>Resume Karyawan KPI</x:v>
      </x:c>
      <x:c r="B12673" s="468" t="str">
        <x:v>Z5</x:v>
      </x:c>
      <x:c r="C12673" s="468" t="n">
        <x:v>121.00013</x:v>
      </x:c>
      <x:c r="D12673" s="468" t="n">
        <x:v>123.00013</x:v>
      </x:c>
      <x:c r="E12673" s="468" t="str">
        <x:v>Nilai sumber</x:v>
      </x:c>
      <x:c r="F12673" s="468" t="str">
        <x:v>19 September 2026 16.01 WIB</x:v>
      </x:c>
    </x:row>
    <x:row r="12674">
      <x:c r="A12674" s="468" t="str">
        <x:v>Resume Karyawan KPI</x:v>
      </x:c>
      <x:c r="B12674" s="468" t="str">
        <x:v>AC5</x:v>
      </x:c>
      <x:c r="C12674" s="468" t="n">
        <x:v>19</x:v>
      </x:c>
      <x:c r="D12674" s="468" t="n">
        <x:v>20</x:v>
      </x:c>
      <x:c r="E12674" s="468" t="str">
        <x:v>Nilai sumber</x:v>
      </x:c>
      <x:c r="F12674" s="468" t="str">
        <x:v>19 September 2026 16.01 WIB</x:v>
      </x:c>
    </x:row>
    <x:row r="12675">
      <x:c r="A12675" s="468" t="str">
        <x:v>Resume Karyawan KPI</x:v>
      </x:c>
      <x:c r="B12675" s="468" t="str">
        <x:v>AC5</x:v>
      </x:c>
      <x:c r="C12675" s="468" t="str">
        <x:v>=COUNTIF('1'!$O$57:$O$60,AA5)+COUNTIF('2'!$O$57:$O$60,AA5)+COUNTIF('3'!$O$35:$O$38,AA5)+COUNTIF('4'!$O$33:$O$36,AA5)+COUNTIF('5'!$O$28:$O$31,AA5)+COUNTIF('6'!$O$30:$O$33,AA5)+COUNTIF('7'!$O$23:$O$26,AA5)+COUNTIF('8'!$O$69:$O$72,AA5)+COUNTIF('9'!$O$65:$O$68,AA5)+COUNTIF('10'!$O$23:$O$26,AA5)+COUNTIF('11'!$O$27:$O$30,AA5)+COUNTIF('12'!$O$28:$O$31,AA5)+COUNTIF('13'!$O$32:$O$35,AA5)+COUNTIF('14'!$O$30:$O$33,AA5)+COUNTIF('15'!$O$29:$O$32,AA5)+COUNTIF('16'!$O$27:$O$30,AA5)+COUNTIF('17'!$O$30:$O$33,AA5)+COUNTIF('18'!$O$30:$O$33,AA5)+COUNTIF('19'!$O$23:$O$26,AA5)+COUNTIF('20'!$O$28:$O$31,AA5)+COUNTIF('21'!$O$23:$O$26,AA5)+COUNTIF('22'!$O$29:$O$32,AA5)+COUNTIF('23'!$O$39:$O$42,AA5)+COUNTIF('24'!$O$32:$O$35,AA5)+COUNTIF('25'!$O$26:$O$29,AA5)+COUNTIF('26'!$O$30:$O$33,AA5)+COUNTIF('27'!$O$35:$O$38,AA5)+COUNTIF('28'!$O$30:$O$33,AA5)+COUNTIF('29'!$O$34:$O$37,AA5)+COUNTIF('30'!$O$26:$O$29,AA5)+COUNTIF('31'!$O$47:$O$50,AA5)</x:v>
      </x:c>
      <x:c r="D12675" s="468" t="str">
        <x:v>=COUNTIF('1'!$O$57:$O$60,AA5)+COUNTIF('2'!$O$57:$O$60,AA5)+COUNTIF('3'!$O$35:$O$38,AA5)+COUNTIF('4'!$O$33:$O$36,AA5)+COUNTIF('5'!$O$28:$O$31,AA5)+COUNTIF('6'!$O$30:$O$33,AA5)+COUNTIF('7'!$O$23:$O$26,AA5)+COUNTIF('8'!$O$69:$O$72,AA5)+COUNTIF('9'!$O$65:$O$68,AA5)+COUNTIF('10'!$O$23:$O$26,AA5)+COUNTIF('11'!$O$27:$O$30,AA5)+COUNTIF('12'!$O$28:$O$31,AA5)+COUNTIF('13'!$O$32:$O$35,AA5)+COUNTIF('14'!$O$30:$O$33,AA5)+COUNTIF('15'!$O$29:$O$32,AA5)+COUNTIF('16'!$O$27:$O$30,AA5)+COUNTIF('17'!$O$30:$O$33,AA5)+COUNTIF('18'!$O$30:$O$33,AA5)+COUNTIF('19'!$O$31:$O$34,AA5)+COUNTIF('20'!$O$28:$O$31,AA5)+COUNTIF('21'!$O$23:$O$26,AA5)+COUNTIF('22'!$O$29:$O$32,AA5)+COUNTIF('23'!$O$39:$O$42,AA5)+COUNTIF('24'!$O$32:$O$35,AA5)+COUNTIF('25'!$O$26:$O$29,AA5)+COUNTIF('26'!$O$30:$O$33,AA5)+COUNTIF('27'!$O$35:$O$38,AA5)+COUNTIF('28'!$O$30:$O$33,AA5)+COUNTIF('29'!$O$34:$O$37,AA5)+COUNTIF('30'!$O$26:$O$29,AA5)+COUNTIF('31'!$O$47:$O$50,AA5)</x:v>
      </x:c>
      <x:c r="E12675" s="468" t="str">
        <x:v>Rumus sumber</x:v>
      </x:c>
      <x:c r="F12675" s="468" t="str">
        <x:v>19 September 2026 16.01 WIB</x:v>
      </x:c>
    </x:row>
    <x:row r="12676">
      <x:c r="A12676" s="468" t="str">
        <x:v>Resume Karyawan KPI</x:v>
      </x:c>
      <x:c r="B12676" s="468" t="str">
        <x:v>AD5</x:v>
      </x:c>
      <x:c r="C12676" s="468" t="n">
        <x:v>19.00011</x:v>
      </x:c>
      <x:c r="D12676" s="468" t="n">
        <x:v>20.00011</x:v>
      </x:c>
      <x:c r="E12676" s="468" t="str">
        <x:v>Nilai sumber</x:v>
      </x:c>
      <x:c r="F12676" s="468" t="str">
        <x:v>19 September 2026 16.01 WIB</x:v>
      </x:c>
    </x:row>
    <x:row r="12677">
      <x:c r="A12677" s="468" t="str">
        <x:v>Resume Karyawan KPI</x:v>
      </x:c>
      <x:c r="B12677" s="468" t="str">
        <x:v>AF5</x:v>
      </x:c>
      <x:c r="C12677" s="468" t="n">
        <x:v>181</x:v>
      </x:c>
      <x:c r="D12677" s="468" t="n">
        <x:v>192</x:v>
      </x:c>
      <x:c r="E12677" s="468" t="str">
        <x:v>Nilai sumber</x:v>
      </x:c>
      <x:c r="F12677" s="468" t="str">
        <x:v>19 September 2026 16.01 WIB</x:v>
      </x:c>
    </x:row>
    <x:row r="12678">
      <x:c r="A12678" s="468" t="str">
        <x:v>Resume Karyawan KPI</x:v>
      </x:c>
      <x:c r="B12678" s="468" t="str">
        <x:v>AF5</x:v>
      </x:c>
      <x:c r="C12678" s="468" t="str">
        <x:v>=COUNTIF('1'!$L$4:$L$55,AE5)+COUNTIF('2'!$L$4:$L$55,AE5)+COUNTIF('3'!$L$4:$L$33,AE5)+COUNTIF('4'!$L$4:$L$31,AE5)+COUNTIF('5'!$L$4:$L$26,AE5)+COUNTIF('6'!$L$4:$L$28,AE5)+COUNTIF('7'!$L$4:$L$21,AE5)+COUNTIF('8'!$L$4:$L$67,AE5)+COUNTIF('9'!$L$4:$L$63,AE5)+COUNTIF('10'!$L$4:$L$21,AE5)+COUNTIF('11'!$L$4:$L$25,AE5)+COUNTIF('12'!$L$4:$L$26,AE5)+COUNTIF('13'!$L$4:$L$30,AE5)+COUNTIF('14'!$L$4:$L$28,AE5)+COUNTIF('15'!$L$4:$L$27,AE5)+COUNTIF('16'!$L$4:$L$25,AE5)+COUNTIF('17'!$L$4:$L$28,AE5)+COUNTIF('18'!$L$4:$L$28,AE5)+COUNTIF('19'!$L$4:$L$21,AE5)+COUNTIF('20'!$L$4:$L$26,AE5)+COUNTIF('21'!$L$4:$L$21,AE5)+COUNTIF('22'!$L$4:$L$27,AE5)+COUNTIF('23'!$L$4:$L$37,AE5)+COUNTIF('24'!$L$4:$L$30,AE5)+COUNTIF('25'!$L$4:$L$24,AE5)+COUNTIF('26'!$L$4:$L$28,AE5)+COUNTIF('27'!$L$4:$L$33,AE5)+COUNTIF('28'!$L$4:$L$28,AE5)+COUNTIF('29'!$L$4:$L$32,AE5)+COUNTIF('30'!$L$4:$L$24,AE5)+COUNTIF('31'!$L$4:$L$45,AE5)</x:v>
      </x:c>
      <x:c r="D12678" s="468" t="str">
        <x:v>=COUNTIF('1'!$L$4:$L$55,AE5)+COUNTIF('2'!$L$4:$L$55,AE5)+COUNTIF('3'!$L$4:$L$33,AE5)+COUNTIF('4'!$L$4:$L$31,AE5)+COUNTIF('5'!$L$4:$L$26,AE5)+COUNTIF('6'!$L$4:$L$28,AE5)+COUNTIF('7'!$L$4:$L$21,AE5)+COUNTIF('8'!$L$4:$L$67,AE5)+COUNTIF('9'!$L$4:$L$63,AE5)+COUNTIF('10'!$L$4:$L$21,AE5)+COUNTIF('11'!$L$4:$L$25,AE5)+COUNTIF('12'!$L$4:$L$26,AE5)+COUNTIF('13'!$L$4:$L$30,AE5)+COUNTIF('14'!$L$4:$L$28,AE5)+COUNTIF('15'!$L$4:$L$27,AE5)+COUNTIF('16'!$L$4:$L$25,AE5)+COUNTIF('17'!$L$4:$L$28,AE5)+COUNTIF('18'!$L$4:$L$28,AE5)+COUNTIF('19'!$L$4:$L$29,AE5)+COUNTIF('20'!$L$4:$L$26,AE5)+COUNTIF('21'!$L$4:$L$21,AE5)+COUNTIF('22'!$L$4:$L$27,AE5)+COUNTIF('23'!$L$4:$L$37,AE5)+COUNTIF('24'!$L$4:$L$30,AE5)+COUNTIF('25'!$L$4:$L$24,AE5)+COUNTIF('26'!$L$4:$L$28,AE5)+COUNTIF('27'!$L$4:$L$33,AE5)+COUNTIF('28'!$L$4:$L$28,AE5)+COUNTIF('29'!$L$4:$L$32,AE5)+COUNTIF('30'!$L$4:$L$24,AE5)+COUNTIF('31'!$L$4:$L$45,AE5)</x:v>
      </x:c>
      <x:c r="E12678" s="468" t="str">
        <x:v>Rumus sumber</x:v>
      </x:c>
      <x:c r="F12678" s="468" t="str">
        <x:v>19 September 2026 16.01 WIB</x:v>
      </x:c>
    </x:row>
    <x:row r="12679">
      <x:c r="A12679" s="468" t="str">
        <x:v>Resume Karyawan KPI</x:v>
      </x:c>
      <x:c r="B12679" s="468" t="str">
        <x:v>AG5</x:v>
      </x:c>
      <x:c r="C12679" s="468" t="n">
        <x:v>181.00005</x:v>
      </x:c>
      <x:c r="D12679" s="468" t="n">
        <x:v>192.00005</x:v>
      </x:c>
      <x:c r="E12679" s="468" t="str">
        <x:v>Nilai sumber</x:v>
      </x:c>
      <x:c r="F12679" s="468" t="str">
        <x:v>19 September 2026 16.01 WIB</x:v>
      </x:c>
    </x:row>
    <x:row r="12680">
      <x:c r="A12680" s="468" t="str">
        <x:v>Resume Karyawan KPI</x:v>
      </x:c>
      <x:c r="B12680" s="468" t="str">
        <x:v>AI5</x:v>
      </x:c>
      <x:c r="C12680" s="468" t="str">
        <x:v>=COUNTIF('1'!$M$4:$M$55,AH5)+COUNTIF('2'!$M$4:$M$55,AH5)+COUNTIF('3'!$M$4:$M$33,AH5)+COUNTIF('4'!$M$4:$M$31,AH5)+COUNTIF('5'!$M$4:$M$26,AH5)+COUNTIF('6'!$M$4:$M$28,AH5)+COUNTIF('7'!$M$4:$M$21,AH5)+COUNTIF('8'!$M$4:$M$67,AH5)+COUNTIF('9'!$M$4:$M$63,AH5)+COUNTIF('10'!$M$4:$M$21,AH5)+COUNTIF('11'!$M$4:$M$25,AH5)+COUNTIF('12'!$M$4:$M$26,AH5)+COUNTIF('13'!$M$4:$M$30,AH5)+COUNTIF('14'!$M$4:$M$28,AH5)+COUNTIF('15'!$M$4:$M$27,AH5)+COUNTIF('16'!$M$4:$M$25,AH5)+COUNTIF('17'!$M$4:$M$28,AH5)+COUNTIF('18'!$M$4:$M$28,AH5)+COUNTIF('19'!$M$4:$M$21,AH5)+COUNTIF('20'!$M$4:$M$26,AH5)+COUNTIF('21'!$M$4:$M$21,AH5)+COUNTIF('22'!$M$4:$M$27,AH5)+COUNTIF('23'!$M$4:$M$37,AH5)+COUNTIF('24'!$M$4:$M$30,AH5)+COUNTIF('25'!$M$4:$M$24,AH5)+COUNTIF('26'!$M$4:$M$28,AH5)+COUNTIF('27'!$M$4:$M$33,AH5)+COUNTIF('28'!$M$4:$M$28,AH5)+COUNTIF('29'!$M$4:$M$32,AH5)+COUNTIF('30'!$M$4:$M$24,AH5)+COUNTIF('31'!$M$4:$M$45,AH5)</x:v>
      </x:c>
      <x:c r="D12680" s="468" t="str">
        <x:v>=COUNTIF('1'!$M$4:$M$55,AH5)+COUNTIF('2'!$M$4:$M$55,AH5)+COUNTIF('3'!$M$4:$M$33,AH5)+COUNTIF('4'!$M$4:$M$31,AH5)+COUNTIF('5'!$M$4:$M$26,AH5)+COUNTIF('6'!$M$4:$M$28,AH5)+COUNTIF('7'!$M$4:$M$21,AH5)+COUNTIF('8'!$M$4:$M$67,AH5)+COUNTIF('9'!$M$4:$M$63,AH5)+COUNTIF('10'!$M$4:$M$21,AH5)+COUNTIF('11'!$M$4:$M$25,AH5)+COUNTIF('12'!$M$4:$M$26,AH5)+COUNTIF('13'!$M$4:$M$30,AH5)+COUNTIF('14'!$M$4:$M$28,AH5)+COUNTIF('15'!$M$4:$M$27,AH5)+COUNTIF('16'!$M$4:$M$25,AH5)+COUNTIF('17'!$M$4:$M$28,AH5)+COUNTIF('18'!$M$4:$M$28,AH5)+COUNTIF('19'!$M$4:$M$29,AH5)+COUNTIF('20'!$M$4:$M$26,AH5)+COUNTIF('21'!$M$4:$M$21,AH5)+COUNTIF('22'!$M$4:$M$27,AH5)+COUNTIF('23'!$M$4:$M$37,AH5)+COUNTIF('24'!$M$4:$M$30,AH5)+COUNTIF('25'!$M$4:$M$24,AH5)+COUNTIF('26'!$M$4:$M$28,AH5)+COUNTIF('27'!$M$4:$M$33,AH5)+COUNTIF('28'!$M$4:$M$28,AH5)+COUNTIF('29'!$M$4:$M$32,AH5)+COUNTIF('30'!$M$4:$M$24,AH5)+COUNTIF('31'!$M$4:$M$45,AH5)</x:v>
      </x:c>
      <x:c r="E12680" s="468" t="str">
        <x:v>Rumus sumber</x:v>
      </x:c>
      <x:c r="F12680" s="468" t="str">
        <x:v>19 September 2026 16.01 WIB</x:v>
      </x:c>
    </x:row>
    <x:row r="12681">
      <x:c r="A12681" s="468" t="str">
        <x:v>Resume Karyawan KPI</x:v>
      </x:c>
      <x:c r="B12681" s="468" t="str">
        <x:v>AM5</x:v>
      </x:c>
      <x:c r="C12681"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$39:$AG$44,AK5,'13'!$AF$39:$AF$44,1)+COUNTIFS('14'!$AG$37:$AG$42,AK5,'14'!$AF$37:$AF$42,1)+COUNTIFS('15'!$AG$36:$AG$41,AK5,'15'!$AF$36:$AF$41,1)+COUNTIFS('16'!$AG$34:$AG$39,AK5,'16'!$AF$34:$AF$39,1)+COUNTIFS('17'!$AG$37:$AG$42,AK5,'17'!$AF$37:$AF$42,1)+COUNTIFS('18'!$AG$37:$AG$42,AK5,'18'!$AF$37:$AF$42,1)+COUNTIFS('19'!$AG$30:$AG$35,AK5,'19'!$AF$30:$AF$35,1)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D12681" s="468" t="str">
        <x:v>=COUNTIFS('1'!$AG$64:$AG$69,AK5,'1'!$AF$64:$AF$69,1)+COUNTIFS('2'!$AG$64:$AG$69,AK5,'2'!$AF$64:$AF$69,1)+COUNTIFS('3'!$AG$42:$AG$47,AK5,'3'!$AF$42:$AF$47,1)+COUNTIFS('4'!$AG$40:$AG$45,AK5,'4'!$AF$40:$AF$45,1)+COUNTIFS('5'!$AG$35:$AG$40,AK5,'5'!$AF$35:$AF$40,1)+COUNTIFS('6'!$AG$37:$AG$42,AK5,'6'!$AF$37:$AF$42,1)+COUNTIFS('7'!$AG$30:$AG$35,AK5,'7'!$AF$30:$AF$35,1)+COUNTIFS('8'!$AG$76:$AG$81,AK5,'8'!$AF$76:$AF$81,1)+COUNTIFS('9'!$AG$72:$AG$77,AK5,'9'!$AF$72:$AF$77,1)+COUNTIFS('10'!$AG$30:$AG$35,AK5,'10'!$AF$30:$AF$35,1)+COUNTIFS('11'!$AG$34:$AG$39,AK5,'11'!$AF$34:$AF$39,1)+COUNTIFS('12'!$AG$35:$AG$40,AK5,'12'!$AF$35:$AF$40,1)+COUNTIFS('13'!$AG$39:$AG$44,AK5,'13'!$AF$39:$AF$44,1)+COUNTIFS('14'!$AG$37:$AG$42,AK5,'14'!$AF$37:$AF$42,1)+COUNTIFS('15'!$AG$36:$AG$41,AK5,'15'!$AF$36:$AF$41,1)+COUNTIFS('16'!$AG$34:$AG$39,AK5,'16'!$AF$34:$AF$39,1)+COUNTIFS('17'!$AG$37:$AG$42,AK5,'17'!$AF$37:$AF$42,1)+COUNTIFS('18'!$AG$37:$AG$42,AK5,'18'!$AF$37:$AF$42,1)+COUNTIFS('19'!$AG$38:$AG$43,AK5,'19'!$AF$38:$AF$43,1)+COUNTIFS('20'!$AG$35:$AG$40,AK5,'20'!$AF$35:$AF$40,1)+COUNTIFS('21'!$AG$30:$AG$35,AK5,'21'!$AF$30:$AF$35,1)+COUNTIFS('22'!$AG$36:$AG$41,AK5,'22'!$AF$36:$AF$41,1)+COUNTIFS('23'!$AG$46:$AG$51,AK5,'23'!$AF$46:$AF$51,1)+COUNTIFS('24'!$AG$39:$AG$44,AK5,'24'!$AF$39:$AF$44,1)+COUNTIFS('25'!$AG$33:$AG$38,AK5,'25'!$AF$33:$AF$38,1)+COUNTIFS('26'!$AG$37:$AG$42,AK5,'26'!$AF$37:$AF$42,1)+COUNTIFS('27'!$AG$42:$AG$47,AK5,'27'!$AF$42:$AF$47,1)+COUNTIFS('28'!$AG$37:$AG$42,AK5,'28'!$AF$37:$AF$42,1)+COUNTIFS('29'!$AG$41:$AG$46,AK5,'29'!$AF$41:$AF$46,1)+COUNTIFS('30'!$AG$33:$AG$38,AK5,'30'!$AF$33:$AF$38,1)+COUNTIFS('31'!$AG$56:$AG$61,AK5,'31'!$AF$56:$AF$61,1)</x:v>
      </x:c>
      <x:c r="E12681" s="468" t="str">
        <x:v>Rumus sumber</x:v>
      </x:c>
      <x:c r="F12681" s="468" t="str">
        <x:v>19 September 2026 16.01 WIB</x:v>
      </x:c>
    </x:row>
    <x:row r="12682">
      <x:c r="A12682" s="468" t="str">
        <x:v>Resume Karyawan KPI</x:v>
      </x:c>
      <x:c r="B12682" s="468" t="str">
        <x:v>AO5</x:v>
      </x:c>
      <x:c r="C12682"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$39:$L$44,'13'!$AG$39:$AG$44,AK5,'13'!$AF$39:$AF$44,1)+SUMIFS('14'!$L$37:$L$42,'14'!$AG$37:$AG$42,AK5,'14'!$AF$37:$AF$42,1)+SUMIFS('15'!$L$36:$L$41,'15'!$AG$36:$AG$41,AK5,'15'!$AF$36:$AF$41,1)+SUMIFS('16'!$L$34:$L$39,'16'!$AG$34:$AG$39,AK5,'16'!$AF$34:$AF$39,1)+SUMIFS('17'!$L$37:$L$42,'17'!$AG$37:$AG$42,AK5,'17'!$AF$37:$AF$42,1)+SUMIFS('18'!$L$37:$L$42,'18'!$AG$37:$AG$42,AK5,'18'!$AF$37:$AF$42,1)+SUMIFS('19'!$L$30:$L$35,'19'!$AG$30:$AG$35,AK5,'19'!$AF$30:$AF$35,1)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D12682" s="468" t="str">
        <x:v>=IF(AM5=0,"",(SUMIFS('1'!$L$64:$L$69,'1'!$AG$64:$AG$69,AK5,'1'!$AF$64:$AF$69,1)+SUMIFS('2'!$L$64:$L$69,'2'!$AG$64:$AG$69,AK5,'2'!$AF$64:$AF$69,1)+SUMIFS('3'!$L$42:$L$47,'3'!$AG$42:$AG$47,AK5,'3'!$AF$42:$AF$47,1)+SUMIFS('4'!$L$40:$L$45,'4'!$AG$40:$AG$45,AK5,'4'!$AF$40:$AF$45,1)+SUMIFS('5'!$L$35:$L$40,'5'!$AG$35:$AG$40,AK5,'5'!$AF$35:$AF$40,1)+SUMIFS('6'!$L$37:$L$42,'6'!$AG$37:$AG$42,AK5,'6'!$AF$37:$AF$42,1)+SUMIFS('7'!$L$30:$L$35,'7'!$AG$30:$AG$35,AK5,'7'!$AF$30:$AF$35,1)+SUMIFS('8'!$L$76:$L$81,'8'!$AG$76:$AG$81,AK5,'8'!$AF$76:$AF$81,1)+SUMIFS('9'!$L$72:$L$77,'9'!$AG$72:$AG$77,AK5,'9'!$AF$72:$AF$77,1)+SUMIFS('10'!$L$30:$L$35,'10'!$AG$30:$AG$35,AK5,'10'!$AF$30:$AF$35,1)+SUMIFS('11'!$L$34:$L$39,'11'!$AG$34:$AG$39,AK5,'11'!$AF$34:$AF$39,1)+SUMIFS('12'!$L$35:$L$40,'12'!$AG$35:$AG$40,AK5,'12'!$AF$35:$AF$40,1)+SUMIFS('13'!$L$39:$L$44,'13'!$AG$39:$AG$44,AK5,'13'!$AF$39:$AF$44,1)+SUMIFS('14'!$L$37:$L$42,'14'!$AG$37:$AG$42,AK5,'14'!$AF$37:$AF$42,1)+SUMIFS('15'!$L$36:$L$41,'15'!$AG$36:$AG$41,AK5,'15'!$AF$36:$AF$41,1)+SUMIFS('16'!$L$34:$L$39,'16'!$AG$34:$AG$39,AK5,'16'!$AF$34:$AF$39,1)+SUMIFS('17'!$L$37:$L$42,'17'!$AG$37:$AG$42,AK5,'17'!$AF$37:$AF$42,1)+SUMIFS('18'!$L$37:$L$42,'18'!$AG$37:$AG$42,AK5,'18'!$AF$37:$AF$42,1)+SUMIFS('19'!$L$38:$L$43,'19'!$AG$38:$AG$43,AK5,'19'!$AF$38:$AF$43,1)+SUMIFS('20'!$L$35:$L$40,'20'!$AG$35:$AG$40,AK5,'20'!$AF$35:$AF$40,1)+SUMIFS('21'!$L$30:$L$35,'21'!$AG$30:$AG$35,AK5,'21'!$AF$30:$AF$35,1)+SUMIFS('22'!$L$36:$L$41,'22'!$AG$36:$AG$41,AK5,'22'!$AF$36:$AF$41,1)+SUMIFS('23'!$L$46:$L$51,'23'!$AG$46:$AG$51,AK5,'23'!$AF$46:$AF$51,1)+SUMIFS('24'!$L$39:$L$44,'24'!$AG$39:$AG$44,AK5,'24'!$AF$39:$AF$44,1)+SUMIFS('25'!$L$33:$L$38,'25'!$AG$33:$AG$38,AK5,'25'!$AF$33:$AF$38,1)+SUMIFS('26'!$L$37:$L$42,'26'!$AG$37:$AG$42,AK5,'26'!$AF$37:$AF$42,1)+SUMIFS('27'!$L$42:$L$47,'27'!$AG$42:$AG$47,AK5,'27'!$AF$42:$AF$47,1)+SUMIFS('28'!$L$37:$L$42,'28'!$AG$37:$AG$42,AK5,'28'!$AF$37:$AF$42,1)+SUMIFS('29'!$L$41:$L$46,'29'!$AG$41:$AG$46,AK5,'29'!$AF$41:$AF$46,1)+SUMIFS('30'!$L$33:$L$38,'30'!$AG$33:$AG$38,AK5,'30'!$AF$33:$AF$38,1)+SUMIFS('31'!$L$56:$L$61,'31'!$AG$56:$AG$61,AK5,'31'!$AF$56:$AF$61,1))/AM5)</x:v>
      </x:c>
      <x:c r="E12682" s="468" t="str">
        <x:v>Rumus sumber</x:v>
      </x:c>
      <x:c r="F12682" s="468" t="str">
        <x:v>19 September 2026 16.01 WIB</x:v>
      </x:c>
    </x:row>
    <x:row r="12683">
      <x:c r="A12683" s="468" t="str">
        <x:v>Resume Karyawan KPI</x:v>
      </x:c>
      <x:c r="B12683" s="468" t="str">
        <x:v>AP5</x:v>
      </x:c>
      <x:c r="C12683"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$39:$M$44,'13'!$AG$39:$AG$44,AK5,'13'!$AF$39:$AF$44,1)+SUMIFS('14'!$M$37:$M$42,'14'!$AG$37:$AG$42,AK5,'14'!$AF$37:$AF$42,1)+SUMIFS('15'!$M$36:$M$41,'15'!$AG$36:$AG$41,AK5,'15'!$AF$36:$AF$41,1)+SUMIFS('16'!$M$34:$M$39,'16'!$AG$34:$AG$39,AK5,'16'!$AF$34:$AF$39,1)+SUMIFS('17'!$M$37:$M$42,'17'!$AG$37:$AG$42,AK5,'17'!$AF$37:$AF$42,1)+SUMIFS('18'!$M$37:$M$42,'18'!$AG$37:$AG$42,AK5,'18'!$AF$37:$AF$42,1)+SUMIFS('19'!$M$30:$M$35,'19'!$AG$30:$AG$35,AK5,'19'!$AF$30:$AF$35,1)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D12683" s="468" t="str">
        <x:v>=IF(AM5=0,"",(SUMIFS('1'!$M$64:$M$69,'1'!$AG$64:$AG$69,AK5,'1'!$AF$64:$AF$69,1)+SUMIFS('2'!$M$64:$M$69,'2'!$AG$64:$AG$69,AK5,'2'!$AF$64:$AF$69,1)+SUMIFS('3'!$M$42:$M$47,'3'!$AG$42:$AG$47,AK5,'3'!$AF$42:$AF$47,1)+SUMIFS('4'!$M$40:$M$45,'4'!$AG$40:$AG$45,AK5,'4'!$AF$40:$AF$45,1)+SUMIFS('5'!$M$35:$M$40,'5'!$AG$35:$AG$40,AK5,'5'!$AF$35:$AF$40,1)+SUMIFS('6'!$M$37:$M$42,'6'!$AG$37:$AG$42,AK5,'6'!$AF$37:$AF$42,1)+SUMIFS('7'!$M$30:$M$35,'7'!$AG$30:$AG$35,AK5,'7'!$AF$30:$AF$35,1)+SUMIFS('8'!$M$76:$M$81,'8'!$AG$76:$AG$81,AK5,'8'!$AF$76:$AF$81,1)+SUMIFS('9'!$M$72:$M$77,'9'!$AG$72:$AG$77,AK5,'9'!$AF$72:$AF$77,1)+SUMIFS('10'!$M$30:$M$35,'10'!$AG$30:$AG$35,AK5,'10'!$AF$30:$AF$35,1)+SUMIFS('11'!$M$34:$M$39,'11'!$AG$34:$AG$39,AK5,'11'!$AF$34:$AF$39,1)+SUMIFS('12'!$M$35:$M$40,'12'!$AG$35:$AG$40,AK5,'12'!$AF$35:$AF$40,1)+SUMIFS('13'!$M$39:$M$44,'13'!$AG$39:$AG$44,AK5,'13'!$AF$39:$AF$44,1)+SUMIFS('14'!$M$37:$M$42,'14'!$AG$37:$AG$42,AK5,'14'!$AF$37:$AF$42,1)+SUMIFS('15'!$M$36:$M$41,'15'!$AG$36:$AG$41,AK5,'15'!$AF$36:$AF$41,1)+SUMIFS('16'!$M$34:$M$39,'16'!$AG$34:$AG$39,AK5,'16'!$AF$34:$AF$39,1)+SUMIFS('17'!$M$37:$M$42,'17'!$AG$37:$AG$42,AK5,'17'!$AF$37:$AF$42,1)+SUMIFS('18'!$M$37:$M$42,'18'!$AG$37:$AG$42,AK5,'18'!$AF$37:$AF$42,1)+SUMIFS('19'!$M$38:$M$43,'19'!$AG$38:$AG$43,AK5,'19'!$AF$38:$AF$43,1)+SUMIFS('20'!$M$35:$M$40,'20'!$AG$35:$AG$40,AK5,'20'!$AF$35:$AF$40,1)+SUMIFS('21'!$M$30:$M$35,'21'!$AG$30:$AG$35,AK5,'21'!$AF$30:$AF$35,1)+SUMIFS('22'!$M$36:$M$41,'22'!$AG$36:$AG$41,AK5,'22'!$AF$36:$AF$41,1)+SUMIFS('23'!$M$46:$M$51,'23'!$AG$46:$AG$51,AK5,'23'!$AF$46:$AF$51,1)+SUMIFS('24'!$M$39:$M$44,'24'!$AG$39:$AG$44,AK5,'24'!$AF$39:$AF$44,1)+SUMIFS('25'!$M$33:$M$38,'25'!$AG$33:$AG$38,AK5,'25'!$AF$33:$AF$38,1)+SUMIFS('26'!$M$37:$M$42,'26'!$AG$37:$AG$42,AK5,'26'!$AF$37:$AF$42,1)+SUMIFS('27'!$M$42:$M$47,'27'!$AG$42:$AG$47,AK5,'27'!$AF$42:$AF$47,1)+SUMIFS('28'!$M$37:$M$42,'28'!$AG$37:$AG$42,AK5,'28'!$AF$37:$AF$42,1)+SUMIFS('29'!$M$41:$M$46,'29'!$AG$41:$AG$46,AK5,'29'!$AF$41:$AF$46,1)+SUMIFS('30'!$M$33:$M$38,'30'!$AG$33:$AG$38,AK5,'30'!$AF$33:$AF$38,1)+SUMIFS('31'!$M$56:$M$61,'31'!$AG$56:$AG$61,AK5,'31'!$AF$56:$AF$61,1))/AM5)</x:v>
      </x:c>
      <x:c r="E12683" s="468" t="str">
        <x:v>Rumus sumber</x:v>
      </x:c>
      <x:c r="F12683" s="468" t="str">
        <x:v>19 September 2026 16.01 WIB</x:v>
      </x:c>
    </x:row>
    <x:row r="12684">
      <x:c r="A12684" s="468" t="str">
        <x:v>Resume Karyawan KPI</x:v>
      </x:c>
      <x:c r="B12684" s="468" t="str">
        <x:v>AQ5</x:v>
      </x:c>
      <x:c r="C12684"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$39:$N$44,'13'!$AG$39:$AG$44,AK5,'13'!$AF$39:$AF$44,1)+SUMIFS('14'!$N$37:$N$42,'14'!$AG$37:$AG$42,AK5,'14'!$AF$37:$AF$42,1)+SUMIFS('15'!$N$36:$N$41,'15'!$AG$36:$AG$41,AK5,'15'!$AF$36:$AF$41,1)+SUMIFS('16'!$N$34:$N$39,'16'!$AG$34:$AG$39,AK5,'16'!$AF$34:$AF$39,1)+SUMIFS('17'!$N$37:$N$42,'17'!$AG$37:$AG$42,AK5,'17'!$AF$37:$AF$42,1)+SUMIFS('18'!$N$37:$N$42,'18'!$AG$37:$AG$42,AK5,'18'!$AF$37:$AF$42,1)+SUMIFS('19'!$N$30:$N$35,'19'!$AG$30:$AG$35,AK5,'19'!$AF$30:$AF$35,1)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D12684" s="468" t="str">
        <x:v>=IF(AM5=0,"",(SUMIFS('1'!$N$64:$N$69,'1'!$AG$64:$AG$69,AK5,'1'!$AF$64:$AF$69,1)+SUMIFS('2'!$N$64:$N$69,'2'!$AG$64:$AG$69,AK5,'2'!$AF$64:$AF$69,1)+SUMIFS('3'!$N$42:$N$47,'3'!$AG$42:$AG$47,AK5,'3'!$AF$42:$AF$47,1)+SUMIFS('4'!$N$40:$N$45,'4'!$AG$40:$AG$45,AK5,'4'!$AF$40:$AF$45,1)+SUMIFS('5'!$N$35:$N$40,'5'!$AG$35:$AG$40,AK5,'5'!$AF$35:$AF$40,1)+SUMIFS('6'!$N$37:$N$42,'6'!$AG$37:$AG$42,AK5,'6'!$AF$37:$AF$42,1)+SUMIFS('7'!$N$30:$N$35,'7'!$AG$30:$AG$35,AK5,'7'!$AF$30:$AF$35,1)+SUMIFS('8'!$N$76:$N$81,'8'!$AG$76:$AG$81,AK5,'8'!$AF$76:$AF$81,1)+SUMIFS('9'!$N$72:$N$77,'9'!$AG$72:$AG$77,AK5,'9'!$AF$72:$AF$77,1)+SUMIFS('10'!$N$30:$N$35,'10'!$AG$30:$AG$35,AK5,'10'!$AF$30:$AF$35,1)+SUMIFS('11'!$N$34:$N$39,'11'!$AG$34:$AG$39,AK5,'11'!$AF$34:$AF$39,1)+SUMIFS('12'!$N$35:$N$40,'12'!$AG$35:$AG$40,AK5,'12'!$AF$35:$AF$40,1)+SUMIFS('13'!$N$39:$N$44,'13'!$AG$39:$AG$44,AK5,'13'!$AF$39:$AF$44,1)+SUMIFS('14'!$N$37:$N$42,'14'!$AG$37:$AG$42,AK5,'14'!$AF$37:$AF$42,1)+SUMIFS('15'!$N$36:$N$41,'15'!$AG$36:$AG$41,AK5,'15'!$AF$36:$AF$41,1)+SUMIFS('16'!$N$34:$N$39,'16'!$AG$34:$AG$39,AK5,'16'!$AF$34:$AF$39,1)+SUMIFS('17'!$N$37:$N$42,'17'!$AG$37:$AG$42,AK5,'17'!$AF$37:$AF$42,1)+SUMIFS('18'!$N$37:$N$42,'18'!$AG$37:$AG$42,AK5,'18'!$AF$37:$AF$42,1)+SUMIFS('19'!$N$38:$N$43,'19'!$AG$38:$AG$43,AK5,'19'!$AF$38:$AF$43,1)+SUMIFS('20'!$N$35:$N$40,'20'!$AG$35:$AG$40,AK5,'20'!$AF$35:$AF$40,1)+SUMIFS('21'!$N$30:$N$35,'21'!$AG$30:$AG$35,AK5,'21'!$AF$30:$AF$35,1)+SUMIFS('22'!$N$36:$N$41,'22'!$AG$36:$AG$41,AK5,'22'!$AF$36:$AF$41,1)+SUMIFS('23'!$N$46:$N$51,'23'!$AG$46:$AG$51,AK5,'23'!$AF$46:$AF$51,1)+SUMIFS('24'!$N$39:$N$44,'24'!$AG$39:$AG$44,AK5,'24'!$AF$39:$AF$44,1)+SUMIFS('25'!$N$33:$N$38,'25'!$AG$33:$AG$38,AK5,'25'!$AF$33:$AF$38,1)+SUMIFS('26'!$N$37:$N$42,'26'!$AG$37:$AG$42,AK5,'26'!$AF$37:$AF$42,1)+SUMIFS('27'!$N$42:$N$47,'27'!$AG$42:$AG$47,AK5,'27'!$AF$42:$AF$47,1)+SUMIFS('28'!$N$37:$N$42,'28'!$AG$37:$AG$42,AK5,'28'!$AF$37:$AF$42,1)+SUMIFS('29'!$N$41:$N$46,'29'!$AG$41:$AG$46,AK5,'29'!$AF$41:$AF$46,1)+SUMIFS('30'!$N$33:$N$38,'30'!$AG$33:$AG$38,AK5,'30'!$AF$33:$AF$38,1)+SUMIFS('31'!$N$56:$N$61,'31'!$AG$56:$AG$61,AK5,'31'!$AF$56:$AF$61,1))/AM5)</x:v>
      </x:c>
      <x:c r="E12684" s="468" t="str">
        <x:v>Rumus sumber</x:v>
      </x:c>
      <x:c r="F12684" s="468" t="str">
        <x:v>19 September 2026 16.01 WIB</x:v>
      </x:c>
    </x:row>
    <x:row r="12685">
      <x:c r="A12685" s="468" t="str">
        <x:v>Resume Karyawan KPI</x:v>
      </x:c>
      <x:c r="B12685" s="468" t="str">
        <x:v>AR5</x:v>
      </x:c>
      <x:c r="C12685"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$39:$O$44,'13'!$AG$39:$AG$44,AK5,'13'!$AF$39:$AF$44,1)+SUMIFS('14'!$O$37:$O$42,'14'!$AG$37:$AG$42,AK5,'14'!$AF$37:$AF$42,1)+SUMIFS('15'!$O$36:$O$41,'15'!$AG$36:$AG$41,AK5,'15'!$AF$36:$AF$41,1)+SUMIFS('16'!$O$34:$O$39,'16'!$AG$34:$AG$39,AK5,'16'!$AF$34:$AF$39,1)+SUMIFS('17'!$O$37:$O$42,'17'!$AG$37:$AG$42,AK5,'17'!$AF$37:$AF$42,1)+SUMIFS('18'!$O$37:$O$42,'18'!$AG$37:$AG$42,AK5,'18'!$AF$37:$AF$42,1)+SUMIFS('19'!$O$30:$O$35,'19'!$AG$30:$AG$35,AK5,'19'!$AF$30:$AF$35,1)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D12685" s="468" t="str">
        <x:v>=IF(AM5=0,"",(SUMIFS('1'!$O$64:$O$69,'1'!$AG$64:$AG$69,AK5,'1'!$AF$64:$AF$69,1)+SUMIFS('2'!$O$64:$O$69,'2'!$AG$64:$AG$69,AK5,'2'!$AF$64:$AF$69,1)+SUMIFS('3'!$O$42:$O$47,'3'!$AG$42:$AG$47,AK5,'3'!$AF$42:$AF$47,1)+SUMIFS('4'!$O$40:$O$45,'4'!$AG$40:$AG$45,AK5,'4'!$AF$40:$AF$45,1)+SUMIFS('5'!$O$35:$O$40,'5'!$AG$35:$AG$40,AK5,'5'!$AF$35:$AF$40,1)+SUMIFS('6'!$O$37:$O$42,'6'!$AG$37:$AG$42,AK5,'6'!$AF$37:$AF$42,1)+SUMIFS('7'!$O$30:$O$35,'7'!$AG$30:$AG$35,AK5,'7'!$AF$30:$AF$35,1)+SUMIFS('8'!$O$76:$O$81,'8'!$AG$76:$AG$81,AK5,'8'!$AF$76:$AF$81,1)+SUMIFS('9'!$O$72:$O$77,'9'!$AG$72:$AG$77,AK5,'9'!$AF$72:$AF$77,1)+SUMIFS('10'!$O$30:$O$35,'10'!$AG$30:$AG$35,AK5,'10'!$AF$30:$AF$35,1)+SUMIFS('11'!$O$34:$O$39,'11'!$AG$34:$AG$39,AK5,'11'!$AF$34:$AF$39,1)+SUMIFS('12'!$O$35:$O$40,'12'!$AG$35:$AG$40,AK5,'12'!$AF$35:$AF$40,1)+SUMIFS('13'!$O$39:$O$44,'13'!$AG$39:$AG$44,AK5,'13'!$AF$39:$AF$44,1)+SUMIFS('14'!$O$37:$O$42,'14'!$AG$37:$AG$42,AK5,'14'!$AF$37:$AF$42,1)+SUMIFS('15'!$O$36:$O$41,'15'!$AG$36:$AG$41,AK5,'15'!$AF$36:$AF$41,1)+SUMIFS('16'!$O$34:$O$39,'16'!$AG$34:$AG$39,AK5,'16'!$AF$34:$AF$39,1)+SUMIFS('17'!$O$37:$O$42,'17'!$AG$37:$AG$42,AK5,'17'!$AF$37:$AF$42,1)+SUMIFS('18'!$O$37:$O$42,'18'!$AG$37:$AG$42,AK5,'18'!$AF$37:$AF$42,1)+SUMIFS('19'!$O$38:$O$43,'19'!$AG$38:$AG$43,AK5,'19'!$AF$38:$AF$43,1)+SUMIFS('20'!$O$35:$O$40,'20'!$AG$35:$AG$40,AK5,'20'!$AF$35:$AF$40,1)+SUMIFS('21'!$O$30:$O$35,'21'!$AG$30:$AG$35,AK5,'21'!$AF$30:$AF$35,1)+SUMIFS('22'!$O$36:$O$41,'22'!$AG$36:$AG$41,AK5,'22'!$AF$36:$AF$41,1)+SUMIFS('23'!$O$46:$O$51,'23'!$AG$46:$AG$51,AK5,'23'!$AF$46:$AF$51,1)+SUMIFS('24'!$O$39:$O$44,'24'!$AG$39:$AG$44,AK5,'24'!$AF$39:$AF$44,1)+SUMIFS('25'!$O$33:$O$38,'25'!$AG$33:$AG$38,AK5,'25'!$AF$33:$AF$38,1)+SUMIFS('26'!$O$37:$O$42,'26'!$AG$37:$AG$42,AK5,'26'!$AF$37:$AF$42,1)+SUMIFS('27'!$O$42:$O$47,'27'!$AG$42:$AG$47,AK5,'27'!$AF$42:$AF$47,1)+SUMIFS('28'!$O$37:$O$42,'28'!$AG$37:$AG$42,AK5,'28'!$AF$37:$AF$42,1)+SUMIFS('29'!$O$41:$O$46,'29'!$AG$41:$AG$46,AK5,'29'!$AF$41:$AF$46,1)+SUMIFS('30'!$O$33:$O$38,'30'!$AG$33:$AG$38,AK5,'30'!$AF$33:$AF$38,1)+SUMIFS('31'!$O$56:$O$61,'31'!$AG$56:$AG$61,AK5,'31'!$AF$56:$AF$61,1))/AM5)</x:v>
      </x:c>
      <x:c r="E12685" s="468" t="str">
        <x:v>Rumus sumber</x:v>
      </x:c>
      <x:c r="F12685" s="468" t="str">
        <x:v>19 September 2026 16.01 WIB</x:v>
      </x:c>
    </x:row>
    <x:row r="12686">
      <x:c r="A12686" s="468" t="str">
        <x:v>Resume Karyawan KPI</x:v>
      </x:c>
      <x:c r="B12686" s="468" t="str">
        <x:v>AS5</x:v>
      </x:c>
      <x:c r="C12686"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$39:$P$44,'13'!$AG$39:$AG$44,AK5,'13'!$AF$39:$AF$44,1)+SUMIFS('14'!$P$37:$P$42,'14'!$AG$37:$AG$42,AK5,'14'!$AF$37:$AF$42,1)+SUMIFS('15'!$P$36:$P$41,'15'!$AG$36:$AG$41,AK5,'15'!$AF$36:$AF$41,1)+SUMIFS('16'!$P$34:$P$39,'16'!$AG$34:$AG$39,AK5,'16'!$AF$34:$AF$39,1)+SUMIFS('17'!$P$37:$P$42,'17'!$AG$37:$AG$42,AK5,'17'!$AF$37:$AF$42,1)+SUMIFS('18'!$P$37:$P$42,'18'!$AG$37:$AG$42,AK5,'18'!$AF$37:$AF$42,1)+SUMIFS('19'!$P$30:$P$35,'19'!$AG$30:$AG$35,AK5,'19'!$AF$30:$AF$35,1)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D12686" s="468" t="str">
        <x:v>=IF(AM5=0,"",(SUMIFS('1'!$P$64:$P$69,'1'!$AG$64:$AG$69,AK5,'1'!$AF$64:$AF$69,1)+SUMIFS('2'!$P$64:$P$69,'2'!$AG$64:$AG$69,AK5,'2'!$AF$64:$AF$69,1)+SUMIFS('3'!$P$42:$P$47,'3'!$AG$42:$AG$47,AK5,'3'!$AF$42:$AF$47,1)+SUMIFS('4'!$P$40:$P$45,'4'!$AG$40:$AG$45,AK5,'4'!$AF$40:$AF$45,1)+SUMIFS('5'!$P$35:$P$40,'5'!$AG$35:$AG$40,AK5,'5'!$AF$35:$AF$40,1)+SUMIFS('6'!$P$37:$P$42,'6'!$AG$37:$AG$42,AK5,'6'!$AF$37:$AF$42,1)+SUMIFS('7'!$P$30:$P$35,'7'!$AG$30:$AG$35,AK5,'7'!$AF$30:$AF$35,1)+SUMIFS('8'!$P$76:$P$81,'8'!$AG$76:$AG$81,AK5,'8'!$AF$76:$AF$81,1)+SUMIFS('9'!$P$72:$P$77,'9'!$AG$72:$AG$77,AK5,'9'!$AF$72:$AF$77,1)+SUMIFS('10'!$P$30:$P$35,'10'!$AG$30:$AG$35,AK5,'10'!$AF$30:$AF$35,1)+SUMIFS('11'!$P$34:$P$39,'11'!$AG$34:$AG$39,AK5,'11'!$AF$34:$AF$39,1)+SUMIFS('12'!$P$35:$P$40,'12'!$AG$35:$AG$40,AK5,'12'!$AF$35:$AF$40,1)+SUMIFS('13'!$P$39:$P$44,'13'!$AG$39:$AG$44,AK5,'13'!$AF$39:$AF$44,1)+SUMIFS('14'!$P$37:$P$42,'14'!$AG$37:$AG$42,AK5,'14'!$AF$37:$AF$42,1)+SUMIFS('15'!$P$36:$P$41,'15'!$AG$36:$AG$41,AK5,'15'!$AF$36:$AF$41,1)+SUMIFS('16'!$P$34:$P$39,'16'!$AG$34:$AG$39,AK5,'16'!$AF$34:$AF$39,1)+SUMIFS('17'!$P$37:$P$42,'17'!$AG$37:$AG$42,AK5,'17'!$AF$37:$AF$42,1)+SUMIFS('18'!$P$37:$P$42,'18'!$AG$37:$AG$42,AK5,'18'!$AF$37:$AF$42,1)+SUMIFS('19'!$P$38:$P$43,'19'!$AG$38:$AG$43,AK5,'19'!$AF$38:$AF$43,1)+SUMIFS('20'!$P$35:$P$40,'20'!$AG$35:$AG$40,AK5,'20'!$AF$35:$AF$40,1)+SUMIFS('21'!$P$30:$P$35,'21'!$AG$30:$AG$35,AK5,'21'!$AF$30:$AF$35,1)+SUMIFS('22'!$P$36:$P$41,'22'!$AG$36:$AG$41,AK5,'22'!$AF$36:$AF$41,1)+SUMIFS('23'!$P$46:$P$51,'23'!$AG$46:$AG$51,AK5,'23'!$AF$46:$AF$51,1)+SUMIFS('24'!$P$39:$P$44,'24'!$AG$39:$AG$44,AK5,'24'!$AF$39:$AF$44,1)+SUMIFS('25'!$P$33:$P$38,'25'!$AG$33:$AG$38,AK5,'25'!$AF$33:$AF$38,1)+SUMIFS('26'!$P$37:$P$42,'26'!$AG$37:$AG$42,AK5,'26'!$AF$37:$AF$42,1)+SUMIFS('27'!$P$42:$P$47,'27'!$AG$42:$AG$47,AK5,'27'!$AF$42:$AF$47,1)+SUMIFS('28'!$P$37:$P$42,'28'!$AG$37:$AG$42,AK5,'28'!$AF$37:$AF$42,1)+SUMIFS('29'!$P$41:$P$46,'29'!$AG$41:$AG$46,AK5,'29'!$AF$41:$AF$46,1)+SUMIFS('30'!$P$33:$P$38,'30'!$AG$33:$AG$38,AK5,'30'!$AF$33:$AF$38,1)+SUMIFS('31'!$P$56:$P$61,'31'!$AG$56:$AG$61,AK5,'31'!$AF$56:$AF$61,1))/AM5)</x:v>
      </x:c>
      <x:c r="E12686" s="468" t="str">
        <x:v>Rumus sumber</x:v>
      </x:c>
      <x:c r="F12686" s="468" t="str">
        <x:v>19 September 2026 16.01 WIB</x:v>
      </x:c>
    </x:row>
    <x:row r="12687">
      <x:c r="A12687" s="468" t="str">
        <x:v>Resume Karyawan KPI</x:v>
      </x:c>
      <x:c r="B12687" s="468" t="str">
        <x:v>BN5</x:v>
      </x:c>
      <x:c r="C12687" s="468" t="str">
        <x:v>=IF(COUNTIFS('19'!$AG$30:$AG$35,$AK5,'19'!$AF$30:$AF$35,1)=0,"",SUMIFS('19'!$AC$30:$AC$35,'19'!$AG$30:$AG$35,$AK5,'19'!$AF$30:$AF$35,1)/COUNTIFS('19'!$AG$30:$AG$35,$AK5,'19'!$AF$30:$AF$35,1))</x:v>
      </x:c>
      <x:c r="D12687" s="468" t="str">
        <x:v>=IF(COUNTIFS('19'!$AG$38:$AG$43,$AK5,'19'!$AF$38:$AF$43,1)=0,"",SUMIFS('19'!$AC$38:$AC$43,'19'!$AG$38:$AG$43,$AK5,'19'!$AF$38:$AF$43,1)/COUNTIFS('19'!$AG$38:$AG$43,$AK5,'19'!$AF$38:$AF$43,1))</x:v>
      </x:c>
      <x:c r="E12687" s="468" t="str">
        <x:v>Rumus sumber</x:v>
      </x:c>
      <x:c r="F12687" s="468" t="str">
        <x:v>19 September 2026 16.01 WIB</x:v>
      </x:c>
    </x:row>
    <x:row r="12688">
      <x:c r="A12688" s="468" t="str">
        <x:v>Resume Karyawan KPI</x:v>
      </x:c>
      <x:c r="B12688" s="468" t="str">
        <x:v>C6</x:v>
      </x:c>
      <x:c r="C12688" s="468" t="n">
        <x:v>263</x:v>
      </x:c>
      <x:c r="D12688" s="468" t="n">
        <x:v>271</x:v>
      </x:c>
      <x:c r="E12688" s="468" t="str">
        <x:v>Nilai sumber</x:v>
      </x:c>
      <x:c r="F12688" s="468" t="str">
        <x:v>19 September 2026 16.01 WIB</x:v>
      </x:c>
    </x:row>
    <x:row r="12689">
      <x:c r="A12689" s="468" t="str">
        <x:v>Resume Karyawan KPI</x:v>
      </x:c>
      <x:c r="B12689" s="468" t="str">
        <x:v>D6</x:v>
      </x:c>
      <x:c r="C12689" s="468" t="n">
        <x:v>0.5525210084</x:v>
      </x:c>
      <x:c r="D12689" s="468" t="n">
        <x:v>0.5519348269</x:v>
      </x:c>
      <x:c r="E12689" s="468" t="str">
        <x:v>Nilai sumber</x:v>
      </x:c>
      <x:c r="F12689" s="468" t="str">
        <x:v>19 September 2026 16.01 WIB</x:v>
      </x:c>
    </x:row>
    <x:row r="12690">
      <x:c r="A12690" s="468" t="str">
        <x:v>Resume Karyawan KPI</x:v>
      </x:c>
      <x:c r="B12690" s="468" t="str">
        <x:v>E6</x:v>
      </x:c>
      <x:c r="C12690" s="468" t="n">
        <x:v>0.5525210084</x:v>
      </x:c>
      <x:c r="D12690" s="468" t="n">
        <x:v>0.5519348269</x:v>
      </x:c>
      <x:c r="E12690" s="468" t="str">
        <x:v>Nilai sumber</x:v>
      </x:c>
      <x:c r="F12690" s="468" t="str">
        <x:v>19 September 2026 16.01 WIB</x:v>
      </x:c>
    </x:row>
    <x:row r="12691">
      <x:c r="A12691" s="468" t="str">
        <x:v>Resume Karyawan KPI</x:v>
      </x:c>
      <x:c r="B12691" s="468" t="str">
        <x:v>Y6</x:v>
      </x:c>
      <x:c r="C12691" s="468" t="n">
        <x:v>263</x:v>
      </x:c>
      <x:c r="D12691" s="468" t="n">
        <x:v>271</x:v>
      </x:c>
      <x:c r="E12691" s="468" t="str">
        <x:v>Nilai sumber</x:v>
      </x:c>
      <x:c r="F12691" s="468" t="str">
        <x:v>19 September 2026 16.01 WIB</x:v>
      </x:c>
    </x:row>
    <x:row r="12692">
      <x:c r="A12692" s="468" t="str">
        <x:v>Resume Karyawan KPI</x:v>
      </x:c>
      <x:c r="B12692" s="468" t="str">
        <x:v>Y6</x:v>
      </x:c>
      <x:c r="C12692" s="468" t="str">
        <x:v>=COUNTIF('1'!$D$4:$D$55,X6)+COUNTIF('2'!$D$4:$D$55,X6)+COUNTIF('3'!$D$4:$D$33,X6)+COUNTIF('4'!$D$4:$D$31,X6)+COUNTIF('5'!$D$4:$D$26,X6)+COUNTIF('6'!$D$4:$D$28,X6)+COUNTIF('7'!$D$4:$D$21,X6)+COUNTIF('8'!$D$4:$D$67,X6)+COUNTIF('9'!$D$4:$D$63,X6)+COUNTIF('10'!$D$4:$D$21,X6)+COUNTIF('11'!$D$4:$D$25,X6)+COUNTIF('12'!$D$4:$D$26,X6)+COUNTIF('13'!$D$4:$D$30,X6)+COUNTIF('14'!$D$4:$D$28,X6)+COUNTIF('15'!$D$4:$D$27,X6)+COUNTIF('16'!$D$4:$D$25,X6)+COUNTIF('17'!$D$4:$D$28,X6)+COUNTIF('18'!$D$4:$D$28,X6)+COUNTIF('19'!$D$4:$D$21,X6)+COUNTIF('20'!$D$4:$D$26,X6)+COUNTIF('21'!$D$4:$D$21,X6)+COUNTIF('22'!$D$4:$D$27,X6)+COUNTIF('23'!$D$4:$D$37,X6)+COUNTIF('24'!$D$4:$D$30,X6)+COUNTIF('25'!$D$4:$D$24,X6)+COUNTIF('26'!$D$4:$D$28,X6)+COUNTIF('27'!$D$4:$D$33,X6)+COUNTIF('28'!$D$4:$D$28,X6)+COUNTIF('29'!$D$4:$D$32,X6)+COUNTIF('30'!$D$4:$D$24,X6)+COUNTIF('31'!$D$4:$D$45,X6)</x:v>
      </x:c>
      <x:c r="D12692" s="468" t="str">
        <x:v>=COUNTIF('1'!$D$4:$D$55,X6)+COUNTIF('2'!$D$4:$D$55,X6)+COUNTIF('3'!$D$4:$D$33,X6)+COUNTIF('4'!$D$4:$D$31,X6)+COUNTIF('5'!$D$4:$D$26,X6)+COUNTIF('6'!$D$4:$D$28,X6)+COUNTIF('7'!$D$4:$D$21,X6)+COUNTIF('8'!$D$4:$D$67,X6)+COUNTIF('9'!$D$4:$D$63,X6)+COUNTIF('10'!$D$4:$D$21,X6)+COUNTIF('11'!$D$4:$D$25,X6)+COUNTIF('12'!$D$4:$D$26,X6)+COUNTIF('13'!$D$4:$D$30,X6)+COUNTIF('14'!$D$4:$D$28,X6)+COUNTIF('15'!$D$4:$D$27,X6)+COUNTIF('16'!$D$4:$D$25,X6)+COUNTIF('17'!$D$4:$D$28,X6)+COUNTIF('18'!$D$4:$D$28,X6)+COUNTIF('19'!$D$4:$D$29,X6)+COUNTIF('20'!$D$4:$D$26,X6)+COUNTIF('21'!$D$4:$D$21,X6)+COUNTIF('22'!$D$4:$D$27,X6)+COUNTIF('23'!$D$4:$D$37,X6)+COUNTIF('24'!$D$4:$D$30,X6)+COUNTIF('25'!$D$4:$D$24,X6)+COUNTIF('26'!$D$4:$D$28,X6)+COUNTIF('27'!$D$4:$D$33,X6)+COUNTIF('28'!$D$4:$D$28,X6)+COUNTIF('29'!$D$4:$D$32,X6)+COUNTIF('30'!$D$4:$D$24,X6)+COUNTIF('31'!$D$4:$D$45,X6)</x:v>
      </x:c>
      <x:c r="E12692" s="468" t="str">
        <x:v>Rumus sumber</x:v>
      </x:c>
      <x:c r="F12692" s="468" t="str">
        <x:v>19 September 2026 16.01 WIB</x:v>
      </x:c>
    </x:row>
    <x:row r="12693">
      <x:c r="A12693" s="468" t="str">
        <x:v>Resume Karyawan KPI</x:v>
      </x:c>
      <x:c r="B12693" s="468" t="str">
        <x:v>Z6</x:v>
      </x:c>
      <x:c r="C12693" s="468" t="n">
        <x:v>263.00012</x:v>
      </x:c>
      <x:c r="D12693" s="468" t="n">
        <x:v>271.00012</x:v>
      </x:c>
      <x:c r="E12693" s="468" t="str">
        <x:v>Nilai sumber</x:v>
      </x:c>
      <x:c r="F12693" s="468" t="str">
        <x:v>19 September 2026 16.01 WIB</x:v>
      </x:c>
    </x:row>
    <x:row r="12694">
      <x:c r="A12694" s="468" t="str">
        <x:v>Resume Karyawan KPI</x:v>
      </x:c>
      <x:c r="B12694" s="468" t="str">
        <x:v>AC6</x:v>
      </x:c>
      <x:c r="C12694" s="468" t="str">
        <x:v>=COUNTIF('1'!$O$57:$O$60,AA6)+COUNTIF('2'!$O$57:$O$60,AA6)+COUNTIF('3'!$O$35:$O$38,AA6)+COUNTIF('4'!$O$33:$O$36,AA6)+COUNTIF('5'!$O$28:$O$31,AA6)+COUNTIF('6'!$O$30:$O$33,AA6)+COUNTIF('7'!$O$23:$O$26,AA6)+COUNTIF('8'!$O$69:$O$72,AA6)+COUNTIF('9'!$O$65:$O$68,AA6)+COUNTIF('10'!$O$23:$O$26,AA6)+COUNTIF('11'!$O$27:$O$30,AA6)+COUNTIF('12'!$O$28:$O$31,AA6)+COUNTIF('13'!$O$32:$O$35,AA6)+COUNTIF('14'!$O$30:$O$33,AA6)+COUNTIF('15'!$O$29:$O$32,AA6)+COUNTIF('16'!$O$27:$O$30,AA6)+COUNTIF('17'!$O$30:$O$33,AA6)+COUNTIF('18'!$O$30:$O$33,AA6)+COUNTIF('19'!$O$23:$O$26,AA6)+COUNTIF('20'!$O$28:$O$31,AA6)+COUNTIF('21'!$O$23:$O$26,AA6)+COUNTIF('22'!$O$29:$O$32,AA6)+COUNTIF('23'!$O$39:$O$42,AA6)+COUNTIF('24'!$O$32:$O$35,AA6)+COUNTIF('25'!$O$26:$O$29,AA6)+COUNTIF('26'!$O$30:$O$33,AA6)+COUNTIF('27'!$O$35:$O$38,AA6)+COUNTIF('28'!$O$30:$O$33,AA6)+COUNTIF('29'!$O$34:$O$37,AA6)+COUNTIF('30'!$O$26:$O$29,AA6)+COUNTIF('31'!$O$47:$O$50,AA6)</x:v>
      </x:c>
      <x:c r="D12694" s="468" t="str">
        <x:v>=COUNTIF('1'!$O$57:$O$60,AA6)+COUNTIF('2'!$O$57:$O$60,AA6)+COUNTIF('3'!$O$35:$O$38,AA6)+COUNTIF('4'!$O$33:$O$36,AA6)+COUNTIF('5'!$O$28:$O$31,AA6)+COUNTIF('6'!$O$30:$O$33,AA6)+COUNTIF('7'!$O$23:$O$26,AA6)+COUNTIF('8'!$O$69:$O$72,AA6)+COUNTIF('9'!$O$65:$O$68,AA6)+COUNTIF('10'!$O$23:$O$26,AA6)+COUNTIF('11'!$O$27:$O$30,AA6)+COUNTIF('12'!$O$28:$O$31,AA6)+COUNTIF('13'!$O$32:$O$35,AA6)+COUNTIF('14'!$O$30:$O$33,AA6)+COUNTIF('15'!$O$29:$O$32,AA6)+COUNTIF('16'!$O$27:$O$30,AA6)+COUNTIF('17'!$O$30:$O$33,AA6)+COUNTIF('18'!$O$30:$O$33,AA6)+COUNTIF('19'!$O$31:$O$34,AA6)+COUNTIF('20'!$O$28:$O$31,AA6)+COUNTIF('21'!$O$23:$O$26,AA6)+COUNTIF('22'!$O$29:$O$32,AA6)+COUNTIF('23'!$O$39:$O$42,AA6)+COUNTIF('24'!$O$32:$O$35,AA6)+COUNTIF('25'!$O$26:$O$29,AA6)+COUNTIF('26'!$O$30:$O$33,AA6)+COUNTIF('27'!$O$35:$O$38,AA6)+COUNTIF('28'!$O$30:$O$33,AA6)+COUNTIF('29'!$O$34:$O$37,AA6)+COUNTIF('30'!$O$26:$O$29,AA6)+COUNTIF('31'!$O$47:$O$50,AA6)</x:v>
      </x:c>
      <x:c r="E12694" s="468" t="str">
        <x:v>Rumus sumber</x:v>
      </x:c>
      <x:c r="F12694" s="468" t="str">
        <x:v>19 September 2026 16.01 WIB</x:v>
      </x:c>
    </x:row>
    <x:row r="12695">
      <x:c r="A12695" s="468" t="str">
        <x:v>Resume Karyawan KPI</x:v>
      </x:c>
      <x:c r="B12695" s="468" t="str">
        <x:v>AF6</x:v>
      </x:c>
      <x:c r="C12695" s="468" t="str">
        <x:v>=COUNTIF('1'!$L$4:$L$55,AE6)+COUNTIF('2'!$L$4:$L$55,AE6)+COUNTIF('3'!$L$4:$L$33,AE6)+COUNTIF('4'!$L$4:$L$31,AE6)+COUNTIF('5'!$L$4:$L$26,AE6)+COUNTIF('6'!$L$4:$L$28,AE6)+COUNTIF('7'!$L$4:$L$21,AE6)+COUNTIF('8'!$L$4:$L$67,AE6)+COUNTIF('9'!$L$4:$L$63,AE6)+COUNTIF('10'!$L$4:$L$21,AE6)+COUNTIF('11'!$L$4:$L$25,AE6)+COUNTIF('12'!$L$4:$L$26,AE6)+COUNTIF('13'!$L$4:$L$30,AE6)+COUNTIF('14'!$L$4:$L$28,AE6)+COUNTIF('15'!$L$4:$L$27,AE6)+COUNTIF('16'!$L$4:$L$25,AE6)+COUNTIF('17'!$L$4:$L$28,AE6)+COUNTIF('18'!$L$4:$L$28,AE6)+COUNTIF('19'!$L$4:$L$21,AE6)+COUNTIF('20'!$L$4:$L$26,AE6)+COUNTIF('21'!$L$4:$L$21,AE6)+COUNTIF('22'!$L$4:$L$27,AE6)+COUNTIF('23'!$L$4:$L$37,AE6)+COUNTIF('24'!$L$4:$L$30,AE6)+COUNTIF('25'!$L$4:$L$24,AE6)+COUNTIF('26'!$L$4:$L$28,AE6)+COUNTIF('27'!$L$4:$L$33,AE6)+COUNTIF('28'!$L$4:$L$28,AE6)+COUNTIF('29'!$L$4:$L$32,AE6)+COUNTIF('30'!$L$4:$L$24,AE6)+COUNTIF('31'!$L$4:$L$45,AE6)</x:v>
      </x:c>
      <x:c r="D12695" s="468" t="str">
        <x:v>=COUNTIF('1'!$L$4:$L$55,AE6)+COUNTIF('2'!$L$4:$L$55,AE6)+COUNTIF('3'!$L$4:$L$33,AE6)+COUNTIF('4'!$L$4:$L$31,AE6)+COUNTIF('5'!$L$4:$L$26,AE6)+COUNTIF('6'!$L$4:$L$28,AE6)+COUNTIF('7'!$L$4:$L$21,AE6)+COUNTIF('8'!$L$4:$L$67,AE6)+COUNTIF('9'!$L$4:$L$63,AE6)+COUNTIF('10'!$L$4:$L$21,AE6)+COUNTIF('11'!$L$4:$L$25,AE6)+COUNTIF('12'!$L$4:$L$26,AE6)+COUNTIF('13'!$L$4:$L$30,AE6)+COUNTIF('14'!$L$4:$L$28,AE6)+COUNTIF('15'!$L$4:$L$27,AE6)+COUNTIF('16'!$L$4:$L$25,AE6)+COUNTIF('17'!$L$4:$L$28,AE6)+COUNTIF('18'!$L$4:$L$28,AE6)+COUNTIF('19'!$L$4:$L$29,AE6)+COUNTIF('20'!$L$4:$L$26,AE6)+COUNTIF('21'!$L$4:$L$21,AE6)+COUNTIF('22'!$L$4:$L$27,AE6)+COUNTIF('23'!$L$4:$L$37,AE6)+COUNTIF('24'!$L$4:$L$30,AE6)+COUNTIF('25'!$L$4:$L$24,AE6)+COUNTIF('26'!$L$4:$L$28,AE6)+COUNTIF('27'!$L$4:$L$33,AE6)+COUNTIF('28'!$L$4:$L$28,AE6)+COUNTIF('29'!$L$4:$L$32,AE6)+COUNTIF('30'!$L$4:$L$24,AE6)+COUNTIF('31'!$L$4:$L$45,AE6)</x:v>
      </x:c>
      <x:c r="E12695" s="468" t="str">
        <x:v>Rumus sumber</x:v>
      </x:c>
      <x:c r="F12695" s="468" t="str">
        <x:v>19 September 2026 16.01 WIB</x:v>
      </x:c>
    </x:row>
    <x:row r="12696">
      <x:c r="A12696" s="468" t="str">
        <x:v>Resume Karyawan KPI</x:v>
      </x:c>
      <x:c r="B12696" s="468" t="str">
        <x:v>AI6</x:v>
      </x:c>
      <x:c r="C12696" s="468" t="str">
        <x:v>=COUNTIF('1'!$M$4:$M$55,AH6)+COUNTIF('2'!$M$4:$M$55,AH6)+COUNTIF('3'!$M$4:$M$33,AH6)+COUNTIF('4'!$M$4:$M$31,AH6)+COUNTIF('5'!$M$4:$M$26,AH6)+COUNTIF('6'!$M$4:$M$28,AH6)+COUNTIF('7'!$M$4:$M$21,AH6)+COUNTIF('8'!$M$4:$M$67,AH6)+COUNTIF('9'!$M$4:$M$63,AH6)+COUNTIF('10'!$M$4:$M$21,AH6)+COUNTIF('11'!$M$4:$M$25,AH6)+COUNTIF('12'!$M$4:$M$26,AH6)+COUNTIF('13'!$M$4:$M$30,AH6)+COUNTIF('14'!$M$4:$M$28,AH6)+COUNTIF('15'!$M$4:$M$27,AH6)+COUNTIF('16'!$M$4:$M$25,AH6)+COUNTIF('17'!$M$4:$M$28,AH6)+COUNTIF('18'!$M$4:$M$28,AH6)+COUNTIF('19'!$M$4:$M$21,AH6)+COUNTIF('20'!$M$4:$M$26,AH6)+COUNTIF('21'!$M$4:$M$21,AH6)+COUNTIF('22'!$M$4:$M$27,AH6)+COUNTIF('23'!$M$4:$M$37,AH6)+COUNTIF('24'!$M$4:$M$30,AH6)+COUNTIF('25'!$M$4:$M$24,AH6)+COUNTIF('26'!$M$4:$M$28,AH6)+COUNTIF('27'!$M$4:$M$33,AH6)+COUNTIF('28'!$M$4:$M$28,AH6)+COUNTIF('29'!$M$4:$M$32,AH6)+COUNTIF('30'!$M$4:$M$24,AH6)+COUNTIF('31'!$M$4:$M$45,AH6)</x:v>
      </x:c>
      <x:c r="D12696" s="468" t="str">
        <x:v>=COUNTIF('1'!$M$4:$M$55,AH6)+COUNTIF('2'!$M$4:$M$55,AH6)+COUNTIF('3'!$M$4:$M$33,AH6)+COUNTIF('4'!$M$4:$M$31,AH6)+COUNTIF('5'!$M$4:$M$26,AH6)+COUNTIF('6'!$M$4:$M$28,AH6)+COUNTIF('7'!$M$4:$M$21,AH6)+COUNTIF('8'!$M$4:$M$67,AH6)+COUNTIF('9'!$M$4:$M$63,AH6)+COUNTIF('10'!$M$4:$M$21,AH6)+COUNTIF('11'!$M$4:$M$25,AH6)+COUNTIF('12'!$M$4:$M$26,AH6)+COUNTIF('13'!$M$4:$M$30,AH6)+COUNTIF('14'!$M$4:$M$28,AH6)+COUNTIF('15'!$M$4:$M$27,AH6)+COUNTIF('16'!$M$4:$M$25,AH6)+COUNTIF('17'!$M$4:$M$28,AH6)+COUNTIF('18'!$M$4:$M$28,AH6)+COUNTIF('19'!$M$4:$M$29,AH6)+COUNTIF('20'!$M$4:$M$26,AH6)+COUNTIF('21'!$M$4:$M$21,AH6)+COUNTIF('22'!$M$4:$M$27,AH6)+COUNTIF('23'!$M$4:$M$37,AH6)+COUNTIF('24'!$M$4:$M$30,AH6)+COUNTIF('25'!$M$4:$M$24,AH6)+COUNTIF('26'!$M$4:$M$28,AH6)+COUNTIF('27'!$M$4:$M$33,AH6)+COUNTIF('28'!$M$4:$M$28,AH6)+COUNTIF('29'!$M$4:$M$32,AH6)+COUNTIF('30'!$M$4:$M$24,AH6)+COUNTIF('31'!$M$4:$M$45,AH6)</x:v>
      </x:c>
      <x:c r="E12696" s="468" t="str">
        <x:v>Rumus sumber</x:v>
      </x:c>
      <x:c r="F12696" s="468" t="str">
        <x:v>19 September 2026 16.01 WIB</x:v>
      </x:c>
    </x:row>
    <x:row r="12697">
      <x:c r="A12697" s="468" t="str">
        <x:v>Resume Karyawan KPI</x:v>
      </x:c>
      <x:c r="B12697" s="468" t="str">
        <x:v>AM6</x:v>
      </x:c>
      <x:c r="C12697"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$39:$AG$44,AK6,'13'!$AF$39:$AF$44,1)+COUNTIFS('14'!$AG$37:$AG$42,AK6,'14'!$AF$37:$AF$42,1)+COUNTIFS('15'!$AG$36:$AG$41,AK6,'15'!$AF$36:$AF$41,1)+COUNTIFS('16'!$AG$34:$AG$39,AK6,'16'!$AF$34:$AF$39,1)+COUNTIFS('17'!$AG$37:$AG$42,AK6,'17'!$AF$37:$AF$42,1)+COUNTIFS('18'!$AG$37:$AG$42,AK6,'18'!$AF$37:$AF$42,1)+COUNTIFS('19'!$AG$30:$AG$35,AK6,'19'!$AF$30:$AF$35,1)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D12697" s="468" t="str">
        <x:v>=COUNTIFS('1'!$AG$64:$AG$69,AK6,'1'!$AF$64:$AF$69,1)+COUNTIFS('2'!$AG$64:$AG$69,AK6,'2'!$AF$64:$AF$69,1)+COUNTIFS('3'!$AG$42:$AG$47,AK6,'3'!$AF$42:$AF$47,1)+COUNTIFS('4'!$AG$40:$AG$45,AK6,'4'!$AF$40:$AF$45,1)+COUNTIFS('5'!$AG$35:$AG$40,AK6,'5'!$AF$35:$AF$40,1)+COUNTIFS('6'!$AG$37:$AG$42,AK6,'6'!$AF$37:$AF$42,1)+COUNTIFS('7'!$AG$30:$AG$35,AK6,'7'!$AF$30:$AF$35,1)+COUNTIFS('8'!$AG$76:$AG$81,AK6,'8'!$AF$76:$AF$81,1)+COUNTIFS('9'!$AG$72:$AG$77,AK6,'9'!$AF$72:$AF$77,1)+COUNTIFS('10'!$AG$30:$AG$35,AK6,'10'!$AF$30:$AF$35,1)+COUNTIFS('11'!$AG$34:$AG$39,AK6,'11'!$AF$34:$AF$39,1)+COUNTIFS('12'!$AG$35:$AG$40,AK6,'12'!$AF$35:$AF$40,1)+COUNTIFS('13'!$AG$39:$AG$44,AK6,'13'!$AF$39:$AF$44,1)+COUNTIFS('14'!$AG$37:$AG$42,AK6,'14'!$AF$37:$AF$42,1)+COUNTIFS('15'!$AG$36:$AG$41,AK6,'15'!$AF$36:$AF$41,1)+COUNTIFS('16'!$AG$34:$AG$39,AK6,'16'!$AF$34:$AF$39,1)+COUNTIFS('17'!$AG$37:$AG$42,AK6,'17'!$AF$37:$AF$42,1)+COUNTIFS('18'!$AG$37:$AG$42,AK6,'18'!$AF$37:$AF$42,1)+COUNTIFS('19'!$AG$38:$AG$43,AK6,'19'!$AF$38:$AF$43,1)+COUNTIFS('20'!$AG$35:$AG$40,AK6,'20'!$AF$35:$AF$40,1)+COUNTIFS('21'!$AG$30:$AG$35,AK6,'21'!$AF$30:$AF$35,1)+COUNTIFS('22'!$AG$36:$AG$41,AK6,'22'!$AF$36:$AF$41,1)+COUNTIFS('23'!$AG$46:$AG$51,AK6,'23'!$AF$46:$AF$51,1)+COUNTIFS('24'!$AG$39:$AG$44,AK6,'24'!$AF$39:$AF$44,1)+COUNTIFS('25'!$AG$33:$AG$38,AK6,'25'!$AF$33:$AF$38,1)+COUNTIFS('26'!$AG$37:$AG$42,AK6,'26'!$AF$37:$AF$42,1)+COUNTIFS('27'!$AG$42:$AG$47,AK6,'27'!$AF$42:$AF$47,1)+COUNTIFS('28'!$AG$37:$AG$42,AK6,'28'!$AF$37:$AF$42,1)+COUNTIFS('29'!$AG$41:$AG$46,AK6,'29'!$AF$41:$AF$46,1)+COUNTIFS('30'!$AG$33:$AG$38,AK6,'30'!$AF$33:$AF$38,1)+COUNTIFS('31'!$AG$56:$AG$61,AK6,'31'!$AF$56:$AF$61,1)</x:v>
      </x:c>
      <x:c r="E12697" s="468" t="str">
        <x:v>Rumus sumber</x:v>
      </x:c>
      <x:c r="F12697" s="468" t="str">
        <x:v>19 September 2026 16.01 WIB</x:v>
      </x:c>
    </x:row>
    <x:row r="12698">
      <x:c r="A12698" s="468" t="str">
        <x:v>Resume Karyawan KPI</x:v>
      </x:c>
      <x:c r="B12698" s="468" t="str">
        <x:v>AO6</x:v>
      </x:c>
      <x:c r="C12698"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$39:$L$44,'13'!$AG$39:$AG$44,AK6,'13'!$AF$39:$AF$44,1)+SUMIFS('14'!$L$37:$L$42,'14'!$AG$37:$AG$42,AK6,'14'!$AF$37:$AF$42,1)+SUMIFS('15'!$L$36:$L$41,'15'!$AG$36:$AG$41,AK6,'15'!$AF$36:$AF$41,1)+SUMIFS('16'!$L$34:$L$39,'16'!$AG$34:$AG$39,AK6,'16'!$AF$34:$AF$39,1)+SUMIFS('17'!$L$37:$L$42,'17'!$AG$37:$AG$42,AK6,'17'!$AF$37:$AF$42,1)+SUMIFS('18'!$L$37:$L$42,'18'!$AG$37:$AG$42,AK6,'18'!$AF$37:$AF$42,1)+SUMIFS('19'!$L$30:$L$35,'19'!$AG$30:$AG$35,AK6,'19'!$AF$30:$AF$35,1)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D12698" s="468" t="str">
        <x:v>=IF(AM6=0,"",(SUMIFS('1'!$L$64:$L$69,'1'!$AG$64:$AG$69,AK6,'1'!$AF$64:$AF$69,1)+SUMIFS('2'!$L$64:$L$69,'2'!$AG$64:$AG$69,AK6,'2'!$AF$64:$AF$69,1)+SUMIFS('3'!$L$42:$L$47,'3'!$AG$42:$AG$47,AK6,'3'!$AF$42:$AF$47,1)+SUMIFS('4'!$L$40:$L$45,'4'!$AG$40:$AG$45,AK6,'4'!$AF$40:$AF$45,1)+SUMIFS('5'!$L$35:$L$40,'5'!$AG$35:$AG$40,AK6,'5'!$AF$35:$AF$40,1)+SUMIFS('6'!$L$37:$L$42,'6'!$AG$37:$AG$42,AK6,'6'!$AF$37:$AF$42,1)+SUMIFS('7'!$L$30:$L$35,'7'!$AG$30:$AG$35,AK6,'7'!$AF$30:$AF$35,1)+SUMIFS('8'!$L$76:$L$81,'8'!$AG$76:$AG$81,AK6,'8'!$AF$76:$AF$81,1)+SUMIFS('9'!$L$72:$L$77,'9'!$AG$72:$AG$77,AK6,'9'!$AF$72:$AF$77,1)+SUMIFS('10'!$L$30:$L$35,'10'!$AG$30:$AG$35,AK6,'10'!$AF$30:$AF$35,1)+SUMIFS('11'!$L$34:$L$39,'11'!$AG$34:$AG$39,AK6,'11'!$AF$34:$AF$39,1)+SUMIFS('12'!$L$35:$L$40,'12'!$AG$35:$AG$40,AK6,'12'!$AF$35:$AF$40,1)+SUMIFS('13'!$L$39:$L$44,'13'!$AG$39:$AG$44,AK6,'13'!$AF$39:$AF$44,1)+SUMIFS('14'!$L$37:$L$42,'14'!$AG$37:$AG$42,AK6,'14'!$AF$37:$AF$42,1)+SUMIFS('15'!$L$36:$L$41,'15'!$AG$36:$AG$41,AK6,'15'!$AF$36:$AF$41,1)+SUMIFS('16'!$L$34:$L$39,'16'!$AG$34:$AG$39,AK6,'16'!$AF$34:$AF$39,1)+SUMIFS('17'!$L$37:$L$42,'17'!$AG$37:$AG$42,AK6,'17'!$AF$37:$AF$42,1)+SUMIFS('18'!$L$37:$L$42,'18'!$AG$37:$AG$42,AK6,'18'!$AF$37:$AF$42,1)+SUMIFS('19'!$L$38:$L$43,'19'!$AG$38:$AG$43,AK6,'19'!$AF$38:$AF$43,1)+SUMIFS('20'!$L$35:$L$40,'20'!$AG$35:$AG$40,AK6,'20'!$AF$35:$AF$40,1)+SUMIFS('21'!$L$30:$L$35,'21'!$AG$30:$AG$35,AK6,'21'!$AF$30:$AF$35,1)+SUMIFS('22'!$L$36:$L$41,'22'!$AG$36:$AG$41,AK6,'22'!$AF$36:$AF$41,1)+SUMIFS('23'!$L$46:$L$51,'23'!$AG$46:$AG$51,AK6,'23'!$AF$46:$AF$51,1)+SUMIFS('24'!$L$39:$L$44,'24'!$AG$39:$AG$44,AK6,'24'!$AF$39:$AF$44,1)+SUMIFS('25'!$L$33:$L$38,'25'!$AG$33:$AG$38,AK6,'25'!$AF$33:$AF$38,1)+SUMIFS('26'!$L$37:$L$42,'26'!$AG$37:$AG$42,AK6,'26'!$AF$37:$AF$42,1)+SUMIFS('27'!$L$42:$L$47,'27'!$AG$42:$AG$47,AK6,'27'!$AF$42:$AF$47,1)+SUMIFS('28'!$L$37:$L$42,'28'!$AG$37:$AG$42,AK6,'28'!$AF$37:$AF$42,1)+SUMIFS('29'!$L$41:$L$46,'29'!$AG$41:$AG$46,AK6,'29'!$AF$41:$AF$46,1)+SUMIFS('30'!$L$33:$L$38,'30'!$AG$33:$AG$38,AK6,'30'!$AF$33:$AF$38,1)+SUMIFS('31'!$L$56:$L$61,'31'!$AG$56:$AG$61,AK6,'31'!$AF$56:$AF$61,1))/AM6)</x:v>
      </x:c>
      <x:c r="E12698" s="468" t="str">
        <x:v>Rumus sumber</x:v>
      </x:c>
      <x:c r="F12698" s="468" t="str">
        <x:v>19 September 2026 16.01 WIB</x:v>
      </x:c>
    </x:row>
    <x:row r="12699">
      <x:c r="A12699" s="468" t="str">
        <x:v>Resume Karyawan KPI</x:v>
      </x:c>
      <x:c r="B12699" s="468" t="str">
        <x:v>AP6</x:v>
      </x:c>
      <x:c r="C12699"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$39:$M$44,'13'!$AG$39:$AG$44,AK6,'13'!$AF$39:$AF$44,1)+SUMIFS('14'!$M$37:$M$42,'14'!$AG$37:$AG$42,AK6,'14'!$AF$37:$AF$42,1)+SUMIFS('15'!$M$36:$M$41,'15'!$AG$36:$AG$41,AK6,'15'!$AF$36:$AF$41,1)+SUMIFS('16'!$M$34:$M$39,'16'!$AG$34:$AG$39,AK6,'16'!$AF$34:$AF$39,1)+SUMIFS('17'!$M$37:$M$42,'17'!$AG$37:$AG$42,AK6,'17'!$AF$37:$AF$42,1)+SUMIFS('18'!$M$37:$M$42,'18'!$AG$37:$AG$42,AK6,'18'!$AF$37:$AF$42,1)+SUMIFS('19'!$M$30:$M$35,'19'!$AG$30:$AG$35,AK6,'19'!$AF$30:$AF$35,1)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D12699" s="468" t="str">
        <x:v>=IF(AM6=0,"",(SUMIFS('1'!$M$64:$M$69,'1'!$AG$64:$AG$69,AK6,'1'!$AF$64:$AF$69,1)+SUMIFS('2'!$M$64:$M$69,'2'!$AG$64:$AG$69,AK6,'2'!$AF$64:$AF$69,1)+SUMIFS('3'!$M$42:$M$47,'3'!$AG$42:$AG$47,AK6,'3'!$AF$42:$AF$47,1)+SUMIFS('4'!$M$40:$M$45,'4'!$AG$40:$AG$45,AK6,'4'!$AF$40:$AF$45,1)+SUMIFS('5'!$M$35:$M$40,'5'!$AG$35:$AG$40,AK6,'5'!$AF$35:$AF$40,1)+SUMIFS('6'!$M$37:$M$42,'6'!$AG$37:$AG$42,AK6,'6'!$AF$37:$AF$42,1)+SUMIFS('7'!$M$30:$M$35,'7'!$AG$30:$AG$35,AK6,'7'!$AF$30:$AF$35,1)+SUMIFS('8'!$M$76:$M$81,'8'!$AG$76:$AG$81,AK6,'8'!$AF$76:$AF$81,1)+SUMIFS('9'!$M$72:$M$77,'9'!$AG$72:$AG$77,AK6,'9'!$AF$72:$AF$77,1)+SUMIFS('10'!$M$30:$M$35,'10'!$AG$30:$AG$35,AK6,'10'!$AF$30:$AF$35,1)+SUMIFS('11'!$M$34:$M$39,'11'!$AG$34:$AG$39,AK6,'11'!$AF$34:$AF$39,1)+SUMIFS('12'!$M$35:$M$40,'12'!$AG$35:$AG$40,AK6,'12'!$AF$35:$AF$40,1)+SUMIFS('13'!$M$39:$M$44,'13'!$AG$39:$AG$44,AK6,'13'!$AF$39:$AF$44,1)+SUMIFS('14'!$M$37:$M$42,'14'!$AG$37:$AG$42,AK6,'14'!$AF$37:$AF$42,1)+SUMIFS('15'!$M$36:$M$41,'15'!$AG$36:$AG$41,AK6,'15'!$AF$36:$AF$41,1)+SUMIFS('16'!$M$34:$M$39,'16'!$AG$34:$AG$39,AK6,'16'!$AF$34:$AF$39,1)+SUMIFS('17'!$M$37:$M$42,'17'!$AG$37:$AG$42,AK6,'17'!$AF$37:$AF$42,1)+SUMIFS('18'!$M$37:$M$42,'18'!$AG$37:$AG$42,AK6,'18'!$AF$37:$AF$42,1)+SUMIFS('19'!$M$38:$M$43,'19'!$AG$38:$AG$43,AK6,'19'!$AF$38:$AF$43,1)+SUMIFS('20'!$M$35:$M$40,'20'!$AG$35:$AG$40,AK6,'20'!$AF$35:$AF$40,1)+SUMIFS('21'!$M$30:$M$35,'21'!$AG$30:$AG$35,AK6,'21'!$AF$30:$AF$35,1)+SUMIFS('22'!$M$36:$M$41,'22'!$AG$36:$AG$41,AK6,'22'!$AF$36:$AF$41,1)+SUMIFS('23'!$M$46:$M$51,'23'!$AG$46:$AG$51,AK6,'23'!$AF$46:$AF$51,1)+SUMIFS('24'!$M$39:$M$44,'24'!$AG$39:$AG$44,AK6,'24'!$AF$39:$AF$44,1)+SUMIFS('25'!$M$33:$M$38,'25'!$AG$33:$AG$38,AK6,'25'!$AF$33:$AF$38,1)+SUMIFS('26'!$M$37:$M$42,'26'!$AG$37:$AG$42,AK6,'26'!$AF$37:$AF$42,1)+SUMIFS('27'!$M$42:$M$47,'27'!$AG$42:$AG$47,AK6,'27'!$AF$42:$AF$47,1)+SUMIFS('28'!$M$37:$M$42,'28'!$AG$37:$AG$42,AK6,'28'!$AF$37:$AF$42,1)+SUMIFS('29'!$M$41:$M$46,'29'!$AG$41:$AG$46,AK6,'29'!$AF$41:$AF$46,1)+SUMIFS('30'!$M$33:$M$38,'30'!$AG$33:$AG$38,AK6,'30'!$AF$33:$AF$38,1)+SUMIFS('31'!$M$56:$M$61,'31'!$AG$56:$AG$61,AK6,'31'!$AF$56:$AF$61,1))/AM6)</x:v>
      </x:c>
      <x:c r="E12699" s="468" t="str">
        <x:v>Rumus sumber</x:v>
      </x:c>
      <x:c r="F12699" s="468" t="str">
        <x:v>19 September 2026 16.01 WIB</x:v>
      </x:c>
    </x:row>
    <x:row r="12700">
      <x:c r="A12700" s="468" t="str">
        <x:v>Resume Karyawan KPI</x:v>
      </x:c>
      <x:c r="B12700" s="468" t="str">
        <x:v>AQ6</x:v>
      </x:c>
      <x:c r="C12700"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$39:$N$44,'13'!$AG$39:$AG$44,AK6,'13'!$AF$39:$AF$44,1)+SUMIFS('14'!$N$37:$N$42,'14'!$AG$37:$AG$42,AK6,'14'!$AF$37:$AF$42,1)+SUMIFS('15'!$N$36:$N$41,'15'!$AG$36:$AG$41,AK6,'15'!$AF$36:$AF$41,1)+SUMIFS('16'!$N$34:$N$39,'16'!$AG$34:$AG$39,AK6,'16'!$AF$34:$AF$39,1)+SUMIFS('17'!$N$37:$N$42,'17'!$AG$37:$AG$42,AK6,'17'!$AF$37:$AF$42,1)+SUMIFS('18'!$N$37:$N$42,'18'!$AG$37:$AG$42,AK6,'18'!$AF$37:$AF$42,1)+SUMIFS('19'!$N$30:$N$35,'19'!$AG$30:$AG$35,AK6,'19'!$AF$30:$AF$35,1)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D12700" s="468" t="str">
        <x:v>=IF(AM6=0,"",(SUMIFS('1'!$N$64:$N$69,'1'!$AG$64:$AG$69,AK6,'1'!$AF$64:$AF$69,1)+SUMIFS('2'!$N$64:$N$69,'2'!$AG$64:$AG$69,AK6,'2'!$AF$64:$AF$69,1)+SUMIFS('3'!$N$42:$N$47,'3'!$AG$42:$AG$47,AK6,'3'!$AF$42:$AF$47,1)+SUMIFS('4'!$N$40:$N$45,'4'!$AG$40:$AG$45,AK6,'4'!$AF$40:$AF$45,1)+SUMIFS('5'!$N$35:$N$40,'5'!$AG$35:$AG$40,AK6,'5'!$AF$35:$AF$40,1)+SUMIFS('6'!$N$37:$N$42,'6'!$AG$37:$AG$42,AK6,'6'!$AF$37:$AF$42,1)+SUMIFS('7'!$N$30:$N$35,'7'!$AG$30:$AG$35,AK6,'7'!$AF$30:$AF$35,1)+SUMIFS('8'!$N$76:$N$81,'8'!$AG$76:$AG$81,AK6,'8'!$AF$76:$AF$81,1)+SUMIFS('9'!$N$72:$N$77,'9'!$AG$72:$AG$77,AK6,'9'!$AF$72:$AF$77,1)+SUMIFS('10'!$N$30:$N$35,'10'!$AG$30:$AG$35,AK6,'10'!$AF$30:$AF$35,1)+SUMIFS('11'!$N$34:$N$39,'11'!$AG$34:$AG$39,AK6,'11'!$AF$34:$AF$39,1)+SUMIFS('12'!$N$35:$N$40,'12'!$AG$35:$AG$40,AK6,'12'!$AF$35:$AF$40,1)+SUMIFS('13'!$N$39:$N$44,'13'!$AG$39:$AG$44,AK6,'13'!$AF$39:$AF$44,1)+SUMIFS('14'!$N$37:$N$42,'14'!$AG$37:$AG$42,AK6,'14'!$AF$37:$AF$42,1)+SUMIFS('15'!$N$36:$N$41,'15'!$AG$36:$AG$41,AK6,'15'!$AF$36:$AF$41,1)+SUMIFS('16'!$N$34:$N$39,'16'!$AG$34:$AG$39,AK6,'16'!$AF$34:$AF$39,1)+SUMIFS('17'!$N$37:$N$42,'17'!$AG$37:$AG$42,AK6,'17'!$AF$37:$AF$42,1)+SUMIFS('18'!$N$37:$N$42,'18'!$AG$37:$AG$42,AK6,'18'!$AF$37:$AF$42,1)+SUMIFS('19'!$N$38:$N$43,'19'!$AG$38:$AG$43,AK6,'19'!$AF$38:$AF$43,1)+SUMIFS('20'!$N$35:$N$40,'20'!$AG$35:$AG$40,AK6,'20'!$AF$35:$AF$40,1)+SUMIFS('21'!$N$30:$N$35,'21'!$AG$30:$AG$35,AK6,'21'!$AF$30:$AF$35,1)+SUMIFS('22'!$N$36:$N$41,'22'!$AG$36:$AG$41,AK6,'22'!$AF$36:$AF$41,1)+SUMIFS('23'!$N$46:$N$51,'23'!$AG$46:$AG$51,AK6,'23'!$AF$46:$AF$51,1)+SUMIFS('24'!$N$39:$N$44,'24'!$AG$39:$AG$44,AK6,'24'!$AF$39:$AF$44,1)+SUMIFS('25'!$N$33:$N$38,'25'!$AG$33:$AG$38,AK6,'25'!$AF$33:$AF$38,1)+SUMIFS('26'!$N$37:$N$42,'26'!$AG$37:$AG$42,AK6,'26'!$AF$37:$AF$42,1)+SUMIFS('27'!$N$42:$N$47,'27'!$AG$42:$AG$47,AK6,'27'!$AF$42:$AF$47,1)+SUMIFS('28'!$N$37:$N$42,'28'!$AG$37:$AG$42,AK6,'28'!$AF$37:$AF$42,1)+SUMIFS('29'!$N$41:$N$46,'29'!$AG$41:$AG$46,AK6,'29'!$AF$41:$AF$46,1)+SUMIFS('30'!$N$33:$N$38,'30'!$AG$33:$AG$38,AK6,'30'!$AF$33:$AF$38,1)+SUMIFS('31'!$N$56:$N$61,'31'!$AG$56:$AG$61,AK6,'31'!$AF$56:$AF$61,1))/AM6)</x:v>
      </x:c>
      <x:c r="E12700" s="468" t="str">
        <x:v>Rumus sumber</x:v>
      </x:c>
      <x:c r="F12700" s="468" t="str">
        <x:v>19 September 2026 16.01 WIB</x:v>
      </x:c>
    </x:row>
    <x:row r="12701">
      <x:c r="A12701" s="468" t="str">
        <x:v>Resume Karyawan KPI</x:v>
      </x:c>
      <x:c r="B12701" s="468" t="str">
        <x:v>AR6</x:v>
      </x:c>
      <x:c r="C12701"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$39:$O$44,'13'!$AG$39:$AG$44,AK6,'13'!$AF$39:$AF$44,1)+SUMIFS('14'!$O$37:$O$42,'14'!$AG$37:$AG$42,AK6,'14'!$AF$37:$AF$42,1)+SUMIFS('15'!$O$36:$O$41,'15'!$AG$36:$AG$41,AK6,'15'!$AF$36:$AF$41,1)+SUMIFS('16'!$O$34:$O$39,'16'!$AG$34:$AG$39,AK6,'16'!$AF$34:$AF$39,1)+SUMIFS('17'!$O$37:$O$42,'17'!$AG$37:$AG$42,AK6,'17'!$AF$37:$AF$42,1)+SUMIFS('18'!$O$37:$O$42,'18'!$AG$37:$AG$42,AK6,'18'!$AF$37:$AF$42,1)+SUMIFS('19'!$O$30:$O$35,'19'!$AG$30:$AG$35,AK6,'19'!$AF$30:$AF$35,1)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D12701" s="468" t="str">
        <x:v>=IF(AM6=0,"",(SUMIFS('1'!$O$64:$O$69,'1'!$AG$64:$AG$69,AK6,'1'!$AF$64:$AF$69,1)+SUMIFS('2'!$O$64:$O$69,'2'!$AG$64:$AG$69,AK6,'2'!$AF$64:$AF$69,1)+SUMIFS('3'!$O$42:$O$47,'3'!$AG$42:$AG$47,AK6,'3'!$AF$42:$AF$47,1)+SUMIFS('4'!$O$40:$O$45,'4'!$AG$40:$AG$45,AK6,'4'!$AF$40:$AF$45,1)+SUMIFS('5'!$O$35:$O$40,'5'!$AG$35:$AG$40,AK6,'5'!$AF$35:$AF$40,1)+SUMIFS('6'!$O$37:$O$42,'6'!$AG$37:$AG$42,AK6,'6'!$AF$37:$AF$42,1)+SUMIFS('7'!$O$30:$O$35,'7'!$AG$30:$AG$35,AK6,'7'!$AF$30:$AF$35,1)+SUMIFS('8'!$O$76:$O$81,'8'!$AG$76:$AG$81,AK6,'8'!$AF$76:$AF$81,1)+SUMIFS('9'!$O$72:$O$77,'9'!$AG$72:$AG$77,AK6,'9'!$AF$72:$AF$77,1)+SUMIFS('10'!$O$30:$O$35,'10'!$AG$30:$AG$35,AK6,'10'!$AF$30:$AF$35,1)+SUMIFS('11'!$O$34:$O$39,'11'!$AG$34:$AG$39,AK6,'11'!$AF$34:$AF$39,1)+SUMIFS('12'!$O$35:$O$40,'12'!$AG$35:$AG$40,AK6,'12'!$AF$35:$AF$40,1)+SUMIFS('13'!$O$39:$O$44,'13'!$AG$39:$AG$44,AK6,'13'!$AF$39:$AF$44,1)+SUMIFS('14'!$O$37:$O$42,'14'!$AG$37:$AG$42,AK6,'14'!$AF$37:$AF$42,1)+SUMIFS('15'!$O$36:$O$41,'15'!$AG$36:$AG$41,AK6,'15'!$AF$36:$AF$41,1)+SUMIFS('16'!$O$34:$O$39,'16'!$AG$34:$AG$39,AK6,'16'!$AF$34:$AF$39,1)+SUMIFS('17'!$O$37:$O$42,'17'!$AG$37:$AG$42,AK6,'17'!$AF$37:$AF$42,1)+SUMIFS('18'!$O$37:$O$42,'18'!$AG$37:$AG$42,AK6,'18'!$AF$37:$AF$42,1)+SUMIFS('19'!$O$38:$O$43,'19'!$AG$38:$AG$43,AK6,'19'!$AF$38:$AF$43,1)+SUMIFS('20'!$O$35:$O$40,'20'!$AG$35:$AG$40,AK6,'20'!$AF$35:$AF$40,1)+SUMIFS('21'!$O$30:$O$35,'21'!$AG$30:$AG$35,AK6,'21'!$AF$30:$AF$35,1)+SUMIFS('22'!$O$36:$O$41,'22'!$AG$36:$AG$41,AK6,'22'!$AF$36:$AF$41,1)+SUMIFS('23'!$O$46:$O$51,'23'!$AG$46:$AG$51,AK6,'23'!$AF$46:$AF$51,1)+SUMIFS('24'!$O$39:$O$44,'24'!$AG$39:$AG$44,AK6,'24'!$AF$39:$AF$44,1)+SUMIFS('25'!$O$33:$O$38,'25'!$AG$33:$AG$38,AK6,'25'!$AF$33:$AF$38,1)+SUMIFS('26'!$O$37:$O$42,'26'!$AG$37:$AG$42,AK6,'26'!$AF$37:$AF$42,1)+SUMIFS('27'!$O$42:$O$47,'27'!$AG$42:$AG$47,AK6,'27'!$AF$42:$AF$47,1)+SUMIFS('28'!$O$37:$O$42,'28'!$AG$37:$AG$42,AK6,'28'!$AF$37:$AF$42,1)+SUMIFS('29'!$O$41:$O$46,'29'!$AG$41:$AG$46,AK6,'29'!$AF$41:$AF$46,1)+SUMIFS('30'!$O$33:$O$38,'30'!$AG$33:$AG$38,AK6,'30'!$AF$33:$AF$38,1)+SUMIFS('31'!$O$56:$O$61,'31'!$AG$56:$AG$61,AK6,'31'!$AF$56:$AF$61,1))/AM6)</x:v>
      </x:c>
      <x:c r="E12701" s="468" t="str">
        <x:v>Rumus sumber</x:v>
      </x:c>
      <x:c r="F12701" s="468" t="str">
        <x:v>19 September 2026 16.01 WIB</x:v>
      </x:c>
    </x:row>
    <x:row r="12702">
      <x:c r="A12702" s="468" t="str">
        <x:v>Resume Karyawan KPI</x:v>
      </x:c>
      <x:c r="B12702" s="468" t="str">
        <x:v>AS6</x:v>
      </x:c>
      <x:c r="C12702"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$39:$P$44,'13'!$AG$39:$AG$44,AK6,'13'!$AF$39:$AF$44,1)+SUMIFS('14'!$P$37:$P$42,'14'!$AG$37:$AG$42,AK6,'14'!$AF$37:$AF$42,1)+SUMIFS('15'!$P$36:$P$41,'15'!$AG$36:$AG$41,AK6,'15'!$AF$36:$AF$41,1)+SUMIFS('16'!$P$34:$P$39,'16'!$AG$34:$AG$39,AK6,'16'!$AF$34:$AF$39,1)+SUMIFS('17'!$P$37:$P$42,'17'!$AG$37:$AG$42,AK6,'17'!$AF$37:$AF$42,1)+SUMIFS('18'!$P$37:$P$42,'18'!$AG$37:$AG$42,AK6,'18'!$AF$37:$AF$42,1)+SUMIFS('19'!$P$30:$P$35,'19'!$AG$30:$AG$35,AK6,'19'!$AF$30:$AF$35,1)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D12702" s="468" t="str">
        <x:v>=IF(AM6=0,"",(SUMIFS('1'!$P$64:$P$69,'1'!$AG$64:$AG$69,AK6,'1'!$AF$64:$AF$69,1)+SUMIFS('2'!$P$64:$P$69,'2'!$AG$64:$AG$69,AK6,'2'!$AF$64:$AF$69,1)+SUMIFS('3'!$P$42:$P$47,'3'!$AG$42:$AG$47,AK6,'3'!$AF$42:$AF$47,1)+SUMIFS('4'!$P$40:$P$45,'4'!$AG$40:$AG$45,AK6,'4'!$AF$40:$AF$45,1)+SUMIFS('5'!$P$35:$P$40,'5'!$AG$35:$AG$40,AK6,'5'!$AF$35:$AF$40,1)+SUMIFS('6'!$P$37:$P$42,'6'!$AG$37:$AG$42,AK6,'6'!$AF$37:$AF$42,1)+SUMIFS('7'!$P$30:$P$35,'7'!$AG$30:$AG$35,AK6,'7'!$AF$30:$AF$35,1)+SUMIFS('8'!$P$76:$P$81,'8'!$AG$76:$AG$81,AK6,'8'!$AF$76:$AF$81,1)+SUMIFS('9'!$P$72:$P$77,'9'!$AG$72:$AG$77,AK6,'9'!$AF$72:$AF$77,1)+SUMIFS('10'!$P$30:$P$35,'10'!$AG$30:$AG$35,AK6,'10'!$AF$30:$AF$35,1)+SUMIFS('11'!$P$34:$P$39,'11'!$AG$34:$AG$39,AK6,'11'!$AF$34:$AF$39,1)+SUMIFS('12'!$P$35:$P$40,'12'!$AG$35:$AG$40,AK6,'12'!$AF$35:$AF$40,1)+SUMIFS('13'!$P$39:$P$44,'13'!$AG$39:$AG$44,AK6,'13'!$AF$39:$AF$44,1)+SUMIFS('14'!$P$37:$P$42,'14'!$AG$37:$AG$42,AK6,'14'!$AF$37:$AF$42,1)+SUMIFS('15'!$P$36:$P$41,'15'!$AG$36:$AG$41,AK6,'15'!$AF$36:$AF$41,1)+SUMIFS('16'!$P$34:$P$39,'16'!$AG$34:$AG$39,AK6,'16'!$AF$34:$AF$39,1)+SUMIFS('17'!$P$37:$P$42,'17'!$AG$37:$AG$42,AK6,'17'!$AF$37:$AF$42,1)+SUMIFS('18'!$P$37:$P$42,'18'!$AG$37:$AG$42,AK6,'18'!$AF$37:$AF$42,1)+SUMIFS('19'!$P$38:$P$43,'19'!$AG$38:$AG$43,AK6,'19'!$AF$38:$AF$43,1)+SUMIFS('20'!$P$35:$P$40,'20'!$AG$35:$AG$40,AK6,'20'!$AF$35:$AF$40,1)+SUMIFS('21'!$P$30:$P$35,'21'!$AG$30:$AG$35,AK6,'21'!$AF$30:$AF$35,1)+SUMIFS('22'!$P$36:$P$41,'22'!$AG$36:$AG$41,AK6,'22'!$AF$36:$AF$41,1)+SUMIFS('23'!$P$46:$P$51,'23'!$AG$46:$AG$51,AK6,'23'!$AF$46:$AF$51,1)+SUMIFS('24'!$P$39:$P$44,'24'!$AG$39:$AG$44,AK6,'24'!$AF$39:$AF$44,1)+SUMIFS('25'!$P$33:$P$38,'25'!$AG$33:$AG$38,AK6,'25'!$AF$33:$AF$38,1)+SUMIFS('26'!$P$37:$P$42,'26'!$AG$37:$AG$42,AK6,'26'!$AF$37:$AF$42,1)+SUMIFS('27'!$P$42:$P$47,'27'!$AG$42:$AG$47,AK6,'27'!$AF$42:$AF$47,1)+SUMIFS('28'!$P$37:$P$42,'28'!$AG$37:$AG$42,AK6,'28'!$AF$37:$AF$42,1)+SUMIFS('29'!$P$41:$P$46,'29'!$AG$41:$AG$46,AK6,'29'!$AF$41:$AF$46,1)+SUMIFS('30'!$P$33:$P$38,'30'!$AG$33:$AG$38,AK6,'30'!$AF$33:$AF$38,1)+SUMIFS('31'!$P$56:$P$61,'31'!$AG$56:$AG$61,AK6,'31'!$AF$56:$AF$61,1))/AM6)</x:v>
      </x:c>
      <x:c r="E12702" s="468" t="str">
        <x:v>Rumus sumber</x:v>
      </x:c>
      <x:c r="F12702" s="468" t="str">
        <x:v>19 September 2026 16.01 WIB</x:v>
      </x:c>
    </x:row>
    <x:row r="12703">
      <x:c r="A12703" s="468" t="str">
        <x:v>Resume Karyawan KPI</x:v>
      </x:c>
      <x:c r="B12703" s="468" t="str">
        <x:v>BN6</x:v>
      </x:c>
      <x:c r="C12703" s="468" t="str">
        <x:v>=IF(COUNTIFS('19'!$AG$30:$AG$35,$AK6,'19'!$AF$30:$AF$35,1)=0,"",SUMIFS('19'!$AC$30:$AC$35,'19'!$AG$30:$AG$35,$AK6,'19'!$AF$30:$AF$35,1)/COUNTIFS('19'!$AG$30:$AG$35,$AK6,'19'!$AF$30:$AF$35,1))</x:v>
      </x:c>
      <x:c r="D12703" s="468" t="str">
        <x:v>=IF(COUNTIFS('19'!$AG$38:$AG$43,$AK6,'19'!$AF$38:$AF$43,1)=0,"",SUMIFS('19'!$AC$38:$AC$43,'19'!$AG$38:$AG$43,$AK6,'19'!$AF$38:$AF$43,1)/COUNTIFS('19'!$AG$38:$AG$43,$AK6,'19'!$AF$38:$AF$43,1))</x:v>
      </x:c>
      <x:c r="E12703" s="468" t="str">
        <x:v>Rumus sumber</x:v>
      </x:c>
      <x:c r="F12703" s="468" t="str">
        <x:v>19 September 2026 16.01 WIB</x:v>
      </x:c>
    </x:row>
    <x:row r="12704">
      <x:c r="A12704" s="468" t="str">
        <x:v>Resume Karyawan KPI</x:v>
      </x:c>
      <x:c r="B12704" s="468" t="str">
        <x:v>C7</x:v>
      </x:c>
      <x:c r="C12704" s="468" t="n">
        <x:v>121</x:v>
      </x:c>
      <x:c r="D12704" s="468" t="n">
        <x:v>123</x:v>
      </x:c>
      <x:c r="E12704" s="468" t="str">
        <x:v>Nilai sumber</x:v>
      </x:c>
      <x:c r="F12704" s="468" t="str">
        <x:v>19 September 2026 16.01 WIB</x:v>
      </x:c>
    </x:row>
    <x:row r="12705">
      <x:c r="A12705" s="468" t="str">
        <x:v>Resume Karyawan KPI</x:v>
      </x:c>
      <x:c r="B12705" s="468" t="str">
        <x:v>D7</x:v>
      </x:c>
      <x:c r="C12705" s="468" t="n">
        <x:v>0.2542016807</x:v>
      </x:c>
      <x:c r="D12705" s="468" t="n">
        <x:v>0.250509165</x:v>
      </x:c>
      <x:c r="E12705" s="468" t="str">
        <x:v>Nilai sumber</x:v>
      </x:c>
      <x:c r="F12705" s="468" t="str">
        <x:v>19 September 2026 16.01 WIB</x:v>
      </x:c>
    </x:row>
    <x:row r="12706">
      <x:c r="A12706" s="468" t="str">
        <x:v>Resume Karyawan KPI</x:v>
      </x:c>
      <x:c r="B12706" s="468" t="str">
        <x:v>E7</x:v>
      </x:c>
      <x:c r="C12706" s="468" t="n">
        <x:v>0.8067226891</x:v>
      </x:c>
      <x:c r="D12706" s="468" t="n">
        <x:v>0.8024439919</x:v>
      </x:c>
      <x:c r="E12706" s="468" t="str">
        <x:v>Nilai sumber</x:v>
      </x:c>
      <x:c r="F12706" s="468" t="str">
        <x:v>19 September 2026 16.01 WIB</x:v>
      </x:c>
    </x:row>
    <x:row r="12707">
      <x:c r="A12707" s="468" t="str">
        <x:v>Resume Karyawan KPI</x:v>
      </x:c>
      <x:c r="B12707" s="468" t="str">
        <x:v>Y7</x:v>
      </x:c>
      <x:c r="C12707" s="468" t="str">
        <x:v>=COUNTIF('1'!$D$4:$D$55,X7)+COUNTIF('2'!$D$4:$D$55,X7)+COUNTIF('3'!$D$4:$D$33,X7)+COUNTIF('4'!$D$4:$D$31,X7)+COUNTIF('5'!$D$4:$D$26,X7)+COUNTIF('6'!$D$4:$D$28,X7)+COUNTIF('7'!$D$4:$D$21,X7)+COUNTIF('8'!$D$4:$D$67,X7)+COUNTIF('9'!$D$4:$D$63,X7)+COUNTIF('10'!$D$4:$D$21,X7)+COUNTIF('11'!$D$4:$D$25,X7)+COUNTIF('12'!$D$4:$D$26,X7)+COUNTIF('13'!$D$4:$D$30,X7)+COUNTIF('14'!$D$4:$D$28,X7)+COUNTIF('15'!$D$4:$D$27,X7)+COUNTIF('16'!$D$4:$D$25,X7)+COUNTIF('17'!$D$4:$D$28,X7)+COUNTIF('18'!$D$4:$D$28,X7)+COUNTIF('19'!$D$4:$D$21,X7)+COUNTIF('20'!$D$4:$D$26,X7)+COUNTIF('21'!$D$4:$D$21,X7)+COUNTIF('22'!$D$4:$D$27,X7)+COUNTIF('23'!$D$4:$D$37,X7)+COUNTIF('24'!$D$4:$D$30,X7)+COUNTIF('25'!$D$4:$D$24,X7)+COUNTIF('26'!$D$4:$D$28,X7)+COUNTIF('27'!$D$4:$D$33,X7)+COUNTIF('28'!$D$4:$D$28,X7)+COUNTIF('29'!$D$4:$D$32,X7)+COUNTIF('30'!$D$4:$D$24,X7)+COUNTIF('31'!$D$4:$D$45,X7)</x:v>
      </x:c>
      <x:c r="D12707" s="468" t="str">
        <x:v>=COUNTIF('1'!$D$4:$D$55,X7)+COUNTIF('2'!$D$4:$D$55,X7)+COUNTIF('3'!$D$4:$D$33,X7)+COUNTIF('4'!$D$4:$D$31,X7)+COUNTIF('5'!$D$4:$D$26,X7)+COUNTIF('6'!$D$4:$D$28,X7)+COUNTIF('7'!$D$4:$D$21,X7)+COUNTIF('8'!$D$4:$D$67,X7)+COUNTIF('9'!$D$4:$D$63,X7)+COUNTIF('10'!$D$4:$D$21,X7)+COUNTIF('11'!$D$4:$D$25,X7)+COUNTIF('12'!$D$4:$D$26,X7)+COUNTIF('13'!$D$4:$D$30,X7)+COUNTIF('14'!$D$4:$D$28,X7)+COUNTIF('15'!$D$4:$D$27,X7)+COUNTIF('16'!$D$4:$D$25,X7)+COUNTIF('17'!$D$4:$D$28,X7)+COUNTIF('18'!$D$4:$D$28,X7)+COUNTIF('19'!$D$4:$D$29,X7)+COUNTIF('20'!$D$4:$D$26,X7)+COUNTIF('21'!$D$4:$D$21,X7)+COUNTIF('22'!$D$4:$D$27,X7)+COUNTIF('23'!$D$4:$D$37,X7)+COUNTIF('24'!$D$4:$D$30,X7)+COUNTIF('25'!$D$4:$D$24,X7)+COUNTIF('26'!$D$4:$D$28,X7)+COUNTIF('27'!$D$4:$D$33,X7)+COUNTIF('28'!$D$4:$D$28,X7)+COUNTIF('29'!$D$4:$D$32,X7)+COUNTIF('30'!$D$4:$D$24,X7)+COUNTIF('31'!$D$4:$D$45,X7)</x:v>
      </x:c>
      <x:c r="E12707" s="468" t="str">
        <x:v>Rumus sumber</x:v>
      </x:c>
      <x:c r="F12707" s="468" t="str">
        <x:v>19 September 2026 16.01 WIB</x:v>
      </x:c>
    </x:row>
    <x:row r="12708">
      <x:c r="A12708" s="468" t="str">
        <x:v>Resume Karyawan KPI</x:v>
      </x:c>
      <x:c r="B12708" s="468" t="str">
        <x:v>AC7</x:v>
      </x:c>
      <x:c r="C12708" s="468" t="n">
        <x:v>21</x:v>
      </x:c>
      <x:c r="D12708" s="468" t="n">
        <x:v>22</x:v>
      </x:c>
      <x:c r="E12708" s="468" t="str">
        <x:v>Nilai sumber</x:v>
      </x:c>
      <x:c r="F12708" s="468" t="str">
        <x:v>19 September 2026 16.01 WIB</x:v>
      </x:c>
    </x:row>
    <x:row r="12709">
      <x:c r="A12709" s="468" t="str">
        <x:v>Resume Karyawan KPI</x:v>
      </x:c>
      <x:c r="B12709" s="468" t="str">
        <x:v>AC7</x:v>
      </x:c>
      <x:c r="C12709" s="468" t="str">
        <x:v>=COUNTIF('1'!$O$57:$O$60,AA7)+COUNTIF('2'!$O$57:$O$60,AA7)+COUNTIF('3'!$O$35:$O$38,AA7)+COUNTIF('4'!$O$33:$O$36,AA7)+COUNTIF('5'!$O$28:$O$31,AA7)+COUNTIF('6'!$O$30:$O$33,AA7)+COUNTIF('7'!$O$23:$O$26,AA7)+COUNTIF('8'!$O$69:$O$72,AA7)+COUNTIF('9'!$O$65:$O$68,AA7)+COUNTIF('10'!$O$23:$O$26,AA7)+COUNTIF('11'!$O$27:$O$30,AA7)+COUNTIF('12'!$O$28:$O$31,AA7)+COUNTIF('13'!$O$32:$O$35,AA7)+COUNTIF('14'!$O$30:$O$33,AA7)+COUNTIF('15'!$O$29:$O$32,AA7)+COUNTIF('16'!$O$27:$O$30,AA7)+COUNTIF('17'!$O$30:$O$33,AA7)+COUNTIF('18'!$O$30:$O$33,AA7)+COUNTIF('19'!$O$23:$O$26,AA7)+COUNTIF('20'!$O$28:$O$31,AA7)+COUNTIF('21'!$O$23:$O$26,AA7)+COUNTIF('22'!$O$29:$O$32,AA7)+COUNTIF('23'!$O$39:$O$42,AA7)+COUNTIF('24'!$O$32:$O$35,AA7)+COUNTIF('25'!$O$26:$O$29,AA7)+COUNTIF('26'!$O$30:$O$33,AA7)+COUNTIF('27'!$O$35:$O$38,AA7)+COUNTIF('28'!$O$30:$O$33,AA7)+COUNTIF('29'!$O$34:$O$37,AA7)+COUNTIF('30'!$O$26:$O$29,AA7)+COUNTIF('31'!$O$47:$O$50,AA7)</x:v>
      </x:c>
      <x:c r="D12709" s="468" t="str">
        <x:v>=COUNTIF('1'!$O$57:$O$60,AA7)+COUNTIF('2'!$O$57:$O$60,AA7)+COUNTIF('3'!$O$35:$O$38,AA7)+COUNTIF('4'!$O$33:$O$36,AA7)+COUNTIF('5'!$O$28:$O$31,AA7)+COUNTIF('6'!$O$30:$O$33,AA7)+COUNTIF('7'!$O$23:$O$26,AA7)+COUNTIF('8'!$O$69:$O$72,AA7)+COUNTIF('9'!$O$65:$O$68,AA7)+COUNTIF('10'!$O$23:$O$26,AA7)+COUNTIF('11'!$O$27:$O$30,AA7)+COUNTIF('12'!$O$28:$O$31,AA7)+COUNTIF('13'!$O$32:$O$35,AA7)+COUNTIF('14'!$O$30:$O$33,AA7)+COUNTIF('15'!$O$29:$O$32,AA7)+COUNTIF('16'!$O$27:$O$30,AA7)+COUNTIF('17'!$O$30:$O$33,AA7)+COUNTIF('18'!$O$30:$O$33,AA7)+COUNTIF('19'!$O$31:$O$34,AA7)+COUNTIF('20'!$O$28:$O$31,AA7)+COUNTIF('21'!$O$23:$O$26,AA7)+COUNTIF('22'!$O$29:$O$32,AA7)+COUNTIF('23'!$O$39:$O$42,AA7)+COUNTIF('24'!$O$32:$O$35,AA7)+COUNTIF('25'!$O$26:$O$29,AA7)+COUNTIF('26'!$O$30:$O$33,AA7)+COUNTIF('27'!$O$35:$O$38,AA7)+COUNTIF('28'!$O$30:$O$33,AA7)+COUNTIF('29'!$O$34:$O$37,AA7)+COUNTIF('30'!$O$26:$O$29,AA7)+COUNTIF('31'!$O$47:$O$50,AA7)</x:v>
      </x:c>
      <x:c r="E12709" s="468" t="str">
        <x:v>Rumus sumber</x:v>
      </x:c>
      <x:c r="F12709" s="468" t="str">
        <x:v>19 September 2026 16.01 WIB</x:v>
      </x:c>
    </x:row>
    <x:row r="12710">
      <x:c r="A12710" s="468" t="str">
        <x:v>Resume Karyawan KPI</x:v>
      </x:c>
      <x:c r="B12710" s="468" t="str">
        <x:v>AD7</x:v>
      </x:c>
      <x:c r="C12710" s="468" t="n">
        <x:v>21.00009</x:v>
      </x:c>
      <x:c r="D12710" s="468" t="n">
        <x:v>22.00009</x:v>
      </x:c>
      <x:c r="E12710" s="468" t="str">
        <x:v>Nilai sumber</x:v>
      </x:c>
      <x:c r="F12710" s="468" t="str">
        <x:v>19 September 2026 16.01 WIB</x:v>
      </x:c>
    </x:row>
    <x:row r="12711">
      <x:c r="A12711" s="468" t="str">
        <x:v>Resume Karyawan KPI</x:v>
      </x:c>
      <x:c r="B12711" s="468" t="str">
        <x:v>AF7</x:v>
      </x:c>
      <x:c r="C12711" s="468" t="n">
        <x:v>262</x:v>
      </x:c>
      <x:c r="D12711" s="468" t="n">
        <x:v>266</x:v>
      </x:c>
      <x:c r="E12711" s="468" t="str">
        <x:v>Nilai sumber</x:v>
      </x:c>
      <x:c r="F12711" s="468" t="str">
        <x:v>19 September 2026 16.01 WIB</x:v>
      </x:c>
    </x:row>
    <x:row r="12712">
      <x:c r="A12712" s="468" t="str">
        <x:v>Resume Karyawan KPI</x:v>
      </x:c>
      <x:c r="B12712" s="468" t="str">
        <x:v>AF7</x:v>
      </x:c>
      <x:c r="C12712" s="468" t="str">
        <x:v>=COUNTIF('1'!$L$4:$L$55,AE7)+COUNTIF('2'!$L$4:$L$55,AE7)+COUNTIF('3'!$L$4:$L$33,AE7)+COUNTIF('4'!$L$4:$L$31,AE7)+COUNTIF('5'!$L$4:$L$26,AE7)+COUNTIF('6'!$L$4:$L$28,AE7)+COUNTIF('7'!$L$4:$L$21,AE7)+COUNTIF('8'!$L$4:$L$67,AE7)+COUNTIF('9'!$L$4:$L$63,AE7)+COUNTIF('10'!$L$4:$L$21,AE7)+COUNTIF('11'!$L$4:$L$25,AE7)+COUNTIF('12'!$L$4:$L$26,AE7)+COUNTIF('13'!$L$4:$L$30,AE7)+COUNTIF('14'!$L$4:$L$28,AE7)+COUNTIF('15'!$L$4:$L$27,AE7)+COUNTIF('16'!$L$4:$L$25,AE7)+COUNTIF('17'!$L$4:$L$28,AE7)+COUNTIF('18'!$L$4:$L$28,AE7)+COUNTIF('19'!$L$4:$L$21,AE7)+COUNTIF('20'!$L$4:$L$26,AE7)+COUNTIF('21'!$L$4:$L$21,AE7)+COUNTIF('22'!$L$4:$L$27,AE7)+COUNTIF('23'!$L$4:$L$37,AE7)+COUNTIF('24'!$L$4:$L$30,AE7)+COUNTIF('25'!$L$4:$L$24,AE7)+COUNTIF('26'!$L$4:$L$28,AE7)+COUNTIF('27'!$L$4:$L$33,AE7)+COUNTIF('28'!$L$4:$L$28,AE7)+COUNTIF('29'!$L$4:$L$32,AE7)+COUNTIF('30'!$L$4:$L$24,AE7)+COUNTIF('31'!$L$4:$L$45,AE7)</x:v>
      </x:c>
      <x:c r="D12712" s="468" t="str">
        <x:v>=COUNTIF('1'!$L$4:$L$55,AE7)+COUNTIF('2'!$L$4:$L$55,AE7)+COUNTIF('3'!$L$4:$L$33,AE7)+COUNTIF('4'!$L$4:$L$31,AE7)+COUNTIF('5'!$L$4:$L$26,AE7)+COUNTIF('6'!$L$4:$L$28,AE7)+COUNTIF('7'!$L$4:$L$21,AE7)+COUNTIF('8'!$L$4:$L$67,AE7)+COUNTIF('9'!$L$4:$L$63,AE7)+COUNTIF('10'!$L$4:$L$21,AE7)+COUNTIF('11'!$L$4:$L$25,AE7)+COUNTIF('12'!$L$4:$L$26,AE7)+COUNTIF('13'!$L$4:$L$30,AE7)+COUNTIF('14'!$L$4:$L$28,AE7)+COUNTIF('15'!$L$4:$L$27,AE7)+COUNTIF('16'!$L$4:$L$25,AE7)+COUNTIF('17'!$L$4:$L$28,AE7)+COUNTIF('18'!$L$4:$L$28,AE7)+COUNTIF('19'!$L$4:$L$29,AE7)+COUNTIF('20'!$L$4:$L$26,AE7)+COUNTIF('21'!$L$4:$L$21,AE7)+COUNTIF('22'!$L$4:$L$27,AE7)+COUNTIF('23'!$L$4:$L$37,AE7)+COUNTIF('24'!$L$4:$L$30,AE7)+COUNTIF('25'!$L$4:$L$24,AE7)+COUNTIF('26'!$L$4:$L$28,AE7)+COUNTIF('27'!$L$4:$L$33,AE7)+COUNTIF('28'!$L$4:$L$28,AE7)+COUNTIF('29'!$L$4:$L$32,AE7)+COUNTIF('30'!$L$4:$L$24,AE7)+COUNTIF('31'!$L$4:$L$45,AE7)</x:v>
      </x:c>
      <x:c r="E12712" s="468" t="str">
        <x:v>Rumus sumber</x:v>
      </x:c>
      <x:c r="F12712" s="468" t="str">
        <x:v>19 September 2026 16.01 WIB</x:v>
      </x:c>
    </x:row>
    <x:row r="12713">
      <x:c r="A12713" s="468" t="str">
        <x:v>Resume Karyawan KPI</x:v>
      </x:c>
      <x:c r="B12713" s="468" t="str">
        <x:v>AG7</x:v>
      </x:c>
      <x:c r="C12713" s="468" t="n">
        <x:v>262.00003</x:v>
      </x:c>
      <x:c r="D12713" s="468" t="n">
        <x:v>266.00003</x:v>
      </x:c>
      <x:c r="E12713" s="468" t="str">
        <x:v>Nilai sumber</x:v>
      </x:c>
      <x:c r="F12713" s="468" t="str">
        <x:v>19 September 2026 16.01 WIB</x:v>
      </x:c>
    </x:row>
    <x:row r="12714">
      <x:c r="A12714" s="468" t="str">
        <x:v>Resume Karyawan KPI</x:v>
      </x:c>
      <x:c r="B12714" s="468" t="str">
        <x:v>AI7</x:v>
      </x:c>
      <x:c r="C12714" s="468" t="n">
        <x:v>78</x:v>
      </x:c>
      <x:c r="D12714" s="468" t="n">
        <x:v>83</x:v>
      </x:c>
      <x:c r="E12714" s="468" t="str">
        <x:v>Nilai sumber</x:v>
      </x:c>
      <x:c r="F12714" s="468" t="str">
        <x:v>19 September 2026 16.01 WIB</x:v>
      </x:c>
    </x:row>
    <x:row r="12715">
      <x:c r="A12715" s="468" t="str">
        <x:v>Resume Karyawan KPI</x:v>
      </x:c>
      <x:c r="B12715" s="468" t="str">
        <x:v>AI7</x:v>
      </x:c>
      <x:c r="C12715" s="468" t="str">
        <x:v>=COUNTIF('1'!$M$4:$M$55,AH7)+COUNTIF('2'!$M$4:$M$55,AH7)+COUNTIF('3'!$M$4:$M$33,AH7)+COUNTIF('4'!$M$4:$M$31,AH7)+COUNTIF('5'!$M$4:$M$26,AH7)+COUNTIF('6'!$M$4:$M$28,AH7)+COUNTIF('7'!$M$4:$M$21,AH7)+COUNTIF('8'!$M$4:$M$67,AH7)+COUNTIF('9'!$M$4:$M$63,AH7)+COUNTIF('10'!$M$4:$M$21,AH7)+COUNTIF('11'!$M$4:$M$25,AH7)+COUNTIF('12'!$M$4:$M$26,AH7)+COUNTIF('13'!$M$4:$M$30,AH7)+COUNTIF('14'!$M$4:$M$28,AH7)+COUNTIF('15'!$M$4:$M$27,AH7)+COUNTIF('16'!$M$4:$M$25,AH7)+COUNTIF('17'!$M$4:$M$28,AH7)+COUNTIF('18'!$M$4:$M$28,AH7)+COUNTIF('19'!$M$4:$M$21,AH7)+COUNTIF('20'!$M$4:$M$26,AH7)+COUNTIF('21'!$M$4:$M$21,AH7)+COUNTIF('22'!$M$4:$M$27,AH7)+COUNTIF('23'!$M$4:$M$37,AH7)+COUNTIF('24'!$M$4:$M$30,AH7)+COUNTIF('25'!$M$4:$M$24,AH7)+COUNTIF('26'!$M$4:$M$28,AH7)+COUNTIF('27'!$M$4:$M$33,AH7)+COUNTIF('28'!$M$4:$M$28,AH7)+COUNTIF('29'!$M$4:$M$32,AH7)+COUNTIF('30'!$M$4:$M$24,AH7)+COUNTIF('31'!$M$4:$M$45,AH7)</x:v>
      </x:c>
      <x:c r="D12715" s="468" t="str">
        <x:v>=COUNTIF('1'!$M$4:$M$55,AH7)+COUNTIF('2'!$M$4:$M$55,AH7)+COUNTIF('3'!$M$4:$M$33,AH7)+COUNTIF('4'!$M$4:$M$31,AH7)+COUNTIF('5'!$M$4:$M$26,AH7)+COUNTIF('6'!$M$4:$M$28,AH7)+COUNTIF('7'!$M$4:$M$21,AH7)+COUNTIF('8'!$M$4:$M$67,AH7)+COUNTIF('9'!$M$4:$M$63,AH7)+COUNTIF('10'!$M$4:$M$21,AH7)+COUNTIF('11'!$M$4:$M$25,AH7)+COUNTIF('12'!$M$4:$M$26,AH7)+COUNTIF('13'!$M$4:$M$30,AH7)+COUNTIF('14'!$M$4:$M$28,AH7)+COUNTIF('15'!$M$4:$M$27,AH7)+COUNTIF('16'!$M$4:$M$25,AH7)+COUNTIF('17'!$M$4:$M$28,AH7)+COUNTIF('18'!$M$4:$M$28,AH7)+COUNTIF('19'!$M$4:$M$29,AH7)+COUNTIF('20'!$M$4:$M$26,AH7)+COUNTIF('21'!$M$4:$M$21,AH7)+COUNTIF('22'!$M$4:$M$27,AH7)+COUNTIF('23'!$M$4:$M$37,AH7)+COUNTIF('24'!$M$4:$M$30,AH7)+COUNTIF('25'!$M$4:$M$24,AH7)+COUNTIF('26'!$M$4:$M$28,AH7)+COUNTIF('27'!$M$4:$M$33,AH7)+COUNTIF('28'!$M$4:$M$28,AH7)+COUNTIF('29'!$M$4:$M$32,AH7)+COUNTIF('30'!$M$4:$M$24,AH7)+COUNTIF('31'!$M$4:$M$45,AH7)</x:v>
      </x:c>
      <x:c r="E12715" s="468" t="str">
        <x:v>Rumus sumber</x:v>
      </x:c>
      <x:c r="F12715" s="468" t="str">
        <x:v>19 September 2026 16.01 WIB</x:v>
      </x:c>
    </x:row>
    <x:row r="12716">
      <x:c r="A12716" s="468" t="str">
        <x:v>Resume Karyawan KPI</x:v>
      </x:c>
      <x:c r="B12716" s="468" t="str">
        <x:v>AJ7</x:v>
      </x:c>
      <x:c r="C12716" s="468" t="n">
        <x:v>78.00004</x:v>
      </x:c>
      <x:c r="D12716" s="468" t="n">
        <x:v>83.00004</x:v>
      </x:c>
      <x:c r="E12716" s="468" t="str">
        <x:v>Nilai sumber</x:v>
      </x:c>
      <x:c r="F12716" s="468" t="str">
        <x:v>19 September 2026 16.01 WIB</x:v>
      </x:c>
    </x:row>
    <x:row r="12717">
      <x:c r="A12717" s="468" t="str">
        <x:v>Resume Karyawan KPI</x:v>
      </x:c>
      <x:c r="B12717" s="468" t="str">
        <x:v>AM7</x:v>
      </x:c>
      <x:c r="C1271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$39:$AG$44,AK7,'13'!$AF$39:$AF$44,1)+COUNTIFS('14'!$AG$37:$AG$42,AK7,'14'!$AF$37:$AF$42,1)+COUNTIFS('15'!$AG$36:$AG$41,AK7,'15'!$AF$36:$AF$41,1)+COUNTIFS('16'!$AG$34:$AG$39,AK7,'16'!$AF$34:$AF$39,1)+COUNTIFS('17'!$AG$37:$AG$42,AK7,'17'!$AF$37:$AF$42,1)+COUNTIFS('18'!$AG$37:$AG$42,AK7,'18'!$AF$37:$AF$42,1)+COUNTIFS('19'!$AG$30:$AG$35,AK7,'19'!$AF$30:$AF$35,1)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D12717" s="468" t="str">
        <x:v>=COUNTIFS('1'!$AG$64:$AG$69,AK7,'1'!$AF$64:$AF$69,1)+COUNTIFS('2'!$AG$64:$AG$69,AK7,'2'!$AF$64:$AF$69,1)+COUNTIFS('3'!$AG$42:$AG$47,AK7,'3'!$AF$42:$AF$47,1)+COUNTIFS('4'!$AG$40:$AG$45,AK7,'4'!$AF$40:$AF$45,1)+COUNTIFS('5'!$AG$35:$AG$40,AK7,'5'!$AF$35:$AF$40,1)+COUNTIFS('6'!$AG$37:$AG$42,AK7,'6'!$AF$37:$AF$42,1)+COUNTIFS('7'!$AG$30:$AG$35,AK7,'7'!$AF$30:$AF$35,1)+COUNTIFS('8'!$AG$76:$AG$81,AK7,'8'!$AF$76:$AF$81,1)+COUNTIFS('9'!$AG$72:$AG$77,AK7,'9'!$AF$72:$AF$77,1)+COUNTIFS('10'!$AG$30:$AG$35,AK7,'10'!$AF$30:$AF$35,1)+COUNTIFS('11'!$AG$34:$AG$39,AK7,'11'!$AF$34:$AF$39,1)+COUNTIFS('12'!$AG$35:$AG$40,AK7,'12'!$AF$35:$AF$40,1)+COUNTIFS('13'!$AG$39:$AG$44,AK7,'13'!$AF$39:$AF$44,1)+COUNTIFS('14'!$AG$37:$AG$42,AK7,'14'!$AF$37:$AF$42,1)+COUNTIFS('15'!$AG$36:$AG$41,AK7,'15'!$AF$36:$AF$41,1)+COUNTIFS('16'!$AG$34:$AG$39,AK7,'16'!$AF$34:$AF$39,1)+COUNTIFS('17'!$AG$37:$AG$42,AK7,'17'!$AF$37:$AF$42,1)+COUNTIFS('18'!$AG$37:$AG$42,AK7,'18'!$AF$37:$AF$42,1)+COUNTIFS('19'!$AG$38:$AG$43,AK7,'19'!$AF$38:$AF$43,1)+COUNTIFS('20'!$AG$35:$AG$40,AK7,'20'!$AF$35:$AF$40,1)+COUNTIFS('21'!$AG$30:$AG$35,AK7,'21'!$AF$30:$AF$35,1)+COUNTIFS('22'!$AG$36:$AG$41,AK7,'22'!$AF$36:$AF$41,1)+COUNTIFS('23'!$AG$46:$AG$51,AK7,'23'!$AF$46:$AF$51,1)+COUNTIFS('24'!$AG$39:$AG$44,AK7,'24'!$AF$39:$AF$44,1)+COUNTIFS('25'!$AG$33:$AG$38,AK7,'25'!$AF$33:$AF$38,1)+COUNTIFS('26'!$AG$37:$AG$42,AK7,'26'!$AF$37:$AF$42,1)+COUNTIFS('27'!$AG$42:$AG$47,AK7,'27'!$AF$42:$AF$47,1)+COUNTIFS('28'!$AG$37:$AG$42,AK7,'28'!$AF$37:$AF$42,1)+COUNTIFS('29'!$AG$41:$AG$46,AK7,'29'!$AF$41:$AF$46,1)+COUNTIFS('30'!$AG$33:$AG$38,AK7,'30'!$AF$33:$AF$38,1)+COUNTIFS('31'!$AG$56:$AG$61,AK7,'31'!$AF$56:$AF$61,1)</x:v>
      </x:c>
      <x:c r="E12717" s="468" t="str">
        <x:v>Rumus sumber</x:v>
      </x:c>
      <x:c r="F12717" s="468" t="str">
        <x:v>19 September 2026 16.01 WIB</x:v>
      </x:c>
    </x:row>
    <x:row r="12718">
      <x:c r="A12718" s="468" t="str">
        <x:v>Resume Karyawan KPI</x:v>
      </x:c>
      <x:c r="B12718" s="468" t="str">
        <x:v>AO7</x:v>
      </x:c>
      <x:c r="C12718"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$39:$L$44,'13'!$AG$39:$AG$44,AK7,'13'!$AF$39:$AF$44,1)+SUMIFS('14'!$L$37:$L$42,'14'!$AG$37:$AG$42,AK7,'14'!$AF$37:$AF$42,1)+SUMIFS('15'!$L$36:$L$41,'15'!$AG$36:$AG$41,AK7,'15'!$AF$36:$AF$41,1)+SUMIFS('16'!$L$34:$L$39,'16'!$AG$34:$AG$39,AK7,'16'!$AF$34:$AF$39,1)+SUMIFS('17'!$L$37:$L$42,'17'!$AG$37:$AG$42,AK7,'17'!$AF$37:$AF$42,1)+SUMIFS('18'!$L$37:$L$42,'18'!$AG$37:$AG$42,AK7,'18'!$AF$37:$AF$42,1)+SUMIFS('19'!$L$30:$L$35,'19'!$AG$30:$AG$35,AK7,'19'!$AF$30:$AF$35,1)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D12718" s="468" t="str">
        <x:v>=IF(AM7=0,"",(SUMIFS('1'!$L$64:$L$69,'1'!$AG$64:$AG$69,AK7,'1'!$AF$64:$AF$69,1)+SUMIFS('2'!$L$64:$L$69,'2'!$AG$64:$AG$69,AK7,'2'!$AF$64:$AF$69,1)+SUMIFS('3'!$L$42:$L$47,'3'!$AG$42:$AG$47,AK7,'3'!$AF$42:$AF$47,1)+SUMIFS('4'!$L$40:$L$45,'4'!$AG$40:$AG$45,AK7,'4'!$AF$40:$AF$45,1)+SUMIFS('5'!$L$35:$L$40,'5'!$AG$35:$AG$40,AK7,'5'!$AF$35:$AF$40,1)+SUMIFS('6'!$L$37:$L$42,'6'!$AG$37:$AG$42,AK7,'6'!$AF$37:$AF$42,1)+SUMIFS('7'!$L$30:$L$35,'7'!$AG$30:$AG$35,AK7,'7'!$AF$30:$AF$35,1)+SUMIFS('8'!$L$76:$L$81,'8'!$AG$76:$AG$81,AK7,'8'!$AF$76:$AF$81,1)+SUMIFS('9'!$L$72:$L$77,'9'!$AG$72:$AG$77,AK7,'9'!$AF$72:$AF$77,1)+SUMIFS('10'!$L$30:$L$35,'10'!$AG$30:$AG$35,AK7,'10'!$AF$30:$AF$35,1)+SUMIFS('11'!$L$34:$L$39,'11'!$AG$34:$AG$39,AK7,'11'!$AF$34:$AF$39,1)+SUMIFS('12'!$L$35:$L$40,'12'!$AG$35:$AG$40,AK7,'12'!$AF$35:$AF$40,1)+SUMIFS('13'!$L$39:$L$44,'13'!$AG$39:$AG$44,AK7,'13'!$AF$39:$AF$44,1)+SUMIFS('14'!$L$37:$L$42,'14'!$AG$37:$AG$42,AK7,'14'!$AF$37:$AF$42,1)+SUMIFS('15'!$L$36:$L$41,'15'!$AG$36:$AG$41,AK7,'15'!$AF$36:$AF$41,1)+SUMIFS('16'!$L$34:$L$39,'16'!$AG$34:$AG$39,AK7,'16'!$AF$34:$AF$39,1)+SUMIFS('17'!$L$37:$L$42,'17'!$AG$37:$AG$42,AK7,'17'!$AF$37:$AF$42,1)+SUMIFS('18'!$L$37:$L$42,'18'!$AG$37:$AG$42,AK7,'18'!$AF$37:$AF$42,1)+SUMIFS('19'!$L$38:$L$43,'19'!$AG$38:$AG$43,AK7,'19'!$AF$38:$AF$43,1)+SUMIFS('20'!$L$35:$L$40,'20'!$AG$35:$AG$40,AK7,'20'!$AF$35:$AF$40,1)+SUMIFS('21'!$L$30:$L$35,'21'!$AG$30:$AG$35,AK7,'21'!$AF$30:$AF$35,1)+SUMIFS('22'!$L$36:$L$41,'22'!$AG$36:$AG$41,AK7,'22'!$AF$36:$AF$41,1)+SUMIFS('23'!$L$46:$L$51,'23'!$AG$46:$AG$51,AK7,'23'!$AF$46:$AF$51,1)+SUMIFS('24'!$L$39:$L$44,'24'!$AG$39:$AG$44,AK7,'24'!$AF$39:$AF$44,1)+SUMIFS('25'!$L$33:$L$38,'25'!$AG$33:$AG$38,AK7,'25'!$AF$33:$AF$38,1)+SUMIFS('26'!$L$37:$L$42,'26'!$AG$37:$AG$42,AK7,'26'!$AF$37:$AF$42,1)+SUMIFS('27'!$L$42:$L$47,'27'!$AG$42:$AG$47,AK7,'27'!$AF$42:$AF$47,1)+SUMIFS('28'!$L$37:$L$42,'28'!$AG$37:$AG$42,AK7,'28'!$AF$37:$AF$42,1)+SUMIFS('29'!$L$41:$L$46,'29'!$AG$41:$AG$46,AK7,'29'!$AF$41:$AF$46,1)+SUMIFS('30'!$L$33:$L$38,'30'!$AG$33:$AG$38,AK7,'30'!$AF$33:$AF$38,1)+SUMIFS('31'!$L$56:$L$61,'31'!$AG$56:$AG$61,AK7,'31'!$AF$56:$AF$61,1))/AM7)</x:v>
      </x:c>
      <x:c r="E12718" s="468" t="str">
        <x:v>Rumus sumber</x:v>
      </x:c>
      <x:c r="F12718" s="468" t="str">
        <x:v>19 September 2026 16.01 WIB</x:v>
      </x:c>
    </x:row>
    <x:row r="12719">
      <x:c r="A12719" s="468" t="str">
        <x:v>Resume Karyawan KPI</x:v>
      </x:c>
      <x:c r="B12719" s="468" t="str">
        <x:v>AP7</x:v>
      </x:c>
      <x:c r="C12719"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$39:$M$44,'13'!$AG$39:$AG$44,AK7,'13'!$AF$39:$AF$44,1)+SUMIFS('14'!$M$37:$M$42,'14'!$AG$37:$AG$42,AK7,'14'!$AF$37:$AF$42,1)+SUMIFS('15'!$M$36:$M$41,'15'!$AG$36:$AG$41,AK7,'15'!$AF$36:$AF$41,1)+SUMIFS('16'!$M$34:$M$39,'16'!$AG$34:$AG$39,AK7,'16'!$AF$34:$AF$39,1)+SUMIFS('17'!$M$37:$M$42,'17'!$AG$37:$AG$42,AK7,'17'!$AF$37:$AF$42,1)+SUMIFS('18'!$M$37:$M$42,'18'!$AG$37:$AG$42,AK7,'18'!$AF$37:$AF$42,1)+SUMIFS('19'!$M$30:$M$35,'19'!$AG$30:$AG$35,AK7,'19'!$AF$30:$AF$35,1)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D12719" s="468" t="str">
        <x:v>=IF(AM7=0,"",(SUMIFS('1'!$M$64:$M$69,'1'!$AG$64:$AG$69,AK7,'1'!$AF$64:$AF$69,1)+SUMIFS('2'!$M$64:$M$69,'2'!$AG$64:$AG$69,AK7,'2'!$AF$64:$AF$69,1)+SUMIFS('3'!$M$42:$M$47,'3'!$AG$42:$AG$47,AK7,'3'!$AF$42:$AF$47,1)+SUMIFS('4'!$M$40:$M$45,'4'!$AG$40:$AG$45,AK7,'4'!$AF$40:$AF$45,1)+SUMIFS('5'!$M$35:$M$40,'5'!$AG$35:$AG$40,AK7,'5'!$AF$35:$AF$40,1)+SUMIFS('6'!$M$37:$M$42,'6'!$AG$37:$AG$42,AK7,'6'!$AF$37:$AF$42,1)+SUMIFS('7'!$M$30:$M$35,'7'!$AG$30:$AG$35,AK7,'7'!$AF$30:$AF$35,1)+SUMIFS('8'!$M$76:$M$81,'8'!$AG$76:$AG$81,AK7,'8'!$AF$76:$AF$81,1)+SUMIFS('9'!$M$72:$M$77,'9'!$AG$72:$AG$77,AK7,'9'!$AF$72:$AF$77,1)+SUMIFS('10'!$M$30:$M$35,'10'!$AG$30:$AG$35,AK7,'10'!$AF$30:$AF$35,1)+SUMIFS('11'!$M$34:$M$39,'11'!$AG$34:$AG$39,AK7,'11'!$AF$34:$AF$39,1)+SUMIFS('12'!$M$35:$M$40,'12'!$AG$35:$AG$40,AK7,'12'!$AF$35:$AF$40,1)+SUMIFS('13'!$M$39:$M$44,'13'!$AG$39:$AG$44,AK7,'13'!$AF$39:$AF$44,1)+SUMIFS('14'!$M$37:$M$42,'14'!$AG$37:$AG$42,AK7,'14'!$AF$37:$AF$42,1)+SUMIFS('15'!$M$36:$M$41,'15'!$AG$36:$AG$41,AK7,'15'!$AF$36:$AF$41,1)+SUMIFS('16'!$M$34:$M$39,'16'!$AG$34:$AG$39,AK7,'16'!$AF$34:$AF$39,1)+SUMIFS('17'!$M$37:$M$42,'17'!$AG$37:$AG$42,AK7,'17'!$AF$37:$AF$42,1)+SUMIFS('18'!$M$37:$M$42,'18'!$AG$37:$AG$42,AK7,'18'!$AF$37:$AF$42,1)+SUMIFS('19'!$M$38:$M$43,'19'!$AG$38:$AG$43,AK7,'19'!$AF$38:$AF$43,1)+SUMIFS('20'!$M$35:$M$40,'20'!$AG$35:$AG$40,AK7,'20'!$AF$35:$AF$40,1)+SUMIFS('21'!$M$30:$M$35,'21'!$AG$30:$AG$35,AK7,'21'!$AF$30:$AF$35,1)+SUMIFS('22'!$M$36:$M$41,'22'!$AG$36:$AG$41,AK7,'22'!$AF$36:$AF$41,1)+SUMIFS('23'!$M$46:$M$51,'23'!$AG$46:$AG$51,AK7,'23'!$AF$46:$AF$51,1)+SUMIFS('24'!$M$39:$M$44,'24'!$AG$39:$AG$44,AK7,'24'!$AF$39:$AF$44,1)+SUMIFS('25'!$M$33:$M$38,'25'!$AG$33:$AG$38,AK7,'25'!$AF$33:$AF$38,1)+SUMIFS('26'!$M$37:$M$42,'26'!$AG$37:$AG$42,AK7,'26'!$AF$37:$AF$42,1)+SUMIFS('27'!$M$42:$M$47,'27'!$AG$42:$AG$47,AK7,'27'!$AF$42:$AF$47,1)+SUMIFS('28'!$M$37:$M$42,'28'!$AG$37:$AG$42,AK7,'28'!$AF$37:$AF$42,1)+SUMIFS('29'!$M$41:$M$46,'29'!$AG$41:$AG$46,AK7,'29'!$AF$41:$AF$46,1)+SUMIFS('30'!$M$33:$M$38,'30'!$AG$33:$AG$38,AK7,'30'!$AF$33:$AF$38,1)+SUMIFS('31'!$M$56:$M$61,'31'!$AG$56:$AG$61,AK7,'31'!$AF$56:$AF$61,1))/AM7)</x:v>
      </x:c>
      <x:c r="E12719" s="468" t="str">
        <x:v>Rumus sumber</x:v>
      </x:c>
      <x:c r="F12719" s="468" t="str">
        <x:v>19 September 2026 16.01 WIB</x:v>
      </x:c>
    </x:row>
    <x:row r="12720">
      <x:c r="A12720" s="468" t="str">
        <x:v>Resume Karyawan KPI</x:v>
      </x:c>
      <x:c r="B12720" s="468" t="str">
        <x:v>AQ7</x:v>
      </x:c>
      <x:c r="C12720"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$39:$N$44,'13'!$AG$39:$AG$44,AK7,'13'!$AF$39:$AF$44,1)+SUMIFS('14'!$N$37:$N$42,'14'!$AG$37:$AG$42,AK7,'14'!$AF$37:$AF$42,1)+SUMIFS('15'!$N$36:$N$41,'15'!$AG$36:$AG$41,AK7,'15'!$AF$36:$AF$41,1)+SUMIFS('16'!$N$34:$N$39,'16'!$AG$34:$AG$39,AK7,'16'!$AF$34:$AF$39,1)+SUMIFS('17'!$N$37:$N$42,'17'!$AG$37:$AG$42,AK7,'17'!$AF$37:$AF$42,1)+SUMIFS('18'!$N$37:$N$42,'18'!$AG$37:$AG$42,AK7,'18'!$AF$37:$AF$42,1)+SUMIFS('19'!$N$30:$N$35,'19'!$AG$30:$AG$35,AK7,'19'!$AF$30:$AF$35,1)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D12720" s="468" t="str">
        <x:v>=IF(AM7=0,"",(SUMIFS('1'!$N$64:$N$69,'1'!$AG$64:$AG$69,AK7,'1'!$AF$64:$AF$69,1)+SUMIFS('2'!$N$64:$N$69,'2'!$AG$64:$AG$69,AK7,'2'!$AF$64:$AF$69,1)+SUMIFS('3'!$N$42:$N$47,'3'!$AG$42:$AG$47,AK7,'3'!$AF$42:$AF$47,1)+SUMIFS('4'!$N$40:$N$45,'4'!$AG$40:$AG$45,AK7,'4'!$AF$40:$AF$45,1)+SUMIFS('5'!$N$35:$N$40,'5'!$AG$35:$AG$40,AK7,'5'!$AF$35:$AF$40,1)+SUMIFS('6'!$N$37:$N$42,'6'!$AG$37:$AG$42,AK7,'6'!$AF$37:$AF$42,1)+SUMIFS('7'!$N$30:$N$35,'7'!$AG$30:$AG$35,AK7,'7'!$AF$30:$AF$35,1)+SUMIFS('8'!$N$76:$N$81,'8'!$AG$76:$AG$81,AK7,'8'!$AF$76:$AF$81,1)+SUMIFS('9'!$N$72:$N$77,'9'!$AG$72:$AG$77,AK7,'9'!$AF$72:$AF$77,1)+SUMIFS('10'!$N$30:$N$35,'10'!$AG$30:$AG$35,AK7,'10'!$AF$30:$AF$35,1)+SUMIFS('11'!$N$34:$N$39,'11'!$AG$34:$AG$39,AK7,'11'!$AF$34:$AF$39,1)+SUMIFS('12'!$N$35:$N$40,'12'!$AG$35:$AG$40,AK7,'12'!$AF$35:$AF$40,1)+SUMIFS('13'!$N$39:$N$44,'13'!$AG$39:$AG$44,AK7,'13'!$AF$39:$AF$44,1)+SUMIFS('14'!$N$37:$N$42,'14'!$AG$37:$AG$42,AK7,'14'!$AF$37:$AF$42,1)+SUMIFS('15'!$N$36:$N$41,'15'!$AG$36:$AG$41,AK7,'15'!$AF$36:$AF$41,1)+SUMIFS('16'!$N$34:$N$39,'16'!$AG$34:$AG$39,AK7,'16'!$AF$34:$AF$39,1)+SUMIFS('17'!$N$37:$N$42,'17'!$AG$37:$AG$42,AK7,'17'!$AF$37:$AF$42,1)+SUMIFS('18'!$N$37:$N$42,'18'!$AG$37:$AG$42,AK7,'18'!$AF$37:$AF$42,1)+SUMIFS('19'!$N$38:$N$43,'19'!$AG$38:$AG$43,AK7,'19'!$AF$38:$AF$43,1)+SUMIFS('20'!$N$35:$N$40,'20'!$AG$35:$AG$40,AK7,'20'!$AF$35:$AF$40,1)+SUMIFS('21'!$N$30:$N$35,'21'!$AG$30:$AG$35,AK7,'21'!$AF$30:$AF$35,1)+SUMIFS('22'!$N$36:$N$41,'22'!$AG$36:$AG$41,AK7,'22'!$AF$36:$AF$41,1)+SUMIFS('23'!$N$46:$N$51,'23'!$AG$46:$AG$51,AK7,'23'!$AF$46:$AF$51,1)+SUMIFS('24'!$N$39:$N$44,'24'!$AG$39:$AG$44,AK7,'24'!$AF$39:$AF$44,1)+SUMIFS('25'!$N$33:$N$38,'25'!$AG$33:$AG$38,AK7,'25'!$AF$33:$AF$38,1)+SUMIFS('26'!$N$37:$N$42,'26'!$AG$37:$AG$42,AK7,'26'!$AF$37:$AF$42,1)+SUMIFS('27'!$N$42:$N$47,'27'!$AG$42:$AG$47,AK7,'27'!$AF$42:$AF$47,1)+SUMIFS('28'!$N$37:$N$42,'28'!$AG$37:$AG$42,AK7,'28'!$AF$37:$AF$42,1)+SUMIFS('29'!$N$41:$N$46,'29'!$AG$41:$AG$46,AK7,'29'!$AF$41:$AF$46,1)+SUMIFS('30'!$N$33:$N$38,'30'!$AG$33:$AG$38,AK7,'30'!$AF$33:$AF$38,1)+SUMIFS('31'!$N$56:$N$61,'31'!$AG$56:$AG$61,AK7,'31'!$AF$56:$AF$61,1))/AM7)</x:v>
      </x:c>
      <x:c r="E12720" s="468" t="str">
        <x:v>Rumus sumber</x:v>
      </x:c>
      <x:c r="F12720" s="468" t="str">
        <x:v>19 September 2026 16.01 WIB</x:v>
      </x:c>
    </x:row>
    <x:row r="12721">
      <x:c r="A12721" s="468" t="str">
        <x:v>Resume Karyawan KPI</x:v>
      </x:c>
      <x:c r="B12721" s="468" t="str">
        <x:v>AR7</x:v>
      </x:c>
      <x:c r="C12721"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$39:$O$44,'13'!$AG$39:$AG$44,AK7,'13'!$AF$39:$AF$44,1)+SUMIFS('14'!$O$37:$O$42,'14'!$AG$37:$AG$42,AK7,'14'!$AF$37:$AF$42,1)+SUMIFS('15'!$O$36:$O$41,'15'!$AG$36:$AG$41,AK7,'15'!$AF$36:$AF$41,1)+SUMIFS('16'!$O$34:$O$39,'16'!$AG$34:$AG$39,AK7,'16'!$AF$34:$AF$39,1)+SUMIFS('17'!$O$37:$O$42,'17'!$AG$37:$AG$42,AK7,'17'!$AF$37:$AF$42,1)+SUMIFS('18'!$O$37:$O$42,'18'!$AG$37:$AG$42,AK7,'18'!$AF$37:$AF$42,1)+SUMIFS('19'!$O$30:$O$35,'19'!$AG$30:$AG$35,AK7,'19'!$AF$30:$AF$35,1)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D12721" s="468" t="str">
        <x:v>=IF(AM7=0,"",(SUMIFS('1'!$O$64:$O$69,'1'!$AG$64:$AG$69,AK7,'1'!$AF$64:$AF$69,1)+SUMIFS('2'!$O$64:$O$69,'2'!$AG$64:$AG$69,AK7,'2'!$AF$64:$AF$69,1)+SUMIFS('3'!$O$42:$O$47,'3'!$AG$42:$AG$47,AK7,'3'!$AF$42:$AF$47,1)+SUMIFS('4'!$O$40:$O$45,'4'!$AG$40:$AG$45,AK7,'4'!$AF$40:$AF$45,1)+SUMIFS('5'!$O$35:$O$40,'5'!$AG$35:$AG$40,AK7,'5'!$AF$35:$AF$40,1)+SUMIFS('6'!$O$37:$O$42,'6'!$AG$37:$AG$42,AK7,'6'!$AF$37:$AF$42,1)+SUMIFS('7'!$O$30:$O$35,'7'!$AG$30:$AG$35,AK7,'7'!$AF$30:$AF$35,1)+SUMIFS('8'!$O$76:$O$81,'8'!$AG$76:$AG$81,AK7,'8'!$AF$76:$AF$81,1)+SUMIFS('9'!$O$72:$O$77,'9'!$AG$72:$AG$77,AK7,'9'!$AF$72:$AF$77,1)+SUMIFS('10'!$O$30:$O$35,'10'!$AG$30:$AG$35,AK7,'10'!$AF$30:$AF$35,1)+SUMIFS('11'!$O$34:$O$39,'11'!$AG$34:$AG$39,AK7,'11'!$AF$34:$AF$39,1)+SUMIFS('12'!$O$35:$O$40,'12'!$AG$35:$AG$40,AK7,'12'!$AF$35:$AF$40,1)+SUMIFS('13'!$O$39:$O$44,'13'!$AG$39:$AG$44,AK7,'13'!$AF$39:$AF$44,1)+SUMIFS('14'!$O$37:$O$42,'14'!$AG$37:$AG$42,AK7,'14'!$AF$37:$AF$42,1)+SUMIFS('15'!$O$36:$O$41,'15'!$AG$36:$AG$41,AK7,'15'!$AF$36:$AF$41,1)+SUMIFS('16'!$O$34:$O$39,'16'!$AG$34:$AG$39,AK7,'16'!$AF$34:$AF$39,1)+SUMIFS('17'!$O$37:$O$42,'17'!$AG$37:$AG$42,AK7,'17'!$AF$37:$AF$42,1)+SUMIFS('18'!$O$37:$O$42,'18'!$AG$37:$AG$42,AK7,'18'!$AF$37:$AF$42,1)+SUMIFS('19'!$O$38:$O$43,'19'!$AG$38:$AG$43,AK7,'19'!$AF$38:$AF$43,1)+SUMIFS('20'!$O$35:$O$40,'20'!$AG$35:$AG$40,AK7,'20'!$AF$35:$AF$40,1)+SUMIFS('21'!$O$30:$O$35,'21'!$AG$30:$AG$35,AK7,'21'!$AF$30:$AF$35,1)+SUMIFS('22'!$O$36:$O$41,'22'!$AG$36:$AG$41,AK7,'22'!$AF$36:$AF$41,1)+SUMIFS('23'!$O$46:$O$51,'23'!$AG$46:$AG$51,AK7,'23'!$AF$46:$AF$51,1)+SUMIFS('24'!$O$39:$O$44,'24'!$AG$39:$AG$44,AK7,'24'!$AF$39:$AF$44,1)+SUMIFS('25'!$O$33:$O$38,'25'!$AG$33:$AG$38,AK7,'25'!$AF$33:$AF$38,1)+SUMIFS('26'!$O$37:$O$42,'26'!$AG$37:$AG$42,AK7,'26'!$AF$37:$AF$42,1)+SUMIFS('27'!$O$42:$O$47,'27'!$AG$42:$AG$47,AK7,'27'!$AF$42:$AF$47,1)+SUMIFS('28'!$O$37:$O$42,'28'!$AG$37:$AG$42,AK7,'28'!$AF$37:$AF$42,1)+SUMIFS('29'!$O$41:$O$46,'29'!$AG$41:$AG$46,AK7,'29'!$AF$41:$AF$46,1)+SUMIFS('30'!$O$33:$O$38,'30'!$AG$33:$AG$38,AK7,'30'!$AF$33:$AF$38,1)+SUMIFS('31'!$O$56:$O$61,'31'!$AG$56:$AG$61,AK7,'31'!$AF$56:$AF$61,1))/AM7)</x:v>
      </x:c>
      <x:c r="E12721" s="468" t="str">
        <x:v>Rumus sumber</x:v>
      </x:c>
      <x:c r="F12721" s="468" t="str">
        <x:v>19 September 2026 16.01 WIB</x:v>
      </x:c>
    </x:row>
    <x:row r="12722">
      <x:c r="A12722" s="468" t="str">
        <x:v>Resume Karyawan KPI</x:v>
      </x:c>
      <x:c r="B12722" s="468" t="str">
        <x:v>AS7</x:v>
      </x:c>
      <x:c r="C12722"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$39:$P$44,'13'!$AG$39:$AG$44,AK7,'13'!$AF$39:$AF$44,1)+SUMIFS('14'!$P$37:$P$42,'14'!$AG$37:$AG$42,AK7,'14'!$AF$37:$AF$42,1)+SUMIFS('15'!$P$36:$P$41,'15'!$AG$36:$AG$41,AK7,'15'!$AF$36:$AF$41,1)+SUMIFS('16'!$P$34:$P$39,'16'!$AG$34:$AG$39,AK7,'16'!$AF$34:$AF$39,1)+SUMIFS('17'!$P$37:$P$42,'17'!$AG$37:$AG$42,AK7,'17'!$AF$37:$AF$42,1)+SUMIFS('18'!$P$37:$P$42,'18'!$AG$37:$AG$42,AK7,'18'!$AF$37:$AF$42,1)+SUMIFS('19'!$P$30:$P$35,'19'!$AG$30:$AG$35,AK7,'19'!$AF$30:$AF$35,1)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D12722" s="468" t="str">
        <x:v>=IF(AM7=0,"",(SUMIFS('1'!$P$64:$P$69,'1'!$AG$64:$AG$69,AK7,'1'!$AF$64:$AF$69,1)+SUMIFS('2'!$P$64:$P$69,'2'!$AG$64:$AG$69,AK7,'2'!$AF$64:$AF$69,1)+SUMIFS('3'!$P$42:$P$47,'3'!$AG$42:$AG$47,AK7,'3'!$AF$42:$AF$47,1)+SUMIFS('4'!$P$40:$P$45,'4'!$AG$40:$AG$45,AK7,'4'!$AF$40:$AF$45,1)+SUMIFS('5'!$P$35:$P$40,'5'!$AG$35:$AG$40,AK7,'5'!$AF$35:$AF$40,1)+SUMIFS('6'!$P$37:$P$42,'6'!$AG$37:$AG$42,AK7,'6'!$AF$37:$AF$42,1)+SUMIFS('7'!$P$30:$P$35,'7'!$AG$30:$AG$35,AK7,'7'!$AF$30:$AF$35,1)+SUMIFS('8'!$P$76:$P$81,'8'!$AG$76:$AG$81,AK7,'8'!$AF$76:$AF$81,1)+SUMIFS('9'!$P$72:$P$77,'9'!$AG$72:$AG$77,AK7,'9'!$AF$72:$AF$77,1)+SUMIFS('10'!$P$30:$P$35,'10'!$AG$30:$AG$35,AK7,'10'!$AF$30:$AF$35,1)+SUMIFS('11'!$P$34:$P$39,'11'!$AG$34:$AG$39,AK7,'11'!$AF$34:$AF$39,1)+SUMIFS('12'!$P$35:$P$40,'12'!$AG$35:$AG$40,AK7,'12'!$AF$35:$AF$40,1)+SUMIFS('13'!$P$39:$P$44,'13'!$AG$39:$AG$44,AK7,'13'!$AF$39:$AF$44,1)+SUMIFS('14'!$P$37:$P$42,'14'!$AG$37:$AG$42,AK7,'14'!$AF$37:$AF$42,1)+SUMIFS('15'!$P$36:$P$41,'15'!$AG$36:$AG$41,AK7,'15'!$AF$36:$AF$41,1)+SUMIFS('16'!$P$34:$P$39,'16'!$AG$34:$AG$39,AK7,'16'!$AF$34:$AF$39,1)+SUMIFS('17'!$P$37:$P$42,'17'!$AG$37:$AG$42,AK7,'17'!$AF$37:$AF$42,1)+SUMIFS('18'!$P$37:$P$42,'18'!$AG$37:$AG$42,AK7,'18'!$AF$37:$AF$42,1)+SUMIFS('19'!$P$38:$P$43,'19'!$AG$38:$AG$43,AK7,'19'!$AF$38:$AF$43,1)+SUMIFS('20'!$P$35:$P$40,'20'!$AG$35:$AG$40,AK7,'20'!$AF$35:$AF$40,1)+SUMIFS('21'!$P$30:$P$35,'21'!$AG$30:$AG$35,AK7,'21'!$AF$30:$AF$35,1)+SUMIFS('22'!$P$36:$P$41,'22'!$AG$36:$AG$41,AK7,'22'!$AF$36:$AF$41,1)+SUMIFS('23'!$P$46:$P$51,'23'!$AG$46:$AG$51,AK7,'23'!$AF$46:$AF$51,1)+SUMIFS('24'!$P$39:$P$44,'24'!$AG$39:$AG$44,AK7,'24'!$AF$39:$AF$44,1)+SUMIFS('25'!$P$33:$P$38,'25'!$AG$33:$AG$38,AK7,'25'!$AF$33:$AF$38,1)+SUMIFS('26'!$P$37:$P$42,'26'!$AG$37:$AG$42,AK7,'26'!$AF$37:$AF$42,1)+SUMIFS('27'!$P$42:$P$47,'27'!$AG$42:$AG$47,AK7,'27'!$AF$42:$AF$47,1)+SUMIFS('28'!$P$37:$P$42,'28'!$AG$37:$AG$42,AK7,'28'!$AF$37:$AF$42,1)+SUMIFS('29'!$P$41:$P$46,'29'!$AG$41:$AG$46,AK7,'29'!$AF$41:$AF$46,1)+SUMIFS('30'!$P$33:$P$38,'30'!$AG$33:$AG$38,AK7,'30'!$AF$33:$AF$38,1)+SUMIFS('31'!$P$56:$P$61,'31'!$AG$56:$AG$61,AK7,'31'!$AF$56:$AF$61,1))/AM7)</x:v>
      </x:c>
      <x:c r="E12722" s="468" t="str">
        <x:v>Rumus sumber</x:v>
      </x:c>
      <x:c r="F12722" s="468" t="str">
        <x:v>19 September 2026 16.01 WIB</x:v>
      </x:c>
    </x:row>
    <x:row r="12723">
      <x:c r="A12723" s="468" t="str">
        <x:v>Resume Karyawan KPI</x:v>
      </x:c>
      <x:c r="B12723" s="468" t="str">
        <x:v>BN7</x:v>
      </x:c>
      <x:c r="C12723" s="468" t="str">
        <x:v>=IF(COUNTIFS('19'!$AG$30:$AG$35,$AK7,'19'!$AF$30:$AF$35,1)=0,"",SUMIFS('19'!$AC$30:$AC$35,'19'!$AG$30:$AG$35,$AK7,'19'!$AF$30:$AF$35,1)/COUNTIFS('19'!$AG$30:$AG$35,$AK7,'19'!$AF$30:$AF$35,1))</x:v>
      </x:c>
      <x:c r="D12723" s="468" t="str">
        <x:v>=IF(COUNTIFS('19'!$AG$38:$AG$43,$AK7,'19'!$AF$38:$AF$43,1)=0,"",SUMIFS('19'!$AC$38:$AC$43,'19'!$AG$38:$AG$43,$AK7,'19'!$AF$38:$AF$43,1)/COUNTIFS('19'!$AG$38:$AG$43,$AK7,'19'!$AF$38:$AF$43,1))</x:v>
      </x:c>
      <x:c r="E12723" s="468" t="str">
        <x:v>Rumus sumber</x:v>
      </x:c>
      <x:c r="F12723" s="468" t="str">
        <x:v>19 September 2026 16.01 WIB</x:v>
      </x:c>
    </x:row>
    <x:row r="12724">
      <x:c r="A12724" s="468" t="str">
        <x:v>Resume Karyawan KPI</x:v>
      </x:c>
      <x:c r="B12724" s="468" t="str">
        <x:v>C8</x:v>
      </x:c>
      <x:c r="C12724" s="468" t="n">
        <x:v>26</x:v>
      </x:c>
      <x:c r="D12724" s="468" t="n">
        <x:v>27</x:v>
      </x:c>
      <x:c r="E12724" s="468" t="str">
        <x:v>Nilai sumber</x:v>
      </x:c>
      <x:c r="F12724" s="468" t="str">
        <x:v>19 September 2026 16.01 WIB</x:v>
      </x:c>
    </x:row>
    <x:row r="12725">
      <x:c r="A12725" s="468" t="str">
        <x:v>Resume Karyawan KPI</x:v>
      </x:c>
      <x:c r="B12725" s="468" t="str">
        <x:v>D8</x:v>
      </x:c>
      <x:c r="C12725" s="468" t="n">
        <x:v>0.05462184874</x:v>
      </x:c>
      <x:c r="D12725" s="468" t="n">
        <x:v>0.0549898167</x:v>
      </x:c>
      <x:c r="E12725" s="468" t="str">
        <x:v>Nilai sumber</x:v>
      </x:c>
      <x:c r="F12725" s="468" t="str">
        <x:v>19 September 2026 16.01 WIB</x:v>
      </x:c>
    </x:row>
    <x:row r="12726">
      <x:c r="A12726" s="468" t="str">
        <x:v>Resume Karyawan KPI</x:v>
      </x:c>
      <x:c r="B12726" s="468" t="str">
        <x:v>E8</x:v>
      </x:c>
      <x:c r="C12726" s="468" t="n">
        <x:v>0.8613445378</x:v>
      </x:c>
      <x:c r="D12726" s="468" t="n">
        <x:v>0.8574338086</x:v>
      </x:c>
      <x:c r="E12726" s="468" t="str">
        <x:v>Nilai sumber</x:v>
      </x:c>
      <x:c r="F12726" s="468" t="str">
        <x:v>19 September 2026 16.01 WIB</x:v>
      </x:c>
    </x:row>
    <x:row r="12727">
      <x:c r="A12727" s="468" t="str">
        <x:v>Resume Karyawan KPI</x:v>
      </x:c>
      <x:c r="B12727" s="468" t="str">
        <x:v>Y8</x:v>
      </x:c>
      <x:c r="C12727" s="468" t="n">
        <x:v>4</x:v>
      </x:c>
      <x:c r="D12727" s="468" t="n">
        <x:v>5</x:v>
      </x:c>
      <x:c r="E12727" s="468" t="str">
        <x:v>Nilai sumber</x:v>
      </x:c>
      <x:c r="F12727" s="468" t="str">
        <x:v>19 September 2026 16.01 WIB</x:v>
      </x:c>
    </x:row>
    <x:row r="12728">
      <x:c r="A12728" s="468" t="str">
        <x:v>Resume Karyawan KPI</x:v>
      </x:c>
      <x:c r="B12728" s="468" t="str">
        <x:v>Y8</x:v>
      </x:c>
      <x:c r="C12728" s="468" t="str">
        <x:v>=COUNTIF('1'!$D$4:$D$55,X8)+COUNTIF('2'!$D$4:$D$55,X8)+COUNTIF('3'!$D$4:$D$33,X8)+COUNTIF('4'!$D$4:$D$31,X8)+COUNTIF('5'!$D$4:$D$26,X8)+COUNTIF('6'!$D$4:$D$28,X8)+COUNTIF('7'!$D$4:$D$21,X8)+COUNTIF('8'!$D$4:$D$67,X8)+COUNTIF('9'!$D$4:$D$63,X8)+COUNTIF('10'!$D$4:$D$21,X8)+COUNTIF('11'!$D$4:$D$25,X8)+COUNTIF('12'!$D$4:$D$26,X8)+COUNTIF('13'!$D$4:$D$30,X8)+COUNTIF('14'!$D$4:$D$28,X8)+COUNTIF('15'!$D$4:$D$27,X8)+COUNTIF('16'!$D$4:$D$25,X8)+COUNTIF('17'!$D$4:$D$28,X8)+COUNTIF('18'!$D$4:$D$28,X8)+COUNTIF('19'!$D$4:$D$21,X8)+COUNTIF('20'!$D$4:$D$26,X8)+COUNTIF('21'!$D$4:$D$21,X8)+COUNTIF('22'!$D$4:$D$27,X8)+COUNTIF('23'!$D$4:$D$37,X8)+COUNTIF('24'!$D$4:$D$30,X8)+COUNTIF('25'!$D$4:$D$24,X8)+COUNTIF('26'!$D$4:$D$28,X8)+COUNTIF('27'!$D$4:$D$33,X8)+COUNTIF('28'!$D$4:$D$28,X8)+COUNTIF('29'!$D$4:$D$32,X8)+COUNTIF('30'!$D$4:$D$24,X8)+COUNTIF('31'!$D$4:$D$45,X8)</x:v>
      </x:c>
      <x:c r="D12728" s="468" t="str">
        <x:v>=COUNTIF('1'!$D$4:$D$55,X8)+COUNTIF('2'!$D$4:$D$55,X8)+COUNTIF('3'!$D$4:$D$33,X8)+COUNTIF('4'!$D$4:$D$31,X8)+COUNTIF('5'!$D$4:$D$26,X8)+COUNTIF('6'!$D$4:$D$28,X8)+COUNTIF('7'!$D$4:$D$21,X8)+COUNTIF('8'!$D$4:$D$67,X8)+COUNTIF('9'!$D$4:$D$63,X8)+COUNTIF('10'!$D$4:$D$21,X8)+COUNTIF('11'!$D$4:$D$25,X8)+COUNTIF('12'!$D$4:$D$26,X8)+COUNTIF('13'!$D$4:$D$30,X8)+COUNTIF('14'!$D$4:$D$28,X8)+COUNTIF('15'!$D$4:$D$27,X8)+COUNTIF('16'!$D$4:$D$25,X8)+COUNTIF('17'!$D$4:$D$28,X8)+COUNTIF('18'!$D$4:$D$28,X8)+COUNTIF('19'!$D$4:$D$29,X8)+COUNTIF('20'!$D$4:$D$26,X8)+COUNTIF('21'!$D$4:$D$21,X8)+COUNTIF('22'!$D$4:$D$27,X8)+COUNTIF('23'!$D$4:$D$37,X8)+COUNTIF('24'!$D$4:$D$30,X8)+COUNTIF('25'!$D$4:$D$24,X8)+COUNTIF('26'!$D$4:$D$28,X8)+COUNTIF('27'!$D$4:$D$33,X8)+COUNTIF('28'!$D$4:$D$28,X8)+COUNTIF('29'!$D$4:$D$32,X8)+COUNTIF('30'!$D$4:$D$24,X8)+COUNTIF('31'!$D$4:$D$45,X8)</x:v>
      </x:c>
      <x:c r="E12728" s="468" t="str">
        <x:v>Rumus sumber</x:v>
      </x:c>
      <x:c r="F12728" s="468" t="str">
        <x:v>19 September 2026 16.01 WIB</x:v>
      </x:c>
    </x:row>
    <x:row r="12729">
      <x:c r="A12729" s="468" t="str">
        <x:v>Resume Karyawan KPI</x:v>
      </x:c>
      <x:c r="B12729" s="468" t="str">
        <x:v>Z8</x:v>
      </x:c>
      <x:c r="C12729" s="468" t="n">
        <x:v>4.0001</x:v>
      </x:c>
      <x:c r="D12729" s="468" t="n">
        <x:v>5.0001</x:v>
      </x:c>
      <x:c r="E12729" s="468" t="str">
        <x:v>Nilai sumber</x:v>
      </x:c>
      <x:c r="F12729" s="468" t="str">
        <x:v>19 September 2026 16.01 WIB</x:v>
      </x:c>
    </x:row>
    <x:row r="12730">
      <x:c r="A12730" s="468" t="str">
        <x:v>Resume Karyawan KPI</x:v>
      </x:c>
      <x:c r="B12730" s="468" t="str">
        <x:v>AC8</x:v>
      </x:c>
      <x:c r="C12730" s="468" t="str">
        <x:v>=COUNTIF('1'!$O$57:$O$60,AA8)+COUNTIF('2'!$O$57:$O$60,AA8)+COUNTIF('3'!$O$35:$O$38,AA8)+COUNTIF('4'!$O$33:$O$36,AA8)+COUNTIF('5'!$O$28:$O$31,AA8)+COUNTIF('6'!$O$30:$O$33,AA8)+COUNTIF('7'!$O$23:$O$26,AA8)+COUNTIF('8'!$O$69:$O$72,AA8)+COUNTIF('9'!$O$65:$O$68,AA8)+COUNTIF('10'!$O$23:$O$26,AA8)+COUNTIF('11'!$O$27:$O$30,AA8)+COUNTIF('12'!$O$28:$O$31,AA8)+COUNTIF('13'!$O$32:$O$35,AA8)+COUNTIF('14'!$O$30:$O$33,AA8)+COUNTIF('15'!$O$29:$O$32,AA8)+COUNTIF('16'!$O$27:$O$30,AA8)+COUNTIF('17'!$O$30:$O$33,AA8)+COUNTIF('18'!$O$30:$O$33,AA8)+COUNTIF('19'!$O$23:$O$26,AA8)+COUNTIF('20'!$O$28:$O$31,AA8)+COUNTIF('21'!$O$23:$O$26,AA8)+COUNTIF('22'!$O$29:$O$32,AA8)+COUNTIF('23'!$O$39:$O$42,AA8)+COUNTIF('24'!$O$32:$O$35,AA8)+COUNTIF('25'!$O$26:$O$29,AA8)+COUNTIF('26'!$O$30:$O$33,AA8)+COUNTIF('27'!$O$35:$O$38,AA8)+COUNTIF('28'!$O$30:$O$33,AA8)+COUNTIF('29'!$O$34:$O$37,AA8)+COUNTIF('30'!$O$26:$O$29,AA8)+COUNTIF('31'!$O$47:$O$50,AA8)</x:v>
      </x:c>
      <x:c r="D12730" s="468" t="str">
        <x:v>=COUNTIF('1'!$O$57:$O$60,AA8)+COUNTIF('2'!$O$57:$O$60,AA8)+COUNTIF('3'!$O$35:$O$38,AA8)+COUNTIF('4'!$O$33:$O$36,AA8)+COUNTIF('5'!$O$28:$O$31,AA8)+COUNTIF('6'!$O$30:$O$33,AA8)+COUNTIF('7'!$O$23:$O$26,AA8)+COUNTIF('8'!$O$69:$O$72,AA8)+COUNTIF('9'!$O$65:$O$68,AA8)+COUNTIF('10'!$O$23:$O$26,AA8)+COUNTIF('11'!$O$27:$O$30,AA8)+COUNTIF('12'!$O$28:$O$31,AA8)+COUNTIF('13'!$O$32:$O$35,AA8)+COUNTIF('14'!$O$30:$O$33,AA8)+COUNTIF('15'!$O$29:$O$32,AA8)+COUNTIF('16'!$O$27:$O$30,AA8)+COUNTIF('17'!$O$30:$O$33,AA8)+COUNTIF('18'!$O$30:$O$33,AA8)+COUNTIF('19'!$O$31:$O$34,AA8)+COUNTIF('20'!$O$28:$O$31,AA8)+COUNTIF('21'!$O$23:$O$26,AA8)+COUNTIF('22'!$O$29:$O$32,AA8)+COUNTIF('23'!$O$39:$O$42,AA8)+COUNTIF('24'!$O$32:$O$35,AA8)+COUNTIF('25'!$O$26:$O$29,AA8)+COUNTIF('26'!$O$30:$O$33,AA8)+COUNTIF('27'!$O$35:$O$38,AA8)+COUNTIF('28'!$O$30:$O$33,AA8)+COUNTIF('29'!$O$34:$O$37,AA8)+COUNTIF('30'!$O$26:$O$29,AA8)+COUNTIF('31'!$O$47:$O$50,AA8)</x:v>
      </x:c>
      <x:c r="E12730" s="468" t="str">
        <x:v>Rumus sumber</x:v>
      </x:c>
      <x:c r="F12730" s="468" t="str">
        <x:v>19 September 2026 16.01 WIB</x:v>
      </x:c>
    </x:row>
    <x:row r="12731">
      <x:c r="A12731" s="468" t="str">
        <x:v>Resume Karyawan KPI</x:v>
      </x:c>
      <x:c r="B12731" s="468" t="str">
        <x:v>AF8</x:v>
      </x:c>
      <x:c r="C12731" s="468" t="str">
        <x:v>=COUNTIF('1'!$L$4:$L$55,AE8)+COUNTIF('2'!$L$4:$L$55,AE8)+COUNTIF('3'!$L$4:$L$33,AE8)+COUNTIF('4'!$L$4:$L$31,AE8)+COUNTIF('5'!$L$4:$L$26,AE8)+COUNTIF('6'!$L$4:$L$28,AE8)+COUNTIF('7'!$L$4:$L$21,AE8)+COUNTIF('8'!$L$4:$L$67,AE8)+COUNTIF('9'!$L$4:$L$63,AE8)+COUNTIF('10'!$L$4:$L$21,AE8)+COUNTIF('11'!$L$4:$L$25,AE8)+COUNTIF('12'!$L$4:$L$26,AE8)+COUNTIF('13'!$L$4:$L$30,AE8)+COUNTIF('14'!$L$4:$L$28,AE8)+COUNTIF('15'!$L$4:$L$27,AE8)+COUNTIF('16'!$L$4:$L$25,AE8)+COUNTIF('17'!$L$4:$L$28,AE8)+COUNTIF('18'!$L$4:$L$28,AE8)+COUNTIF('19'!$L$4:$L$21,AE8)+COUNTIF('20'!$L$4:$L$26,AE8)+COUNTIF('21'!$L$4:$L$21,AE8)+COUNTIF('22'!$L$4:$L$27,AE8)+COUNTIF('23'!$L$4:$L$37,AE8)+COUNTIF('24'!$L$4:$L$30,AE8)+COUNTIF('25'!$L$4:$L$24,AE8)+COUNTIF('26'!$L$4:$L$28,AE8)+COUNTIF('27'!$L$4:$L$33,AE8)+COUNTIF('28'!$L$4:$L$28,AE8)+COUNTIF('29'!$L$4:$L$32,AE8)+COUNTIF('30'!$L$4:$L$24,AE8)+COUNTIF('31'!$L$4:$L$45,AE8)</x:v>
      </x:c>
      <x:c r="D12731" s="468" t="str">
        <x:v>=COUNTIF('1'!$L$4:$L$55,AE8)+COUNTIF('2'!$L$4:$L$55,AE8)+COUNTIF('3'!$L$4:$L$33,AE8)+COUNTIF('4'!$L$4:$L$31,AE8)+COUNTIF('5'!$L$4:$L$26,AE8)+COUNTIF('6'!$L$4:$L$28,AE8)+COUNTIF('7'!$L$4:$L$21,AE8)+COUNTIF('8'!$L$4:$L$67,AE8)+COUNTIF('9'!$L$4:$L$63,AE8)+COUNTIF('10'!$L$4:$L$21,AE8)+COUNTIF('11'!$L$4:$L$25,AE8)+COUNTIF('12'!$L$4:$L$26,AE8)+COUNTIF('13'!$L$4:$L$30,AE8)+COUNTIF('14'!$L$4:$L$28,AE8)+COUNTIF('15'!$L$4:$L$27,AE8)+COUNTIF('16'!$L$4:$L$25,AE8)+COUNTIF('17'!$L$4:$L$28,AE8)+COUNTIF('18'!$L$4:$L$28,AE8)+COUNTIF('19'!$L$4:$L$29,AE8)+COUNTIF('20'!$L$4:$L$26,AE8)+COUNTIF('21'!$L$4:$L$21,AE8)+COUNTIF('22'!$L$4:$L$27,AE8)+COUNTIF('23'!$L$4:$L$37,AE8)+COUNTIF('24'!$L$4:$L$30,AE8)+COUNTIF('25'!$L$4:$L$24,AE8)+COUNTIF('26'!$L$4:$L$28,AE8)+COUNTIF('27'!$L$4:$L$33,AE8)+COUNTIF('28'!$L$4:$L$28,AE8)+COUNTIF('29'!$L$4:$L$32,AE8)+COUNTIF('30'!$L$4:$L$24,AE8)+COUNTIF('31'!$L$4:$L$45,AE8)</x:v>
      </x:c>
      <x:c r="E12731" s="468" t="str">
        <x:v>Rumus sumber</x:v>
      </x:c>
      <x:c r="F12731" s="468" t="str">
        <x:v>19 September 2026 16.01 WIB</x:v>
      </x:c>
    </x:row>
    <x:row r="12732">
      <x:c r="A12732" s="468" t="str">
        <x:v>Resume Karyawan KPI</x:v>
      </x:c>
      <x:c r="B12732" s="468" t="str">
        <x:v>AI8</x:v>
      </x:c>
      <x:c r="C12732" s="468" t="str">
        <x:v>=COUNTIF('1'!$M$4:$M$55,AH8)+COUNTIF('2'!$M$4:$M$55,AH8)+COUNTIF('3'!$M$4:$M$33,AH8)+COUNTIF('4'!$M$4:$M$31,AH8)+COUNTIF('5'!$M$4:$M$26,AH8)+COUNTIF('6'!$M$4:$M$28,AH8)+COUNTIF('7'!$M$4:$M$21,AH8)+COUNTIF('8'!$M$4:$M$67,AH8)+COUNTIF('9'!$M$4:$M$63,AH8)+COUNTIF('10'!$M$4:$M$21,AH8)+COUNTIF('11'!$M$4:$M$25,AH8)+COUNTIF('12'!$M$4:$M$26,AH8)+COUNTIF('13'!$M$4:$M$30,AH8)+COUNTIF('14'!$M$4:$M$28,AH8)+COUNTIF('15'!$M$4:$M$27,AH8)+COUNTIF('16'!$M$4:$M$25,AH8)+COUNTIF('17'!$M$4:$M$28,AH8)+COUNTIF('18'!$M$4:$M$28,AH8)+COUNTIF('19'!$M$4:$M$21,AH8)+COUNTIF('20'!$M$4:$M$26,AH8)+COUNTIF('21'!$M$4:$M$21,AH8)+COUNTIF('22'!$M$4:$M$27,AH8)+COUNTIF('23'!$M$4:$M$37,AH8)+COUNTIF('24'!$M$4:$M$30,AH8)+COUNTIF('25'!$M$4:$M$24,AH8)+COUNTIF('26'!$M$4:$M$28,AH8)+COUNTIF('27'!$M$4:$M$33,AH8)+COUNTIF('28'!$M$4:$M$28,AH8)+COUNTIF('29'!$M$4:$M$32,AH8)+COUNTIF('30'!$M$4:$M$24,AH8)+COUNTIF('31'!$M$4:$M$45,AH8)</x:v>
      </x:c>
      <x:c r="D12732" s="468" t="str">
        <x:v>=COUNTIF('1'!$M$4:$M$55,AH8)+COUNTIF('2'!$M$4:$M$55,AH8)+COUNTIF('3'!$M$4:$M$33,AH8)+COUNTIF('4'!$M$4:$M$31,AH8)+COUNTIF('5'!$M$4:$M$26,AH8)+COUNTIF('6'!$M$4:$M$28,AH8)+COUNTIF('7'!$M$4:$M$21,AH8)+COUNTIF('8'!$M$4:$M$67,AH8)+COUNTIF('9'!$M$4:$M$63,AH8)+COUNTIF('10'!$M$4:$M$21,AH8)+COUNTIF('11'!$M$4:$M$25,AH8)+COUNTIF('12'!$M$4:$M$26,AH8)+COUNTIF('13'!$M$4:$M$30,AH8)+COUNTIF('14'!$M$4:$M$28,AH8)+COUNTIF('15'!$M$4:$M$27,AH8)+COUNTIF('16'!$M$4:$M$25,AH8)+COUNTIF('17'!$M$4:$M$28,AH8)+COUNTIF('18'!$M$4:$M$28,AH8)+COUNTIF('19'!$M$4:$M$29,AH8)+COUNTIF('20'!$M$4:$M$26,AH8)+COUNTIF('21'!$M$4:$M$21,AH8)+COUNTIF('22'!$M$4:$M$27,AH8)+COUNTIF('23'!$M$4:$M$37,AH8)+COUNTIF('24'!$M$4:$M$30,AH8)+COUNTIF('25'!$M$4:$M$24,AH8)+COUNTIF('26'!$M$4:$M$28,AH8)+COUNTIF('27'!$M$4:$M$33,AH8)+COUNTIF('28'!$M$4:$M$28,AH8)+COUNTIF('29'!$M$4:$M$32,AH8)+COUNTIF('30'!$M$4:$M$24,AH8)+COUNTIF('31'!$M$4:$M$45,AH8)</x:v>
      </x:c>
      <x:c r="E12732" s="468" t="str">
        <x:v>Rumus sumber</x:v>
      </x:c>
      <x:c r="F12732" s="468" t="str">
        <x:v>19 September 2026 16.01 WIB</x:v>
      </x:c>
    </x:row>
    <x:row r="12733">
      <x:c r="A12733" s="468" t="str">
        <x:v>Resume Karyawan KPI</x:v>
      </x:c>
      <x:c r="B12733" s="468" t="str">
        <x:v>AM8</x:v>
      </x:c>
      <x:c r="C12733"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$39:$AG$44,AK8,'13'!$AF$39:$AF$44,1)+COUNTIFS('14'!$AG$37:$AG$42,AK8,'14'!$AF$37:$AF$42,1)+COUNTIFS('15'!$AG$36:$AG$41,AK8,'15'!$AF$36:$AF$41,1)+COUNTIFS('16'!$AG$34:$AG$39,AK8,'16'!$AF$34:$AF$39,1)+COUNTIFS('17'!$AG$37:$AG$42,AK8,'17'!$AF$37:$AF$42,1)+COUNTIFS('18'!$AG$37:$AG$42,AK8,'18'!$AF$37:$AF$42,1)+COUNTIFS('19'!$AG$30:$AG$35,AK8,'19'!$AF$30:$AF$35,1)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D12733" s="468" t="str">
        <x:v>=COUNTIFS('1'!$AG$64:$AG$69,AK8,'1'!$AF$64:$AF$69,1)+COUNTIFS('2'!$AG$64:$AG$69,AK8,'2'!$AF$64:$AF$69,1)+COUNTIFS('3'!$AG$42:$AG$47,AK8,'3'!$AF$42:$AF$47,1)+COUNTIFS('4'!$AG$40:$AG$45,AK8,'4'!$AF$40:$AF$45,1)+COUNTIFS('5'!$AG$35:$AG$40,AK8,'5'!$AF$35:$AF$40,1)+COUNTIFS('6'!$AG$37:$AG$42,AK8,'6'!$AF$37:$AF$42,1)+COUNTIFS('7'!$AG$30:$AG$35,AK8,'7'!$AF$30:$AF$35,1)+COUNTIFS('8'!$AG$76:$AG$81,AK8,'8'!$AF$76:$AF$81,1)+COUNTIFS('9'!$AG$72:$AG$77,AK8,'9'!$AF$72:$AF$77,1)+COUNTIFS('10'!$AG$30:$AG$35,AK8,'10'!$AF$30:$AF$35,1)+COUNTIFS('11'!$AG$34:$AG$39,AK8,'11'!$AF$34:$AF$39,1)+COUNTIFS('12'!$AG$35:$AG$40,AK8,'12'!$AF$35:$AF$40,1)+COUNTIFS('13'!$AG$39:$AG$44,AK8,'13'!$AF$39:$AF$44,1)+COUNTIFS('14'!$AG$37:$AG$42,AK8,'14'!$AF$37:$AF$42,1)+COUNTIFS('15'!$AG$36:$AG$41,AK8,'15'!$AF$36:$AF$41,1)+COUNTIFS('16'!$AG$34:$AG$39,AK8,'16'!$AF$34:$AF$39,1)+COUNTIFS('17'!$AG$37:$AG$42,AK8,'17'!$AF$37:$AF$42,1)+COUNTIFS('18'!$AG$37:$AG$42,AK8,'18'!$AF$37:$AF$42,1)+COUNTIFS('19'!$AG$38:$AG$43,AK8,'19'!$AF$38:$AF$43,1)+COUNTIFS('20'!$AG$35:$AG$40,AK8,'20'!$AF$35:$AF$40,1)+COUNTIFS('21'!$AG$30:$AG$35,AK8,'21'!$AF$30:$AF$35,1)+COUNTIFS('22'!$AG$36:$AG$41,AK8,'22'!$AF$36:$AF$41,1)+COUNTIFS('23'!$AG$46:$AG$51,AK8,'23'!$AF$46:$AF$51,1)+COUNTIFS('24'!$AG$39:$AG$44,AK8,'24'!$AF$39:$AF$44,1)+COUNTIFS('25'!$AG$33:$AG$38,AK8,'25'!$AF$33:$AF$38,1)+COUNTIFS('26'!$AG$37:$AG$42,AK8,'26'!$AF$37:$AF$42,1)+COUNTIFS('27'!$AG$42:$AG$47,AK8,'27'!$AF$42:$AF$47,1)+COUNTIFS('28'!$AG$37:$AG$42,AK8,'28'!$AF$37:$AF$42,1)+COUNTIFS('29'!$AG$41:$AG$46,AK8,'29'!$AF$41:$AF$46,1)+COUNTIFS('30'!$AG$33:$AG$38,AK8,'30'!$AF$33:$AF$38,1)+COUNTIFS('31'!$AG$56:$AG$61,AK8,'31'!$AF$56:$AF$61,1)</x:v>
      </x:c>
      <x:c r="E12733" s="468" t="str">
        <x:v>Rumus sumber</x:v>
      </x:c>
      <x:c r="F12733" s="468" t="str">
        <x:v>19 September 2026 16.01 WIB</x:v>
      </x:c>
    </x:row>
    <x:row r="12734">
      <x:c r="A12734" s="468" t="str">
        <x:v>Resume Karyawan KPI</x:v>
      </x:c>
      <x:c r="B12734" s="468" t="str">
        <x:v>AO8</x:v>
      </x:c>
      <x:c r="C12734"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$39:$L$44,'13'!$AG$39:$AG$44,AK8,'13'!$AF$39:$AF$44,1)+SUMIFS('14'!$L$37:$L$42,'14'!$AG$37:$AG$42,AK8,'14'!$AF$37:$AF$42,1)+SUMIFS('15'!$L$36:$L$41,'15'!$AG$36:$AG$41,AK8,'15'!$AF$36:$AF$41,1)+SUMIFS('16'!$L$34:$L$39,'16'!$AG$34:$AG$39,AK8,'16'!$AF$34:$AF$39,1)+SUMIFS('17'!$L$37:$L$42,'17'!$AG$37:$AG$42,AK8,'17'!$AF$37:$AF$42,1)+SUMIFS('18'!$L$37:$L$42,'18'!$AG$37:$AG$42,AK8,'18'!$AF$37:$AF$42,1)+SUMIFS('19'!$L$30:$L$35,'19'!$AG$30:$AG$35,AK8,'19'!$AF$30:$AF$35,1)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D12734" s="468" t="str">
        <x:v>=IF(AM8=0,"",(SUMIFS('1'!$L$64:$L$69,'1'!$AG$64:$AG$69,AK8,'1'!$AF$64:$AF$69,1)+SUMIFS('2'!$L$64:$L$69,'2'!$AG$64:$AG$69,AK8,'2'!$AF$64:$AF$69,1)+SUMIFS('3'!$L$42:$L$47,'3'!$AG$42:$AG$47,AK8,'3'!$AF$42:$AF$47,1)+SUMIFS('4'!$L$40:$L$45,'4'!$AG$40:$AG$45,AK8,'4'!$AF$40:$AF$45,1)+SUMIFS('5'!$L$35:$L$40,'5'!$AG$35:$AG$40,AK8,'5'!$AF$35:$AF$40,1)+SUMIFS('6'!$L$37:$L$42,'6'!$AG$37:$AG$42,AK8,'6'!$AF$37:$AF$42,1)+SUMIFS('7'!$L$30:$L$35,'7'!$AG$30:$AG$35,AK8,'7'!$AF$30:$AF$35,1)+SUMIFS('8'!$L$76:$L$81,'8'!$AG$76:$AG$81,AK8,'8'!$AF$76:$AF$81,1)+SUMIFS('9'!$L$72:$L$77,'9'!$AG$72:$AG$77,AK8,'9'!$AF$72:$AF$77,1)+SUMIFS('10'!$L$30:$L$35,'10'!$AG$30:$AG$35,AK8,'10'!$AF$30:$AF$35,1)+SUMIFS('11'!$L$34:$L$39,'11'!$AG$34:$AG$39,AK8,'11'!$AF$34:$AF$39,1)+SUMIFS('12'!$L$35:$L$40,'12'!$AG$35:$AG$40,AK8,'12'!$AF$35:$AF$40,1)+SUMIFS('13'!$L$39:$L$44,'13'!$AG$39:$AG$44,AK8,'13'!$AF$39:$AF$44,1)+SUMIFS('14'!$L$37:$L$42,'14'!$AG$37:$AG$42,AK8,'14'!$AF$37:$AF$42,1)+SUMIFS('15'!$L$36:$L$41,'15'!$AG$36:$AG$41,AK8,'15'!$AF$36:$AF$41,1)+SUMIFS('16'!$L$34:$L$39,'16'!$AG$34:$AG$39,AK8,'16'!$AF$34:$AF$39,1)+SUMIFS('17'!$L$37:$L$42,'17'!$AG$37:$AG$42,AK8,'17'!$AF$37:$AF$42,1)+SUMIFS('18'!$L$37:$L$42,'18'!$AG$37:$AG$42,AK8,'18'!$AF$37:$AF$42,1)+SUMIFS('19'!$L$38:$L$43,'19'!$AG$38:$AG$43,AK8,'19'!$AF$38:$AF$43,1)+SUMIFS('20'!$L$35:$L$40,'20'!$AG$35:$AG$40,AK8,'20'!$AF$35:$AF$40,1)+SUMIFS('21'!$L$30:$L$35,'21'!$AG$30:$AG$35,AK8,'21'!$AF$30:$AF$35,1)+SUMIFS('22'!$L$36:$L$41,'22'!$AG$36:$AG$41,AK8,'22'!$AF$36:$AF$41,1)+SUMIFS('23'!$L$46:$L$51,'23'!$AG$46:$AG$51,AK8,'23'!$AF$46:$AF$51,1)+SUMIFS('24'!$L$39:$L$44,'24'!$AG$39:$AG$44,AK8,'24'!$AF$39:$AF$44,1)+SUMIFS('25'!$L$33:$L$38,'25'!$AG$33:$AG$38,AK8,'25'!$AF$33:$AF$38,1)+SUMIFS('26'!$L$37:$L$42,'26'!$AG$37:$AG$42,AK8,'26'!$AF$37:$AF$42,1)+SUMIFS('27'!$L$42:$L$47,'27'!$AG$42:$AG$47,AK8,'27'!$AF$42:$AF$47,1)+SUMIFS('28'!$L$37:$L$42,'28'!$AG$37:$AG$42,AK8,'28'!$AF$37:$AF$42,1)+SUMIFS('29'!$L$41:$L$46,'29'!$AG$41:$AG$46,AK8,'29'!$AF$41:$AF$46,1)+SUMIFS('30'!$L$33:$L$38,'30'!$AG$33:$AG$38,AK8,'30'!$AF$33:$AF$38,1)+SUMIFS('31'!$L$56:$L$61,'31'!$AG$56:$AG$61,AK8,'31'!$AF$56:$AF$61,1))/AM8)</x:v>
      </x:c>
      <x:c r="E12734" s="468" t="str">
        <x:v>Rumus sumber</x:v>
      </x:c>
      <x:c r="F12734" s="468" t="str">
        <x:v>19 September 2026 16.01 WIB</x:v>
      </x:c>
    </x:row>
    <x:row r="12735">
      <x:c r="A12735" s="468" t="str">
        <x:v>Resume Karyawan KPI</x:v>
      </x:c>
      <x:c r="B12735" s="468" t="str">
        <x:v>AP8</x:v>
      </x:c>
      <x:c r="C12735"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$39:$M$44,'13'!$AG$39:$AG$44,AK8,'13'!$AF$39:$AF$44,1)+SUMIFS('14'!$M$37:$M$42,'14'!$AG$37:$AG$42,AK8,'14'!$AF$37:$AF$42,1)+SUMIFS('15'!$M$36:$M$41,'15'!$AG$36:$AG$41,AK8,'15'!$AF$36:$AF$41,1)+SUMIFS('16'!$M$34:$M$39,'16'!$AG$34:$AG$39,AK8,'16'!$AF$34:$AF$39,1)+SUMIFS('17'!$M$37:$M$42,'17'!$AG$37:$AG$42,AK8,'17'!$AF$37:$AF$42,1)+SUMIFS('18'!$M$37:$M$42,'18'!$AG$37:$AG$42,AK8,'18'!$AF$37:$AF$42,1)+SUMIFS('19'!$M$30:$M$35,'19'!$AG$30:$AG$35,AK8,'19'!$AF$30:$AF$35,1)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D12735" s="468" t="str">
        <x:v>=IF(AM8=0,"",(SUMIFS('1'!$M$64:$M$69,'1'!$AG$64:$AG$69,AK8,'1'!$AF$64:$AF$69,1)+SUMIFS('2'!$M$64:$M$69,'2'!$AG$64:$AG$69,AK8,'2'!$AF$64:$AF$69,1)+SUMIFS('3'!$M$42:$M$47,'3'!$AG$42:$AG$47,AK8,'3'!$AF$42:$AF$47,1)+SUMIFS('4'!$M$40:$M$45,'4'!$AG$40:$AG$45,AK8,'4'!$AF$40:$AF$45,1)+SUMIFS('5'!$M$35:$M$40,'5'!$AG$35:$AG$40,AK8,'5'!$AF$35:$AF$40,1)+SUMIFS('6'!$M$37:$M$42,'6'!$AG$37:$AG$42,AK8,'6'!$AF$37:$AF$42,1)+SUMIFS('7'!$M$30:$M$35,'7'!$AG$30:$AG$35,AK8,'7'!$AF$30:$AF$35,1)+SUMIFS('8'!$M$76:$M$81,'8'!$AG$76:$AG$81,AK8,'8'!$AF$76:$AF$81,1)+SUMIFS('9'!$M$72:$M$77,'9'!$AG$72:$AG$77,AK8,'9'!$AF$72:$AF$77,1)+SUMIFS('10'!$M$30:$M$35,'10'!$AG$30:$AG$35,AK8,'10'!$AF$30:$AF$35,1)+SUMIFS('11'!$M$34:$M$39,'11'!$AG$34:$AG$39,AK8,'11'!$AF$34:$AF$39,1)+SUMIFS('12'!$M$35:$M$40,'12'!$AG$35:$AG$40,AK8,'12'!$AF$35:$AF$40,1)+SUMIFS('13'!$M$39:$M$44,'13'!$AG$39:$AG$44,AK8,'13'!$AF$39:$AF$44,1)+SUMIFS('14'!$M$37:$M$42,'14'!$AG$37:$AG$42,AK8,'14'!$AF$37:$AF$42,1)+SUMIFS('15'!$M$36:$M$41,'15'!$AG$36:$AG$41,AK8,'15'!$AF$36:$AF$41,1)+SUMIFS('16'!$M$34:$M$39,'16'!$AG$34:$AG$39,AK8,'16'!$AF$34:$AF$39,1)+SUMIFS('17'!$M$37:$M$42,'17'!$AG$37:$AG$42,AK8,'17'!$AF$37:$AF$42,1)+SUMIFS('18'!$M$37:$M$42,'18'!$AG$37:$AG$42,AK8,'18'!$AF$37:$AF$42,1)+SUMIFS('19'!$M$38:$M$43,'19'!$AG$38:$AG$43,AK8,'19'!$AF$38:$AF$43,1)+SUMIFS('20'!$M$35:$M$40,'20'!$AG$35:$AG$40,AK8,'20'!$AF$35:$AF$40,1)+SUMIFS('21'!$M$30:$M$35,'21'!$AG$30:$AG$35,AK8,'21'!$AF$30:$AF$35,1)+SUMIFS('22'!$M$36:$M$41,'22'!$AG$36:$AG$41,AK8,'22'!$AF$36:$AF$41,1)+SUMIFS('23'!$M$46:$M$51,'23'!$AG$46:$AG$51,AK8,'23'!$AF$46:$AF$51,1)+SUMIFS('24'!$M$39:$M$44,'24'!$AG$39:$AG$44,AK8,'24'!$AF$39:$AF$44,1)+SUMIFS('25'!$M$33:$M$38,'25'!$AG$33:$AG$38,AK8,'25'!$AF$33:$AF$38,1)+SUMIFS('26'!$M$37:$M$42,'26'!$AG$37:$AG$42,AK8,'26'!$AF$37:$AF$42,1)+SUMIFS('27'!$M$42:$M$47,'27'!$AG$42:$AG$47,AK8,'27'!$AF$42:$AF$47,1)+SUMIFS('28'!$M$37:$M$42,'28'!$AG$37:$AG$42,AK8,'28'!$AF$37:$AF$42,1)+SUMIFS('29'!$M$41:$M$46,'29'!$AG$41:$AG$46,AK8,'29'!$AF$41:$AF$46,1)+SUMIFS('30'!$M$33:$M$38,'30'!$AG$33:$AG$38,AK8,'30'!$AF$33:$AF$38,1)+SUMIFS('31'!$M$56:$M$61,'31'!$AG$56:$AG$61,AK8,'31'!$AF$56:$AF$61,1))/AM8)</x:v>
      </x:c>
      <x:c r="E12735" s="468" t="str">
        <x:v>Rumus sumber</x:v>
      </x:c>
      <x:c r="F12735" s="468" t="str">
        <x:v>19 September 2026 16.01 WIB</x:v>
      </x:c>
    </x:row>
    <x:row r="12736">
      <x:c r="A12736" s="468" t="str">
        <x:v>Resume Karyawan KPI</x:v>
      </x:c>
      <x:c r="B12736" s="468" t="str">
        <x:v>AQ8</x:v>
      </x:c>
      <x:c r="C12736"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$39:$N$44,'13'!$AG$39:$AG$44,AK8,'13'!$AF$39:$AF$44,1)+SUMIFS('14'!$N$37:$N$42,'14'!$AG$37:$AG$42,AK8,'14'!$AF$37:$AF$42,1)+SUMIFS('15'!$N$36:$N$41,'15'!$AG$36:$AG$41,AK8,'15'!$AF$36:$AF$41,1)+SUMIFS('16'!$N$34:$N$39,'16'!$AG$34:$AG$39,AK8,'16'!$AF$34:$AF$39,1)+SUMIFS('17'!$N$37:$N$42,'17'!$AG$37:$AG$42,AK8,'17'!$AF$37:$AF$42,1)+SUMIFS('18'!$N$37:$N$42,'18'!$AG$37:$AG$42,AK8,'18'!$AF$37:$AF$42,1)+SUMIFS('19'!$N$30:$N$35,'19'!$AG$30:$AG$35,AK8,'19'!$AF$30:$AF$35,1)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D12736" s="468" t="str">
        <x:v>=IF(AM8=0,"",(SUMIFS('1'!$N$64:$N$69,'1'!$AG$64:$AG$69,AK8,'1'!$AF$64:$AF$69,1)+SUMIFS('2'!$N$64:$N$69,'2'!$AG$64:$AG$69,AK8,'2'!$AF$64:$AF$69,1)+SUMIFS('3'!$N$42:$N$47,'3'!$AG$42:$AG$47,AK8,'3'!$AF$42:$AF$47,1)+SUMIFS('4'!$N$40:$N$45,'4'!$AG$40:$AG$45,AK8,'4'!$AF$40:$AF$45,1)+SUMIFS('5'!$N$35:$N$40,'5'!$AG$35:$AG$40,AK8,'5'!$AF$35:$AF$40,1)+SUMIFS('6'!$N$37:$N$42,'6'!$AG$37:$AG$42,AK8,'6'!$AF$37:$AF$42,1)+SUMIFS('7'!$N$30:$N$35,'7'!$AG$30:$AG$35,AK8,'7'!$AF$30:$AF$35,1)+SUMIFS('8'!$N$76:$N$81,'8'!$AG$76:$AG$81,AK8,'8'!$AF$76:$AF$81,1)+SUMIFS('9'!$N$72:$N$77,'9'!$AG$72:$AG$77,AK8,'9'!$AF$72:$AF$77,1)+SUMIFS('10'!$N$30:$N$35,'10'!$AG$30:$AG$35,AK8,'10'!$AF$30:$AF$35,1)+SUMIFS('11'!$N$34:$N$39,'11'!$AG$34:$AG$39,AK8,'11'!$AF$34:$AF$39,1)+SUMIFS('12'!$N$35:$N$40,'12'!$AG$35:$AG$40,AK8,'12'!$AF$35:$AF$40,1)+SUMIFS('13'!$N$39:$N$44,'13'!$AG$39:$AG$44,AK8,'13'!$AF$39:$AF$44,1)+SUMIFS('14'!$N$37:$N$42,'14'!$AG$37:$AG$42,AK8,'14'!$AF$37:$AF$42,1)+SUMIFS('15'!$N$36:$N$41,'15'!$AG$36:$AG$41,AK8,'15'!$AF$36:$AF$41,1)+SUMIFS('16'!$N$34:$N$39,'16'!$AG$34:$AG$39,AK8,'16'!$AF$34:$AF$39,1)+SUMIFS('17'!$N$37:$N$42,'17'!$AG$37:$AG$42,AK8,'17'!$AF$37:$AF$42,1)+SUMIFS('18'!$N$37:$N$42,'18'!$AG$37:$AG$42,AK8,'18'!$AF$37:$AF$42,1)+SUMIFS('19'!$N$38:$N$43,'19'!$AG$38:$AG$43,AK8,'19'!$AF$38:$AF$43,1)+SUMIFS('20'!$N$35:$N$40,'20'!$AG$35:$AG$40,AK8,'20'!$AF$35:$AF$40,1)+SUMIFS('21'!$N$30:$N$35,'21'!$AG$30:$AG$35,AK8,'21'!$AF$30:$AF$35,1)+SUMIFS('22'!$N$36:$N$41,'22'!$AG$36:$AG$41,AK8,'22'!$AF$36:$AF$41,1)+SUMIFS('23'!$N$46:$N$51,'23'!$AG$46:$AG$51,AK8,'23'!$AF$46:$AF$51,1)+SUMIFS('24'!$N$39:$N$44,'24'!$AG$39:$AG$44,AK8,'24'!$AF$39:$AF$44,1)+SUMIFS('25'!$N$33:$N$38,'25'!$AG$33:$AG$38,AK8,'25'!$AF$33:$AF$38,1)+SUMIFS('26'!$N$37:$N$42,'26'!$AG$37:$AG$42,AK8,'26'!$AF$37:$AF$42,1)+SUMIFS('27'!$N$42:$N$47,'27'!$AG$42:$AG$47,AK8,'27'!$AF$42:$AF$47,1)+SUMIFS('28'!$N$37:$N$42,'28'!$AG$37:$AG$42,AK8,'28'!$AF$37:$AF$42,1)+SUMIFS('29'!$N$41:$N$46,'29'!$AG$41:$AG$46,AK8,'29'!$AF$41:$AF$46,1)+SUMIFS('30'!$N$33:$N$38,'30'!$AG$33:$AG$38,AK8,'30'!$AF$33:$AF$38,1)+SUMIFS('31'!$N$56:$N$61,'31'!$AG$56:$AG$61,AK8,'31'!$AF$56:$AF$61,1))/AM8)</x:v>
      </x:c>
      <x:c r="E12736" s="468" t="str">
        <x:v>Rumus sumber</x:v>
      </x:c>
      <x:c r="F12736" s="468" t="str">
        <x:v>19 September 2026 16.01 WIB</x:v>
      </x:c>
    </x:row>
    <x:row r="12737">
      <x:c r="A12737" s="468" t="str">
        <x:v>Resume Karyawan KPI</x:v>
      </x:c>
      <x:c r="B12737" s="468" t="str">
        <x:v>AR8</x:v>
      </x:c>
      <x:c r="C12737"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$39:$O$44,'13'!$AG$39:$AG$44,AK8,'13'!$AF$39:$AF$44,1)+SUMIFS('14'!$O$37:$O$42,'14'!$AG$37:$AG$42,AK8,'14'!$AF$37:$AF$42,1)+SUMIFS('15'!$O$36:$O$41,'15'!$AG$36:$AG$41,AK8,'15'!$AF$36:$AF$41,1)+SUMIFS('16'!$O$34:$O$39,'16'!$AG$34:$AG$39,AK8,'16'!$AF$34:$AF$39,1)+SUMIFS('17'!$O$37:$O$42,'17'!$AG$37:$AG$42,AK8,'17'!$AF$37:$AF$42,1)+SUMIFS('18'!$O$37:$O$42,'18'!$AG$37:$AG$42,AK8,'18'!$AF$37:$AF$42,1)+SUMIFS('19'!$O$30:$O$35,'19'!$AG$30:$AG$35,AK8,'19'!$AF$30:$AF$35,1)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D12737" s="468" t="str">
        <x:v>=IF(AM8=0,"",(SUMIFS('1'!$O$64:$O$69,'1'!$AG$64:$AG$69,AK8,'1'!$AF$64:$AF$69,1)+SUMIFS('2'!$O$64:$O$69,'2'!$AG$64:$AG$69,AK8,'2'!$AF$64:$AF$69,1)+SUMIFS('3'!$O$42:$O$47,'3'!$AG$42:$AG$47,AK8,'3'!$AF$42:$AF$47,1)+SUMIFS('4'!$O$40:$O$45,'4'!$AG$40:$AG$45,AK8,'4'!$AF$40:$AF$45,1)+SUMIFS('5'!$O$35:$O$40,'5'!$AG$35:$AG$40,AK8,'5'!$AF$35:$AF$40,1)+SUMIFS('6'!$O$37:$O$42,'6'!$AG$37:$AG$42,AK8,'6'!$AF$37:$AF$42,1)+SUMIFS('7'!$O$30:$O$35,'7'!$AG$30:$AG$35,AK8,'7'!$AF$30:$AF$35,1)+SUMIFS('8'!$O$76:$O$81,'8'!$AG$76:$AG$81,AK8,'8'!$AF$76:$AF$81,1)+SUMIFS('9'!$O$72:$O$77,'9'!$AG$72:$AG$77,AK8,'9'!$AF$72:$AF$77,1)+SUMIFS('10'!$O$30:$O$35,'10'!$AG$30:$AG$35,AK8,'10'!$AF$30:$AF$35,1)+SUMIFS('11'!$O$34:$O$39,'11'!$AG$34:$AG$39,AK8,'11'!$AF$34:$AF$39,1)+SUMIFS('12'!$O$35:$O$40,'12'!$AG$35:$AG$40,AK8,'12'!$AF$35:$AF$40,1)+SUMIFS('13'!$O$39:$O$44,'13'!$AG$39:$AG$44,AK8,'13'!$AF$39:$AF$44,1)+SUMIFS('14'!$O$37:$O$42,'14'!$AG$37:$AG$42,AK8,'14'!$AF$37:$AF$42,1)+SUMIFS('15'!$O$36:$O$41,'15'!$AG$36:$AG$41,AK8,'15'!$AF$36:$AF$41,1)+SUMIFS('16'!$O$34:$O$39,'16'!$AG$34:$AG$39,AK8,'16'!$AF$34:$AF$39,1)+SUMIFS('17'!$O$37:$O$42,'17'!$AG$37:$AG$42,AK8,'17'!$AF$37:$AF$42,1)+SUMIFS('18'!$O$37:$O$42,'18'!$AG$37:$AG$42,AK8,'18'!$AF$37:$AF$42,1)+SUMIFS('19'!$O$38:$O$43,'19'!$AG$38:$AG$43,AK8,'19'!$AF$38:$AF$43,1)+SUMIFS('20'!$O$35:$O$40,'20'!$AG$35:$AG$40,AK8,'20'!$AF$35:$AF$40,1)+SUMIFS('21'!$O$30:$O$35,'21'!$AG$30:$AG$35,AK8,'21'!$AF$30:$AF$35,1)+SUMIFS('22'!$O$36:$O$41,'22'!$AG$36:$AG$41,AK8,'22'!$AF$36:$AF$41,1)+SUMIFS('23'!$O$46:$O$51,'23'!$AG$46:$AG$51,AK8,'23'!$AF$46:$AF$51,1)+SUMIFS('24'!$O$39:$O$44,'24'!$AG$39:$AG$44,AK8,'24'!$AF$39:$AF$44,1)+SUMIFS('25'!$O$33:$O$38,'25'!$AG$33:$AG$38,AK8,'25'!$AF$33:$AF$38,1)+SUMIFS('26'!$O$37:$O$42,'26'!$AG$37:$AG$42,AK8,'26'!$AF$37:$AF$42,1)+SUMIFS('27'!$O$42:$O$47,'27'!$AG$42:$AG$47,AK8,'27'!$AF$42:$AF$47,1)+SUMIFS('28'!$O$37:$O$42,'28'!$AG$37:$AG$42,AK8,'28'!$AF$37:$AF$42,1)+SUMIFS('29'!$O$41:$O$46,'29'!$AG$41:$AG$46,AK8,'29'!$AF$41:$AF$46,1)+SUMIFS('30'!$O$33:$O$38,'30'!$AG$33:$AG$38,AK8,'30'!$AF$33:$AF$38,1)+SUMIFS('31'!$O$56:$O$61,'31'!$AG$56:$AG$61,AK8,'31'!$AF$56:$AF$61,1))/AM8)</x:v>
      </x:c>
      <x:c r="E12737" s="468" t="str">
        <x:v>Rumus sumber</x:v>
      </x:c>
      <x:c r="F12737" s="468" t="str">
        <x:v>19 September 2026 16.01 WIB</x:v>
      </x:c>
    </x:row>
    <x:row r="12738">
      <x:c r="A12738" s="468" t="str">
        <x:v>Resume Karyawan KPI</x:v>
      </x:c>
      <x:c r="B12738" s="468" t="str">
        <x:v>AS8</x:v>
      </x:c>
      <x:c r="C12738"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$39:$P$44,'13'!$AG$39:$AG$44,AK8,'13'!$AF$39:$AF$44,1)+SUMIFS('14'!$P$37:$P$42,'14'!$AG$37:$AG$42,AK8,'14'!$AF$37:$AF$42,1)+SUMIFS('15'!$P$36:$P$41,'15'!$AG$36:$AG$41,AK8,'15'!$AF$36:$AF$41,1)+SUMIFS('16'!$P$34:$P$39,'16'!$AG$34:$AG$39,AK8,'16'!$AF$34:$AF$39,1)+SUMIFS('17'!$P$37:$P$42,'17'!$AG$37:$AG$42,AK8,'17'!$AF$37:$AF$42,1)+SUMIFS('18'!$P$37:$P$42,'18'!$AG$37:$AG$42,AK8,'18'!$AF$37:$AF$42,1)+SUMIFS('19'!$P$30:$P$35,'19'!$AG$30:$AG$35,AK8,'19'!$AF$30:$AF$35,1)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D12738" s="468" t="str">
        <x:v>=IF(AM8=0,"",(SUMIFS('1'!$P$64:$P$69,'1'!$AG$64:$AG$69,AK8,'1'!$AF$64:$AF$69,1)+SUMIFS('2'!$P$64:$P$69,'2'!$AG$64:$AG$69,AK8,'2'!$AF$64:$AF$69,1)+SUMIFS('3'!$P$42:$P$47,'3'!$AG$42:$AG$47,AK8,'3'!$AF$42:$AF$47,1)+SUMIFS('4'!$P$40:$P$45,'4'!$AG$40:$AG$45,AK8,'4'!$AF$40:$AF$45,1)+SUMIFS('5'!$P$35:$P$40,'5'!$AG$35:$AG$40,AK8,'5'!$AF$35:$AF$40,1)+SUMIFS('6'!$P$37:$P$42,'6'!$AG$37:$AG$42,AK8,'6'!$AF$37:$AF$42,1)+SUMIFS('7'!$P$30:$P$35,'7'!$AG$30:$AG$35,AK8,'7'!$AF$30:$AF$35,1)+SUMIFS('8'!$P$76:$P$81,'8'!$AG$76:$AG$81,AK8,'8'!$AF$76:$AF$81,1)+SUMIFS('9'!$P$72:$P$77,'9'!$AG$72:$AG$77,AK8,'9'!$AF$72:$AF$77,1)+SUMIFS('10'!$P$30:$P$35,'10'!$AG$30:$AG$35,AK8,'10'!$AF$30:$AF$35,1)+SUMIFS('11'!$P$34:$P$39,'11'!$AG$34:$AG$39,AK8,'11'!$AF$34:$AF$39,1)+SUMIFS('12'!$P$35:$P$40,'12'!$AG$35:$AG$40,AK8,'12'!$AF$35:$AF$40,1)+SUMIFS('13'!$P$39:$P$44,'13'!$AG$39:$AG$44,AK8,'13'!$AF$39:$AF$44,1)+SUMIFS('14'!$P$37:$P$42,'14'!$AG$37:$AG$42,AK8,'14'!$AF$37:$AF$42,1)+SUMIFS('15'!$P$36:$P$41,'15'!$AG$36:$AG$41,AK8,'15'!$AF$36:$AF$41,1)+SUMIFS('16'!$P$34:$P$39,'16'!$AG$34:$AG$39,AK8,'16'!$AF$34:$AF$39,1)+SUMIFS('17'!$P$37:$P$42,'17'!$AG$37:$AG$42,AK8,'17'!$AF$37:$AF$42,1)+SUMIFS('18'!$P$37:$P$42,'18'!$AG$37:$AG$42,AK8,'18'!$AF$37:$AF$42,1)+SUMIFS('19'!$P$38:$P$43,'19'!$AG$38:$AG$43,AK8,'19'!$AF$38:$AF$43,1)+SUMIFS('20'!$P$35:$P$40,'20'!$AG$35:$AG$40,AK8,'20'!$AF$35:$AF$40,1)+SUMIFS('21'!$P$30:$P$35,'21'!$AG$30:$AG$35,AK8,'21'!$AF$30:$AF$35,1)+SUMIFS('22'!$P$36:$P$41,'22'!$AG$36:$AG$41,AK8,'22'!$AF$36:$AF$41,1)+SUMIFS('23'!$P$46:$P$51,'23'!$AG$46:$AG$51,AK8,'23'!$AF$46:$AF$51,1)+SUMIFS('24'!$P$39:$P$44,'24'!$AG$39:$AG$44,AK8,'24'!$AF$39:$AF$44,1)+SUMIFS('25'!$P$33:$P$38,'25'!$AG$33:$AG$38,AK8,'25'!$AF$33:$AF$38,1)+SUMIFS('26'!$P$37:$P$42,'26'!$AG$37:$AG$42,AK8,'26'!$AF$37:$AF$42,1)+SUMIFS('27'!$P$42:$P$47,'27'!$AG$42:$AG$47,AK8,'27'!$AF$42:$AF$47,1)+SUMIFS('28'!$P$37:$P$42,'28'!$AG$37:$AG$42,AK8,'28'!$AF$37:$AF$42,1)+SUMIFS('29'!$P$41:$P$46,'29'!$AG$41:$AG$46,AK8,'29'!$AF$41:$AF$46,1)+SUMIFS('30'!$P$33:$P$38,'30'!$AG$33:$AG$38,AK8,'30'!$AF$33:$AF$38,1)+SUMIFS('31'!$P$56:$P$61,'31'!$AG$56:$AG$61,AK8,'31'!$AF$56:$AF$61,1))/AM8)</x:v>
      </x:c>
      <x:c r="E12738" s="468" t="str">
        <x:v>Rumus sumber</x:v>
      </x:c>
      <x:c r="F12738" s="468" t="str">
        <x:v>19 September 2026 16.01 WIB</x:v>
      </x:c>
    </x:row>
    <x:row r="12739">
      <x:c r="A12739" s="468" t="str">
        <x:v>Resume Karyawan KPI</x:v>
      </x:c>
      <x:c r="B12739" s="468" t="str">
        <x:v>BN8</x:v>
      </x:c>
      <x:c r="C12739" s="468" t="str">
        <x:v>=IF(COUNTIFS('19'!$AG$30:$AG$35,$AK8,'19'!$AF$30:$AF$35,1)=0,"",SUMIFS('19'!$AC$30:$AC$35,'19'!$AG$30:$AG$35,$AK8,'19'!$AF$30:$AF$35,1)/COUNTIFS('19'!$AG$30:$AG$35,$AK8,'19'!$AF$30:$AF$35,1))</x:v>
      </x:c>
      <x:c r="D12739" s="468" t="str">
        <x:v>=IF(COUNTIFS('19'!$AG$38:$AG$43,$AK8,'19'!$AF$38:$AF$43,1)=0,"",SUMIFS('19'!$AC$38:$AC$43,'19'!$AG$38:$AG$43,$AK8,'19'!$AF$38:$AF$43,1)/COUNTIFS('19'!$AG$38:$AG$43,$AK8,'19'!$AF$38:$AF$43,1))</x:v>
      </x:c>
      <x:c r="E12739" s="468" t="str">
        <x:v>Rumus sumber</x:v>
      </x:c>
      <x:c r="F12739" s="468" t="str">
        <x:v>19 September 2026 16.01 WIB</x:v>
      </x:c>
    </x:row>
    <x:row r="12740">
      <x:c r="A12740" s="468" t="str">
        <x:v>Resume Karyawan KPI</x:v>
      </x:c>
      <x:c r="B12740" s="468" t="str">
        <x:v>C9</x:v>
      </x:c>
      <x:c r="C12740" s="468" t="n">
        <x:v>20</x:v>
      </x:c>
      <x:c r="D12740" s="468" t="n">
        <x:v>21</x:v>
      </x:c>
      <x:c r="E12740" s="468" t="str">
        <x:v>Nilai sumber</x:v>
      </x:c>
      <x:c r="F12740" s="468" t="str">
        <x:v>19 September 2026 16.01 WIB</x:v>
      </x:c>
    </x:row>
    <x:row r="12741">
      <x:c r="A12741" s="468" t="str">
        <x:v>Resume Karyawan KPI</x:v>
      </x:c>
      <x:c r="B12741" s="468" t="str">
        <x:v>D9</x:v>
      </x:c>
      <x:c r="C12741" s="468" t="n">
        <x:v>0.04201680672</x:v>
      </x:c>
      <x:c r="D12741" s="468" t="n">
        <x:v>0.04276985743</x:v>
      </x:c>
      <x:c r="E12741" s="468" t="str">
        <x:v>Nilai sumber</x:v>
      </x:c>
      <x:c r="F12741" s="468" t="str">
        <x:v>19 September 2026 16.01 WIB</x:v>
      </x:c>
    </x:row>
    <x:row r="12742">
      <x:c r="A12742" s="468" t="str">
        <x:v>Resume Karyawan KPI</x:v>
      </x:c>
      <x:c r="B12742" s="468" t="str">
        <x:v>E9</x:v>
      </x:c>
      <x:c r="C12742" s="468" t="n">
        <x:v>0.9033613445</x:v>
      </x:c>
      <x:c r="D12742" s="468" t="n">
        <x:v>0.900203666</x:v>
      </x:c>
      <x:c r="E12742" s="468" t="str">
        <x:v>Nilai sumber</x:v>
      </x:c>
      <x:c r="F12742" s="468" t="str">
        <x:v>19 September 2026 16.01 WIB</x:v>
      </x:c>
    </x:row>
    <x:row r="12743">
      <x:c r="A12743" s="468" t="str">
        <x:v>Resume Karyawan KPI</x:v>
      </x:c>
      <x:c r="B12743" s="468" t="str">
        <x:v>Y9</x:v>
      </x:c>
      <x:c r="C12743" s="468" t="str">
        <x:v>=COUNTIF('1'!$D$4:$D$55,X9)+COUNTIF('2'!$D$4:$D$55,X9)+COUNTIF('3'!$D$4:$D$33,X9)+COUNTIF('4'!$D$4:$D$31,X9)+COUNTIF('5'!$D$4:$D$26,X9)+COUNTIF('6'!$D$4:$D$28,X9)+COUNTIF('7'!$D$4:$D$21,X9)+COUNTIF('8'!$D$4:$D$67,X9)+COUNTIF('9'!$D$4:$D$63,X9)+COUNTIF('10'!$D$4:$D$21,X9)+COUNTIF('11'!$D$4:$D$25,X9)+COUNTIF('12'!$D$4:$D$26,X9)+COUNTIF('13'!$D$4:$D$30,X9)+COUNTIF('14'!$D$4:$D$28,X9)+COUNTIF('15'!$D$4:$D$27,X9)+COUNTIF('16'!$D$4:$D$25,X9)+COUNTIF('17'!$D$4:$D$28,X9)+COUNTIF('18'!$D$4:$D$28,X9)+COUNTIF('19'!$D$4:$D$21,X9)+COUNTIF('20'!$D$4:$D$26,X9)+COUNTIF('21'!$D$4:$D$21,X9)+COUNTIF('22'!$D$4:$D$27,X9)+COUNTIF('23'!$D$4:$D$37,X9)+COUNTIF('24'!$D$4:$D$30,X9)+COUNTIF('25'!$D$4:$D$24,X9)+COUNTIF('26'!$D$4:$D$28,X9)+COUNTIF('27'!$D$4:$D$33,X9)+COUNTIF('28'!$D$4:$D$28,X9)+COUNTIF('29'!$D$4:$D$32,X9)+COUNTIF('30'!$D$4:$D$24,X9)+COUNTIF('31'!$D$4:$D$45,X9)</x:v>
      </x:c>
      <x:c r="D12743" s="468" t="str">
        <x:v>=COUNTIF('1'!$D$4:$D$55,X9)+COUNTIF('2'!$D$4:$D$55,X9)+COUNTIF('3'!$D$4:$D$33,X9)+COUNTIF('4'!$D$4:$D$31,X9)+COUNTIF('5'!$D$4:$D$26,X9)+COUNTIF('6'!$D$4:$D$28,X9)+COUNTIF('7'!$D$4:$D$21,X9)+COUNTIF('8'!$D$4:$D$67,X9)+COUNTIF('9'!$D$4:$D$63,X9)+COUNTIF('10'!$D$4:$D$21,X9)+COUNTIF('11'!$D$4:$D$25,X9)+COUNTIF('12'!$D$4:$D$26,X9)+COUNTIF('13'!$D$4:$D$30,X9)+COUNTIF('14'!$D$4:$D$28,X9)+COUNTIF('15'!$D$4:$D$27,X9)+COUNTIF('16'!$D$4:$D$25,X9)+COUNTIF('17'!$D$4:$D$28,X9)+COUNTIF('18'!$D$4:$D$28,X9)+COUNTIF('19'!$D$4:$D$29,X9)+COUNTIF('20'!$D$4:$D$26,X9)+COUNTIF('21'!$D$4:$D$21,X9)+COUNTIF('22'!$D$4:$D$27,X9)+COUNTIF('23'!$D$4:$D$37,X9)+COUNTIF('24'!$D$4:$D$30,X9)+COUNTIF('25'!$D$4:$D$24,X9)+COUNTIF('26'!$D$4:$D$28,X9)+COUNTIF('27'!$D$4:$D$33,X9)+COUNTIF('28'!$D$4:$D$28,X9)+COUNTIF('29'!$D$4:$D$32,X9)+COUNTIF('30'!$D$4:$D$24,X9)+COUNTIF('31'!$D$4:$D$45,X9)</x:v>
      </x:c>
      <x:c r="E12743" s="468" t="str">
        <x:v>Rumus sumber</x:v>
      </x:c>
      <x:c r="F12743" s="468" t="str">
        <x:v>19 September 2026 16.01 WIB</x:v>
      </x:c>
    </x:row>
    <x:row r="12744">
      <x:c r="A12744" s="468" t="str">
        <x:v>Resume Karyawan KPI</x:v>
      </x:c>
      <x:c r="B12744" s="468" t="str">
        <x:v>AC9</x:v>
      </x:c>
      <x:c r="C12744" s="468" t="str">
        <x:v>=COUNTIF('1'!$O$57:$O$60,AA9)+COUNTIF('2'!$O$57:$O$60,AA9)+COUNTIF('3'!$O$35:$O$38,AA9)+COUNTIF('4'!$O$33:$O$36,AA9)+COUNTIF('5'!$O$28:$O$31,AA9)+COUNTIF('6'!$O$30:$O$33,AA9)+COUNTIF('7'!$O$23:$O$26,AA9)+COUNTIF('8'!$O$69:$O$72,AA9)+COUNTIF('9'!$O$65:$O$68,AA9)+COUNTIF('10'!$O$23:$O$26,AA9)+COUNTIF('11'!$O$27:$O$30,AA9)+COUNTIF('12'!$O$28:$O$31,AA9)+COUNTIF('13'!$O$32:$O$35,AA9)+COUNTIF('14'!$O$30:$O$33,AA9)+COUNTIF('15'!$O$29:$O$32,AA9)+COUNTIF('16'!$O$27:$O$30,AA9)+COUNTIF('17'!$O$30:$O$33,AA9)+COUNTIF('18'!$O$30:$O$33,AA9)+COUNTIF('19'!$O$23:$O$26,AA9)+COUNTIF('20'!$O$28:$O$31,AA9)+COUNTIF('21'!$O$23:$O$26,AA9)+COUNTIF('22'!$O$29:$O$32,AA9)+COUNTIF('23'!$O$39:$O$42,AA9)+COUNTIF('24'!$O$32:$O$35,AA9)+COUNTIF('25'!$O$26:$O$29,AA9)+COUNTIF('26'!$O$30:$O$33,AA9)+COUNTIF('27'!$O$35:$O$38,AA9)+COUNTIF('28'!$O$30:$O$33,AA9)+COUNTIF('29'!$O$34:$O$37,AA9)+COUNTIF('30'!$O$26:$O$29,AA9)+COUNTIF('31'!$O$47:$O$50,AA9)</x:v>
      </x:c>
      <x:c r="D12744" s="468" t="str">
        <x:v>=COUNTIF('1'!$O$57:$O$60,AA9)+COUNTIF('2'!$O$57:$O$60,AA9)+COUNTIF('3'!$O$35:$O$38,AA9)+COUNTIF('4'!$O$33:$O$36,AA9)+COUNTIF('5'!$O$28:$O$31,AA9)+COUNTIF('6'!$O$30:$O$33,AA9)+COUNTIF('7'!$O$23:$O$26,AA9)+COUNTIF('8'!$O$69:$O$72,AA9)+COUNTIF('9'!$O$65:$O$68,AA9)+COUNTIF('10'!$O$23:$O$26,AA9)+COUNTIF('11'!$O$27:$O$30,AA9)+COUNTIF('12'!$O$28:$O$31,AA9)+COUNTIF('13'!$O$32:$O$35,AA9)+COUNTIF('14'!$O$30:$O$33,AA9)+COUNTIF('15'!$O$29:$O$32,AA9)+COUNTIF('16'!$O$27:$O$30,AA9)+COUNTIF('17'!$O$30:$O$33,AA9)+COUNTIF('18'!$O$30:$O$33,AA9)+COUNTIF('19'!$O$31:$O$34,AA9)+COUNTIF('20'!$O$28:$O$31,AA9)+COUNTIF('21'!$O$23:$O$26,AA9)+COUNTIF('22'!$O$29:$O$32,AA9)+COUNTIF('23'!$O$39:$O$42,AA9)+COUNTIF('24'!$O$32:$O$35,AA9)+COUNTIF('25'!$O$26:$O$29,AA9)+COUNTIF('26'!$O$30:$O$33,AA9)+COUNTIF('27'!$O$35:$O$38,AA9)+COUNTIF('28'!$O$30:$O$33,AA9)+COUNTIF('29'!$O$34:$O$37,AA9)+COUNTIF('30'!$O$26:$O$29,AA9)+COUNTIF('31'!$O$47:$O$50,AA9)</x:v>
      </x:c>
      <x:c r="E12744" s="468" t="str">
        <x:v>Rumus sumber</x:v>
      </x:c>
      <x:c r="F12744" s="468" t="str">
        <x:v>19 September 2026 16.01 WIB</x:v>
      </x:c>
    </x:row>
    <x:row r="12745">
      <x:c r="A12745" s="468" t="str">
        <x:v>Resume Karyawan KPI</x:v>
      </x:c>
      <x:c r="B12745" s="468" t="str">
        <x:v>AF9</x:v>
      </x:c>
      <x:c r="C12745" s="468" t="str">
        <x:v>=COUNTIF('1'!$L$4:$L$55,AE9)+COUNTIF('2'!$L$4:$L$55,AE9)+COUNTIF('3'!$L$4:$L$33,AE9)+COUNTIF('4'!$L$4:$L$31,AE9)+COUNTIF('5'!$L$4:$L$26,AE9)+COUNTIF('6'!$L$4:$L$28,AE9)+COUNTIF('7'!$L$4:$L$21,AE9)+COUNTIF('8'!$L$4:$L$67,AE9)+COUNTIF('9'!$L$4:$L$63,AE9)+COUNTIF('10'!$L$4:$L$21,AE9)+COUNTIF('11'!$L$4:$L$25,AE9)+COUNTIF('12'!$L$4:$L$26,AE9)+COUNTIF('13'!$L$4:$L$30,AE9)+COUNTIF('14'!$L$4:$L$28,AE9)+COUNTIF('15'!$L$4:$L$27,AE9)+COUNTIF('16'!$L$4:$L$25,AE9)+COUNTIF('17'!$L$4:$L$28,AE9)+COUNTIF('18'!$L$4:$L$28,AE9)+COUNTIF('19'!$L$4:$L$21,AE9)+COUNTIF('20'!$L$4:$L$26,AE9)+COUNTIF('21'!$L$4:$L$21,AE9)+COUNTIF('22'!$L$4:$L$27,AE9)+COUNTIF('23'!$L$4:$L$37,AE9)+COUNTIF('24'!$L$4:$L$30,AE9)+COUNTIF('25'!$L$4:$L$24,AE9)+COUNTIF('26'!$L$4:$L$28,AE9)+COUNTIF('27'!$L$4:$L$33,AE9)+COUNTIF('28'!$L$4:$L$28,AE9)+COUNTIF('29'!$L$4:$L$32,AE9)+COUNTIF('30'!$L$4:$L$24,AE9)+COUNTIF('31'!$L$4:$L$45,AE9)</x:v>
      </x:c>
      <x:c r="D12745" s="468" t="str">
        <x:v>=COUNTIF('1'!$L$4:$L$55,AE9)+COUNTIF('2'!$L$4:$L$55,AE9)+COUNTIF('3'!$L$4:$L$33,AE9)+COUNTIF('4'!$L$4:$L$31,AE9)+COUNTIF('5'!$L$4:$L$26,AE9)+COUNTIF('6'!$L$4:$L$28,AE9)+COUNTIF('7'!$L$4:$L$21,AE9)+COUNTIF('8'!$L$4:$L$67,AE9)+COUNTIF('9'!$L$4:$L$63,AE9)+COUNTIF('10'!$L$4:$L$21,AE9)+COUNTIF('11'!$L$4:$L$25,AE9)+COUNTIF('12'!$L$4:$L$26,AE9)+COUNTIF('13'!$L$4:$L$30,AE9)+COUNTIF('14'!$L$4:$L$28,AE9)+COUNTIF('15'!$L$4:$L$27,AE9)+COUNTIF('16'!$L$4:$L$25,AE9)+COUNTIF('17'!$L$4:$L$28,AE9)+COUNTIF('18'!$L$4:$L$28,AE9)+COUNTIF('19'!$L$4:$L$29,AE9)+COUNTIF('20'!$L$4:$L$26,AE9)+COUNTIF('21'!$L$4:$L$21,AE9)+COUNTIF('22'!$L$4:$L$27,AE9)+COUNTIF('23'!$L$4:$L$37,AE9)+COUNTIF('24'!$L$4:$L$30,AE9)+COUNTIF('25'!$L$4:$L$24,AE9)+COUNTIF('26'!$L$4:$L$28,AE9)+COUNTIF('27'!$L$4:$L$33,AE9)+COUNTIF('28'!$L$4:$L$28,AE9)+COUNTIF('29'!$L$4:$L$32,AE9)+COUNTIF('30'!$L$4:$L$24,AE9)+COUNTIF('31'!$L$4:$L$45,AE9)</x:v>
      </x:c>
      <x:c r="E12745" s="468" t="str">
        <x:v>Rumus sumber</x:v>
      </x:c>
      <x:c r="F12745" s="468" t="str">
        <x:v>19 September 2026 16.01 WIB</x:v>
      </x:c>
    </x:row>
    <x:row r="12746">
      <x:c r="A12746" s="468" t="str">
        <x:v>Resume Karyawan KPI</x:v>
      </x:c>
      <x:c r="B12746" s="468" t="str">
        <x:v>AI9</x:v>
      </x:c>
      <x:c r="C12746" s="468" t="str">
        <x:v>=COUNTIF('1'!$M$4:$M$55,AH9)+COUNTIF('2'!$M$4:$M$55,AH9)+COUNTIF('3'!$M$4:$M$33,AH9)+COUNTIF('4'!$M$4:$M$31,AH9)+COUNTIF('5'!$M$4:$M$26,AH9)+COUNTIF('6'!$M$4:$M$28,AH9)+COUNTIF('7'!$M$4:$M$21,AH9)+COUNTIF('8'!$M$4:$M$67,AH9)+COUNTIF('9'!$M$4:$M$63,AH9)+COUNTIF('10'!$M$4:$M$21,AH9)+COUNTIF('11'!$M$4:$M$25,AH9)+COUNTIF('12'!$M$4:$M$26,AH9)+COUNTIF('13'!$M$4:$M$30,AH9)+COUNTIF('14'!$M$4:$M$28,AH9)+COUNTIF('15'!$M$4:$M$27,AH9)+COUNTIF('16'!$M$4:$M$25,AH9)+COUNTIF('17'!$M$4:$M$28,AH9)+COUNTIF('18'!$M$4:$M$28,AH9)+COUNTIF('19'!$M$4:$M$21,AH9)+COUNTIF('20'!$M$4:$M$26,AH9)+COUNTIF('21'!$M$4:$M$21,AH9)+COUNTIF('22'!$M$4:$M$27,AH9)+COUNTIF('23'!$M$4:$M$37,AH9)+COUNTIF('24'!$M$4:$M$30,AH9)+COUNTIF('25'!$M$4:$M$24,AH9)+COUNTIF('26'!$M$4:$M$28,AH9)+COUNTIF('27'!$M$4:$M$33,AH9)+COUNTIF('28'!$M$4:$M$28,AH9)+COUNTIF('29'!$M$4:$M$32,AH9)+COUNTIF('30'!$M$4:$M$24,AH9)+COUNTIF('31'!$M$4:$M$45,AH9)</x:v>
      </x:c>
      <x:c r="D12746" s="468" t="str">
        <x:v>=COUNTIF('1'!$M$4:$M$55,AH9)+COUNTIF('2'!$M$4:$M$55,AH9)+COUNTIF('3'!$M$4:$M$33,AH9)+COUNTIF('4'!$M$4:$M$31,AH9)+COUNTIF('5'!$M$4:$M$26,AH9)+COUNTIF('6'!$M$4:$M$28,AH9)+COUNTIF('7'!$M$4:$M$21,AH9)+COUNTIF('8'!$M$4:$M$67,AH9)+COUNTIF('9'!$M$4:$M$63,AH9)+COUNTIF('10'!$M$4:$M$21,AH9)+COUNTIF('11'!$M$4:$M$25,AH9)+COUNTIF('12'!$M$4:$M$26,AH9)+COUNTIF('13'!$M$4:$M$30,AH9)+COUNTIF('14'!$M$4:$M$28,AH9)+COUNTIF('15'!$M$4:$M$27,AH9)+COUNTIF('16'!$M$4:$M$25,AH9)+COUNTIF('17'!$M$4:$M$28,AH9)+COUNTIF('18'!$M$4:$M$28,AH9)+COUNTIF('19'!$M$4:$M$29,AH9)+COUNTIF('20'!$M$4:$M$26,AH9)+COUNTIF('21'!$M$4:$M$21,AH9)+COUNTIF('22'!$M$4:$M$27,AH9)+COUNTIF('23'!$M$4:$M$37,AH9)+COUNTIF('24'!$M$4:$M$30,AH9)+COUNTIF('25'!$M$4:$M$24,AH9)+COUNTIF('26'!$M$4:$M$28,AH9)+COUNTIF('27'!$M$4:$M$33,AH9)+COUNTIF('28'!$M$4:$M$28,AH9)+COUNTIF('29'!$M$4:$M$32,AH9)+COUNTIF('30'!$M$4:$M$24,AH9)+COUNTIF('31'!$M$4:$M$45,AH9)</x:v>
      </x:c>
      <x:c r="E12746" s="468" t="str">
        <x:v>Rumus sumber</x:v>
      </x:c>
      <x:c r="F12746" s="468" t="str">
        <x:v>19 September 2026 16.01 WIB</x:v>
      </x:c>
    </x:row>
    <x:row r="12747">
      <x:c r="A12747" s="468" t="str">
        <x:v>Resume Karyawan KPI</x:v>
      </x:c>
      <x:c r="B12747" s="468" t="str">
        <x:v>AM9</x:v>
      </x:c>
      <x:c r="C12747"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$39:$AG$44,AK9,'13'!$AF$39:$AF$44,1)+COUNTIFS('14'!$AG$37:$AG$42,AK9,'14'!$AF$37:$AF$42,1)+COUNTIFS('15'!$AG$36:$AG$41,AK9,'15'!$AF$36:$AF$41,1)+COUNTIFS('16'!$AG$34:$AG$39,AK9,'16'!$AF$34:$AF$39,1)+COUNTIFS('17'!$AG$37:$AG$42,AK9,'17'!$AF$37:$AF$42,1)+COUNTIFS('18'!$AG$37:$AG$42,AK9,'18'!$AF$37:$AF$42,1)+COUNTIFS('19'!$AG$30:$AG$35,AK9,'19'!$AF$30:$AF$35,1)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D12747" s="468" t="str">
        <x:v>=COUNTIFS('1'!$AG$64:$AG$69,AK9,'1'!$AF$64:$AF$69,1)+COUNTIFS('2'!$AG$64:$AG$69,AK9,'2'!$AF$64:$AF$69,1)+COUNTIFS('3'!$AG$42:$AG$47,AK9,'3'!$AF$42:$AF$47,1)+COUNTIFS('4'!$AG$40:$AG$45,AK9,'4'!$AF$40:$AF$45,1)+COUNTIFS('5'!$AG$35:$AG$40,AK9,'5'!$AF$35:$AF$40,1)+COUNTIFS('6'!$AG$37:$AG$42,AK9,'6'!$AF$37:$AF$42,1)+COUNTIFS('7'!$AG$30:$AG$35,AK9,'7'!$AF$30:$AF$35,1)+COUNTIFS('8'!$AG$76:$AG$81,AK9,'8'!$AF$76:$AF$81,1)+COUNTIFS('9'!$AG$72:$AG$77,AK9,'9'!$AF$72:$AF$77,1)+COUNTIFS('10'!$AG$30:$AG$35,AK9,'10'!$AF$30:$AF$35,1)+COUNTIFS('11'!$AG$34:$AG$39,AK9,'11'!$AF$34:$AF$39,1)+COUNTIFS('12'!$AG$35:$AG$40,AK9,'12'!$AF$35:$AF$40,1)+COUNTIFS('13'!$AG$39:$AG$44,AK9,'13'!$AF$39:$AF$44,1)+COUNTIFS('14'!$AG$37:$AG$42,AK9,'14'!$AF$37:$AF$42,1)+COUNTIFS('15'!$AG$36:$AG$41,AK9,'15'!$AF$36:$AF$41,1)+COUNTIFS('16'!$AG$34:$AG$39,AK9,'16'!$AF$34:$AF$39,1)+COUNTIFS('17'!$AG$37:$AG$42,AK9,'17'!$AF$37:$AF$42,1)+COUNTIFS('18'!$AG$37:$AG$42,AK9,'18'!$AF$37:$AF$42,1)+COUNTIFS('19'!$AG$38:$AG$43,AK9,'19'!$AF$38:$AF$43,1)+COUNTIFS('20'!$AG$35:$AG$40,AK9,'20'!$AF$35:$AF$40,1)+COUNTIFS('21'!$AG$30:$AG$35,AK9,'21'!$AF$30:$AF$35,1)+COUNTIFS('22'!$AG$36:$AG$41,AK9,'22'!$AF$36:$AF$41,1)+COUNTIFS('23'!$AG$46:$AG$51,AK9,'23'!$AF$46:$AF$51,1)+COUNTIFS('24'!$AG$39:$AG$44,AK9,'24'!$AF$39:$AF$44,1)+COUNTIFS('25'!$AG$33:$AG$38,AK9,'25'!$AF$33:$AF$38,1)+COUNTIFS('26'!$AG$37:$AG$42,AK9,'26'!$AF$37:$AF$42,1)+COUNTIFS('27'!$AG$42:$AG$47,AK9,'27'!$AF$42:$AF$47,1)+COUNTIFS('28'!$AG$37:$AG$42,AK9,'28'!$AF$37:$AF$42,1)+COUNTIFS('29'!$AG$41:$AG$46,AK9,'29'!$AF$41:$AF$46,1)+COUNTIFS('30'!$AG$33:$AG$38,AK9,'30'!$AF$33:$AF$38,1)+COUNTIFS('31'!$AG$56:$AG$61,AK9,'31'!$AF$56:$AF$61,1)</x:v>
      </x:c>
      <x:c r="E12747" s="468" t="str">
        <x:v>Rumus sumber</x:v>
      </x:c>
      <x:c r="F12747" s="468" t="str">
        <x:v>19 September 2026 16.01 WIB</x:v>
      </x:c>
    </x:row>
    <x:row r="12748">
      <x:c r="A12748" s="468" t="str">
        <x:v>Resume Karyawan KPI</x:v>
      </x:c>
      <x:c r="B12748" s="468" t="str">
        <x:v>AO9</x:v>
      </x:c>
      <x:c r="C12748"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$39:$L$44,'13'!$AG$39:$AG$44,AK9,'13'!$AF$39:$AF$44,1)+SUMIFS('14'!$L$37:$L$42,'14'!$AG$37:$AG$42,AK9,'14'!$AF$37:$AF$42,1)+SUMIFS('15'!$L$36:$L$41,'15'!$AG$36:$AG$41,AK9,'15'!$AF$36:$AF$41,1)+SUMIFS('16'!$L$34:$L$39,'16'!$AG$34:$AG$39,AK9,'16'!$AF$34:$AF$39,1)+SUMIFS('17'!$L$37:$L$42,'17'!$AG$37:$AG$42,AK9,'17'!$AF$37:$AF$42,1)+SUMIFS('18'!$L$37:$L$42,'18'!$AG$37:$AG$42,AK9,'18'!$AF$37:$AF$42,1)+SUMIFS('19'!$L$30:$L$35,'19'!$AG$30:$AG$35,AK9,'19'!$AF$30:$AF$35,1)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D12748" s="468" t="str">
        <x:v>=IF(AM9=0,"",(SUMIFS('1'!$L$64:$L$69,'1'!$AG$64:$AG$69,AK9,'1'!$AF$64:$AF$69,1)+SUMIFS('2'!$L$64:$L$69,'2'!$AG$64:$AG$69,AK9,'2'!$AF$64:$AF$69,1)+SUMIFS('3'!$L$42:$L$47,'3'!$AG$42:$AG$47,AK9,'3'!$AF$42:$AF$47,1)+SUMIFS('4'!$L$40:$L$45,'4'!$AG$40:$AG$45,AK9,'4'!$AF$40:$AF$45,1)+SUMIFS('5'!$L$35:$L$40,'5'!$AG$35:$AG$40,AK9,'5'!$AF$35:$AF$40,1)+SUMIFS('6'!$L$37:$L$42,'6'!$AG$37:$AG$42,AK9,'6'!$AF$37:$AF$42,1)+SUMIFS('7'!$L$30:$L$35,'7'!$AG$30:$AG$35,AK9,'7'!$AF$30:$AF$35,1)+SUMIFS('8'!$L$76:$L$81,'8'!$AG$76:$AG$81,AK9,'8'!$AF$76:$AF$81,1)+SUMIFS('9'!$L$72:$L$77,'9'!$AG$72:$AG$77,AK9,'9'!$AF$72:$AF$77,1)+SUMIFS('10'!$L$30:$L$35,'10'!$AG$30:$AG$35,AK9,'10'!$AF$30:$AF$35,1)+SUMIFS('11'!$L$34:$L$39,'11'!$AG$34:$AG$39,AK9,'11'!$AF$34:$AF$39,1)+SUMIFS('12'!$L$35:$L$40,'12'!$AG$35:$AG$40,AK9,'12'!$AF$35:$AF$40,1)+SUMIFS('13'!$L$39:$L$44,'13'!$AG$39:$AG$44,AK9,'13'!$AF$39:$AF$44,1)+SUMIFS('14'!$L$37:$L$42,'14'!$AG$37:$AG$42,AK9,'14'!$AF$37:$AF$42,1)+SUMIFS('15'!$L$36:$L$41,'15'!$AG$36:$AG$41,AK9,'15'!$AF$36:$AF$41,1)+SUMIFS('16'!$L$34:$L$39,'16'!$AG$34:$AG$39,AK9,'16'!$AF$34:$AF$39,1)+SUMIFS('17'!$L$37:$L$42,'17'!$AG$37:$AG$42,AK9,'17'!$AF$37:$AF$42,1)+SUMIFS('18'!$L$37:$L$42,'18'!$AG$37:$AG$42,AK9,'18'!$AF$37:$AF$42,1)+SUMIFS('19'!$L$38:$L$43,'19'!$AG$38:$AG$43,AK9,'19'!$AF$38:$AF$43,1)+SUMIFS('20'!$L$35:$L$40,'20'!$AG$35:$AG$40,AK9,'20'!$AF$35:$AF$40,1)+SUMIFS('21'!$L$30:$L$35,'21'!$AG$30:$AG$35,AK9,'21'!$AF$30:$AF$35,1)+SUMIFS('22'!$L$36:$L$41,'22'!$AG$36:$AG$41,AK9,'22'!$AF$36:$AF$41,1)+SUMIFS('23'!$L$46:$L$51,'23'!$AG$46:$AG$51,AK9,'23'!$AF$46:$AF$51,1)+SUMIFS('24'!$L$39:$L$44,'24'!$AG$39:$AG$44,AK9,'24'!$AF$39:$AF$44,1)+SUMIFS('25'!$L$33:$L$38,'25'!$AG$33:$AG$38,AK9,'25'!$AF$33:$AF$38,1)+SUMIFS('26'!$L$37:$L$42,'26'!$AG$37:$AG$42,AK9,'26'!$AF$37:$AF$42,1)+SUMIFS('27'!$L$42:$L$47,'27'!$AG$42:$AG$47,AK9,'27'!$AF$42:$AF$47,1)+SUMIFS('28'!$L$37:$L$42,'28'!$AG$37:$AG$42,AK9,'28'!$AF$37:$AF$42,1)+SUMIFS('29'!$L$41:$L$46,'29'!$AG$41:$AG$46,AK9,'29'!$AF$41:$AF$46,1)+SUMIFS('30'!$L$33:$L$38,'30'!$AG$33:$AG$38,AK9,'30'!$AF$33:$AF$38,1)+SUMIFS('31'!$L$56:$L$61,'31'!$AG$56:$AG$61,AK9,'31'!$AF$56:$AF$61,1))/AM9)</x:v>
      </x:c>
      <x:c r="E12748" s="468" t="str">
        <x:v>Rumus sumber</x:v>
      </x:c>
      <x:c r="F12748" s="468" t="str">
        <x:v>19 September 2026 16.01 WIB</x:v>
      </x:c>
    </x:row>
    <x:row r="12749">
      <x:c r="A12749" s="468" t="str">
        <x:v>Resume Karyawan KPI</x:v>
      </x:c>
      <x:c r="B12749" s="468" t="str">
        <x:v>AP9</x:v>
      </x:c>
      <x:c r="C12749"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$39:$M$44,'13'!$AG$39:$AG$44,AK9,'13'!$AF$39:$AF$44,1)+SUMIFS('14'!$M$37:$M$42,'14'!$AG$37:$AG$42,AK9,'14'!$AF$37:$AF$42,1)+SUMIFS('15'!$M$36:$M$41,'15'!$AG$36:$AG$41,AK9,'15'!$AF$36:$AF$41,1)+SUMIFS('16'!$M$34:$M$39,'16'!$AG$34:$AG$39,AK9,'16'!$AF$34:$AF$39,1)+SUMIFS('17'!$M$37:$M$42,'17'!$AG$37:$AG$42,AK9,'17'!$AF$37:$AF$42,1)+SUMIFS('18'!$M$37:$M$42,'18'!$AG$37:$AG$42,AK9,'18'!$AF$37:$AF$42,1)+SUMIFS('19'!$M$30:$M$35,'19'!$AG$30:$AG$35,AK9,'19'!$AF$30:$AF$35,1)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D12749" s="468" t="str">
        <x:v>=IF(AM9=0,"",(SUMIFS('1'!$M$64:$M$69,'1'!$AG$64:$AG$69,AK9,'1'!$AF$64:$AF$69,1)+SUMIFS('2'!$M$64:$M$69,'2'!$AG$64:$AG$69,AK9,'2'!$AF$64:$AF$69,1)+SUMIFS('3'!$M$42:$M$47,'3'!$AG$42:$AG$47,AK9,'3'!$AF$42:$AF$47,1)+SUMIFS('4'!$M$40:$M$45,'4'!$AG$40:$AG$45,AK9,'4'!$AF$40:$AF$45,1)+SUMIFS('5'!$M$35:$M$40,'5'!$AG$35:$AG$40,AK9,'5'!$AF$35:$AF$40,1)+SUMIFS('6'!$M$37:$M$42,'6'!$AG$37:$AG$42,AK9,'6'!$AF$37:$AF$42,1)+SUMIFS('7'!$M$30:$M$35,'7'!$AG$30:$AG$35,AK9,'7'!$AF$30:$AF$35,1)+SUMIFS('8'!$M$76:$M$81,'8'!$AG$76:$AG$81,AK9,'8'!$AF$76:$AF$81,1)+SUMIFS('9'!$M$72:$M$77,'9'!$AG$72:$AG$77,AK9,'9'!$AF$72:$AF$77,1)+SUMIFS('10'!$M$30:$M$35,'10'!$AG$30:$AG$35,AK9,'10'!$AF$30:$AF$35,1)+SUMIFS('11'!$M$34:$M$39,'11'!$AG$34:$AG$39,AK9,'11'!$AF$34:$AF$39,1)+SUMIFS('12'!$M$35:$M$40,'12'!$AG$35:$AG$40,AK9,'12'!$AF$35:$AF$40,1)+SUMIFS('13'!$M$39:$M$44,'13'!$AG$39:$AG$44,AK9,'13'!$AF$39:$AF$44,1)+SUMIFS('14'!$M$37:$M$42,'14'!$AG$37:$AG$42,AK9,'14'!$AF$37:$AF$42,1)+SUMIFS('15'!$M$36:$M$41,'15'!$AG$36:$AG$41,AK9,'15'!$AF$36:$AF$41,1)+SUMIFS('16'!$M$34:$M$39,'16'!$AG$34:$AG$39,AK9,'16'!$AF$34:$AF$39,1)+SUMIFS('17'!$M$37:$M$42,'17'!$AG$37:$AG$42,AK9,'17'!$AF$37:$AF$42,1)+SUMIFS('18'!$M$37:$M$42,'18'!$AG$37:$AG$42,AK9,'18'!$AF$37:$AF$42,1)+SUMIFS('19'!$M$38:$M$43,'19'!$AG$38:$AG$43,AK9,'19'!$AF$38:$AF$43,1)+SUMIFS('20'!$M$35:$M$40,'20'!$AG$35:$AG$40,AK9,'20'!$AF$35:$AF$40,1)+SUMIFS('21'!$M$30:$M$35,'21'!$AG$30:$AG$35,AK9,'21'!$AF$30:$AF$35,1)+SUMIFS('22'!$M$36:$M$41,'22'!$AG$36:$AG$41,AK9,'22'!$AF$36:$AF$41,1)+SUMIFS('23'!$M$46:$M$51,'23'!$AG$46:$AG$51,AK9,'23'!$AF$46:$AF$51,1)+SUMIFS('24'!$M$39:$M$44,'24'!$AG$39:$AG$44,AK9,'24'!$AF$39:$AF$44,1)+SUMIFS('25'!$M$33:$M$38,'25'!$AG$33:$AG$38,AK9,'25'!$AF$33:$AF$38,1)+SUMIFS('26'!$M$37:$M$42,'26'!$AG$37:$AG$42,AK9,'26'!$AF$37:$AF$42,1)+SUMIFS('27'!$M$42:$M$47,'27'!$AG$42:$AG$47,AK9,'27'!$AF$42:$AF$47,1)+SUMIFS('28'!$M$37:$M$42,'28'!$AG$37:$AG$42,AK9,'28'!$AF$37:$AF$42,1)+SUMIFS('29'!$M$41:$M$46,'29'!$AG$41:$AG$46,AK9,'29'!$AF$41:$AF$46,1)+SUMIFS('30'!$M$33:$M$38,'30'!$AG$33:$AG$38,AK9,'30'!$AF$33:$AF$38,1)+SUMIFS('31'!$M$56:$M$61,'31'!$AG$56:$AG$61,AK9,'31'!$AF$56:$AF$61,1))/AM9)</x:v>
      </x:c>
      <x:c r="E12749" s="468" t="str">
        <x:v>Rumus sumber</x:v>
      </x:c>
      <x:c r="F12749" s="468" t="str">
        <x:v>19 September 2026 16.01 WIB</x:v>
      </x:c>
    </x:row>
    <x:row r="12750">
      <x:c r="A12750" s="468" t="str">
        <x:v>Resume Karyawan KPI</x:v>
      </x:c>
      <x:c r="B12750" s="468" t="str">
        <x:v>AQ9</x:v>
      </x:c>
      <x:c r="C12750"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$39:$N$44,'13'!$AG$39:$AG$44,AK9,'13'!$AF$39:$AF$44,1)+SUMIFS('14'!$N$37:$N$42,'14'!$AG$37:$AG$42,AK9,'14'!$AF$37:$AF$42,1)+SUMIFS('15'!$N$36:$N$41,'15'!$AG$36:$AG$41,AK9,'15'!$AF$36:$AF$41,1)+SUMIFS('16'!$N$34:$N$39,'16'!$AG$34:$AG$39,AK9,'16'!$AF$34:$AF$39,1)+SUMIFS('17'!$N$37:$N$42,'17'!$AG$37:$AG$42,AK9,'17'!$AF$37:$AF$42,1)+SUMIFS('18'!$N$37:$N$42,'18'!$AG$37:$AG$42,AK9,'18'!$AF$37:$AF$42,1)+SUMIFS('19'!$N$30:$N$35,'19'!$AG$30:$AG$35,AK9,'19'!$AF$30:$AF$35,1)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D12750" s="468" t="str">
        <x:v>=IF(AM9=0,"",(SUMIFS('1'!$N$64:$N$69,'1'!$AG$64:$AG$69,AK9,'1'!$AF$64:$AF$69,1)+SUMIFS('2'!$N$64:$N$69,'2'!$AG$64:$AG$69,AK9,'2'!$AF$64:$AF$69,1)+SUMIFS('3'!$N$42:$N$47,'3'!$AG$42:$AG$47,AK9,'3'!$AF$42:$AF$47,1)+SUMIFS('4'!$N$40:$N$45,'4'!$AG$40:$AG$45,AK9,'4'!$AF$40:$AF$45,1)+SUMIFS('5'!$N$35:$N$40,'5'!$AG$35:$AG$40,AK9,'5'!$AF$35:$AF$40,1)+SUMIFS('6'!$N$37:$N$42,'6'!$AG$37:$AG$42,AK9,'6'!$AF$37:$AF$42,1)+SUMIFS('7'!$N$30:$N$35,'7'!$AG$30:$AG$35,AK9,'7'!$AF$30:$AF$35,1)+SUMIFS('8'!$N$76:$N$81,'8'!$AG$76:$AG$81,AK9,'8'!$AF$76:$AF$81,1)+SUMIFS('9'!$N$72:$N$77,'9'!$AG$72:$AG$77,AK9,'9'!$AF$72:$AF$77,1)+SUMIFS('10'!$N$30:$N$35,'10'!$AG$30:$AG$35,AK9,'10'!$AF$30:$AF$35,1)+SUMIFS('11'!$N$34:$N$39,'11'!$AG$34:$AG$39,AK9,'11'!$AF$34:$AF$39,1)+SUMIFS('12'!$N$35:$N$40,'12'!$AG$35:$AG$40,AK9,'12'!$AF$35:$AF$40,1)+SUMIFS('13'!$N$39:$N$44,'13'!$AG$39:$AG$44,AK9,'13'!$AF$39:$AF$44,1)+SUMIFS('14'!$N$37:$N$42,'14'!$AG$37:$AG$42,AK9,'14'!$AF$37:$AF$42,1)+SUMIFS('15'!$N$36:$N$41,'15'!$AG$36:$AG$41,AK9,'15'!$AF$36:$AF$41,1)+SUMIFS('16'!$N$34:$N$39,'16'!$AG$34:$AG$39,AK9,'16'!$AF$34:$AF$39,1)+SUMIFS('17'!$N$37:$N$42,'17'!$AG$37:$AG$42,AK9,'17'!$AF$37:$AF$42,1)+SUMIFS('18'!$N$37:$N$42,'18'!$AG$37:$AG$42,AK9,'18'!$AF$37:$AF$42,1)+SUMIFS('19'!$N$38:$N$43,'19'!$AG$38:$AG$43,AK9,'19'!$AF$38:$AF$43,1)+SUMIFS('20'!$N$35:$N$40,'20'!$AG$35:$AG$40,AK9,'20'!$AF$35:$AF$40,1)+SUMIFS('21'!$N$30:$N$35,'21'!$AG$30:$AG$35,AK9,'21'!$AF$30:$AF$35,1)+SUMIFS('22'!$N$36:$N$41,'22'!$AG$36:$AG$41,AK9,'22'!$AF$36:$AF$41,1)+SUMIFS('23'!$N$46:$N$51,'23'!$AG$46:$AG$51,AK9,'23'!$AF$46:$AF$51,1)+SUMIFS('24'!$N$39:$N$44,'24'!$AG$39:$AG$44,AK9,'24'!$AF$39:$AF$44,1)+SUMIFS('25'!$N$33:$N$38,'25'!$AG$33:$AG$38,AK9,'25'!$AF$33:$AF$38,1)+SUMIFS('26'!$N$37:$N$42,'26'!$AG$37:$AG$42,AK9,'26'!$AF$37:$AF$42,1)+SUMIFS('27'!$N$42:$N$47,'27'!$AG$42:$AG$47,AK9,'27'!$AF$42:$AF$47,1)+SUMIFS('28'!$N$37:$N$42,'28'!$AG$37:$AG$42,AK9,'28'!$AF$37:$AF$42,1)+SUMIFS('29'!$N$41:$N$46,'29'!$AG$41:$AG$46,AK9,'29'!$AF$41:$AF$46,1)+SUMIFS('30'!$N$33:$N$38,'30'!$AG$33:$AG$38,AK9,'30'!$AF$33:$AF$38,1)+SUMIFS('31'!$N$56:$N$61,'31'!$AG$56:$AG$61,AK9,'31'!$AF$56:$AF$61,1))/AM9)</x:v>
      </x:c>
      <x:c r="E12750" s="468" t="str">
        <x:v>Rumus sumber</x:v>
      </x:c>
      <x:c r="F12750" s="468" t="str">
        <x:v>19 September 2026 16.01 WIB</x:v>
      </x:c>
    </x:row>
    <x:row r="12751">
      <x:c r="A12751" s="468" t="str">
        <x:v>Resume Karyawan KPI</x:v>
      </x:c>
      <x:c r="B12751" s="468" t="str">
        <x:v>AR9</x:v>
      </x:c>
      <x:c r="C12751"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$39:$O$44,'13'!$AG$39:$AG$44,AK9,'13'!$AF$39:$AF$44,1)+SUMIFS('14'!$O$37:$O$42,'14'!$AG$37:$AG$42,AK9,'14'!$AF$37:$AF$42,1)+SUMIFS('15'!$O$36:$O$41,'15'!$AG$36:$AG$41,AK9,'15'!$AF$36:$AF$41,1)+SUMIFS('16'!$O$34:$O$39,'16'!$AG$34:$AG$39,AK9,'16'!$AF$34:$AF$39,1)+SUMIFS('17'!$O$37:$O$42,'17'!$AG$37:$AG$42,AK9,'17'!$AF$37:$AF$42,1)+SUMIFS('18'!$O$37:$O$42,'18'!$AG$37:$AG$42,AK9,'18'!$AF$37:$AF$42,1)+SUMIFS('19'!$O$30:$O$35,'19'!$AG$30:$AG$35,AK9,'19'!$AF$30:$AF$35,1)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D12751" s="468" t="str">
        <x:v>=IF(AM9=0,"",(SUMIFS('1'!$O$64:$O$69,'1'!$AG$64:$AG$69,AK9,'1'!$AF$64:$AF$69,1)+SUMIFS('2'!$O$64:$O$69,'2'!$AG$64:$AG$69,AK9,'2'!$AF$64:$AF$69,1)+SUMIFS('3'!$O$42:$O$47,'3'!$AG$42:$AG$47,AK9,'3'!$AF$42:$AF$47,1)+SUMIFS('4'!$O$40:$O$45,'4'!$AG$40:$AG$45,AK9,'4'!$AF$40:$AF$45,1)+SUMIFS('5'!$O$35:$O$40,'5'!$AG$35:$AG$40,AK9,'5'!$AF$35:$AF$40,1)+SUMIFS('6'!$O$37:$O$42,'6'!$AG$37:$AG$42,AK9,'6'!$AF$37:$AF$42,1)+SUMIFS('7'!$O$30:$O$35,'7'!$AG$30:$AG$35,AK9,'7'!$AF$30:$AF$35,1)+SUMIFS('8'!$O$76:$O$81,'8'!$AG$76:$AG$81,AK9,'8'!$AF$76:$AF$81,1)+SUMIFS('9'!$O$72:$O$77,'9'!$AG$72:$AG$77,AK9,'9'!$AF$72:$AF$77,1)+SUMIFS('10'!$O$30:$O$35,'10'!$AG$30:$AG$35,AK9,'10'!$AF$30:$AF$35,1)+SUMIFS('11'!$O$34:$O$39,'11'!$AG$34:$AG$39,AK9,'11'!$AF$34:$AF$39,1)+SUMIFS('12'!$O$35:$O$40,'12'!$AG$35:$AG$40,AK9,'12'!$AF$35:$AF$40,1)+SUMIFS('13'!$O$39:$O$44,'13'!$AG$39:$AG$44,AK9,'13'!$AF$39:$AF$44,1)+SUMIFS('14'!$O$37:$O$42,'14'!$AG$37:$AG$42,AK9,'14'!$AF$37:$AF$42,1)+SUMIFS('15'!$O$36:$O$41,'15'!$AG$36:$AG$41,AK9,'15'!$AF$36:$AF$41,1)+SUMIFS('16'!$O$34:$O$39,'16'!$AG$34:$AG$39,AK9,'16'!$AF$34:$AF$39,1)+SUMIFS('17'!$O$37:$O$42,'17'!$AG$37:$AG$42,AK9,'17'!$AF$37:$AF$42,1)+SUMIFS('18'!$O$37:$O$42,'18'!$AG$37:$AG$42,AK9,'18'!$AF$37:$AF$42,1)+SUMIFS('19'!$O$38:$O$43,'19'!$AG$38:$AG$43,AK9,'19'!$AF$38:$AF$43,1)+SUMIFS('20'!$O$35:$O$40,'20'!$AG$35:$AG$40,AK9,'20'!$AF$35:$AF$40,1)+SUMIFS('21'!$O$30:$O$35,'21'!$AG$30:$AG$35,AK9,'21'!$AF$30:$AF$35,1)+SUMIFS('22'!$O$36:$O$41,'22'!$AG$36:$AG$41,AK9,'22'!$AF$36:$AF$41,1)+SUMIFS('23'!$O$46:$O$51,'23'!$AG$46:$AG$51,AK9,'23'!$AF$46:$AF$51,1)+SUMIFS('24'!$O$39:$O$44,'24'!$AG$39:$AG$44,AK9,'24'!$AF$39:$AF$44,1)+SUMIFS('25'!$O$33:$O$38,'25'!$AG$33:$AG$38,AK9,'25'!$AF$33:$AF$38,1)+SUMIFS('26'!$O$37:$O$42,'26'!$AG$37:$AG$42,AK9,'26'!$AF$37:$AF$42,1)+SUMIFS('27'!$O$42:$O$47,'27'!$AG$42:$AG$47,AK9,'27'!$AF$42:$AF$47,1)+SUMIFS('28'!$O$37:$O$42,'28'!$AG$37:$AG$42,AK9,'28'!$AF$37:$AF$42,1)+SUMIFS('29'!$O$41:$O$46,'29'!$AG$41:$AG$46,AK9,'29'!$AF$41:$AF$46,1)+SUMIFS('30'!$O$33:$O$38,'30'!$AG$33:$AG$38,AK9,'30'!$AF$33:$AF$38,1)+SUMIFS('31'!$O$56:$O$61,'31'!$AG$56:$AG$61,AK9,'31'!$AF$56:$AF$61,1))/AM9)</x:v>
      </x:c>
      <x:c r="E12751" s="468" t="str">
        <x:v>Rumus sumber</x:v>
      </x:c>
      <x:c r="F12751" s="468" t="str">
        <x:v>19 September 2026 16.01 WIB</x:v>
      </x:c>
    </x:row>
    <x:row r="12752">
      <x:c r="A12752" s="468" t="str">
        <x:v>Resume Karyawan KPI</x:v>
      </x:c>
      <x:c r="B12752" s="468" t="str">
        <x:v>AS9</x:v>
      </x:c>
      <x:c r="C12752"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$39:$P$44,'13'!$AG$39:$AG$44,AK9,'13'!$AF$39:$AF$44,1)+SUMIFS('14'!$P$37:$P$42,'14'!$AG$37:$AG$42,AK9,'14'!$AF$37:$AF$42,1)+SUMIFS('15'!$P$36:$P$41,'15'!$AG$36:$AG$41,AK9,'15'!$AF$36:$AF$41,1)+SUMIFS('16'!$P$34:$P$39,'16'!$AG$34:$AG$39,AK9,'16'!$AF$34:$AF$39,1)+SUMIFS('17'!$P$37:$P$42,'17'!$AG$37:$AG$42,AK9,'17'!$AF$37:$AF$42,1)+SUMIFS('18'!$P$37:$P$42,'18'!$AG$37:$AG$42,AK9,'18'!$AF$37:$AF$42,1)+SUMIFS('19'!$P$30:$P$35,'19'!$AG$30:$AG$35,AK9,'19'!$AF$30:$AF$35,1)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D12752" s="468" t="str">
        <x:v>=IF(AM9=0,"",(SUMIFS('1'!$P$64:$P$69,'1'!$AG$64:$AG$69,AK9,'1'!$AF$64:$AF$69,1)+SUMIFS('2'!$P$64:$P$69,'2'!$AG$64:$AG$69,AK9,'2'!$AF$64:$AF$69,1)+SUMIFS('3'!$P$42:$P$47,'3'!$AG$42:$AG$47,AK9,'3'!$AF$42:$AF$47,1)+SUMIFS('4'!$P$40:$P$45,'4'!$AG$40:$AG$45,AK9,'4'!$AF$40:$AF$45,1)+SUMIFS('5'!$P$35:$P$40,'5'!$AG$35:$AG$40,AK9,'5'!$AF$35:$AF$40,1)+SUMIFS('6'!$P$37:$P$42,'6'!$AG$37:$AG$42,AK9,'6'!$AF$37:$AF$42,1)+SUMIFS('7'!$P$30:$P$35,'7'!$AG$30:$AG$35,AK9,'7'!$AF$30:$AF$35,1)+SUMIFS('8'!$P$76:$P$81,'8'!$AG$76:$AG$81,AK9,'8'!$AF$76:$AF$81,1)+SUMIFS('9'!$P$72:$P$77,'9'!$AG$72:$AG$77,AK9,'9'!$AF$72:$AF$77,1)+SUMIFS('10'!$P$30:$P$35,'10'!$AG$30:$AG$35,AK9,'10'!$AF$30:$AF$35,1)+SUMIFS('11'!$P$34:$P$39,'11'!$AG$34:$AG$39,AK9,'11'!$AF$34:$AF$39,1)+SUMIFS('12'!$P$35:$P$40,'12'!$AG$35:$AG$40,AK9,'12'!$AF$35:$AF$40,1)+SUMIFS('13'!$P$39:$P$44,'13'!$AG$39:$AG$44,AK9,'13'!$AF$39:$AF$44,1)+SUMIFS('14'!$P$37:$P$42,'14'!$AG$37:$AG$42,AK9,'14'!$AF$37:$AF$42,1)+SUMIFS('15'!$P$36:$P$41,'15'!$AG$36:$AG$41,AK9,'15'!$AF$36:$AF$41,1)+SUMIFS('16'!$P$34:$P$39,'16'!$AG$34:$AG$39,AK9,'16'!$AF$34:$AF$39,1)+SUMIFS('17'!$P$37:$P$42,'17'!$AG$37:$AG$42,AK9,'17'!$AF$37:$AF$42,1)+SUMIFS('18'!$P$37:$P$42,'18'!$AG$37:$AG$42,AK9,'18'!$AF$37:$AF$42,1)+SUMIFS('19'!$P$38:$P$43,'19'!$AG$38:$AG$43,AK9,'19'!$AF$38:$AF$43,1)+SUMIFS('20'!$P$35:$P$40,'20'!$AG$35:$AG$40,AK9,'20'!$AF$35:$AF$40,1)+SUMIFS('21'!$P$30:$P$35,'21'!$AG$30:$AG$35,AK9,'21'!$AF$30:$AF$35,1)+SUMIFS('22'!$P$36:$P$41,'22'!$AG$36:$AG$41,AK9,'22'!$AF$36:$AF$41,1)+SUMIFS('23'!$P$46:$P$51,'23'!$AG$46:$AG$51,AK9,'23'!$AF$46:$AF$51,1)+SUMIFS('24'!$P$39:$P$44,'24'!$AG$39:$AG$44,AK9,'24'!$AF$39:$AF$44,1)+SUMIFS('25'!$P$33:$P$38,'25'!$AG$33:$AG$38,AK9,'25'!$AF$33:$AF$38,1)+SUMIFS('26'!$P$37:$P$42,'26'!$AG$37:$AG$42,AK9,'26'!$AF$37:$AF$42,1)+SUMIFS('27'!$P$42:$P$47,'27'!$AG$42:$AG$47,AK9,'27'!$AF$42:$AF$47,1)+SUMIFS('28'!$P$37:$P$42,'28'!$AG$37:$AG$42,AK9,'28'!$AF$37:$AF$42,1)+SUMIFS('29'!$P$41:$P$46,'29'!$AG$41:$AG$46,AK9,'29'!$AF$41:$AF$46,1)+SUMIFS('30'!$P$33:$P$38,'30'!$AG$33:$AG$38,AK9,'30'!$AF$33:$AF$38,1)+SUMIFS('31'!$P$56:$P$61,'31'!$AG$56:$AG$61,AK9,'31'!$AF$56:$AF$61,1))/AM9)</x:v>
      </x:c>
      <x:c r="E12752" s="468" t="str">
        <x:v>Rumus sumber</x:v>
      </x:c>
      <x:c r="F12752" s="468" t="str">
        <x:v>19 September 2026 16.01 WIB</x:v>
      </x:c>
    </x:row>
    <x:row r="12753">
      <x:c r="A12753" s="468" t="str">
        <x:v>Resume Karyawan KPI</x:v>
      </x:c>
      <x:c r="B12753" s="468" t="str">
        <x:v>BN9</x:v>
      </x:c>
      <x:c r="C12753" s="468" t="str">
        <x:v>=IF(COUNTIFS('19'!$AG$30:$AG$35,$AK9,'19'!$AF$30:$AF$35,1)=0,"",SUMIFS('19'!$AC$30:$AC$35,'19'!$AG$30:$AG$35,$AK9,'19'!$AF$30:$AF$35,1)/COUNTIFS('19'!$AG$30:$AG$35,$AK9,'19'!$AF$30:$AF$35,1))</x:v>
      </x:c>
      <x:c r="D12753" s="468" t="str">
        <x:v>=IF(COUNTIFS('19'!$AG$38:$AG$43,$AK9,'19'!$AF$38:$AF$43,1)=0,"",SUMIFS('19'!$AC$38:$AC$43,'19'!$AG$38:$AG$43,$AK9,'19'!$AF$38:$AF$43,1)/COUNTIFS('19'!$AG$38:$AG$43,$AK9,'19'!$AF$38:$AF$43,1))</x:v>
      </x:c>
      <x:c r="E12753" s="468" t="str">
        <x:v>Rumus sumber</x:v>
      </x:c>
      <x:c r="F12753" s="468" t="str">
        <x:v>19 September 2026 16.01 WIB</x:v>
      </x:c>
    </x:row>
    <x:row r="12754">
      <x:c r="A12754" s="468" t="str">
        <x:v>Resume Karyawan KPI</x:v>
      </x:c>
      <x:c r="B12754" s="468" t="str">
        <x:v>C10</x:v>
      </x:c>
      <x:c r="C12754" s="468" t="n">
        <x:v>17</x:v>
      </x:c>
      <x:c r="D12754" s="468" t="n">
        <x:v>18</x:v>
      </x:c>
      <x:c r="E12754" s="468" t="str">
        <x:v>Nilai sumber</x:v>
      </x:c>
      <x:c r="F12754" s="468" t="str">
        <x:v>19 September 2026 16.01 WIB</x:v>
      </x:c>
    </x:row>
    <x:row r="12755">
      <x:c r="A12755" s="468" t="str">
        <x:v>Resume Karyawan KPI</x:v>
      </x:c>
      <x:c r="B12755" s="468" t="str">
        <x:v>D10</x:v>
      </x:c>
      <x:c r="C12755" s="468" t="n">
        <x:v>0.03571428571</x:v>
      </x:c>
      <x:c r="D12755" s="468" t="n">
        <x:v>0.0366598778</x:v>
      </x:c>
      <x:c r="E12755" s="468" t="str">
        <x:v>Nilai sumber</x:v>
      </x:c>
      <x:c r="F12755" s="468" t="str">
        <x:v>19 September 2026 16.01 WIB</x:v>
      </x:c>
    </x:row>
    <x:row r="12756">
      <x:c r="A12756" s="468" t="str">
        <x:v>Resume Karyawan KPI</x:v>
      </x:c>
      <x:c r="B12756" s="468" t="str">
        <x:v>E10</x:v>
      </x:c>
      <x:c r="C12756" s="468" t="n">
        <x:v>0.9390756303</x:v>
      </x:c>
      <x:c r="D12756" s="468" t="n">
        <x:v>0.9368635438</x:v>
      </x:c>
      <x:c r="E12756" s="468" t="str">
        <x:v>Nilai sumber</x:v>
      </x:c>
      <x:c r="F12756" s="468" t="str">
        <x:v>19 September 2026 16.01 WIB</x:v>
      </x:c>
    </x:row>
    <x:row r="12757">
      <x:c r="A12757" s="468" t="str">
        <x:v>Resume Karyawan KPI</x:v>
      </x:c>
      <x:c r="B12757" s="468" t="str">
        <x:v>Y10</x:v>
      </x:c>
      <x:c r="C12757" s="468" t="n">
        <x:v>17</x:v>
      </x:c>
      <x:c r="D12757" s="468" t="n">
        <x:v>18</x:v>
      </x:c>
      <x:c r="E12757" s="468" t="str">
        <x:v>Nilai sumber</x:v>
      </x:c>
      <x:c r="F12757" s="468" t="str">
        <x:v>19 September 2026 16.01 WIB</x:v>
      </x:c>
    </x:row>
    <x:row r="12758">
      <x:c r="A12758" s="468" t="str">
        <x:v>Resume Karyawan KPI</x:v>
      </x:c>
      <x:c r="B12758" s="468" t="str">
        <x:v>Y10</x:v>
      </x:c>
      <x:c r="C12758" s="468" t="str">
        <x:v>=COUNTIF('1'!$D$4:$D$55,X10)+COUNTIF('2'!$D$4:$D$55,X10)+COUNTIF('3'!$D$4:$D$33,X10)+COUNTIF('4'!$D$4:$D$31,X10)+COUNTIF('5'!$D$4:$D$26,X10)+COUNTIF('6'!$D$4:$D$28,X10)+COUNTIF('7'!$D$4:$D$21,X10)+COUNTIF('8'!$D$4:$D$67,X10)+COUNTIF('9'!$D$4:$D$63,X10)+COUNTIF('10'!$D$4:$D$21,X10)+COUNTIF('11'!$D$4:$D$25,X10)+COUNTIF('12'!$D$4:$D$26,X10)+COUNTIF('13'!$D$4:$D$30,X10)+COUNTIF('14'!$D$4:$D$28,X10)+COUNTIF('15'!$D$4:$D$27,X10)+COUNTIF('16'!$D$4:$D$25,X10)+COUNTIF('17'!$D$4:$D$28,X10)+COUNTIF('18'!$D$4:$D$28,X10)+COUNTIF('19'!$D$4:$D$21,X10)+COUNTIF('20'!$D$4:$D$26,X10)+COUNTIF('21'!$D$4:$D$21,X10)+COUNTIF('22'!$D$4:$D$27,X10)+COUNTIF('23'!$D$4:$D$37,X10)+COUNTIF('24'!$D$4:$D$30,X10)+COUNTIF('25'!$D$4:$D$24,X10)+COUNTIF('26'!$D$4:$D$28,X10)+COUNTIF('27'!$D$4:$D$33,X10)+COUNTIF('28'!$D$4:$D$28,X10)+COUNTIF('29'!$D$4:$D$32,X10)+COUNTIF('30'!$D$4:$D$24,X10)+COUNTIF('31'!$D$4:$D$45,X10)</x:v>
      </x:c>
      <x:c r="D12758" s="468" t="str">
        <x:v>=COUNTIF('1'!$D$4:$D$55,X10)+COUNTIF('2'!$D$4:$D$55,X10)+COUNTIF('3'!$D$4:$D$33,X10)+COUNTIF('4'!$D$4:$D$31,X10)+COUNTIF('5'!$D$4:$D$26,X10)+COUNTIF('6'!$D$4:$D$28,X10)+COUNTIF('7'!$D$4:$D$21,X10)+COUNTIF('8'!$D$4:$D$67,X10)+COUNTIF('9'!$D$4:$D$63,X10)+COUNTIF('10'!$D$4:$D$21,X10)+COUNTIF('11'!$D$4:$D$25,X10)+COUNTIF('12'!$D$4:$D$26,X10)+COUNTIF('13'!$D$4:$D$30,X10)+COUNTIF('14'!$D$4:$D$28,X10)+COUNTIF('15'!$D$4:$D$27,X10)+COUNTIF('16'!$D$4:$D$25,X10)+COUNTIF('17'!$D$4:$D$28,X10)+COUNTIF('18'!$D$4:$D$28,X10)+COUNTIF('19'!$D$4:$D$29,X10)+COUNTIF('20'!$D$4:$D$26,X10)+COUNTIF('21'!$D$4:$D$21,X10)+COUNTIF('22'!$D$4:$D$27,X10)+COUNTIF('23'!$D$4:$D$37,X10)+COUNTIF('24'!$D$4:$D$30,X10)+COUNTIF('25'!$D$4:$D$24,X10)+COUNTIF('26'!$D$4:$D$28,X10)+COUNTIF('27'!$D$4:$D$33,X10)+COUNTIF('28'!$D$4:$D$28,X10)+COUNTIF('29'!$D$4:$D$32,X10)+COUNTIF('30'!$D$4:$D$24,X10)+COUNTIF('31'!$D$4:$D$45,X10)</x:v>
      </x:c>
      <x:c r="E12758" s="468" t="str">
        <x:v>Rumus sumber</x:v>
      </x:c>
      <x:c r="F12758" s="468" t="str">
        <x:v>19 September 2026 16.01 WIB</x:v>
      </x:c>
    </x:row>
    <x:row r="12759">
      <x:c r="A12759" s="468" t="str">
        <x:v>Resume Karyawan KPI</x:v>
      </x:c>
      <x:c r="B12759" s="468" t="str">
        <x:v>Z10</x:v>
      </x:c>
      <x:c r="C12759" s="468" t="n">
        <x:v>17.00008</x:v>
      </x:c>
      <x:c r="D12759" s="468" t="n">
        <x:v>18.00008</x:v>
      </x:c>
      <x:c r="E12759" s="468" t="str">
        <x:v>Nilai sumber</x:v>
      </x:c>
      <x:c r="F12759" s="468" t="str">
        <x:v>19 September 2026 16.01 WIB</x:v>
      </x:c>
    </x:row>
    <x:row r="12760">
      <x:c r="A12760" s="468" t="str">
        <x:v>Resume Karyawan KPI</x:v>
      </x:c>
      <x:c r="B12760" s="468" t="str">
        <x:v>AC10</x:v>
      </x:c>
      <x:c r="C12760" s="468" t="str">
        <x:v>=COUNTIF('1'!$O$57:$O$60,AA10)+COUNTIF('2'!$O$57:$O$60,AA10)+COUNTIF('3'!$O$35:$O$38,AA10)+COUNTIF('4'!$O$33:$O$36,AA10)+COUNTIF('5'!$O$28:$O$31,AA10)+COUNTIF('6'!$O$30:$O$33,AA10)+COUNTIF('7'!$O$23:$O$26,AA10)+COUNTIF('8'!$O$69:$O$72,AA10)+COUNTIF('9'!$O$65:$O$68,AA10)+COUNTIF('10'!$O$23:$O$26,AA10)+COUNTIF('11'!$O$27:$O$30,AA10)+COUNTIF('12'!$O$28:$O$31,AA10)+COUNTIF('13'!$O$32:$O$35,AA10)+COUNTIF('14'!$O$30:$O$33,AA10)+COUNTIF('15'!$O$29:$O$32,AA10)+COUNTIF('16'!$O$27:$O$30,AA10)+COUNTIF('17'!$O$30:$O$33,AA10)+COUNTIF('18'!$O$30:$O$33,AA10)+COUNTIF('19'!$O$23:$O$26,AA10)+COUNTIF('20'!$O$28:$O$31,AA10)+COUNTIF('21'!$O$23:$O$26,AA10)+COUNTIF('22'!$O$29:$O$32,AA10)+COUNTIF('23'!$O$39:$O$42,AA10)+COUNTIF('24'!$O$32:$O$35,AA10)+COUNTIF('25'!$O$26:$O$29,AA10)+COUNTIF('26'!$O$30:$O$33,AA10)+COUNTIF('27'!$O$35:$O$38,AA10)+COUNTIF('28'!$O$30:$O$33,AA10)+COUNTIF('29'!$O$34:$O$37,AA10)+COUNTIF('30'!$O$26:$O$29,AA10)+COUNTIF('31'!$O$47:$O$50,AA10)</x:v>
      </x:c>
      <x:c r="D12760" s="468" t="str">
        <x:v>=COUNTIF('1'!$O$57:$O$60,AA10)+COUNTIF('2'!$O$57:$O$60,AA10)+COUNTIF('3'!$O$35:$O$38,AA10)+COUNTIF('4'!$O$33:$O$36,AA10)+COUNTIF('5'!$O$28:$O$31,AA10)+COUNTIF('6'!$O$30:$O$33,AA10)+COUNTIF('7'!$O$23:$O$26,AA10)+COUNTIF('8'!$O$69:$O$72,AA10)+COUNTIF('9'!$O$65:$O$68,AA10)+COUNTIF('10'!$O$23:$O$26,AA10)+COUNTIF('11'!$O$27:$O$30,AA10)+COUNTIF('12'!$O$28:$O$31,AA10)+COUNTIF('13'!$O$32:$O$35,AA10)+COUNTIF('14'!$O$30:$O$33,AA10)+COUNTIF('15'!$O$29:$O$32,AA10)+COUNTIF('16'!$O$27:$O$30,AA10)+COUNTIF('17'!$O$30:$O$33,AA10)+COUNTIF('18'!$O$30:$O$33,AA10)+COUNTIF('19'!$O$31:$O$34,AA10)+COUNTIF('20'!$O$28:$O$31,AA10)+COUNTIF('21'!$O$23:$O$26,AA10)+COUNTIF('22'!$O$29:$O$32,AA10)+COUNTIF('23'!$O$39:$O$42,AA10)+COUNTIF('24'!$O$32:$O$35,AA10)+COUNTIF('25'!$O$26:$O$29,AA10)+COUNTIF('26'!$O$30:$O$33,AA10)+COUNTIF('27'!$O$35:$O$38,AA10)+COUNTIF('28'!$O$30:$O$33,AA10)+COUNTIF('29'!$O$34:$O$37,AA10)+COUNTIF('30'!$O$26:$O$29,AA10)+COUNTIF('31'!$O$47:$O$50,AA10)</x:v>
      </x:c>
      <x:c r="E12760" s="468" t="str">
        <x:v>Rumus sumber</x:v>
      </x:c>
      <x:c r="F12760" s="468" t="str">
        <x:v>19 September 2026 16.01 WIB</x:v>
      </x:c>
    </x:row>
    <x:row r="12761">
      <x:c r="A12761" s="468" t="str">
        <x:v>Resume Karyawan KPI</x:v>
      </x:c>
      <x:c r="B12761" s="468" t="str">
        <x:v>AI10</x:v>
      </x:c>
      <x:c r="C12761" s="468" t="n">
        <x:v>97</x:v>
      </x:c>
      <x:c r="D12761" s="468" t="n">
        <x:v>102</x:v>
      </x:c>
      <x:c r="E12761" s="468" t="str">
        <x:v>Nilai sumber</x:v>
      </x:c>
      <x:c r="F12761" s="468" t="str">
        <x:v>19 September 2026 16.01 WIB</x:v>
      </x:c>
    </x:row>
    <x:row r="12762">
      <x:c r="A12762" s="468" t="str">
        <x:v>Resume Karyawan KPI</x:v>
      </x:c>
      <x:c r="B12762" s="468" t="str">
        <x:v>AI10</x:v>
      </x:c>
      <x:c r="C12762" s="468" t="str">
        <x:v>=COUNTIF('1'!$M$4:$M$55,AH10)+COUNTIF('2'!$M$4:$M$55,AH10)+COUNTIF('3'!$M$4:$M$33,AH10)+COUNTIF('4'!$M$4:$M$31,AH10)+COUNTIF('5'!$M$4:$M$26,AH10)+COUNTIF('6'!$M$4:$M$28,AH10)+COUNTIF('7'!$M$4:$M$21,AH10)+COUNTIF('8'!$M$4:$M$67,AH10)+COUNTIF('9'!$M$4:$M$63,AH10)+COUNTIF('10'!$M$4:$M$21,AH10)+COUNTIF('11'!$M$4:$M$25,AH10)+COUNTIF('12'!$M$4:$M$26,AH10)+COUNTIF('13'!$M$4:$M$30,AH10)+COUNTIF('14'!$M$4:$M$28,AH10)+COUNTIF('15'!$M$4:$M$27,AH10)+COUNTIF('16'!$M$4:$M$25,AH10)+COUNTIF('17'!$M$4:$M$28,AH10)+COUNTIF('18'!$M$4:$M$28,AH10)+COUNTIF('19'!$M$4:$M$21,AH10)+COUNTIF('20'!$M$4:$M$26,AH10)+COUNTIF('21'!$M$4:$M$21,AH10)+COUNTIF('22'!$M$4:$M$27,AH10)+COUNTIF('23'!$M$4:$M$37,AH10)+COUNTIF('24'!$M$4:$M$30,AH10)+COUNTIF('25'!$M$4:$M$24,AH10)+COUNTIF('26'!$M$4:$M$28,AH10)+COUNTIF('27'!$M$4:$M$33,AH10)+COUNTIF('28'!$M$4:$M$28,AH10)+COUNTIF('29'!$M$4:$M$32,AH10)+COUNTIF('30'!$M$4:$M$24,AH10)+COUNTIF('31'!$M$4:$M$45,AH10)</x:v>
      </x:c>
      <x:c r="D12762" s="468" t="str">
        <x:v>=COUNTIF('1'!$M$4:$M$55,AH10)+COUNTIF('2'!$M$4:$M$55,AH10)+COUNTIF('3'!$M$4:$M$33,AH10)+COUNTIF('4'!$M$4:$M$31,AH10)+COUNTIF('5'!$M$4:$M$26,AH10)+COUNTIF('6'!$M$4:$M$28,AH10)+COUNTIF('7'!$M$4:$M$21,AH10)+COUNTIF('8'!$M$4:$M$67,AH10)+COUNTIF('9'!$M$4:$M$63,AH10)+COUNTIF('10'!$M$4:$M$21,AH10)+COUNTIF('11'!$M$4:$M$25,AH10)+COUNTIF('12'!$M$4:$M$26,AH10)+COUNTIF('13'!$M$4:$M$30,AH10)+COUNTIF('14'!$M$4:$M$28,AH10)+COUNTIF('15'!$M$4:$M$27,AH10)+COUNTIF('16'!$M$4:$M$25,AH10)+COUNTIF('17'!$M$4:$M$28,AH10)+COUNTIF('18'!$M$4:$M$28,AH10)+COUNTIF('19'!$M$4:$M$29,AH10)+COUNTIF('20'!$M$4:$M$26,AH10)+COUNTIF('21'!$M$4:$M$21,AH10)+COUNTIF('22'!$M$4:$M$27,AH10)+COUNTIF('23'!$M$4:$M$37,AH10)+COUNTIF('24'!$M$4:$M$30,AH10)+COUNTIF('25'!$M$4:$M$24,AH10)+COUNTIF('26'!$M$4:$M$28,AH10)+COUNTIF('27'!$M$4:$M$33,AH10)+COUNTIF('28'!$M$4:$M$28,AH10)+COUNTIF('29'!$M$4:$M$32,AH10)+COUNTIF('30'!$M$4:$M$24,AH10)+COUNTIF('31'!$M$4:$M$45,AH10)</x:v>
      </x:c>
      <x:c r="E12762" s="468" t="str">
        <x:v>Rumus sumber</x:v>
      </x:c>
      <x:c r="F12762" s="468" t="str">
        <x:v>19 September 2026 16.01 WIB</x:v>
      </x:c>
    </x:row>
    <x:row r="12763">
      <x:c r="A12763" s="468" t="str">
        <x:v>Resume Karyawan KPI</x:v>
      </x:c>
      <x:c r="B12763" s="468" t="str">
        <x:v>AJ10</x:v>
      </x:c>
      <x:c r="C12763" s="468" t="n">
        <x:v>97.00001</x:v>
      </x:c>
      <x:c r="D12763" s="468" t="n">
        <x:v>102.00001</x:v>
      </x:c>
      <x:c r="E12763" s="468" t="str">
        <x:v>Nilai sumber</x:v>
      </x:c>
      <x:c r="F12763" s="468" t="str">
        <x:v>19 September 2026 16.01 WIB</x:v>
      </x:c>
    </x:row>
    <x:row r="12764">
      <x:c r="A12764" s="468" t="str">
        <x:v>Resume Karyawan KPI</x:v>
      </x:c>
      <x:c r="B12764" s="468" t="str">
        <x:v>AM10</x:v>
      </x:c>
      <x:c r="C12764"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$39:$AG$44,AK10,'13'!$AF$39:$AF$44,1)+COUNTIFS('14'!$AG$37:$AG$42,AK10,'14'!$AF$37:$AF$42,1)+COUNTIFS('15'!$AG$36:$AG$41,AK10,'15'!$AF$36:$AF$41,1)+COUNTIFS('16'!$AG$34:$AG$39,AK10,'16'!$AF$34:$AF$39,1)+COUNTIFS('17'!$AG$37:$AG$42,AK10,'17'!$AF$37:$AF$42,1)+COUNTIFS('18'!$AG$37:$AG$42,AK10,'18'!$AF$37:$AF$42,1)+COUNTIFS('19'!$AG$30:$AG$35,AK10,'19'!$AF$30:$AF$35,1)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D12764" s="468" t="str">
        <x:v>=COUNTIFS('1'!$AG$64:$AG$69,AK10,'1'!$AF$64:$AF$69,1)+COUNTIFS('2'!$AG$64:$AG$69,AK10,'2'!$AF$64:$AF$69,1)+COUNTIFS('3'!$AG$42:$AG$47,AK10,'3'!$AF$42:$AF$47,1)+COUNTIFS('4'!$AG$40:$AG$45,AK10,'4'!$AF$40:$AF$45,1)+COUNTIFS('5'!$AG$35:$AG$40,AK10,'5'!$AF$35:$AF$40,1)+COUNTIFS('6'!$AG$37:$AG$42,AK10,'6'!$AF$37:$AF$42,1)+COUNTIFS('7'!$AG$30:$AG$35,AK10,'7'!$AF$30:$AF$35,1)+COUNTIFS('8'!$AG$76:$AG$81,AK10,'8'!$AF$76:$AF$81,1)+COUNTIFS('9'!$AG$72:$AG$77,AK10,'9'!$AF$72:$AF$77,1)+COUNTIFS('10'!$AG$30:$AG$35,AK10,'10'!$AF$30:$AF$35,1)+COUNTIFS('11'!$AG$34:$AG$39,AK10,'11'!$AF$34:$AF$39,1)+COUNTIFS('12'!$AG$35:$AG$40,AK10,'12'!$AF$35:$AF$40,1)+COUNTIFS('13'!$AG$39:$AG$44,AK10,'13'!$AF$39:$AF$44,1)+COUNTIFS('14'!$AG$37:$AG$42,AK10,'14'!$AF$37:$AF$42,1)+COUNTIFS('15'!$AG$36:$AG$41,AK10,'15'!$AF$36:$AF$41,1)+COUNTIFS('16'!$AG$34:$AG$39,AK10,'16'!$AF$34:$AF$39,1)+COUNTIFS('17'!$AG$37:$AG$42,AK10,'17'!$AF$37:$AF$42,1)+COUNTIFS('18'!$AG$37:$AG$42,AK10,'18'!$AF$37:$AF$42,1)+COUNTIFS('19'!$AG$38:$AG$43,AK10,'19'!$AF$38:$AF$43,1)+COUNTIFS('20'!$AG$35:$AG$40,AK10,'20'!$AF$35:$AF$40,1)+COUNTIFS('21'!$AG$30:$AG$35,AK10,'21'!$AF$30:$AF$35,1)+COUNTIFS('22'!$AG$36:$AG$41,AK10,'22'!$AF$36:$AF$41,1)+COUNTIFS('23'!$AG$46:$AG$51,AK10,'23'!$AF$46:$AF$51,1)+COUNTIFS('24'!$AG$39:$AG$44,AK10,'24'!$AF$39:$AF$44,1)+COUNTIFS('25'!$AG$33:$AG$38,AK10,'25'!$AF$33:$AF$38,1)+COUNTIFS('26'!$AG$37:$AG$42,AK10,'26'!$AF$37:$AF$42,1)+COUNTIFS('27'!$AG$42:$AG$47,AK10,'27'!$AF$42:$AF$47,1)+COUNTIFS('28'!$AG$37:$AG$42,AK10,'28'!$AF$37:$AF$42,1)+COUNTIFS('29'!$AG$41:$AG$46,AK10,'29'!$AF$41:$AF$46,1)+COUNTIFS('30'!$AG$33:$AG$38,AK10,'30'!$AF$33:$AF$38,1)+COUNTIFS('31'!$AG$56:$AG$61,AK10,'31'!$AF$56:$AF$61,1)</x:v>
      </x:c>
      <x:c r="E12764" s="468" t="str">
        <x:v>Rumus sumber</x:v>
      </x:c>
      <x:c r="F12764" s="468" t="str">
        <x:v>19 September 2026 16.01 WIB</x:v>
      </x:c>
    </x:row>
    <x:row r="12765">
      <x:c r="A12765" s="468" t="str">
        <x:v>Resume Karyawan KPI</x:v>
      </x:c>
      <x:c r="B12765" s="468" t="str">
        <x:v>AO10</x:v>
      </x:c>
      <x:c r="C12765"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$39:$L$44,'13'!$AG$39:$AG$44,AK10,'13'!$AF$39:$AF$44,1)+SUMIFS('14'!$L$37:$L$42,'14'!$AG$37:$AG$42,AK10,'14'!$AF$37:$AF$42,1)+SUMIFS('15'!$L$36:$L$41,'15'!$AG$36:$AG$41,AK10,'15'!$AF$36:$AF$41,1)+SUMIFS('16'!$L$34:$L$39,'16'!$AG$34:$AG$39,AK10,'16'!$AF$34:$AF$39,1)+SUMIFS('17'!$L$37:$L$42,'17'!$AG$37:$AG$42,AK10,'17'!$AF$37:$AF$42,1)+SUMIFS('18'!$L$37:$L$42,'18'!$AG$37:$AG$42,AK10,'18'!$AF$37:$AF$42,1)+SUMIFS('19'!$L$30:$L$35,'19'!$AG$30:$AG$35,AK10,'19'!$AF$30:$AF$35,1)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D12765" s="468" t="str">
        <x:v>=IF(AM10=0,"",(SUMIFS('1'!$L$64:$L$69,'1'!$AG$64:$AG$69,AK10,'1'!$AF$64:$AF$69,1)+SUMIFS('2'!$L$64:$L$69,'2'!$AG$64:$AG$69,AK10,'2'!$AF$64:$AF$69,1)+SUMIFS('3'!$L$42:$L$47,'3'!$AG$42:$AG$47,AK10,'3'!$AF$42:$AF$47,1)+SUMIFS('4'!$L$40:$L$45,'4'!$AG$40:$AG$45,AK10,'4'!$AF$40:$AF$45,1)+SUMIFS('5'!$L$35:$L$40,'5'!$AG$35:$AG$40,AK10,'5'!$AF$35:$AF$40,1)+SUMIFS('6'!$L$37:$L$42,'6'!$AG$37:$AG$42,AK10,'6'!$AF$37:$AF$42,1)+SUMIFS('7'!$L$30:$L$35,'7'!$AG$30:$AG$35,AK10,'7'!$AF$30:$AF$35,1)+SUMIFS('8'!$L$76:$L$81,'8'!$AG$76:$AG$81,AK10,'8'!$AF$76:$AF$81,1)+SUMIFS('9'!$L$72:$L$77,'9'!$AG$72:$AG$77,AK10,'9'!$AF$72:$AF$77,1)+SUMIFS('10'!$L$30:$L$35,'10'!$AG$30:$AG$35,AK10,'10'!$AF$30:$AF$35,1)+SUMIFS('11'!$L$34:$L$39,'11'!$AG$34:$AG$39,AK10,'11'!$AF$34:$AF$39,1)+SUMIFS('12'!$L$35:$L$40,'12'!$AG$35:$AG$40,AK10,'12'!$AF$35:$AF$40,1)+SUMIFS('13'!$L$39:$L$44,'13'!$AG$39:$AG$44,AK10,'13'!$AF$39:$AF$44,1)+SUMIFS('14'!$L$37:$L$42,'14'!$AG$37:$AG$42,AK10,'14'!$AF$37:$AF$42,1)+SUMIFS('15'!$L$36:$L$41,'15'!$AG$36:$AG$41,AK10,'15'!$AF$36:$AF$41,1)+SUMIFS('16'!$L$34:$L$39,'16'!$AG$34:$AG$39,AK10,'16'!$AF$34:$AF$39,1)+SUMIFS('17'!$L$37:$L$42,'17'!$AG$37:$AG$42,AK10,'17'!$AF$37:$AF$42,1)+SUMIFS('18'!$L$37:$L$42,'18'!$AG$37:$AG$42,AK10,'18'!$AF$37:$AF$42,1)+SUMIFS('19'!$L$38:$L$43,'19'!$AG$38:$AG$43,AK10,'19'!$AF$38:$AF$43,1)+SUMIFS('20'!$L$35:$L$40,'20'!$AG$35:$AG$40,AK10,'20'!$AF$35:$AF$40,1)+SUMIFS('21'!$L$30:$L$35,'21'!$AG$30:$AG$35,AK10,'21'!$AF$30:$AF$35,1)+SUMIFS('22'!$L$36:$L$41,'22'!$AG$36:$AG$41,AK10,'22'!$AF$36:$AF$41,1)+SUMIFS('23'!$L$46:$L$51,'23'!$AG$46:$AG$51,AK10,'23'!$AF$46:$AF$51,1)+SUMIFS('24'!$L$39:$L$44,'24'!$AG$39:$AG$44,AK10,'24'!$AF$39:$AF$44,1)+SUMIFS('25'!$L$33:$L$38,'25'!$AG$33:$AG$38,AK10,'25'!$AF$33:$AF$38,1)+SUMIFS('26'!$L$37:$L$42,'26'!$AG$37:$AG$42,AK10,'26'!$AF$37:$AF$42,1)+SUMIFS('27'!$L$42:$L$47,'27'!$AG$42:$AG$47,AK10,'27'!$AF$42:$AF$47,1)+SUMIFS('28'!$L$37:$L$42,'28'!$AG$37:$AG$42,AK10,'28'!$AF$37:$AF$42,1)+SUMIFS('29'!$L$41:$L$46,'29'!$AG$41:$AG$46,AK10,'29'!$AF$41:$AF$46,1)+SUMIFS('30'!$L$33:$L$38,'30'!$AG$33:$AG$38,AK10,'30'!$AF$33:$AF$38,1)+SUMIFS('31'!$L$56:$L$61,'31'!$AG$56:$AG$61,AK10,'31'!$AF$56:$AF$61,1))/AM10)</x:v>
      </x:c>
      <x:c r="E12765" s="468" t="str">
        <x:v>Rumus sumber</x:v>
      </x:c>
      <x:c r="F12765" s="468" t="str">
        <x:v>19 September 2026 16.01 WIB</x:v>
      </x:c>
    </x:row>
    <x:row r="12766">
      <x:c r="A12766" s="468" t="str">
        <x:v>Resume Karyawan KPI</x:v>
      </x:c>
      <x:c r="B12766" s="468" t="str">
        <x:v>AP10</x:v>
      </x:c>
      <x:c r="C12766"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$39:$M$44,'13'!$AG$39:$AG$44,AK10,'13'!$AF$39:$AF$44,1)+SUMIFS('14'!$M$37:$M$42,'14'!$AG$37:$AG$42,AK10,'14'!$AF$37:$AF$42,1)+SUMIFS('15'!$M$36:$M$41,'15'!$AG$36:$AG$41,AK10,'15'!$AF$36:$AF$41,1)+SUMIFS('16'!$M$34:$M$39,'16'!$AG$34:$AG$39,AK10,'16'!$AF$34:$AF$39,1)+SUMIFS('17'!$M$37:$M$42,'17'!$AG$37:$AG$42,AK10,'17'!$AF$37:$AF$42,1)+SUMIFS('18'!$M$37:$M$42,'18'!$AG$37:$AG$42,AK10,'18'!$AF$37:$AF$42,1)+SUMIFS('19'!$M$30:$M$35,'19'!$AG$30:$AG$35,AK10,'19'!$AF$30:$AF$35,1)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D12766" s="468" t="str">
        <x:v>=IF(AM10=0,"",(SUMIFS('1'!$M$64:$M$69,'1'!$AG$64:$AG$69,AK10,'1'!$AF$64:$AF$69,1)+SUMIFS('2'!$M$64:$M$69,'2'!$AG$64:$AG$69,AK10,'2'!$AF$64:$AF$69,1)+SUMIFS('3'!$M$42:$M$47,'3'!$AG$42:$AG$47,AK10,'3'!$AF$42:$AF$47,1)+SUMIFS('4'!$M$40:$M$45,'4'!$AG$40:$AG$45,AK10,'4'!$AF$40:$AF$45,1)+SUMIFS('5'!$M$35:$M$40,'5'!$AG$35:$AG$40,AK10,'5'!$AF$35:$AF$40,1)+SUMIFS('6'!$M$37:$M$42,'6'!$AG$37:$AG$42,AK10,'6'!$AF$37:$AF$42,1)+SUMIFS('7'!$M$30:$M$35,'7'!$AG$30:$AG$35,AK10,'7'!$AF$30:$AF$35,1)+SUMIFS('8'!$M$76:$M$81,'8'!$AG$76:$AG$81,AK10,'8'!$AF$76:$AF$81,1)+SUMIFS('9'!$M$72:$M$77,'9'!$AG$72:$AG$77,AK10,'9'!$AF$72:$AF$77,1)+SUMIFS('10'!$M$30:$M$35,'10'!$AG$30:$AG$35,AK10,'10'!$AF$30:$AF$35,1)+SUMIFS('11'!$M$34:$M$39,'11'!$AG$34:$AG$39,AK10,'11'!$AF$34:$AF$39,1)+SUMIFS('12'!$M$35:$M$40,'12'!$AG$35:$AG$40,AK10,'12'!$AF$35:$AF$40,1)+SUMIFS('13'!$M$39:$M$44,'13'!$AG$39:$AG$44,AK10,'13'!$AF$39:$AF$44,1)+SUMIFS('14'!$M$37:$M$42,'14'!$AG$37:$AG$42,AK10,'14'!$AF$37:$AF$42,1)+SUMIFS('15'!$M$36:$M$41,'15'!$AG$36:$AG$41,AK10,'15'!$AF$36:$AF$41,1)+SUMIFS('16'!$M$34:$M$39,'16'!$AG$34:$AG$39,AK10,'16'!$AF$34:$AF$39,1)+SUMIFS('17'!$M$37:$M$42,'17'!$AG$37:$AG$42,AK10,'17'!$AF$37:$AF$42,1)+SUMIFS('18'!$M$37:$M$42,'18'!$AG$37:$AG$42,AK10,'18'!$AF$37:$AF$42,1)+SUMIFS('19'!$M$38:$M$43,'19'!$AG$38:$AG$43,AK10,'19'!$AF$38:$AF$43,1)+SUMIFS('20'!$M$35:$M$40,'20'!$AG$35:$AG$40,AK10,'20'!$AF$35:$AF$40,1)+SUMIFS('21'!$M$30:$M$35,'21'!$AG$30:$AG$35,AK10,'21'!$AF$30:$AF$35,1)+SUMIFS('22'!$M$36:$M$41,'22'!$AG$36:$AG$41,AK10,'22'!$AF$36:$AF$41,1)+SUMIFS('23'!$M$46:$M$51,'23'!$AG$46:$AG$51,AK10,'23'!$AF$46:$AF$51,1)+SUMIFS('24'!$M$39:$M$44,'24'!$AG$39:$AG$44,AK10,'24'!$AF$39:$AF$44,1)+SUMIFS('25'!$M$33:$M$38,'25'!$AG$33:$AG$38,AK10,'25'!$AF$33:$AF$38,1)+SUMIFS('26'!$M$37:$M$42,'26'!$AG$37:$AG$42,AK10,'26'!$AF$37:$AF$42,1)+SUMIFS('27'!$M$42:$M$47,'27'!$AG$42:$AG$47,AK10,'27'!$AF$42:$AF$47,1)+SUMIFS('28'!$M$37:$M$42,'28'!$AG$37:$AG$42,AK10,'28'!$AF$37:$AF$42,1)+SUMIFS('29'!$M$41:$M$46,'29'!$AG$41:$AG$46,AK10,'29'!$AF$41:$AF$46,1)+SUMIFS('30'!$M$33:$M$38,'30'!$AG$33:$AG$38,AK10,'30'!$AF$33:$AF$38,1)+SUMIFS('31'!$M$56:$M$61,'31'!$AG$56:$AG$61,AK10,'31'!$AF$56:$AF$61,1))/AM10)</x:v>
      </x:c>
      <x:c r="E12766" s="468" t="str">
        <x:v>Rumus sumber</x:v>
      </x:c>
      <x:c r="F12766" s="468" t="str">
        <x:v>19 September 2026 16.01 WIB</x:v>
      </x:c>
    </x:row>
    <x:row r="12767">
      <x:c r="A12767" s="468" t="str">
        <x:v>Resume Karyawan KPI</x:v>
      </x:c>
      <x:c r="B12767" s="468" t="str">
        <x:v>AQ10</x:v>
      </x:c>
      <x:c r="C12767"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$39:$N$44,'13'!$AG$39:$AG$44,AK10,'13'!$AF$39:$AF$44,1)+SUMIFS('14'!$N$37:$N$42,'14'!$AG$37:$AG$42,AK10,'14'!$AF$37:$AF$42,1)+SUMIFS('15'!$N$36:$N$41,'15'!$AG$36:$AG$41,AK10,'15'!$AF$36:$AF$41,1)+SUMIFS('16'!$N$34:$N$39,'16'!$AG$34:$AG$39,AK10,'16'!$AF$34:$AF$39,1)+SUMIFS('17'!$N$37:$N$42,'17'!$AG$37:$AG$42,AK10,'17'!$AF$37:$AF$42,1)+SUMIFS('18'!$N$37:$N$42,'18'!$AG$37:$AG$42,AK10,'18'!$AF$37:$AF$42,1)+SUMIFS('19'!$N$30:$N$35,'19'!$AG$30:$AG$35,AK10,'19'!$AF$30:$AF$35,1)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D12767" s="468" t="str">
        <x:v>=IF(AM10=0,"",(SUMIFS('1'!$N$64:$N$69,'1'!$AG$64:$AG$69,AK10,'1'!$AF$64:$AF$69,1)+SUMIFS('2'!$N$64:$N$69,'2'!$AG$64:$AG$69,AK10,'2'!$AF$64:$AF$69,1)+SUMIFS('3'!$N$42:$N$47,'3'!$AG$42:$AG$47,AK10,'3'!$AF$42:$AF$47,1)+SUMIFS('4'!$N$40:$N$45,'4'!$AG$40:$AG$45,AK10,'4'!$AF$40:$AF$45,1)+SUMIFS('5'!$N$35:$N$40,'5'!$AG$35:$AG$40,AK10,'5'!$AF$35:$AF$40,1)+SUMIFS('6'!$N$37:$N$42,'6'!$AG$37:$AG$42,AK10,'6'!$AF$37:$AF$42,1)+SUMIFS('7'!$N$30:$N$35,'7'!$AG$30:$AG$35,AK10,'7'!$AF$30:$AF$35,1)+SUMIFS('8'!$N$76:$N$81,'8'!$AG$76:$AG$81,AK10,'8'!$AF$76:$AF$81,1)+SUMIFS('9'!$N$72:$N$77,'9'!$AG$72:$AG$77,AK10,'9'!$AF$72:$AF$77,1)+SUMIFS('10'!$N$30:$N$35,'10'!$AG$30:$AG$35,AK10,'10'!$AF$30:$AF$35,1)+SUMIFS('11'!$N$34:$N$39,'11'!$AG$34:$AG$39,AK10,'11'!$AF$34:$AF$39,1)+SUMIFS('12'!$N$35:$N$40,'12'!$AG$35:$AG$40,AK10,'12'!$AF$35:$AF$40,1)+SUMIFS('13'!$N$39:$N$44,'13'!$AG$39:$AG$44,AK10,'13'!$AF$39:$AF$44,1)+SUMIFS('14'!$N$37:$N$42,'14'!$AG$37:$AG$42,AK10,'14'!$AF$37:$AF$42,1)+SUMIFS('15'!$N$36:$N$41,'15'!$AG$36:$AG$41,AK10,'15'!$AF$36:$AF$41,1)+SUMIFS('16'!$N$34:$N$39,'16'!$AG$34:$AG$39,AK10,'16'!$AF$34:$AF$39,1)+SUMIFS('17'!$N$37:$N$42,'17'!$AG$37:$AG$42,AK10,'17'!$AF$37:$AF$42,1)+SUMIFS('18'!$N$37:$N$42,'18'!$AG$37:$AG$42,AK10,'18'!$AF$37:$AF$42,1)+SUMIFS('19'!$N$38:$N$43,'19'!$AG$38:$AG$43,AK10,'19'!$AF$38:$AF$43,1)+SUMIFS('20'!$N$35:$N$40,'20'!$AG$35:$AG$40,AK10,'20'!$AF$35:$AF$40,1)+SUMIFS('21'!$N$30:$N$35,'21'!$AG$30:$AG$35,AK10,'21'!$AF$30:$AF$35,1)+SUMIFS('22'!$N$36:$N$41,'22'!$AG$36:$AG$41,AK10,'22'!$AF$36:$AF$41,1)+SUMIFS('23'!$N$46:$N$51,'23'!$AG$46:$AG$51,AK10,'23'!$AF$46:$AF$51,1)+SUMIFS('24'!$N$39:$N$44,'24'!$AG$39:$AG$44,AK10,'24'!$AF$39:$AF$44,1)+SUMIFS('25'!$N$33:$N$38,'25'!$AG$33:$AG$38,AK10,'25'!$AF$33:$AF$38,1)+SUMIFS('26'!$N$37:$N$42,'26'!$AG$37:$AG$42,AK10,'26'!$AF$37:$AF$42,1)+SUMIFS('27'!$N$42:$N$47,'27'!$AG$42:$AG$47,AK10,'27'!$AF$42:$AF$47,1)+SUMIFS('28'!$N$37:$N$42,'28'!$AG$37:$AG$42,AK10,'28'!$AF$37:$AF$42,1)+SUMIFS('29'!$N$41:$N$46,'29'!$AG$41:$AG$46,AK10,'29'!$AF$41:$AF$46,1)+SUMIFS('30'!$N$33:$N$38,'30'!$AG$33:$AG$38,AK10,'30'!$AF$33:$AF$38,1)+SUMIFS('31'!$N$56:$N$61,'31'!$AG$56:$AG$61,AK10,'31'!$AF$56:$AF$61,1))/AM10)</x:v>
      </x:c>
      <x:c r="E12767" s="468" t="str">
        <x:v>Rumus sumber</x:v>
      </x:c>
      <x:c r="F12767" s="468" t="str">
        <x:v>19 September 2026 16.01 WIB</x:v>
      </x:c>
    </x:row>
    <x:row r="12768">
      <x:c r="A12768" s="468" t="str">
        <x:v>Resume Karyawan KPI</x:v>
      </x:c>
      <x:c r="B12768" s="468" t="str">
        <x:v>AR10</x:v>
      </x:c>
      <x:c r="C12768"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$39:$O$44,'13'!$AG$39:$AG$44,AK10,'13'!$AF$39:$AF$44,1)+SUMIFS('14'!$O$37:$O$42,'14'!$AG$37:$AG$42,AK10,'14'!$AF$37:$AF$42,1)+SUMIFS('15'!$O$36:$O$41,'15'!$AG$36:$AG$41,AK10,'15'!$AF$36:$AF$41,1)+SUMIFS('16'!$O$34:$O$39,'16'!$AG$34:$AG$39,AK10,'16'!$AF$34:$AF$39,1)+SUMIFS('17'!$O$37:$O$42,'17'!$AG$37:$AG$42,AK10,'17'!$AF$37:$AF$42,1)+SUMIFS('18'!$O$37:$O$42,'18'!$AG$37:$AG$42,AK10,'18'!$AF$37:$AF$42,1)+SUMIFS('19'!$O$30:$O$35,'19'!$AG$30:$AG$35,AK10,'19'!$AF$30:$AF$35,1)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D12768" s="468" t="str">
        <x:v>=IF(AM10=0,"",(SUMIFS('1'!$O$64:$O$69,'1'!$AG$64:$AG$69,AK10,'1'!$AF$64:$AF$69,1)+SUMIFS('2'!$O$64:$O$69,'2'!$AG$64:$AG$69,AK10,'2'!$AF$64:$AF$69,1)+SUMIFS('3'!$O$42:$O$47,'3'!$AG$42:$AG$47,AK10,'3'!$AF$42:$AF$47,1)+SUMIFS('4'!$O$40:$O$45,'4'!$AG$40:$AG$45,AK10,'4'!$AF$40:$AF$45,1)+SUMIFS('5'!$O$35:$O$40,'5'!$AG$35:$AG$40,AK10,'5'!$AF$35:$AF$40,1)+SUMIFS('6'!$O$37:$O$42,'6'!$AG$37:$AG$42,AK10,'6'!$AF$37:$AF$42,1)+SUMIFS('7'!$O$30:$O$35,'7'!$AG$30:$AG$35,AK10,'7'!$AF$30:$AF$35,1)+SUMIFS('8'!$O$76:$O$81,'8'!$AG$76:$AG$81,AK10,'8'!$AF$76:$AF$81,1)+SUMIFS('9'!$O$72:$O$77,'9'!$AG$72:$AG$77,AK10,'9'!$AF$72:$AF$77,1)+SUMIFS('10'!$O$30:$O$35,'10'!$AG$30:$AG$35,AK10,'10'!$AF$30:$AF$35,1)+SUMIFS('11'!$O$34:$O$39,'11'!$AG$34:$AG$39,AK10,'11'!$AF$34:$AF$39,1)+SUMIFS('12'!$O$35:$O$40,'12'!$AG$35:$AG$40,AK10,'12'!$AF$35:$AF$40,1)+SUMIFS('13'!$O$39:$O$44,'13'!$AG$39:$AG$44,AK10,'13'!$AF$39:$AF$44,1)+SUMIFS('14'!$O$37:$O$42,'14'!$AG$37:$AG$42,AK10,'14'!$AF$37:$AF$42,1)+SUMIFS('15'!$O$36:$O$41,'15'!$AG$36:$AG$41,AK10,'15'!$AF$36:$AF$41,1)+SUMIFS('16'!$O$34:$O$39,'16'!$AG$34:$AG$39,AK10,'16'!$AF$34:$AF$39,1)+SUMIFS('17'!$O$37:$O$42,'17'!$AG$37:$AG$42,AK10,'17'!$AF$37:$AF$42,1)+SUMIFS('18'!$O$37:$O$42,'18'!$AG$37:$AG$42,AK10,'18'!$AF$37:$AF$42,1)+SUMIFS('19'!$O$38:$O$43,'19'!$AG$38:$AG$43,AK10,'19'!$AF$38:$AF$43,1)+SUMIFS('20'!$O$35:$O$40,'20'!$AG$35:$AG$40,AK10,'20'!$AF$35:$AF$40,1)+SUMIFS('21'!$O$30:$O$35,'21'!$AG$30:$AG$35,AK10,'21'!$AF$30:$AF$35,1)+SUMIFS('22'!$O$36:$O$41,'22'!$AG$36:$AG$41,AK10,'22'!$AF$36:$AF$41,1)+SUMIFS('23'!$O$46:$O$51,'23'!$AG$46:$AG$51,AK10,'23'!$AF$46:$AF$51,1)+SUMIFS('24'!$O$39:$O$44,'24'!$AG$39:$AG$44,AK10,'24'!$AF$39:$AF$44,1)+SUMIFS('25'!$O$33:$O$38,'25'!$AG$33:$AG$38,AK10,'25'!$AF$33:$AF$38,1)+SUMIFS('26'!$O$37:$O$42,'26'!$AG$37:$AG$42,AK10,'26'!$AF$37:$AF$42,1)+SUMIFS('27'!$O$42:$O$47,'27'!$AG$42:$AG$47,AK10,'27'!$AF$42:$AF$47,1)+SUMIFS('28'!$O$37:$O$42,'28'!$AG$37:$AG$42,AK10,'28'!$AF$37:$AF$42,1)+SUMIFS('29'!$O$41:$O$46,'29'!$AG$41:$AG$46,AK10,'29'!$AF$41:$AF$46,1)+SUMIFS('30'!$O$33:$O$38,'30'!$AG$33:$AG$38,AK10,'30'!$AF$33:$AF$38,1)+SUMIFS('31'!$O$56:$O$61,'31'!$AG$56:$AG$61,AK10,'31'!$AF$56:$AF$61,1))/AM10)</x:v>
      </x:c>
      <x:c r="E12768" s="468" t="str">
        <x:v>Rumus sumber</x:v>
      </x:c>
      <x:c r="F12768" s="468" t="str">
        <x:v>19 September 2026 16.01 WIB</x:v>
      </x:c>
    </x:row>
    <x:row r="12769">
      <x:c r="A12769" s="468" t="str">
        <x:v>Resume Karyawan KPI</x:v>
      </x:c>
      <x:c r="B12769" s="468" t="str">
        <x:v>AS10</x:v>
      </x:c>
      <x:c r="C12769"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$39:$P$44,'13'!$AG$39:$AG$44,AK10,'13'!$AF$39:$AF$44,1)+SUMIFS('14'!$P$37:$P$42,'14'!$AG$37:$AG$42,AK10,'14'!$AF$37:$AF$42,1)+SUMIFS('15'!$P$36:$P$41,'15'!$AG$36:$AG$41,AK10,'15'!$AF$36:$AF$41,1)+SUMIFS('16'!$P$34:$P$39,'16'!$AG$34:$AG$39,AK10,'16'!$AF$34:$AF$39,1)+SUMIFS('17'!$P$37:$P$42,'17'!$AG$37:$AG$42,AK10,'17'!$AF$37:$AF$42,1)+SUMIFS('18'!$P$37:$P$42,'18'!$AG$37:$AG$42,AK10,'18'!$AF$37:$AF$42,1)+SUMIFS('19'!$P$30:$P$35,'19'!$AG$30:$AG$35,AK10,'19'!$AF$30:$AF$35,1)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D12769" s="468" t="str">
        <x:v>=IF(AM10=0,"",(SUMIFS('1'!$P$64:$P$69,'1'!$AG$64:$AG$69,AK10,'1'!$AF$64:$AF$69,1)+SUMIFS('2'!$P$64:$P$69,'2'!$AG$64:$AG$69,AK10,'2'!$AF$64:$AF$69,1)+SUMIFS('3'!$P$42:$P$47,'3'!$AG$42:$AG$47,AK10,'3'!$AF$42:$AF$47,1)+SUMIFS('4'!$P$40:$P$45,'4'!$AG$40:$AG$45,AK10,'4'!$AF$40:$AF$45,1)+SUMIFS('5'!$P$35:$P$40,'5'!$AG$35:$AG$40,AK10,'5'!$AF$35:$AF$40,1)+SUMIFS('6'!$P$37:$P$42,'6'!$AG$37:$AG$42,AK10,'6'!$AF$37:$AF$42,1)+SUMIFS('7'!$P$30:$P$35,'7'!$AG$30:$AG$35,AK10,'7'!$AF$30:$AF$35,1)+SUMIFS('8'!$P$76:$P$81,'8'!$AG$76:$AG$81,AK10,'8'!$AF$76:$AF$81,1)+SUMIFS('9'!$P$72:$P$77,'9'!$AG$72:$AG$77,AK10,'9'!$AF$72:$AF$77,1)+SUMIFS('10'!$P$30:$P$35,'10'!$AG$30:$AG$35,AK10,'10'!$AF$30:$AF$35,1)+SUMIFS('11'!$P$34:$P$39,'11'!$AG$34:$AG$39,AK10,'11'!$AF$34:$AF$39,1)+SUMIFS('12'!$P$35:$P$40,'12'!$AG$35:$AG$40,AK10,'12'!$AF$35:$AF$40,1)+SUMIFS('13'!$P$39:$P$44,'13'!$AG$39:$AG$44,AK10,'13'!$AF$39:$AF$44,1)+SUMIFS('14'!$P$37:$P$42,'14'!$AG$37:$AG$42,AK10,'14'!$AF$37:$AF$42,1)+SUMIFS('15'!$P$36:$P$41,'15'!$AG$36:$AG$41,AK10,'15'!$AF$36:$AF$41,1)+SUMIFS('16'!$P$34:$P$39,'16'!$AG$34:$AG$39,AK10,'16'!$AF$34:$AF$39,1)+SUMIFS('17'!$P$37:$P$42,'17'!$AG$37:$AG$42,AK10,'17'!$AF$37:$AF$42,1)+SUMIFS('18'!$P$37:$P$42,'18'!$AG$37:$AG$42,AK10,'18'!$AF$37:$AF$42,1)+SUMIFS('19'!$P$38:$P$43,'19'!$AG$38:$AG$43,AK10,'19'!$AF$38:$AF$43,1)+SUMIFS('20'!$P$35:$P$40,'20'!$AG$35:$AG$40,AK10,'20'!$AF$35:$AF$40,1)+SUMIFS('21'!$P$30:$P$35,'21'!$AG$30:$AG$35,AK10,'21'!$AF$30:$AF$35,1)+SUMIFS('22'!$P$36:$P$41,'22'!$AG$36:$AG$41,AK10,'22'!$AF$36:$AF$41,1)+SUMIFS('23'!$P$46:$P$51,'23'!$AG$46:$AG$51,AK10,'23'!$AF$46:$AF$51,1)+SUMIFS('24'!$P$39:$P$44,'24'!$AG$39:$AG$44,AK10,'24'!$AF$39:$AF$44,1)+SUMIFS('25'!$P$33:$P$38,'25'!$AG$33:$AG$38,AK10,'25'!$AF$33:$AF$38,1)+SUMIFS('26'!$P$37:$P$42,'26'!$AG$37:$AG$42,AK10,'26'!$AF$37:$AF$42,1)+SUMIFS('27'!$P$42:$P$47,'27'!$AG$42:$AG$47,AK10,'27'!$AF$42:$AF$47,1)+SUMIFS('28'!$P$37:$P$42,'28'!$AG$37:$AG$42,AK10,'28'!$AF$37:$AF$42,1)+SUMIFS('29'!$P$41:$P$46,'29'!$AG$41:$AG$46,AK10,'29'!$AF$41:$AF$46,1)+SUMIFS('30'!$P$33:$P$38,'30'!$AG$33:$AG$38,AK10,'30'!$AF$33:$AF$38,1)+SUMIFS('31'!$P$56:$P$61,'31'!$AG$56:$AG$61,AK10,'31'!$AF$56:$AF$61,1))/AM10)</x:v>
      </x:c>
      <x:c r="E12769" s="468" t="str">
        <x:v>Rumus sumber</x:v>
      </x:c>
      <x:c r="F12769" s="468" t="str">
        <x:v>19 September 2026 16.01 WIB</x:v>
      </x:c>
    </x:row>
    <x:row r="12770">
      <x:c r="A12770" s="468" t="str">
        <x:v>Resume Karyawan KPI</x:v>
      </x:c>
      <x:c r="B12770" s="468" t="str">
        <x:v>BN10</x:v>
      </x:c>
      <x:c r="C12770" s="468" t="str">
        <x:v>=IF(COUNTIFS('19'!$AG$30:$AG$35,$AK10,'19'!$AF$30:$AF$35,1)=0,"",SUMIFS('19'!$AC$30:$AC$35,'19'!$AG$30:$AG$35,$AK10,'19'!$AF$30:$AF$35,1)/COUNTIFS('19'!$AG$30:$AG$35,$AK10,'19'!$AF$30:$AF$35,1))</x:v>
      </x:c>
      <x:c r="D12770" s="468" t="str">
        <x:v>=IF(COUNTIFS('19'!$AG$38:$AG$43,$AK10,'19'!$AF$38:$AF$43,1)=0,"",SUMIFS('19'!$AC$38:$AC$43,'19'!$AG$38:$AG$43,$AK10,'19'!$AF$38:$AF$43,1)/COUNTIFS('19'!$AG$38:$AG$43,$AK10,'19'!$AF$38:$AF$43,1))</x:v>
      </x:c>
      <x:c r="E12770" s="468" t="str">
        <x:v>Rumus sumber</x:v>
      </x:c>
      <x:c r="F12770" s="468" t="str">
        <x:v>19 September 2026 16.01 WIB</x:v>
      </x:c>
    </x:row>
    <x:row r="12771">
      <x:c r="A12771" s="468" t="str">
        <x:v>Resume Karyawan KPI</x:v>
      </x:c>
      <x:c r="B12771" s="468" t="str">
        <x:v>D11</x:v>
      </x:c>
      <x:c r="C12771" s="468" t="n">
        <x:v>0.02941176471</x:v>
      </x:c>
      <x:c r="D12771" s="468" t="n">
        <x:v>0.02851323829</x:v>
      </x:c>
      <x:c r="E12771" s="468" t="str">
        <x:v>Nilai sumber</x:v>
      </x:c>
      <x:c r="F12771" s="468" t="str">
        <x:v>19 September 2026 16.01 WIB</x:v>
      </x:c>
    </x:row>
    <x:row r="12772">
      <x:c r="A12772" s="468" t="str">
        <x:v>Resume Karyawan KPI</x:v>
      </x:c>
      <x:c r="B12772" s="468" t="str">
        <x:v>E11</x:v>
      </x:c>
      <x:c r="C12772" s="468" t="n">
        <x:v>0.968487395</x:v>
      </x:c>
      <x:c r="D12772" s="468" t="n">
        <x:v>0.9653767821</x:v>
      </x:c>
      <x:c r="E12772" s="468" t="str">
        <x:v>Nilai sumber</x:v>
      </x:c>
      <x:c r="F12772" s="468" t="str">
        <x:v>19 September 2026 16.01 WIB</x:v>
      </x:c>
    </x:row>
    <x:row r="12773">
      <x:c r="A12773" s="468" t="str">
        <x:v>Resume Karyawan KPI</x:v>
      </x:c>
      <x:c r="B12773" s="468" t="str">
        <x:v>Y11</x:v>
      </x:c>
      <x:c r="C12773" s="468" t="n">
        <x:v>20</x:v>
      </x:c>
      <x:c r="D12773" s="468" t="n">
        <x:v>21</x:v>
      </x:c>
      <x:c r="E12773" s="468" t="str">
        <x:v>Nilai sumber</x:v>
      </x:c>
      <x:c r="F12773" s="468" t="str">
        <x:v>19 September 2026 16.01 WIB</x:v>
      </x:c>
    </x:row>
    <x:row r="12774">
      <x:c r="A12774" s="468" t="str">
        <x:v>Resume Karyawan KPI</x:v>
      </x:c>
      <x:c r="B12774" s="468" t="str">
        <x:v>Y11</x:v>
      </x:c>
      <x:c r="C12774" s="468" t="str">
        <x:v>=COUNTIF('1'!$D$4:$D$55,X11)+COUNTIF('2'!$D$4:$D$55,X11)+COUNTIF('3'!$D$4:$D$33,X11)+COUNTIF('4'!$D$4:$D$31,X11)+COUNTIF('5'!$D$4:$D$26,X11)+COUNTIF('6'!$D$4:$D$28,X11)+COUNTIF('7'!$D$4:$D$21,X11)+COUNTIF('8'!$D$4:$D$67,X11)+COUNTIF('9'!$D$4:$D$63,X11)+COUNTIF('10'!$D$4:$D$21,X11)+COUNTIF('11'!$D$4:$D$25,X11)+COUNTIF('12'!$D$4:$D$26,X11)+COUNTIF('13'!$D$4:$D$30,X11)+COUNTIF('14'!$D$4:$D$28,X11)+COUNTIF('15'!$D$4:$D$27,X11)+COUNTIF('16'!$D$4:$D$25,X11)+COUNTIF('17'!$D$4:$D$28,X11)+COUNTIF('18'!$D$4:$D$28,X11)+COUNTIF('19'!$D$4:$D$21,X11)+COUNTIF('20'!$D$4:$D$26,X11)+COUNTIF('21'!$D$4:$D$21,X11)+COUNTIF('22'!$D$4:$D$27,X11)+COUNTIF('23'!$D$4:$D$37,X11)+COUNTIF('24'!$D$4:$D$30,X11)+COUNTIF('25'!$D$4:$D$24,X11)+COUNTIF('26'!$D$4:$D$28,X11)+COUNTIF('27'!$D$4:$D$33,X11)+COUNTIF('28'!$D$4:$D$28,X11)+COUNTIF('29'!$D$4:$D$32,X11)+COUNTIF('30'!$D$4:$D$24,X11)+COUNTIF('31'!$D$4:$D$45,X11)</x:v>
      </x:c>
      <x:c r="D12774" s="468" t="str">
        <x:v>=COUNTIF('1'!$D$4:$D$55,X11)+COUNTIF('2'!$D$4:$D$55,X11)+COUNTIF('3'!$D$4:$D$33,X11)+COUNTIF('4'!$D$4:$D$31,X11)+COUNTIF('5'!$D$4:$D$26,X11)+COUNTIF('6'!$D$4:$D$28,X11)+COUNTIF('7'!$D$4:$D$21,X11)+COUNTIF('8'!$D$4:$D$67,X11)+COUNTIF('9'!$D$4:$D$63,X11)+COUNTIF('10'!$D$4:$D$21,X11)+COUNTIF('11'!$D$4:$D$25,X11)+COUNTIF('12'!$D$4:$D$26,X11)+COUNTIF('13'!$D$4:$D$30,X11)+COUNTIF('14'!$D$4:$D$28,X11)+COUNTIF('15'!$D$4:$D$27,X11)+COUNTIF('16'!$D$4:$D$25,X11)+COUNTIF('17'!$D$4:$D$28,X11)+COUNTIF('18'!$D$4:$D$28,X11)+COUNTIF('19'!$D$4:$D$29,X11)+COUNTIF('20'!$D$4:$D$26,X11)+COUNTIF('21'!$D$4:$D$21,X11)+COUNTIF('22'!$D$4:$D$27,X11)+COUNTIF('23'!$D$4:$D$37,X11)+COUNTIF('24'!$D$4:$D$30,X11)+COUNTIF('25'!$D$4:$D$24,X11)+COUNTIF('26'!$D$4:$D$28,X11)+COUNTIF('27'!$D$4:$D$33,X11)+COUNTIF('28'!$D$4:$D$28,X11)+COUNTIF('29'!$D$4:$D$32,X11)+COUNTIF('30'!$D$4:$D$24,X11)+COUNTIF('31'!$D$4:$D$45,X11)</x:v>
      </x:c>
      <x:c r="E12774" s="468" t="str">
        <x:v>Rumus sumber</x:v>
      </x:c>
      <x:c r="F12774" s="468" t="str">
        <x:v>19 September 2026 16.01 WIB</x:v>
      </x:c>
    </x:row>
    <x:row r="12775">
      <x:c r="A12775" s="468" t="str">
        <x:v>Resume Karyawan KPI</x:v>
      </x:c>
      <x:c r="B12775" s="468" t="str">
        <x:v>Z11</x:v>
      </x:c>
      <x:c r="C12775" s="468" t="n">
        <x:v>20.00007</x:v>
      </x:c>
      <x:c r="D12775" s="468" t="n">
        <x:v>21.00007</x:v>
      </x:c>
      <x:c r="E12775" s="468" t="str">
        <x:v>Nilai sumber</x:v>
      </x:c>
      <x:c r="F12775" s="468" t="str">
        <x:v>19 September 2026 16.01 WIB</x:v>
      </x:c>
    </x:row>
    <x:row r="12776">
      <x:c r="A12776" s="468" t="str">
        <x:v>Resume Karyawan KPI</x:v>
      </x:c>
      <x:c r="B12776" s="468" t="str">
        <x:v>AC11</x:v>
      </x:c>
      <x:c r="C12776" s="468" t="str">
        <x:v>=COUNTIF('1'!$O$57:$O$60,AA11)+COUNTIF('2'!$O$57:$O$60,AA11)+COUNTIF('3'!$O$35:$O$38,AA11)+COUNTIF('4'!$O$33:$O$36,AA11)+COUNTIF('5'!$O$28:$O$31,AA11)+COUNTIF('6'!$O$30:$O$33,AA11)+COUNTIF('7'!$O$23:$O$26,AA11)+COUNTIF('8'!$O$69:$O$72,AA11)+COUNTIF('9'!$O$65:$O$68,AA11)+COUNTIF('10'!$O$23:$O$26,AA11)+COUNTIF('11'!$O$27:$O$30,AA11)+COUNTIF('12'!$O$28:$O$31,AA11)+COUNTIF('13'!$O$32:$O$35,AA11)+COUNTIF('14'!$O$30:$O$33,AA11)+COUNTIF('15'!$O$29:$O$32,AA11)+COUNTIF('16'!$O$27:$O$30,AA11)+COUNTIF('17'!$O$30:$O$33,AA11)+COUNTIF('18'!$O$30:$O$33,AA11)+COUNTIF('19'!$O$23:$O$26,AA11)+COUNTIF('20'!$O$28:$O$31,AA11)+COUNTIF('21'!$O$23:$O$26,AA11)+COUNTIF('22'!$O$29:$O$32,AA11)+COUNTIF('23'!$O$39:$O$42,AA11)+COUNTIF('24'!$O$32:$O$35,AA11)+COUNTIF('25'!$O$26:$O$29,AA11)+COUNTIF('26'!$O$30:$O$33,AA11)+COUNTIF('27'!$O$35:$O$38,AA11)+COUNTIF('28'!$O$30:$O$33,AA11)+COUNTIF('29'!$O$34:$O$37,AA11)+COUNTIF('30'!$O$26:$O$29,AA11)+COUNTIF('31'!$O$47:$O$50,AA11)</x:v>
      </x:c>
      <x:c r="D12776" s="468" t="str">
        <x:v>=COUNTIF('1'!$O$57:$O$60,AA11)+COUNTIF('2'!$O$57:$O$60,AA11)+COUNTIF('3'!$O$35:$O$38,AA11)+COUNTIF('4'!$O$33:$O$36,AA11)+COUNTIF('5'!$O$28:$O$31,AA11)+COUNTIF('6'!$O$30:$O$33,AA11)+COUNTIF('7'!$O$23:$O$26,AA11)+COUNTIF('8'!$O$69:$O$72,AA11)+COUNTIF('9'!$O$65:$O$68,AA11)+COUNTIF('10'!$O$23:$O$26,AA11)+COUNTIF('11'!$O$27:$O$30,AA11)+COUNTIF('12'!$O$28:$O$31,AA11)+COUNTIF('13'!$O$32:$O$35,AA11)+COUNTIF('14'!$O$30:$O$33,AA11)+COUNTIF('15'!$O$29:$O$32,AA11)+COUNTIF('16'!$O$27:$O$30,AA11)+COUNTIF('17'!$O$30:$O$33,AA11)+COUNTIF('18'!$O$30:$O$33,AA11)+COUNTIF('19'!$O$31:$O$34,AA11)+COUNTIF('20'!$O$28:$O$31,AA11)+COUNTIF('21'!$O$23:$O$26,AA11)+COUNTIF('22'!$O$29:$O$32,AA11)+COUNTIF('23'!$O$39:$O$42,AA11)+COUNTIF('24'!$O$32:$O$35,AA11)+COUNTIF('25'!$O$26:$O$29,AA11)+COUNTIF('26'!$O$30:$O$33,AA11)+COUNTIF('27'!$O$35:$O$38,AA11)+COUNTIF('28'!$O$30:$O$33,AA11)+COUNTIF('29'!$O$34:$O$37,AA11)+COUNTIF('30'!$O$26:$O$29,AA11)+COUNTIF('31'!$O$47:$O$50,AA11)</x:v>
      </x:c>
      <x:c r="E12776" s="468" t="str">
        <x:v>Rumus sumber</x:v>
      </x:c>
      <x:c r="F12776" s="468" t="str">
        <x:v>19 September 2026 16.01 WIB</x:v>
      </x:c>
    </x:row>
    <x:row r="12777">
      <x:c r="A12777" s="468" t="str">
        <x:v>Resume Karyawan KPI</x:v>
      </x:c>
      <x:c r="B12777" s="468" t="str">
        <x:v>AM11</x:v>
      </x:c>
      <x:c r="C12777"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$39:$AG$44,AK11,'13'!$AF$39:$AF$44,1)+COUNTIFS('14'!$AG$37:$AG$42,AK11,'14'!$AF$37:$AF$42,1)+COUNTIFS('15'!$AG$36:$AG$41,AK11,'15'!$AF$36:$AF$41,1)+COUNTIFS('16'!$AG$34:$AG$39,AK11,'16'!$AF$34:$AF$39,1)+COUNTIFS('17'!$AG$37:$AG$42,AK11,'17'!$AF$37:$AF$42,1)+COUNTIFS('18'!$AG$37:$AG$42,AK11,'18'!$AF$37:$AF$42,1)+COUNTIFS('19'!$AG$30:$AG$35,AK11,'19'!$AF$30:$AF$35,1)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D12777" s="468" t="str">
        <x:v>=COUNTIFS('1'!$AG$64:$AG$69,AK11,'1'!$AF$64:$AF$69,1)+COUNTIFS('2'!$AG$64:$AG$69,AK11,'2'!$AF$64:$AF$69,1)+COUNTIFS('3'!$AG$42:$AG$47,AK11,'3'!$AF$42:$AF$47,1)+COUNTIFS('4'!$AG$40:$AG$45,AK11,'4'!$AF$40:$AF$45,1)+COUNTIFS('5'!$AG$35:$AG$40,AK11,'5'!$AF$35:$AF$40,1)+COUNTIFS('6'!$AG$37:$AG$42,AK11,'6'!$AF$37:$AF$42,1)+COUNTIFS('7'!$AG$30:$AG$35,AK11,'7'!$AF$30:$AF$35,1)+COUNTIFS('8'!$AG$76:$AG$81,AK11,'8'!$AF$76:$AF$81,1)+COUNTIFS('9'!$AG$72:$AG$77,AK11,'9'!$AF$72:$AF$77,1)+COUNTIFS('10'!$AG$30:$AG$35,AK11,'10'!$AF$30:$AF$35,1)+COUNTIFS('11'!$AG$34:$AG$39,AK11,'11'!$AF$34:$AF$39,1)+COUNTIFS('12'!$AG$35:$AG$40,AK11,'12'!$AF$35:$AF$40,1)+COUNTIFS('13'!$AG$39:$AG$44,AK11,'13'!$AF$39:$AF$44,1)+COUNTIFS('14'!$AG$37:$AG$42,AK11,'14'!$AF$37:$AF$42,1)+COUNTIFS('15'!$AG$36:$AG$41,AK11,'15'!$AF$36:$AF$41,1)+COUNTIFS('16'!$AG$34:$AG$39,AK11,'16'!$AF$34:$AF$39,1)+COUNTIFS('17'!$AG$37:$AG$42,AK11,'17'!$AF$37:$AF$42,1)+COUNTIFS('18'!$AG$37:$AG$42,AK11,'18'!$AF$37:$AF$42,1)+COUNTIFS('19'!$AG$38:$AG$43,AK11,'19'!$AF$38:$AF$43,1)+COUNTIFS('20'!$AG$35:$AG$40,AK11,'20'!$AF$35:$AF$40,1)+COUNTIFS('21'!$AG$30:$AG$35,AK11,'21'!$AF$30:$AF$35,1)+COUNTIFS('22'!$AG$36:$AG$41,AK11,'22'!$AF$36:$AF$41,1)+COUNTIFS('23'!$AG$46:$AG$51,AK11,'23'!$AF$46:$AF$51,1)+COUNTIFS('24'!$AG$39:$AG$44,AK11,'24'!$AF$39:$AF$44,1)+COUNTIFS('25'!$AG$33:$AG$38,AK11,'25'!$AF$33:$AF$38,1)+COUNTIFS('26'!$AG$37:$AG$42,AK11,'26'!$AF$37:$AF$42,1)+COUNTIFS('27'!$AG$42:$AG$47,AK11,'27'!$AF$42:$AF$47,1)+COUNTIFS('28'!$AG$37:$AG$42,AK11,'28'!$AF$37:$AF$42,1)+COUNTIFS('29'!$AG$41:$AG$46,AK11,'29'!$AF$41:$AF$46,1)+COUNTIFS('30'!$AG$33:$AG$38,AK11,'30'!$AF$33:$AF$38,1)+COUNTIFS('31'!$AG$56:$AG$61,AK11,'31'!$AF$56:$AF$61,1)</x:v>
      </x:c>
      <x:c r="E12777" s="468" t="str">
        <x:v>Rumus sumber</x:v>
      </x:c>
      <x:c r="F12777" s="468" t="str">
        <x:v>19 September 2026 16.01 WIB</x:v>
      </x:c>
    </x:row>
    <x:row r="12778">
      <x:c r="A12778" s="468" t="str">
        <x:v>Resume Karyawan KPI</x:v>
      </x:c>
      <x:c r="B12778" s="468" t="str">
        <x:v>AO11</x:v>
      </x:c>
      <x:c r="C12778"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$39:$L$44,'13'!$AG$39:$AG$44,AK11,'13'!$AF$39:$AF$44,1)+SUMIFS('14'!$L$37:$L$42,'14'!$AG$37:$AG$42,AK11,'14'!$AF$37:$AF$42,1)+SUMIFS('15'!$L$36:$L$41,'15'!$AG$36:$AG$41,AK11,'15'!$AF$36:$AF$41,1)+SUMIFS('16'!$L$34:$L$39,'16'!$AG$34:$AG$39,AK11,'16'!$AF$34:$AF$39,1)+SUMIFS('17'!$L$37:$L$42,'17'!$AG$37:$AG$42,AK11,'17'!$AF$37:$AF$42,1)+SUMIFS('18'!$L$37:$L$42,'18'!$AG$37:$AG$42,AK11,'18'!$AF$37:$AF$42,1)+SUMIFS('19'!$L$30:$L$35,'19'!$AG$30:$AG$35,AK11,'19'!$AF$30:$AF$35,1)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D12778" s="468" t="str">
        <x:v>=IF(AM11=0,"",(SUMIFS('1'!$L$64:$L$69,'1'!$AG$64:$AG$69,AK11,'1'!$AF$64:$AF$69,1)+SUMIFS('2'!$L$64:$L$69,'2'!$AG$64:$AG$69,AK11,'2'!$AF$64:$AF$69,1)+SUMIFS('3'!$L$42:$L$47,'3'!$AG$42:$AG$47,AK11,'3'!$AF$42:$AF$47,1)+SUMIFS('4'!$L$40:$L$45,'4'!$AG$40:$AG$45,AK11,'4'!$AF$40:$AF$45,1)+SUMIFS('5'!$L$35:$L$40,'5'!$AG$35:$AG$40,AK11,'5'!$AF$35:$AF$40,1)+SUMIFS('6'!$L$37:$L$42,'6'!$AG$37:$AG$42,AK11,'6'!$AF$37:$AF$42,1)+SUMIFS('7'!$L$30:$L$35,'7'!$AG$30:$AG$35,AK11,'7'!$AF$30:$AF$35,1)+SUMIFS('8'!$L$76:$L$81,'8'!$AG$76:$AG$81,AK11,'8'!$AF$76:$AF$81,1)+SUMIFS('9'!$L$72:$L$77,'9'!$AG$72:$AG$77,AK11,'9'!$AF$72:$AF$77,1)+SUMIFS('10'!$L$30:$L$35,'10'!$AG$30:$AG$35,AK11,'10'!$AF$30:$AF$35,1)+SUMIFS('11'!$L$34:$L$39,'11'!$AG$34:$AG$39,AK11,'11'!$AF$34:$AF$39,1)+SUMIFS('12'!$L$35:$L$40,'12'!$AG$35:$AG$40,AK11,'12'!$AF$35:$AF$40,1)+SUMIFS('13'!$L$39:$L$44,'13'!$AG$39:$AG$44,AK11,'13'!$AF$39:$AF$44,1)+SUMIFS('14'!$L$37:$L$42,'14'!$AG$37:$AG$42,AK11,'14'!$AF$37:$AF$42,1)+SUMIFS('15'!$L$36:$L$41,'15'!$AG$36:$AG$41,AK11,'15'!$AF$36:$AF$41,1)+SUMIFS('16'!$L$34:$L$39,'16'!$AG$34:$AG$39,AK11,'16'!$AF$34:$AF$39,1)+SUMIFS('17'!$L$37:$L$42,'17'!$AG$37:$AG$42,AK11,'17'!$AF$37:$AF$42,1)+SUMIFS('18'!$L$37:$L$42,'18'!$AG$37:$AG$42,AK11,'18'!$AF$37:$AF$42,1)+SUMIFS('19'!$L$38:$L$43,'19'!$AG$38:$AG$43,AK11,'19'!$AF$38:$AF$43,1)+SUMIFS('20'!$L$35:$L$40,'20'!$AG$35:$AG$40,AK11,'20'!$AF$35:$AF$40,1)+SUMIFS('21'!$L$30:$L$35,'21'!$AG$30:$AG$35,AK11,'21'!$AF$30:$AF$35,1)+SUMIFS('22'!$L$36:$L$41,'22'!$AG$36:$AG$41,AK11,'22'!$AF$36:$AF$41,1)+SUMIFS('23'!$L$46:$L$51,'23'!$AG$46:$AG$51,AK11,'23'!$AF$46:$AF$51,1)+SUMIFS('24'!$L$39:$L$44,'24'!$AG$39:$AG$44,AK11,'24'!$AF$39:$AF$44,1)+SUMIFS('25'!$L$33:$L$38,'25'!$AG$33:$AG$38,AK11,'25'!$AF$33:$AF$38,1)+SUMIFS('26'!$L$37:$L$42,'26'!$AG$37:$AG$42,AK11,'26'!$AF$37:$AF$42,1)+SUMIFS('27'!$L$42:$L$47,'27'!$AG$42:$AG$47,AK11,'27'!$AF$42:$AF$47,1)+SUMIFS('28'!$L$37:$L$42,'28'!$AG$37:$AG$42,AK11,'28'!$AF$37:$AF$42,1)+SUMIFS('29'!$L$41:$L$46,'29'!$AG$41:$AG$46,AK11,'29'!$AF$41:$AF$46,1)+SUMIFS('30'!$L$33:$L$38,'30'!$AG$33:$AG$38,AK11,'30'!$AF$33:$AF$38,1)+SUMIFS('31'!$L$56:$L$61,'31'!$AG$56:$AG$61,AK11,'31'!$AF$56:$AF$61,1))/AM11)</x:v>
      </x:c>
      <x:c r="E12778" s="468" t="str">
        <x:v>Rumus sumber</x:v>
      </x:c>
      <x:c r="F12778" s="468" t="str">
        <x:v>19 September 2026 16.01 WIB</x:v>
      </x:c>
    </x:row>
    <x:row r="12779">
      <x:c r="A12779" s="468" t="str">
        <x:v>Resume Karyawan KPI</x:v>
      </x:c>
      <x:c r="B12779" s="468" t="str">
        <x:v>AP11</x:v>
      </x:c>
      <x:c r="C12779"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$39:$M$44,'13'!$AG$39:$AG$44,AK11,'13'!$AF$39:$AF$44,1)+SUMIFS('14'!$M$37:$M$42,'14'!$AG$37:$AG$42,AK11,'14'!$AF$37:$AF$42,1)+SUMIFS('15'!$M$36:$M$41,'15'!$AG$36:$AG$41,AK11,'15'!$AF$36:$AF$41,1)+SUMIFS('16'!$M$34:$M$39,'16'!$AG$34:$AG$39,AK11,'16'!$AF$34:$AF$39,1)+SUMIFS('17'!$M$37:$M$42,'17'!$AG$37:$AG$42,AK11,'17'!$AF$37:$AF$42,1)+SUMIFS('18'!$M$37:$M$42,'18'!$AG$37:$AG$42,AK11,'18'!$AF$37:$AF$42,1)+SUMIFS('19'!$M$30:$M$35,'19'!$AG$30:$AG$35,AK11,'19'!$AF$30:$AF$35,1)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D12779" s="468" t="str">
        <x:v>=IF(AM11=0,"",(SUMIFS('1'!$M$64:$M$69,'1'!$AG$64:$AG$69,AK11,'1'!$AF$64:$AF$69,1)+SUMIFS('2'!$M$64:$M$69,'2'!$AG$64:$AG$69,AK11,'2'!$AF$64:$AF$69,1)+SUMIFS('3'!$M$42:$M$47,'3'!$AG$42:$AG$47,AK11,'3'!$AF$42:$AF$47,1)+SUMIFS('4'!$M$40:$M$45,'4'!$AG$40:$AG$45,AK11,'4'!$AF$40:$AF$45,1)+SUMIFS('5'!$M$35:$M$40,'5'!$AG$35:$AG$40,AK11,'5'!$AF$35:$AF$40,1)+SUMIFS('6'!$M$37:$M$42,'6'!$AG$37:$AG$42,AK11,'6'!$AF$37:$AF$42,1)+SUMIFS('7'!$M$30:$M$35,'7'!$AG$30:$AG$35,AK11,'7'!$AF$30:$AF$35,1)+SUMIFS('8'!$M$76:$M$81,'8'!$AG$76:$AG$81,AK11,'8'!$AF$76:$AF$81,1)+SUMIFS('9'!$M$72:$M$77,'9'!$AG$72:$AG$77,AK11,'9'!$AF$72:$AF$77,1)+SUMIFS('10'!$M$30:$M$35,'10'!$AG$30:$AG$35,AK11,'10'!$AF$30:$AF$35,1)+SUMIFS('11'!$M$34:$M$39,'11'!$AG$34:$AG$39,AK11,'11'!$AF$34:$AF$39,1)+SUMIFS('12'!$M$35:$M$40,'12'!$AG$35:$AG$40,AK11,'12'!$AF$35:$AF$40,1)+SUMIFS('13'!$M$39:$M$44,'13'!$AG$39:$AG$44,AK11,'13'!$AF$39:$AF$44,1)+SUMIFS('14'!$M$37:$M$42,'14'!$AG$37:$AG$42,AK11,'14'!$AF$37:$AF$42,1)+SUMIFS('15'!$M$36:$M$41,'15'!$AG$36:$AG$41,AK11,'15'!$AF$36:$AF$41,1)+SUMIFS('16'!$M$34:$M$39,'16'!$AG$34:$AG$39,AK11,'16'!$AF$34:$AF$39,1)+SUMIFS('17'!$M$37:$M$42,'17'!$AG$37:$AG$42,AK11,'17'!$AF$37:$AF$42,1)+SUMIFS('18'!$M$37:$M$42,'18'!$AG$37:$AG$42,AK11,'18'!$AF$37:$AF$42,1)+SUMIFS('19'!$M$38:$M$43,'19'!$AG$38:$AG$43,AK11,'19'!$AF$38:$AF$43,1)+SUMIFS('20'!$M$35:$M$40,'20'!$AG$35:$AG$40,AK11,'20'!$AF$35:$AF$40,1)+SUMIFS('21'!$M$30:$M$35,'21'!$AG$30:$AG$35,AK11,'21'!$AF$30:$AF$35,1)+SUMIFS('22'!$M$36:$M$41,'22'!$AG$36:$AG$41,AK11,'22'!$AF$36:$AF$41,1)+SUMIFS('23'!$M$46:$M$51,'23'!$AG$46:$AG$51,AK11,'23'!$AF$46:$AF$51,1)+SUMIFS('24'!$M$39:$M$44,'24'!$AG$39:$AG$44,AK11,'24'!$AF$39:$AF$44,1)+SUMIFS('25'!$M$33:$M$38,'25'!$AG$33:$AG$38,AK11,'25'!$AF$33:$AF$38,1)+SUMIFS('26'!$M$37:$M$42,'26'!$AG$37:$AG$42,AK11,'26'!$AF$37:$AF$42,1)+SUMIFS('27'!$M$42:$M$47,'27'!$AG$42:$AG$47,AK11,'27'!$AF$42:$AF$47,1)+SUMIFS('28'!$M$37:$M$42,'28'!$AG$37:$AG$42,AK11,'28'!$AF$37:$AF$42,1)+SUMIFS('29'!$M$41:$M$46,'29'!$AG$41:$AG$46,AK11,'29'!$AF$41:$AF$46,1)+SUMIFS('30'!$M$33:$M$38,'30'!$AG$33:$AG$38,AK11,'30'!$AF$33:$AF$38,1)+SUMIFS('31'!$M$56:$M$61,'31'!$AG$56:$AG$61,AK11,'31'!$AF$56:$AF$61,1))/AM11)</x:v>
      </x:c>
      <x:c r="E12779" s="468" t="str">
        <x:v>Rumus sumber</x:v>
      </x:c>
      <x:c r="F12779" s="468" t="str">
        <x:v>19 September 2026 16.01 WIB</x:v>
      </x:c>
    </x:row>
    <x:row r="12780">
      <x:c r="A12780" s="468" t="str">
        <x:v>Resume Karyawan KPI</x:v>
      </x:c>
      <x:c r="B12780" s="468" t="str">
        <x:v>AQ11</x:v>
      </x:c>
      <x:c r="C12780"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$39:$N$44,'13'!$AG$39:$AG$44,AK11,'13'!$AF$39:$AF$44,1)+SUMIFS('14'!$N$37:$N$42,'14'!$AG$37:$AG$42,AK11,'14'!$AF$37:$AF$42,1)+SUMIFS('15'!$N$36:$N$41,'15'!$AG$36:$AG$41,AK11,'15'!$AF$36:$AF$41,1)+SUMIFS('16'!$N$34:$N$39,'16'!$AG$34:$AG$39,AK11,'16'!$AF$34:$AF$39,1)+SUMIFS('17'!$N$37:$N$42,'17'!$AG$37:$AG$42,AK11,'17'!$AF$37:$AF$42,1)+SUMIFS('18'!$N$37:$N$42,'18'!$AG$37:$AG$42,AK11,'18'!$AF$37:$AF$42,1)+SUMIFS('19'!$N$30:$N$35,'19'!$AG$30:$AG$35,AK11,'19'!$AF$30:$AF$35,1)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D12780" s="468" t="str">
        <x:v>=IF(AM11=0,"",(SUMIFS('1'!$N$64:$N$69,'1'!$AG$64:$AG$69,AK11,'1'!$AF$64:$AF$69,1)+SUMIFS('2'!$N$64:$N$69,'2'!$AG$64:$AG$69,AK11,'2'!$AF$64:$AF$69,1)+SUMIFS('3'!$N$42:$N$47,'3'!$AG$42:$AG$47,AK11,'3'!$AF$42:$AF$47,1)+SUMIFS('4'!$N$40:$N$45,'4'!$AG$40:$AG$45,AK11,'4'!$AF$40:$AF$45,1)+SUMIFS('5'!$N$35:$N$40,'5'!$AG$35:$AG$40,AK11,'5'!$AF$35:$AF$40,1)+SUMIFS('6'!$N$37:$N$42,'6'!$AG$37:$AG$42,AK11,'6'!$AF$37:$AF$42,1)+SUMIFS('7'!$N$30:$N$35,'7'!$AG$30:$AG$35,AK11,'7'!$AF$30:$AF$35,1)+SUMIFS('8'!$N$76:$N$81,'8'!$AG$76:$AG$81,AK11,'8'!$AF$76:$AF$81,1)+SUMIFS('9'!$N$72:$N$77,'9'!$AG$72:$AG$77,AK11,'9'!$AF$72:$AF$77,1)+SUMIFS('10'!$N$30:$N$35,'10'!$AG$30:$AG$35,AK11,'10'!$AF$30:$AF$35,1)+SUMIFS('11'!$N$34:$N$39,'11'!$AG$34:$AG$39,AK11,'11'!$AF$34:$AF$39,1)+SUMIFS('12'!$N$35:$N$40,'12'!$AG$35:$AG$40,AK11,'12'!$AF$35:$AF$40,1)+SUMIFS('13'!$N$39:$N$44,'13'!$AG$39:$AG$44,AK11,'13'!$AF$39:$AF$44,1)+SUMIFS('14'!$N$37:$N$42,'14'!$AG$37:$AG$42,AK11,'14'!$AF$37:$AF$42,1)+SUMIFS('15'!$N$36:$N$41,'15'!$AG$36:$AG$41,AK11,'15'!$AF$36:$AF$41,1)+SUMIFS('16'!$N$34:$N$39,'16'!$AG$34:$AG$39,AK11,'16'!$AF$34:$AF$39,1)+SUMIFS('17'!$N$37:$N$42,'17'!$AG$37:$AG$42,AK11,'17'!$AF$37:$AF$42,1)+SUMIFS('18'!$N$37:$N$42,'18'!$AG$37:$AG$42,AK11,'18'!$AF$37:$AF$42,1)+SUMIFS('19'!$N$38:$N$43,'19'!$AG$38:$AG$43,AK11,'19'!$AF$38:$AF$43,1)+SUMIFS('20'!$N$35:$N$40,'20'!$AG$35:$AG$40,AK11,'20'!$AF$35:$AF$40,1)+SUMIFS('21'!$N$30:$N$35,'21'!$AG$30:$AG$35,AK11,'21'!$AF$30:$AF$35,1)+SUMIFS('22'!$N$36:$N$41,'22'!$AG$36:$AG$41,AK11,'22'!$AF$36:$AF$41,1)+SUMIFS('23'!$N$46:$N$51,'23'!$AG$46:$AG$51,AK11,'23'!$AF$46:$AF$51,1)+SUMIFS('24'!$N$39:$N$44,'24'!$AG$39:$AG$44,AK11,'24'!$AF$39:$AF$44,1)+SUMIFS('25'!$N$33:$N$38,'25'!$AG$33:$AG$38,AK11,'25'!$AF$33:$AF$38,1)+SUMIFS('26'!$N$37:$N$42,'26'!$AG$37:$AG$42,AK11,'26'!$AF$37:$AF$42,1)+SUMIFS('27'!$N$42:$N$47,'27'!$AG$42:$AG$47,AK11,'27'!$AF$42:$AF$47,1)+SUMIFS('28'!$N$37:$N$42,'28'!$AG$37:$AG$42,AK11,'28'!$AF$37:$AF$42,1)+SUMIFS('29'!$N$41:$N$46,'29'!$AG$41:$AG$46,AK11,'29'!$AF$41:$AF$46,1)+SUMIFS('30'!$N$33:$N$38,'30'!$AG$33:$AG$38,AK11,'30'!$AF$33:$AF$38,1)+SUMIFS('31'!$N$56:$N$61,'31'!$AG$56:$AG$61,AK11,'31'!$AF$56:$AF$61,1))/AM11)</x:v>
      </x:c>
      <x:c r="E12780" s="468" t="str">
        <x:v>Rumus sumber</x:v>
      </x:c>
      <x:c r="F12780" s="468" t="str">
        <x:v>19 September 2026 16.01 WIB</x:v>
      </x:c>
    </x:row>
    <x:row r="12781">
      <x:c r="A12781" s="468" t="str">
        <x:v>Resume Karyawan KPI</x:v>
      </x:c>
      <x:c r="B12781" s="468" t="str">
        <x:v>AR11</x:v>
      </x:c>
      <x:c r="C12781"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$39:$O$44,'13'!$AG$39:$AG$44,AK11,'13'!$AF$39:$AF$44,1)+SUMIFS('14'!$O$37:$O$42,'14'!$AG$37:$AG$42,AK11,'14'!$AF$37:$AF$42,1)+SUMIFS('15'!$O$36:$O$41,'15'!$AG$36:$AG$41,AK11,'15'!$AF$36:$AF$41,1)+SUMIFS('16'!$O$34:$O$39,'16'!$AG$34:$AG$39,AK11,'16'!$AF$34:$AF$39,1)+SUMIFS('17'!$O$37:$O$42,'17'!$AG$37:$AG$42,AK11,'17'!$AF$37:$AF$42,1)+SUMIFS('18'!$O$37:$O$42,'18'!$AG$37:$AG$42,AK11,'18'!$AF$37:$AF$42,1)+SUMIFS('19'!$O$30:$O$35,'19'!$AG$30:$AG$35,AK11,'19'!$AF$30:$AF$35,1)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D12781" s="468" t="str">
        <x:v>=IF(AM11=0,"",(SUMIFS('1'!$O$64:$O$69,'1'!$AG$64:$AG$69,AK11,'1'!$AF$64:$AF$69,1)+SUMIFS('2'!$O$64:$O$69,'2'!$AG$64:$AG$69,AK11,'2'!$AF$64:$AF$69,1)+SUMIFS('3'!$O$42:$O$47,'3'!$AG$42:$AG$47,AK11,'3'!$AF$42:$AF$47,1)+SUMIFS('4'!$O$40:$O$45,'4'!$AG$40:$AG$45,AK11,'4'!$AF$40:$AF$45,1)+SUMIFS('5'!$O$35:$O$40,'5'!$AG$35:$AG$40,AK11,'5'!$AF$35:$AF$40,1)+SUMIFS('6'!$O$37:$O$42,'6'!$AG$37:$AG$42,AK11,'6'!$AF$37:$AF$42,1)+SUMIFS('7'!$O$30:$O$35,'7'!$AG$30:$AG$35,AK11,'7'!$AF$30:$AF$35,1)+SUMIFS('8'!$O$76:$O$81,'8'!$AG$76:$AG$81,AK11,'8'!$AF$76:$AF$81,1)+SUMIFS('9'!$O$72:$O$77,'9'!$AG$72:$AG$77,AK11,'9'!$AF$72:$AF$77,1)+SUMIFS('10'!$O$30:$O$35,'10'!$AG$30:$AG$35,AK11,'10'!$AF$30:$AF$35,1)+SUMIFS('11'!$O$34:$O$39,'11'!$AG$34:$AG$39,AK11,'11'!$AF$34:$AF$39,1)+SUMIFS('12'!$O$35:$O$40,'12'!$AG$35:$AG$40,AK11,'12'!$AF$35:$AF$40,1)+SUMIFS('13'!$O$39:$O$44,'13'!$AG$39:$AG$44,AK11,'13'!$AF$39:$AF$44,1)+SUMIFS('14'!$O$37:$O$42,'14'!$AG$37:$AG$42,AK11,'14'!$AF$37:$AF$42,1)+SUMIFS('15'!$O$36:$O$41,'15'!$AG$36:$AG$41,AK11,'15'!$AF$36:$AF$41,1)+SUMIFS('16'!$O$34:$O$39,'16'!$AG$34:$AG$39,AK11,'16'!$AF$34:$AF$39,1)+SUMIFS('17'!$O$37:$O$42,'17'!$AG$37:$AG$42,AK11,'17'!$AF$37:$AF$42,1)+SUMIFS('18'!$O$37:$O$42,'18'!$AG$37:$AG$42,AK11,'18'!$AF$37:$AF$42,1)+SUMIFS('19'!$O$38:$O$43,'19'!$AG$38:$AG$43,AK11,'19'!$AF$38:$AF$43,1)+SUMIFS('20'!$O$35:$O$40,'20'!$AG$35:$AG$40,AK11,'20'!$AF$35:$AF$40,1)+SUMIFS('21'!$O$30:$O$35,'21'!$AG$30:$AG$35,AK11,'21'!$AF$30:$AF$35,1)+SUMIFS('22'!$O$36:$O$41,'22'!$AG$36:$AG$41,AK11,'22'!$AF$36:$AF$41,1)+SUMIFS('23'!$O$46:$O$51,'23'!$AG$46:$AG$51,AK11,'23'!$AF$46:$AF$51,1)+SUMIFS('24'!$O$39:$O$44,'24'!$AG$39:$AG$44,AK11,'24'!$AF$39:$AF$44,1)+SUMIFS('25'!$O$33:$O$38,'25'!$AG$33:$AG$38,AK11,'25'!$AF$33:$AF$38,1)+SUMIFS('26'!$O$37:$O$42,'26'!$AG$37:$AG$42,AK11,'26'!$AF$37:$AF$42,1)+SUMIFS('27'!$O$42:$O$47,'27'!$AG$42:$AG$47,AK11,'27'!$AF$42:$AF$47,1)+SUMIFS('28'!$O$37:$O$42,'28'!$AG$37:$AG$42,AK11,'28'!$AF$37:$AF$42,1)+SUMIFS('29'!$O$41:$O$46,'29'!$AG$41:$AG$46,AK11,'29'!$AF$41:$AF$46,1)+SUMIFS('30'!$O$33:$O$38,'30'!$AG$33:$AG$38,AK11,'30'!$AF$33:$AF$38,1)+SUMIFS('31'!$O$56:$O$61,'31'!$AG$56:$AG$61,AK11,'31'!$AF$56:$AF$61,1))/AM11)</x:v>
      </x:c>
      <x:c r="E12781" s="468" t="str">
        <x:v>Rumus sumber</x:v>
      </x:c>
      <x:c r="F12781" s="468" t="str">
        <x:v>19 September 2026 16.01 WIB</x:v>
      </x:c>
    </x:row>
    <x:row r="12782">
      <x:c r="A12782" s="468" t="str">
        <x:v>Resume Karyawan KPI</x:v>
      </x:c>
      <x:c r="B12782" s="468" t="str">
        <x:v>AS11</x:v>
      </x:c>
      <x:c r="C12782"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$39:$P$44,'13'!$AG$39:$AG$44,AK11,'13'!$AF$39:$AF$44,1)+SUMIFS('14'!$P$37:$P$42,'14'!$AG$37:$AG$42,AK11,'14'!$AF$37:$AF$42,1)+SUMIFS('15'!$P$36:$P$41,'15'!$AG$36:$AG$41,AK11,'15'!$AF$36:$AF$41,1)+SUMIFS('16'!$P$34:$P$39,'16'!$AG$34:$AG$39,AK11,'16'!$AF$34:$AF$39,1)+SUMIFS('17'!$P$37:$P$42,'17'!$AG$37:$AG$42,AK11,'17'!$AF$37:$AF$42,1)+SUMIFS('18'!$P$37:$P$42,'18'!$AG$37:$AG$42,AK11,'18'!$AF$37:$AF$42,1)+SUMIFS('19'!$P$30:$P$35,'19'!$AG$30:$AG$35,AK11,'19'!$AF$30:$AF$35,1)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D12782" s="468" t="str">
        <x:v>=IF(AM11=0,"",(SUMIFS('1'!$P$64:$P$69,'1'!$AG$64:$AG$69,AK11,'1'!$AF$64:$AF$69,1)+SUMIFS('2'!$P$64:$P$69,'2'!$AG$64:$AG$69,AK11,'2'!$AF$64:$AF$69,1)+SUMIFS('3'!$P$42:$P$47,'3'!$AG$42:$AG$47,AK11,'3'!$AF$42:$AF$47,1)+SUMIFS('4'!$P$40:$P$45,'4'!$AG$40:$AG$45,AK11,'4'!$AF$40:$AF$45,1)+SUMIFS('5'!$P$35:$P$40,'5'!$AG$35:$AG$40,AK11,'5'!$AF$35:$AF$40,1)+SUMIFS('6'!$P$37:$P$42,'6'!$AG$37:$AG$42,AK11,'6'!$AF$37:$AF$42,1)+SUMIFS('7'!$P$30:$P$35,'7'!$AG$30:$AG$35,AK11,'7'!$AF$30:$AF$35,1)+SUMIFS('8'!$P$76:$P$81,'8'!$AG$76:$AG$81,AK11,'8'!$AF$76:$AF$81,1)+SUMIFS('9'!$P$72:$P$77,'9'!$AG$72:$AG$77,AK11,'9'!$AF$72:$AF$77,1)+SUMIFS('10'!$P$30:$P$35,'10'!$AG$30:$AG$35,AK11,'10'!$AF$30:$AF$35,1)+SUMIFS('11'!$P$34:$P$39,'11'!$AG$34:$AG$39,AK11,'11'!$AF$34:$AF$39,1)+SUMIFS('12'!$P$35:$P$40,'12'!$AG$35:$AG$40,AK11,'12'!$AF$35:$AF$40,1)+SUMIFS('13'!$P$39:$P$44,'13'!$AG$39:$AG$44,AK11,'13'!$AF$39:$AF$44,1)+SUMIFS('14'!$P$37:$P$42,'14'!$AG$37:$AG$42,AK11,'14'!$AF$37:$AF$42,1)+SUMIFS('15'!$P$36:$P$41,'15'!$AG$36:$AG$41,AK11,'15'!$AF$36:$AF$41,1)+SUMIFS('16'!$P$34:$P$39,'16'!$AG$34:$AG$39,AK11,'16'!$AF$34:$AF$39,1)+SUMIFS('17'!$P$37:$P$42,'17'!$AG$37:$AG$42,AK11,'17'!$AF$37:$AF$42,1)+SUMIFS('18'!$P$37:$P$42,'18'!$AG$37:$AG$42,AK11,'18'!$AF$37:$AF$42,1)+SUMIFS('19'!$P$38:$P$43,'19'!$AG$38:$AG$43,AK11,'19'!$AF$38:$AF$43,1)+SUMIFS('20'!$P$35:$P$40,'20'!$AG$35:$AG$40,AK11,'20'!$AF$35:$AF$40,1)+SUMIFS('21'!$P$30:$P$35,'21'!$AG$30:$AG$35,AK11,'21'!$AF$30:$AF$35,1)+SUMIFS('22'!$P$36:$P$41,'22'!$AG$36:$AG$41,AK11,'22'!$AF$36:$AF$41,1)+SUMIFS('23'!$P$46:$P$51,'23'!$AG$46:$AG$51,AK11,'23'!$AF$46:$AF$51,1)+SUMIFS('24'!$P$39:$P$44,'24'!$AG$39:$AG$44,AK11,'24'!$AF$39:$AF$44,1)+SUMIFS('25'!$P$33:$P$38,'25'!$AG$33:$AG$38,AK11,'25'!$AF$33:$AF$38,1)+SUMIFS('26'!$P$37:$P$42,'26'!$AG$37:$AG$42,AK11,'26'!$AF$37:$AF$42,1)+SUMIFS('27'!$P$42:$P$47,'27'!$AG$42:$AG$47,AK11,'27'!$AF$42:$AF$47,1)+SUMIFS('28'!$P$37:$P$42,'28'!$AG$37:$AG$42,AK11,'28'!$AF$37:$AF$42,1)+SUMIFS('29'!$P$41:$P$46,'29'!$AG$41:$AG$46,AK11,'29'!$AF$41:$AF$46,1)+SUMIFS('30'!$P$33:$P$38,'30'!$AG$33:$AG$38,AK11,'30'!$AF$33:$AF$38,1)+SUMIFS('31'!$P$56:$P$61,'31'!$AG$56:$AG$61,AK11,'31'!$AF$56:$AF$61,1))/AM11)</x:v>
      </x:c>
      <x:c r="E12782" s="468" t="str">
        <x:v>Rumus sumber</x:v>
      </x:c>
      <x:c r="F12782" s="468" t="str">
        <x:v>19 September 2026 16.01 WIB</x:v>
      </x:c>
    </x:row>
    <x:row r="12783">
      <x:c r="A12783" s="468" t="str">
        <x:v>Resume Karyawan KPI</x:v>
      </x:c>
      <x:c r="B12783" s="468" t="str">
        <x:v>BN11</x:v>
      </x:c>
      <x:c r="C12783" s="468" t="str">
        <x:v>=IF(COUNTIFS('19'!$AG$30:$AG$35,$AK11,'19'!$AF$30:$AF$35,1)=0,"",SUMIFS('19'!$AC$30:$AC$35,'19'!$AG$30:$AG$35,$AK11,'19'!$AF$30:$AF$35,1)/COUNTIFS('19'!$AG$30:$AG$35,$AK11,'19'!$AF$30:$AF$35,1))</x:v>
      </x:c>
      <x:c r="D12783" s="468" t="str">
        <x:v>=IF(COUNTIFS('19'!$AG$38:$AG$43,$AK11,'19'!$AF$38:$AF$43,1)=0,"",SUMIFS('19'!$AC$38:$AC$43,'19'!$AG$38:$AG$43,$AK11,'19'!$AF$38:$AF$43,1)/COUNTIFS('19'!$AG$38:$AG$43,$AK11,'19'!$AF$38:$AF$43,1))</x:v>
      </x:c>
      <x:c r="E12783" s="468" t="str">
        <x:v>Rumus sumber</x:v>
      </x:c>
      <x:c r="F12783" s="468" t="str">
        <x:v>19 September 2026 16.01 WIB</x:v>
      </x:c>
    </x:row>
    <x:row r="12784">
      <x:c r="A12784" s="468" t="str">
        <x:v>Resume Karyawan KPI</x:v>
      </x:c>
      <x:c r="B12784" s="468" t="str">
        <x:v>D12</x:v>
      </x:c>
      <x:c r="C12784" s="468" t="n">
        <x:v>0.01890756303</x:v>
      </x:c>
      <x:c r="D12784" s="468" t="n">
        <x:v>0.0183299389</x:v>
      </x:c>
      <x:c r="E12784" s="468" t="str">
        <x:v>Nilai sumber</x:v>
      </x:c>
      <x:c r="F12784" s="468" t="str">
        <x:v>19 September 2026 16.01 WIB</x:v>
      </x:c>
    </x:row>
    <x:row r="12785">
      <x:c r="A12785" s="468" t="str">
        <x:v>Resume Karyawan KPI</x:v>
      </x:c>
      <x:c r="B12785" s="468" t="str">
        <x:v>E12</x:v>
      </x:c>
      <x:c r="C12785" s="468" t="n">
        <x:v>0.987394958</x:v>
      </x:c>
      <x:c r="D12785" s="468" t="n">
        <x:v>0.983706721</x:v>
      </x:c>
      <x:c r="E12785" s="468" t="str">
        <x:v>Nilai sumber</x:v>
      </x:c>
      <x:c r="F12785" s="468" t="str">
        <x:v>19 September 2026 16.01 WIB</x:v>
      </x:c>
    </x:row>
    <x:row r="12786">
      <x:c r="A12786" s="468" t="str">
        <x:v>Resume Karyawan KPI</x:v>
      </x:c>
      <x:c r="B12786" s="468" t="str">
        <x:v>Y12</x:v>
      </x:c>
      <x:c r="C12786" s="468" t="n">
        <x:v>0</x:v>
      </x:c>
      <x:c r="D12786" s="468" t="n">
        <x:v>1</x:v>
      </x:c>
      <x:c r="E12786" s="468" t="str">
        <x:v>Nilai sumber</x:v>
      </x:c>
      <x:c r="F12786" s="468" t="str">
        <x:v>19 September 2026 16.01 WIB</x:v>
      </x:c>
    </x:row>
    <x:row r="12787">
      <x:c r="A12787" s="468" t="str">
        <x:v>Resume Karyawan KPI</x:v>
      </x:c>
      <x:c r="B12787" s="468" t="str">
        <x:v>Y12</x:v>
      </x:c>
      <x:c r="C12787" s="468" t="str">
        <x:v>=COUNTIF('1'!$D$4:$D$55,X12)+COUNTIF('2'!$D$4:$D$55,X12)+COUNTIF('3'!$D$4:$D$33,X12)+COUNTIF('4'!$D$4:$D$31,X12)+COUNTIF('5'!$D$4:$D$26,X12)+COUNTIF('6'!$D$4:$D$28,X12)+COUNTIF('7'!$D$4:$D$21,X12)+COUNTIF('8'!$D$4:$D$67,X12)+COUNTIF('9'!$D$4:$D$63,X12)+COUNTIF('10'!$D$4:$D$21,X12)+COUNTIF('11'!$D$4:$D$25,X12)+COUNTIF('12'!$D$4:$D$26,X12)+COUNTIF('13'!$D$4:$D$30,X12)+COUNTIF('14'!$D$4:$D$28,X12)+COUNTIF('15'!$D$4:$D$27,X12)+COUNTIF('16'!$D$4:$D$25,X12)+COUNTIF('17'!$D$4:$D$28,X12)+COUNTIF('18'!$D$4:$D$28,X12)+COUNTIF('19'!$D$4:$D$21,X12)+COUNTIF('20'!$D$4:$D$26,X12)+COUNTIF('21'!$D$4:$D$21,X12)+COUNTIF('22'!$D$4:$D$27,X12)+COUNTIF('23'!$D$4:$D$37,X12)+COUNTIF('24'!$D$4:$D$30,X12)+COUNTIF('25'!$D$4:$D$24,X12)+COUNTIF('26'!$D$4:$D$28,X12)+COUNTIF('27'!$D$4:$D$33,X12)+COUNTIF('28'!$D$4:$D$28,X12)+COUNTIF('29'!$D$4:$D$32,X12)+COUNTIF('30'!$D$4:$D$24,X12)+COUNTIF('31'!$D$4:$D$45,X12)</x:v>
      </x:c>
      <x:c r="D12787" s="468" t="str">
        <x:v>=COUNTIF('1'!$D$4:$D$55,X12)+COUNTIF('2'!$D$4:$D$55,X12)+COUNTIF('3'!$D$4:$D$33,X12)+COUNTIF('4'!$D$4:$D$31,X12)+COUNTIF('5'!$D$4:$D$26,X12)+COUNTIF('6'!$D$4:$D$28,X12)+COUNTIF('7'!$D$4:$D$21,X12)+COUNTIF('8'!$D$4:$D$67,X12)+COUNTIF('9'!$D$4:$D$63,X12)+COUNTIF('10'!$D$4:$D$21,X12)+COUNTIF('11'!$D$4:$D$25,X12)+COUNTIF('12'!$D$4:$D$26,X12)+COUNTIF('13'!$D$4:$D$30,X12)+COUNTIF('14'!$D$4:$D$28,X12)+COUNTIF('15'!$D$4:$D$27,X12)+COUNTIF('16'!$D$4:$D$25,X12)+COUNTIF('17'!$D$4:$D$28,X12)+COUNTIF('18'!$D$4:$D$28,X12)+COUNTIF('19'!$D$4:$D$29,X12)+COUNTIF('20'!$D$4:$D$26,X12)+COUNTIF('21'!$D$4:$D$21,X12)+COUNTIF('22'!$D$4:$D$27,X12)+COUNTIF('23'!$D$4:$D$37,X12)+COUNTIF('24'!$D$4:$D$30,X12)+COUNTIF('25'!$D$4:$D$24,X12)+COUNTIF('26'!$D$4:$D$28,X12)+COUNTIF('27'!$D$4:$D$33,X12)+COUNTIF('28'!$D$4:$D$28,X12)+COUNTIF('29'!$D$4:$D$32,X12)+COUNTIF('30'!$D$4:$D$24,X12)+COUNTIF('31'!$D$4:$D$45,X12)</x:v>
      </x:c>
      <x:c r="E12787" s="468" t="str">
        <x:v>Rumus sumber</x:v>
      </x:c>
      <x:c r="F12787" s="468" t="str">
        <x:v>19 September 2026 16.01 WIB</x:v>
      </x:c>
    </x:row>
    <x:row r="12788">
      <x:c r="A12788" s="468" t="str">
        <x:v>Resume Karyawan KPI</x:v>
      </x:c>
      <x:c r="B12788" s="468" t="str">
        <x:v>Z12</x:v>
      </x:c>
      <x:c r="C12788" s="468" t="n">
        <x:v>0.00006</x:v>
      </x:c>
      <x:c r="D12788" s="468" t="n">
        <x:v>1.00006</x:v>
      </x:c>
      <x:c r="E12788" s="468" t="str">
        <x:v>Nilai sumber</x:v>
      </x:c>
      <x:c r="F12788" s="468" t="str">
        <x:v>19 September 2026 16.01 WIB</x:v>
      </x:c>
    </x:row>
    <x:row r="12789">
      <x:c r="A12789" s="468" t="str">
        <x:v>Resume Karyawan KPI</x:v>
      </x:c>
      <x:c r="B12789" s="468" t="str">
        <x:v>AC12</x:v>
      </x:c>
      <x:c r="C12789" s="468" t="n">
        <x:v>20</x:v>
      </x:c>
      <x:c r="D12789" s="468" t="n">
        <x:v>21</x:v>
      </x:c>
      <x:c r="E12789" s="468" t="str">
        <x:v>Nilai sumber</x:v>
      </x:c>
      <x:c r="F12789" s="468" t="str">
        <x:v>19 September 2026 16.01 WIB</x:v>
      </x:c>
    </x:row>
    <x:row r="12790">
      <x:c r="A12790" s="468" t="str">
        <x:v>Resume Karyawan KPI</x:v>
      </x:c>
      <x:c r="B12790" s="468" t="str">
        <x:v>AC12</x:v>
      </x:c>
      <x:c r="C12790" s="468" t="str">
        <x:v>=COUNTIF('1'!$O$57:$O$60,AA12)+COUNTIF('2'!$O$57:$O$60,AA12)+COUNTIF('3'!$O$35:$O$38,AA12)+COUNTIF('4'!$O$33:$O$36,AA12)+COUNTIF('5'!$O$28:$O$31,AA12)+COUNTIF('6'!$O$30:$O$33,AA12)+COUNTIF('7'!$O$23:$O$26,AA12)+COUNTIF('8'!$O$69:$O$72,AA12)+COUNTIF('9'!$O$65:$O$68,AA12)+COUNTIF('10'!$O$23:$O$26,AA12)+COUNTIF('11'!$O$27:$O$30,AA12)+COUNTIF('12'!$O$28:$O$31,AA12)+COUNTIF('13'!$O$32:$O$35,AA12)+COUNTIF('14'!$O$30:$O$33,AA12)+COUNTIF('15'!$O$29:$O$32,AA12)+COUNTIF('16'!$O$27:$O$30,AA12)+COUNTIF('17'!$O$30:$O$33,AA12)+COUNTIF('18'!$O$30:$O$33,AA12)+COUNTIF('19'!$O$23:$O$26,AA12)+COUNTIF('20'!$O$28:$O$31,AA12)+COUNTIF('21'!$O$23:$O$26,AA12)+COUNTIF('22'!$O$29:$O$32,AA12)+COUNTIF('23'!$O$39:$O$42,AA12)+COUNTIF('24'!$O$32:$O$35,AA12)+COUNTIF('25'!$O$26:$O$29,AA12)+COUNTIF('26'!$O$30:$O$33,AA12)+COUNTIF('27'!$O$35:$O$38,AA12)+COUNTIF('28'!$O$30:$O$33,AA12)+COUNTIF('29'!$O$34:$O$37,AA12)+COUNTIF('30'!$O$26:$O$29,AA12)+COUNTIF('31'!$O$47:$O$50,AA12)</x:v>
      </x:c>
      <x:c r="D12790" s="468" t="str">
        <x:v>=COUNTIF('1'!$O$57:$O$60,AA12)+COUNTIF('2'!$O$57:$O$60,AA12)+COUNTIF('3'!$O$35:$O$38,AA12)+COUNTIF('4'!$O$33:$O$36,AA12)+COUNTIF('5'!$O$28:$O$31,AA12)+COUNTIF('6'!$O$30:$O$33,AA12)+COUNTIF('7'!$O$23:$O$26,AA12)+COUNTIF('8'!$O$69:$O$72,AA12)+COUNTIF('9'!$O$65:$O$68,AA12)+COUNTIF('10'!$O$23:$O$26,AA12)+COUNTIF('11'!$O$27:$O$30,AA12)+COUNTIF('12'!$O$28:$O$31,AA12)+COUNTIF('13'!$O$32:$O$35,AA12)+COUNTIF('14'!$O$30:$O$33,AA12)+COUNTIF('15'!$O$29:$O$32,AA12)+COUNTIF('16'!$O$27:$O$30,AA12)+COUNTIF('17'!$O$30:$O$33,AA12)+COUNTIF('18'!$O$30:$O$33,AA12)+COUNTIF('19'!$O$31:$O$34,AA12)+COUNTIF('20'!$O$28:$O$31,AA12)+COUNTIF('21'!$O$23:$O$26,AA12)+COUNTIF('22'!$O$29:$O$32,AA12)+COUNTIF('23'!$O$39:$O$42,AA12)+COUNTIF('24'!$O$32:$O$35,AA12)+COUNTIF('25'!$O$26:$O$29,AA12)+COUNTIF('26'!$O$30:$O$33,AA12)+COUNTIF('27'!$O$35:$O$38,AA12)+COUNTIF('28'!$O$30:$O$33,AA12)+COUNTIF('29'!$O$34:$O$37,AA12)+COUNTIF('30'!$O$26:$O$29,AA12)+COUNTIF('31'!$O$47:$O$50,AA12)</x:v>
      </x:c>
      <x:c r="E12790" s="468" t="str">
        <x:v>Rumus sumber</x:v>
      </x:c>
      <x:c r="F12790" s="468" t="str">
        <x:v>19 September 2026 16.01 WIB</x:v>
      </x:c>
    </x:row>
    <x:row r="12791">
      <x:c r="A12791" s="468" t="str">
        <x:v>Resume Karyawan KPI</x:v>
      </x:c>
      <x:c r="B12791" s="468" t="str">
        <x:v>AD12</x:v>
      </x:c>
      <x:c r="C12791" s="468" t="n">
        <x:v>20.00004</x:v>
      </x:c>
      <x:c r="D12791" s="468" t="n">
        <x:v>21.00004</x:v>
      </x:c>
      <x:c r="E12791" s="468" t="str">
        <x:v>Nilai sumber</x:v>
      </x:c>
      <x:c r="F12791" s="468" t="str">
        <x:v>19 September 2026 16.01 WIB</x:v>
      </x:c>
    </x:row>
    <x:row r="12792">
      <x:c r="A12792" s="468" t="str">
        <x:v>Resume Karyawan KPI</x:v>
      </x:c>
      <x:c r="B12792" s="468" t="str">
        <x:v>AM12</x:v>
      </x:c>
      <x:c r="C12792"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$39:$AG$44,AK12,'13'!$AF$39:$AF$44,1)+COUNTIFS('14'!$AG$37:$AG$42,AK12,'14'!$AF$37:$AF$42,1)+COUNTIFS('15'!$AG$36:$AG$41,AK12,'15'!$AF$36:$AF$41,1)+COUNTIFS('16'!$AG$34:$AG$39,AK12,'16'!$AF$34:$AF$39,1)+COUNTIFS('17'!$AG$37:$AG$42,AK12,'17'!$AF$37:$AF$42,1)+COUNTIFS('18'!$AG$37:$AG$42,AK12,'18'!$AF$37:$AF$42,1)+COUNTIFS('19'!$AG$30:$AG$35,AK12,'19'!$AF$30:$AF$35,1)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D12792" s="468" t="str">
        <x:v>=COUNTIFS('1'!$AG$64:$AG$69,AK12,'1'!$AF$64:$AF$69,1)+COUNTIFS('2'!$AG$64:$AG$69,AK12,'2'!$AF$64:$AF$69,1)+COUNTIFS('3'!$AG$42:$AG$47,AK12,'3'!$AF$42:$AF$47,1)+COUNTIFS('4'!$AG$40:$AG$45,AK12,'4'!$AF$40:$AF$45,1)+COUNTIFS('5'!$AG$35:$AG$40,AK12,'5'!$AF$35:$AF$40,1)+COUNTIFS('6'!$AG$37:$AG$42,AK12,'6'!$AF$37:$AF$42,1)+COUNTIFS('7'!$AG$30:$AG$35,AK12,'7'!$AF$30:$AF$35,1)+COUNTIFS('8'!$AG$76:$AG$81,AK12,'8'!$AF$76:$AF$81,1)+COUNTIFS('9'!$AG$72:$AG$77,AK12,'9'!$AF$72:$AF$77,1)+COUNTIFS('10'!$AG$30:$AG$35,AK12,'10'!$AF$30:$AF$35,1)+COUNTIFS('11'!$AG$34:$AG$39,AK12,'11'!$AF$34:$AF$39,1)+COUNTIFS('12'!$AG$35:$AG$40,AK12,'12'!$AF$35:$AF$40,1)+COUNTIFS('13'!$AG$39:$AG$44,AK12,'13'!$AF$39:$AF$44,1)+COUNTIFS('14'!$AG$37:$AG$42,AK12,'14'!$AF$37:$AF$42,1)+COUNTIFS('15'!$AG$36:$AG$41,AK12,'15'!$AF$36:$AF$41,1)+COUNTIFS('16'!$AG$34:$AG$39,AK12,'16'!$AF$34:$AF$39,1)+COUNTIFS('17'!$AG$37:$AG$42,AK12,'17'!$AF$37:$AF$42,1)+COUNTIFS('18'!$AG$37:$AG$42,AK12,'18'!$AF$37:$AF$42,1)+COUNTIFS('19'!$AG$38:$AG$43,AK12,'19'!$AF$38:$AF$43,1)+COUNTIFS('20'!$AG$35:$AG$40,AK12,'20'!$AF$35:$AF$40,1)+COUNTIFS('21'!$AG$30:$AG$35,AK12,'21'!$AF$30:$AF$35,1)+COUNTIFS('22'!$AG$36:$AG$41,AK12,'22'!$AF$36:$AF$41,1)+COUNTIFS('23'!$AG$46:$AG$51,AK12,'23'!$AF$46:$AF$51,1)+COUNTIFS('24'!$AG$39:$AG$44,AK12,'24'!$AF$39:$AF$44,1)+COUNTIFS('25'!$AG$33:$AG$38,AK12,'25'!$AF$33:$AF$38,1)+COUNTIFS('26'!$AG$37:$AG$42,AK12,'26'!$AF$37:$AF$42,1)+COUNTIFS('27'!$AG$42:$AG$47,AK12,'27'!$AF$42:$AF$47,1)+COUNTIFS('28'!$AG$37:$AG$42,AK12,'28'!$AF$37:$AF$42,1)+COUNTIFS('29'!$AG$41:$AG$46,AK12,'29'!$AF$41:$AF$46,1)+COUNTIFS('30'!$AG$33:$AG$38,AK12,'30'!$AF$33:$AF$38,1)+COUNTIFS('31'!$AG$56:$AG$61,AK12,'31'!$AF$56:$AF$61,1)</x:v>
      </x:c>
      <x:c r="E12792" s="468" t="str">
        <x:v>Rumus sumber</x:v>
      </x:c>
      <x:c r="F12792" s="468" t="str">
        <x:v>19 September 2026 16.01 WIB</x:v>
      </x:c>
    </x:row>
    <x:row r="12793">
      <x:c r="A12793" s="468" t="str">
        <x:v>Resume Karyawan KPI</x:v>
      </x:c>
      <x:c r="B12793" s="468" t="str">
        <x:v>AO12</x:v>
      </x:c>
      <x:c r="C12793"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$39:$L$44,'13'!$AG$39:$AG$44,AK12,'13'!$AF$39:$AF$44,1)+SUMIFS('14'!$L$37:$L$42,'14'!$AG$37:$AG$42,AK12,'14'!$AF$37:$AF$42,1)+SUMIFS('15'!$L$36:$L$41,'15'!$AG$36:$AG$41,AK12,'15'!$AF$36:$AF$41,1)+SUMIFS('16'!$L$34:$L$39,'16'!$AG$34:$AG$39,AK12,'16'!$AF$34:$AF$39,1)+SUMIFS('17'!$L$37:$L$42,'17'!$AG$37:$AG$42,AK12,'17'!$AF$37:$AF$42,1)+SUMIFS('18'!$L$37:$L$42,'18'!$AG$37:$AG$42,AK12,'18'!$AF$37:$AF$42,1)+SUMIFS('19'!$L$30:$L$35,'19'!$AG$30:$AG$35,AK12,'19'!$AF$30:$AF$35,1)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D12793" s="468" t="str">
        <x:v>=IF(AM12=0,"",(SUMIFS('1'!$L$64:$L$69,'1'!$AG$64:$AG$69,AK12,'1'!$AF$64:$AF$69,1)+SUMIFS('2'!$L$64:$L$69,'2'!$AG$64:$AG$69,AK12,'2'!$AF$64:$AF$69,1)+SUMIFS('3'!$L$42:$L$47,'3'!$AG$42:$AG$47,AK12,'3'!$AF$42:$AF$47,1)+SUMIFS('4'!$L$40:$L$45,'4'!$AG$40:$AG$45,AK12,'4'!$AF$40:$AF$45,1)+SUMIFS('5'!$L$35:$L$40,'5'!$AG$35:$AG$40,AK12,'5'!$AF$35:$AF$40,1)+SUMIFS('6'!$L$37:$L$42,'6'!$AG$37:$AG$42,AK12,'6'!$AF$37:$AF$42,1)+SUMIFS('7'!$L$30:$L$35,'7'!$AG$30:$AG$35,AK12,'7'!$AF$30:$AF$35,1)+SUMIFS('8'!$L$76:$L$81,'8'!$AG$76:$AG$81,AK12,'8'!$AF$76:$AF$81,1)+SUMIFS('9'!$L$72:$L$77,'9'!$AG$72:$AG$77,AK12,'9'!$AF$72:$AF$77,1)+SUMIFS('10'!$L$30:$L$35,'10'!$AG$30:$AG$35,AK12,'10'!$AF$30:$AF$35,1)+SUMIFS('11'!$L$34:$L$39,'11'!$AG$34:$AG$39,AK12,'11'!$AF$34:$AF$39,1)+SUMIFS('12'!$L$35:$L$40,'12'!$AG$35:$AG$40,AK12,'12'!$AF$35:$AF$40,1)+SUMIFS('13'!$L$39:$L$44,'13'!$AG$39:$AG$44,AK12,'13'!$AF$39:$AF$44,1)+SUMIFS('14'!$L$37:$L$42,'14'!$AG$37:$AG$42,AK12,'14'!$AF$37:$AF$42,1)+SUMIFS('15'!$L$36:$L$41,'15'!$AG$36:$AG$41,AK12,'15'!$AF$36:$AF$41,1)+SUMIFS('16'!$L$34:$L$39,'16'!$AG$34:$AG$39,AK12,'16'!$AF$34:$AF$39,1)+SUMIFS('17'!$L$37:$L$42,'17'!$AG$37:$AG$42,AK12,'17'!$AF$37:$AF$42,1)+SUMIFS('18'!$L$37:$L$42,'18'!$AG$37:$AG$42,AK12,'18'!$AF$37:$AF$42,1)+SUMIFS('19'!$L$38:$L$43,'19'!$AG$38:$AG$43,AK12,'19'!$AF$38:$AF$43,1)+SUMIFS('20'!$L$35:$L$40,'20'!$AG$35:$AG$40,AK12,'20'!$AF$35:$AF$40,1)+SUMIFS('21'!$L$30:$L$35,'21'!$AG$30:$AG$35,AK12,'21'!$AF$30:$AF$35,1)+SUMIFS('22'!$L$36:$L$41,'22'!$AG$36:$AG$41,AK12,'22'!$AF$36:$AF$41,1)+SUMIFS('23'!$L$46:$L$51,'23'!$AG$46:$AG$51,AK12,'23'!$AF$46:$AF$51,1)+SUMIFS('24'!$L$39:$L$44,'24'!$AG$39:$AG$44,AK12,'24'!$AF$39:$AF$44,1)+SUMIFS('25'!$L$33:$L$38,'25'!$AG$33:$AG$38,AK12,'25'!$AF$33:$AF$38,1)+SUMIFS('26'!$L$37:$L$42,'26'!$AG$37:$AG$42,AK12,'26'!$AF$37:$AF$42,1)+SUMIFS('27'!$L$42:$L$47,'27'!$AG$42:$AG$47,AK12,'27'!$AF$42:$AF$47,1)+SUMIFS('28'!$L$37:$L$42,'28'!$AG$37:$AG$42,AK12,'28'!$AF$37:$AF$42,1)+SUMIFS('29'!$L$41:$L$46,'29'!$AG$41:$AG$46,AK12,'29'!$AF$41:$AF$46,1)+SUMIFS('30'!$L$33:$L$38,'30'!$AG$33:$AG$38,AK12,'30'!$AF$33:$AF$38,1)+SUMIFS('31'!$L$56:$L$61,'31'!$AG$56:$AG$61,AK12,'31'!$AF$56:$AF$61,1))/AM12)</x:v>
      </x:c>
      <x:c r="E12793" s="468" t="str">
        <x:v>Rumus sumber</x:v>
      </x:c>
      <x:c r="F12793" s="468" t="str">
        <x:v>19 September 2026 16.01 WIB</x:v>
      </x:c>
    </x:row>
    <x:row r="12794">
      <x:c r="A12794" s="468" t="str">
        <x:v>Resume Karyawan KPI</x:v>
      </x:c>
      <x:c r="B12794" s="468" t="str">
        <x:v>AP12</x:v>
      </x:c>
      <x:c r="C12794"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$39:$M$44,'13'!$AG$39:$AG$44,AK12,'13'!$AF$39:$AF$44,1)+SUMIFS('14'!$M$37:$M$42,'14'!$AG$37:$AG$42,AK12,'14'!$AF$37:$AF$42,1)+SUMIFS('15'!$M$36:$M$41,'15'!$AG$36:$AG$41,AK12,'15'!$AF$36:$AF$41,1)+SUMIFS('16'!$M$34:$M$39,'16'!$AG$34:$AG$39,AK12,'16'!$AF$34:$AF$39,1)+SUMIFS('17'!$M$37:$M$42,'17'!$AG$37:$AG$42,AK12,'17'!$AF$37:$AF$42,1)+SUMIFS('18'!$M$37:$M$42,'18'!$AG$37:$AG$42,AK12,'18'!$AF$37:$AF$42,1)+SUMIFS('19'!$M$30:$M$35,'19'!$AG$30:$AG$35,AK12,'19'!$AF$30:$AF$35,1)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D12794" s="468" t="str">
        <x:v>=IF(AM12=0,"",(SUMIFS('1'!$M$64:$M$69,'1'!$AG$64:$AG$69,AK12,'1'!$AF$64:$AF$69,1)+SUMIFS('2'!$M$64:$M$69,'2'!$AG$64:$AG$69,AK12,'2'!$AF$64:$AF$69,1)+SUMIFS('3'!$M$42:$M$47,'3'!$AG$42:$AG$47,AK12,'3'!$AF$42:$AF$47,1)+SUMIFS('4'!$M$40:$M$45,'4'!$AG$40:$AG$45,AK12,'4'!$AF$40:$AF$45,1)+SUMIFS('5'!$M$35:$M$40,'5'!$AG$35:$AG$40,AK12,'5'!$AF$35:$AF$40,1)+SUMIFS('6'!$M$37:$M$42,'6'!$AG$37:$AG$42,AK12,'6'!$AF$37:$AF$42,1)+SUMIFS('7'!$M$30:$M$35,'7'!$AG$30:$AG$35,AK12,'7'!$AF$30:$AF$35,1)+SUMIFS('8'!$M$76:$M$81,'8'!$AG$76:$AG$81,AK12,'8'!$AF$76:$AF$81,1)+SUMIFS('9'!$M$72:$M$77,'9'!$AG$72:$AG$77,AK12,'9'!$AF$72:$AF$77,1)+SUMIFS('10'!$M$30:$M$35,'10'!$AG$30:$AG$35,AK12,'10'!$AF$30:$AF$35,1)+SUMIFS('11'!$M$34:$M$39,'11'!$AG$34:$AG$39,AK12,'11'!$AF$34:$AF$39,1)+SUMIFS('12'!$M$35:$M$40,'12'!$AG$35:$AG$40,AK12,'12'!$AF$35:$AF$40,1)+SUMIFS('13'!$M$39:$M$44,'13'!$AG$39:$AG$44,AK12,'13'!$AF$39:$AF$44,1)+SUMIFS('14'!$M$37:$M$42,'14'!$AG$37:$AG$42,AK12,'14'!$AF$37:$AF$42,1)+SUMIFS('15'!$M$36:$M$41,'15'!$AG$36:$AG$41,AK12,'15'!$AF$36:$AF$41,1)+SUMIFS('16'!$M$34:$M$39,'16'!$AG$34:$AG$39,AK12,'16'!$AF$34:$AF$39,1)+SUMIFS('17'!$M$37:$M$42,'17'!$AG$37:$AG$42,AK12,'17'!$AF$37:$AF$42,1)+SUMIFS('18'!$M$37:$M$42,'18'!$AG$37:$AG$42,AK12,'18'!$AF$37:$AF$42,1)+SUMIFS('19'!$M$38:$M$43,'19'!$AG$38:$AG$43,AK12,'19'!$AF$38:$AF$43,1)+SUMIFS('20'!$M$35:$M$40,'20'!$AG$35:$AG$40,AK12,'20'!$AF$35:$AF$40,1)+SUMIFS('21'!$M$30:$M$35,'21'!$AG$30:$AG$35,AK12,'21'!$AF$30:$AF$35,1)+SUMIFS('22'!$M$36:$M$41,'22'!$AG$36:$AG$41,AK12,'22'!$AF$36:$AF$41,1)+SUMIFS('23'!$M$46:$M$51,'23'!$AG$46:$AG$51,AK12,'23'!$AF$46:$AF$51,1)+SUMIFS('24'!$M$39:$M$44,'24'!$AG$39:$AG$44,AK12,'24'!$AF$39:$AF$44,1)+SUMIFS('25'!$M$33:$M$38,'25'!$AG$33:$AG$38,AK12,'25'!$AF$33:$AF$38,1)+SUMIFS('26'!$M$37:$M$42,'26'!$AG$37:$AG$42,AK12,'26'!$AF$37:$AF$42,1)+SUMIFS('27'!$M$42:$M$47,'27'!$AG$42:$AG$47,AK12,'27'!$AF$42:$AF$47,1)+SUMIFS('28'!$M$37:$M$42,'28'!$AG$37:$AG$42,AK12,'28'!$AF$37:$AF$42,1)+SUMIFS('29'!$M$41:$M$46,'29'!$AG$41:$AG$46,AK12,'29'!$AF$41:$AF$46,1)+SUMIFS('30'!$M$33:$M$38,'30'!$AG$33:$AG$38,AK12,'30'!$AF$33:$AF$38,1)+SUMIFS('31'!$M$56:$M$61,'31'!$AG$56:$AG$61,AK12,'31'!$AF$56:$AF$61,1))/AM12)</x:v>
      </x:c>
      <x:c r="E12794" s="468" t="str">
        <x:v>Rumus sumber</x:v>
      </x:c>
      <x:c r="F12794" s="468" t="str">
        <x:v>19 September 2026 16.01 WIB</x:v>
      </x:c>
    </x:row>
    <x:row r="12795">
      <x:c r="A12795" s="468" t="str">
        <x:v>Resume Karyawan KPI</x:v>
      </x:c>
      <x:c r="B12795" s="468" t="str">
        <x:v>AQ12</x:v>
      </x:c>
      <x:c r="C12795"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$39:$N$44,'13'!$AG$39:$AG$44,AK12,'13'!$AF$39:$AF$44,1)+SUMIFS('14'!$N$37:$N$42,'14'!$AG$37:$AG$42,AK12,'14'!$AF$37:$AF$42,1)+SUMIFS('15'!$N$36:$N$41,'15'!$AG$36:$AG$41,AK12,'15'!$AF$36:$AF$41,1)+SUMIFS('16'!$N$34:$N$39,'16'!$AG$34:$AG$39,AK12,'16'!$AF$34:$AF$39,1)+SUMIFS('17'!$N$37:$N$42,'17'!$AG$37:$AG$42,AK12,'17'!$AF$37:$AF$42,1)+SUMIFS('18'!$N$37:$N$42,'18'!$AG$37:$AG$42,AK12,'18'!$AF$37:$AF$42,1)+SUMIFS('19'!$N$30:$N$35,'19'!$AG$30:$AG$35,AK12,'19'!$AF$30:$AF$35,1)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D12795" s="468" t="str">
        <x:v>=IF(AM12=0,"",(SUMIFS('1'!$N$64:$N$69,'1'!$AG$64:$AG$69,AK12,'1'!$AF$64:$AF$69,1)+SUMIFS('2'!$N$64:$N$69,'2'!$AG$64:$AG$69,AK12,'2'!$AF$64:$AF$69,1)+SUMIFS('3'!$N$42:$N$47,'3'!$AG$42:$AG$47,AK12,'3'!$AF$42:$AF$47,1)+SUMIFS('4'!$N$40:$N$45,'4'!$AG$40:$AG$45,AK12,'4'!$AF$40:$AF$45,1)+SUMIFS('5'!$N$35:$N$40,'5'!$AG$35:$AG$40,AK12,'5'!$AF$35:$AF$40,1)+SUMIFS('6'!$N$37:$N$42,'6'!$AG$37:$AG$42,AK12,'6'!$AF$37:$AF$42,1)+SUMIFS('7'!$N$30:$N$35,'7'!$AG$30:$AG$35,AK12,'7'!$AF$30:$AF$35,1)+SUMIFS('8'!$N$76:$N$81,'8'!$AG$76:$AG$81,AK12,'8'!$AF$76:$AF$81,1)+SUMIFS('9'!$N$72:$N$77,'9'!$AG$72:$AG$77,AK12,'9'!$AF$72:$AF$77,1)+SUMIFS('10'!$N$30:$N$35,'10'!$AG$30:$AG$35,AK12,'10'!$AF$30:$AF$35,1)+SUMIFS('11'!$N$34:$N$39,'11'!$AG$34:$AG$39,AK12,'11'!$AF$34:$AF$39,1)+SUMIFS('12'!$N$35:$N$40,'12'!$AG$35:$AG$40,AK12,'12'!$AF$35:$AF$40,1)+SUMIFS('13'!$N$39:$N$44,'13'!$AG$39:$AG$44,AK12,'13'!$AF$39:$AF$44,1)+SUMIFS('14'!$N$37:$N$42,'14'!$AG$37:$AG$42,AK12,'14'!$AF$37:$AF$42,1)+SUMIFS('15'!$N$36:$N$41,'15'!$AG$36:$AG$41,AK12,'15'!$AF$36:$AF$41,1)+SUMIFS('16'!$N$34:$N$39,'16'!$AG$34:$AG$39,AK12,'16'!$AF$34:$AF$39,1)+SUMIFS('17'!$N$37:$N$42,'17'!$AG$37:$AG$42,AK12,'17'!$AF$37:$AF$42,1)+SUMIFS('18'!$N$37:$N$42,'18'!$AG$37:$AG$42,AK12,'18'!$AF$37:$AF$42,1)+SUMIFS('19'!$N$38:$N$43,'19'!$AG$38:$AG$43,AK12,'19'!$AF$38:$AF$43,1)+SUMIFS('20'!$N$35:$N$40,'20'!$AG$35:$AG$40,AK12,'20'!$AF$35:$AF$40,1)+SUMIFS('21'!$N$30:$N$35,'21'!$AG$30:$AG$35,AK12,'21'!$AF$30:$AF$35,1)+SUMIFS('22'!$N$36:$N$41,'22'!$AG$36:$AG$41,AK12,'22'!$AF$36:$AF$41,1)+SUMIFS('23'!$N$46:$N$51,'23'!$AG$46:$AG$51,AK12,'23'!$AF$46:$AF$51,1)+SUMIFS('24'!$N$39:$N$44,'24'!$AG$39:$AG$44,AK12,'24'!$AF$39:$AF$44,1)+SUMIFS('25'!$N$33:$N$38,'25'!$AG$33:$AG$38,AK12,'25'!$AF$33:$AF$38,1)+SUMIFS('26'!$N$37:$N$42,'26'!$AG$37:$AG$42,AK12,'26'!$AF$37:$AF$42,1)+SUMIFS('27'!$N$42:$N$47,'27'!$AG$42:$AG$47,AK12,'27'!$AF$42:$AF$47,1)+SUMIFS('28'!$N$37:$N$42,'28'!$AG$37:$AG$42,AK12,'28'!$AF$37:$AF$42,1)+SUMIFS('29'!$N$41:$N$46,'29'!$AG$41:$AG$46,AK12,'29'!$AF$41:$AF$46,1)+SUMIFS('30'!$N$33:$N$38,'30'!$AG$33:$AG$38,AK12,'30'!$AF$33:$AF$38,1)+SUMIFS('31'!$N$56:$N$61,'31'!$AG$56:$AG$61,AK12,'31'!$AF$56:$AF$61,1))/AM12)</x:v>
      </x:c>
      <x:c r="E12795" s="468" t="str">
        <x:v>Rumus sumber</x:v>
      </x:c>
      <x:c r="F12795" s="468" t="str">
        <x:v>19 September 2026 16.01 WIB</x:v>
      </x:c>
    </x:row>
    <x:row r="12796">
      <x:c r="A12796" s="468" t="str">
        <x:v>Resume Karyawan KPI</x:v>
      </x:c>
      <x:c r="B12796" s="468" t="str">
        <x:v>AR12</x:v>
      </x:c>
      <x:c r="C12796"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$39:$O$44,'13'!$AG$39:$AG$44,AK12,'13'!$AF$39:$AF$44,1)+SUMIFS('14'!$O$37:$O$42,'14'!$AG$37:$AG$42,AK12,'14'!$AF$37:$AF$42,1)+SUMIFS('15'!$O$36:$O$41,'15'!$AG$36:$AG$41,AK12,'15'!$AF$36:$AF$41,1)+SUMIFS('16'!$O$34:$O$39,'16'!$AG$34:$AG$39,AK12,'16'!$AF$34:$AF$39,1)+SUMIFS('17'!$O$37:$O$42,'17'!$AG$37:$AG$42,AK12,'17'!$AF$37:$AF$42,1)+SUMIFS('18'!$O$37:$O$42,'18'!$AG$37:$AG$42,AK12,'18'!$AF$37:$AF$42,1)+SUMIFS('19'!$O$30:$O$35,'19'!$AG$30:$AG$35,AK12,'19'!$AF$30:$AF$35,1)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D12796" s="468" t="str">
        <x:v>=IF(AM12=0,"",(SUMIFS('1'!$O$64:$O$69,'1'!$AG$64:$AG$69,AK12,'1'!$AF$64:$AF$69,1)+SUMIFS('2'!$O$64:$O$69,'2'!$AG$64:$AG$69,AK12,'2'!$AF$64:$AF$69,1)+SUMIFS('3'!$O$42:$O$47,'3'!$AG$42:$AG$47,AK12,'3'!$AF$42:$AF$47,1)+SUMIFS('4'!$O$40:$O$45,'4'!$AG$40:$AG$45,AK12,'4'!$AF$40:$AF$45,1)+SUMIFS('5'!$O$35:$O$40,'5'!$AG$35:$AG$40,AK12,'5'!$AF$35:$AF$40,1)+SUMIFS('6'!$O$37:$O$42,'6'!$AG$37:$AG$42,AK12,'6'!$AF$37:$AF$42,1)+SUMIFS('7'!$O$30:$O$35,'7'!$AG$30:$AG$35,AK12,'7'!$AF$30:$AF$35,1)+SUMIFS('8'!$O$76:$O$81,'8'!$AG$76:$AG$81,AK12,'8'!$AF$76:$AF$81,1)+SUMIFS('9'!$O$72:$O$77,'9'!$AG$72:$AG$77,AK12,'9'!$AF$72:$AF$77,1)+SUMIFS('10'!$O$30:$O$35,'10'!$AG$30:$AG$35,AK12,'10'!$AF$30:$AF$35,1)+SUMIFS('11'!$O$34:$O$39,'11'!$AG$34:$AG$39,AK12,'11'!$AF$34:$AF$39,1)+SUMIFS('12'!$O$35:$O$40,'12'!$AG$35:$AG$40,AK12,'12'!$AF$35:$AF$40,1)+SUMIFS('13'!$O$39:$O$44,'13'!$AG$39:$AG$44,AK12,'13'!$AF$39:$AF$44,1)+SUMIFS('14'!$O$37:$O$42,'14'!$AG$37:$AG$42,AK12,'14'!$AF$37:$AF$42,1)+SUMIFS('15'!$O$36:$O$41,'15'!$AG$36:$AG$41,AK12,'15'!$AF$36:$AF$41,1)+SUMIFS('16'!$O$34:$O$39,'16'!$AG$34:$AG$39,AK12,'16'!$AF$34:$AF$39,1)+SUMIFS('17'!$O$37:$O$42,'17'!$AG$37:$AG$42,AK12,'17'!$AF$37:$AF$42,1)+SUMIFS('18'!$O$37:$O$42,'18'!$AG$37:$AG$42,AK12,'18'!$AF$37:$AF$42,1)+SUMIFS('19'!$O$38:$O$43,'19'!$AG$38:$AG$43,AK12,'19'!$AF$38:$AF$43,1)+SUMIFS('20'!$O$35:$O$40,'20'!$AG$35:$AG$40,AK12,'20'!$AF$35:$AF$40,1)+SUMIFS('21'!$O$30:$O$35,'21'!$AG$30:$AG$35,AK12,'21'!$AF$30:$AF$35,1)+SUMIFS('22'!$O$36:$O$41,'22'!$AG$36:$AG$41,AK12,'22'!$AF$36:$AF$41,1)+SUMIFS('23'!$O$46:$O$51,'23'!$AG$46:$AG$51,AK12,'23'!$AF$46:$AF$51,1)+SUMIFS('24'!$O$39:$O$44,'24'!$AG$39:$AG$44,AK12,'24'!$AF$39:$AF$44,1)+SUMIFS('25'!$O$33:$O$38,'25'!$AG$33:$AG$38,AK12,'25'!$AF$33:$AF$38,1)+SUMIFS('26'!$O$37:$O$42,'26'!$AG$37:$AG$42,AK12,'26'!$AF$37:$AF$42,1)+SUMIFS('27'!$O$42:$O$47,'27'!$AG$42:$AG$47,AK12,'27'!$AF$42:$AF$47,1)+SUMIFS('28'!$O$37:$O$42,'28'!$AG$37:$AG$42,AK12,'28'!$AF$37:$AF$42,1)+SUMIFS('29'!$O$41:$O$46,'29'!$AG$41:$AG$46,AK12,'29'!$AF$41:$AF$46,1)+SUMIFS('30'!$O$33:$O$38,'30'!$AG$33:$AG$38,AK12,'30'!$AF$33:$AF$38,1)+SUMIFS('31'!$O$56:$O$61,'31'!$AG$56:$AG$61,AK12,'31'!$AF$56:$AF$61,1))/AM12)</x:v>
      </x:c>
      <x:c r="E12796" s="468" t="str">
        <x:v>Rumus sumber</x:v>
      </x:c>
      <x:c r="F12796" s="468" t="str">
        <x:v>19 September 2026 16.01 WIB</x:v>
      </x:c>
    </x:row>
    <x:row r="12797">
      <x:c r="A12797" s="468" t="str">
        <x:v>Resume Karyawan KPI</x:v>
      </x:c>
      <x:c r="B12797" s="468" t="str">
        <x:v>AS12</x:v>
      </x:c>
      <x:c r="C12797"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$39:$P$44,'13'!$AG$39:$AG$44,AK12,'13'!$AF$39:$AF$44,1)+SUMIFS('14'!$P$37:$P$42,'14'!$AG$37:$AG$42,AK12,'14'!$AF$37:$AF$42,1)+SUMIFS('15'!$P$36:$P$41,'15'!$AG$36:$AG$41,AK12,'15'!$AF$36:$AF$41,1)+SUMIFS('16'!$P$34:$P$39,'16'!$AG$34:$AG$39,AK12,'16'!$AF$34:$AF$39,1)+SUMIFS('17'!$P$37:$P$42,'17'!$AG$37:$AG$42,AK12,'17'!$AF$37:$AF$42,1)+SUMIFS('18'!$P$37:$P$42,'18'!$AG$37:$AG$42,AK12,'18'!$AF$37:$AF$42,1)+SUMIFS('19'!$P$30:$P$35,'19'!$AG$30:$AG$35,AK12,'19'!$AF$30:$AF$35,1)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D12797" s="468" t="str">
        <x:v>=IF(AM12=0,"",(SUMIFS('1'!$P$64:$P$69,'1'!$AG$64:$AG$69,AK12,'1'!$AF$64:$AF$69,1)+SUMIFS('2'!$P$64:$P$69,'2'!$AG$64:$AG$69,AK12,'2'!$AF$64:$AF$69,1)+SUMIFS('3'!$P$42:$P$47,'3'!$AG$42:$AG$47,AK12,'3'!$AF$42:$AF$47,1)+SUMIFS('4'!$P$40:$P$45,'4'!$AG$40:$AG$45,AK12,'4'!$AF$40:$AF$45,1)+SUMIFS('5'!$P$35:$P$40,'5'!$AG$35:$AG$40,AK12,'5'!$AF$35:$AF$40,1)+SUMIFS('6'!$P$37:$P$42,'6'!$AG$37:$AG$42,AK12,'6'!$AF$37:$AF$42,1)+SUMIFS('7'!$P$30:$P$35,'7'!$AG$30:$AG$35,AK12,'7'!$AF$30:$AF$35,1)+SUMIFS('8'!$P$76:$P$81,'8'!$AG$76:$AG$81,AK12,'8'!$AF$76:$AF$81,1)+SUMIFS('9'!$P$72:$P$77,'9'!$AG$72:$AG$77,AK12,'9'!$AF$72:$AF$77,1)+SUMIFS('10'!$P$30:$P$35,'10'!$AG$30:$AG$35,AK12,'10'!$AF$30:$AF$35,1)+SUMIFS('11'!$P$34:$P$39,'11'!$AG$34:$AG$39,AK12,'11'!$AF$34:$AF$39,1)+SUMIFS('12'!$P$35:$P$40,'12'!$AG$35:$AG$40,AK12,'12'!$AF$35:$AF$40,1)+SUMIFS('13'!$P$39:$P$44,'13'!$AG$39:$AG$44,AK12,'13'!$AF$39:$AF$44,1)+SUMIFS('14'!$P$37:$P$42,'14'!$AG$37:$AG$42,AK12,'14'!$AF$37:$AF$42,1)+SUMIFS('15'!$P$36:$P$41,'15'!$AG$36:$AG$41,AK12,'15'!$AF$36:$AF$41,1)+SUMIFS('16'!$P$34:$P$39,'16'!$AG$34:$AG$39,AK12,'16'!$AF$34:$AF$39,1)+SUMIFS('17'!$P$37:$P$42,'17'!$AG$37:$AG$42,AK12,'17'!$AF$37:$AF$42,1)+SUMIFS('18'!$P$37:$P$42,'18'!$AG$37:$AG$42,AK12,'18'!$AF$37:$AF$42,1)+SUMIFS('19'!$P$38:$P$43,'19'!$AG$38:$AG$43,AK12,'19'!$AF$38:$AF$43,1)+SUMIFS('20'!$P$35:$P$40,'20'!$AG$35:$AG$40,AK12,'20'!$AF$35:$AF$40,1)+SUMIFS('21'!$P$30:$P$35,'21'!$AG$30:$AG$35,AK12,'21'!$AF$30:$AF$35,1)+SUMIFS('22'!$P$36:$P$41,'22'!$AG$36:$AG$41,AK12,'22'!$AF$36:$AF$41,1)+SUMIFS('23'!$P$46:$P$51,'23'!$AG$46:$AG$51,AK12,'23'!$AF$46:$AF$51,1)+SUMIFS('24'!$P$39:$P$44,'24'!$AG$39:$AG$44,AK12,'24'!$AF$39:$AF$44,1)+SUMIFS('25'!$P$33:$P$38,'25'!$AG$33:$AG$38,AK12,'25'!$AF$33:$AF$38,1)+SUMIFS('26'!$P$37:$P$42,'26'!$AG$37:$AG$42,AK12,'26'!$AF$37:$AF$42,1)+SUMIFS('27'!$P$42:$P$47,'27'!$AG$42:$AG$47,AK12,'27'!$AF$42:$AF$47,1)+SUMIFS('28'!$P$37:$P$42,'28'!$AG$37:$AG$42,AK12,'28'!$AF$37:$AF$42,1)+SUMIFS('29'!$P$41:$P$46,'29'!$AG$41:$AG$46,AK12,'29'!$AF$41:$AF$46,1)+SUMIFS('30'!$P$33:$P$38,'30'!$AG$33:$AG$38,AK12,'30'!$AF$33:$AF$38,1)+SUMIFS('31'!$P$56:$P$61,'31'!$AG$56:$AG$61,AK12,'31'!$AF$56:$AF$61,1))/AM12)</x:v>
      </x:c>
      <x:c r="E12797" s="468" t="str">
        <x:v>Rumus sumber</x:v>
      </x:c>
      <x:c r="F12797" s="468" t="str">
        <x:v>19 September 2026 16.01 WIB</x:v>
      </x:c>
    </x:row>
    <x:row r="12798">
      <x:c r="A12798" s="468" t="str">
        <x:v>Resume Karyawan KPI</x:v>
      </x:c>
      <x:c r="B12798" s="468" t="str">
        <x:v>BN12</x:v>
      </x:c>
      <x:c r="C12798" s="468" t="str">
        <x:v>=IF(COUNTIFS('19'!$AG$30:$AG$35,$AK12,'19'!$AF$30:$AF$35,1)=0,"",SUMIFS('19'!$AC$30:$AC$35,'19'!$AG$30:$AG$35,$AK12,'19'!$AF$30:$AF$35,1)/COUNTIFS('19'!$AG$30:$AG$35,$AK12,'19'!$AF$30:$AF$35,1))</x:v>
      </x:c>
      <x:c r="D12798" s="468" t="str">
        <x:v>=IF(COUNTIFS('19'!$AG$38:$AG$43,$AK12,'19'!$AF$38:$AF$43,1)=0,"",SUMIFS('19'!$AC$38:$AC$43,'19'!$AG$38:$AG$43,$AK12,'19'!$AF$38:$AF$43,1)/COUNTIFS('19'!$AG$38:$AG$43,$AK12,'19'!$AF$38:$AF$43,1))</x:v>
      </x:c>
      <x:c r="E12798" s="468" t="str">
        <x:v>Rumus sumber</x:v>
      </x:c>
      <x:c r="F12798" s="468" t="str">
        <x:v>19 September 2026 16.01 WIB</x:v>
      </x:c>
    </x:row>
    <x:row r="12799">
      <x:c r="A12799" s="468" t="str">
        <x:v>Resume Karyawan KPI</x:v>
      </x:c>
      <x:c r="B12799" s="468" t="str">
        <x:v>C13</x:v>
      </x:c>
      <x:c r="C12799" s="468" t="n">
        <x:v>4</x:v>
      </x:c>
      <x:c r="D12799" s="468" t="n">
        <x:v>5</x:v>
      </x:c>
      <x:c r="E12799" s="468" t="str">
        <x:v>Nilai sumber</x:v>
      </x:c>
      <x:c r="F12799" s="468" t="str">
        <x:v>19 September 2026 16.01 WIB</x:v>
      </x:c>
    </x:row>
    <x:row r="12800">
      <x:c r="A12800" s="468" t="str">
        <x:v>Resume Karyawan KPI</x:v>
      </x:c>
      <x:c r="B12800" s="468" t="str">
        <x:v>D13</x:v>
      </x:c>
      <x:c r="C12800" s="468" t="n">
        <x:v>0.008403361345</x:v>
      </x:c>
      <x:c r="D12800" s="468" t="n">
        <x:v>0.01018329939</x:v>
      </x:c>
      <x:c r="E12800" s="468" t="str">
        <x:v>Nilai sumber</x:v>
      </x:c>
      <x:c r="F12800" s="468" t="str">
        <x:v>19 September 2026 16.01 WIB</x:v>
      </x:c>
    </x:row>
    <x:row r="12801">
      <x:c r="A12801" s="468" t="str">
        <x:v>Resume Karyawan KPI</x:v>
      </x:c>
      <x:c r="B12801" s="468" t="str">
        <x:v>E13</x:v>
      </x:c>
      <x:c r="C12801" s="468" t="n">
        <x:v>0.9957983193</x:v>
      </x:c>
      <x:c r="D12801" s="468" t="n">
        <x:v>0.9938900204</x:v>
      </x:c>
      <x:c r="E12801" s="468" t="str">
        <x:v>Nilai sumber</x:v>
      </x:c>
      <x:c r="F12801" s="468" t="str">
        <x:v>19 September 2026 16.01 WIB</x:v>
      </x:c>
    </x:row>
    <x:row r="12802">
      <x:c r="A12802" s="468" t="str">
        <x:v>Resume Karyawan KPI</x:v>
      </x:c>
      <x:c r="B12802" s="468" t="str">
        <x:v>Y13</x:v>
      </x:c>
      <x:c r="C12802" s="468" t="str">
        <x:v>=COUNTIF('1'!$D$4:$D$55,X13)+COUNTIF('2'!$D$4:$D$55,X13)+COUNTIF('3'!$D$4:$D$33,X13)+COUNTIF('4'!$D$4:$D$31,X13)+COUNTIF('5'!$D$4:$D$26,X13)+COUNTIF('6'!$D$4:$D$28,X13)+COUNTIF('7'!$D$4:$D$21,X13)+COUNTIF('8'!$D$4:$D$67,X13)+COUNTIF('9'!$D$4:$D$63,X13)+COUNTIF('10'!$D$4:$D$21,X13)+COUNTIF('11'!$D$4:$D$25,X13)+COUNTIF('12'!$D$4:$D$26,X13)+COUNTIF('13'!$D$4:$D$30,X13)+COUNTIF('14'!$D$4:$D$28,X13)+COUNTIF('15'!$D$4:$D$27,X13)+COUNTIF('16'!$D$4:$D$25,X13)+COUNTIF('17'!$D$4:$D$28,X13)+COUNTIF('18'!$D$4:$D$28,X13)+COUNTIF('19'!$D$4:$D$21,X13)+COUNTIF('20'!$D$4:$D$26,X13)+COUNTIF('21'!$D$4:$D$21,X13)+COUNTIF('22'!$D$4:$D$27,X13)+COUNTIF('23'!$D$4:$D$37,X13)+COUNTIF('24'!$D$4:$D$30,X13)+COUNTIF('25'!$D$4:$D$24,X13)+COUNTIF('26'!$D$4:$D$28,X13)+COUNTIF('27'!$D$4:$D$33,X13)+COUNTIF('28'!$D$4:$D$28,X13)+COUNTIF('29'!$D$4:$D$32,X13)+COUNTIF('30'!$D$4:$D$24,X13)+COUNTIF('31'!$D$4:$D$45,X13)</x:v>
      </x:c>
      <x:c r="D12802" s="468" t="str">
        <x:v>=COUNTIF('1'!$D$4:$D$55,X13)+COUNTIF('2'!$D$4:$D$55,X13)+COUNTIF('3'!$D$4:$D$33,X13)+COUNTIF('4'!$D$4:$D$31,X13)+COUNTIF('5'!$D$4:$D$26,X13)+COUNTIF('6'!$D$4:$D$28,X13)+COUNTIF('7'!$D$4:$D$21,X13)+COUNTIF('8'!$D$4:$D$67,X13)+COUNTIF('9'!$D$4:$D$63,X13)+COUNTIF('10'!$D$4:$D$21,X13)+COUNTIF('11'!$D$4:$D$25,X13)+COUNTIF('12'!$D$4:$D$26,X13)+COUNTIF('13'!$D$4:$D$30,X13)+COUNTIF('14'!$D$4:$D$28,X13)+COUNTIF('15'!$D$4:$D$27,X13)+COUNTIF('16'!$D$4:$D$25,X13)+COUNTIF('17'!$D$4:$D$28,X13)+COUNTIF('18'!$D$4:$D$28,X13)+COUNTIF('19'!$D$4:$D$29,X13)+COUNTIF('20'!$D$4:$D$26,X13)+COUNTIF('21'!$D$4:$D$21,X13)+COUNTIF('22'!$D$4:$D$27,X13)+COUNTIF('23'!$D$4:$D$37,X13)+COUNTIF('24'!$D$4:$D$30,X13)+COUNTIF('25'!$D$4:$D$24,X13)+COUNTIF('26'!$D$4:$D$28,X13)+COUNTIF('27'!$D$4:$D$33,X13)+COUNTIF('28'!$D$4:$D$28,X13)+COUNTIF('29'!$D$4:$D$32,X13)+COUNTIF('30'!$D$4:$D$24,X13)+COUNTIF('31'!$D$4:$D$45,X13)</x:v>
      </x:c>
      <x:c r="E12802" s="468" t="str">
        <x:v>Rumus sumber</x:v>
      </x:c>
      <x:c r="F12802" s="468" t="str">
        <x:v>19 September 2026 16.01 WIB</x:v>
      </x:c>
    </x:row>
    <x:row r="12803">
      <x:c r="A12803" s="468" t="str">
        <x:v>Resume Karyawan KPI</x:v>
      </x:c>
      <x:c r="B12803" s="468" t="str">
        <x:v>AC13</x:v>
      </x:c>
      <x:c r="C12803" s="468" t="str">
        <x:v>=COUNTIF('1'!$O$57:$O$60,AA13)+COUNTIF('2'!$O$57:$O$60,AA13)+COUNTIF('3'!$O$35:$O$38,AA13)+COUNTIF('4'!$O$33:$O$36,AA13)+COUNTIF('5'!$O$28:$O$31,AA13)+COUNTIF('6'!$O$30:$O$33,AA13)+COUNTIF('7'!$O$23:$O$26,AA13)+COUNTIF('8'!$O$69:$O$72,AA13)+COUNTIF('9'!$O$65:$O$68,AA13)+COUNTIF('10'!$O$23:$O$26,AA13)+COUNTIF('11'!$O$27:$O$30,AA13)+COUNTIF('12'!$O$28:$O$31,AA13)+COUNTIF('13'!$O$32:$O$35,AA13)+COUNTIF('14'!$O$30:$O$33,AA13)+COUNTIF('15'!$O$29:$O$32,AA13)+COUNTIF('16'!$O$27:$O$30,AA13)+COUNTIF('17'!$O$30:$O$33,AA13)+COUNTIF('18'!$O$30:$O$33,AA13)+COUNTIF('19'!$O$23:$O$26,AA13)+COUNTIF('20'!$O$28:$O$31,AA13)+COUNTIF('21'!$O$23:$O$26,AA13)+COUNTIF('22'!$O$29:$O$32,AA13)+COUNTIF('23'!$O$39:$O$42,AA13)+COUNTIF('24'!$O$32:$O$35,AA13)+COUNTIF('25'!$O$26:$O$29,AA13)+COUNTIF('26'!$O$30:$O$33,AA13)+COUNTIF('27'!$O$35:$O$38,AA13)+COUNTIF('28'!$O$30:$O$33,AA13)+COUNTIF('29'!$O$34:$O$37,AA13)+COUNTIF('30'!$O$26:$O$29,AA13)+COUNTIF('31'!$O$47:$O$50,AA13)</x:v>
      </x:c>
      <x:c r="D12803" s="468" t="str">
        <x:v>=COUNTIF('1'!$O$57:$O$60,AA13)+COUNTIF('2'!$O$57:$O$60,AA13)+COUNTIF('3'!$O$35:$O$38,AA13)+COUNTIF('4'!$O$33:$O$36,AA13)+COUNTIF('5'!$O$28:$O$31,AA13)+COUNTIF('6'!$O$30:$O$33,AA13)+COUNTIF('7'!$O$23:$O$26,AA13)+COUNTIF('8'!$O$69:$O$72,AA13)+COUNTIF('9'!$O$65:$O$68,AA13)+COUNTIF('10'!$O$23:$O$26,AA13)+COUNTIF('11'!$O$27:$O$30,AA13)+COUNTIF('12'!$O$28:$O$31,AA13)+COUNTIF('13'!$O$32:$O$35,AA13)+COUNTIF('14'!$O$30:$O$33,AA13)+COUNTIF('15'!$O$29:$O$32,AA13)+COUNTIF('16'!$O$27:$O$30,AA13)+COUNTIF('17'!$O$30:$O$33,AA13)+COUNTIF('18'!$O$30:$O$33,AA13)+COUNTIF('19'!$O$31:$O$34,AA13)+COUNTIF('20'!$O$28:$O$31,AA13)+COUNTIF('21'!$O$23:$O$26,AA13)+COUNTIF('22'!$O$29:$O$32,AA13)+COUNTIF('23'!$O$39:$O$42,AA13)+COUNTIF('24'!$O$32:$O$35,AA13)+COUNTIF('25'!$O$26:$O$29,AA13)+COUNTIF('26'!$O$30:$O$33,AA13)+COUNTIF('27'!$O$35:$O$38,AA13)+COUNTIF('28'!$O$30:$O$33,AA13)+COUNTIF('29'!$O$34:$O$37,AA13)+COUNTIF('30'!$O$26:$O$29,AA13)+COUNTIF('31'!$O$47:$O$50,AA13)</x:v>
      </x:c>
      <x:c r="E12803" s="468" t="str">
        <x:v>Rumus sumber</x:v>
      </x:c>
      <x:c r="F12803" s="468" t="str">
        <x:v>19 September 2026 16.01 WIB</x:v>
      </x:c>
    </x:row>
    <x:row r="12804">
      <x:c r="A12804" s="468" t="str">
        <x:v>Resume Karyawan KPI</x:v>
      </x:c>
      <x:c r="B12804" s="468" t="str">
        <x:v>AM13</x:v>
      </x:c>
      <x:c r="C12804"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$39:$AG$44,AK13,'13'!$AF$39:$AF$44,1)+COUNTIFS('14'!$AG$37:$AG$42,AK13,'14'!$AF$37:$AF$42,1)+COUNTIFS('15'!$AG$36:$AG$41,AK13,'15'!$AF$36:$AF$41,1)+COUNTIFS('16'!$AG$34:$AG$39,AK13,'16'!$AF$34:$AF$39,1)+COUNTIFS('17'!$AG$37:$AG$42,AK13,'17'!$AF$37:$AF$42,1)+COUNTIFS('18'!$AG$37:$AG$42,AK13,'18'!$AF$37:$AF$42,1)+COUNTIFS('19'!$AG$30:$AG$35,AK13,'19'!$AF$30:$AF$35,1)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D12804" s="468" t="str">
        <x:v>=COUNTIFS('1'!$AG$64:$AG$69,AK13,'1'!$AF$64:$AF$69,1)+COUNTIFS('2'!$AG$64:$AG$69,AK13,'2'!$AF$64:$AF$69,1)+COUNTIFS('3'!$AG$42:$AG$47,AK13,'3'!$AF$42:$AF$47,1)+COUNTIFS('4'!$AG$40:$AG$45,AK13,'4'!$AF$40:$AF$45,1)+COUNTIFS('5'!$AG$35:$AG$40,AK13,'5'!$AF$35:$AF$40,1)+COUNTIFS('6'!$AG$37:$AG$42,AK13,'6'!$AF$37:$AF$42,1)+COUNTIFS('7'!$AG$30:$AG$35,AK13,'7'!$AF$30:$AF$35,1)+COUNTIFS('8'!$AG$76:$AG$81,AK13,'8'!$AF$76:$AF$81,1)+COUNTIFS('9'!$AG$72:$AG$77,AK13,'9'!$AF$72:$AF$77,1)+COUNTIFS('10'!$AG$30:$AG$35,AK13,'10'!$AF$30:$AF$35,1)+COUNTIFS('11'!$AG$34:$AG$39,AK13,'11'!$AF$34:$AF$39,1)+COUNTIFS('12'!$AG$35:$AG$40,AK13,'12'!$AF$35:$AF$40,1)+COUNTIFS('13'!$AG$39:$AG$44,AK13,'13'!$AF$39:$AF$44,1)+COUNTIFS('14'!$AG$37:$AG$42,AK13,'14'!$AF$37:$AF$42,1)+COUNTIFS('15'!$AG$36:$AG$41,AK13,'15'!$AF$36:$AF$41,1)+COUNTIFS('16'!$AG$34:$AG$39,AK13,'16'!$AF$34:$AF$39,1)+COUNTIFS('17'!$AG$37:$AG$42,AK13,'17'!$AF$37:$AF$42,1)+COUNTIFS('18'!$AG$37:$AG$42,AK13,'18'!$AF$37:$AF$42,1)+COUNTIFS('19'!$AG$38:$AG$43,AK13,'19'!$AF$38:$AF$43,1)+COUNTIFS('20'!$AG$35:$AG$40,AK13,'20'!$AF$35:$AF$40,1)+COUNTIFS('21'!$AG$30:$AG$35,AK13,'21'!$AF$30:$AF$35,1)+COUNTIFS('22'!$AG$36:$AG$41,AK13,'22'!$AF$36:$AF$41,1)+COUNTIFS('23'!$AG$46:$AG$51,AK13,'23'!$AF$46:$AF$51,1)+COUNTIFS('24'!$AG$39:$AG$44,AK13,'24'!$AF$39:$AF$44,1)+COUNTIFS('25'!$AG$33:$AG$38,AK13,'25'!$AF$33:$AF$38,1)+COUNTIFS('26'!$AG$37:$AG$42,AK13,'26'!$AF$37:$AF$42,1)+COUNTIFS('27'!$AG$42:$AG$47,AK13,'27'!$AF$42:$AF$47,1)+COUNTIFS('28'!$AG$37:$AG$42,AK13,'28'!$AF$37:$AF$42,1)+COUNTIFS('29'!$AG$41:$AG$46,AK13,'29'!$AF$41:$AF$46,1)+COUNTIFS('30'!$AG$33:$AG$38,AK13,'30'!$AF$33:$AF$38,1)+COUNTIFS('31'!$AG$56:$AG$61,AK13,'31'!$AF$56:$AF$61,1)</x:v>
      </x:c>
      <x:c r="E12804" s="468" t="str">
        <x:v>Rumus sumber</x:v>
      </x:c>
      <x:c r="F12804" s="468" t="str">
        <x:v>19 September 2026 16.01 WIB</x:v>
      </x:c>
    </x:row>
    <x:row r="12805">
      <x:c r="A12805" s="468" t="str">
        <x:v>Resume Karyawan KPI</x:v>
      </x:c>
      <x:c r="B12805" s="468" t="str">
        <x:v>AO13</x:v>
      </x:c>
      <x:c r="C12805"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$39:$L$44,'13'!$AG$39:$AG$44,AK13,'13'!$AF$39:$AF$44,1)+SUMIFS('14'!$L$37:$L$42,'14'!$AG$37:$AG$42,AK13,'14'!$AF$37:$AF$42,1)+SUMIFS('15'!$L$36:$L$41,'15'!$AG$36:$AG$41,AK13,'15'!$AF$36:$AF$41,1)+SUMIFS('16'!$L$34:$L$39,'16'!$AG$34:$AG$39,AK13,'16'!$AF$34:$AF$39,1)+SUMIFS('17'!$L$37:$L$42,'17'!$AG$37:$AG$42,AK13,'17'!$AF$37:$AF$42,1)+SUMIFS('18'!$L$37:$L$42,'18'!$AG$37:$AG$42,AK13,'18'!$AF$37:$AF$42,1)+SUMIFS('19'!$L$30:$L$35,'19'!$AG$30:$AG$35,AK13,'19'!$AF$30:$AF$35,1)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D12805" s="468" t="str">
        <x:v>=IF(AM13=0,"",(SUMIFS('1'!$L$64:$L$69,'1'!$AG$64:$AG$69,AK13,'1'!$AF$64:$AF$69,1)+SUMIFS('2'!$L$64:$L$69,'2'!$AG$64:$AG$69,AK13,'2'!$AF$64:$AF$69,1)+SUMIFS('3'!$L$42:$L$47,'3'!$AG$42:$AG$47,AK13,'3'!$AF$42:$AF$47,1)+SUMIFS('4'!$L$40:$L$45,'4'!$AG$40:$AG$45,AK13,'4'!$AF$40:$AF$45,1)+SUMIFS('5'!$L$35:$L$40,'5'!$AG$35:$AG$40,AK13,'5'!$AF$35:$AF$40,1)+SUMIFS('6'!$L$37:$L$42,'6'!$AG$37:$AG$42,AK13,'6'!$AF$37:$AF$42,1)+SUMIFS('7'!$L$30:$L$35,'7'!$AG$30:$AG$35,AK13,'7'!$AF$30:$AF$35,1)+SUMIFS('8'!$L$76:$L$81,'8'!$AG$76:$AG$81,AK13,'8'!$AF$76:$AF$81,1)+SUMIFS('9'!$L$72:$L$77,'9'!$AG$72:$AG$77,AK13,'9'!$AF$72:$AF$77,1)+SUMIFS('10'!$L$30:$L$35,'10'!$AG$30:$AG$35,AK13,'10'!$AF$30:$AF$35,1)+SUMIFS('11'!$L$34:$L$39,'11'!$AG$34:$AG$39,AK13,'11'!$AF$34:$AF$39,1)+SUMIFS('12'!$L$35:$L$40,'12'!$AG$35:$AG$40,AK13,'12'!$AF$35:$AF$40,1)+SUMIFS('13'!$L$39:$L$44,'13'!$AG$39:$AG$44,AK13,'13'!$AF$39:$AF$44,1)+SUMIFS('14'!$L$37:$L$42,'14'!$AG$37:$AG$42,AK13,'14'!$AF$37:$AF$42,1)+SUMIFS('15'!$L$36:$L$41,'15'!$AG$36:$AG$41,AK13,'15'!$AF$36:$AF$41,1)+SUMIFS('16'!$L$34:$L$39,'16'!$AG$34:$AG$39,AK13,'16'!$AF$34:$AF$39,1)+SUMIFS('17'!$L$37:$L$42,'17'!$AG$37:$AG$42,AK13,'17'!$AF$37:$AF$42,1)+SUMIFS('18'!$L$37:$L$42,'18'!$AG$37:$AG$42,AK13,'18'!$AF$37:$AF$42,1)+SUMIFS('19'!$L$38:$L$43,'19'!$AG$38:$AG$43,AK13,'19'!$AF$38:$AF$43,1)+SUMIFS('20'!$L$35:$L$40,'20'!$AG$35:$AG$40,AK13,'20'!$AF$35:$AF$40,1)+SUMIFS('21'!$L$30:$L$35,'21'!$AG$30:$AG$35,AK13,'21'!$AF$30:$AF$35,1)+SUMIFS('22'!$L$36:$L$41,'22'!$AG$36:$AG$41,AK13,'22'!$AF$36:$AF$41,1)+SUMIFS('23'!$L$46:$L$51,'23'!$AG$46:$AG$51,AK13,'23'!$AF$46:$AF$51,1)+SUMIFS('24'!$L$39:$L$44,'24'!$AG$39:$AG$44,AK13,'24'!$AF$39:$AF$44,1)+SUMIFS('25'!$L$33:$L$38,'25'!$AG$33:$AG$38,AK13,'25'!$AF$33:$AF$38,1)+SUMIFS('26'!$L$37:$L$42,'26'!$AG$37:$AG$42,AK13,'26'!$AF$37:$AF$42,1)+SUMIFS('27'!$L$42:$L$47,'27'!$AG$42:$AG$47,AK13,'27'!$AF$42:$AF$47,1)+SUMIFS('28'!$L$37:$L$42,'28'!$AG$37:$AG$42,AK13,'28'!$AF$37:$AF$42,1)+SUMIFS('29'!$L$41:$L$46,'29'!$AG$41:$AG$46,AK13,'29'!$AF$41:$AF$46,1)+SUMIFS('30'!$L$33:$L$38,'30'!$AG$33:$AG$38,AK13,'30'!$AF$33:$AF$38,1)+SUMIFS('31'!$L$56:$L$61,'31'!$AG$56:$AG$61,AK13,'31'!$AF$56:$AF$61,1))/AM13)</x:v>
      </x:c>
      <x:c r="E12805" s="468" t="str">
        <x:v>Rumus sumber</x:v>
      </x:c>
      <x:c r="F12805" s="468" t="str">
        <x:v>19 September 2026 16.01 WIB</x:v>
      </x:c>
    </x:row>
    <x:row r="12806">
      <x:c r="A12806" s="468" t="str">
        <x:v>Resume Karyawan KPI</x:v>
      </x:c>
      <x:c r="B12806" s="468" t="str">
        <x:v>AP13</x:v>
      </x:c>
      <x:c r="C12806"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$39:$M$44,'13'!$AG$39:$AG$44,AK13,'13'!$AF$39:$AF$44,1)+SUMIFS('14'!$M$37:$M$42,'14'!$AG$37:$AG$42,AK13,'14'!$AF$37:$AF$42,1)+SUMIFS('15'!$M$36:$M$41,'15'!$AG$36:$AG$41,AK13,'15'!$AF$36:$AF$41,1)+SUMIFS('16'!$M$34:$M$39,'16'!$AG$34:$AG$39,AK13,'16'!$AF$34:$AF$39,1)+SUMIFS('17'!$M$37:$M$42,'17'!$AG$37:$AG$42,AK13,'17'!$AF$37:$AF$42,1)+SUMIFS('18'!$M$37:$M$42,'18'!$AG$37:$AG$42,AK13,'18'!$AF$37:$AF$42,1)+SUMIFS('19'!$M$30:$M$35,'19'!$AG$30:$AG$35,AK13,'19'!$AF$30:$AF$35,1)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D12806" s="468" t="str">
        <x:v>=IF(AM13=0,"",(SUMIFS('1'!$M$64:$M$69,'1'!$AG$64:$AG$69,AK13,'1'!$AF$64:$AF$69,1)+SUMIFS('2'!$M$64:$M$69,'2'!$AG$64:$AG$69,AK13,'2'!$AF$64:$AF$69,1)+SUMIFS('3'!$M$42:$M$47,'3'!$AG$42:$AG$47,AK13,'3'!$AF$42:$AF$47,1)+SUMIFS('4'!$M$40:$M$45,'4'!$AG$40:$AG$45,AK13,'4'!$AF$40:$AF$45,1)+SUMIFS('5'!$M$35:$M$40,'5'!$AG$35:$AG$40,AK13,'5'!$AF$35:$AF$40,1)+SUMIFS('6'!$M$37:$M$42,'6'!$AG$37:$AG$42,AK13,'6'!$AF$37:$AF$42,1)+SUMIFS('7'!$M$30:$M$35,'7'!$AG$30:$AG$35,AK13,'7'!$AF$30:$AF$35,1)+SUMIFS('8'!$M$76:$M$81,'8'!$AG$76:$AG$81,AK13,'8'!$AF$76:$AF$81,1)+SUMIFS('9'!$M$72:$M$77,'9'!$AG$72:$AG$77,AK13,'9'!$AF$72:$AF$77,1)+SUMIFS('10'!$M$30:$M$35,'10'!$AG$30:$AG$35,AK13,'10'!$AF$30:$AF$35,1)+SUMIFS('11'!$M$34:$M$39,'11'!$AG$34:$AG$39,AK13,'11'!$AF$34:$AF$39,1)+SUMIFS('12'!$M$35:$M$40,'12'!$AG$35:$AG$40,AK13,'12'!$AF$35:$AF$40,1)+SUMIFS('13'!$M$39:$M$44,'13'!$AG$39:$AG$44,AK13,'13'!$AF$39:$AF$44,1)+SUMIFS('14'!$M$37:$M$42,'14'!$AG$37:$AG$42,AK13,'14'!$AF$37:$AF$42,1)+SUMIFS('15'!$M$36:$M$41,'15'!$AG$36:$AG$41,AK13,'15'!$AF$36:$AF$41,1)+SUMIFS('16'!$M$34:$M$39,'16'!$AG$34:$AG$39,AK13,'16'!$AF$34:$AF$39,1)+SUMIFS('17'!$M$37:$M$42,'17'!$AG$37:$AG$42,AK13,'17'!$AF$37:$AF$42,1)+SUMIFS('18'!$M$37:$M$42,'18'!$AG$37:$AG$42,AK13,'18'!$AF$37:$AF$42,1)+SUMIFS('19'!$M$38:$M$43,'19'!$AG$38:$AG$43,AK13,'19'!$AF$38:$AF$43,1)+SUMIFS('20'!$M$35:$M$40,'20'!$AG$35:$AG$40,AK13,'20'!$AF$35:$AF$40,1)+SUMIFS('21'!$M$30:$M$35,'21'!$AG$30:$AG$35,AK13,'21'!$AF$30:$AF$35,1)+SUMIFS('22'!$M$36:$M$41,'22'!$AG$36:$AG$41,AK13,'22'!$AF$36:$AF$41,1)+SUMIFS('23'!$M$46:$M$51,'23'!$AG$46:$AG$51,AK13,'23'!$AF$46:$AF$51,1)+SUMIFS('24'!$M$39:$M$44,'24'!$AG$39:$AG$44,AK13,'24'!$AF$39:$AF$44,1)+SUMIFS('25'!$M$33:$M$38,'25'!$AG$33:$AG$38,AK13,'25'!$AF$33:$AF$38,1)+SUMIFS('26'!$M$37:$M$42,'26'!$AG$37:$AG$42,AK13,'26'!$AF$37:$AF$42,1)+SUMIFS('27'!$M$42:$M$47,'27'!$AG$42:$AG$47,AK13,'27'!$AF$42:$AF$47,1)+SUMIFS('28'!$M$37:$M$42,'28'!$AG$37:$AG$42,AK13,'28'!$AF$37:$AF$42,1)+SUMIFS('29'!$M$41:$M$46,'29'!$AG$41:$AG$46,AK13,'29'!$AF$41:$AF$46,1)+SUMIFS('30'!$M$33:$M$38,'30'!$AG$33:$AG$38,AK13,'30'!$AF$33:$AF$38,1)+SUMIFS('31'!$M$56:$M$61,'31'!$AG$56:$AG$61,AK13,'31'!$AF$56:$AF$61,1))/AM13)</x:v>
      </x:c>
      <x:c r="E12806" s="468" t="str">
        <x:v>Rumus sumber</x:v>
      </x:c>
      <x:c r="F12806" s="468" t="str">
        <x:v>19 September 2026 16.01 WIB</x:v>
      </x:c>
    </x:row>
    <x:row r="12807">
      <x:c r="A12807" s="468" t="str">
        <x:v>Resume Karyawan KPI</x:v>
      </x:c>
      <x:c r="B12807" s="468" t="str">
        <x:v>AQ13</x:v>
      </x:c>
      <x:c r="C12807"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$39:$N$44,'13'!$AG$39:$AG$44,AK13,'13'!$AF$39:$AF$44,1)+SUMIFS('14'!$N$37:$N$42,'14'!$AG$37:$AG$42,AK13,'14'!$AF$37:$AF$42,1)+SUMIFS('15'!$N$36:$N$41,'15'!$AG$36:$AG$41,AK13,'15'!$AF$36:$AF$41,1)+SUMIFS('16'!$N$34:$N$39,'16'!$AG$34:$AG$39,AK13,'16'!$AF$34:$AF$39,1)+SUMIFS('17'!$N$37:$N$42,'17'!$AG$37:$AG$42,AK13,'17'!$AF$37:$AF$42,1)+SUMIFS('18'!$N$37:$N$42,'18'!$AG$37:$AG$42,AK13,'18'!$AF$37:$AF$42,1)+SUMIFS('19'!$N$30:$N$35,'19'!$AG$30:$AG$35,AK13,'19'!$AF$30:$AF$35,1)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D12807" s="468" t="str">
        <x:v>=IF(AM13=0,"",(SUMIFS('1'!$N$64:$N$69,'1'!$AG$64:$AG$69,AK13,'1'!$AF$64:$AF$69,1)+SUMIFS('2'!$N$64:$N$69,'2'!$AG$64:$AG$69,AK13,'2'!$AF$64:$AF$69,1)+SUMIFS('3'!$N$42:$N$47,'3'!$AG$42:$AG$47,AK13,'3'!$AF$42:$AF$47,1)+SUMIFS('4'!$N$40:$N$45,'4'!$AG$40:$AG$45,AK13,'4'!$AF$40:$AF$45,1)+SUMIFS('5'!$N$35:$N$40,'5'!$AG$35:$AG$40,AK13,'5'!$AF$35:$AF$40,1)+SUMIFS('6'!$N$37:$N$42,'6'!$AG$37:$AG$42,AK13,'6'!$AF$37:$AF$42,1)+SUMIFS('7'!$N$30:$N$35,'7'!$AG$30:$AG$35,AK13,'7'!$AF$30:$AF$35,1)+SUMIFS('8'!$N$76:$N$81,'8'!$AG$76:$AG$81,AK13,'8'!$AF$76:$AF$81,1)+SUMIFS('9'!$N$72:$N$77,'9'!$AG$72:$AG$77,AK13,'9'!$AF$72:$AF$77,1)+SUMIFS('10'!$N$30:$N$35,'10'!$AG$30:$AG$35,AK13,'10'!$AF$30:$AF$35,1)+SUMIFS('11'!$N$34:$N$39,'11'!$AG$34:$AG$39,AK13,'11'!$AF$34:$AF$39,1)+SUMIFS('12'!$N$35:$N$40,'12'!$AG$35:$AG$40,AK13,'12'!$AF$35:$AF$40,1)+SUMIFS('13'!$N$39:$N$44,'13'!$AG$39:$AG$44,AK13,'13'!$AF$39:$AF$44,1)+SUMIFS('14'!$N$37:$N$42,'14'!$AG$37:$AG$42,AK13,'14'!$AF$37:$AF$42,1)+SUMIFS('15'!$N$36:$N$41,'15'!$AG$36:$AG$41,AK13,'15'!$AF$36:$AF$41,1)+SUMIFS('16'!$N$34:$N$39,'16'!$AG$34:$AG$39,AK13,'16'!$AF$34:$AF$39,1)+SUMIFS('17'!$N$37:$N$42,'17'!$AG$37:$AG$42,AK13,'17'!$AF$37:$AF$42,1)+SUMIFS('18'!$N$37:$N$42,'18'!$AG$37:$AG$42,AK13,'18'!$AF$37:$AF$42,1)+SUMIFS('19'!$N$38:$N$43,'19'!$AG$38:$AG$43,AK13,'19'!$AF$38:$AF$43,1)+SUMIFS('20'!$N$35:$N$40,'20'!$AG$35:$AG$40,AK13,'20'!$AF$35:$AF$40,1)+SUMIFS('21'!$N$30:$N$35,'21'!$AG$30:$AG$35,AK13,'21'!$AF$30:$AF$35,1)+SUMIFS('22'!$N$36:$N$41,'22'!$AG$36:$AG$41,AK13,'22'!$AF$36:$AF$41,1)+SUMIFS('23'!$N$46:$N$51,'23'!$AG$46:$AG$51,AK13,'23'!$AF$46:$AF$51,1)+SUMIFS('24'!$N$39:$N$44,'24'!$AG$39:$AG$44,AK13,'24'!$AF$39:$AF$44,1)+SUMIFS('25'!$N$33:$N$38,'25'!$AG$33:$AG$38,AK13,'25'!$AF$33:$AF$38,1)+SUMIFS('26'!$N$37:$N$42,'26'!$AG$37:$AG$42,AK13,'26'!$AF$37:$AF$42,1)+SUMIFS('27'!$N$42:$N$47,'27'!$AG$42:$AG$47,AK13,'27'!$AF$42:$AF$47,1)+SUMIFS('28'!$N$37:$N$42,'28'!$AG$37:$AG$42,AK13,'28'!$AF$37:$AF$42,1)+SUMIFS('29'!$N$41:$N$46,'29'!$AG$41:$AG$46,AK13,'29'!$AF$41:$AF$46,1)+SUMIFS('30'!$N$33:$N$38,'30'!$AG$33:$AG$38,AK13,'30'!$AF$33:$AF$38,1)+SUMIFS('31'!$N$56:$N$61,'31'!$AG$56:$AG$61,AK13,'31'!$AF$56:$AF$61,1))/AM13)</x:v>
      </x:c>
      <x:c r="E12807" s="468" t="str">
        <x:v>Rumus sumber</x:v>
      </x:c>
      <x:c r="F12807" s="468" t="str">
        <x:v>19 September 2026 16.01 WIB</x:v>
      </x:c>
    </x:row>
    <x:row r="12808">
      <x:c r="A12808" s="468" t="str">
        <x:v>Resume Karyawan KPI</x:v>
      </x:c>
      <x:c r="B12808" s="468" t="str">
        <x:v>AR13</x:v>
      </x:c>
      <x:c r="C12808"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$39:$O$44,'13'!$AG$39:$AG$44,AK13,'13'!$AF$39:$AF$44,1)+SUMIFS('14'!$O$37:$O$42,'14'!$AG$37:$AG$42,AK13,'14'!$AF$37:$AF$42,1)+SUMIFS('15'!$O$36:$O$41,'15'!$AG$36:$AG$41,AK13,'15'!$AF$36:$AF$41,1)+SUMIFS('16'!$O$34:$O$39,'16'!$AG$34:$AG$39,AK13,'16'!$AF$34:$AF$39,1)+SUMIFS('17'!$O$37:$O$42,'17'!$AG$37:$AG$42,AK13,'17'!$AF$37:$AF$42,1)+SUMIFS('18'!$O$37:$O$42,'18'!$AG$37:$AG$42,AK13,'18'!$AF$37:$AF$42,1)+SUMIFS('19'!$O$30:$O$35,'19'!$AG$30:$AG$35,AK13,'19'!$AF$30:$AF$35,1)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D12808" s="468" t="str">
        <x:v>=IF(AM13=0,"",(SUMIFS('1'!$O$64:$O$69,'1'!$AG$64:$AG$69,AK13,'1'!$AF$64:$AF$69,1)+SUMIFS('2'!$O$64:$O$69,'2'!$AG$64:$AG$69,AK13,'2'!$AF$64:$AF$69,1)+SUMIFS('3'!$O$42:$O$47,'3'!$AG$42:$AG$47,AK13,'3'!$AF$42:$AF$47,1)+SUMIFS('4'!$O$40:$O$45,'4'!$AG$40:$AG$45,AK13,'4'!$AF$40:$AF$45,1)+SUMIFS('5'!$O$35:$O$40,'5'!$AG$35:$AG$40,AK13,'5'!$AF$35:$AF$40,1)+SUMIFS('6'!$O$37:$O$42,'6'!$AG$37:$AG$42,AK13,'6'!$AF$37:$AF$42,1)+SUMIFS('7'!$O$30:$O$35,'7'!$AG$30:$AG$35,AK13,'7'!$AF$30:$AF$35,1)+SUMIFS('8'!$O$76:$O$81,'8'!$AG$76:$AG$81,AK13,'8'!$AF$76:$AF$81,1)+SUMIFS('9'!$O$72:$O$77,'9'!$AG$72:$AG$77,AK13,'9'!$AF$72:$AF$77,1)+SUMIFS('10'!$O$30:$O$35,'10'!$AG$30:$AG$35,AK13,'10'!$AF$30:$AF$35,1)+SUMIFS('11'!$O$34:$O$39,'11'!$AG$34:$AG$39,AK13,'11'!$AF$34:$AF$39,1)+SUMIFS('12'!$O$35:$O$40,'12'!$AG$35:$AG$40,AK13,'12'!$AF$35:$AF$40,1)+SUMIFS('13'!$O$39:$O$44,'13'!$AG$39:$AG$44,AK13,'13'!$AF$39:$AF$44,1)+SUMIFS('14'!$O$37:$O$42,'14'!$AG$37:$AG$42,AK13,'14'!$AF$37:$AF$42,1)+SUMIFS('15'!$O$36:$O$41,'15'!$AG$36:$AG$41,AK13,'15'!$AF$36:$AF$41,1)+SUMIFS('16'!$O$34:$O$39,'16'!$AG$34:$AG$39,AK13,'16'!$AF$34:$AF$39,1)+SUMIFS('17'!$O$37:$O$42,'17'!$AG$37:$AG$42,AK13,'17'!$AF$37:$AF$42,1)+SUMIFS('18'!$O$37:$O$42,'18'!$AG$37:$AG$42,AK13,'18'!$AF$37:$AF$42,1)+SUMIFS('19'!$O$38:$O$43,'19'!$AG$38:$AG$43,AK13,'19'!$AF$38:$AF$43,1)+SUMIFS('20'!$O$35:$O$40,'20'!$AG$35:$AG$40,AK13,'20'!$AF$35:$AF$40,1)+SUMIFS('21'!$O$30:$O$35,'21'!$AG$30:$AG$35,AK13,'21'!$AF$30:$AF$35,1)+SUMIFS('22'!$O$36:$O$41,'22'!$AG$36:$AG$41,AK13,'22'!$AF$36:$AF$41,1)+SUMIFS('23'!$O$46:$O$51,'23'!$AG$46:$AG$51,AK13,'23'!$AF$46:$AF$51,1)+SUMIFS('24'!$O$39:$O$44,'24'!$AG$39:$AG$44,AK13,'24'!$AF$39:$AF$44,1)+SUMIFS('25'!$O$33:$O$38,'25'!$AG$33:$AG$38,AK13,'25'!$AF$33:$AF$38,1)+SUMIFS('26'!$O$37:$O$42,'26'!$AG$37:$AG$42,AK13,'26'!$AF$37:$AF$42,1)+SUMIFS('27'!$O$42:$O$47,'27'!$AG$42:$AG$47,AK13,'27'!$AF$42:$AF$47,1)+SUMIFS('28'!$O$37:$O$42,'28'!$AG$37:$AG$42,AK13,'28'!$AF$37:$AF$42,1)+SUMIFS('29'!$O$41:$O$46,'29'!$AG$41:$AG$46,AK13,'29'!$AF$41:$AF$46,1)+SUMIFS('30'!$O$33:$O$38,'30'!$AG$33:$AG$38,AK13,'30'!$AF$33:$AF$38,1)+SUMIFS('31'!$O$56:$O$61,'31'!$AG$56:$AG$61,AK13,'31'!$AF$56:$AF$61,1))/AM13)</x:v>
      </x:c>
      <x:c r="E12808" s="468" t="str">
        <x:v>Rumus sumber</x:v>
      </x:c>
      <x:c r="F12808" s="468" t="str">
        <x:v>19 September 2026 16.01 WIB</x:v>
      </x:c>
    </x:row>
    <x:row r="12809">
      <x:c r="A12809" s="468" t="str">
        <x:v>Resume Karyawan KPI</x:v>
      </x:c>
      <x:c r="B12809" s="468" t="str">
        <x:v>AS13</x:v>
      </x:c>
      <x:c r="C12809"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$39:$P$44,'13'!$AG$39:$AG$44,AK13,'13'!$AF$39:$AF$44,1)+SUMIFS('14'!$P$37:$P$42,'14'!$AG$37:$AG$42,AK13,'14'!$AF$37:$AF$42,1)+SUMIFS('15'!$P$36:$P$41,'15'!$AG$36:$AG$41,AK13,'15'!$AF$36:$AF$41,1)+SUMIFS('16'!$P$34:$P$39,'16'!$AG$34:$AG$39,AK13,'16'!$AF$34:$AF$39,1)+SUMIFS('17'!$P$37:$P$42,'17'!$AG$37:$AG$42,AK13,'17'!$AF$37:$AF$42,1)+SUMIFS('18'!$P$37:$P$42,'18'!$AG$37:$AG$42,AK13,'18'!$AF$37:$AF$42,1)+SUMIFS('19'!$P$30:$P$35,'19'!$AG$30:$AG$35,AK13,'19'!$AF$30:$AF$35,1)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D12809" s="468" t="str">
        <x:v>=IF(AM13=0,"",(SUMIFS('1'!$P$64:$P$69,'1'!$AG$64:$AG$69,AK13,'1'!$AF$64:$AF$69,1)+SUMIFS('2'!$P$64:$P$69,'2'!$AG$64:$AG$69,AK13,'2'!$AF$64:$AF$69,1)+SUMIFS('3'!$P$42:$P$47,'3'!$AG$42:$AG$47,AK13,'3'!$AF$42:$AF$47,1)+SUMIFS('4'!$P$40:$P$45,'4'!$AG$40:$AG$45,AK13,'4'!$AF$40:$AF$45,1)+SUMIFS('5'!$P$35:$P$40,'5'!$AG$35:$AG$40,AK13,'5'!$AF$35:$AF$40,1)+SUMIFS('6'!$P$37:$P$42,'6'!$AG$37:$AG$42,AK13,'6'!$AF$37:$AF$42,1)+SUMIFS('7'!$P$30:$P$35,'7'!$AG$30:$AG$35,AK13,'7'!$AF$30:$AF$35,1)+SUMIFS('8'!$P$76:$P$81,'8'!$AG$76:$AG$81,AK13,'8'!$AF$76:$AF$81,1)+SUMIFS('9'!$P$72:$P$77,'9'!$AG$72:$AG$77,AK13,'9'!$AF$72:$AF$77,1)+SUMIFS('10'!$P$30:$P$35,'10'!$AG$30:$AG$35,AK13,'10'!$AF$30:$AF$35,1)+SUMIFS('11'!$P$34:$P$39,'11'!$AG$34:$AG$39,AK13,'11'!$AF$34:$AF$39,1)+SUMIFS('12'!$P$35:$P$40,'12'!$AG$35:$AG$40,AK13,'12'!$AF$35:$AF$40,1)+SUMIFS('13'!$P$39:$P$44,'13'!$AG$39:$AG$44,AK13,'13'!$AF$39:$AF$44,1)+SUMIFS('14'!$P$37:$P$42,'14'!$AG$37:$AG$42,AK13,'14'!$AF$37:$AF$42,1)+SUMIFS('15'!$P$36:$P$41,'15'!$AG$36:$AG$41,AK13,'15'!$AF$36:$AF$41,1)+SUMIFS('16'!$P$34:$P$39,'16'!$AG$34:$AG$39,AK13,'16'!$AF$34:$AF$39,1)+SUMIFS('17'!$P$37:$P$42,'17'!$AG$37:$AG$42,AK13,'17'!$AF$37:$AF$42,1)+SUMIFS('18'!$P$37:$P$42,'18'!$AG$37:$AG$42,AK13,'18'!$AF$37:$AF$42,1)+SUMIFS('19'!$P$38:$P$43,'19'!$AG$38:$AG$43,AK13,'19'!$AF$38:$AF$43,1)+SUMIFS('20'!$P$35:$P$40,'20'!$AG$35:$AG$40,AK13,'20'!$AF$35:$AF$40,1)+SUMIFS('21'!$P$30:$P$35,'21'!$AG$30:$AG$35,AK13,'21'!$AF$30:$AF$35,1)+SUMIFS('22'!$P$36:$P$41,'22'!$AG$36:$AG$41,AK13,'22'!$AF$36:$AF$41,1)+SUMIFS('23'!$P$46:$P$51,'23'!$AG$46:$AG$51,AK13,'23'!$AF$46:$AF$51,1)+SUMIFS('24'!$P$39:$P$44,'24'!$AG$39:$AG$44,AK13,'24'!$AF$39:$AF$44,1)+SUMIFS('25'!$P$33:$P$38,'25'!$AG$33:$AG$38,AK13,'25'!$AF$33:$AF$38,1)+SUMIFS('26'!$P$37:$P$42,'26'!$AG$37:$AG$42,AK13,'26'!$AF$37:$AF$42,1)+SUMIFS('27'!$P$42:$P$47,'27'!$AG$42:$AG$47,AK13,'27'!$AF$42:$AF$47,1)+SUMIFS('28'!$P$37:$P$42,'28'!$AG$37:$AG$42,AK13,'28'!$AF$37:$AF$42,1)+SUMIFS('29'!$P$41:$P$46,'29'!$AG$41:$AG$46,AK13,'29'!$AF$41:$AF$46,1)+SUMIFS('30'!$P$33:$P$38,'30'!$AG$33:$AG$38,AK13,'30'!$AF$33:$AF$38,1)+SUMIFS('31'!$P$56:$P$61,'31'!$AG$56:$AG$61,AK13,'31'!$AF$56:$AF$61,1))/AM13)</x:v>
      </x:c>
      <x:c r="E12809" s="468" t="str">
        <x:v>Rumus sumber</x:v>
      </x:c>
      <x:c r="F12809" s="468" t="str">
        <x:v>19 September 2026 16.01 WIB</x:v>
      </x:c>
    </x:row>
    <x:row r="12810">
      <x:c r="A12810" s="468" t="str">
        <x:v>Resume Karyawan KPI</x:v>
      </x:c>
      <x:c r="B12810" s="468" t="str">
        <x:v>BN13</x:v>
      </x:c>
      <x:c r="C12810" s="468" t="str">
        <x:v>=IF(COUNTIFS('19'!$AG$30:$AG$35,$AK13,'19'!$AF$30:$AF$35,1)=0,"",SUMIFS('19'!$AC$30:$AC$35,'19'!$AG$30:$AG$35,$AK13,'19'!$AF$30:$AF$35,1)/COUNTIFS('19'!$AG$30:$AG$35,$AK13,'19'!$AF$30:$AF$35,1))</x:v>
      </x:c>
      <x:c r="D12810" s="468" t="str">
        <x:v>=IF(COUNTIFS('19'!$AG$38:$AG$43,$AK13,'19'!$AF$38:$AF$43,1)=0,"",SUMIFS('19'!$AC$38:$AC$43,'19'!$AG$38:$AG$43,$AK13,'19'!$AF$38:$AF$43,1)/COUNTIFS('19'!$AG$38:$AG$43,$AK13,'19'!$AF$38:$AF$43,1))</x:v>
      </x:c>
      <x:c r="E12810" s="468" t="str">
        <x:v>Rumus sumber</x:v>
      </x:c>
      <x:c r="F12810" s="468" t="str">
        <x:v>19 September 2026 16.01 WIB</x:v>
      </x:c>
    </x:row>
    <x:row r="12811">
      <x:c r="A12811" s="468" t="str">
        <x:v>Resume Karyawan KPI</x:v>
      </x:c>
      <x:c r="B12811" s="468" t="str">
        <x:v>D14</x:v>
      </x:c>
      <x:c r="C12811" s="468" t="n">
        <x:v>0.004201680672</x:v>
      </x:c>
      <x:c r="D12811" s="468" t="n">
        <x:v>0.004073319756</x:v>
      </x:c>
      <x:c r="E12811" s="468" t="str">
        <x:v>Nilai sumber</x:v>
      </x:c>
      <x:c r="F12811" s="468" t="str">
        <x:v>19 September 2026 16.01 WIB</x:v>
      </x:c>
    </x:row>
    <x:row r="12812">
      <x:c r="A12812" s="468" t="str">
        <x:v>Resume Karyawan KPI</x:v>
      </x:c>
      <x:c r="B12812" s="468" t="str">
        <x:v>E14</x:v>
      </x:c>
      <x:c r="C12812" s="468" t="n">
        <x:v>1</x:v>
      </x:c>
      <x:c r="D12812" s="468" t="n">
        <x:v>0.9979633401</x:v>
      </x:c>
      <x:c r="E12812" s="468" t="str">
        <x:v>Nilai sumber</x:v>
      </x:c>
      <x:c r="F12812" s="468" t="str">
        <x:v>19 September 2026 16.01 WIB</x:v>
      </x:c>
    </x:row>
    <x:row r="12813">
      <x:c r="A12813" s="468" t="str">
        <x:v>Resume Karyawan KPI</x:v>
      </x:c>
      <x:c r="B12813" s="468" t="str">
        <x:v>Y14</x:v>
      </x:c>
      <x:c r="C12813" s="468" t="n">
        <x:v>26</x:v>
      </x:c>
      <x:c r="D12813" s="468" t="n">
        <x:v>27</x:v>
      </x:c>
      <x:c r="E12813" s="468" t="str">
        <x:v>Nilai sumber</x:v>
      </x:c>
      <x:c r="F12813" s="468" t="str">
        <x:v>19 September 2026 16.01 WIB</x:v>
      </x:c>
    </x:row>
    <x:row r="12814">
      <x:c r="A12814" s="468" t="str">
        <x:v>Resume Karyawan KPI</x:v>
      </x:c>
      <x:c r="B12814" s="468" t="str">
        <x:v>Y14</x:v>
      </x:c>
      <x:c r="C12814" s="468" t="str">
        <x:v>=COUNTIF('1'!$D$4:$D$55,X14)+COUNTIF('2'!$D$4:$D$55,X14)+COUNTIF('3'!$D$4:$D$33,X14)+COUNTIF('4'!$D$4:$D$31,X14)+COUNTIF('5'!$D$4:$D$26,X14)+COUNTIF('6'!$D$4:$D$28,X14)+COUNTIF('7'!$D$4:$D$21,X14)+COUNTIF('8'!$D$4:$D$67,X14)+COUNTIF('9'!$D$4:$D$63,X14)+COUNTIF('10'!$D$4:$D$21,X14)+COUNTIF('11'!$D$4:$D$25,X14)+COUNTIF('12'!$D$4:$D$26,X14)+COUNTIF('13'!$D$4:$D$30,X14)+COUNTIF('14'!$D$4:$D$28,X14)+COUNTIF('15'!$D$4:$D$27,X14)+COUNTIF('16'!$D$4:$D$25,X14)+COUNTIF('17'!$D$4:$D$28,X14)+COUNTIF('18'!$D$4:$D$28,X14)+COUNTIF('19'!$D$4:$D$21,X14)+COUNTIF('20'!$D$4:$D$26,X14)+COUNTIF('21'!$D$4:$D$21,X14)+COUNTIF('22'!$D$4:$D$27,X14)+COUNTIF('23'!$D$4:$D$37,X14)+COUNTIF('24'!$D$4:$D$30,X14)+COUNTIF('25'!$D$4:$D$24,X14)+COUNTIF('26'!$D$4:$D$28,X14)+COUNTIF('27'!$D$4:$D$33,X14)+COUNTIF('28'!$D$4:$D$28,X14)+COUNTIF('29'!$D$4:$D$32,X14)+COUNTIF('30'!$D$4:$D$24,X14)+COUNTIF('31'!$D$4:$D$45,X14)</x:v>
      </x:c>
      <x:c r="D12814" s="468" t="str">
        <x:v>=COUNTIF('1'!$D$4:$D$55,X14)+COUNTIF('2'!$D$4:$D$55,X14)+COUNTIF('3'!$D$4:$D$33,X14)+COUNTIF('4'!$D$4:$D$31,X14)+COUNTIF('5'!$D$4:$D$26,X14)+COUNTIF('6'!$D$4:$D$28,X14)+COUNTIF('7'!$D$4:$D$21,X14)+COUNTIF('8'!$D$4:$D$67,X14)+COUNTIF('9'!$D$4:$D$63,X14)+COUNTIF('10'!$D$4:$D$21,X14)+COUNTIF('11'!$D$4:$D$25,X14)+COUNTIF('12'!$D$4:$D$26,X14)+COUNTIF('13'!$D$4:$D$30,X14)+COUNTIF('14'!$D$4:$D$28,X14)+COUNTIF('15'!$D$4:$D$27,X14)+COUNTIF('16'!$D$4:$D$25,X14)+COUNTIF('17'!$D$4:$D$28,X14)+COUNTIF('18'!$D$4:$D$28,X14)+COUNTIF('19'!$D$4:$D$29,X14)+COUNTIF('20'!$D$4:$D$26,X14)+COUNTIF('21'!$D$4:$D$21,X14)+COUNTIF('22'!$D$4:$D$27,X14)+COUNTIF('23'!$D$4:$D$37,X14)+COUNTIF('24'!$D$4:$D$30,X14)+COUNTIF('25'!$D$4:$D$24,X14)+COUNTIF('26'!$D$4:$D$28,X14)+COUNTIF('27'!$D$4:$D$33,X14)+COUNTIF('28'!$D$4:$D$28,X14)+COUNTIF('29'!$D$4:$D$32,X14)+COUNTIF('30'!$D$4:$D$24,X14)+COUNTIF('31'!$D$4:$D$45,X14)</x:v>
      </x:c>
      <x:c r="E12814" s="468" t="str">
        <x:v>Rumus sumber</x:v>
      </x:c>
      <x:c r="F12814" s="468" t="str">
        <x:v>19 September 2026 16.01 WIB</x:v>
      </x:c>
    </x:row>
    <x:row r="12815">
      <x:c r="A12815" s="468" t="str">
        <x:v>Resume Karyawan KPI</x:v>
      </x:c>
      <x:c r="B12815" s="468" t="str">
        <x:v>Z14</x:v>
      </x:c>
      <x:c r="C12815" s="468" t="n">
        <x:v>26.00004</x:v>
      </x:c>
      <x:c r="D12815" s="468" t="n">
        <x:v>27.00004</x:v>
      </x:c>
      <x:c r="E12815" s="468" t="str">
        <x:v>Nilai sumber</x:v>
      </x:c>
      <x:c r="F12815" s="468" t="str">
        <x:v>19 September 2026 16.01 WIB</x:v>
      </x:c>
    </x:row>
    <x:row r="12816">
      <x:c r="A12816" s="468" t="str">
        <x:v>Resume Karyawan KPI</x:v>
      </x:c>
      <x:c r="B12816" s="468" t="str">
        <x:v>AC14</x:v>
      </x:c>
      <x:c r="C12816" s="468" t="str">
        <x:v>=COUNTIF('1'!$O$57:$O$60,AA14)+COUNTIF('2'!$O$57:$O$60,AA14)+COUNTIF('3'!$O$35:$O$38,AA14)+COUNTIF('4'!$O$33:$O$36,AA14)+COUNTIF('5'!$O$28:$O$31,AA14)+COUNTIF('6'!$O$30:$O$33,AA14)+COUNTIF('7'!$O$23:$O$26,AA14)+COUNTIF('8'!$O$69:$O$72,AA14)+COUNTIF('9'!$O$65:$O$68,AA14)+COUNTIF('10'!$O$23:$O$26,AA14)+COUNTIF('11'!$O$27:$O$30,AA14)+COUNTIF('12'!$O$28:$O$31,AA14)+COUNTIF('13'!$O$32:$O$35,AA14)+COUNTIF('14'!$O$30:$O$33,AA14)+COUNTIF('15'!$O$29:$O$32,AA14)+COUNTIF('16'!$O$27:$O$30,AA14)+COUNTIF('17'!$O$30:$O$33,AA14)+COUNTIF('18'!$O$30:$O$33,AA14)+COUNTIF('19'!$O$23:$O$26,AA14)+COUNTIF('20'!$O$28:$O$31,AA14)+COUNTIF('21'!$O$23:$O$26,AA14)+COUNTIF('22'!$O$29:$O$32,AA14)+COUNTIF('23'!$O$39:$O$42,AA14)+COUNTIF('24'!$O$32:$O$35,AA14)+COUNTIF('25'!$O$26:$O$29,AA14)+COUNTIF('26'!$O$30:$O$33,AA14)+COUNTIF('27'!$O$35:$O$38,AA14)+COUNTIF('28'!$O$30:$O$33,AA14)+COUNTIF('29'!$O$34:$O$37,AA14)+COUNTIF('30'!$O$26:$O$29,AA14)+COUNTIF('31'!$O$47:$O$50,AA14)</x:v>
      </x:c>
      <x:c r="D12816" s="468" t="str">
        <x:v>=COUNTIF('1'!$O$57:$O$60,AA14)+COUNTIF('2'!$O$57:$O$60,AA14)+COUNTIF('3'!$O$35:$O$38,AA14)+COUNTIF('4'!$O$33:$O$36,AA14)+COUNTIF('5'!$O$28:$O$31,AA14)+COUNTIF('6'!$O$30:$O$33,AA14)+COUNTIF('7'!$O$23:$O$26,AA14)+COUNTIF('8'!$O$69:$O$72,AA14)+COUNTIF('9'!$O$65:$O$68,AA14)+COUNTIF('10'!$O$23:$O$26,AA14)+COUNTIF('11'!$O$27:$O$30,AA14)+COUNTIF('12'!$O$28:$O$31,AA14)+COUNTIF('13'!$O$32:$O$35,AA14)+COUNTIF('14'!$O$30:$O$33,AA14)+COUNTIF('15'!$O$29:$O$32,AA14)+COUNTIF('16'!$O$27:$O$30,AA14)+COUNTIF('17'!$O$30:$O$33,AA14)+COUNTIF('18'!$O$30:$O$33,AA14)+COUNTIF('19'!$O$31:$O$34,AA14)+COUNTIF('20'!$O$28:$O$31,AA14)+COUNTIF('21'!$O$23:$O$26,AA14)+COUNTIF('22'!$O$29:$O$32,AA14)+COUNTIF('23'!$O$39:$O$42,AA14)+COUNTIF('24'!$O$32:$O$35,AA14)+COUNTIF('25'!$O$26:$O$29,AA14)+COUNTIF('26'!$O$30:$O$33,AA14)+COUNTIF('27'!$O$35:$O$38,AA14)+COUNTIF('28'!$O$30:$O$33,AA14)+COUNTIF('29'!$O$34:$O$37,AA14)+COUNTIF('30'!$O$26:$O$29,AA14)+COUNTIF('31'!$O$47:$O$50,AA14)</x:v>
      </x:c>
      <x:c r="E12816" s="468" t="str">
        <x:v>Rumus sumber</x:v>
      </x:c>
      <x:c r="F12816" s="468" t="str">
        <x:v>19 September 2026 16.01 WIB</x:v>
      </x:c>
    </x:row>
    <x:row r="12817">
      <x:c r="A12817" s="468" t="str">
        <x:v>Resume Karyawan KPI</x:v>
      </x:c>
      <x:c r="B12817" s="468" t="str">
        <x:v>AM14</x:v>
      </x:c>
      <x:c r="C12817"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$39:$AG$44,AK14,'13'!$AF$39:$AF$44,1)+COUNTIFS('14'!$AG$37:$AG$42,AK14,'14'!$AF$37:$AF$42,1)+COUNTIFS('15'!$AG$36:$AG$41,AK14,'15'!$AF$36:$AF$41,1)+COUNTIFS('16'!$AG$34:$AG$39,AK14,'16'!$AF$34:$AF$39,1)+COUNTIFS('17'!$AG$37:$AG$42,AK14,'17'!$AF$37:$AF$42,1)+COUNTIFS('18'!$AG$37:$AG$42,AK14,'18'!$AF$37:$AF$42,1)+COUNTIFS('19'!$AG$30:$AG$35,AK14,'19'!$AF$30:$AF$35,1)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D12817" s="468" t="str">
        <x:v>=COUNTIFS('1'!$AG$64:$AG$69,AK14,'1'!$AF$64:$AF$69,1)+COUNTIFS('2'!$AG$64:$AG$69,AK14,'2'!$AF$64:$AF$69,1)+COUNTIFS('3'!$AG$42:$AG$47,AK14,'3'!$AF$42:$AF$47,1)+COUNTIFS('4'!$AG$40:$AG$45,AK14,'4'!$AF$40:$AF$45,1)+COUNTIFS('5'!$AG$35:$AG$40,AK14,'5'!$AF$35:$AF$40,1)+COUNTIFS('6'!$AG$37:$AG$42,AK14,'6'!$AF$37:$AF$42,1)+COUNTIFS('7'!$AG$30:$AG$35,AK14,'7'!$AF$30:$AF$35,1)+COUNTIFS('8'!$AG$76:$AG$81,AK14,'8'!$AF$76:$AF$81,1)+COUNTIFS('9'!$AG$72:$AG$77,AK14,'9'!$AF$72:$AF$77,1)+COUNTIFS('10'!$AG$30:$AG$35,AK14,'10'!$AF$30:$AF$35,1)+COUNTIFS('11'!$AG$34:$AG$39,AK14,'11'!$AF$34:$AF$39,1)+COUNTIFS('12'!$AG$35:$AG$40,AK14,'12'!$AF$35:$AF$40,1)+COUNTIFS('13'!$AG$39:$AG$44,AK14,'13'!$AF$39:$AF$44,1)+COUNTIFS('14'!$AG$37:$AG$42,AK14,'14'!$AF$37:$AF$42,1)+COUNTIFS('15'!$AG$36:$AG$41,AK14,'15'!$AF$36:$AF$41,1)+COUNTIFS('16'!$AG$34:$AG$39,AK14,'16'!$AF$34:$AF$39,1)+COUNTIFS('17'!$AG$37:$AG$42,AK14,'17'!$AF$37:$AF$42,1)+COUNTIFS('18'!$AG$37:$AG$42,AK14,'18'!$AF$37:$AF$42,1)+COUNTIFS('19'!$AG$38:$AG$43,AK14,'19'!$AF$38:$AF$43,1)+COUNTIFS('20'!$AG$35:$AG$40,AK14,'20'!$AF$35:$AF$40,1)+COUNTIFS('21'!$AG$30:$AG$35,AK14,'21'!$AF$30:$AF$35,1)+COUNTIFS('22'!$AG$36:$AG$41,AK14,'22'!$AF$36:$AF$41,1)+COUNTIFS('23'!$AG$46:$AG$51,AK14,'23'!$AF$46:$AF$51,1)+COUNTIFS('24'!$AG$39:$AG$44,AK14,'24'!$AF$39:$AF$44,1)+COUNTIFS('25'!$AG$33:$AG$38,AK14,'25'!$AF$33:$AF$38,1)+COUNTIFS('26'!$AG$37:$AG$42,AK14,'26'!$AF$37:$AF$42,1)+COUNTIFS('27'!$AG$42:$AG$47,AK14,'27'!$AF$42:$AF$47,1)+COUNTIFS('28'!$AG$37:$AG$42,AK14,'28'!$AF$37:$AF$42,1)+COUNTIFS('29'!$AG$41:$AG$46,AK14,'29'!$AF$41:$AF$46,1)+COUNTIFS('30'!$AG$33:$AG$38,AK14,'30'!$AF$33:$AF$38,1)+COUNTIFS('31'!$AG$56:$AG$61,AK14,'31'!$AF$56:$AF$61,1)</x:v>
      </x:c>
      <x:c r="E12817" s="468" t="str">
        <x:v>Rumus sumber</x:v>
      </x:c>
      <x:c r="F12817" s="468" t="str">
        <x:v>19 September 2026 16.01 WIB</x:v>
      </x:c>
    </x:row>
    <x:row r="12818">
      <x:c r="A12818" s="468" t="str">
        <x:v>Resume Karyawan KPI</x:v>
      </x:c>
      <x:c r="B12818" s="468" t="str">
        <x:v>AO14</x:v>
      </x:c>
      <x:c r="C12818"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$39:$L$44,'13'!$AG$39:$AG$44,AK14,'13'!$AF$39:$AF$44,1)+SUMIFS('14'!$L$37:$L$42,'14'!$AG$37:$AG$42,AK14,'14'!$AF$37:$AF$42,1)+SUMIFS('15'!$L$36:$L$41,'15'!$AG$36:$AG$41,AK14,'15'!$AF$36:$AF$41,1)+SUMIFS('16'!$L$34:$L$39,'16'!$AG$34:$AG$39,AK14,'16'!$AF$34:$AF$39,1)+SUMIFS('17'!$L$37:$L$42,'17'!$AG$37:$AG$42,AK14,'17'!$AF$37:$AF$42,1)+SUMIFS('18'!$L$37:$L$42,'18'!$AG$37:$AG$42,AK14,'18'!$AF$37:$AF$42,1)+SUMIFS('19'!$L$30:$L$35,'19'!$AG$30:$AG$35,AK14,'19'!$AF$30:$AF$35,1)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D12818" s="468" t="str">
        <x:v>=IF(AM14=0,"",(SUMIFS('1'!$L$64:$L$69,'1'!$AG$64:$AG$69,AK14,'1'!$AF$64:$AF$69,1)+SUMIFS('2'!$L$64:$L$69,'2'!$AG$64:$AG$69,AK14,'2'!$AF$64:$AF$69,1)+SUMIFS('3'!$L$42:$L$47,'3'!$AG$42:$AG$47,AK14,'3'!$AF$42:$AF$47,1)+SUMIFS('4'!$L$40:$L$45,'4'!$AG$40:$AG$45,AK14,'4'!$AF$40:$AF$45,1)+SUMIFS('5'!$L$35:$L$40,'5'!$AG$35:$AG$40,AK14,'5'!$AF$35:$AF$40,1)+SUMIFS('6'!$L$37:$L$42,'6'!$AG$37:$AG$42,AK14,'6'!$AF$37:$AF$42,1)+SUMIFS('7'!$L$30:$L$35,'7'!$AG$30:$AG$35,AK14,'7'!$AF$30:$AF$35,1)+SUMIFS('8'!$L$76:$L$81,'8'!$AG$76:$AG$81,AK14,'8'!$AF$76:$AF$81,1)+SUMIFS('9'!$L$72:$L$77,'9'!$AG$72:$AG$77,AK14,'9'!$AF$72:$AF$77,1)+SUMIFS('10'!$L$30:$L$35,'10'!$AG$30:$AG$35,AK14,'10'!$AF$30:$AF$35,1)+SUMIFS('11'!$L$34:$L$39,'11'!$AG$34:$AG$39,AK14,'11'!$AF$34:$AF$39,1)+SUMIFS('12'!$L$35:$L$40,'12'!$AG$35:$AG$40,AK14,'12'!$AF$35:$AF$40,1)+SUMIFS('13'!$L$39:$L$44,'13'!$AG$39:$AG$44,AK14,'13'!$AF$39:$AF$44,1)+SUMIFS('14'!$L$37:$L$42,'14'!$AG$37:$AG$42,AK14,'14'!$AF$37:$AF$42,1)+SUMIFS('15'!$L$36:$L$41,'15'!$AG$36:$AG$41,AK14,'15'!$AF$36:$AF$41,1)+SUMIFS('16'!$L$34:$L$39,'16'!$AG$34:$AG$39,AK14,'16'!$AF$34:$AF$39,1)+SUMIFS('17'!$L$37:$L$42,'17'!$AG$37:$AG$42,AK14,'17'!$AF$37:$AF$42,1)+SUMIFS('18'!$L$37:$L$42,'18'!$AG$37:$AG$42,AK14,'18'!$AF$37:$AF$42,1)+SUMIFS('19'!$L$38:$L$43,'19'!$AG$38:$AG$43,AK14,'19'!$AF$38:$AF$43,1)+SUMIFS('20'!$L$35:$L$40,'20'!$AG$35:$AG$40,AK14,'20'!$AF$35:$AF$40,1)+SUMIFS('21'!$L$30:$L$35,'21'!$AG$30:$AG$35,AK14,'21'!$AF$30:$AF$35,1)+SUMIFS('22'!$L$36:$L$41,'22'!$AG$36:$AG$41,AK14,'22'!$AF$36:$AF$41,1)+SUMIFS('23'!$L$46:$L$51,'23'!$AG$46:$AG$51,AK14,'23'!$AF$46:$AF$51,1)+SUMIFS('24'!$L$39:$L$44,'24'!$AG$39:$AG$44,AK14,'24'!$AF$39:$AF$44,1)+SUMIFS('25'!$L$33:$L$38,'25'!$AG$33:$AG$38,AK14,'25'!$AF$33:$AF$38,1)+SUMIFS('26'!$L$37:$L$42,'26'!$AG$37:$AG$42,AK14,'26'!$AF$37:$AF$42,1)+SUMIFS('27'!$L$42:$L$47,'27'!$AG$42:$AG$47,AK14,'27'!$AF$42:$AF$47,1)+SUMIFS('28'!$L$37:$L$42,'28'!$AG$37:$AG$42,AK14,'28'!$AF$37:$AF$42,1)+SUMIFS('29'!$L$41:$L$46,'29'!$AG$41:$AG$46,AK14,'29'!$AF$41:$AF$46,1)+SUMIFS('30'!$L$33:$L$38,'30'!$AG$33:$AG$38,AK14,'30'!$AF$33:$AF$38,1)+SUMIFS('31'!$L$56:$L$61,'31'!$AG$56:$AG$61,AK14,'31'!$AF$56:$AF$61,1))/AM14)</x:v>
      </x:c>
      <x:c r="E12818" s="468" t="str">
        <x:v>Rumus sumber</x:v>
      </x:c>
      <x:c r="F12818" s="468" t="str">
        <x:v>19 September 2026 16.01 WIB</x:v>
      </x:c>
    </x:row>
    <x:row r="12819">
      <x:c r="A12819" s="468" t="str">
        <x:v>Resume Karyawan KPI</x:v>
      </x:c>
      <x:c r="B12819" s="468" t="str">
        <x:v>AP14</x:v>
      </x:c>
      <x:c r="C12819"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$39:$M$44,'13'!$AG$39:$AG$44,AK14,'13'!$AF$39:$AF$44,1)+SUMIFS('14'!$M$37:$M$42,'14'!$AG$37:$AG$42,AK14,'14'!$AF$37:$AF$42,1)+SUMIFS('15'!$M$36:$M$41,'15'!$AG$36:$AG$41,AK14,'15'!$AF$36:$AF$41,1)+SUMIFS('16'!$M$34:$M$39,'16'!$AG$34:$AG$39,AK14,'16'!$AF$34:$AF$39,1)+SUMIFS('17'!$M$37:$M$42,'17'!$AG$37:$AG$42,AK14,'17'!$AF$37:$AF$42,1)+SUMIFS('18'!$M$37:$M$42,'18'!$AG$37:$AG$42,AK14,'18'!$AF$37:$AF$42,1)+SUMIFS('19'!$M$30:$M$35,'19'!$AG$30:$AG$35,AK14,'19'!$AF$30:$AF$35,1)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D12819" s="468" t="str">
        <x:v>=IF(AM14=0,"",(SUMIFS('1'!$M$64:$M$69,'1'!$AG$64:$AG$69,AK14,'1'!$AF$64:$AF$69,1)+SUMIFS('2'!$M$64:$M$69,'2'!$AG$64:$AG$69,AK14,'2'!$AF$64:$AF$69,1)+SUMIFS('3'!$M$42:$M$47,'3'!$AG$42:$AG$47,AK14,'3'!$AF$42:$AF$47,1)+SUMIFS('4'!$M$40:$M$45,'4'!$AG$40:$AG$45,AK14,'4'!$AF$40:$AF$45,1)+SUMIFS('5'!$M$35:$M$40,'5'!$AG$35:$AG$40,AK14,'5'!$AF$35:$AF$40,1)+SUMIFS('6'!$M$37:$M$42,'6'!$AG$37:$AG$42,AK14,'6'!$AF$37:$AF$42,1)+SUMIFS('7'!$M$30:$M$35,'7'!$AG$30:$AG$35,AK14,'7'!$AF$30:$AF$35,1)+SUMIFS('8'!$M$76:$M$81,'8'!$AG$76:$AG$81,AK14,'8'!$AF$76:$AF$81,1)+SUMIFS('9'!$M$72:$M$77,'9'!$AG$72:$AG$77,AK14,'9'!$AF$72:$AF$77,1)+SUMIFS('10'!$M$30:$M$35,'10'!$AG$30:$AG$35,AK14,'10'!$AF$30:$AF$35,1)+SUMIFS('11'!$M$34:$M$39,'11'!$AG$34:$AG$39,AK14,'11'!$AF$34:$AF$39,1)+SUMIFS('12'!$M$35:$M$40,'12'!$AG$35:$AG$40,AK14,'12'!$AF$35:$AF$40,1)+SUMIFS('13'!$M$39:$M$44,'13'!$AG$39:$AG$44,AK14,'13'!$AF$39:$AF$44,1)+SUMIFS('14'!$M$37:$M$42,'14'!$AG$37:$AG$42,AK14,'14'!$AF$37:$AF$42,1)+SUMIFS('15'!$M$36:$M$41,'15'!$AG$36:$AG$41,AK14,'15'!$AF$36:$AF$41,1)+SUMIFS('16'!$M$34:$M$39,'16'!$AG$34:$AG$39,AK14,'16'!$AF$34:$AF$39,1)+SUMIFS('17'!$M$37:$M$42,'17'!$AG$37:$AG$42,AK14,'17'!$AF$37:$AF$42,1)+SUMIFS('18'!$M$37:$M$42,'18'!$AG$37:$AG$42,AK14,'18'!$AF$37:$AF$42,1)+SUMIFS('19'!$M$38:$M$43,'19'!$AG$38:$AG$43,AK14,'19'!$AF$38:$AF$43,1)+SUMIFS('20'!$M$35:$M$40,'20'!$AG$35:$AG$40,AK14,'20'!$AF$35:$AF$40,1)+SUMIFS('21'!$M$30:$M$35,'21'!$AG$30:$AG$35,AK14,'21'!$AF$30:$AF$35,1)+SUMIFS('22'!$M$36:$M$41,'22'!$AG$36:$AG$41,AK14,'22'!$AF$36:$AF$41,1)+SUMIFS('23'!$M$46:$M$51,'23'!$AG$46:$AG$51,AK14,'23'!$AF$46:$AF$51,1)+SUMIFS('24'!$M$39:$M$44,'24'!$AG$39:$AG$44,AK14,'24'!$AF$39:$AF$44,1)+SUMIFS('25'!$M$33:$M$38,'25'!$AG$33:$AG$38,AK14,'25'!$AF$33:$AF$38,1)+SUMIFS('26'!$M$37:$M$42,'26'!$AG$37:$AG$42,AK14,'26'!$AF$37:$AF$42,1)+SUMIFS('27'!$M$42:$M$47,'27'!$AG$42:$AG$47,AK14,'27'!$AF$42:$AF$47,1)+SUMIFS('28'!$M$37:$M$42,'28'!$AG$37:$AG$42,AK14,'28'!$AF$37:$AF$42,1)+SUMIFS('29'!$M$41:$M$46,'29'!$AG$41:$AG$46,AK14,'29'!$AF$41:$AF$46,1)+SUMIFS('30'!$M$33:$M$38,'30'!$AG$33:$AG$38,AK14,'30'!$AF$33:$AF$38,1)+SUMIFS('31'!$M$56:$M$61,'31'!$AG$56:$AG$61,AK14,'31'!$AF$56:$AF$61,1))/AM14)</x:v>
      </x:c>
      <x:c r="E12819" s="468" t="str">
        <x:v>Rumus sumber</x:v>
      </x:c>
      <x:c r="F12819" s="468" t="str">
        <x:v>19 September 2026 16.01 WIB</x:v>
      </x:c>
    </x:row>
    <x:row r="12820">
      <x:c r="A12820" s="468" t="str">
        <x:v>Resume Karyawan KPI</x:v>
      </x:c>
      <x:c r="B12820" s="468" t="str">
        <x:v>AQ14</x:v>
      </x:c>
      <x:c r="C12820"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$39:$N$44,'13'!$AG$39:$AG$44,AK14,'13'!$AF$39:$AF$44,1)+SUMIFS('14'!$N$37:$N$42,'14'!$AG$37:$AG$42,AK14,'14'!$AF$37:$AF$42,1)+SUMIFS('15'!$N$36:$N$41,'15'!$AG$36:$AG$41,AK14,'15'!$AF$36:$AF$41,1)+SUMIFS('16'!$N$34:$N$39,'16'!$AG$34:$AG$39,AK14,'16'!$AF$34:$AF$39,1)+SUMIFS('17'!$N$37:$N$42,'17'!$AG$37:$AG$42,AK14,'17'!$AF$37:$AF$42,1)+SUMIFS('18'!$N$37:$N$42,'18'!$AG$37:$AG$42,AK14,'18'!$AF$37:$AF$42,1)+SUMIFS('19'!$N$30:$N$35,'19'!$AG$30:$AG$35,AK14,'19'!$AF$30:$AF$35,1)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D12820" s="468" t="str">
        <x:v>=IF(AM14=0,"",(SUMIFS('1'!$N$64:$N$69,'1'!$AG$64:$AG$69,AK14,'1'!$AF$64:$AF$69,1)+SUMIFS('2'!$N$64:$N$69,'2'!$AG$64:$AG$69,AK14,'2'!$AF$64:$AF$69,1)+SUMIFS('3'!$N$42:$N$47,'3'!$AG$42:$AG$47,AK14,'3'!$AF$42:$AF$47,1)+SUMIFS('4'!$N$40:$N$45,'4'!$AG$40:$AG$45,AK14,'4'!$AF$40:$AF$45,1)+SUMIFS('5'!$N$35:$N$40,'5'!$AG$35:$AG$40,AK14,'5'!$AF$35:$AF$40,1)+SUMIFS('6'!$N$37:$N$42,'6'!$AG$37:$AG$42,AK14,'6'!$AF$37:$AF$42,1)+SUMIFS('7'!$N$30:$N$35,'7'!$AG$30:$AG$35,AK14,'7'!$AF$30:$AF$35,1)+SUMIFS('8'!$N$76:$N$81,'8'!$AG$76:$AG$81,AK14,'8'!$AF$76:$AF$81,1)+SUMIFS('9'!$N$72:$N$77,'9'!$AG$72:$AG$77,AK14,'9'!$AF$72:$AF$77,1)+SUMIFS('10'!$N$30:$N$35,'10'!$AG$30:$AG$35,AK14,'10'!$AF$30:$AF$35,1)+SUMIFS('11'!$N$34:$N$39,'11'!$AG$34:$AG$39,AK14,'11'!$AF$34:$AF$39,1)+SUMIFS('12'!$N$35:$N$40,'12'!$AG$35:$AG$40,AK14,'12'!$AF$35:$AF$40,1)+SUMIFS('13'!$N$39:$N$44,'13'!$AG$39:$AG$44,AK14,'13'!$AF$39:$AF$44,1)+SUMIFS('14'!$N$37:$N$42,'14'!$AG$37:$AG$42,AK14,'14'!$AF$37:$AF$42,1)+SUMIFS('15'!$N$36:$N$41,'15'!$AG$36:$AG$41,AK14,'15'!$AF$36:$AF$41,1)+SUMIFS('16'!$N$34:$N$39,'16'!$AG$34:$AG$39,AK14,'16'!$AF$34:$AF$39,1)+SUMIFS('17'!$N$37:$N$42,'17'!$AG$37:$AG$42,AK14,'17'!$AF$37:$AF$42,1)+SUMIFS('18'!$N$37:$N$42,'18'!$AG$37:$AG$42,AK14,'18'!$AF$37:$AF$42,1)+SUMIFS('19'!$N$38:$N$43,'19'!$AG$38:$AG$43,AK14,'19'!$AF$38:$AF$43,1)+SUMIFS('20'!$N$35:$N$40,'20'!$AG$35:$AG$40,AK14,'20'!$AF$35:$AF$40,1)+SUMIFS('21'!$N$30:$N$35,'21'!$AG$30:$AG$35,AK14,'21'!$AF$30:$AF$35,1)+SUMIFS('22'!$N$36:$N$41,'22'!$AG$36:$AG$41,AK14,'22'!$AF$36:$AF$41,1)+SUMIFS('23'!$N$46:$N$51,'23'!$AG$46:$AG$51,AK14,'23'!$AF$46:$AF$51,1)+SUMIFS('24'!$N$39:$N$44,'24'!$AG$39:$AG$44,AK14,'24'!$AF$39:$AF$44,1)+SUMIFS('25'!$N$33:$N$38,'25'!$AG$33:$AG$38,AK14,'25'!$AF$33:$AF$38,1)+SUMIFS('26'!$N$37:$N$42,'26'!$AG$37:$AG$42,AK14,'26'!$AF$37:$AF$42,1)+SUMIFS('27'!$N$42:$N$47,'27'!$AG$42:$AG$47,AK14,'27'!$AF$42:$AF$47,1)+SUMIFS('28'!$N$37:$N$42,'28'!$AG$37:$AG$42,AK14,'28'!$AF$37:$AF$42,1)+SUMIFS('29'!$N$41:$N$46,'29'!$AG$41:$AG$46,AK14,'29'!$AF$41:$AF$46,1)+SUMIFS('30'!$N$33:$N$38,'30'!$AG$33:$AG$38,AK14,'30'!$AF$33:$AF$38,1)+SUMIFS('31'!$N$56:$N$61,'31'!$AG$56:$AG$61,AK14,'31'!$AF$56:$AF$61,1))/AM14)</x:v>
      </x:c>
      <x:c r="E12820" s="468" t="str">
        <x:v>Rumus sumber</x:v>
      </x:c>
      <x:c r="F12820" s="468" t="str">
        <x:v>19 September 2026 16.01 WIB</x:v>
      </x:c>
    </x:row>
    <x:row r="12821">
      <x:c r="A12821" s="468" t="str">
        <x:v>Resume Karyawan KPI</x:v>
      </x:c>
      <x:c r="B12821" s="468" t="str">
        <x:v>AR14</x:v>
      </x:c>
      <x:c r="C12821"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$39:$O$44,'13'!$AG$39:$AG$44,AK14,'13'!$AF$39:$AF$44,1)+SUMIFS('14'!$O$37:$O$42,'14'!$AG$37:$AG$42,AK14,'14'!$AF$37:$AF$42,1)+SUMIFS('15'!$O$36:$O$41,'15'!$AG$36:$AG$41,AK14,'15'!$AF$36:$AF$41,1)+SUMIFS('16'!$O$34:$O$39,'16'!$AG$34:$AG$39,AK14,'16'!$AF$34:$AF$39,1)+SUMIFS('17'!$O$37:$O$42,'17'!$AG$37:$AG$42,AK14,'17'!$AF$37:$AF$42,1)+SUMIFS('18'!$O$37:$O$42,'18'!$AG$37:$AG$42,AK14,'18'!$AF$37:$AF$42,1)+SUMIFS('19'!$O$30:$O$35,'19'!$AG$30:$AG$35,AK14,'19'!$AF$30:$AF$35,1)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D12821" s="468" t="str">
        <x:v>=IF(AM14=0,"",(SUMIFS('1'!$O$64:$O$69,'1'!$AG$64:$AG$69,AK14,'1'!$AF$64:$AF$69,1)+SUMIFS('2'!$O$64:$O$69,'2'!$AG$64:$AG$69,AK14,'2'!$AF$64:$AF$69,1)+SUMIFS('3'!$O$42:$O$47,'3'!$AG$42:$AG$47,AK14,'3'!$AF$42:$AF$47,1)+SUMIFS('4'!$O$40:$O$45,'4'!$AG$40:$AG$45,AK14,'4'!$AF$40:$AF$45,1)+SUMIFS('5'!$O$35:$O$40,'5'!$AG$35:$AG$40,AK14,'5'!$AF$35:$AF$40,1)+SUMIFS('6'!$O$37:$O$42,'6'!$AG$37:$AG$42,AK14,'6'!$AF$37:$AF$42,1)+SUMIFS('7'!$O$30:$O$35,'7'!$AG$30:$AG$35,AK14,'7'!$AF$30:$AF$35,1)+SUMIFS('8'!$O$76:$O$81,'8'!$AG$76:$AG$81,AK14,'8'!$AF$76:$AF$81,1)+SUMIFS('9'!$O$72:$O$77,'9'!$AG$72:$AG$77,AK14,'9'!$AF$72:$AF$77,1)+SUMIFS('10'!$O$30:$O$35,'10'!$AG$30:$AG$35,AK14,'10'!$AF$30:$AF$35,1)+SUMIFS('11'!$O$34:$O$39,'11'!$AG$34:$AG$39,AK14,'11'!$AF$34:$AF$39,1)+SUMIFS('12'!$O$35:$O$40,'12'!$AG$35:$AG$40,AK14,'12'!$AF$35:$AF$40,1)+SUMIFS('13'!$O$39:$O$44,'13'!$AG$39:$AG$44,AK14,'13'!$AF$39:$AF$44,1)+SUMIFS('14'!$O$37:$O$42,'14'!$AG$37:$AG$42,AK14,'14'!$AF$37:$AF$42,1)+SUMIFS('15'!$O$36:$O$41,'15'!$AG$36:$AG$41,AK14,'15'!$AF$36:$AF$41,1)+SUMIFS('16'!$O$34:$O$39,'16'!$AG$34:$AG$39,AK14,'16'!$AF$34:$AF$39,1)+SUMIFS('17'!$O$37:$O$42,'17'!$AG$37:$AG$42,AK14,'17'!$AF$37:$AF$42,1)+SUMIFS('18'!$O$37:$O$42,'18'!$AG$37:$AG$42,AK14,'18'!$AF$37:$AF$42,1)+SUMIFS('19'!$O$38:$O$43,'19'!$AG$38:$AG$43,AK14,'19'!$AF$38:$AF$43,1)+SUMIFS('20'!$O$35:$O$40,'20'!$AG$35:$AG$40,AK14,'20'!$AF$35:$AF$40,1)+SUMIFS('21'!$O$30:$O$35,'21'!$AG$30:$AG$35,AK14,'21'!$AF$30:$AF$35,1)+SUMIFS('22'!$O$36:$O$41,'22'!$AG$36:$AG$41,AK14,'22'!$AF$36:$AF$41,1)+SUMIFS('23'!$O$46:$O$51,'23'!$AG$46:$AG$51,AK14,'23'!$AF$46:$AF$51,1)+SUMIFS('24'!$O$39:$O$44,'24'!$AG$39:$AG$44,AK14,'24'!$AF$39:$AF$44,1)+SUMIFS('25'!$O$33:$O$38,'25'!$AG$33:$AG$38,AK14,'25'!$AF$33:$AF$38,1)+SUMIFS('26'!$O$37:$O$42,'26'!$AG$37:$AG$42,AK14,'26'!$AF$37:$AF$42,1)+SUMIFS('27'!$O$42:$O$47,'27'!$AG$42:$AG$47,AK14,'27'!$AF$42:$AF$47,1)+SUMIFS('28'!$O$37:$O$42,'28'!$AG$37:$AG$42,AK14,'28'!$AF$37:$AF$42,1)+SUMIFS('29'!$O$41:$O$46,'29'!$AG$41:$AG$46,AK14,'29'!$AF$41:$AF$46,1)+SUMIFS('30'!$O$33:$O$38,'30'!$AG$33:$AG$38,AK14,'30'!$AF$33:$AF$38,1)+SUMIFS('31'!$O$56:$O$61,'31'!$AG$56:$AG$61,AK14,'31'!$AF$56:$AF$61,1))/AM14)</x:v>
      </x:c>
      <x:c r="E12821" s="468" t="str">
        <x:v>Rumus sumber</x:v>
      </x:c>
      <x:c r="F12821" s="468" t="str">
        <x:v>19 September 2026 16.01 WIB</x:v>
      </x:c>
    </x:row>
    <x:row r="12822">
      <x:c r="A12822" s="468" t="str">
        <x:v>Resume Karyawan KPI</x:v>
      </x:c>
      <x:c r="B12822" s="468" t="str">
        <x:v>AS14</x:v>
      </x:c>
      <x:c r="C12822"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$39:$P$44,'13'!$AG$39:$AG$44,AK14,'13'!$AF$39:$AF$44,1)+SUMIFS('14'!$P$37:$P$42,'14'!$AG$37:$AG$42,AK14,'14'!$AF$37:$AF$42,1)+SUMIFS('15'!$P$36:$P$41,'15'!$AG$36:$AG$41,AK14,'15'!$AF$36:$AF$41,1)+SUMIFS('16'!$P$34:$P$39,'16'!$AG$34:$AG$39,AK14,'16'!$AF$34:$AF$39,1)+SUMIFS('17'!$P$37:$P$42,'17'!$AG$37:$AG$42,AK14,'17'!$AF$37:$AF$42,1)+SUMIFS('18'!$P$37:$P$42,'18'!$AG$37:$AG$42,AK14,'18'!$AF$37:$AF$42,1)+SUMIFS('19'!$P$30:$P$35,'19'!$AG$30:$AG$35,AK14,'19'!$AF$30:$AF$35,1)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D12822" s="468" t="str">
        <x:v>=IF(AM14=0,"",(SUMIFS('1'!$P$64:$P$69,'1'!$AG$64:$AG$69,AK14,'1'!$AF$64:$AF$69,1)+SUMIFS('2'!$P$64:$P$69,'2'!$AG$64:$AG$69,AK14,'2'!$AF$64:$AF$69,1)+SUMIFS('3'!$P$42:$P$47,'3'!$AG$42:$AG$47,AK14,'3'!$AF$42:$AF$47,1)+SUMIFS('4'!$P$40:$P$45,'4'!$AG$40:$AG$45,AK14,'4'!$AF$40:$AF$45,1)+SUMIFS('5'!$P$35:$P$40,'5'!$AG$35:$AG$40,AK14,'5'!$AF$35:$AF$40,1)+SUMIFS('6'!$P$37:$P$42,'6'!$AG$37:$AG$42,AK14,'6'!$AF$37:$AF$42,1)+SUMIFS('7'!$P$30:$P$35,'7'!$AG$30:$AG$35,AK14,'7'!$AF$30:$AF$35,1)+SUMIFS('8'!$P$76:$P$81,'8'!$AG$76:$AG$81,AK14,'8'!$AF$76:$AF$81,1)+SUMIFS('9'!$P$72:$P$77,'9'!$AG$72:$AG$77,AK14,'9'!$AF$72:$AF$77,1)+SUMIFS('10'!$P$30:$P$35,'10'!$AG$30:$AG$35,AK14,'10'!$AF$30:$AF$35,1)+SUMIFS('11'!$P$34:$P$39,'11'!$AG$34:$AG$39,AK14,'11'!$AF$34:$AF$39,1)+SUMIFS('12'!$P$35:$P$40,'12'!$AG$35:$AG$40,AK14,'12'!$AF$35:$AF$40,1)+SUMIFS('13'!$P$39:$P$44,'13'!$AG$39:$AG$44,AK14,'13'!$AF$39:$AF$44,1)+SUMIFS('14'!$P$37:$P$42,'14'!$AG$37:$AG$42,AK14,'14'!$AF$37:$AF$42,1)+SUMIFS('15'!$P$36:$P$41,'15'!$AG$36:$AG$41,AK14,'15'!$AF$36:$AF$41,1)+SUMIFS('16'!$P$34:$P$39,'16'!$AG$34:$AG$39,AK14,'16'!$AF$34:$AF$39,1)+SUMIFS('17'!$P$37:$P$42,'17'!$AG$37:$AG$42,AK14,'17'!$AF$37:$AF$42,1)+SUMIFS('18'!$P$37:$P$42,'18'!$AG$37:$AG$42,AK14,'18'!$AF$37:$AF$42,1)+SUMIFS('19'!$P$38:$P$43,'19'!$AG$38:$AG$43,AK14,'19'!$AF$38:$AF$43,1)+SUMIFS('20'!$P$35:$P$40,'20'!$AG$35:$AG$40,AK14,'20'!$AF$35:$AF$40,1)+SUMIFS('21'!$P$30:$P$35,'21'!$AG$30:$AG$35,AK14,'21'!$AF$30:$AF$35,1)+SUMIFS('22'!$P$36:$P$41,'22'!$AG$36:$AG$41,AK14,'22'!$AF$36:$AF$41,1)+SUMIFS('23'!$P$46:$P$51,'23'!$AG$46:$AG$51,AK14,'23'!$AF$46:$AF$51,1)+SUMIFS('24'!$P$39:$P$44,'24'!$AG$39:$AG$44,AK14,'24'!$AF$39:$AF$44,1)+SUMIFS('25'!$P$33:$P$38,'25'!$AG$33:$AG$38,AK14,'25'!$AF$33:$AF$38,1)+SUMIFS('26'!$P$37:$P$42,'26'!$AG$37:$AG$42,AK14,'26'!$AF$37:$AF$42,1)+SUMIFS('27'!$P$42:$P$47,'27'!$AG$42:$AG$47,AK14,'27'!$AF$42:$AF$47,1)+SUMIFS('28'!$P$37:$P$42,'28'!$AG$37:$AG$42,AK14,'28'!$AF$37:$AF$42,1)+SUMIFS('29'!$P$41:$P$46,'29'!$AG$41:$AG$46,AK14,'29'!$AF$41:$AF$46,1)+SUMIFS('30'!$P$33:$P$38,'30'!$AG$33:$AG$38,AK14,'30'!$AF$33:$AF$38,1)+SUMIFS('31'!$P$56:$P$61,'31'!$AG$56:$AG$61,AK14,'31'!$AF$56:$AF$61,1))/AM14)</x:v>
      </x:c>
      <x:c r="E12822" s="468" t="str">
        <x:v>Rumus sumber</x:v>
      </x:c>
      <x:c r="F12822" s="468" t="str">
        <x:v>19 September 2026 16.01 WIB</x:v>
      </x:c>
    </x:row>
    <x:row r="12823">
      <x:c r="A12823" s="468" t="str">
        <x:v>Resume Karyawan KPI</x:v>
      </x:c>
      <x:c r="B12823" s="468" t="str">
        <x:v>BN14</x:v>
      </x:c>
      <x:c r="C12823" s="468" t="str">
        <x:v>=IF(COUNTIFS('19'!$AG$30:$AG$35,$AK14,'19'!$AF$30:$AF$35,1)=0,"",SUMIFS('19'!$AC$30:$AC$35,'19'!$AG$30:$AG$35,$AK14,'19'!$AF$30:$AF$35,1)/COUNTIFS('19'!$AG$30:$AG$35,$AK14,'19'!$AF$30:$AF$35,1))</x:v>
      </x:c>
      <x:c r="D12823" s="468" t="str">
        <x:v>=IF(COUNTIFS('19'!$AG$38:$AG$43,$AK14,'19'!$AF$38:$AF$43,1)=0,"",SUMIFS('19'!$AC$38:$AC$43,'19'!$AG$38:$AG$43,$AK14,'19'!$AF$38:$AF$43,1)/COUNTIFS('19'!$AG$38:$AG$43,$AK14,'19'!$AF$38:$AF$43,1))</x:v>
      </x:c>
      <x:c r="E12823" s="468" t="str">
        <x:v>Rumus sumber</x:v>
      </x:c>
      <x:c r="F12823" s="468" t="str">
        <x:v>19 September 2026 16.01 WIB</x:v>
      </x:c>
    </x:row>
    <x:row r="12824">
      <x:c r="A12824" s="468" t="str">
        <x:v>Resume Karyawan KPI</x:v>
      </x:c>
      <x:c r="B12824" s="468" t="str">
        <x:v>A15</x:v>
      </x:c>
      <x:c r="C12824" s="468"/>
      <x:c r="D12824" s="468" t="n">
        <x:v>10</x:v>
      </x:c>
      <x:c r="E12824" s="468" t="str">
        <x:v>Nilai sumber</x:v>
      </x:c>
      <x:c r="F12824" s="468" t="str">
        <x:v>19 September 2026 16.01 WIB</x:v>
      </x:c>
    </x:row>
    <x:row r="12825">
      <x:c r="A12825" s="468" t="str">
        <x:v>Resume Karyawan KPI</x:v>
      </x:c>
      <x:c r="B12825" s="468" t="str">
        <x:v>B15</x:v>
      </x:c>
      <x:c r="C12825" s="468"/>
      <x:c r="D12825" s="468" t="str">
        <x:v>Family B</x:v>
      </x:c>
      <x:c r="E12825" s="468" t="str">
        <x:v>Nilai sumber</x:v>
      </x:c>
      <x:c r="F12825" s="468" t="str">
        <x:v>19 September 2026 16.01 WIB</x:v>
      </x:c>
    </x:row>
    <x:row r="12826">
      <x:c r="A12826" s="468" t="str">
        <x:v>Resume Karyawan KPI</x:v>
      </x:c>
      <x:c r="B12826" s="468" t="str">
        <x:v>C15</x:v>
      </x:c>
      <x:c r="C12826" s="468"/>
      <x:c r="D12826" s="468" t="n">
        <x:v>1</x:v>
      </x:c>
      <x:c r="E12826" s="468" t="str">
        <x:v>Nilai sumber</x:v>
      </x:c>
      <x:c r="F12826" s="468" t="str">
        <x:v>19 September 2026 16.01 WIB</x:v>
      </x:c>
    </x:row>
    <x:row r="12827">
      <x:c r="A12827" s="468" t="str">
        <x:v>Resume Karyawan KPI</x:v>
      </x:c>
      <x:c r="B12827" s="468" t="str">
        <x:v>D15</x:v>
      </x:c>
      <x:c r="C12827" s="468"/>
      <x:c r="D12827" s="468" t="n">
        <x:v>0.002036659878</x:v>
      </x:c>
      <x:c r="E12827" s="468" t="str">
        <x:v>Nilai sumber</x:v>
      </x:c>
      <x:c r="F12827" s="468" t="str">
        <x:v>19 September 2026 16.01 WIB</x:v>
      </x:c>
    </x:row>
    <x:row r="12828">
      <x:c r="A12828" s="468" t="str">
        <x:v>Resume Karyawan KPI</x:v>
      </x:c>
      <x:c r="B12828" s="468" t="str">
        <x:v>E15</x:v>
      </x:c>
      <x:c r="C12828" s="468"/>
      <x:c r="D12828" s="468" t="n">
        <x:v>1</x:v>
      </x:c>
      <x:c r="E12828" s="468" t="str">
        <x:v>Nilai sumber</x:v>
      </x:c>
      <x:c r="F12828" s="468" t="str">
        <x:v>19 September 2026 16.01 WIB</x:v>
      </x:c>
    </x:row>
    <x:row r="12829">
      <x:c r="A12829" s="468" t="str">
        <x:v>Resume Karyawan KPI</x:v>
      </x:c>
      <x:c r="B12829" s="468" t="str">
        <x:v>Y15</x:v>
      </x:c>
      <x:c r="C12829" s="468" t="str">
        <x:v>=COUNTIF('1'!$D$4:$D$55,X15)+COUNTIF('2'!$D$4:$D$55,X15)+COUNTIF('3'!$D$4:$D$33,X15)+COUNTIF('4'!$D$4:$D$31,X15)+COUNTIF('5'!$D$4:$D$26,X15)+COUNTIF('6'!$D$4:$D$28,X15)+COUNTIF('7'!$D$4:$D$21,X15)+COUNTIF('8'!$D$4:$D$67,X15)+COUNTIF('9'!$D$4:$D$63,X15)+COUNTIF('10'!$D$4:$D$21,X15)+COUNTIF('11'!$D$4:$D$25,X15)+COUNTIF('12'!$D$4:$D$26,X15)+COUNTIF('13'!$D$4:$D$30,X15)+COUNTIF('14'!$D$4:$D$28,X15)+COUNTIF('15'!$D$4:$D$27,X15)+COUNTIF('16'!$D$4:$D$25,X15)+COUNTIF('17'!$D$4:$D$28,X15)+COUNTIF('18'!$D$4:$D$28,X15)+COUNTIF('19'!$D$4:$D$21,X15)+COUNTIF('20'!$D$4:$D$26,X15)+COUNTIF('21'!$D$4:$D$21,X15)+COUNTIF('22'!$D$4:$D$27,X15)+COUNTIF('23'!$D$4:$D$37,X15)+COUNTIF('24'!$D$4:$D$30,X15)+COUNTIF('25'!$D$4:$D$24,X15)+COUNTIF('26'!$D$4:$D$28,X15)+COUNTIF('27'!$D$4:$D$33,X15)+COUNTIF('28'!$D$4:$D$28,X15)+COUNTIF('29'!$D$4:$D$32,X15)+COUNTIF('30'!$D$4:$D$24,X15)+COUNTIF('31'!$D$4:$D$45,X15)</x:v>
      </x:c>
      <x:c r="D12829" s="468" t="str">
        <x:v>=COUNTIF('1'!$D$4:$D$55,X15)+COUNTIF('2'!$D$4:$D$55,X15)+COUNTIF('3'!$D$4:$D$33,X15)+COUNTIF('4'!$D$4:$D$31,X15)+COUNTIF('5'!$D$4:$D$26,X15)+COUNTIF('6'!$D$4:$D$28,X15)+COUNTIF('7'!$D$4:$D$21,X15)+COUNTIF('8'!$D$4:$D$67,X15)+COUNTIF('9'!$D$4:$D$63,X15)+COUNTIF('10'!$D$4:$D$21,X15)+COUNTIF('11'!$D$4:$D$25,X15)+COUNTIF('12'!$D$4:$D$26,X15)+COUNTIF('13'!$D$4:$D$30,X15)+COUNTIF('14'!$D$4:$D$28,X15)+COUNTIF('15'!$D$4:$D$27,X15)+COUNTIF('16'!$D$4:$D$25,X15)+COUNTIF('17'!$D$4:$D$28,X15)+COUNTIF('18'!$D$4:$D$28,X15)+COUNTIF('19'!$D$4:$D$29,X15)+COUNTIF('20'!$D$4:$D$26,X15)+COUNTIF('21'!$D$4:$D$21,X15)+COUNTIF('22'!$D$4:$D$27,X15)+COUNTIF('23'!$D$4:$D$37,X15)+COUNTIF('24'!$D$4:$D$30,X15)+COUNTIF('25'!$D$4:$D$24,X15)+COUNTIF('26'!$D$4:$D$28,X15)+COUNTIF('27'!$D$4:$D$33,X15)+COUNTIF('28'!$D$4:$D$28,X15)+COUNTIF('29'!$D$4:$D$32,X15)+COUNTIF('30'!$D$4:$D$24,X15)+COUNTIF('31'!$D$4:$D$45,X15)</x:v>
      </x:c>
      <x:c r="E12829" s="468" t="str">
        <x:v>Rumus sumber</x:v>
      </x:c>
      <x:c r="F12829" s="468" t="str">
        <x:v>19 September 2026 16.01 WIB</x:v>
      </x:c>
    </x:row>
    <x:row r="12830">
      <x:c r="A12830" s="468" t="str">
        <x:v>Resume Karyawan KPI</x:v>
      </x:c>
      <x:c r="B12830" s="468" t="str">
        <x:v>AC15</x:v>
      </x:c>
      <x:c r="C12830" s="468" t="n">
        <x:v>20</x:v>
      </x:c>
      <x:c r="D12830" s="468" t="n">
        <x:v>21</x:v>
      </x:c>
      <x:c r="E12830" s="468" t="str">
        <x:v>Nilai sumber</x:v>
      </x:c>
      <x:c r="F12830" s="468" t="str">
        <x:v>19 September 2026 16.01 WIB</x:v>
      </x:c>
    </x:row>
    <x:row r="12831">
      <x:c r="A12831" s="468" t="str">
        <x:v>Resume Karyawan KPI</x:v>
      </x:c>
      <x:c r="B12831" s="468" t="str">
        <x:v>AC15</x:v>
      </x:c>
      <x:c r="C12831" s="468" t="str">
        <x:v>=COUNTIF('1'!$O$57:$O$60,AA15)+COUNTIF('2'!$O$57:$O$60,AA15)+COUNTIF('3'!$O$35:$O$38,AA15)+COUNTIF('4'!$O$33:$O$36,AA15)+COUNTIF('5'!$O$28:$O$31,AA15)+COUNTIF('6'!$O$30:$O$33,AA15)+COUNTIF('7'!$O$23:$O$26,AA15)+COUNTIF('8'!$O$69:$O$72,AA15)+COUNTIF('9'!$O$65:$O$68,AA15)+COUNTIF('10'!$O$23:$O$26,AA15)+COUNTIF('11'!$O$27:$O$30,AA15)+COUNTIF('12'!$O$28:$O$31,AA15)+COUNTIF('13'!$O$32:$O$35,AA15)+COUNTIF('14'!$O$30:$O$33,AA15)+COUNTIF('15'!$O$29:$O$32,AA15)+COUNTIF('16'!$O$27:$O$30,AA15)+COUNTIF('17'!$O$30:$O$33,AA15)+COUNTIF('18'!$O$30:$O$33,AA15)+COUNTIF('19'!$O$23:$O$26,AA15)+COUNTIF('20'!$O$28:$O$31,AA15)+COUNTIF('21'!$O$23:$O$26,AA15)+COUNTIF('22'!$O$29:$O$32,AA15)+COUNTIF('23'!$O$39:$O$42,AA15)+COUNTIF('24'!$O$32:$O$35,AA15)+COUNTIF('25'!$O$26:$O$29,AA15)+COUNTIF('26'!$O$30:$O$33,AA15)+COUNTIF('27'!$O$35:$O$38,AA15)+COUNTIF('28'!$O$30:$O$33,AA15)+COUNTIF('29'!$O$34:$O$37,AA15)+COUNTIF('30'!$O$26:$O$29,AA15)+COUNTIF('31'!$O$47:$O$50,AA15)</x:v>
      </x:c>
      <x:c r="D12831" s="468" t="str">
        <x:v>=COUNTIF('1'!$O$57:$O$60,AA15)+COUNTIF('2'!$O$57:$O$60,AA15)+COUNTIF('3'!$O$35:$O$38,AA15)+COUNTIF('4'!$O$33:$O$36,AA15)+COUNTIF('5'!$O$28:$O$31,AA15)+COUNTIF('6'!$O$30:$O$33,AA15)+COUNTIF('7'!$O$23:$O$26,AA15)+COUNTIF('8'!$O$69:$O$72,AA15)+COUNTIF('9'!$O$65:$O$68,AA15)+COUNTIF('10'!$O$23:$O$26,AA15)+COUNTIF('11'!$O$27:$O$30,AA15)+COUNTIF('12'!$O$28:$O$31,AA15)+COUNTIF('13'!$O$32:$O$35,AA15)+COUNTIF('14'!$O$30:$O$33,AA15)+COUNTIF('15'!$O$29:$O$32,AA15)+COUNTIF('16'!$O$27:$O$30,AA15)+COUNTIF('17'!$O$30:$O$33,AA15)+COUNTIF('18'!$O$30:$O$33,AA15)+COUNTIF('19'!$O$31:$O$34,AA15)+COUNTIF('20'!$O$28:$O$31,AA15)+COUNTIF('21'!$O$23:$O$26,AA15)+COUNTIF('22'!$O$29:$O$32,AA15)+COUNTIF('23'!$O$39:$O$42,AA15)+COUNTIF('24'!$O$32:$O$35,AA15)+COUNTIF('25'!$O$26:$O$29,AA15)+COUNTIF('26'!$O$30:$O$33,AA15)+COUNTIF('27'!$O$35:$O$38,AA15)+COUNTIF('28'!$O$30:$O$33,AA15)+COUNTIF('29'!$O$34:$O$37,AA15)+COUNTIF('30'!$O$26:$O$29,AA15)+COUNTIF('31'!$O$47:$O$50,AA15)</x:v>
      </x:c>
      <x:c r="E12831" s="468" t="str">
        <x:v>Rumus sumber</x:v>
      </x:c>
      <x:c r="F12831" s="468" t="str">
        <x:v>19 September 2026 16.01 WIB</x:v>
      </x:c>
    </x:row>
    <x:row r="12832">
      <x:c r="A12832" s="468" t="str">
        <x:v>Resume Karyawan KPI</x:v>
      </x:c>
      <x:c r="B12832" s="468" t="str">
        <x:v>AD15</x:v>
      </x:c>
      <x:c r="C12832" s="468" t="n">
        <x:v>20.00001</x:v>
      </x:c>
      <x:c r="D12832" s="468" t="n">
        <x:v>21.00001</x:v>
      </x:c>
      <x:c r="E12832" s="468" t="str">
        <x:v>Nilai sumber</x:v>
      </x:c>
      <x:c r="F12832" s="468" t="str">
        <x:v>19 September 2026 16.01 WIB</x:v>
      </x:c>
    </x:row>
    <x:row r="12833">
      <x:c r="A12833" s="468" t="str">
        <x:v>Resume Karyawan KPI</x:v>
      </x:c>
      <x:c r="B12833" s="468" t="str">
        <x:v>AM15</x:v>
      </x:c>
      <x:c r="C12833"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$39:$AG$44,AK15,'13'!$AF$39:$AF$44,1)+COUNTIFS('14'!$AG$37:$AG$42,AK15,'14'!$AF$37:$AF$42,1)+COUNTIFS('15'!$AG$36:$AG$41,AK15,'15'!$AF$36:$AF$41,1)+COUNTIFS('16'!$AG$34:$AG$39,AK15,'16'!$AF$34:$AF$39,1)+COUNTIFS('17'!$AG$37:$AG$42,AK15,'17'!$AF$37:$AF$42,1)+COUNTIFS('18'!$AG$37:$AG$42,AK15,'18'!$AF$37:$AF$42,1)+COUNTIFS('19'!$AG$30:$AG$35,AK15,'19'!$AF$30:$AF$35,1)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D12833" s="468" t="str">
        <x:v>=COUNTIFS('1'!$AG$64:$AG$69,AK15,'1'!$AF$64:$AF$69,1)+COUNTIFS('2'!$AG$64:$AG$69,AK15,'2'!$AF$64:$AF$69,1)+COUNTIFS('3'!$AG$42:$AG$47,AK15,'3'!$AF$42:$AF$47,1)+COUNTIFS('4'!$AG$40:$AG$45,AK15,'4'!$AF$40:$AF$45,1)+COUNTIFS('5'!$AG$35:$AG$40,AK15,'5'!$AF$35:$AF$40,1)+COUNTIFS('6'!$AG$37:$AG$42,AK15,'6'!$AF$37:$AF$42,1)+COUNTIFS('7'!$AG$30:$AG$35,AK15,'7'!$AF$30:$AF$35,1)+COUNTIFS('8'!$AG$76:$AG$81,AK15,'8'!$AF$76:$AF$81,1)+COUNTIFS('9'!$AG$72:$AG$77,AK15,'9'!$AF$72:$AF$77,1)+COUNTIFS('10'!$AG$30:$AG$35,AK15,'10'!$AF$30:$AF$35,1)+COUNTIFS('11'!$AG$34:$AG$39,AK15,'11'!$AF$34:$AF$39,1)+COUNTIFS('12'!$AG$35:$AG$40,AK15,'12'!$AF$35:$AF$40,1)+COUNTIFS('13'!$AG$39:$AG$44,AK15,'13'!$AF$39:$AF$44,1)+COUNTIFS('14'!$AG$37:$AG$42,AK15,'14'!$AF$37:$AF$42,1)+COUNTIFS('15'!$AG$36:$AG$41,AK15,'15'!$AF$36:$AF$41,1)+COUNTIFS('16'!$AG$34:$AG$39,AK15,'16'!$AF$34:$AF$39,1)+COUNTIFS('17'!$AG$37:$AG$42,AK15,'17'!$AF$37:$AF$42,1)+COUNTIFS('18'!$AG$37:$AG$42,AK15,'18'!$AF$37:$AF$42,1)+COUNTIFS('19'!$AG$38:$AG$43,AK15,'19'!$AF$38:$AF$43,1)+COUNTIFS('20'!$AG$35:$AG$40,AK15,'20'!$AF$35:$AF$40,1)+COUNTIFS('21'!$AG$30:$AG$35,AK15,'21'!$AF$30:$AF$35,1)+COUNTIFS('22'!$AG$36:$AG$41,AK15,'22'!$AF$36:$AF$41,1)+COUNTIFS('23'!$AG$46:$AG$51,AK15,'23'!$AF$46:$AF$51,1)+COUNTIFS('24'!$AG$39:$AG$44,AK15,'24'!$AF$39:$AF$44,1)+COUNTIFS('25'!$AG$33:$AG$38,AK15,'25'!$AF$33:$AF$38,1)+COUNTIFS('26'!$AG$37:$AG$42,AK15,'26'!$AF$37:$AF$42,1)+COUNTIFS('27'!$AG$42:$AG$47,AK15,'27'!$AF$42:$AF$47,1)+COUNTIFS('28'!$AG$37:$AG$42,AK15,'28'!$AF$37:$AF$42,1)+COUNTIFS('29'!$AG$41:$AG$46,AK15,'29'!$AF$41:$AF$46,1)+COUNTIFS('30'!$AG$33:$AG$38,AK15,'30'!$AF$33:$AF$38,1)+COUNTIFS('31'!$AG$56:$AG$61,AK15,'31'!$AF$56:$AF$61,1)</x:v>
      </x:c>
      <x:c r="E12833" s="468" t="str">
        <x:v>Rumus sumber</x:v>
      </x:c>
      <x:c r="F12833" s="468" t="str">
        <x:v>19 September 2026 16.01 WIB</x:v>
      </x:c>
    </x:row>
    <x:row r="12834">
      <x:c r="A12834" s="468" t="str">
        <x:v>Resume Karyawan KPI</x:v>
      </x:c>
      <x:c r="B12834" s="468" t="str">
        <x:v>AO15</x:v>
      </x:c>
      <x:c r="C12834"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$39:$L$44,'13'!$AG$39:$AG$44,AK15,'13'!$AF$39:$AF$44,1)+SUMIFS('14'!$L$37:$L$42,'14'!$AG$37:$AG$42,AK15,'14'!$AF$37:$AF$42,1)+SUMIFS('15'!$L$36:$L$41,'15'!$AG$36:$AG$41,AK15,'15'!$AF$36:$AF$41,1)+SUMIFS('16'!$L$34:$L$39,'16'!$AG$34:$AG$39,AK15,'16'!$AF$34:$AF$39,1)+SUMIFS('17'!$L$37:$L$42,'17'!$AG$37:$AG$42,AK15,'17'!$AF$37:$AF$42,1)+SUMIFS('18'!$L$37:$L$42,'18'!$AG$37:$AG$42,AK15,'18'!$AF$37:$AF$42,1)+SUMIFS('19'!$L$30:$L$35,'19'!$AG$30:$AG$35,AK15,'19'!$AF$30:$AF$35,1)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D12834" s="468" t="str">
        <x:v>=IF(AM15=0,"",(SUMIFS('1'!$L$64:$L$69,'1'!$AG$64:$AG$69,AK15,'1'!$AF$64:$AF$69,1)+SUMIFS('2'!$L$64:$L$69,'2'!$AG$64:$AG$69,AK15,'2'!$AF$64:$AF$69,1)+SUMIFS('3'!$L$42:$L$47,'3'!$AG$42:$AG$47,AK15,'3'!$AF$42:$AF$47,1)+SUMIFS('4'!$L$40:$L$45,'4'!$AG$40:$AG$45,AK15,'4'!$AF$40:$AF$45,1)+SUMIFS('5'!$L$35:$L$40,'5'!$AG$35:$AG$40,AK15,'5'!$AF$35:$AF$40,1)+SUMIFS('6'!$L$37:$L$42,'6'!$AG$37:$AG$42,AK15,'6'!$AF$37:$AF$42,1)+SUMIFS('7'!$L$30:$L$35,'7'!$AG$30:$AG$35,AK15,'7'!$AF$30:$AF$35,1)+SUMIFS('8'!$L$76:$L$81,'8'!$AG$76:$AG$81,AK15,'8'!$AF$76:$AF$81,1)+SUMIFS('9'!$L$72:$L$77,'9'!$AG$72:$AG$77,AK15,'9'!$AF$72:$AF$77,1)+SUMIFS('10'!$L$30:$L$35,'10'!$AG$30:$AG$35,AK15,'10'!$AF$30:$AF$35,1)+SUMIFS('11'!$L$34:$L$39,'11'!$AG$34:$AG$39,AK15,'11'!$AF$34:$AF$39,1)+SUMIFS('12'!$L$35:$L$40,'12'!$AG$35:$AG$40,AK15,'12'!$AF$35:$AF$40,1)+SUMIFS('13'!$L$39:$L$44,'13'!$AG$39:$AG$44,AK15,'13'!$AF$39:$AF$44,1)+SUMIFS('14'!$L$37:$L$42,'14'!$AG$37:$AG$42,AK15,'14'!$AF$37:$AF$42,1)+SUMIFS('15'!$L$36:$L$41,'15'!$AG$36:$AG$41,AK15,'15'!$AF$36:$AF$41,1)+SUMIFS('16'!$L$34:$L$39,'16'!$AG$34:$AG$39,AK15,'16'!$AF$34:$AF$39,1)+SUMIFS('17'!$L$37:$L$42,'17'!$AG$37:$AG$42,AK15,'17'!$AF$37:$AF$42,1)+SUMIFS('18'!$L$37:$L$42,'18'!$AG$37:$AG$42,AK15,'18'!$AF$37:$AF$42,1)+SUMIFS('19'!$L$38:$L$43,'19'!$AG$38:$AG$43,AK15,'19'!$AF$38:$AF$43,1)+SUMIFS('20'!$L$35:$L$40,'20'!$AG$35:$AG$40,AK15,'20'!$AF$35:$AF$40,1)+SUMIFS('21'!$L$30:$L$35,'21'!$AG$30:$AG$35,AK15,'21'!$AF$30:$AF$35,1)+SUMIFS('22'!$L$36:$L$41,'22'!$AG$36:$AG$41,AK15,'22'!$AF$36:$AF$41,1)+SUMIFS('23'!$L$46:$L$51,'23'!$AG$46:$AG$51,AK15,'23'!$AF$46:$AF$51,1)+SUMIFS('24'!$L$39:$L$44,'24'!$AG$39:$AG$44,AK15,'24'!$AF$39:$AF$44,1)+SUMIFS('25'!$L$33:$L$38,'25'!$AG$33:$AG$38,AK15,'25'!$AF$33:$AF$38,1)+SUMIFS('26'!$L$37:$L$42,'26'!$AG$37:$AG$42,AK15,'26'!$AF$37:$AF$42,1)+SUMIFS('27'!$L$42:$L$47,'27'!$AG$42:$AG$47,AK15,'27'!$AF$42:$AF$47,1)+SUMIFS('28'!$L$37:$L$42,'28'!$AG$37:$AG$42,AK15,'28'!$AF$37:$AF$42,1)+SUMIFS('29'!$L$41:$L$46,'29'!$AG$41:$AG$46,AK15,'29'!$AF$41:$AF$46,1)+SUMIFS('30'!$L$33:$L$38,'30'!$AG$33:$AG$38,AK15,'30'!$AF$33:$AF$38,1)+SUMIFS('31'!$L$56:$L$61,'31'!$AG$56:$AG$61,AK15,'31'!$AF$56:$AF$61,1))/AM15)</x:v>
      </x:c>
      <x:c r="E12834" s="468" t="str">
        <x:v>Rumus sumber</x:v>
      </x:c>
      <x:c r="F12834" s="468" t="str">
        <x:v>19 September 2026 16.01 WIB</x:v>
      </x:c>
    </x:row>
    <x:row r="12835">
      <x:c r="A12835" s="468" t="str">
        <x:v>Resume Karyawan KPI</x:v>
      </x:c>
      <x:c r="B12835" s="468" t="str">
        <x:v>AP15</x:v>
      </x:c>
      <x:c r="C12835"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$39:$M$44,'13'!$AG$39:$AG$44,AK15,'13'!$AF$39:$AF$44,1)+SUMIFS('14'!$M$37:$M$42,'14'!$AG$37:$AG$42,AK15,'14'!$AF$37:$AF$42,1)+SUMIFS('15'!$M$36:$M$41,'15'!$AG$36:$AG$41,AK15,'15'!$AF$36:$AF$41,1)+SUMIFS('16'!$M$34:$M$39,'16'!$AG$34:$AG$39,AK15,'16'!$AF$34:$AF$39,1)+SUMIFS('17'!$M$37:$M$42,'17'!$AG$37:$AG$42,AK15,'17'!$AF$37:$AF$42,1)+SUMIFS('18'!$M$37:$M$42,'18'!$AG$37:$AG$42,AK15,'18'!$AF$37:$AF$42,1)+SUMIFS('19'!$M$30:$M$35,'19'!$AG$30:$AG$35,AK15,'19'!$AF$30:$AF$35,1)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D12835" s="468" t="str">
        <x:v>=IF(AM15=0,"",(SUMIFS('1'!$M$64:$M$69,'1'!$AG$64:$AG$69,AK15,'1'!$AF$64:$AF$69,1)+SUMIFS('2'!$M$64:$M$69,'2'!$AG$64:$AG$69,AK15,'2'!$AF$64:$AF$69,1)+SUMIFS('3'!$M$42:$M$47,'3'!$AG$42:$AG$47,AK15,'3'!$AF$42:$AF$47,1)+SUMIFS('4'!$M$40:$M$45,'4'!$AG$40:$AG$45,AK15,'4'!$AF$40:$AF$45,1)+SUMIFS('5'!$M$35:$M$40,'5'!$AG$35:$AG$40,AK15,'5'!$AF$35:$AF$40,1)+SUMIFS('6'!$M$37:$M$42,'6'!$AG$37:$AG$42,AK15,'6'!$AF$37:$AF$42,1)+SUMIFS('7'!$M$30:$M$35,'7'!$AG$30:$AG$35,AK15,'7'!$AF$30:$AF$35,1)+SUMIFS('8'!$M$76:$M$81,'8'!$AG$76:$AG$81,AK15,'8'!$AF$76:$AF$81,1)+SUMIFS('9'!$M$72:$M$77,'9'!$AG$72:$AG$77,AK15,'9'!$AF$72:$AF$77,1)+SUMIFS('10'!$M$30:$M$35,'10'!$AG$30:$AG$35,AK15,'10'!$AF$30:$AF$35,1)+SUMIFS('11'!$M$34:$M$39,'11'!$AG$34:$AG$39,AK15,'11'!$AF$34:$AF$39,1)+SUMIFS('12'!$M$35:$M$40,'12'!$AG$35:$AG$40,AK15,'12'!$AF$35:$AF$40,1)+SUMIFS('13'!$M$39:$M$44,'13'!$AG$39:$AG$44,AK15,'13'!$AF$39:$AF$44,1)+SUMIFS('14'!$M$37:$M$42,'14'!$AG$37:$AG$42,AK15,'14'!$AF$37:$AF$42,1)+SUMIFS('15'!$M$36:$M$41,'15'!$AG$36:$AG$41,AK15,'15'!$AF$36:$AF$41,1)+SUMIFS('16'!$M$34:$M$39,'16'!$AG$34:$AG$39,AK15,'16'!$AF$34:$AF$39,1)+SUMIFS('17'!$M$37:$M$42,'17'!$AG$37:$AG$42,AK15,'17'!$AF$37:$AF$42,1)+SUMIFS('18'!$M$37:$M$42,'18'!$AG$37:$AG$42,AK15,'18'!$AF$37:$AF$42,1)+SUMIFS('19'!$M$38:$M$43,'19'!$AG$38:$AG$43,AK15,'19'!$AF$38:$AF$43,1)+SUMIFS('20'!$M$35:$M$40,'20'!$AG$35:$AG$40,AK15,'20'!$AF$35:$AF$40,1)+SUMIFS('21'!$M$30:$M$35,'21'!$AG$30:$AG$35,AK15,'21'!$AF$30:$AF$35,1)+SUMIFS('22'!$M$36:$M$41,'22'!$AG$36:$AG$41,AK15,'22'!$AF$36:$AF$41,1)+SUMIFS('23'!$M$46:$M$51,'23'!$AG$46:$AG$51,AK15,'23'!$AF$46:$AF$51,1)+SUMIFS('24'!$M$39:$M$44,'24'!$AG$39:$AG$44,AK15,'24'!$AF$39:$AF$44,1)+SUMIFS('25'!$M$33:$M$38,'25'!$AG$33:$AG$38,AK15,'25'!$AF$33:$AF$38,1)+SUMIFS('26'!$M$37:$M$42,'26'!$AG$37:$AG$42,AK15,'26'!$AF$37:$AF$42,1)+SUMIFS('27'!$M$42:$M$47,'27'!$AG$42:$AG$47,AK15,'27'!$AF$42:$AF$47,1)+SUMIFS('28'!$M$37:$M$42,'28'!$AG$37:$AG$42,AK15,'28'!$AF$37:$AF$42,1)+SUMIFS('29'!$M$41:$M$46,'29'!$AG$41:$AG$46,AK15,'29'!$AF$41:$AF$46,1)+SUMIFS('30'!$M$33:$M$38,'30'!$AG$33:$AG$38,AK15,'30'!$AF$33:$AF$38,1)+SUMIFS('31'!$M$56:$M$61,'31'!$AG$56:$AG$61,AK15,'31'!$AF$56:$AF$61,1))/AM15)</x:v>
      </x:c>
      <x:c r="E12835" s="468" t="str">
        <x:v>Rumus sumber</x:v>
      </x:c>
      <x:c r="F12835" s="468" t="str">
        <x:v>19 September 2026 16.01 WIB</x:v>
      </x:c>
    </x:row>
    <x:row r="12836">
      <x:c r="A12836" s="468" t="str">
        <x:v>Resume Karyawan KPI</x:v>
      </x:c>
      <x:c r="B12836" s="468" t="str">
        <x:v>AQ15</x:v>
      </x:c>
      <x:c r="C12836"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$39:$N$44,'13'!$AG$39:$AG$44,AK15,'13'!$AF$39:$AF$44,1)+SUMIFS('14'!$N$37:$N$42,'14'!$AG$37:$AG$42,AK15,'14'!$AF$37:$AF$42,1)+SUMIFS('15'!$N$36:$N$41,'15'!$AG$36:$AG$41,AK15,'15'!$AF$36:$AF$41,1)+SUMIFS('16'!$N$34:$N$39,'16'!$AG$34:$AG$39,AK15,'16'!$AF$34:$AF$39,1)+SUMIFS('17'!$N$37:$N$42,'17'!$AG$37:$AG$42,AK15,'17'!$AF$37:$AF$42,1)+SUMIFS('18'!$N$37:$N$42,'18'!$AG$37:$AG$42,AK15,'18'!$AF$37:$AF$42,1)+SUMIFS('19'!$N$30:$N$35,'19'!$AG$30:$AG$35,AK15,'19'!$AF$30:$AF$35,1)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D12836" s="468" t="str">
        <x:v>=IF(AM15=0,"",(SUMIFS('1'!$N$64:$N$69,'1'!$AG$64:$AG$69,AK15,'1'!$AF$64:$AF$69,1)+SUMIFS('2'!$N$64:$N$69,'2'!$AG$64:$AG$69,AK15,'2'!$AF$64:$AF$69,1)+SUMIFS('3'!$N$42:$N$47,'3'!$AG$42:$AG$47,AK15,'3'!$AF$42:$AF$47,1)+SUMIFS('4'!$N$40:$N$45,'4'!$AG$40:$AG$45,AK15,'4'!$AF$40:$AF$45,1)+SUMIFS('5'!$N$35:$N$40,'5'!$AG$35:$AG$40,AK15,'5'!$AF$35:$AF$40,1)+SUMIFS('6'!$N$37:$N$42,'6'!$AG$37:$AG$42,AK15,'6'!$AF$37:$AF$42,1)+SUMIFS('7'!$N$30:$N$35,'7'!$AG$30:$AG$35,AK15,'7'!$AF$30:$AF$35,1)+SUMIFS('8'!$N$76:$N$81,'8'!$AG$76:$AG$81,AK15,'8'!$AF$76:$AF$81,1)+SUMIFS('9'!$N$72:$N$77,'9'!$AG$72:$AG$77,AK15,'9'!$AF$72:$AF$77,1)+SUMIFS('10'!$N$30:$N$35,'10'!$AG$30:$AG$35,AK15,'10'!$AF$30:$AF$35,1)+SUMIFS('11'!$N$34:$N$39,'11'!$AG$34:$AG$39,AK15,'11'!$AF$34:$AF$39,1)+SUMIFS('12'!$N$35:$N$40,'12'!$AG$35:$AG$40,AK15,'12'!$AF$35:$AF$40,1)+SUMIFS('13'!$N$39:$N$44,'13'!$AG$39:$AG$44,AK15,'13'!$AF$39:$AF$44,1)+SUMIFS('14'!$N$37:$N$42,'14'!$AG$37:$AG$42,AK15,'14'!$AF$37:$AF$42,1)+SUMIFS('15'!$N$36:$N$41,'15'!$AG$36:$AG$41,AK15,'15'!$AF$36:$AF$41,1)+SUMIFS('16'!$N$34:$N$39,'16'!$AG$34:$AG$39,AK15,'16'!$AF$34:$AF$39,1)+SUMIFS('17'!$N$37:$N$42,'17'!$AG$37:$AG$42,AK15,'17'!$AF$37:$AF$42,1)+SUMIFS('18'!$N$37:$N$42,'18'!$AG$37:$AG$42,AK15,'18'!$AF$37:$AF$42,1)+SUMIFS('19'!$N$38:$N$43,'19'!$AG$38:$AG$43,AK15,'19'!$AF$38:$AF$43,1)+SUMIFS('20'!$N$35:$N$40,'20'!$AG$35:$AG$40,AK15,'20'!$AF$35:$AF$40,1)+SUMIFS('21'!$N$30:$N$35,'21'!$AG$30:$AG$35,AK15,'21'!$AF$30:$AF$35,1)+SUMIFS('22'!$N$36:$N$41,'22'!$AG$36:$AG$41,AK15,'22'!$AF$36:$AF$41,1)+SUMIFS('23'!$N$46:$N$51,'23'!$AG$46:$AG$51,AK15,'23'!$AF$46:$AF$51,1)+SUMIFS('24'!$N$39:$N$44,'24'!$AG$39:$AG$44,AK15,'24'!$AF$39:$AF$44,1)+SUMIFS('25'!$N$33:$N$38,'25'!$AG$33:$AG$38,AK15,'25'!$AF$33:$AF$38,1)+SUMIFS('26'!$N$37:$N$42,'26'!$AG$37:$AG$42,AK15,'26'!$AF$37:$AF$42,1)+SUMIFS('27'!$N$42:$N$47,'27'!$AG$42:$AG$47,AK15,'27'!$AF$42:$AF$47,1)+SUMIFS('28'!$N$37:$N$42,'28'!$AG$37:$AG$42,AK15,'28'!$AF$37:$AF$42,1)+SUMIFS('29'!$N$41:$N$46,'29'!$AG$41:$AG$46,AK15,'29'!$AF$41:$AF$46,1)+SUMIFS('30'!$N$33:$N$38,'30'!$AG$33:$AG$38,AK15,'30'!$AF$33:$AF$38,1)+SUMIFS('31'!$N$56:$N$61,'31'!$AG$56:$AG$61,AK15,'31'!$AF$56:$AF$61,1))/AM15)</x:v>
      </x:c>
      <x:c r="E12836" s="468" t="str">
        <x:v>Rumus sumber</x:v>
      </x:c>
      <x:c r="F12836" s="468" t="str">
        <x:v>19 September 2026 16.01 WIB</x:v>
      </x:c>
    </x:row>
    <x:row r="12837">
      <x:c r="A12837" s="468" t="str">
        <x:v>Resume Karyawan KPI</x:v>
      </x:c>
      <x:c r="B12837" s="468" t="str">
        <x:v>AR15</x:v>
      </x:c>
      <x:c r="C12837"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$39:$O$44,'13'!$AG$39:$AG$44,AK15,'13'!$AF$39:$AF$44,1)+SUMIFS('14'!$O$37:$O$42,'14'!$AG$37:$AG$42,AK15,'14'!$AF$37:$AF$42,1)+SUMIFS('15'!$O$36:$O$41,'15'!$AG$36:$AG$41,AK15,'15'!$AF$36:$AF$41,1)+SUMIFS('16'!$O$34:$O$39,'16'!$AG$34:$AG$39,AK15,'16'!$AF$34:$AF$39,1)+SUMIFS('17'!$O$37:$O$42,'17'!$AG$37:$AG$42,AK15,'17'!$AF$37:$AF$42,1)+SUMIFS('18'!$O$37:$O$42,'18'!$AG$37:$AG$42,AK15,'18'!$AF$37:$AF$42,1)+SUMIFS('19'!$O$30:$O$35,'19'!$AG$30:$AG$35,AK15,'19'!$AF$30:$AF$35,1)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D12837" s="468" t="str">
        <x:v>=IF(AM15=0,"",(SUMIFS('1'!$O$64:$O$69,'1'!$AG$64:$AG$69,AK15,'1'!$AF$64:$AF$69,1)+SUMIFS('2'!$O$64:$O$69,'2'!$AG$64:$AG$69,AK15,'2'!$AF$64:$AF$69,1)+SUMIFS('3'!$O$42:$O$47,'3'!$AG$42:$AG$47,AK15,'3'!$AF$42:$AF$47,1)+SUMIFS('4'!$O$40:$O$45,'4'!$AG$40:$AG$45,AK15,'4'!$AF$40:$AF$45,1)+SUMIFS('5'!$O$35:$O$40,'5'!$AG$35:$AG$40,AK15,'5'!$AF$35:$AF$40,1)+SUMIFS('6'!$O$37:$O$42,'6'!$AG$37:$AG$42,AK15,'6'!$AF$37:$AF$42,1)+SUMIFS('7'!$O$30:$O$35,'7'!$AG$30:$AG$35,AK15,'7'!$AF$30:$AF$35,1)+SUMIFS('8'!$O$76:$O$81,'8'!$AG$76:$AG$81,AK15,'8'!$AF$76:$AF$81,1)+SUMIFS('9'!$O$72:$O$77,'9'!$AG$72:$AG$77,AK15,'9'!$AF$72:$AF$77,1)+SUMIFS('10'!$O$30:$O$35,'10'!$AG$30:$AG$35,AK15,'10'!$AF$30:$AF$35,1)+SUMIFS('11'!$O$34:$O$39,'11'!$AG$34:$AG$39,AK15,'11'!$AF$34:$AF$39,1)+SUMIFS('12'!$O$35:$O$40,'12'!$AG$35:$AG$40,AK15,'12'!$AF$35:$AF$40,1)+SUMIFS('13'!$O$39:$O$44,'13'!$AG$39:$AG$44,AK15,'13'!$AF$39:$AF$44,1)+SUMIFS('14'!$O$37:$O$42,'14'!$AG$37:$AG$42,AK15,'14'!$AF$37:$AF$42,1)+SUMIFS('15'!$O$36:$O$41,'15'!$AG$36:$AG$41,AK15,'15'!$AF$36:$AF$41,1)+SUMIFS('16'!$O$34:$O$39,'16'!$AG$34:$AG$39,AK15,'16'!$AF$34:$AF$39,1)+SUMIFS('17'!$O$37:$O$42,'17'!$AG$37:$AG$42,AK15,'17'!$AF$37:$AF$42,1)+SUMIFS('18'!$O$37:$O$42,'18'!$AG$37:$AG$42,AK15,'18'!$AF$37:$AF$42,1)+SUMIFS('19'!$O$38:$O$43,'19'!$AG$38:$AG$43,AK15,'19'!$AF$38:$AF$43,1)+SUMIFS('20'!$O$35:$O$40,'20'!$AG$35:$AG$40,AK15,'20'!$AF$35:$AF$40,1)+SUMIFS('21'!$O$30:$O$35,'21'!$AG$30:$AG$35,AK15,'21'!$AF$30:$AF$35,1)+SUMIFS('22'!$O$36:$O$41,'22'!$AG$36:$AG$41,AK15,'22'!$AF$36:$AF$41,1)+SUMIFS('23'!$O$46:$O$51,'23'!$AG$46:$AG$51,AK15,'23'!$AF$46:$AF$51,1)+SUMIFS('24'!$O$39:$O$44,'24'!$AG$39:$AG$44,AK15,'24'!$AF$39:$AF$44,1)+SUMIFS('25'!$O$33:$O$38,'25'!$AG$33:$AG$38,AK15,'25'!$AF$33:$AF$38,1)+SUMIFS('26'!$O$37:$O$42,'26'!$AG$37:$AG$42,AK15,'26'!$AF$37:$AF$42,1)+SUMIFS('27'!$O$42:$O$47,'27'!$AG$42:$AG$47,AK15,'27'!$AF$42:$AF$47,1)+SUMIFS('28'!$O$37:$O$42,'28'!$AG$37:$AG$42,AK15,'28'!$AF$37:$AF$42,1)+SUMIFS('29'!$O$41:$O$46,'29'!$AG$41:$AG$46,AK15,'29'!$AF$41:$AF$46,1)+SUMIFS('30'!$O$33:$O$38,'30'!$AG$33:$AG$38,AK15,'30'!$AF$33:$AF$38,1)+SUMIFS('31'!$O$56:$O$61,'31'!$AG$56:$AG$61,AK15,'31'!$AF$56:$AF$61,1))/AM15)</x:v>
      </x:c>
      <x:c r="E12837" s="468" t="str">
        <x:v>Rumus sumber</x:v>
      </x:c>
      <x:c r="F12837" s="468" t="str">
        <x:v>19 September 2026 16.01 WIB</x:v>
      </x:c>
    </x:row>
    <x:row r="12838">
      <x:c r="A12838" s="468" t="str">
        <x:v>Resume Karyawan KPI</x:v>
      </x:c>
      <x:c r="B12838" s="468" t="str">
        <x:v>AS15</x:v>
      </x:c>
      <x:c r="C12838"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$39:$P$44,'13'!$AG$39:$AG$44,AK15,'13'!$AF$39:$AF$44,1)+SUMIFS('14'!$P$37:$P$42,'14'!$AG$37:$AG$42,AK15,'14'!$AF$37:$AF$42,1)+SUMIFS('15'!$P$36:$P$41,'15'!$AG$36:$AG$41,AK15,'15'!$AF$36:$AF$41,1)+SUMIFS('16'!$P$34:$P$39,'16'!$AG$34:$AG$39,AK15,'16'!$AF$34:$AF$39,1)+SUMIFS('17'!$P$37:$P$42,'17'!$AG$37:$AG$42,AK15,'17'!$AF$37:$AF$42,1)+SUMIFS('18'!$P$37:$P$42,'18'!$AG$37:$AG$42,AK15,'18'!$AF$37:$AF$42,1)+SUMIFS('19'!$P$30:$P$35,'19'!$AG$30:$AG$35,AK15,'19'!$AF$30:$AF$35,1)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D12838" s="468" t="str">
        <x:v>=IF(AM15=0,"",(SUMIFS('1'!$P$64:$P$69,'1'!$AG$64:$AG$69,AK15,'1'!$AF$64:$AF$69,1)+SUMIFS('2'!$P$64:$P$69,'2'!$AG$64:$AG$69,AK15,'2'!$AF$64:$AF$69,1)+SUMIFS('3'!$P$42:$P$47,'3'!$AG$42:$AG$47,AK15,'3'!$AF$42:$AF$47,1)+SUMIFS('4'!$P$40:$P$45,'4'!$AG$40:$AG$45,AK15,'4'!$AF$40:$AF$45,1)+SUMIFS('5'!$P$35:$P$40,'5'!$AG$35:$AG$40,AK15,'5'!$AF$35:$AF$40,1)+SUMIFS('6'!$P$37:$P$42,'6'!$AG$37:$AG$42,AK15,'6'!$AF$37:$AF$42,1)+SUMIFS('7'!$P$30:$P$35,'7'!$AG$30:$AG$35,AK15,'7'!$AF$30:$AF$35,1)+SUMIFS('8'!$P$76:$P$81,'8'!$AG$76:$AG$81,AK15,'8'!$AF$76:$AF$81,1)+SUMIFS('9'!$P$72:$P$77,'9'!$AG$72:$AG$77,AK15,'9'!$AF$72:$AF$77,1)+SUMIFS('10'!$P$30:$P$35,'10'!$AG$30:$AG$35,AK15,'10'!$AF$30:$AF$35,1)+SUMIFS('11'!$P$34:$P$39,'11'!$AG$34:$AG$39,AK15,'11'!$AF$34:$AF$39,1)+SUMIFS('12'!$P$35:$P$40,'12'!$AG$35:$AG$40,AK15,'12'!$AF$35:$AF$40,1)+SUMIFS('13'!$P$39:$P$44,'13'!$AG$39:$AG$44,AK15,'13'!$AF$39:$AF$44,1)+SUMIFS('14'!$P$37:$P$42,'14'!$AG$37:$AG$42,AK15,'14'!$AF$37:$AF$42,1)+SUMIFS('15'!$P$36:$P$41,'15'!$AG$36:$AG$41,AK15,'15'!$AF$36:$AF$41,1)+SUMIFS('16'!$P$34:$P$39,'16'!$AG$34:$AG$39,AK15,'16'!$AF$34:$AF$39,1)+SUMIFS('17'!$P$37:$P$42,'17'!$AG$37:$AG$42,AK15,'17'!$AF$37:$AF$42,1)+SUMIFS('18'!$P$37:$P$42,'18'!$AG$37:$AG$42,AK15,'18'!$AF$37:$AF$42,1)+SUMIFS('19'!$P$38:$P$43,'19'!$AG$38:$AG$43,AK15,'19'!$AF$38:$AF$43,1)+SUMIFS('20'!$P$35:$P$40,'20'!$AG$35:$AG$40,AK15,'20'!$AF$35:$AF$40,1)+SUMIFS('21'!$P$30:$P$35,'21'!$AG$30:$AG$35,AK15,'21'!$AF$30:$AF$35,1)+SUMIFS('22'!$P$36:$P$41,'22'!$AG$36:$AG$41,AK15,'22'!$AF$36:$AF$41,1)+SUMIFS('23'!$P$46:$P$51,'23'!$AG$46:$AG$51,AK15,'23'!$AF$46:$AF$51,1)+SUMIFS('24'!$P$39:$P$44,'24'!$AG$39:$AG$44,AK15,'24'!$AF$39:$AF$44,1)+SUMIFS('25'!$P$33:$P$38,'25'!$AG$33:$AG$38,AK15,'25'!$AF$33:$AF$38,1)+SUMIFS('26'!$P$37:$P$42,'26'!$AG$37:$AG$42,AK15,'26'!$AF$37:$AF$42,1)+SUMIFS('27'!$P$42:$P$47,'27'!$AG$42:$AG$47,AK15,'27'!$AF$42:$AF$47,1)+SUMIFS('28'!$P$37:$P$42,'28'!$AG$37:$AG$42,AK15,'28'!$AF$37:$AF$42,1)+SUMIFS('29'!$P$41:$P$46,'29'!$AG$41:$AG$46,AK15,'29'!$AF$41:$AF$46,1)+SUMIFS('30'!$P$33:$P$38,'30'!$AG$33:$AG$38,AK15,'30'!$AF$33:$AF$38,1)+SUMIFS('31'!$P$56:$P$61,'31'!$AG$56:$AG$61,AK15,'31'!$AF$56:$AF$61,1))/AM15)</x:v>
      </x:c>
      <x:c r="E12838" s="468" t="str">
        <x:v>Rumus sumber</x:v>
      </x:c>
      <x:c r="F12838" s="468" t="str">
        <x:v>19 September 2026 16.01 WIB</x:v>
      </x:c>
    </x:row>
    <x:row r="12839">
      <x:c r="A12839" s="468" t="str">
        <x:v>Resume Karyawan KPI</x:v>
      </x:c>
      <x:c r="B12839" s="468" t="str">
        <x:v>BN15</x:v>
      </x:c>
      <x:c r="C12839" s="468" t="str">
        <x:v>=IF(COUNTIFS('19'!$AG$30:$AG$35,$AK15,'19'!$AF$30:$AF$35,1)=0,"",SUMIFS('19'!$AC$30:$AC$35,'19'!$AG$30:$AG$35,$AK15,'19'!$AF$30:$AF$35,1)/COUNTIFS('19'!$AG$30:$AG$35,$AK15,'19'!$AF$30:$AF$35,1))</x:v>
      </x:c>
      <x:c r="D12839" s="468" t="str">
        <x:v>=IF(COUNTIFS('19'!$AG$38:$AG$43,$AK15,'19'!$AF$38:$AF$43,1)=0,"",SUMIFS('19'!$AC$38:$AC$43,'19'!$AG$38:$AG$43,$AK15,'19'!$AF$38:$AF$43,1)/COUNTIFS('19'!$AG$38:$AG$43,$AK15,'19'!$AF$38:$AF$43,1))</x:v>
      </x:c>
      <x:c r="E12839" s="468" t="str">
        <x:v>Rumus sumber</x:v>
      </x:c>
      <x:c r="F12839" s="468" t="str">
        <x:v>19 September 2026 16.01 WIB</x:v>
      </x:c>
    </x:row>
    <x:row r="12840">
      <x:c r="A12840" s="468" t="str">
        <x:v>Resume Karyawan KPI</x:v>
      </x:c>
      <x:c r="B12840" s="468" t="str">
        <x:v>Y16</x:v>
      </x:c>
      <x:c r="C12840" s="468" t="str">
        <x:v>=COUNTIF('1'!$D$4:$D$55,X16)+COUNTIF('2'!$D$4:$D$55,X16)+COUNTIF('3'!$D$4:$D$33,X16)+COUNTIF('4'!$D$4:$D$31,X16)+COUNTIF('5'!$D$4:$D$26,X16)+COUNTIF('6'!$D$4:$D$28,X16)+COUNTIF('7'!$D$4:$D$21,X16)+COUNTIF('8'!$D$4:$D$67,X16)+COUNTIF('9'!$D$4:$D$63,X16)+COUNTIF('10'!$D$4:$D$21,X16)+COUNTIF('11'!$D$4:$D$25,X16)+COUNTIF('12'!$D$4:$D$26,X16)+COUNTIF('13'!$D$4:$D$30,X16)+COUNTIF('14'!$D$4:$D$28,X16)+COUNTIF('15'!$D$4:$D$27,X16)+COUNTIF('16'!$D$4:$D$25,X16)+COUNTIF('17'!$D$4:$D$28,X16)+COUNTIF('18'!$D$4:$D$28,X16)+COUNTIF('19'!$D$4:$D$21,X16)+COUNTIF('20'!$D$4:$D$26,X16)+COUNTIF('21'!$D$4:$D$21,X16)+COUNTIF('22'!$D$4:$D$27,X16)+COUNTIF('23'!$D$4:$D$37,X16)+COUNTIF('24'!$D$4:$D$30,X16)+COUNTIF('25'!$D$4:$D$24,X16)+COUNTIF('26'!$D$4:$D$28,X16)+COUNTIF('27'!$D$4:$D$33,X16)+COUNTIF('28'!$D$4:$D$28,X16)+COUNTIF('29'!$D$4:$D$32,X16)+COUNTIF('30'!$D$4:$D$24,X16)+COUNTIF('31'!$D$4:$D$45,X16)</x:v>
      </x:c>
      <x:c r="D12840" s="468" t="str">
        <x:v>=COUNTIF('1'!$D$4:$D$55,X16)+COUNTIF('2'!$D$4:$D$55,X16)+COUNTIF('3'!$D$4:$D$33,X16)+COUNTIF('4'!$D$4:$D$31,X16)+COUNTIF('5'!$D$4:$D$26,X16)+COUNTIF('6'!$D$4:$D$28,X16)+COUNTIF('7'!$D$4:$D$21,X16)+COUNTIF('8'!$D$4:$D$67,X16)+COUNTIF('9'!$D$4:$D$63,X16)+COUNTIF('10'!$D$4:$D$21,X16)+COUNTIF('11'!$D$4:$D$25,X16)+COUNTIF('12'!$D$4:$D$26,X16)+COUNTIF('13'!$D$4:$D$30,X16)+COUNTIF('14'!$D$4:$D$28,X16)+COUNTIF('15'!$D$4:$D$27,X16)+COUNTIF('16'!$D$4:$D$25,X16)+COUNTIF('17'!$D$4:$D$28,X16)+COUNTIF('18'!$D$4:$D$28,X16)+COUNTIF('19'!$D$4:$D$29,X16)+COUNTIF('20'!$D$4:$D$26,X16)+COUNTIF('21'!$D$4:$D$21,X16)+COUNTIF('22'!$D$4:$D$27,X16)+COUNTIF('23'!$D$4:$D$37,X16)+COUNTIF('24'!$D$4:$D$30,X16)+COUNTIF('25'!$D$4:$D$24,X16)+COUNTIF('26'!$D$4:$D$28,X16)+COUNTIF('27'!$D$4:$D$33,X16)+COUNTIF('28'!$D$4:$D$28,X16)+COUNTIF('29'!$D$4:$D$32,X16)+COUNTIF('30'!$D$4:$D$24,X16)+COUNTIF('31'!$D$4:$D$45,X16)</x:v>
      </x:c>
      <x:c r="E12840" s="468" t="str">
        <x:v>Rumus sumber</x:v>
      </x:c>
      <x:c r="F12840" s="468" t="str">
        <x:v>19 September 2026 16.01 WIB</x:v>
      </x:c>
    </x:row>
    <x:row r="12841">
      <x:c r="A12841" s="468" t="str">
        <x:v>Resume Karyawan KPI</x:v>
      </x:c>
      <x:c r="B12841" s="468" t="str">
        <x:v>Y17</x:v>
      </x:c>
      <x:c r="C12841" s="468" t="str">
        <x:v>=COUNTIF('1'!$D$4:$D$55,X17)+COUNTIF('2'!$D$4:$D$55,X17)+COUNTIF('3'!$D$4:$D$33,X17)+COUNTIF('4'!$D$4:$D$31,X17)+COUNTIF('5'!$D$4:$D$26,X17)+COUNTIF('6'!$D$4:$D$28,X17)+COUNTIF('7'!$D$4:$D$21,X17)+COUNTIF('8'!$D$4:$D$67,X17)+COUNTIF('9'!$D$4:$D$63,X17)+COUNTIF('10'!$D$4:$D$21,X17)+COUNTIF('11'!$D$4:$D$25,X17)+COUNTIF('12'!$D$4:$D$26,X17)+COUNTIF('13'!$D$4:$D$30,X17)+COUNTIF('14'!$D$4:$D$28,X17)+COUNTIF('15'!$D$4:$D$27,X17)+COUNTIF('16'!$D$4:$D$25,X17)+COUNTIF('17'!$D$4:$D$28,X17)+COUNTIF('18'!$D$4:$D$28,X17)+COUNTIF('19'!$D$4:$D$21,X17)+COUNTIF('20'!$D$4:$D$26,X17)+COUNTIF('21'!$D$4:$D$21,X17)+COUNTIF('22'!$D$4:$D$27,X17)+COUNTIF('23'!$D$4:$D$37,X17)+COUNTIF('24'!$D$4:$D$30,X17)+COUNTIF('25'!$D$4:$D$24,X17)+COUNTIF('26'!$D$4:$D$28,X17)+COUNTIF('27'!$D$4:$D$33,X17)+COUNTIF('28'!$D$4:$D$28,X17)+COUNTIF('29'!$D$4:$D$32,X17)+COUNTIF('30'!$D$4:$D$24,X17)+COUNTIF('31'!$D$4:$D$45,X17)</x:v>
      </x:c>
      <x:c r="D12841" s="468" t="str">
        <x:v>=COUNTIF('1'!$D$4:$D$55,X17)+COUNTIF('2'!$D$4:$D$55,X17)+COUNTIF('3'!$D$4:$D$33,X17)+COUNTIF('4'!$D$4:$D$31,X17)+COUNTIF('5'!$D$4:$D$26,X17)+COUNTIF('6'!$D$4:$D$28,X17)+COUNTIF('7'!$D$4:$D$21,X17)+COUNTIF('8'!$D$4:$D$67,X17)+COUNTIF('9'!$D$4:$D$63,X17)+COUNTIF('10'!$D$4:$D$21,X17)+COUNTIF('11'!$D$4:$D$25,X17)+COUNTIF('12'!$D$4:$D$26,X17)+COUNTIF('13'!$D$4:$D$30,X17)+COUNTIF('14'!$D$4:$D$28,X17)+COUNTIF('15'!$D$4:$D$27,X17)+COUNTIF('16'!$D$4:$D$25,X17)+COUNTIF('17'!$D$4:$D$28,X17)+COUNTIF('18'!$D$4:$D$28,X17)+COUNTIF('19'!$D$4:$D$29,X17)+COUNTIF('20'!$D$4:$D$26,X17)+COUNTIF('21'!$D$4:$D$21,X17)+COUNTIF('22'!$D$4:$D$27,X17)+COUNTIF('23'!$D$4:$D$37,X17)+COUNTIF('24'!$D$4:$D$30,X17)+COUNTIF('25'!$D$4:$D$24,X17)+COUNTIF('26'!$D$4:$D$28,X17)+COUNTIF('27'!$D$4:$D$33,X17)+COUNTIF('28'!$D$4:$D$28,X17)+COUNTIF('29'!$D$4:$D$32,X17)+COUNTIF('30'!$D$4:$D$24,X17)+COUNTIF('31'!$D$4:$D$45,X17)</x:v>
      </x:c>
      <x:c r="E12841" s="468" t="str">
        <x:v>Rumus sumber</x:v>
      </x:c>
      <x:c r="F12841" s="468" t="str">
        <x:v>19 September 2026 16.01 WIB</x:v>
      </x:c>
    </x:row>
    <x:row r="12842">
      <x:c r="A12842" s="468" t="str">
        <x:v>Resume Karyawan KPI</x:v>
      </x:c>
      <x:c r="B12842" s="468" t="str">
        <x:v>C19</x:v>
      </x:c>
      <x:c r="C12842" s="468" t="n">
        <x:v>476</x:v>
      </x:c>
      <x:c r="D12842" s="468" t="n">
        <x:v>491</x:v>
      </x:c>
      <x:c r="E12842" s="468" t="str">
        <x:v>Nilai sumber</x:v>
      </x:c>
      <x:c r="F12842" s="468" t="str">
        <x:v>19 September 2026 16.01 WIB</x:v>
      </x:c>
    </x:row>
    <x:row r="12843">
      <x:c r="A12843" s="468" t="str">
        <x:v>Resume Karyawan KPI</x:v>
      </x:c>
      <x:c r="B12843" s="468" t="str">
        <x:v>C25</x:v>
      </x:c>
      <x:c r="C12843" s="468" t="n">
        <x:v>21</x:v>
      </x:c>
      <x:c r="D12843" s="468" t="n">
        <x:v>22</x:v>
      </x:c>
      <x:c r="E12843" s="468" t="str">
        <x:v>Nilai sumber</x:v>
      </x:c>
      <x:c r="F12843" s="468" t="str">
        <x:v>19 September 2026 16.01 WIB</x:v>
      </x:c>
    </x:row>
    <x:row r="12844">
      <x:c r="A12844" s="468" t="str">
        <x:v>Resume Karyawan KPI</x:v>
      </x:c>
      <x:c r="B12844" s="468" t="str">
        <x:v>D25</x:v>
      </x:c>
      <x:c r="C12844" s="468" t="n">
        <x:v>0.2625</x:v>
      </x:c>
      <x:c r="D12844" s="468" t="n">
        <x:v>0.2619047619</x:v>
      </x:c>
      <x:c r="E12844" s="468" t="str">
        <x:v>Nilai sumber</x:v>
      </x:c>
      <x:c r="F12844" s="468" t="str">
        <x:v>19 September 2026 16.01 WIB</x:v>
      </x:c>
    </x:row>
    <x:row r="12845">
      <x:c r="A12845" s="468" t="str">
        <x:v>Resume Karyawan KPI</x:v>
      </x:c>
      <x:c r="B12845" s="468" t="str">
        <x:v>H25</x:v>
      </x:c>
      <x:c r="C12845" s="468" t="n">
        <x:v>262</x:v>
      </x:c>
      <x:c r="D12845" s="468" t="n">
        <x:v>266</x:v>
      </x:c>
      <x:c r="E12845" s="468" t="str">
        <x:v>Nilai sumber</x:v>
      </x:c>
      <x:c r="F12845" s="468" t="str">
        <x:v>19 September 2026 16.01 WIB</x:v>
      </x:c>
    </x:row>
    <x:row r="12846">
      <x:c r="A12846" s="468" t="str">
        <x:v>Resume Karyawan KPI</x:v>
      </x:c>
      <x:c r="B12846" s="468" t="str">
        <x:v>I25</x:v>
      </x:c>
      <x:c r="C12846" s="468" t="n">
        <x:v>0.5646551724</x:v>
      </x:c>
      <x:c r="D12846" s="468" t="n">
        <x:v>0.5553235908</x:v>
      </x:c>
      <x:c r="E12846" s="468" t="str">
        <x:v>Nilai sumber</x:v>
      </x:c>
      <x:c r="F12846" s="468" t="str">
        <x:v>19 September 2026 16.01 WIB</x:v>
      </x:c>
    </x:row>
    <x:row r="12847">
      <x:c r="A12847" s="468" t="str">
        <x:v>Resume Karyawan KPI</x:v>
      </x:c>
      <x:c r="B12847" s="468" t="str">
        <x:v>C26</x:v>
      </x:c>
      <x:c r="C12847" s="468" t="n">
        <x:v>20</x:v>
      </x:c>
      <x:c r="D12847" s="468" t="n">
        <x:v>21</x:v>
      </x:c>
      <x:c r="E12847" s="468" t="str">
        <x:v>Nilai sumber</x:v>
      </x:c>
      <x:c r="F12847" s="468" t="str">
        <x:v>19 September 2026 16.01 WIB</x:v>
      </x:c>
    </x:row>
    <x:row r="12848">
      <x:c r="A12848" s="468" t="str">
        <x:v>Resume Karyawan KPI</x:v>
      </x:c>
      <x:c r="B12848" s="468" t="str">
        <x:v>H26</x:v>
      </x:c>
      <x:c r="C12848" s="468" t="n">
        <x:v>181</x:v>
      </x:c>
      <x:c r="D12848" s="468" t="n">
        <x:v>192</x:v>
      </x:c>
      <x:c r="E12848" s="468" t="str">
        <x:v>Nilai sumber</x:v>
      </x:c>
      <x:c r="F12848" s="468" t="str">
        <x:v>19 September 2026 16.01 WIB</x:v>
      </x:c>
    </x:row>
    <x:row r="12849">
      <x:c r="A12849" s="468" t="str">
        <x:v>Resume Karyawan KPI</x:v>
      </x:c>
      <x:c r="B12849" s="468" t="str">
        <x:v>I26</x:v>
      </x:c>
      <x:c r="C12849" s="468" t="n">
        <x:v>0.3900862069</x:v>
      </x:c>
      <x:c r="D12849" s="468" t="n">
        <x:v>0.4008350731</x:v>
      </x:c>
      <x:c r="E12849" s="468" t="str">
        <x:v>Nilai sumber</x:v>
      </x:c>
      <x:c r="F12849" s="468" t="str">
        <x:v>19 September 2026 16.01 WIB</x:v>
      </x:c>
    </x:row>
    <x:row r="12850">
      <x:c r="A12850" s="468" t="str">
        <x:v>Resume Karyawan KPI</x:v>
      </x:c>
      <x:c r="B12850" s="468" t="str">
        <x:v>C27</x:v>
      </x:c>
      <x:c r="C12850" s="468" t="n">
        <x:v>20</x:v>
      </x:c>
      <x:c r="D12850" s="468" t="n">
        <x:v>21</x:v>
      </x:c>
      <x:c r="E12850" s="468" t="str">
        <x:v>Nilai sumber</x:v>
      </x:c>
      <x:c r="F12850" s="468" t="str">
        <x:v>19 September 2026 16.01 WIB</x:v>
      </x:c>
    </x:row>
    <x:row r="12851">
      <x:c r="A12851" s="468" t="str">
        <x:v>Resume Karyawan KPI</x:v>
      </x:c>
      <x:c r="B12851" s="468" t="str">
        <x:v>I27</x:v>
      </x:c>
      <x:c r="C12851" s="468" t="n">
        <x:v>0.04525862069</x:v>
      </x:c>
      <x:c r="D12851" s="468" t="n">
        <x:v>0.04384133612</x:v>
      </x:c>
      <x:c r="E12851" s="468" t="str">
        <x:v>Nilai sumber</x:v>
      </x:c>
      <x:c r="F12851" s="468" t="str">
        <x:v>19 September 2026 16.01 WIB</x:v>
      </x:c>
    </x:row>
    <x:row r="12852">
      <x:c r="A12852" s="468" t="str">
        <x:v>Resume Karyawan KPI</x:v>
      </x:c>
      <x:c r="B12852" s="468" t="str">
        <x:v>C28</x:v>
      </x:c>
      <x:c r="C12852" s="468" t="n">
        <x:v>19</x:v>
      </x:c>
      <x:c r="D12852" s="468" t="n">
        <x:v>20</x:v>
      </x:c>
      <x:c r="E12852" s="468" t="str">
        <x:v>Nilai sumber</x:v>
      </x:c>
      <x:c r="F12852" s="468" t="str">
        <x:v>19 September 2026 16.01 WIB</x:v>
      </x:c>
    </x:row>
    <x:row r="12853">
      <x:c r="A12853" s="468" t="str">
        <x:v>Resume Karyawan KPI</x:v>
      </x:c>
      <x:c r="B12853" s="468" t="str">
        <x:v>D28</x:v>
      </x:c>
      <x:c r="C12853" s="468" t="n">
        <x:v>0.2375</x:v>
      </x:c>
      <x:c r="D12853" s="468" t="n">
        <x:v>0.2380952381</x:v>
      </x:c>
      <x:c r="E12853" s="468" t="str">
        <x:v>Nilai sumber</x:v>
      </x:c>
      <x:c r="F12853" s="468" t="str">
        <x:v>19 September 2026 16.01 WIB</x:v>
      </x:c>
    </x:row>
    <x:row r="12854">
      <x:c r="A12854" s="468" t="str">
        <x:v>Resume Karyawan KPI</x:v>
      </x:c>
      <x:c r="B12854" s="468" t="str">
        <x:v>H33</x:v>
      </x:c>
      <x:c r="C12854" s="468" t="n">
        <x:v>97</x:v>
      </x:c>
      <x:c r="D12854" s="468" t="n">
        <x:v>102</x:v>
      </x:c>
      <x:c r="E12854" s="468" t="str">
        <x:v>Nilai sumber</x:v>
      </x:c>
      <x:c r="F12854" s="468" t="str">
        <x:v>19 September 2026 16.01 WIB</x:v>
      </x:c>
    </x:row>
    <x:row r="12855">
      <x:c r="A12855" s="468" t="str">
        <x:v>Resume Karyawan KPI</x:v>
      </x:c>
      <x:c r="B12855" s="468" t="str">
        <x:v>I33</x:v>
      </x:c>
      <x:c r="C12855" s="468" t="n">
        <x:v>0.423580786</x:v>
      </x:c>
      <x:c r="D12855" s="468" t="n">
        <x:v>0.4267782427</x:v>
      </x:c>
      <x:c r="E12855" s="468" t="str">
        <x:v>Nilai sumber</x:v>
      </x:c>
      <x:c r="F12855" s="468" t="str">
        <x:v>19 September 2026 16.01 WIB</x:v>
      </x:c>
    </x:row>
    <x:row r="12856">
      <x:c r="A12856" s="468" t="str">
        <x:v>Resume Karyawan KPI</x:v>
      </x:c>
      <x:c r="B12856" s="468" t="str">
        <x:v>H34</x:v>
      </x:c>
      <x:c r="C12856" s="468" t="n">
        <x:v>78</x:v>
      </x:c>
      <x:c r="D12856" s="468" t="n">
        <x:v>83</x:v>
      </x:c>
      <x:c r="E12856" s="468" t="str">
        <x:v>Nilai sumber</x:v>
      </x:c>
      <x:c r="F12856" s="468" t="str">
        <x:v>19 September 2026 16.01 WIB</x:v>
      </x:c>
    </x:row>
    <x:row r="12857">
      <x:c r="A12857" s="468" t="str">
        <x:v>Resume Karyawan KPI</x:v>
      </x:c>
      <x:c r="B12857" s="468" t="str">
        <x:v>I34</x:v>
      </x:c>
      <x:c r="C12857" s="468" t="n">
        <x:v>0.3406113537</x:v>
      </x:c>
      <x:c r="D12857" s="468" t="n">
        <x:v>0.3472803347</x:v>
      </x:c>
      <x:c r="E12857" s="468" t="str">
        <x:v>Nilai sumber</x:v>
      </x:c>
      <x:c r="F12857" s="468" t="str">
        <x:v>19 September 2026 16.01 WIB</x:v>
      </x:c>
    </x:row>
    <x:row r="12858">
      <x:c r="A12858" s="468" t="str">
        <x:v>Resume Karyawan KPI</x:v>
      </x:c>
      <x:c r="B12858" s="468" t="str">
        <x:v>I35</x:v>
      </x:c>
      <x:c r="C12858" s="468" t="n">
        <x:v>0.1397379913</x:v>
      </x:c>
      <x:c r="D12858" s="468" t="n">
        <x:v>0.1338912134</x:v>
      </x:c>
      <x:c r="E12858" s="468" t="str">
        <x:v>Nilai sumber</x:v>
      </x:c>
      <x:c r="F12858" s="468" t="str">
        <x:v>19 September 2026 16.01 WIB</x:v>
      </x:c>
    </x:row>
    <x:row r="12859">
      <x:c r="A12859" s="468" t="str">
        <x:v>Resume Karyawan KPI</x:v>
      </x:c>
      <x:c r="B12859" s="468" t="str">
        <x:v>I36</x:v>
      </x:c>
      <x:c r="C12859" s="468" t="n">
        <x:v>0.096069869</x:v>
      </x:c>
      <x:c r="D12859" s="468" t="n">
        <x:v>0.09205020921</x:v>
      </x:c>
      <x:c r="E12859" s="468" t="str">
        <x:v>Nilai sumber</x:v>
      </x:c>
      <x:c r="F12859" s="468" t="str">
        <x:v>19 September 2026 16.01 WIB</x:v>
      </x:c>
    </x:row>
    <x:row r="12860">
      <x:c r="A12860" s="468" t="str">
        <x:v>19</x:v>
      </x:c>
      <x:c r="B12860" s="468" t="str">
        <x:v>C4</x:v>
      </x:c>
      <x:c r="C12860" s="468"/>
      <x:c r="D12860" s="468" t="str">
        <x:v>Celestia</x:v>
      </x:c>
      <x:c r="E12860" s="468" t="str">
        <x:v>Nilai sumber</x:v>
      </x:c>
      <x:c r="F12860" s="468" t="str">
        <x:v>19 September 2026 16.01 WIB</x:v>
      </x:c>
    </x:row>
    <x:row r="12861">
      <x:c r="A12861" s="468" t="str">
        <x:v>19</x:v>
      </x:c>
      <x:c r="B12861" s="468" t="str">
        <x:v>D4</x:v>
      </x:c>
      <x:c r="C12861" s="468"/>
      <x:c r="D12861" s="468" t="str">
        <x:v>Large Group</x:v>
      </x:c>
      <x:c r="E12861" s="468" t="str">
        <x:v>Nilai sumber</x:v>
      </x:c>
      <x:c r="F12861" s="468" t="str">
        <x:v>19 September 2026 16.01 WIB</x:v>
      </x:c>
    </x:row>
    <x:row r="12862">
      <x:c r="A12862" s="468" t="str">
        <x:v>19</x:v>
      </x:c>
      <x:c r="B12862" s="468" t="str">
        <x:v>F4</x:v>
      </x:c>
      <x:c r="C12862" s="468"/>
      <x:c r="D12862" s="468" t="str">
        <x:v>2026-09-22 00:00:00</x:v>
      </x:c>
      <x:c r="E12862" s="468" t="str">
        <x:v>Nilai sumber</x:v>
      </x:c>
      <x:c r="F12862" s="468" t="str">
        <x:v>19 September 2026 16.01 WIB</x:v>
      </x:c>
    </x:row>
    <x:row r="12863">
      <x:c r="A12863" s="468" t="str">
        <x:v>19</x:v>
      </x:c>
      <x:c r="B12863" s="468" t="str">
        <x:v>H4</x:v>
      </x:c>
      <x:c r="C12863" s="468"/>
      <x:c r="D12863" s="468" t="n">
        <x:v>100000</x:v>
      </x:c>
      <x:c r="E12863" s="468" t="str">
        <x:v>Nilai sumber</x:v>
      </x:c>
      <x:c r="F12863" s="468" t="str">
        <x:v>19 September 2026 16.01 WIB</x:v>
      </x:c>
    </x:row>
    <x:row r="12864">
      <x:c r="A12864" s="468" t="str">
        <x:v>19</x:v>
      </x:c>
      <x:c r="B12864" s="468" t="str">
        <x:v>I4</x:v>
      </x:c>
      <x:c r="C12864" s="468"/>
      <x:c r="D12864" s="468" t="str">
        <x:v>DP</x:v>
      </x:c>
      <x:c r="E12864" s="468" t="str">
        <x:v>Nilai sumber</x:v>
      </x:c>
      <x:c r="F12864" s="468" t="str">
        <x:v>19 September 2026 16.01 WIB</x:v>
      </x:c>
    </x:row>
    <x:row r="12865">
      <x:c r="A12865" s="468" t="str">
        <x:v>19</x:v>
      </x:c>
      <x:c r="B12865" s="468" t="str">
        <x:v>L4</x:v>
      </x:c>
      <x:c r="C12865" s="468"/>
      <x:c r="D12865" s="468" t="str">
        <x:v>INDAH</x:v>
      </x:c>
      <x:c r="E12865" s="468" t="str">
        <x:v>Nilai sumber</x:v>
      </x:c>
      <x:c r="F12865" s="468" t="str">
        <x:v>19 September 2026 16.01 WIB</x:v>
      </x:c>
    </x:row>
    <x:row r="12866">
      <x:c r="A12866" s="468" t="str">
        <x:v>19</x:v>
      </x:c>
      <x:c r="B12866" s="468" t="str">
        <x:v>C5</x:v>
      </x:c>
      <x:c r="C12866" s="468"/>
      <x:c r="D12866" s="468" t="str">
        <x:v>Aya</x:v>
      </x:c>
      <x:c r="E12866" s="468" t="str">
        <x:v>Nilai sumber</x:v>
      </x:c>
      <x:c r="F12866" s="468" t="str">
        <x:v>19 September 2026 16.01 WIB</x:v>
      </x:c>
    </x:row>
    <x:row r="12867">
      <x:c r="A12867" s="468" t="str">
        <x:v>19</x:v>
      </x:c>
      <x:c r="B12867" s="468" t="str">
        <x:v>D5</x:v>
      </x:c>
      <x:c r="C12867" s="468"/>
      <x:c r="D12867" s="468" t="str">
        <x:v>Large Group</x:v>
      </x:c>
      <x:c r="E12867" s="468" t="str">
        <x:v>Nilai sumber</x:v>
      </x:c>
      <x:c r="F12867" s="468" t="str">
        <x:v>19 September 2026 16.01 WIB</x:v>
      </x:c>
    </x:row>
    <x:row r="12868">
      <x:c r="A12868" s="468" t="str">
        <x:v>19</x:v>
      </x:c>
      <x:c r="B12868" s="468" t="str">
        <x:v>F5</x:v>
      </x:c>
      <x:c r="C12868" s="468"/>
      <x:c r="D12868" s="468" t="str">
        <x:v>2026-09-19 00:00:00</x:v>
      </x:c>
      <x:c r="E12868" s="468" t="str">
        <x:v>Nilai sumber</x:v>
      </x:c>
      <x:c r="F12868" s="468" t="str">
        <x:v>19 September 2026 16.01 WIB</x:v>
      </x:c>
    </x:row>
    <x:row r="12869">
      <x:c r="A12869" s="468" t="str">
        <x:v>19</x:v>
      </x:c>
      <x:c r="B12869" s="468" t="str">
        <x:v>G5</x:v>
      </x:c>
      <x:c r="C12869" s="468"/>
      <x:c r="D12869" s="468" t="n">
        <x:v>75000</x:v>
      </x:c>
      <x:c r="E12869" s="468" t="str">
        <x:v>Nilai sumber</x:v>
      </x:c>
      <x:c r="F12869" s="468" t="str">
        <x:v>19 September 2026 16.01 WIB</x:v>
      </x:c>
    </x:row>
    <x:row r="12870">
      <x:c r="A12870" s="468" t="str">
        <x:v>19</x:v>
      </x:c>
      <x:c r="B12870" s="468" t="str">
        <x:v>I5</x:v>
      </x:c>
      <x:c r="C12870" s="468"/>
      <x:c r="D12870" s="468" t="str">
        <x:v>Lunas</x:v>
      </x:c>
      <x:c r="E12870" s="468" t="str">
        <x:v>Nilai sumber</x:v>
      </x:c>
      <x:c r="F12870" s="468" t="str">
        <x:v>19 September 2026 16.01 WIB</x:v>
      </x:c>
    </x:row>
    <x:row r="12871">
      <x:c r="A12871" s="468" t="str">
        <x:v>19</x:v>
      </x:c>
      <x:c r="B12871" s="468" t="str">
        <x:v>J5</x:v>
      </x:c>
      <x:c r="C12871" s="468"/>
      <x:c r="D12871" s="468" t="str">
        <x:v>Uploaded</x:v>
      </x:c>
      <x:c r="E12871" s="468" t="str">
        <x:v>Nilai sumber</x:v>
      </x:c>
      <x:c r="F12871" s="468" t="str">
        <x:v>19 September 2026 16.01 WIB</x:v>
      </x:c>
    </x:row>
    <x:row r="12872">
      <x:c r="A12872" s="468" t="str">
        <x:v>19</x:v>
      </x:c>
      <x:c r="B12872" s="468" t="str">
        <x:v>K5</x:v>
      </x:c>
      <x:c r="C12872" s="468"/>
      <x:c r="D12872" s="468" t="str">
        <x:v>Uploaded</x:v>
      </x:c>
      <x:c r="E12872" s="468" t="str">
        <x:v>Nilai sumber</x:v>
      </x:c>
      <x:c r="F12872" s="468" t="str">
        <x:v>19 September 2026 16.01 WIB</x:v>
      </x:c>
    </x:row>
    <x:row r="12873">
      <x:c r="A12873" s="468" t="str">
        <x:v>19</x:v>
      </x:c>
      <x:c r="B12873" s="468" t="str">
        <x:v>L5</x:v>
      </x:c>
      <x:c r="C12873" s="468"/>
      <x:c r="D12873" s="468" t="str">
        <x:v>INDAH</x:v>
      </x:c>
      <x:c r="E12873" s="468" t="str">
        <x:v>Nilai sumber</x:v>
      </x:c>
      <x:c r="F12873" s="468" t="str">
        <x:v>19 September 2026 16.01 WIB</x:v>
      </x:c>
    </x:row>
    <x:row r="12874">
      <x:c r="A12874" s="468" t="str">
        <x:v>19</x:v>
      </x:c>
      <x:c r="B12874" s="468" t="str">
        <x:v>M5</x:v>
      </x:c>
      <x:c r="C12874" s="468"/>
      <x:c r="D12874" s="468" t="str">
        <x:v>ADIF</x:v>
      </x:c>
      <x:c r="E12874" s="468" t="str">
        <x:v>Nilai sumber</x:v>
      </x:c>
      <x:c r="F12874" s="468" t="str">
        <x:v>19 September 2026 16.01 WIB</x:v>
      </x:c>
    </x:row>
    <x:row r="12875">
      <x:c r="A12875" s="468" t="str">
        <x:v>19</x:v>
      </x:c>
      <x:c r="B12875" s="468" t="str">
        <x:v>C6</x:v>
      </x:c>
      <x:c r="C12875" s="468"/>
      <x:c r="D12875" s="468" t="str">
        <x:v>princes</x:v>
      </x:c>
      <x:c r="E12875" s="468" t="str">
        <x:v>Nilai sumber</x:v>
      </x:c>
      <x:c r="F12875" s="468" t="str">
        <x:v>19 September 2026 16.01 WIB</x:v>
      </x:c>
    </x:row>
    <x:row r="12876">
      <x:c r="A12876" s="468" t="str">
        <x:v>19</x:v>
      </x:c>
      <x:c r="B12876" s="468" t="str">
        <x:v>D6</x:v>
      </x:c>
      <x:c r="C12876" s="468"/>
      <x:c r="D12876" s="468" t="str">
        <x:v>Family B</x:v>
      </x:c>
      <x:c r="E12876" s="468" t="str">
        <x:v>Nilai sumber</x:v>
      </x:c>
      <x:c r="F12876" s="468" t="str">
        <x:v>19 September 2026 16.01 WIB</x:v>
      </x:c>
    </x:row>
    <x:row r="12877">
      <x:c r="A12877" s="468" t="str">
        <x:v>19</x:v>
      </x:c>
      <x:c r="B12877" s="468" t="str">
        <x:v>F6</x:v>
      </x:c>
      <x:c r="C12877" s="468"/>
      <x:c r="D12877" s="468" t="str">
        <x:v>2026-09-19 00:00:00</x:v>
      </x:c>
      <x:c r="E12877" s="468" t="str">
        <x:v>Nilai sumber</x:v>
      </x:c>
      <x:c r="F12877" s="468" t="str">
        <x:v>19 September 2026 16.01 WIB</x:v>
      </x:c>
    </x:row>
    <x:row r="12878">
      <x:c r="A12878" s="468" t="str">
        <x:v>19</x:v>
      </x:c>
      <x:c r="B12878" s="468" t="str">
        <x:v>H6</x:v>
      </x:c>
      <x:c r="C12878" s="468"/>
      <x:c r="D12878" s="468" t="n">
        <x:v>100000</x:v>
      </x:c>
      <x:c r="E12878" s="468" t="str">
        <x:v>Nilai sumber</x:v>
      </x:c>
      <x:c r="F12878" s="468" t="str">
        <x:v>19 September 2026 16.01 WIB</x:v>
      </x:c>
    </x:row>
    <x:row r="12879">
      <x:c r="A12879" s="468" t="str">
        <x:v>19</x:v>
      </x:c>
      <x:c r="B12879" s="468" t="str">
        <x:v>I6</x:v>
      </x:c>
      <x:c r="C12879" s="468"/>
      <x:c r="D12879" s="468" t="str">
        <x:v>DP</x:v>
      </x:c>
      <x:c r="E12879" s="468" t="str">
        <x:v>Nilai sumber</x:v>
      </x:c>
      <x:c r="F12879" s="468" t="str">
        <x:v>19 September 2026 16.01 WIB</x:v>
      </x:c>
    </x:row>
    <x:row r="12880">
      <x:c r="A12880" s="468" t="str">
        <x:v>19</x:v>
      </x:c>
      <x:c r="B12880" s="468" t="str">
        <x:v>L6</x:v>
      </x:c>
      <x:c r="C12880" s="468"/>
      <x:c r="D12880" s="468" t="str">
        <x:v>INDAH</x:v>
      </x:c>
      <x:c r="E12880" s="468" t="str">
        <x:v>Nilai sumber</x:v>
      </x:c>
      <x:c r="F12880" s="468" t="str">
        <x:v>19 September 2026 16.01 WIB</x:v>
      </x:c>
    </x:row>
    <x:row r="12881">
      <x:c r="A12881" s="468" t="str">
        <x:v>19</x:v>
      </x:c>
      <x:c r="B12881" s="468" t="str">
        <x:v>C7</x:v>
      </x:c>
      <x:c r="C12881" s="468"/>
      <x:c r="D12881" s="468" t="str">
        <x:v>Frista</x:v>
      </x:c>
      <x:c r="E12881" s="468" t="str">
        <x:v>Nilai sumber</x:v>
      </x:c>
      <x:c r="F12881" s="468" t="str">
        <x:v>19 September 2026 16.01 WIB</x:v>
      </x:c>
    </x:row>
    <x:row r="12882">
      <x:c r="A12882" s="468" t="str">
        <x:v>19</x:v>
      </x:c>
      <x:c r="B12882" s="468" t="str">
        <x:v>D7</x:v>
      </x:c>
      <x:c r="C12882" s="468"/>
      <x:c r="D12882" s="468" t="str">
        <x:v>Family A</x:v>
      </x:c>
      <x:c r="E12882" s="468" t="str">
        <x:v>Nilai sumber</x:v>
      </x:c>
      <x:c r="F12882" s="468" t="str">
        <x:v>19 September 2026 16.01 WIB</x:v>
      </x:c>
    </x:row>
    <x:row r="12883">
      <x:c r="A12883" s="468" t="str">
        <x:v>19</x:v>
      </x:c>
      <x:c r="B12883" s="468" t="str">
        <x:v>F7</x:v>
      </x:c>
      <x:c r="C12883" s="468"/>
      <x:c r="D12883" s="468" t="str">
        <x:v>2026-09-19 00:00:00</x:v>
      </x:c>
      <x:c r="E12883" s="468" t="str">
        <x:v>Nilai sumber</x:v>
      </x:c>
      <x:c r="F12883" s="468" t="str">
        <x:v>19 September 2026 16.01 WIB</x:v>
      </x:c>
    </x:row>
    <x:row r="12884">
      <x:c r="A12884" s="468" t="str">
        <x:v>19</x:v>
      </x:c>
      <x:c r="B12884" s="468" t="str">
        <x:v>G7</x:v>
      </x:c>
      <x:c r="C12884" s="468"/>
      <x:c r="D12884" s="468" t="n">
        <x:v>250000</x:v>
      </x:c>
      <x:c r="E12884" s="468" t="str">
        <x:v>Nilai sumber</x:v>
      </x:c>
      <x:c r="F12884" s="468" t="str">
        <x:v>19 September 2026 16.01 WIB</x:v>
      </x:c>
    </x:row>
    <x:row r="12885">
      <x:c r="A12885" s="468" t="str">
        <x:v>19</x:v>
      </x:c>
      <x:c r="B12885" s="468" t="str">
        <x:v>I7</x:v>
      </x:c>
      <x:c r="C12885" s="468"/>
      <x:c r="D12885" s="468" t="str">
        <x:v>Lunas</x:v>
      </x:c>
      <x:c r="E12885" s="468" t="str">
        <x:v>Nilai sumber</x:v>
      </x:c>
      <x:c r="F12885" s="468" t="str">
        <x:v>19 September 2026 16.01 WIB</x:v>
      </x:c>
    </x:row>
    <x:row r="12886">
      <x:c r="A12886" s="468" t="str">
        <x:v>19</x:v>
      </x:c>
      <x:c r="B12886" s="468" t="str">
        <x:v>J7</x:v>
      </x:c>
      <x:c r="C12886" s="468"/>
      <x:c r="D12886" s="468" t="str">
        <x:v>Uploaded</x:v>
      </x:c>
      <x:c r="E12886" s="468" t="str">
        <x:v>Nilai sumber</x:v>
      </x:c>
      <x:c r="F12886" s="468" t="str">
        <x:v>19 September 2026 16.01 WIB</x:v>
      </x:c>
    </x:row>
    <x:row r="12887">
      <x:c r="A12887" s="468" t="str">
        <x:v>19</x:v>
      </x:c>
      <x:c r="B12887" s="468" t="str">
        <x:v>K7</x:v>
      </x:c>
      <x:c r="C12887" s="468"/>
      <x:c r="D12887" s="468" t="str">
        <x:v>Pending</x:v>
      </x:c>
      <x:c r="E12887" s="468" t="str">
        <x:v>Nilai sumber</x:v>
      </x:c>
      <x:c r="F12887" s="468" t="str">
        <x:v>19 September 2026 16.01 WIB</x:v>
      </x:c>
    </x:row>
    <x:row r="12888">
      <x:c r="A12888" s="468" t="str">
        <x:v>19</x:v>
      </x:c>
      <x:c r="B12888" s="468" t="str">
        <x:v>L7</x:v>
      </x:c>
      <x:c r="C12888" s="468"/>
      <x:c r="D12888" s="468" t="str">
        <x:v>INDAH</x:v>
      </x:c>
      <x:c r="E12888" s="468" t="str">
        <x:v>Nilai sumber</x:v>
      </x:c>
      <x:c r="F12888" s="468" t="str">
        <x:v>19 September 2026 16.01 WIB</x:v>
      </x:c>
    </x:row>
    <x:row r="12889">
      <x:c r="A12889" s="468" t="str">
        <x:v>19</x:v>
      </x:c>
      <x:c r="B12889" s="468" t="str">
        <x:v>M7</x:v>
      </x:c>
      <x:c r="C12889" s="468"/>
      <x:c r="D12889" s="468" t="str">
        <x:v>ADIF</x:v>
      </x:c>
      <x:c r="E12889" s="468" t="str">
        <x:v>Nilai sumber</x:v>
      </x:c>
      <x:c r="F12889" s="468" t="str">
        <x:v>19 September 2026 16.01 WIB</x:v>
      </x:c>
    </x:row>
    <x:row r="12890">
      <x:c r="A12890" s="468" t="str">
        <x:v>19</x:v>
      </x:c>
      <x:c r="B12890" s="468" t="str">
        <x:v>C8</x:v>
      </x:c>
      <x:c r="C12890" s="468"/>
      <x:c r="D12890" s="468" t="str">
        <x:v>Aliya</x:v>
      </x:c>
      <x:c r="E12890" s="468" t="str">
        <x:v>Nilai sumber</x:v>
      </x:c>
      <x:c r="F12890" s="468" t="str">
        <x:v>19 September 2026 16.01 WIB</x:v>
      </x:c>
    </x:row>
    <x:row r="12891">
      <x:c r="A12891" s="468" t="str">
        <x:v>19</x:v>
      </x:c>
      <x:c r="B12891" s="468" t="str">
        <x:v>D8</x:v>
      </x:c>
      <x:c r="C12891" s="468"/>
      <x:c r="D12891" s="468" t="str">
        <x:v>Graduation</x:v>
      </x:c>
      <x:c r="E12891" s="468" t="str">
        <x:v>Nilai sumber</x:v>
      </x:c>
      <x:c r="F12891" s="468" t="str">
        <x:v>19 September 2026 16.01 WIB</x:v>
      </x:c>
    </x:row>
    <x:row r="12892">
      <x:c r="A12892" s="468" t="str">
        <x:v>19</x:v>
      </x:c>
      <x:c r="B12892" s="468" t="str">
        <x:v>F8</x:v>
      </x:c>
      <x:c r="C12892" s="468"/>
      <x:c r="D12892" s="468" t="str">
        <x:v>2026-09-19 00:00:00</x:v>
      </x:c>
      <x:c r="E12892" s="468" t="str">
        <x:v>Nilai sumber</x:v>
      </x:c>
      <x:c r="F12892" s="468" t="str">
        <x:v>19 September 2026 16.01 WIB</x:v>
      </x:c>
    </x:row>
    <x:row r="12893">
      <x:c r="A12893" s="468" t="str">
        <x:v>19</x:v>
      </x:c>
      <x:c r="B12893" s="468" t="str">
        <x:v>G8</x:v>
      </x:c>
      <x:c r="C12893" s="468"/>
      <x:c r="D12893" s="468" t="n">
        <x:v>410000</x:v>
      </x:c>
      <x:c r="E12893" s="468" t="str">
        <x:v>Nilai sumber</x:v>
      </x:c>
      <x:c r="F12893" s="468" t="str">
        <x:v>19 September 2026 16.01 WIB</x:v>
      </x:c>
    </x:row>
    <x:row r="12894">
      <x:c r="A12894" s="468" t="str">
        <x:v>19</x:v>
      </x:c>
      <x:c r="B12894" s="468" t="str">
        <x:v>I8</x:v>
      </x:c>
      <x:c r="C12894" s="468"/>
      <x:c r="D12894" s="468" t="str">
        <x:v>Lunas</x:v>
      </x:c>
      <x:c r="E12894" s="468" t="str">
        <x:v>Nilai sumber</x:v>
      </x:c>
      <x:c r="F12894" s="468" t="str">
        <x:v>19 September 2026 16.01 WIB</x:v>
      </x:c>
    </x:row>
    <x:row r="12895">
      <x:c r="A12895" s="468" t="str">
        <x:v>19</x:v>
      </x:c>
      <x:c r="B12895" s="468" t="str">
        <x:v>J8</x:v>
      </x:c>
      <x:c r="C12895" s="468"/>
      <x:c r="D12895" s="468" t="str">
        <x:v>Uploaded</x:v>
      </x:c>
      <x:c r="E12895" s="468" t="str">
        <x:v>Nilai sumber</x:v>
      </x:c>
      <x:c r="F12895" s="468" t="str">
        <x:v>19 September 2026 16.01 WIB</x:v>
      </x:c>
    </x:row>
    <x:row r="12896">
      <x:c r="A12896" s="468" t="str">
        <x:v>19</x:v>
      </x:c>
      <x:c r="B12896" s="468" t="str">
        <x:v>K8</x:v>
      </x:c>
      <x:c r="C12896" s="468"/>
      <x:c r="D12896" s="468" t="str">
        <x:v>Pending</x:v>
      </x:c>
      <x:c r="E12896" s="468" t="str">
        <x:v>Nilai sumber</x:v>
      </x:c>
      <x:c r="F12896" s="468" t="str">
        <x:v>19 September 2026 16.01 WIB</x:v>
      </x:c>
    </x:row>
    <x:row r="12897">
      <x:c r="A12897" s="468" t="str">
        <x:v>19</x:v>
      </x:c>
      <x:c r="B12897" s="468" t="str">
        <x:v>L8</x:v>
      </x:c>
      <x:c r="C12897" s="468"/>
      <x:c r="D12897" s="468" t="str">
        <x:v>INDAH</x:v>
      </x:c>
      <x:c r="E12897" s="468" t="str">
        <x:v>Nilai sumber</x:v>
      </x:c>
      <x:c r="F12897" s="468" t="str">
        <x:v>19 September 2026 16.01 WIB</x:v>
      </x:c>
    </x:row>
    <x:row r="12898">
      <x:c r="A12898" s="468" t="str">
        <x:v>19</x:v>
      </x:c>
      <x:c r="B12898" s="468" t="str">
        <x:v>M8</x:v>
      </x:c>
      <x:c r="C12898" s="468"/>
      <x:c r="D12898" s="468" t="str">
        <x:v>ADIF</x:v>
      </x:c>
      <x:c r="E12898" s="468" t="str">
        <x:v>Nilai sumber</x:v>
      </x:c>
      <x:c r="F12898" s="468" t="str">
        <x:v>19 September 2026 16.01 WIB</x:v>
      </x:c>
    </x:row>
    <x:row r="12899">
      <x:c r="A12899" s="468" t="str">
        <x:v>19</x:v>
      </x:c>
      <x:c r="B12899" s="468" t="str">
        <x:v>C9</x:v>
      </x:c>
      <x:c r="C12899" s="468"/>
      <x:c r="D12899" s="468" t="str">
        <x:v>Neneng</x:v>
      </x:c>
      <x:c r="E12899" s="468" t="str">
        <x:v>Nilai sumber</x:v>
      </x:c>
      <x:c r="F12899" s="468" t="str">
        <x:v>19 September 2026 16.01 WIB</x:v>
      </x:c>
    </x:row>
    <x:row r="12900">
      <x:c r="A12900" s="468" t="str">
        <x:v>19</x:v>
      </x:c>
      <x:c r="B12900" s="468" t="str">
        <x:v>D9</x:v>
      </x:c>
      <x:c r="C12900" s="468"/>
      <x:c r="D12900" s="468" t="str">
        <x:v>Graduation</x:v>
      </x:c>
      <x:c r="E12900" s="468" t="str">
        <x:v>Nilai sumber</x:v>
      </x:c>
      <x:c r="F12900" s="468" t="str">
        <x:v>19 September 2026 16.01 WIB</x:v>
      </x:c>
    </x:row>
    <x:row r="12901">
      <x:c r="A12901" s="468" t="str">
        <x:v>19</x:v>
      </x:c>
      <x:c r="B12901" s="468" t="str">
        <x:v>F9</x:v>
      </x:c>
      <x:c r="C12901" s="468"/>
      <x:c r="D12901" s="468" t="str">
        <x:v>2026-09-19 00:00:00</x:v>
      </x:c>
      <x:c r="E12901" s="468" t="str">
        <x:v>Nilai sumber</x:v>
      </x:c>
      <x:c r="F12901" s="468" t="str">
        <x:v>19 September 2026 16.01 WIB</x:v>
      </x:c>
    </x:row>
    <x:row r="12902">
      <x:c r="A12902" s="468" t="str">
        <x:v>19</x:v>
      </x:c>
      <x:c r="B12902" s="468" t="str">
        <x:v>H9</x:v>
      </x:c>
      <x:c r="C12902" s="468"/>
      <x:c r="D12902" s="468" t="n">
        <x:v>400000</x:v>
      </x:c>
      <x:c r="E12902" s="468" t="str">
        <x:v>Nilai sumber</x:v>
      </x:c>
      <x:c r="F12902" s="468" t="str">
        <x:v>19 September 2026 16.01 WIB</x:v>
      </x:c>
    </x:row>
    <x:row r="12903">
      <x:c r="A12903" s="468" t="str">
        <x:v>19</x:v>
      </x:c>
      <x:c r="B12903" s="468" t="str">
        <x:v>I9</x:v>
      </x:c>
      <x:c r="C12903" s="468"/>
      <x:c r="D12903" s="468" t="str">
        <x:v>Lunas</x:v>
      </x:c>
      <x:c r="E12903" s="468" t="str">
        <x:v>Nilai sumber</x:v>
      </x:c>
      <x:c r="F12903" s="468" t="str">
        <x:v>19 September 2026 16.01 WIB</x:v>
      </x:c>
    </x:row>
    <x:row r="12904">
      <x:c r="A12904" s="468" t="str">
        <x:v>19</x:v>
      </x:c>
      <x:c r="B12904" s="468" t="str">
        <x:v>J9</x:v>
      </x:c>
      <x:c r="C12904" s="468"/>
      <x:c r="D12904" s="468" t="str">
        <x:v>Uploaded</x:v>
      </x:c>
      <x:c r="E12904" s="468" t="str">
        <x:v>Nilai sumber</x:v>
      </x:c>
      <x:c r="F12904" s="468" t="str">
        <x:v>19 September 2026 16.01 WIB</x:v>
      </x:c>
    </x:row>
    <x:row r="12905">
      <x:c r="A12905" s="468" t="str">
        <x:v>19</x:v>
      </x:c>
      <x:c r="B12905" s="468" t="str">
        <x:v>K9</x:v>
      </x:c>
      <x:c r="C12905" s="468"/>
      <x:c r="D12905" s="468" t="str">
        <x:v>Pending</x:v>
      </x:c>
      <x:c r="E12905" s="468" t="str">
        <x:v>Nilai sumber</x:v>
      </x:c>
      <x:c r="F12905" s="468" t="str">
        <x:v>19 September 2026 16.01 WIB</x:v>
      </x:c>
    </x:row>
    <x:row r="12906">
      <x:c r="A12906" s="468" t="str">
        <x:v>19</x:v>
      </x:c>
      <x:c r="B12906" s="468" t="str">
        <x:v>L9</x:v>
      </x:c>
      <x:c r="C12906" s="468"/>
      <x:c r="D12906" s="468" t="str">
        <x:v>INDAH</x:v>
      </x:c>
      <x:c r="E12906" s="468" t="str">
        <x:v>Nilai sumber</x:v>
      </x:c>
      <x:c r="F12906" s="468" t="str">
        <x:v>19 September 2026 16.01 WIB</x:v>
      </x:c>
    </x:row>
    <x:row r="12907">
      <x:c r="A12907" s="468" t="str">
        <x:v>19</x:v>
      </x:c>
      <x:c r="B12907" s="468" t="str">
        <x:v>M9</x:v>
      </x:c>
      <x:c r="C12907" s="468"/>
      <x:c r="D12907" s="468" t="str">
        <x:v>SAKA</x:v>
      </x:c>
      <x:c r="E12907" s="468" t="str">
        <x:v>Nilai sumber</x:v>
      </x:c>
      <x:c r="F12907" s="468" t="str">
        <x:v>19 September 2026 16.01 WIB</x:v>
      </x:c>
    </x:row>
    <x:row r="12908">
      <x:c r="A12908" s="468" t="str">
        <x:v>19</x:v>
      </x:c>
      <x:c r="B12908" s="468" t="str">
        <x:v>C10</x:v>
      </x:c>
      <x:c r="C12908" s="468"/>
      <x:c r="D12908" s="468" t="str">
        <x:v>Lu'lu</x:v>
      </x:c>
      <x:c r="E12908" s="468" t="str">
        <x:v>Nilai sumber</x:v>
      </x:c>
      <x:c r="F12908" s="468" t="str">
        <x:v>19 September 2026 16.01 WIB</x:v>
      </x:c>
    </x:row>
    <x:row r="12909">
      <x:c r="A12909" s="468" t="str">
        <x:v>19</x:v>
      </x:c>
      <x:c r="B12909" s="468" t="str">
        <x:v>D10</x:v>
      </x:c>
      <x:c r="C12909" s="468"/>
      <x:c r="D12909" s="468" t="str">
        <x:v>Graduation</x:v>
      </x:c>
      <x:c r="E12909" s="468" t="str">
        <x:v>Nilai sumber</x:v>
      </x:c>
      <x:c r="F12909" s="468" t="str">
        <x:v>19 September 2026 16.01 WIB</x:v>
      </x:c>
    </x:row>
    <x:row r="12910">
      <x:c r="A12910" s="468" t="str">
        <x:v>19</x:v>
      </x:c>
      <x:c r="B12910" s="468" t="str">
        <x:v>F10</x:v>
      </x:c>
      <x:c r="C12910" s="468"/>
      <x:c r="D12910" s="468" t="str">
        <x:v>2026-09-19 00:00:00</x:v>
      </x:c>
      <x:c r="E12910" s="468" t="str">
        <x:v>Nilai sumber</x:v>
      </x:c>
      <x:c r="F12910" s="468" t="str">
        <x:v>19 September 2026 16.01 WIB</x:v>
      </x:c>
    </x:row>
    <x:row r="12911">
      <x:c r="A12911" s="468" t="str">
        <x:v>19</x:v>
      </x:c>
      <x:c r="B12911" s="468" t="str">
        <x:v>H10</x:v>
      </x:c>
      <x:c r="C12911" s="468"/>
      <x:c r="D12911" s="468" t="n">
        <x:v>250000</x:v>
      </x:c>
      <x:c r="E12911" s="468" t="str">
        <x:v>Nilai sumber</x:v>
      </x:c>
      <x:c r="F12911" s="468" t="str">
        <x:v>19 September 2026 16.01 WIB</x:v>
      </x:c>
    </x:row>
    <x:row r="12912">
      <x:c r="A12912" s="468" t="str">
        <x:v>19</x:v>
      </x:c>
      <x:c r="B12912" s="468" t="str">
        <x:v>I10</x:v>
      </x:c>
      <x:c r="C12912" s="468"/>
      <x:c r="D12912" s="468" t="str">
        <x:v>Lunas</x:v>
      </x:c>
      <x:c r="E12912" s="468" t="str">
        <x:v>Nilai sumber</x:v>
      </x:c>
      <x:c r="F12912" s="468" t="str">
        <x:v>19 September 2026 16.01 WIB</x:v>
      </x:c>
    </x:row>
    <x:row r="12913">
      <x:c r="A12913" s="468" t="str">
        <x:v>19</x:v>
      </x:c>
      <x:c r="B12913" s="468" t="str">
        <x:v>J10</x:v>
      </x:c>
      <x:c r="C12913" s="468"/>
      <x:c r="D12913" s="468" t="str">
        <x:v>Uploaded</x:v>
      </x:c>
      <x:c r="E12913" s="468" t="str">
        <x:v>Nilai sumber</x:v>
      </x:c>
      <x:c r="F12913" s="468" t="str">
        <x:v>19 September 2026 16.01 WIB</x:v>
      </x:c>
    </x:row>
    <x:row r="12914">
      <x:c r="A12914" s="468" t="str">
        <x:v>19</x:v>
      </x:c>
      <x:c r="B12914" s="468" t="str">
        <x:v>K10</x:v>
      </x:c>
      <x:c r="C12914" s="468"/>
      <x:c r="D12914" s="468" t="str">
        <x:v>Pending</x:v>
      </x:c>
      <x:c r="E12914" s="468" t="str">
        <x:v>Nilai sumber</x:v>
      </x:c>
      <x:c r="F12914" s="468" t="str">
        <x:v>19 September 2026 16.01 WIB</x:v>
      </x:c>
    </x:row>
    <x:row r="12915">
      <x:c r="A12915" s="468" t="str">
        <x:v>19</x:v>
      </x:c>
      <x:c r="B12915" s="468" t="str">
        <x:v>L10</x:v>
      </x:c>
      <x:c r="C12915" s="468"/>
      <x:c r="D12915" s="468" t="str">
        <x:v>INDAH</x:v>
      </x:c>
      <x:c r="E12915" s="468" t="str">
        <x:v>Nilai sumber</x:v>
      </x:c>
      <x:c r="F12915" s="468" t="str">
        <x:v>19 September 2026 16.01 WIB</x:v>
      </x:c>
    </x:row>
    <x:row r="12916">
      <x:c r="A12916" s="468" t="str">
        <x:v>19</x:v>
      </x:c>
      <x:c r="B12916" s="468" t="str">
        <x:v>M10</x:v>
      </x:c>
      <x:c r="C12916" s="468"/>
      <x:c r="D12916" s="468" t="str">
        <x:v>SAKA</x:v>
      </x:c>
      <x:c r="E12916" s="468" t="str">
        <x:v>Nilai sumber</x:v>
      </x:c>
      <x:c r="F12916" s="468" t="str">
        <x:v>19 September 2026 16.01 WIB</x:v>
      </x:c>
    </x:row>
    <x:row r="12917">
      <x:c r="A12917" s="468" t="str">
        <x:v>19</x:v>
      </x:c>
      <x:c r="B12917" s="468" t="str">
        <x:v>C11</x:v>
      </x:c>
      <x:c r="C12917" s="468"/>
      <x:c r="D12917" s="468" t="str">
        <x:v>aulia</x:v>
      </x:c>
      <x:c r="E12917" s="468" t="str">
        <x:v>Nilai sumber</x:v>
      </x:c>
      <x:c r="F12917" s="468" t="str">
        <x:v>19 September 2026 16.01 WIB</x:v>
      </x:c>
    </x:row>
    <x:row r="12918">
      <x:c r="A12918" s="468" t="str">
        <x:v>19</x:v>
      </x:c>
      <x:c r="B12918" s="468" t="str">
        <x:v>D11</x:v>
      </x:c>
      <x:c r="C12918" s="468"/>
      <x:c r="D12918" s="468" t="str">
        <x:v>Photofox</x:v>
      </x:c>
      <x:c r="E12918" s="468" t="str">
        <x:v>Nilai sumber</x:v>
      </x:c>
      <x:c r="F12918" s="468" t="str">
        <x:v>19 September 2026 16.01 WIB</x:v>
      </x:c>
    </x:row>
    <x:row r="12919">
      <x:c r="A12919" s="468" t="str">
        <x:v>19</x:v>
      </x:c>
      <x:c r="B12919" s="468" t="str">
        <x:v>F11</x:v>
      </x:c>
      <x:c r="C12919" s="468"/>
      <x:c r="D12919" s="468" t="str">
        <x:v>2026-09-20 00:00:00</x:v>
      </x:c>
      <x:c r="E12919" s="468" t="str">
        <x:v>Nilai sumber</x:v>
      </x:c>
      <x:c r="F12919" s="468" t="str">
        <x:v>19 September 2026 16.01 WIB</x:v>
      </x:c>
    </x:row>
    <x:row r="12920">
      <x:c r="A12920" s="468" t="str">
        <x:v>19</x:v>
      </x:c>
      <x:c r="B12920" s="468" t="str">
        <x:v>H11</x:v>
      </x:c>
      <x:c r="C12920" s="468"/>
      <x:c r="D12920" s="468" t="n">
        <x:v>100000</x:v>
      </x:c>
      <x:c r="E12920" s="468" t="str">
        <x:v>Nilai sumber</x:v>
      </x:c>
      <x:c r="F12920" s="468" t="str">
        <x:v>19 September 2026 16.01 WIB</x:v>
      </x:c>
    </x:row>
    <x:row r="12921">
      <x:c r="A12921" s="468" t="str">
        <x:v>19</x:v>
      </x:c>
      <x:c r="B12921" s="468" t="str">
        <x:v>I11</x:v>
      </x:c>
      <x:c r="C12921" s="468"/>
      <x:c r="D12921" s="468" t="str">
        <x:v>DP</x:v>
      </x:c>
      <x:c r="E12921" s="468" t="str">
        <x:v>Nilai sumber</x:v>
      </x:c>
      <x:c r="F12921" s="468" t="str">
        <x:v>19 September 2026 16.01 WIB</x:v>
      </x:c>
    </x:row>
    <x:row r="12922">
      <x:c r="A12922" s="468" t="str">
        <x:v>19</x:v>
      </x:c>
      <x:c r="B12922" s="468" t="str">
        <x:v>L11</x:v>
      </x:c>
      <x:c r="C12922" s="468"/>
      <x:c r="D12922" s="468" t="str">
        <x:v>INDAH</x:v>
      </x:c>
      <x:c r="E12922" s="468" t="str">
        <x:v>Nilai sumber</x:v>
      </x:c>
      <x:c r="F12922" s="468" t="str">
        <x:v>19 September 2026 16.01 WIB</x:v>
      </x:c>
    </x:row>
    <x:row r="12923">
      <x:c r="A12923" s="468" t="str">
        <x:v>19</x:v>
      </x:c>
      <x:c r="B12923" s="468" t="str">
        <x:v>C12</x:v>
      </x:c>
      <x:c r="C12923" s="468"/>
      <x:c r="D12923" s="468" t="str">
        <x:v>Rizki</x:v>
      </x:c>
      <x:c r="E12923" s="468" t="str">
        <x:v>Nilai sumber</x:v>
      </x:c>
      <x:c r="F12923" s="468" t="str">
        <x:v>19 September 2026 16.01 WIB</x:v>
      </x:c>
    </x:row>
    <x:row r="12924">
      <x:c r="A12924" s="468" t="str">
        <x:v>19</x:v>
      </x:c>
      <x:c r="B12924" s="468" t="str">
        <x:v>D12</x:v>
      </x:c>
      <x:c r="C12924" s="468"/>
      <x:c r="D12924" s="468" t="str">
        <x:v>Graduation</x:v>
      </x:c>
      <x:c r="E12924" s="468" t="str">
        <x:v>Nilai sumber</x:v>
      </x:c>
      <x:c r="F12924" s="468" t="str">
        <x:v>19 September 2026 16.01 WIB</x:v>
      </x:c>
    </x:row>
    <x:row r="12925">
      <x:c r="A12925" s="468" t="str">
        <x:v>19</x:v>
      </x:c>
      <x:c r="B12925" s="468" t="str">
        <x:v>F12</x:v>
      </x:c>
      <x:c r="C12925" s="468"/>
      <x:c r="D12925" s="468" t="str">
        <x:v>2026-09-19 00:00:00</x:v>
      </x:c>
      <x:c r="E12925" s="468" t="str">
        <x:v>Nilai sumber</x:v>
      </x:c>
      <x:c r="F12925" s="468" t="str">
        <x:v>19 September 2026 16.01 WIB</x:v>
      </x:c>
    </x:row>
    <x:row r="12926">
      <x:c r="A12926" s="468" t="str">
        <x:v>19</x:v>
      </x:c>
      <x:c r="B12926" s="468" t="str">
        <x:v>H12</x:v>
      </x:c>
      <x:c r="C12926" s="468"/>
      <x:c r="D12926" s="468" t="n">
        <x:v>270000</x:v>
      </x:c>
      <x:c r="E12926" s="468" t="str">
        <x:v>Nilai sumber</x:v>
      </x:c>
      <x:c r="F12926" s="468" t="str">
        <x:v>19 September 2026 16.01 WIB</x:v>
      </x:c>
    </x:row>
    <x:row r="12927">
      <x:c r="A12927" s="468" t="str">
        <x:v>19</x:v>
      </x:c>
      <x:c r="B12927" s="468" t="str">
        <x:v>I12</x:v>
      </x:c>
      <x:c r="C12927" s="468"/>
      <x:c r="D12927" s="468" t="str">
        <x:v>Lunas</x:v>
      </x:c>
      <x:c r="E12927" s="468" t="str">
        <x:v>Nilai sumber</x:v>
      </x:c>
      <x:c r="F12927" s="468" t="str">
        <x:v>19 September 2026 16.01 WIB</x:v>
      </x:c>
    </x:row>
    <x:row r="12928">
      <x:c r="A12928" s="468" t="str">
        <x:v>19</x:v>
      </x:c>
      <x:c r="B12928" s="468" t="str">
        <x:v>J12</x:v>
      </x:c>
      <x:c r="C12928" s="468"/>
      <x:c r="D12928" s="468" t="str">
        <x:v>Uploaded</x:v>
      </x:c>
      <x:c r="E12928" s="468" t="str">
        <x:v>Nilai sumber</x:v>
      </x:c>
      <x:c r="F12928" s="468" t="str">
        <x:v>19 September 2026 16.01 WIB</x:v>
      </x:c>
    </x:row>
    <x:row r="12929">
      <x:c r="A12929" s="468" t="str">
        <x:v>19</x:v>
      </x:c>
      <x:c r="B12929" s="468" t="str">
        <x:v>K12</x:v>
      </x:c>
      <x:c r="C12929" s="468"/>
      <x:c r="D12929" s="468" t="str">
        <x:v>Pending</x:v>
      </x:c>
      <x:c r="E12929" s="468" t="str">
        <x:v>Nilai sumber</x:v>
      </x:c>
      <x:c r="F12929" s="468" t="str">
        <x:v>19 September 2026 16.01 WIB</x:v>
      </x:c>
    </x:row>
    <x:row r="12930">
      <x:c r="A12930" s="468" t="str">
        <x:v>19</x:v>
      </x:c>
      <x:c r="B12930" s="468" t="str">
        <x:v>L12</x:v>
      </x:c>
      <x:c r="C12930" s="468"/>
      <x:c r="D12930" s="468" t="str">
        <x:v>INDAH</x:v>
      </x:c>
      <x:c r="E12930" s="468" t="str">
        <x:v>Nilai sumber</x:v>
      </x:c>
      <x:c r="F12930" s="468" t="str">
        <x:v>19 September 2026 16.01 WIB</x:v>
      </x:c>
    </x:row>
    <x:row r="12931">
      <x:c r="A12931" s="468" t="str">
        <x:v>19</x:v>
      </x:c>
      <x:c r="B12931" s="468" t="str">
        <x:v>M12</x:v>
      </x:c>
      <x:c r="C12931" s="468"/>
      <x:c r="D12931" s="468" t="str">
        <x:v>SAKA</x:v>
      </x:c>
      <x:c r="E12931" s="468" t="str">
        <x:v>Nilai sumber</x:v>
      </x:c>
      <x:c r="F12931" s="468" t="str">
        <x:v>19 September 2026 16.01 WIB</x:v>
      </x:c>
    </x:row>
    <x:row r="12932">
      <x:c r="A12932" s="468" t="str">
        <x:v>19</x:v>
      </x:c>
      <x:c r="B12932" s="468" t="str">
        <x:v>C13</x:v>
      </x:c>
      <x:c r="C12932" s="468"/>
      <x:c r="D12932" s="468" t="str">
        <x:v>Arneta</x:v>
      </x:c>
      <x:c r="E12932" s="468" t="str">
        <x:v>Nilai sumber</x:v>
      </x:c>
      <x:c r="F12932" s="468" t="str">
        <x:v>19 September 2026 16.01 WIB</x:v>
      </x:c>
    </x:row>
    <x:row r="12933">
      <x:c r="A12933" s="468" t="str">
        <x:v>19</x:v>
      </x:c>
      <x:c r="B12933" s="468" t="str">
        <x:v>D13</x:v>
      </x:c>
      <x:c r="C12933" s="468"/>
      <x:c r="D12933" s="468" t="str">
        <x:v>Graduation Premium</x:v>
      </x:c>
      <x:c r="E12933" s="468" t="str">
        <x:v>Nilai sumber</x:v>
      </x:c>
      <x:c r="F12933" s="468" t="str">
        <x:v>19 September 2026 16.01 WIB</x:v>
      </x:c>
    </x:row>
    <x:row r="12934">
      <x:c r="A12934" s="468" t="str">
        <x:v>19</x:v>
      </x:c>
      <x:c r="B12934" s="468" t="str">
        <x:v>F13</x:v>
      </x:c>
      <x:c r="C12934" s="468"/>
      <x:c r="D12934" s="468" t="str">
        <x:v>2026-09-19 00:00:00</x:v>
      </x:c>
      <x:c r="E12934" s="468" t="str">
        <x:v>Nilai sumber</x:v>
      </x:c>
      <x:c r="F12934" s="468" t="str">
        <x:v>19 September 2026 16.01 WIB</x:v>
      </x:c>
    </x:row>
    <x:row r="12935">
      <x:c r="A12935" s="468" t="str">
        <x:v>19</x:v>
      </x:c>
      <x:c r="B12935" s="468" t="str">
        <x:v>G13</x:v>
      </x:c>
      <x:c r="C12935" s="468"/>
      <x:c r="D12935" s="468" t="n">
        <x:v>400000</x:v>
      </x:c>
      <x:c r="E12935" s="468" t="str">
        <x:v>Nilai sumber</x:v>
      </x:c>
      <x:c r="F12935" s="468" t="str">
        <x:v>19 September 2026 16.01 WIB</x:v>
      </x:c>
    </x:row>
    <x:row r="12936">
      <x:c r="A12936" s="468" t="str">
        <x:v>19</x:v>
      </x:c>
      <x:c r="B12936" s="468" t="str">
        <x:v>I13</x:v>
      </x:c>
      <x:c r="C12936" s="468"/>
      <x:c r="D12936" s="468" t="str">
        <x:v>Lunas</x:v>
      </x:c>
      <x:c r="E12936" s="468" t="str">
        <x:v>Nilai sumber</x:v>
      </x:c>
      <x:c r="F12936" s="468" t="str">
        <x:v>19 September 2026 16.01 WIB</x:v>
      </x:c>
    </x:row>
    <x:row r="12937">
      <x:c r="A12937" s="468" t="str">
        <x:v>19</x:v>
      </x:c>
      <x:c r="B12937" s="468" t="str">
        <x:v>J13</x:v>
      </x:c>
      <x:c r="C12937" s="468"/>
      <x:c r="D12937" s="468" t="str">
        <x:v>Uploaded</x:v>
      </x:c>
      <x:c r="E12937" s="468" t="str">
        <x:v>Nilai sumber</x:v>
      </x:c>
      <x:c r="F12937" s="468" t="str">
        <x:v>19 September 2026 16.01 WIB</x:v>
      </x:c>
    </x:row>
    <x:row r="12938">
      <x:c r="A12938" s="468" t="str">
        <x:v>19</x:v>
      </x:c>
      <x:c r="B12938" s="468" t="str">
        <x:v>K13</x:v>
      </x:c>
      <x:c r="C12938" s="468"/>
      <x:c r="D12938" s="468" t="str">
        <x:v>Pending</x:v>
      </x:c>
      <x:c r="E12938" s="468" t="str">
        <x:v>Nilai sumber</x:v>
      </x:c>
      <x:c r="F12938" s="468" t="str">
        <x:v>19 September 2026 16.01 WIB</x:v>
      </x:c>
    </x:row>
    <x:row r="12939">
      <x:c r="A12939" s="468" t="str">
        <x:v>19</x:v>
      </x:c>
      <x:c r="B12939" s="468" t="str">
        <x:v>L13</x:v>
      </x:c>
      <x:c r="C12939" s="468"/>
      <x:c r="D12939" s="468" t="str">
        <x:v>INDAH</x:v>
      </x:c>
      <x:c r="E12939" s="468" t="str">
        <x:v>Nilai sumber</x:v>
      </x:c>
      <x:c r="F12939" s="468" t="str">
        <x:v>19 September 2026 16.01 WIB</x:v>
      </x:c>
    </x:row>
    <x:row r="12940">
      <x:c r="A12940" s="468" t="str">
        <x:v>19</x:v>
      </x:c>
      <x:c r="B12940" s="468" t="str">
        <x:v>M13</x:v>
      </x:c>
      <x:c r="C12940" s="468"/>
      <x:c r="D12940" s="468" t="str">
        <x:v>ADIF</x:v>
      </x:c>
      <x:c r="E12940" s="468" t="str">
        <x:v>Nilai sumber</x:v>
      </x:c>
      <x:c r="F12940" s="468" t="str">
        <x:v>19 September 2026 16.01 WIB</x:v>
      </x:c>
    </x:row>
    <x:row r="12941">
      <x:c r="A12941" s="468" t="str">
        <x:v>19</x:v>
      </x:c>
      <x:c r="B12941" s="468" t="str">
        <x:v>C14</x:v>
      </x:c>
      <x:c r="C12941" s="468"/>
      <x:c r="D12941" s="468" t="str">
        <x:v>cipan</x:v>
      </x:c>
      <x:c r="E12941" s="468" t="str">
        <x:v>Nilai sumber</x:v>
      </x:c>
      <x:c r="F12941" s="468" t="str">
        <x:v>19 September 2026 16.01 WIB</x:v>
      </x:c>
    </x:row>
    <x:row r="12942">
      <x:c r="A12942" s="468" t="str">
        <x:v>19</x:v>
      </x:c>
      <x:c r="B12942" s="468" t="str">
        <x:v>D14</x:v>
      </x:c>
      <x:c r="C12942" s="468"/>
      <x:c r="D12942" s="468" t="str">
        <x:v>Couple A</x:v>
      </x:c>
      <x:c r="E12942" s="468" t="str">
        <x:v>Nilai sumber</x:v>
      </x:c>
      <x:c r="F12942" s="468" t="str">
        <x:v>19 September 2026 16.01 WIB</x:v>
      </x:c>
    </x:row>
    <x:row r="12943">
      <x:c r="A12943" s="468" t="str">
        <x:v>19</x:v>
      </x:c>
      <x:c r="B12943" s="468" t="str">
        <x:v>F14</x:v>
      </x:c>
      <x:c r="C12943" s="468"/>
      <x:c r="D12943" s="468" t="str">
        <x:v>2026-09-23 00:00:00</x:v>
      </x:c>
      <x:c r="E12943" s="468" t="str">
        <x:v>Nilai sumber</x:v>
      </x:c>
      <x:c r="F12943" s="468" t="str">
        <x:v>19 September 2026 16.01 WIB</x:v>
      </x:c>
    </x:row>
    <x:row r="12944">
      <x:c r="A12944" s="468" t="str">
        <x:v>19</x:v>
      </x:c>
      <x:c r="B12944" s="468" t="str">
        <x:v>H14</x:v>
      </x:c>
      <x:c r="C12944" s="468"/>
      <x:c r="D12944" s="468" t="n">
        <x:v>100000</x:v>
      </x:c>
      <x:c r="E12944" s="468" t="str">
        <x:v>Nilai sumber</x:v>
      </x:c>
      <x:c r="F12944" s="468" t="str">
        <x:v>19 September 2026 16.01 WIB</x:v>
      </x:c>
    </x:row>
    <x:row r="12945">
      <x:c r="A12945" s="468" t="str">
        <x:v>19</x:v>
      </x:c>
      <x:c r="B12945" s="468" t="str">
        <x:v>I14</x:v>
      </x:c>
      <x:c r="C12945" s="468"/>
      <x:c r="D12945" s="468" t="str">
        <x:v>DP</x:v>
      </x:c>
      <x:c r="E12945" s="468" t="str">
        <x:v>Nilai sumber</x:v>
      </x:c>
      <x:c r="F12945" s="468" t="str">
        <x:v>19 September 2026 16.01 WIB</x:v>
      </x:c>
    </x:row>
    <x:row r="12946">
      <x:c r="A12946" s="468" t="str">
        <x:v>19</x:v>
      </x:c>
      <x:c r="B12946" s="468" t="str">
        <x:v>L14</x:v>
      </x:c>
      <x:c r="C12946" s="468"/>
      <x:c r="D12946" s="468" t="str">
        <x:v>INDAH</x:v>
      </x:c>
      <x:c r="E12946" s="468" t="str">
        <x:v>Nilai sumber</x:v>
      </x:c>
      <x:c r="F12946" s="468" t="str">
        <x:v>19 September 2026 16.01 WIB</x:v>
      </x:c>
    </x:row>
    <x:row r="12947">
      <x:c r="A12947" s="468" t="str">
        <x:v>19</x:v>
      </x:c>
      <x:c r="B12947" s="468" t="str">
        <x:v>C15</x:v>
      </x:c>
      <x:c r="C12947" s="468"/>
      <x:c r="D12947" s="468" t="str">
        <x:v>Ilham</x:v>
      </x:c>
      <x:c r="E12947" s="468" t="str">
        <x:v>Nilai sumber</x:v>
      </x:c>
      <x:c r="F12947" s="468" t="str">
        <x:v>19 September 2026 16.01 WIB</x:v>
      </x:c>
    </x:row>
    <x:row r="12948">
      <x:c r="A12948" s="468" t="str">
        <x:v>19</x:v>
      </x:c>
      <x:c r="B12948" s="468" t="str">
        <x:v>D15</x:v>
      </x:c>
      <x:c r="C12948" s="468"/>
      <x:c r="D12948" s="468" t="str">
        <x:v>Graduation</x:v>
      </x:c>
      <x:c r="E12948" s="468" t="str">
        <x:v>Nilai sumber</x:v>
      </x:c>
      <x:c r="F12948" s="468" t="str">
        <x:v>19 September 2026 16.01 WIB</x:v>
      </x:c>
    </x:row>
    <x:row r="12949">
      <x:c r="A12949" s="468" t="str">
        <x:v>19</x:v>
      </x:c>
      <x:c r="B12949" s="468" t="str">
        <x:v>F15</x:v>
      </x:c>
      <x:c r="C12949" s="468"/>
      <x:c r="D12949" s="468" t="str">
        <x:v>19 sept</x:v>
      </x:c>
      <x:c r="E12949" s="468" t="str">
        <x:v>Nilai sumber</x:v>
      </x:c>
      <x:c r="F12949" s="468" t="str">
        <x:v>19 September 2026 16.01 WIB</x:v>
      </x:c>
    </x:row>
    <x:row r="12950">
      <x:c r="A12950" s="468" t="str">
        <x:v>19</x:v>
      </x:c>
      <x:c r="B12950" s="468" t="str">
        <x:v>G15</x:v>
      </x:c>
      <x:c r="C12950" s="468"/>
      <x:c r="D12950" s="468" t="n">
        <x:v>250000</x:v>
      </x:c>
      <x:c r="E12950" s="468" t="str">
        <x:v>Nilai sumber</x:v>
      </x:c>
      <x:c r="F12950" s="468" t="str">
        <x:v>19 September 2026 16.01 WIB</x:v>
      </x:c>
    </x:row>
    <x:row r="12951">
      <x:c r="A12951" s="468" t="str">
        <x:v>19</x:v>
      </x:c>
      <x:c r="B12951" s="468" t="str">
        <x:v>I15</x:v>
      </x:c>
      <x:c r="C12951" s="468"/>
      <x:c r="D12951" s="468" t="str">
        <x:v>Lunas</x:v>
      </x:c>
      <x:c r="E12951" s="468" t="str">
        <x:v>Nilai sumber</x:v>
      </x:c>
      <x:c r="F12951" s="468" t="str">
        <x:v>19 September 2026 16.01 WIB</x:v>
      </x:c>
    </x:row>
    <x:row r="12952">
      <x:c r="A12952" s="468" t="str">
        <x:v>19</x:v>
      </x:c>
      <x:c r="B12952" s="468" t="str">
        <x:v>J15</x:v>
      </x:c>
      <x:c r="C12952" s="468"/>
      <x:c r="D12952" s="468" t="str">
        <x:v>Uploaded</x:v>
      </x:c>
      <x:c r="E12952" s="468" t="str">
        <x:v>Nilai sumber</x:v>
      </x:c>
      <x:c r="F12952" s="468" t="str">
        <x:v>19 September 2026 16.01 WIB</x:v>
      </x:c>
    </x:row>
    <x:row r="12953">
      <x:c r="A12953" s="468" t="str">
        <x:v>19</x:v>
      </x:c>
      <x:c r="B12953" s="468" t="str">
        <x:v>K15</x:v>
      </x:c>
      <x:c r="C12953" s="468"/>
      <x:c r="D12953" s="468" t="str">
        <x:v>Pending</x:v>
      </x:c>
      <x:c r="E12953" s="468" t="str">
        <x:v>Nilai sumber</x:v>
      </x:c>
      <x:c r="F12953" s="468" t="str">
        <x:v>19 September 2026 16.01 WIB</x:v>
      </x:c>
    </x:row>
    <x:row r="12954">
      <x:c r="A12954" s="468" t="str">
        <x:v>19</x:v>
      </x:c>
      <x:c r="B12954" s="468" t="str">
        <x:v>L15</x:v>
      </x:c>
      <x:c r="C12954" s="468"/>
      <x:c r="D12954" s="468" t="str">
        <x:v>AMEL</x:v>
      </x:c>
      <x:c r="E12954" s="468" t="str">
        <x:v>Nilai sumber</x:v>
      </x:c>
      <x:c r="F12954" s="468" t="str">
        <x:v>19 September 2026 16.01 WIB</x:v>
      </x:c>
    </x:row>
    <x:row r="12955">
      <x:c r="A12955" s="468" t="str">
        <x:v>19</x:v>
      </x:c>
      <x:c r="B12955" s="468" t="str">
        <x:v>M15</x:v>
      </x:c>
      <x:c r="C12955" s="468"/>
      <x:c r="D12955" s="468" t="str">
        <x:v>SAKA</x:v>
      </x:c>
      <x:c r="E12955" s="468" t="str">
        <x:v>Nilai sumber</x:v>
      </x:c>
      <x:c r="F12955" s="468" t="str">
        <x:v>19 September 2026 16.01 WIB</x:v>
      </x:c>
    </x:row>
    <x:row r="12956">
      <x:c r="A12956" s="468" t="str">
        <x:v>19</x:v>
      </x:c>
      <x:c r="B12956" s="468" t="str">
        <x:v>C16</x:v>
      </x:c>
      <x:c r="C12956" s="468"/>
      <x:c r="D12956" s="468" t="str">
        <x:v>Difa Ruci</x:v>
      </x:c>
      <x:c r="E12956" s="468" t="str">
        <x:v>Nilai sumber</x:v>
      </x:c>
      <x:c r="F12956" s="468" t="str">
        <x:v>19 September 2026 16.01 WIB</x:v>
      </x:c>
    </x:row>
    <x:row r="12957">
      <x:c r="A12957" s="468" t="str">
        <x:v>19</x:v>
      </x:c>
      <x:c r="B12957" s="468" t="str">
        <x:v>D16</x:v>
      </x:c>
      <x:c r="C12957" s="468"/>
      <x:c r="D12957" s="468" t="str">
        <x:v>Graduation</x:v>
      </x:c>
      <x:c r="E12957" s="468" t="str">
        <x:v>Nilai sumber</x:v>
      </x:c>
      <x:c r="F12957" s="468" t="str">
        <x:v>19 September 2026 16.01 WIB</x:v>
      </x:c>
    </x:row>
    <x:row r="12958">
      <x:c r="A12958" s="468" t="str">
        <x:v>19</x:v>
      </x:c>
      <x:c r="B12958" s="468" t="str">
        <x:v>F16</x:v>
      </x:c>
      <x:c r="C12958" s="468"/>
      <x:c r="D12958" s="468" t="str">
        <x:v>19 sept</x:v>
      </x:c>
      <x:c r="E12958" s="468" t="str">
        <x:v>Nilai sumber</x:v>
      </x:c>
      <x:c r="F12958" s="468" t="str">
        <x:v>19 September 2026 16.01 WIB</x:v>
      </x:c>
    </x:row>
    <x:row r="12959">
      <x:c r="A12959" s="468" t="str">
        <x:v>19</x:v>
      </x:c>
      <x:c r="B12959" s="468" t="str">
        <x:v>G16</x:v>
      </x:c>
      <x:c r="C12959" s="468"/>
      <x:c r="D12959" s="468" t="n">
        <x:v>250000</x:v>
      </x:c>
      <x:c r="E12959" s="468" t="str">
        <x:v>Nilai sumber</x:v>
      </x:c>
      <x:c r="F12959" s="468" t="str">
        <x:v>19 September 2026 16.01 WIB</x:v>
      </x:c>
    </x:row>
    <x:row r="12960">
      <x:c r="A12960" s="468" t="str">
        <x:v>19</x:v>
      </x:c>
      <x:c r="B12960" s="468" t="str">
        <x:v>I16</x:v>
      </x:c>
      <x:c r="C12960" s="468"/>
      <x:c r="D12960" s="468" t="str">
        <x:v>Lunas</x:v>
      </x:c>
      <x:c r="E12960" s="468" t="str">
        <x:v>Nilai sumber</x:v>
      </x:c>
      <x:c r="F12960" s="468" t="str">
        <x:v>19 September 2026 16.01 WIB</x:v>
      </x:c>
    </x:row>
    <x:row r="12961">
      <x:c r="A12961" s="468" t="str">
        <x:v>19</x:v>
      </x:c>
      <x:c r="B12961" s="468" t="str">
        <x:v>J16</x:v>
      </x:c>
      <x:c r="C12961" s="468"/>
      <x:c r="D12961" s="468" t="str">
        <x:v>Uploaded</x:v>
      </x:c>
      <x:c r="E12961" s="468" t="str">
        <x:v>Nilai sumber</x:v>
      </x:c>
      <x:c r="F12961" s="468" t="str">
        <x:v>19 September 2026 16.01 WIB</x:v>
      </x:c>
    </x:row>
    <x:row r="12962">
      <x:c r="A12962" s="468" t="str">
        <x:v>19</x:v>
      </x:c>
      <x:c r="B12962" s="468" t="str">
        <x:v>K16</x:v>
      </x:c>
      <x:c r="C12962" s="468"/>
      <x:c r="D12962" s="468" t="str">
        <x:v>Pending</x:v>
      </x:c>
      <x:c r="E12962" s="468" t="str">
        <x:v>Nilai sumber</x:v>
      </x:c>
      <x:c r="F12962" s="468" t="str">
        <x:v>19 September 2026 16.01 WIB</x:v>
      </x:c>
    </x:row>
    <x:row r="12963">
      <x:c r="A12963" s="468" t="str">
        <x:v>19</x:v>
      </x:c>
      <x:c r="B12963" s="468" t="str">
        <x:v>L16</x:v>
      </x:c>
      <x:c r="C12963" s="468"/>
      <x:c r="D12963" s="468" t="str">
        <x:v>AMEL</x:v>
      </x:c>
      <x:c r="E12963" s="468" t="str">
        <x:v>Nilai sumber</x:v>
      </x:c>
      <x:c r="F12963" s="468" t="str">
        <x:v>19 September 2026 16.01 WIB</x:v>
      </x:c>
    </x:row>
    <x:row r="12964">
      <x:c r="A12964" s="468" t="str">
        <x:v>19</x:v>
      </x:c>
      <x:c r="B12964" s="468" t="str">
        <x:v>M16</x:v>
      </x:c>
      <x:c r="C12964" s="468"/>
      <x:c r="D12964" s="468" t="str">
        <x:v>ADIF</x:v>
      </x:c>
      <x:c r="E12964" s="468" t="str">
        <x:v>Nilai sumber</x:v>
      </x:c>
      <x:c r="F12964" s="468" t="str">
        <x:v>19 September 2026 16.01 WIB</x:v>
      </x:c>
    </x:row>
    <x:row r="12965">
      <x:c r="A12965" s="468" t="str">
        <x:v>19</x:v>
      </x:c>
      <x:c r="B12965" s="468" t="str">
        <x:v>C17</x:v>
      </x:c>
      <x:c r="C12965" s="468"/>
      <x:c r="D12965" s="468" t="str">
        <x:v>Delfi</x:v>
      </x:c>
      <x:c r="E12965" s="468" t="str">
        <x:v>Nilai sumber</x:v>
      </x:c>
      <x:c r="F12965" s="468" t="str">
        <x:v>19 September 2026 16.01 WIB</x:v>
      </x:c>
    </x:row>
    <x:row r="12966">
      <x:c r="A12966" s="468" t="str">
        <x:v>19</x:v>
      </x:c>
      <x:c r="B12966" s="468" t="str">
        <x:v>D17</x:v>
      </x:c>
      <x:c r="C12966" s="468"/>
      <x:c r="D12966" s="468" t="str">
        <x:v>Graduation</x:v>
      </x:c>
      <x:c r="E12966" s="468" t="str">
        <x:v>Nilai sumber</x:v>
      </x:c>
      <x:c r="F12966" s="468" t="str">
        <x:v>19 September 2026 16.01 WIB</x:v>
      </x:c>
    </x:row>
    <x:row r="12967">
      <x:c r="A12967" s="468" t="str">
        <x:v>19</x:v>
      </x:c>
      <x:c r="B12967" s="468" t="str">
        <x:v>F17</x:v>
      </x:c>
      <x:c r="C12967" s="468"/>
      <x:c r="D12967" s="468" t="str">
        <x:v>19 sept</x:v>
      </x:c>
      <x:c r="E12967" s="468" t="str">
        <x:v>Nilai sumber</x:v>
      </x:c>
      <x:c r="F12967" s="468" t="str">
        <x:v>19 September 2026 16.01 WIB</x:v>
      </x:c>
    </x:row>
    <x:row r="12968">
      <x:c r="A12968" s="468" t="str">
        <x:v>19</x:v>
      </x:c>
      <x:c r="B12968" s="468" t="str">
        <x:v>G17</x:v>
      </x:c>
      <x:c r="C12968" s="468"/>
      <x:c r="D12968" s="468" t="n">
        <x:v>250000</x:v>
      </x:c>
      <x:c r="E12968" s="468" t="str">
        <x:v>Nilai sumber</x:v>
      </x:c>
      <x:c r="F12968" s="468" t="str">
        <x:v>19 September 2026 16.01 WIB</x:v>
      </x:c>
    </x:row>
    <x:row r="12969">
      <x:c r="A12969" s="468" t="str">
        <x:v>19</x:v>
      </x:c>
      <x:c r="B12969" s="468" t="str">
        <x:v>I17</x:v>
      </x:c>
      <x:c r="C12969" s="468"/>
      <x:c r="D12969" s="468" t="str">
        <x:v>Lunas</x:v>
      </x:c>
      <x:c r="E12969" s="468" t="str">
        <x:v>Nilai sumber</x:v>
      </x:c>
      <x:c r="F12969" s="468" t="str">
        <x:v>19 September 2026 16.01 WIB</x:v>
      </x:c>
    </x:row>
    <x:row r="12970">
      <x:c r="A12970" s="468" t="str">
        <x:v>19</x:v>
      </x:c>
      <x:c r="B12970" s="468" t="str">
        <x:v>J17</x:v>
      </x:c>
      <x:c r="C12970" s="468"/>
      <x:c r="D12970" s="468" t="str">
        <x:v>Uploaded</x:v>
      </x:c>
      <x:c r="E12970" s="468" t="str">
        <x:v>Nilai sumber</x:v>
      </x:c>
      <x:c r="F12970" s="468" t="str">
        <x:v>19 September 2026 16.01 WIB</x:v>
      </x:c>
    </x:row>
    <x:row r="12971">
      <x:c r="A12971" s="468" t="str">
        <x:v>19</x:v>
      </x:c>
      <x:c r="B12971" s="468" t="str">
        <x:v>K17</x:v>
      </x:c>
      <x:c r="C12971" s="468"/>
      <x:c r="D12971" s="468" t="str">
        <x:v>Pending</x:v>
      </x:c>
      <x:c r="E12971" s="468" t="str">
        <x:v>Nilai sumber</x:v>
      </x:c>
      <x:c r="F12971" s="468" t="str">
        <x:v>19 September 2026 16.01 WIB</x:v>
      </x:c>
    </x:row>
    <x:row r="12972">
      <x:c r="A12972" s="468" t="str">
        <x:v>19</x:v>
      </x:c>
      <x:c r="B12972" s="468" t="str">
        <x:v>L17</x:v>
      </x:c>
      <x:c r="C12972" s="468"/>
      <x:c r="D12972" s="468" t="str">
        <x:v>AMEL</x:v>
      </x:c>
      <x:c r="E12972" s="468" t="str">
        <x:v>Nilai sumber</x:v>
      </x:c>
      <x:c r="F12972" s="468" t="str">
        <x:v>19 September 2026 16.01 WIB</x:v>
      </x:c>
    </x:row>
    <x:row r="12973">
      <x:c r="A12973" s="468" t="str">
        <x:v>19</x:v>
      </x:c>
      <x:c r="B12973" s="468" t="str">
        <x:v>M17</x:v>
      </x:c>
      <x:c r="C12973" s="468"/>
      <x:c r="D12973" s="468" t="str">
        <x:v>SAKA</x:v>
      </x:c>
      <x:c r="E12973" s="468" t="str">
        <x:v>Nilai sumber</x:v>
      </x:c>
      <x:c r="F12973" s="468" t="str">
        <x:v>19 September 2026 16.01 WIB</x:v>
      </x:c>
    </x:row>
    <x:row r="12974">
      <x:c r="A12974" s="468" t="str">
        <x:v>19</x:v>
      </x:c>
      <x:c r="B12974" s="468" t="str">
        <x:v>C18</x:v>
      </x:c>
      <x:c r="C12974" s="468"/>
      <x:c r="D12974" s="468" t="str">
        <x:v>Akhmad binangun</x:v>
      </x:c>
      <x:c r="E12974" s="468" t="str">
        <x:v>Nilai sumber</x:v>
      </x:c>
      <x:c r="F12974" s="468" t="str">
        <x:v>19 September 2026 16.01 WIB</x:v>
      </x:c>
    </x:row>
    <x:row r="12975">
      <x:c r="A12975" s="468" t="str">
        <x:v>19</x:v>
      </x:c>
      <x:c r="B12975" s="468" t="str">
        <x:v>D18</x:v>
      </x:c>
      <x:c r="C12975" s="468"/>
      <x:c r="D12975" s="468" t="str">
        <x:v>Graduation</x:v>
      </x:c>
      <x:c r="E12975" s="468" t="str">
        <x:v>Nilai sumber</x:v>
      </x:c>
      <x:c r="F12975" s="468" t="str">
        <x:v>19 September 2026 16.01 WIB</x:v>
      </x:c>
    </x:row>
    <x:row r="12976">
      <x:c r="A12976" s="468" t="str">
        <x:v>19</x:v>
      </x:c>
      <x:c r="B12976" s="468" t="str">
        <x:v>F18</x:v>
      </x:c>
      <x:c r="C12976" s="468"/>
      <x:c r="D12976" s="468" t="str">
        <x:v>3 okt</x:v>
      </x:c>
      <x:c r="E12976" s="468" t="str">
        <x:v>Nilai sumber</x:v>
      </x:c>
      <x:c r="F12976" s="468" t="str">
        <x:v>19 September 2026 16.01 WIB</x:v>
      </x:c>
    </x:row>
    <x:row r="12977">
      <x:c r="A12977" s="468" t="str">
        <x:v>19</x:v>
      </x:c>
      <x:c r="B12977" s="468" t="str">
        <x:v>H18</x:v>
      </x:c>
      <x:c r="C12977" s="468"/>
      <x:c r="D12977" s="468" t="n">
        <x:v>100000</x:v>
      </x:c>
      <x:c r="E12977" s="468" t="str">
        <x:v>Nilai sumber</x:v>
      </x:c>
      <x:c r="F12977" s="468" t="str">
        <x:v>19 September 2026 16.01 WIB</x:v>
      </x:c>
    </x:row>
    <x:row r="12978">
      <x:c r="A12978" s="468" t="str">
        <x:v>19</x:v>
      </x:c>
      <x:c r="B12978" s="468" t="str">
        <x:v>I18</x:v>
      </x:c>
      <x:c r="C12978" s="468"/>
      <x:c r="D12978" s="468" t="str">
        <x:v>DP</x:v>
      </x:c>
      <x:c r="E12978" s="468" t="str">
        <x:v>Nilai sumber</x:v>
      </x:c>
      <x:c r="F12978" s="468" t="str">
        <x:v>19 September 2026 16.01 WIB</x:v>
      </x:c>
    </x:row>
    <x:row r="12979">
      <x:c r="A12979" s="468" t="str">
        <x:v>19</x:v>
      </x:c>
      <x:c r="B12979" s="468" t="str">
        <x:v>L18</x:v>
      </x:c>
      <x:c r="C12979" s="468"/>
      <x:c r="D12979" s="468" t="str">
        <x:v>AMEL</x:v>
      </x:c>
      <x:c r="E12979" s="468" t="str">
        <x:v>Nilai sumber</x:v>
      </x:c>
      <x:c r="F12979" s="468" t="str">
        <x:v>19 September 2026 16.01 WIB</x:v>
      </x:c>
    </x:row>
    <x:row r="12980">
      <x:c r="A12980" s="468" t="str">
        <x:v>19</x:v>
      </x:c>
      <x:c r="B12980" s="468" t="str">
        <x:v>B19</x:v>
      </x:c>
      <x:c r="C12980" s="468"/>
      <x:c r="D12980" s="468" t="n">
        <x:v>16</x:v>
      </x:c>
      <x:c r="E12980" s="468" t="str">
        <x:v>Nilai sumber</x:v>
      </x:c>
      <x:c r="F12980" s="468" t="str">
        <x:v>19 September 2026 16.01 WIB</x:v>
      </x:c>
    </x:row>
    <x:row r="12981">
      <x:c r="A12981" s="468" t="str">
        <x:v>19</x:v>
      </x:c>
      <x:c r="B12981" s="468" t="str">
        <x:v>B20</x:v>
      </x:c>
      <x:c r="C12981" s="468"/>
      <x:c r="D12981" s="468" t="n">
        <x:v>17</x:v>
      </x:c>
      <x:c r="E12981" s="468" t="str">
        <x:v>Nilai sumber</x:v>
      </x:c>
      <x:c r="F12981" s="468" t="str">
        <x:v>19 September 2026 16.01 WIB</x:v>
      </x:c>
    </x:row>
    <x:row r="12982">
      <x:c r="A12982" s="468" t="str">
        <x:v>19</x:v>
      </x:c>
      <x:c r="B12982" s="468" t="str">
        <x:v>B21</x:v>
      </x:c>
      <x:c r="C12982" s="468"/>
      <x:c r="D12982" s="468" t="n">
        <x:v>18</x:v>
      </x:c>
      <x:c r="E12982" s="468" t="str">
        <x:v>Nilai sumber</x:v>
      </x:c>
      <x:c r="F12982" s="468" t="str">
        <x:v>19 September 2026 16.01 WIB</x:v>
      </x:c>
    </x:row>
    <x:row r="12983">
      <x:c r="A12983" s="468" t="str">
        <x:v>19</x:v>
      </x:c>
      <x:c r="B12983" s="468" t="str">
        <x:v>G27</x:v>
      </x:c>
      <x:c r="C12983" s="468"/>
      <x:c r="D12983" s="468" t="n">
        <x:v>1885000</x:v>
      </x:c>
      <x:c r="E12983" s="468" t="str">
        <x:v>Nilai sumber</x:v>
      </x:c>
      <x:c r="F12983" s="468" t="str">
        <x:v>19 September 2026 16.01 WIB</x:v>
      </x:c>
    </x:row>
    <x:row r="12984">
      <x:c r="A12984" s="468" t="str">
        <x:v>19</x:v>
      </x:c>
      <x:c r="B12984" s="468" t="str">
        <x:v>G27</x:v>
      </x:c>
      <x:c r="C12984" s="468"/>
      <x:c r="D12984" s="468" t="str">
        <x:v>=SUM(G4:G26)</x:v>
      </x:c>
      <x:c r="E12984" s="468" t="str">
        <x:v>Rumus sumber</x:v>
      </x:c>
      <x:c r="F12984" s="468" t="str">
        <x:v>19 September 2026 16.01 WIB</x:v>
      </x:c>
    </x:row>
    <x:row r="12985">
      <x:c r="A12985" s="468" t="str">
        <x:v>19</x:v>
      </x:c>
      <x:c r="B12985" s="468" t="str">
        <x:v>H27</x:v>
      </x:c>
      <x:c r="C12985" s="468"/>
      <x:c r="D12985" s="468" t="n">
        <x:v>1420000</x:v>
      </x:c>
      <x:c r="E12985" s="468" t="str">
        <x:v>Nilai sumber</x:v>
      </x:c>
      <x:c r="F12985" s="468" t="str">
        <x:v>19 September 2026 16.01 WIB</x:v>
      </x:c>
    </x:row>
    <x:row r="12986">
      <x:c r="A12986" s="468" t="str">
        <x:v>19</x:v>
      </x:c>
      <x:c r="B12986" s="468" t="str">
        <x:v>H27</x:v>
      </x:c>
      <x:c r="C12986" s="468"/>
      <x:c r="D12986" s="468" t="str">
        <x:v>=SUM(H4:H26)</x:v>
      </x:c>
      <x:c r="E12986" s="468" t="str">
        <x:v>Rumus sumber</x:v>
      </x:c>
      <x:c r="F12986" s="468" t="str">
        <x:v>19 September 2026 16.01 WIB</x:v>
      </x:c>
    </x:row>
    <x:row r="12987">
      <x:c r="A12987" s="468" t="str">
        <x:v>19</x:v>
      </x:c>
      <x:c r="B12987" s="468" t="str">
        <x:v>C30</x:v>
      </x:c>
      <x:c r="C12987" s="468"/>
      <x:c r="D12987" s="468" t="str">
        <x:v>Keterangan</x:v>
      </x:c>
      <x:c r="E12987" s="468" t="str">
        <x:v>Nilai sumber</x:v>
      </x:c>
      <x:c r="F12987" s="468" t="str">
        <x:v>19 September 2026 16.01 WIB</x:v>
      </x:c>
    </x:row>
    <x:row r="12988">
      <x:c r="A12988" s="468" t="str">
        <x:v>19</x:v>
      </x:c>
      <x:c r="B12988" s="468" t="str">
        <x:v>D30</x:v>
      </x:c>
      <x:c r="C12988" s="468"/>
      <x:c r="D12988" s="468" t="str">
        <x:v>Nominal</x:v>
      </x:c>
      <x:c r="E12988" s="468" t="str">
        <x:v>Nilai sumber</x:v>
      </x:c>
      <x:c r="F12988" s="468" t="str">
        <x:v>19 September 2026 16.01 WIB</x:v>
      </x:c>
    </x:row>
    <x:row r="12989">
      <x:c r="A12989" s="468" t="str">
        <x:v>19</x:v>
      </x:c>
      <x:c r="B12989" s="468" t="str">
        <x:v>N30</x:v>
      </x:c>
      <x:c r="C12989" s="468"/>
      <x:c r="D12989" s="468" t="str">
        <x:v>Shift</x:v>
      </x:c>
      <x:c r="E12989" s="468" t="str">
        <x:v>Nilai sumber</x:v>
      </x:c>
      <x:c r="F12989" s="468" t="str">
        <x:v>19 September 2026 16.01 WIB</x:v>
      </x:c>
    </x:row>
    <x:row r="12990">
      <x:c r="A12990" s="468" t="str">
        <x:v>19</x:v>
      </x:c>
      <x:c r="B12990" s="468" t="str">
        <x:v>O30</x:v>
      </x:c>
      <x:c r="C12990" s="468"/>
      <x:c r="D12990" s="468" t="str">
        <x:v>Nama</x:v>
      </x:c>
      <x:c r="E12990" s="468" t="str">
        <x:v>Nilai sumber</x:v>
      </x:c>
      <x:c r="F12990" s="468" t="str">
        <x:v>19 September 2026 16.01 WIB</x:v>
      </x:c>
    </x:row>
    <x:row r="12991">
      <x:c r="A12991" s="468" t="str">
        <x:v>19</x:v>
      </x:c>
      <x:c r="B12991" s="468" t="str">
        <x:v>C31</x:v>
      </x:c>
      <x:c r="C12991" s="468"/>
      <x:c r="D12991" s="468" t="str">
        <x:v>Pendapatan Tunai</x:v>
      </x:c>
      <x:c r="E12991" s="468" t="str">
        <x:v>Nilai sumber</x:v>
      </x:c>
      <x:c r="F12991" s="468" t="str">
        <x:v>19 September 2026 16.01 WIB</x:v>
      </x:c>
    </x:row>
    <x:row r="12992">
      <x:c r="A12992" s="468" t="str">
        <x:v>19</x:v>
      </x:c>
      <x:c r="B12992" s="468" t="str">
        <x:v>D31</x:v>
      </x:c>
      <x:c r="C12992" s="468"/>
      <x:c r="D12992" s="468" t="n">
        <x:v>1885000</x:v>
      </x:c>
      <x:c r="E12992" s="468" t="str">
        <x:v>Nilai sumber</x:v>
      </x:c>
      <x:c r="F12992" s="468" t="str">
        <x:v>19 September 2026 16.01 WIB</x:v>
      </x:c>
    </x:row>
    <x:row r="12993">
      <x:c r="A12993" s="468" t="str">
        <x:v>19</x:v>
      </x:c>
      <x:c r="B12993" s="468" t="str">
        <x:v>D31</x:v>
      </x:c>
      <x:c r="C12993" s="468"/>
      <x:c r="D12993" s="468" t="str">
        <x:v>=SUM(G27)</x:v>
      </x:c>
      <x:c r="E12993" s="468" t="str">
        <x:v>Rumus sumber</x:v>
      </x:c>
      <x:c r="F12993" s="468" t="str">
        <x:v>19 September 2026 16.01 WIB</x:v>
      </x:c>
    </x:row>
    <x:row r="12994">
      <x:c r="A12994" s="468" t="str">
        <x:v>19</x:v>
      </x:c>
      <x:c r="B12994" s="468" t="str">
        <x:v>N31</x:v>
      </x:c>
      <x:c r="C12994" s="468"/>
      <x:c r="D12994" s="468" t="str">
        <x:v>Admin 1</x:v>
      </x:c>
      <x:c r="E12994" s="468" t="str">
        <x:v>Nilai sumber</x:v>
      </x:c>
      <x:c r="F12994" s="468" t="str">
        <x:v>19 September 2026 16.01 WIB</x:v>
      </x:c>
    </x:row>
    <x:row r="12995">
      <x:c r="A12995" s="468" t="str">
        <x:v>19</x:v>
      </x:c>
      <x:c r="B12995" s="468" t="str">
        <x:v>O31</x:v>
      </x:c>
      <x:c r="C12995" s="468"/>
      <x:c r="D12995" s="468" t="str">
        <x:v>INDAH</x:v>
      </x:c>
      <x:c r="E12995" s="468" t="str">
        <x:v>Nilai sumber</x:v>
      </x:c>
      <x:c r="F12995" s="468" t="str">
        <x:v>19 September 2026 16.01 WIB</x:v>
      </x:c>
    </x:row>
    <x:row r="12996">
      <x:c r="A12996" s="468" t="str">
        <x:v>19</x:v>
      </x:c>
      <x:c r="B12996" s="468" t="str">
        <x:v>M32</x:v>
      </x:c>
      <x:c r="C12996" s="468"/>
      <x:c r="D12996" s="468" t="str">
        <x:v>indah amel</x:v>
      </x:c>
      <x:c r="E12996" s="468" t="str">
        <x:v>Nilai sumber</x:v>
      </x:c>
      <x:c r="F12996" s="468" t="str">
        <x:v>19 September 2026 16.01 WIB</x:v>
      </x:c>
    </x:row>
    <x:row r="12997">
      <x:c r="A12997" s="468" t="str">
        <x:v>19</x:v>
      </x:c>
      <x:c r="B12997" s="468" t="str">
        <x:v>N32</x:v>
      </x:c>
      <x:c r="C12997" s="468"/>
      <x:c r="D12997" s="468" t="str">
        <x:v>Admin 2</x:v>
      </x:c>
      <x:c r="E12997" s="468" t="str">
        <x:v>Nilai sumber</x:v>
      </x:c>
      <x:c r="F12997" s="468" t="str">
        <x:v>19 September 2026 16.01 WIB</x:v>
      </x:c>
    </x:row>
    <x:row r="12998">
      <x:c r="A12998" s="468" t="str">
        <x:v>19</x:v>
      </x:c>
      <x:c r="B12998" s="468" t="str">
        <x:v>O32</x:v>
      </x:c>
      <x:c r="C12998" s="468"/>
      <x:c r="D12998" s="468" t="str">
        <x:v>AMEL</x:v>
      </x:c>
      <x:c r="E12998" s="468" t="str">
        <x:v>Nilai sumber</x:v>
      </x:c>
      <x:c r="F12998" s="468" t="str">
        <x:v>19 September 2026 16.01 WIB</x:v>
      </x:c>
    </x:row>
    <x:row r="12999">
      <x:c r="A12999" s="468" t="str">
        <x:v>19</x:v>
      </x:c>
      <x:c r="B12999" s="468" t="str">
        <x:v>M33</x:v>
      </x:c>
      <x:c r="C12999" s="468"/>
      <x:c r="D12999" s="468" t="str">
        <x:v>adif saka</x:v>
      </x:c>
      <x:c r="E12999" s="468" t="str">
        <x:v>Nilai sumber</x:v>
      </x:c>
      <x:c r="F12999" s="468" t="str">
        <x:v>19 September 2026 16.01 WIB</x:v>
      </x:c>
    </x:row>
    <x:row r="13000">
      <x:c r="A13000" s="468" t="str">
        <x:v>19</x:v>
      </x:c>
      <x:c r="B13000" s="468" t="str">
        <x:v>N33</x:v>
      </x:c>
      <x:c r="C13000" s="468"/>
      <x:c r="D13000" s="468" t="str">
        <x:v>Fotografer 1</x:v>
      </x:c>
      <x:c r="E13000" s="468" t="str">
        <x:v>Nilai sumber</x:v>
      </x:c>
      <x:c r="F13000" s="468" t="str">
        <x:v>19 September 2026 16.01 WIB</x:v>
      </x:c>
    </x:row>
    <x:row r="13001">
      <x:c r="A13001" s="468" t="str">
        <x:v>19</x:v>
      </x:c>
      <x:c r="B13001" s="468" t="str">
        <x:v>O33</x:v>
      </x:c>
      <x:c r="C13001" s="468"/>
      <x:c r="D13001" s="468" t="str">
        <x:v>ADIF</x:v>
      </x:c>
      <x:c r="E13001" s="468" t="str">
        <x:v>Nilai sumber</x:v>
      </x:c>
      <x:c r="F13001" s="468" t="str">
        <x:v>19 September 2026 16.01 WIB</x:v>
      </x:c>
    </x:row>
    <x:row r="13002">
      <x:c r="A13002" s="468" t="str">
        <x:v>19</x:v>
      </x:c>
      <x:c r="B13002" s="468" t="str">
        <x:v>B34</x:v>
      </x:c>
      <x:c r="C13002" s="468"/>
      <x:c r="D13002" s="468" t="n">
        <x:v>4</x:v>
      </x:c>
      <x:c r="E13002" s="468" t="str">
        <x:v>Nilai sumber</x:v>
      </x:c>
      <x:c r="F13002" s="468" t="str">
        <x:v>19 September 2026 16.01 WIB</x:v>
      </x:c>
    </x:row>
    <x:row r="13003">
      <x:c r="A13003" s="468" t="str">
        <x:v>19</x:v>
      </x:c>
      <x:c r="B13003" s="468" t="str">
        <x:v>N34</x:v>
      </x:c>
      <x:c r="C13003" s="468"/>
      <x:c r="D13003" s="468" t="str">
        <x:v>Fotografer 2</x:v>
      </x:c>
      <x:c r="E13003" s="468" t="str">
        <x:v>Nilai sumber</x:v>
      </x:c>
      <x:c r="F13003" s="468" t="str">
        <x:v>19 September 2026 16.01 WIB</x:v>
      </x:c>
    </x:row>
    <x:row r="13004">
      <x:c r="A13004" s="468" t="str">
        <x:v>19</x:v>
      </x:c>
      <x:c r="B13004" s="468" t="str">
        <x:v>O34</x:v>
      </x:c>
      <x:c r="C13004" s="468"/>
      <x:c r="D13004" s="468" t="str">
        <x:v>SAKA</x:v>
      </x:c>
      <x:c r="E13004" s="468" t="str">
        <x:v>Nilai sumber</x:v>
      </x:c>
      <x:c r="F13004" s="468" t="str">
        <x:v>19 September 2026 16.01 WIB</x:v>
      </x:c>
    </x:row>
    <x:row r="13005">
      <x:c r="A13005" s="468" t="str">
        <x:v>19</x:v>
      </x:c>
      <x:c r="B13005" s="468" t="str">
        <x:v>B35</x:v>
      </x:c>
      <x:c r="C13005" s="468"/>
      <x:c r="D13005" s="468" t="n">
        <x:v>5</x:v>
      </x:c>
      <x:c r="E13005" s="468" t="str">
        <x:v>Nilai sumber</x:v>
      </x:c>
      <x:c r="F13005" s="468" t="str">
        <x:v>19 September 2026 16.01 WIB</x:v>
      </x:c>
    </x:row>
    <x:row r="13006">
      <x:c r="A13006" s="468" t="str">
        <x:v>19</x:v>
      </x:c>
      <x:c r="B13006" s="468" t="str">
        <x:v>B36</x:v>
      </x:c>
      <x:c r="C13006" s="468"/>
      <x:c r="D13006" s="468" t="n">
        <x:v>6</x:v>
      </x:c>
      <x:c r="E13006" s="468" t="str">
        <x:v>Nilai sumber</x:v>
      </x:c>
      <x:c r="F13006" s="468" t="str">
        <x:v>19 September 2026 16.01 WIB</x:v>
      </x:c>
    </x:row>
    <x:row r="13007">
      <x:c r="A13007" s="468" t="str">
        <x:v>19</x:v>
      </x:c>
      <x:c r="B13007" s="468" t="str">
        <x:v>B37</x:v>
      </x:c>
      <x:c r="C13007" s="468"/>
      <x:c r="D13007" s="468" t="n">
        <x:v>7</x:v>
      </x:c>
      <x:c r="E13007" s="468" t="str">
        <x:v>Nilai sumber</x:v>
      </x:c>
      <x:c r="F13007" s="468" t="str">
        <x:v>19 September 2026 16.01 WIB</x:v>
      </x:c>
    </x:row>
    <x:row r="13008">
      <x:c r="A13008" s="468" t="str">
        <x:v>19</x:v>
      </x:c>
      <x:c r="B13008" s="468" t="str">
        <x:v>K37</x:v>
      </x:c>
      <x:c r="C13008" s="468"/>
      <x:c r="D13008" s="468" t="str">
        <x:v>Nama</x:v>
      </x:c>
      <x:c r="E13008" s="468" t="str">
        <x:v>Nilai sumber</x:v>
      </x:c>
      <x:c r="F13008" s="468" t="str">
        <x:v>19 September 2026 16.01 WIB</x:v>
      </x:c>
    </x:row>
    <x:row r="13009">
      <x:c r="A13009" s="468" t="str">
        <x:v>19</x:v>
      </x:c>
      <x:c r="B13009" s="468" t="str">
        <x:v>L37</x:v>
      </x:c>
      <x:c r="C13009" s="468"/>
      <x:c r="D13009" s="468" t="str">
        <x:v>Disiplin</x:v>
      </x:c>
      <x:c r="E13009" s="468" t="str">
        <x:v>Nilai sumber</x:v>
      </x:c>
      <x:c r="F13009" s="468" t="str">
        <x:v>19 September 2026 16.01 WIB</x:v>
      </x:c>
    </x:row>
    <x:row r="13010">
      <x:c r="A13010" s="468" t="str">
        <x:v>19</x:v>
      </x:c>
      <x:c r="B13010" s="468" t="str">
        <x:v>M37</x:v>
      </x:c>
      <x:c r="C13010" s="468"/>
      <x:c r="D13010" s="468" t="str">
        <x:v>Akurasi</x:v>
      </x:c>
      <x:c r="E13010" s="468" t="str">
        <x:v>Nilai sumber</x:v>
      </x:c>
      <x:c r="F13010" s="468" t="str">
        <x:v>19 September 2026 16.01 WIB</x:v>
      </x:c>
    </x:row>
    <x:row r="13011">
      <x:c r="A13011" s="468" t="str">
        <x:v>19</x:v>
      </x:c>
      <x:c r="B13011" s="468" t="str">
        <x:v>N37</x:v>
      </x:c>
      <x:c r="C13011" s="468"/>
      <x:c r="D13011" s="468" t="str">
        <x:v>SOP</x:v>
      </x:c>
      <x:c r="E13011" s="468" t="str">
        <x:v>Nilai sumber</x:v>
      </x:c>
      <x:c r="F13011" s="468" t="str">
        <x:v>19 September 2026 16.01 WIB</x:v>
      </x:c>
    </x:row>
    <x:row r="13012">
      <x:c r="A13012" s="468" t="str">
        <x:v>19</x:v>
      </x:c>
      <x:c r="B13012" s="468" t="str">
        <x:v>O37</x:v>
      </x:c>
      <x:c r="C13012" s="468"/>
      <x:c r="D13012" s="468" t="str">
        <x:v>Client</x:v>
      </x:c>
      <x:c r="E13012" s="468" t="str">
        <x:v>Nilai sumber</x:v>
      </x:c>
      <x:c r="F13012" s="468" t="str">
        <x:v>19 September 2026 16.01 WIB</x:v>
      </x:c>
    </x:row>
    <x:row r="13013">
      <x:c r="A13013" s="468" t="str">
        <x:v>19</x:v>
      </x:c>
      <x:c r="B13013" s="468" t="str">
        <x:v>P37</x:v>
      </x:c>
      <x:c r="C13013" s="468"/>
      <x:c r="D13013" s="468" t="str">
        <x:v>Produktivitas</x:v>
      </x:c>
      <x:c r="E13013" s="468" t="str">
        <x:v>Nilai sumber</x:v>
      </x:c>
      <x:c r="F13013" s="468" t="str">
        <x:v>19 September 2026 16.01 WIB</x:v>
      </x:c>
    </x:row>
    <x:row r="13014">
      <x:c r="A13014" s="468" t="str">
        <x:v>19</x:v>
      </x:c>
      <x:c r="B13014" s="468" t="str">
        <x:v>AC37</x:v>
      </x:c>
      <x:c r="C13014" s="468"/>
      <x:c r="D13014" s="468" t="str">
        <x:v>KPI Score Helper</x:v>
      </x:c>
      <x:c r="E13014" s="468" t="str">
        <x:v>Nilai sumber</x:v>
      </x:c>
      <x:c r="F13014" s="468" t="str">
        <x:v>19 September 2026 16.01 WIB</x:v>
      </x:c>
    </x:row>
    <x:row r="13015">
      <x:c r="A13015" s="468" t="str">
        <x:v>19</x:v>
      </x:c>
      <x:c r="B13015" s="468" t="str">
        <x:v>AD37</x:v>
      </x:c>
      <x:c r="C13015" s="468"/>
      <x:c r="D13015" s="468" t="str">
        <x:v>Status Helper</x:v>
      </x:c>
      <x:c r="E13015" s="468" t="str">
        <x:v>Nilai sumber</x:v>
      </x:c>
      <x:c r="F13015" s="468" t="str">
        <x:v>19 September 2026 16.01 WIB</x:v>
      </x:c>
    </x:row>
    <x:row r="13016">
      <x:c r="A13016" s="468" t="str">
        <x:v>19</x:v>
      </x:c>
      <x:c r="B13016" s="468" t="str">
        <x:v>AE37</x:v>
      </x:c>
      <x:c r="C13016" s="468"/>
      <x:c r="D13016" s="468" t="str">
        <x:v>Role Helper</x:v>
      </x:c>
      <x:c r="E13016" s="468" t="str">
        <x:v>Nilai sumber</x:v>
      </x:c>
      <x:c r="F13016" s="468" t="str">
        <x:v>19 September 2026 16.01 WIB</x:v>
      </x:c>
    </x:row>
    <x:row r="13017">
      <x:c r="A13017" s="468" t="str">
        <x:v>19</x:v>
      </x:c>
      <x:c r="B13017" s="468" t="str">
        <x:v>AF37</x:v>
      </x:c>
      <x:c r="C13017" s="468"/>
      <x:c r="D13017" s="468" t="str">
        <x:v>Evaluated Flag</x:v>
      </x:c>
      <x:c r="E13017" s="468" t="str">
        <x:v>Nilai sumber</x:v>
      </x:c>
      <x:c r="F13017" s="468" t="str">
        <x:v>19 September 2026 16.01 WIB</x:v>
      </x:c>
    </x:row>
    <x:row r="13018">
      <x:c r="A13018" s="468" t="str">
        <x:v>19</x:v>
      </x:c>
      <x:c r="B13018" s="468" t="str">
        <x:v>AG37</x:v>
      </x:c>
      <x:c r="C13018" s="468"/>
      <x:c r="D13018" s="468" t="str">
        <x:v>Effective Name</x:v>
      </x:c>
      <x:c r="E13018" s="468" t="str">
        <x:v>Nilai sumber</x:v>
      </x:c>
      <x:c r="F13018" s="468" t="str">
        <x:v>19 September 2026 16.01 WIB</x:v>
      </x:c>
    </x:row>
    <x:row r="13019">
      <x:c r="A13019" s="468" t="str">
        <x:v>19</x:v>
      </x:c>
      <x:c r="B13019" s="468" t="str">
        <x:v>B38</x:v>
      </x:c>
      <x:c r="C13019" s="468"/>
      <x:c r="D13019" s="468" t="n">
        <x:v>8</x:v>
      </x:c>
      <x:c r="E13019" s="468" t="str">
        <x:v>Nilai sumber</x:v>
      </x:c>
      <x:c r="F13019" s="468" t="str">
        <x:v>19 September 2026 16.01 WIB</x:v>
      </x:c>
    </x:row>
    <x:row r="13020">
      <x:c r="A13020" s="468" t="str">
        <x:v>19</x:v>
      </x:c>
      <x:c r="B13020" s="468" t="str">
        <x:v>AC38</x:v>
      </x:c>
      <x:c r="C13020" s="468"/>
      <x:c r="D13020" s="468" t="str">
        <x:v>=IF(AG38="","",IF(COUNT(L38:P38)&lt;5,"",L38/5*20+M38/5*25+N38/5*25+O38/5*15+P38/5*15))</x:v>
      </x:c>
      <x:c r="E13020" s="468" t="str">
        <x:v>Rumus sumber</x:v>
      </x:c>
      <x:c r="F13020" s="468" t="str">
        <x:v>19 September 2026 16.01 WIB</x:v>
      </x:c>
    </x:row>
    <x:row r="13021">
      <x:c r="A13021" s="468" t="str">
        <x:v>19</x:v>
      </x:c>
      <x:c r="B13021" s="468" t="str">
        <x:v>AD38</x:v>
      </x:c>
      <x:c r="C13021" s="468"/>
      <x:c r="D13021" s="468" t="str">
        <x:v>=IF(AC38="","",IF(AC38&gt;=90,"Sangat Baik",IF(AC38&gt;=80,"Baik",IF(AC38&gt;=70,"Coaching","Underperform"))))</x:v>
      </x:c>
      <x:c r="E13021" s="468" t="str">
        <x:v>Rumus sumber</x:v>
      </x:c>
      <x:c r="F13021" s="468" t="str">
        <x:v>19 September 2026 16.01 WIB</x:v>
      </x:c>
    </x:row>
    <x:row r="13022">
      <x:c r="A13022" s="468" t="str">
        <x:v>19</x:v>
      </x:c>
      <x:c r="B13022" s="468" t="str">
        <x:v>AE38</x:v>
      </x:c>
      <x:c r="C13022" s="468"/>
      <x:c r="D13022" s="468" t="str">
        <x:v>Admin/CS</x:v>
      </x:c>
      <x:c r="E13022" s="468" t="str">
        <x:v>Nilai sumber</x:v>
      </x:c>
      <x:c r="F13022" s="468" t="str">
        <x:v>19 September 2026 16.01 WIB</x:v>
      </x:c>
    </x:row>
    <x:row r="13023">
      <x:c r="A13023" s="468" t="str">
        <x:v>19</x:v>
      </x:c>
      <x:c r="B13023" s="468" t="str">
        <x:v>AE38</x:v>
      </x:c>
      <x:c r="C13023" s="468"/>
      <x:c r="D13023" s="468" t="str">
        <x:v>=IF(AG38="","",IF(OR(AG38="INDAH",AG38="ADDEL",AG38="AMEL",AG38="PENTIL",AG38="JIJANG"),"Admin/CS","Fotografer"))</x:v>
      </x:c>
      <x:c r="E13023" s="468" t="str">
        <x:v>Rumus sumber</x:v>
      </x:c>
      <x:c r="F13023" s="468" t="str">
        <x:v>19 September 2026 16.01 WIB</x:v>
      </x:c>
    </x:row>
    <x:row r="13024">
      <x:c r="A13024" s="468" t="str">
        <x:v>19</x:v>
      </x:c>
      <x:c r="B13024" s="468" t="str">
        <x:v>AF38</x:v>
      </x:c>
      <x:c r="C13024" s="468"/>
      <x:c r="D13024" s="468" t="str">
        <x:v>=IF(OR(AG38="",COUNT(L38:P38)&lt;5),"",1)</x:v>
      </x:c>
      <x:c r="E13024" s="468" t="str">
        <x:v>Rumus sumber</x:v>
      </x:c>
      <x:c r="F13024" s="468" t="str">
        <x:v>19 September 2026 16.01 WIB</x:v>
      </x:c>
    </x:row>
    <x:row r="13025">
      <x:c r="A13025" s="468" t="str">
        <x:v>19</x:v>
      </x:c>
      <x:c r="B13025" s="468" t="str">
        <x:v>AG38</x:v>
      </x:c>
      <x:c r="C13025" s="468"/>
      <x:c r="D13025" s="468" t="str">
        <x:v>INDAH</x:v>
      </x:c>
      <x:c r="E13025" s="468" t="str">
        <x:v>Nilai sumber</x:v>
      </x:c>
      <x:c r="F13025" s="468" t="str">
        <x:v>19 September 2026 16.01 WIB</x:v>
      </x:c>
    </x:row>
    <x:row r="13026">
      <x:c r="A13026" s="468" t="str">
        <x:v>19</x:v>
      </x:c>
      <x:c r="B13026" s="468" t="str">
        <x:v>AG38</x:v>
      </x:c>
      <x:c r="C13026" s="468"/>
      <x:c r="D13026" s="468" t="str">
        <x:v>=IFERROR(K38,"")</x:v>
      </x:c>
      <x:c r="E13026" s="468" t="str">
        <x:v>Rumus sumber</x:v>
      </x:c>
      <x:c r="F13026" s="468" t="str">
        <x:v>19 September 2026 16.01 WIB</x:v>
      </x:c>
    </x:row>
    <x:row r="13027">
      <x:c r="A13027" s="468" t="str">
        <x:v>19</x:v>
      </x:c>
      <x:c r="B13027" s="468" t="str">
        <x:v>B39</x:v>
      </x:c>
      <x:c r="C13027" s="468"/>
      <x:c r="D13027" s="468" t="n">
        <x:v>9</x:v>
      </x:c>
      <x:c r="E13027" s="468" t="str">
        <x:v>Nilai sumber</x:v>
      </x:c>
      <x:c r="F13027" s="468" t="str">
        <x:v>19 September 2026 16.01 WIB</x:v>
      </x:c>
    </x:row>
    <x:row r="13028">
      <x:c r="A13028" s="468" t="str">
        <x:v>19</x:v>
      </x:c>
      <x:c r="B13028" s="468" t="str">
        <x:v>AC39</x:v>
      </x:c>
      <x:c r="C13028" s="468"/>
      <x:c r="D13028" s="468" t="str">
        <x:v>=IF(AG39="","",IF(COUNT(L39:P39)&lt;5,"",L39/5*20+M39/5*25+N39/5*25+O39/5*15+P39/5*15))</x:v>
      </x:c>
      <x:c r="E13028" s="468" t="str">
        <x:v>Rumus sumber</x:v>
      </x:c>
      <x:c r="F13028" s="468" t="str">
        <x:v>19 September 2026 16.01 WIB</x:v>
      </x:c>
    </x:row>
    <x:row r="13029">
      <x:c r="A13029" s="468" t="str">
        <x:v>19</x:v>
      </x:c>
      <x:c r="B13029" s="468" t="str">
        <x:v>AD39</x:v>
      </x:c>
      <x:c r="C13029" s="468"/>
      <x:c r="D13029" s="468" t="str">
        <x:v>=IF(AC39="","",IF(AC39&gt;=90,"Sangat Baik",IF(AC39&gt;=80,"Baik",IF(AC39&gt;=70,"Coaching","Underperform"))))</x:v>
      </x:c>
      <x:c r="E13029" s="468" t="str">
        <x:v>Rumus sumber</x:v>
      </x:c>
      <x:c r="F13029" s="468" t="str">
        <x:v>19 September 2026 16.01 WIB</x:v>
      </x:c>
    </x:row>
    <x:row r="13030">
      <x:c r="A13030" s="468" t="str">
        <x:v>19</x:v>
      </x:c>
      <x:c r="B13030" s="468" t="str">
        <x:v>AE39</x:v>
      </x:c>
      <x:c r="C13030" s="468"/>
      <x:c r="D13030" s="468" t="str">
        <x:v>Admin/CS</x:v>
      </x:c>
      <x:c r="E13030" s="468" t="str">
        <x:v>Nilai sumber</x:v>
      </x:c>
      <x:c r="F13030" s="468" t="str">
        <x:v>19 September 2026 16.01 WIB</x:v>
      </x:c>
    </x:row>
    <x:row r="13031">
      <x:c r="A13031" s="468" t="str">
        <x:v>19</x:v>
      </x:c>
      <x:c r="B13031" s="468" t="str">
        <x:v>AE39</x:v>
      </x:c>
      <x:c r="C13031" s="468"/>
      <x:c r="D13031" s="468" t="str">
        <x:v>=IF(AG39="","",IF(OR(AG39="INDAH",AG39="ADDEL",AG39="AMEL",AG39="PENTIL",AG39="JIJANG"),"Admin/CS","Fotografer"))</x:v>
      </x:c>
      <x:c r="E13031" s="468" t="str">
        <x:v>Rumus sumber</x:v>
      </x:c>
      <x:c r="F13031" s="468" t="str">
        <x:v>19 September 2026 16.01 WIB</x:v>
      </x:c>
    </x:row>
    <x:row r="13032">
      <x:c r="A13032" s="468" t="str">
        <x:v>19</x:v>
      </x:c>
      <x:c r="B13032" s="468" t="str">
        <x:v>AF39</x:v>
      </x:c>
      <x:c r="C13032" s="468"/>
      <x:c r="D13032" s="468" t="str">
        <x:v>=IF(OR(AG39="",COUNT(L39:P39)&lt;5),"",1)</x:v>
      </x:c>
      <x:c r="E13032" s="468" t="str">
        <x:v>Rumus sumber</x:v>
      </x:c>
      <x:c r="F13032" s="468" t="str">
        <x:v>19 September 2026 16.01 WIB</x:v>
      </x:c>
    </x:row>
    <x:row r="13033">
      <x:c r="A13033" s="468" t="str">
        <x:v>19</x:v>
      </x:c>
      <x:c r="B13033" s="468" t="str">
        <x:v>AG39</x:v>
      </x:c>
      <x:c r="C13033" s="468"/>
      <x:c r="D13033" s="468" t="str">
        <x:v>AMEL</x:v>
      </x:c>
      <x:c r="E13033" s="468" t="str">
        <x:v>Nilai sumber</x:v>
      </x:c>
      <x:c r="F13033" s="468" t="str">
        <x:v>19 September 2026 16.01 WIB</x:v>
      </x:c>
    </x:row>
    <x:row r="13034">
      <x:c r="A13034" s="468" t="str">
        <x:v>19</x:v>
      </x:c>
      <x:c r="B13034" s="468" t="str">
        <x:v>AG39</x:v>
      </x:c>
      <x:c r="C13034" s="468"/>
      <x:c r="D13034" s="468" t="str">
        <x:v>=IFERROR(K39,"")</x:v>
      </x:c>
      <x:c r="E13034" s="468" t="str">
        <x:v>Rumus sumber</x:v>
      </x:c>
      <x:c r="F13034" s="468" t="str">
        <x:v>19 September 2026 16.01 WIB</x:v>
      </x:c>
    </x:row>
    <x:row r="13035">
      <x:c r="A13035" s="468" t="str">
        <x:v>19</x:v>
      </x:c>
      <x:c r="B13035" s="468" t="str">
        <x:v>B40</x:v>
      </x:c>
      <x:c r="C13035" s="468"/>
      <x:c r="D13035" s="468" t="n">
        <x:v>10</x:v>
      </x:c>
      <x:c r="E13035" s="468" t="str">
        <x:v>Nilai sumber</x:v>
      </x:c>
      <x:c r="F13035" s="468" t="str">
        <x:v>19 September 2026 16.01 WIB</x:v>
      </x:c>
    </x:row>
    <x:row r="13036">
      <x:c r="A13036" s="468" t="str">
        <x:v>19</x:v>
      </x:c>
      <x:c r="B13036" s="468" t="str">
        <x:v>AC40</x:v>
      </x:c>
      <x:c r="C13036" s="468"/>
      <x:c r="D13036" s="468" t="str">
        <x:v>=IF(AG40="","",IF(COUNT(L40:P40)&lt;5,"",L40/5*20+M40/5*25+N40/5*25+O40/5*15+P40/5*15))</x:v>
      </x:c>
      <x:c r="E13036" s="468" t="str">
        <x:v>Rumus sumber</x:v>
      </x:c>
      <x:c r="F13036" s="468" t="str">
        <x:v>19 September 2026 16.01 WIB</x:v>
      </x:c>
    </x:row>
    <x:row r="13037">
      <x:c r="A13037" s="468" t="str">
        <x:v>19</x:v>
      </x:c>
      <x:c r="B13037" s="468" t="str">
        <x:v>AD40</x:v>
      </x:c>
      <x:c r="C13037" s="468"/>
      <x:c r="D13037" s="468" t="str">
        <x:v>=IF(AC40="","",IF(AC40&gt;=90,"Sangat Baik",IF(AC40&gt;=80,"Baik",IF(AC40&gt;=70,"Coaching","Underperform"))))</x:v>
      </x:c>
      <x:c r="E13037" s="468" t="str">
        <x:v>Rumus sumber</x:v>
      </x:c>
      <x:c r="F13037" s="468" t="str">
        <x:v>19 September 2026 16.01 WIB</x:v>
      </x:c>
    </x:row>
    <x:row r="13038">
      <x:c r="A13038" s="468" t="str">
        <x:v>19</x:v>
      </x:c>
      <x:c r="B13038" s="468" t="str">
        <x:v>AE40</x:v>
      </x:c>
      <x:c r="C13038" s="468"/>
      <x:c r="D13038" s="468" t="str">
        <x:v>Fotografer</x:v>
      </x:c>
      <x:c r="E13038" s="468" t="str">
        <x:v>Nilai sumber</x:v>
      </x:c>
      <x:c r="F13038" s="468" t="str">
        <x:v>19 September 2026 16.01 WIB</x:v>
      </x:c>
    </x:row>
    <x:row r="13039">
      <x:c r="A13039" s="468" t="str">
        <x:v>19</x:v>
      </x:c>
      <x:c r="B13039" s="468" t="str">
        <x:v>AE40</x:v>
      </x:c>
      <x:c r="C13039" s="468"/>
      <x:c r="D13039" s="468" t="str">
        <x:v>=IF(AG40="","",IF(OR(AG40="INDAH",AG40="ADDEL",AG40="AMEL",AG40="PENTIL",AG40="JIJANG"),"Admin/CS","Fotografer"))</x:v>
      </x:c>
      <x:c r="E13039" s="468" t="str">
        <x:v>Rumus sumber</x:v>
      </x:c>
      <x:c r="F13039" s="468" t="str">
        <x:v>19 September 2026 16.01 WIB</x:v>
      </x:c>
    </x:row>
    <x:row r="13040">
      <x:c r="A13040" s="468" t="str">
        <x:v>19</x:v>
      </x:c>
      <x:c r="B13040" s="468" t="str">
        <x:v>AF40</x:v>
      </x:c>
      <x:c r="C13040" s="468"/>
      <x:c r="D13040" s="468" t="str">
        <x:v>=IF(OR(AG40="",COUNT(L40:P40)&lt;5),"",1)</x:v>
      </x:c>
      <x:c r="E13040" s="468" t="str">
        <x:v>Rumus sumber</x:v>
      </x:c>
      <x:c r="F13040" s="468" t="str">
        <x:v>19 September 2026 16.01 WIB</x:v>
      </x:c>
    </x:row>
    <x:row r="13041">
      <x:c r="A13041" s="468" t="str">
        <x:v>19</x:v>
      </x:c>
      <x:c r="B13041" s="468" t="str">
        <x:v>AG40</x:v>
      </x:c>
      <x:c r="C13041" s="468"/>
      <x:c r="D13041" s="468" t="str">
        <x:v>ADIF</x:v>
      </x:c>
      <x:c r="E13041" s="468" t="str">
        <x:v>Nilai sumber</x:v>
      </x:c>
      <x:c r="F13041" s="468" t="str">
        <x:v>19 September 2026 16.01 WIB</x:v>
      </x:c>
    </x:row>
    <x:row r="13042">
      <x:c r="A13042" s="468" t="str">
        <x:v>19</x:v>
      </x:c>
      <x:c r="B13042" s="468" t="str">
        <x:v>AG40</x:v>
      </x:c>
      <x:c r="C13042" s="468"/>
      <x:c r="D13042" s="468" t="str">
        <x:v>=IFERROR(K40,"")</x:v>
      </x:c>
      <x:c r="E13042" s="468" t="str">
        <x:v>Rumus sumber</x:v>
      </x:c>
      <x:c r="F13042" s="468" t="str">
        <x:v>19 September 2026 16.01 WIB</x:v>
      </x:c>
    </x:row>
    <x:row r="13043">
      <x:c r="A13043" s="468" t="str">
        <x:v>19</x:v>
      </x:c>
      <x:c r="B13043" s="468" t="str">
        <x:v>B41</x:v>
      </x:c>
      <x:c r="C13043" s="468"/>
      <x:c r="D13043" s="468" t="n">
        <x:v>11</x:v>
      </x:c>
      <x:c r="E13043" s="468" t="str">
        <x:v>Nilai sumber</x:v>
      </x:c>
      <x:c r="F13043" s="468" t="str">
        <x:v>19 September 2026 16.01 WIB</x:v>
      </x:c>
    </x:row>
    <x:row r="13044">
      <x:c r="A13044" s="468" t="str">
        <x:v>19</x:v>
      </x:c>
      <x:c r="B13044" s="468" t="str">
        <x:v>AC41</x:v>
      </x:c>
      <x:c r="C13044" s="468"/>
      <x:c r="D13044" s="468" t="str">
        <x:v>=IF(AG41="","",IF(COUNT(L41:P41)&lt;5,"",L41/5*20+M41/5*25+N41/5*25+O41/5*15+P41/5*15))</x:v>
      </x:c>
      <x:c r="E13044" s="468" t="str">
        <x:v>Rumus sumber</x:v>
      </x:c>
      <x:c r="F13044" s="468" t="str">
        <x:v>19 September 2026 16.01 WIB</x:v>
      </x:c>
    </x:row>
    <x:row r="13045">
      <x:c r="A13045" s="468" t="str">
        <x:v>19</x:v>
      </x:c>
      <x:c r="B13045" s="468" t="str">
        <x:v>AD41</x:v>
      </x:c>
      <x:c r="C13045" s="468"/>
      <x:c r="D13045" s="468" t="str">
        <x:v>=IF(AC41="","",IF(AC41&gt;=90,"Sangat Baik",IF(AC41&gt;=80,"Baik",IF(AC41&gt;=70,"Coaching","Underperform"))))</x:v>
      </x:c>
      <x:c r="E13045" s="468" t="str">
        <x:v>Rumus sumber</x:v>
      </x:c>
      <x:c r="F13045" s="468" t="str">
        <x:v>19 September 2026 16.01 WIB</x:v>
      </x:c>
    </x:row>
    <x:row r="13046">
      <x:c r="A13046" s="468" t="str">
        <x:v>19</x:v>
      </x:c>
      <x:c r="B13046" s="468" t="str">
        <x:v>AE41</x:v>
      </x:c>
      <x:c r="C13046" s="468"/>
      <x:c r="D13046" s="468" t="str">
        <x:v>Fotografer</x:v>
      </x:c>
      <x:c r="E13046" s="468" t="str">
        <x:v>Nilai sumber</x:v>
      </x:c>
      <x:c r="F13046" s="468" t="str">
        <x:v>19 September 2026 16.01 WIB</x:v>
      </x:c>
    </x:row>
    <x:row r="13047">
      <x:c r="A13047" s="468" t="str">
        <x:v>19</x:v>
      </x:c>
      <x:c r="B13047" s="468" t="str">
        <x:v>AE41</x:v>
      </x:c>
      <x:c r="C13047" s="468"/>
      <x:c r="D13047" s="468" t="str">
        <x:v>=IF(AG41="","",IF(OR(AG41="INDAH",AG41="ADDEL",AG41="AMEL",AG41="PENTIL",AG41="JIJANG"),"Admin/CS","Fotografer"))</x:v>
      </x:c>
      <x:c r="E13047" s="468" t="str">
        <x:v>Rumus sumber</x:v>
      </x:c>
      <x:c r="F13047" s="468" t="str">
        <x:v>19 September 2026 16.01 WIB</x:v>
      </x:c>
    </x:row>
    <x:row r="13048">
      <x:c r="A13048" s="468" t="str">
        <x:v>19</x:v>
      </x:c>
      <x:c r="B13048" s="468" t="str">
        <x:v>AF41</x:v>
      </x:c>
      <x:c r="C13048" s="468"/>
      <x:c r="D13048" s="468" t="str">
        <x:v>=IF(OR(AG41="",COUNT(L41:P41)&lt;5),"",1)</x:v>
      </x:c>
      <x:c r="E13048" s="468" t="str">
        <x:v>Rumus sumber</x:v>
      </x:c>
      <x:c r="F13048" s="468" t="str">
        <x:v>19 September 2026 16.01 WIB</x:v>
      </x:c>
    </x:row>
    <x:row r="13049">
      <x:c r="A13049" s="468" t="str">
        <x:v>19</x:v>
      </x:c>
      <x:c r="B13049" s="468" t="str">
        <x:v>AG41</x:v>
      </x:c>
      <x:c r="C13049" s="468"/>
      <x:c r="D13049" s="468" t="str">
        <x:v>SAKA</x:v>
      </x:c>
      <x:c r="E13049" s="468" t="str">
        <x:v>Nilai sumber</x:v>
      </x:c>
      <x:c r="F13049" s="468" t="str">
        <x:v>19 September 2026 16.01 WIB</x:v>
      </x:c>
    </x:row>
    <x:row r="13050">
      <x:c r="A13050" s="468" t="str">
        <x:v>19</x:v>
      </x:c>
      <x:c r="B13050" s="468" t="str">
        <x:v>AG41</x:v>
      </x:c>
      <x:c r="C13050" s="468"/>
      <x:c r="D13050" s="468" t="str">
        <x:v>=IFERROR(K41,"")</x:v>
      </x:c>
      <x:c r="E13050" s="468" t="str">
        <x:v>Rumus sumber</x:v>
      </x:c>
      <x:c r="F13050" s="468" t="str">
        <x:v>19 September 2026 16.01 WIB</x:v>
      </x:c>
    </x:row>
    <x:row r="13051">
      <x:c r="A13051" s="468" t="str">
        <x:v>19</x:v>
      </x:c>
      <x:c r="B13051" s="468" t="str">
        <x:v>D42</x:v>
      </x:c>
      <x:c r="C13051" s="468"/>
      <x:c r="D13051" s="468" t="n">
        <x:v>1885000</x:v>
      </x:c>
      <x:c r="E13051" s="468" t="str">
        <x:v>Nilai sumber</x:v>
      </x:c>
      <x:c r="F13051" s="468" t="str">
        <x:v>19 September 2026 16.01 WIB</x:v>
      </x:c>
    </x:row>
    <x:row r="13052">
      <x:c r="A13052" s="468" t="str">
        <x:v>19</x:v>
      </x:c>
      <x:c r="B13052" s="468" t="str">
        <x:v>D42</x:v>
      </x:c>
      <x:c r="C13052" s="468"/>
      <x:c r="D13052" s="468" t="str">
        <x:v>=SUM(D31:D41)</x:v>
      </x:c>
      <x:c r="E13052" s="468" t="str">
        <x:v>Rumus sumber</x:v>
      </x:c>
      <x:c r="F13052" s="468" t="str">
        <x:v>19 September 2026 16.01 WIB</x:v>
      </x:c>
    </x:row>
    <x:row r="13053">
      <x:c r="A13053" s="468" t="str">
        <x:v>19</x:v>
      </x:c>
      <x:c r="B13053" s="468" t="str">
        <x:v>AC42</x:v>
      </x:c>
      <x:c r="C13053" s="468"/>
      <x:c r="D13053" s="468" t="str">
        <x:v>=IF(AG42="","",IF(COUNT(L42:P42)&lt;5,"",L42/5*20+M42/5*25+N42/5*25+O42/5*15+P42/5*15))</x:v>
      </x:c>
      <x:c r="E13053" s="468" t="str">
        <x:v>Rumus sumber</x:v>
      </x:c>
      <x:c r="F13053" s="468" t="str">
        <x:v>19 September 2026 16.01 WIB</x:v>
      </x:c>
    </x:row>
    <x:row r="13054">
      <x:c r="A13054" s="468" t="str">
        <x:v>19</x:v>
      </x:c>
      <x:c r="B13054" s="468" t="str">
        <x:v>AD42</x:v>
      </x:c>
      <x:c r="C13054" s="468"/>
      <x:c r="D13054" s="468" t="str">
        <x:v>=IF(AC42="","",IF(AC42&gt;=90,"Sangat Baik",IF(AC42&gt;=80,"Baik",IF(AC42&gt;=70,"Coaching","Underperform"))))</x:v>
      </x:c>
      <x:c r="E13054" s="468" t="str">
        <x:v>Rumus sumber</x:v>
      </x:c>
      <x:c r="F13054" s="468" t="str">
        <x:v>19 September 2026 16.01 WIB</x:v>
      </x:c>
    </x:row>
    <x:row r="13055">
      <x:c r="A13055" s="468" t="str">
        <x:v>19</x:v>
      </x:c>
      <x:c r="B13055" s="468" t="str">
        <x:v>AE42</x:v>
      </x:c>
      <x:c r="C13055" s="468"/>
      <x:c r="D13055" s="468" t="str">
        <x:v>=IF(AG42="","",IF(OR(AG42="INDAH",AG42="ADDEL",AG42="AMEL",AG42="PENTIL",AG42="JIJANG"),"Admin/CS","Fotografer"))</x:v>
      </x:c>
      <x:c r="E13055" s="468" t="str">
        <x:v>Rumus sumber</x:v>
      </x:c>
      <x:c r="F13055" s="468" t="str">
        <x:v>19 September 2026 16.01 WIB</x:v>
      </x:c>
    </x:row>
    <x:row r="13056">
      <x:c r="A13056" s="468" t="str">
        <x:v>19</x:v>
      </x:c>
      <x:c r="B13056" s="468" t="str">
        <x:v>AF42</x:v>
      </x:c>
      <x:c r="C13056" s="468"/>
      <x:c r="D13056" s="468" t="str">
        <x:v>=IF(OR(AG42="",COUNT(L42:P42)&lt;5),"",1)</x:v>
      </x:c>
      <x:c r="E13056" s="468" t="str">
        <x:v>Rumus sumber</x:v>
      </x:c>
      <x:c r="F13056" s="468" t="str">
        <x:v>19 September 2026 16.01 WIB</x:v>
      </x:c>
    </x:row>
    <x:row r="13057">
      <x:c r="A13057" s="468" t="str">
        <x:v>19</x:v>
      </x:c>
      <x:c r="B13057" s="468" t="str">
        <x:v>AG42</x:v>
      </x:c>
      <x:c r="C13057" s="468"/>
      <x:c r="D13057" s="468" t="str">
        <x:v>=IFERROR(K42,"")</x:v>
      </x:c>
      <x:c r="E13057" s="468" t="str">
        <x:v>Rumus sumber</x:v>
      </x:c>
      <x:c r="F13057" s="468" t="str">
        <x:v>19 September 2026 16.01 WIB</x:v>
      </x:c>
    </x:row>
    <x:row r="13058">
      <x:c r="A13058" s="468" t="str">
        <x:v>19</x:v>
      </x:c>
      <x:c r="B13058" s="468" t="str">
        <x:v>AC43</x:v>
      </x:c>
      <x:c r="C13058" s="468"/>
      <x:c r="D13058" s="468" t="str">
        <x:v>=IF(AG43="","",IF(COUNT(L43:P43)&lt;5,"",L43/5*20+M43/5*25+N43/5*25+O43/5*15+P43/5*15))</x:v>
      </x:c>
      <x:c r="E13058" s="468" t="str">
        <x:v>Rumus sumber</x:v>
      </x:c>
      <x:c r="F13058" s="468" t="str">
        <x:v>19 September 2026 16.01 WIB</x:v>
      </x:c>
    </x:row>
    <x:row r="13059">
      <x:c r="A13059" s="468" t="str">
        <x:v>19</x:v>
      </x:c>
      <x:c r="B13059" s="468" t="str">
        <x:v>AD43</x:v>
      </x:c>
      <x:c r="C13059" s="468"/>
      <x:c r="D13059" s="468" t="str">
        <x:v>=IF(AC43="","",IF(AC43&gt;=90,"Sangat Baik",IF(AC43&gt;=80,"Baik",IF(AC43&gt;=70,"Coaching","Underperform"))))</x:v>
      </x:c>
      <x:c r="E13059" s="468" t="str">
        <x:v>Rumus sumber</x:v>
      </x:c>
      <x:c r="F13059" s="468" t="str">
        <x:v>19 September 2026 16.01 WIB</x:v>
      </x:c>
    </x:row>
    <x:row r="13060">
      <x:c r="A13060" s="468" t="str">
        <x:v>19</x:v>
      </x:c>
      <x:c r="B13060" s="468" t="str">
        <x:v>AE43</x:v>
      </x:c>
      <x:c r="C13060" s="468"/>
      <x:c r="D13060" s="468" t="str">
        <x:v>=IF(AG43="","",IF(OR(AG43="INDAH",AG43="ADDEL",AG43="AMEL",AG43="PENTIL",AG43="JIJANG"),"Admin/CS","Fotografer"))</x:v>
      </x:c>
      <x:c r="E13060" s="468" t="str">
        <x:v>Rumus sumber</x:v>
      </x:c>
      <x:c r="F13060" s="468" t="str">
        <x:v>19 September 2026 16.01 WIB</x:v>
      </x:c>
    </x:row>
    <x:row r="13061">
      <x:c r="A13061" s="468" t="str">
        <x:v>19</x:v>
      </x:c>
      <x:c r="B13061" s="468" t="str">
        <x:v>AF43</x:v>
      </x:c>
      <x:c r="C13061" s="468"/>
      <x:c r="D13061" s="468" t="str">
        <x:v>=IF(OR(AG43="",COUNT(L43:P43)&lt;5),"",1)</x:v>
      </x:c>
      <x:c r="E13061" s="468" t="str">
        <x:v>Rumus sumber</x:v>
      </x:c>
      <x:c r="F13061" s="468" t="str">
        <x:v>19 September 2026 16.01 WIB</x:v>
      </x:c>
    </x:row>
    <x:row r="13062">
      <x:c r="A13062" s="468" t="str">
        <x:v>19</x:v>
      </x:c>
      <x:c r="B13062" s="468" t="str">
        <x:v>AG43</x:v>
      </x:c>
      <x:c r="C13062" s="468"/>
      <x:c r="D13062" s="468" t="str">
        <x:v>=IFERROR(K43,"")</x:v>
      </x:c>
      <x:c r="E13062" s="468" t="str">
        <x:v>Rumus sumber</x:v>
      </x:c>
      <x:c r="F13062" s="468" t="str">
        <x:v>19 September 2026 16.01 WIB</x:v>
      </x:c>
    </x:row>
    <x:row r="13063">
      <x:c r="A13063" s="468" t="str">
        <x:v>19</x:v>
      </x:c>
      <x:c r="B13063" s="468" t="str">
        <x:v>L47</x:v>
      </x:c>
      <x:c r="C13063" s="468"/>
      <x:c r="D13063" s="468" t="str">
        <x:v>Saving Contact</x:v>
      </x:c>
      <x:c r="E13063" s="468" t="str">
        <x:v>Nilai sumber</x:v>
      </x:c>
      <x:c r="F13063" s="468" t="str">
        <x:v>19 September 2026 16.01 WIB</x:v>
      </x:c>
    </x:row>
    <x:row r="13064">
      <x:c r="A13064" s="468" t="str">
        <x:v>19</x:v>
      </x:c>
      <x:c r="B13064" s="468" t="str">
        <x:v>L48</x:v>
      </x:c>
      <x:c r="C13064" s="468"/>
      <x:c r="D13064" s="468" t="n">
        <x:v>4</x:v>
      </x:c>
      <x:c r="E13064" s="468" t="str">
        <x:v>Nilai sumber</x:v>
      </x:c>
      <x:c r="F13064" s="468" t="str">
        <x:v>19 September 2026 16.01 WIB</x:v>
      </x:c>
    </x:row>
    <x:row r="13065">
      <x:c r="A13065" s="468" t="str">
        <x:v>19</x:v>
      </x:c>
      <x:c r="B13065" s="468" t="str">
        <x:v>K49</x:v>
      </x:c>
      <x:c r="C13065" s="468"/>
      <x:c r="D13065" s="468" t="str">
        <x:v>AMEL</x:v>
      </x:c>
      <x:c r="E13065" s="468" t="str">
        <x:v>Nilai sumber</x:v>
      </x:c>
      <x:c r="F13065" s="468" t="str">
        <x:v>19 September 2026 16.01 WIB</x:v>
      </x:c>
    </x:row>
    <x:row r="13066">
      <x:c r="A13066" s="468" t="str">
        <x:v>19</x:v>
      </x:c>
      <x:c r="B13066" s="468" t="str">
        <x:v>K49</x:v>
      </x:c>
      <x:c r="C13066" s="468"/>
      <x:c r="D13066" s="468" t="str">
        <x:v>=IF(O32="","",O32)</x:v>
      </x:c>
      <x:c r="E13066" s="468" t="str">
        <x:v>Rumus sumber</x:v>
      </x:c>
      <x:c r="F13066" s="468" t="str">
        <x:v>19 September 2026 16.01 WIB</x:v>
      </x:c>
    </x:row>
    <x:row r="13067">
      <x:c r="A13067" s="468" t="str">
        <x:v>19</x:v>
      </x:c>
      <x:c r="B13067" s="468" t="str">
        <x:v>K51</x:v>
      </x:c>
      <x:c r="C13067" s="468"/>
      <x:c r="D13067" s="468" t="str">
        <x:v>TODAY | LEADS &amp; TRANSAKSI</x:v>
      </x:c>
      <x:c r="E13067" s="468" t="str">
        <x:v>Nilai sumber</x:v>
      </x:c>
      <x:c r="F13067" s="468" t="str">
        <x:v>19 September 2026 16.01 WIB</x:v>
      </x:c>
    </x:row>
    <x:row r="13068">
      <x:c r="A13068" s="468" t="str">
        <x:v>19</x:v>
      </x:c>
      <x:c r="B13068" s="468" t="str">
        <x:v>K52</x:v>
      </x:c>
      <x:c r="C13068" s="468"/>
      <x:c r="D13068" s="468" t="str">
        <x:v>Leads</x:v>
      </x:c>
      <x:c r="E13068" s="468" t="str">
        <x:v>Nilai sumber</x:v>
      </x:c>
      <x:c r="F13068" s="468" t="str">
        <x:v>19 September 2026 16.01 WIB</x:v>
      </x:c>
    </x:row>
    <x:row r="13069">
      <x:c r="A13069" s="468" t="str">
        <x:v>19</x:v>
      </x:c>
      <x:c r="B13069" s="468" t="str">
        <x:v>K53</x:v>
      </x:c>
      <x:c r="C13069" s="468"/>
      <x:c r="D13069" s="468" t="str">
        <x:v>Total DP</x:v>
      </x:c>
      <x:c r="E13069" s="468" t="str">
        <x:v>Nilai sumber</x:v>
      </x:c>
      <x:c r="F13069" s="468" t="str">
        <x:v>19 September 2026 16.01 WIB</x:v>
      </x:c>
    </x:row>
    <x:row r="13070">
      <x:c r="A13070" s="468" t="str">
        <x:v>19</x:v>
      </x:c>
      <x:c r="B13070" s="468" t="str">
        <x:v>M53</x:v>
      </x:c>
      <x:c r="C13070" s="468"/>
      <x:c r="D13070" s="468" t="n">
        <x:v>5</x:v>
      </x:c>
      <x:c r="E13070" s="468" t="str">
        <x:v>Nilai sumber</x:v>
      </x:c>
      <x:c r="F13070" s="468" t="str">
        <x:v>19 September 2026 16.01 WIB</x:v>
      </x:c>
    </x:row>
    <x:row r="13071">
      <x:c r="A13071" s="468" t="str">
        <x:v>19</x:v>
      </x:c>
      <x:c r="B13071" s="468" t="str">
        <x:v>M53</x:v>
      </x:c>
      <x:c r="C13071" s="468"/>
      <x:c r="D13071" s="468" t="str">
        <x:v>=COUNTIF($I$4:$I$29,"DP")</x:v>
      </x:c>
      <x:c r="E13071" s="468" t="str">
        <x:v>Rumus sumber</x:v>
      </x:c>
      <x:c r="F13071" s="468" t="str">
        <x:v>19 September 2026 16.01 WIB</x:v>
      </x:c>
    </x:row>
    <x:row r="13072">
      <x:c r="A13072" s="468" t="str">
        <x:v>19</x:v>
      </x:c>
      <x:c r="B13072" s="468" t="str">
        <x:v>K54</x:v>
      </x:c>
      <x:c r="C13072" s="468"/>
      <x:c r="D13072" s="468" t="str">
        <x:v>Sesi Foto</x:v>
      </x:c>
      <x:c r="E13072" s="468" t="str">
        <x:v>Nilai sumber</x:v>
      </x:c>
      <x:c r="F13072" s="468" t="str">
        <x:v>19 September 2026 16.01 WIB</x:v>
      </x:c>
    </x:row>
    <x:row r="13073">
      <x:c r="A13073" s="468" t="str">
        <x:v>19</x:v>
      </x:c>
      <x:c r="B13073" s="468" t="str">
        <x:v>M54</x:v>
      </x:c>
      <x:c r="C13073" s="468"/>
      <x:c r="D13073" s="468" t="n">
        <x:v>10</x:v>
      </x:c>
      <x:c r="E13073" s="468" t="str">
        <x:v>Nilai sumber</x:v>
      </x:c>
      <x:c r="F13073" s="468" t="str">
        <x:v>19 September 2026 16.01 WIB</x:v>
      </x:c>
    </x:row>
    <x:row r="13074">
      <x:c r="A13074" s="468" t="str">
        <x:v>19</x:v>
      </x:c>
      <x:c r="B13074" s="468" t="str">
        <x:v>M54</x:v>
      </x:c>
      <x:c r="C13074" s="468"/>
      <x:c r="D13074" s="468" t="str">
        <x:v>=COUNTIFS($I$4:$I$29,"&lt;&gt;DP",$I$4:$I$29,"&lt;&gt;")</x:v>
      </x:c>
      <x:c r="E13074" s="468" t="str">
        <x:v>Rumus sumber</x:v>
      </x:c>
      <x:c r="F13074" s="468" t="str">
        <x:v>19 September 2026 16.01 WIB</x:v>
      </x:c>
    </x:row>
    <x:row r="13075">
      <x:c r="A13075" s="468" t="str">
        <x:v>19</x:v>
      </x:c>
      <x:c r="B13075" s="468" t="str">
        <x:v>K55</x:v>
      </x:c>
      <x:c r="C13075" s="468"/>
      <x:c r="D13075" s="468" t="str">
        <x:v>Jumlah Transaksi Harian</x:v>
      </x:c>
      <x:c r="E13075" s="468" t="str">
        <x:v>Nilai sumber</x:v>
      </x:c>
      <x:c r="F13075" s="468" t="str">
        <x:v>19 September 2026 16.01 WIB</x:v>
      </x:c>
    </x:row>
    <x:row r="13076">
      <x:c r="A13076" s="468" t="str">
        <x:v>19</x:v>
      </x:c>
      <x:c r="B13076" s="468" t="str">
        <x:v>M55</x:v>
      </x:c>
      <x:c r="C13076" s="468"/>
      <x:c r="D13076" s="468" t="n">
        <x:v>15</x:v>
      </x:c>
      <x:c r="E13076" s="468" t="str">
        <x:v>Nilai sumber</x:v>
      </x:c>
      <x:c r="F13076" s="468" t="str">
        <x:v>19 September 2026 16.01 WIB</x:v>
      </x:c>
    </x:row>
    <x:row r="13077">
      <x:c r="A13077" s="468" t="str">
        <x:v>19</x:v>
      </x:c>
      <x:c r="B13077" s="468" t="str">
        <x:v>M55</x:v>
      </x:c>
      <x:c r="C13077" s="468"/>
      <x:c r="D13077" s="468" t="str">
        <x:v>=M53+M54</x:v>
      </x:c>
      <x:c r="E13077" s="468" t="str">
        <x:v>Rumus sumber</x:v>
      </x:c>
      <x:c r="F13077" s="468" t="str">
        <x:v>19 September 2026 16.01 WIB</x:v>
      </x:c>
    </x:row>
    <x:row r="13078">
      <x:c r="A13078" s="468" t="str">
        <x:v>19</x:v>
      </x:c>
      <x:c r="B13078" s="468" t="str">
        <x:v>K56</x:v>
      </x:c>
      <x:c r="C13078" s="468"/>
      <x:c r="D13078" s="468" t="str">
        <x:v>Conversion Rate</x:v>
      </x:c>
      <x:c r="E13078" s="468" t="str">
        <x:v>Nilai sumber</x:v>
      </x:c>
      <x:c r="F13078" s="468" t="str">
        <x:v>19 September 2026 16.01 WIB</x:v>
      </x:c>
    </x:row>
    <x:row r="13079">
      <x:c r="A13079" s="468" t="str">
        <x:v>19</x:v>
      </x:c>
      <x:c r="B13079" s="468" t="str">
        <x:v>M56</x:v>
      </x:c>
      <x:c r="C13079" s="468"/>
      <x:c r="D13079" s="468" t="str">
        <x:v>=IF(OR(M52="",M52=0),"",M53/M52)</x:v>
      </x:c>
      <x:c r="E13079" s="468" t="str">
        <x:v>Rumus sumber</x:v>
      </x:c>
      <x:c r="F13079" s="468" t="str">
        <x:v>19 September 2026 16.01 WIB</x:v>
      </x:c>
    </x:row>
    <x:row r="13080">
      <x:c r="A13080" s="468" t="str">
        <x:v>Schedule reguler</x:v>
      </x:c>
      <x:c r="B13080" s="468" t="str">
        <x:v>Tanggal 3!C4</x:v>
      </x:c>
      <x:c r="C13080" s="468" t="str">
        <x:v>BK006</x:v>
      </x:c>
      <x:c r="D13080" s="468" t="str">
        <x:v>Orin | LG 52 | dp 100</x:v>
      </x:c>
      <x:c r="E13080" s="468" t="str">
        <x:v>Snapshot booking diperbarui</x:v>
      </x:c>
      <x:c r="F13080" s="468" t="str">
        <x:v>19 September 2026 15.53 WIB</x:v>
      </x:c>
    </x:row>
    <x:row r="13081">
      <x:c r="A13081" s="468" t="str">
        <x:v>Schedule reguler</x:v>
      </x:c>
      <x:c r="B13081" s="468" t="str">
        <x:v>Tanggal 3!C5</x:v>
      </x:c>
      <x:c r="C13081" s="468" t="str">
        <x:v>BK007</x:v>
      </x:c>
      <x:c r="D13081" s="468" t="str">
        <x:v>Orin | LG 54 | dp 100</x:v>
      </x:c>
      <x:c r="E13081" s="468" t="str">
        <x:v>Snapshot booking diperbarui</x:v>
      </x:c>
      <x:c r="F13081" s="468" t="str">
        <x:v>19 September 2026 15.53 WIB</x:v>
      </x:c>
    </x:row>
    <x:row r="13082">
      <x:c r="A13082" s="468" t="str">
        <x:v>Schedule reguler</x:v>
      </x:c>
      <x:c r="B13082" s="468" t="str">
        <x:v>Tanggal 3!C7</x:v>
      </x:c>
      <x:c r="C13082" s="468" t="str">
        <x:v>BK008</x:v>
      </x:c>
      <x:c r="D13082" s="468" t="str">
        <x:v>Marisa | Photofox | limbo</x:v>
      </x:c>
      <x:c r="E13082" s="468" t="str">
        <x:v>Snapshot booking diperbarui</x:v>
      </x:c>
      <x:c r="F13082" s="468" t="str">
        <x:v>19 September 2026 15.53 WIB</x:v>
      </x:c>
    </x:row>
    <x:row r="13083">
      <x:c r="A13083" s="468" t="str">
        <x:v>Schedule reguler</x:v>
      </x:c>
      <x:c r="B13083" s="468" t="str">
        <x:v>Tanggal 3!C14</x:v>
      </x:c>
      <x:c r="C13083" s="468" t="str">
        <x:v>BK001</x:v>
      </x:c>
      <x:c r="D13083" s="468" t="str">
        <x:v>Runi | Studio Rent | dp 100</x:v>
      </x:c>
      <x:c r="E13083" s="468" t="str">
        <x:v>Snapshot booking diperbarui</x:v>
      </x:c>
      <x:c r="F13083" s="468" t="str">
        <x:v>19 September 2026 15.53 WIB</x:v>
      </x:c>
    </x:row>
    <x:row r="13084">
      <x:c r="A13084" s="468" t="str">
        <x:v>Schedule reguler</x:v>
      </x:c>
      <x:c r="B13084" s="468" t="str">
        <x:v>Tanggal 3!C26</x:v>
      </x:c>
      <x:c r="C13084" s="468" t="str">
        <x:v>BK002</x:v>
      </x:c>
      <x:c r="D13084" s="468" t="str">
        <x:v>Fauzan | Couple A | dp 100</x:v>
      </x:c>
      <x:c r="E13084" s="468" t="str">
        <x:v>Snapshot booking diperbarui</x:v>
      </x:c>
      <x:c r="F13084" s="468" t="str">
        <x:v>19 September 2026 15.53 WIB</x:v>
      </x:c>
    </x:row>
    <x:row r="13085">
      <x:c r="A13085" s="468" t="str">
        <x:v>Schedule reguler</x:v>
      </x:c>
      <x:c r="B13085" s="468" t="str">
        <x:v>Tanggal 3!C28</x:v>
      </x:c>
      <x:c r="C13085" s="468" t="str">
        <x:v>BK003</x:v>
      </x:c>
      <x:c r="D13085" s="468" t="str">
        <x:v>Ayume | Photofox | dp 100</x:v>
      </x:c>
      <x:c r="E13085" s="468" t="str">
        <x:v>Snapshot booking diperbarui</x:v>
      </x:c>
      <x:c r="F13085" s="468" t="str">
        <x:v>19 September 2026 15.53 WIB</x:v>
      </x:c>
    </x:row>
    <x:row r="13086">
      <x:c r="A13086" s="468" t="str">
        <x:v>Schedule reguler</x:v>
      </x:c>
      <x:c r="B13086" s="468" t="str">
        <x:v>Tanggal 3!C30</x:v>
      </x:c>
      <x:c r="C13086" s="468" t="str">
        <x:v>BK004</x:v>
      </x:c>
      <x:c r="D13086" s="468" t="str">
        <x:v>Farhan | LG 20 | dp 100</x:v>
      </x:c>
      <x:c r="E13086" s="468" t="str">
        <x:v>Snapshot booking diperbarui</x:v>
      </x:c>
      <x:c r="F13086" s="468" t="str">
        <x:v>19 September 2026 15.53 WIB</x:v>
      </x:c>
    </x:row>
    <x:row r="13087">
      <x:c r="A13087" s="468" t="str">
        <x:v>Schedule reguler</x:v>
      </x:c>
      <x:c r="B13087" s="468" t="str">
        <x:v>Tanggal 3!C32</x:v>
      </x:c>
      <x:c r="C13087" s="468" t="str">
        <x:v>BK005</x:v>
      </x:c>
      <x:c r="D13087" s="468" t="str">
        <x:v>runduma | LG 41 | </x:v>
      </x:c>
      <x:c r="E13087" s="468" t="str">
        <x:v>Snapshot booking diperbarui</x:v>
      </x:c>
      <x:c r="F13087" s="468" t="str">
        <x:v>19 September 2026 15.53 WIB</x:v>
      </x:c>
    </x:row>
    <x:row r="13088">
      <x:c r="A13088" s="468" t="str">
        <x:v>Schedule reguler</x:v>
      </x:c>
      <x:c r="B13088" s="468" t="str">
        <x:v>Tanggal 4!C5</x:v>
      </x:c>
      <x:c r="C13088" s="468" t="str">
        <x:v>BK018</x:v>
      </x:c>
      <x:c r="D13088" s="468" t="str">
        <x:v>Atiesa dkk | LG 10 | dp 100</x:v>
      </x:c>
      <x:c r="E13088" s="468" t="str">
        <x:v>Snapshot booking diperbarui</x:v>
      </x:c>
      <x:c r="F13088" s="468" t="str">
        <x:v>19 September 2026 15.53 WIB</x:v>
      </x:c>
    </x:row>
    <x:row r="13089">
      <x:c r="A13089" s="468" t="str">
        <x:v>Schedule reguler</x:v>
      </x:c>
      <x:c r="B13089" s="468" t="str">
        <x:v>Tanggal 4!C11</x:v>
      </x:c>
      <x:c r="C13089" s="468" t="str">
        <x:v>BK009</x:v>
      </x:c>
      <x:c r="D13089" s="468" t="str">
        <x:v>KKN Kalikajar | LG 8 | dp 100</x:v>
      </x:c>
      <x:c r="E13089" s="468" t="str">
        <x:v>Snapshot booking diperbarui</x:v>
      </x:c>
      <x:c r="F13089" s="468" t="str">
        <x:v>19 September 2026 15.53 WIB</x:v>
      </x:c>
    </x:row>
    <x:row r="13090">
      <x:c r="A13090" s="468" t="str">
        <x:v>Schedule reguler</x:v>
      </x:c>
      <x:c r="B13090" s="468" t="str">
        <x:v>Tanggal 4!C13</x:v>
      </x:c>
      <x:c r="C13090" s="468" t="str">
        <x:v>BK010</x:v>
      </x:c>
      <x:c r="D13090" s="468" t="str">
        <x:v>Futsal UIN Saizu | LG 12 | dp 100</x:v>
      </x:c>
      <x:c r="E13090" s="468" t="str">
        <x:v>Snapshot booking diperbarui</x:v>
      </x:c>
      <x:c r="F13090" s="468" t="str">
        <x:v>19 September 2026 15.53 WIB</x:v>
      </x:c>
    </x:row>
    <x:row r="13091">
      <x:c r="A13091" s="468" t="str">
        <x:v>Schedule reguler</x:v>
      </x:c>
      <x:c r="B13091" s="468" t="str">
        <x:v>Tanggal 4!C17</x:v>
      </x:c>
      <x:c r="C13091" s="468" t="str">
        <x:v>BK011</x:v>
      </x:c>
      <x:c r="D13091" s="468" t="str">
        <x:v>Hanif | LG 10 | dp 100</x:v>
      </x:c>
      <x:c r="E13091" s="468" t="str">
        <x:v>Snapshot booking diperbarui</x:v>
      </x:c>
      <x:c r="F13091" s="468" t="str">
        <x:v>19 September 2026 15.53 WIB</x:v>
      </x:c>
    </x:row>
    <x:row r="13092">
      <x:c r="A13092" s="468" t="str">
        <x:v>Schedule reguler</x:v>
      </x:c>
      <x:c r="B13092" s="468" t="str">
        <x:v>Tanggal 4!C19</x:v>
      </x:c>
      <x:c r="C13092" s="468" t="str">
        <x:v>BK012</x:v>
      </x:c>
      <x:c r="D13092" s="468" t="str">
        <x:v>Sumberejo | LG 10 | dp 100</x:v>
      </x:c>
      <x:c r="E13092" s="468" t="str">
        <x:v>Snapshot booking diperbarui</x:v>
      </x:c>
      <x:c r="F13092" s="468" t="str">
        <x:v>19 September 2026 15.53 WIB</x:v>
      </x:c>
    </x:row>
    <x:row r="13093">
      <x:c r="A13093" s="468" t="str">
        <x:v>Schedule reguler</x:v>
      </x:c>
      <x:c r="B13093" s="468" t="str">
        <x:v>Tanggal 4!C23</x:v>
      </x:c>
      <x:c r="C13093" s="468" t="str">
        <x:v>BK013</x:v>
      </x:c>
      <x:c r="D13093" s="468" t="str">
        <x:v>ELIA SEPTIA | Photofox | lunas</x:v>
      </x:c>
      <x:c r="E13093" s="468" t="str">
        <x:v>Snapshot booking diperbarui</x:v>
      </x:c>
      <x:c r="F13093" s="468" t="str">
        <x:v>19 September 2026 15.53 WIB</x:v>
      </x:c>
    </x:row>
    <x:row r="13094">
      <x:c r="A13094" s="468" t="str">
        <x:v>Schedule reguler</x:v>
      </x:c>
      <x:c r="B13094" s="468" t="str">
        <x:v>Tanggal 4!C24</x:v>
      </x:c>
      <x:c r="C13094" s="468" t="str">
        <x:v>BK014</x:v>
      </x:c>
      <x:c r="D13094" s="468" t="str">
        <x:v>Flower | LG 9 | dp 100</x:v>
      </x:c>
      <x:c r="E13094" s="468" t="str">
        <x:v>Snapshot booking diperbarui</x:v>
      </x:c>
      <x:c r="F13094" s="468" t="str">
        <x:v>19 September 2026 15.53 WIB</x:v>
      </x:c>
    </x:row>
    <x:row r="13095">
      <x:c r="A13095" s="468" t="str">
        <x:v>Schedule reguler</x:v>
      </x:c>
      <x:c r="B13095" s="468" t="str">
        <x:v>Tanggal 4!C25</x:v>
      </x:c>
      <x:c r="C13095" s="468" t="str">
        <x:v>BK015</x:v>
      </x:c>
      <x:c r="D13095" s="468" t="str">
        <x:v>Luqmanul Hakim | LG 9 | dp 100</x:v>
      </x:c>
      <x:c r="E13095" s="468" t="str">
        <x:v>Snapshot booking diperbarui</x:v>
      </x:c>
      <x:c r="F13095" s="468" t="str">
        <x:v>19 September 2026 15.53 WIB</x:v>
      </x:c>
    </x:row>
    <x:row r="13096">
      <x:c r="A13096" s="468" t="str">
        <x:v>Schedule reguler</x:v>
      </x:c>
      <x:c r="B13096" s="468" t="str">
        <x:v>Tanggal 4!C29</x:v>
      </x:c>
      <x:c r="C13096" s="468" t="str">
        <x:v>BK016</x:v>
      </x:c>
      <x:c r="D13096" s="468" t="str">
        <x:v>Tazkia Farhani | LG 11 | </x:v>
      </x:c>
      <x:c r="E13096" s="468" t="str">
        <x:v>Snapshot booking diperbarui</x:v>
      </x:c>
      <x:c r="F13096" s="468" t="str">
        <x:v>19 September 2026 15.53 WIB</x:v>
      </x:c>
    </x:row>
    <x:row r="13097">
      <x:c r="A13097" s="468" t="str">
        <x:v>Schedule reguler</x:v>
      </x:c>
      <x:c r="B13097" s="468" t="str">
        <x:v>Tanggal 4!C31</x:v>
      </x:c>
      <x:c r="C13097" s="468" t="str">
        <x:v>BK017</x:v>
      </x:c>
      <x:c r="D13097" s="468" t="str">
        <x:v>Diarra Fathiya | LG 12 | dp 100 limbo</x:v>
      </x:c>
      <x:c r="E13097" s="468" t="str">
        <x:v>Snapshot booking diperbarui</x:v>
      </x:c>
      <x:c r="F13097" s="468" t="str">
        <x:v>19 September 2026 15.53 WIB</x:v>
      </x:c>
    </x:row>
    <x:row r="13098">
      <x:c r="A13098" s="468" t="str">
        <x:v>Schedule reguler</x:v>
      </x:c>
      <x:c r="B13098" s="468" t="str">
        <x:v>Tanggal 5!C4</x:v>
      </x:c>
      <x:c r="C13098" s="468" t="str">
        <x:v>BK026</x:v>
      </x:c>
      <x:c r="D13098" s="468" t="str">
        <x:v>Jager | LG 7 | dp 100</x:v>
      </x:c>
      <x:c r="E13098" s="468" t="str">
        <x:v>Snapshot booking diperbarui</x:v>
      </x:c>
      <x:c r="F13098" s="468" t="str">
        <x:v>19 September 2026 15.53 WIB</x:v>
      </x:c>
    </x:row>
    <x:row r="13099">
      <x:c r="A13099" s="468" t="str">
        <x:v>Schedule reguler</x:v>
      </x:c>
      <x:c r="B13099" s="468" t="str">
        <x:v>Tanggal 5!C5</x:v>
      </x:c>
      <x:c r="C13099" s="468" t="str">
        <x:v>BK027</x:v>
      </x:c>
      <x:c r="D13099" s="468" t="str">
        <x:v>Dinta | Graduation | dp 100 concrete</x:v>
      </x:c>
      <x:c r="E13099" s="468" t="str">
        <x:v>Snapshot booking diperbarui</x:v>
      </x:c>
      <x:c r="F13099" s="468" t="str">
        <x:v>19 September 2026 15.53 WIB</x:v>
      </x:c>
    </x:row>
    <x:row r="13100">
      <x:c r="A13100" s="468" t="str">
        <x:v>Schedule reguler</x:v>
      </x:c>
      <x:c r="B13100" s="468" t="str">
        <x:v>Tanggal 5!C7</x:v>
      </x:c>
      <x:c r="C13100" s="468" t="str">
        <x:v>BK028</x:v>
      </x:c>
      <x:c r="D13100" s="468" t="str">
        <x:v>Sasa | LG 32 | dp 100</x:v>
      </x:c>
      <x:c r="E13100" s="468" t="str">
        <x:v>Snapshot booking diperbarui</x:v>
      </x:c>
      <x:c r="F13100" s="468" t="str">
        <x:v>19 September 2026 15.53 WIB</x:v>
      </x:c>
    </x:row>
    <x:row r="13101">
      <x:c r="A13101" s="468" t="str">
        <x:v>Schedule reguler</x:v>
      </x:c>
      <x:c r="B13101" s="468" t="str">
        <x:v>Tanggal 5!C11</x:v>
      </x:c>
      <x:c r="C13101" s="468" t="str">
        <x:v>BK019</x:v>
      </x:c>
      <x:c r="D13101" s="468" t="str">
        <x:v>Kim | Single | lunas</x:v>
      </x:c>
      <x:c r="E13101" s="468" t="str">
        <x:v>Snapshot booking diperbarui</x:v>
      </x:c>
      <x:c r="F13101" s="468" t="str">
        <x:v>19 September 2026 15.53 WIB</x:v>
      </x:c>
    </x:row>
    <x:row r="13102">
      <x:c r="A13102" s="468" t="str">
        <x:v>Schedule reguler</x:v>
      </x:c>
      <x:c r="B13102" s="468" t="str">
        <x:v>Tanggal 5!C14</x:v>
      </x:c>
      <x:c r="C13102" s="468" t="str">
        <x:v>BK020</x:v>
      </x:c>
      <x:c r="D13102" s="468" t="str">
        <x:v>Wildan | Graduation | dp 100 calmblue</x:v>
      </x:c>
      <x:c r="E13102" s="468" t="str">
        <x:v>Snapshot booking diperbarui</x:v>
      </x:c>
      <x:c r="F13102" s="468" t="str">
        <x:v>19 September 2026 15.53 WIB</x:v>
      </x:c>
    </x:row>
    <x:row r="13103">
      <x:c r="A13103" s="468" t="str">
        <x:v>Schedule reguler</x:v>
      </x:c>
      <x:c r="B13103" s="468" t="str">
        <x:v>Tanggal 5!C17</x:v>
      </x:c>
      <x:c r="C13103" s="468" t="str">
        <x:v>BK021</x:v>
      </x:c>
      <x:c r="D13103" s="468" t="str">
        <x:v>Gibran | Graduation | dp 100</x:v>
      </x:c>
      <x:c r="E13103" s="468" t="str">
        <x:v>Snapshot booking diperbarui</x:v>
      </x:c>
      <x:c r="F13103" s="468" t="str">
        <x:v>19 September 2026 15.53 WIB</x:v>
      </x:c>
    </x:row>
    <x:row r="13104">
      <x:c r="A13104" s="468" t="str">
        <x:v>Schedule reguler</x:v>
      </x:c>
      <x:c r="B13104" s="468" t="str">
        <x:v>Tanggal 5!C23</x:v>
      </x:c>
      <x:c r="C13104" s="468" t="str">
        <x:v>BK022</x:v>
      </x:c>
      <x:c r="D13104" s="468" t="str">
        <x:v>Lia | LG 12 | dp 100</x:v>
      </x:c>
      <x:c r="E13104" s="468" t="str">
        <x:v>Snapshot booking diperbarui</x:v>
      </x:c>
      <x:c r="F13104" s="468" t="str">
        <x:v>19 September 2026 15.53 WIB</x:v>
      </x:c>
    </x:row>
    <x:row r="13105">
      <x:c r="A13105" s="468" t="str">
        <x:v>Schedule reguler</x:v>
      </x:c>
      <x:c r="B13105" s="468" t="str">
        <x:v>Tanggal 5!C25</x:v>
      </x:c>
      <x:c r="C13105" s="468" t="str">
        <x:v>BK023</x:v>
      </x:c>
      <x:c r="D13105" s="468" t="str">
        <x:v>PSDA Bahagia | Photofox | dp 100</x:v>
      </x:c>
      <x:c r="E13105" s="468" t="str">
        <x:v>Snapshot booking diperbarui</x:v>
      </x:c>
      <x:c r="F13105" s="468" t="str">
        <x:v>19 September 2026 15.53 WIB</x:v>
      </x:c>
    </x:row>
    <x:row r="13106">
      <x:c r="A13106" s="468" t="str">
        <x:v>Schedule reguler</x:v>
      </x:c>
      <x:c r="B13106" s="468" t="str">
        <x:v>Tanggal 5!C27</x:v>
      </x:c>
      <x:c r="C13106" s="468" t="str">
        <x:v>BK024</x:v>
      </x:c>
      <x:c r="D13106" s="468" t="str">
        <x:v>Dhita | LG 12 | dp 100</x:v>
      </x:c>
      <x:c r="E13106" s="468" t="str">
        <x:v>Snapshot booking diperbarui</x:v>
      </x:c>
      <x:c r="F13106" s="468" t="str">
        <x:v>19 September 2026 15.53 WIB</x:v>
      </x:c>
    </x:row>
    <x:row r="13107">
      <x:c r="A13107" s="468" t="str">
        <x:v>Schedule reguler</x:v>
      </x:c>
      <x:c r="B13107" s="468" t="str">
        <x:v>Tanggal 5!C29</x:v>
      </x:c>
      <x:c r="C13107" s="468" t="str">
        <x:v>BK025</x:v>
      </x:c>
      <x:c r="D13107" s="468" t="str">
        <x:v>Tiara Dwina Savitri | LG 13 | lunas limbo</x:v>
      </x:c>
      <x:c r="E13107" s="468" t="str">
        <x:v>Snapshot booking diperbarui</x:v>
      </x:c>
      <x:c r="F13107" s="468" t="str">
        <x:v>19 September 2026 15.53 WIB</x:v>
      </x:c>
    </x:row>
    <x:row r="13108">
      <x:c r="A13108" s="468" t="str">
        <x:v>Schedule reguler</x:v>
      </x:c>
      <x:c r="B13108" s="468" t="str">
        <x:v>Tanggal 6!C5</x:v>
      </x:c>
      <x:c r="C13108" s="468" t="str">
        <x:v>BK036</x:v>
      </x:c>
      <x:c r="D13108" s="468" t="str">
        <x:v>Kelasmodeling.id purwokerto | Single | lunas</x:v>
      </x:c>
      <x:c r="E13108" s="468" t="str">
        <x:v>Snapshot booking diperbarui</x:v>
      </x:c>
      <x:c r="F13108" s="468" t="str">
        <x:v>19 September 2026 15.53 WIB</x:v>
      </x:c>
    </x:row>
    <x:row r="13109">
      <x:c r="A13109" s="468" t="str">
        <x:v>Schedule reguler</x:v>
      </x:c>
      <x:c r="B13109" s="468" t="str">
        <x:v>Tanggal 6!C14</x:v>
      </x:c>
      <x:c r="C13109" s="468" t="str">
        <x:v>BK029</x:v>
      </x:c>
      <x:c r="D13109" s="468" t="str">
        <x:v>Lesty Meitika | Family A | dp 100 limbo</x:v>
      </x:c>
      <x:c r="E13109" s="468" t="str">
        <x:v>Snapshot booking diperbarui</x:v>
      </x:c>
      <x:c r="F13109" s="468" t="str">
        <x:v>19 September 2026 15.53 WIB</x:v>
      </x:c>
    </x:row>
    <x:row r="13110">
      <x:c r="A13110" s="468" t="str">
        <x:v>Schedule reguler</x:v>
      </x:c>
      <x:c r="B13110" s="468" t="str">
        <x:v>Tanggal 6!C15</x:v>
      </x:c>
      <x:c r="C13110" s="468" t="str">
        <x:v>BK030</x:v>
      </x:c>
      <x:c r="D13110" s="468" t="str">
        <x:v>Rafa Ghiyas | LG 25 | dp 100</x:v>
      </x:c>
      <x:c r="E13110" s="468" t="str">
        <x:v>Snapshot booking diperbarui</x:v>
      </x:c>
      <x:c r="F13110" s="468" t="str">
        <x:v>19 September 2026 15.53 WIB</x:v>
      </x:c>
    </x:row>
    <x:row r="13111">
      <x:c r="A13111" s="468" t="str">
        <x:v>Schedule reguler</x:v>
      </x:c>
      <x:c r="B13111" s="468" t="str">
        <x:v>Tanggal 6!C17</x:v>
      </x:c>
      <x:c r="C13111" s="468" t="str">
        <x:v>BK031</x:v>
      </x:c>
      <x:c r="D13111" s="468" t="str">
        <x:v>Atika | Family A | dp 100</x:v>
      </x:c>
      <x:c r="E13111" s="468" t="str">
        <x:v>Snapshot booking diperbarui</x:v>
      </x:c>
      <x:c r="F13111" s="468" t="str">
        <x:v>19 September 2026 15.53 WIB</x:v>
      </x:c>
    </x:row>
    <x:row r="13112">
      <x:c r="A13112" s="468" t="str">
        <x:v>Schedule reguler</x:v>
      </x:c>
      <x:c r="B13112" s="468" t="str">
        <x:v>Tanggal 6!C19</x:v>
      </x:c>
      <x:c r="C13112" s="468" t="str">
        <x:v>BK032</x:v>
      </x:c>
      <x:c r="D13112" s="468" t="str">
        <x:v>Kebagoran | LG 10 | dp 100 Limbo</x:v>
      </x:c>
      <x:c r="E13112" s="468" t="str">
        <x:v>Snapshot booking diperbarui</x:v>
      </x:c>
      <x:c r="F13112" s="468" t="str">
        <x:v>19 September 2026 15.53 WIB</x:v>
      </x:c>
    </x:row>
    <x:row r="13113">
      <x:c r="A13113" s="468" t="str">
        <x:v>Schedule reguler</x:v>
      </x:c>
      <x:c r="B13113" s="468" t="str">
        <x:v>Tanggal 6!C23</x:v>
      </x:c>
      <x:c r="C13113" s="468" t="str">
        <x:v>BK033</x:v>
      </x:c>
      <x:c r="D13113" s="468" t="str">
        <x:v>Johann | Graduation premium | dp 100 calmblue</x:v>
      </x:c>
      <x:c r="E13113" s="468" t="str">
        <x:v>Snapshot booking diperbarui</x:v>
      </x:c>
      <x:c r="F13113" s="468" t="str">
        <x:v>19 September 2026 15.53 WIB</x:v>
      </x:c>
    </x:row>
    <x:row r="13114">
      <x:c r="A13114" s="468" t="str">
        <x:v>Schedule reguler</x:v>
      </x:c>
      <x:c r="B13114" s="468" t="str">
        <x:v>Tanggal 6!C29</x:v>
      </x:c>
      <x:c r="C13114" s="468" t="str">
        <x:v>BK034</x:v>
      </x:c>
      <x:c r="D13114" s="468" t="str">
        <x:v>Lembata | LG 20 | dp 275</x:v>
      </x:c>
      <x:c r="E13114" s="468" t="str">
        <x:v>Snapshot booking diperbarui</x:v>
      </x:c>
      <x:c r="F13114" s="468" t="str">
        <x:v>19 September 2026 15.53 WIB</x:v>
      </x:c>
    </x:row>
    <x:row r="13115">
      <x:c r="A13115" s="468" t="str">
        <x:v>Schedule reguler</x:v>
      </x:c>
      <x:c r="B13115" s="468" t="str">
        <x:v>Tanggal 6!C32</x:v>
      </x:c>
      <x:c r="C13115" s="468" t="str">
        <x:v>BK035</x:v>
      </x:c>
      <x:c r="D13115" s="468" t="str">
        <x:v>Luceriza | LG 9 | dp 100</x:v>
      </x:c>
      <x:c r="E13115" s="468" t="str">
        <x:v>Snapshot booking diperbarui</x:v>
      </x:c>
      <x:c r="F13115" s="468" t="str">
        <x:v>19 September 2026 15.53 WIB</x:v>
      </x:c>
    </x:row>
    <x:row r="13116">
      <x:c r="A13116" s="468" t="str">
        <x:v>Schedule reguler</x:v>
      </x:c>
      <x:c r="B13116" s="468" t="str">
        <x:v>Tanggal 7!C9</x:v>
      </x:c>
      <x:c r="C13116" s="468" t="str">
        <x:v>BK043</x:v>
      </x:c>
      <x:c r="D13116" s="468" t="str">
        <x:v>Zaila Anggraeni | Pass photo | lunas</x:v>
      </x:c>
      <x:c r="E13116" s="468" t="str">
        <x:v>Snapshot booking diperbarui</x:v>
      </x:c>
      <x:c r="F13116" s="468" t="str">
        <x:v>19 September 2026 15.53 WIB</x:v>
      </x:c>
    </x:row>
    <x:row r="13117">
      <x:c r="A13117" s="468" t="str">
        <x:v>Schedule reguler</x:v>
      </x:c>
      <x:c r="B13117" s="468" t="str">
        <x:v>Tanggal 7!C13</x:v>
      </x:c>
      <x:c r="C13117" s="468" t="str">
        <x:v>BK037</x:v>
      </x:c>
      <x:c r="D13117" s="468" t="str">
        <x:v>Nanda Putri Sabila | Graduation | dp 100 concrete</x:v>
      </x:c>
      <x:c r="E13117" s="468" t="str">
        <x:v>Snapshot booking diperbarui</x:v>
      </x:c>
      <x:c r="F13117" s="468" t="str">
        <x:v>19 September 2026 15.53 WIB</x:v>
      </x:c>
    </x:row>
    <x:row r="13118">
      <x:c r="A13118" s="468" t="str">
        <x:v>Schedule reguler</x:v>
      </x:c>
      <x:c r="B13118" s="468" t="str">
        <x:v>Tanggal 7!C22</x:v>
      </x:c>
      <x:c r="C13118" s="468" t="str">
        <x:v>BK038</x:v>
      </x:c>
      <x:c r="D13118" s="468" t="str">
        <x:v>Khairil Abdi | Graduation | dp 100</x:v>
      </x:c>
      <x:c r="E13118" s="468" t="str">
        <x:v>Snapshot booking diperbarui</x:v>
      </x:c>
      <x:c r="F13118" s="468" t="str">
        <x:v>19 September 2026 15.53 WIB</x:v>
      </x:c>
    </x:row>
    <x:row r="13119">
      <x:c r="A13119" s="468" t="str">
        <x:v>Schedule reguler</x:v>
      </x:c>
      <x:c r="B13119" s="468" t="str">
        <x:v>Tanggal 7!C24</x:v>
      </x:c>
      <x:c r="C13119" s="468" t="str">
        <x:v>BK039</x:v>
      </x:c>
      <x:c r="D13119" s="468" t="str">
        <x:v>andin | Single | Lunas</x:v>
      </x:c>
      <x:c r="E13119" s="468" t="str">
        <x:v>Snapshot booking diperbarui</x:v>
      </x:c>
      <x:c r="F13119" s="468" t="str">
        <x:v>19 September 2026 15.53 WIB</x:v>
      </x:c>
    </x:row>
    <x:row r="13120">
      <x:c r="A13120" s="468" t="str">
        <x:v>Schedule reguler</x:v>
      </x:c>
      <x:c r="B13120" s="468" t="str">
        <x:v>Tanggal 7!C26</x:v>
      </x:c>
      <x:c r="C13120" s="468" t="str">
        <x:v>BK040</x:v>
      </x:c>
      <x:c r="D13120" s="468" t="str">
        <x:v>Aisha | LG 9 | dp 100 wooden</x:v>
      </x:c>
      <x:c r="E13120" s="468" t="str">
        <x:v>Snapshot booking diperbarui</x:v>
      </x:c>
      <x:c r="F13120" s="468" t="str">
        <x:v>19 September 2026 15.53 WIB</x:v>
      </x:c>
    </x:row>
    <x:row r="13121">
      <x:c r="A13121" s="468" t="str">
        <x:v>Schedule reguler</x:v>
      </x:c>
      <x:c r="B13121" s="468" t="str">
        <x:v>Tanggal 7!C31</x:v>
      </x:c>
      <x:c r="C13121" s="468" t="str">
        <x:v>BK041</x:v>
      </x:c>
      <x:c r="D13121" s="468" t="str">
        <x:v>Akbar | Graduation | dp 100 Calmblue</x:v>
      </x:c>
      <x:c r="E13121" s="468" t="str">
        <x:v>Snapshot booking diperbarui</x:v>
      </x:c>
      <x:c r="F13121" s="468" t="str">
        <x:v>19 September 2026 15.53 WIB</x:v>
      </x:c>
    </x:row>
    <x:row r="13122">
      <x:c r="A13122" s="468" t="str">
        <x:v>Schedule reguler</x:v>
      </x:c>
      <x:c r="B13122" s="468" t="str">
        <x:v>Tanggal 7!C33</x:v>
      </x:c>
      <x:c r="C13122" s="468" t="str">
        <x:v>BK042</x:v>
      </x:c>
      <x:c r="D13122" s="468" t="str">
        <x:v>Uwi | LG 20 | dp 100</x:v>
      </x:c>
      <x:c r="E13122" s="468" t="str">
        <x:v>Snapshot booking diperbarui</x:v>
      </x:c>
      <x:c r="F13122" s="468" t="str">
        <x:v>19 September 2026 15.53 WIB</x:v>
      </x:c>
    </x:row>
    <x:row r="13123">
      <x:c r="A13123" s="468" t="str">
        <x:v>Schedule reguler</x:v>
      </x:c>
      <x:c r="B13123" s="468" t="str">
        <x:v>Tanggal 10!C7</x:v>
      </x:c>
      <x:c r="C13123" s="468" t="str">
        <x:v>BK124</x:v>
      </x:c>
      <x:c r="D13123" s="468" t="str">
        <x:v>Stevy | Graduation | dp 100</x:v>
      </x:c>
      <x:c r="E13123" s="468" t="str">
        <x:v>Snapshot booking diperbarui</x:v>
      </x:c>
      <x:c r="F13123" s="468" t="str">
        <x:v>19 September 2026 15.53 WIB</x:v>
      </x:c>
    </x:row>
    <x:row r="13124">
      <x:c r="A13124" s="468" t="str">
        <x:v>Schedule reguler</x:v>
      </x:c>
      <x:c r="B13124" s="468" t="str">
        <x:v>Tanggal 10!C17</x:v>
      </x:c>
      <x:c r="C13124" s="468" t="str">
        <x:v>BK150</x:v>
      </x:c>
      <x:c r="D13124" s="468" t="str">
        <x:v>Aliya | LG 10 | dp 100</x:v>
      </x:c>
      <x:c r="E13124" s="468" t="str">
        <x:v>Snapshot booking diperbarui</x:v>
      </x:c>
      <x:c r="F13124" s="468" t="str">
        <x:v>19 September 2026 15.53 WIB</x:v>
      </x:c>
    </x:row>
    <x:row r="13125">
      <x:c r="A13125" s="468" t="str">
        <x:v>Schedule reguler</x:v>
      </x:c>
      <x:c r="B13125" s="468" t="str">
        <x:v>Tanggal 10!C21</x:v>
      </x:c>
      <x:c r="C13125" s="468" t="str">
        <x:v>BK155</x:v>
      </x:c>
      <x:c r="D13125" s="468" t="str">
        <x:v>Tamalia Agustin | Pass photo | dp 100</x:v>
      </x:c>
      <x:c r="E13125" s="468" t="str">
        <x:v>Snapshot booking diperbarui</x:v>
      </x:c>
      <x:c r="F13125" s="468" t="str">
        <x:v>19 September 2026 15.53 WIB</x:v>
      </x:c>
    </x:row>
    <x:row r="13126">
      <x:c r="A13126" s="468" t="str">
        <x:v>Schedule reguler</x:v>
      </x:c>
      <x:c r="B13126" s="468" t="str">
        <x:v>Tanggal 10!C27</x:v>
      </x:c>
      <x:c r="C13126" s="468" t="str">
        <x:v>BK123</x:v>
      </x:c>
      <x:c r="D13126" s="468" t="str">
        <x:v>berlian | LG 40 | dp 100</x:v>
      </x:c>
      <x:c r="E13126" s="468" t="str">
        <x:v>Snapshot booking diperbarui</x:v>
      </x:c>
      <x:c r="F13126" s="468" t="str">
        <x:v>19 September 2026 15.53 WIB</x:v>
      </x:c>
    </x:row>
    <x:row r="13127">
      <x:c r="A13127" s="468" t="str">
        <x:v>Schedule reguler</x:v>
      </x:c>
      <x:c r="B13127" s="468" t="str">
        <x:v>Tanggal 10!C32</x:v>
      </x:c>
      <x:c r="C13127" s="468" t="str">
        <x:v>BK151</x:v>
      </x:c>
      <x:c r="D13127" s="468" t="str">
        <x:v>Ujiani | LG 14 | dp 100 limbo</x:v>
      </x:c>
      <x:c r="E13127" s="468" t="str">
        <x:v>Snapshot booking diperbarui</x:v>
      </x:c>
      <x:c r="F13127" s="468" t="str">
        <x:v>19 September 2026 15.53 WIB</x:v>
      </x:c>
    </x:row>
    <x:row r="13128">
      <x:c r="A13128" s="468" t="str">
        <x:v>Schedule reguler</x:v>
      </x:c>
      <x:c r="B13128" s="468" t="str">
        <x:v>Tanggal 11!C5</x:v>
      </x:c>
      <x:c r="C13128" s="468" t="str">
        <x:v>BK154</x:v>
      </x:c>
      <x:c r="D13128" s="468" t="str">
        <x:v>Novi | Single | lunas</x:v>
      </x:c>
      <x:c r="E13128" s="468" t="str">
        <x:v>Snapshot booking diperbarui</x:v>
      </x:c>
      <x:c r="F13128" s="468" t="str">
        <x:v>19 September 2026 15.53 WIB</x:v>
      </x:c>
    </x:row>
    <x:row r="13129">
      <x:c r="A13129" s="468" t="str">
        <x:v>Schedule reguler</x:v>
      </x:c>
      <x:c r="B13129" s="468" t="str">
        <x:v>Tanggal 11!C8</x:v>
      </x:c>
      <x:c r="C13129" s="468" t="str">
        <x:v>BK129</x:v>
      </x:c>
      <x:c r="D13129" s="468" t="str">
        <x:v>anto | Photofox | dp 100 cb</x:v>
      </x:c>
      <x:c r="E13129" s="468" t="str">
        <x:v>Snapshot booking diperbarui</x:v>
      </x:c>
      <x:c r="F13129" s="468" t="str">
        <x:v>19 September 2026 15.53 WIB</x:v>
      </x:c>
    </x:row>
    <x:row r="13130">
      <x:c r="A13130" s="468" t="str">
        <x:v>Schedule reguler</x:v>
      </x:c>
      <x:c r="B13130" s="468" t="str">
        <x:v>Tanggal 11!C13</x:v>
      </x:c>
      <x:c r="C13130" s="468" t="str">
        <x:v>BK128</x:v>
      </x:c>
      <x:c r="D13130" s="468" t="str">
        <x:v>Gita | Family A | dp 100</x:v>
      </x:c>
      <x:c r="E13130" s="468" t="str">
        <x:v>Snapshot booking diperbarui</x:v>
      </x:c>
      <x:c r="F13130" s="468" t="str">
        <x:v>19 September 2026 15.53 WIB</x:v>
      </x:c>
    </x:row>
    <x:row r="13131">
      <x:c r="A13131" s="468" t="str">
        <x:v>Schedule reguler</x:v>
      </x:c>
      <x:c r="B13131" s="468" t="str">
        <x:v>Tanggal 11!C17</x:v>
      </x:c>
      <x:c r="C13131" s="468" t="str">
        <x:v>BK125</x:v>
      </x:c>
      <x:c r="D13131" s="468" t="str">
        <x:v>Lisha | LG 45 | dp 200</x:v>
      </x:c>
      <x:c r="E13131" s="468" t="str">
        <x:v>Snapshot booking diperbarui</x:v>
      </x:c>
      <x:c r="F13131" s="468" t="str">
        <x:v>19 September 2026 15.53 WIB</x:v>
      </x:c>
    </x:row>
    <x:row r="13132">
      <x:c r="A13132" s="468" t="str">
        <x:v>Schedule reguler</x:v>
      </x:c>
      <x:c r="B13132" s="468" t="str">
        <x:v>Tanggal 11!C23</x:v>
      </x:c>
      <x:c r="C13132" s="468" t="str">
        <x:v>BK162</x:v>
      </x:c>
      <x:c r="D13132" s="468" t="str">
        <x:v>Naumi | Graduation | dp 100</x:v>
      </x:c>
      <x:c r="E13132" s="468" t="str">
        <x:v>Snapshot booking diperbarui</x:v>
      </x:c>
      <x:c r="F13132" s="468" t="str">
        <x:v>19 September 2026 15.53 WIB</x:v>
      </x:c>
    </x:row>
    <x:row r="13133">
      <x:c r="A13133" s="468" t="str">
        <x:v>Schedule reguler</x:v>
      </x:c>
      <x:c r="B13133" s="468" t="str">
        <x:v>Tanggal 11!C29</x:v>
      </x:c>
      <x:c r="C13133" s="468" t="str">
        <x:v>BK126</x:v>
      </x:c>
      <x:c r="D13133" s="468" t="str">
        <x:v>TBMM EKSTREMITAS | LG 25 | dp 100</x:v>
      </x:c>
      <x:c r="E13133" s="468" t="str">
        <x:v>Snapshot booking diperbarui</x:v>
      </x:c>
      <x:c r="F13133" s="468" t="str">
        <x:v>19 September 2026 15.53 WIB</x:v>
      </x:c>
    </x:row>
    <x:row r="13134">
      <x:c r="A13134" s="468" t="str">
        <x:v>Schedule reguler</x:v>
      </x:c>
      <x:c r="B13134" s="468" t="str">
        <x:v>Tanggal 11!C32</x:v>
      </x:c>
      <x:c r="C13134" s="468" t="str">
        <x:v>BK127</x:v>
      </x:c>
      <x:c r="D13134" s="468" t="str">
        <x:v>Ardi | LG 9 | dp 100</x:v>
      </x:c>
      <x:c r="E13134" s="468" t="str">
        <x:v>Snapshot booking diperbarui</x:v>
      </x:c>
      <x:c r="F13134" s="468" t="str">
        <x:v>19 September 2026 15.53 WIB</x:v>
      </x:c>
    </x:row>
    <x:row r="13135">
      <x:c r="A13135" s="468" t="str">
        <x:v>Schedule reguler</x:v>
      </x:c>
      <x:c r="B13135" s="468" t="str">
        <x:v>Tanggal 12!C5</x:v>
      </x:c>
      <x:c r="C13135" s="468" t="str">
        <x:v>BK132</x:v>
      </x:c>
      <x:c r="D13135" s="468" t="str">
        <x:v>batik adipati | Studio Rent | dp 200 concrete</x:v>
      </x:c>
      <x:c r="E13135" s="468" t="str">
        <x:v>Snapshot booking diperbarui</x:v>
      </x:c>
      <x:c r="F13135" s="468" t="str">
        <x:v>19 September 2026 15.53 WIB</x:v>
      </x:c>
    </x:row>
    <x:row r="13136">
      <x:c r="A13136" s="468" t="str">
        <x:v>Schedule reguler</x:v>
      </x:c>
      <x:c r="B13136" s="468" t="str">
        <x:v>Tanggal 12!C14</x:v>
      </x:c>
      <x:c r="C13136" s="468" t="str">
        <x:v>BK163</x:v>
      </x:c>
      <x:c r="D13136" s="468" t="str">
        <x:v>Shelly Ayu Safitri | Family A  | dp 100 calmblue</x:v>
      </x:c>
      <x:c r="E13136" s="468" t="str">
        <x:v>Snapshot booking diperbarui</x:v>
      </x:c>
      <x:c r="F13136" s="468" t="str">
        <x:v>19 September 2026 15.53 WIB</x:v>
      </x:c>
    </x:row>
    <x:row r="13137">
      <x:c r="A13137" s="468" t="str">
        <x:v>Schedule reguler</x:v>
      </x:c>
      <x:c r="B13137" s="468" t="str">
        <x:v>Tanggal 12!C16</x:v>
      </x:c>
      <x:c r="C13137" s="468" t="str">
        <x:v>BK164</x:v>
      </x:c>
      <x:c r="D13137" s="468" t="str">
        <x:v>maylisa | LG 9 | dp 100</x:v>
      </x:c>
      <x:c r="E13137" s="468" t="str">
        <x:v>Snapshot booking diperbarui</x:v>
      </x:c>
      <x:c r="F13137" s="468" t="str">
        <x:v>19 September 2026 15.53 WIB</x:v>
      </x:c>
    </x:row>
    <x:row r="13138">
      <x:c r="A13138" s="468" t="str">
        <x:v>Schedule reguler</x:v>
      </x:c>
      <x:c r="B13138" s="468" t="str">
        <x:v>Tanggal 12!C18</x:v>
      </x:c>
      <x:c r="C13138" s="468" t="str">
        <x:v>BK157</x:v>
      </x:c>
      <x:c r="D13138" s="468" t="str">
        <x:v>Kanna | LG 7 | dp 100</x:v>
      </x:c>
      <x:c r="E13138" s="468" t="str">
        <x:v>Snapshot booking diperbarui</x:v>
      </x:c>
      <x:c r="F13138" s="468" t="str">
        <x:v>19 September 2026 15.53 WIB</x:v>
      </x:c>
    </x:row>
    <x:row r="13139">
      <x:c r="A13139" s="468" t="str">
        <x:v>Schedule reguler</x:v>
      </x:c>
      <x:c r="B13139" s="468" t="str">
        <x:v>Tanggal 12!C20</x:v>
      </x:c>
      <x:c r="C13139" s="468" t="str">
        <x:v>BK130</x:v>
      </x:c>
      <x:c r="D13139" s="468" t="str">
        <x:v>KKN Desa Mlaya | LG 10 | dp 100</x:v>
      </x:c>
      <x:c r="E13139" s="468" t="str">
        <x:v>Snapshot booking diperbarui</x:v>
      </x:c>
      <x:c r="F13139" s="468" t="str">
        <x:v>19 September 2026 15.53 WIB</x:v>
      </x:c>
    </x:row>
    <x:row r="13140">
      <x:c r="A13140" s="468" t="str">
        <x:v>Schedule reguler</x:v>
      </x:c>
      <x:c r="B13140" s="468" t="str">
        <x:v>Tanggal 12!C22</x:v>
      </x:c>
      <x:c r="C13140" s="468" t="str">
        <x:v>BK131</x:v>
      </x:c>
      <x:c r="D13140" s="468" t="str">
        <x:v>mila | LG 29 | dp 100</x:v>
      </x:c>
      <x:c r="E13140" s="468" t="str">
        <x:v>Snapshot booking diperbarui</x:v>
      </x:c>
      <x:c r="F13140" s="468" t="str">
        <x:v>19 September 2026 15.53 WIB</x:v>
      </x:c>
    </x:row>
    <x:row r="13141">
      <x:c r="A13141" s="468" t="str">
        <x:v>Schedule reguler</x:v>
      </x:c>
      <x:c r="B13141" s="468" t="str">
        <x:v>Tanggal 13!C4</x:v>
      </x:c>
      <x:c r="C13141" s="468" t="str">
        <x:v>BK133</x:v>
      </x:c>
      <x:c r="D13141" s="468" t="str">
        <x:v>Anjani | Graduation | </x:v>
      </x:c>
      <x:c r="E13141" s="468" t="str">
        <x:v>Snapshot booking diperbarui</x:v>
      </x:c>
      <x:c r="F13141" s="468" t="str">
        <x:v>19 September 2026 15.53 WIB</x:v>
      </x:c>
    </x:row>
    <x:row r="13142">
      <x:c r="A13142" s="468" t="str">
        <x:v>Schedule reguler</x:v>
      </x:c>
      <x:c r="B13142" s="468" t="str">
        <x:v>Tanggal 13!C5</x:v>
      </x:c>
      <x:c r="C13142" s="468" t="str">
        <x:v>BK134</x:v>
      </x:c>
      <x:c r="D13142" s="468" t="str">
        <x:v>Kelasmodeling.id purwokerto | Single | lunas limbo vertical 2</x:v>
      </x:c>
      <x:c r="E13142" s="468" t="str">
        <x:v>Snapshot booking diperbarui</x:v>
      </x:c>
      <x:c r="F13142" s="468" t="str">
        <x:v>19 September 2026 15.53 WIB</x:v>
      </x:c>
    </x:row>
    <x:row r="13143">
      <x:c r="A13143" s="468" t="str">
        <x:v>Schedule reguler</x:v>
      </x:c>
      <x:c r="B13143" s="468" t="str">
        <x:v>Tanggal 13!C11</x:v>
      </x:c>
      <x:c r="C13143" s="468" t="str">
        <x:v>BK165</x:v>
      </x:c>
      <x:c r="D13143" s="468" t="str">
        <x:v>Syifa | Family A | dp 100</x:v>
      </x:c>
      <x:c r="E13143" s="468" t="str">
        <x:v>Snapshot booking diperbarui</x:v>
      </x:c>
      <x:c r="F13143" s="468" t="str">
        <x:v>19 September 2026 15.53 WIB</x:v>
      </x:c>
    </x:row>
    <x:row r="13144">
      <x:c r="A13144" s="468" t="str">
        <x:v>Schedule reguler</x:v>
      </x:c>
      <x:c r="B13144" s="468" t="str">
        <x:v>Tanggal 13!C13</x:v>
      </x:c>
      <x:c r="C13144" s="468" t="str">
        <x:v>BK166</x:v>
      </x:c>
      <x:c r="D13144" s="468" t="str">
        <x:v>abay | LG 31 | dp 270</x:v>
      </x:c>
      <x:c r="E13144" s="468" t="str">
        <x:v>Snapshot booking diperbarui</x:v>
      </x:c>
      <x:c r="F13144" s="468" t="str">
        <x:v>19 September 2026 15.53 WIB</x:v>
      </x:c>
    </x:row>
    <x:row r="13145">
      <x:c r="A13145" s="468" t="str">
        <x:v>Schedule reguler</x:v>
      </x:c>
      <x:c r="B13145" s="468" t="str">
        <x:v>Tanggal 13!C16</x:v>
      </x:c>
      <x:c r="C13145" s="468" t="str">
        <x:v>BK167</x:v>
      </x:c>
      <x:c r="D13145" s="468" t="str">
        <x:v>Nopen | LG 7 | dp 100</x:v>
      </x:c>
      <x:c r="E13145" s="468" t="str">
        <x:v>Snapshot booking diperbarui</x:v>
      </x:c>
      <x:c r="F13145" s="468" t="str">
        <x:v>19 September 2026 15.53 WIB</x:v>
      </x:c>
    </x:row>
    <x:row r="13146">
      <x:c r="A13146" s="468" t="str">
        <x:v>Schedule reguler</x:v>
      </x:c>
      <x:c r="B13146" s="468" t="str">
        <x:v>Tanggal 13!C18</x:v>
      </x:c>
      <x:c r="C13146" s="468" t="str">
        <x:v>BK156</x:v>
      </x:c>
      <x:c r="D13146" s="468" t="str">
        <x:v>Aryandito | LG 11 | dp 100</x:v>
      </x:c>
      <x:c r="E13146" s="468" t="str">
        <x:v>Snapshot booking diperbarui</x:v>
      </x:c>
      <x:c r="F13146" s="468" t="str">
        <x:v>19 September 2026 15.53 WIB</x:v>
      </x:c>
    </x:row>
    <x:row r="13147">
      <x:c r="A13147" s="468" t="str">
        <x:v>Schedule reguler</x:v>
      </x:c>
      <x:c r="B13147" s="468" t="str">
        <x:v>Tanggal 13!C20</x:v>
      </x:c>
      <x:c r="C13147" s="468" t="str">
        <x:v>BK168</x:v>
      </x:c>
      <x:c r="D13147" s="468" t="str">
        <x:v>M Adzki Alfathin | LG 30 | dp 100</x:v>
      </x:c>
      <x:c r="E13147" s="468" t="str">
        <x:v>Snapshot booking diperbarui</x:v>
      </x:c>
      <x:c r="F13147" s="468" t="str">
        <x:v>19 September 2026 15.53 WIB</x:v>
      </x:c>
    </x:row>
    <x:row r="13148">
      <x:c r="A13148" s="468" t="str">
        <x:v>Schedule reguler</x:v>
      </x:c>
      <x:c r="B13148" s="468" t="str">
        <x:v>Tanggal 13!C23</x:v>
      </x:c>
      <x:c r="C13148" s="468" t="str">
        <x:v>BK169</x:v>
      </x:c>
      <x:c r="D13148" s="468" t="str">
        <x:v>fandi | LG 7 | </x:v>
      </x:c>
      <x:c r="E13148" s="468" t="str">
        <x:v>Snapshot booking diperbarui</x:v>
      </x:c>
      <x:c r="F13148" s="468" t="str">
        <x:v>19 September 2026 15.53 WIB</x:v>
      </x:c>
    </x:row>
    <x:row r="13149">
      <x:c r="A13149" s="468" t="str">
        <x:v>Schedule reguler</x:v>
      </x:c>
      <x:c r="B13149" s="468" t="str">
        <x:v>Tanggal 13!C29</x:v>
      </x:c>
      <x:c r="C13149" s="468" t="str">
        <x:v>BK170</x:v>
      </x:c>
      <x:c r="D13149" s="468" t="str">
        <x:v>Galih | LG 12 | dp 100</x:v>
      </x:c>
      <x:c r="E13149" s="468" t="str">
        <x:v>Snapshot booking diperbarui</x:v>
      </x:c>
      <x:c r="F13149" s="468" t="str">
        <x:v>19 September 2026 15.53 WIB</x:v>
      </x:c>
    </x:row>
    <x:row r="13150">
      <x:c r="A13150" s="468" t="str">
        <x:v>Schedule reguler</x:v>
      </x:c>
      <x:c r="B13150" s="468" t="str">
        <x:v>Tanggal 13!C31</x:v>
      </x:c>
      <x:c r="C13150" s="468" t="str">
        <x:v>BK171</x:v>
      </x:c>
      <x:c r="D13150" s="468" t="str">
        <x:v>HANA | LG 15 | dp 100</x:v>
      </x:c>
      <x:c r="E13150" s="468" t="str">
        <x:v>Snapshot booking diperbarui</x:v>
      </x:c>
      <x:c r="F13150" s="468" t="str">
        <x:v>19 September 2026 15.53 WIB</x:v>
      </x:c>
    </x:row>
    <x:row r="13151">
      <x:c r="A13151" s="468" t="str">
        <x:v>Schedule reguler</x:v>
      </x:c>
      <x:c r="B13151" s="468" t="str">
        <x:v>Tanggal 14!C5</x:v>
      </x:c>
      <x:c r="C13151" s="468" t="str">
        <x:v>BK182</x:v>
      </x:c>
      <x:c r="D13151" s="468" t="str">
        <x:v>Ayu | Graduation | dp 100</x:v>
      </x:c>
      <x:c r="E13151" s="468" t="str">
        <x:v>Snapshot booking diperbarui</x:v>
      </x:c>
      <x:c r="F13151" s="468" t="str">
        <x:v>19 September 2026 15.53 WIB</x:v>
      </x:c>
    </x:row>
    <x:row r="13152">
      <x:c r="A13152" s="468" t="str">
        <x:v>Schedule reguler</x:v>
      </x:c>
      <x:c r="B13152" s="468" t="str">
        <x:v>Tanggal 14!C8</x:v>
      </x:c>
      <x:c r="C13152" s="468" t="str">
        <x:v>BK183</x:v>
      </x:c>
      <x:c r="D13152" s="468" t="str">
        <x:v>Miftah | Photofox | dp 100</x:v>
      </x:c>
      <x:c r="E13152" s="468" t="str">
        <x:v>Snapshot booking diperbarui</x:v>
      </x:c>
      <x:c r="F13152" s="468" t="str">
        <x:v>19 September 2026 15.53 WIB</x:v>
      </x:c>
    </x:row>
    <x:row r="13153">
      <x:c r="A13153" s="468" t="str">
        <x:v>Schedule reguler</x:v>
      </x:c>
      <x:c r="B13153" s="468" t="str">
        <x:v>Tanggal 14!C11</x:v>
      </x:c>
      <x:c r="C13153" s="468" t="str">
        <x:v>BK184</x:v>
      </x:c>
      <x:c r="D13153" s="468" t="str">
        <x:v>Farros Abeel Fabian | Pass Photo | </x:v>
      </x:c>
      <x:c r="E13153" s="468" t="str">
        <x:v>Snapshot booking diperbarui</x:v>
      </x:c>
      <x:c r="F13153" s="468" t="str">
        <x:v>19 September 2026 15.53 WIB</x:v>
      </x:c>
    </x:row>
    <x:row r="13154">
      <x:c r="A13154" s="468" t="str">
        <x:v>Schedule reguler</x:v>
      </x:c>
      <x:c r="B13154" s="468" t="str">
        <x:v>Tanggal 14!C14</x:v>
      </x:c>
      <x:c r="C13154" s="468" t="str">
        <x:v>BK160</x:v>
      </x:c>
      <x:c r="D13154" s="468" t="str">
        <x:v>kelas 2b (faiza) | LG 46 | dp 100</x:v>
      </x:c>
      <x:c r="E13154" s="468" t="str">
        <x:v>Snapshot booking diperbarui</x:v>
      </x:c>
      <x:c r="F13154" s="468" t="str">
        <x:v>19 September 2026 15.53 WIB</x:v>
      </x:c>
    </x:row>
    <x:row r="13155">
      <x:c r="A13155" s="468" t="str">
        <x:v>Schedule reguler</x:v>
      </x:c>
      <x:c r="B13155" s="468" t="str">
        <x:v>Tanggal 14!C17</x:v>
      </x:c>
      <x:c r="C13155" s="468" t="str">
        <x:v>BK135</x:v>
      </x:c>
      <x:c r="D13155" s="468" t="str">
        <x:v>Nayla | LG 8 | dp 100 calmblue</x:v>
      </x:c>
      <x:c r="E13155" s="468" t="str">
        <x:v>Snapshot booking diperbarui</x:v>
      </x:c>
      <x:c r="F13155" s="468" t="str">
        <x:v>19 September 2026 15.53 WIB</x:v>
      </x:c>
    </x:row>
    <x:row r="13156">
      <x:c r="A13156" s="468" t="str">
        <x:v>Schedule reguler</x:v>
      </x:c>
      <x:c r="B13156" s="468" t="str">
        <x:v>Tanggal 14!C19</x:v>
      </x:c>
      <x:c r="C13156" s="468" t="str">
        <x:v>BK158</x:v>
      </x:c>
      <x:c r="D13156" s="468" t="str">
        <x:v>Navan HES A | LG 34 | dp 100</x:v>
      </x:c>
      <x:c r="E13156" s="468" t="str">
        <x:v>Snapshot booking diperbarui</x:v>
      </x:c>
      <x:c r="F13156" s="468" t="str">
        <x:v>19 September 2026 15.53 WIB</x:v>
      </x:c>
    </x:row>
    <x:row r="13157">
      <x:c r="A13157" s="468" t="str">
        <x:v>Schedule reguler</x:v>
      </x:c>
      <x:c r="B13157" s="468" t="str">
        <x:v>Tanggal 15!C17</x:v>
      </x:c>
      <x:c r="C13157" s="468" t="str">
        <x:v>BK190</x:v>
      </x:c>
      <x:c r="D13157" s="468" t="str">
        <x:v>Yuza | Photofox | dp 100 limbo</x:v>
      </x:c>
      <x:c r="E13157" s="468" t="str">
        <x:v>Snapshot booking diperbarui</x:v>
      </x:c>
      <x:c r="F13157" s="468" t="str">
        <x:v>19 September 2026 15.53 WIB</x:v>
      </x:c>
    </x:row>
    <x:row r="13158">
      <x:c r="A13158" s="468" t="str">
        <x:v>Schedule reguler</x:v>
      </x:c>
      <x:c r="B13158" s="468" t="str">
        <x:v>Tanggal 15!C19</x:v>
      </x:c>
      <x:c r="C13158" s="468" t="str">
        <x:v>BK191</x:v>
      </x:c>
      <x:c r="D13158" s="468" t="str">
        <x:v>Marcel | Family A | dp 100 calmblue</x:v>
      </x:c>
      <x:c r="E13158" s="468" t="str">
        <x:v>Snapshot booking diperbarui</x:v>
      </x:c>
      <x:c r="F13158" s="468" t="str">
        <x:v>19 September 2026 15.53 WIB</x:v>
      </x:c>
    </x:row>
    <x:row r="13159">
      <x:c r="A13159" s="468" t="str">
        <x:v>Schedule reguler</x:v>
      </x:c>
      <x:c r="B13159" s="468" t="str">
        <x:v>Tanggal 15!C23</x:v>
      </x:c>
      <x:c r="C13159" s="468" t="str">
        <x:v>BK172</x:v>
      </x:c>
      <x:c r="D13159" s="468" t="str">
        <x:v>Keisha | LG 20 | dp 100</x:v>
      </x:c>
      <x:c r="E13159" s="468" t="str">
        <x:v>Snapshot booking diperbarui</x:v>
      </x:c>
      <x:c r="F13159" s="468" t="str">
        <x:v>19 September 2026 15.53 WIB</x:v>
      </x:c>
    </x:row>
    <x:row r="13160">
      <x:c r="A13160" s="468" t="str">
        <x:v>Schedule reguler</x:v>
      </x:c>
      <x:c r="B13160" s="468" t="str">
        <x:v>Tanggal 15!C28</x:v>
      </x:c>
      <x:c r="C13160" s="468" t="str">
        <x:v>BK173</x:v>
      </x:c>
      <x:c r="D13160" s="468" t="str">
        <x:v>Ihsan | LG 10 | dp 100</x:v>
      </x:c>
      <x:c r="E13160" s="468" t="str">
        <x:v>Snapshot booking diperbarui</x:v>
      </x:c>
      <x:c r="F13160" s="468" t="str">
        <x:v>19 September 2026 15.53 WIB</x:v>
      </x:c>
    </x:row>
    <x:row r="13161">
      <x:c r="A13161" s="468" t="str">
        <x:v>Schedule reguler</x:v>
      </x:c>
      <x:c r="B13161" s="468" t="str">
        <x:v>Tanggal 15!C30</x:v>
      </x:c>
      <x:c r="C13161" s="468" t="str">
        <x:v>BK197</x:v>
      </x:c>
      <x:c r="D13161" s="468" t="str">
        <x:v>Aisyah | LG 19 | </x:v>
      </x:c>
      <x:c r="E13161" s="468" t="str">
        <x:v>Snapshot booking diperbarui</x:v>
      </x:c>
      <x:c r="F13161" s="468" t="str">
        <x:v>19 September 2026 15.53 WIB</x:v>
      </x:c>
    </x:row>
    <x:row r="13162">
      <x:c r="A13162" s="468" t="str">
        <x:v>Schedule reguler</x:v>
      </x:c>
      <x:c r="B13162" s="468" t="str">
        <x:v>Tanggal 15!C32</x:v>
      </x:c>
      <x:c r="C13162" s="468" t="str">
        <x:v>BK185</x:v>
      </x:c>
      <x:c r="D13162" s="468" t="str">
        <x:v>Dela | LG 11 | dp 100</x:v>
      </x:c>
      <x:c r="E13162" s="468" t="str">
        <x:v>Snapshot booking diperbarui</x:v>
      </x:c>
      <x:c r="F13162" s="468" t="str">
        <x:v>19 September 2026 15.53 WIB</x:v>
      </x:c>
    </x:row>
    <x:row r="13163">
      <x:c r="A13163" s="468" t="str">
        <x:v>Schedule reguler</x:v>
      </x:c>
      <x:c r="B13163" s="468" t="str">
        <x:v>Tanggal 16!C5</x:v>
      </x:c>
      <x:c r="C13163" s="468" t="str">
        <x:v>BK192</x:v>
      </x:c>
      <x:c r="D13163" s="468" t="str">
        <x:v>Yohana Oktivia | Graduation Premium | dp 200 wooden</x:v>
      </x:c>
      <x:c r="E13163" s="468" t="str">
        <x:v>Snapshot booking diperbarui</x:v>
      </x:c>
      <x:c r="F13163" s="468" t="str">
        <x:v>19 September 2026 15.53 WIB</x:v>
      </x:c>
    </x:row>
    <x:row r="13164">
      <x:c r="A13164" s="468" t="str">
        <x:v>Schedule reguler</x:v>
      </x:c>
      <x:c r="B13164" s="468" t="str">
        <x:v>Tanggal 16!C25</x:v>
      </x:c>
      <x:c r="C13164" s="468" t="str">
        <x:v>BK175</x:v>
      </x:c>
      <x:c r="D13164" s="468" t="str">
        <x:v>Ardi | LG 9 | dp 100</x:v>
      </x:c>
      <x:c r="E13164" s="468" t="str">
        <x:v>Snapshot booking diperbarui</x:v>
      </x:c>
      <x:c r="F13164" s="468" t="str">
        <x:v>19 September 2026 15.53 WIB</x:v>
      </x:c>
    </x:row>
    <x:row r="13165">
      <x:c r="A13165" s="468" t="str">
        <x:v>Schedule reguler</x:v>
      </x:c>
      <x:c r="B13165" s="468" t="str">
        <x:v>Tanggal 16!C27</x:v>
      </x:c>
      <x:c r="C13165" s="468" t="str">
        <x:v>BK193</x:v>
      </x:c>
      <x:c r="D13165" s="468" t="str">
        <x:v>Lodaya Sasindo | LG 14 | dp 100</x:v>
      </x:c>
      <x:c r="E13165" s="468" t="str">
        <x:v>Snapshot booking diperbarui</x:v>
      </x:c>
      <x:c r="F13165" s="468" t="str">
        <x:v>19 September 2026 15.53 WIB</x:v>
      </x:c>
    </x:row>
    <x:row r="13166">
      <x:c r="A13166" s="468" t="str">
        <x:v>Schedule reguler</x:v>
      </x:c>
      <x:c r="B13166" s="468" t="str">
        <x:v>Tanggal 16!C29</x:v>
      </x:c>
      <x:c r="C13166" s="468" t="str">
        <x:v>BK198</x:v>
      </x:c>
      <x:c r="D13166" s="468" t="str">
        <x:v>cia | LG 7 | dp 100</x:v>
      </x:c>
      <x:c r="E13166" s="468" t="str">
        <x:v>Snapshot booking diperbarui</x:v>
      </x:c>
      <x:c r="F13166" s="468" t="str">
        <x:v>19 September 2026 15.53 WIB</x:v>
      </x:c>
    </x:row>
    <x:row r="13167">
      <x:c r="A13167" s="468" t="str">
        <x:v>Schedule reguler</x:v>
      </x:c>
      <x:c r="B13167" s="468" t="str">
        <x:v>Tanggal 16!C32</x:v>
      </x:c>
      <x:c r="C13167" s="468" t="str">
        <x:v>BK187</x:v>
      </x:c>
      <x:c r="D13167" s="468" t="str">
        <x:v>Anett | Photofox | dp 100</x:v>
      </x:c>
      <x:c r="E13167" s="468" t="str">
        <x:v>Snapshot booking diperbarui</x:v>
      </x:c>
      <x:c r="F13167" s="468" t="str">
        <x:v>19 September 2026 15.53 WIB</x:v>
      </x:c>
    </x:row>
    <x:row r="13168">
      <x:c r="A13168" s="468" t="str">
        <x:v>Schedule reguler</x:v>
      </x:c>
      <x:c r="B13168" s="468" t="str">
        <x:v>Tanggal 17!C12</x:v>
      </x:c>
      <x:c r="C13168" s="468" t="str">
        <x:v>BK188</x:v>
      </x:c>
      <x:c r="D13168" s="468" t="str">
        <x:v>Azzra | Single  | dp 100</x:v>
      </x:c>
      <x:c r="E13168" s="468" t="str">
        <x:v>Snapshot booking diperbarui</x:v>
      </x:c>
      <x:c r="F13168" s="468" t="str">
        <x:v>19 September 2026 15.53 WIB</x:v>
      </x:c>
    </x:row>
    <x:row r="13169">
      <x:c r="A13169" s="468" t="str">
        <x:v>Schedule reguler</x:v>
      </x:c>
      <x:c r="B13169" s="468" t="str">
        <x:v>Tanggal 17!C29</x:v>
      </x:c>
      <x:c r="C13169" s="468" t="str">
        <x:v>BK199</x:v>
      </x:c>
      <x:c r="D13169" s="468" t="str">
        <x:v>Tsany | LG 10 | dp wooden</x:v>
      </x:c>
      <x:c r="E13169" s="468" t="str">
        <x:v>Snapshot booking diperbarui</x:v>
      </x:c>
      <x:c r="F13169" s="468" t="str">
        <x:v>19 September 2026 15.53 WIB</x:v>
      </x:c>
    </x:row>
    <x:row r="13170">
      <x:c r="A13170" s="468" t="str">
        <x:v>Schedule reguler</x:v>
      </x:c>
      <x:c r="B13170" s="468" t="str">
        <x:v>Tanggal 17!C32</x:v>
      </x:c>
      <x:c r="C13170" s="468" t="str">
        <x:v>BK210</x:v>
      </x:c>
      <x:c r="D13170" s="468" t="str">
        <x:v>Nuwa | Single | lunas</x:v>
      </x:c>
      <x:c r="E13170" s="468" t="str">
        <x:v>Snapshot booking diperbarui</x:v>
      </x:c>
      <x:c r="F13170" s="468" t="str">
        <x:v>19 September 2026 15.53 WIB</x:v>
      </x:c>
    </x:row>
    <x:row r="13171">
      <x:c r="A13171" s="468" t="str">
        <x:v>Schedule reguler</x:v>
      </x:c>
      <x:c r="B13171" s="468" t="str">
        <x:v>Tanggal 18!C11</x:v>
      </x:c>
      <x:c r="C13171" s="468" t="str">
        <x:v>BK159</x:v>
      </x:c>
      <x:c r="D13171" s="468" t="str">
        <x:v>Icca Lestari (Kelas RPL Kep S1 UMP) | LG 39 | dp 100</x:v>
      </x:c>
      <x:c r="E13171" s="468" t="str">
        <x:v>Snapshot booking diperbarui</x:v>
      </x:c>
      <x:c r="F13171" s="468" t="str">
        <x:v>19 September 2026 15.53 WIB</x:v>
      </x:c>
    </x:row>
    <x:row r="13172">
      <x:c r="A13172" s="468" t="str">
        <x:v>Schedule reguler</x:v>
      </x:c>
      <x:c r="B13172" s="468" t="str">
        <x:v>Tanggal 18!C17</x:v>
      </x:c>
      <x:c r="C13172" s="468" t="str">
        <x:v>BK211</x:v>
      </x:c>
      <x:c r="D13172" s="468" t="str">
        <x:v>Adelia | LG 15 | dp 100</x:v>
      </x:c>
      <x:c r="E13172" s="468" t="str">
        <x:v>Snapshot booking diperbarui</x:v>
      </x:c>
      <x:c r="F13172" s="468" t="str">
        <x:v>19 September 2026 15.53 WIB</x:v>
      </x:c>
    </x:row>
    <x:row r="13173">
      <x:c r="A13173" s="468" t="str">
        <x:v>Schedule reguler</x:v>
      </x:c>
      <x:c r="B13173" s="468" t="str">
        <x:v>Tanggal 18!C20</x:v>
      </x:c>
      <x:c r="C13173" s="468" t="str">
        <x:v>BK212</x:v>
      </x:c>
      <x:c r="D13173" s="468" t="str">
        <x:v>ayara amartya | Photofox | dp 100 calmblue</x:v>
      </x:c>
      <x:c r="E13173" s="468" t="str">
        <x:v>Snapshot booking diperbarui</x:v>
      </x:c>
      <x:c r="F13173" s="468" t="str">
        <x:v>19 September 2026 15.53 WIB</x:v>
      </x:c>
    </x:row>
    <x:row r="13174">
      <x:c r="A13174" s="468" t="str">
        <x:v>Schedule reguler</x:v>
      </x:c>
      <x:c r="B13174" s="468" t="str">
        <x:v>Tanggal 18!C23</x:v>
      </x:c>
      <x:c r="C13174" s="468" t="str">
        <x:v>BK213</x:v>
      </x:c>
      <x:c r="D13174" s="468" t="str">
        <x:v>susi | LG 10 | dp 100</x:v>
      </x:c>
      <x:c r="E13174" s="468" t="str">
        <x:v>Snapshot booking diperbarui</x:v>
      </x:c>
      <x:c r="F13174" s="468" t="str">
        <x:v>19 September 2026 15.53 WIB</x:v>
      </x:c>
    </x:row>
    <x:row r="13175">
      <x:c r="A13175" s="468" t="str">
        <x:v>Schedule reguler</x:v>
      </x:c>
      <x:c r="B13175" s="468" t="str">
        <x:v>Tanggal 18!C25</x:v>
      </x:c>
      <x:c r="C13175" s="468" t="str">
        <x:v>BK214</x:v>
      </x:c>
      <x:c r="D13175" s="468" t="str">
        <x:v>CeritaPanerusan | LG 11 | </x:v>
      </x:c>
      <x:c r="E13175" s="468" t="str">
        <x:v>Snapshot booking diperbarui</x:v>
      </x:c>
      <x:c r="F13175" s="468" t="str">
        <x:v>19 September 2026 15.53 WIB</x:v>
      </x:c>
    </x:row>
    <x:row r="13176">
      <x:c r="A13176" s="468" t="str">
        <x:v>Schedule reguler</x:v>
      </x:c>
      <x:c r="B13176" s="468" t="str">
        <x:v>Tanggal 18!C27</x:v>
      </x:c>
      <x:c r="C13176" s="468" t="str">
        <x:v>BK218</x:v>
      </x:c>
      <x:c r="D13176" s="468" t="str">
        <x:v>naura | LG 11 | </x:v>
      </x:c>
      <x:c r="E13176" s="468" t="str">
        <x:v>Snapshot booking diperbarui</x:v>
      </x:c>
      <x:c r="F13176" s="468" t="str">
        <x:v>19 September 2026 15.53 WIB</x:v>
      </x:c>
    </x:row>
    <x:row r="13177">
      <x:c r="A13177" s="468" t="str">
        <x:v>Schedule reguler</x:v>
      </x:c>
      <x:c r="B13177" s="468" t="str">
        <x:v>Tanggal 18!C29</x:v>
      </x:c>
      <x:c r="C13177" s="468" t="str">
        <x:v>BK186</x:v>
      </x:c>
      <x:c r="D13177" s="468" t="str">
        <x:v>KKN 100 | LG 11 | dp 100</x:v>
      </x:c>
      <x:c r="E13177" s="468" t="str">
        <x:v>Snapshot booking diperbarui</x:v>
      </x:c>
      <x:c r="F13177" s="468" t="str">
        <x:v>19 September 2026 15.53 WIB</x:v>
      </x:c>
    </x:row>
    <x:row r="13178">
      <x:c r="A13178" s="468" t="str">
        <x:v>Schedule reguler</x:v>
      </x:c>
      <x:c r="B13178" s="468" t="str">
        <x:v>Tanggal 18!C31</x:v>
      </x:c>
      <x:c r="C13178" s="468" t="str">
        <x:v>BK200</x:v>
      </x:c>
      <x:c r="D13178" s="468" t="str">
        <x:v>Suhaimah | LG 10 | dp 100</x:v>
      </x:c>
      <x:c r="E13178" s="468" t="str">
        <x:v>Snapshot booking diperbarui</x:v>
      </x:c>
      <x:c r="F13178" s="468" t="str">
        <x:v>19 September 2026 15.53 WIB</x:v>
      </x:c>
    </x:row>
    <x:row r="13179">
      <x:c r="A13179" s="468" t="str">
        <x:v>Schedule reguler</x:v>
      </x:c>
      <x:c r="B13179" s="468" t="str">
        <x:v>Tanggal 19!C5</x:v>
      </x:c>
      <x:c r="C13179" s="468" t="str">
        <x:v>BK201</x:v>
      </x:c>
      <x:c r="D13179" s="468" t="str">
        <x:v>Aya | LG 7 | dp 100 limbo</x:v>
      </x:c>
      <x:c r="E13179" s="468" t="str">
        <x:v>Snapshot booking diperbarui</x:v>
      </x:c>
      <x:c r="F13179" s="468" t="str">
        <x:v>19 September 2026 15.53 WIB</x:v>
      </x:c>
    </x:row>
    <x:row r="13180">
      <x:c r="A13180" s="468" t="str">
        <x:v>Schedule reguler</x:v>
      </x:c>
      <x:c r="B13180" s="468" t="str">
        <x:v>Tanggal 19!C8</x:v>
      </x:c>
      <x:c r="C13180" s="468" t="str">
        <x:v>BK140</x:v>
      </x:c>
      <x:c r="D13180" s="468" t="str">
        <x:v>Frista Savitri | Family A | dp 100 concrete</x:v>
      </x:c>
      <x:c r="E13180" s="468" t="str">
        <x:v>Snapshot booking diperbarui</x:v>
      </x:c>
      <x:c r="F13180" s="468" t="str">
        <x:v>19 September 2026 15.53 WIB</x:v>
      </x:c>
    </x:row>
    <x:row r="13181">
      <x:c r="A13181" s="468" t="str">
        <x:v>Schedule reguler</x:v>
      </x:c>
      <x:c r="B13181" s="468" t="str">
        <x:v>Tanggal 19!C11</x:v>
      </x:c>
      <x:c r="C13181" s="468" t="str">
        <x:v>BK137</x:v>
      </x:c>
      <x:c r="D13181" s="468" t="str">
        <x:v>Neneng Amalia | Graduation | dp 100 wooden</x:v>
      </x:c>
      <x:c r="E13181" s="468" t="str">
        <x:v>Snapshot booking diperbarui</x:v>
      </x:c>
      <x:c r="F13181" s="468" t="str">
        <x:v>19 September 2026 15.53 WIB</x:v>
      </x:c>
    </x:row>
    <x:row r="13182">
      <x:c r="A13182" s="468" t="str">
        <x:v>Schedule reguler</x:v>
      </x:c>
      <x:c r="B13182" s="468" t="str">
        <x:v>19!I12</x:v>
      </x:c>
      <x:c r="C13182" s="468" t="str">
        <x:v>BK136 | 2026-09-19 12:30:00 | Tanggal 19!C10</x:v>
      </x:c>
      <x:c r="D13182" s="468" t="str">
        <x:v>Aliya Putri Savina | 2026-09-19 13:20:00</x:v>
      </x:c>
      <x:c r="E13182" s="468" t="str">
        <x:v>Pindah slot, ID tetap</x:v>
      </x:c>
      <x:c r="F13182" s="468" t="str">
        <x:v>19 September 2026 15.53 WIB</x:v>
      </x:c>
    </x:row>
    <x:row r="13183">
      <x:c r="A13183" s="468" t="str">
        <x:v>Schedule reguler</x:v>
      </x:c>
      <x:c r="B13183" s="468" t="str">
        <x:v>Tanggal 19!I12</x:v>
      </x:c>
      <x:c r="C13183" s="468" t="str">
        <x:v>BK136</x:v>
      </x:c>
      <x:c r="D13183" s="468" t="str">
        <x:v>Aliya Putri Savina | Graduation | dp 100 calmblue</x:v>
      </x:c>
      <x:c r="E13183" s="468" t="str">
        <x:v>Snapshot booking diperbarui</x:v>
      </x:c>
      <x:c r="F13183" s="468" t="str">
        <x:v>19 September 2026 15.53 WIB</x:v>
      </x:c>
    </x:row>
    <x:row r="13184">
      <x:c r="A13184" s="468" t="str">
        <x:v>Schedule reguler</x:v>
      </x:c>
      <x:c r="B13184" s="468" t="str">
        <x:v>Tanggal 19!C13</x:v>
      </x:c>
      <x:c r="C13184" s="468" t="str">
        <x:v>BK138</x:v>
      </x:c>
      <x:c r="D13184" s="468" t="str">
        <x:v>Lu’lu Amanatul | Graduation | dp 100 calmblue</x:v>
      </x:c>
      <x:c r="E13184" s="468" t="str">
        <x:v>Snapshot booking diperbarui</x:v>
      </x:c>
      <x:c r="F13184" s="468" t="str">
        <x:v>19 September 2026 15.53 WIB</x:v>
      </x:c>
    </x:row>
    <x:row r="13185">
      <x:c r="A13185" s="468" t="str">
        <x:v>Schedule reguler</x:v>
      </x:c>
      <x:c r="B13185" s="468" t="str">
        <x:v>Tanggal 19!C16</x:v>
      </x:c>
      <x:c r="C13185" s="468" t="str">
        <x:v>BK161</x:v>
      </x:c>
      <x:c r="D13185" s="468" t="str">
        <x:v>Arneta | Graduation Premium | dp100 wooden</x:v>
      </x:c>
      <x:c r="E13185" s="468" t="str">
        <x:v>Snapshot booking diperbarui</x:v>
      </x:c>
      <x:c r="F13185" s="468" t="str">
        <x:v>19 September 2026 15.53 WIB</x:v>
      </x:c>
    </x:row>
    <x:row r="13186">
      <x:c r="A13186" s="468" t="str">
        <x:v>Schedule reguler</x:v>
      </x:c>
      <x:c r="B13186" s="468" t="str">
        <x:v>19!I16</x:v>
      </x:c>
      <x:c r="C13186" s="468" t="str">
        <x:v>BK139 | 2026-09-19 14:00:00 | Tanggal 19!C14</x:v>
      </x:c>
      <x:c r="D13186" s="468" t="str">
        <x:v>Muhamad Rizki | 2026-09-19 14:40:00</x:v>
      </x:c>
      <x:c r="E13186" s="468" t="str">
        <x:v>Pindah slot, ID tetap</x:v>
      </x:c>
      <x:c r="F13186" s="468" t="str">
        <x:v>19 September 2026 15.53 WIB</x:v>
      </x:c>
    </x:row>
    <x:row r="13187">
      <x:c r="A13187" s="468" t="str">
        <x:v>Schedule reguler</x:v>
      </x:c>
      <x:c r="B13187" s="468" t="str">
        <x:v>Tanggal 19!I16</x:v>
      </x:c>
      <x:c r="C13187" s="468" t="str">
        <x:v>BK139</x:v>
      </x:c>
      <x:c r="D13187" s="468" t="str">
        <x:v>Muhamad Rizki | Graduation | dp 100 calmblue</x:v>
      </x:c>
      <x:c r="E13187" s="468" t="str">
        <x:v>Snapshot booking diperbarui</x:v>
      </x:c>
      <x:c r="F13187" s="468" t="str">
        <x:v>19 September 2026 15.53 WIB</x:v>
      </x:c>
    </x:row>
    <x:row r="13188">
      <x:c r="A13188" s="468" t="str">
        <x:v>Schedule reguler</x:v>
      </x:c>
      <x:c r="B13188" s="468" t="str">
        <x:v>Tanggal 19!C17</x:v>
      </x:c>
      <x:c r="C13188" s="468" t="str">
        <x:v>BK176</x:v>
      </x:c>
      <x:c r="D13188" s="468" t="str">
        <x:v>Ilham | Graduation | dp100 limboooo</x:v>
      </x:c>
      <x:c r="E13188" s="468" t="str">
        <x:v>Snapshot booking diperbarui</x:v>
      </x:c>
      <x:c r="F13188" s="468" t="str">
        <x:v>19 September 2026 15.53 WIB</x:v>
      </x:c>
    </x:row>
    <x:row r="13189">
      <x:c r="A13189" s="468" t="str">
        <x:v>Schedule reguler</x:v>
      </x:c>
      <x:c r="B13189" s="468" t="str">
        <x:v>19!I17</x:v>
      </x:c>
      <x:c r="C13189" s="468" t="str">
        <x:v>BK219 | 2026-09-19 14:00:00 | Tanggal 19!I14</x:v>
      </x:c>
      <x:c r="D13189" s="468" t="str">
        <x:v>Difa Ruci Fakhrurroj | 2026-09-19 15:00:00</x:v>
      </x:c>
      <x:c r="E13189" s="468" t="str">
        <x:v>Pindah slot, ID tetap</x:v>
      </x:c>
      <x:c r="F13189" s="468" t="str">
        <x:v>19 September 2026 15.53 WIB</x:v>
      </x:c>
    </x:row>
    <x:row r="13190">
      <x:c r="A13190" s="468" t="str">
        <x:v>Schedule reguler</x:v>
      </x:c>
      <x:c r="B13190" s="468" t="str">
        <x:v>Tanggal 19!I17</x:v>
      </x:c>
      <x:c r="C13190" s="468" t="str">
        <x:v>BK219</x:v>
      </x:c>
      <x:c r="D13190" s="468" t="str">
        <x:v>Difa Ruci Fakhrurroj | Graduation | dp 100 wooden</x:v>
      </x:c>
      <x:c r="E13190" s="468" t="str">
        <x:v>Snapshot booking diperbarui</x:v>
      </x:c>
      <x:c r="F13190" s="468" t="str">
        <x:v>19 September 2026 15.53 WIB</x:v>
      </x:c>
    </x:row>
    <x:row r="13191">
      <x:c r="A13191" s="468" t="str">
        <x:v>Schedule reguler</x:v>
      </x:c>
      <x:c r="B13191" s="468" t="str">
        <x:v>19!C18</x:v>
      </x:c>
      <x:c r="C13191" s="468" t="str">
        <x:v>BK152 | 2026-09-19 14:20:00 | Tanggal 19!C15</x:v>
      </x:c>
      <x:c r="D13191" s="468" t="str">
        <x:v>Delfi | 2026-09-19 15:20:00</x:v>
      </x:c>
      <x:c r="E13191" s="468" t="str">
        <x:v>Pindah slot, ID tetap</x:v>
      </x:c>
      <x:c r="F13191" s="468" t="str">
        <x:v>19 September 2026 15.53 WIB</x:v>
      </x:c>
    </x:row>
    <x:row r="13192">
      <x:c r="A13192" s="468" t="str">
        <x:v>Schedule reguler</x:v>
      </x:c>
      <x:c r="B13192" s="468" t="str">
        <x:v>Tanggal 19!C18</x:v>
      </x:c>
      <x:c r="C13192" s="468" t="str">
        <x:v>BK152</x:v>
      </x:c>
      <x:c r="D13192" s="468" t="str">
        <x:v>Delfi | Graduation | dp 100 calmblue</x:v>
      </x:c>
      <x:c r="E13192" s="468" t="str">
        <x:v>Snapshot booking diperbarui</x:v>
      </x:c>
      <x:c r="F13192" s="468" t="str">
        <x:v>19 September 2026 15.53 WIB</x:v>
      </x:c>
    </x:row>
    <x:row r="13193">
      <x:c r="A13193" s="468" t="str">
        <x:v>Schedule reguler</x:v>
      </x:c>
      <x:c r="B13193" s="468" t="str">
        <x:v>Tanggal 19!C20</x:v>
      </x:c>
      <x:c r="C13193" s="468" t="str">
        <x:v>BK177</x:v>
      </x:c>
      <x:c r="D13193" s="468" t="str">
        <x:v>Ocha | LG 10 | dp 100 limbo</x:v>
      </x:c>
      <x:c r="E13193" s="468" t="str">
        <x:v>Snapshot booking diperbarui</x:v>
      </x:c>
      <x:c r="F13193" s="468" t="str">
        <x:v>19 September 2026 15.53 WIB</x:v>
      </x:c>
    </x:row>
    <x:row r="13194">
      <x:c r="A13194" s="468" t="str">
        <x:v>Schedule reguler</x:v>
      </x:c>
      <x:c r="B13194" s="468" t="str">
        <x:v>Tanggal 19!C22</x:v>
      </x:c>
      <x:c r="C13194" s="468" t="str">
        <x:v>BK220</x:v>
      </x:c>
      <x:c r="D13194" s="468" t="str">
        <x:v>MIK UMP | LG 22 | dp 100 limbo</x:v>
      </x:c>
      <x:c r="E13194" s="468" t="str">
        <x:v>Snapshot booking diperbarui</x:v>
      </x:c>
      <x:c r="F13194" s="468" t="str">
        <x:v>19 September 2026 15.53 WIB</x:v>
      </x:c>
    </x:row>
    <x:row r="13195">
      <x:c r="A13195" s="468" t="str">
        <x:v>Schedule reguler</x:v>
      </x:c>
      <x:c r="B13195" s="468" t="str">
        <x:v>Tanggal 19!C24</x:v>
      </x:c>
      <x:c r="C13195" s="468" t="str">
        <x:v>BK221</x:v>
      </x:c>
      <x:c r="D13195" s="468" t="str">
        <x:v>Vivi | LG 11 | dp 100 limbo</x:v>
      </x:c>
      <x:c r="E13195" s="468" t="str">
        <x:v>Snapshot booking diperbarui</x:v>
      </x:c>
      <x:c r="F13195" s="468" t="str">
        <x:v>19 September 2026 15.53 WIB</x:v>
      </x:c>
    </x:row>
    <x:row r="13196">
      <x:c r="A13196" s="468" t="str">
        <x:v>Schedule reguler</x:v>
      </x:c>
      <x:c r="B13196" s="468" t="str">
        <x:v>Tanggal 19!C29</x:v>
      </x:c>
      <x:c r="C13196" s="468" t="str">
        <x:v>BK227</x:v>
      </x:c>
      <x:c r="D13196" s="468" t="str">
        <x:v>princes | Family B | </x:v>
      </x:c>
      <x:c r="E13196" s="468" t="str">
        <x:v>Snapshot booking diperbarui</x:v>
      </x:c>
      <x:c r="F13196" s="468" t="str">
        <x:v>19 September 2026 15.53 WIB</x:v>
      </x:c>
    </x:row>
    <x:row r="13197">
      <x:c r="A13197" s="468" t="str">
        <x:v>Schedule reguler</x:v>
      </x:c>
      <x:c r="B13197" s="468" t="str">
        <x:v>Tanggal 20!C5</x:v>
      </x:c>
      <x:c r="C13197" s="468" t="str">
        <x:v>BK178</x:v>
      </x:c>
      <x:c r="D13197" s="468" t="str">
        <x:v>Liaamailia | Studio Rent | </x:v>
      </x:c>
      <x:c r="E13197" s="468" t="str">
        <x:v>Snapshot booking diperbarui</x:v>
      </x:c>
      <x:c r="F13197" s="468" t="str">
        <x:v>19 September 2026 15.53 WIB</x:v>
      </x:c>
    </x:row>
    <x:row r="13198">
      <x:c r="A13198" s="468" t="str">
        <x:v>Schedule reguler</x:v>
      </x:c>
      <x:c r="B13198" s="468" t="str">
        <x:v>Tanggal 20!C9</x:v>
      </x:c>
      <x:c r="C13198" s="468" t="str">
        <x:v>BK179</x:v>
      </x:c>
      <x:c r="D13198" s="468" t="str">
        <x:v>lalita | LG 29 | dp 100</x:v>
      </x:c>
      <x:c r="E13198" s="468" t="str">
        <x:v>Snapshot booking diperbarui</x:v>
      </x:c>
      <x:c r="F13198" s="468" t="str">
        <x:v>19 September 2026 15.53 WIB</x:v>
      </x:c>
    </x:row>
    <x:row r="13199">
      <x:c r="A13199" s="468" t="str">
        <x:v>Schedule reguler</x:v>
      </x:c>
      <x:c r="B13199" s="468" t="str">
        <x:v>Tanggal 20!C14</x:v>
      </x:c>
      <x:c r="C13199" s="468" t="str">
        <x:v>BK202</x:v>
      </x:c>
      <x:c r="D13199" s="468" t="str">
        <x:v>Dwi | LG 21 | dp 100</x:v>
      </x:c>
      <x:c r="E13199" s="468" t="str">
        <x:v>Snapshot booking diperbarui</x:v>
      </x:c>
      <x:c r="F13199" s="468" t="str">
        <x:v>19 September 2026 15.53 WIB</x:v>
      </x:c>
    </x:row>
    <x:row r="13200">
      <x:c r="A13200" s="468" t="str">
        <x:v>Schedule reguler</x:v>
      </x:c>
      <x:c r="B13200" s="468" t="str">
        <x:v>Tanggal 20!C21</x:v>
      </x:c>
      <x:c r="C13200" s="468" t="str">
        <x:v>BK203</x:v>
      </x:c>
      <x:c r="D13200" s="468" t="str">
        <x:v>Sultan Athar Pasha | LG 12 | dp 100</x:v>
      </x:c>
      <x:c r="E13200" s="468" t="str">
        <x:v>Snapshot booking diperbarui</x:v>
      </x:c>
      <x:c r="F13200" s="468" t="str">
        <x:v>19 September 2026 15.53 WIB</x:v>
      </x:c>
    </x:row>
    <x:row r="13201">
      <x:c r="A13201" s="468" t="str">
        <x:v>Schedule reguler</x:v>
      </x:c>
      <x:c r="B13201" s="468" t="str">
        <x:v>Tanggal 20!C23</x:v>
      </x:c>
      <x:c r="C13201" s="468" t="str">
        <x:v>BK180</x:v>
      </x:c>
      <x:c r="D13201" s="468" t="str">
        <x:v>KKN TRIBUANA | LG 10 | dp 100</x:v>
      </x:c>
      <x:c r="E13201" s="468" t="str">
        <x:v>Snapshot booking diperbarui</x:v>
      </x:c>
      <x:c r="F13201" s="468" t="str">
        <x:v>19 September 2026 15.53 WIB</x:v>
      </x:c>
    </x:row>
    <x:row r="13202">
      <x:c r="A13202" s="468" t="str">
        <x:v>Schedule reguler</x:v>
      </x:c>
      <x:c r="B13202" s="468" t="str">
        <x:v>Tanggal 20!C25</x:v>
      </x:c>
      <x:c r="C13202" s="468" t="str">
        <x:v>BK228</x:v>
      </x:c>
      <x:c r="D13202" s="468" t="str">
        <x:v>Ardi | LG 9 | dp 100</x:v>
      </x:c>
      <x:c r="E13202" s="468" t="str">
        <x:v>Snapshot booking diperbarui</x:v>
      </x:c>
      <x:c r="F13202" s="468" t="str">
        <x:v>19 September 2026 15.53 WIB</x:v>
      </x:c>
    </x:row>
    <x:row r="13203">
      <x:c r="A13203" s="468" t="str">
        <x:v>Schedule reguler</x:v>
      </x:c>
      <x:c r="B13203" s="468" t="str">
        <x:v>Tanggal 20!C27</x:v>
      </x:c>
      <x:c r="C13203" s="468" t="str">
        <x:v>BK229</x:v>
      </x:c>
      <x:c r="D13203" s="468" t="str">
        <x:v>aulia | Photofox | dp 100 wooden</x:v>
      </x:c>
      <x:c r="E13203" s="468" t="str">
        <x:v>Snapshot booking diperbarui</x:v>
      </x:c>
      <x:c r="F13203" s="468" t="str">
        <x:v>19 September 2026 15.53 WIB</x:v>
      </x:c>
    </x:row>
    <x:row r="13204">
      <x:c r="A13204" s="468" t="str">
        <x:v>Schedule reguler</x:v>
      </x:c>
      <x:c r="B13204" s="468" t="str">
        <x:v>Tanggal 20!C29</x:v>
      </x:c>
      <x:c r="C13204" s="468" t="str">
        <x:v>BK204</x:v>
      </x:c>
      <x:c r="D13204" s="468" t="str">
        <x:v>Adkesma Fikes | LG 9 + individu | dp 100</x:v>
      </x:c>
      <x:c r="E13204" s="468" t="str">
        <x:v>Snapshot booking diperbarui</x:v>
      </x:c>
      <x:c r="F13204" s="468" t="str">
        <x:v>19 September 2026 15.53 WIB</x:v>
      </x:c>
    </x:row>
    <x:row r="13205">
      <x:c r="A13205" s="468" t="str">
        <x:v>Schedule reguler</x:v>
      </x:c>
      <x:c r="B13205" s="468" t="str">
        <x:v>Tanggal 20!C31</x:v>
      </x:c>
      <x:c r="C13205" s="468" t="str">
        <x:v>BK222</x:v>
      </x:c>
      <x:c r="D13205" s="468" t="str">
        <x:v>Satria | Family Aa | dp 100 wooden</x:v>
      </x:c>
      <x:c r="E13205" s="468" t="str">
        <x:v>Snapshot booking diperbarui</x:v>
      </x:c>
      <x:c r="F13205" s="468" t="str">
        <x:v>19 September 2026 15.53 WIB</x:v>
      </x:c>
    </x:row>
    <x:row r="13206">
      <x:c r="A13206" s="468" t="str">
        <x:v>Schedule reguler</x:v>
      </x:c>
      <x:c r="B13206" s="468" t="str">
        <x:v>Tanggal 21!C17</x:v>
      </x:c>
      <x:c r="C13206" s="468" t="str">
        <x:v>BK205</x:v>
      </x:c>
      <x:c r="D13206" s="468" t="str">
        <x:v>Lyra | LG 16 | dp 100</x:v>
      </x:c>
      <x:c r="E13206" s="468" t="str">
        <x:v>Snapshot booking diperbarui</x:v>
      </x:c>
      <x:c r="F13206" s="468" t="str">
        <x:v>19 September 2026 15.53 WIB</x:v>
      </x:c>
    </x:row>
    <x:row r="13207">
      <x:c r="A13207" s="468" t="str">
        <x:v>Schedule reguler</x:v>
      </x:c>
      <x:c r="B13207" s="468" t="str">
        <x:v>Tanggal 22!C10</x:v>
      </x:c>
      <x:c r="C13207" s="468" t="str">
        <x:v>BK194</x:v>
      </x:c>
      <x:c r="D13207" s="468" t="str">
        <x:v>Laela | Graduation | dp 100 concrete</x:v>
      </x:c>
      <x:c r="E13207" s="468" t="str">
        <x:v>Snapshot booking diperbarui</x:v>
      </x:c>
      <x:c r="F13207" s="468" t="str">
        <x:v>19 September 2026 15.53 WIB</x:v>
      </x:c>
    </x:row>
    <x:row r="13208">
      <x:c r="A13208" s="468" t="str">
        <x:v>Schedule reguler</x:v>
      </x:c>
      <x:c r="B13208" s="468" t="str">
        <x:v>Tanggal 22!C11</x:v>
      </x:c>
      <x:c r="C13208" s="468" t="str">
        <x:v>BK195</x:v>
      </x:c>
      <x:c r="D13208" s="468" t="str">
        <x:v>Nana Tri | Graduation | dp 100 wooden</x:v>
      </x:c>
      <x:c r="E13208" s="468" t="str">
        <x:v>Snapshot booking diperbarui</x:v>
      </x:c>
      <x:c r="F13208" s="468" t="str">
        <x:v>19 September 2026 15.53 WIB</x:v>
      </x:c>
    </x:row>
    <x:row r="13209">
      <x:c r="A13209" s="468" t="str">
        <x:v>Schedule reguler</x:v>
      </x:c>
      <x:c r="B13209" s="468" t="str">
        <x:v>Tanggal 22!I11</x:v>
      </x:c>
      <x:c r="C13209" s="468" t="str">
        <x:v>BK206</x:v>
      </x:c>
      <x:c r="D13209" s="468" t="str">
        <x:v>Amalia Rosita | Graduation | dp 100 clamblue</x:v>
      </x:c>
      <x:c r="E13209" s="468" t="str">
        <x:v>Snapshot booking diperbarui</x:v>
      </x:c>
      <x:c r="F13209" s="468" t="str">
        <x:v>19 September 2026 15.53 WIB</x:v>
      </x:c>
    </x:row>
    <x:row r="13210">
      <x:c r="A13210" s="468" t="str">
        <x:v>Schedule reguler</x:v>
      </x:c>
      <x:c r="B13210" s="468" t="str">
        <x:v>Tanggal 22!C12</x:v>
      </x:c>
      <x:c r="C13210" s="468" t="str">
        <x:v>BK207</x:v>
      </x:c>
      <x:c r="D13210" s="468" t="str">
        <x:v>Wasis Rifky | Graduation | dp 100 calmblue</x:v>
      </x:c>
      <x:c r="E13210" s="468" t="str">
        <x:v>Snapshot booking diperbarui</x:v>
      </x:c>
      <x:c r="F13210" s="468" t="str">
        <x:v>19 September 2026 15.53 WIB</x:v>
      </x:c>
    </x:row>
    <x:row r="13211">
      <x:c r="A13211" s="468" t="str">
        <x:v>Schedule reguler</x:v>
      </x:c>
      <x:c r="B13211" s="468" t="str">
        <x:v>Tanggal 22!I12</x:v>
      </x:c>
      <x:c r="C13211" s="468" t="str">
        <x:v>BK215</x:v>
      </x:c>
      <x:c r="D13211" s="468" t="str">
        <x:v>Fellya | Graduation | dp100 concrete</x:v>
      </x:c>
      <x:c r="E13211" s="468" t="str">
        <x:v>Snapshot booking diperbarui</x:v>
      </x:c>
      <x:c r="F13211" s="468" t="str">
        <x:v>19 September 2026 15.53 WIB</x:v>
      </x:c>
    </x:row>
    <x:row r="13212">
      <x:c r="A13212" s="468" t="str">
        <x:v>Schedule reguler</x:v>
      </x:c>
      <x:c r="B13212" s="468" t="str">
        <x:v>Tanggal 22!C13</x:v>
      </x:c>
      <x:c r="C13212" s="468" t="str">
        <x:v>BK141</x:v>
      </x:c>
      <x:c r="D13212" s="468" t="str">
        <x:v>RIsky Akmal | Graduation Premium | dp 100</x:v>
      </x:c>
      <x:c r="E13212" s="468" t="str">
        <x:v>Snapshot booking diperbarui</x:v>
      </x:c>
      <x:c r="F13212" s="468" t="str">
        <x:v>19 September 2026 15.53 WIB</x:v>
      </x:c>
    </x:row>
    <x:row r="13213">
      <x:c r="A13213" s="468" t="str">
        <x:v>Schedule reguler</x:v>
      </x:c>
      <x:c r="B13213" s="468" t="str">
        <x:v>Tanggal 22!I13</x:v>
      </x:c>
      <x:c r="C13213" s="468" t="str">
        <x:v>BK181</x:v>
      </x:c>
      <x:c r="D13213" s="468" t="str">
        <x:v>Dela Fitriani | Graduation | dp 100 calmblue</x:v>
      </x:c>
      <x:c r="E13213" s="468" t="str">
        <x:v>Snapshot booking diperbarui</x:v>
      </x:c>
      <x:c r="F13213" s="468" t="str">
        <x:v>19 September 2026 15.53 WIB</x:v>
      </x:c>
    </x:row>
    <x:row r="13214">
      <x:c r="A13214" s="468" t="str">
        <x:v>Schedule reguler</x:v>
      </x:c>
      <x:c r="B13214" s="468" t="str">
        <x:v>Tanggal 22!C14</x:v>
      </x:c>
      <x:c r="C13214" s="468" t="str">
        <x:v>BK223</x:v>
      </x:c>
      <x:c r="D13214" s="468" t="str">
        <x:v>Dela Fitriani | Graduation | dp 100 calmblue</x:v>
      </x:c>
      <x:c r="E13214" s="468" t="str">
        <x:v>Snapshot booking diperbarui</x:v>
      </x:c>
      <x:c r="F13214" s="468" t="str">
        <x:v>19 September 2026 15.53 WIB</x:v>
      </x:c>
    </x:row>
    <x:row r="13215">
      <x:c r="A13215" s="468" t="str">
        <x:v>Schedule reguler</x:v>
      </x:c>
      <x:c r="B13215" s="468" t="str">
        <x:v>Tanggal 22!I14</x:v>
      </x:c>
      <x:c r="C13215" s="468" t="str">
        <x:v>BK224</x:v>
      </x:c>
      <x:c r="D13215" s="468" t="str">
        <x:v>sabna lutfika | Graduation | dp 100 concrete</x:v>
      </x:c>
      <x:c r="E13215" s="468" t="str">
        <x:v>Snapshot booking diperbarui</x:v>
      </x:c>
      <x:c r="F13215" s="468" t="str">
        <x:v>19 September 2026 15.53 WIB</x:v>
      </x:c>
    </x:row>
    <x:row r="13216">
      <x:c r="A13216" s="468" t="str">
        <x:v>Schedule reguler</x:v>
      </x:c>
      <x:c r="B13216" s="468" t="str">
        <x:v>Tanggal 22!C19</x:v>
      </x:c>
      <x:c r="C13216" s="468" t="str">
        <x:v>BK189</x:v>
      </x:c>
      <x:c r="D13216" s="468" t="str">
        <x:v>Lisna | Coouple A | dp 100 concrete</x:v>
      </x:c>
      <x:c r="E13216" s="468" t="str">
        <x:v>Snapshot booking diperbarui</x:v>
      </x:c>
      <x:c r="F13216" s="468" t="str">
        <x:v>19 September 2026 15.53 WIB</x:v>
      </x:c>
    </x:row>
    <x:row r="13217">
      <x:c r="A13217" s="468" t="str">
        <x:v>Schedule reguler</x:v>
      </x:c>
      <x:c r="B13217" s="468" t="str">
        <x:v>Tanggal 22!C21</x:v>
      </x:c>
      <x:c r="C13217" s="468" t="str">
        <x:v>BK225</x:v>
      </x:c>
      <x:c r="D13217" s="468" t="str">
        <x:v>Celestia | LG 16 | dp 100</x:v>
      </x:c>
      <x:c r="E13217" s="468" t="str">
        <x:v>Snapshot booking diperbarui</x:v>
      </x:c>
      <x:c r="F13217" s="468" t="str">
        <x:v>19 September 2026 15.53 WIB</x:v>
      </x:c>
    </x:row>
    <x:row r="13218">
      <x:c r="A13218" s="468" t="str">
        <x:v>Schedule reguler</x:v>
      </x:c>
      <x:c r="B13218" s="468" t="str">
        <x:v>Tanggal 22!C28</x:v>
      </x:c>
      <x:c r="C13218" s="468" t="str">
        <x:v>BK143</x:v>
      </x:c>
      <x:c r="D13218" s="468" t="str">
        <x:v>Adioni | Graduation Premium | dp 100 concrete</x:v>
      </x:c>
      <x:c r="E13218" s="468" t="str">
        <x:v>Snapshot booking diperbarui</x:v>
      </x:c>
      <x:c r="F13218" s="468" t="str">
        <x:v>19 September 2026 15.53 WIB</x:v>
      </x:c>
    </x:row>
    <x:row r="13219">
      <x:c r="A13219" s="468" t="str">
        <x:v>Schedule reguler</x:v>
      </x:c>
      <x:c r="B13219" s="468" t="str">
        <x:v>Tanggal 23!C26</x:v>
      </x:c>
      <x:c r="C13219" s="468" t="str">
        <x:v>BK226</x:v>
      </x:c>
      <x:c r="D13219" s="468" t="str">
        <x:v>Sema | LG 12 | dp 100</x:v>
      </x:c>
      <x:c r="E13219" s="468" t="str">
        <x:v>Snapshot booking diperbarui</x:v>
      </x:c>
      <x:c r="F13219" s="468" t="str">
        <x:v>19 September 2026 15.53 WIB</x:v>
      </x:c>
    </x:row>
    <x:row r="13220">
      <x:c r="A13220" s="468" t="str">
        <x:v>Schedule reguler</x:v>
      </x:c>
      <x:c r="B13220" s="468" t="str">
        <x:v>Tanggal 23!C29</x:v>
      </x:c>
      <x:c r="C13220" s="468" t="str">
        <x:v>BK196</x:v>
      </x:c>
      <x:c r="D13220" s="468" t="str">
        <x:v>Rahes | LG 32 | dp 100</x:v>
      </x:c>
      <x:c r="E13220" s="468" t="str">
        <x:v>Snapshot booking diperbarui</x:v>
      </x:c>
      <x:c r="F13220" s="468" t="str">
        <x:v>19 September 2026 15.53 WIB</x:v>
      </x:c>
    </x:row>
    <x:row r="13221">
      <x:c r="A13221" s="468" t="str">
        <x:v>Schedule reguler</x:v>
      </x:c>
      <x:c r="B13221" s="468" t="str">
        <x:v>Tanggal 23!C31</x:v>
      </x:c>
      <x:c r="C13221" s="468" t="str">
        <x:v>BK230</x:v>
      </x:c>
      <x:c r="D13221" s="468" t="str">
        <x:v>cipan | Couple A | dp 100 calmblue</x:v>
      </x:c>
      <x:c r="E13221" s="468" t="str">
        <x:v>Snapshot booking diperbarui</x:v>
      </x:c>
      <x:c r="F13221" s="468" t="str">
        <x:v>19 September 2026 15.53 WIB</x:v>
      </x:c>
    </x:row>
    <x:row r="13222">
      <x:c r="A13222" s="468" t="str">
        <x:v>Schedule reguler</x:v>
      </x:c>
      <x:c r="B13222" s="468" t="str">
        <x:v>Tanggal 25!C17</x:v>
      </x:c>
      <x:c r="C13222" s="468" t="str">
        <x:v>BK216</x:v>
      </x:c>
      <x:c r="D13222" s="468" t="str">
        <x:v>Mayor Hartadi | LG 8 | dp 100</x:v>
      </x:c>
      <x:c r="E13222" s="468" t="str">
        <x:v>Snapshot booking diperbarui</x:v>
      </x:c>
      <x:c r="F13222" s="468" t="str">
        <x:v>19 September 2026 15.53 WIB</x:v>
      </x:c>
    </x:row>
    <x:row r="13223">
      <x:c r="A13223" s="468" t="str">
        <x:v>Schedule reguler</x:v>
      </x:c>
      <x:c r="B13223" s="468" t="str">
        <x:v>Tanggal 26!C7</x:v>
      </x:c>
      <x:c r="C13223" s="468" t="str">
        <x:v>BK217</x:v>
      </x:c>
      <x:c r="D13223" s="468" t="str">
        <x:v>inggar evelyn | Family A | dp 100 calmblue</x:v>
      </x:c>
      <x:c r="E13223" s="468" t="str">
        <x:v>Snapshot booking diperbarui</x:v>
      </x:c>
      <x:c r="F13223" s="468" t="str">
        <x:v>19 September 2026 15.53 WIB</x:v>
      </x:c>
    </x:row>
    <x:row r="13224">
      <x:c r="A13224" s="468" t="str">
        <x:v>Schedule reguler</x:v>
      </x:c>
      <x:c r="B13224" s="468" t="str">
        <x:v>Tanggal 26!C11</x:v>
      </x:c>
      <x:c r="C13224" s="468" t="str">
        <x:v>BK144</x:v>
      </x:c>
      <x:c r="D13224" s="468" t="str">
        <x:v>Nurul Lathiifa | Graduation | dp 100 Concrete</x:v>
      </x:c>
      <x:c r="E13224" s="468" t="str">
        <x:v>Snapshot booking diperbarui</x:v>
      </x:c>
      <x:c r="F13224" s="468" t="str">
        <x:v>19 September 2026 15.53 WIB</x:v>
      </x:c>
    </x:row>
    <x:row r="13225">
      <x:c r="A13225" s="468" t="str">
        <x:v>Schedule reguler</x:v>
      </x:c>
      <x:c r="B13225" s="468" t="str">
        <x:v>Tanggal 26!C12</x:v>
      </x:c>
      <x:c r="C13225" s="468" t="str">
        <x:v>BK145</x:v>
      </x:c>
      <x:c r="D13225" s="468" t="str">
        <x:v>umi fatmah | Graduation Premium | dp 100</x:v>
      </x:c>
      <x:c r="E13225" s="468" t="str">
        <x:v>Snapshot booking diperbarui</x:v>
      </x:c>
      <x:c r="F13225" s="468" t="str">
        <x:v>19 September 2026 15.53 WIB</x:v>
      </x:c>
    </x:row>
    <x:row r="13226">
      <x:c r="A13226" s="468" t="str">
        <x:v>Schedule reguler</x:v>
      </x:c>
      <x:c r="B13226" s="468" t="str">
        <x:v>Tanggal 26!C15</x:v>
      </x:c>
      <x:c r="C13226" s="468" t="str">
        <x:v>BK208</x:v>
      </x:c>
      <x:c r="D13226" s="468" t="str">
        <x:v>Khofifah Wardah | Single | lunas limbo</x:v>
      </x:c>
      <x:c r="E13226" s="468" t="str">
        <x:v>Snapshot booking diperbarui</x:v>
      </x:c>
      <x:c r="F13226" s="468" t="str">
        <x:v>19 September 2026 15.53 WIB</x:v>
      </x:c>
    </x:row>
    <x:row r="13227">
      <x:c r="A13227" s="468" t="str">
        <x:v>Schedule reguler</x:v>
      </x:c>
      <x:c r="B13227" s="468" t="str">
        <x:v>Tanggal 27!C7</x:v>
      </x:c>
      <x:c r="C13227" s="468" t="str">
        <x:v>BK209</x:v>
      </x:c>
      <x:c r="D13227" s="468" t="str">
        <x:v>ulfa | Family A | dp 100 limbo</x:v>
      </x:c>
      <x:c r="E13227" s="468" t="str">
        <x:v>Snapshot booking diperbarui</x:v>
      </x:c>
      <x:c r="F13227" s="468" t="str">
        <x:v>19 September 2026 15.53 WIB</x:v>
      </x:c>
    </x:row>
  </x:sheetData>
  <x:mergeCells>
    <x:mergeCell ref="A1:F1"/>
    <x:mergeCell ref="A3:F3"/>
    <x:mergeCell ref="A13:F13"/>
    <x:mergeCell ref="A14:F14"/>
    <x:mergeCell ref="A15:F16"/>
    <x:mergeCell ref="A232:F232"/>
    <x:mergeCell ref="A239:F240"/>
    <x:mergeCell ref="A246:F246"/>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31" hidden="0" customWidth="1"/>
    <x:col min="2" max="2" width="19" hidden="0" customWidth="1"/>
    <x:col min="3" max="3" width="19" hidden="0" customWidth="1"/>
    <x:col min="4" max="4" width="17" hidden="0" customWidth="1"/>
    <x:col min="5" max="5" width="20" hidden="0" customWidth="1"/>
    <x:col min="6" max="6" width="73" hidden="0" customWidth="1"/>
  </x:cols>
  <x:sheetData>
    <x:row r="1" ht="29" customHeight="1">
      <x:c r="A1" s="83" t="str">
        <x:v>FOXE STUDIO | SCREENING MENDALAM LOG ORDER</x:v>
      </x:c>
      <x:c r="B1" s="83"/>
      <x:c r="C1" s="83"/>
      <x:c r="D1" s="83"/>
      <x:c r="E1" s="83"/>
      <x:c r="F1" s="84"/>
    </x:row>
    <x:row r="2" ht="27" customHeight="1">
      <x:c r="A2" s="80" t="str">
        <x:v>Sumber Log 19 September 2026 16.01 WIB. Reguler 19 September 2026 15.53 WIB. 19 September masih berjalan. Closing sampai 18 September. Rincian 30 hari tersedia di Audit Data.</x:v>
      </x:c>
      <x:c r="B2" s="80"/>
      <x:c r="C2" s="80"/>
      <x:c r="D2" s="80"/>
      <x:c r="E2" s="80"/>
      <x:c r="F2" s="80"/>
    </x:row>
    <x:row r="3" ht="27" customHeight="1">
      <x:c r="A3" s="80"/>
      <x:c r="B3" s="80"/>
      <x:c r="C3" s="80"/>
      <x:c r="D3" s="80"/>
      <x:c r="E3" s="80"/>
      <x:c r="F3" s="80"/>
    </x:row>
    <x:row r="4" ht="27" customHeight="1">
      <x:c r="A4" s="79"/>
      <x:c r="B4" s="79"/>
      <x:c r="C4" s="79"/>
      <x:c r="D4" s="79"/>
      <x:c r="E4" s="79"/>
      <x:c r="F4" s="80"/>
    </x:row>
    <x:row r="5" ht="30" customHeight="1">
      <x:c r="A5" s="371" t="str">
        <x:v>Pemeriksaan periode</x:v>
      </x:c>
      <x:c r="B5" s="372" t="str">
        <x:v>Sumber terbaru</x:v>
      </x:c>
      <x:c r="C5" s="372" t="str">
        <x:v>Laporan koreksi</x:v>
      </x:c>
      <x:c r="D5" s="372" t="str">
        <x:v>Sumber − laporan</x:v>
      </x:c>
      <x:c r="E5" s="372" t="str">
        <x:v>Hasil</x:v>
      </x:c>
      <x:c r="F5" s="373" t="str">
        <x:v>Bukti / definisi</x:v>
      </x:c>
    </x:row>
    <x:row r="6" ht="38" customHeight="1">
      <x:c r="A6" s="362" t="str">
        <x:v>Baris transaksi</x:v>
      </x:c>
      <x:c r="B6" s="363" t="n">
        <x:v>477</x:v>
      </x:c>
      <x:c r="C6" s="363" t="n">
        <x:f>'Pengaturan'!B17</x:f>
        <x:v>477</x:v>
      </x:c>
      <x:c r="D6" s="363" t="n">
        <x:f>B6-C6</x:f>
        <x:v>0</x:v>
      </x:c>
      <x:c r="E6" s="364" t="str">
        <x:f>IF(D6=0,"MATCH","DIJELASKAN")</x:f>
        <x:v>MATCH</x:v>
      </x:c>
      <x:c r="F6" s="365" t="str">
        <x:v>477 baris. 459 memiliki cash-in positif.</x:v>
      </x:c>
    </x:row>
    <x:row r="7" ht="38" customHeight="1">
      <x:c r="A7" s="362" t="str">
        <x:v>Cash</x:v>
      </x:c>
      <x:c r="B7" s="366" t="n">
        <x:v>26875000</x:v>
      </x:c>
      <x:c r="C7" s="366" t="n">
        <x:f>'Omzet Harian September'!D38</x:f>
        <x:v>26875000</x:v>
      </x:c>
      <x:c r="D7" s="366" t="n">
        <x:f>B7-C7</x:f>
        <x:v>0</x:v>
      </x:c>
      <x:c r="E7" s="364" t="str">
        <x:f>IF(D7=0,"MATCH","DIJELASKAN")</x:f>
        <x:v>MATCH</x:v>
      </x:c>
      <x:c r="F7" s="365" t="str">
        <x:v>Jumlah cash pada transaksi sheet 1–30.</x:v>
      </x:c>
    </x:row>
    <x:row r="8" ht="38" customHeight="1">
      <x:c r="A8" s="362" t="str">
        <x:v>Transfer</x:v>
      </x:c>
      <x:c r="B8" s="366" t="n">
        <x:v>62690000</x:v>
      </x:c>
      <x:c r="C8" s="366" t="n">
        <x:f>'Omzet Harian September'!E38</x:f>
        <x:v>62690000</x:v>
      </x:c>
      <x:c r="D8" s="366" t="n">
        <x:f>B8-C8</x:f>
        <x:v>0</x:v>
      </x:c>
      <x:c r="E8" s="364" t="str">
        <x:f>IF(D8=0,"MATCH","DIJELASKAN")</x:f>
        <x:v>MATCH</x:v>
      </x:c>
      <x:c r="F8" s="365" t="str">
        <x:v>Jumlah transfer pada transaksi sheet 1–30.</x:v>
      </x:c>
    </x:row>
    <x:row r="9" ht="38" customHeight="1">
      <x:c r="A9" s="362" t="str">
        <x:v>Cash-in</x:v>
      </x:c>
      <x:c r="B9" s="366" t="n">
        <x:v>89565000</x:v>
      </x:c>
      <x:c r="C9" s="366" t="n">
        <x:f>'Omzet Harian September'!F38</x:f>
        <x:v>89565000</x:v>
      </x:c>
      <x:c r="D9" s="366" t="n">
        <x:f>B9-C9</x:f>
        <x:v>0</x:v>
      </x:c>
      <x:c r="E9" s="364" t="str">
        <x:f>IF(D9=0,"MATCH","DIJELASKAN")</x:f>
        <x:v>MATCH</x:v>
      </x:c>
      <x:c r="F9" s="365" t="str">
        <x:v>Cash + transfer. DP dan pelunasan mengikuti tanggal uang diterima.</x:v>
      </x:c>
    </x:row>
    <x:row r="10" ht="38" customHeight="1">
      <x:c r="A10" s="362" t="str">
        <x:v>Cash-out</x:v>
      </x:c>
      <x:c r="B10" s="366" t="n">
        <x:v>2161000</x:v>
      </x:c>
      <x:c r="C10" s="366" t="n">
        <x:f>'Input COGS OPEX'!B17</x:f>
        <x:v>2161000</x:v>
      </x:c>
      <x:c r="D10" s="366" t="n">
        <x:f>B10-C10</x:f>
        <x:v>0</x:v>
      </x:c>
      <x:c r="E10" s="364" t="str">
        <x:f>IF(D10=0,"MATCH","DIJELASKAN")</x:f>
        <x:v>MATCH</x:v>
      </x:c>
      <x:c r="F10" s="365" t="str">
        <x:v>Hanya pengeluaran yang memiliki nominal sumber.</x:v>
      </x:c>
    </x:row>
    <x:row r="11" ht="38" customHeight="1">
      <x:c r="A11" s="362" t="str">
        <x:v>Surplus kas tercatat</x:v>
      </x:c>
      <x:c r="B11" s="366" t="n">
        <x:v>87404000</x:v>
      </x:c>
      <x:c r="C11" s="366" t="n">
        <x:f>'Input COGS OPEX'!B19</x:f>
        <x:v>87404000</x:v>
      </x:c>
      <x:c r="D11" s="366" t="n">
        <x:f>B11-C11</x:f>
        <x:v>0</x:v>
      </x:c>
      <x:c r="E11" s="364" t="str">
        <x:f>IF(D11=0,"MATCH","DIJELASKAN")</x:f>
        <x:v>MATCH</x:v>
      </x:c>
      <x:c r="F11" s="365" t="str">
        <x:v>Cash-in dikurangi cash-out tercatat. Kelengkapan biaya masih parsial.</x:v>
      </x:c>
    </x:row>
    <x:row r="12" ht="38" customHeight="1">
      <x:c r="A12" s="362" t="str">
        <x:v>Transaksi uang masuk</x:v>
      </x:c>
      <x:c r="B12" s="363" t="n">
        <x:v>459</x:v>
      </x:c>
      <x:c r="C12" s="363" t="n">
        <x:f>'Dashboard P&amp;L'!G5</x:f>
        <x:v>459</x:v>
      </x:c>
      <x:c r="D12" s="363" t="n">
        <x:f>B12-C12</x:f>
        <x:v>0</x:v>
      </x:c>
      <x:c r="E12" s="364" t="str">
        <x:f>IF(D12=0,"MATCH","DIJELASKAN")</x:f>
        <x:v>MATCH</x:v>
      </x:c>
      <x:c r="F12" s="365" t="str">
        <x:v>459 baris positif. 18 baris Rp0 tetap disimpan.</x:v>
      </x:c>
    </x:row>
    <x:row r="13" ht="38" customHeight="1">
      <x:c r="A13" s="367" t="str">
        <x:v>Arsip sheet 31</x:v>
      </x:c>
      <x:c r="B13" s="368" t="n">
        <x:v>4275000</x:v>
      </x:c>
      <x:c r="C13" s="368" t="n">
        <x:f>SUM('Arsip Sheet 31'!I5:I41)</x:f>
        <x:v>4275000</x:v>
      </x:c>
      <x:c r="D13" s="368" t="n">
        <x:f>B13-C13</x:f>
        <x:v>0</x:v>
      </x:c>
      <x:c r="E13" s="369" t="str">
        <x:f>IF(D13=0,"MATCH","DIJELASKAN")</x:f>
        <x:v>MATCH</x:v>
      </x:c>
      <x:c r="F13" s="370" t="str">
        <x:v>37 transaksi disimpan terpisah karena September tidak memiliki tanggal 31.</x:v>
      </x:c>
    </x:row>
    <x:row r="14" ht="27" customHeight="1">
      <x:c r="A14" s="79"/>
      <x:c r="B14" s="79"/>
      <x:c r="C14" s="79"/>
      <x:c r="D14" s="79"/>
      <x:c r="E14" s="79"/>
      <x:c r="F14" s="80"/>
    </x:row>
    <x:row r="15" ht="29" customHeight="1">
      <x:c r="A15" s="83" t="str">
        <x:v>JEMBATAN TOTAL SELURUH TAB → PERIODE SEPTEMBER</x:v>
      </x:c>
      <x:c r="B15" s="83"/>
      <x:c r="C15" s="83"/>
      <x:c r="D15" s="83"/>
      <x:c r="E15" s="83"/>
      <x:c r="F15" s="84"/>
    </x:row>
    <x:row r="16" ht="40" customHeight="1">
      <x:c r="A16" s="374" t="str">
        <x:v>Total transaksi tab 1–31</x:v>
      </x:c>
      <x:c r="B16" s="375" t="n">
        <x:v>514</x:v>
      </x:c>
      <x:c r="C16" s="375"/>
      <x:c r="D16" s="375"/>
      <x:c r="E16" s="375"/>
      <x:c r="F16" s="376" t="str">
        <x:v>320 transaksi September + 37 baris arsip sheet 31.</x:v>
      </x:c>
    </x:row>
    <x:row r="17" ht="40" customHeight="1">
      <x:c r="A17" s="362" t="str">
        <x:v>Cash-in seluruh tab 1–31</x:v>
      </x:c>
      <x:c r="B17" s="366" t="n">
        <x:v>93840000</x:v>
      </x:c>
      <x:c r="C17" s="366" t="n">
        <x:f>B17-B18</x:f>
        <x:v>89565000</x:v>
      </x:c>
      <x:c r="D17" s="364"/>
      <x:c r="E17" s="364"/>
      <x:c r="F17" s="365" t="str">
        <x:v>Hasil setelah mengecualikan sheet 31 = cash-in September.</x:v>
      </x:c>
    </x:row>
    <x:row r="18" ht="40" customHeight="1">
      <x:c r="A18" s="367" t="str">
        <x:v>Dikurangi cash-in sheet 31</x:v>
      </x:c>
      <x:c r="B18" s="368" t="n">
        <x:v>4275000</x:v>
      </x:c>
      <x:c r="C18" s="368"/>
      <x:c r="D18" s="369"/>
      <x:c r="E18" s="369"/>
      <x:c r="F18" s="370"/>
    </x:row>
    <x:row r="19" ht="27" customHeight="1">
      <x:c r="A19" s="79"/>
      <x:c r="B19" s="79"/>
      <x:c r="C19" s="79"/>
      <x:c r="D19" s="79"/>
      <x:c r="E19" s="79"/>
      <x:c r="F19" s="80"/>
    </x:row>
    <x:row r="20" ht="29" customHeight="1">
      <x:c r="A20" s="83" t="str">
        <x:v>COCOKKAN TOTAL HARIAN</x:v>
      </x:c>
      <x:c r="B20" s="83"/>
      <x:c r="C20" s="83"/>
      <x:c r="D20" s="83"/>
      <x:c r="E20" s="83"/>
      <x:c r="F20" s="84"/>
    </x:row>
    <x:row r="21" ht="30" customHeight="1">
      <x:c r="A21" s="371" t="str">
        <x:v>Tanggal</x:v>
      </x:c>
      <x:c r="B21" s="372" t="str">
        <x:v>Cash sumber</x:v>
      </x:c>
      <x:c r="C21" s="372" t="str">
        <x:v>Transfer sumber</x:v>
      </x:c>
      <x:c r="D21" s="372" t="str">
        <x:v>Cash-in laporan</x:v>
      </x:c>
      <x:c r="E21" s="372" t="str">
        <x:v>Selisih</x:v>
      </x:c>
      <x:c r="F21" s="373" t="str">
        <x:v>Alamat total sumber</x:v>
      </x:c>
    </x:row>
    <x:row r="22" ht="27" customHeight="1">
      <x:c r="A22" s="362" t="str">
        <x:v>1 September</x:v>
      </x:c>
      <x:c r="B22" s="366" t="n">
        <x:v>1780000</x:v>
      </x:c>
      <x:c r="C22" s="366" t="n">
        <x:v>6110000</x:v>
      </x:c>
      <x:c r="D22" s="366" t="n">
        <x:f>SUM('Audit Data'!C36,'Audit Data'!F36)</x:f>
        <x:v>7890000</x:v>
      </x:c>
      <x:c r="E22" s="366" t="n">
        <x:f>SUM(B22:C22)-D22</x:f>
        <x:v>0</x:v>
      </x:c>
      <x:c r="F22" s="365" t="str">
        <x:v>1!G53:H53</x:v>
      </x:c>
    </x:row>
    <x:row r="23" ht="27" customHeight="1">
      <x:c r="A23" s="362" t="str">
        <x:v>2 September</x:v>
      </x:c>
      <x:c r="B23" s="366" t="n">
        <x:v>4880000</x:v>
      </x:c>
      <x:c r="C23" s="366" t="n">
        <x:v>5620000</x:v>
      </x:c>
      <x:c r="D23" s="366" t="n">
        <x:f>SUM('Audit Data'!C37,'Audit Data'!F37)</x:f>
        <x:v>10500000</x:v>
      </x:c>
      <x:c r="E23" s="366" t="n">
        <x:f>SUM(B23:C23)-D23</x:f>
        <x:v>0</x:v>
      </x:c>
      <x:c r="F23" s="365" t="str">
        <x:v>2!G53:H53</x:v>
      </x:c>
    </x:row>
    <x:row r="24" ht="27" customHeight="1">
      <x:c r="A24" s="362" t="str">
        <x:v>3 September</x:v>
      </x:c>
      <x:c r="B24" s="366" t="n">
        <x:v>100000</x:v>
      </x:c>
      <x:c r="C24" s="366" t="n">
        <x:v>6400000</x:v>
      </x:c>
      <x:c r="D24" s="366" t="n">
        <x:f>SUM('Audit Data'!C38,'Audit Data'!F38)</x:f>
        <x:v>6500000</x:v>
      </x:c>
      <x:c r="E24" s="366" t="n">
        <x:f>SUM(B24:C24)-D24</x:f>
        <x:v>0</x:v>
      </x:c>
      <x:c r="F24" s="365" t="str">
        <x:v>3!G31:H31</x:v>
      </x:c>
    </x:row>
    <x:row r="25" ht="27" customHeight="1">
      <x:c r="A25" s="362" t="str">
        <x:v>4 September</x:v>
      </x:c>
      <x:c r="B25" s="366" t="n">
        <x:v>500000</x:v>
      </x:c>
      <x:c r="C25" s="366" t="n">
        <x:v>2800000</x:v>
      </x:c>
      <x:c r="D25" s="366" t="n">
        <x:f>SUM('Audit Data'!C39,'Audit Data'!F39)</x:f>
        <x:v>3300000</x:v>
      </x:c>
      <x:c r="E25" s="366" t="n">
        <x:f>SUM(B25:C25)-D25</x:f>
        <x:v>0</x:v>
      </x:c>
      <x:c r="F25" s="365" t="str">
        <x:v>4!G29:H29</x:v>
      </x:c>
    </x:row>
    <x:row r="26" ht="27" customHeight="1">
      <x:c r="A26" s="362" t="str">
        <x:v>5 September</x:v>
      </x:c>
      <x:c r="B26" s="366" t="n">
        <x:v>1205000</x:v>
      </x:c>
      <x:c r="C26" s="366" t="n">
        <x:v>1765000</x:v>
      </x:c>
      <x:c r="D26" s="366" t="n">
        <x:f>SUM('Audit Data'!C40,'Audit Data'!F40)</x:f>
        <x:v>2970000</x:v>
      </x:c>
      <x:c r="E26" s="366" t="n">
        <x:f>SUM(B26:C26)-D26</x:f>
        <x:v>0</x:v>
      </x:c>
      <x:c r="F26" s="365" t="str">
        <x:v>5!G24:H24</x:v>
      </x:c>
    </x:row>
    <x:row r="27" ht="27" customHeight="1">
      <x:c r="A27" s="362" t="str">
        <x:v>6 September</x:v>
      </x:c>
      <x:c r="B27" s="366" t="n">
        <x:v>175000</x:v>
      </x:c>
      <x:c r="C27" s="366" t="n">
        <x:v>3225000</x:v>
      </x:c>
      <x:c r="D27" s="366" t="n">
        <x:f>SUM('Audit Data'!C41,'Audit Data'!F41)</x:f>
        <x:v>3400000</x:v>
      </x:c>
      <x:c r="E27" s="366" t="n">
        <x:f>SUM(B27:C27)-D27</x:f>
        <x:v>0</x:v>
      </x:c>
      <x:c r="F27" s="365" t="str">
        <x:v>6!G26:H26</x:v>
      </x:c>
    </x:row>
    <x:row r="28" ht="27" customHeight="1">
      <x:c r="A28" s="362" t="str">
        <x:v>7 September</x:v>
      </x:c>
      <x:c r="B28" s="366" t="n">
        <x:v>705000</x:v>
      </x:c>
      <x:c r="C28" s="366" t="n">
        <x:v>1375000</x:v>
      </x:c>
      <x:c r="D28" s="366" t="n">
        <x:f>SUM('Audit Data'!C42,'Audit Data'!F42)</x:f>
        <x:v>2080000</x:v>
      </x:c>
      <x:c r="E28" s="366" t="n">
        <x:f>SUM(B28:C28)-D28</x:f>
        <x:v>0</x:v>
      </x:c>
      <x:c r="F28" s="365" t="str">
        <x:v>7!G19:H19</x:v>
      </x:c>
    </x:row>
    <x:row r="29" ht="27" customHeight="1">
      <x:c r="A29" s="367" t="str">
        <x:v>8 September</x:v>
      </x:c>
      <x:c r="B29" s="368" t="n">
        <x:v>5090000</x:v>
      </x:c>
      <x:c r="C29" s="368" t="n">
        <x:v>9195000</x:v>
      </x:c>
      <x:c r="D29" s="368" t="n">
        <x:f>SUM('Audit Data'!C43,'Audit Data'!F43)</x:f>
        <x:v>14285000</x:v>
      </x:c>
      <x:c r="E29" s="368" t="n">
        <x:f>SUM(B29:C29)-D29</x:f>
        <x:v>0</x:v>
      </x:c>
      <x:c r="F29" s="370" t="str">
        <x:v>8!G65:H65</x:v>
      </x:c>
    </x:row>
    <x:row r="30" ht="27" customHeight="1">
      <x:c r="A30" s="364" t="str">
        <x:v>9 September</x:v>
      </x:c>
      <x:c r="B30" s="366" t="n">
        <x:v>3910000</x:v>
      </x:c>
      <x:c r="C30" s="366" t="n">
        <x:v>6275000</x:v>
      </x:c>
      <x:c r="D30" s="366" t="n">
        <x:f>SUM('Audit Data'!C44,'Audit Data'!F44)</x:f>
        <x:v>10185000</x:v>
      </x:c>
      <x:c r="E30" s="366" t="n">
        <x:f>SUM(B30:C30)-D30</x:f>
        <x:v>0</x:v>
      </x:c>
      <x:c r="F30" s="385" t="str">
        <x:v>9!G61:H61</x:v>
      </x:c>
    </x:row>
    <x:row r="31" ht="27" customHeight="1">
      <x:c r="A31" s="487" t="str">
        <x:v>10 September</x:v>
      </x:c>
      <x:c r="B31" s="489" t="n">
        <x:v>175000</x:v>
      </x:c>
      <x:c r="C31" s="489" t="n">
        <x:v>2570000</x:v>
      </x:c>
      <x:c r="D31" s="489" t="n">
        <x:f>'Omzet Harian September'!F16</x:f>
        <x:v>2745000</x:v>
      </x:c>
      <x:c r="E31" s="489" t="n">
        <x:f>B31+C31-D31</x:f>
        <x:v>0</x:v>
      </x:c>
      <x:c r="F31" s="488" t="str">
        <x:v>10!G19:H19</x:v>
      </x:c>
    </x:row>
    <x:row r="32" ht="29" customHeight="1">
      <x:c r="A32" s="83" t="str">
        <x:v>MENGAPA RESUME SUMBER BERBEDA</x:v>
      </x:c>
      <x:c r="B32" s="83"/>
      <x:c r="C32" s="83"/>
      <x:c r="D32" s="83"/>
      <x:c r="E32" s="83"/>
      <x:c r="F32" s="84"/>
    </x:row>
    <x:row r="33" ht="30" customHeight="1">
      <x:c r="A33" s="371" t="str">
        <x:v>Paket / indikator</x:v>
      </x:c>
      <x:c r="B33" s="372" t="str">
        <x:v>Resume sumber</x:v>
      </x:c>
      <x:c r="C33" s="372" t="str">
        <x:v>Laporan September</x:v>
      </x:c>
      <x:c r="D33" s="372" t="str">
        <x:v>Sumber − laporan</x:v>
      </x:c>
      <x:c r="E33" s="372" t="str">
        <x:v>Hasil</x:v>
      </x:c>
      <x:c r="F33" s="373" t="str">
        <x:v>Penyebab yang ditelusuri</x:v>
      </x:c>
    </x:row>
    <x:row r="34" ht="38" customHeight="1">
      <x:c r="A34" s="362" t="str">
        <x:v>Total paket utama</x:v>
      </x:c>
      <x:c r="B34" s="363" t="n">
        <x:v>491</x:v>
      </x:c>
      <x:c r="C34" s="363" t="n">
        <x:f>SUM('Analisis Paket &amp; Crew'!C6:C14)</x:f>
        <x:v>454</x:v>
      </x:c>
      <x:c r="D34" s="363" t="n">
        <x:f>B34-C34</x:f>
        <x:v>37</x:v>
      </x:c>
      <x:c r="E34" s="364" t="str">
        <x:f>IF(D34=0,"MATCH","BEDA CAKUPAN")</x:f>
        <x:v>BEDA CAKUPAN</x:v>
      </x:c>
      <x:c r="F34" s="365" t="str">
        <x:v>Resume sumber!C19 menjumlahkan sembilan paket utama. Laporan menghitung tanggal September valid, dengan nama paket yang dinormalkan.</x:v>
      </x:c>
    </x:row>
    <x:row r="35" ht="38" customHeight="1">
      <x:c r="A35" s="362" t="str">
        <x:v>Graduation</x:v>
      </x:c>
      <x:c r="B35" s="363" t="n">
        <x:v>271</x:v>
      </x:c>
      <x:c r="C35" s="363" t="n">
        <x:f>'Analisis Paket &amp; Crew'!C6</x:f>
        <x:v>249</x:v>
      </x:c>
      <x:c r="D35" s="363" t="n">
        <x:f>B35-C35</x:f>
        <x:v>22</x:v>
      </x:c>
      <x:c r="E35" s="364" t="str">
        <x:f>IF(D35=0,"MATCH","BEDA CAKUPAN")</x:f>
        <x:v>BEDA CAKUPAN</x:v>
      </x:c>
      <x:c r="F35" s="365" t="str">
        <x:v>Resume Karyawan KPI!C6. Sumber menghitung tanggal 1–31. Laporan memakai 1–30 dengan normalisasi paket.</x:v>
      </x:c>
    </x:row>
    <x:row r="36" ht="38" customHeight="1">
      <x:c r="A36" s="362" t="str">
        <x:v>Large Group</x:v>
      </x:c>
      <x:c r="B36" s="363" t="n">
        <x:v>123</x:v>
      </x:c>
      <x:c r="C36" s="363" t="n">
        <x:f>'Analisis Paket &amp; Crew'!C7</x:f>
        <x:v>117</x:v>
      </x:c>
      <x:c r="D36" s="363" t="n">
        <x:f>B36-C36</x:f>
        <x:v>6</x:v>
      </x:c>
      <x:c r="E36" s="364" t="str">
        <x:f>IF(D36=0,"MATCH","BEDA CAKUPAN")</x:f>
        <x:v>BEDA CAKUPAN</x:v>
      </x:c>
      <x:c r="F36" s="365" t="str">
        <x:v>Resume Karyawan KPI!C7. Sumber menghitung tanggal 1–31. Laporan memakai 1–30 dengan normalisasi paket.</x:v>
      </x:c>
    </x:row>
    <x:row r="37" ht="38" customHeight="1">
      <x:c r="A37" s="362" t="str">
        <x:v>Graduation Premium</x:v>
      </x:c>
      <x:c r="B37" s="363" t="n">
        <x:v>27</x:v>
      </x:c>
      <x:c r="C37" s="363" t="n">
        <x:f>'Analisis Paket &amp; Crew'!C8</x:f>
        <x:v>26</x:v>
      </x:c>
      <x:c r="D37" s="363" t="n">
        <x:f>B37-C37</x:f>
        <x:v>1</x:v>
      </x:c>
      <x:c r="E37" s="364" t="str">
        <x:f>IF(D37=0,"MATCH","BEDA CAKUPAN")</x:f>
        <x:v>BEDA CAKUPAN</x:v>
      </x:c>
      <x:c r="F37" s="365" t="str">
        <x:v>Resume Karyawan KPI!C8. Sumber menghitung tanggal 1–31. Laporan memakai 1–30 dengan normalisasi paket.</x:v>
      </x:c>
    </x:row>
    <x:row r="38" ht="38" customHeight="1">
      <x:c r="A38" s="362" t="str">
        <x:v>Family A</x:v>
      </x:c>
      <x:c r="B38" s="363" t="n">
        <x:v>18</x:v>
      </x:c>
      <x:c r="C38" s="363" t="n">
        <x:f>'Analisis Paket &amp; Crew'!C9</x:f>
        <x:v>19</x:v>
      </x:c>
      <x:c r="D38" s="363" t="n">
        <x:f>B38-C38</x:f>
        <x:v>-1</x:v>
      </x:c>
      <x:c r="E38" s="364" t="str">
        <x:f>IF(D38=0,"MATCH","BEDA CAKUPAN")</x:f>
        <x:v>BEDA CAKUPAN</x:v>
      </x:c>
      <x:c r="F38" s="365" t="str">
        <x:v>Resume Karyawan KPI!C10. Sumber menghitung tanggal 1–31. Laporan memakai 1–30 dengan normalisasi paket.</x:v>
      </x:c>
    </x:row>
    <x:row r="39" ht="38" customHeight="1">
      <x:c r="A39" s="362" t="str">
        <x:v>Photofox</x:v>
      </x:c>
      <x:c r="B39" s="363" t="n">
        <x:v>14</x:v>
      </x:c>
      <x:c r="C39" s="363" t="n">
        <x:f>'Analisis Paket &amp; Crew'!C10</x:f>
        <x:v>17</x:v>
      </x:c>
      <x:c r="D39" s="363" t="n">
        <x:f>B39-C39</x:f>
        <x:v>-3</x:v>
      </x:c>
      <x:c r="E39" s="364" t="str">
        <x:f>IF(D39=0,"MATCH","BEDA CAKUPAN")</x:f>
        <x:v>BEDA CAKUPAN</x:v>
      </x:c>
      <x:c r="F39" s="365" t="str">
        <x:v>Resume Karyawan KPI!C11. Sumber menghitung tanggal 1–31. Laporan memakai 1–30 dengan normalisasi paket.</x:v>
      </x:c>
    </x:row>
    <x:row r="40" ht="38" customHeight="1">
      <x:c r="A40" s="362" t="str">
        <x:v>Single</x:v>
      </x:c>
      <x:c r="B40" s="363" t="n">
        <x:v>21</x:v>
      </x:c>
      <x:c r="C40" s="363" t="n">
        <x:f>'Analisis Paket &amp; Crew'!C12</x:f>
        <x:v>9</x:v>
      </x:c>
      <x:c r="D40" s="363" t="n">
        <x:f>B40-C40</x:f>
        <x:v>12</x:v>
      </x:c>
      <x:c r="E40" s="364" t="str">
        <x:f>IF(D40=0,"MATCH","BEDA CAKUPAN")</x:f>
        <x:v>BEDA CAKUPAN</x:v>
      </x:c>
      <x:c r="F40" s="365" t="str">
        <x:v>Resume Karyawan KPI!C9. Sumber menghitung tanggal 1–31. Laporan memakai 1–30 dengan normalisasi paket.</x:v>
      </x:c>
    </x:row>
    <x:row r="41" ht="38" customHeight="1">
      <x:c r="A41" s="362" t="str">
        <x:v>Couple A</x:v>
      </x:c>
      <x:c r="B41" s="363" t="n">
        <x:v>5</x:v>
      </x:c>
      <x:c r="C41" s="363" t="n">
        <x:f>'Analisis Paket &amp; Crew'!C13</x:f>
        <x:v>4</x:v>
      </x:c>
      <x:c r="D41" s="363" t="n">
        <x:f>B41-C41</x:f>
        <x:v>1</x:v>
      </x:c>
      <x:c r="E41" s="364" t="str">
        <x:f>IF(D41=0,"MATCH","BEDA CAKUPAN")</x:f>
        <x:v>BEDA CAKUPAN</x:v>
      </x:c>
      <x:c r="F41" s="365" t="str">
        <x:v>Resume Karyawan KPI!C13. Sumber menghitung tanggal 1–31. Laporan memakai 1–30 dengan normalisasi paket.</x:v>
      </x:c>
    </x:row>
    <x:row r="42" ht="38" customHeight="1">
      <x:c r="A42" s="362" t="str">
        <x:v>Pas Foto</x:v>
      </x:c>
      <x:c r="B42" s="363" t="n">
        <x:v>9</x:v>
      </x:c>
      <x:c r="C42" s="363" t="n">
        <x:f>'Analisis Paket &amp; Crew'!C11</x:f>
        <x:v>11</x:v>
      </x:c>
      <x:c r="D42" s="363" t="n">
        <x:f>B42-C42</x:f>
        <x:v>-2</x:v>
      </x:c>
      <x:c r="E42" s="364" t="str">
        <x:f>IF(D42=0,"MATCH","BEDA CAKUPAN")</x:f>
        <x:v>BEDA CAKUPAN</x:v>
      </x:c>
      <x:c r="F42" s="365" t="str">
        <x:v>Resume Karyawan KPI!C12. Sumber menghitung tanggal 1–31. Laporan memakai 1–30 dengan normalisasi paket.</x:v>
      </x:c>
    </x:row>
    <x:row r="43" ht="38" customHeight="1">
      <x:c r="A43" s="367" t="str">
        <x:v>Studio Rent</x:v>
      </x:c>
      <x:c r="B43" s="377" t="n">
        <x:v>2</x:v>
      </x:c>
      <x:c r="C43" s="377" t="n">
        <x:f>'Analisis Paket &amp; Crew'!C14</x:f>
        <x:v>2</x:v>
      </x:c>
      <x:c r="D43" s="377" t="n">
        <x:f>B43-C43</x:f>
        <x:v>0</x:v>
      </x:c>
      <x:c r="E43" s="369" t="str">
        <x:f>IF(D43=0,"MATCH","BEDA CAKUPAN")</x:f>
        <x:v>MATCH</x:v>
      </x:c>
      <x:c r="F43" s="370" t="str">
        <x:v>Resume Karyawan KPI!C14. Sumber menghitung tanggal 1–31. Laporan memakai 1–30 dengan normalisasi paket.</x:v>
      </x:c>
    </x:row>
    <x:row r="44" ht="27" customHeight="1">
      <x:c r="A44" s="79"/>
      <x:c r="B44" s="79"/>
      <x:c r="C44" s="79"/>
      <x:c r="D44" s="79"/>
      <x:c r="E44" s="79"/>
      <x:c r="F44" s="80"/>
    </x:row>
    <x:row r="45" ht="27" customHeight="1">
      <x:c r="A45" s="79"/>
      <x:c r="B45" s="79"/>
      <x:c r="C45" s="79"/>
      <x:c r="D45" s="79"/>
      <x:c r="E45" s="79"/>
      <x:c r="F45" s="80"/>
    </x:row>
    <x:row r="46" ht="30" customHeight="1">
      <x:c r="A46" s="371" t="str">
        <x:v>Admin</x:v>
      </x:c>
      <x:c r="B46" s="372" t="str">
        <x:v>Resume sumber</x:v>
      </x:c>
      <x:c r="C46" s="372" t="str">
        <x:v>Laporan September</x:v>
      </x:c>
      <x:c r="D46" s="372" t="str">
        <x:v>Sumber − laporan</x:v>
      </x:c>
      <x:c r="E46" s="372" t="str">
        <x:v>Hasil</x:v>
      </x:c>
      <x:c r="F46" s="373" t="str">
        <x:v>Penyebab yang ditelusuri</x:v>
      </x:c>
    </x:row>
    <x:row r="47" ht="38" customHeight="1">
      <x:c r="A47" s="362" t="str">
        <x:v>AMEL</x:v>
      </x:c>
      <x:c r="B47" s="363" t="n">
        <x:v>266</x:v>
      </x:c>
      <x:c r="C47" s="363" t="n">
        <x:f>'Analisis Paket &amp; Crew'!B28</x:f>
        <x:v>236</x:v>
      </x:c>
      <x:c r="D47" s="363" t="n">
        <x:f>B47-C47</x:f>
        <x:v>30</x:v>
      </x:c>
      <x:c r="E47" s="364" t="str">
        <x:f>IF(D47=0,"MATCH","BEDA CAKUPAN")</x:f>
        <x:v>BEDA CAKUPAN</x:v>
      </x:c>
      <x:c r="F47" s="365" t="str">
        <x:v>Resume Karyawan KPI!H25. Cakupan sumber mencakup sheet 31 dan template. Laporan menghitung transaksi September, dengan spasi nama dirapikan.</x:v>
      </x:c>
    </x:row>
    <x:row r="48" ht="38" customHeight="1">
      <x:c r="A48" s="362" t="str">
        <x:v>INDAH</x:v>
      </x:c>
      <x:c r="B48" s="363" t="n">
        <x:v>192</x:v>
      </x:c>
      <x:c r="C48" s="363" t="n">
        <x:f>'Analisis Paket &amp; Crew'!B30</x:f>
        <x:v>167</x:v>
      </x:c>
      <x:c r="D48" s="363" t="n">
        <x:f>B48-C48</x:f>
        <x:v>25</x:v>
      </x:c>
      <x:c r="E48" s="364" t="str">
        <x:f>IF(D48=0,"MATCH","BEDA CAKUPAN")</x:f>
        <x:v>BEDA CAKUPAN</x:v>
      </x:c>
      <x:c r="F48" s="365" t="str">
        <x:v>Resume Karyawan KPI!H26. Cakupan sumber mencakup sheet 31 dan template. Laporan menghitung transaksi September, dengan spasi nama dirapikan.</x:v>
      </x:c>
    </x:row>
    <x:row r="49" ht="38" customHeight="1">
      <x:c r="A49" s="367" t="str">
        <x:v>ADDEL</x:v>
      </x:c>
      <x:c r="B49" s="377" t="n">
        <x:v>21</x:v>
      </x:c>
      <x:c r="C49" s="377" t="n">
        <x:f>'Analisis Paket &amp; Crew'!B26</x:f>
        <x:v>67</x:v>
      </x:c>
      <x:c r="D49" s="377" t="n">
        <x:f>B49-C49</x:f>
        <x:v>-46</x:v>
      </x:c>
      <x:c r="E49" s="369" t="str">
        <x:f>IF(D49=0,"MATCH","BEDA CAKUPAN")</x:f>
        <x:v>BEDA CAKUPAN</x:v>
      </x:c>
      <x:c r="F49" s="370" t="str">
        <x:v>Resume Karyawan KPI!H27. Cakupan sumber mencakup sheet 31 dan template. Laporan menghitung transaksi September, dengan spasi nama dirapikan.</x:v>
      </x:c>
    </x:row>
    <x:row r="50" ht="27" customHeight="1">
      <x:c r="A50" s="79"/>
      <x:c r="B50" s="79"/>
      <x:c r="C50" s="79"/>
      <x:c r="D50" s="79"/>
      <x:c r="E50" s="79"/>
      <x:c r="F50" s="80"/>
    </x:row>
    <x:row r="51" ht="27" customHeight="1">
      <x:c r="A51" s="79"/>
      <x:c r="B51" s="79"/>
      <x:c r="C51" s="79"/>
      <x:c r="D51" s="79"/>
      <x:c r="E51" s="79"/>
      <x:c r="F51" s="80"/>
    </x:row>
    <x:row r="52" ht="30" customHeight="1">
      <x:c r="A52" s="371" t="str">
        <x:v>Fotografer</x:v>
      </x:c>
      <x:c r="B52" s="372" t="str">
        <x:v>Resume sumber</x:v>
      </x:c>
      <x:c r="C52" s="372" t="str">
        <x:v>Laporan September</x:v>
      </x:c>
      <x:c r="D52" s="372" t="str">
        <x:v>Sumber − laporan</x:v>
      </x:c>
      <x:c r="E52" s="372" t="str">
        <x:v>Hasil</x:v>
      </x:c>
      <x:c r="F52" s="373" t="str">
        <x:v>Penyebab yang ditelusuri</x:v>
      </x:c>
    </x:row>
    <x:row r="53" ht="38" customHeight="1">
      <x:c r="A53" s="362" t="str">
        <x:v>SAKA</x:v>
      </x:c>
      <x:c r="B53" s="363" t="n">
        <x:v>102</x:v>
      </x:c>
      <x:c r="C53" s="363" t="n">
        <x:f>'Analisis Paket &amp; Crew'!D31</x:f>
        <x:v>95</x:v>
      </x:c>
      <x:c r="D53" s="363" t="n">
        <x:f>B53-C53</x:f>
        <x:v>7</x:v>
      </x:c>
      <x:c r="E53" s="364" t="str">
        <x:f>IF(D53=0,"MATCH","BEDA CAKUPAN")</x:f>
        <x:v>BEDA CAKUPAN</x:v>
      </x:c>
      <x:c r="F53" s="365" t="str">
        <x:v>Resume Karyawan KPI!H33. Cakupan sumber mencakup sheet 31 dan template. Laporan menghitung transaksi September, dengan spasi nama dirapikan.</x:v>
      </x:c>
    </x:row>
    <x:row r="54" ht="38" customHeight="1">
      <x:c r="A54" s="362" t="str">
        <x:v>ADIF</x:v>
      </x:c>
      <x:c r="B54" s="363" t="n">
        <x:v>83</x:v>
      </x:c>
      <x:c r="C54" s="363" t="n">
        <x:f>'Analisis Paket &amp; Crew'!D27</x:f>
        <x:v>82</x:v>
      </x:c>
      <x:c r="D54" s="363" t="n">
        <x:f>B54-C54</x:f>
        <x:v>1</x:v>
      </x:c>
      <x:c r="E54" s="364" t="str">
        <x:f>IF(D54=0,"MATCH","BEDA CAKUPAN")</x:f>
        <x:v>BEDA CAKUPAN</x:v>
      </x:c>
      <x:c r="F54" s="365" t="str">
        <x:v>Resume Karyawan KPI!H34. Cakupan sumber mencakup sheet 31 dan template. Laporan menghitung transaksi September, dengan spasi nama dirapikan.</x:v>
      </x:c>
    </x:row>
    <x:row r="55" ht="38" customHeight="1">
      <x:c r="A55" s="362" t="str">
        <x:v>FAHME</x:v>
      </x:c>
      <x:c r="B55" s="363" t="n">
        <x:v>32</x:v>
      </x:c>
      <x:c r="C55" s="363" t="n">
        <x:f>'Analisis Paket &amp; Crew'!D29</x:f>
        <x:v>32</x:v>
      </x:c>
      <x:c r="D55" s="363" t="n">
        <x:f>B55-C55</x:f>
        <x:v>0</x:v>
      </x:c>
      <x:c r="E55" s="364" t="str">
        <x:f>IF(D55=0,"MATCH","BEDA CAKUPAN")</x:f>
        <x:v>MATCH</x:v>
      </x:c>
      <x:c r="F55" s="365" t="str">
        <x:v>Resume Karyawan KPI!H35. Cakupan sumber mencakup sheet 31 dan template. Laporan menghitung transaksi September, dengan spasi nama dirapikan.</x:v>
      </x:c>
    </x:row>
    <x:row r="56" ht="38" customHeight="1">
      <x:c r="A56" s="362" t="str">
        <x:v>ABROR</x:v>
      </x:c>
      <x:c r="B56" s="363" t="n">
        <x:v>22</x:v>
      </x:c>
      <x:c r="C56" s="363" t="n">
        <x:f>'Analisis Paket &amp; Crew'!D25</x:f>
        <x:v>22</x:v>
      </x:c>
      <x:c r="D56" s="363" t="n">
        <x:f>B56-C56</x:f>
        <x:v>0</x:v>
      </x:c>
      <x:c r="E56" s="364" t="str">
        <x:f>IF(D56=0,"MATCH","BEDA CAKUPAN")</x:f>
        <x:v>MATCH</x:v>
      </x:c>
      <x:c r="F56" s="365" t="str">
        <x:v>Resume Karyawan KPI!H36. Cakupan sumber mencakup sheet 31 dan template. Laporan menghitung transaksi September, dengan spasi nama dirapikan.</x:v>
      </x:c>
    </x:row>
    <x:row r="57" ht="38" customHeight="1">
      <x:c r="A57" s="367" t="str">
        <x:v>VERO</x:v>
      </x:c>
      <x:c r="B57" s="369" t="str">
        <x:v>Tidak tercantum</x:v>
      </x:c>
      <x:c r="C57" s="369" t="n">
        <x:f>'Analisis Paket &amp; Crew'!D32</x:f>
        <x:v>10</x:v>
      </x:c>
      <x:c r="D57" s="369"/>
      <x:c r="E57" s="369" t="str">
        <x:v>ROSTER KURANG</x:v>
      </x:c>
      <x:c r="F57" s="370" t="str">
        <x:v>VERO tidak tercantum pada roster Resume sumber. Jumlah September mengikuti transaksi yang tercatat pada laporan.</x:v>
      </x:c>
    </x:row>
    <x:row r="58" ht="27" customHeight="1">
      <x:c r="A58" s="79"/>
      <x:c r="B58" s="79"/>
      <x:c r="C58" s="79"/>
      <x:c r="D58" s="79"/>
      <x:c r="E58" s="79"/>
      <x:c r="F58" s="80"/>
    </x:row>
    <x:row r="59" ht="27" customHeight="1">
      <x:c r="A59" s="79"/>
      <x:c r="B59" s="79"/>
      <x:c r="C59" s="79"/>
      <x:c r="D59" s="79"/>
      <x:c r="E59" s="79"/>
      <x:c r="F59" s="80"/>
    </x:row>
    <x:row r="60" ht="30" customHeight="1">
      <x:c r="A60" s="371" t="str">
        <x:v>Shift</x:v>
      </x:c>
      <x:c r="B60" s="372" t="str">
        <x:v>Resume sumber</x:v>
      </x:c>
      <x:c r="C60" s="372" t="str">
        <x:v>Aktual sampai 19 Sep</x:v>
      </x:c>
      <x:c r="D60" s="372" t="str">
        <x:v>Sumber − laporan</x:v>
      </x:c>
      <x:c r="E60" s="372" t="str">
        <x:v>Hasil</x:v>
      </x:c>
      <x:c r="F60" s="373" t="str">
        <x:v>Penyebab yang ditelusuri</x:v>
      </x:c>
    </x:row>
    <x:row r="61" ht="38" customHeight="1">
      <x:c r="A61" s="362" t="str">
        <x:v>AMEL</x:v>
      </x:c>
      <x:c r="B61" s="363" t="n">
        <x:v>22</x:v>
      </x:c>
      <x:c r="C61" s="363" t="n">
        <x:f>'Rekap Shift'!C6</x:f>
        <x:v>19</x:v>
      </x:c>
      <x:c r="D61" s="363" t="n">
        <x:f>B61-C61</x:f>
        <x:v>3</x:v>
      </x:c>
      <x:c r="E61" s="364" t="str">
        <x:f>IF(D61=0,"MATCH","DIJELASKAN")</x:f>
        <x:v>DIJELASKAN</x:v>
      </x:c>
      <x:c r="F61" s="365" t="str">
        <x:v>Resume sumber mencakup slot template dan tanggal 31. Laporan menghitung satu slot terisi sebagai satu shift sampai batas data.</x:v>
      </x:c>
    </x:row>
    <x:row r="62" ht="38" customHeight="1">
      <x:c r="A62" s="362" t="str">
        <x:v>INDAH</x:v>
      </x:c>
      <x:c r="B62" s="363" t="n">
        <x:v>20</x:v>
      </x:c>
      <x:c r="C62" s="363" t="n">
        <x:f>'Rekap Shift'!C7</x:f>
        <x:v>19</x:v>
      </x:c>
      <x:c r="D62" s="363" t="n">
        <x:f>B62-C62</x:f>
        <x:v>1</x:v>
      </x:c>
      <x:c r="E62" s="364" t="str">
        <x:f>IF(D62=0,"MATCH","DIJELASKAN")</x:f>
        <x:v>DIJELASKAN</x:v>
      </x:c>
      <x:c r="F62" s="365" t="str">
        <x:v>Resume sumber mencakup slot template dan tanggal 31. Laporan menghitung satu slot terisi sebagai satu shift sampai batas data.</x:v>
      </x:c>
    </x:row>
    <x:row r="63" ht="38" customHeight="1">
      <x:c r="A63" s="362" t="str">
        <x:v>ADIF</x:v>
      </x:c>
      <x:c r="B63" s="363" t="n">
        <x:v>21</x:v>
      </x:c>
      <x:c r="C63" s="363" t="n">
        <x:f>'Rekap Shift'!C8</x:f>
        <x:v>19</x:v>
      </x:c>
      <x:c r="D63" s="363" t="n">
        <x:f>B63-C63</x:f>
        <x:v>2</x:v>
      </x:c>
      <x:c r="E63" s="364" t="str">
        <x:f>IF(D63=0,"MATCH","DIJELASKAN")</x:f>
        <x:v>DIJELASKAN</x:v>
      </x:c>
      <x:c r="F63" s="365" t="str">
        <x:v>Resume sumber mencakup slot template dan tanggal 31. Laporan menghitung satu slot terisi sebagai satu shift sampai batas data.</x:v>
      </x:c>
    </x:row>
    <x:row r="64" ht="38" customHeight="1">
      <x:c r="A64" s="362" t="str">
        <x:v>SAKA</x:v>
      </x:c>
      <x:c r="B64" s="363" t="n">
        <x:v>21</x:v>
      </x:c>
      <x:c r="C64" s="363" t="n">
        <x:f>'Rekap Shift'!C9</x:f>
        <x:v>19</x:v>
      </x:c>
      <x:c r="D64" s="363" t="n">
        <x:f>B64-C64</x:f>
        <x:v>2</x:v>
      </x:c>
      <x:c r="E64" s="364" t="str">
        <x:f>IF(D64=0,"MATCH","DIJELASKAN")</x:f>
        <x:v>DIJELASKAN</x:v>
      </x:c>
      <x:c r="F64" s="365" t="str">
        <x:v>Resume sumber mencakup slot template dan tanggal 31. Laporan menghitung satu slot terisi sebagai satu shift sampai batas data.</x:v>
      </x:c>
    </x:row>
    <x:row r="65" ht="38" customHeight="1">
      <x:c r="A65" s="378" t="str">
        <x:v>Total shift</x:v>
      </x:c>
      <x:c r="B65" s="379" t="n">
        <x:f>SUM(B61:B64)</x:f>
        <x:v>84</x:v>
      </x:c>
      <x:c r="C65" s="379" t="n">
        <x:f>SUM('Rekap Shift'!C6:C9)</x:f>
        <x:v>76</x:v>
      </x:c>
      <x:c r="D65" s="379" t="n">
        <x:f>B65-C65</x:f>
        <x:v>8</x:v>
      </x:c>
      <x:c r="E65" s="380" t="str">
        <x:f>IF(D65=0,"MATCH","DIJELASKAN")</x:f>
        <x:v>DIJELASKAN</x:v>
      </x:c>
      <x:c r="F65" s="381" t="str">
        <x:v>Resume sumber mencakup slot template dan tanggal 31. Laporan menghitung satu slot terisi sebagai satu shift sampai batas data.</x:v>
      </x:c>
    </x:row>
    <x:row r="66" ht="27" customHeight="1">
      <x:c r="A66" s="79"/>
      <x:c r="B66" s="79"/>
      <x:c r="C66" s="79"/>
      <x:c r="D66" s="79"/>
      <x:c r="E66" s="79"/>
      <x:c r="F66" s="80"/>
    </x:row>
    <x:row r="67" ht="27" customHeight="1">
      <x:c r="A67" s="79"/>
      <x:c r="B67" s="79"/>
      <x:c r="C67" s="79"/>
      <x:c r="D67" s="79"/>
      <x:c r="E67" s="79"/>
      <x:c r="F67" s="80"/>
    </x:row>
    <x:row r="68" ht="30" customHeight="1">
      <x:c r="A68" s="371" t="str">
        <x:v>Indikator operasional</x:v>
      </x:c>
      <x:c r="B68" s="372" t="str">
        <x:v>Resume sumber</x:v>
      </x:c>
      <x:c r="C68" s="372" t="str">
        <x:v>Laporan September</x:v>
      </x:c>
      <x:c r="D68" s="372" t="str">
        <x:v>Sumber − laporan</x:v>
      </x:c>
      <x:c r="E68" s="372" t="str">
        <x:v>Hasil</x:v>
      </x:c>
      <x:c r="F68" s="373" t="str">
        <x:v>Penyebab yang ditelusuri</x:v>
      </x:c>
    </x:row>
    <x:row r="69" ht="38" customHeight="1">
      <x:c r="A69" s="362" t="str">
        <x:v>Leads</x:v>
      </x:c>
      <x:c r="B69" s="363" t="n">
        <x:v>807</x:v>
      </x:c>
      <x:c r="C69" s="363" t="n">
        <x:f>'Dashboard P&amp;L'!F13</x:f>
        <x:v>733</x:v>
      </x:c>
      <x:c r="D69" s="363" t="n">
        <x:f>B69-C69</x:f>
        <x:v>74</x:v>
      </x:c>
      <x:c r="E69" s="364" t="str">
        <x:f>IF(D69=0,"MATCH","DIJELASKAN")</x:f>
        <x:v>DIJELASKAN</x:v>
      </x:c>
      <x:c r="F69" s="365" t="str">
        <x:v>31!E108 memuat 807 leads, termasuk sheet 31. September valid 733. Lead tersedia sampai 18 September.</x:v>
      </x:c>
    </x:row>
    <x:row r="70" ht="38" customHeight="1">
      <x:c r="A70" s="362" t="str">
        <x:v>Saving</x:v>
      </x:c>
      <x:c r="B70" s="363" t="n">
        <x:v>190</x:v>
      </x:c>
      <x:c r="C70" s="363" t="n">
        <x:f>'Lead Progresif'!E5</x:f>
        <x:v>160</x:v>
      </x:c>
      <x:c r="D70" s="363" t="n">
        <x:f>B70-C70</x:f>
        <x:v>30</x:v>
      </x:c>
      <x:c r="E70" s="364" t="str">
        <x:f>IF(D70=0,"MATCH","DIJELASKAN")</x:f>
        <x:v>DIJELASKAN</x:v>
      </x:c>
      <x:c r="F70" s="365" t="str">
        <x:v>31!E106 memuat 190 saving contact dan mencakup sheet 31. Laporan menghitung input tanggal September valid.</x:v>
      </x:c>
    </x:row>
    <x:row r="71" ht="38" customHeight="1">
      <x:c r="A71" s="367" t="str">
        <x:v>Slot KPI lengkap</x:v>
      </x:c>
      <x:c r="B71" s="377" t="n">
        <x:v>68</x:v>
      </x:c>
      <x:c r="C71" s="377" t="n">
        <x:f>SUM('KPI &amp; Bonus'!C16:C19)</x:f>
        <x:v>64</x:v>
      </x:c>
      <x:c r="D71" s="377" t="n">
        <x:f>B71-C71</x:f>
        <x:v>4</x:v>
      </x:c>
      <x:c r="E71" s="369" t="str">
        <x:f>IF(D71=0,"MATCH","DIJELASKAN")</x:f>
        <x:v>DIJELASKAN</x:v>
      </x:c>
      <x:c r="F71" s="370" t="str">
        <x:v>Resume C51:C61 memuat 68 penilaian, termasuk sheet 31. September valid 64. KPI terisi belum lengkap: 16, 17, 18 September. Tanggal 19 masih berjalan. Slot template kosong tidak dihitung sebagai penilaian.</x:v>
      </x:c>
    </x:row>
    <x:row r="72" ht="27" customHeight="1">
      <x:c r="A72" s="79"/>
      <x:c r="B72" s="79"/>
      <x:c r="C72" s="79"/>
      <x:c r="D72" s="79"/>
      <x:c r="E72" s="79"/>
      <x:c r="F72" s="80"/>
    </x:row>
    <x:row r="73" ht="27" customHeight="1">
      <x:c r="A73" s="79"/>
      <x:c r="B73" s="79"/>
      <x:c r="C73" s="79"/>
      <x:c r="D73" s="79"/>
      <x:c r="E73" s="79"/>
      <x:c r="F73" s="80"/>
    </x:row>
    <x:row r="74" ht="29" customHeight="1">
      <x:c r="A74" s="83" t="str">
        <x:v>TEMUAN DAN TINDAK LANJUT</x:v>
      </x:c>
      <x:c r="B74" s="83"/>
      <x:c r="C74" s="83"/>
      <x:c r="D74" s="83"/>
      <x:c r="E74" s="83"/>
      <x:c r="F74" s="84"/>
    </x:row>
    <x:row r="75" ht="48" customHeight="1">
      <x:c r="A75" s="382" t="str">
        <x:v>Transaksi baru</x:v>
      </x:c>
      <x:c r="B75" s="391" t="str">
        <x:v>15 baris tambahan sejak laporan sebelumnya. Total 477 baris, termasuk 18 baris tanpa uang masuk.</x:v>
      </x:c>
      <x:c r="C75" s="392"/>
      <x:c r="D75" s="392"/>
      <x:c r="E75" s="392"/>
      <x:c r="F75" s="393"/>
    </x:row>
    <x:row r="76" ht="48" customHeight="1">
      <x:c r="A76" s="384" t="str">
        <x:v>Schedule reguler</x:v>
      </x:c>
      <x:c r="B76" s="388" t="str">
        <x:v>144 booking bernama. 4 tambahan ID, 4 perpindahan, 0 menjadi nonaktif. Penanda WISUDA dan slot lanjutan tidak dihitung.</x:v>
      </x:c>
      <x:c r="C76" s="389"/>
      <x:c r="D76" s="389"/>
      <x:c r="E76" s="389"/>
      <x:c r="F76" s="390"/>
    </x:row>
    <x:row r="77" ht="48" customHeight="1">
      <x:c r="A77" s="384" t="str">
        <x:v>Penutupan hari</x:v>
      </x:c>
      <x:c r="B77" s="388" t="str">
        <x:v>19 September masih berjalan. Closing sampai 18 September. Sisa booking sampai 18 September masuk kontrol closing. Sisa hari berjalan mengikuti pencocokan pembayaran.</x:v>
      </x:c>
      <x:c r="C77" s="389"/>
      <x:c r="D77" s="389"/>
      <x:c r="E77" s="389"/>
      <x:c r="F77" s="390"/>
    </x:row>
    <x:row r="78" ht="48" customHeight="1">
      <x:c r="A78" s="384" t="str">
        <x:v>Batas pemeriksaan</x:v>
      </x:c>
      <x:c r="B78" s="388" t="str">
        <x:v>Log 19 September 2026 16.01 WIB. Reguler 19 September 2026 15.53 WIB. Historis tidak berubah. Wisuda tetap snapshot base.</x:v>
      </x:c>
      <x:c r="C78" s="389"/>
      <x:c r="D78" s="389"/>
      <x:c r="E78" s="389"/>
      <x:c r="F78" s="390"/>
    </x:row>
    <x:row r="79" ht="48" customHeight="1">
      <x:c r="A79" s="384" t="str">
        <x:v>Identitas dan crew</x:v>
      </x:c>
      <x:c r="B79" s="388" t="str">
        <x:v>Alamat shift, KPI, follow-up dan leads mengikuti blok sumber terbaru. Referensi sel tersedia di tiap tabel input. 2 nama pelanggan masih kosong.</x:v>
      </x:c>
      <x:c r="C79" s="389"/>
      <x:c r="D79" s="389"/>
      <x:c r="E79" s="389"/>
      <x:c r="F79" s="390"/>
    </x:row>
    <x:row r="80" ht="48" customHeight="1">
      <x:c r="A80" s="384" t="str">
        <x:v>Transaksi nol</x:v>
      </x:c>
      <x:c r="B80" s="388" t="str">
        <x:v>18 baris tanpa uang masuk tetap disimpan. Nominal kosong tidak menambah penerimaan.</x:v>
      </x:c>
      <x:c r="C80" s="389"/>
      <x:c r="D80" s="389"/>
      <x:c r="E80" s="389"/>
      <x:c r="F80" s="390"/>
    </x:row>
    <x:row r="81" ht="48" customHeight="1">
      <x:c r="A81" s="384" t="str">
        <x:v>KPI dan follow-up</x:v>
      </x:c>
      <x:c r="B81" s="388" t="str">
        <x:v>76 slot shift, 64 KPI lengkap dan 733 leads. Leads sampai 18 September. KPI terisi belum lengkap: 16, 17, 18 September. Tanggal 19 masih berjalan. Slot template kosong tidak dihitung sebagai penilaian.</x:v>
      </x:c>
      <x:c r="C81" s="389"/>
      <x:c r="D81" s="389"/>
      <x:c r="E81" s="389"/>
      <x:c r="F81" s="390"/>
    </x:row>
    <x:row r="82" ht="48" customHeight="1">
      <x:c r="A82" s="384" t="str">
        <x:v>Booking terintegrasi</x:v>
      </x:c>
      <x:c r="B82" s="388" t="str">
        <x:v>Delfi, Afifah, Nana, dan Praba Dayu ditambahkan dari bukti Log Order. Empatnya tidak memiliki jam/ruang sumber; nominal memakai tarif acuan base. Kandidat ejaan Athia/Ahtia dan Berliana/berlian ditandai.</x:v>
      </x:c>
      <x:c r="C82" s="389"/>
      <x:c r="D82" s="389"/>
      <x:c r="E82" s="389"/>
      <x:c r="F82" s="390"/>
    </x:row>
    <x:row r="83" ht="48" customHeight="1">
      <x:c r="A83" s="384" t="str">
        <x:v>LANJUTAN REKONSILIASI HARIAN</x:v>
      </x:c>
      <x:c r="B83" s="388"/>
      <x:c r="C83" s="389"/>
      <x:c r="D83" s="389"/>
      <x:c r="E83" s="389"/>
      <x:c r="F83" s="390"/>
    </x:row>
    <x:row r="84" ht="48" customHeight="1">
      <x:c r="A84" s="513" t="str">
        <x:v>Tanggal</x:v>
      </x:c>
      <x:c r="B84" s="513" t="str">
        <x:v>Cash sumber</x:v>
      </x:c>
      <x:c r="C84" s="513" t="str">
        <x:v>Transfer sumber</x:v>
      </x:c>
      <x:c r="D84" s="513" t="str">
        <x:v>Cash-in laporan</x:v>
      </x:c>
      <x:c r="E84" s="513" t="str">
        <x:v>Selisih</x:v>
      </x:c>
      <x:c r="F84" s="513" t="str">
        <x:v>Alamat total sumber</x:v>
      </x:c>
    </x:row>
    <x:row r="85" ht="27" customHeight="1">
      <x:c r="A85" s="487" t="str">
        <x:v>11 September</x:v>
      </x:c>
      <x:c r="B85" s="489" t="n">
        <x:v>650000</x:v>
      </x:c>
      <x:c r="C85" s="489" t="n">
        <x:v>2800000</x:v>
      </x:c>
      <x:c r="D85" s="489" t="n">
        <x:f>'Omzet Harian September'!F17</x:f>
        <x:v>3450000</x:v>
      </x:c>
      <x:c r="E85" s="489" t="n">
        <x:f>B85+C85-D85</x:f>
        <x:v>0</x:v>
      </x:c>
      <x:c r="F85" s="488" t="str">
        <x:v>11!G23:H23</x:v>
      </x:c>
    </x:row>
    <x:row r="86" ht="27" customHeight="1">
      <x:c r="A86" s="487" t="str">
        <x:v>12 September</x:v>
      </x:c>
      <x:c r="B86" s="489" t="n">
        <x:v>750000</x:v>
      </x:c>
      <x:c r="C86" s="489" t="n">
        <x:v>2250000</x:v>
      </x:c>
      <x:c r="D86" s="489" t="n">
        <x:f>'Omzet Harian September'!F18</x:f>
        <x:v>3000000</x:v>
      </x:c>
      <x:c r="E86" s="489" t="n">
        <x:f>B86+C86-D86</x:f>
        <x:v>0</x:v>
      </x:c>
      <x:c r="F86" s="488" t="str">
        <x:v>12!G24:H24</x:v>
      </x:c>
    </x:row>
    <x:row r="87" ht="27" customHeight="1">
      <x:c r="A87" s="488" t="str">
        <x:v>13 September</x:v>
      </x:c>
      <x:c r="B87" s="497" t="n">
        <x:v>1255000</x:v>
      </x:c>
      <x:c r="C87" s="497" t="n">
        <x:v>2350000</x:v>
      </x:c>
      <x:c r="D87" s="497" t="n">
        <x:f>'Omzet Harian September'!F19</x:f>
        <x:v>3605000</x:v>
      </x:c>
      <x:c r="E87" s="497" t="n">
        <x:f>B87+C87-D87</x:f>
        <x:v>0</x:v>
      </x:c>
      <x:c r="F87" s="488" t="str">
        <x:v>13!G28:H28</x:v>
      </x:c>
    </x:row>
    <x:row r="88" ht="27" customHeight="1">
      <x:c r="A88" s="488" t="str">
        <x:v>14 September</x:v>
      </x:c>
      <x:c r="B88" s="497" t="n">
        <x:v>2290000</x:v>
      </x:c>
      <x:c r="C88" s="497" t="n">
        <x:v>995000</x:v>
      </x:c>
      <x:c r="D88" s="497" t="n">
        <x:f>'Omzet Harian September'!F20</x:f>
        <x:v>3285000</x:v>
      </x:c>
      <x:c r="E88" s="497" t="n">
        <x:f>B88+C88-D88</x:f>
        <x:v>0</x:v>
      </x:c>
      <x:c r="F88" s="488" t="str">
        <x:v>14!G26:H26</x:v>
      </x:c>
    </x:row>
    <x:row r="89" ht="27" customHeight="1">
      <x:c r="A89" s="487" t="str">
        <x:v>15 September</x:v>
      </x:c>
      <x:c r="B89" s="489" t="n">
        <x:v>475000</x:v>
      </x:c>
      <x:c r="C89" s="489" t="n">
        <x:v>2425000</x:v>
      </x:c>
      <x:c r="D89" s="489" t="n">
        <x:f>'Omzet Harian September'!F21</x:f>
        <x:v>2900000</x:v>
      </x:c>
      <x:c r="E89" s="489" t="n">
        <x:f>B89+C89-D89</x:f>
        <x:v>0</x:v>
      </x:c>
      <x:c r="F89" s="488" t="str">
        <x:v>15!G25:H25</x:v>
      </x:c>
    </x:row>
    <x:row r="90">
      <x:c r="A90" t="str">
        <x:v>16 September</x:v>
      </x:c>
      <x:c r="B90" t="n">
        <x:v>650000</x:v>
      </x:c>
      <x:c r="C90" t="n">
        <x:v>1315000</x:v>
      </x:c>
      <x:c r="D90" t="n">
        <x:f>'Omzet Harian September'!F22</x:f>
        <x:v>1965000</x:v>
      </x:c>
      <x:c r="E90" t="n">
        <x:f>B90+C90-D90</x:f>
        <x:v>0</x:v>
      </x:c>
      <x:c r="F90" t="str">
        <x:v>16!G23:H23</x:v>
      </x:c>
    </x:row>
    <x:row r="91" ht="25" customHeight="1">
      <x:c r="A91" s="435" t="str">
        <x:v>17 September</x:v>
      </x:c>
      <x:c r="B91" s="436" t="n">
        <x:v>0</x:v>
      </x:c>
      <x:c r="C91" s="436" t="n">
        <x:v>1675000</x:v>
      </x:c>
      <x:c r="D91" s="436" t="n">
        <x:f>'Omzet Harian September'!F23</x:f>
        <x:v>1675000</x:v>
      </x:c>
      <x:c r="E91" s="436" t="n">
        <x:f>B91+C91-D91</x:f>
        <x:v>0</x:v>
      </x:c>
      <x:c r="F91" s="437" t="str">
        <x:v>17!G26:H26</x:v>
      </x:c>
    </x:row>
    <x:row r="92" ht="25" customHeight="1">
      <x:c r="A92" s="438" t="str">
        <x:v>18 September</x:v>
      </x:c>
      <x:c r="B92" s="439" t="n">
        <x:v>400000</x:v>
      </x:c>
      <x:c r="C92" s="439" t="n">
        <x:v>2125000</x:v>
      </x:c>
      <x:c r="D92" s="439" t="n">
        <x:f>'Omzet Harian September'!F24</x:f>
        <x:v>2525000</x:v>
      </x:c>
      <x:c r="E92" s="439" t="n">
        <x:f>B92+C92-D92</x:f>
        <x:v>0</x:v>
      </x:c>
      <x:c r="F92" s="440" t="str">
        <x:v>18!G26:H26</x:v>
      </x:c>
    </x:row>
    <x:row r="93" ht="25" customHeight="1">
      <x:c r="A93" s="441" t="str">
        <x:v>19 September</x:v>
      </x:c>
      <x:c r="B93" s="442" t="n">
        <x:v>1885000</x:v>
      </x:c>
      <x:c r="C93" s="442" t="n">
        <x:v>1420000</x:v>
      </x:c>
      <x:c r="D93" s="442" t="n">
        <x:f>'Omzet Harian September'!F25</x:f>
        <x:v>3305000</x:v>
      </x:c>
      <x:c r="E93" s="442" t="n">
        <x:f>B93+C93-D93</x:f>
        <x:v>0</x:v>
      </x:c>
      <x:c r="F93" s="443" t="str">
        <x:v>19!G27:H27</x:v>
      </x:c>
    </x:row>
  </x:sheetData>
  <x:mergeCells>
    <x:mergeCell ref="A1:F1"/>
    <x:mergeCell ref="A2:F3"/>
    <x:mergeCell ref="A15:F15"/>
    <x:mergeCell ref="A20:F20"/>
    <x:mergeCell ref="A32:F32"/>
    <x:mergeCell ref="A74:F74"/>
    <x:mergeCell ref="B75:F75"/>
    <x:mergeCell ref="B76:F76"/>
    <x:mergeCell ref="B77:F77"/>
    <x:mergeCell ref="B78:F78"/>
    <x:mergeCell ref="B79:F79"/>
    <x:mergeCell ref="B80:F80"/>
    <x:mergeCell ref="B81:F81"/>
    <x:mergeCell ref="B82:F82"/>
    <x:mergeCell ref="B83:F83"/>
    <x:mergeCell ref="A91:F93"/>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3" hidden="0" customWidth="1"/>
    <x:col min="2" max="2" width="30" hidden="0" customWidth="1"/>
    <x:col min="3" max="3" width="23" hidden="0" customWidth="1"/>
    <x:col min="4" max="4" width="23" hidden="0" customWidth="1"/>
    <x:col min="5" max="5" width="23" hidden="0" customWidth="1"/>
    <x:col min="6" max="6" width="23" hidden="0" customWidth="1"/>
    <x:col min="7" max="7" width="23" hidden="0" customWidth="1"/>
    <x:col min="8" max="8" width="64" hidden="0" customWidth="1"/>
  </x:cols>
  <x:sheetData>
    <x:row r="1" ht="32" customHeight="1">
      <x:c r="A1" s="101" t="str">
        <x:v>KONTROL CLOSING DAN DATA BERJALAN</x:v>
      </x:c>
      <x:c r="B1" s="101"/>
      <x:c r="C1" s="101"/>
      <x:c r="D1" s="101"/>
      <x:c r="E1" s="101"/>
      <x:c r="F1" s="101"/>
      <x:c r="G1" s="101"/>
      <x:c r="H1" s="101"/>
    </x:row>
    <x:row r="2" ht="24" customHeight="1">
      <x:c r="A2" s="80" t="str">
        <x:v>Log 19 September 2026 16.01 WIB. Reguler 19 September 2026 15.53 WIB. 19 September masih berjalan. Closing sampai 18 September.</x:v>
      </x:c>
      <x:c r="B2" s="80"/>
      <x:c r="C2" s="80"/>
      <x:c r="D2" s="80"/>
      <x:c r="E2" s="80"/>
      <x:c r="F2" s="80"/>
      <x:c r="G2" s="80"/>
      <x:c r="H2" s="80"/>
    </x:row>
    <x:row r="3" ht="24" customHeight="1">
      <x:c r="A3" s="80"/>
      <x:c r="B3" s="80"/>
      <x:c r="C3" s="80"/>
      <x:c r="D3" s="80"/>
      <x:c r="E3" s="80"/>
      <x:c r="F3" s="80"/>
      <x:c r="G3" s="80"/>
      <x:c r="H3" s="80"/>
    </x:row>
    <x:row r="4" ht="24" customHeight="1">
      <x:c r="A4" s="79"/>
      <x:c r="B4" s="79"/>
      <x:c r="C4" s="79"/>
      <x:c r="D4" s="79"/>
      <x:c r="E4" s="79"/>
      <x:c r="F4" s="79"/>
      <x:c r="G4" s="79"/>
      <x:c r="H4" s="79"/>
    </x:row>
    <x:row r="5" ht="38" customHeight="1">
      <x:c r="A5" s="409" t="str">
        <x:v>Uang masuk</x:v>
      </x:c>
      <x:c r="B5" s="409" t="str">
        <x:v>Pengeluaran tercatat</x:v>
      </x:c>
      <x:c r="C5" s="409" t="str">
        <x:v>Surplus kas tercatat</x:v>
      </x:c>
      <x:c r="D5" s="409" t="str">
        <x:v>Estimasi aktual + mendatang</x:v>
      </x:c>
      <x:c r="E5" s="79"/>
      <x:c r="F5" s="79"/>
      <x:c r="G5" s="79"/>
      <x:c r="H5" s="79"/>
    </x:row>
    <x:row r="6" ht="32" customHeight="1">
      <x:c r="A6" s="408" t="n">
        <x:f>'Dashboard P&amp;L'!A5</x:f>
        <x:v>89565000</x:v>
      </x:c>
      <x:c r="B6" s="408" t="n">
        <x:f>'Dashboard P&amp;L'!C5</x:f>
        <x:v>2161000</x:v>
      </x:c>
      <x:c r="C6" s="408" t="n">
        <x:f>'Dashboard P&amp;L'!E5</x:f>
        <x:v>87404000</x:v>
      </x:c>
      <x:c r="D6" s="408" t="n">
        <x:f>'Estimate Omzet'!A5</x:f>
        <x:v>96865000</x:v>
      </x:c>
      <x:c r="E6" s="79"/>
      <x:c r="F6" s="79"/>
      <x:c r="G6" s="79"/>
      <x:c r="H6" s="79"/>
    </x:row>
    <x:row r="7" ht="24" customHeight="1">
      <x:c r="A7" s="79"/>
      <x:c r="B7" s="79"/>
      <x:c r="C7" s="79"/>
      <x:c r="D7" s="79"/>
      <x:c r="E7" s="79"/>
      <x:c r="F7" s="79"/>
      <x:c r="G7" s="79"/>
      <x:c r="H7" s="79"/>
    </x:row>
    <x:row r="8" ht="28" customHeight="1">
      <x:c r="A8" s="371" t="str">
        <x:v>Pemeriksaan</x:v>
      </x:c>
      <x:c r="B8" s="372" t="str">
        <x:v>Nilai</x:v>
      </x:c>
      <x:c r="C8" s="372" t="str">
        <x:v>Status</x:v>
      </x:c>
      <x:c r="D8" s="410" t="str">
        <x:v>Keterangan</x:v>
      </x:c>
      <x:c r="E8" s="411"/>
      <x:c r="F8" s="411"/>
      <x:c r="G8" s="411"/>
      <x:c r="H8" s="412"/>
    </x:row>
    <x:row r="9" ht="34" customHeight="1">
      <x:c r="A9" s="384" t="str">
        <x:v>Baris transaksi</x:v>
      </x:c>
      <x:c r="B9" s="385" t="n">
        <x:f>'Pengaturan'!B17</x:f>
        <x:v>477</x:v>
      </x:c>
      <x:c r="C9" s="385" t="str">
        <x:v>Terintegrasi</x:v>
      </x:c>
      <x:c r="D9" s="388" t="str">
        <x:v>18 baris tanpa uang masuk tetap disimpan.</x:v>
      </x:c>
      <x:c r="E9" s="389"/>
      <x:c r="F9" s="389"/>
      <x:c r="G9" s="389"/>
      <x:c r="H9" s="390"/>
    </x:row>
    <x:row r="10" ht="34" customHeight="1">
      <x:c r="A10" s="384" t="str">
        <x:v>Status bayar kosong</x:v>
      </x:c>
      <x:c r="B10" s="385" t="n">
        <x:f>'Dashboard P&amp;L'!F12</x:f>
        <x:v>52</x:v>
      </x:c>
      <x:c r="C10" s="385" t="str">
        <x:f>IF(B10=0,"Lengkap","Perlu dilengkapi")</x:f>
        <x:v>Perlu dilengkapi</x:v>
      </x:c>
      <x:c r="D10" s="388" t="str">
        <x:v>52 status pembayaran kosong. Nominal tetap aktual.</x:v>
      </x:c>
      <x:c r="E10" s="389"/>
      <x:c r="F10" s="389"/>
      <x:c r="G10" s="389"/>
      <x:c r="H10" s="390"/>
    </x:row>
    <x:row r="11" ht="34" customHeight="1">
      <x:c r="A11" s="384" t="str">
        <x:v>Nama kosong</x:v>
      </x:c>
      <x:c r="B11" s="385" t="n">
        <x:f>SUMPRODUCT(('Log Transaksi'!$B$5:$B$504&gt;0)*('Log Transaksi'!$C$5:$C$504=""))</x:f>
        <x:v>2</x:v>
      </x:c>
      <x:c r="C11" s="385" t="str">
        <x:f>IF(B11=0,"Lengkap","Perlu dilengkapi")</x:f>
        <x:v>Perlu dilengkapi</x:v>
      </x:c>
      <x:c r="D11" s="388" t="str">
        <x:v>2 nama kosong tetap ditandai.</x:v>
      </x:c>
      <x:c r="E11" s="389"/>
      <x:c r="F11" s="389"/>
      <x:c r="G11" s="389"/>
      <x:c r="H11" s="390"/>
    </x:row>
    <x:row r="12" ht="34" customHeight="1">
      <x:c r="A12" s="384" t="str">
        <x:v>Slot shift hari ini kosong</x:v>
      </x:c>
      <x:c r="B12" s="385" t="n">
        <x:f>SUMPRODUCT(('Slot Harian'!$A$5:$A$124='Pengaturan'!$B$6)*('Slot Harian'!$C$5:$C$124=""))</x:f>
        <x:v>0</x:v>
      </x:c>
      <x:c r="C12" s="385" t="str">
        <x:f>IF(B12=0,"Lengkap","Perlu diisi")</x:f>
        <x:v>Lengkap</x:v>
      </x:c>
      <x:c r="D12" s="388" t="str">
        <x:v>76 slot shift terisi sampai 19 September. Satu slot = satu shift.</x:v>
      </x:c>
      <x:c r="E12" s="389"/>
      <x:c r="F12" s="389"/>
      <x:c r="G12" s="389"/>
      <x:c r="H12" s="390"/>
    </x:row>
    <x:row r="13" ht="34" customHeight="1">
      <x:c r="A13" s="384" t="str">
        <x:v>KPI lengkap</x:v>
      </x:c>
      <x:c r="B13" s="385" t="n">
        <x:f>SUM('KPI Harian'!J5:J184)</x:f>
        <x:v>64</x:v>
      </x:c>
      <x:c r="C13" s="385" t="str">
        <x:v>Tercatat</x:v>
      </x:c>
      <x:c r="D13" s="388" t="str">
        <x:v>64 baris KPI lengkap. Input kosong tidak dianggap nilai nol.</x:v>
      </x:c>
      <x:c r="E13" s="389"/>
      <x:c r="F13" s="389"/>
      <x:c r="G13" s="389"/>
      <x:c r="H13" s="390"/>
    </x:row>
    <x:row r="14" ht="34" customHeight="1">
      <x:c r="A14" s="384" t="str">
        <x:v>Sisa booking hari ditutup</x:v>
      </x:c>
      <x:c r="B14" s="398" t="n">
        <x:f>SUM('Data Schedule'!AF5:AF304)</x:f>
        <x:v>17010000</x:v>
      </x:c>
      <x:c r="C14" s="385" t="str">
        <x:v>Perlu konfirmasi</x:v>
      </x:c>
      <x:c r="D14" s="388" t="str">
        <x:v>Seluruh sisa booking sampai hari closing terakhir, bukan hanya satu tanggal.</x:v>
      </x:c>
      <x:c r="E14" s="389"/>
      <x:c r="F14" s="389"/>
      <x:c r="G14" s="389"/>
      <x:c r="H14" s="390"/>
    </x:row>
    <x:row r="15" ht="34" customHeight="1">
      <x:c r="A15" s="384" t="str">
        <x:v>Booking selisih harga/bayar</x:v>
      </x:c>
      <x:c r="B15" s="385" t="n">
        <x:f>SUMPRODUCT(--('Data Schedule'!$AE$5:$AE$304="CHECK harga/bayar"))</x:f>
        <x:v>62</x:v>
      </x:c>
      <x:c r="C15" s="385" t="str">
        <x:v>Perlu diperiksa</x:v>
      </x:c>
      <x:c r="D15" s="388" t="str">
        <x:v>Bisa dipengaruhi tarif, diskon, add-on, atau pembayaran di periode lain.</x:v>
      </x:c>
      <x:c r="E15" s="389"/>
      <x:c r="F15" s="389"/>
      <x:c r="G15" s="389"/>
      <x:c r="H15" s="390"/>
    </x:row>
    <x:row r="16" ht="34" customHeight="1">
      <x:c r="A16" s="386" t="str">
        <x:v>Kandidat variasi nama</x:v>
      </x:c>
      <x:c r="B16" s="387" t="n">
        <x:f>COUNTIF('Data Schedule'!AG5:AG304,"CHECK nama")</x:f>
        <x:v>2</x:v>
      </x:c>
      <x:c r="C16" s="387" t="str">
        <x:v>Konfirmasi identitas</x:v>
      </x:c>
      <x:c r="D16" s="394" t="str">
        <x:v>Athia/Ahtia dan Berliana/berlian masih perlu konfirmasi. Tamalia/Tamalia Agustin ditandai pada Cocok Bayar Booking.</x:v>
      </x:c>
      <x:c r="E16" s="395"/>
      <x:c r="F16" s="395"/>
      <x:c r="G16" s="395"/>
      <x:c r="H16" s="396"/>
    </x:row>
    <x:row r="17" ht="24" customHeight="1">
      <x:c r="A17" s="79"/>
      <x:c r="B17" s="79"/>
      <x:c r="C17" s="79"/>
      <x:c r="D17" s="79"/>
      <x:c r="E17" s="79"/>
      <x:c r="F17" s="79"/>
      <x:c r="G17" s="79"/>
      <x:c r="H17" s="79"/>
    </x:row>
    <x:row r="18" ht="24" customHeight="1">
      <x:c r="A18" s="80" t="str">
        <x:v>Shift dan KPI mengikuti blok sumber yang ditemukan dari judul tabel. Pembayaran belum pasti tetap ditandai. Sumber historis tidak berubah.</x:v>
      </x:c>
      <x:c r="B18" s="80"/>
      <x:c r="C18" s="80"/>
      <x:c r="D18" s="80"/>
      <x:c r="E18" s="80"/>
      <x:c r="F18" s="80"/>
      <x:c r="G18" s="80"/>
      <x:c r="H18" s="80"/>
    </x:row>
    <x:row r="19" ht="24" customHeight="1">
      <x:c r="A19" s="80"/>
      <x:c r="B19" s="80"/>
      <x:c r="C19" s="80"/>
      <x:c r="D19" s="80"/>
      <x:c r="E19" s="80"/>
      <x:c r="F19" s="80"/>
      <x:c r="G19" s="80"/>
      <x:c r="H19" s="80"/>
    </x:row>
    <x:row r="20" ht="24" customHeight="1">
      <x:c r="A20" s="79"/>
      <x:c r="B20" s="79"/>
      <x:c r="C20" s="79"/>
      <x:c r="D20" s="79"/>
      <x:c r="E20" s="79"/>
      <x:c r="F20" s="79"/>
      <x:c r="G20" s="79"/>
      <x:c r="H20" s="79"/>
    </x:row>
    <x:row r="21" ht="32" customHeight="1">
      <x:c r="A21" s="101" t="str">
        <x:v>DETAIL KONTROL BOOKING | TARIF DAN PEMBAYARAN</x:v>
      </x:c>
      <x:c r="B21" s="101"/>
      <x:c r="C21" s="101"/>
      <x:c r="D21" s="101"/>
      <x:c r="E21" s="101"/>
      <x:c r="F21" s="101"/>
      <x:c r="G21" s="101"/>
      <x:c r="H21" s="101"/>
    </x:row>
    <x:row r="22" ht="24" customHeight="1">
      <x:c r="A22" s="79"/>
      <x:c r="B22" s="79"/>
      <x:c r="C22" s="79"/>
      <x:c r="D22" s="79"/>
      <x:c r="E22" s="79"/>
      <x:c r="F22" s="79"/>
      <x:c r="G22" s="79"/>
      <x:c r="H22" s="79"/>
    </x:row>
    <x:row r="23" ht="38" customHeight="1">
      <x:c r="A23" s="406" t="str">
        <x:v>ID Booking</x:v>
      </x:c>
      <x:c r="B23" s="373" t="str">
        <x:v>Customer</x:v>
      </x:c>
      <x:c r="C23" s="373" t="str">
        <x:v>Tanggal foto</x:v>
      </x:c>
      <x:c r="D23" s="373" t="str">
        <x:v>Tarif acuan / override</x:v>
      </x:c>
      <x:c r="E23" s="373" t="str">
        <x:v>Kredit bayar</x:v>
      </x:c>
      <x:c r="F23" s="373" t="str">
        <x:v>Selisih yang ditandai</x:v>
      </x:c>
      <x:c r="G23" s="373" t="str">
        <x:v>Kontrol</x:v>
      </x:c>
      <x:c r="H23" s="373" t="str">
        <x:v>Catatan</x:v>
      </x:c>
    </x:row>
    <x:row r="24" ht="45" customHeight="1">
      <x:c r="A24" s="362" t="str">
        <x:f>IF('Data Schedule'!A5="","",IF('Data Schedule'!A5="","",'Data Schedule'!A5))</x:f>
        <x:v>BK001</x:v>
      </x:c>
      <x:c r="B24" s="364" t="str">
        <x:f>IF('Data Schedule'!A5="","",IF('Data Schedule'!E5="","",'Data Schedule'!E5))</x:f>
        <x:v>Runi</x:v>
      </x:c>
      <x:c r="C24" s="402" t="n">
        <x:f>IF('Data Schedule'!A5="","",IF('Data Schedule'!B5="","",'Data Schedule'!B5))</x:f>
        <x:v>46268</x:v>
      </x:c>
      <x:c r="D24" s="403" t="n">
        <x:f>IF('Data Schedule'!A5="","",IF('Data Schedule'!L5="","",'Data Schedule'!L5))</x:f>
        <x:v>450000</x:v>
      </x:c>
      <x:c r="E24" s="403" t="n">
        <x:f>IF('Data Schedule'!A5="","",IF('Data Schedule'!AC5="","",'Data Schedule'!AC5))</x:f>
        <x:v>350000</x:v>
      </x:c>
      <x:c r="F24" s="403" t="n">
        <x:f>IF('Data Schedule'!A5="","",IF('Data Schedule'!AD5="","",'Data Schedule'!AD5))</x:f>
        <x:v>-100000</x:v>
      </x:c>
      <x:c r="G24" s="364" t="str">
        <x:f>IF('Data Schedule'!A5="","",IF('Data Schedule'!AE5="","",'Data Schedule'!AE5))</x:f>
        <x:v>CHECK harga/bayar</x:v>
      </x:c>
      <x:c r="H24" s="365" t="str">
        <x:f>IF('Data Schedule'!A5="","",IF('Data Schedule'!X5="","",'Data Schedule'!X5))</x:f>
        <x:v>Tarif default Rp450.000; durasi belum tersedia</x:v>
      </x:c>
    </x:row>
    <x:row r="25" ht="45" customHeight="1">
      <x:c r="A25" s="362" t="str">
        <x:f>IF('Data Schedule'!A6="","",IF('Data Schedule'!A6="","",'Data Schedule'!A6))</x:f>
        <x:v>BK002</x:v>
      </x:c>
      <x:c r="B25" s="364" t="str">
        <x:f>IF('Data Schedule'!A6="","",IF('Data Schedule'!E6="","",'Data Schedule'!E6))</x:f>
        <x:v>Fauzan</x:v>
      </x:c>
      <x:c r="C25" s="402" t="n">
        <x:f>IF('Data Schedule'!A6="","",IF('Data Schedule'!B6="","",'Data Schedule'!B6))</x:f>
        <x:v>46268</x:v>
      </x:c>
      <x:c r="D25" s="403" t="n">
        <x:f>IF('Data Schedule'!A6="","",IF('Data Schedule'!L6="","",'Data Schedule'!L6))</x:f>
        <x:v>150000</x:v>
      </x:c>
      <x:c r="E25" s="403" t="n">
        <x:f>IF('Data Schedule'!A6="","",IF('Data Schedule'!AC6="","",'Data Schedule'!AC6))</x:f>
        <x:v>150000</x:v>
      </x:c>
      <x:c r="F25" s="403" t="str">
        <x:f>IF('Data Schedule'!A6="","",IF('Data Schedule'!AD6="","",'Data Schedule'!AD6))</x:f>
      </x:c>
      <x:c r="G25" s="364" t="str">
        <x:f>IF('Data Schedule'!A6="","",IF('Data Schedule'!AE6="","",'Data Schedule'!AE6))</x:f>
        <x:v>OK</x:v>
      </x:c>
      <x:c r="H25" s="365" t="str">
        <x:f>IF('Data Schedule'!A6="","",IF('Data Schedule'!X6="","",'Data Schedule'!X6))</x:f>
      </x:c>
    </x:row>
    <x:row r="26" ht="45" customHeight="1">
      <x:c r="A26" s="362" t="str">
        <x:f>IF('Data Schedule'!A7="","",IF('Data Schedule'!A7="","",'Data Schedule'!A7))</x:f>
        <x:v>BK003</x:v>
      </x:c>
      <x:c r="B26" s="364" t="str">
        <x:f>IF('Data Schedule'!A7="","",IF('Data Schedule'!E7="","",'Data Schedule'!E7))</x:f>
        <x:v>Ayume</x:v>
      </x:c>
      <x:c r="C26" s="402" t="n">
        <x:f>IF('Data Schedule'!A7="","",IF('Data Schedule'!B7="","",'Data Schedule'!B7))</x:f>
        <x:v>46268</x:v>
      </x:c>
      <x:c r="D26" s="403" t="n">
        <x:f>IF('Data Schedule'!A7="","",IF('Data Schedule'!L7="","",'Data Schedule'!L7))</x:f>
        <x:v>200000</x:v>
      </x:c>
      <x:c r="E26" s="403" t="n">
        <x:f>IF('Data Schedule'!A7="","",IF('Data Schedule'!AC7="","",'Data Schedule'!AC7))</x:f>
        <x:v>100000</x:v>
      </x:c>
      <x:c r="F26" s="403" t="n">
        <x:f>IF('Data Schedule'!A7="","",IF('Data Schedule'!AD7="","",'Data Schedule'!AD7))</x:f>
        <x:v>-100000</x:v>
      </x:c>
      <x:c r="G26" s="364" t="str">
        <x:f>IF('Data Schedule'!A7="","",IF('Data Schedule'!AE7="","",'Data Schedule'!AE7))</x:f>
        <x:v>CHECK harga/bayar</x:v>
      </x:c>
      <x:c r="H26" s="365" t="str">
        <x:f>IF('Data Schedule'!A7="","",IF('Data Schedule'!X7="","",'Data Schedule'!X7))</x:f>
      </x:c>
    </x:row>
    <x:row r="27" ht="45" customHeight="1">
      <x:c r="A27" s="362" t="str">
        <x:f>IF('Data Schedule'!A8="","",IF('Data Schedule'!A8="","",'Data Schedule'!A8))</x:f>
        <x:v>BK004</x:v>
      </x:c>
      <x:c r="B27" s="364" t="str">
        <x:f>IF('Data Schedule'!A8="","",IF('Data Schedule'!E8="","",'Data Schedule'!E8))</x:f>
        <x:v>Farhan</x:v>
      </x:c>
      <x:c r="C27" s="402" t="n">
        <x:f>IF('Data Schedule'!A8="","",IF('Data Schedule'!B8="","",'Data Schedule'!B8))</x:f>
        <x:v>46268</x:v>
      </x:c>
      <x:c r="D27" s="403" t="n">
        <x:f>IF('Data Schedule'!A8="","",IF('Data Schedule'!L8="","",'Data Schedule'!L8))</x:f>
        <x:v>500000</x:v>
      </x:c>
      <x:c r="E27" s="403" t="n">
        <x:f>IF('Data Schedule'!A8="","",IF('Data Schedule'!AC8="","",'Data Schedule'!AC8))</x:f>
        <x:v>300000</x:v>
      </x:c>
      <x:c r="F27" s="403" t="n">
        <x:f>IF('Data Schedule'!A8="","",IF('Data Schedule'!AD8="","",'Data Schedule'!AD8))</x:f>
        <x:v>-200000</x:v>
      </x:c>
      <x:c r="G27" s="364" t="str">
        <x:f>IF('Data Schedule'!A8="","",IF('Data Schedule'!AE8="","",'Data Schedule'!AE8))</x:f>
        <x:v>CHECK harga/bayar</x:v>
      </x:c>
      <x:c r="H27" s="365" t="str">
        <x:f>IF('Data Schedule'!A8="","",IF('Data Schedule'!X8="","",'Data Schedule'!X8))</x:f>
      </x:c>
    </x:row>
    <x:row r="28" ht="45" customHeight="1">
      <x:c r="A28" s="362" t="str">
        <x:f>IF('Data Schedule'!A9="","",IF('Data Schedule'!A9="","",'Data Schedule'!A9))</x:f>
        <x:v>BK005</x:v>
      </x:c>
      <x:c r="B28" s="364" t="str">
        <x:f>IF('Data Schedule'!A9="","",IF('Data Schedule'!E9="","",'Data Schedule'!E9))</x:f>
        <x:v>runduma</x:v>
      </x:c>
      <x:c r="C28" s="402" t="n">
        <x:f>IF('Data Schedule'!A9="","",IF('Data Schedule'!B9="","",'Data Schedule'!B9))</x:f>
        <x:v>46268</x:v>
      </x:c>
      <x:c r="D28" s="403" t="n">
        <x:f>IF('Data Schedule'!A9="","",IF('Data Schedule'!L9="","",'Data Schedule'!L9))</x:f>
        <x:v>1025000</x:v>
      </x:c>
      <x:c r="E28" s="403" t="n">
        <x:f>IF('Data Schedule'!A9="","",IF('Data Schedule'!AC9="","",'Data Schedule'!AC9))</x:f>
        <x:v>750000</x:v>
      </x:c>
      <x:c r="F28" s="403" t="n">
        <x:f>IF('Data Schedule'!A9="","",IF('Data Schedule'!AD9="","",'Data Schedule'!AD9))</x:f>
        <x:v>-275000</x:v>
      </x:c>
      <x:c r="G28" s="364" t="str">
        <x:f>IF('Data Schedule'!A9="","",IF('Data Schedule'!AE9="","",'Data Schedule'!AE9))</x:f>
        <x:v>CHECK harga/bayar</x:v>
      </x:c>
      <x:c r="H28" s="365" t="str">
        <x:f>IF('Data Schedule'!A9="","",IF('Data Schedule'!X9="","",'Data Schedule'!X9))</x:f>
      </x:c>
    </x:row>
    <x:row r="29" ht="45" customHeight="1">
      <x:c r="A29" s="362" t="str">
        <x:f>IF('Data Schedule'!A10="","",IF('Data Schedule'!A10="","",'Data Schedule'!A10))</x:f>
        <x:v>BK006</x:v>
      </x:c>
      <x:c r="B29" s="364" t="str">
        <x:f>IF('Data Schedule'!A10="","",IF('Data Schedule'!E10="","",'Data Schedule'!E10))</x:f>
        <x:v>Orin</x:v>
      </x:c>
      <x:c r="C29" s="402" t="n">
        <x:f>IF('Data Schedule'!A10="","",IF('Data Schedule'!B10="","",'Data Schedule'!B10))</x:f>
        <x:v>46268</x:v>
      </x:c>
      <x:c r="D29" s="403" t="n">
        <x:f>IF('Data Schedule'!A10="","",IF('Data Schedule'!L10="","",'Data Schedule'!L10))</x:f>
        <x:v>1300000</x:v>
      </x:c>
      <x:c r="E29" s="403" t="str">
        <x:f>IF('Data Schedule'!A10="","",IF('Data Schedule'!AC10="","",'Data Schedule'!AC10))</x:f>
      </x:c>
      <x:c r="F29" s="403" t="str">
        <x:f>IF('Data Schedule'!A10="","",IF('Data Schedule'!AD10="","",'Data Schedule'!AD10))</x:f>
      </x:c>
      <x:c r="G29" s="364" t="str">
        <x:f>IF('Data Schedule'!A10="","",IF('Data Schedule'!AE10="","",'Data Schedule'!AE10))</x:f>
        <x:v>CHECK pembayaran belum cocok</x:v>
      </x:c>
      <x:c r="H29" s="365" t="str">
        <x:f>IF('Data Schedule'!A10="","",IF('Data Schedule'!X10="","",'Data Schedule'!X10))</x:f>
        <x:v>Kandidat Log 3:7 menunggu konfirmasi. Kandidat Log 3:7 menunggu konfirmasi. Kandidat Log 3:7 menunggu konfirmasi. Kandidat Log 3:7 menunggu konfirmasi. Kandidat Log 3:7 menunggu konfirmasi. Kandidat Log 3:7 menunggu konfirmasi. Kandidat Log 3:7 menunggu konfirmasi. Kandidat Log 3:7 menunggu konfirmasi.</x:v>
      </x:c>
    </x:row>
    <x:row r="30" ht="45" customHeight="1">
      <x:c r="A30" s="362" t="str">
        <x:f>IF('Data Schedule'!A11="","",IF('Data Schedule'!A11="","",'Data Schedule'!A11))</x:f>
        <x:v>BK007</x:v>
      </x:c>
      <x:c r="B30" s="364" t="str">
        <x:f>IF('Data Schedule'!A11="","",IF('Data Schedule'!E11="","",'Data Schedule'!E11))</x:f>
        <x:v>Orin</x:v>
      </x:c>
      <x:c r="C30" s="402" t="n">
        <x:f>IF('Data Schedule'!A11="","",IF('Data Schedule'!B11="","",'Data Schedule'!B11))</x:f>
        <x:v>46268</x:v>
      </x:c>
      <x:c r="D30" s="403" t="n">
        <x:f>IF('Data Schedule'!A11="","",IF('Data Schedule'!L11="","",'Data Schedule'!L11))</x:f>
        <x:v>1350000</x:v>
      </x:c>
      <x:c r="E30" s="403" t="str">
        <x:f>IF('Data Schedule'!A11="","",IF('Data Schedule'!AC11="","",'Data Schedule'!AC11))</x:f>
      </x:c>
      <x:c r="F30" s="403" t="str">
        <x:f>IF('Data Schedule'!A11="","",IF('Data Schedule'!AD11="","",'Data Schedule'!AD11))</x:f>
      </x:c>
      <x:c r="G30" s="364" t="str">
        <x:f>IF('Data Schedule'!A11="","",IF('Data Schedule'!AE11="","",'Data Schedule'!AE11))</x:f>
        <x:v>CHECK pembayaran belum cocok</x:v>
      </x:c>
      <x:c r="H30" s="365" t="str">
        <x:f>IF('Data Schedule'!A11="","",IF('Data Schedule'!X11="","",'Data Schedule'!X11))</x:f>
        <x:v>Kandidat Log 3:7 menunggu konfirmasi. Kandidat Log 3:7 menunggu konfirmasi. Kandidat Log 3:7 menunggu konfirmasi. Kandidat Log 3:7 menunggu konfirmasi. Kandidat Log 3:7 menunggu konfirmasi. Kandidat Log 3:7 menunggu konfirmasi. Kandidat Log 3:7 menunggu konfirmasi. Kandidat Log 3:7 menunggu konfirmasi.</x:v>
      </x:c>
    </x:row>
    <x:row r="31" ht="45" customHeight="1">
      <x:c r="A31" s="362" t="str">
        <x:f>IF('Data Schedule'!A12="","",IF('Data Schedule'!A12="","",'Data Schedule'!A12))</x:f>
        <x:v>BK008</x:v>
      </x:c>
      <x:c r="B31" s="364" t="str">
        <x:f>IF('Data Schedule'!A12="","",IF('Data Schedule'!E12="","",'Data Schedule'!E12))</x:f>
        <x:v>Marisa</x:v>
      </x:c>
      <x:c r="C31" s="402" t="n">
        <x:f>IF('Data Schedule'!A12="","",IF('Data Schedule'!B12="","",'Data Schedule'!B12))</x:f>
        <x:v>46268</x:v>
      </x:c>
      <x:c r="D31" s="403" t="n">
        <x:f>IF('Data Schedule'!A12="","",IF('Data Schedule'!L12="","",'Data Schedule'!L12))</x:f>
        <x:v>200000</x:v>
      </x:c>
      <x:c r="E31" s="403" t="n">
        <x:f>IF('Data Schedule'!A12="","",IF('Data Schedule'!AC12="","",'Data Schedule'!AC12))</x:f>
        <x:v>200000</x:v>
      </x:c>
      <x:c r="F31" s="403" t="str">
        <x:f>IF('Data Schedule'!A12="","",IF('Data Schedule'!AD12="","",'Data Schedule'!AD12))</x:f>
      </x:c>
      <x:c r="G31" s="364" t="str">
        <x:f>IF('Data Schedule'!A12="","",IF('Data Schedule'!AE12="","",'Data Schedule'!AE12))</x:f>
        <x:v>OK</x:v>
      </x:c>
      <x:c r="H31" s="365" t="str">
        <x:f>IF('Data Schedule'!A12="","",IF('Data Schedule'!X12="","",'Data Schedule'!X12))</x:f>
      </x:c>
    </x:row>
    <x:row r="32" ht="45" customHeight="1">
      <x:c r="A32" s="362" t="str">
        <x:f>IF('Data Schedule'!A13="","",IF('Data Schedule'!A13="","",'Data Schedule'!A13))</x:f>
        <x:v>BK009</x:v>
      </x:c>
      <x:c r="B32" s="364" t="str">
        <x:f>IF('Data Schedule'!A13="","",IF('Data Schedule'!E13="","",'Data Schedule'!E13))</x:f>
        <x:v>KKN Kalikajar</x:v>
      </x:c>
      <x:c r="C32" s="402" t="n">
        <x:f>IF('Data Schedule'!A13="","",IF('Data Schedule'!B13="","",'Data Schedule'!B13))</x:f>
        <x:v>46269</x:v>
      </x:c>
      <x:c r="D32" s="403" t="n">
        <x:f>IF('Data Schedule'!A13="","",IF('Data Schedule'!L13="","",'Data Schedule'!L13))</x:f>
        <x:v>200000</x:v>
      </x:c>
      <x:c r="E32" s="403" t="n">
        <x:f>IF('Data Schedule'!A13="","",IF('Data Schedule'!AC13="","",'Data Schedule'!AC13))</x:f>
        <x:v>100000</x:v>
      </x:c>
      <x:c r="F32" s="403" t="str">
        <x:f>IF('Data Schedule'!A13="","",IF('Data Schedule'!AD13="","",'Data Schedule'!AD13))</x:f>
      </x:c>
      <x:c r="G32" s="364" t="str">
        <x:f>IF('Data Schedule'!A13="","",IF('Data Schedule'!AE13="","",'Data Schedule'!AE13))</x:f>
        <x:v>OK</x:v>
      </x:c>
      <x:c r="H32" s="365" t="str">
        <x:f>IF('Data Schedule'!A13="","",IF('Data Schedule'!X13="","",'Data Schedule'!X13))</x:f>
      </x:c>
    </x:row>
    <x:row r="33" ht="45" customHeight="1">
      <x:c r="A33" s="362" t="str">
        <x:f>IF('Data Schedule'!A14="","",IF('Data Schedule'!A14="","",'Data Schedule'!A14))</x:f>
        <x:v>BK010</x:v>
      </x:c>
      <x:c r="B33" s="364" t="str">
        <x:f>IF('Data Schedule'!A14="","",IF('Data Schedule'!E14="","",'Data Schedule'!E14))</x:f>
        <x:v>Futsal UIN Saizu</x:v>
      </x:c>
      <x:c r="C33" s="402" t="n">
        <x:f>IF('Data Schedule'!A14="","",IF('Data Schedule'!B14="","",'Data Schedule'!B14))</x:f>
        <x:v>46269</x:v>
      </x:c>
      <x:c r="D33" s="403" t="n">
        <x:f>IF('Data Schedule'!A14="","",IF('Data Schedule'!L14="","",'Data Schedule'!L14))</x:f>
        <x:v>300000</x:v>
      </x:c>
      <x:c r="E33" s="403" t="n">
        <x:f>IF('Data Schedule'!A14="","",IF('Data Schedule'!AC14="","",'Data Schedule'!AC14))</x:f>
        <x:v>300000</x:v>
      </x:c>
      <x:c r="F33" s="403" t="str">
        <x:f>IF('Data Schedule'!A14="","",IF('Data Schedule'!AD14="","",'Data Schedule'!AD14))</x:f>
      </x:c>
      <x:c r="G33" s="364" t="str">
        <x:f>IF('Data Schedule'!A14="","",IF('Data Schedule'!AE14="","",'Data Schedule'!AE14))</x:f>
        <x:v>OK</x:v>
      </x:c>
      <x:c r="H33" s="365" t="str">
        <x:f>IF('Data Schedule'!A14="","",IF('Data Schedule'!X14="","",'Data Schedule'!X14))</x:f>
      </x:c>
    </x:row>
    <x:row r="34" ht="45" customHeight="1">
      <x:c r="A34" s="362" t="str">
        <x:f>IF('Data Schedule'!A15="","",IF('Data Schedule'!A15="","",'Data Schedule'!A15))</x:f>
        <x:v>BK011</x:v>
      </x:c>
      <x:c r="B34" s="364" t="str">
        <x:f>IF('Data Schedule'!A15="","",IF('Data Schedule'!E15="","",'Data Schedule'!E15))</x:f>
        <x:v>Hanif</x:v>
      </x:c>
      <x:c r="C34" s="402" t="n">
        <x:f>IF('Data Schedule'!A15="","",IF('Data Schedule'!B15="","",'Data Schedule'!B15))</x:f>
        <x:v>46269</x:v>
      </x:c>
      <x:c r="D34" s="403" t="n">
        <x:f>IF('Data Schedule'!A15="","",IF('Data Schedule'!L15="","",'Data Schedule'!L15))</x:f>
        <x:v>250000</x:v>
      </x:c>
      <x:c r="E34" s="403" t="n">
        <x:f>IF('Data Schedule'!A15="","",IF('Data Schedule'!AC15="","",'Data Schedule'!AC15))</x:f>
        <x:v>225000</x:v>
      </x:c>
      <x:c r="F34" s="403" t="n">
        <x:f>IF('Data Schedule'!A15="","",IF('Data Schedule'!AD15="","",'Data Schedule'!AD15))</x:f>
        <x:v>-25000</x:v>
      </x:c>
      <x:c r="G34" s="364" t="str">
        <x:f>IF('Data Schedule'!A15="","",IF('Data Schedule'!AE15="","",'Data Schedule'!AE15))</x:f>
        <x:v>CHECK pembayaran belum cocok</x:v>
      </x:c>
      <x:c r="H34" s="365" t="str">
        <x:f>IF('Data Schedule'!A15="","",IF('Data Schedule'!X15="","",'Data Schedule'!X15))</x:f>
        <x:v>Kandidat pembayaran Log 9!20 (Hanif). Sisa ditahan agar tidak ganda.</x:v>
      </x:c>
    </x:row>
    <x:row r="35" ht="45" customHeight="1">
      <x:c r="A35" s="362" t="str">
        <x:f>IF('Data Schedule'!A16="","",IF('Data Schedule'!A16="","",'Data Schedule'!A16))</x:f>
        <x:v>BK012</x:v>
      </x:c>
      <x:c r="B35" s="364" t="str">
        <x:f>IF('Data Schedule'!A16="","",IF('Data Schedule'!E16="","",'Data Schedule'!E16))</x:f>
        <x:v>Sumberejo</x:v>
      </x:c>
      <x:c r="C35" s="402" t="n">
        <x:f>IF('Data Schedule'!A16="","",IF('Data Schedule'!B16="","",'Data Schedule'!B16))</x:f>
        <x:v>46269</x:v>
      </x:c>
      <x:c r="D35" s="403" t="n">
        <x:f>IF('Data Schedule'!A16="","",IF('Data Schedule'!L16="","",'Data Schedule'!L16))</x:f>
        <x:v>250000</x:v>
      </x:c>
      <x:c r="E35" s="403" t="n">
        <x:f>IF('Data Schedule'!A16="","",IF('Data Schedule'!AC16="","",'Data Schedule'!AC16))</x:f>
        <x:v>250000</x:v>
      </x:c>
      <x:c r="F35" s="403" t="str">
        <x:f>IF('Data Schedule'!A16="","",IF('Data Schedule'!AD16="","",'Data Schedule'!AD16))</x:f>
      </x:c>
      <x:c r="G35" s="364" t="str">
        <x:f>IF('Data Schedule'!A16="","",IF('Data Schedule'!AE16="","",'Data Schedule'!AE16))</x:f>
        <x:v>OK</x:v>
      </x:c>
      <x:c r="H35" s="365" t="str">
        <x:f>IF('Data Schedule'!A16="","",IF('Data Schedule'!X16="","",'Data Schedule'!X16))</x:f>
      </x:c>
    </x:row>
    <x:row r="36" ht="45" customHeight="1">
      <x:c r="A36" s="362" t="str">
        <x:f>IF('Data Schedule'!A17="","",IF('Data Schedule'!A17="","",'Data Schedule'!A17))</x:f>
        <x:v>BK013</x:v>
      </x:c>
      <x:c r="B36" s="364" t="str">
        <x:f>IF('Data Schedule'!A17="","",IF('Data Schedule'!E17="","",'Data Schedule'!E17))</x:f>
        <x:v>ELIA SEPTIA</x:v>
      </x:c>
      <x:c r="C36" s="402" t="n">
        <x:f>IF('Data Schedule'!A17="","",IF('Data Schedule'!B17="","",'Data Schedule'!B17))</x:f>
        <x:v>46269</x:v>
      </x:c>
      <x:c r="D36" s="403" t="n">
        <x:f>IF('Data Schedule'!A17="","",IF('Data Schedule'!L17="","",'Data Schedule'!L17))</x:f>
        <x:v>200000</x:v>
      </x:c>
      <x:c r="E36" s="403" t="n">
        <x:f>IF('Data Schedule'!A17="","",IF('Data Schedule'!AC17="","",'Data Schedule'!AC17))</x:f>
        <x:v>200000</x:v>
      </x:c>
      <x:c r="F36" s="403" t="str">
        <x:f>IF('Data Schedule'!A17="","",IF('Data Schedule'!AD17="","",'Data Schedule'!AD17))</x:f>
      </x:c>
      <x:c r="G36" s="364" t="str">
        <x:f>IF('Data Schedule'!A17="","",IF('Data Schedule'!AE17="","",'Data Schedule'!AE17))</x:f>
        <x:v>OK</x:v>
      </x:c>
      <x:c r="H36" s="365" t="str">
        <x:f>IF('Data Schedule'!A17="","",IF('Data Schedule'!X17="","",'Data Schedule'!X17))</x:f>
      </x:c>
    </x:row>
    <x:row r="37" ht="45" customHeight="1">
      <x:c r="A37" s="362" t="str">
        <x:f>IF('Data Schedule'!A18="","",IF('Data Schedule'!A18="","",'Data Schedule'!A18))</x:f>
        <x:v>BK014</x:v>
      </x:c>
      <x:c r="B37" s="364" t="str">
        <x:f>IF('Data Schedule'!A18="","",IF('Data Schedule'!E18="","",'Data Schedule'!E18))</x:f>
        <x:v>Flower</x:v>
      </x:c>
      <x:c r="C37" s="402" t="n">
        <x:f>IF('Data Schedule'!A18="","",IF('Data Schedule'!B18="","",'Data Schedule'!B18))</x:f>
        <x:v>46269</x:v>
      </x:c>
      <x:c r="D37" s="403" t="n">
        <x:f>IF('Data Schedule'!A18="","",IF('Data Schedule'!L18="","",'Data Schedule'!L18))</x:f>
        <x:v>225000</x:v>
      </x:c>
      <x:c r="E37" s="403" t="n">
        <x:f>IF('Data Schedule'!A18="","",IF('Data Schedule'!AC18="","",'Data Schedule'!AC18))</x:f>
        <x:v>200000</x:v>
      </x:c>
      <x:c r="F37" s="403" t="n">
        <x:f>IF('Data Schedule'!A18="","",IF('Data Schedule'!AD18="","",'Data Schedule'!AD18))</x:f>
        <x:v>-25000</x:v>
      </x:c>
      <x:c r="G37" s="364" t="str">
        <x:f>IF('Data Schedule'!A18="","",IF('Data Schedule'!AE18="","",'Data Schedule'!AE18))</x:f>
        <x:v>CHECK harga/bayar</x:v>
      </x:c>
      <x:c r="H37" s="365" t="str">
        <x:f>IF('Data Schedule'!A18="","",IF('Data Schedule'!X18="","",'Data Schedule'!X18))</x:f>
      </x:c>
    </x:row>
    <x:row r="38" ht="45" customHeight="1">
      <x:c r="A38" s="362" t="str">
        <x:f>IF('Data Schedule'!A19="","",IF('Data Schedule'!A19="","",'Data Schedule'!A19))</x:f>
        <x:v>BK015</x:v>
      </x:c>
      <x:c r="B38" s="364" t="str">
        <x:f>IF('Data Schedule'!A19="","",IF('Data Schedule'!E19="","",'Data Schedule'!E19))</x:f>
        <x:v>Luqmanul Hakim</x:v>
      </x:c>
      <x:c r="C38" s="402" t="n">
        <x:f>IF('Data Schedule'!A19="","",IF('Data Schedule'!B19="","",'Data Schedule'!B19))</x:f>
        <x:v>46269</x:v>
      </x:c>
      <x:c r="D38" s="403" t="n">
        <x:f>IF('Data Schedule'!A19="","",IF('Data Schedule'!L19="","",'Data Schedule'!L19))</x:f>
        <x:v>225000</x:v>
      </x:c>
      <x:c r="E38" s="403" t="n">
        <x:f>IF('Data Schedule'!A19="","",IF('Data Schedule'!AC19="","",'Data Schedule'!AC19))</x:f>
        <x:v>100000</x:v>
      </x:c>
      <x:c r="F38" s="403" t="str">
        <x:f>IF('Data Schedule'!A19="","",IF('Data Schedule'!AD19="","",'Data Schedule'!AD19))</x:f>
      </x:c>
      <x:c r="G38" s="364" t="str">
        <x:f>IF('Data Schedule'!A19="","",IF('Data Schedule'!AE19="","",'Data Schedule'!AE19))</x:f>
        <x:v>OK</x:v>
      </x:c>
      <x:c r="H38" s="365" t="str">
        <x:f>IF('Data Schedule'!A19="","",IF('Data Schedule'!X19="","",'Data Schedule'!X19))</x:f>
      </x:c>
    </x:row>
    <x:row r="39" ht="45" customHeight="1">
      <x:c r="A39" s="362" t="str">
        <x:f>IF('Data Schedule'!A20="","",IF('Data Schedule'!A20="","",'Data Schedule'!A20))</x:f>
        <x:v>BK016</x:v>
      </x:c>
      <x:c r="B39" s="364" t="str">
        <x:f>IF('Data Schedule'!A20="","",IF('Data Schedule'!E20="","",'Data Schedule'!E20))</x:f>
        <x:v>Tazkia Farhani</x:v>
      </x:c>
      <x:c r="C39" s="402" t="n">
        <x:f>IF('Data Schedule'!A20="","",IF('Data Schedule'!B20="","",'Data Schedule'!B20))</x:f>
        <x:v>46269</x:v>
      </x:c>
      <x:c r="D39" s="403" t="n">
        <x:f>IF('Data Schedule'!A20="","",IF('Data Schedule'!L20="","",'Data Schedule'!L20))</x:f>
        <x:v>275000</x:v>
      </x:c>
      <x:c r="E39" s="403" t="n">
        <x:f>IF('Data Schedule'!A20="","",IF('Data Schedule'!AC20="","",'Data Schedule'!AC20))</x:f>
        <x:v>150000</x:v>
      </x:c>
      <x:c r="F39" s="403" t="n">
        <x:f>IF('Data Schedule'!A20="","",IF('Data Schedule'!AD20="","",'Data Schedule'!AD20))</x:f>
        <x:v>-125000</x:v>
      </x:c>
      <x:c r="G39" s="364" t="str">
        <x:f>IF('Data Schedule'!A20="","",IF('Data Schedule'!AE20="","",'Data Schedule'!AE20))</x:f>
        <x:v>CHECK harga/bayar</x:v>
      </x:c>
      <x:c r="H39" s="365" t="str">
        <x:f>IF('Data Schedule'!A20="","",IF('Data Schedule'!X20="","",'Data Schedule'!X20))</x:f>
      </x:c>
    </x:row>
    <x:row r="40" ht="45" customHeight="1">
      <x:c r="A40" s="362" t="str">
        <x:f>IF('Data Schedule'!A21="","",IF('Data Schedule'!A21="","",'Data Schedule'!A21))</x:f>
        <x:v>BK017</x:v>
      </x:c>
      <x:c r="B40" s="364" t="str">
        <x:f>IF('Data Schedule'!A21="","",IF('Data Schedule'!E21="","",'Data Schedule'!E21))</x:f>
        <x:v>Diarra Fathiya</x:v>
      </x:c>
      <x:c r="C40" s="402" t="n">
        <x:f>IF('Data Schedule'!A21="","",IF('Data Schedule'!B21="","",'Data Schedule'!B21))</x:f>
        <x:v>46269</x:v>
      </x:c>
      <x:c r="D40" s="403" t="n">
        <x:f>IF('Data Schedule'!A21="","",IF('Data Schedule'!L21="","",'Data Schedule'!L21))</x:f>
        <x:v>300000</x:v>
      </x:c>
      <x:c r="E40" s="403" t="n">
        <x:f>IF('Data Schedule'!A21="","",IF('Data Schedule'!AC21="","",'Data Schedule'!AC21))</x:f>
        <x:v>300000</x:v>
      </x:c>
      <x:c r="F40" s="403" t="str">
        <x:f>IF('Data Schedule'!A21="","",IF('Data Schedule'!AD21="","",'Data Schedule'!AD21))</x:f>
      </x:c>
      <x:c r="G40" s="364" t="str">
        <x:f>IF('Data Schedule'!A21="","",IF('Data Schedule'!AE21="","",'Data Schedule'!AE21))</x:f>
        <x:v>OK</x:v>
      </x:c>
      <x:c r="H40" s="365" t="str">
        <x:f>IF('Data Schedule'!A21="","",IF('Data Schedule'!X21="","",'Data Schedule'!X21))</x:f>
      </x:c>
    </x:row>
    <x:row r="41" ht="45" customHeight="1">
      <x:c r="A41" s="362" t="str">
        <x:f>IF('Data Schedule'!A22="","",IF('Data Schedule'!A22="","",'Data Schedule'!A22))</x:f>
        <x:v>BK018</x:v>
      </x:c>
      <x:c r="B41" s="364" t="str">
        <x:f>IF('Data Schedule'!A22="","",IF('Data Schedule'!E22="","",'Data Schedule'!E22))</x:f>
        <x:v>Atiesa dkk</x:v>
      </x:c>
      <x:c r="C41" s="402" t="n">
        <x:f>IF('Data Schedule'!A22="","",IF('Data Schedule'!B22="","",'Data Schedule'!B22))</x:f>
        <x:v>46269</x:v>
      </x:c>
      <x:c r="D41" s="403" t="n">
        <x:f>IF('Data Schedule'!A22="","",IF('Data Schedule'!L22="","",'Data Schedule'!L22))</x:f>
        <x:v>250000</x:v>
      </x:c>
      <x:c r="E41" s="403" t="n">
        <x:f>IF('Data Schedule'!A22="","",IF('Data Schedule'!AC22="","",'Data Schedule'!AC22))</x:f>
        <x:v>225000</x:v>
      </x:c>
      <x:c r="F41" s="403" t="n">
        <x:f>IF('Data Schedule'!A22="","",IF('Data Schedule'!AD22="","",'Data Schedule'!AD22))</x:f>
        <x:v>-25000</x:v>
      </x:c>
      <x:c r="G41" s="364" t="str">
        <x:f>IF('Data Schedule'!A22="","",IF('Data Schedule'!AE22="","",'Data Schedule'!AE22))</x:f>
        <x:v>CHECK harga/bayar</x:v>
      </x:c>
      <x:c r="H41" s="365" t="str">
        <x:f>IF('Data Schedule'!A22="","",IF('Data Schedule'!X22="","",'Data Schedule'!X22))</x:f>
      </x:c>
    </x:row>
    <x:row r="42" ht="45" customHeight="1">
      <x:c r="A42" s="362" t="str">
        <x:f>IF('Data Schedule'!A23="","",IF('Data Schedule'!A23="","",'Data Schedule'!A23))</x:f>
        <x:v>BK019</x:v>
      </x:c>
      <x:c r="B42" s="364" t="str">
        <x:f>IF('Data Schedule'!A23="","",IF('Data Schedule'!E23="","",'Data Schedule'!E23))</x:f>
        <x:v>Kim</x:v>
      </x:c>
      <x:c r="C42" s="402" t="n">
        <x:f>IF('Data Schedule'!A23="","",IF('Data Schedule'!B23="","",'Data Schedule'!B23))</x:f>
        <x:v>46270</x:v>
      </x:c>
      <x:c r="D42" s="403" t="n">
        <x:f>IF('Data Schedule'!A23="","",IF('Data Schedule'!L23="","",'Data Schedule'!L23))</x:f>
        <x:v>100000</x:v>
      </x:c>
      <x:c r="E42" s="403" t="n">
        <x:f>IF('Data Schedule'!A23="","",IF('Data Schedule'!AC23="","",'Data Schedule'!AC23))</x:f>
        <x:v>50000</x:v>
      </x:c>
      <x:c r="F42" s="403" t="n">
        <x:f>IF('Data Schedule'!A23="","",IF('Data Schedule'!AD23="","",'Data Schedule'!AD23))</x:f>
        <x:v>-50000</x:v>
      </x:c>
      <x:c r="G42" s="364" t="str">
        <x:f>IF('Data Schedule'!A23="","",IF('Data Schedule'!AE23="","",'Data Schedule'!AE23))</x:f>
        <x:v>CHECK harga/bayar</x:v>
      </x:c>
      <x:c r="H42" s="365" t="str">
        <x:f>IF('Data Schedule'!A23="","",IF('Data Schedule'!X23="","",'Data Schedule'!X23))</x:f>
      </x:c>
    </x:row>
    <x:row r="43" ht="45" customHeight="1">
      <x:c r="A43" s="362" t="str">
        <x:f>IF('Data Schedule'!A24="","",IF('Data Schedule'!A24="","",'Data Schedule'!A24))</x:f>
        <x:v>BK020</x:v>
      </x:c>
      <x:c r="B43" s="364" t="str">
        <x:f>IF('Data Schedule'!A24="","",IF('Data Schedule'!E24="","",'Data Schedule'!E24))</x:f>
        <x:v>Wildan</x:v>
      </x:c>
      <x:c r="C43" s="402" t="n">
        <x:f>IF('Data Schedule'!A24="","",IF('Data Schedule'!B24="","",'Data Schedule'!B24))</x:f>
        <x:v>46270</x:v>
      </x:c>
      <x:c r="D43" s="403" t="n">
        <x:f>IF('Data Schedule'!A24="","",IF('Data Schedule'!L24="","",'Data Schedule'!L24))</x:f>
        <x:v>350000</x:v>
      </x:c>
      <x:c r="E43" s="403" t="n">
        <x:f>IF('Data Schedule'!A24="","",IF('Data Schedule'!AC24="","",'Data Schedule'!AC24))</x:f>
        <x:v>350000</x:v>
      </x:c>
      <x:c r="F43" s="403" t="str">
        <x:f>IF('Data Schedule'!A24="","",IF('Data Schedule'!AD24="","",'Data Schedule'!AD24))</x:f>
      </x:c>
      <x:c r="G43" s="364" t="str">
        <x:f>IF('Data Schedule'!A24="","",IF('Data Schedule'!AE24="","",'Data Schedule'!AE24))</x:f>
        <x:v>OK</x:v>
      </x:c>
      <x:c r="H43" s="365" t="str">
        <x:f>IF('Data Schedule'!A24="","",IF('Data Schedule'!X24="","",'Data Schedule'!X24))</x:f>
      </x:c>
    </x:row>
    <x:row r="44" ht="45" customHeight="1">
      <x:c r="A44" s="362" t="str">
        <x:f>IF('Data Schedule'!A25="","",IF('Data Schedule'!A25="","",'Data Schedule'!A25))</x:f>
        <x:v>BK021</x:v>
      </x:c>
      <x:c r="B44" s="364" t="str">
        <x:f>IF('Data Schedule'!A25="","",IF('Data Schedule'!E25="","",'Data Schedule'!E25))</x:f>
        <x:v>Gibran</x:v>
      </x:c>
      <x:c r="C44" s="402" t="n">
        <x:f>IF('Data Schedule'!A25="","",IF('Data Schedule'!B25="","",'Data Schedule'!B25))</x:f>
        <x:v>46270</x:v>
      </x:c>
      <x:c r="D44" s="403" t="n">
        <x:f>IF('Data Schedule'!A25="","",IF('Data Schedule'!L25="","",'Data Schedule'!L25))</x:f>
        <x:v>350000</x:v>
      </x:c>
      <x:c r="E44" s="403" t="n">
        <x:f>IF('Data Schedule'!A25="","",IF('Data Schedule'!AC25="","",'Data Schedule'!AC25))</x:f>
        <x:v>350000</x:v>
      </x:c>
      <x:c r="F44" s="403" t="str">
        <x:f>IF('Data Schedule'!A25="","",IF('Data Schedule'!AD25="","",'Data Schedule'!AD25))</x:f>
      </x:c>
      <x:c r="G44" s="364" t="str">
        <x:f>IF('Data Schedule'!A25="","",IF('Data Schedule'!AE25="","",'Data Schedule'!AE25))</x:f>
        <x:v>OK</x:v>
      </x:c>
      <x:c r="H44" s="365" t="str">
        <x:f>IF('Data Schedule'!A25="","",IF('Data Schedule'!X25="","",'Data Schedule'!X25))</x:f>
        <x:v>Konflik paket Log: Family A</x:v>
      </x:c>
    </x:row>
    <x:row r="45" ht="45" customHeight="1">
      <x:c r="A45" s="362" t="str">
        <x:f>IF('Data Schedule'!A26="","",IF('Data Schedule'!A26="","",'Data Schedule'!A26))</x:f>
        <x:v>BK022</x:v>
      </x:c>
      <x:c r="B45" s="364" t="str">
        <x:f>IF('Data Schedule'!A26="","",IF('Data Schedule'!E26="","",'Data Schedule'!E26))</x:f>
        <x:v>Lia</x:v>
      </x:c>
      <x:c r="C45" s="402" t="n">
        <x:f>IF('Data Schedule'!A26="","",IF('Data Schedule'!B26="","",'Data Schedule'!B26))</x:f>
        <x:v>46270</x:v>
      </x:c>
      <x:c r="D45" s="403" t="n">
        <x:f>IF('Data Schedule'!A26="","",IF('Data Schedule'!L26="","",'Data Schedule'!L26))</x:f>
        <x:v>300000</x:v>
      </x:c>
      <x:c r="E45" s="403" t="n">
        <x:f>IF('Data Schedule'!A26="","",IF('Data Schedule'!AC26="","",'Data Schedule'!AC26))</x:f>
        <x:v>200000</x:v>
      </x:c>
      <x:c r="F45" s="403" t="n">
        <x:f>IF('Data Schedule'!A26="","",IF('Data Schedule'!AD26="","",'Data Schedule'!AD26))</x:f>
        <x:v>-100000</x:v>
      </x:c>
      <x:c r="G45" s="364" t="str">
        <x:f>IF('Data Schedule'!A26="","",IF('Data Schedule'!AE26="","",'Data Schedule'!AE26))</x:f>
        <x:v>CHECK harga/bayar</x:v>
      </x:c>
      <x:c r="H45" s="365" t="str">
        <x:f>IF('Data Schedule'!A26="","",IF('Data Schedule'!X26="","",'Data Schedule'!X26))</x:f>
      </x:c>
    </x:row>
    <x:row r="46" ht="45" customHeight="1">
      <x:c r="A46" s="362" t="str">
        <x:f>IF('Data Schedule'!A27="","",IF('Data Schedule'!A27="","",'Data Schedule'!A27))</x:f>
        <x:v>BK023</x:v>
      </x:c>
      <x:c r="B46" s="364" t="str">
        <x:f>IF('Data Schedule'!A27="","",IF('Data Schedule'!E27="","",'Data Schedule'!E27))</x:f>
        <x:v>PSDA Bahagia</x:v>
      </x:c>
      <x:c r="C46" s="402" t="n">
        <x:f>IF('Data Schedule'!A27="","",IF('Data Schedule'!B27="","",'Data Schedule'!B27))</x:f>
        <x:v>46270</x:v>
      </x:c>
      <x:c r="D46" s="403" t="n">
        <x:f>IF('Data Schedule'!A27="","",IF('Data Schedule'!L27="","",'Data Schedule'!L27))</x:f>
        <x:v>200000</x:v>
      </x:c>
      <x:c r="E46" s="403" t="n">
        <x:f>IF('Data Schedule'!A27="","",IF('Data Schedule'!AC27="","",'Data Schedule'!AC27))</x:f>
        <x:v>175000</x:v>
      </x:c>
      <x:c r="F46" s="403" t="n">
        <x:f>IF('Data Schedule'!A27="","",IF('Data Schedule'!AD27="","",'Data Schedule'!AD27))</x:f>
        <x:v>-25000</x:v>
      </x:c>
      <x:c r="G46" s="364" t="str">
        <x:f>IF('Data Schedule'!A27="","",IF('Data Schedule'!AE27="","",'Data Schedule'!AE27))</x:f>
        <x:v>CHECK harga/bayar</x:v>
      </x:c>
      <x:c r="H46" s="365" t="str">
        <x:f>IF('Data Schedule'!A27="","",IF('Data Schedule'!X27="","",'Data Schedule'!X27))</x:f>
        <x:v>Konflik paket Log: Large Group</x:v>
      </x:c>
    </x:row>
    <x:row r="47" ht="45" customHeight="1">
      <x:c r="A47" s="362" t="str">
        <x:f>IF('Data Schedule'!A28="","",IF('Data Schedule'!A28="","",'Data Schedule'!A28))</x:f>
        <x:v>BK024</x:v>
      </x:c>
      <x:c r="B47" s="364" t="str">
        <x:f>IF('Data Schedule'!A28="","",IF('Data Schedule'!E28="","",'Data Schedule'!E28))</x:f>
        <x:v>Dhita</x:v>
      </x:c>
      <x:c r="C47" s="402" t="n">
        <x:f>IF('Data Schedule'!A28="","",IF('Data Schedule'!B28="","",'Data Schedule'!B28))</x:f>
        <x:v>46270</x:v>
      </x:c>
      <x:c r="D47" s="403" t="n">
        <x:f>IF('Data Schedule'!A28="","",IF('Data Schedule'!L28="","",'Data Schedule'!L28))</x:f>
        <x:v>300000</x:v>
      </x:c>
      <x:c r="E47" s="403" t="n">
        <x:f>IF('Data Schedule'!A28="","",IF('Data Schedule'!AC28="","",'Data Schedule'!AC28))</x:f>
        <x:v>300000</x:v>
      </x:c>
      <x:c r="F47" s="403" t="str">
        <x:f>IF('Data Schedule'!A28="","",IF('Data Schedule'!AD28="","",'Data Schedule'!AD28))</x:f>
      </x:c>
      <x:c r="G47" s="364" t="str">
        <x:f>IF('Data Schedule'!A28="","",IF('Data Schedule'!AE28="","",'Data Schedule'!AE28))</x:f>
        <x:v>OK</x:v>
      </x:c>
      <x:c r="H47" s="365" t="str">
        <x:f>IF('Data Schedule'!A28="","",IF('Data Schedule'!X28="","",'Data Schedule'!X28))</x:f>
      </x:c>
    </x:row>
    <x:row r="48" ht="45" customHeight="1">
      <x:c r="A48" s="362" t="str">
        <x:f>IF('Data Schedule'!A29="","",IF('Data Schedule'!A29="","",'Data Schedule'!A29))</x:f>
        <x:v>BK025</x:v>
      </x:c>
      <x:c r="B48" s="364" t="str">
        <x:f>IF('Data Schedule'!A29="","",IF('Data Schedule'!E29="","",'Data Schedule'!E29))</x:f>
        <x:v>Tiara Dwina Savitri</x:v>
      </x:c>
      <x:c r="C48" s="402" t="n">
        <x:f>IF('Data Schedule'!A29="","",IF('Data Schedule'!B29="","",'Data Schedule'!B29))</x:f>
        <x:v>46270</x:v>
      </x:c>
      <x:c r="D48" s="403" t="n">
        <x:f>IF('Data Schedule'!A29="","",IF('Data Schedule'!L29="","",'Data Schedule'!L29))</x:f>
        <x:v>325000</x:v>
      </x:c>
      <x:c r="E48" s="403" t="n">
        <x:f>IF('Data Schedule'!A29="","",IF('Data Schedule'!AC29="","",'Data Schedule'!AC29))</x:f>
        <x:v>425000</x:v>
      </x:c>
      <x:c r="F48" s="403" t="n">
        <x:f>IF('Data Schedule'!A29="","",IF('Data Schedule'!AD29="","",'Data Schedule'!AD29))</x:f>
        <x:v>100000</x:v>
      </x:c>
      <x:c r="G48" s="364" t="str">
        <x:f>IF('Data Schedule'!A29="","",IF('Data Schedule'!AE29="","",'Data Schedule'!AE29))</x:f>
        <x:v>CHECK harga/bayar</x:v>
      </x:c>
      <x:c r="H48" s="365" t="str">
        <x:f>IF('Data Schedule'!A29="","",IF('Data Schedule'!X29="","",'Data Schedule'!X29))</x:f>
      </x:c>
    </x:row>
    <x:row r="49" ht="45" customHeight="1">
      <x:c r="A49" s="362" t="str">
        <x:f>IF('Data Schedule'!A30="","",IF('Data Schedule'!A30="","",'Data Schedule'!A30))</x:f>
        <x:v>BK026</x:v>
      </x:c>
      <x:c r="B49" s="364" t="str">
        <x:f>IF('Data Schedule'!A30="","",IF('Data Schedule'!E30="","",'Data Schedule'!E30))</x:f>
        <x:v>Jager</x:v>
      </x:c>
      <x:c r="C49" s="402" t="n">
        <x:f>IF('Data Schedule'!A30="","",IF('Data Schedule'!B30="","",'Data Schedule'!B30))</x:f>
        <x:v>46270</x:v>
      </x:c>
      <x:c r="D49" s="403" t="n">
        <x:f>IF('Data Schedule'!A30="","",IF('Data Schedule'!L30="","",'Data Schedule'!L30))</x:f>
        <x:v>175000</x:v>
      </x:c>
      <x:c r="E49" s="403" t="n">
        <x:f>IF('Data Schedule'!A30="","",IF('Data Schedule'!AC30="","",'Data Schedule'!AC30))</x:f>
        <x:v>175000</x:v>
      </x:c>
      <x:c r="F49" s="403" t="str">
        <x:f>IF('Data Schedule'!A30="","",IF('Data Schedule'!AD30="","",'Data Schedule'!AD30))</x:f>
      </x:c>
      <x:c r="G49" s="364" t="str">
        <x:f>IF('Data Schedule'!A30="","",IF('Data Schedule'!AE30="","",'Data Schedule'!AE30))</x:f>
        <x:v>OK</x:v>
      </x:c>
      <x:c r="H49" s="365" t="str">
        <x:f>IF('Data Schedule'!A30="","",IF('Data Schedule'!X30="","",'Data Schedule'!X30))</x:f>
      </x:c>
    </x:row>
    <x:row r="50" ht="45" customHeight="1">
      <x:c r="A50" s="362" t="str">
        <x:f>IF('Data Schedule'!A31="","",IF('Data Schedule'!A31="","",'Data Schedule'!A31))</x:f>
        <x:v>BK027</x:v>
      </x:c>
      <x:c r="B50" s="364" t="str">
        <x:f>IF('Data Schedule'!A31="","",IF('Data Schedule'!E31="","",'Data Schedule'!E31))</x:f>
        <x:v>Dinta</x:v>
      </x:c>
      <x:c r="C50" s="402" t="n">
        <x:f>IF('Data Schedule'!A31="","",IF('Data Schedule'!B31="","",'Data Schedule'!B31))</x:f>
        <x:v>46270</x:v>
      </x:c>
      <x:c r="D50" s="403" t="n">
        <x:f>IF('Data Schedule'!A31="","",IF('Data Schedule'!L31="","",'Data Schedule'!L31))</x:f>
        <x:v>350000</x:v>
      </x:c>
      <x:c r="E50" s="403" t="n">
        <x:f>IF('Data Schedule'!A31="","",IF('Data Schedule'!AC31="","",'Data Schedule'!AC31))</x:f>
        <x:v>270000</x:v>
      </x:c>
      <x:c r="F50" s="403" t="n">
        <x:f>IF('Data Schedule'!A31="","",IF('Data Schedule'!AD31="","",'Data Schedule'!AD31))</x:f>
        <x:v>-80000</x:v>
      </x:c>
      <x:c r="G50" s="364" t="str">
        <x:f>IF('Data Schedule'!A31="","",IF('Data Schedule'!AE31="","",'Data Schedule'!AE31))</x:f>
        <x:v>CHECK harga/bayar</x:v>
      </x:c>
      <x:c r="H50" s="365" t="str">
        <x:f>IF('Data Schedule'!A31="","",IF('Data Schedule'!X31="","",'Data Schedule'!X31))</x:f>
      </x:c>
    </x:row>
    <x:row r="51" ht="45" customHeight="1">
      <x:c r="A51" s="362" t="str">
        <x:f>IF('Data Schedule'!A32="","",IF('Data Schedule'!A32="","",'Data Schedule'!A32))</x:f>
        <x:v>BK028</x:v>
      </x:c>
      <x:c r="B51" s="364" t="str">
        <x:f>IF('Data Schedule'!A32="","",IF('Data Schedule'!E32="","",'Data Schedule'!E32))</x:f>
        <x:v>Sasa</x:v>
      </x:c>
      <x:c r="C51" s="402" t="n">
        <x:f>IF('Data Schedule'!A32="","",IF('Data Schedule'!B32="","",'Data Schedule'!B32))</x:f>
        <x:v>46270</x:v>
      </x:c>
      <x:c r="D51" s="403" t="n">
        <x:f>IF('Data Schedule'!A32="","",IF('Data Schedule'!L32="","",'Data Schedule'!L32))</x:f>
        <x:v>800000</x:v>
      </x:c>
      <x:c r="E51" s="403" t="n">
        <x:f>IF('Data Schedule'!A32="","",IF('Data Schedule'!AC32="","",'Data Schedule'!AC32))</x:f>
        <x:v>850000</x:v>
      </x:c>
      <x:c r="F51" s="403" t="n">
        <x:f>IF('Data Schedule'!A32="","",IF('Data Schedule'!AD32="","",'Data Schedule'!AD32))</x:f>
        <x:v>50000</x:v>
      </x:c>
      <x:c r="G51" s="364" t="str">
        <x:f>IF('Data Schedule'!A32="","",IF('Data Schedule'!AE32="","",'Data Schedule'!AE32))</x:f>
        <x:v>CHECK harga/bayar</x:v>
      </x:c>
      <x:c r="H51" s="365" t="str">
        <x:f>IF('Data Schedule'!A32="","",IF('Data Schedule'!X32="","",'Data Schedule'!X32))</x:f>
      </x:c>
    </x:row>
    <x:row r="52" ht="45" customHeight="1">
      <x:c r="A52" s="362" t="str">
        <x:f>IF('Data Schedule'!A33="","",IF('Data Schedule'!A33="","",'Data Schedule'!A33))</x:f>
        <x:v>BK029</x:v>
      </x:c>
      <x:c r="B52" s="364" t="str">
        <x:f>IF('Data Schedule'!A33="","",IF('Data Schedule'!E33="","",'Data Schedule'!E33))</x:f>
        <x:v>Lesty Meitika</x:v>
      </x:c>
      <x:c r="C52" s="402" t="n">
        <x:f>IF('Data Schedule'!A33="","",IF('Data Schedule'!B33="","",'Data Schedule'!B33))</x:f>
        <x:v>46271</x:v>
      </x:c>
      <x:c r="D52" s="403" t="n">
        <x:f>IF('Data Schedule'!A33="","",IF('Data Schedule'!L33="","",'Data Schedule'!L33))</x:f>
        <x:v>350000</x:v>
      </x:c>
      <x:c r="E52" s="403" t="n">
        <x:f>IF('Data Schedule'!A33="","",IF('Data Schedule'!AC33="","",'Data Schedule'!AC33))</x:f>
        <x:v>250000</x:v>
      </x:c>
      <x:c r="F52" s="403" t="n">
        <x:f>IF('Data Schedule'!A33="","",IF('Data Schedule'!AD33="","",'Data Schedule'!AD33))</x:f>
        <x:v>-100000</x:v>
      </x:c>
      <x:c r="G52" s="364" t="str">
        <x:f>IF('Data Schedule'!A33="","",IF('Data Schedule'!AE33="","",'Data Schedule'!AE33))</x:f>
        <x:v>CHECK harga/bayar</x:v>
      </x:c>
      <x:c r="H52" s="365" t="str">
        <x:f>IF('Data Schedule'!A33="","",IF('Data Schedule'!X33="","",'Data Schedule'!X33))</x:f>
      </x:c>
    </x:row>
    <x:row r="53" ht="45" customHeight="1">
      <x:c r="A53" s="362" t="str">
        <x:f>IF('Data Schedule'!A34="","",IF('Data Schedule'!A34="","",'Data Schedule'!A34))</x:f>
        <x:v>BK030</x:v>
      </x:c>
      <x:c r="B53" s="364" t="str">
        <x:f>IF('Data Schedule'!A34="","",IF('Data Schedule'!E34="","",'Data Schedule'!E34))</x:f>
        <x:v>Rafa Ghiyas</x:v>
      </x:c>
      <x:c r="C53" s="402" t="n">
        <x:f>IF('Data Schedule'!A34="","",IF('Data Schedule'!B34="","",'Data Schedule'!B34))</x:f>
        <x:v>46271</x:v>
      </x:c>
      <x:c r="D53" s="403" t="n">
        <x:f>IF('Data Schedule'!A34="","",IF('Data Schedule'!L34="","",'Data Schedule'!L34))</x:f>
        <x:v>625000</x:v>
      </x:c>
      <x:c r="E53" s="403" t="n">
        <x:f>IF('Data Schedule'!A34="","",IF('Data Schedule'!AC34="","",'Data Schedule'!AC34))</x:f>
        <x:v>625000</x:v>
      </x:c>
      <x:c r="F53" s="403" t="str">
        <x:f>IF('Data Schedule'!A34="","",IF('Data Schedule'!AD34="","",'Data Schedule'!AD34))</x:f>
      </x:c>
      <x:c r="G53" s="364" t="str">
        <x:f>IF('Data Schedule'!A34="","",IF('Data Schedule'!AE34="","",'Data Schedule'!AE34))</x:f>
        <x:v>OK</x:v>
      </x:c>
      <x:c r="H53" s="365" t="str">
        <x:f>IF('Data Schedule'!A34="","",IF('Data Schedule'!X34="","",'Data Schedule'!X34))</x:f>
      </x:c>
    </x:row>
    <x:row r="54" ht="45" customHeight="1">
      <x:c r="A54" s="362" t="str">
        <x:f>IF('Data Schedule'!A35="","",IF('Data Schedule'!A35="","",'Data Schedule'!A35))</x:f>
        <x:v>BK031</x:v>
      </x:c>
      <x:c r="B54" s="364" t="str">
        <x:f>IF('Data Schedule'!A35="","",IF('Data Schedule'!E35="","",'Data Schedule'!E35))</x:f>
        <x:v>Atika</x:v>
      </x:c>
      <x:c r="C54" s="402" t="n">
        <x:f>IF('Data Schedule'!A35="","",IF('Data Schedule'!B35="","",'Data Schedule'!B35))</x:f>
        <x:v>46271</x:v>
      </x:c>
      <x:c r="D54" s="403" t="n">
        <x:f>IF('Data Schedule'!A35="","",IF('Data Schedule'!L35="","",'Data Schedule'!L35))</x:f>
        <x:v>350000</x:v>
      </x:c>
      <x:c r="E54" s="403" t="n">
        <x:f>IF('Data Schedule'!A35="","",IF('Data Schedule'!AC35="","",'Data Schedule'!AC35))</x:f>
        <x:v>300000</x:v>
      </x:c>
      <x:c r="F54" s="403" t="n">
        <x:f>IF('Data Schedule'!A35="","",IF('Data Schedule'!AD35="","",'Data Schedule'!AD35))</x:f>
        <x:v>-50000</x:v>
      </x:c>
      <x:c r="G54" s="364" t="str">
        <x:f>IF('Data Schedule'!A35="","",IF('Data Schedule'!AE35="","",'Data Schedule'!AE35))</x:f>
        <x:v>CHECK harga/bayar</x:v>
      </x:c>
      <x:c r="H54" s="365" t="str">
        <x:f>IF('Data Schedule'!A35="","",IF('Data Schedule'!X35="","",'Data Schedule'!X35))</x:f>
      </x:c>
    </x:row>
    <x:row r="55" ht="45" customHeight="1">
      <x:c r="A55" s="362" t="str">
        <x:f>IF('Data Schedule'!A36="","",IF('Data Schedule'!A36="","",'Data Schedule'!A36))</x:f>
        <x:v>BK032</x:v>
      </x:c>
      <x:c r="B55" s="364" t="str">
        <x:f>IF('Data Schedule'!A36="","",IF('Data Schedule'!E36="","",'Data Schedule'!E36))</x:f>
        <x:v>Kebagoran</x:v>
      </x:c>
      <x:c r="C55" s="402" t="n">
        <x:f>IF('Data Schedule'!A36="","",IF('Data Schedule'!B36="","",'Data Schedule'!B36))</x:f>
        <x:v>46271</x:v>
      </x:c>
      <x:c r="D55" s="403" t="n">
        <x:f>IF('Data Schedule'!A36="","",IF('Data Schedule'!L36="","",'Data Schedule'!L36))</x:f>
        <x:v>250000</x:v>
      </x:c>
      <x:c r="E55" s="403" t="n">
        <x:f>IF('Data Schedule'!A36="","",IF('Data Schedule'!AC36="","",'Data Schedule'!AC36))</x:f>
        <x:v>250000</x:v>
      </x:c>
      <x:c r="F55" s="403" t="str">
        <x:f>IF('Data Schedule'!A36="","",IF('Data Schedule'!AD36="","",'Data Schedule'!AD36))</x:f>
      </x:c>
      <x:c r="G55" s="364" t="str">
        <x:f>IF('Data Schedule'!A36="","",IF('Data Schedule'!AE36="","",'Data Schedule'!AE36))</x:f>
        <x:v>OK</x:v>
      </x:c>
      <x:c r="H55" s="365" t="str">
        <x:f>IF('Data Schedule'!A36="","",IF('Data Schedule'!X36="","",'Data Schedule'!X36))</x:f>
      </x:c>
    </x:row>
    <x:row r="56" ht="45" customHeight="1">
      <x:c r="A56" s="362" t="str">
        <x:f>IF('Data Schedule'!A37="","",IF('Data Schedule'!A37="","",'Data Schedule'!A37))</x:f>
        <x:v>BK033</x:v>
      </x:c>
      <x:c r="B56" s="364" t="str">
        <x:f>IF('Data Schedule'!A37="","",IF('Data Schedule'!E37="","",'Data Schedule'!E37))</x:f>
        <x:v>Johann</x:v>
      </x:c>
      <x:c r="C56" s="402" t="n">
        <x:f>IF('Data Schedule'!A37="","",IF('Data Schedule'!B37="","",'Data Schedule'!B37))</x:f>
        <x:v>46271</x:v>
      </x:c>
      <x:c r="D56" s="403" t="n">
        <x:f>IF('Data Schedule'!A37="","",IF('Data Schedule'!L37="","",'Data Schedule'!L37))</x:f>
        <x:v>500000</x:v>
      </x:c>
      <x:c r="E56" s="403" t="n">
        <x:f>IF('Data Schedule'!A37="","",IF('Data Schedule'!AC37="","",'Data Schedule'!AC37))</x:f>
        <x:v>500000</x:v>
      </x:c>
      <x:c r="F56" s="403" t="str">
        <x:f>IF('Data Schedule'!A37="","",IF('Data Schedule'!AD37="","",'Data Schedule'!AD37))</x:f>
      </x:c>
      <x:c r="G56" s="364" t="str">
        <x:f>IF('Data Schedule'!A37="","",IF('Data Schedule'!AE37="","",'Data Schedule'!AE37))</x:f>
        <x:v>OK</x:v>
      </x:c>
      <x:c r="H56" s="365" t="str">
        <x:f>IF('Data Schedule'!A37="","",IF('Data Schedule'!X37="","",'Data Schedule'!X37))</x:f>
        <x:v>Konflik paket Log: Graduation</x:v>
      </x:c>
    </x:row>
    <x:row r="57" ht="45" customHeight="1">
      <x:c r="A57" s="362" t="str">
        <x:f>IF('Data Schedule'!A38="","",IF('Data Schedule'!A38="","",'Data Schedule'!A38))</x:f>
        <x:v>BK034</x:v>
      </x:c>
      <x:c r="B57" s="364" t="str">
        <x:f>IF('Data Schedule'!A38="","",IF('Data Schedule'!E38="","",'Data Schedule'!E38))</x:f>
        <x:v>Lembata</x:v>
      </x:c>
      <x:c r="C57" s="402" t="n">
        <x:f>IF('Data Schedule'!A38="","",IF('Data Schedule'!B38="","",'Data Schedule'!B38))</x:f>
        <x:v>46271</x:v>
      </x:c>
      <x:c r="D57" s="403" t="n">
        <x:f>IF('Data Schedule'!A38="","",IF('Data Schedule'!L38="","",'Data Schedule'!L38))</x:f>
        <x:v>500000</x:v>
      </x:c>
      <x:c r="E57" s="403" t="n">
        <x:f>IF('Data Schedule'!A38="","",IF('Data Schedule'!AC38="","",'Data Schedule'!AC38))</x:f>
        <x:v>625000</x:v>
      </x:c>
      <x:c r="F57" s="403" t="n">
        <x:f>IF('Data Schedule'!A38="","",IF('Data Schedule'!AD38="","",'Data Schedule'!AD38))</x:f>
        <x:v>125000</x:v>
      </x:c>
      <x:c r="G57" s="364" t="str">
        <x:f>IF('Data Schedule'!A38="","",IF('Data Schedule'!AE38="","",'Data Schedule'!AE38))</x:f>
        <x:v>CHECK harga/bayar</x:v>
      </x:c>
      <x:c r="H57" s="365" t="str">
        <x:f>IF('Data Schedule'!A38="","",IF('Data Schedule'!X38="","",'Data Schedule'!X38))</x:f>
      </x:c>
    </x:row>
    <x:row r="58" ht="45" customHeight="1">
      <x:c r="A58" s="362" t="str">
        <x:f>IF('Data Schedule'!A39="","",IF('Data Schedule'!A39="","",'Data Schedule'!A39))</x:f>
        <x:v>BK035</x:v>
      </x:c>
      <x:c r="B58" s="364" t="str">
        <x:f>IF('Data Schedule'!A39="","",IF('Data Schedule'!E39="","",'Data Schedule'!E39))</x:f>
        <x:v>Luceriza</x:v>
      </x:c>
      <x:c r="C58" s="402" t="n">
        <x:f>IF('Data Schedule'!A39="","",IF('Data Schedule'!B39="","",'Data Schedule'!B39))</x:f>
        <x:v>46271</x:v>
      </x:c>
      <x:c r="D58" s="403" t="n">
        <x:f>IF('Data Schedule'!A39="","",IF('Data Schedule'!L39="","",'Data Schedule'!L39))</x:f>
        <x:v>225000</x:v>
      </x:c>
      <x:c r="E58" s="403" t="n">
        <x:f>IF('Data Schedule'!A39="","",IF('Data Schedule'!AC39="","",'Data Schedule'!AC39))</x:f>
        <x:v>225000</x:v>
      </x:c>
      <x:c r="F58" s="403" t="str">
        <x:f>IF('Data Schedule'!A39="","",IF('Data Schedule'!AD39="","",'Data Schedule'!AD39))</x:f>
      </x:c>
      <x:c r="G58" s="364" t="str">
        <x:f>IF('Data Schedule'!A39="","",IF('Data Schedule'!AE39="","",'Data Schedule'!AE39))</x:f>
        <x:v>OK</x:v>
      </x:c>
      <x:c r="H58" s="365" t="str">
        <x:f>IF('Data Schedule'!A39="","",IF('Data Schedule'!X39="","",'Data Schedule'!X39))</x:f>
      </x:c>
    </x:row>
    <x:row r="59" ht="45" customHeight="1">
      <x:c r="A59" s="362" t="str">
        <x:f>IF('Data Schedule'!A40="","",IF('Data Schedule'!A40="","",'Data Schedule'!A40))</x:f>
        <x:v>BK036</x:v>
      </x:c>
      <x:c r="B59" s="364" t="str">
        <x:f>IF('Data Schedule'!A40="","",IF('Data Schedule'!E40="","",'Data Schedule'!E40))</x:f>
        <x:v>Kelasmodeling.id purwokerto</x:v>
      </x:c>
      <x:c r="C59" s="402" t="n">
        <x:f>IF('Data Schedule'!A40="","",IF('Data Schedule'!B40="","",'Data Schedule'!B40))</x:f>
        <x:v>46271</x:v>
      </x:c>
      <x:c r="D59" s="403" t="n">
        <x:f>IF('Data Schedule'!A40="","",IF('Data Schedule'!L40="","",'Data Schedule'!L40))</x:f>
        <x:v>500000</x:v>
      </x:c>
      <x:c r="E59" s="403" t="str">
        <x:f>IF('Data Schedule'!A40="","",IF('Data Schedule'!AC40="","",'Data Schedule'!AC40))</x:f>
      </x:c>
      <x:c r="F59" s="403" t="n">
        <x:f>IF('Data Schedule'!A40="","",IF('Data Schedule'!AD40="","",'Data Schedule'!AD40))</x:f>
        <x:v>-500000</x:v>
      </x:c>
      <x:c r="G59" s="364" t="str">
        <x:f>IF('Data Schedule'!A40="","",IF('Data Schedule'!AE40="","",'Data Schedule'!AE40))</x:f>
        <x:v>CHECK harga/bayar</x:v>
      </x:c>
      <x:c r="H59" s="365" t="str">
        <x:f>IF('Data Schedule'!A40="","",IF('Data Schedule'!X40="","",'Data Schedule'!X40))</x:f>
        <x:v>5 unit Single dari baris lanjutan; konfirmasi jumlah</x:v>
      </x:c>
    </x:row>
    <x:row r="60" ht="45" customHeight="1">
      <x:c r="A60" s="362" t="str">
        <x:f>IF('Data Schedule'!A41="","",IF('Data Schedule'!A41="","",'Data Schedule'!A41))</x:f>
        <x:v>BK037</x:v>
      </x:c>
      <x:c r="B60" s="364" t="str">
        <x:f>IF('Data Schedule'!A41="","",IF('Data Schedule'!E41="","",'Data Schedule'!E41))</x:f>
        <x:v>Nanda Putri Sabila</x:v>
      </x:c>
      <x:c r="C60" s="402" t="n">
        <x:f>IF('Data Schedule'!A41="","",IF('Data Schedule'!B41="","",'Data Schedule'!B41))</x:f>
        <x:v>46272</x:v>
      </x:c>
      <x:c r="D60" s="403" t="n">
        <x:f>IF('Data Schedule'!A41="","",IF('Data Schedule'!L41="","",'Data Schedule'!L41))</x:f>
        <x:v>350000</x:v>
      </x:c>
      <x:c r="E60" s="403" t="n">
        <x:f>IF('Data Schedule'!A41="","",IF('Data Schedule'!AC41="","",'Data Schedule'!AC41))</x:f>
        <x:v>555000</x:v>
      </x:c>
      <x:c r="F60" s="403" t="n">
        <x:f>IF('Data Schedule'!A41="","",IF('Data Schedule'!AD41="","",'Data Schedule'!AD41))</x:f>
        <x:v>205000</x:v>
      </x:c>
      <x:c r="G60" s="364" t="str">
        <x:f>IF('Data Schedule'!A41="","",IF('Data Schedule'!AE41="","",'Data Schedule'!AE41))</x:f>
        <x:v>CHECK harga/bayar</x:v>
      </x:c>
      <x:c r="H60" s="365" t="str">
        <x:f>IF('Data Schedule'!A41="","",IF('Data Schedule'!X41="","",'Data Schedule'!X41))</x:f>
      </x:c>
    </x:row>
    <x:row r="61" ht="45" customHeight="1">
      <x:c r="A61" s="362" t="str">
        <x:f>IF('Data Schedule'!A42="","",IF('Data Schedule'!A42="","",'Data Schedule'!A42))</x:f>
        <x:v>BK038</x:v>
      </x:c>
      <x:c r="B61" s="364" t="str">
        <x:f>IF('Data Schedule'!A42="","",IF('Data Schedule'!E42="","",'Data Schedule'!E42))</x:f>
        <x:v>Khairil Abdi</x:v>
      </x:c>
      <x:c r="C61" s="402" t="n">
        <x:f>IF('Data Schedule'!A42="","",IF('Data Schedule'!B42="","",'Data Schedule'!B42))</x:f>
        <x:v>46272</x:v>
      </x:c>
      <x:c r="D61" s="403" t="n">
        <x:f>IF('Data Schedule'!A42="","",IF('Data Schedule'!L42="","",'Data Schedule'!L42))</x:f>
        <x:v>350000</x:v>
      </x:c>
      <x:c r="E61" s="403" t="n">
        <x:f>IF('Data Schedule'!A42="","",IF('Data Schedule'!AC42="","",'Data Schedule'!AC42))</x:f>
        <x:v>250000</x:v>
      </x:c>
      <x:c r="F61" s="403" t="n">
        <x:f>IF('Data Schedule'!A42="","",IF('Data Schedule'!AD42="","",'Data Schedule'!AD42))</x:f>
        <x:v>-100000</x:v>
      </x:c>
      <x:c r="G61" s="364" t="str">
        <x:f>IF('Data Schedule'!A42="","",IF('Data Schedule'!AE42="","",'Data Schedule'!AE42))</x:f>
        <x:v>CHECK harga/bayar</x:v>
      </x:c>
      <x:c r="H61" s="365" t="str">
        <x:f>IF('Data Schedule'!A42="","",IF('Data Schedule'!X42="","",'Data Schedule'!X42))</x:f>
      </x:c>
    </x:row>
    <x:row r="62" ht="45" customHeight="1">
      <x:c r="A62" s="362" t="str">
        <x:f>IF('Data Schedule'!A43="","",IF('Data Schedule'!A43="","",'Data Schedule'!A43))</x:f>
        <x:v>BK039</x:v>
      </x:c>
      <x:c r="B62" s="364" t="str">
        <x:f>IF('Data Schedule'!A43="","",IF('Data Schedule'!E43="","",'Data Schedule'!E43))</x:f>
        <x:v>andin</x:v>
      </x:c>
      <x:c r="C62" s="402" t="n">
        <x:f>IF('Data Schedule'!A43="","",IF('Data Schedule'!B43="","",'Data Schedule'!B43))</x:f>
        <x:v>46272</x:v>
      </x:c>
      <x:c r="D62" s="403" t="n">
        <x:f>IF('Data Schedule'!A43="","",IF('Data Schedule'!L43="","",'Data Schedule'!L43))</x:f>
        <x:v>100000</x:v>
      </x:c>
      <x:c r="E62" s="403" t="n">
        <x:f>IF('Data Schedule'!A43="","",IF('Data Schedule'!AC43="","",'Data Schedule'!AC43))</x:f>
        <x:v>100000</x:v>
      </x:c>
      <x:c r="F62" s="403" t="str">
        <x:f>IF('Data Schedule'!A43="","",IF('Data Schedule'!AD43="","",'Data Schedule'!AD43))</x:f>
      </x:c>
      <x:c r="G62" s="364" t="str">
        <x:f>IF('Data Schedule'!A43="","",IF('Data Schedule'!AE43="","",'Data Schedule'!AE43))</x:f>
        <x:v>OK</x:v>
      </x:c>
      <x:c r="H62" s="365" t="str">
        <x:f>IF('Data Schedule'!A43="","",IF('Data Schedule'!X43="","",'Data Schedule'!X43))</x:f>
      </x:c>
    </x:row>
    <x:row r="63" ht="45" customHeight="1">
      <x:c r="A63" s="362" t="str">
        <x:f>IF('Data Schedule'!A44="","",IF('Data Schedule'!A44="","",'Data Schedule'!A44))</x:f>
        <x:v>BK040</x:v>
      </x:c>
      <x:c r="B63" s="364" t="str">
        <x:f>IF('Data Schedule'!A44="","",IF('Data Schedule'!E44="","",'Data Schedule'!E44))</x:f>
        <x:v>Aisha</x:v>
      </x:c>
      <x:c r="C63" s="402" t="n">
        <x:f>IF('Data Schedule'!A44="","",IF('Data Schedule'!B44="","",'Data Schedule'!B44))</x:f>
        <x:v>46272</x:v>
      </x:c>
      <x:c r="D63" s="403" t="n">
        <x:f>IF('Data Schedule'!A44="","",IF('Data Schedule'!L44="","",'Data Schedule'!L44))</x:f>
        <x:v>225000</x:v>
      </x:c>
      <x:c r="E63" s="403" t="n">
        <x:f>IF('Data Schedule'!A44="","",IF('Data Schedule'!AC44="","",'Data Schedule'!AC44))</x:f>
        <x:v>225000</x:v>
      </x:c>
      <x:c r="F63" s="403" t="str">
        <x:f>IF('Data Schedule'!A44="","",IF('Data Schedule'!AD44="","",'Data Schedule'!AD44))</x:f>
      </x:c>
      <x:c r="G63" s="364" t="str">
        <x:f>IF('Data Schedule'!A44="","",IF('Data Schedule'!AE44="","",'Data Schedule'!AE44))</x:f>
        <x:v>OK</x:v>
      </x:c>
      <x:c r="H63" s="365" t="str">
        <x:f>IF('Data Schedule'!A44="","",IF('Data Schedule'!X44="","",'Data Schedule'!X44))</x:f>
      </x:c>
    </x:row>
    <x:row r="64" ht="45" customHeight="1">
      <x:c r="A64" s="362" t="str">
        <x:f>IF('Data Schedule'!A45="","",IF('Data Schedule'!A45="","",'Data Schedule'!A45))</x:f>
        <x:v>BK041</x:v>
      </x:c>
      <x:c r="B64" s="364" t="str">
        <x:f>IF('Data Schedule'!A45="","",IF('Data Schedule'!E45="","",'Data Schedule'!E45))</x:f>
        <x:v>Akbar</x:v>
      </x:c>
      <x:c r="C64" s="402" t="n">
        <x:f>IF('Data Schedule'!A45="","",IF('Data Schedule'!B45="","",'Data Schedule'!B45))</x:f>
        <x:v>46272</x:v>
      </x:c>
      <x:c r="D64" s="403" t="n">
        <x:f>IF('Data Schedule'!A45="","",IF('Data Schedule'!L45="","",'Data Schedule'!L45))</x:f>
        <x:v>350000</x:v>
      </x:c>
      <x:c r="E64" s="403" t="n">
        <x:f>IF('Data Schedule'!A45="","",IF('Data Schedule'!AC45="","",'Data Schedule'!AC45))</x:f>
        <x:v>350000</x:v>
      </x:c>
      <x:c r="F64" s="403" t="str">
        <x:f>IF('Data Schedule'!A45="","",IF('Data Schedule'!AD45="","",'Data Schedule'!AD45))</x:f>
      </x:c>
      <x:c r="G64" s="364" t="str">
        <x:f>IF('Data Schedule'!A45="","",IF('Data Schedule'!AE45="","",'Data Schedule'!AE45))</x:f>
        <x:v>OK</x:v>
      </x:c>
      <x:c r="H64" s="365" t="str">
        <x:f>IF('Data Schedule'!A45="","",IF('Data Schedule'!X45="","",'Data Schedule'!X45))</x:f>
      </x:c>
    </x:row>
    <x:row r="65" ht="45" customHeight="1">
      <x:c r="A65" s="362" t="str">
        <x:f>IF('Data Schedule'!A46="","",IF('Data Schedule'!A46="","",'Data Schedule'!A46))</x:f>
        <x:v>BK042</x:v>
      </x:c>
      <x:c r="B65" s="364" t="str">
        <x:f>IF('Data Schedule'!A46="","",IF('Data Schedule'!E46="","",'Data Schedule'!E46))</x:f>
        <x:v>Uwi</x:v>
      </x:c>
      <x:c r="C65" s="402" t="n">
        <x:f>IF('Data Schedule'!A46="","",IF('Data Schedule'!B46="","",'Data Schedule'!B46))</x:f>
        <x:v>46272</x:v>
      </x:c>
      <x:c r="D65" s="403" t="n">
        <x:f>IF('Data Schedule'!A46="","",IF('Data Schedule'!L46="","",'Data Schedule'!L46))</x:f>
        <x:v>500000</x:v>
      </x:c>
      <x:c r="E65" s="403" t="n">
        <x:f>IF('Data Schedule'!A46="","",IF('Data Schedule'!AC46="","",'Data Schedule'!AC46))</x:f>
        <x:v>100000</x:v>
      </x:c>
      <x:c r="F65" s="403" t="str">
        <x:f>IF('Data Schedule'!A46="","",IF('Data Schedule'!AD46="","",'Data Schedule'!AD46))</x:f>
      </x:c>
      <x:c r="G65" s="364" t="str">
        <x:f>IF('Data Schedule'!A46="","",IF('Data Schedule'!AE46="","",'Data Schedule'!AE46))</x:f>
        <x:v>OK</x:v>
      </x:c>
      <x:c r="H65" s="365" t="str">
        <x:f>IF('Data Schedule'!A46="","",IF('Data Schedule'!X46="","",'Data Schedule'!X46))</x:f>
      </x:c>
    </x:row>
    <x:row r="66" ht="45" customHeight="1">
      <x:c r="A66" s="362" t="str">
        <x:f>IF('Data Schedule'!A47="","",IF('Data Schedule'!A47="","",'Data Schedule'!A47))</x:f>
        <x:v>BK043</x:v>
      </x:c>
      <x:c r="B66" s="364" t="str">
        <x:f>IF('Data Schedule'!A47="","",IF('Data Schedule'!E47="","",'Data Schedule'!E47))</x:f>
        <x:v>Zaila Anggraeni</x:v>
      </x:c>
      <x:c r="C66" s="402" t="n">
        <x:f>IF('Data Schedule'!A47="","",IF('Data Schedule'!B47="","",'Data Schedule'!B47))</x:f>
        <x:v>46272</x:v>
      </x:c>
      <x:c r="D66" s="403" t="n">
        <x:f>IF('Data Schedule'!A47="","",IF('Data Schedule'!L47="","",'Data Schedule'!L47))</x:f>
        <x:v>50000</x:v>
      </x:c>
      <x:c r="E66" s="403" t="n">
        <x:f>IF('Data Schedule'!A47="","",IF('Data Schedule'!AC47="","",'Data Schedule'!AC47))</x:f>
        <x:v>50000</x:v>
      </x:c>
      <x:c r="F66" s="403" t="str">
        <x:f>IF('Data Schedule'!A47="","",IF('Data Schedule'!AD47="","",'Data Schedule'!AD47))</x:f>
      </x:c>
      <x:c r="G66" s="364" t="str">
        <x:f>IF('Data Schedule'!A47="","",IF('Data Schedule'!AE47="","",'Data Schedule'!AE47))</x:f>
        <x:v>OK</x:v>
      </x:c>
      <x:c r="H66" s="365" t="str">
        <x:f>IF('Data Schedule'!A47="","",IF('Data Schedule'!X47="","",'Data Schedule'!X47))</x:f>
      </x:c>
    </x:row>
    <x:row r="67" ht="45" customHeight="1">
      <x:c r="A67" s="362" t="str">
        <x:f>IF('Data Schedule'!A48="","",IF('Data Schedule'!A48="","",'Data Schedule'!A48))</x:f>
        <x:v>BK044</x:v>
      </x:c>
      <x:c r="B67" s="364" t="str">
        <x:f>IF('Data Schedule'!A48="","",IF('Data Schedule'!E48="","",'Data Schedule'!E48))</x:f>
        <x:v>Muhammad Adam Hifar</x:v>
      </x:c>
      <x:c r="C67" s="402" t="n">
        <x:f>IF('Data Schedule'!A48="","",IF('Data Schedule'!B48="","",'Data Schedule'!B48))</x:f>
        <x:v>46273</x:v>
      </x:c>
      <x:c r="D67" s="403" t="n">
        <x:f>IF('Data Schedule'!A48="","",IF('Data Schedule'!L48="","",'Data Schedule'!L48))</x:f>
        <x:v>350000</x:v>
      </x:c>
      <x:c r="E67" s="403" t="n">
        <x:f>IF('Data Schedule'!A48="","",IF('Data Schedule'!AC48="","",'Data Schedule'!AC48))</x:f>
        <x:v>350000</x:v>
      </x:c>
      <x:c r="F67" s="403" t="str">
        <x:f>IF('Data Schedule'!A48="","",IF('Data Schedule'!AD48="","",'Data Schedule'!AD48))</x:f>
      </x:c>
      <x:c r="G67" s="364" t="str">
        <x:f>IF('Data Schedule'!A48="","",IF('Data Schedule'!AE48="","",'Data Schedule'!AE48))</x:f>
        <x:v>OK</x:v>
      </x:c>
      <x:c r="H67" s="365" t="str">
        <x:f>IF('Data Schedule'!A48="","",IF('Data Schedule'!X48="","",'Data Schedule'!X48))</x:f>
      </x:c>
    </x:row>
    <x:row r="68" ht="45" customHeight="1">
      <x:c r="A68" s="362" t="str">
        <x:f>IF('Data Schedule'!A49="","",IF('Data Schedule'!A49="","",'Data Schedule'!A49))</x:f>
        <x:v>BK045</x:v>
      </x:c>
      <x:c r="B68" s="364" t="str">
        <x:f>IF('Data Schedule'!A49="","",IF('Data Schedule'!E49="","",'Data Schedule'!E49))</x:f>
        <x:v>Decky Sapta</x:v>
      </x:c>
      <x:c r="C68" s="402" t="n">
        <x:f>IF('Data Schedule'!A49="","",IF('Data Schedule'!B49="","",'Data Schedule'!B49))</x:f>
        <x:v>46273</x:v>
      </x:c>
      <x:c r="D68" s="403" t="n">
        <x:f>IF('Data Schedule'!A49="","",IF('Data Schedule'!L49="","",'Data Schedule'!L49))</x:f>
        <x:v>350000</x:v>
      </x:c>
      <x:c r="E68" s="403" t="n">
        <x:f>IF('Data Schedule'!A49="","",IF('Data Schedule'!AC49="","",'Data Schedule'!AC49))</x:f>
        <x:v>350000</x:v>
      </x:c>
      <x:c r="F68" s="403" t="str">
        <x:f>IF('Data Schedule'!A49="","",IF('Data Schedule'!AD49="","",'Data Schedule'!AD49))</x:f>
      </x:c>
      <x:c r="G68" s="364" t="str">
        <x:f>IF('Data Schedule'!A49="","",IF('Data Schedule'!AE49="","",'Data Schedule'!AE49))</x:f>
        <x:v>OK</x:v>
      </x:c>
      <x:c r="H68" s="365" t="str">
        <x:f>IF('Data Schedule'!A49="","",IF('Data Schedule'!X49="","",'Data Schedule'!X49))</x:f>
      </x:c>
    </x:row>
    <x:row r="69" ht="45" customHeight="1">
      <x:c r="A69" s="362" t="str">
        <x:f>IF('Data Schedule'!A50="","",IF('Data Schedule'!A50="","",'Data Schedule'!A50))</x:f>
        <x:v>BK046</x:v>
      </x:c>
      <x:c r="B69" s="364" t="str">
        <x:f>IF('Data Schedule'!A50="","",IF('Data Schedule'!E50="","",'Data Schedule'!E50))</x:f>
        <x:v>enji</x:v>
      </x:c>
      <x:c r="C69" s="402" t="n">
        <x:f>IF('Data Schedule'!A50="","",IF('Data Schedule'!B50="","",'Data Schedule'!B50))</x:f>
        <x:v>46273</x:v>
      </x:c>
      <x:c r="D69" s="403" t="n">
        <x:f>IF('Data Schedule'!A50="","",IF('Data Schedule'!L50="","",'Data Schedule'!L50))</x:f>
        <x:v>350000</x:v>
      </x:c>
      <x:c r="E69" s="403" t="n">
        <x:f>IF('Data Schedule'!A50="","",IF('Data Schedule'!AC50="","",'Data Schedule'!AC50))</x:f>
        <x:v>250000</x:v>
      </x:c>
      <x:c r="F69" s="403" t="n">
        <x:f>IF('Data Schedule'!A50="","",IF('Data Schedule'!AD50="","",'Data Schedule'!AD50))</x:f>
        <x:v>-100000</x:v>
      </x:c>
      <x:c r="G69" s="364" t="str">
        <x:f>IF('Data Schedule'!A50="","",IF('Data Schedule'!AE50="","",'Data Schedule'!AE50))</x:f>
        <x:v>CHECK harga/bayar</x:v>
      </x:c>
      <x:c r="H69" s="365" t="str">
        <x:f>IF('Data Schedule'!A50="","",IF('Data Schedule'!X50="","",'Data Schedule'!X50))</x:f>
      </x:c>
    </x:row>
    <x:row r="70" ht="45" customHeight="1">
      <x:c r="A70" s="362" t="str">
        <x:f>IF('Data Schedule'!A51="","",IF('Data Schedule'!A51="","",'Data Schedule'!A51))</x:f>
        <x:v>BK047</x:v>
      </x:c>
      <x:c r="B70" s="364" t="str">
        <x:f>IF('Data Schedule'!A51="","",IF('Data Schedule'!E51="","",'Data Schedule'!E51))</x:f>
        <x:v>mohamad tri guntoro</x:v>
      </x:c>
      <x:c r="C70" s="402" t="n">
        <x:f>IF('Data Schedule'!A51="","",IF('Data Schedule'!B51="","",'Data Schedule'!B51))</x:f>
        <x:v>46273</x:v>
      </x:c>
      <x:c r="D70" s="403" t="n">
        <x:f>IF('Data Schedule'!A51="","",IF('Data Schedule'!L51="","",'Data Schedule'!L51))</x:f>
        <x:v>350000</x:v>
      </x:c>
      <x:c r="E70" s="403" t="n">
        <x:f>IF('Data Schedule'!A51="","",IF('Data Schedule'!AC51="","",'Data Schedule'!AC51))</x:f>
        <x:v>350000</x:v>
      </x:c>
      <x:c r="F70" s="403" t="str">
        <x:f>IF('Data Schedule'!A51="","",IF('Data Schedule'!AD51="","",'Data Schedule'!AD51))</x:f>
      </x:c>
      <x:c r="G70" s="364" t="str">
        <x:f>IF('Data Schedule'!A51="","",IF('Data Schedule'!AE51="","",'Data Schedule'!AE51))</x:f>
        <x:v>OK</x:v>
      </x:c>
      <x:c r="H70" s="365" t="str">
        <x:f>IF('Data Schedule'!A51="","",IF('Data Schedule'!X51="","",'Data Schedule'!X51))</x:f>
      </x:c>
    </x:row>
    <x:row r="71" ht="45" customHeight="1">
      <x:c r="A71" s="362" t="str">
        <x:f>IF('Data Schedule'!A52="","",IF('Data Schedule'!A52="","",'Data Schedule'!A52))</x:f>
        <x:v>BK048</x:v>
      </x:c>
      <x:c r="B71" s="364" t="str">
        <x:f>IF('Data Schedule'!A52="","",IF('Data Schedule'!E52="","",'Data Schedule'!E52))</x:f>
        <x:v>aisha</x:v>
      </x:c>
      <x:c r="C71" s="402" t="n">
        <x:f>IF('Data Schedule'!A52="","",IF('Data Schedule'!B52="","",'Data Schedule'!B52))</x:f>
        <x:v>46273</x:v>
      </x:c>
      <x:c r="D71" s="403" t="n">
        <x:f>IF('Data Schedule'!A52="","",IF('Data Schedule'!L52="","",'Data Schedule'!L52))</x:f>
        <x:v>350000</x:v>
      </x:c>
      <x:c r="E71" s="403" t="n">
        <x:f>IF('Data Schedule'!A52="","",IF('Data Schedule'!AC52="","",'Data Schedule'!AC52))</x:f>
        <x:v>350000</x:v>
      </x:c>
      <x:c r="F71" s="403" t="str">
        <x:f>IF('Data Schedule'!A52="","",IF('Data Schedule'!AD52="","",'Data Schedule'!AD52))</x:f>
      </x:c>
      <x:c r="G71" s="364" t="str">
        <x:f>IF('Data Schedule'!A52="","",IF('Data Schedule'!AE52="","",'Data Schedule'!AE52))</x:f>
        <x:v>OK</x:v>
      </x:c>
      <x:c r="H71" s="365" t="str">
        <x:f>IF('Data Schedule'!A52="","",IF('Data Schedule'!X52="","",'Data Schedule'!X52))</x:f>
      </x:c>
    </x:row>
    <x:row r="72" ht="45" customHeight="1">
      <x:c r="A72" s="362" t="str">
        <x:f>IF('Data Schedule'!A53="","",IF('Data Schedule'!A53="","",'Data Schedule'!A53))</x:f>
        <x:v>BK049</x:v>
      </x:c>
      <x:c r="B72" s="364" t="str">
        <x:f>IF('Data Schedule'!A53="","",IF('Data Schedule'!E53="","",'Data Schedule'!E53))</x:f>
        <x:v>Deo Putra</x:v>
      </x:c>
      <x:c r="C72" s="402" t="n">
        <x:f>IF('Data Schedule'!A53="","",IF('Data Schedule'!B53="","",'Data Schedule'!B53))</x:f>
        <x:v>46273</x:v>
      </x:c>
      <x:c r="D72" s="403" t="n">
        <x:f>IF('Data Schedule'!A53="","",IF('Data Schedule'!L53="","",'Data Schedule'!L53))</x:f>
        <x:v>350000</x:v>
      </x:c>
      <x:c r="E72" s="403" t="n">
        <x:f>IF('Data Schedule'!A53="","",IF('Data Schedule'!AC53="","",'Data Schedule'!AC53))</x:f>
        <x:v>390000</x:v>
      </x:c>
      <x:c r="F72" s="403" t="n">
        <x:f>IF('Data Schedule'!A53="","",IF('Data Schedule'!AD53="","",'Data Schedule'!AD53))</x:f>
        <x:v>40000</x:v>
      </x:c>
      <x:c r="G72" s="364" t="str">
        <x:f>IF('Data Schedule'!A53="","",IF('Data Schedule'!AE53="","",'Data Schedule'!AE53))</x:f>
        <x:v>CHECK harga/bayar</x:v>
      </x:c>
      <x:c r="H72" s="365" t="str">
        <x:f>IF('Data Schedule'!A53="","",IF('Data Schedule'!X53="","",'Data Schedule'!X53))</x:f>
      </x:c>
    </x:row>
    <x:row r="73" ht="45" customHeight="1">
      <x:c r="A73" s="362" t="str">
        <x:f>IF('Data Schedule'!A54="","",IF('Data Schedule'!A54="","",'Data Schedule'!A54))</x:f>
        <x:v>BK050</x:v>
      </x:c>
      <x:c r="B73" s="364" t="str">
        <x:f>IF('Data Schedule'!A54="","",IF('Data Schedule'!E54="","",'Data Schedule'!E54))</x:f>
        <x:v>Tiara</x:v>
      </x:c>
      <x:c r="C73" s="402" t="n">
        <x:f>IF('Data Schedule'!A54="","",IF('Data Schedule'!B54="","",'Data Schedule'!B54))</x:f>
        <x:v>46273</x:v>
      </x:c>
      <x:c r="D73" s="403" t="n">
        <x:f>IF('Data Schedule'!A54="","",IF('Data Schedule'!L54="","",'Data Schedule'!L54))</x:f>
        <x:v>350000</x:v>
      </x:c>
      <x:c r="E73" s="403" t="n">
        <x:f>IF('Data Schedule'!A54="","",IF('Data Schedule'!AC54="","",'Data Schedule'!AC54))</x:f>
        <x:v>250000</x:v>
      </x:c>
      <x:c r="F73" s="403" t="n">
        <x:f>IF('Data Schedule'!A54="","",IF('Data Schedule'!AD54="","",'Data Schedule'!AD54))</x:f>
        <x:v>-100000</x:v>
      </x:c>
      <x:c r="G73" s="364" t="str">
        <x:f>IF('Data Schedule'!A54="","",IF('Data Schedule'!AE54="","",'Data Schedule'!AE54))</x:f>
        <x:v>CHECK harga/bayar</x:v>
      </x:c>
      <x:c r="H73" s="365" t="str">
        <x:f>IF('Data Schedule'!A54="","",IF('Data Schedule'!X54="","",'Data Schedule'!X54))</x:f>
      </x:c>
    </x:row>
    <x:row r="74" ht="45" customHeight="1">
      <x:c r="A74" s="362" t="str">
        <x:f>IF('Data Schedule'!A55="","",IF('Data Schedule'!A55="","",'Data Schedule'!A55))</x:f>
        <x:v>BK051</x:v>
      </x:c>
      <x:c r="B74" s="364" t="str">
        <x:f>IF('Data Schedule'!A55="","",IF('Data Schedule'!E55="","",'Data Schedule'!E55))</x:f>
        <x:v>Zaki</x:v>
      </x:c>
      <x:c r="C74" s="402" t="n">
        <x:f>IF('Data Schedule'!A55="","",IF('Data Schedule'!B55="","",'Data Schedule'!B55))</x:f>
        <x:v>46273</x:v>
      </x:c>
      <x:c r="D74" s="403" t="n">
        <x:f>IF('Data Schedule'!A55="","",IF('Data Schedule'!L55="","",'Data Schedule'!L55))</x:f>
        <x:v>350000</x:v>
      </x:c>
      <x:c r="E74" s="403" t="n">
        <x:f>IF('Data Schedule'!A55="","",IF('Data Schedule'!AC55="","",'Data Schedule'!AC55))</x:f>
        <x:v>250000</x:v>
      </x:c>
      <x:c r="F74" s="403" t="str">
        <x:f>IF('Data Schedule'!A55="","",IF('Data Schedule'!AD55="","",'Data Schedule'!AD55))</x:f>
      </x:c>
      <x:c r="G74" s="364" t="str">
        <x:f>IF('Data Schedule'!A55="","",IF('Data Schedule'!AE55="","",'Data Schedule'!AE55))</x:f>
        <x:v>OK</x:v>
      </x:c>
      <x:c r="H74" s="365" t="str">
        <x:f>IF('Data Schedule'!A55="","",IF('Data Schedule'!X55="","",'Data Schedule'!X55))</x:f>
      </x:c>
    </x:row>
    <x:row r="75" ht="45" customHeight="1">
      <x:c r="A75" s="362" t="str">
        <x:f>IF('Data Schedule'!A56="","",IF('Data Schedule'!A56="","",'Data Schedule'!A56))</x:f>
        <x:v>BK052</x:v>
      </x:c>
      <x:c r="B75" s="364" t="str">
        <x:f>IF('Data Schedule'!A56="","",IF('Data Schedule'!E56="","",'Data Schedule'!E56))</x:f>
        <x:v>Faizah</x:v>
      </x:c>
      <x:c r="C75" s="402" t="n">
        <x:f>IF('Data Schedule'!A56="","",IF('Data Schedule'!B56="","",'Data Schedule'!B56))</x:f>
        <x:v>46273</x:v>
      </x:c>
      <x:c r="D75" s="403" t="n">
        <x:f>IF('Data Schedule'!A56="","",IF('Data Schedule'!L56="","",'Data Schedule'!L56))</x:f>
        <x:v>350000</x:v>
      </x:c>
      <x:c r="E75" s="403" t="n">
        <x:f>IF('Data Schedule'!A56="","",IF('Data Schedule'!AC56="","",'Data Schedule'!AC56))</x:f>
        <x:v>270000</x:v>
      </x:c>
      <x:c r="F75" s="403" t="str">
        <x:f>IF('Data Schedule'!A56="","",IF('Data Schedule'!AD56="","",'Data Schedule'!AD56))</x:f>
      </x:c>
      <x:c r="G75" s="364" t="str">
        <x:f>IF('Data Schedule'!A56="","",IF('Data Schedule'!AE56="","",'Data Schedule'!AE56))</x:f>
        <x:v>OK</x:v>
      </x:c>
      <x:c r="H75" s="365" t="str">
        <x:f>IF('Data Schedule'!A56="","",IF('Data Schedule'!X56="","",'Data Schedule'!X56))</x:f>
      </x:c>
    </x:row>
    <x:row r="76" ht="45" customHeight="1">
      <x:c r="A76" s="362" t="str">
        <x:f>IF('Data Schedule'!A57="","",IF('Data Schedule'!A57="","",'Data Schedule'!A57))</x:f>
        <x:v>BK053</x:v>
      </x:c>
      <x:c r="B76" s="364" t="str">
        <x:f>IF('Data Schedule'!A57="","",IF('Data Schedule'!E57="","",'Data Schedule'!E57))</x:f>
        <x:v>Zhafira Rismalia</x:v>
      </x:c>
      <x:c r="C76" s="402" t="n">
        <x:f>IF('Data Schedule'!A57="","",IF('Data Schedule'!B57="","",'Data Schedule'!B57))</x:f>
        <x:v>46273</x:v>
      </x:c>
      <x:c r="D76" s="403" t="n">
        <x:f>IF('Data Schedule'!A57="","",IF('Data Schedule'!L57="","",'Data Schedule'!L57))</x:f>
        <x:v>350000</x:v>
      </x:c>
      <x:c r="E76" s="403" t="n">
        <x:f>IF('Data Schedule'!A57="","",IF('Data Schedule'!AC57="","",'Data Schedule'!AC57))</x:f>
        <x:v>350000</x:v>
      </x:c>
      <x:c r="F76" s="403" t="str">
        <x:f>IF('Data Schedule'!A57="","",IF('Data Schedule'!AD57="","",'Data Schedule'!AD57))</x:f>
      </x:c>
      <x:c r="G76" s="364" t="str">
        <x:f>IF('Data Schedule'!A57="","",IF('Data Schedule'!AE57="","",'Data Schedule'!AE57))</x:f>
        <x:v>OK</x:v>
      </x:c>
      <x:c r="H76" s="365" t="str">
        <x:f>IF('Data Schedule'!A57="","",IF('Data Schedule'!X57="","",'Data Schedule'!X57))</x:f>
      </x:c>
    </x:row>
    <x:row r="77" ht="45" customHeight="1">
      <x:c r="A77" s="362" t="str">
        <x:f>IF('Data Schedule'!A58="","",IF('Data Schedule'!A58="","",'Data Schedule'!A58))</x:f>
        <x:v>BK054</x:v>
      </x:c>
      <x:c r="B77" s="364" t="str">
        <x:f>IF('Data Schedule'!A58="","",IF('Data Schedule'!E58="","",'Data Schedule'!E58))</x:f>
        <x:v>Evan</x:v>
      </x:c>
      <x:c r="C77" s="402" t="n">
        <x:f>IF('Data Schedule'!A58="","",IF('Data Schedule'!B58="","",'Data Schedule'!B58))</x:f>
        <x:v>46273</x:v>
      </x:c>
      <x:c r="D77" s="403" t="n">
        <x:f>IF('Data Schedule'!A58="","",IF('Data Schedule'!L58="","",'Data Schedule'!L58))</x:f>
        <x:v>350000</x:v>
      </x:c>
      <x:c r="E77" s="403" t="n">
        <x:f>IF('Data Schedule'!A58="","",IF('Data Schedule'!AC58="","",'Data Schedule'!AC58))</x:f>
        <x:v>250000</x:v>
      </x:c>
      <x:c r="F77" s="403" t="str">
        <x:f>IF('Data Schedule'!A58="","",IF('Data Schedule'!AD58="","",'Data Schedule'!AD58))</x:f>
      </x:c>
      <x:c r="G77" s="364" t="str">
        <x:f>IF('Data Schedule'!A58="","",IF('Data Schedule'!AE58="","",'Data Schedule'!AE58))</x:f>
        <x:v>OK</x:v>
      </x:c>
      <x:c r="H77" s="365" t="str">
        <x:f>IF('Data Schedule'!A58="","",IF('Data Schedule'!X58="","",'Data Schedule'!X58))</x:f>
        <x:v>Konflik paket Log: Belum diisi</x:v>
      </x:c>
    </x:row>
    <x:row r="78" ht="45" customHeight="1">
      <x:c r="A78" s="362" t="str">
        <x:f>IF('Data Schedule'!A59="","",IF('Data Schedule'!A59="","",'Data Schedule'!A59))</x:f>
        <x:v>BK055</x:v>
      </x:c>
      <x:c r="B78" s="364" t="str">
        <x:f>IF('Data Schedule'!A59="","",IF('Data Schedule'!E59="","",'Data Schedule'!E59))</x:f>
        <x:v>Qori Susi Allifah</x:v>
      </x:c>
      <x:c r="C78" s="402" t="n">
        <x:f>IF('Data Schedule'!A59="","",IF('Data Schedule'!B59="","",'Data Schedule'!B59))</x:f>
        <x:v>46273</x:v>
      </x:c>
      <x:c r="D78" s="403" t="n">
        <x:f>IF('Data Schedule'!A59="","",IF('Data Schedule'!L59="","",'Data Schedule'!L59))</x:f>
        <x:v>350000</x:v>
      </x:c>
      <x:c r="E78" s="403" t="n">
        <x:f>IF('Data Schedule'!A59="","",IF('Data Schedule'!AC59="","",'Data Schedule'!AC59))</x:f>
        <x:v>430000</x:v>
      </x:c>
      <x:c r="F78" s="403" t="n">
        <x:f>IF('Data Schedule'!A59="","",IF('Data Schedule'!AD59="","",'Data Schedule'!AD59))</x:f>
        <x:v>80000</x:v>
      </x:c>
      <x:c r="G78" s="364" t="str">
        <x:f>IF('Data Schedule'!A59="","",IF('Data Schedule'!AE59="","",'Data Schedule'!AE59))</x:f>
        <x:v>CHECK harga/bayar</x:v>
      </x:c>
      <x:c r="H78" s="365" t="str">
        <x:f>IF('Data Schedule'!A59="","",IF('Data Schedule'!X59="","",'Data Schedule'!X59))</x:f>
        <x:v>Potensi duplikat / pindah jadwal: BK055, BK085</x:v>
      </x:c>
    </x:row>
    <x:row r="79" ht="45" customHeight="1">
      <x:c r="A79" s="362" t="str">
        <x:f>IF('Data Schedule'!A60="","",IF('Data Schedule'!A60="","",'Data Schedule'!A60))</x:f>
        <x:v>BK056</x:v>
      </x:c>
      <x:c r="B79" s="364" t="str">
        <x:f>IF('Data Schedule'!A60="","",IF('Data Schedule'!E60="","",'Data Schedule'!E60))</x:f>
        <x:v>Renaldi</x:v>
      </x:c>
      <x:c r="C79" s="402" t="n">
        <x:f>IF('Data Schedule'!A60="","",IF('Data Schedule'!B60="","",'Data Schedule'!B60))</x:f>
        <x:v>46273</x:v>
      </x:c>
      <x:c r="D79" s="403" t="n">
        <x:f>IF('Data Schedule'!A60="","",IF('Data Schedule'!L60="","",'Data Schedule'!L60))</x:f>
        <x:v>350000</x:v>
      </x:c>
      <x:c r="E79" s="403" t="n">
        <x:f>IF('Data Schedule'!A60="","",IF('Data Schedule'!AC60="","",'Data Schedule'!AC60))</x:f>
        <x:v>490000</x:v>
      </x:c>
      <x:c r="F79" s="403" t="n">
        <x:f>IF('Data Schedule'!A60="","",IF('Data Schedule'!AD60="","",'Data Schedule'!AD60))</x:f>
        <x:v>140000</x:v>
      </x:c>
      <x:c r="G79" s="364" t="str">
        <x:f>IF('Data Schedule'!A60="","",IF('Data Schedule'!AE60="","",'Data Schedule'!AE60))</x:f>
        <x:v>CHECK harga/bayar</x:v>
      </x:c>
      <x:c r="H79" s="365" t="str">
        <x:f>IF('Data Schedule'!A60="","",IF('Data Schedule'!X60="","",'Data Schedule'!X60))</x:f>
        <x:v>Renaldi: Log DP100rb + Lunas390rb = Rp490.000 dibanding tarif350rb. Selisih140rb ditandai otomatis; tanggal foto Log249 belum tersedia.</x:v>
      </x:c>
    </x:row>
    <x:row r="80" ht="45" customHeight="1">
      <x:c r="A80" s="362" t="str">
        <x:f>IF('Data Schedule'!A61="","",IF('Data Schedule'!A61="","",'Data Schedule'!A61))</x:f>
        <x:v>BK057</x:v>
      </x:c>
      <x:c r="B80" s="364" t="str">
        <x:f>IF('Data Schedule'!A61="","",IF('Data Schedule'!E61="","",'Data Schedule'!E61))</x:f>
        <x:v>Prasetyo Budi Utomo</x:v>
      </x:c>
      <x:c r="C80" s="402" t="n">
        <x:f>IF('Data Schedule'!A61="","",IF('Data Schedule'!B61="","",'Data Schedule'!B61))</x:f>
        <x:v>46273</x:v>
      </x:c>
      <x:c r="D80" s="403" t="n">
        <x:f>IF('Data Schedule'!A61="","",IF('Data Schedule'!L61="","",'Data Schedule'!L61))</x:f>
        <x:v>350000</x:v>
      </x:c>
      <x:c r="E80" s="403" t="n">
        <x:f>IF('Data Schedule'!A61="","",IF('Data Schedule'!AC61="","",'Data Schedule'!AC61))</x:f>
        <x:v>370000</x:v>
      </x:c>
      <x:c r="F80" s="403" t="n">
        <x:f>IF('Data Schedule'!A61="","",IF('Data Schedule'!AD61="","",'Data Schedule'!AD61))</x:f>
        <x:v>20000</x:v>
      </x:c>
      <x:c r="G80" s="364" t="str">
        <x:f>IF('Data Schedule'!A61="","",IF('Data Schedule'!AE61="","",'Data Schedule'!AE61))</x:f>
        <x:v>CHECK harga/bayar</x:v>
      </x:c>
      <x:c r="H80" s="365" t="str">
        <x:f>IF('Data Schedule'!A61="","",IF('Data Schedule'!X61="","",'Data Schedule'!X61))</x:f>
      </x:c>
    </x:row>
    <x:row r="81" ht="45" customHeight="1">
      <x:c r="A81" s="362" t="str">
        <x:f>IF('Data Schedule'!A62="","",IF('Data Schedule'!A62="","",'Data Schedule'!A62))</x:f>
        <x:v>BK058</x:v>
      </x:c>
      <x:c r="B81" s="364" t="str">
        <x:f>IF('Data Schedule'!A62="","",IF('Data Schedule'!E62="","",'Data Schedule'!E62))</x:f>
        <x:v>Aditiya Fauzi</x:v>
      </x:c>
      <x:c r="C81" s="402" t="n">
        <x:f>IF('Data Schedule'!A62="","",IF('Data Schedule'!B62="","",'Data Schedule'!B62))</x:f>
        <x:v>46273</x:v>
      </x:c>
      <x:c r="D81" s="403" t="n">
        <x:f>IF('Data Schedule'!A62="","",IF('Data Schedule'!L62="","",'Data Schedule'!L62))</x:f>
        <x:v>350000</x:v>
      </x:c>
      <x:c r="E81" s="403" t="n">
        <x:f>IF('Data Schedule'!A62="","",IF('Data Schedule'!AC62="","",'Data Schedule'!AC62))</x:f>
        <x:v>430000</x:v>
      </x:c>
      <x:c r="F81" s="403" t="n">
        <x:f>IF('Data Schedule'!A62="","",IF('Data Schedule'!AD62="","",'Data Schedule'!AD62))</x:f>
        <x:v>80000</x:v>
      </x:c>
      <x:c r="G81" s="364" t="str">
        <x:f>IF('Data Schedule'!A62="","",IF('Data Schedule'!AE62="","",'Data Schedule'!AE62))</x:f>
        <x:v>CHECK harga/bayar</x:v>
      </x:c>
      <x:c r="H81" s="365" t="str">
        <x:f>IF('Data Schedule'!A62="","",IF('Data Schedule'!X62="","",'Data Schedule'!X62))</x:f>
      </x:c>
    </x:row>
    <x:row r="82" ht="45" customHeight="1">
      <x:c r="A82" s="362" t="str">
        <x:f>IF('Data Schedule'!A63="","",IF('Data Schedule'!A63="","",'Data Schedule'!A63))</x:f>
        <x:v>BK059</x:v>
      </x:c>
      <x:c r="B82" s="364" t="str">
        <x:f>IF('Data Schedule'!A63="","",IF('Data Schedule'!E63="","",'Data Schedule'!E63))</x:f>
        <x:v>Ananda Yasmin</x:v>
      </x:c>
      <x:c r="C82" s="402" t="n">
        <x:f>IF('Data Schedule'!A63="","",IF('Data Schedule'!B63="","",'Data Schedule'!B63))</x:f>
        <x:v>46273</x:v>
      </x:c>
      <x:c r="D82" s="403" t="n">
        <x:f>IF('Data Schedule'!A63="","",IF('Data Schedule'!L63="","",'Data Schedule'!L63))</x:f>
        <x:v>350000</x:v>
      </x:c>
      <x:c r="E82" s="403" t="n">
        <x:f>IF('Data Schedule'!A63="","",IF('Data Schedule'!AC63="","",'Data Schedule'!AC63))</x:f>
        <x:v>350000</x:v>
      </x:c>
      <x:c r="F82" s="403" t="str">
        <x:f>IF('Data Schedule'!A63="","",IF('Data Schedule'!AD63="","",'Data Schedule'!AD63))</x:f>
      </x:c>
      <x:c r="G82" s="364" t="str">
        <x:f>IF('Data Schedule'!A63="","",IF('Data Schedule'!AE63="","",'Data Schedule'!AE63))</x:f>
        <x:v>OK</x:v>
      </x:c>
      <x:c r="H82" s="365" t="str">
        <x:f>IF('Data Schedule'!A63="","",IF('Data Schedule'!X63="","",'Data Schedule'!X63))</x:f>
      </x:c>
    </x:row>
    <x:row r="83" ht="45" customHeight="1">
      <x:c r="A83" s="362" t="str">
        <x:f>IF('Data Schedule'!A64="","",IF('Data Schedule'!A64="","",'Data Schedule'!A64))</x:f>
        <x:v>BK060</x:v>
      </x:c>
      <x:c r="B83" s="364" t="str">
        <x:f>IF('Data Schedule'!A64="","",IF('Data Schedule'!E64="","",'Data Schedule'!E64))</x:f>
        <x:v>KKN GUNUNG TAWANG</x:v>
      </x:c>
      <x:c r="C83" s="402" t="n">
        <x:f>IF('Data Schedule'!A64="","",IF('Data Schedule'!B64="","",'Data Schedule'!B64))</x:f>
        <x:v>46273</x:v>
      </x:c>
      <x:c r="D83" s="403" t="n">
        <x:f>IF('Data Schedule'!A64="","",IF('Data Schedule'!L64="","",'Data Schedule'!L64))</x:f>
        <x:v>275000</x:v>
      </x:c>
      <x:c r="E83" s="403" t="n">
        <x:f>IF('Data Schedule'!A64="","",IF('Data Schedule'!AC64="","",'Data Schedule'!AC64))</x:f>
        <x:v>175000</x:v>
      </x:c>
      <x:c r="F83" s="403" t="n">
        <x:f>IF('Data Schedule'!A64="","",IF('Data Schedule'!AD64="","",'Data Schedule'!AD64))</x:f>
        <x:v>-100000</x:v>
      </x:c>
      <x:c r="G83" s="364" t="str">
        <x:f>IF('Data Schedule'!A64="","",IF('Data Schedule'!AE64="","",'Data Schedule'!AE64))</x:f>
        <x:v>CHECK harga/bayar</x:v>
      </x:c>
      <x:c r="H83" s="365" t="str">
        <x:f>IF('Data Schedule'!A64="","",IF('Data Schedule'!X64="","",'Data Schedule'!X64))</x:f>
        <x:v>Pelunasan Rp175.000 dari sumber 8!35 sudah dipasangkan ke BK060.</x:v>
      </x:c>
    </x:row>
    <x:row r="84" ht="45" customHeight="1">
      <x:c r="A84" s="362" t="str">
        <x:f>IF('Data Schedule'!A65="","",IF('Data Schedule'!A65="","",'Data Schedule'!A65))</x:f>
        <x:v>BK061</x:v>
      </x:c>
      <x:c r="B84" s="364" t="str">
        <x:f>IF('Data Schedule'!A65="","",IF('Data Schedule'!E65="","",'Data Schedule'!E65))</x:f>
        <x:v>Regita</x:v>
      </x:c>
      <x:c r="C84" s="402" t="n">
        <x:f>IF('Data Schedule'!A65="","",IF('Data Schedule'!B65="","",'Data Schedule'!B65))</x:f>
        <x:v>46273</x:v>
      </x:c>
      <x:c r="D84" s="403" t="n">
        <x:f>IF('Data Schedule'!A65="","",IF('Data Schedule'!L65="","",'Data Schedule'!L65))</x:f>
        <x:v>350000</x:v>
      </x:c>
      <x:c r="E84" s="403" t="n">
        <x:f>IF('Data Schedule'!A65="","",IF('Data Schedule'!AC65="","",'Data Schedule'!AC65))</x:f>
        <x:v>410000</x:v>
      </x:c>
      <x:c r="F84" s="403" t="n">
        <x:f>IF('Data Schedule'!A65="","",IF('Data Schedule'!AD65="","",'Data Schedule'!AD65))</x:f>
        <x:v>60000</x:v>
      </x:c>
      <x:c r="G84" s="364" t="str">
        <x:f>IF('Data Schedule'!A65="","",IF('Data Schedule'!AE65="","",'Data Schedule'!AE65))</x:f>
        <x:v>CHECK harga/bayar</x:v>
      </x:c>
      <x:c r="H84" s="365" t="str">
        <x:f>IF('Data Schedule'!A65="","",IF('Data Schedule'!X65="","",'Data Schedule'!X65))</x:f>
      </x:c>
    </x:row>
    <x:row r="85" ht="45" customHeight="1">
      <x:c r="A85" s="362" t="str">
        <x:f>IF('Data Schedule'!A66="","",IF('Data Schedule'!A66="","",'Data Schedule'!A66))</x:f>
        <x:v>BK062</x:v>
      </x:c>
      <x:c r="B85" s="364" t="str">
        <x:f>IF('Data Schedule'!A66="","",IF('Data Schedule'!E66="","",'Data Schedule'!E66))</x:f>
        <x:v>Puput Tri Astuti</x:v>
      </x:c>
      <x:c r="C85" s="402" t="n">
        <x:f>IF('Data Schedule'!A66="","",IF('Data Schedule'!B66="","",'Data Schedule'!B66))</x:f>
        <x:v>46273</x:v>
      </x:c>
      <x:c r="D85" s="403" t="n">
        <x:f>IF('Data Schedule'!A66="","",IF('Data Schedule'!L66="","",'Data Schedule'!L66))</x:f>
        <x:v>350000</x:v>
      </x:c>
      <x:c r="E85" s="403" t="n">
        <x:f>IF('Data Schedule'!A66="","",IF('Data Schedule'!AC66="","",'Data Schedule'!AC66))</x:f>
        <x:v>250000</x:v>
      </x:c>
      <x:c r="F85" s="403" t="str">
        <x:f>IF('Data Schedule'!A66="","",IF('Data Schedule'!AD66="","",'Data Schedule'!AD66))</x:f>
      </x:c>
      <x:c r="G85" s="364" t="str">
        <x:f>IF('Data Schedule'!A66="","",IF('Data Schedule'!AE66="","",'Data Schedule'!AE66))</x:f>
        <x:v>OK</x:v>
      </x:c>
      <x:c r="H85" s="365" t="str">
        <x:f>IF('Data Schedule'!A66="","",IF('Data Schedule'!X66="","",'Data Schedule'!X66))</x:f>
      </x:c>
    </x:row>
    <x:row r="86" ht="45" customHeight="1">
      <x:c r="A86" s="362" t="str">
        <x:f>IF('Data Schedule'!A67="","",IF('Data Schedule'!A67="","",'Data Schedule'!A67))</x:f>
        <x:v>BK063</x:v>
      </x:c>
      <x:c r="B86" s="364" t="str">
        <x:f>IF('Data Schedule'!A67="","",IF('Data Schedule'!E67="","",'Data Schedule'!E67))</x:f>
        <x:v>Danta</x:v>
      </x:c>
      <x:c r="C86" s="402" t="n">
        <x:f>IF('Data Schedule'!A67="","",IF('Data Schedule'!B67="","",'Data Schedule'!B67))</x:f>
        <x:v>46273</x:v>
      </x:c>
      <x:c r="D86" s="403" t="n">
        <x:f>IF('Data Schedule'!A67="","",IF('Data Schedule'!L67="","",'Data Schedule'!L67))</x:f>
        <x:v>350000</x:v>
      </x:c>
      <x:c r="E86" s="403" t="n">
        <x:f>IF('Data Schedule'!A67="","",IF('Data Schedule'!AC67="","",'Data Schedule'!AC67))</x:f>
        <x:v>250000</x:v>
      </x:c>
      <x:c r="F86" s="403" t="n">
        <x:f>IF('Data Schedule'!A67="","",IF('Data Schedule'!AD67="","",'Data Schedule'!AD67))</x:f>
        <x:v>-100000</x:v>
      </x:c>
      <x:c r="G86" s="364" t="str">
        <x:f>IF('Data Schedule'!A67="","",IF('Data Schedule'!AE67="","",'Data Schedule'!AE67))</x:f>
        <x:v>CHECK harga/bayar</x:v>
      </x:c>
      <x:c r="H86" s="365" t="str">
        <x:f>IF('Data Schedule'!A67="","",IF('Data Schedule'!X67="","",'Data Schedule'!X67))</x:f>
      </x:c>
    </x:row>
    <x:row r="87" ht="45" customHeight="1">
      <x:c r="A87" s="362" t="str">
        <x:f>IF('Data Schedule'!A68="","",IF('Data Schedule'!A68="","",'Data Schedule'!A68))</x:f>
        <x:v>BK064</x:v>
      </x:c>
      <x:c r="B87" s="364" t="str">
        <x:f>IF('Data Schedule'!A68="","",IF('Data Schedule'!E68="","",'Data Schedule'!E68))</x:f>
        <x:v>Jasmine Malaeka P</x:v>
      </x:c>
      <x:c r="C87" s="402" t="n">
        <x:f>IF('Data Schedule'!A68="","",IF('Data Schedule'!B68="","",'Data Schedule'!B68))</x:f>
        <x:v>46273</x:v>
      </x:c>
      <x:c r="D87" s="403" t="n">
        <x:f>IF('Data Schedule'!A68="","",IF('Data Schedule'!L68="","",'Data Schedule'!L68))</x:f>
        <x:v>350000</x:v>
      </x:c>
      <x:c r="E87" s="403" t="n">
        <x:f>IF('Data Schedule'!A68="","",IF('Data Schedule'!AC68="","",'Data Schedule'!AC68))</x:f>
        <x:v>350000</x:v>
      </x:c>
      <x:c r="F87" s="403" t="str">
        <x:f>IF('Data Schedule'!A68="","",IF('Data Schedule'!AD68="","",'Data Schedule'!AD68))</x:f>
      </x:c>
      <x:c r="G87" s="364" t="str">
        <x:f>IF('Data Schedule'!A68="","",IF('Data Schedule'!AE68="","",'Data Schedule'!AE68))</x:f>
        <x:v>OK</x:v>
      </x:c>
      <x:c r="H87" s="365" t="str">
        <x:f>IF('Data Schedule'!A68="","",IF('Data Schedule'!X68="","",'Data Schedule'!X68))</x:f>
      </x:c>
    </x:row>
    <x:row r="88" ht="45" customHeight="1">
      <x:c r="A88" s="362" t="str">
        <x:f>IF('Data Schedule'!A69="","",IF('Data Schedule'!A69="","",'Data Schedule'!A69))</x:f>
        <x:v>BK065</x:v>
      </x:c>
      <x:c r="B88" s="364" t="str">
        <x:f>IF('Data Schedule'!A69="","",IF('Data Schedule'!E69="","",'Data Schedule'!E69))</x:f>
        <x:v>Dhiya</x:v>
      </x:c>
      <x:c r="C88" s="402" t="n">
        <x:f>IF('Data Schedule'!A69="","",IF('Data Schedule'!B69="","",'Data Schedule'!B69))</x:f>
        <x:v>46273</x:v>
      </x:c>
      <x:c r="D88" s="403" t="n">
        <x:f>IF('Data Schedule'!A69="","",IF('Data Schedule'!L69="","",'Data Schedule'!L69))</x:f>
        <x:v>350000</x:v>
      </x:c>
      <x:c r="E88" s="403" t="n">
        <x:f>IF('Data Schedule'!A69="","",IF('Data Schedule'!AC69="","",'Data Schedule'!AC69))</x:f>
        <x:v>250000</x:v>
      </x:c>
      <x:c r="F88" s="403" t="str">
        <x:f>IF('Data Schedule'!A69="","",IF('Data Schedule'!AD69="","",'Data Schedule'!AD69))</x:f>
      </x:c>
      <x:c r="G88" s="364" t="str">
        <x:f>IF('Data Schedule'!A69="","",IF('Data Schedule'!AE69="","",'Data Schedule'!AE69))</x:f>
        <x:v>OK</x:v>
      </x:c>
      <x:c r="H88" s="365" t="str">
        <x:f>IF('Data Schedule'!A69="","",IF('Data Schedule'!X69="","",'Data Schedule'!X69))</x:f>
      </x:c>
    </x:row>
    <x:row r="89" ht="45" customHeight="1">
      <x:c r="A89" s="362" t="str">
        <x:f>IF('Data Schedule'!A70="","",IF('Data Schedule'!A70="","",'Data Schedule'!A70))</x:f>
        <x:v>BK066</x:v>
      </x:c>
      <x:c r="B89" s="364" t="str">
        <x:f>IF('Data Schedule'!A70="","",IF('Data Schedule'!E70="","",'Data Schedule'!E70))</x:f>
        <x:v>Rita</x:v>
      </x:c>
      <x:c r="C89" s="402" t="n">
        <x:f>IF('Data Schedule'!A70="","",IF('Data Schedule'!B70="","",'Data Schedule'!B70))</x:f>
        <x:v>46273</x:v>
      </x:c>
      <x:c r="D89" s="403" t="n">
        <x:f>IF('Data Schedule'!A70="","",IF('Data Schedule'!L70="","",'Data Schedule'!L70))</x:f>
        <x:v>350000</x:v>
      </x:c>
      <x:c r="E89" s="403" t="n">
        <x:f>IF('Data Schedule'!A70="","",IF('Data Schedule'!AC70="","",'Data Schedule'!AC70))</x:f>
        <x:v>250000</x:v>
      </x:c>
      <x:c r="F89" s="403" t="str">
        <x:f>IF('Data Schedule'!A70="","",IF('Data Schedule'!AD70="","",'Data Schedule'!AD70))</x:f>
      </x:c>
      <x:c r="G89" s="364" t="str">
        <x:f>IF('Data Schedule'!A70="","",IF('Data Schedule'!AE70="","",'Data Schedule'!AE70))</x:f>
        <x:v>OK</x:v>
      </x:c>
      <x:c r="H89" s="365" t="str">
        <x:f>IF('Data Schedule'!A70="","",IF('Data Schedule'!X70="","",'Data Schedule'!X70))</x:f>
      </x:c>
    </x:row>
    <x:row r="90" ht="45" customHeight="1">
      <x:c r="A90" s="362" t="str">
        <x:f>IF('Data Schedule'!A71="","",IF('Data Schedule'!A71="","",'Data Schedule'!A71))</x:f>
        <x:v>BK067</x:v>
      </x:c>
      <x:c r="B90" s="364" t="str">
        <x:f>IF('Data Schedule'!A71="","",IF('Data Schedule'!E71="","",'Data Schedule'!E71))</x:f>
        <x:v>Farrel Daffa Fadlurrahman</x:v>
      </x:c>
      <x:c r="C90" s="402" t="n">
        <x:f>IF('Data Schedule'!A71="","",IF('Data Schedule'!B71="","",'Data Schedule'!B71))</x:f>
        <x:v>46273</x:v>
      </x:c>
      <x:c r="D90" s="403" t="n">
        <x:f>IF('Data Schedule'!A71="","",IF('Data Schedule'!L71="","",'Data Schedule'!L71))</x:f>
        <x:v>350000</x:v>
      </x:c>
      <x:c r="E90" s="403" t="n">
        <x:f>IF('Data Schedule'!A71="","",IF('Data Schedule'!AC71="","",'Data Schedule'!AC71))</x:f>
        <x:v>430000</x:v>
      </x:c>
      <x:c r="F90" s="403" t="n">
        <x:f>IF('Data Schedule'!A71="","",IF('Data Schedule'!AD71="","",'Data Schedule'!AD71))</x:f>
        <x:v>80000</x:v>
      </x:c>
      <x:c r="G90" s="364" t="str">
        <x:f>IF('Data Schedule'!A71="","",IF('Data Schedule'!AE71="","",'Data Schedule'!AE71))</x:f>
        <x:v>CHECK harga/bayar</x:v>
      </x:c>
      <x:c r="H90" s="365" t="str">
        <x:f>IF('Data Schedule'!A71="","",IF('Data Schedule'!X71="","",'Data Schedule'!X71))</x:f>
      </x:c>
    </x:row>
    <x:row r="91" ht="45" customHeight="1">
      <x:c r="A91" s="362" t="str">
        <x:f>IF('Data Schedule'!A72="","",IF('Data Schedule'!A72="","",'Data Schedule'!A72))</x:f>
        <x:v>BK068</x:v>
      </x:c>
      <x:c r="B91" s="364" t="str">
        <x:f>IF('Data Schedule'!A72="","",IF('Data Schedule'!E72="","",'Data Schedule'!E72))</x:f>
        <x:v>Ahtia</x:v>
      </x:c>
      <x:c r="C91" s="402" t="n">
        <x:f>IF('Data Schedule'!A72="","",IF('Data Schedule'!B72="","",'Data Schedule'!B72))</x:f>
        <x:v>46273</x:v>
      </x:c>
      <x:c r="D91" s="403" t="n">
        <x:f>IF('Data Schedule'!A72="","",IF('Data Schedule'!L72="","",'Data Schedule'!L72))</x:f>
        <x:v>500000</x:v>
      </x:c>
      <x:c r="E91" s="403" t="n">
        <x:f>IF('Data Schedule'!A72="","",IF('Data Schedule'!AC72="","",'Data Schedule'!AC72))</x:f>
        <x:v>500000</x:v>
      </x:c>
      <x:c r="F91" s="403" t="str">
        <x:f>IF('Data Schedule'!A72="","",IF('Data Schedule'!AD72="","",'Data Schedule'!AD72))</x:f>
      </x:c>
      <x:c r="G91" s="364" t="str">
        <x:f>IF('Data Schedule'!A72="","",IF('Data Schedule'!AE72="","",'Data Schedule'!AE72))</x:f>
        <x:v>CHECK nama</x:v>
      </x:c>
      <x:c r="H91" s="365" t="str">
        <x:f>IF('Data Schedule'!A72="","",IF('Data Schedule'!X72="","",'Data Schedule'!X72))</x:f>
        <x:v>CHECK nama Athia / Ahtia: tanggal, paket, DP dan pelunasan cocok. Tautan Log113+258 berdasarkan variasi ejaan; konfirmasi identitas.</x:v>
      </x:c>
    </x:row>
    <x:row r="92" ht="45" customHeight="1">
      <x:c r="A92" s="362" t="str">
        <x:f>IF('Data Schedule'!A73="","",IF('Data Schedule'!A73="","",'Data Schedule'!A73))</x:f>
        <x:v>BK069</x:v>
      </x:c>
      <x:c r="B92" s="364" t="str">
        <x:f>IF('Data Schedule'!A73="","",IF('Data Schedule'!E73="","",'Data Schedule'!E73))</x:f>
        <x:v>Denny Hardiansyah</x:v>
      </x:c>
      <x:c r="C92" s="402" t="n">
        <x:f>IF('Data Schedule'!A73="","",IF('Data Schedule'!B73="","",'Data Schedule'!B73))</x:f>
        <x:v>46273</x:v>
      </x:c>
      <x:c r="D92" s="403" t="n">
        <x:f>IF('Data Schedule'!A73="","",IF('Data Schedule'!L73="","",'Data Schedule'!L73))</x:f>
        <x:v>350000</x:v>
      </x:c>
      <x:c r="E92" s="403" t="n">
        <x:f>IF('Data Schedule'!A73="","",IF('Data Schedule'!AC73="","",'Data Schedule'!AC73))</x:f>
        <x:v>350000</x:v>
      </x:c>
      <x:c r="F92" s="403" t="str">
        <x:f>IF('Data Schedule'!A73="","",IF('Data Schedule'!AD73="","",'Data Schedule'!AD73))</x:f>
      </x:c>
      <x:c r="G92" s="364" t="str">
        <x:f>IF('Data Schedule'!A73="","",IF('Data Schedule'!AE73="","",'Data Schedule'!AE73))</x:f>
        <x:v>OK</x:v>
      </x:c>
      <x:c r="H92" s="365" t="str">
        <x:f>IF('Data Schedule'!A73="","",IF('Data Schedule'!X73="","",'Data Schedule'!X73))</x:f>
      </x:c>
    </x:row>
    <x:row r="93" ht="45" customHeight="1">
      <x:c r="A93" s="362" t="str">
        <x:f>IF('Data Schedule'!A74="","",IF('Data Schedule'!A74="","",'Data Schedule'!A74))</x:f>
        <x:v>BK070</x:v>
      </x:c>
      <x:c r="B93" s="364" t="str">
        <x:f>IF('Data Schedule'!A74="","",IF('Data Schedule'!E74="","",'Data Schedule'!E74))</x:f>
        <x:v>Milla</x:v>
      </x:c>
      <x:c r="C93" s="402" t="n">
        <x:f>IF('Data Schedule'!A74="","",IF('Data Schedule'!B74="","",'Data Schedule'!B74))</x:f>
        <x:v>46273</x:v>
      </x:c>
      <x:c r="D93" s="403" t="n">
        <x:f>IF('Data Schedule'!A74="","",IF('Data Schedule'!L74="","",'Data Schedule'!L74))</x:f>
        <x:v>350000</x:v>
      </x:c>
      <x:c r="E93" s="403" t="str">
        <x:f>IF('Data Schedule'!A74="","",IF('Data Schedule'!AC74="","",'Data Schedule'!AC74))</x:f>
      </x:c>
      <x:c r="F93" s="403" t="str">
        <x:f>IF('Data Schedule'!A74="","",IF('Data Schedule'!AD74="","",'Data Schedule'!AD74))</x:f>
      </x:c>
      <x:c r="G93" s="364" t="str">
        <x:f>IF('Data Schedule'!A74="","",IF('Data Schedule'!AE74="","",'Data Schedule'!AE74))</x:f>
        <x:v>OK</x:v>
      </x:c>
      <x:c r="H93" s="365" t="str">
        <x:f>IF('Data Schedule'!A74="","",IF('Data Schedule'!X74="","",'Data Schedule'!X74))</x:f>
      </x:c>
    </x:row>
    <x:row r="94" ht="45" customHeight="1">
      <x:c r="A94" s="362" t="str">
        <x:f>IF('Data Schedule'!A75="","",IF('Data Schedule'!A75="","",'Data Schedule'!A75))</x:f>
        <x:v>BK071</x:v>
      </x:c>
      <x:c r="B94" s="364" t="str">
        <x:f>IF('Data Schedule'!A75="","",IF('Data Schedule'!E75="","",'Data Schedule'!E75))</x:f>
        <x:v>Bintang</x:v>
      </x:c>
      <x:c r="C94" s="402" t="n">
        <x:f>IF('Data Schedule'!A75="","",IF('Data Schedule'!B75="","",'Data Schedule'!B75))</x:f>
        <x:v>46273</x:v>
      </x:c>
      <x:c r="D94" s="403" t="n">
        <x:f>IF('Data Schedule'!A75="","",IF('Data Schedule'!L75="","",'Data Schedule'!L75))</x:f>
        <x:v>500000</x:v>
      </x:c>
      <x:c r="E94" s="403" t="n">
        <x:f>IF('Data Schedule'!A75="","",IF('Data Schedule'!AC75="","",'Data Schedule'!AC75))</x:f>
        <x:v>500000</x:v>
      </x:c>
      <x:c r="F94" s="403" t="str">
        <x:f>IF('Data Schedule'!A75="","",IF('Data Schedule'!AD75="","",'Data Schedule'!AD75))</x:f>
      </x:c>
      <x:c r="G94" s="364" t="str">
        <x:f>IF('Data Schedule'!A75="","",IF('Data Schedule'!AE75="","",'Data Schedule'!AE75))</x:f>
        <x:v>OK</x:v>
      </x:c>
      <x:c r="H94" s="365" t="str">
        <x:f>IF('Data Schedule'!A75="","",IF('Data Schedule'!X75="","",'Data Schedule'!X75))</x:f>
      </x:c>
    </x:row>
    <x:row r="95" ht="45" customHeight="1">
      <x:c r="A95" s="362" t="str">
        <x:f>IF('Data Schedule'!A76="","",IF('Data Schedule'!A76="","",'Data Schedule'!A76))</x:f>
        <x:v>BK072</x:v>
      </x:c>
      <x:c r="B95" s="364" t="str">
        <x:f>IF('Data Schedule'!A76="","",IF('Data Schedule'!E76="","",'Data Schedule'!E76))</x:f>
        <x:v>Dimas</x:v>
      </x:c>
      <x:c r="C95" s="402" t="n">
        <x:f>IF('Data Schedule'!A76="","",IF('Data Schedule'!B76="","",'Data Schedule'!B76))</x:f>
        <x:v>46273</x:v>
      </x:c>
      <x:c r="D95" s="403" t="n">
        <x:f>IF('Data Schedule'!A76="","",IF('Data Schedule'!L76="","",'Data Schedule'!L76))</x:f>
        <x:v>350000</x:v>
      </x:c>
      <x:c r="E95" s="403" t="n">
        <x:f>IF('Data Schedule'!A76="","",IF('Data Schedule'!AC76="","",'Data Schedule'!AC76))</x:f>
        <x:v>370000</x:v>
      </x:c>
      <x:c r="F95" s="403" t="n">
        <x:f>IF('Data Schedule'!A76="","",IF('Data Schedule'!AD76="","",'Data Schedule'!AD76))</x:f>
        <x:v>20000</x:v>
      </x:c>
      <x:c r="G95" s="364" t="str">
        <x:f>IF('Data Schedule'!A76="","",IF('Data Schedule'!AE76="","",'Data Schedule'!AE76))</x:f>
        <x:v>CHECK harga/bayar</x:v>
      </x:c>
      <x:c r="H95" s="365" t="str">
        <x:f>IF('Data Schedule'!A76="","",IF('Data Schedule'!X76="","",'Data Schedule'!X76))</x:f>
      </x:c>
    </x:row>
    <x:row r="96" ht="45" customHeight="1">
      <x:c r="A96" s="362" t="str">
        <x:f>IF('Data Schedule'!A77="","",IF('Data Schedule'!A77="","",'Data Schedule'!A77))</x:f>
        <x:v>BK073</x:v>
      </x:c>
      <x:c r="B96" s="364" t="str">
        <x:f>IF('Data Schedule'!A77="","",IF('Data Schedule'!E77="","",'Data Schedule'!E77))</x:f>
        <x:v>Ergi Mahandika</x:v>
      </x:c>
      <x:c r="C96" s="402" t="n">
        <x:f>IF('Data Schedule'!A77="","",IF('Data Schedule'!B77="","",'Data Schedule'!B77))</x:f>
        <x:v>46273</x:v>
      </x:c>
      <x:c r="D96" s="403" t="n">
        <x:f>IF('Data Schedule'!A77="","",IF('Data Schedule'!L77="","",'Data Schedule'!L77))</x:f>
        <x:v>350000</x:v>
      </x:c>
      <x:c r="E96" s="403" t="n">
        <x:f>IF('Data Schedule'!A77="","",IF('Data Schedule'!AC77="","",'Data Schedule'!AC77))</x:f>
        <x:v>410000</x:v>
      </x:c>
      <x:c r="F96" s="403" t="n">
        <x:f>IF('Data Schedule'!A77="","",IF('Data Schedule'!AD77="","",'Data Schedule'!AD77))</x:f>
        <x:v>60000</x:v>
      </x:c>
      <x:c r="G96" s="364" t="str">
        <x:f>IF('Data Schedule'!A77="","",IF('Data Schedule'!AE77="","",'Data Schedule'!AE77))</x:f>
        <x:v>CHECK harga/bayar</x:v>
      </x:c>
      <x:c r="H96" s="365" t="str">
        <x:f>IF('Data Schedule'!A77="","",IF('Data Schedule'!X77="","",'Data Schedule'!X77))</x:f>
      </x:c>
    </x:row>
    <x:row r="97" ht="45" customHeight="1">
      <x:c r="A97" s="362" t="str">
        <x:f>IF('Data Schedule'!A78="","",IF('Data Schedule'!A78="","",'Data Schedule'!A78))</x:f>
        <x:v>BK074</x:v>
      </x:c>
      <x:c r="B97" s="364" t="str">
        <x:f>IF('Data Schedule'!A78="","",IF('Data Schedule'!E78="","",'Data Schedule'!E78))</x:f>
        <x:v>Devi Nawang</x:v>
      </x:c>
      <x:c r="C97" s="402" t="n">
        <x:f>IF('Data Schedule'!A78="","",IF('Data Schedule'!B78="","",'Data Schedule'!B78))</x:f>
        <x:v>46273</x:v>
      </x:c>
      <x:c r="D97" s="403" t="n">
        <x:f>IF('Data Schedule'!A78="","",IF('Data Schedule'!L78="","",'Data Schedule'!L78))</x:f>
        <x:v>350000</x:v>
      </x:c>
      <x:c r="E97" s="403" t="n">
        <x:f>IF('Data Schedule'!A78="","",IF('Data Schedule'!AC78="","",'Data Schedule'!AC78))</x:f>
        <x:v>270000</x:v>
      </x:c>
      <x:c r="F97" s="403" t="n">
        <x:f>IF('Data Schedule'!A78="","",IF('Data Schedule'!AD78="","",'Data Schedule'!AD78))</x:f>
        <x:v>-80000</x:v>
      </x:c>
      <x:c r="G97" s="364" t="str">
        <x:f>IF('Data Schedule'!A78="","",IF('Data Schedule'!AE78="","",'Data Schedule'!AE78))</x:f>
        <x:v>CHECK harga/bayar</x:v>
      </x:c>
      <x:c r="H97" s="365" t="str">
        <x:f>IF('Data Schedule'!A78="","",IF('Data Schedule'!X78="","",'Data Schedule'!X78))</x:f>
      </x:c>
    </x:row>
    <x:row r="98" ht="45" customHeight="1">
      <x:c r="A98" s="362" t="str">
        <x:f>IF('Data Schedule'!A79="","",IF('Data Schedule'!A79="","",'Data Schedule'!A79))</x:f>
        <x:v>BK075</x:v>
      </x:c>
      <x:c r="B98" s="364" t="str">
        <x:f>IF('Data Schedule'!A79="","",IF('Data Schedule'!E79="","",'Data Schedule'!E79))</x:f>
        <x:v>Nadya Miko Azhara</x:v>
      </x:c>
      <x:c r="C98" s="402" t="n">
        <x:f>IF('Data Schedule'!A79="","",IF('Data Schedule'!B79="","",'Data Schedule'!B79))</x:f>
        <x:v>46273</x:v>
      </x:c>
      <x:c r="D98" s="403" t="n">
        <x:f>IF('Data Schedule'!A79="","",IF('Data Schedule'!L79="","",'Data Schedule'!L79))</x:f>
        <x:v>350000</x:v>
      </x:c>
      <x:c r="E98" s="403" t="n">
        <x:f>IF('Data Schedule'!A79="","",IF('Data Schedule'!AC79="","",'Data Schedule'!AC79))</x:f>
        <x:v>250000</x:v>
      </x:c>
      <x:c r="F98" s="403" t="str">
        <x:f>IF('Data Schedule'!A79="","",IF('Data Schedule'!AD79="","",'Data Schedule'!AD79))</x:f>
      </x:c>
      <x:c r="G98" s="364" t="str">
        <x:f>IF('Data Schedule'!A79="","",IF('Data Schedule'!AE79="","",'Data Schedule'!AE79))</x:f>
        <x:v>OK</x:v>
      </x:c>
      <x:c r="H98" s="365" t="str">
        <x:f>IF('Data Schedule'!A79="","",IF('Data Schedule'!X79="","",'Data Schedule'!X79))</x:f>
      </x:c>
    </x:row>
    <x:row r="99" ht="45" customHeight="1">
      <x:c r="A99" s="362" t="str">
        <x:f>IF('Data Schedule'!A80="","",IF('Data Schedule'!A80="","",'Data Schedule'!A80))</x:f>
        <x:v>BK076</x:v>
      </x:c>
      <x:c r="B99" s="364" t="str">
        <x:f>IF('Data Schedule'!A80="","",IF('Data Schedule'!E80="","",'Data Schedule'!E80))</x:f>
        <x:v>Sela Artiana</x:v>
      </x:c>
      <x:c r="C99" s="402" t="n">
        <x:f>IF('Data Schedule'!A80="","",IF('Data Schedule'!B80="","",'Data Schedule'!B80))</x:f>
        <x:v>46273</x:v>
      </x:c>
      <x:c r="D99" s="403" t="n">
        <x:f>IF('Data Schedule'!A80="","",IF('Data Schedule'!L80="","",'Data Schedule'!L80))</x:f>
        <x:v>350000</x:v>
      </x:c>
      <x:c r="E99" s="403" t="n">
        <x:f>IF('Data Schedule'!A80="","",IF('Data Schedule'!AC80="","",'Data Schedule'!AC80))</x:f>
        <x:v>350000</x:v>
      </x:c>
      <x:c r="F99" s="403" t="str">
        <x:f>IF('Data Schedule'!A80="","",IF('Data Schedule'!AD80="","",'Data Schedule'!AD80))</x:f>
      </x:c>
      <x:c r="G99" s="364" t="str">
        <x:f>IF('Data Schedule'!A80="","",IF('Data Schedule'!AE80="","",'Data Schedule'!AE80))</x:f>
        <x:v>OK</x:v>
      </x:c>
      <x:c r="H99" s="365" t="str">
        <x:f>IF('Data Schedule'!A80="","",IF('Data Schedule'!X80="","",'Data Schedule'!X80))</x:f>
      </x:c>
    </x:row>
    <x:row r="100" ht="45" customHeight="1">
      <x:c r="A100" s="362" t="str">
        <x:f>IF('Data Schedule'!A81="","",IF('Data Schedule'!A81="","",'Data Schedule'!A81))</x:f>
        <x:v>BK077</x:v>
      </x:c>
      <x:c r="B100" s="364" t="str">
        <x:f>IF('Data Schedule'!A81="","",IF('Data Schedule'!E81="","",'Data Schedule'!E81))</x:f>
        <x:v>Nadi Indra F</x:v>
      </x:c>
      <x:c r="C100" s="402" t="n">
        <x:f>IF('Data Schedule'!A81="","",IF('Data Schedule'!B81="","",'Data Schedule'!B81))</x:f>
        <x:v>46273</x:v>
      </x:c>
      <x:c r="D100" s="403" t="n">
        <x:f>IF('Data Schedule'!A81="","",IF('Data Schedule'!L81="","",'Data Schedule'!L81))</x:f>
        <x:v>350000</x:v>
      </x:c>
      <x:c r="E100" s="403" t="n">
        <x:f>IF('Data Schedule'!A81="","",IF('Data Schedule'!AC81="","",'Data Schedule'!AC81))</x:f>
        <x:v>350000</x:v>
      </x:c>
      <x:c r="F100" s="403" t="str">
        <x:f>IF('Data Schedule'!A81="","",IF('Data Schedule'!AD81="","",'Data Schedule'!AD81))</x:f>
      </x:c>
      <x:c r="G100" s="364" t="str">
        <x:f>IF('Data Schedule'!A81="","",IF('Data Schedule'!AE81="","",'Data Schedule'!AE81))</x:f>
        <x:v>OK</x:v>
      </x:c>
      <x:c r="H100" s="365" t="str">
        <x:f>IF('Data Schedule'!A81="","",IF('Data Schedule'!X81="","",'Data Schedule'!X81))</x:f>
      </x:c>
    </x:row>
    <x:row r="101" ht="45" customHeight="1">
      <x:c r="A101" s="362" t="str">
        <x:f>IF('Data Schedule'!A82="","",IF('Data Schedule'!A82="","",'Data Schedule'!A82))</x:f>
        <x:v>BK078</x:v>
      </x:c>
      <x:c r="B101" s="364" t="str">
        <x:f>IF('Data Schedule'!A82="","",IF('Data Schedule'!E82="","",'Data Schedule'!E82))</x:f>
        <x:v>Ria</x:v>
      </x:c>
      <x:c r="C101" s="402" t="n">
        <x:f>IF('Data Schedule'!A82="","",IF('Data Schedule'!B82="","",'Data Schedule'!B82))</x:f>
        <x:v>46273</x:v>
      </x:c>
      <x:c r="D101" s="403" t="n">
        <x:f>IF('Data Schedule'!A82="","",IF('Data Schedule'!L82="","",'Data Schedule'!L82))</x:f>
        <x:v>500000</x:v>
      </x:c>
      <x:c r="E101" s="403" t="n">
        <x:f>IF('Data Schedule'!A82="","",IF('Data Schedule'!AC82="","",'Data Schedule'!AC82))</x:f>
        <x:v>500000</x:v>
      </x:c>
      <x:c r="F101" s="403" t="str">
        <x:f>IF('Data Schedule'!A82="","",IF('Data Schedule'!AD82="","",'Data Schedule'!AD82))</x:f>
      </x:c>
      <x:c r="G101" s="364" t="str">
        <x:f>IF('Data Schedule'!A82="","",IF('Data Schedule'!AE82="","",'Data Schedule'!AE82))</x:f>
        <x:v>OK</x:v>
      </x:c>
      <x:c r="H101" s="365" t="str">
        <x:f>IF('Data Schedule'!A82="","",IF('Data Schedule'!X82="","",'Data Schedule'!X82))</x:f>
      </x:c>
    </x:row>
    <x:row r="102" ht="45" customHeight="1">
      <x:c r="A102" s="362" t="str">
        <x:f>IF('Data Schedule'!A83="","",IF('Data Schedule'!A83="","",'Data Schedule'!A83))</x:f>
        <x:v>BK079</x:v>
      </x:c>
      <x:c r="B102" s="364" t="str">
        <x:f>IF('Data Schedule'!A83="","",IF('Data Schedule'!E83="","",'Data Schedule'!E83))</x:f>
        <x:v>Refanie Karunia Bernardi</x:v>
      </x:c>
      <x:c r="C102" s="402" t="n">
        <x:f>IF('Data Schedule'!A83="","",IF('Data Schedule'!B83="","",'Data Schedule'!B83))</x:f>
        <x:v>46273</x:v>
      </x:c>
      <x:c r="D102" s="403" t="n">
        <x:f>IF('Data Schedule'!A83="","",IF('Data Schedule'!L83="","",'Data Schedule'!L83))</x:f>
        <x:v>350000</x:v>
      </x:c>
      <x:c r="E102" s="403" t="n">
        <x:f>IF('Data Schedule'!A83="","",IF('Data Schedule'!AC83="","",'Data Schedule'!AC83))</x:f>
        <x:v>350000</x:v>
      </x:c>
      <x:c r="F102" s="403" t="str">
        <x:f>IF('Data Schedule'!A83="","",IF('Data Schedule'!AD83="","",'Data Schedule'!AD83))</x:f>
      </x:c>
      <x:c r="G102" s="364" t="str">
        <x:f>IF('Data Schedule'!A83="","",IF('Data Schedule'!AE83="","",'Data Schedule'!AE83))</x:f>
        <x:v>OK</x:v>
      </x:c>
      <x:c r="H102" s="365" t="str">
        <x:f>IF('Data Schedule'!A83="","",IF('Data Schedule'!X83="","",'Data Schedule'!X83))</x:f>
        <x:v>Konflik paket Log: Belum diisi</x:v>
      </x:c>
    </x:row>
    <x:row r="103" ht="45" customHeight="1">
      <x:c r="A103" s="362" t="str">
        <x:f>IF('Data Schedule'!A84="","",IF('Data Schedule'!A84="","",'Data Schedule'!A84))</x:f>
        <x:v>BK080</x:v>
      </x:c>
      <x:c r="B103" s="364" t="str">
        <x:f>IF('Data Schedule'!A84="","",IF('Data Schedule'!E84="","",'Data Schedule'!E84))</x:f>
        <x:v>Lintang Budiarti</x:v>
      </x:c>
      <x:c r="C103" s="402" t="n">
        <x:f>IF('Data Schedule'!A84="","",IF('Data Schedule'!B84="","",'Data Schedule'!B84))</x:f>
        <x:v>46273</x:v>
      </x:c>
      <x:c r="D103" s="403" t="n">
        <x:f>IF('Data Schedule'!A84="","",IF('Data Schedule'!L84="","",'Data Schedule'!L84))</x:f>
        <x:v>500000</x:v>
      </x:c>
      <x:c r="E103" s="403" t="n">
        <x:f>IF('Data Schedule'!A84="","",IF('Data Schedule'!AC84="","",'Data Schedule'!AC84))</x:f>
        <x:v>490000</x:v>
      </x:c>
      <x:c r="F103" s="403" t="str">
        <x:f>IF('Data Schedule'!A84="","",IF('Data Schedule'!AD84="","",'Data Schedule'!AD84))</x:f>
      </x:c>
      <x:c r="G103" s="364" t="str">
        <x:f>IF('Data Schedule'!A84="","",IF('Data Schedule'!AE84="","",'Data Schedule'!AE84))</x:f>
        <x:v>OK</x:v>
      </x:c>
      <x:c r="H103" s="365" t="str">
        <x:f>IF('Data Schedule'!A84="","",IF('Data Schedule'!X84="","",'Data Schedule'!X84))</x:f>
        <x:v>Konflik paket Log: Belum diisi</x:v>
      </x:c>
    </x:row>
    <x:row r="104" ht="45" customHeight="1">
      <x:c r="A104" s="362" t="str">
        <x:f>IF('Data Schedule'!A85="","",IF('Data Schedule'!A85="","",'Data Schedule'!A85))</x:f>
        <x:v>BK081</x:v>
      </x:c>
      <x:c r="B104" s="364" t="str">
        <x:f>IF('Data Schedule'!A85="","",IF('Data Schedule'!E85="","",'Data Schedule'!E85))</x:f>
        <x:v>Diana Putri</x:v>
      </x:c>
      <x:c r="C104" s="402" t="n">
        <x:f>IF('Data Schedule'!A85="","",IF('Data Schedule'!B85="","",'Data Schedule'!B85))</x:f>
        <x:v>46273</x:v>
      </x:c>
      <x:c r="D104" s="403" t="n">
        <x:f>IF('Data Schedule'!A85="","",IF('Data Schedule'!L85="","",'Data Schedule'!L85))</x:f>
        <x:v>350000</x:v>
      </x:c>
      <x:c r="E104" s="403" t="n">
        <x:f>IF('Data Schedule'!A85="","",IF('Data Schedule'!AC85="","",'Data Schedule'!AC85))</x:f>
        <x:v>280000</x:v>
      </x:c>
      <x:c r="F104" s="403" t="n">
        <x:f>IF('Data Schedule'!A85="","",IF('Data Schedule'!AD85="","",'Data Schedule'!AD85))</x:f>
        <x:v>-70000</x:v>
      </x:c>
      <x:c r="G104" s="364" t="str">
        <x:f>IF('Data Schedule'!A85="","",IF('Data Schedule'!AE85="","",'Data Schedule'!AE85))</x:f>
        <x:v>CHECK harga/bayar</x:v>
      </x:c>
      <x:c r="H104" s="365" t="str">
        <x:f>IF('Data Schedule'!A85="","",IF('Data Schedule'!X85="","",'Data Schedule'!X85))</x:f>
      </x:c>
    </x:row>
    <x:row r="105" ht="45" customHeight="1">
      <x:c r="A105" s="362" t="str">
        <x:f>IF('Data Schedule'!A86="","",IF('Data Schedule'!A86="","",'Data Schedule'!A86))</x:f>
        <x:v>BK082</x:v>
      </x:c>
      <x:c r="B105" s="364" t="str">
        <x:f>IF('Data Schedule'!A86="","",IF('Data Schedule'!E86="","",'Data Schedule'!E86))</x:f>
        <x:v>acha</x:v>
      </x:c>
      <x:c r="C105" s="402" t="n">
        <x:f>IF('Data Schedule'!A86="","",IF('Data Schedule'!B86="","",'Data Schedule'!B86))</x:f>
        <x:v>46273</x:v>
      </x:c>
      <x:c r="D105" s="403" t="n">
        <x:f>IF('Data Schedule'!A86="","",IF('Data Schedule'!L86="","",'Data Schedule'!L86))</x:f>
        <x:v>350000</x:v>
      </x:c>
      <x:c r="E105" s="403" t="n">
        <x:f>IF('Data Schedule'!A86="","",IF('Data Schedule'!AC86="","",'Data Schedule'!AC86))</x:f>
        <x:v>250000</x:v>
      </x:c>
      <x:c r="F105" s="403" t="str">
        <x:f>IF('Data Schedule'!A86="","",IF('Data Schedule'!AD86="","",'Data Schedule'!AD86))</x:f>
      </x:c>
      <x:c r="G105" s="364" t="str">
        <x:f>IF('Data Schedule'!A86="","",IF('Data Schedule'!AE86="","",'Data Schedule'!AE86))</x:f>
        <x:v>OK</x:v>
      </x:c>
      <x:c r="H105" s="365" t="str">
        <x:f>IF('Data Schedule'!A86="","",IF('Data Schedule'!X86="","",'Data Schedule'!X86))</x:f>
      </x:c>
    </x:row>
    <x:row r="106" ht="45" customHeight="1">
      <x:c r="A106" s="362" t="str">
        <x:f>IF('Data Schedule'!A87="","",IF('Data Schedule'!A87="","",'Data Schedule'!A87))</x:f>
        <x:v>BK083</x:v>
      </x:c>
      <x:c r="B106" s="364" t="str">
        <x:f>IF('Data Schedule'!A87="","",IF('Data Schedule'!E87="","",'Data Schedule'!E87))</x:f>
        <x:v>Maulida Jundana</x:v>
      </x:c>
      <x:c r="C106" s="402" t="n">
        <x:f>IF('Data Schedule'!A87="","",IF('Data Schedule'!B87="","",'Data Schedule'!B87))</x:f>
        <x:v>46273</x:v>
      </x:c>
      <x:c r="D106" s="403" t="n">
        <x:f>IF('Data Schedule'!A87="","",IF('Data Schedule'!L87="","",'Data Schedule'!L87))</x:f>
        <x:v>350000</x:v>
      </x:c>
      <x:c r="E106" s="403" t="n">
        <x:f>IF('Data Schedule'!A87="","",IF('Data Schedule'!AC87="","",'Data Schedule'!AC87))</x:f>
        <x:v>350000</x:v>
      </x:c>
      <x:c r="F106" s="403" t="str">
        <x:f>IF('Data Schedule'!A87="","",IF('Data Schedule'!AD87="","",'Data Schedule'!AD87))</x:f>
      </x:c>
      <x:c r="G106" s="364" t="str">
        <x:f>IF('Data Schedule'!A87="","",IF('Data Schedule'!AE87="","",'Data Schedule'!AE87))</x:f>
        <x:v>OK</x:v>
      </x:c>
      <x:c r="H106" s="365" t="str">
        <x:f>IF('Data Schedule'!A87="","",IF('Data Schedule'!X87="","",'Data Schedule'!X87))</x:f>
      </x:c>
    </x:row>
    <x:row r="107" ht="45" customHeight="1">
      <x:c r="A107" s="362" t="str">
        <x:f>IF('Data Schedule'!A88="","",IF('Data Schedule'!A88="","",'Data Schedule'!A88))</x:f>
        <x:v>BK084</x:v>
      </x:c>
      <x:c r="B107" s="364" t="str">
        <x:f>IF('Data Schedule'!A88="","",IF('Data Schedule'!E88="","",'Data Schedule'!E88))</x:f>
        <x:v>Zahra Nur</x:v>
      </x:c>
      <x:c r="C107" s="402" t="n">
        <x:f>IF('Data Schedule'!A88="","",IF('Data Schedule'!B88="","",'Data Schedule'!B88))</x:f>
        <x:v>46273</x:v>
      </x:c>
      <x:c r="D107" s="403" t="n">
        <x:f>IF('Data Schedule'!A88="","",IF('Data Schedule'!L88="","",'Data Schedule'!L88))</x:f>
        <x:v>500000</x:v>
      </x:c>
      <x:c r="E107" s="403" t="n">
        <x:f>IF('Data Schedule'!A88="","",IF('Data Schedule'!AC88="","",'Data Schedule'!AC88))</x:f>
        <x:v>520000</x:v>
      </x:c>
      <x:c r="F107" s="403" t="n">
        <x:f>IF('Data Schedule'!A88="","",IF('Data Schedule'!AD88="","",'Data Schedule'!AD88))</x:f>
        <x:v>20000</x:v>
      </x:c>
      <x:c r="G107" s="364" t="str">
        <x:f>IF('Data Schedule'!A88="","",IF('Data Schedule'!AE88="","",'Data Schedule'!AE88))</x:f>
        <x:v>CHECK harga/bayar</x:v>
      </x:c>
      <x:c r="H107" s="365" t="str">
        <x:f>IF('Data Schedule'!A88="","",IF('Data Schedule'!X88="","",'Data Schedule'!X88))</x:f>
      </x:c>
    </x:row>
    <x:row r="108" ht="45" customHeight="1">
      <x:c r="A108" s="362" t="str">
        <x:f>IF('Data Schedule'!A89="","",IF('Data Schedule'!A89="","",'Data Schedule'!A89))</x:f>
        <x:v>BK085</x:v>
      </x:c>
      <x:c r="B108" s="364" t="str">
        <x:f>IF('Data Schedule'!A89="","",IF('Data Schedule'!E89="","",'Data Schedule'!E89))</x:f>
        <x:v>Qori Susi Allifah</x:v>
      </x:c>
      <x:c r="C108" s="402" t="n">
        <x:f>IF('Data Schedule'!A89="","",IF('Data Schedule'!B89="","",'Data Schedule'!B89))</x:f>
        <x:v>46273</x:v>
      </x:c>
      <x:c r="D108" s="403" t="n">
        <x:f>IF('Data Schedule'!A89="","",IF('Data Schedule'!L89="","",'Data Schedule'!L89))</x:f>
        <x:v>350000</x:v>
      </x:c>
      <x:c r="E108" s="403" t="str">
        <x:f>IF('Data Schedule'!A89="","",IF('Data Schedule'!AC89="","",'Data Schedule'!AC89))</x:f>
      </x:c>
      <x:c r="F108" s="403" t="str">
        <x:f>IF('Data Schedule'!A89="","",IF('Data Schedule'!AD89="","",'Data Schedule'!AD89))</x:f>
      </x:c>
      <x:c r="G108" s="364" t="str">
        <x:f>IF('Data Schedule'!A89="","",IF('Data Schedule'!AE89="","",'Data Schedule'!AE89))</x:f>
        <x:v>CHECK DP belum cocok</x:v>
      </x:c>
      <x:c r="H108" s="365" t="str">
        <x:f>IF('Data Schedule'!A89="","",IF('Data Schedule'!X89="","",'Data Schedule'!X89))</x:f>
        <x:v>Potensi duplikat / pindah jadwal: BK055, BK085 | Ditahan dari total; bukan dianggap batal</x:v>
      </x:c>
    </x:row>
    <x:row r="109" ht="45" customHeight="1">
      <x:c r="A109" s="362" t="str">
        <x:f>IF('Data Schedule'!A90="","",IF('Data Schedule'!A90="","",'Data Schedule'!A90))</x:f>
        <x:v>BK086</x:v>
      </x:c>
      <x:c r="B109" s="364" t="str">
        <x:f>IF('Data Schedule'!A90="","",IF('Data Schedule'!E90="","",'Data Schedule'!E90))</x:f>
        <x:v>Sabiq Muhammad</x:v>
      </x:c>
      <x:c r="C109" s="402" t="n">
        <x:f>IF('Data Schedule'!A90="","",IF('Data Schedule'!B90="","",'Data Schedule'!B90))</x:f>
        <x:v>46273</x:v>
      </x:c>
      <x:c r="D109" s="403" t="n">
        <x:f>IF('Data Schedule'!A90="","",IF('Data Schedule'!L90="","",'Data Schedule'!L90))</x:f>
        <x:v>350000</x:v>
      </x:c>
      <x:c r="E109" s="403" t="n">
        <x:f>IF('Data Schedule'!A90="","",IF('Data Schedule'!AC90="","",'Data Schedule'!AC90))</x:f>
        <x:v>250000</x:v>
      </x:c>
      <x:c r="F109" s="403" t="str">
        <x:f>IF('Data Schedule'!A90="","",IF('Data Schedule'!AD90="","",'Data Schedule'!AD90))</x:f>
      </x:c>
      <x:c r="G109" s="364" t="str">
        <x:f>IF('Data Schedule'!A90="","",IF('Data Schedule'!AE90="","",'Data Schedule'!AE90))</x:f>
        <x:v>OK</x:v>
      </x:c>
      <x:c r="H109" s="365" t="str">
        <x:f>IF('Data Schedule'!A90="","",IF('Data Schedule'!X90="","",'Data Schedule'!X90))</x:f>
      </x:c>
    </x:row>
    <x:row r="110" ht="45" customHeight="1">
      <x:c r="A110" s="362" t="str">
        <x:f>IF('Data Schedule'!A91="","",IF('Data Schedule'!A91="","",'Data Schedule'!A91))</x:f>
        <x:v>BK087</x:v>
      </x:c>
      <x:c r="B110" s="364" t="str">
        <x:f>IF('Data Schedule'!A91="","",IF('Data Schedule'!E91="","",'Data Schedule'!E91))</x:f>
        <x:v>Deri Dernata</x:v>
      </x:c>
      <x:c r="C110" s="402" t="n">
        <x:f>IF('Data Schedule'!A91="","",IF('Data Schedule'!B91="","",'Data Schedule'!B91))</x:f>
        <x:v>46273</x:v>
      </x:c>
      <x:c r="D110" s="403" t="n">
        <x:f>IF('Data Schedule'!A91="","",IF('Data Schedule'!L91="","",'Data Schedule'!L91))</x:f>
        <x:v>350000</x:v>
      </x:c>
      <x:c r="E110" s="403" t="n">
        <x:f>IF('Data Schedule'!A91="","",IF('Data Schedule'!AC91="","",'Data Schedule'!AC91))</x:f>
        <x:v>350000</x:v>
      </x:c>
      <x:c r="F110" s="403" t="str">
        <x:f>IF('Data Schedule'!A91="","",IF('Data Schedule'!AD91="","",'Data Schedule'!AD91))</x:f>
      </x:c>
      <x:c r="G110" s="364" t="str">
        <x:f>IF('Data Schedule'!A91="","",IF('Data Schedule'!AE91="","",'Data Schedule'!AE91))</x:f>
        <x:v>OK</x:v>
      </x:c>
      <x:c r="H110" s="365" t="str">
        <x:f>IF('Data Schedule'!A91="","",IF('Data Schedule'!X91="","",'Data Schedule'!X91))</x:f>
      </x:c>
    </x:row>
    <x:row r="111" ht="45" customHeight="1">
      <x:c r="A111" s="362" t="str">
        <x:f>IF('Data Schedule'!A92="","",IF('Data Schedule'!A92="","",'Data Schedule'!A92))</x:f>
        <x:v>BK088</x:v>
      </x:c>
      <x:c r="B111" s="364" t="str">
        <x:f>IF('Data Schedule'!A92="","",IF('Data Schedule'!E92="","",'Data Schedule'!E92))</x:f>
        <x:v>Fianto</x:v>
      </x:c>
      <x:c r="C111" s="402" t="n">
        <x:f>IF('Data Schedule'!A92="","",IF('Data Schedule'!B92="","",'Data Schedule'!B92))</x:f>
        <x:v>46273</x:v>
      </x:c>
      <x:c r="D111" s="403" t="n">
        <x:f>IF('Data Schedule'!A92="","",IF('Data Schedule'!L92="","",'Data Schedule'!L92))</x:f>
        <x:v>350000</x:v>
      </x:c>
      <x:c r="E111" s="403" t="n">
        <x:f>IF('Data Schedule'!A92="","",IF('Data Schedule'!AC92="","",'Data Schedule'!AC92))</x:f>
        <x:v>350000</x:v>
      </x:c>
      <x:c r="F111" s="403" t="str">
        <x:f>IF('Data Schedule'!A92="","",IF('Data Schedule'!AD92="","",'Data Schedule'!AD92))</x:f>
      </x:c>
      <x:c r="G111" s="364" t="str">
        <x:f>IF('Data Schedule'!A92="","",IF('Data Schedule'!AE92="","",'Data Schedule'!AE92))</x:f>
        <x:v>OK</x:v>
      </x:c>
      <x:c r="H111" s="365" t="str">
        <x:f>IF('Data Schedule'!A92="","",IF('Data Schedule'!X92="","",'Data Schedule'!X92))</x:f>
        <x:v>Konflik paket Log: Belum diisi</x:v>
      </x:c>
    </x:row>
    <x:row r="112" ht="45" customHeight="1">
      <x:c r="A112" s="362" t="str">
        <x:f>IF('Data Schedule'!A93="","",IF('Data Schedule'!A93="","",'Data Schedule'!A93))</x:f>
        <x:v>BK089</x:v>
      </x:c>
      <x:c r="B112" s="364" t="str">
        <x:f>IF('Data Schedule'!A93="","",IF('Data Schedule'!E93="","",'Data Schedule'!E93))</x:f>
        <x:v>Sulis Setianti</x:v>
      </x:c>
      <x:c r="C112" s="402" t="n">
        <x:f>IF('Data Schedule'!A93="","",IF('Data Schedule'!B93="","",'Data Schedule'!B93))</x:f>
        <x:v>46274</x:v>
      </x:c>
      <x:c r="D112" s="403" t="n">
        <x:f>IF('Data Schedule'!A93="","",IF('Data Schedule'!L93="","",'Data Schedule'!L93))</x:f>
        <x:v>350000</x:v>
      </x:c>
      <x:c r="E112" s="403" t="n">
        <x:f>IF('Data Schedule'!A93="","",IF('Data Schedule'!AC93="","",'Data Schedule'!AC93))</x:f>
        <x:v>350000</x:v>
      </x:c>
      <x:c r="F112" s="403" t="str">
        <x:f>IF('Data Schedule'!A93="","",IF('Data Schedule'!AD93="","",'Data Schedule'!AD93))</x:f>
      </x:c>
      <x:c r="G112" s="364" t="str">
        <x:f>IF('Data Schedule'!A93="","",IF('Data Schedule'!AE93="","",'Data Schedule'!AE93))</x:f>
        <x:v>CHECK pembayaran belum cocok</x:v>
      </x:c>
      <x:c r="H112" s="365" t="str">
        <x:f>IF('Data Schedule'!A93="","",IF('Data Schedule'!X93="","",'Data Schedule'!X93))</x:f>
        <x:v>Kandidat pembayaran Log 9!16 (Sulis Setianti). Sisa ditahan agar tidak ganda.</x:v>
      </x:c>
    </x:row>
    <x:row r="113" ht="45" customHeight="1">
      <x:c r="A113" s="362" t="str">
        <x:f>IF('Data Schedule'!A94="","",IF('Data Schedule'!A94="","",'Data Schedule'!A94))</x:f>
        <x:v>BK090</x:v>
      </x:c>
      <x:c r="B113" s="364" t="str">
        <x:f>IF('Data Schedule'!A94="","",IF('Data Schedule'!E94="","",'Data Schedule'!E94))</x:f>
        <x:v>Ama</x:v>
      </x:c>
      <x:c r="C113" s="402" t="n">
        <x:f>IF('Data Schedule'!A94="","",IF('Data Schedule'!B94="","",'Data Schedule'!B94))</x:f>
        <x:v>46274</x:v>
      </x:c>
      <x:c r="D113" s="403" t="n">
        <x:f>IF('Data Schedule'!A94="","",IF('Data Schedule'!L94="","",'Data Schedule'!L94))</x:f>
        <x:v>350000</x:v>
      </x:c>
      <x:c r="E113" s="403" t="n">
        <x:f>IF('Data Schedule'!A94="","",IF('Data Schedule'!AC94="","",'Data Schedule'!AC94))</x:f>
        <x:v>350000</x:v>
      </x:c>
      <x:c r="F113" s="403" t="str">
        <x:f>IF('Data Schedule'!A94="","",IF('Data Schedule'!AD94="","",'Data Schedule'!AD94))</x:f>
      </x:c>
      <x:c r="G113" s="364" t="str">
        <x:f>IF('Data Schedule'!A94="","",IF('Data Schedule'!AE94="","",'Data Schedule'!AE94))</x:f>
        <x:v>OK</x:v>
      </x:c>
      <x:c r="H113" s="365" t="str">
        <x:f>IF('Data Schedule'!A94="","",IF('Data Schedule'!X94="","",'Data Schedule'!X94))</x:f>
      </x:c>
    </x:row>
    <x:row r="114" ht="45" customHeight="1">
      <x:c r="A114" s="362" t="str">
        <x:f>IF('Data Schedule'!A95="","",IF('Data Schedule'!A95="","",'Data Schedule'!A95))</x:f>
        <x:v>BK091</x:v>
      </x:c>
      <x:c r="B114" s="364" t="str">
        <x:f>IF('Data Schedule'!A95="","",IF('Data Schedule'!E95="","",'Data Schedule'!E95))</x:f>
        <x:v>wahyu puji prasetio</x:v>
      </x:c>
      <x:c r="C114" s="402" t="n">
        <x:f>IF('Data Schedule'!A95="","",IF('Data Schedule'!B95="","",'Data Schedule'!B95))</x:f>
        <x:v>46274</x:v>
      </x:c>
      <x:c r="D114" s="403" t="n">
        <x:f>IF('Data Schedule'!A95="","",IF('Data Schedule'!L95="","",'Data Schedule'!L95))</x:f>
        <x:v>500000</x:v>
      </x:c>
      <x:c r="E114" s="403" t="n">
        <x:f>IF('Data Schedule'!A95="","",IF('Data Schedule'!AC95="","",'Data Schedule'!AC95))</x:f>
        <x:v>100000</x:v>
      </x:c>
      <x:c r="F114" s="403" t="str">
        <x:f>IF('Data Schedule'!A95="","",IF('Data Schedule'!AD95="","",'Data Schedule'!AD95))</x:f>
      </x:c>
      <x:c r="G114" s="364" t="str">
        <x:f>IF('Data Schedule'!A95="","",IF('Data Schedule'!AE95="","",'Data Schedule'!AE95))</x:f>
        <x:v>CHECK pembayaran belum cocok</x:v>
      </x:c>
      <x:c r="H114" s="365" t="str">
        <x:f>IF('Data Schedule'!A95="","",IF('Data Schedule'!X95="","",'Data Schedule'!X95))</x:f>
        <x:v>Kandidat pembayaran Log 9!7 (Wahyu Aji Prasetyyo). Sisa ditahan agar tidak ganda.</x:v>
      </x:c>
    </x:row>
    <x:row r="115" ht="45" customHeight="1">
      <x:c r="A115" s="362" t="str">
        <x:f>IF('Data Schedule'!A96="","",IF('Data Schedule'!A96="","",'Data Schedule'!A96))</x:f>
        <x:v>BK092</x:v>
      </x:c>
      <x:c r="B115" s="364" t="str">
        <x:f>IF('Data Schedule'!A96="","",IF('Data Schedule'!E96="","",'Data Schedule'!E96))</x:f>
        <x:v>Angelika</x:v>
      </x:c>
      <x:c r="C115" s="402" t="n">
        <x:f>IF('Data Schedule'!A96="","",IF('Data Schedule'!B96="","",'Data Schedule'!B96))</x:f>
        <x:v>46274</x:v>
      </x:c>
      <x:c r="D115" s="403" t="n">
        <x:f>IF('Data Schedule'!A96="","",IF('Data Schedule'!L96="","",'Data Schedule'!L96))</x:f>
        <x:v>350000</x:v>
      </x:c>
      <x:c r="E115" s="403" t="n">
        <x:f>IF('Data Schedule'!A96="","",IF('Data Schedule'!AC96="","",'Data Schedule'!AC96))</x:f>
        <x:v>200000</x:v>
      </x:c>
      <x:c r="F115" s="403" t="str">
        <x:f>IF('Data Schedule'!A96="","",IF('Data Schedule'!AD96="","",'Data Schedule'!AD96))</x:f>
      </x:c>
      <x:c r="G115" s="364" t="str">
        <x:f>IF('Data Schedule'!A96="","",IF('Data Schedule'!AE96="","",'Data Schedule'!AE96))</x:f>
        <x:v>CHECK pembayaran belum cocok</x:v>
      </x:c>
      <x:c r="H115" s="365" t="str">
        <x:f>IF('Data Schedule'!A96="","",IF('Data Schedule'!X96="","",'Data Schedule'!X96))</x:f>
        <x:v>Kandidat pembayaran Log 9!8 (Angelika). Sisa ditahan agar tidak ganda.</x:v>
      </x:c>
    </x:row>
    <x:row r="116" ht="45" customHeight="1">
      <x:c r="A116" s="362" t="str">
        <x:f>IF('Data Schedule'!A97="","",IF('Data Schedule'!A97="","",'Data Schedule'!A97))</x:f>
        <x:v>BK093</x:v>
      </x:c>
      <x:c r="B116" s="364" t="str">
        <x:f>IF('Data Schedule'!A97="","",IF('Data Schedule'!E97="","",'Data Schedule'!E97))</x:f>
        <x:v>Meilani</x:v>
      </x:c>
      <x:c r="C116" s="402" t="n">
        <x:f>IF('Data Schedule'!A97="","",IF('Data Schedule'!B97="","",'Data Schedule'!B97))</x:f>
        <x:v>46274</x:v>
      </x:c>
      <x:c r="D116" s="403" t="n">
        <x:f>IF('Data Schedule'!A97="","",IF('Data Schedule'!L97="","",'Data Schedule'!L97))</x:f>
        <x:v>350000</x:v>
      </x:c>
      <x:c r="E116" s="403" t="n">
        <x:f>IF('Data Schedule'!A97="","",IF('Data Schedule'!AC97="","",'Data Schedule'!AC97))</x:f>
        <x:v>290000</x:v>
      </x:c>
      <x:c r="F116" s="403" t="str">
        <x:f>IF('Data Schedule'!A97="","",IF('Data Schedule'!AD97="","",'Data Schedule'!AD97))</x:f>
      </x:c>
      <x:c r="G116" s="364" t="str">
        <x:f>IF('Data Schedule'!A97="","",IF('Data Schedule'!AE97="","",'Data Schedule'!AE97))</x:f>
        <x:v>CHECK pembayaran belum cocok</x:v>
      </x:c>
      <x:c r="H116" s="365" t="str">
        <x:f>IF('Data Schedule'!A97="","",IF('Data Schedule'!X97="","",'Data Schedule'!X97))</x:f>
        <x:v>Potensi duplikat / pindah jadwal: BK093, BK122 | Ditahan dari total; bukan dianggap batal | Kandidat pembayaran Log 9!14 (Meilani). Sisa ditahan agar tidak ganda.</x:v>
      </x:c>
    </x:row>
    <x:row r="117" ht="45" customHeight="1">
      <x:c r="A117" s="362" t="str">
        <x:f>IF('Data Schedule'!A98="","",IF('Data Schedule'!A98="","",'Data Schedule'!A98))</x:f>
        <x:v>BK094</x:v>
      </x:c>
      <x:c r="B117" s="364" t="str">
        <x:f>IF('Data Schedule'!A98="","",IF('Data Schedule'!E98="","",'Data Schedule'!E98))</x:f>
        <x:v>sasy aml</x:v>
      </x:c>
      <x:c r="C117" s="402" t="n">
        <x:f>IF('Data Schedule'!A98="","",IF('Data Schedule'!B98="","",'Data Schedule'!B98))</x:f>
        <x:v>46274</x:v>
      </x:c>
      <x:c r="D117" s="403" t="n">
        <x:f>IF('Data Schedule'!A98="","",IF('Data Schedule'!L98="","",'Data Schedule'!L98))</x:f>
        <x:v>350000</x:v>
      </x:c>
      <x:c r="E117" s="403" t="n">
        <x:f>IF('Data Schedule'!A98="","",IF('Data Schedule'!AC98="","",'Data Schedule'!AC98))</x:f>
        <x:v>350000</x:v>
      </x:c>
      <x:c r="F117" s="403" t="str">
        <x:f>IF('Data Schedule'!A98="","",IF('Data Schedule'!AD98="","",'Data Schedule'!AD98))</x:f>
      </x:c>
      <x:c r="G117" s="364" t="str">
        <x:f>IF('Data Schedule'!A98="","",IF('Data Schedule'!AE98="","",'Data Schedule'!AE98))</x:f>
        <x:v>OK</x:v>
      </x:c>
      <x:c r="H117" s="365" t="str">
        <x:f>IF('Data Schedule'!A98="","",IF('Data Schedule'!X98="","",'Data Schedule'!X98))</x:f>
      </x:c>
    </x:row>
    <x:row r="118" ht="45" customHeight="1">
      <x:c r="A118" s="362" t="str">
        <x:f>IF('Data Schedule'!A99="","",IF('Data Schedule'!A99="","",'Data Schedule'!A99))</x:f>
        <x:v>BK095</x:v>
      </x:c>
      <x:c r="B118" s="364" t="str">
        <x:f>IF('Data Schedule'!A99="","",IF('Data Schedule'!E99="","",'Data Schedule'!E99))</x:f>
        <x:v>Isti</x:v>
      </x:c>
      <x:c r="C118" s="402" t="n">
        <x:f>IF('Data Schedule'!A99="","",IF('Data Schedule'!B99="","",'Data Schedule'!B99))</x:f>
        <x:v>46274</x:v>
      </x:c>
      <x:c r="D118" s="403" t="n">
        <x:f>IF('Data Schedule'!A99="","",IF('Data Schedule'!L99="","",'Data Schedule'!L99))</x:f>
        <x:v>500000</x:v>
      </x:c>
      <x:c r="E118" s="403" t="str">
        <x:f>IF('Data Schedule'!A99="","",IF('Data Schedule'!AC99="","",'Data Schedule'!AC99))</x:f>
      </x:c>
      <x:c r="F118" s="403" t="str">
        <x:f>IF('Data Schedule'!A99="","",IF('Data Schedule'!AD99="","",'Data Schedule'!AD99))</x:f>
      </x:c>
      <x:c r="G118" s="364" t="str">
        <x:f>IF('Data Schedule'!A99="","",IF('Data Schedule'!AE99="","",'Data Schedule'!AE99))</x:f>
        <x:v>CHECK DP belum cocok</x:v>
      </x:c>
      <x:c r="H118" s="365" t="str">
        <x:f>IF('Data Schedule'!A99="","",IF('Data Schedule'!X99="","",'Data Schedule'!X99))</x:f>
      </x:c>
    </x:row>
    <x:row r="119" ht="45" customHeight="1">
      <x:c r="A119" s="362" t="str">
        <x:f>IF('Data Schedule'!A100="","",IF('Data Schedule'!A100="","",'Data Schedule'!A100))</x:f>
        <x:v>BK096</x:v>
      </x:c>
      <x:c r="B119" s="364" t="str">
        <x:f>IF('Data Schedule'!A100="","",IF('Data Schedule'!E100="","",'Data Schedule'!E100))</x:f>
        <x:v>Marcellia Eki Christine</x:v>
      </x:c>
      <x:c r="C119" s="402" t="n">
        <x:f>IF('Data Schedule'!A100="","",IF('Data Schedule'!B100="","",'Data Schedule'!B100))</x:f>
        <x:v>46274</x:v>
      </x:c>
      <x:c r="D119" s="403" t="n">
        <x:f>IF('Data Schedule'!A100="","",IF('Data Schedule'!L100="","",'Data Schedule'!L100))</x:f>
        <x:v>350000</x:v>
      </x:c>
      <x:c r="E119" s="403" t="n">
        <x:f>IF('Data Schedule'!A100="","",IF('Data Schedule'!AC100="","",'Data Schedule'!AC100))</x:f>
        <x:v>100000</x:v>
      </x:c>
      <x:c r="F119" s="403" t="str">
        <x:f>IF('Data Schedule'!A100="","",IF('Data Schedule'!AD100="","",'Data Schedule'!AD100))</x:f>
      </x:c>
      <x:c r="G119" s="364" t="str">
        <x:f>IF('Data Schedule'!A100="","",IF('Data Schedule'!AE100="","",'Data Schedule'!AE100))</x:f>
        <x:v>OK</x:v>
      </x:c>
      <x:c r="H119" s="365" t="str">
        <x:f>IF('Data Schedule'!A100="","",IF('Data Schedule'!X100="","",'Data Schedule'!X100))</x:f>
      </x:c>
    </x:row>
    <x:row r="120" ht="45" customHeight="1">
      <x:c r="A120" s="362" t="str">
        <x:f>IF('Data Schedule'!A101="","",IF('Data Schedule'!A101="","",'Data Schedule'!A101))</x:f>
        <x:v>BK097</x:v>
      </x:c>
      <x:c r="B120" s="364" t="str">
        <x:f>IF('Data Schedule'!A101="","",IF('Data Schedule'!E101="","",'Data Schedule'!E101))</x:f>
        <x:v>Kak Asha</x:v>
      </x:c>
      <x:c r="C120" s="402" t="n">
        <x:f>IF('Data Schedule'!A101="","",IF('Data Schedule'!B101="","",'Data Schedule'!B101))</x:f>
        <x:v>46274</x:v>
      </x:c>
      <x:c r="D120" s="403" t="n">
        <x:f>IF('Data Schedule'!A101="","",IF('Data Schedule'!L101="","",'Data Schedule'!L101))</x:f>
        <x:v>350000</x:v>
      </x:c>
      <x:c r="E120" s="403" t="str">
        <x:f>IF('Data Schedule'!A101="","",IF('Data Schedule'!AC101="","",'Data Schedule'!AC101))</x:f>
      </x:c>
      <x:c r="F120" s="403" t="str">
        <x:f>IF('Data Schedule'!A101="","",IF('Data Schedule'!AD101="","",'Data Schedule'!AD101))</x:f>
      </x:c>
      <x:c r="G120" s="364" t="str">
        <x:f>IF('Data Schedule'!A101="","",IF('Data Schedule'!AE101="","",'Data Schedule'!AE101))</x:f>
        <x:v>OK</x:v>
      </x:c>
      <x:c r="H120" s="365" t="str">
        <x:f>IF('Data Schedule'!A101="","",IF('Data Schedule'!X101="","",'Data Schedule'!X101))</x:f>
      </x:c>
    </x:row>
    <x:row r="121" ht="45" customHeight="1">
      <x:c r="A121" s="362" t="str">
        <x:f>IF('Data Schedule'!A102="","",IF('Data Schedule'!A102="","",'Data Schedule'!A102))</x:f>
        <x:v>BK098</x:v>
      </x:c>
      <x:c r="B121" s="364" t="str">
        <x:f>IF('Data Schedule'!A102="","",IF('Data Schedule'!E102="","",'Data Schedule'!E102))</x:f>
        <x:v>Nidaul</x:v>
      </x:c>
      <x:c r="C121" s="402" t="n">
        <x:f>IF('Data Schedule'!A102="","",IF('Data Schedule'!B102="","",'Data Schedule'!B102))</x:f>
        <x:v>46274</x:v>
      </x:c>
      <x:c r="D121" s="403" t="n">
        <x:f>IF('Data Schedule'!A102="","",IF('Data Schedule'!L102="","",'Data Schedule'!L102))</x:f>
        <x:v>350000</x:v>
      </x:c>
      <x:c r="E121" s="403" t="n">
        <x:f>IF('Data Schedule'!A102="","",IF('Data Schedule'!AC102="","",'Data Schedule'!AC102))</x:f>
        <x:v>930000</x:v>
      </x:c>
      <x:c r="F121" s="403" t="n">
        <x:f>IF('Data Schedule'!A102="","",IF('Data Schedule'!AD102="","",'Data Schedule'!AD102))</x:f>
        <x:v>580000</x:v>
      </x:c>
      <x:c r="G121" s="364" t="str">
        <x:f>IF('Data Schedule'!A102="","",IF('Data Schedule'!AE102="","",'Data Schedule'!AE102))</x:f>
        <x:v>CHECK harga/bayar</x:v>
      </x:c>
      <x:c r="H121" s="365" t="str">
        <x:f>IF('Data Schedule'!A102="","",IF('Data Schedule'!X102="","",'Data Schedule'!X102))</x:f>
      </x:c>
    </x:row>
    <x:row r="122" ht="45" customHeight="1">
      <x:c r="A122" s="362" t="str">
        <x:f>IF('Data Schedule'!A103="","",IF('Data Schedule'!A103="","",'Data Schedule'!A103))</x:f>
        <x:v>BK099</x:v>
      </x:c>
      <x:c r="B122" s="364" t="str">
        <x:f>IF('Data Schedule'!A103="","",IF('Data Schedule'!E103="","",'Data Schedule'!E103))</x:f>
        <x:v>Juna</x:v>
      </x:c>
      <x:c r="C122" s="402" t="n">
        <x:f>IF('Data Schedule'!A103="","",IF('Data Schedule'!B103="","",'Data Schedule'!B103))</x:f>
        <x:v>46274</x:v>
      </x:c>
      <x:c r="D122" s="403" t="n">
        <x:f>IF('Data Schedule'!A103="","",IF('Data Schedule'!L103="","",'Data Schedule'!L103))</x:f>
        <x:v>350000</x:v>
      </x:c>
      <x:c r="E122" s="403" t="n">
        <x:f>IF('Data Schedule'!A103="","",IF('Data Schedule'!AC103="","",'Data Schedule'!AC103))</x:f>
        <x:v>290000</x:v>
      </x:c>
      <x:c r="F122" s="403" t="str">
        <x:f>IF('Data Schedule'!A103="","",IF('Data Schedule'!AD103="","",'Data Schedule'!AD103))</x:f>
      </x:c>
      <x:c r="G122" s="364" t="str">
        <x:f>IF('Data Schedule'!A103="","",IF('Data Schedule'!AE103="","",'Data Schedule'!AE103))</x:f>
        <x:v>CHECK pembayaran belum cocok</x:v>
      </x:c>
      <x:c r="H122" s="365" t="str">
        <x:f>IF('Data Schedule'!A103="","",IF('Data Schedule'!X103="","",'Data Schedule'!X103))</x:f>
        <x:v>Kandidat pembayaran Log 9!13 (Juna). Sisa ditahan agar tidak ganda.</x:v>
      </x:c>
    </x:row>
    <x:row r="123" ht="45" customHeight="1">
      <x:c r="A123" s="362" t="str">
        <x:f>IF('Data Schedule'!A104="","",IF('Data Schedule'!A104="","",'Data Schedule'!A104))</x:f>
        <x:v>BK100</x:v>
      </x:c>
      <x:c r="B123" s="364" t="str">
        <x:f>IF('Data Schedule'!A104="","",IF('Data Schedule'!E104="","",'Data Schedule'!E104))</x:f>
        <x:v>Yumna</x:v>
      </x:c>
      <x:c r="C123" s="402" t="n">
        <x:f>IF('Data Schedule'!A104="","",IF('Data Schedule'!B104="","",'Data Schedule'!B104))</x:f>
        <x:v>46274</x:v>
      </x:c>
      <x:c r="D123" s="403" t="n">
        <x:f>IF('Data Schedule'!A104="","",IF('Data Schedule'!L104="","",'Data Schedule'!L104))</x:f>
        <x:v>350000</x:v>
      </x:c>
      <x:c r="E123" s="403" t="n">
        <x:f>IF('Data Schedule'!A104="","",IF('Data Schedule'!AC104="","",'Data Schedule'!AC104))</x:f>
        <x:v>250000</x:v>
      </x:c>
      <x:c r="F123" s="403" t="str">
        <x:f>IF('Data Schedule'!A104="","",IF('Data Schedule'!AD104="","",'Data Schedule'!AD104))</x:f>
      </x:c>
      <x:c r="G123" s="364" t="str">
        <x:f>IF('Data Schedule'!A104="","",IF('Data Schedule'!AE104="","",'Data Schedule'!AE104))</x:f>
        <x:v>CHECK pembayaran belum cocok</x:v>
      </x:c>
      <x:c r="H123" s="365" t="str">
        <x:f>IF('Data Schedule'!A104="","",IF('Data Schedule'!X104="","",'Data Schedule'!X104))</x:f>
        <x:v>Kandidat pembayaran Log 9!17 (Yumna). Sisa ditahan agar tidak ganda.</x:v>
      </x:c>
    </x:row>
    <x:row r="124" ht="45" customHeight="1">
      <x:c r="A124" s="362" t="str">
        <x:f>IF('Data Schedule'!A105="","",IF('Data Schedule'!A105="","",'Data Schedule'!A105))</x:f>
        <x:v>BK101</x:v>
      </x:c>
      <x:c r="B124" s="364" t="str">
        <x:f>IF('Data Schedule'!A105="","",IF('Data Schedule'!E105="","",'Data Schedule'!E105))</x:f>
        <x:v>Ardi</x:v>
      </x:c>
      <x:c r="C124" s="402" t="n">
        <x:f>IF('Data Schedule'!A105="","",IF('Data Schedule'!B105="","",'Data Schedule'!B105))</x:f>
        <x:v>46274</x:v>
      </x:c>
      <x:c r="D124" s="403" t="n">
        <x:f>IF('Data Schedule'!A105="","",IF('Data Schedule'!L105="","",'Data Schedule'!L105))</x:f>
        <x:v>350000</x:v>
      </x:c>
      <x:c r="E124" s="403" t="n">
        <x:f>IF('Data Schedule'!A105="","",IF('Data Schedule'!AC105="","",'Data Schedule'!AC105))</x:f>
        <x:v>350000</x:v>
      </x:c>
      <x:c r="F124" s="403" t="str">
        <x:f>IF('Data Schedule'!A105="","",IF('Data Schedule'!AD105="","",'Data Schedule'!AD105))</x:f>
      </x:c>
      <x:c r="G124" s="364" t="str">
        <x:f>IF('Data Schedule'!A105="","",IF('Data Schedule'!AE105="","",'Data Schedule'!AE105))</x:f>
        <x:v>CHECK pembayaran belum cocok</x:v>
      </x:c>
      <x:c r="H124" s="365" t="str">
        <x:f>IF('Data Schedule'!A105="","",IF('Data Schedule'!X105="","",'Data Schedule'!X105))</x:f>
        <x:v>Kandidat pembayaran Log 9!19 (Ardi). Sisa ditahan agar tidak ganda.</x:v>
      </x:c>
    </x:row>
    <x:row r="125" ht="45" customHeight="1">
      <x:c r="A125" s="362" t="str">
        <x:f>IF('Data Schedule'!A106="","",IF('Data Schedule'!A106="","",'Data Schedule'!A106))</x:f>
        <x:v>BK102</x:v>
      </x:c>
      <x:c r="B125" s="364" t="str">
        <x:f>IF('Data Schedule'!A106="","",IF('Data Schedule'!E106="","",'Data Schedule'!E106))</x:f>
        <x:v>cut auriel</x:v>
      </x:c>
      <x:c r="C125" s="402" t="n">
        <x:f>IF('Data Schedule'!A106="","",IF('Data Schedule'!B106="","",'Data Schedule'!B106))</x:f>
        <x:v>46274</x:v>
      </x:c>
      <x:c r="D125" s="403" t="n">
        <x:f>IF('Data Schedule'!A106="","",IF('Data Schedule'!L106="","",'Data Schedule'!L106))</x:f>
        <x:v>350000</x:v>
      </x:c>
      <x:c r="E125" s="403" t="n">
        <x:f>IF('Data Schedule'!A106="","",IF('Data Schedule'!AC106="","",'Data Schedule'!AC106))</x:f>
        <x:v>100000</x:v>
      </x:c>
      <x:c r="F125" s="403" t="str">
        <x:f>IF('Data Schedule'!A106="","",IF('Data Schedule'!AD106="","",'Data Schedule'!AD106))</x:f>
      </x:c>
      <x:c r="G125" s="364" t="str">
        <x:f>IF('Data Schedule'!A106="","",IF('Data Schedule'!AE106="","",'Data Schedule'!AE106))</x:f>
        <x:v>OK</x:v>
      </x:c>
      <x:c r="H125" s="365" t="str">
        <x:f>IF('Data Schedule'!A106="","",IF('Data Schedule'!X106="","",'Data Schedule'!X106))</x:f>
      </x:c>
    </x:row>
    <x:row r="126" ht="45" customHeight="1">
      <x:c r="A126" s="362" t="str">
        <x:f>IF('Data Schedule'!A107="","",IF('Data Schedule'!A107="","",'Data Schedule'!A107))</x:f>
        <x:v>BK103</x:v>
      </x:c>
      <x:c r="B126" s="364" t="str">
        <x:f>IF('Data Schedule'!A107="","",IF('Data Schedule'!E107="","",'Data Schedule'!E107))</x:f>
        <x:v>Aulia Setyo</x:v>
      </x:c>
      <x:c r="C126" s="402" t="n">
        <x:f>IF('Data Schedule'!A107="","",IF('Data Schedule'!B107="","",'Data Schedule'!B107))</x:f>
        <x:v>46274</x:v>
      </x:c>
      <x:c r="D126" s="403" t="n">
        <x:f>IF('Data Schedule'!A107="","",IF('Data Schedule'!L107="","",'Data Schedule'!L107))</x:f>
        <x:v>350000</x:v>
      </x:c>
      <x:c r="E126" s="403" t="n">
        <x:f>IF('Data Schedule'!A107="","",IF('Data Schedule'!AC107="","",'Data Schedule'!AC107))</x:f>
        <x:v>250000</x:v>
      </x:c>
      <x:c r="F126" s="403" t="str">
        <x:f>IF('Data Schedule'!A107="","",IF('Data Schedule'!AD107="","",'Data Schedule'!AD107))</x:f>
      </x:c>
      <x:c r="G126" s="364" t="str">
        <x:f>IF('Data Schedule'!A107="","",IF('Data Schedule'!AE107="","",'Data Schedule'!AE107))</x:f>
        <x:v>CHECK pembayaran belum cocok</x:v>
      </x:c>
      <x:c r="H126" s="365" t="str">
        <x:f>IF('Data Schedule'!A107="","",IF('Data Schedule'!X107="","",'Data Schedule'!X107))</x:f>
        <x:v>Kandidat pembayaran Log 9!23 (Aulia Setyo). Sisa ditahan agar tidak ganda.</x:v>
      </x:c>
    </x:row>
    <x:row r="127" ht="45" customHeight="1">
      <x:c r="A127" s="362" t="str">
        <x:f>IF('Data Schedule'!A108="","",IF('Data Schedule'!A108="","",'Data Schedule'!A108))</x:f>
        <x:v>BK104</x:v>
      </x:c>
      <x:c r="B127" s="364" t="str">
        <x:f>IF('Data Schedule'!A108="","",IF('Data Schedule'!E108="","",'Data Schedule'!E108))</x:f>
        <x:v>Adinda Fahrina</x:v>
      </x:c>
      <x:c r="C127" s="402" t="n">
        <x:f>IF('Data Schedule'!A108="","",IF('Data Schedule'!B108="","",'Data Schedule'!B108))</x:f>
        <x:v>46274</x:v>
      </x:c>
      <x:c r="D127" s="403" t="n">
        <x:f>IF('Data Schedule'!A108="","",IF('Data Schedule'!L108="","",'Data Schedule'!L108))</x:f>
        <x:v>350000</x:v>
      </x:c>
      <x:c r="E127" s="403" t="n">
        <x:f>IF('Data Schedule'!A108="","",IF('Data Schedule'!AC108="","",'Data Schedule'!AC108))</x:f>
        <x:v>350000</x:v>
      </x:c>
      <x:c r="F127" s="403" t="str">
        <x:f>IF('Data Schedule'!A108="","",IF('Data Schedule'!AD108="","",'Data Schedule'!AD108))</x:f>
      </x:c>
      <x:c r="G127" s="364" t="str">
        <x:f>IF('Data Schedule'!A108="","",IF('Data Schedule'!AE108="","",'Data Schedule'!AE108))</x:f>
        <x:v>OK</x:v>
      </x:c>
      <x:c r="H127" s="365" t="str">
        <x:f>IF('Data Schedule'!A108="","",IF('Data Schedule'!X108="","",'Data Schedule'!X108))</x:f>
      </x:c>
    </x:row>
    <x:row r="128" ht="45" customHeight="1">
      <x:c r="A128" s="362" t="str">
        <x:f>IF('Data Schedule'!A109="","",IF('Data Schedule'!A109="","",'Data Schedule'!A109))</x:f>
        <x:v>BK105</x:v>
      </x:c>
      <x:c r="B128" s="364" t="str">
        <x:f>IF('Data Schedule'!A109="","",IF('Data Schedule'!E109="","",'Data Schedule'!E109))</x:f>
        <x:v>Nissa</x:v>
      </x:c>
      <x:c r="C128" s="402" t="n">
        <x:f>IF('Data Schedule'!A109="","",IF('Data Schedule'!B109="","",'Data Schedule'!B109))</x:f>
        <x:v>46274</x:v>
      </x:c>
      <x:c r="D128" s="403" t="n">
        <x:f>IF('Data Schedule'!A109="","",IF('Data Schedule'!L109="","",'Data Schedule'!L109))</x:f>
        <x:v>350000</x:v>
      </x:c>
      <x:c r="E128" s="403" t="n">
        <x:f>IF('Data Schedule'!A109="","",IF('Data Schedule'!AC109="","",'Data Schedule'!AC109))</x:f>
        <x:v>350000</x:v>
      </x:c>
      <x:c r="F128" s="403" t="str">
        <x:f>IF('Data Schedule'!A109="","",IF('Data Schedule'!AD109="","",'Data Schedule'!AD109))</x:f>
      </x:c>
      <x:c r="G128" s="364" t="str">
        <x:f>IF('Data Schedule'!A109="","",IF('Data Schedule'!AE109="","",'Data Schedule'!AE109))</x:f>
        <x:v>OK</x:v>
      </x:c>
      <x:c r="H128" s="365" t="str">
        <x:f>IF('Data Schedule'!A109="","",IF('Data Schedule'!X109="","",'Data Schedule'!X109))</x:f>
      </x:c>
    </x:row>
    <x:row r="129" ht="45" customHeight="1">
      <x:c r="A129" s="362" t="str">
        <x:f>IF('Data Schedule'!A110="","",IF('Data Schedule'!A110="","",'Data Schedule'!A110))</x:f>
        <x:v>BK106</x:v>
      </x:c>
      <x:c r="B129" s="364" t="str">
        <x:f>IF('Data Schedule'!A110="","",IF('Data Schedule'!E110="","",'Data Schedule'!E110))</x:f>
        <x:v>Zhafira Azfa</x:v>
      </x:c>
      <x:c r="C129" s="402" t="n">
        <x:f>IF('Data Schedule'!A110="","",IF('Data Schedule'!B110="","",'Data Schedule'!B110))</x:f>
        <x:v>46274</x:v>
      </x:c>
      <x:c r="D129" s="403" t="n">
        <x:f>IF('Data Schedule'!A110="","",IF('Data Schedule'!L110="","",'Data Schedule'!L110))</x:f>
        <x:v>500000</x:v>
      </x:c>
      <x:c r="E129" s="403" t="n">
        <x:f>IF('Data Schedule'!A110="","",IF('Data Schedule'!AC110="","",'Data Schedule'!AC110))</x:f>
        <x:v>500000</x:v>
      </x:c>
      <x:c r="F129" s="403" t="str">
        <x:f>IF('Data Schedule'!A110="","",IF('Data Schedule'!AD110="","",'Data Schedule'!AD110))</x:f>
      </x:c>
      <x:c r="G129" s="364" t="str">
        <x:f>IF('Data Schedule'!A110="","",IF('Data Schedule'!AE110="","",'Data Schedule'!AE110))</x:f>
        <x:v>CHECK pembayaran belum cocok</x:v>
      </x:c>
      <x:c r="H129" s="365" t="str">
        <x:f>IF('Data Schedule'!A110="","",IF('Data Schedule'!X110="","",'Data Schedule'!X110))</x:f>
        <x:v>Kandidat pembayaran Log 9!6 (Zhafira Azfa). Sisa ditahan agar tidak ganda.</x:v>
      </x:c>
    </x:row>
    <x:row r="130" ht="45" customHeight="1">
      <x:c r="A130" s="362" t="str">
        <x:f>IF('Data Schedule'!A111="","",IF('Data Schedule'!A111="","",'Data Schedule'!A111))</x:f>
        <x:v>BK107</x:v>
      </x:c>
      <x:c r="B130" s="364" t="str">
        <x:f>IF('Data Schedule'!A111="","",IF('Data Schedule'!E111="","",'Data Schedule'!E111))</x:f>
        <x:v>Sandi Mugiyono</x:v>
      </x:c>
      <x:c r="C130" s="402" t="n">
        <x:f>IF('Data Schedule'!A111="","",IF('Data Schedule'!B111="","",'Data Schedule'!B111))</x:f>
        <x:v>46274</x:v>
      </x:c>
      <x:c r="D130" s="403" t="n">
        <x:f>IF('Data Schedule'!A111="","",IF('Data Schedule'!L111="","",'Data Schedule'!L111))</x:f>
        <x:v>350000</x:v>
      </x:c>
      <x:c r="E130" s="403" t="n">
        <x:f>IF('Data Schedule'!A111="","",IF('Data Schedule'!AC111="","",'Data Schedule'!AC111))</x:f>
        <x:v>100000</x:v>
      </x:c>
      <x:c r="F130" s="403" t="str">
        <x:f>IF('Data Schedule'!A111="","",IF('Data Schedule'!AD111="","",'Data Schedule'!AD111))</x:f>
      </x:c>
      <x:c r="G130" s="364" t="str">
        <x:f>IF('Data Schedule'!A111="","",IF('Data Schedule'!AE111="","",'Data Schedule'!AE111))</x:f>
        <x:v>CHECK pembayaran belum cocok</x:v>
      </x:c>
      <x:c r="H130" s="365" t="str">
        <x:f>IF('Data Schedule'!A111="","",IF('Data Schedule'!X111="","",'Data Schedule'!X111))</x:f>
        <x:v>Kandidat pembayaran Log 9!10 (Sandy). Sisa ditahan agar tidak ganda.</x:v>
      </x:c>
    </x:row>
    <x:row r="131" ht="45" customHeight="1">
      <x:c r="A131" s="362" t="str">
        <x:f>IF('Data Schedule'!A112="","",IF('Data Schedule'!A112="","",'Data Schedule'!A112))</x:f>
        <x:v>BK108</x:v>
      </x:c>
      <x:c r="B131" s="364" t="str">
        <x:f>IF('Data Schedule'!A112="","",IF('Data Schedule'!E112="","",'Data Schedule'!E112))</x:f>
        <x:v>Feby Putri</x:v>
      </x:c>
      <x:c r="C131" s="402" t="n">
        <x:f>IF('Data Schedule'!A112="","",IF('Data Schedule'!B112="","",'Data Schedule'!B112))</x:f>
        <x:v>46274</x:v>
      </x:c>
      <x:c r="D131" s="403" t="n">
        <x:f>IF('Data Schedule'!A112="","",IF('Data Schedule'!L112="","",'Data Schedule'!L112))</x:f>
        <x:v>350000</x:v>
      </x:c>
      <x:c r="E131" s="403" t="n">
        <x:f>IF('Data Schedule'!A112="","",IF('Data Schedule'!AC112="","",'Data Schedule'!AC112))</x:f>
        <x:v>350000</x:v>
      </x:c>
      <x:c r="F131" s="403" t="str">
        <x:f>IF('Data Schedule'!A112="","",IF('Data Schedule'!AD112="","",'Data Schedule'!AD112))</x:f>
      </x:c>
      <x:c r="G131" s="364" t="str">
        <x:f>IF('Data Schedule'!A112="","",IF('Data Schedule'!AE112="","",'Data Schedule'!AE112))</x:f>
        <x:v>OK</x:v>
      </x:c>
      <x:c r="H131" s="365" t="str">
        <x:f>IF('Data Schedule'!A112="","",IF('Data Schedule'!X112="","",'Data Schedule'!X112))</x:f>
      </x:c>
    </x:row>
    <x:row r="132" ht="45" customHeight="1">
      <x:c r="A132" s="362" t="str">
        <x:f>IF('Data Schedule'!A113="","",IF('Data Schedule'!A113="","",'Data Schedule'!A113))</x:f>
        <x:v>BK109</x:v>
      </x:c>
      <x:c r="B132" s="364" t="str">
        <x:f>IF('Data Schedule'!A113="","",IF('Data Schedule'!E113="","",'Data Schedule'!E113))</x:f>
        <x:v>Isty Fadielah</x:v>
      </x:c>
      <x:c r="C132" s="402" t="n">
        <x:f>IF('Data Schedule'!A113="","",IF('Data Schedule'!B113="","",'Data Schedule'!B113))</x:f>
        <x:v>46274</x:v>
      </x:c>
      <x:c r="D132" s="403" t="n">
        <x:f>IF('Data Schedule'!A113="","",IF('Data Schedule'!L113="","",'Data Schedule'!L113))</x:f>
        <x:v>350000</x:v>
      </x:c>
      <x:c r="E132" s="403" t="n">
        <x:f>IF('Data Schedule'!A113="","",IF('Data Schedule'!AC113="","",'Data Schedule'!AC113))</x:f>
        <x:v>350000</x:v>
      </x:c>
      <x:c r="F132" s="403" t="str">
        <x:f>IF('Data Schedule'!A113="","",IF('Data Schedule'!AD113="","",'Data Schedule'!AD113))</x:f>
      </x:c>
      <x:c r="G132" s="364" t="str">
        <x:f>IF('Data Schedule'!A113="","",IF('Data Schedule'!AE113="","",'Data Schedule'!AE113))</x:f>
        <x:v>CHECK pembayaran belum cocok</x:v>
      </x:c>
      <x:c r="H132" s="365" t="str">
        <x:f>IF('Data Schedule'!A113="","",IF('Data Schedule'!X113="","",'Data Schedule'!X113))</x:f>
        <x:v>Kandidat pembayaran Log 9!21 (Isty Fadielah). Sisa ditahan agar tidak ganda.</x:v>
      </x:c>
    </x:row>
    <x:row r="133" ht="45" customHeight="1">
      <x:c r="A133" s="362" t="str">
        <x:f>IF('Data Schedule'!A114="","",IF('Data Schedule'!A114="","",'Data Schedule'!A114))</x:f>
        <x:v>BK110</x:v>
      </x:c>
      <x:c r="B133" s="364" t="str">
        <x:f>IF('Data Schedule'!A114="","",IF('Data Schedule'!E114="","",'Data Schedule'!E114))</x:f>
        <x:v>Asa Farzani</x:v>
      </x:c>
      <x:c r="C133" s="402" t="n">
        <x:f>IF('Data Schedule'!A114="","",IF('Data Schedule'!B114="","",'Data Schedule'!B114))</x:f>
        <x:v>46274</x:v>
      </x:c>
      <x:c r="D133" s="403" t="n">
        <x:f>IF('Data Schedule'!A114="","",IF('Data Schedule'!L114="","",'Data Schedule'!L114))</x:f>
        <x:v>350000</x:v>
      </x:c>
      <x:c r="E133" s="403" t="n">
        <x:f>IF('Data Schedule'!A114="","",IF('Data Schedule'!AC114="","",'Data Schedule'!AC114))</x:f>
        <x:v>350000</x:v>
      </x:c>
      <x:c r="F133" s="403" t="str">
        <x:f>IF('Data Schedule'!A114="","",IF('Data Schedule'!AD114="","",'Data Schedule'!AD114))</x:f>
      </x:c>
      <x:c r="G133" s="364" t="str">
        <x:f>IF('Data Schedule'!A114="","",IF('Data Schedule'!AE114="","",'Data Schedule'!AE114))</x:f>
        <x:v>CHECK pembayaran belum cocok</x:v>
      </x:c>
      <x:c r="H133" s="365" t="str">
        <x:f>IF('Data Schedule'!A114="","",IF('Data Schedule'!X114="","",'Data Schedule'!X114))</x:f>
        <x:v>Kandidat Log 9:24 memakai nama singkat. Konfirmasi sebelum menambahkan sisa booking.</x:v>
      </x:c>
    </x:row>
    <x:row r="134" ht="45" customHeight="1">
      <x:c r="A134" s="362" t="str">
        <x:f>IF('Data Schedule'!A115="","",IF('Data Schedule'!A115="","",'Data Schedule'!A115))</x:f>
        <x:v>BK111</x:v>
      </x:c>
      <x:c r="B134" s="364" t="str">
        <x:f>IF('Data Schedule'!A115="","",IF('Data Schedule'!E115="","",'Data Schedule'!E115))</x:f>
        <x:v>jany</x:v>
      </x:c>
      <x:c r="C134" s="402" t="n">
        <x:f>IF('Data Schedule'!A115="","",IF('Data Schedule'!B115="","",'Data Schedule'!B115))</x:f>
        <x:v>46274</x:v>
      </x:c>
      <x:c r="D134" s="403" t="n">
        <x:f>IF('Data Schedule'!A115="","",IF('Data Schedule'!L115="","",'Data Schedule'!L115))</x:f>
        <x:v>350000</x:v>
      </x:c>
      <x:c r="E134" s="403" t="n">
        <x:f>IF('Data Schedule'!A115="","",IF('Data Schedule'!AC115="","",'Data Schedule'!AC115))</x:f>
        <x:v>270000</x:v>
      </x:c>
      <x:c r="F134" s="403" t="str">
        <x:f>IF('Data Schedule'!A115="","",IF('Data Schedule'!AD115="","",'Data Schedule'!AD115))</x:f>
      </x:c>
      <x:c r="G134" s="364" t="str">
        <x:f>IF('Data Schedule'!A115="","",IF('Data Schedule'!AE115="","",'Data Schedule'!AE115))</x:f>
        <x:v>OK</x:v>
      </x:c>
      <x:c r="H134" s="365" t="str">
        <x:f>IF('Data Schedule'!A115="","",IF('Data Schedule'!X115="","",'Data Schedule'!X115))</x:f>
      </x:c>
    </x:row>
    <x:row r="135" ht="45" customHeight="1">
      <x:c r="A135" s="362" t="str">
        <x:f>IF('Data Schedule'!A116="","",IF('Data Schedule'!A116="","",'Data Schedule'!A116))</x:f>
        <x:v>BK112</x:v>
      </x:c>
      <x:c r="B135" s="364" t="str">
        <x:f>IF('Data Schedule'!A116="","",IF('Data Schedule'!E116="","",'Data Schedule'!E116))</x:f>
        <x:v>Sekar</x:v>
      </x:c>
      <x:c r="C135" s="402" t="n">
        <x:f>IF('Data Schedule'!A116="","",IF('Data Schedule'!B116="","",'Data Schedule'!B116))</x:f>
        <x:v>46274</x:v>
      </x:c>
      <x:c r="D135" s="403" t="n">
        <x:f>IF('Data Schedule'!A116="","",IF('Data Schedule'!L116="","",'Data Schedule'!L116))</x:f>
        <x:v>350000</x:v>
      </x:c>
      <x:c r="E135" s="403" t="n">
        <x:f>IF('Data Schedule'!A116="","",IF('Data Schedule'!AC116="","",'Data Schedule'!AC116))</x:f>
        <x:v>250000</x:v>
      </x:c>
      <x:c r="F135" s="403" t="n">
        <x:f>IF('Data Schedule'!A116="","",IF('Data Schedule'!AD116="","",'Data Schedule'!AD116))</x:f>
        <x:v>-100000</x:v>
      </x:c>
      <x:c r="G135" s="364" t="str">
        <x:f>IF('Data Schedule'!A116="","",IF('Data Schedule'!AE116="","",'Data Schedule'!AE116))</x:f>
        <x:v>CHECK harga/bayar</x:v>
      </x:c>
      <x:c r="H135" s="365" t="str">
        <x:f>IF('Data Schedule'!A116="","",IF('Data Schedule'!X116="","",'Data Schedule'!X116))</x:f>
      </x:c>
    </x:row>
    <x:row r="136" ht="45" customHeight="1">
      <x:c r="A136" s="362" t="str">
        <x:f>IF('Data Schedule'!A117="","",IF('Data Schedule'!A117="","",'Data Schedule'!A117))</x:f>
        <x:v>BK113</x:v>
      </x:c>
      <x:c r="B136" s="364" t="str">
        <x:f>IF('Data Schedule'!A117="","",IF('Data Schedule'!E117="","",'Data Schedule'!E117))</x:f>
        <x:v>Annisa</x:v>
      </x:c>
      <x:c r="C136" s="402" t="n">
        <x:f>IF('Data Schedule'!A117="","",IF('Data Schedule'!B117="","",'Data Schedule'!B117))</x:f>
        <x:v>46274</x:v>
      </x:c>
      <x:c r="D136" s="403" t="n">
        <x:f>IF('Data Schedule'!A117="","",IF('Data Schedule'!L117="","",'Data Schedule'!L117))</x:f>
        <x:v>350000</x:v>
      </x:c>
      <x:c r="E136" s="403" t="n">
        <x:f>IF('Data Schedule'!A117="","",IF('Data Schedule'!AC117="","",'Data Schedule'!AC117))</x:f>
        <x:v>390000</x:v>
      </x:c>
      <x:c r="F136" s="403" t="n">
        <x:f>IF('Data Schedule'!A117="","",IF('Data Schedule'!AD117="","",'Data Schedule'!AD117))</x:f>
        <x:v>40000</x:v>
      </x:c>
      <x:c r="G136" s="364" t="str">
        <x:f>IF('Data Schedule'!A117="","",IF('Data Schedule'!AE117="","",'Data Schedule'!AE117))</x:f>
        <x:v>CHECK harga/bayar</x:v>
      </x:c>
      <x:c r="H136" s="365" t="str">
        <x:f>IF('Data Schedule'!A117="","",IF('Data Schedule'!X117="","",'Data Schedule'!X117))</x:f>
      </x:c>
    </x:row>
    <x:row r="137" ht="45" customHeight="1">
      <x:c r="A137" s="362" t="str">
        <x:f>IF('Data Schedule'!A118="","",IF('Data Schedule'!A118="","",'Data Schedule'!A118))</x:f>
        <x:v>BK114</x:v>
      </x:c>
      <x:c r="B137" s="364" t="str">
        <x:f>IF('Data Schedule'!A118="","",IF('Data Schedule'!E118="","",'Data Schedule'!E118))</x:f>
        <x:v>Hermas Mauludin</x:v>
      </x:c>
      <x:c r="C137" s="402" t="n">
        <x:f>IF('Data Schedule'!A118="","",IF('Data Schedule'!B118="","",'Data Schedule'!B118))</x:f>
        <x:v>46274</x:v>
      </x:c>
      <x:c r="D137" s="403" t="n">
        <x:f>IF('Data Schedule'!A118="","",IF('Data Schedule'!L118="","",'Data Schedule'!L118))</x:f>
        <x:v>350000</x:v>
      </x:c>
      <x:c r="E137" s="403" t="str">
        <x:f>IF('Data Schedule'!A118="","",IF('Data Schedule'!AC118="","",'Data Schedule'!AC118))</x:f>
      </x:c>
      <x:c r="F137" s="403" t="str">
        <x:f>IF('Data Schedule'!A118="","",IF('Data Schedule'!AD118="","",'Data Schedule'!AD118))</x:f>
      </x:c>
      <x:c r="G137" s="364" t="str">
        <x:f>IF('Data Schedule'!A118="","",IF('Data Schedule'!AE118="","",'Data Schedule'!AE118))</x:f>
        <x:v>CHECK pembayaran belum cocok</x:v>
      </x:c>
      <x:c r="H137" s="365" t="str">
        <x:f>IF('Data Schedule'!A118="","",IF('Data Schedule'!X118="","",'Data Schedule'!X118))</x:f>
        <x:v>Kandidat Log 9:47 menunggu konfirmasi. Kandidat Log 9:47 menunggu konfirmasi. Kandidat Log 9:47 menunggu konfirmasi. Kandidat Log 9:47 menunggu konfirmasi. Kandidat Log 9:47 menunggu konfirmasi. Kandidat Log 9:47 menunggu konfirmasi. Kandidat Log 9:47 menunggu konfirmasi. Kandidat Log 9:47 menunggu konfirmasi.</x:v>
      </x:c>
    </x:row>
    <x:row r="138" ht="45" customHeight="1">
      <x:c r="A138" s="362" t="str">
        <x:f>IF('Data Schedule'!A119="","",IF('Data Schedule'!A119="","",'Data Schedule'!A119))</x:f>
        <x:v>BK115</x:v>
      </x:c>
      <x:c r="B138" s="364" t="str">
        <x:f>IF('Data Schedule'!A119="","",IF('Data Schedule'!E119="","",'Data Schedule'!E119))</x:f>
        <x:v>Rangga</x:v>
      </x:c>
      <x:c r="C138" s="402" t="n">
        <x:f>IF('Data Schedule'!A119="","",IF('Data Schedule'!B119="","",'Data Schedule'!B119))</x:f>
        <x:v>46274</x:v>
      </x:c>
      <x:c r="D138" s="403" t="n">
        <x:f>IF('Data Schedule'!A119="","",IF('Data Schedule'!L119="","",'Data Schedule'!L119))</x:f>
        <x:v>350000</x:v>
      </x:c>
      <x:c r="E138" s="403" t="n">
        <x:f>IF('Data Schedule'!A119="","",IF('Data Schedule'!AC119="","",'Data Schedule'!AC119))</x:f>
        <x:v>350000</x:v>
      </x:c>
      <x:c r="F138" s="403" t="str">
        <x:f>IF('Data Schedule'!A119="","",IF('Data Schedule'!AD119="","",'Data Schedule'!AD119))</x:f>
      </x:c>
      <x:c r="G138" s="364" t="str">
        <x:f>IF('Data Schedule'!A119="","",IF('Data Schedule'!AE119="","",'Data Schedule'!AE119))</x:f>
        <x:v>OK</x:v>
      </x:c>
      <x:c r="H138" s="365" t="str">
        <x:f>IF('Data Schedule'!A119="","",IF('Data Schedule'!X119="","",'Data Schedule'!X119))</x:f>
      </x:c>
    </x:row>
    <x:row r="139" ht="45" customHeight="1">
      <x:c r="A139" s="362" t="str">
        <x:f>IF('Data Schedule'!A120="","",IF('Data Schedule'!A120="","",'Data Schedule'!A120))</x:f>
        <x:v>BK116</x:v>
      </x:c>
      <x:c r="B139" s="364" t="str">
        <x:f>IF('Data Schedule'!A120="","",IF('Data Schedule'!E120="","",'Data Schedule'!E120))</x:f>
        <x:v>Ayu</x:v>
      </x:c>
      <x:c r="C139" s="402" t="n">
        <x:f>IF('Data Schedule'!A120="","",IF('Data Schedule'!B120="","",'Data Schedule'!B120))</x:f>
        <x:v>46274</x:v>
      </x:c>
      <x:c r="D139" s="403" t="n">
        <x:f>IF('Data Schedule'!A120="","",IF('Data Schedule'!L120="","",'Data Schedule'!L120))</x:f>
        <x:v>350000</x:v>
      </x:c>
      <x:c r="E139" s="403" t="str">
        <x:f>IF('Data Schedule'!A120="","",IF('Data Schedule'!AC120="","",'Data Schedule'!AC120))</x:f>
      </x:c>
      <x:c r="F139" s="403" t="str">
        <x:f>IF('Data Schedule'!A120="","",IF('Data Schedule'!AD120="","",'Data Schedule'!AD120))</x:f>
      </x:c>
      <x:c r="G139" s="364" t="str">
        <x:f>IF('Data Schedule'!A120="","",IF('Data Schedule'!AE120="","",'Data Schedule'!AE120))</x:f>
        <x:v>CHECK DP belum cocok</x:v>
      </x:c>
      <x:c r="H139" s="365" t="str">
        <x:f>IF('Data Schedule'!A120="","",IF('Data Schedule'!X120="","",'Data Schedule'!X120))</x:f>
      </x:c>
    </x:row>
    <x:row r="140" ht="45" customHeight="1">
      <x:c r="A140" s="362" t="str">
        <x:f>IF('Data Schedule'!A121="","",IF('Data Schedule'!A121="","",'Data Schedule'!A121))</x:f>
        <x:v>BK117</x:v>
      </x:c>
      <x:c r="B140" s="364" t="str">
        <x:f>IF('Data Schedule'!A121="","",IF('Data Schedule'!E121="","",'Data Schedule'!E121))</x:f>
        <x:v>maria taffi</x:v>
      </x:c>
      <x:c r="C140" s="402" t="n">
        <x:f>IF('Data Schedule'!A121="","",IF('Data Schedule'!B121="","",'Data Schedule'!B121))</x:f>
        <x:v>46274</x:v>
      </x:c>
      <x:c r="D140" s="403" t="n">
        <x:f>IF('Data Schedule'!A121="","",IF('Data Schedule'!L121="","",'Data Schedule'!L121))</x:f>
        <x:v>350000</x:v>
      </x:c>
      <x:c r="E140" s="403" t="n">
        <x:f>IF('Data Schedule'!A121="","",IF('Data Schedule'!AC121="","",'Data Schedule'!AC121))</x:f>
        <x:v>350000</x:v>
      </x:c>
      <x:c r="F140" s="403" t="str">
        <x:f>IF('Data Schedule'!A121="","",IF('Data Schedule'!AD121="","",'Data Schedule'!AD121))</x:f>
      </x:c>
      <x:c r="G140" s="364" t="str">
        <x:f>IF('Data Schedule'!A121="","",IF('Data Schedule'!AE121="","",'Data Schedule'!AE121))</x:f>
        <x:v>CHECK pembayaran belum cocok</x:v>
      </x:c>
      <x:c r="H140" s="365" t="str">
        <x:f>IF('Data Schedule'!A121="","",IF('Data Schedule'!X121="","",'Data Schedule'!X121))</x:f>
        <x:v>Kandidat pembayaran Log 9!15 (Maria Taffi). Sisa ditahan agar tidak ganda.</x:v>
      </x:c>
    </x:row>
    <x:row r="141" ht="45" customHeight="1">
      <x:c r="A141" s="362" t="str">
        <x:f>IF('Data Schedule'!A122="","",IF('Data Schedule'!A122="","",'Data Schedule'!A122))</x:f>
        <x:v>BK118</x:v>
      </x:c>
      <x:c r="B141" s="364" t="str">
        <x:f>IF('Data Schedule'!A122="","",IF('Data Schedule'!E122="","",'Data Schedule'!E122))</x:f>
        <x:v>Hanif</x:v>
      </x:c>
      <x:c r="C141" s="402" t="n">
        <x:f>IF('Data Schedule'!A122="","",IF('Data Schedule'!B122="","",'Data Schedule'!B122))</x:f>
        <x:v>46274</x:v>
      </x:c>
      <x:c r="D141" s="403" t="n">
        <x:f>IF('Data Schedule'!A122="","",IF('Data Schedule'!L122="","",'Data Schedule'!L122))</x:f>
        <x:v>350000</x:v>
      </x:c>
      <x:c r="E141" s="403" t="n">
        <x:f>IF('Data Schedule'!A122="","",IF('Data Schedule'!AC122="","",'Data Schedule'!AC122))</x:f>
        <x:v>350000</x:v>
      </x:c>
      <x:c r="F141" s="403" t="str">
        <x:f>IF('Data Schedule'!A122="","",IF('Data Schedule'!AD122="","",'Data Schedule'!AD122))</x:f>
      </x:c>
      <x:c r="G141" s="364" t="str">
        <x:f>IF('Data Schedule'!A122="","",IF('Data Schedule'!AE122="","",'Data Schedule'!AE122))</x:f>
        <x:v>CHECK pembayaran belum cocok</x:v>
      </x:c>
      <x:c r="H141" s="365" t="str">
        <x:f>IF('Data Schedule'!A122="","",IF('Data Schedule'!X122="","",'Data Schedule'!X122))</x:f>
        <x:v>Kandidat pembayaran Log 9!20 (Hanif). Sisa ditahan agar tidak ganda.</x:v>
      </x:c>
    </x:row>
    <x:row r="142" ht="45" customHeight="1">
      <x:c r="A142" s="362" t="str">
        <x:f>IF('Data Schedule'!A123="","",IF('Data Schedule'!A123="","",'Data Schedule'!A123))</x:f>
        <x:v>BK119</x:v>
      </x:c>
      <x:c r="B142" s="364" t="str">
        <x:f>IF('Data Schedule'!A123="","",IF('Data Schedule'!E123="","",'Data Schedule'!E123))</x:f>
        <x:v>Vieri Bona Tua Tambunan</x:v>
      </x:c>
      <x:c r="C142" s="402" t="n">
        <x:f>IF('Data Schedule'!A123="","",IF('Data Schedule'!B123="","",'Data Schedule'!B123))</x:f>
        <x:v>46274</x:v>
      </x:c>
      <x:c r="D142" s="403" t="n">
        <x:f>IF('Data Schedule'!A123="","",IF('Data Schedule'!L123="","",'Data Schedule'!L123))</x:f>
        <x:v>350000</x:v>
      </x:c>
      <x:c r="E142" s="403" t="str">
        <x:f>IF('Data Schedule'!A123="","",IF('Data Schedule'!AC123="","",'Data Schedule'!AC123))</x:f>
      </x:c>
      <x:c r="F142" s="403" t="str">
        <x:f>IF('Data Schedule'!A123="","",IF('Data Schedule'!AD123="","",'Data Schedule'!AD123))</x:f>
      </x:c>
      <x:c r="G142" s="364" t="str">
        <x:f>IF('Data Schedule'!A123="","",IF('Data Schedule'!AE123="","",'Data Schedule'!AE123))</x:f>
        <x:v>CHECK pembayaran belum cocok</x:v>
      </x:c>
      <x:c r="H142" s="365" t="str">
        <x:f>IF('Data Schedule'!A123="","",IF('Data Schedule'!X123="","",'Data Schedule'!X123))</x:f>
        <x:v>Kandidat Log 9:27 menunggu konfirmasi. Kandidat Log 9:27 menunggu konfirmasi. Kandidat Log 9:27 menunggu konfirmasi. Kandidat Log 9:27 menunggu konfirmasi. Kandidat Log 9:27 menunggu konfirmasi. Kandidat Log 9:27 menunggu konfirmasi. Kandidat Log 9:27 menunggu konfirmasi. Kandidat Log 9:27 menunggu konfirmasi.</x:v>
      </x:c>
    </x:row>
    <x:row r="143" ht="45" customHeight="1">
      <x:c r="A143" s="362" t="str">
        <x:f>IF('Data Schedule'!A124="","",IF('Data Schedule'!A124="","",'Data Schedule'!A124))</x:f>
        <x:v>BK120</x:v>
      </x:c>
      <x:c r="B143" s="364" t="str">
        <x:f>IF('Data Schedule'!A124="","",IF('Data Schedule'!E124="","",'Data Schedule'!E124))</x:f>
        <x:v>Tania</x:v>
      </x:c>
      <x:c r="C143" s="402" t="n">
        <x:f>IF('Data Schedule'!A124="","",IF('Data Schedule'!B124="","",'Data Schedule'!B124))</x:f>
        <x:v>46274</x:v>
      </x:c>
      <x:c r="D143" s="403" t="n">
        <x:f>IF('Data Schedule'!A124="","",IF('Data Schedule'!L124="","",'Data Schedule'!L124))</x:f>
        <x:v>350000</x:v>
      </x:c>
      <x:c r="E143" s="403" t="n">
        <x:f>IF('Data Schedule'!A124="","",IF('Data Schedule'!AC124="","",'Data Schedule'!AC124))</x:f>
        <x:v>250000</x:v>
      </x:c>
      <x:c r="F143" s="403" t="str">
        <x:f>IF('Data Schedule'!A124="","",IF('Data Schedule'!AD124="","",'Data Schedule'!AD124))</x:f>
      </x:c>
      <x:c r="G143" s="364" t="str">
        <x:f>IF('Data Schedule'!A124="","",IF('Data Schedule'!AE124="","",'Data Schedule'!AE124))</x:f>
        <x:v>OK</x:v>
      </x:c>
      <x:c r="H143" s="365" t="str">
        <x:f>IF('Data Schedule'!A124="","",IF('Data Schedule'!X124="","",'Data Schedule'!X124))</x:f>
      </x:c>
    </x:row>
    <x:row r="144" ht="45" customHeight="1">
      <x:c r="A144" s="362" t="str">
        <x:f>IF('Data Schedule'!A125="","",IF('Data Schedule'!A125="","",'Data Schedule'!A125))</x:f>
        <x:v>BK121</x:v>
      </x:c>
      <x:c r="B144" s="364" t="str">
        <x:f>IF('Data Schedule'!A125="","",IF('Data Schedule'!E125="","",'Data Schedule'!E125))</x:f>
        <x:v>Ika Siti Rokhana</x:v>
      </x:c>
      <x:c r="C144" s="402" t="n">
        <x:f>IF('Data Schedule'!A125="","",IF('Data Schedule'!B125="","",'Data Schedule'!B125))</x:f>
        <x:v>46274</x:v>
      </x:c>
      <x:c r="D144" s="403" t="n">
        <x:f>IF('Data Schedule'!A125="","",IF('Data Schedule'!L125="","",'Data Schedule'!L125))</x:f>
        <x:v>350000</x:v>
      </x:c>
      <x:c r="E144" s="403" t="str">
        <x:f>IF('Data Schedule'!A125="","",IF('Data Schedule'!AC125="","",'Data Schedule'!AC125))</x:f>
      </x:c>
      <x:c r="F144" s="403" t="str">
        <x:f>IF('Data Schedule'!A125="","",IF('Data Schedule'!AD125="","",'Data Schedule'!AD125))</x:f>
      </x:c>
      <x:c r="G144" s="364" t="str">
        <x:f>IF('Data Schedule'!A125="","",IF('Data Schedule'!AE125="","",'Data Schedule'!AE125))</x:f>
        <x:v>CHECK pembayaran belum cocok</x:v>
      </x:c>
      <x:c r="H144" s="365" t="str">
        <x:f>IF('Data Schedule'!A125="","",IF('Data Schedule'!X125="","",'Data Schedule'!X125))</x:f>
        <x:v>Kandidat Log 9:31 menunggu konfirmasi. Kandidat Log 9:31 menunggu konfirmasi. Kandidat Log 9:31 menunggu konfirmasi. Kandidat Log 9:31 menunggu konfirmasi. Kandidat Log 9:31 menunggu konfirmasi. Kandidat Log 9:31 menunggu konfirmasi. Kandidat Log 9:31 menunggu konfirmasi. Kandidat Log 9:31 menunggu konfirmasi.</x:v>
      </x:c>
    </x:row>
    <x:row r="145" ht="45" customHeight="1">
      <x:c r="A145" s="362" t="str">
        <x:f>IF('Data Schedule'!A126="","",IF('Data Schedule'!A126="","",'Data Schedule'!A126))</x:f>
        <x:v>BK122</x:v>
      </x:c>
      <x:c r="B145" s="364" t="str">
        <x:f>IF('Data Schedule'!A126="","",IF('Data Schedule'!E126="","",'Data Schedule'!E126))</x:f>
        <x:v>Meilani</x:v>
      </x:c>
      <x:c r="C145" s="402" t="n">
        <x:f>IF('Data Schedule'!A126="","",IF('Data Schedule'!B126="","",'Data Schedule'!B126))</x:f>
        <x:v>46275</x:v>
      </x:c>
      <x:c r="D145" s="403" t="n">
        <x:f>IF('Data Schedule'!A126="","",IF('Data Schedule'!L126="","",'Data Schedule'!L126))</x:f>
        <x:v>350000</x:v>
      </x:c>
      <x:c r="E145" s="403" t="str">
        <x:f>IF('Data Schedule'!A126="","",IF('Data Schedule'!AC126="","",'Data Schedule'!AC126))</x:f>
      </x:c>
      <x:c r="F145" s="403" t="str">
        <x:f>IF('Data Schedule'!A126="","",IF('Data Schedule'!AD126="","",'Data Schedule'!AD126))</x:f>
      </x:c>
      <x:c r="G145" s="364" t="str">
        <x:f>IF('Data Schedule'!A126="","",IF('Data Schedule'!AE126="","",'Data Schedule'!AE126))</x:f>
        <x:v>CHECK dihapus dari Schedule live</x:v>
      </x:c>
      <x:c r="H145" s="365" t="str">
        <x:f>IF('Data Schedule'!A126="","",IF('Data Schedule'!X126="","",'Data Schedule'!X126))</x:f>
        <x:v>Dihapus dari Schedule live pada revisi 10 Sep 2026 09.02 WIB. ID BK122 dan alamat lama dipertahankan sebagai histori. Kemungkinan pindah/duplikat BK093; pembayaran Log 9!14 tetap terpasang ke BK093. Perlu konfirmasi sebelum mengaktifkan kembali.</x:v>
      </x:c>
    </x:row>
    <x:row r="146" ht="45" customHeight="1">
      <x:c r="A146" s="362" t="str">
        <x:f>IF('Data Schedule'!A127="","",IF('Data Schedule'!A127="","",'Data Schedule'!A127))</x:f>
        <x:v>BK123</x:v>
      </x:c>
      <x:c r="B146" s="364" t="str">
        <x:f>IF('Data Schedule'!A127="","",IF('Data Schedule'!E127="","",'Data Schedule'!E127))</x:f>
        <x:v>berlian</x:v>
      </x:c>
      <x:c r="C146" s="402" t="n">
        <x:f>IF('Data Schedule'!A127="","",IF('Data Schedule'!B127="","",'Data Schedule'!B127))</x:f>
        <x:v>46275</x:v>
      </x:c>
      <x:c r="D146" s="403" t="n">
        <x:f>IF('Data Schedule'!A127="","",IF('Data Schedule'!L127="","",'Data Schedule'!L127))</x:f>
        <x:v>1000000</x:v>
      </x:c>
      <x:c r="E146" s="403" t="n">
        <x:f>IF('Data Schedule'!A127="","",IF('Data Schedule'!AC127="","",'Data Schedule'!AC127))</x:f>
        <x:v>1225000</x:v>
      </x:c>
      <x:c r="F146" s="403" t="n">
        <x:f>IF('Data Schedule'!A127="","",IF('Data Schedule'!AD127="","",'Data Schedule'!AD127))</x:f>
        <x:v>225000</x:v>
      </x:c>
      <x:c r="G146" s="364" t="str">
        <x:f>IF('Data Schedule'!A127="","",IF('Data Schedule'!AE127="","",'Data Schedule'!AE127))</x:f>
        <x:v>CHECK nama</x:v>
      </x:c>
      <x:c r="H146" s="365" t="str">
        <x:f>IF('Data Schedule'!A127="","",IF('Data Schedule'!X127="","",'Data Schedule'!X127))</x:f>
        <x:v>CHECK nama Berliana / berlian: kandidat tanggal/paket sama. DP Log255 Rp100.000 dipasangkan sementara; jumlah orang tetap memakai Schedule.</x:v>
      </x:c>
    </x:row>
    <x:row r="147" ht="45" customHeight="1">
      <x:c r="A147" s="362" t="str">
        <x:f>IF('Data Schedule'!A128="","",IF('Data Schedule'!A128="","",'Data Schedule'!A128))</x:f>
        <x:v>BK124</x:v>
      </x:c>
      <x:c r="B147" s="364" t="str">
        <x:f>IF('Data Schedule'!A128="","",IF('Data Schedule'!E128="","",'Data Schedule'!E128))</x:f>
        <x:v>Stevy</x:v>
      </x:c>
      <x:c r="C147" s="402" t="n">
        <x:f>IF('Data Schedule'!A128="","",IF('Data Schedule'!B128="","",'Data Schedule'!B128))</x:f>
        <x:v>46275</x:v>
      </x:c>
      <x:c r="D147" s="403" t="n">
        <x:f>IF('Data Schedule'!A128="","",IF('Data Schedule'!L128="","",'Data Schedule'!L128))</x:f>
        <x:v>350000</x:v>
      </x:c>
      <x:c r="E147" s="403" t="n">
        <x:f>IF('Data Schedule'!A128="","",IF('Data Schedule'!AC128="","",'Data Schedule'!AC128))</x:f>
        <x:v>390000</x:v>
      </x:c>
      <x:c r="F147" s="403" t="n">
        <x:f>IF('Data Schedule'!A128="","",IF('Data Schedule'!AD128="","",'Data Schedule'!AD128))</x:f>
        <x:v>40000</x:v>
      </x:c>
      <x:c r="G147" s="364" t="str">
        <x:f>IF('Data Schedule'!A128="","",IF('Data Schedule'!AE128="","",'Data Schedule'!AE128))</x:f>
        <x:v>CHECK harga/bayar</x:v>
      </x:c>
      <x:c r="H147" s="365" t="str">
        <x:f>IF('Data Schedule'!A128="","",IF('Data Schedule'!X128="","",'Data Schedule'!X128))</x:f>
        <x:v>Pindah slot dari Tanggal 10!C8 ke C7; ID BK124 dipertahankan. Log memuat DP Rp100.000 dan pelunasan Rp290.000; total Rp390.000 melampaui tarif acuan Rp350.000 sehingga ditandai CHECK.</x:v>
      </x:c>
    </x:row>
    <x:row r="148" ht="45" customHeight="1">
      <x:c r="A148" s="362" t="str">
        <x:f>IF('Data Schedule'!A129="","",IF('Data Schedule'!A129="","",'Data Schedule'!A129))</x:f>
        <x:v>BK125</x:v>
      </x:c>
      <x:c r="B148" s="364" t="str">
        <x:f>IF('Data Schedule'!A129="","",IF('Data Schedule'!E129="","",'Data Schedule'!E129))</x:f>
        <x:v>Lisha</x:v>
      </x:c>
      <x:c r="C148" s="402" t="n">
        <x:f>IF('Data Schedule'!A129="","",IF('Data Schedule'!B129="","",'Data Schedule'!B129))</x:f>
        <x:v>46276</x:v>
      </x:c>
      <x:c r="D148" s="403" t="n">
        <x:f>IF('Data Schedule'!A129="","",IF('Data Schedule'!L129="","",'Data Schedule'!L129))</x:f>
        <x:v>1125000</x:v>
      </x:c>
      <x:c r="E148" s="403" t="n">
        <x:f>IF('Data Schedule'!A129="","",IF('Data Schedule'!AC129="","",'Data Schedule'!AC129))</x:f>
        <x:v>1125000</x:v>
      </x:c>
      <x:c r="F148" s="403" t="str">
        <x:f>IF('Data Schedule'!A129="","",IF('Data Schedule'!AD129="","",'Data Schedule'!AD129))</x:f>
      </x:c>
      <x:c r="G148" s="364" t="str">
        <x:f>IF('Data Schedule'!A129="","",IF('Data Schedule'!AE129="","",'Data Schedule'!AE129))</x:f>
        <x:v>OK</x:v>
      </x:c>
      <x:c r="H148" s="365" t="str">
        <x:f>IF('Data Schedule'!A129="","",IF('Data Schedule'!X129="","",'Data Schedule'!X129))</x:f>
      </x:c>
    </x:row>
    <x:row r="149" ht="45" customHeight="1">
      <x:c r="A149" s="362" t="str">
        <x:f>IF('Data Schedule'!A130="","",IF('Data Schedule'!A130="","",'Data Schedule'!A130))</x:f>
        <x:v>BK126</x:v>
      </x:c>
      <x:c r="B149" s="364" t="str">
        <x:f>IF('Data Schedule'!A130="","",IF('Data Schedule'!E130="","",'Data Schedule'!E130))</x:f>
        <x:v>TBMM EKSTREMITAS</x:v>
      </x:c>
      <x:c r="C149" s="402" t="n">
        <x:f>IF('Data Schedule'!A130="","",IF('Data Schedule'!B130="","",'Data Schedule'!B130))</x:f>
        <x:v>46276</x:v>
      </x:c>
      <x:c r="D149" s="403" t="n">
        <x:f>IF('Data Schedule'!A130="","",IF('Data Schedule'!L130="","",'Data Schedule'!L130))</x:f>
        <x:v>625000</x:v>
      </x:c>
      <x:c r="E149" s="403" t="n">
        <x:f>IF('Data Schedule'!A130="","",IF('Data Schedule'!AC130="","",'Data Schedule'!AC130))</x:f>
        <x:v>700000</x:v>
      </x:c>
      <x:c r="F149" s="403" t="n">
        <x:f>IF('Data Schedule'!A130="","",IF('Data Schedule'!AD130="","",'Data Schedule'!AD130))</x:f>
        <x:v>75000</x:v>
      </x:c>
      <x:c r="G149" s="364" t="str">
        <x:f>IF('Data Schedule'!A130="","",IF('Data Schedule'!AE130="","",'Data Schedule'!AE130))</x:f>
        <x:v>CHECK harga/bayar</x:v>
      </x:c>
      <x:c r="H149" s="365" t="str">
        <x:f>IF('Data Schedule'!A130="","",IF('Data Schedule'!X130="","",'Data Schedule'!X130))</x:f>
      </x:c>
    </x:row>
    <x:row r="150" ht="45" customHeight="1">
      <x:c r="A150" s="362" t="str">
        <x:f>IF('Data Schedule'!A131="","",IF('Data Schedule'!A131="","",'Data Schedule'!A131))</x:f>
        <x:v>BK127</x:v>
      </x:c>
      <x:c r="B150" s="364" t="str">
        <x:f>IF('Data Schedule'!A131="","",IF('Data Schedule'!E131="","",'Data Schedule'!E131))</x:f>
        <x:v>Ardi</x:v>
      </x:c>
      <x:c r="C150" s="402" t="n">
        <x:f>IF('Data Schedule'!A131="","",IF('Data Schedule'!B131="","",'Data Schedule'!B131))</x:f>
        <x:v>46276</x:v>
      </x:c>
      <x:c r="D150" s="403" t="n">
        <x:f>IF('Data Schedule'!A131="","",IF('Data Schedule'!L131="","",'Data Schedule'!L131))</x:f>
        <x:v>225000</x:v>
      </x:c>
      <x:c r="E150" s="403" t="str">
        <x:f>IF('Data Schedule'!A131="","",IF('Data Schedule'!AC131="","",'Data Schedule'!AC131))</x:f>
      </x:c>
      <x:c r="F150" s="403" t="str">
        <x:f>IF('Data Schedule'!A131="","",IF('Data Schedule'!AD131="","",'Data Schedule'!AD131))</x:f>
      </x:c>
      <x:c r="G150" s="364" t="str">
        <x:f>IF('Data Schedule'!A131="","",IF('Data Schedule'!AE131="","",'Data Schedule'!AE131))</x:f>
        <x:v>CHECK pembayaran belum cocok</x:v>
      </x:c>
      <x:c r="H150" s="365" t="str">
        <x:f>IF('Data Schedule'!A131="","",IF('Data Schedule'!X131="","",'Data Schedule'!X131))</x:f>
        <x:v>Kandidat pembayaran Log 9!19 (Ardi). Sisa ditahan agar tidak ganda.</x:v>
      </x:c>
    </x:row>
    <x:row r="151" ht="45" customHeight="1">
      <x:c r="A151" s="362" t="str">
        <x:f>IF('Data Schedule'!A132="","",IF('Data Schedule'!A132="","",'Data Schedule'!A132))</x:f>
        <x:v>BK128</x:v>
      </x:c>
      <x:c r="B151" s="364" t="str">
        <x:f>IF('Data Schedule'!A132="","",IF('Data Schedule'!E132="","",'Data Schedule'!E132))</x:f>
        <x:v>Gita</x:v>
      </x:c>
      <x:c r="C151" s="402" t="n">
        <x:f>IF('Data Schedule'!A132="","",IF('Data Schedule'!B132="","",'Data Schedule'!B132))</x:f>
        <x:v>46276</x:v>
      </x:c>
      <x:c r="D151" s="403" t="n">
        <x:f>IF('Data Schedule'!A132="","",IF('Data Schedule'!L132="","",'Data Schedule'!L132))</x:f>
        <x:v>350000</x:v>
      </x:c>
      <x:c r="E151" s="403" t="n">
        <x:f>IF('Data Schedule'!A132="","",IF('Data Schedule'!AC132="","",'Data Schedule'!AC132))</x:f>
        <x:v>550000</x:v>
      </x:c>
      <x:c r="F151" s="403" t="n">
        <x:f>IF('Data Schedule'!A132="","",IF('Data Schedule'!AD132="","",'Data Schedule'!AD132))</x:f>
        <x:v>200000</x:v>
      </x:c>
      <x:c r="G151" s="364" t="str">
        <x:f>IF('Data Schedule'!A132="","",IF('Data Schedule'!AE132="","",'Data Schedule'!AE132))</x:f>
        <x:v>CHECK harga/bayar</x:v>
      </x:c>
      <x:c r="H151" s="365" t="str">
        <x:f>IF('Data Schedule'!A132="","",IF('Data Schedule'!X132="","",'Data Schedule'!X132))</x:f>
        <x:v>Pindah slot dari Tanggal 11!C6 ke C13; ID BK128 dipertahankan. Konflik paket Log: Graduation.</x:v>
      </x:c>
    </x:row>
    <x:row r="152" ht="45" customHeight="1">
      <x:c r="A152" s="362" t="str">
        <x:f>IF('Data Schedule'!A133="","",IF('Data Schedule'!A133="","",'Data Schedule'!A133))</x:f>
        <x:v>BK129</x:v>
      </x:c>
      <x:c r="B152" s="364" t="str">
        <x:f>IF('Data Schedule'!A133="","",IF('Data Schedule'!E133="","",'Data Schedule'!E133))</x:f>
        <x:v>anto</x:v>
      </x:c>
      <x:c r="C152" s="402" t="n">
        <x:f>IF('Data Schedule'!A133="","",IF('Data Schedule'!B133="","",'Data Schedule'!B133))</x:f>
        <x:v>46276</x:v>
      </x:c>
      <x:c r="D152" s="403" t="n">
        <x:f>IF('Data Schedule'!A133="","",IF('Data Schedule'!L133="","",'Data Schedule'!L133))</x:f>
        <x:v>200000</x:v>
      </x:c>
      <x:c r="E152" s="403" t="n">
        <x:f>IF('Data Schedule'!A133="","",IF('Data Schedule'!AC133="","",'Data Schedule'!AC133))</x:f>
        <x:v>250000</x:v>
      </x:c>
      <x:c r="F152" s="403" t="n">
        <x:f>IF('Data Schedule'!A133="","",IF('Data Schedule'!AD133="","",'Data Schedule'!AD133))</x:f>
        <x:v>50000</x:v>
      </x:c>
      <x:c r="G152" s="364" t="str">
        <x:f>IF('Data Schedule'!A133="","",IF('Data Schedule'!AE133="","",'Data Schedule'!AE133))</x:f>
        <x:v>CHECK harga/bayar</x:v>
      </x:c>
      <x:c r="H152" s="365" t="str">
        <x:f>IF('Data Schedule'!A133="","",IF('Data Schedule'!X133="","",'Data Schedule'!X133))</x:f>
      </x:c>
    </x:row>
    <x:row r="153" ht="45" customHeight="1">
      <x:c r="A153" s="362" t="str">
        <x:f>IF('Data Schedule'!A134="","",IF('Data Schedule'!A134="","",'Data Schedule'!A134))</x:f>
        <x:v>BK130</x:v>
      </x:c>
      <x:c r="B153" s="364" t="str">
        <x:f>IF('Data Schedule'!A134="","",IF('Data Schedule'!E134="","",'Data Schedule'!E134))</x:f>
        <x:v>KKN Desa Mlaya</x:v>
      </x:c>
      <x:c r="C153" s="402" t="n">
        <x:f>IF('Data Schedule'!A134="","",IF('Data Schedule'!B134="","",'Data Schedule'!B134))</x:f>
        <x:v>46277</x:v>
      </x:c>
      <x:c r="D153" s="403" t="n">
        <x:f>IF('Data Schedule'!A134="","",IF('Data Schedule'!L134="","",'Data Schedule'!L134))</x:f>
        <x:v>250000</x:v>
      </x:c>
      <x:c r="E153" s="403" t="n">
        <x:f>IF('Data Schedule'!A134="","",IF('Data Schedule'!AC134="","",'Data Schedule'!AC134))</x:f>
        <x:v>125000</x:v>
      </x:c>
      <x:c r="F153" s="403" t="n">
        <x:f>IF('Data Schedule'!A134="","",IF('Data Schedule'!AD134="","",'Data Schedule'!AD134))</x:f>
        <x:v>-125000</x:v>
      </x:c>
      <x:c r="G153" s="364" t="str">
        <x:f>IF('Data Schedule'!A134="","",IF('Data Schedule'!AE134="","",'Data Schedule'!AE134))</x:f>
        <x:v>CHECK harga/bayar</x:v>
      </x:c>
      <x:c r="H153" s="365" t="str">
        <x:f>IF('Data Schedule'!A134="","",IF('Data Schedule'!X134="","",'Data Schedule'!X134))</x:f>
      </x:c>
    </x:row>
    <x:row r="154" ht="45" customHeight="1">
      <x:c r="A154" s="362" t="str">
        <x:f>IF('Data Schedule'!A135="","",IF('Data Schedule'!A135="","",'Data Schedule'!A135))</x:f>
        <x:v>BK131</x:v>
      </x:c>
      <x:c r="B154" s="364" t="str">
        <x:f>IF('Data Schedule'!A135="","",IF('Data Schedule'!E135="","",'Data Schedule'!E135))</x:f>
        <x:v>mila</x:v>
      </x:c>
      <x:c r="C154" s="402" t="n">
        <x:f>IF('Data Schedule'!A135="","",IF('Data Schedule'!B135="","",'Data Schedule'!B135))</x:f>
        <x:v>46277</x:v>
      </x:c>
      <x:c r="D154" s="403" t="n">
        <x:f>IF('Data Schedule'!A135="","",IF('Data Schedule'!L135="","",'Data Schedule'!L135))</x:f>
        <x:v>725000</x:v>
      </x:c>
      <x:c r="E154" s="403" t="n">
        <x:f>IF('Data Schedule'!A135="","",IF('Data Schedule'!AC135="","",'Data Schedule'!AC135))</x:f>
        <x:v>725000</x:v>
      </x:c>
      <x:c r="F154" s="403" t="str">
        <x:f>IF('Data Schedule'!A135="","",IF('Data Schedule'!AD135="","",'Data Schedule'!AD135))</x:f>
      </x:c>
      <x:c r="G154" s="364" t="str">
        <x:f>IF('Data Schedule'!A135="","",IF('Data Schedule'!AE135="","",'Data Schedule'!AE135))</x:f>
        <x:v>OK</x:v>
      </x:c>
      <x:c r="H154" s="365" t="str">
        <x:f>IF('Data Schedule'!A135="","",IF('Data Schedule'!X135="","",'Data Schedule'!X135))</x:f>
      </x:c>
    </x:row>
    <x:row r="155" ht="45" customHeight="1">
      <x:c r="A155" s="362" t="str">
        <x:f>IF('Data Schedule'!A136="","",IF('Data Schedule'!A136="","",'Data Schedule'!A136))</x:f>
        <x:v>BK132</x:v>
      </x:c>
      <x:c r="B155" s="364" t="str">
        <x:f>IF('Data Schedule'!A136="","",IF('Data Schedule'!E136="","",'Data Schedule'!E136))</x:f>
        <x:v>batik adipati</x:v>
      </x:c>
      <x:c r="C155" s="402" t="n">
        <x:f>IF('Data Schedule'!A136="","",IF('Data Schedule'!B136="","",'Data Schedule'!B136))</x:f>
        <x:v>46277</x:v>
      </x:c>
      <x:c r="D155" s="403" t="n">
        <x:f>IF('Data Schedule'!A136="","",IF('Data Schedule'!L136="","",'Data Schedule'!L136))</x:f>
        <x:v>450000</x:v>
      </x:c>
      <x:c r="E155" s="403" t="n">
        <x:f>IF('Data Schedule'!A136="","",IF('Data Schedule'!AC136="","",'Data Schedule'!AC136))</x:f>
        <x:v>400000</x:v>
      </x:c>
      <x:c r="F155" s="403" t="n">
        <x:f>IF('Data Schedule'!A136="","",IF('Data Schedule'!AD136="","",'Data Schedule'!AD136))</x:f>
        <x:v>-50000</x:v>
      </x:c>
      <x:c r="G155" s="364" t="str">
        <x:f>IF('Data Schedule'!A136="","",IF('Data Schedule'!AE136="","",'Data Schedule'!AE136))</x:f>
        <x:v>CHECK harga/bayar</x:v>
      </x:c>
      <x:c r="H155" s="365" t="str">
        <x:f>IF('Data Schedule'!A136="","",IF('Data Schedule'!X136="","",'Data Schedule'!X136))</x:f>
        <x:v>Tarif default Rp450.000; durasi belum tersedia</x:v>
      </x:c>
    </x:row>
    <x:row r="156" ht="45" customHeight="1">
      <x:c r="A156" s="362" t="str">
        <x:f>IF('Data Schedule'!A137="","",IF('Data Schedule'!A137="","",'Data Schedule'!A137))</x:f>
        <x:v>BK133</x:v>
      </x:c>
      <x:c r="B156" s="364" t="str">
        <x:f>IF('Data Schedule'!A137="","",IF('Data Schedule'!E137="","",'Data Schedule'!E137))</x:f>
        <x:v>Anjani</x:v>
      </x:c>
      <x:c r="C156" s="402" t="n">
        <x:f>IF('Data Schedule'!A137="","",IF('Data Schedule'!B137="","",'Data Schedule'!B137))</x:f>
        <x:v>46278</x:v>
      </x:c>
      <x:c r="D156" s="403" t="n">
        <x:f>IF('Data Schedule'!A137="","",IF('Data Schedule'!L137="","",'Data Schedule'!L137))</x:f>
        <x:v>350000</x:v>
      </x:c>
      <x:c r="E156" s="403" t="n">
        <x:f>IF('Data Schedule'!A137="","",IF('Data Schedule'!AC137="","",'Data Schedule'!AC137))</x:f>
        <x:v>350000</x:v>
      </x:c>
      <x:c r="F156" s="403" t="str">
        <x:f>IF('Data Schedule'!A137="","",IF('Data Schedule'!AD137="","",'Data Schedule'!AD137))</x:f>
      </x:c>
      <x:c r="G156" s="364" t="str">
        <x:f>IF('Data Schedule'!A137="","",IF('Data Schedule'!AE137="","",'Data Schedule'!AE137))</x:f>
        <x:v>OK</x:v>
      </x:c>
      <x:c r="H156" s="365" t="str">
        <x:f>IF('Data Schedule'!A137="","",IF('Data Schedule'!X137="","",'Data Schedule'!X137))</x:f>
      </x:c>
    </x:row>
    <x:row r="157" ht="45" customHeight="1">
      <x:c r="A157" s="362" t="str">
        <x:f>IF('Data Schedule'!A138="","",IF('Data Schedule'!A138="","",'Data Schedule'!A138))</x:f>
        <x:v>BK134</x:v>
      </x:c>
      <x:c r="B157" s="364" t="str">
        <x:f>IF('Data Schedule'!A138="","",IF('Data Schedule'!E138="","",'Data Schedule'!E138))</x:f>
        <x:v>Kelasmodeling.id purwokerto</x:v>
      </x:c>
      <x:c r="C157" s="402" t="n">
        <x:f>IF('Data Schedule'!A138="","",IF('Data Schedule'!B138="","",'Data Schedule'!B138))</x:f>
        <x:v>46278</x:v>
      </x:c>
      <x:c r="D157" s="403" t="n">
        <x:f>IF('Data Schedule'!A138="","",IF('Data Schedule'!L138="","",'Data Schedule'!L138))</x:f>
        <x:v>500000</x:v>
      </x:c>
      <x:c r="E157" s="403" t="str">
        <x:f>IF('Data Schedule'!A138="","",IF('Data Schedule'!AC138="","",'Data Schedule'!AC138))</x:f>
      </x:c>
      <x:c r="F157" s="403" t="n">
        <x:f>IF('Data Schedule'!A138="","",IF('Data Schedule'!AD138="","",'Data Schedule'!AD138))</x:f>
        <x:v>-500000</x:v>
      </x:c>
      <x:c r="G157" s="364" t="str">
        <x:f>IF('Data Schedule'!A138="","",IF('Data Schedule'!AE138="","",'Data Schedule'!AE138))</x:f>
        <x:v>CHECK pembayaran belum cocok</x:v>
      </x:c>
      <x:c r="H157" s="365" t="str">
        <x:f>IF('Data Schedule'!A138="","",IF('Data Schedule'!X138="","",'Data Schedule'!X138))</x:f>
        <x:v>5 unit Single dari baris lanjutan; konfirmasi jumlah | Kandidat pembayaran Log 9!34 (1. kelasmodelling.id). Sisa ditahan agar tidak ganda.</x:v>
      </x:c>
    </x:row>
    <x:row r="158" ht="45" customHeight="1">
      <x:c r="A158" s="362" t="str">
        <x:f>IF('Data Schedule'!A139="","",IF('Data Schedule'!A139="","",'Data Schedule'!A139))</x:f>
        <x:v>BK135</x:v>
      </x:c>
      <x:c r="B158" s="364" t="str">
        <x:f>IF('Data Schedule'!A139="","",IF('Data Schedule'!E139="","",'Data Schedule'!E139))</x:f>
        <x:v>Nayla</x:v>
      </x:c>
      <x:c r="C158" s="402" t="n">
        <x:f>IF('Data Schedule'!A139="","",IF('Data Schedule'!B139="","",'Data Schedule'!B139))</x:f>
        <x:v>46279</x:v>
      </x:c>
      <x:c r="D158" s="403" t="n">
        <x:f>IF('Data Schedule'!A139="","",IF('Data Schedule'!L139="","",'Data Schedule'!L139))</x:f>
        <x:v>200000</x:v>
      </x:c>
      <x:c r="E158" s="403" t="n">
        <x:f>IF('Data Schedule'!A139="","",IF('Data Schedule'!AC139="","",'Data Schedule'!AC139))</x:f>
        <x:v>100000</x:v>
      </x:c>
      <x:c r="F158" s="403" t="n">
        <x:f>IF('Data Schedule'!A139="","",IF('Data Schedule'!AD139="","",'Data Schedule'!AD139))</x:f>
        <x:v>-100000</x:v>
      </x:c>
      <x:c r="G158" s="364" t="str">
        <x:f>IF('Data Schedule'!A139="","",IF('Data Schedule'!AE139="","",'Data Schedule'!AE139))</x:f>
        <x:v>CHECK harga/bayar</x:v>
      </x:c>
      <x:c r="H158" s="365" t="str">
        <x:f>IF('Data Schedule'!A139="","",IF('Data Schedule'!X139="","",'Data Schedule'!X139))</x:f>
      </x:c>
    </x:row>
    <x:row r="159" ht="45" customHeight="1">
      <x:c r="A159" s="362" t="str">
        <x:f>IF('Data Schedule'!A140="","",IF('Data Schedule'!A140="","",'Data Schedule'!A140))</x:f>
        <x:v>BK136</x:v>
      </x:c>
      <x:c r="B159" s="364" t="str">
        <x:f>IF('Data Schedule'!A140="","",IF('Data Schedule'!E140="","",'Data Schedule'!E140))</x:f>
        <x:v>Aliya Putri Savina</x:v>
      </x:c>
      <x:c r="C159" s="402" t="n">
        <x:f>IF('Data Schedule'!A140="","",IF('Data Schedule'!B140="","",'Data Schedule'!B140))</x:f>
        <x:v>46284</x:v>
      </x:c>
      <x:c r="D159" s="403" t="n">
        <x:f>IF('Data Schedule'!A140="","",IF('Data Schedule'!L140="","",'Data Schedule'!L140))</x:f>
        <x:v>350000</x:v>
      </x:c>
      <x:c r="E159" s="403" t="str">
        <x:f>IF('Data Schedule'!A140="","",IF('Data Schedule'!AC140="","",'Data Schedule'!AC140))</x:f>
      </x:c>
      <x:c r="F159" s="403" t="str">
        <x:f>IF('Data Schedule'!A140="","",IF('Data Schedule'!AD140="","",'Data Schedule'!AD140))</x:f>
      </x:c>
      <x:c r="G159" s="364" t="str">
        <x:f>IF('Data Schedule'!A140="","",IF('Data Schedule'!AE140="","",'Data Schedule'!AE140))</x:f>
        <x:v>CHECK pembayaran belum cocok</x:v>
      </x:c>
      <x:c r="H159" s="365" t="str">
        <x:f>IF('Data Schedule'!A140="","",IF('Data Schedule'!X140="","",'Data Schedule'!X140))</x:f>
        <x:v>Kandidat Log 19:8 menunggu konfirmasi.</x:v>
      </x:c>
    </x:row>
    <x:row r="160" ht="45" customHeight="1">
      <x:c r="A160" s="362" t="str">
        <x:f>IF('Data Schedule'!A141="","",IF('Data Schedule'!A141="","",'Data Schedule'!A141))</x:f>
        <x:v>BK137</x:v>
      </x:c>
      <x:c r="B160" s="364" t="str">
        <x:f>IF('Data Schedule'!A141="","",IF('Data Schedule'!E141="","",'Data Schedule'!E141))</x:f>
        <x:v>Neneng Amalia</x:v>
      </x:c>
      <x:c r="C160" s="402" t="n">
        <x:f>IF('Data Schedule'!A141="","",IF('Data Schedule'!B141="","",'Data Schedule'!B141))</x:f>
        <x:v>46284</x:v>
      </x:c>
      <x:c r="D160" s="403" t="n">
        <x:f>IF('Data Schedule'!A141="","",IF('Data Schedule'!L141="","",'Data Schedule'!L141))</x:f>
        <x:v>350000</x:v>
      </x:c>
      <x:c r="E160" s="403" t="str">
        <x:f>IF('Data Schedule'!A141="","",IF('Data Schedule'!AC141="","",'Data Schedule'!AC141))</x:f>
      </x:c>
      <x:c r="F160" s="403" t="str">
        <x:f>IF('Data Schedule'!A141="","",IF('Data Schedule'!AD141="","",'Data Schedule'!AD141))</x:f>
      </x:c>
      <x:c r="G160" s="364" t="str">
        <x:f>IF('Data Schedule'!A141="","",IF('Data Schedule'!AE141="","",'Data Schedule'!AE141))</x:f>
        <x:v>CHECK pembayaran belum cocok</x:v>
      </x:c>
      <x:c r="H160" s="365" t="str">
        <x:f>IF('Data Schedule'!A141="","",IF('Data Schedule'!X141="","",'Data Schedule'!X141))</x:f>
        <x:v>Kandidat Log 19:9 menunggu konfirmasi.</x:v>
      </x:c>
    </x:row>
    <x:row r="161" ht="45" customHeight="1">
      <x:c r="A161" s="362" t="str">
        <x:f>IF('Data Schedule'!A142="","",IF('Data Schedule'!A142="","",'Data Schedule'!A142))</x:f>
        <x:v>BK138</x:v>
      </x:c>
      <x:c r="B161" s="364" t="str">
        <x:f>IF('Data Schedule'!A142="","",IF('Data Schedule'!E142="","",'Data Schedule'!E142))</x:f>
        <x:v>Lu’lu Amanatul</x:v>
      </x:c>
      <x:c r="C161" s="402" t="n">
        <x:f>IF('Data Schedule'!A142="","",IF('Data Schedule'!B142="","",'Data Schedule'!B142))</x:f>
        <x:v>46284</x:v>
      </x:c>
      <x:c r="D161" s="403" t="n">
        <x:f>IF('Data Schedule'!A142="","",IF('Data Schedule'!L142="","",'Data Schedule'!L142))</x:f>
        <x:v>350000</x:v>
      </x:c>
      <x:c r="E161" s="403" t="str">
        <x:f>IF('Data Schedule'!A142="","",IF('Data Schedule'!AC142="","",'Data Schedule'!AC142))</x:f>
      </x:c>
      <x:c r="F161" s="403" t="str">
        <x:f>IF('Data Schedule'!A142="","",IF('Data Schedule'!AD142="","",'Data Schedule'!AD142))</x:f>
      </x:c>
      <x:c r="G161" s="364" t="str">
        <x:f>IF('Data Schedule'!A142="","",IF('Data Schedule'!AE142="","",'Data Schedule'!AE142))</x:f>
        <x:v>CHECK pembayaran belum cocok</x:v>
      </x:c>
      <x:c r="H161" s="365" t="str">
        <x:f>IF('Data Schedule'!A142="","",IF('Data Schedule'!X142="","",'Data Schedule'!X142))</x:f>
        <x:v>Kandidat Log 19:10 memakai nama singkat. Konfirmasi sebelum menambahkan sisa booking.</x:v>
      </x:c>
    </x:row>
    <x:row r="162" ht="45" customHeight="1">
      <x:c r="A162" s="362" t="str">
        <x:f>IF('Data Schedule'!A143="","",IF('Data Schedule'!A143="","",'Data Schedule'!A143))</x:f>
        <x:v>BK139</x:v>
      </x:c>
      <x:c r="B162" s="364" t="str">
        <x:f>IF('Data Schedule'!A143="","",IF('Data Schedule'!E143="","",'Data Schedule'!E143))</x:f>
        <x:v>Muhamad Rizki</x:v>
      </x:c>
      <x:c r="C162" s="402" t="n">
        <x:f>IF('Data Schedule'!A143="","",IF('Data Schedule'!B143="","",'Data Schedule'!B143))</x:f>
        <x:v>46284</x:v>
      </x:c>
      <x:c r="D162" s="403" t="n">
        <x:f>IF('Data Schedule'!A143="","",IF('Data Schedule'!L143="","",'Data Schedule'!L143))</x:f>
        <x:v>350000</x:v>
      </x:c>
      <x:c r="E162" s="403" t="n">
        <x:f>IF('Data Schedule'!A143="","",IF('Data Schedule'!AC143="","",'Data Schedule'!AC143))</x:f>
        <x:v>100000</x:v>
      </x:c>
      <x:c r="F162" s="403" t="str">
        <x:f>IF('Data Schedule'!A143="","",IF('Data Schedule'!AD143="","",'Data Schedule'!AD143))</x:f>
      </x:c>
      <x:c r="G162" s="364" t="str">
        <x:f>IF('Data Schedule'!A143="","",IF('Data Schedule'!AE143="","",'Data Schedule'!AE143))</x:f>
        <x:v>CHECK pembayaran belum cocok</x:v>
      </x:c>
      <x:c r="H162" s="365" t="str">
        <x:f>IF('Data Schedule'!A143="","",IF('Data Schedule'!X143="","",'Data Schedule'!X143))</x:f>
        <x:v>Kandidat Log 19:12 menunggu konfirmasi.</x:v>
      </x:c>
    </x:row>
    <x:row r="163" ht="45" customHeight="1">
      <x:c r="A163" s="362" t="str">
        <x:f>IF('Data Schedule'!A144="","",IF('Data Schedule'!A144="","",'Data Schedule'!A144))</x:f>
        <x:v>BK140</x:v>
      </x:c>
      <x:c r="B163" s="364" t="str">
        <x:f>IF('Data Schedule'!A144="","",IF('Data Schedule'!E144="","",'Data Schedule'!E144))</x:f>
        <x:v>Frista Savitri</x:v>
      </x:c>
      <x:c r="C163" s="402" t="n">
        <x:f>IF('Data Schedule'!A144="","",IF('Data Schedule'!B144="","",'Data Schedule'!B144))</x:f>
        <x:v>46284</x:v>
      </x:c>
      <x:c r="D163" s="403" t="n">
        <x:f>IF('Data Schedule'!A144="","",IF('Data Schedule'!L144="","",'Data Schedule'!L144))</x:f>
        <x:v>350000</x:v>
      </x:c>
      <x:c r="E163" s="403" t="n">
        <x:f>IF('Data Schedule'!A144="","",IF('Data Schedule'!AC144="","",'Data Schedule'!AC144))</x:f>
        <x:v>100000</x:v>
      </x:c>
      <x:c r="F163" s="403" t="str">
        <x:f>IF('Data Schedule'!A144="","",IF('Data Schedule'!AD144="","",'Data Schedule'!AD144))</x:f>
      </x:c>
      <x:c r="G163" s="364" t="str">
        <x:f>IF('Data Schedule'!A144="","",IF('Data Schedule'!AE144="","",'Data Schedule'!AE144))</x:f>
        <x:v>CHECK pembayaran belum cocok</x:v>
      </x:c>
      <x:c r="H163" s="365" t="str">
        <x:f>IF('Data Schedule'!A144="","",IF('Data Schedule'!X144="","",'Data Schedule'!X144))</x:f>
        <x:v>Kandidat Log 19:7 menunggu konfirmasi.</x:v>
      </x:c>
    </x:row>
    <x:row r="164" ht="45" customHeight="1">
      <x:c r="A164" s="362" t="str">
        <x:f>IF('Data Schedule'!A145="","",IF('Data Schedule'!A145="","",'Data Schedule'!A145))</x:f>
        <x:v>BK141</x:v>
      </x:c>
      <x:c r="B164" s="364" t="str">
        <x:f>IF('Data Schedule'!A145="","",IF('Data Schedule'!E145="","",'Data Schedule'!E145))</x:f>
        <x:v>RIsky Akmal</x:v>
      </x:c>
      <x:c r="C164" s="402" t="n">
        <x:f>IF('Data Schedule'!A145="","",IF('Data Schedule'!B145="","",'Data Schedule'!B145))</x:f>
        <x:v>46287</x:v>
      </x:c>
      <x:c r="D164" s="403" t="n">
        <x:f>IF('Data Schedule'!A145="","",IF('Data Schedule'!L145="","",'Data Schedule'!L145))</x:f>
        <x:v>500000</x:v>
      </x:c>
      <x:c r="E164" s="403" t="str">
        <x:f>IF('Data Schedule'!A145="","",IF('Data Schedule'!AC145="","",'Data Schedule'!AC145))</x:f>
      </x:c>
      <x:c r="F164" s="403" t="str">
        <x:f>IF('Data Schedule'!A145="","",IF('Data Schedule'!AD145="","",'Data Schedule'!AD145))</x:f>
      </x:c>
      <x:c r="G164" s="364" t="str">
        <x:f>IF('Data Schedule'!A145="","",IF('Data Schedule'!AE145="","",'Data Schedule'!AE145))</x:f>
        <x:v>CHECK DP belum cocok</x:v>
      </x:c>
      <x:c r="H164" s="365" t="str">
        <x:f>IF('Data Schedule'!A145="","",IF('Data Schedule'!X145="","",'Data Schedule'!X145))</x:f>
      </x:c>
    </x:row>
    <x:row r="165" ht="45" customHeight="1">
      <x:c r="A165" s="362" t="str">
        <x:f>IF('Data Schedule'!A146="","",IF('Data Schedule'!A146="","",'Data Schedule'!A146))</x:f>
        <x:v>BK142</x:v>
      </x:c>
      <x:c r="B165" s="364" t="str">
        <x:f>IF('Data Schedule'!A146="","",IF('Data Schedule'!E146="","",'Data Schedule'!E146))</x:f>
        <x:v>Raka</x:v>
      </x:c>
      <x:c r="C165" s="402" t="n">
        <x:f>IF('Data Schedule'!A146="","",IF('Data Schedule'!B146="","",'Data Schedule'!B146))</x:f>
        <x:v>46287</x:v>
      </x:c>
      <x:c r="D165" s="403" t="n">
        <x:f>IF('Data Schedule'!A146="","",IF('Data Schedule'!L146="","",'Data Schedule'!L146))</x:f>
        <x:v>350000</x:v>
      </x:c>
      <x:c r="E165" s="403" t="n">
        <x:f>IF('Data Schedule'!A146="","",IF('Data Schedule'!AC146="","",'Data Schedule'!AC146))</x:f>
        <x:v>100000</x:v>
      </x:c>
      <x:c r="F165" s="403" t="str">
        <x:f>IF('Data Schedule'!A146="","",IF('Data Schedule'!AD146="","",'Data Schedule'!AD146))</x:f>
      </x:c>
      <x:c r="G165" s="364" t="str">
        <x:f>IF('Data Schedule'!A146="","",IF('Data Schedule'!AE146="","",'Data Schedule'!AE146))</x:f>
        <x:v>Ditahan</x:v>
      </x:c>
      <x:c r="H165" s="365" t="str">
        <x:f>IF('Data Schedule'!A146="","",IF('Data Schedule'!X146="","",'Data Schedule'!X146))</x:f>
        <x:v>Tidak ada pada Schedule revisi 18 September 2026 20.50 WIB. Riwayat dan pembayaran dipertahankan, tidak masuk proyeksi.</x:v>
      </x:c>
    </x:row>
    <x:row r="166" ht="45" customHeight="1">
      <x:c r="A166" s="362" t="str">
        <x:f>IF('Data Schedule'!A147="","",IF('Data Schedule'!A147="","",'Data Schedule'!A147))</x:f>
        <x:v>BK143</x:v>
      </x:c>
      <x:c r="B166" s="364" t="str">
        <x:f>IF('Data Schedule'!A147="","",IF('Data Schedule'!E147="","",'Data Schedule'!E147))</x:f>
        <x:v>Adioni</x:v>
      </x:c>
      <x:c r="C166" s="402" t="n">
        <x:f>IF('Data Schedule'!A147="","",IF('Data Schedule'!B147="","",'Data Schedule'!B147))</x:f>
        <x:v>46287</x:v>
      </x:c>
      <x:c r="D166" s="403" t="n">
        <x:f>IF('Data Schedule'!A147="","",IF('Data Schedule'!L147="","",'Data Schedule'!L147))</x:f>
        <x:v>500000</x:v>
      </x:c>
      <x:c r="E166" s="403" t="n">
        <x:f>IF('Data Schedule'!A147="","",IF('Data Schedule'!AC147="","",'Data Schedule'!AC147))</x:f>
        <x:v>100000</x:v>
      </x:c>
      <x:c r="F166" s="403" t="str">
        <x:f>IF('Data Schedule'!A147="","",IF('Data Schedule'!AD147="","",'Data Schedule'!AD147))</x:f>
      </x:c>
      <x:c r="G166" s="364" t="str">
        <x:f>IF('Data Schedule'!A147="","",IF('Data Schedule'!AE147="","",'Data Schedule'!AE147))</x:f>
        <x:v>OK</x:v>
      </x:c>
      <x:c r="H166" s="365" t="str">
        <x:f>IF('Data Schedule'!A147="","",IF('Data Schedule'!X147="","",'Data Schedule'!X147))</x:f>
        <x:v>Pindah slot dari Tanggal 22!C20 ke C28; ID BK143 dan pasangan pembayaran dipertahankan.</x:v>
      </x:c>
    </x:row>
    <x:row r="167" ht="45" customHeight="1">
      <x:c r="A167" s="362" t="str">
        <x:f>IF('Data Schedule'!A148="","",IF('Data Schedule'!A148="","",'Data Schedule'!A148))</x:f>
        <x:v>BK144</x:v>
      </x:c>
      <x:c r="B167" s="364" t="str">
        <x:f>IF('Data Schedule'!A148="","",IF('Data Schedule'!E148="","",'Data Schedule'!E148))</x:f>
        <x:v>Nurul Lathiifa</x:v>
      </x:c>
      <x:c r="C167" s="402" t="n">
        <x:f>IF('Data Schedule'!A148="","",IF('Data Schedule'!B148="","",'Data Schedule'!B148))</x:f>
        <x:v>46291</x:v>
      </x:c>
      <x:c r="D167" s="403" t="n">
        <x:f>IF('Data Schedule'!A148="","",IF('Data Schedule'!L148="","",'Data Schedule'!L148))</x:f>
        <x:v>350000</x:v>
      </x:c>
      <x:c r="E167" s="403" t="str">
        <x:f>IF('Data Schedule'!A148="","",IF('Data Schedule'!AC148="","",'Data Schedule'!AC148))</x:f>
      </x:c>
      <x:c r="F167" s="403" t="str">
        <x:f>IF('Data Schedule'!A148="","",IF('Data Schedule'!AD148="","",'Data Schedule'!AD148))</x:f>
      </x:c>
      <x:c r="G167" s="364" t="str">
        <x:f>IF('Data Schedule'!A148="","",IF('Data Schedule'!AE148="","",'Data Schedule'!AE148))</x:f>
        <x:v>CHECK DP belum cocok</x:v>
      </x:c>
      <x:c r="H167" s="365" t="str">
        <x:f>IF('Data Schedule'!A148="","",IF('Data Schedule'!X148="","",'Data Schedule'!X148))</x:f>
      </x:c>
    </x:row>
    <x:row r="168" ht="45" customHeight="1">
      <x:c r="A168" s="362" t="str">
        <x:f>IF('Data Schedule'!A149="","",IF('Data Schedule'!A149="","",'Data Schedule'!A149))</x:f>
        <x:v>BK145</x:v>
      </x:c>
      <x:c r="B168" s="364" t="str">
        <x:f>IF('Data Schedule'!A149="","",IF('Data Schedule'!E149="","",'Data Schedule'!E149))</x:f>
        <x:v>umi fatmah</x:v>
      </x:c>
      <x:c r="C168" s="402" t="n">
        <x:f>IF('Data Schedule'!A149="","",IF('Data Schedule'!B149="","",'Data Schedule'!B149))</x:f>
        <x:v>46291</x:v>
      </x:c>
      <x:c r="D168" s="403" t="n">
        <x:f>IF('Data Schedule'!A149="","",IF('Data Schedule'!L149="","",'Data Schedule'!L149))</x:f>
        <x:v>500000</x:v>
      </x:c>
      <x:c r="E168" s="403" t="str">
        <x:f>IF('Data Schedule'!A149="","",IF('Data Schedule'!AC149="","",'Data Schedule'!AC149))</x:f>
      </x:c>
      <x:c r="F168" s="403" t="str">
        <x:f>IF('Data Schedule'!A149="","",IF('Data Schedule'!AD149="","",'Data Schedule'!AD149))</x:f>
      </x:c>
      <x:c r="G168" s="364" t="str">
        <x:f>IF('Data Schedule'!A149="","",IF('Data Schedule'!AE149="","",'Data Schedule'!AE149))</x:f>
        <x:v>CHECK DP belum cocok</x:v>
      </x:c>
      <x:c r="H168" s="365" t="str">
        <x:f>IF('Data Schedule'!A149="","",IF('Data Schedule'!X149="","",'Data Schedule'!X149))</x:f>
      </x:c>
    </x:row>
    <x:row r="169" ht="45" customHeight="1">
      <x:c r="A169" s="362" t="str">
        <x:f>IF('Data Schedule'!A150="","",IF('Data Schedule'!A150="","",'Data Schedule'!A150))</x:f>
        <x:v>BK146</x:v>
      </x:c>
      <x:c r="B169" s="364" t="str">
        <x:f>IF('Data Schedule'!A150="","",IF('Data Schedule'!E150="","",'Data Schedule'!E150))</x:f>
        <x:v>Delfi</x:v>
      </x:c>
      <x:c r="C169" s="402" t="n">
        <x:f>IF('Data Schedule'!A150="","",IF('Data Schedule'!B150="","",'Data Schedule'!B150))</x:f>
        <x:v>46274</x:v>
      </x:c>
      <x:c r="D169" s="403" t="n">
        <x:f>IF('Data Schedule'!A150="","",IF('Data Schedule'!L150="","",'Data Schedule'!L150))</x:f>
        <x:v>350000</x:v>
      </x:c>
      <x:c r="E169" s="403" t="n">
        <x:f>IF('Data Schedule'!A150="","",IF('Data Schedule'!AC150="","",'Data Schedule'!AC150))</x:f>
        <x:v>100000</x:v>
      </x:c>
      <x:c r="F169" s="403" t="str">
        <x:f>IF('Data Schedule'!A150="","",IF('Data Schedule'!AD150="","",'Data Schedule'!AD150))</x:f>
      </x:c>
      <x:c r="G169" s="364" t="str">
        <x:f>IF('Data Schedule'!A150="","",IF('Data Schedule'!AE150="","",'Data Schedule'!AE150))</x:f>
        <x:v>OK</x:v>
      </x:c>
      <x:c r="H169" s="365" t="str">
        <x:f>IF('Data Schedule'!A150="","",IF('Data Schedule'!X150="","",'Data Schedule'!X150))</x:f>
        <x:v>Booking turunan dari DP Log Order 8!32. Jam dan ruangan belum tersedia; estimasi tarif dasar Graduation Rp350.000, rincian add-on belum tersedia.</x:v>
      </x:c>
    </x:row>
    <x:row r="170" ht="45" customHeight="1">
      <x:c r="A170" s="362" t="str">
        <x:f>IF('Data Schedule'!A151="","",IF('Data Schedule'!A151="","",'Data Schedule'!A151))</x:f>
        <x:v>BK147</x:v>
      </x:c>
      <x:c r="B170" s="364" t="str">
        <x:f>IF('Data Schedule'!A151="","",IF('Data Schedule'!E151="","",'Data Schedule'!E151))</x:f>
        <x:v>Afifah</x:v>
      </x:c>
      <x:c r="C170" s="402" t="n">
        <x:f>IF('Data Schedule'!A151="","",IF('Data Schedule'!B151="","",'Data Schedule'!B151))</x:f>
        <x:v>46274</x:v>
      </x:c>
      <x:c r="D170" s="403" t="n">
        <x:f>IF('Data Schedule'!A151="","",IF('Data Schedule'!L151="","",'Data Schedule'!L151))</x:f>
        <x:v>350000</x:v>
      </x:c>
      <x:c r="E170" s="403" t="n">
        <x:f>IF('Data Schedule'!A151="","",IF('Data Schedule'!AC151="","",'Data Schedule'!AC151))</x:f>
        <x:v>350000</x:v>
      </x:c>
      <x:c r="F170" s="403" t="str">
        <x:f>IF('Data Schedule'!A151="","",IF('Data Schedule'!AD151="","",'Data Schedule'!AD151))</x:f>
      </x:c>
      <x:c r="G170" s="364" t="str">
        <x:f>IF('Data Schedule'!A151="","",IF('Data Schedule'!AE151="","",'Data Schedule'!AE151))</x:f>
        <x:v>OK</x:v>
      </x:c>
      <x:c r="H170" s="365" t="str">
        <x:f>IF('Data Schedule'!A151="","",IF('Data Schedule'!X151="","",'Data Schedule'!X151))</x:f>
        <x:v>Booking turunan dari DP Log Order 8!37. Jam dan ruangan belum tersedia; estimasi tarif dasar Graduation Rp350.000, rincian add-on belum tersedia.</x:v>
      </x:c>
    </x:row>
    <x:row r="171" ht="45" customHeight="1">
      <x:c r="A171" s="362" t="str">
        <x:f>IF('Data Schedule'!A152="","",IF('Data Schedule'!A152="","",'Data Schedule'!A152))</x:f>
        <x:v>BK148</x:v>
      </x:c>
      <x:c r="B171" s="364" t="str">
        <x:f>IF('Data Schedule'!A152="","",IF('Data Schedule'!E152="","",'Data Schedule'!E152))</x:f>
        <x:v>Nana</x:v>
      </x:c>
      <x:c r="C171" s="402" t="n">
        <x:f>IF('Data Schedule'!A152="","",IF('Data Schedule'!B152="","",'Data Schedule'!B152))</x:f>
        <x:v>46274</x:v>
      </x:c>
      <x:c r="D171" s="403" t="n">
        <x:f>IF('Data Schedule'!A152="","",IF('Data Schedule'!L152="","",'Data Schedule'!L152))</x:f>
        <x:v>350000</x:v>
      </x:c>
      <x:c r="E171" s="403" t="n">
        <x:f>IF('Data Schedule'!A152="","",IF('Data Schedule'!AC152="","",'Data Schedule'!AC152))</x:f>
        <x:v>350000</x:v>
      </x:c>
      <x:c r="F171" s="403" t="str">
        <x:f>IF('Data Schedule'!A152="","",IF('Data Schedule'!AD152="","",'Data Schedule'!AD152))</x:f>
      </x:c>
      <x:c r="G171" s="364" t="str">
        <x:f>IF('Data Schedule'!A152="","",IF('Data Schedule'!AE152="","",'Data Schedule'!AE152))</x:f>
        <x:v>CHECK pembayaran belum cocok</x:v>
      </x:c>
      <x:c r="H171" s="365" t="str">
        <x:f>IF('Data Schedule'!A152="","",IF('Data Schedule'!X152="","",'Data Schedule'!X152))</x:f>
        <x:v>Booking turunan dari DP Log Order 8!64. Jam dan ruangan belum tersedia; estimasi tarif dasar Graduation Rp350.000, rincian add-on belum tersedia. | Kandidat pembayaran Log 9!12 (Nana). Sisa ditahan agar tidak ganda.</x:v>
      </x:c>
    </x:row>
    <x:row r="172" ht="45" customHeight="1">
      <x:c r="A172" s="367" t="str">
        <x:f>IF('Data Schedule'!A153="","",IF('Data Schedule'!A153="","",'Data Schedule'!A153))</x:f>
        <x:v>BK149</x:v>
      </x:c>
      <x:c r="B172" s="369" t="str">
        <x:f>IF('Data Schedule'!A153="","",IF('Data Schedule'!E153="","",'Data Schedule'!E153))</x:f>
        <x:v>Praba Dayu</x:v>
      </x:c>
      <x:c r="C172" s="404" t="n">
        <x:f>IF('Data Schedule'!A153="","",IF('Data Schedule'!B153="","",'Data Schedule'!B153))</x:f>
        <x:v>46274</x:v>
      </x:c>
      <x:c r="D172" s="405" t="n">
        <x:f>IF('Data Schedule'!A153="","",IF('Data Schedule'!L153="","",'Data Schedule'!L153))</x:f>
        <x:v>350000</x:v>
      </x:c>
      <x:c r="E172" s="405" t="n">
        <x:f>IF('Data Schedule'!A153="","",IF('Data Schedule'!AC153="","",'Data Schedule'!AC153))</x:f>
        <x:v>350000</x:v>
      </x:c>
      <x:c r="F172" s="405" t="str">
        <x:f>IF('Data Schedule'!A153="","",IF('Data Schedule'!AD153="","",'Data Schedule'!AD153))</x:f>
      </x:c>
      <x:c r="G172" s="369" t="str">
        <x:f>IF('Data Schedule'!A153="","",IF('Data Schedule'!AE153="","",'Data Schedule'!AE153))</x:f>
        <x:v>OK</x:v>
      </x:c>
      <x:c r="H172" s="370" t="str">
        <x:f>IF('Data Schedule'!A153="","",IF('Data Schedule'!X153="","",'Data Schedule'!X153))</x:f>
        <x:v>Booking turunan dari Log Order 8!8; sumber menyatakan Lunas Rp350.000. Jam dan ruangan belum tersedia; tidak menambah sisa estimasi.</x:v>
      </x:c>
    </x:row>
    <x:row r="173" ht="52" customHeight="1">
      <x:c r="A173" s="364" t="str">
        <x:f>IF('Data Schedule'!A154="","",IF('Data Schedule'!A154="","",'Data Schedule'!A154))</x:f>
        <x:v>BK150</x:v>
      </x:c>
      <x:c r="B173" s="364" t="str">
        <x:f>IF('Data Schedule'!A154="","",IF('Data Schedule'!E154="","",'Data Schedule'!E154))</x:f>
        <x:v>Aliya</x:v>
      </x:c>
      <x:c r="C173" s="402" t="n">
        <x:f>IF('Data Schedule'!A154="","",IF('Data Schedule'!B154="","",'Data Schedule'!B154))</x:f>
        <x:v>46275</x:v>
      </x:c>
      <x:c r="D173" s="366" t="n">
        <x:f>IF('Data Schedule'!A154="","",IF('Data Schedule'!L154="","",'Data Schedule'!L154))</x:f>
        <x:v>250000</x:v>
      </x:c>
      <x:c r="E173" s="366" t="n">
        <x:f>IF('Data Schedule'!A154="","",IF('Data Schedule'!AC154="","",'Data Schedule'!AC154))</x:f>
        <x:v>200000</x:v>
      </x:c>
      <x:c r="F173" s="366" t="n">
        <x:f>IF('Data Schedule'!A154="","",IF('Data Schedule'!AD154="","",'Data Schedule'!AD154))</x:f>
        <x:v>-50000</x:v>
      </x:c>
      <x:c r="G173" s="364" t="str">
        <x:f>IF('Data Schedule'!A154="","",IF('Data Schedule'!AE154="","",'Data Schedule'!AE154))</x:f>
        <x:v>CHECK harga/bayar</x:v>
      </x:c>
      <x:c r="H173" s="385" t="str">
        <x:f>IF('Data Schedule'!A154="","",IF('Data Schedule'!X154="","",'Data Schedule'!X154))</x:f>
      </x:c>
    </x:row>
    <x:row r="174" ht="52" customHeight="1">
      <x:c r="A174" s="364" t="str">
        <x:f>IF('Data Schedule'!A155="","",IF('Data Schedule'!A155="","",'Data Schedule'!A155))</x:f>
        <x:v>BK151</x:v>
      </x:c>
      <x:c r="B174" s="364" t="str">
        <x:f>IF('Data Schedule'!A155="","",IF('Data Schedule'!E155="","",'Data Schedule'!E155))</x:f>
        <x:v>Ujiani</x:v>
      </x:c>
      <x:c r="C174" s="402" t="n">
        <x:f>IF('Data Schedule'!A155="","",IF('Data Schedule'!B155="","",'Data Schedule'!B155))</x:f>
        <x:v>46275</x:v>
      </x:c>
      <x:c r="D174" s="366" t="n">
        <x:f>IF('Data Schedule'!A155="","",IF('Data Schedule'!L155="","",'Data Schedule'!L155))</x:f>
        <x:v>350000</x:v>
      </x:c>
      <x:c r="E174" s="366" t="n">
        <x:f>IF('Data Schedule'!A155="","",IF('Data Schedule'!AC155="","",'Data Schedule'!AC155))</x:f>
        <x:v>175000</x:v>
      </x:c>
      <x:c r="F174" s="366" t="n">
        <x:f>IF('Data Schedule'!A155="","",IF('Data Schedule'!AD155="","",'Data Schedule'!AD155))</x:f>
        <x:v>-175000</x:v>
      </x:c>
      <x:c r="G174" s="364" t="str">
        <x:f>IF('Data Schedule'!A155="","",IF('Data Schedule'!AE155="","",'Data Schedule'!AE155))</x:f>
        <x:v>CHECK harga/bayar</x:v>
      </x:c>
      <x:c r="H174" s="385" t="str">
        <x:f>IF('Data Schedule'!A155="","",IF('Data Schedule'!X155="","",'Data Schedule'!X155))</x:f>
      </x:c>
    </x:row>
    <x:row r="175" ht="52" customHeight="1">
      <x:c r="A175" s="364" t="str">
        <x:f>IF('Data Schedule'!A156="","",IF('Data Schedule'!A156="","",'Data Schedule'!A156))</x:f>
        <x:v>BK152</x:v>
      </x:c>
      <x:c r="B175" s="364" t="str">
        <x:f>IF('Data Schedule'!A156="","",IF('Data Schedule'!E156="","",'Data Schedule'!E156))</x:f>
        <x:v>Delfi</x:v>
      </x:c>
      <x:c r="C175" s="402" t="n">
        <x:f>IF('Data Schedule'!A156="","",IF('Data Schedule'!B156="","",'Data Schedule'!B156))</x:f>
        <x:v>46284</x:v>
      </x:c>
      <x:c r="D175" s="366" t="n">
        <x:f>IF('Data Schedule'!A156="","",IF('Data Schedule'!L156="","",'Data Schedule'!L156))</x:f>
        <x:v>350000</x:v>
      </x:c>
      <x:c r="E175" s="366" t="n">
        <x:f>IF('Data Schedule'!A156="","",IF('Data Schedule'!AC156="","",'Data Schedule'!AC156))</x:f>
        <x:v>250000</x:v>
      </x:c>
      <x:c r="F175" s="366" t="n">
        <x:f>IF('Data Schedule'!A156="","",IF('Data Schedule'!AD156="","",'Data Schedule'!AD156))</x:f>
        <x:v>-100000</x:v>
      </x:c>
      <x:c r="G175" s="364" t="str">
        <x:f>IF('Data Schedule'!A156="","",IF('Data Schedule'!AE156="","",'Data Schedule'!AE156))</x:f>
        <x:v>CHECK tanggal</x:v>
      </x:c>
      <x:c r="H175" s="385" t="str">
        <x:f>IF('Data Schedule'!A156="","",IF('Data Schedule'!X156="","",'Data Schedule'!X156))</x:f>
        <x:v>CHECK tanggal: Delfi juga tercatat 9 September dari Log 8!32 (BK146). Booking 19 September ditahan sampai reschedule atau dua order terkonfirmasi.</x:v>
      </x:c>
    </x:row>
    <x:row r="176" ht="52" customHeight="1">
      <x:c r="A176" s="385" t="str">
        <x:f>IF('Data Schedule'!A157="","",IF('Data Schedule'!A157="","",'Data Schedule'!A157))</x:f>
        <x:v>BK153</x:v>
      </x:c>
      <x:c r="B176" s="385" t="str">
        <x:f>IF('Data Schedule'!A157="","",IF('Data Schedule'!E157="","",'Data Schedule'!E157))</x:f>
        <x:v>Naufal</x:v>
      </x:c>
      <x:c r="C176" s="463" t="n">
        <x:f>IF('Data Schedule'!A157="","",IF('Data Schedule'!B157="","",'Data Schedule'!B157))</x:f>
        <x:v>46274</x:v>
      </x:c>
      <x:c r="D176" s="398" t="n">
        <x:f>IF('Data Schedule'!A157="","",IF('Data Schedule'!L157="","",'Data Schedule'!L157))</x:f>
        <x:v>350000</x:v>
      </x:c>
      <x:c r="E176" s="398" t="n">
        <x:f>IF('Data Schedule'!A157="","",IF('Data Schedule'!AC157="","",'Data Schedule'!AC157))</x:f>
        <x:v>100000</x:v>
      </x:c>
      <x:c r="F176" s="398" t="str">
        <x:f>IF('Data Schedule'!A157="","",IF('Data Schedule'!AD157="","",'Data Schedule'!AD157))</x:f>
      </x:c>
      <x:c r="G176" s="385" t="str">
        <x:f>IF('Data Schedule'!A157="","",IF('Data Schedule'!AE157="","",'Data Schedule'!AE157))</x:f>
        <x:v>OK</x:v>
      </x:c>
      <x:c r="H176" s="385" t="str">
        <x:f>IF('Data Schedule'!A157="","",IF('Data Schedule'!X157="","",'Data Schedule'!X157))</x:f>
        <x:v>Booking turunan Log 9!36; tanggal/paket eksplisit. Jam/ruangan belum tersedia.</x:v>
      </x:c>
    </x:row>
    <x:row r="177" ht="24" customHeight="1">
      <x:c r="A177" s="79"/>
      <x:c r="B177" s="79"/>
      <x:c r="C177" s="79"/>
      <x:c r="D177" s="79"/>
      <x:c r="E177" s="79"/>
      <x:c r="F177" s="79"/>
      <x:c r="G177" s="79"/>
      <x:c r="H177" s="79"/>
    </x:row>
    <x:row r="178" ht="24" customHeight="1">
      <x:c r="A178" s="79"/>
      <x:c r="B178" s="79"/>
      <x:c r="C178" s="79"/>
      <x:c r="D178" s="79"/>
      <x:c r="E178" s="79"/>
      <x:c r="F178" s="79"/>
      <x:c r="G178" s="79"/>
      <x:c r="H178" s="79"/>
    </x:row>
    <x:row r="179" ht="42" customHeight="1">
      <x:c r="A179" s="385" t="str">
        <x:v>Sisa hari berjalan/mendatang ditahan</x:v>
      </x:c>
      <x:c r="B179" s="385"/>
      <x:c r="C179" s="385"/>
      <x:c r="D179" s="398" t="n">
        <x:f>SUM('Data Schedule'!AM5:AM304)</x:f>
        <x:v>4625000</x:v>
      </x:c>
      <x:c r="E179" s="385"/>
      <x:c r="F179" s="385"/>
      <x:c r="G179" s="385"/>
      <x:c r="H179" s="385"/>
    </x:row>
    <x:row r="180" ht="24" customHeight="1">
      <x:c r="A180" s="79"/>
      <x:c r="B180" s="79"/>
      <x:c r="C180" s="79"/>
      <x:c r="D180" s="79"/>
      <x:c r="E180" s="79"/>
      <x:c r="F180" s="79"/>
      <x:c r="G180" s="79"/>
      <x:c r="H180" s="79"/>
    </x:row>
    <x:row r="182" ht="36" customHeight="1">
      <x:c r="A182" s="459" t="str">
        <x:v>Baris laporan</x:v>
      </x:c>
      <x:c r="B182" s="459" t="str">
        <x:v>Tab Log</x:v>
      </x:c>
      <x:c r="C182" s="459" t="str">
        <x:v>Baris sumber</x:v>
      </x:c>
      <x:c r="D182" s="459" t="str">
        <x:v>Nama Log</x:v>
      </x:c>
      <x:c r="E182" s="459" t="str">
        <x:v>Cash-in</x:v>
      </x:c>
      <x:c r="F182" s="459" t="str">
        <x:v>Kandidat ID</x:v>
      </x:c>
      <x:c r="G182" s="459" t="str">
        <x:v>Status pencocokan</x:v>
      </x:c>
    </x:row>
    <x:row r="183" ht="52" customHeight="1">
      <x:c r="A183" s="413" t="n">
        <x:v>262</x:v>
      </x:c>
      <x:c r="B183" s="413" t="str">
        <x:v>9</x:v>
      </x:c>
      <x:c r="C183" s="413" t="n">
        <x:v>6</x:v>
      </x:c>
      <x:c r="D183" s="413" t="str">
        <x:v>Zhafira Azfa</x:v>
      </x:c>
      <x:c r="E183" s="462" t="n">
        <x:v>400000</x:v>
      </x:c>
      <x:c r="F183" s="413" t="str">
        <x:v>BK106</x:v>
      </x:c>
      <x:c r="G183" s="413" t="str">
        <x:v>CHECK pasangan BK106; tanggal/paket/identitas belum pasti</x:v>
      </x:c>
    </x:row>
    <x:row r="184" ht="52" customHeight="1">
      <x:c r="A184" s="413" t="n">
        <x:v>263</x:v>
      </x:c>
      <x:c r="B184" s="413" t="str">
        <x:v>9</x:v>
      </x:c>
      <x:c r="C184" s="413" t="n">
        <x:v>7</x:v>
      </x:c>
      <x:c r="D184" s="413" t="str">
        <x:v>Wahyu Aji Prasetyyo</x:v>
      </x:c>
      <x:c r="E184" s="462" t="n">
        <x:v>440000</x:v>
      </x:c>
      <x:c r="F184" s="413" t="str">
        <x:v>BK091</x:v>
      </x:c>
      <x:c r="G184" s="413" t="str">
        <x:v>CHECK pasangan BK091; tanggal/paket/identitas belum pasti</x:v>
      </x:c>
    </x:row>
    <x:row r="185" ht="52" customHeight="1">
      <x:c r="A185" s="413" t="n">
        <x:v>264</x:v>
      </x:c>
      <x:c r="B185" s="413" t="str">
        <x:v>9</x:v>
      </x:c>
      <x:c r="C185" s="413" t="n">
        <x:v>8</x:v>
      </x:c>
      <x:c r="D185" s="413" t="str">
        <x:v>Angelika</x:v>
      </x:c>
      <x:c r="E185" s="462" t="n">
        <x:v>200000</x:v>
      </x:c>
      <x:c r="F185" s="413" t="str">
        <x:v>BK092</x:v>
      </x:c>
      <x:c r="G185" s="413" t="str">
        <x:v>CHECK pasangan BK092; tanggal/paket/identitas belum pasti</x:v>
      </x:c>
    </x:row>
    <x:row r="186" ht="52" customHeight="1">
      <x:c r="A186" s="413" t="n">
        <x:v>265</x:v>
      </x:c>
      <x:c r="B186" s="413" t="str">
        <x:v>9</x:v>
      </x:c>
      <x:c r="C186" s="413" t="n">
        <x:v>9</x:v>
      </x:c>
      <x:c r="D186" s="413" t="str">
        <x:v>Tian</x:v>
      </x:c>
      <x:c r="E186" s="462" t="n">
        <x:v>500000</x:v>
      </x:c>
      <x:c r="F186" s="413" t="str"/>
      <x:c r="G186" s="413" t="str">
        <x:v>Belum ada pasangan booking pasti</x:v>
      </x:c>
    </x:row>
    <x:row r="187" ht="52" customHeight="1">
      <x:c r="A187" s="413" t="n">
        <x:v>266</x:v>
      </x:c>
      <x:c r="B187" s="413" t="str">
        <x:v>9</x:v>
      </x:c>
      <x:c r="C187" s="413" t="n">
        <x:v>10</x:v>
      </x:c>
      <x:c r="D187" s="413" t="str">
        <x:v>Sandy</x:v>
      </x:c>
      <x:c r="E187" s="462" t="n">
        <x:v>250000</x:v>
      </x:c>
      <x:c r="F187" s="413" t="str">
        <x:v>BK107</x:v>
      </x:c>
      <x:c r="G187" s="413" t="str">
        <x:v>CHECK pasangan BK107; tanggal/paket/identitas belum pasti</x:v>
      </x:c>
    </x:row>
    <x:row r="188" ht="52" customHeight="1">
      <x:c r="A188" s="413" t="n">
        <x:v>267</x:v>
      </x:c>
      <x:c r="B188" s="413" t="str">
        <x:v>9</x:v>
      </x:c>
      <x:c r="C188" s="413" t="n">
        <x:v>11</x:v>
      </x:c>
      <x:c r="D188" s="413" t="str">
        <x:v>Rangga</x:v>
      </x:c>
      <x:c r="E188" s="462" t="n">
        <x:v>0</x:v>
      </x:c>
      <x:c r="F188" s="413" t="str">
        <x:v>BK115</x:v>
      </x:c>
      <x:c r="G188" s="413" t="str">
        <x:v>CHECK pasangan BK115; tanggal/paket/identitas belum pasti</x:v>
      </x:c>
    </x:row>
    <x:row r="189" ht="52" customHeight="1">
      <x:c r="A189" s="413" t="n">
        <x:v>268</x:v>
      </x:c>
      <x:c r="B189" s="413" t="str">
        <x:v>9</x:v>
      </x:c>
      <x:c r="C189" s="413" t="n">
        <x:v>12</x:v>
      </x:c>
      <x:c r="D189" s="413" t="str">
        <x:v>Nana</x:v>
      </x:c>
      <x:c r="E189" s="462" t="n">
        <x:v>250000</x:v>
      </x:c>
      <x:c r="F189" s="413" t="str">
        <x:v>BK148</x:v>
      </x:c>
      <x:c r="G189" s="413" t="str">
        <x:v>CHECK pasangan BK148; tanggal/paket/identitas belum pasti</x:v>
      </x:c>
    </x:row>
    <x:row r="190" ht="52" customHeight="1">
      <x:c r="A190" s="413" t="n">
        <x:v>269</x:v>
      </x:c>
      <x:c r="B190" s="413" t="str">
        <x:v>9</x:v>
      </x:c>
      <x:c r="C190" s="413" t="n">
        <x:v>13</x:v>
      </x:c>
      <x:c r="D190" s="413" t="str">
        <x:v>Juna</x:v>
      </x:c>
      <x:c r="E190" s="462" t="n">
        <x:v>290000</x:v>
      </x:c>
      <x:c r="F190" s="413" t="str">
        <x:v>BK099</x:v>
      </x:c>
      <x:c r="G190" s="413" t="str">
        <x:v>CHECK pasangan BK099; tanggal/paket/identitas belum pasti</x:v>
      </x:c>
    </x:row>
    <x:row r="191" ht="52" customHeight="1">
      <x:c r="A191" s="413" t="n">
        <x:v>270</x:v>
      </x:c>
      <x:c r="B191" s="413" t="str">
        <x:v>9</x:v>
      </x:c>
      <x:c r="C191" s="413" t="n">
        <x:v>14</x:v>
      </x:c>
      <x:c r="D191" s="413" t="str">
        <x:v>Meilani</x:v>
      </x:c>
      <x:c r="E191" s="462" t="n">
        <x:v>290000</x:v>
      </x:c>
      <x:c r="F191" s="413" t="str">
        <x:v>BK093, BK122</x:v>
      </x:c>
      <x:c r="G191" s="413" t="str">
        <x:v>CHECK pasangan BK093, BK122; tanggal/paket/identitas belum pasti</x:v>
      </x:c>
    </x:row>
    <x:row r="192" ht="52" customHeight="1">
      <x:c r="A192" s="413" t="n">
        <x:v>271</x:v>
      </x:c>
      <x:c r="B192" s="413" t="str">
        <x:v>9</x:v>
      </x:c>
      <x:c r="C192" s="413" t="n">
        <x:v>15</x:v>
      </x:c>
      <x:c r="D192" s="413" t="str">
        <x:v>Maria Taffi</x:v>
      </x:c>
      <x:c r="E192" s="462" t="n">
        <x:v>250000</x:v>
      </x:c>
      <x:c r="F192" s="413" t="str">
        <x:v>BK117</x:v>
      </x:c>
      <x:c r="G192" s="413" t="str">
        <x:v>CHECK pasangan BK117; tanggal/paket/identitas belum pasti</x:v>
      </x:c>
    </x:row>
    <x:row r="193" ht="52" customHeight="1">
      <x:c r="A193" s="413" t="n">
        <x:v>272</x:v>
      </x:c>
      <x:c r="B193" s="413" t="str">
        <x:v>9</x:v>
      </x:c>
      <x:c r="C193" s="413" t="n">
        <x:v>16</x:v>
      </x:c>
      <x:c r="D193" s="413" t="str">
        <x:v>Sulis Setianti</x:v>
      </x:c>
      <x:c r="E193" s="462" t="n">
        <x:v>250000</x:v>
      </x:c>
      <x:c r="F193" s="413" t="str">
        <x:v>BK089</x:v>
      </x:c>
      <x:c r="G193" s="413" t="str">
        <x:v>CHECK pasangan BK089; tanggal/paket/identitas belum pasti</x:v>
      </x:c>
    </x:row>
    <x:row r="194" ht="52" customHeight="1">
      <x:c r="A194" s="413" t="n">
        <x:v>273</x:v>
      </x:c>
      <x:c r="B194" s="413" t="str">
        <x:v>9</x:v>
      </x:c>
      <x:c r="C194" s="413" t="n">
        <x:v>17</x:v>
      </x:c>
      <x:c r="D194" s="413" t="str">
        <x:v>Yumna</x:v>
      </x:c>
      <x:c r="E194" s="462" t="n">
        <x:v>250000</x:v>
      </x:c>
      <x:c r="F194" s="413" t="str">
        <x:v>BK100</x:v>
      </x:c>
      <x:c r="G194" s="413" t="str">
        <x:v>CHECK pasangan BK100; tanggal/paket/identitas belum pasti</x:v>
      </x:c>
    </x:row>
    <x:row r="195" ht="52" customHeight="1">
      <x:c r="A195" s="413" t="n">
        <x:v>274</x:v>
      </x:c>
      <x:c r="B195" s="413" t="str">
        <x:v>9</x:v>
      </x:c>
      <x:c r="C195" s="413" t="n">
        <x:v>18</x:v>
      </x:c>
      <x:c r="D195" s="413" t="str">
        <x:v>Feby Putri</x:v>
      </x:c>
      <x:c r="E195" s="462" t="n">
        <x:v>0</x:v>
      </x:c>
      <x:c r="F195" s="413" t="str">
        <x:v>BK108</x:v>
      </x:c>
      <x:c r="G195" s="413" t="str">
        <x:v>CHECK pasangan BK108; tanggal/paket/identitas belum pasti</x:v>
      </x:c>
    </x:row>
    <x:row r="196" ht="52" customHeight="1">
      <x:c r="A196" s="413" t="n">
        <x:v>275</x:v>
      </x:c>
      <x:c r="B196" s="413" t="str">
        <x:v>9</x:v>
      </x:c>
      <x:c r="C196" s="413" t="n">
        <x:v>19</x:v>
      </x:c>
      <x:c r="D196" s="413" t="str">
        <x:v>Ardi</x:v>
      </x:c>
      <x:c r="E196" s="462" t="n">
        <x:v>250000</x:v>
      </x:c>
      <x:c r="F196" s="413" t="str">
        <x:v>BK101, BK127</x:v>
      </x:c>
      <x:c r="G196" s="413" t="str">
        <x:v>CHECK pasangan BK101, BK127; tanggal/paket/identitas belum pasti</x:v>
      </x:c>
    </x:row>
    <x:row r="197" ht="52" customHeight="1">
      <x:c r="A197" s="413" t="n">
        <x:v>276</x:v>
      </x:c>
      <x:c r="B197" s="413" t="str">
        <x:v>9</x:v>
      </x:c>
      <x:c r="C197" s="413" t="n">
        <x:v>20</x:v>
      </x:c>
      <x:c r="D197" s="413" t="str">
        <x:v>Hanif</x:v>
      </x:c>
      <x:c r="E197" s="462" t="n">
        <x:v>250000</x:v>
      </x:c>
      <x:c r="F197" s="413" t="str">
        <x:v>BK011, BK118</x:v>
      </x:c>
      <x:c r="G197" s="413" t="str">
        <x:v>CHECK pasangan BK011, BK118; tanggal/paket/identitas belum pasti</x:v>
      </x:c>
    </x:row>
    <x:row r="198" ht="52" customHeight="1">
      <x:c r="A198" s="413" t="n">
        <x:v>277</x:v>
      </x:c>
      <x:c r="B198" s="413" t="str">
        <x:v>9</x:v>
      </x:c>
      <x:c r="C198" s="413" t="n">
        <x:v>21</x:v>
      </x:c>
      <x:c r="D198" s="413" t="str">
        <x:v>Isty Fadielah</x:v>
      </x:c>
      <x:c r="E198" s="462" t="n">
        <x:v>250000</x:v>
      </x:c>
      <x:c r="F198" s="413" t="str">
        <x:v>BK109</x:v>
      </x:c>
      <x:c r="G198" s="413" t="str">
        <x:v>CHECK pasangan BK109; tanggal/paket/identitas belum pasti</x:v>
      </x:c>
    </x:row>
    <x:row r="199" ht="52" customHeight="1">
      <x:c r="A199" s="413" t="n">
        <x:v>278</x:v>
      </x:c>
      <x:c r="B199" s="413" t="str">
        <x:v>9</x:v>
      </x:c>
      <x:c r="C199" s="413" t="n">
        <x:v>22</x:v>
      </x:c>
      <x:c r="D199" s="413" t="str">
        <x:v>Isti</x:v>
      </x:c>
      <x:c r="E199" s="462" t="n">
        <x:v>0</x:v>
      </x:c>
      <x:c r="F199" s="413" t="str">
        <x:v>BK095</x:v>
      </x:c>
      <x:c r="G199" s="413" t="str">
        <x:v>CHECK pasangan BK095; tanggal/paket/identitas belum pasti</x:v>
      </x:c>
    </x:row>
    <x:row r="200" ht="52" customHeight="1">
      <x:c r="A200" s="413" t="n">
        <x:v>279</x:v>
      </x:c>
      <x:c r="B200" s="413" t="str">
        <x:v>9</x:v>
      </x:c>
      <x:c r="C200" s="413" t="n">
        <x:v>23</x:v>
      </x:c>
      <x:c r="D200" s="413" t="str">
        <x:v>Aulia Setyo</x:v>
      </x:c>
      <x:c r="E200" s="462" t="n">
        <x:v>250000</x:v>
      </x:c>
      <x:c r="F200" s="413" t="str">
        <x:v>BK103</x:v>
      </x:c>
      <x:c r="G200" s="413" t="str">
        <x:v>CHECK pasangan BK103; tanggal/paket/identitas belum pasti</x:v>
      </x:c>
    </x:row>
    <x:row r="201" ht="52" customHeight="1">
      <x:c r="A201" s="413" t="n">
        <x:v>280</x:v>
      </x:c>
      <x:c r="B201" s="413" t="str">
        <x:v>9</x:v>
      </x:c>
      <x:c r="C201" s="413" t="n">
        <x:v>24</x:v>
      </x:c>
      <x:c r="D201" s="413" t="str">
        <x:v>Asa</x:v>
      </x:c>
      <x:c r="E201" s="462" t="n">
        <x:v>0</x:v>
      </x:c>
      <x:c r="F201" s="413" t="str">
        <x:v>BK134</x:v>
      </x:c>
      <x:c r="G201" s="413" t="str">
        <x:v>CHECK pasangan BK134; tanggal/paket/identitas belum pasti</x:v>
      </x:c>
    </x:row>
    <x:row r="202" ht="52" customHeight="1">
      <x:c r="A202" s="413" t="n">
        <x:v>281</x:v>
      </x:c>
      <x:c r="B202" s="413" t="str">
        <x:v>9</x:v>
      </x:c>
      <x:c r="C202" s="413" t="n">
        <x:v>25</x:v>
      </x:c>
      <x:c r="D202" s="413" t="str">
        <x:v>Marcellia Eka</x:v>
      </x:c>
      <x:c r="E202" s="462" t="n">
        <x:v>250000</x:v>
      </x:c>
      <x:c r="F202" s="413" t="str"/>
      <x:c r="G202" s="413" t="str">
        <x:v>Belum ada pasangan booking pasti</x:v>
      </x:c>
    </x:row>
    <x:row r="203" ht="52" customHeight="1">
      <x:c r="A203" s="413" t="n">
        <x:v>282</x:v>
      </x:c>
      <x:c r="B203" s="413" t="str">
        <x:v>9</x:v>
      </x:c>
      <x:c r="C203" s="413" t="n">
        <x:v>26</x:v>
      </x:c>
      <x:c r="D203" s="413" t="str">
        <x:v>Cut Aureil</x:v>
      </x:c>
      <x:c r="E203" s="462" t="n">
        <x:v>0</x:v>
      </x:c>
      <x:c r="F203" s="413" t="str">
        <x:v>BK102</x:v>
      </x:c>
      <x:c r="G203" s="413" t="str">
        <x:v>CHECK pasangan BK102; tanggal/paket/identitas belum pasti</x:v>
      </x:c>
    </x:row>
    <x:row r="204" ht="52" customHeight="1">
      <x:c r="A204" s="413" t="n">
        <x:v>283</x:v>
      </x:c>
      <x:c r="B204" s="413" t="str">
        <x:v>9</x:v>
      </x:c>
      <x:c r="C204" s="413" t="n">
        <x:v>34</x:v>
      </x:c>
      <x:c r="D204" s="413" t="str">
        <x:v>1. kelasmodelling.id</x:v>
      </x:c>
      <x:c r="E204" s="462" t="n">
        <x:v>500000</x:v>
      </x:c>
      <x:c r="F204" s="413" t="str">
        <x:v>BK134</x:v>
      </x:c>
      <x:c r="G204" s="413" t="str">
        <x:v>CHECK pasangan BK134; tanggal/paket/identitas belum pasti</x:v>
      </x:c>
    </x:row>
  </x:sheetData>
  <x:mergeCells>
    <x:mergeCell ref="A1:H1"/>
    <x:mergeCell ref="A2:H3"/>
    <x:mergeCell ref="D9:H9"/>
    <x:mergeCell ref="D10:H10"/>
    <x:mergeCell ref="D11:H11"/>
    <x:mergeCell ref="D12:H12"/>
    <x:mergeCell ref="D13:H13"/>
    <x:mergeCell ref="D14:H14"/>
    <x:mergeCell ref="D15:H15"/>
    <x:mergeCell ref="D16:H16"/>
    <x:mergeCell ref="A18:H19"/>
    <x:mergeCell ref="A21:H21"/>
    <x:mergeCell ref="D8:H8"/>
    <x:mergeCell ref="A179:C179"/>
  </x:mergeCells>
  <x:conditionalFormatting sqref="G24:G172">
    <x:cfRule type="containsText" dxfId="43" priority="1" operator="containsText" text="CHECK"/>
  </x:conditionalFormatting>
  <x:pageMargins left="0.7" right="0.7" top="0.75" bottom="0.75" header="0.3" footer="0.3"/>
</x:worksheet>
</file>

<file path=xl/worksheets/sheet27.xml><?xml version="1.0" encoding="utf-8"?>
<x:worksheet xmlns:x="http://schemas.openxmlformats.org/spreadsheetml/2006/main">
  <x:sheetViews>
    <x:sheetView showGridLines="0" workbookViewId="0">
      <x:pane xSplit="2" ySplit="16" topLeftCell="C17" activePane="bottomRight" state="frozen"/>
    </x:sheetView>
  </x:sheetViews>
  <x:sheetFormatPr defaultRowHeight="15"/>
  <x:cols>
    <x:col min="1" max="1" width="18" hidden="0" customWidth="1"/>
    <x:col min="2" max="2" width="29" hidden="0" customWidth="1"/>
    <x:col min="3" max="3" width="16" hidden="0" customWidth="1"/>
    <x:col min="4" max="4" width="23" hidden="0" customWidth="1"/>
    <x:col min="5" max="5" width="18" hidden="0" customWidth="1"/>
    <x:col min="6" max="6" width="18" hidden="0" customWidth="1"/>
    <x:col min="7" max="7" width="18" hidden="0" customWidth="1"/>
    <x:col min="8" max="8" width="20" hidden="0" customWidth="1"/>
    <x:col min="9" max="9" width="19" hidden="0" customWidth="1"/>
    <x:col min="10" max="10" width="21" hidden="0" customWidth="1"/>
    <x:col min="11" max="11" width="34" hidden="0" customWidth="1"/>
    <x:col min="12" max="12" width="34" hidden="0" customWidth="1"/>
    <x:col min="13" max="13" width="20" hidden="0" customWidth="1"/>
    <x:col min="14" max="14" width="16" hidden="0" customWidth="1"/>
    <x:col min="15" max="15" width="48" hidden="0" customWidth="1"/>
    <x:col min="16" max="16" width="26" hidden="0" customWidth="1"/>
    <x:col min="17" max="17" width="17" hidden="0" customWidth="1"/>
    <x:col min="18" max="18" width="18" hidden="0" customWidth="1"/>
    <x:col min="19" max="19" width="19" hidden="0" customWidth="1"/>
    <x:col min="20" max="20" width="18" hidden="0" customWidth="1"/>
    <x:col min="21" max="21" width="20" hidden="0" customWidth="1"/>
    <x:col min="22" max="22" width="32" hidden="0" customWidth="1"/>
    <x:col min="23" max="23" width="22" hidden="0" customWidth="1"/>
    <x:col min="24" max="24" width="18" hidden="0" customWidth="1"/>
    <x:col min="25" max="25" width="17" hidden="0" customWidth="1"/>
    <x:col min="26" max="26" width="20" hidden="0" customWidth="1"/>
  </x:cols>
  <x:sheetData>
    <x:row r="1" ht="30" customHeight="1">
      <x:c r="A1" s="525" t="str">
        <x:v>BELANJA PER BOOKING</x:v>
      </x:c>
      <x:c r="B1" s="525"/>
      <x:c r="C1" s="525"/>
      <x:c r="D1" s="525"/>
      <x:c r="E1" s="525"/>
      <x:c r="F1" s="525"/>
      <x:c r="G1" s="525"/>
      <x:c r="H1" s="525"/>
      <x:c r="I1" s="525"/>
      <x:c r="J1" s="525"/>
      <x:c r="K1" s="525"/>
      <x:c r="L1" s="525"/>
      <x:c r="M1" s="525"/>
      <x:c r="N1" s="525"/>
      <x:c r="O1" s="525"/>
      <x:c r="P1" s="525"/>
      <x:c r="Q1" s="523"/>
      <x:c r="R1" s="523"/>
      <x:c r="S1" s="523"/>
      <x:c r="T1" s="523"/>
      <x:c r="U1" s="523"/>
      <x:c r="V1" s="523"/>
      <x:c r="W1" s="523"/>
      <x:c r="X1" s="523"/>
      <x:c r="Y1" s="523"/>
      <x:c r="Z1" s="523"/>
    </x:row>
    <x:row r="2" ht="30" customHeight="1">
      <x:c r="A2" s="526" t="str">
        <x:v>Satu ID = satu booking untuk semua paket. DP, pelunasan dan add-on digabung. Periode mengikuti tanggal sesi sampai closing 18 September.</x:v>
      </x:c>
      <x:c r="B2" s="526"/>
      <x:c r="C2" s="526"/>
      <x:c r="D2" s="526"/>
      <x:c r="E2" s="526"/>
      <x:c r="F2" s="526"/>
      <x:c r="G2" s="526"/>
      <x:c r="H2" s="526"/>
      <x:c r="I2" s="526"/>
      <x:c r="J2" s="526"/>
      <x:c r="K2" s="526"/>
      <x:c r="L2" s="526"/>
      <x:c r="M2" s="526"/>
      <x:c r="N2" s="526"/>
      <x:c r="O2" s="526"/>
      <x:c r="P2" s="526"/>
      <x:c r="Q2" s="523"/>
      <x:c r="R2" s="523"/>
      <x:c r="S2" s="523"/>
      <x:c r="T2" s="523"/>
      <x:c r="U2" s="523"/>
      <x:c r="V2" s="523"/>
      <x:c r="W2" s="523"/>
      <x:c r="X2" s="523"/>
      <x:c r="Y2" s="523"/>
      <x:c r="Z2" s="523"/>
    </x:row>
    <x:row r="3">
      <x:c r="A3" s="523"/>
      <x:c r="B3" s="523"/>
      <x:c r="C3" s="523"/>
      <x:c r="D3" s="523"/>
      <x:c r="E3" s="523"/>
      <x:c r="F3" s="523"/>
      <x:c r="G3" s="523"/>
      <x:c r="H3" s="523"/>
      <x:c r="I3" s="523"/>
      <x:c r="J3" s="523"/>
      <x:c r="K3" s="523"/>
      <x:c r="L3" s="523"/>
      <x:c r="M3" s="523"/>
      <x:c r="N3" s="523"/>
      <x:c r="O3" s="523"/>
      <x:c r="P3" s="523"/>
      <x:c r="Q3" s="523"/>
      <x:c r="R3" s="523"/>
      <x:c r="S3" s="523"/>
      <x:c r="T3" s="523"/>
      <x:c r="U3" s="523"/>
      <x:c r="V3" s="523"/>
      <x:c r="W3" s="523"/>
      <x:c r="X3" s="523"/>
      <x:c r="Y3" s="523"/>
      <x:c r="Z3" s="523"/>
    </x:row>
    <x:row r="4" ht="24" customHeight="1">
      <x:c r="A4" s="528" t="str">
        <x:v>Rata-rata belanja per booking terhitung</x:v>
      </x:c>
      <x:c r="B4" s="528"/>
      <x:c r="C4" s="528"/>
      <x:c r="D4" s="530" t="n">
        <x:f>IF(D5=0,"",D6/D5)</x:f>
        <x:v>314612.676056338</x:v>
      </x:c>
      <x:c r="E4" s="523"/>
      <x:c r="F4" s="631" t="str">
        <x:v>Alasan perlu diperiksa</x:v>
      </x:c>
      <x:c r="G4" s="631"/>
      <x:c r="H4" s="631"/>
      <x:c r="I4" s="631" t="str">
        <x:v>Baris</x:v>
      </x:c>
      <x:c r="J4" s="631" t="str">
        <x:v>Tindak lanjut</x:v>
      </x:c>
      <x:c r="K4" s="631"/>
      <x:c r="L4" s="631"/>
      <x:c r="M4" s="631"/>
      <x:c r="N4" s="523"/>
      <x:c r="O4" s="523"/>
      <x:c r="P4" s="523"/>
      <x:c r="Q4" s="523"/>
      <x:c r="R4" s="523"/>
      <x:c r="S4" s="523"/>
      <x:c r="T4" s="523"/>
      <x:c r="U4" s="523"/>
      <x:c r="V4" s="523"/>
      <x:c r="W4" s="523"/>
      <x:c r="X4" s="523"/>
      <x:c r="Y4" s="523"/>
      <x:c r="Z4" s="523"/>
    </x:row>
    <x:row r="5" ht="24" customHeight="1">
      <x:c r="A5" s="527" t="str">
        <x:v>Booking terhitung</x:v>
      </x:c>
      <x:c r="B5" s="527"/>
      <x:c r="C5" s="527"/>
      <x:c r="D5" s="532" t="n">
        <x:f>SUM(N17:N409)</x:f>
        <x:v>142</x:v>
      </x:c>
      <x:c r="E5" s="523"/>
      <x:c r="F5" s="617" t="str">
        <x:v>Pasangan belum jelas</x:v>
      </x:c>
      <x:c r="G5" s="617"/>
      <x:c r="H5" s="617"/>
      <x:c r="I5" s="632" t="n">
        <x:f>COUNTIFS(L17:L409,"Pasangan perlu dicek",Y17:Y409,1)</x:f>
        <x:v>55</x:v>
      </x:c>
      <x:c r="J5" s="617" t="str">
        <x:v>Cocokkan nama, tanggal, dan paket</x:v>
      </x:c>
      <x:c r="K5" s="617"/>
      <x:c r="L5" s="617"/>
      <x:c r="M5" s="617"/>
      <x:c r="N5" s="523"/>
      <x:c r="O5" s="523"/>
      <x:c r="P5" s="523"/>
      <x:c r="Q5" s="523"/>
      <x:c r="R5" s="523"/>
      <x:c r="S5" s="523"/>
      <x:c r="T5" s="523"/>
      <x:c r="U5" s="523"/>
      <x:c r="V5" s="523"/>
      <x:c r="W5" s="523"/>
      <x:c r="X5" s="523"/>
      <x:c r="Y5" s="523"/>
      <x:c r="Z5" s="523"/>
    </x:row>
    <x:row r="6" ht="24" customHeight="1">
      <x:c r="A6" s="527" t="str">
        <x:v>Nilai belanja booking terhitung</x:v>
      </x:c>
      <x:c r="B6" s="527"/>
      <x:c r="C6" s="527"/>
      <x:c r="D6" s="531" t="n">
        <x:f>SUM(M17:M409)</x:f>
        <x:v>44675000</x:v>
      </x:c>
      <x:c r="E6" s="523"/>
      <x:c r="F6" s="617" t="str">
        <x:v>Bukti sesi belum lengkap</x:v>
      </x:c>
      <x:c r="G6" s="617"/>
      <x:c r="H6" s="617"/>
      <x:c r="I6" s="632" t="n">
        <x:f>COUNTIFS(L17:L409,"Sesi belum terkonfirmasi",Y17:Y409,1)</x:f>
        <x:v>63</x:v>
      </x:c>
      <x:c r="J6" s="617" t="str">
        <x:v>Lengkapi fotografer/file atau bukti sesi</x:v>
      </x:c>
      <x:c r="K6" s="617"/>
      <x:c r="L6" s="617"/>
      <x:c r="M6" s="617"/>
      <x:c r="N6" s="523"/>
      <x:c r="O6" s="523"/>
      <x:c r="P6" s="523"/>
      <x:c r="Q6" s="523"/>
      <x:c r="R6" s="523"/>
      <x:c r="S6" s="523"/>
      <x:c r="T6" s="523"/>
      <x:c r="U6" s="523"/>
      <x:c r="V6" s="523"/>
      <x:c r="W6" s="523"/>
      <x:c r="X6" s="523"/>
      <x:c r="Y6" s="523"/>
      <x:c r="Z6" s="523"/>
    </x:row>
    <x:row r="7" ht="24" customHeight="1">
      <x:c r="A7" s="527" t="str">
        <x:v>Baris yang perlu diperiksa</x:v>
      </x:c>
      <x:c r="B7" s="527"/>
      <x:c r="C7" s="527"/>
      <x:c r="D7" s="532" t="n">
        <x:f>SUM(Y17:Y409)</x:f>
        <x:v>142</x:v>
      </x:c>
      <x:c r="E7" s="523"/>
      <x:c r="F7" s="617" t="str">
        <x:v>DP atau pelunasan</x:v>
      </x:c>
      <x:c r="G7" s="617"/>
      <x:c r="H7" s="617"/>
      <x:c r="I7" s="632" t="n">
        <x:f>COUNTIFS(L17:L409,"DP sebelumnya belum lengkap",Y17:Y409,1)+COUNTIFS(L17:L409,"Pelunasan belum terbukti",Y17:Y409,1)+COUNTIFS(L17:L409,"Bukti bayar sebelumnya kosong",Y17:Y409,1)</x:f>
        <x:v>19</x:v>
      </x:c>
      <x:c r="J7" s="617" t="str">
        <x:v>Periksa DP lama dan bukti pelunasan</x:v>
      </x:c>
      <x:c r="K7" s="617"/>
      <x:c r="L7" s="617"/>
      <x:c r="M7" s="617"/>
      <x:c r="N7" s="523"/>
      <x:c r="O7" s="523"/>
      <x:c r="P7" s="523"/>
      <x:c r="Q7" s="523"/>
      <x:c r="R7" s="523"/>
      <x:c r="S7" s="523"/>
      <x:c r="T7" s="523"/>
      <x:c r="U7" s="523"/>
      <x:c r="V7" s="523"/>
      <x:c r="W7" s="523"/>
      <x:c r="X7" s="523"/>
      <x:c r="Y7" s="523"/>
      <x:c r="Z7" s="523"/>
    </x:row>
    <x:row r="8" ht="24" customHeight="1">
      <x:c r="A8" s="527" t="str">
        <x:v>Batas closing sesi</x:v>
      </x:c>
      <x:c r="B8" s="527"/>
      <x:c r="C8" s="527"/>
      <x:c r="D8" s="533" t="n">
        <x:f>'Pengaturan'!B29</x:f>
        <x:v>46283</x:v>
      </x:c>
      <x:c r="E8" s="523"/>
      <x:c r="F8" s="617" t="str">
        <x:v>Tanggal, paket, nominal</x:v>
      </x:c>
      <x:c r="G8" s="617"/>
      <x:c r="H8" s="617"/>
      <x:c r="I8" s="632" t="n">
        <x:f>D7-SUM(I5:I7)</x:f>
        <x:v>5</x:v>
      </x:c>
      <x:c r="J8" s="617" t="str">
        <x:v>Lengkapi kolom yang disebut pada status</x:v>
      </x:c>
      <x:c r="K8" s="617"/>
      <x:c r="L8" s="617"/>
      <x:c r="M8" s="617"/>
      <x:c r="N8" s="523"/>
      <x:c r="O8" s="523"/>
      <x:c r="P8" s="523"/>
      <x:c r="Q8" s="523"/>
      <x:c r="R8" s="523"/>
      <x:c r="S8" s="523"/>
      <x:c r="T8" s="523"/>
      <x:c r="U8" s="523"/>
      <x:c r="V8" s="523"/>
      <x:c r="W8" s="523"/>
      <x:c r="X8" s="523"/>
      <x:c r="Y8" s="523"/>
      <x:c r="Z8" s="523"/>
    </x:row>
    <x:row r="9" ht="22" customHeight="1">
      <x:c r="A9" s="628" t="str">
        <x:v>Antrean mencakup booking, kandidat pasangan, dan add-on. Jumlah baris tidak sama dengan jumlah pelanggan. Nonaktif tanpa pembayaran tidak masuk antrean.</x:v>
      </x:c>
      <x:c r="B9" s="628"/>
      <x:c r="C9" s="628"/>
      <x:c r="D9" s="628"/>
      <x:c r="E9" s="628"/>
      <x:c r="F9" s="628"/>
      <x:c r="G9" s="628"/>
      <x:c r="H9" s="628"/>
      <x:c r="I9" s="628"/>
      <x:c r="J9" s="628"/>
      <x:c r="K9" s="628"/>
      <x:c r="L9" s="628"/>
      <x:c r="M9" s="628"/>
      <x:c r="N9" s="628"/>
      <x:c r="O9" s="628"/>
      <x:c r="P9" s="628"/>
      <x:c r="Q9" s="523"/>
      <x:c r="R9" s="523"/>
      <x:c r="S9" s="523"/>
      <x:c r="T9" s="523"/>
      <x:c r="U9" s="523"/>
      <x:c r="V9" s="523"/>
      <x:c r="W9" s="523"/>
      <x:c r="X9" s="523"/>
      <x:c r="Y9" s="523"/>
      <x:c r="Z9" s="523"/>
    </x:row>
    <x:row r="10" ht="28" customHeight="1">
      <x:c r="A10" s="535" t="str">
        <x:v>Cara baca: rata-rata memakai total nilai kolom M dibagi jumlah booking kolom N. Pembayaran dan peserta tidak menjadi pembagi.</x:v>
      </x:c>
      <x:c r="B10" s="535"/>
      <x:c r="C10" s="535"/>
      <x:c r="D10" s="535"/>
      <x:c r="E10" s="535"/>
      <x:c r="F10" s="535"/>
      <x:c r="G10" s="535"/>
      <x:c r="H10" s="535"/>
      <x:c r="I10" s="535"/>
      <x:c r="J10" s="535"/>
      <x:c r="K10" s="535"/>
      <x:c r="L10" s="535"/>
      <x:c r="M10" s="535"/>
      <x:c r="N10" s="535"/>
      <x:c r="O10" s="535"/>
      <x:c r="P10" s="535"/>
      <x:c r="Q10" s="523"/>
      <x:c r="R10" s="523"/>
      <x:c r="S10" s="523"/>
      <x:c r="T10" s="523"/>
      <x:c r="U10" s="523"/>
      <x:c r="V10" s="523"/>
      <x:c r="W10" s="523"/>
      <x:c r="X10" s="523"/>
      <x:c r="Y10" s="523"/>
      <x:c r="Z10" s="523"/>
    </x:row>
    <x:row r="11" ht="28" customHeight="1">
      <x:c r="A11" s="535" t="str">
        <x:v>Cakupan: sesi sampai batas closing, pasangan jelas, nilai lengkap. Bukti sesi: fotografer + file Uploaded, atau tanggal dan bukti konfirmasi manual.</x:v>
      </x:c>
      <x:c r="B11" s="535"/>
      <x:c r="C11" s="535"/>
      <x:c r="D11" s="535"/>
      <x:c r="E11" s="535"/>
      <x:c r="F11" s="535"/>
      <x:c r="G11" s="535"/>
      <x:c r="H11" s="535"/>
      <x:c r="I11" s="535"/>
      <x:c r="J11" s="535"/>
      <x:c r="K11" s="535"/>
      <x:c r="L11" s="535"/>
      <x:c r="M11" s="535"/>
      <x:c r="N11" s="535"/>
      <x:c r="O11" s="535"/>
      <x:c r="P11" s="535"/>
      <x:c r="Q11" s="523"/>
      <x:c r="R11" s="523"/>
      <x:c r="S11" s="523"/>
      <x:c r="T11" s="523"/>
      <x:c r="U11" s="523"/>
      <x:c r="V11" s="523"/>
      <x:c r="W11" s="523"/>
      <x:c r="X11" s="523"/>
      <x:c r="Y11" s="523"/>
      <x:c r="Z11" s="523"/>
    </x:row>
    <x:row r="12" ht="28" customHeight="1">
      <x:c r="A12" s="535" t="str">
        <x:v>Konfirmasi nilai akhir: isi J dan bukti/catatan K. Jika tanggal sesi kosong atau perlu dikoreksi, isi U. Sel kuning adalah input.</x:v>
      </x:c>
      <x:c r="B12" s="535"/>
      <x:c r="C12" s="535"/>
      <x:c r="D12" s="535"/>
      <x:c r="E12" s="535"/>
      <x:c r="F12" s="535"/>
      <x:c r="G12" s="535"/>
      <x:c r="H12" s="535"/>
      <x:c r="I12" s="535"/>
      <x:c r="J12" s="535"/>
      <x:c r="K12" s="535"/>
      <x:c r="L12" s="535"/>
      <x:c r="M12" s="535"/>
      <x:c r="N12" s="535"/>
      <x:c r="O12" s="535"/>
      <x:c r="P12" s="535"/>
      <x:c r="Q12" s="523"/>
      <x:c r="R12" s="523"/>
      <x:c r="S12" s="523"/>
      <x:c r="T12" s="523"/>
      <x:c r="U12" s="523"/>
      <x:c r="V12" s="523"/>
      <x:c r="W12" s="523"/>
      <x:c r="X12" s="523"/>
      <x:c r="Y12" s="523"/>
      <x:c r="Z12" s="523"/>
    </x:row>
    <x:row r="13" ht="28" customHeight="1">
      <x:c r="A13" s="535" t="str">
        <x:v>Pembayaran sebelum September: untuk ID BK, lengkapi Data Schedule kolom AK–AL. Untuk ID LOG, isi H dan V di tabel ini. Nominal tanpa bukti tidak ditambahkan.</x:v>
      </x:c>
      <x:c r="B13" s="535"/>
      <x:c r="C13" s="535"/>
      <x:c r="D13" s="535"/>
      <x:c r="E13" s="535"/>
      <x:c r="F13" s="535"/>
      <x:c r="G13" s="535"/>
      <x:c r="H13" s="535"/>
      <x:c r="I13" s="535"/>
      <x:c r="J13" s="535"/>
      <x:c r="K13" s="535"/>
      <x:c r="L13" s="535"/>
      <x:c r="M13" s="535"/>
      <x:c r="N13" s="535"/>
      <x:c r="O13" s="535"/>
      <x:c r="P13" s="535"/>
      <x:c r="Q13" s="523"/>
      <x:c r="R13" s="523"/>
      <x:c r="S13" s="523"/>
      <x:c r="T13" s="523"/>
      <x:c r="U13" s="523"/>
      <x:c r="V13" s="523"/>
      <x:c r="W13" s="523"/>
      <x:c r="X13" s="523"/>
      <x:c r="Y13" s="523"/>
      <x:c r="Z13" s="523"/>
    </x:row>
    <x:row r="14" ht="28" customHeight="1">
      <x:c r="A14" s="535" t="str">
        <x:v>Pasangan belum pasti: koreksi ID pada Cocok Bayar Booking kolom Q. Setelah memeriksa seluruh pembayaran, isi W = Terverifikasi dan catat buktinya pada K.</x:v>
      </x:c>
      <x:c r="B14" s="535"/>
      <x:c r="C14" s="535"/>
      <x:c r="D14" s="535"/>
      <x:c r="E14" s="535"/>
      <x:c r="F14" s="535"/>
      <x:c r="G14" s="535"/>
      <x:c r="H14" s="535"/>
      <x:c r="I14" s="535"/>
      <x:c r="J14" s="535"/>
      <x:c r="K14" s="535"/>
      <x:c r="L14" s="535"/>
      <x:c r="M14" s="535"/>
      <x:c r="N14" s="535"/>
      <x:c r="O14" s="535"/>
      <x:c r="P14" s="535"/>
      <x:c r="Q14" s="523"/>
      <x:c r="R14" s="523"/>
      <x:c r="S14" s="523"/>
      <x:c r="T14" s="523"/>
      <x:c r="U14" s="523"/>
      <x:c r="V14" s="523"/>
      <x:c r="W14" s="523"/>
      <x:c r="X14" s="523"/>
      <x:c r="Y14" s="523"/>
      <x:c r="Z14" s="523"/>
    </x:row>
    <x:row r="15" ht="28" customHeight="1">
      <x:c r="A15" s="535" t="str">
        <x:v>Kolom G sudah termasuk dalam F. Add-on yang tercampur dengan harga paket tetap masuk total belanja, tetapi tidak ditebak nominalnya. Harga acuan bukan pengganti nilai pembayaran.</x:v>
      </x:c>
      <x:c r="B15" s="535"/>
      <x:c r="C15" s="535"/>
      <x:c r="D15" s="535"/>
      <x:c r="E15" s="535"/>
      <x:c r="F15" s="535"/>
      <x:c r="G15" s="535"/>
      <x:c r="H15" s="535"/>
      <x:c r="I15" s="535"/>
      <x:c r="J15" s="535"/>
      <x:c r="K15" s="535"/>
      <x:c r="L15" s="535"/>
      <x:c r="M15" s="535"/>
      <x:c r="N15" s="535"/>
      <x:c r="O15" s="535"/>
      <x:c r="P15" s="535"/>
      <x:c r="Q15" s="523"/>
      <x:c r="R15" s="523"/>
      <x:c r="S15" s="523"/>
      <x:c r="T15" s="523"/>
      <x:c r="U15" s="523"/>
      <x:c r="V15" s="523"/>
      <x:c r="W15" s="523"/>
      <x:c r="X15" s="523"/>
      <x:c r="Y15" s="523"/>
      <x:c r="Z15" s="523"/>
    </x:row>
    <x:row r="16" ht="40" customHeight="1">
      <x:c r="A16" s="539" t="str">
        <x:v>ID Booking</x:v>
      </x:c>
      <x:c r="B16" s="539" t="str">
        <x:v>Nama</x:v>
      </x:c>
      <x:c r="C16" s="539" t="str">
        <x:v>Tanggal sesi</x:v>
      </x:c>
      <x:c r="D16" s="539" t="str">
        <x:v>Paket</x:v>
      </x:c>
      <x:c r="E16" s="539" t="str">
        <x:v>DP tercatat</x:v>
      </x:c>
      <x:c r="F16" s="539" t="str">
        <x:v>Selain DP</x:v>
      </x:c>
      <x:c r="G16" s="539" t="str">
        <x:v>Add-on dalam F</x:v>
      </x:c>
      <x:c r="H16" s="539" t="str">
        <x:v>Bayar sebelum Sep</x:v>
      </x:c>
      <x:c r="I16" s="539" t="str">
        <x:v>Total terpasang</x:v>
      </x:c>
      <x:c r="J16" s="539" t="str">
        <x:v>Nilai akhir konfirmasi</x:v>
      </x:c>
      <x:c r="K16" s="539" t="str">
        <x:v>Bukti/catatan konfirmasi</x:v>
      </x:c>
      <x:c r="L16" s="539" t="str">
        <x:v>Status perhitungan</x:v>
      </x:c>
      <x:c r="M16" s="539" t="str">
        <x:v>Belanja terhitung</x:v>
      </x:c>
      <x:c r="N16" s="539" t="str">
        <x:v>Booking dihitung</x:v>
      </x:c>
      <x:c r="O16" s="539" t="str">
        <x:v>Masalah pasangan</x:v>
      </x:c>
      <x:c r="P16" s="539" t="str">
        <x:v>Baris Log sumber</x:v>
      </x:c>
      <x:c r="Q16" s="539" t="str">
        <x:v>Bukti sesi selesai</x:v>
      </x:c>
      <x:c r="R16" s="539" t="str">
        <x:v>Lunas paket utama</x:v>
      </x:c>
      <x:c r="S16" s="539" t="str">
        <x:v>DP catatan Schedule</x:v>
      </x:c>
      <x:c r="T16" s="539" t="str">
        <x:v>Tarif acuan saja</x:v>
      </x:c>
      <x:c r="U16" s="539" t="str">
        <x:v>Koreksi tanggal sesi</x:v>
      </x:c>
      <x:c r="V16" s="539" t="str">
        <x:v>Bukti bayar sebelum Sep</x:v>
      </x:c>
      <x:c r="W16" s="539" t="str">
        <x:v>Konfirmasi pasangan</x:v>
      </x:c>
      <x:c r="X16" s="539" t="str">
        <x:v>Baris paket utama</x:v>
      </x:c>
      <x:c r="Y16" s="539" t="str">
        <x:v>Perlu dicek (1/0)</x:v>
      </x:c>
      <x:c r="Z16" s="539" t="str">
        <x:v>Tanggal sesi sumber</x:v>
      </x:c>
    </x:row>
    <x:row r="17" ht="30" customHeight="1">
      <x:c r="A17" s="617" t="str">
        <x:v>BK001</x:v>
      </x:c>
      <x:c r="B17" s="617" t="str">
        <x:f>'Data Schedule'!E5</x:f>
        <x:v>Runi</x:v>
      </x:c>
      <x:c r="C17" s="618" t="n">
        <x:f>IF(ISNUMBER(U17),U17,IF(ISNUMBER(Z17),Z17,""))</x:f>
        <x:v>46268</x:v>
      </x:c>
      <x:c r="D17" s="617" t="str">
        <x:f>'Data Schedule'!G5</x:f>
        <x:v>Studio Rent</x:v>
      </x:c>
      <x:c r="E17" s="619" t="n">
        <x:f>SUMIFS('Cocok Bayar Booking'!$I$5:$I$504,'Cocok Bayar Booking'!$R$5:$R$504,A17,'Cocok Bayar Booking'!$F$5:$F$504,"DP",'Cocok Bayar Booking'!$S$5:$S$504,"Paket utama",'Cocok Bayar Booking'!$B$5:$B$504,"&lt;="&amp;'Pengaturan'!$B$6)</x:f>
        <x:v>0</x:v>
      </x:c>
      <x:c r="F17" s="619" t="n">
        <x:f>SUMIFS('Cocok Bayar Booking'!$I$5:$I$504,'Cocok Bayar Booking'!$R$5:$R$504,A17,'Cocok Bayar Booking'!$B$5:$B$504,"&lt;="&amp;'Pengaturan'!$B$6)-E17</x:f>
        <x:v>350000</x:v>
      </x:c>
      <x:c r="G17" s="619" t="n">
        <x:f>SUMIFS('Cocok Bayar Booking'!$I$5:$I$504,'Cocok Bayar Booking'!$R$5:$R$504,A17,'Cocok Bayar Booking'!$S$5:$S$504,"Add-on",'Cocok Bayar Booking'!$B$5:$B$504,"&lt;="&amp;'Pengaturan'!$B$6)</x:f>
        <x:v>0</x:v>
      </x:c>
      <x:c r="H17" s="619" t="str">
        <x:f>IF('Data Schedule'!AK5="","",'Data Schedule'!AK5)</x:f>
      </x:c>
      <x:c r="I17" s="619" t="n">
        <x:f>E17+F17+IF(V17&lt;&gt;"",N(H17),0)</x:f>
        <x:v>350000</x:v>
      </x:c>
      <x:c r="J17" s="625"/>
      <x:c r="K17" s="626"/>
      <x:c r="L17" s="620" t="str">
        <x:f>IF(AND('Data Schedule'!U5=0,COUNTIF('Cocok Bayar Booking'!$R$5:$R$504,A17)=0,N(H17)=0,NOT(AND(ISNUMBER(J17),J17&gt;=0,K17&lt;&gt;""))),"Nonaktif tanpa pembayaran",IF(NOT(ISNUMBER(C17)),"Tanggal sesi belum pasti",IF(OR(C17&lt;'Pengaturan'!$B$4,C17&gt;'Pengaturan'!$B$5),"Di luar September",IF(C17&gt;'Pengaturan'!$B$29,"Belum closing",IF(AND(O17&lt;&gt;"",NOT(AND(W17="Terverifikasi",K17&lt;&gt;""))),"Pasangan perlu dicek",IF(AND(Q17=0,NOT(AND(ISNUMBER(U17),K17&lt;&gt;""))),"Sesi belum terkonfirmasi",IF(AND(ISNUMBER(J17),J17&gt;=0,K17&lt;&gt;""),"Terhitung",IF(X17=0,"Paket utama belum terhubung",IF(R17=0,"Pelunasan belum terbukti",IF(AND(N(H17)&gt;0,V17=""),"Bukti bayar sebelumnya kosong",IF(E17+IF(V17&lt;&gt;"",N(H17),0)&lt;S17,"DP sebelumnya belum lengkap",IF(I17&lt;=0,"Nominal pembayaran belum lengkap","Terhitung"))))))))))))</x:f>
        <x:v>Sesi belum terkonfirmasi</x:v>
      </x:c>
      <x:c r="M17" s="619" t="str">
        <x:f>IF(N17=1,IF(AND(ISNUMBER(J17),J17&gt;=0,K17&lt;&gt;""),J17,I17),"")</x:f>
      </x:c>
      <x:c r="N17" s="621" t="n">
        <x:f>IF(L17="Terhitung",1,0)</x:f>
        <x:v>0</x:v>
      </x:c>
      <x:c r="O17" s="617"/>
      <x:c r="P17" s="617" t="str">
        <x:v>112</x:v>
      </x:c>
      <x:c r="Q17" s="617" t="n">
        <x:f>SUMIFS('Cocok Bayar Booking'!$V$5:$V$504,'Cocok Bayar Booking'!$R$5:$R$504,A17,'Cocok Bayar Booking'!$B$5:$B$504,"&lt;="&amp;'Pengaturan'!$B$6)</x:f>
        <x:v>0</x:v>
      </x:c>
      <x:c r="R17" s="617" t="n">
        <x:f>COUNTIFS('Cocok Bayar Booking'!$R$5:$R$504,A17,'Cocok Bayar Booking'!$S$5:$S$504,"Paket utama",'Cocok Bayar Booking'!$F$5:$F$504,"Lunas",'Cocok Bayar Booking'!$B$5:$B$504,"&lt;="&amp;'Pengaturan'!$B$6)+COUNTIFS('Cocok Bayar Booking'!$R$5:$R$504,A17,'Cocok Bayar Booking'!$S$5:$S$504,"Paket utama",'Cocok Bayar Booking'!$F$5:$F$504,"Pelunasan",'Cocok Bayar Booking'!$B$5:$B$504,"&lt;="&amp;'Pengaturan'!$B$6)</x:f>
        <x:v>1</x:v>
      </x:c>
      <x:c r="S17" s="619" t="n">
        <x:f>'Data Schedule'!N5</x:f>
        <x:v>100000</x:v>
      </x:c>
      <x:c r="T17" s="619" t="n">
        <x:f>'Data Schedule'!L5</x:f>
        <x:v>450000</x:v>
      </x:c>
      <x:c r="U17" s="627"/>
      <x:c r="V17" s="617" t="str">
        <x:f>IF('Data Schedule'!AL5="","",'Data Schedule'!AL5)</x:f>
      </x:c>
      <x:c r="W17" s="626"/>
      <x:c r="X17" s="617" t="n">
        <x:f>COUNTIFS('Cocok Bayar Booking'!$R$5:$R$504,A17,'Cocok Bayar Booking'!$S$5:$S$504,"Paket utama",'Cocok Bayar Booking'!$B$5:$B$504,"&lt;="&amp;'Pengaturan'!$B$6)</x:f>
        <x:v>1</x:v>
      </x:c>
      <x:c r="Y17" s="617" t="n">
        <x:f>IF(OR(L17="Nonaktif tanpa pembayaran",L17="Di luar September",L17="Belum closing",AND(LEFT(A17,4)="LOG-",COUNTIF('Cocok Bayar Booking'!$R$5:$R$504,A17)=0)),0,1-N17)</x:f>
        <x:v>1</x:v>
      </x:c>
      <x:c r="Z17" s="618" t="n">
        <x:f>IF('Data Schedule'!B5="","",'Data Schedule'!B5)</x:f>
        <x:v>46268</x:v>
      </x:c>
    </x:row>
    <x:row r="18" ht="30" customHeight="1">
      <x:c r="A18" s="617" t="str">
        <x:v>BK002</x:v>
      </x:c>
      <x:c r="B18" s="617" t="str">
        <x:f>'Data Schedule'!E6</x:f>
        <x:v>Fauzan</x:v>
      </x:c>
      <x:c r="C18" s="618" t="n">
        <x:f>IF(ISNUMBER(U18),U18,IF(ISNUMBER(Z18),Z18,""))</x:f>
        <x:v>46268</x:v>
      </x:c>
      <x:c r="D18" s="617" t="str">
        <x:f>'Data Schedule'!G6</x:f>
        <x:v>Couple A</x:v>
      </x:c>
      <x:c r="E18" s="619" t="n">
        <x:f>SUMIFS('Cocok Bayar Booking'!$I$5:$I$504,'Cocok Bayar Booking'!$R$5:$R$504,A18,'Cocok Bayar Booking'!$F$5:$F$504,"DP",'Cocok Bayar Booking'!$S$5:$S$504,"Paket utama",'Cocok Bayar Booking'!$B$5:$B$504,"&lt;="&amp;'Pengaturan'!$B$6)</x:f>
        <x:v>100000</x:v>
      </x:c>
      <x:c r="F18" s="619" t="n">
        <x:f>SUMIFS('Cocok Bayar Booking'!$I$5:$I$504,'Cocok Bayar Booking'!$R$5:$R$504,A18,'Cocok Bayar Booking'!$B$5:$B$504,"&lt;="&amp;'Pengaturan'!$B$6)-E18</x:f>
        <x:v>50000</x:v>
      </x:c>
      <x:c r="G18" s="619" t="n">
        <x:f>SUMIFS('Cocok Bayar Booking'!$I$5:$I$504,'Cocok Bayar Booking'!$R$5:$R$504,A18,'Cocok Bayar Booking'!$S$5:$S$504,"Add-on",'Cocok Bayar Booking'!$B$5:$B$504,"&lt;="&amp;'Pengaturan'!$B$6)</x:f>
        <x:v>0</x:v>
      </x:c>
      <x:c r="H18" s="619" t="str">
        <x:f>IF('Data Schedule'!AK6="","",'Data Schedule'!AK6)</x:f>
      </x:c>
      <x:c r="I18" s="619" t="n">
        <x:f>E18+F18+IF(V18&lt;&gt;"",N(H18),0)</x:f>
        <x:v>150000</x:v>
      </x:c>
      <x:c r="J18" s="625"/>
      <x:c r="K18" s="626"/>
      <x:c r="L18" s="620" t="str">
        <x:f>IF(AND('Data Schedule'!U6=0,COUNTIF('Cocok Bayar Booking'!$R$5:$R$504,A18)=0,N(H18)=0,NOT(AND(ISNUMBER(J18),J18&gt;=0,K18&lt;&gt;""))),"Nonaktif tanpa pembayaran",IF(NOT(ISNUMBER(C18)),"Tanggal sesi belum pasti",IF(OR(C18&lt;'Pengaturan'!$B$4,C18&gt;'Pengaturan'!$B$5),"Di luar September",IF(C18&gt;'Pengaturan'!$B$29,"Belum closing",IF(AND(O18&lt;&gt;"",NOT(AND(W18="Terverifikasi",K18&lt;&gt;""))),"Pasangan perlu dicek",IF(AND(Q18=0,NOT(AND(ISNUMBER(U18),K18&lt;&gt;""))),"Sesi belum terkonfirmasi",IF(AND(ISNUMBER(J18),J18&gt;=0,K18&lt;&gt;""),"Terhitung",IF(X18=0,"Paket utama belum terhubung",IF(R18=0,"Pelunasan belum terbukti",IF(AND(N(H18)&gt;0,V18=""),"Bukti bayar sebelumnya kosong",IF(E18+IF(V18&lt;&gt;"",N(H18),0)&lt;S18,"DP sebelumnya belum lengkap",IF(I18&lt;=0,"Nominal pembayaran belum lengkap","Terhitung"))))))))))))</x:f>
        <x:v>Terhitung</x:v>
      </x:c>
      <x:c r="M18" s="619" t="n">
        <x:f>IF(N18=1,IF(AND(ISNUMBER(J18),J18&gt;=0,K18&lt;&gt;""),J18,I18),"")</x:f>
        <x:v>150000</x:v>
      </x:c>
      <x:c r="N18" s="621" t="n">
        <x:f>IF(L18="Terhitung",1,0)</x:f>
        <x:v>1</x:v>
      </x:c>
      <x:c r="O18" s="617"/>
      <x:c r="P18" s="617" t="str">
        <x:v>8, 118</x:v>
      </x:c>
      <x:c r="Q18" s="617" t="n">
        <x:f>SUMIFS('Cocok Bayar Booking'!$V$5:$V$504,'Cocok Bayar Booking'!$R$5:$R$504,A18,'Cocok Bayar Booking'!$B$5:$B$504,"&lt;="&amp;'Pengaturan'!$B$6)</x:f>
        <x:v>1</x:v>
      </x:c>
      <x:c r="R18" s="617" t="n">
        <x:f>COUNTIFS('Cocok Bayar Booking'!$R$5:$R$504,A18,'Cocok Bayar Booking'!$S$5:$S$504,"Paket utama",'Cocok Bayar Booking'!$F$5:$F$504,"Lunas",'Cocok Bayar Booking'!$B$5:$B$504,"&lt;="&amp;'Pengaturan'!$B$6)+COUNTIFS('Cocok Bayar Booking'!$R$5:$R$504,A18,'Cocok Bayar Booking'!$S$5:$S$504,"Paket utama",'Cocok Bayar Booking'!$F$5:$F$504,"Pelunasan",'Cocok Bayar Booking'!$B$5:$B$504,"&lt;="&amp;'Pengaturan'!$B$6)</x:f>
        <x:v>1</x:v>
      </x:c>
      <x:c r="S18" s="619" t="n">
        <x:f>'Data Schedule'!N6</x:f>
        <x:v>100000</x:v>
      </x:c>
      <x:c r="T18" s="619" t="n">
        <x:f>'Data Schedule'!L6</x:f>
        <x:v>150000</x:v>
      </x:c>
      <x:c r="U18" s="627"/>
      <x:c r="V18" s="617" t="str">
        <x:f>IF('Data Schedule'!AL6="","",'Data Schedule'!AL6)</x:f>
      </x:c>
      <x:c r="W18" s="626"/>
      <x:c r="X18" s="617" t="n">
        <x:f>COUNTIFS('Cocok Bayar Booking'!$R$5:$R$504,A18,'Cocok Bayar Booking'!$S$5:$S$504,"Paket utama",'Cocok Bayar Booking'!$B$5:$B$504,"&lt;="&amp;'Pengaturan'!$B$6)</x:f>
        <x:v>2</x:v>
      </x:c>
      <x:c r="Y18" s="617" t="n">
        <x:f>IF(OR(L18="Nonaktif tanpa pembayaran",L18="Di luar September",L18="Belum closing",AND(LEFT(A18,4)="LOG-",COUNTIF('Cocok Bayar Booking'!$R$5:$R$504,A18)=0)),0,1-N18)</x:f>
        <x:v>0</x:v>
      </x:c>
      <x:c r="Z18" s="618" t="n">
        <x:f>IF('Data Schedule'!B6="","",'Data Schedule'!B6)</x:f>
        <x:v>46268</x:v>
      </x:c>
    </x:row>
    <x:row r="19" ht="30" customHeight="1">
      <x:c r="A19" s="617" t="str">
        <x:v>BK003</x:v>
      </x:c>
      <x:c r="B19" s="617" t="str">
        <x:f>'Data Schedule'!E7</x:f>
        <x:v>Ayume</x:v>
      </x:c>
      <x:c r="C19" s="618" t="n">
        <x:f>IF(ISNUMBER(U19),U19,IF(ISNUMBER(Z19),Z19,""))</x:f>
        <x:v>46268</x:v>
      </x:c>
      <x:c r="D19" s="617" t="str">
        <x:f>'Data Schedule'!G7</x:f>
        <x:v>Photofox</x:v>
      </x:c>
      <x:c r="E19" s="619" t="n">
        <x:f>SUMIFS('Cocok Bayar Booking'!$I$5:$I$504,'Cocok Bayar Booking'!$R$5:$R$504,A19,'Cocok Bayar Booking'!$F$5:$F$504,"DP",'Cocok Bayar Booking'!$S$5:$S$504,"Paket utama",'Cocok Bayar Booking'!$B$5:$B$504,"&lt;="&amp;'Pengaturan'!$B$6)</x:f>
        <x:v>0</x:v>
      </x:c>
      <x:c r="F19" s="619" t="n">
        <x:f>SUMIFS('Cocok Bayar Booking'!$I$5:$I$504,'Cocok Bayar Booking'!$R$5:$R$504,A19,'Cocok Bayar Booking'!$B$5:$B$504,"&lt;="&amp;'Pengaturan'!$B$6)-E19</x:f>
        <x:v>100000</x:v>
      </x:c>
      <x:c r="G19" s="619" t="n">
        <x:f>SUMIFS('Cocok Bayar Booking'!$I$5:$I$504,'Cocok Bayar Booking'!$R$5:$R$504,A19,'Cocok Bayar Booking'!$S$5:$S$504,"Add-on",'Cocok Bayar Booking'!$B$5:$B$504,"&lt;="&amp;'Pengaturan'!$B$6)</x:f>
        <x:v>0</x:v>
      </x:c>
      <x:c r="H19" s="619" t="str">
        <x:f>IF('Data Schedule'!AK7="","",'Data Schedule'!AK7)</x:f>
      </x:c>
      <x:c r="I19" s="619" t="n">
        <x:f>E19+F19+IF(V19&lt;&gt;"",N(H19),0)</x:f>
        <x:v>100000</x:v>
      </x:c>
      <x:c r="J19" s="625"/>
      <x:c r="K19" s="626"/>
      <x:c r="L19" s="620" t="str">
        <x:f>IF(AND('Data Schedule'!U7=0,COUNTIF('Cocok Bayar Booking'!$R$5:$R$504,A19)=0,N(H19)=0,NOT(AND(ISNUMBER(J19),J19&gt;=0,K19&lt;&gt;""))),"Nonaktif tanpa pembayaran",IF(NOT(ISNUMBER(C19)),"Tanggal sesi belum pasti",IF(OR(C19&lt;'Pengaturan'!$B$4,C19&gt;'Pengaturan'!$B$5),"Di luar September",IF(C19&gt;'Pengaturan'!$B$29,"Belum closing",IF(AND(O19&lt;&gt;"",NOT(AND(W19="Terverifikasi",K19&lt;&gt;""))),"Pasangan perlu dicek",IF(AND(Q19=0,NOT(AND(ISNUMBER(U19),K19&lt;&gt;""))),"Sesi belum terkonfirmasi",IF(AND(ISNUMBER(J19),J19&gt;=0,K19&lt;&gt;""),"Terhitung",IF(X19=0,"Paket utama belum terhubung",IF(R19=0,"Pelunasan belum terbukti",IF(AND(N(H19)&gt;0,V19=""),"Bukti bayar sebelumnya kosong",IF(E19+IF(V19&lt;&gt;"",N(H19),0)&lt;S19,"DP sebelumnya belum lengkap",IF(I19&lt;=0,"Nominal pembayaran belum lengkap","Terhitung"))))))))))))</x:f>
        <x:v>DP sebelumnya belum lengkap</x:v>
      </x:c>
      <x:c r="M19" s="619" t="str">
        <x:f>IF(N19=1,IF(AND(ISNUMBER(J19),J19&gt;=0,K19&lt;&gt;""),J19,I19),"")</x:f>
      </x:c>
      <x:c r="N19" s="621" t="n">
        <x:f>IF(L19="Terhitung",1,0)</x:f>
        <x:v>0</x:v>
      </x:c>
      <x:c r="O19" s="617"/>
      <x:c r="P19" s="617" t="str">
        <x:v>122</x:v>
      </x:c>
      <x:c r="Q19" s="617" t="n">
        <x:f>SUMIFS('Cocok Bayar Booking'!$V$5:$V$504,'Cocok Bayar Booking'!$R$5:$R$504,A19,'Cocok Bayar Booking'!$B$5:$B$504,"&lt;="&amp;'Pengaturan'!$B$6)</x:f>
        <x:v>1</x:v>
      </x:c>
      <x:c r="R19" s="617" t="n">
        <x:f>COUNTIFS('Cocok Bayar Booking'!$R$5:$R$504,A19,'Cocok Bayar Booking'!$S$5:$S$504,"Paket utama",'Cocok Bayar Booking'!$F$5:$F$504,"Lunas",'Cocok Bayar Booking'!$B$5:$B$504,"&lt;="&amp;'Pengaturan'!$B$6)+COUNTIFS('Cocok Bayar Booking'!$R$5:$R$504,A19,'Cocok Bayar Booking'!$S$5:$S$504,"Paket utama",'Cocok Bayar Booking'!$F$5:$F$504,"Pelunasan",'Cocok Bayar Booking'!$B$5:$B$504,"&lt;="&amp;'Pengaturan'!$B$6)</x:f>
        <x:v>1</x:v>
      </x:c>
      <x:c r="S19" s="619" t="n">
        <x:f>'Data Schedule'!N7</x:f>
        <x:v>100000</x:v>
      </x:c>
      <x:c r="T19" s="619" t="n">
        <x:f>'Data Schedule'!L7</x:f>
        <x:v>200000</x:v>
      </x:c>
      <x:c r="U19" s="627"/>
      <x:c r="V19" s="617" t="str">
        <x:f>IF('Data Schedule'!AL7="","",'Data Schedule'!AL7)</x:f>
      </x:c>
      <x:c r="W19" s="626"/>
      <x:c r="X19" s="617" t="n">
        <x:f>COUNTIFS('Cocok Bayar Booking'!$R$5:$R$504,A19,'Cocok Bayar Booking'!$S$5:$S$504,"Paket utama",'Cocok Bayar Booking'!$B$5:$B$504,"&lt;="&amp;'Pengaturan'!$B$6)</x:f>
        <x:v>1</x:v>
      </x:c>
      <x:c r="Y19" s="617" t="n">
        <x:f>IF(OR(L19="Nonaktif tanpa pembayaran",L19="Di luar September",L19="Belum closing",AND(LEFT(A19,4)="LOG-",COUNTIF('Cocok Bayar Booking'!$R$5:$R$504,A19)=0)),0,1-N19)</x:f>
        <x:v>1</x:v>
      </x:c>
      <x:c r="Z19" s="618" t="n">
        <x:f>IF('Data Schedule'!B7="","",'Data Schedule'!B7)</x:f>
        <x:v>46268</x:v>
      </x:c>
    </x:row>
    <x:row r="20" ht="30" customHeight="1">
      <x:c r="A20" s="617" t="str">
        <x:v>BK004</x:v>
      </x:c>
      <x:c r="B20" s="617" t="str">
        <x:f>'Data Schedule'!E8</x:f>
        <x:v>Farhan</x:v>
      </x:c>
      <x:c r="C20" s="618" t="n">
        <x:f>IF(ISNUMBER(U20),U20,IF(ISNUMBER(Z20),Z20,""))</x:f>
        <x:v>46268</x:v>
      </x:c>
      <x:c r="D20" s="617" t="str">
        <x:f>'Data Schedule'!G8</x:f>
        <x:v>Large Group</x:v>
      </x:c>
      <x:c r="E20" s="619" t="n">
        <x:f>SUMIFS('Cocok Bayar Booking'!$I$5:$I$504,'Cocok Bayar Booking'!$R$5:$R$504,A20,'Cocok Bayar Booking'!$F$5:$F$504,"DP",'Cocok Bayar Booking'!$S$5:$S$504,"Paket utama",'Cocok Bayar Booking'!$B$5:$B$504,"&lt;="&amp;'Pengaturan'!$B$6)</x:f>
        <x:v>0</x:v>
      </x:c>
      <x:c r="F20" s="619" t="n">
        <x:f>SUMIFS('Cocok Bayar Booking'!$I$5:$I$504,'Cocok Bayar Booking'!$R$5:$R$504,A20,'Cocok Bayar Booking'!$B$5:$B$504,"&lt;="&amp;'Pengaturan'!$B$6)-E20</x:f>
        <x:v>300000</x:v>
      </x:c>
      <x:c r="G20" s="619" t="n">
        <x:f>SUMIFS('Cocok Bayar Booking'!$I$5:$I$504,'Cocok Bayar Booking'!$R$5:$R$504,A20,'Cocok Bayar Booking'!$S$5:$S$504,"Add-on",'Cocok Bayar Booking'!$B$5:$B$504,"&lt;="&amp;'Pengaturan'!$B$6)</x:f>
        <x:v>0</x:v>
      </x:c>
      <x:c r="H20" s="619" t="str">
        <x:f>IF('Data Schedule'!AK8="","",'Data Schedule'!AK8)</x:f>
      </x:c>
      <x:c r="I20" s="619" t="n">
        <x:f>E20+F20+IF(V20&lt;&gt;"",N(H20),0)</x:f>
        <x:v>300000</x:v>
      </x:c>
      <x:c r="J20" s="625"/>
      <x:c r="K20" s="626"/>
      <x:c r="L20" s="620" t="str">
        <x:f>IF(AND('Data Schedule'!U8=0,COUNTIF('Cocok Bayar Booking'!$R$5:$R$504,A20)=0,N(H20)=0,NOT(AND(ISNUMBER(J20),J20&gt;=0,K20&lt;&gt;""))),"Nonaktif tanpa pembayaran",IF(NOT(ISNUMBER(C20)),"Tanggal sesi belum pasti",IF(OR(C20&lt;'Pengaturan'!$B$4,C20&gt;'Pengaturan'!$B$5),"Di luar September",IF(C20&gt;'Pengaturan'!$B$29,"Belum closing",IF(AND(O20&lt;&gt;"",NOT(AND(W20="Terverifikasi",K20&lt;&gt;""))),"Pasangan perlu dicek",IF(AND(Q20=0,NOT(AND(ISNUMBER(U20),K20&lt;&gt;""))),"Sesi belum terkonfirmasi",IF(AND(ISNUMBER(J20),J20&gt;=0,K20&lt;&gt;""),"Terhitung",IF(X20=0,"Paket utama belum terhubung",IF(R20=0,"Pelunasan belum terbukti",IF(AND(N(H20)&gt;0,V20=""),"Bukti bayar sebelumnya kosong",IF(E20+IF(V20&lt;&gt;"",N(H20),0)&lt;S20,"DP sebelumnya belum lengkap",IF(I20&lt;=0,"Nominal pembayaran belum lengkap","Terhitung"))))))))))))</x:f>
        <x:v>DP sebelumnya belum lengkap</x:v>
      </x:c>
      <x:c r="M20" s="619" t="str">
        <x:f>IF(N20=1,IF(AND(ISNUMBER(J20),J20&gt;=0,K20&lt;&gt;""),J20,I20),"")</x:f>
      </x:c>
      <x:c r="N20" s="621" t="n">
        <x:f>IF(L20="Terhitung",1,0)</x:f>
        <x:v>0</x:v>
      </x:c>
      <x:c r="O20" s="617"/>
      <x:c r="P20" s="617" t="str">
        <x:v>121</x:v>
      </x:c>
      <x:c r="Q20" s="617" t="n">
        <x:f>SUMIFS('Cocok Bayar Booking'!$V$5:$V$504,'Cocok Bayar Booking'!$R$5:$R$504,A20,'Cocok Bayar Booking'!$B$5:$B$504,"&lt;="&amp;'Pengaturan'!$B$6)</x:f>
        <x:v>1</x:v>
      </x:c>
      <x:c r="R20" s="617" t="n">
        <x:f>COUNTIFS('Cocok Bayar Booking'!$R$5:$R$504,A20,'Cocok Bayar Booking'!$S$5:$S$504,"Paket utama",'Cocok Bayar Booking'!$F$5:$F$504,"Lunas",'Cocok Bayar Booking'!$B$5:$B$504,"&lt;="&amp;'Pengaturan'!$B$6)+COUNTIFS('Cocok Bayar Booking'!$R$5:$R$504,A20,'Cocok Bayar Booking'!$S$5:$S$504,"Paket utama",'Cocok Bayar Booking'!$F$5:$F$504,"Pelunasan",'Cocok Bayar Booking'!$B$5:$B$504,"&lt;="&amp;'Pengaturan'!$B$6)</x:f>
        <x:v>1</x:v>
      </x:c>
      <x:c r="S20" s="619" t="n">
        <x:f>'Data Schedule'!N8</x:f>
        <x:v>100000</x:v>
      </x:c>
      <x:c r="T20" s="619" t="n">
        <x:f>'Data Schedule'!L8</x:f>
        <x:v>500000</x:v>
      </x:c>
      <x:c r="U20" s="627"/>
      <x:c r="V20" s="617" t="str">
        <x:f>IF('Data Schedule'!AL8="","",'Data Schedule'!AL8)</x:f>
      </x:c>
      <x:c r="W20" s="626"/>
      <x:c r="X20" s="617" t="n">
        <x:f>COUNTIFS('Cocok Bayar Booking'!$R$5:$R$504,A20,'Cocok Bayar Booking'!$S$5:$S$504,"Paket utama",'Cocok Bayar Booking'!$B$5:$B$504,"&lt;="&amp;'Pengaturan'!$B$6)</x:f>
        <x:v>1</x:v>
      </x:c>
      <x:c r="Y20" s="617" t="n">
        <x:f>IF(OR(L20="Nonaktif tanpa pembayaran",L20="Di luar September",L20="Belum closing",AND(LEFT(A20,4)="LOG-",COUNTIF('Cocok Bayar Booking'!$R$5:$R$504,A20)=0)),0,1-N20)</x:f>
        <x:v>1</x:v>
      </x:c>
      <x:c r="Z20" s="618" t="n">
        <x:f>IF('Data Schedule'!B8="","",'Data Schedule'!B8)</x:f>
        <x:v>46268</x:v>
      </x:c>
    </x:row>
    <x:row r="21" ht="30" customHeight="1">
      <x:c r="A21" s="617" t="str">
        <x:v>BK005</x:v>
      </x:c>
      <x:c r="B21" s="617" t="str">
        <x:f>'Data Schedule'!E9</x:f>
        <x:v>runduma</x:v>
      </x:c>
      <x:c r="C21" s="618" t="n">
        <x:f>IF(ISNUMBER(U21),U21,IF(ISNUMBER(Z21),Z21,""))</x:f>
        <x:v>46268</x:v>
      </x:c>
      <x:c r="D21" s="617" t="str">
        <x:f>'Data Schedule'!G9</x:f>
        <x:v>Large Group</x:v>
      </x:c>
      <x:c r="E21" s="619" t="n">
        <x:f>SUMIFS('Cocok Bayar Booking'!$I$5:$I$504,'Cocok Bayar Booking'!$R$5:$R$504,A21,'Cocok Bayar Booking'!$F$5:$F$504,"DP",'Cocok Bayar Booking'!$S$5:$S$504,"Paket utama",'Cocok Bayar Booking'!$B$5:$B$504,"&lt;="&amp;'Pengaturan'!$B$6)</x:f>
        <x:v>0</x:v>
      </x:c>
      <x:c r="F21" s="619" t="n">
        <x:f>SUMIFS('Cocok Bayar Booking'!$I$5:$I$504,'Cocok Bayar Booking'!$R$5:$R$504,A21,'Cocok Bayar Booking'!$B$5:$B$504,"&lt;="&amp;'Pengaturan'!$B$6)-E21</x:f>
        <x:v>750000</x:v>
      </x:c>
      <x:c r="G21" s="619" t="n">
        <x:f>SUMIFS('Cocok Bayar Booking'!$I$5:$I$504,'Cocok Bayar Booking'!$R$5:$R$504,A21,'Cocok Bayar Booking'!$S$5:$S$504,"Add-on",'Cocok Bayar Booking'!$B$5:$B$504,"&lt;="&amp;'Pengaturan'!$B$6)</x:f>
        <x:v>0</x:v>
      </x:c>
      <x:c r="H21" s="619" t="str">
        <x:f>IF('Data Schedule'!AK9="","",'Data Schedule'!AK9)</x:f>
      </x:c>
      <x:c r="I21" s="619" t="n">
        <x:f>E21+F21+IF(V21&lt;&gt;"",N(H21),0)</x:f>
        <x:v>750000</x:v>
      </x:c>
      <x:c r="J21" s="625"/>
      <x:c r="K21" s="626"/>
      <x:c r="L21" s="620" t="str">
        <x:f>IF(AND('Data Schedule'!U9=0,COUNTIF('Cocok Bayar Booking'!$R$5:$R$504,A21)=0,N(H21)=0,NOT(AND(ISNUMBER(J21),J21&gt;=0,K21&lt;&gt;""))),"Nonaktif tanpa pembayaran",IF(NOT(ISNUMBER(C21)),"Tanggal sesi belum pasti",IF(OR(C21&lt;'Pengaturan'!$B$4,C21&gt;'Pengaturan'!$B$5),"Di luar September",IF(C21&gt;'Pengaturan'!$B$29,"Belum closing",IF(AND(O21&lt;&gt;"",NOT(AND(W21="Terverifikasi",K21&lt;&gt;""))),"Pasangan perlu dicek",IF(AND(Q21=0,NOT(AND(ISNUMBER(U21),K21&lt;&gt;""))),"Sesi belum terkonfirmasi",IF(AND(ISNUMBER(J21),J21&gt;=0,K21&lt;&gt;""),"Terhitung",IF(X21=0,"Paket utama belum terhubung",IF(R21=0,"Pelunasan belum terbukti",IF(AND(N(H21)&gt;0,V21=""),"Bukti bayar sebelumnya kosong",IF(E21+IF(V21&lt;&gt;"",N(H21),0)&lt;S21,"DP sebelumnya belum lengkap",IF(I21&lt;=0,"Nominal pembayaran belum lengkap","Terhitung"))))))))))))</x:f>
        <x:v>Terhitung</x:v>
      </x:c>
      <x:c r="M21" s="619" t="n">
        <x:f>IF(N21=1,IF(AND(ISNUMBER(J21),J21&gt;=0,K21&lt;&gt;""),J21,I21),"")</x:f>
        <x:v>750000</x:v>
      </x:c>
      <x:c r="N21" s="621" t="n">
        <x:f>IF(L21="Terhitung",1,0)</x:f>
        <x:v>1</x:v>
      </x:c>
      <x:c r="O21" s="617"/>
      <x:c r="P21" s="617" t="str">
        <x:v>124</x:v>
      </x:c>
      <x:c r="Q21" s="617" t="n">
        <x:f>SUMIFS('Cocok Bayar Booking'!$V$5:$V$504,'Cocok Bayar Booking'!$R$5:$R$504,A21,'Cocok Bayar Booking'!$B$5:$B$504,"&lt;="&amp;'Pengaturan'!$B$6)</x:f>
        <x:v>1</x:v>
      </x:c>
      <x:c r="R21" s="617" t="n">
        <x:f>COUNTIFS('Cocok Bayar Booking'!$R$5:$R$504,A21,'Cocok Bayar Booking'!$S$5:$S$504,"Paket utama",'Cocok Bayar Booking'!$F$5:$F$504,"Lunas",'Cocok Bayar Booking'!$B$5:$B$504,"&lt;="&amp;'Pengaturan'!$B$6)+COUNTIFS('Cocok Bayar Booking'!$R$5:$R$504,A21,'Cocok Bayar Booking'!$S$5:$S$504,"Paket utama",'Cocok Bayar Booking'!$F$5:$F$504,"Pelunasan",'Cocok Bayar Booking'!$B$5:$B$504,"&lt;="&amp;'Pengaturan'!$B$6)</x:f>
        <x:v>1</x:v>
      </x:c>
      <x:c r="S21" s="619" t="n">
        <x:f>'Data Schedule'!N9</x:f>
        <x:v>0</x:v>
      </x:c>
      <x:c r="T21" s="619" t="n">
        <x:f>'Data Schedule'!L9</x:f>
        <x:v>1025000</x:v>
      </x:c>
      <x:c r="U21" s="627"/>
      <x:c r="V21" s="617" t="str">
        <x:f>IF('Data Schedule'!AL9="","",'Data Schedule'!AL9)</x:f>
      </x:c>
      <x:c r="W21" s="626"/>
      <x:c r="X21" s="617" t="n">
        <x:f>COUNTIFS('Cocok Bayar Booking'!$R$5:$R$504,A21,'Cocok Bayar Booking'!$S$5:$S$504,"Paket utama",'Cocok Bayar Booking'!$B$5:$B$504,"&lt;="&amp;'Pengaturan'!$B$6)</x:f>
        <x:v>1</x:v>
      </x:c>
      <x:c r="Y21" s="617" t="n">
        <x:f>IF(OR(L21="Nonaktif tanpa pembayaran",L21="Di luar September",L21="Belum closing",AND(LEFT(A21,4)="LOG-",COUNTIF('Cocok Bayar Booking'!$R$5:$R$504,A21)=0)),0,1-N21)</x:f>
        <x:v>0</x:v>
      </x:c>
      <x:c r="Z21" s="618" t="n">
        <x:f>IF('Data Schedule'!B9="","",'Data Schedule'!B9)</x:f>
        <x:v>46268</x:v>
      </x:c>
    </x:row>
    <x:row r="22" ht="30" customHeight="1">
      <x:c r="A22" s="617" t="str">
        <x:v>BK006</x:v>
      </x:c>
      <x:c r="B22" s="617" t="str">
        <x:f>'Data Schedule'!E10</x:f>
        <x:v>Orin</x:v>
      </x:c>
      <x:c r="C22" s="618" t="n">
        <x:f>IF(ISNUMBER(U22),U22,IF(ISNUMBER(Z22),Z22,""))</x:f>
        <x:v>46268</x:v>
      </x:c>
      <x:c r="D22" s="617" t="str">
        <x:f>'Data Schedule'!G10</x:f>
        <x:v>Large Group</x:v>
      </x:c>
      <x:c r="E22" s="619" t="n">
        <x:f>SUMIFS('Cocok Bayar Booking'!$I$5:$I$504,'Cocok Bayar Booking'!$R$5:$R$504,A22,'Cocok Bayar Booking'!$F$5:$F$504,"DP",'Cocok Bayar Booking'!$S$5:$S$504,"Paket utama",'Cocok Bayar Booking'!$B$5:$B$504,"&lt;="&amp;'Pengaturan'!$B$6)</x:f>
        <x:v>0</x:v>
      </x:c>
      <x:c r="F22" s="619" t="n">
        <x:f>SUMIFS('Cocok Bayar Booking'!$I$5:$I$504,'Cocok Bayar Booking'!$R$5:$R$504,A22,'Cocok Bayar Booking'!$B$5:$B$504,"&lt;="&amp;'Pengaturan'!$B$6)-E22</x:f>
        <x:v>0</x:v>
      </x:c>
      <x:c r="G22" s="619" t="n">
        <x:f>SUMIFS('Cocok Bayar Booking'!$I$5:$I$504,'Cocok Bayar Booking'!$R$5:$R$504,A22,'Cocok Bayar Booking'!$S$5:$S$504,"Add-on",'Cocok Bayar Booking'!$B$5:$B$504,"&lt;="&amp;'Pengaturan'!$B$6)</x:f>
        <x:v>0</x:v>
      </x:c>
      <x:c r="H22" s="619" t="str">
        <x:f>IF('Data Schedule'!AK10="","",'Data Schedule'!AK10)</x:f>
      </x:c>
      <x:c r="I22" s="619" t="n">
        <x:f>E22+F22+IF(V22&lt;&gt;"",N(H22),0)</x:f>
        <x:v>0</x:v>
      </x:c>
      <x:c r="J22" s="625"/>
      <x:c r="K22" s="626"/>
      <x:c r="L22" s="620" t="str">
        <x:f>IF(AND('Data Schedule'!U10=0,COUNTIF('Cocok Bayar Booking'!$R$5:$R$504,A22)=0,N(H22)=0,NOT(AND(ISNUMBER(J22),J22&gt;=0,K22&lt;&gt;""))),"Nonaktif tanpa pembayaran",IF(NOT(ISNUMBER(C22)),"Tanggal sesi belum pasti",IF(OR(C22&lt;'Pengaturan'!$B$4,C22&gt;'Pengaturan'!$B$5),"Di luar September",IF(C22&gt;'Pengaturan'!$B$29,"Belum closing",IF(AND(O22&lt;&gt;"",NOT(AND(W22="Terverifikasi",K22&lt;&gt;""))),"Pasangan perlu dicek",IF(AND(Q22=0,NOT(AND(ISNUMBER(U22),K22&lt;&gt;""))),"Sesi belum terkonfirmasi",IF(AND(ISNUMBER(J22),J22&gt;=0,K22&lt;&gt;""),"Terhitung",IF(X22=0,"Paket utama belum terhubung",IF(R22=0,"Pelunasan belum terbukti",IF(AND(N(H22)&gt;0,V22=""),"Bukti bayar sebelumnya kosong",IF(E22+IF(V22&lt;&gt;"",N(H22),0)&lt;S22,"DP sebelumnya belum lengkap",IF(I22&lt;=0,"Nominal pembayaran belum lengkap","Terhitung"))))))))))))</x:f>
        <x:v>Pasangan perlu dicek</x:v>
      </x:c>
      <x:c r="M22" s="619" t="str">
        <x:f>IF(N22=1,IF(AND(ISNUMBER(J22),J22&gt;=0,K22&lt;&gt;""),J22,I22),"")</x:f>
      </x:c>
      <x:c r="N22" s="621" t="n">
        <x:f>IF(L22="Terhitung",1,0)</x:f>
        <x:v>0</x:v>
      </x:c>
      <x:c r="O22" s="617" t="str">
        <x:v>CHECK pembayaran belum cocok</x:v>
      </x:c>
      <x:c r="P22" s="617"/>
      <x:c r="Q22" s="617" t="n">
        <x:f>SUMIFS('Cocok Bayar Booking'!$V$5:$V$504,'Cocok Bayar Booking'!$R$5:$R$504,A22,'Cocok Bayar Booking'!$B$5:$B$504,"&lt;="&amp;'Pengaturan'!$B$6)</x:f>
        <x:v>0</x:v>
      </x:c>
      <x:c r="R22" s="617" t="n">
        <x:f>COUNTIFS('Cocok Bayar Booking'!$R$5:$R$504,A22,'Cocok Bayar Booking'!$S$5:$S$504,"Paket utama",'Cocok Bayar Booking'!$F$5:$F$504,"Lunas",'Cocok Bayar Booking'!$B$5:$B$504,"&lt;="&amp;'Pengaturan'!$B$6)+COUNTIFS('Cocok Bayar Booking'!$R$5:$R$504,A22,'Cocok Bayar Booking'!$S$5:$S$504,"Paket utama",'Cocok Bayar Booking'!$F$5:$F$504,"Pelunasan",'Cocok Bayar Booking'!$B$5:$B$504,"&lt;="&amp;'Pengaturan'!$B$6)</x:f>
        <x:v>0</x:v>
      </x:c>
      <x:c r="S22" s="619" t="n">
        <x:f>'Data Schedule'!N10</x:f>
        <x:v>100000</x:v>
      </x:c>
      <x:c r="T22" s="619" t="n">
        <x:f>'Data Schedule'!L10</x:f>
        <x:v>1300000</x:v>
      </x:c>
      <x:c r="U22" s="627"/>
      <x:c r="V22" s="617" t="str">
        <x:f>IF('Data Schedule'!AL10="","",'Data Schedule'!AL10)</x:f>
      </x:c>
      <x:c r="W22" s="626"/>
      <x:c r="X22" s="617" t="n">
        <x:f>COUNTIFS('Cocok Bayar Booking'!$R$5:$R$504,A22,'Cocok Bayar Booking'!$S$5:$S$504,"Paket utama",'Cocok Bayar Booking'!$B$5:$B$504,"&lt;="&amp;'Pengaturan'!$B$6)</x:f>
        <x:v>0</x:v>
      </x:c>
      <x:c r="Y22" s="617" t="n">
        <x:f>IF(OR(L22="Nonaktif tanpa pembayaran",L22="Di luar September",L22="Belum closing",AND(LEFT(A22,4)="LOG-",COUNTIF('Cocok Bayar Booking'!$R$5:$R$504,A22)=0)),0,1-N22)</x:f>
        <x:v>1</x:v>
      </x:c>
      <x:c r="Z22" s="618" t="n">
        <x:f>IF('Data Schedule'!B10="","",'Data Schedule'!B10)</x:f>
        <x:v>46268</x:v>
      </x:c>
    </x:row>
    <x:row r="23" ht="30" customHeight="1">
      <x:c r="A23" s="617" t="str">
        <x:v>BK007</x:v>
      </x:c>
      <x:c r="B23" s="617" t="str">
        <x:f>'Data Schedule'!E11</x:f>
        <x:v>Orin</x:v>
      </x:c>
      <x:c r="C23" s="618" t="n">
        <x:f>IF(ISNUMBER(U23),U23,IF(ISNUMBER(Z23),Z23,""))</x:f>
        <x:v>46268</x:v>
      </x:c>
      <x:c r="D23" s="617" t="str">
        <x:f>'Data Schedule'!G11</x:f>
        <x:v>Large Group</x:v>
      </x:c>
      <x:c r="E23" s="619" t="n">
        <x:f>SUMIFS('Cocok Bayar Booking'!$I$5:$I$504,'Cocok Bayar Booking'!$R$5:$R$504,A23,'Cocok Bayar Booking'!$F$5:$F$504,"DP",'Cocok Bayar Booking'!$S$5:$S$504,"Paket utama",'Cocok Bayar Booking'!$B$5:$B$504,"&lt;="&amp;'Pengaturan'!$B$6)</x:f>
        <x:v>0</x:v>
      </x:c>
      <x:c r="F23" s="619" t="n">
        <x:f>SUMIFS('Cocok Bayar Booking'!$I$5:$I$504,'Cocok Bayar Booking'!$R$5:$R$504,A23,'Cocok Bayar Booking'!$B$5:$B$504,"&lt;="&amp;'Pengaturan'!$B$6)-E23</x:f>
        <x:v>0</x:v>
      </x:c>
      <x:c r="G23" s="619" t="n">
        <x:f>SUMIFS('Cocok Bayar Booking'!$I$5:$I$504,'Cocok Bayar Booking'!$R$5:$R$504,A23,'Cocok Bayar Booking'!$S$5:$S$504,"Add-on",'Cocok Bayar Booking'!$B$5:$B$504,"&lt;="&amp;'Pengaturan'!$B$6)</x:f>
        <x:v>0</x:v>
      </x:c>
      <x:c r="H23" s="619" t="str">
        <x:f>IF('Data Schedule'!AK11="","",'Data Schedule'!AK11)</x:f>
      </x:c>
      <x:c r="I23" s="619" t="n">
        <x:f>E23+F23+IF(V23&lt;&gt;"",N(H23),0)</x:f>
        <x:v>0</x:v>
      </x:c>
      <x:c r="J23" s="625"/>
      <x:c r="K23" s="626"/>
      <x:c r="L23" s="620" t="str">
        <x:f>IF(AND('Data Schedule'!U11=0,COUNTIF('Cocok Bayar Booking'!$R$5:$R$504,A23)=0,N(H23)=0,NOT(AND(ISNUMBER(J23),J23&gt;=0,K23&lt;&gt;""))),"Nonaktif tanpa pembayaran",IF(NOT(ISNUMBER(C23)),"Tanggal sesi belum pasti",IF(OR(C23&lt;'Pengaturan'!$B$4,C23&gt;'Pengaturan'!$B$5),"Di luar September",IF(C23&gt;'Pengaturan'!$B$29,"Belum closing",IF(AND(O23&lt;&gt;"",NOT(AND(W23="Terverifikasi",K23&lt;&gt;""))),"Pasangan perlu dicek",IF(AND(Q23=0,NOT(AND(ISNUMBER(U23),K23&lt;&gt;""))),"Sesi belum terkonfirmasi",IF(AND(ISNUMBER(J23),J23&gt;=0,K23&lt;&gt;""),"Terhitung",IF(X23=0,"Paket utama belum terhubung",IF(R23=0,"Pelunasan belum terbukti",IF(AND(N(H23)&gt;0,V23=""),"Bukti bayar sebelumnya kosong",IF(E23+IF(V23&lt;&gt;"",N(H23),0)&lt;S23,"DP sebelumnya belum lengkap",IF(I23&lt;=0,"Nominal pembayaran belum lengkap","Terhitung"))))))))))))</x:f>
        <x:v>Pasangan perlu dicek</x:v>
      </x:c>
      <x:c r="M23" s="619" t="str">
        <x:f>IF(N23=1,IF(AND(ISNUMBER(J23),J23&gt;=0,K23&lt;&gt;""),J23,I23),"")</x:f>
      </x:c>
      <x:c r="N23" s="621" t="n">
        <x:f>IF(L23="Terhitung",1,0)</x:f>
        <x:v>0</x:v>
      </x:c>
      <x:c r="O23" s="617" t="str">
        <x:v>CHECK pembayaran belum cocok</x:v>
      </x:c>
      <x:c r="P23" s="617"/>
      <x:c r="Q23" s="617" t="n">
        <x:f>SUMIFS('Cocok Bayar Booking'!$V$5:$V$504,'Cocok Bayar Booking'!$R$5:$R$504,A23,'Cocok Bayar Booking'!$B$5:$B$504,"&lt;="&amp;'Pengaturan'!$B$6)</x:f>
        <x:v>0</x:v>
      </x:c>
      <x:c r="R23" s="617" t="n">
        <x:f>COUNTIFS('Cocok Bayar Booking'!$R$5:$R$504,A23,'Cocok Bayar Booking'!$S$5:$S$504,"Paket utama",'Cocok Bayar Booking'!$F$5:$F$504,"Lunas",'Cocok Bayar Booking'!$B$5:$B$504,"&lt;="&amp;'Pengaturan'!$B$6)+COUNTIFS('Cocok Bayar Booking'!$R$5:$R$504,A23,'Cocok Bayar Booking'!$S$5:$S$504,"Paket utama",'Cocok Bayar Booking'!$F$5:$F$504,"Pelunasan",'Cocok Bayar Booking'!$B$5:$B$504,"&lt;="&amp;'Pengaturan'!$B$6)</x:f>
        <x:v>0</x:v>
      </x:c>
      <x:c r="S23" s="619" t="n">
        <x:f>'Data Schedule'!N11</x:f>
        <x:v>100000</x:v>
      </x:c>
      <x:c r="T23" s="619" t="n">
        <x:f>'Data Schedule'!L11</x:f>
        <x:v>1350000</x:v>
      </x:c>
      <x:c r="U23" s="627"/>
      <x:c r="V23" s="617" t="str">
        <x:f>IF('Data Schedule'!AL11="","",'Data Schedule'!AL11)</x:f>
      </x:c>
      <x:c r="W23" s="626"/>
      <x:c r="X23" s="617" t="n">
        <x:f>COUNTIFS('Cocok Bayar Booking'!$R$5:$R$504,A23,'Cocok Bayar Booking'!$S$5:$S$504,"Paket utama",'Cocok Bayar Booking'!$B$5:$B$504,"&lt;="&amp;'Pengaturan'!$B$6)</x:f>
        <x:v>0</x:v>
      </x:c>
      <x:c r="Y23" s="617" t="n">
        <x:f>IF(OR(L23="Nonaktif tanpa pembayaran",L23="Di luar September",L23="Belum closing",AND(LEFT(A23,4)="LOG-",COUNTIF('Cocok Bayar Booking'!$R$5:$R$504,A23)=0)),0,1-N23)</x:f>
        <x:v>1</x:v>
      </x:c>
      <x:c r="Z23" s="618" t="n">
        <x:f>IF('Data Schedule'!B11="","",'Data Schedule'!B11)</x:f>
        <x:v>46268</x:v>
      </x:c>
    </x:row>
    <x:row r="24" ht="30" customHeight="1">
      <x:c r="A24" s="617" t="str">
        <x:v>BK008</x:v>
      </x:c>
      <x:c r="B24" s="617" t="str">
        <x:f>'Data Schedule'!E12</x:f>
        <x:v>Marisa</x:v>
      </x:c>
      <x:c r="C24" s="618" t="n">
        <x:f>IF(ISNUMBER(U24),U24,IF(ISNUMBER(Z24),Z24,""))</x:f>
        <x:v>46268</x:v>
      </x:c>
      <x:c r="D24" s="617" t="str">
        <x:f>'Data Schedule'!G12</x:f>
        <x:v>Photofox</x:v>
      </x:c>
      <x:c r="E24" s="619" t="n">
        <x:f>SUMIFS('Cocok Bayar Booking'!$I$5:$I$504,'Cocok Bayar Booking'!$R$5:$R$504,A24,'Cocok Bayar Booking'!$F$5:$F$504,"DP",'Cocok Bayar Booking'!$S$5:$S$504,"Paket utama",'Cocok Bayar Booking'!$B$5:$B$504,"&lt;="&amp;'Pengaturan'!$B$6)</x:f>
        <x:v>0</x:v>
      </x:c>
      <x:c r="F24" s="619" t="n">
        <x:f>SUMIFS('Cocok Bayar Booking'!$I$5:$I$504,'Cocok Bayar Booking'!$R$5:$R$504,A24,'Cocok Bayar Booking'!$B$5:$B$504,"&lt;="&amp;'Pengaturan'!$B$6)-E24</x:f>
        <x:v>200000</x:v>
      </x:c>
      <x:c r="G24" s="619" t="n">
        <x:f>SUMIFS('Cocok Bayar Booking'!$I$5:$I$504,'Cocok Bayar Booking'!$R$5:$R$504,A24,'Cocok Bayar Booking'!$S$5:$S$504,"Add-on",'Cocok Bayar Booking'!$B$5:$B$504,"&lt;="&amp;'Pengaturan'!$B$6)</x:f>
        <x:v>0</x:v>
      </x:c>
      <x:c r="H24" s="619" t="str">
        <x:f>IF('Data Schedule'!AK12="","",'Data Schedule'!AK12)</x:f>
      </x:c>
      <x:c r="I24" s="619" t="n">
        <x:f>E24+F24+IF(V24&lt;&gt;"",N(H24),0)</x:f>
        <x:v>200000</x:v>
      </x:c>
      <x:c r="J24" s="625"/>
      <x:c r="K24" s="626"/>
      <x:c r="L24" s="620" t="str">
        <x:f>IF(AND('Data Schedule'!U12=0,COUNTIF('Cocok Bayar Booking'!$R$5:$R$504,A24)=0,N(H24)=0,NOT(AND(ISNUMBER(J24),J24&gt;=0,K24&lt;&gt;""))),"Nonaktif tanpa pembayaran",IF(NOT(ISNUMBER(C24)),"Tanggal sesi belum pasti",IF(OR(C24&lt;'Pengaturan'!$B$4,C24&gt;'Pengaturan'!$B$5),"Di luar September",IF(C24&gt;'Pengaturan'!$B$29,"Belum closing",IF(AND(O24&lt;&gt;"",NOT(AND(W24="Terverifikasi",K24&lt;&gt;""))),"Pasangan perlu dicek",IF(AND(Q24=0,NOT(AND(ISNUMBER(U24),K24&lt;&gt;""))),"Sesi belum terkonfirmasi",IF(AND(ISNUMBER(J24),J24&gt;=0,K24&lt;&gt;""),"Terhitung",IF(X24=0,"Paket utama belum terhubung",IF(R24=0,"Pelunasan belum terbukti",IF(AND(N(H24)&gt;0,V24=""),"Bukti bayar sebelumnya kosong",IF(E24+IF(V24&lt;&gt;"",N(H24),0)&lt;S24,"DP sebelumnya belum lengkap",IF(I24&lt;=0,"Nominal pembayaran belum lengkap","Terhitung"))))))))))))</x:f>
        <x:v>Terhitung</x:v>
      </x:c>
      <x:c r="M24" s="619" t="n">
        <x:f>IF(N24=1,IF(AND(ISNUMBER(J24),J24&gt;=0,K24&lt;&gt;""),J24,I24),"")</x:f>
        <x:v>200000</x:v>
      </x:c>
      <x:c r="N24" s="621" t="n">
        <x:f>IF(L24="Terhitung",1,0)</x:f>
        <x:v>1</x:v>
      </x:c>
      <x:c r="O24" s="617"/>
      <x:c r="P24" s="617" t="str">
        <x:v>103</x:v>
      </x:c>
      <x:c r="Q24" s="617" t="n">
        <x:f>SUMIFS('Cocok Bayar Booking'!$V$5:$V$504,'Cocok Bayar Booking'!$R$5:$R$504,A24,'Cocok Bayar Booking'!$B$5:$B$504,"&lt;="&amp;'Pengaturan'!$B$6)</x:f>
        <x:v>1</x:v>
      </x:c>
      <x:c r="R24" s="617" t="n">
        <x:f>COUNTIFS('Cocok Bayar Booking'!$R$5:$R$504,A24,'Cocok Bayar Booking'!$S$5:$S$504,"Paket utama",'Cocok Bayar Booking'!$F$5:$F$504,"Lunas",'Cocok Bayar Booking'!$B$5:$B$504,"&lt;="&amp;'Pengaturan'!$B$6)+COUNTIFS('Cocok Bayar Booking'!$R$5:$R$504,A24,'Cocok Bayar Booking'!$S$5:$S$504,"Paket utama",'Cocok Bayar Booking'!$F$5:$F$504,"Pelunasan",'Cocok Bayar Booking'!$B$5:$B$504,"&lt;="&amp;'Pengaturan'!$B$6)</x:f>
        <x:v>1</x:v>
      </x:c>
      <x:c r="S24" s="619" t="n">
        <x:f>'Data Schedule'!N12</x:f>
        <x:v>0</x:v>
      </x:c>
      <x:c r="T24" s="619" t="n">
        <x:f>'Data Schedule'!L12</x:f>
        <x:v>200000</x:v>
      </x:c>
      <x:c r="U24" s="627"/>
      <x:c r="V24" s="617" t="str">
        <x:f>IF('Data Schedule'!AL12="","",'Data Schedule'!AL12)</x:f>
      </x:c>
      <x:c r="W24" s="626"/>
      <x:c r="X24" s="617" t="n">
        <x:f>COUNTIFS('Cocok Bayar Booking'!$R$5:$R$504,A24,'Cocok Bayar Booking'!$S$5:$S$504,"Paket utama",'Cocok Bayar Booking'!$B$5:$B$504,"&lt;="&amp;'Pengaturan'!$B$6)</x:f>
        <x:v>1</x:v>
      </x:c>
      <x:c r="Y24" s="617" t="n">
        <x:f>IF(OR(L24="Nonaktif tanpa pembayaran",L24="Di luar September",L24="Belum closing",AND(LEFT(A24,4)="LOG-",COUNTIF('Cocok Bayar Booking'!$R$5:$R$504,A24)=0)),0,1-N24)</x:f>
        <x:v>0</x:v>
      </x:c>
      <x:c r="Z24" s="618" t="n">
        <x:f>IF('Data Schedule'!B12="","",'Data Schedule'!B12)</x:f>
        <x:v>46268</x:v>
      </x:c>
    </x:row>
    <x:row r="25" ht="30" customHeight="1">
      <x:c r="A25" s="617" t="str">
        <x:v>BK009</x:v>
      </x:c>
      <x:c r="B25" s="617" t="str">
        <x:f>'Data Schedule'!E13</x:f>
        <x:v>KKN Kalikajar</x:v>
      </x:c>
      <x:c r="C25" s="618" t="n">
        <x:f>IF(ISNUMBER(U25),U25,IF(ISNUMBER(Z25),Z25,""))</x:f>
        <x:v>46269</x:v>
      </x:c>
      <x:c r="D25" s="617" t="str">
        <x:f>'Data Schedule'!G13</x:f>
        <x:v>Large Group</x:v>
      </x:c>
      <x:c r="E25" s="619" t="n">
        <x:f>SUMIFS('Cocok Bayar Booking'!$I$5:$I$504,'Cocok Bayar Booking'!$R$5:$R$504,A25,'Cocok Bayar Booking'!$F$5:$F$504,"DP",'Cocok Bayar Booking'!$S$5:$S$504,"Paket utama",'Cocok Bayar Booking'!$B$5:$B$504,"&lt;="&amp;'Pengaturan'!$B$6)</x:f>
        <x:v>100000</x:v>
      </x:c>
      <x:c r="F25" s="619" t="n">
        <x:f>SUMIFS('Cocok Bayar Booking'!$I$5:$I$504,'Cocok Bayar Booking'!$R$5:$R$504,A25,'Cocok Bayar Booking'!$B$5:$B$504,"&lt;="&amp;'Pengaturan'!$B$6)-E25</x:f>
        <x:v>0</x:v>
      </x:c>
      <x:c r="G25" s="619" t="n">
        <x:f>SUMIFS('Cocok Bayar Booking'!$I$5:$I$504,'Cocok Bayar Booking'!$R$5:$R$504,A25,'Cocok Bayar Booking'!$S$5:$S$504,"Add-on",'Cocok Bayar Booking'!$B$5:$B$504,"&lt;="&amp;'Pengaturan'!$B$6)</x:f>
        <x:v>0</x:v>
      </x:c>
      <x:c r="H25" s="619" t="str">
        <x:f>IF('Data Schedule'!AK13="","",'Data Schedule'!AK13)</x:f>
      </x:c>
      <x:c r="I25" s="619" t="n">
        <x:f>E25+F25+IF(V25&lt;&gt;"",N(H25),0)</x:f>
        <x:v>100000</x:v>
      </x:c>
      <x:c r="J25" s="625"/>
      <x:c r="K25" s="626"/>
      <x:c r="L25" s="620" t="str">
        <x:f>IF(AND('Data Schedule'!U13=0,COUNTIF('Cocok Bayar Booking'!$R$5:$R$504,A25)=0,N(H25)=0,NOT(AND(ISNUMBER(J25),J25&gt;=0,K25&lt;&gt;""))),"Nonaktif tanpa pembayaran",IF(NOT(ISNUMBER(C25)),"Tanggal sesi belum pasti",IF(OR(C25&lt;'Pengaturan'!$B$4,C25&gt;'Pengaturan'!$B$5),"Di luar September",IF(C25&gt;'Pengaturan'!$B$29,"Belum closing",IF(AND(O25&lt;&gt;"",NOT(AND(W25="Terverifikasi",K25&lt;&gt;""))),"Pasangan perlu dicek",IF(AND(Q25=0,NOT(AND(ISNUMBER(U25),K25&lt;&gt;""))),"Sesi belum terkonfirmasi",IF(AND(ISNUMBER(J25),J25&gt;=0,K25&lt;&gt;""),"Terhitung",IF(X25=0,"Paket utama belum terhubung",IF(R25=0,"Pelunasan belum terbukti",IF(AND(N(H25)&gt;0,V25=""),"Bukti bayar sebelumnya kosong",IF(E25+IF(V25&lt;&gt;"",N(H25),0)&lt;S25,"DP sebelumnya belum lengkap",IF(I25&lt;=0,"Nominal pembayaran belum lengkap","Terhitung"))))))))))))</x:f>
        <x:v>Sesi belum terkonfirmasi</x:v>
      </x:c>
      <x:c r="M25" s="619" t="str">
        <x:f>IF(N25=1,IF(AND(ISNUMBER(J25),J25&gt;=0,K25&lt;&gt;""),J25,I25),"")</x:f>
      </x:c>
      <x:c r="N25" s="621" t="n">
        <x:f>IF(L25="Terhitung",1,0)</x:f>
        <x:v>0</x:v>
      </x:c>
      <x:c r="O25" s="617"/>
      <x:c r="P25" s="617" t="str">
        <x:v>115</x:v>
      </x:c>
      <x:c r="Q25" s="617" t="n">
        <x:f>SUMIFS('Cocok Bayar Booking'!$V$5:$V$504,'Cocok Bayar Booking'!$R$5:$R$504,A25,'Cocok Bayar Booking'!$B$5:$B$504,"&lt;="&amp;'Pengaturan'!$B$6)</x:f>
        <x:v>0</x:v>
      </x:c>
      <x:c r="R25" s="617" t="n">
        <x:f>COUNTIFS('Cocok Bayar Booking'!$R$5:$R$504,A25,'Cocok Bayar Booking'!$S$5:$S$504,"Paket utama",'Cocok Bayar Booking'!$F$5:$F$504,"Lunas",'Cocok Bayar Booking'!$B$5:$B$504,"&lt;="&amp;'Pengaturan'!$B$6)+COUNTIFS('Cocok Bayar Booking'!$R$5:$R$504,A25,'Cocok Bayar Booking'!$S$5:$S$504,"Paket utama",'Cocok Bayar Booking'!$F$5:$F$504,"Pelunasan",'Cocok Bayar Booking'!$B$5:$B$504,"&lt;="&amp;'Pengaturan'!$B$6)</x:f>
        <x:v>0</x:v>
      </x:c>
      <x:c r="S25" s="619" t="n">
        <x:f>'Data Schedule'!N13</x:f>
        <x:v>100000</x:v>
      </x:c>
      <x:c r="T25" s="619" t="n">
        <x:f>'Data Schedule'!L13</x:f>
        <x:v>200000</x:v>
      </x:c>
      <x:c r="U25" s="627"/>
      <x:c r="V25" s="617" t="str">
        <x:f>IF('Data Schedule'!AL13="","",'Data Schedule'!AL13)</x:f>
      </x:c>
      <x:c r="W25" s="626"/>
      <x:c r="X25" s="617" t="n">
        <x:f>COUNTIFS('Cocok Bayar Booking'!$R$5:$R$504,A25,'Cocok Bayar Booking'!$S$5:$S$504,"Paket utama",'Cocok Bayar Booking'!$B$5:$B$504,"&lt;="&amp;'Pengaturan'!$B$6)</x:f>
        <x:v>1</x:v>
      </x:c>
      <x:c r="Y25" s="617" t="n">
        <x:f>IF(OR(L25="Nonaktif tanpa pembayaran",L25="Di luar September",L25="Belum closing",AND(LEFT(A25,4)="LOG-",COUNTIF('Cocok Bayar Booking'!$R$5:$R$504,A25)=0)),0,1-N25)</x:f>
        <x:v>1</x:v>
      </x:c>
      <x:c r="Z25" s="618" t="n">
        <x:f>IF('Data Schedule'!B13="","",'Data Schedule'!B13)</x:f>
        <x:v>46269</x:v>
      </x:c>
    </x:row>
    <x:row r="26" ht="30" customHeight="1">
      <x:c r="A26" s="617" t="str">
        <x:v>BK010</x:v>
      </x:c>
      <x:c r="B26" s="617" t="str">
        <x:f>'Data Schedule'!E14</x:f>
        <x:v>Futsal UIN Saizu</x:v>
      </x:c>
      <x:c r="C26" s="618" t="n">
        <x:f>IF(ISNUMBER(U26),U26,IF(ISNUMBER(Z26),Z26,""))</x:f>
        <x:v>46269</x:v>
      </x:c>
      <x:c r="D26" s="617" t="str">
        <x:f>'Data Schedule'!G14</x:f>
        <x:v>Large Group</x:v>
      </x:c>
      <x:c r="E26" s="619" t="n">
        <x:f>SUMIFS('Cocok Bayar Booking'!$I$5:$I$504,'Cocok Bayar Booking'!$R$5:$R$504,A26,'Cocok Bayar Booking'!$F$5:$F$504,"DP",'Cocok Bayar Booking'!$S$5:$S$504,"Paket utama",'Cocok Bayar Booking'!$B$5:$B$504,"&lt;="&amp;'Pengaturan'!$B$6)</x:f>
        <x:v>100000</x:v>
      </x:c>
      <x:c r="F26" s="619" t="n">
        <x:f>SUMIFS('Cocok Bayar Booking'!$I$5:$I$504,'Cocok Bayar Booking'!$R$5:$R$504,A26,'Cocok Bayar Booking'!$B$5:$B$504,"&lt;="&amp;'Pengaturan'!$B$6)-E26</x:f>
        <x:v>200000</x:v>
      </x:c>
      <x:c r="G26" s="619" t="n">
        <x:f>SUMIFS('Cocok Bayar Booking'!$I$5:$I$504,'Cocok Bayar Booking'!$R$5:$R$504,A26,'Cocok Bayar Booking'!$S$5:$S$504,"Add-on",'Cocok Bayar Booking'!$B$5:$B$504,"&lt;="&amp;'Pengaturan'!$B$6)</x:f>
        <x:v>0</x:v>
      </x:c>
      <x:c r="H26" s="619" t="str">
        <x:f>IF('Data Schedule'!AK14="","",'Data Schedule'!AK14)</x:f>
      </x:c>
      <x:c r="I26" s="619" t="n">
        <x:f>E26+F26+IF(V26&lt;&gt;"",N(H26),0)</x:f>
        <x:v>300000</x:v>
      </x:c>
      <x:c r="J26" s="625"/>
      <x:c r="K26" s="626"/>
      <x:c r="L26" s="620" t="str">
        <x:f>IF(AND('Data Schedule'!U14=0,COUNTIF('Cocok Bayar Booking'!$R$5:$R$504,A26)=0,N(H26)=0,NOT(AND(ISNUMBER(J26),J26&gt;=0,K26&lt;&gt;""))),"Nonaktif tanpa pembayaran",IF(NOT(ISNUMBER(C26)),"Tanggal sesi belum pasti",IF(OR(C26&lt;'Pengaturan'!$B$4,C26&gt;'Pengaturan'!$B$5),"Di luar September",IF(C26&gt;'Pengaturan'!$B$29,"Belum closing",IF(AND(O26&lt;&gt;"",NOT(AND(W26="Terverifikasi",K26&lt;&gt;""))),"Pasangan perlu dicek",IF(AND(Q26=0,NOT(AND(ISNUMBER(U26),K26&lt;&gt;""))),"Sesi belum terkonfirmasi",IF(AND(ISNUMBER(J26),J26&gt;=0,K26&lt;&gt;""),"Terhitung",IF(X26=0,"Paket utama belum terhubung",IF(R26=0,"Pelunasan belum terbukti",IF(AND(N(H26)&gt;0,V26=""),"Bukti bayar sebelumnya kosong",IF(E26+IF(V26&lt;&gt;"",N(H26),0)&lt;S26,"DP sebelumnya belum lengkap",IF(I26&lt;=0,"Nominal pembayaran belum lengkap","Terhitung"))))))))))))</x:f>
        <x:v>Terhitung</x:v>
      </x:c>
      <x:c r="M26" s="619" t="n">
        <x:f>IF(N26=1,IF(AND(ISNUMBER(J26),J26&gt;=0,K26&lt;&gt;""),J26,I26),"")</x:f>
        <x:v>300000</x:v>
      </x:c>
      <x:c r="N26" s="621" t="n">
        <x:f>IF(L26="Terhitung",1,0)</x:f>
        <x:v>1</x:v>
      </x:c>
      <x:c r="O26" s="617"/>
      <x:c r="P26" s="617" t="str">
        <x:v>107, 135</x:v>
      </x:c>
      <x:c r="Q26" s="617" t="n">
        <x:f>SUMIFS('Cocok Bayar Booking'!$V$5:$V$504,'Cocok Bayar Booking'!$R$5:$R$504,A26,'Cocok Bayar Booking'!$B$5:$B$504,"&lt;="&amp;'Pengaturan'!$B$6)</x:f>
        <x:v>1</x:v>
      </x:c>
      <x:c r="R26" s="617" t="n">
        <x:f>COUNTIFS('Cocok Bayar Booking'!$R$5:$R$504,A26,'Cocok Bayar Booking'!$S$5:$S$504,"Paket utama",'Cocok Bayar Booking'!$F$5:$F$504,"Lunas",'Cocok Bayar Booking'!$B$5:$B$504,"&lt;="&amp;'Pengaturan'!$B$6)+COUNTIFS('Cocok Bayar Booking'!$R$5:$R$504,A26,'Cocok Bayar Booking'!$S$5:$S$504,"Paket utama",'Cocok Bayar Booking'!$F$5:$F$504,"Pelunasan",'Cocok Bayar Booking'!$B$5:$B$504,"&lt;="&amp;'Pengaturan'!$B$6)</x:f>
        <x:v>1</x:v>
      </x:c>
      <x:c r="S26" s="619" t="n">
        <x:f>'Data Schedule'!N14</x:f>
        <x:v>100000</x:v>
      </x:c>
      <x:c r="T26" s="619" t="n">
        <x:f>'Data Schedule'!L14</x:f>
        <x:v>300000</x:v>
      </x:c>
      <x:c r="U26" s="627"/>
      <x:c r="V26" s="617" t="str">
        <x:f>IF('Data Schedule'!AL14="","",'Data Schedule'!AL14)</x:f>
      </x:c>
      <x:c r="W26" s="626"/>
      <x:c r="X26" s="617" t="n">
        <x:f>COUNTIFS('Cocok Bayar Booking'!$R$5:$R$504,A26,'Cocok Bayar Booking'!$S$5:$S$504,"Paket utama",'Cocok Bayar Booking'!$B$5:$B$504,"&lt;="&amp;'Pengaturan'!$B$6)</x:f>
        <x:v>2</x:v>
      </x:c>
      <x:c r="Y26" s="617" t="n">
        <x:f>IF(OR(L26="Nonaktif tanpa pembayaran",L26="Di luar September",L26="Belum closing",AND(LEFT(A26,4)="LOG-",COUNTIF('Cocok Bayar Booking'!$R$5:$R$504,A26)=0)),0,1-N26)</x:f>
        <x:v>0</x:v>
      </x:c>
      <x:c r="Z26" s="618" t="n">
        <x:f>IF('Data Schedule'!B14="","",'Data Schedule'!B14)</x:f>
        <x:v>46269</x:v>
      </x:c>
    </x:row>
    <x:row r="27" ht="30" customHeight="1">
      <x:c r="A27" s="617" t="str">
        <x:v>BK011</x:v>
      </x:c>
      <x:c r="B27" s="617" t="str">
        <x:f>'Data Schedule'!E15</x:f>
        <x:v>Hanif</x:v>
      </x:c>
      <x:c r="C27" s="618" t="n">
        <x:f>IF(ISNUMBER(U27),U27,IF(ISNUMBER(Z27),Z27,""))</x:f>
        <x:v>46269</x:v>
      </x:c>
      <x:c r="D27" s="617" t="str">
        <x:f>'Data Schedule'!G15</x:f>
        <x:v>Large Group</x:v>
      </x:c>
      <x:c r="E27" s="619" t="n">
        <x:f>SUMIFS('Cocok Bayar Booking'!$I$5:$I$504,'Cocok Bayar Booking'!$R$5:$R$504,A27,'Cocok Bayar Booking'!$F$5:$F$504,"DP",'Cocok Bayar Booking'!$S$5:$S$504,"Paket utama",'Cocok Bayar Booking'!$B$5:$B$504,"&lt;="&amp;'Pengaturan'!$B$6)</x:f>
        <x:v>100000</x:v>
      </x:c>
      <x:c r="F27" s="619" t="n">
        <x:f>SUMIFS('Cocok Bayar Booking'!$I$5:$I$504,'Cocok Bayar Booking'!$R$5:$R$504,A27,'Cocok Bayar Booking'!$B$5:$B$504,"&lt;="&amp;'Pengaturan'!$B$6)-E27</x:f>
        <x:v>125000</x:v>
      </x:c>
      <x:c r="G27" s="619" t="n">
        <x:f>SUMIFS('Cocok Bayar Booking'!$I$5:$I$504,'Cocok Bayar Booking'!$R$5:$R$504,A27,'Cocok Bayar Booking'!$S$5:$S$504,"Add-on",'Cocok Bayar Booking'!$B$5:$B$504,"&lt;="&amp;'Pengaturan'!$B$6)</x:f>
        <x:v>0</x:v>
      </x:c>
      <x:c r="H27" s="619" t="str">
        <x:f>IF('Data Schedule'!AK15="","",'Data Schedule'!AK15)</x:f>
      </x:c>
      <x:c r="I27" s="619" t="n">
        <x:f>E27+F27+IF(V27&lt;&gt;"",N(H27),0)</x:f>
        <x:v>225000</x:v>
      </x:c>
      <x:c r="J27" s="625"/>
      <x:c r="K27" s="626"/>
      <x:c r="L27" s="620" t="str">
        <x:f>IF(AND('Data Schedule'!U15=0,COUNTIF('Cocok Bayar Booking'!$R$5:$R$504,A27)=0,N(H27)=0,NOT(AND(ISNUMBER(J27),J27&gt;=0,K27&lt;&gt;""))),"Nonaktif tanpa pembayaran",IF(NOT(ISNUMBER(C27)),"Tanggal sesi belum pasti",IF(OR(C27&lt;'Pengaturan'!$B$4,C27&gt;'Pengaturan'!$B$5),"Di luar September",IF(C27&gt;'Pengaturan'!$B$29,"Belum closing",IF(AND(O27&lt;&gt;"",NOT(AND(W27="Terverifikasi",K27&lt;&gt;""))),"Pasangan perlu dicek",IF(AND(Q27=0,NOT(AND(ISNUMBER(U27),K27&lt;&gt;""))),"Sesi belum terkonfirmasi",IF(AND(ISNUMBER(J27),J27&gt;=0,K27&lt;&gt;""),"Terhitung",IF(X27=0,"Paket utama belum terhubung",IF(R27=0,"Pelunasan belum terbukti",IF(AND(N(H27)&gt;0,V27=""),"Bukti bayar sebelumnya kosong",IF(E27+IF(V27&lt;&gt;"",N(H27),0)&lt;S27,"DP sebelumnya belum lengkap",IF(I27&lt;=0,"Nominal pembayaran belum lengkap","Terhitung"))))))))))))</x:f>
        <x:v>Pasangan perlu dicek</x:v>
      </x:c>
      <x:c r="M27" s="619" t="str">
        <x:f>IF(N27=1,IF(AND(ISNUMBER(J27),J27&gt;=0,K27&lt;&gt;""),J27,I27),"")</x:f>
      </x:c>
      <x:c r="N27" s="621" t="n">
        <x:f>IF(L27="Terhitung",1,0)</x:f>
        <x:v>0</x:v>
      </x:c>
      <x:c r="O27" s="617" t="str">
        <x:v>CHECK pembayaran belum cocok</x:v>
      </x:c>
      <x:c r="P27" s="617" t="str">
        <x:v>6, 137</x:v>
      </x:c>
      <x:c r="Q27" s="617" t="n">
        <x:f>SUMIFS('Cocok Bayar Booking'!$V$5:$V$504,'Cocok Bayar Booking'!$R$5:$R$504,A27,'Cocok Bayar Booking'!$B$5:$B$504,"&lt;="&amp;'Pengaturan'!$B$6)</x:f>
        <x:v>1</x:v>
      </x:c>
      <x:c r="R27" s="617" t="n">
        <x:f>COUNTIFS('Cocok Bayar Booking'!$R$5:$R$504,A27,'Cocok Bayar Booking'!$S$5:$S$504,"Paket utama",'Cocok Bayar Booking'!$F$5:$F$504,"Lunas",'Cocok Bayar Booking'!$B$5:$B$504,"&lt;="&amp;'Pengaturan'!$B$6)+COUNTIFS('Cocok Bayar Booking'!$R$5:$R$504,A27,'Cocok Bayar Booking'!$S$5:$S$504,"Paket utama",'Cocok Bayar Booking'!$F$5:$F$504,"Pelunasan",'Cocok Bayar Booking'!$B$5:$B$504,"&lt;="&amp;'Pengaturan'!$B$6)</x:f>
        <x:v>1</x:v>
      </x:c>
      <x:c r="S27" s="619" t="n">
        <x:f>'Data Schedule'!N15</x:f>
        <x:v>100000</x:v>
      </x:c>
      <x:c r="T27" s="619" t="n">
        <x:f>'Data Schedule'!L15</x:f>
        <x:v>250000</x:v>
      </x:c>
      <x:c r="U27" s="627"/>
      <x:c r="V27" s="617" t="str">
        <x:f>IF('Data Schedule'!AL15="","",'Data Schedule'!AL15)</x:f>
      </x:c>
      <x:c r="W27" s="626"/>
      <x:c r="X27" s="617" t="n">
        <x:f>COUNTIFS('Cocok Bayar Booking'!$R$5:$R$504,A27,'Cocok Bayar Booking'!$S$5:$S$504,"Paket utama",'Cocok Bayar Booking'!$B$5:$B$504,"&lt;="&amp;'Pengaturan'!$B$6)</x:f>
        <x:v>2</x:v>
      </x:c>
      <x:c r="Y27" s="617" t="n">
        <x:f>IF(OR(L27="Nonaktif tanpa pembayaran",L27="Di luar September",L27="Belum closing",AND(LEFT(A27,4)="LOG-",COUNTIF('Cocok Bayar Booking'!$R$5:$R$504,A27)=0)),0,1-N27)</x:f>
        <x:v>1</x:v>
      </x:c>
      <x:c r="Z27" s="618" t="n">
        <x:f>IF('Data Schedule'!B15="","",'Data Schedule'!B15)</x:f>
        <x:v>46269</x:v>
      </x:c>
    </x:row>
    <x:row r="28" ht="30" customHeight="1">
      <x:c r="A28" s="617" t="str">
        <x:v>BK012</x:v>
      </x:c>
      <x:c r="B28" s="617" t="str">
        <x:f>'Data Schedule'!E16</x:f>
        <x:v>Sumberejo</x:v>
      </x:c>
      <x:c r="C28" s="618" t="n">
        <x:f>IF(ISNUMBER(U28),U28,IF(ISNUMBER(Z28),Z28,""))</x:f>
        <x:v>46269</x:v>
      </x:c>
      <x:c r="D28" s="617" t="str">
        <x:f>'Data Schedule'!G16</x:f>
        <x:v>Large Group</x:v>
      </x:c>
      <x:c r="E28" s="619" t="n">
        <x:f>SUMIFS('Cocok Bayar Booking'!$I$5:$I$504,'Cocok Bayar Booking'!$R$5:$R$504,A28,'Cocok Bayar Booking'!$F$5:$F$504,"DP",'Cocok Bayar Booking'!$S$5:$S$504,"Paket utama",'Cocok Bayar Booking'!$B$5:$B$504,"&lt;="&amp;'Pengaturan'!$B$6)</x:f>
        <x:v>100000</x:v>
      </x:c>
      <x:c r="F28" s="619" t="n">
        <x:f>SUMIFS('Cocok Bayar Booking'!$I$5:$I$504,'Cocok Bayar Booking'!$R$5:$R$504,A28,'Cocok Bayar Booking'!$B$5:$B$504,"&lt;="&amp;'Pengaturan'!$B$6)-E28</x:f>
        <x:v>150000</x:v>
      </x:c>
      <x:c r="G28" s="619" t="n">
        <x:f>SUMIFS('Cocok Bayar Booking'!$I$5:$I$504,'Cocok Bayar Booking'!$R$5:$R$504,A28,'Cocok Bayar Booking'!$S$5:$S$504,"Add-on",'Cocok Bayar Booking'!$B$5:$B$504,"&lt;="&amp;'Pengaturan'!$B$6)</x:f>
        <x:v>0</x:v>
      </x:c>
      <x:c r="H28" s="619" t="str">
        <x:f>IF('Data Schedule'!AK16="","",'Data Schedule'!AK16)</x:f>
      </x:c>
      <x:c r="I28" s="619" t="n">
        <x:f>E28+F28+IF(V28&lt;&gt;"",N(H28),0)</x:f>
        <x:v>250000</x:v>
      </x:c>
      <x:c r="J28" s="625"/>
      <x:c r="K28" s="626"/>
      <x:c r="L28" s="620" t="str">
        <x:f>IF(AND('Data Schedule'!U16=0,COUNTIF('Cocok Bayar Booking'!$R$5:$R$504,A28)=0,N(H28)=0,NOT(AND(ISNUMBER(J28),J28&gt;=0,K28&lt;&gt;""))),"Nonaktif tanpa pembayaran",IF(NOT(ISNUMBER(C28)),"Tanggal sesi belum pasti",IF(OR(C28&lt;'Pengaturan'!$B$4,C28&gt;'Pengaturan'!$B$5),"Di luar September",IF(C28&gt;'Pengaturan'!$B$29,"Belum closing",IF(AND(O28&lt;&gt;"",NOT(AND(W28="Terverifikasi",K28&lt;&gt;""))),"Pasangan perlu dicek",IF(AND(Q28=0,NOT(AND(ISNUMBER(U28),K28&lt;&gt;""))),"Sesi belum terkonfirmasi",IF(AND(ISNUMBER(J28),J28&gt;=0,K28&lt;&gt;""),"Terhitung",IF(X28=0,"Paket utama belum terhubung",IF(R28=0,"Pelunasan belum terbukti",IF(AND(N(H28)&gt;0,V28=""),"Bukti bayar sebelumnya kosong",IF(E28+IF(V28&lt;&gt;"",N(H28),0)&lt;S28,"DP sebelumnya belum lengkap",IF(I28&lt;=0,"Nominal pembayaran belum lengkap","Terhitung"))))))))))))</x:f>
        <x:v>Terhitung</x:v>
      </x:c>
      <x:c r="M28" s="619" t="n">
        <x:f>IF(N28=1,IF(AND(ISNUMBER(J28),J28&gt;=0,K28&lt;&gt;""),J28,I28),"")</x:f>
        <x:v>250000</x:v>
      </x:c>
      <x:c r="N28" s="621" t="n">
        <x:f>IF(L28="Terhitung",1,0)</x:f>
        <x:v>1</x:v>
      </x:c>
      <x:c r="O28" s="617"/>
      <x:c r="P28" s="617" t="str">
        <x:v>37, 139</x:v>
      </x:c>
      <x:c r="Q28" s="617" t="n">
        <x:f>SUMIFS('Cocok Bayar Booking'!$V$5:$V$504,'Cocok Bayar Booking'!$R$5:$R$504,A28,'Cocok Bayar Booking'!$B$5:$B$504,"&lt;="&amp;'Pengaturan'!$B$6)</x:f>
        <x:v>1</x:v>
      </x:c>
      <x:c r="R28" s="617" t="n">
        <x:f>COUNTIFS('Cocok Bayar Booking'!$R$5:$R$504,A28,'Cocok Bayar Booking'!$S$5:$S$504,"Paket utama",'Cocok Bayar Booking'!$F$5:$F$504,"Lunas",'Cocok Bayar Booking'!$B$5:$B$504,"&lt;="&amp;'Pengaturan'!$B$6)+COUNTIFS('Cocok Bayar Booking'!$R$5:$R$504,A28,'Cocok Bayar Booking'!$S$5:$S$504,"Paket utama",'Cocok Bayar Booking'!$F$5:$F$504,"Pelunasan",'Cocok Bayar Booking'!$B$5:$B$504,"&lt;="&amp;'Pengaturan'!$B$6)</x:f>
        <x:v>1</x:v>
      </x:c>
      <x:c r="S28" s="619" t="n">
        <x:f>'Data Schedule'!N16</x:f>
        <x:v>100000</x:v>
      </x:c>
      <x:c r="T28" s="619" t="n">
        <x:f>'Data Schedule'!L16</x:f>
        <x:v>250000</x:v>
      </x:c>
      <x:c r="U28" s="627"/>
      <x:c r="V28" s="617" t="str">
        <x:f>IF('Data Schedule'!AL16="","",'Data Schedule'!AL16)</x:f>
      </x:c>
      <x:c r="W28" s="626"/>
      <x:c r="X28" s="617" t="n">
        <x:f>COUNTIFS('Cocok Bayar Booking'!$R$5:$R$504,A28,'Cocok Bayar Booking'!$S$5:$S$504,"Paket utama",'Cocok Bayar Booking'!$B$5:$B$504,"&lt;="&amp;'Pengaturan'!$B$6)</x:f>
        <x:v>2</x:v>
      </x:c>
      <x:c r="Y28" s="617" t="n">
        <x:f>IF(OR(L28="Nonaktif tanpa pembayaran",L28="Di luar September",L28="Belum closing",AND(LEFT(A28,4)="LOG-",COUNTIF('Cocok Bayar Booking'!$R$5:$R$504,A28)=0)),0,1-N28)</x:f>
        <x:v>0</x:v>
      </x:c>
      <x:c r="Z28" s="618" t="n">
        <x:f>IF('Data Schedule'!B16="","",'Data Schedule'!B16)</x:f>
        <x:v>46269</x:v>
      </x:c>
    </x:row>
    <x:row r="29" ht="30" customHeight="1">
      <x:c r="A29" s="617" t="str">
        <x:v>BK013</x:v>
      </x:c>
      <x:c r="B29" s="617" t="str">
        <x:f>'Data Schedule'!E17</x:f>
        <x:v>ELIA SEPTIA</x:v>
      </x:c>
      <x:c r="C29" s="618" t="n">
        <x:f>IF(ISNUMBER(U29),U29,IF(ISNUMBER(Z29),Z29,""))</x:f>
        <x:v>46269</x:v>
      </x:c>
      <x:c r="D29" s="617" t="str">
        <x:f>'Data Schedule'!G17</x:f>
        <x:v>Photofox</x:v>
      </x:c>
      <x:c r="E29" s="619" t="n">
        <x:f>SUMIFS('Cocok Bayar Booking'!$I$5:$I$504,'Cocok Bayar Booking'!$R$5:$R$504,A29,'Cocok Bayar Booking'!$F$5:$F$504,"DP",'Cocok Bayar Booking'!$S$5:$S$504,"Paket utama",'Cocok Bayar Booking'!$B$5:$B$504,"&lt;="&amp;'Pengaturan'!$B$6)</x:f>
        <x:v>0</x:v>
      </x:c>
      <x:c r="F29" s="619" t="n">
        <x:f>SUMIFS('Cocok Bayar Booking'!$I$5:$I$504,'Cocok Bayar Booking'!$R$5:$R$504,A29,'Cocok Bayar Booking'!$B$5:$B$504,"&lt;="&amp;'Pengaturan'!$B$6)-E29</x:f>
        <x:v>200000</x:v>
      </x:c>
      <x:c r="G29" s="619" t="n">
        <x:f>SUMIFS('Cocok Bayar Booking'!$I$5:$I$504,'Cocok Bayar Booking'!$R$5:$R$504,A29,'Cocok Bayar Booking'!$S$5:$S$504,"Add-on",'Cocok Bayar Booking'!$B$5:$B$504,"&lt;="&amp;'Pengaturan'!$B$6)</x:f>
        <x:v>0</x:v>
      </x:c>
      <x:c r="H29" s="619" t="str">
        <x:f>IF('Data Schedule'!AK17="","",'Data Schedule'!AK17)</x:f>
      </x:c>
      <x:c r="I29" s="619" t="n">
        <x:f>E29+F29+IF(V29&lt;&gt;"",N(H29),0)</x:f>
        <x:v>200000</x:v>
      </x:c>
      <x:c r="J29" s="625"/>
      <x:c r="K29" s="626"/>
      <x:c r="L29" s="620" t="str">
        <x:f>IF(AND('Data Schedule'!U17=0,COUNTIF('Cocok Bayar Booking'!$R$5:$R$504,A29)=0,N(H29)=0,NOT(AND(ISNUMBER(J29),J29&gt;=0,K29&lt;&gt;""))),"Nonaktif tanpa pembayaran",IF(NOT(ISNUMBER(C29)),"Tanggal sesi belum pasti",IF(OR(C29&lt;'Pengaturan'!$B$4,C29&gt;'Pengaturan'!$B$5),"Di luar September",IF(C29&gt;'Pengaturan'!$B$29,"Belum closing",IF(AND(O29&lt;&gt;"",NOT(AND(W29="Terverifikasi",K29&lt;&gt;""))),"Pasangan perlu dicek",IF(AND(Q29=0,NOT(AND(ISNUMBER(U29),K29&lt;&gt;""))),"Sesi belum terkonfirmasi",IF(AND(ISNUMBER(J29),J29&gt;=0,K29&lt;&gt;""),"Terhitung",IF(X29=0,"Paket utama belum terhubung",IF(R29=0,"Pelunasan belum terbukti",IF(AND(N(H29)&gt;0,V29=""),"Bukti bayar sebelumnya kosong",IF(E29+IF(V29&lt;&gt;"",N(H29),0)&lt;S29,"DP sebelumnya belum lengkap",IF(I29&lt;=0,"Nominal pembayaran belum lengkap","Terhitung"))))))))))))</x:f>
        <x:v>Terhitung</x:v>
      </x:c>
      <x:c r="M29" s="619" t="n">
        <x:f>IF(N29=1,IF(AND(ISNUMBER(J29),J29&gt;=0,K29&lt;&gt;""),J29,I29),"")</x:f>
        <x:v>200000</x:v>
      </x:c>
      <x:c r="N29" s="621" t="n">
        <x:f>IF(L29="Terhitung",1,0)</x:f>
        <x:v>1</x:v>
      </x:c>
      <x:c r="O29" s="617"/>
      <x:c r="P29" s="617" t="str">
        <x:v>116, 140</x:v>
      </x:c>
      <x:c r="Q29" s="617" t="n">
        <x:f>SUMIFS('Cocok Bayar Booking'!$V$5:$V$504,'Cocok Bayar Booking'!$R$5:$R$504,A29,'Cocok Bayar Booking'!$B$5:$B$504,"&lt;="&amp;'Pengaturan'!$B$6)</x:f>
        <x:v>1</x:v>
      </x:c>
      <x:c r="R29" s="617" t="n">
        <x:f>COUNTIFS('Cocok Bayar Booking'!$R$5:$R$504,A29,'Cocok Bayar Booking'!$S$5:$S$504,"Paket utama",'Cocok Bayar Booking'!$F$5:$F$504,"Lunas",'Cocok Bayar Booking'!$B$5:$B$504,"&lt;="&amp;'Pengaturan'!$B$6)+COUNTIFS('Cocok Bayar Booking'!$R$5:$R$504,A29,'Cocok Bayar Booking'!$S$5:$S$504,"Paket utama",'Cocok Bayar Booking'!$F$5:$F$504,"Pelunasan",'Cocok Bayar Booking'!$B$5:$B$504,"&lt;="&amp;'Pengaturan'!$B$6)</x:f>
        <x:v>2</x:v>
      </x:c>
      <x:c r="S29" s="619" t="n">
        <x:f>'Data Schedule'!N17</x:f>
        <x:v>0</x:v>
      </x:c>
      <x:c r="T29" s="619" t="n">
        <x:f>'Data Schedule'!L17</x:f>
        <x:v>200000</x:v>
      </x:c>
      <x:c r="U29" s="627"/>
      <x:c r="V29" s="617" t="str">
        <x:f>IF('Data Schedule'!AL17="","",'Data Schedule'!AL17)</x:f>
      </x:c>
      <x:c r="W29" s="626"/>
      <x:c r="X29" s="617" t="n">
        <x:f>COUNTIFS('Cocok Bayar Booking'!$R$5:$R$504,A29,'Cocok Bayar Booking'!$S$5:$S$504,"Paket utama",'Cocok Bayar Booking'!$B$5:$B$504,"&lt;="&amp;'Pengaturan'!$B$6)</x:f>
        <x:v>2</x:v>
      </x:c>
      <x:c r="Y29" s="617" t="n">
        <x:f>IF(OR(L29="Nonaktif tanpa pembayaran",L29="Di luar September",L29="Belum closing",AND(LEFT(A29,4)="LOG-",COUNTIF('Cocok Bayar Booking'!$R$5:$R$504,A29)=0)),0,1-N29)</x:f>
        <x:v>0</x:v>
      </x:c>
      <x:c r="Z29" s="618" t="n">
        <x:f>IF('Data Schedule'!B17="","",'Data Schedule'!B17)</x:f>
        <x:v>46269</x:v>
      </x:c>
    </x:row>
    <x:row r="30" ht="30" customHeight="1">
      <x:c r="A30" s="617" t="str">
        <x:v>BK014</x:v>
      </x:c>
      <x:c r="B30" s="617" t="str">
        <x:f>'Data Schedule'!E18</x:f>
        <x:v>Flower</x:v>
      </x:c>
      <x:c r="C30" s="618" t="n">
        <x:f>IF(ISNUMBER(U30),U30,IF(ISNUMBER(Z30),Z30,""))</x:f>
        <x:v>46269</x:v>
      </x:c>
      <x:c r="D30" s="617" t="str">
        <x:f>'Data Schedule'!G18</x:f>
        <x:v>Large Group</x:v>
      </x:c>
      <x:c r="E30" s="619" t="n">
        <x:f>SUMIFS('Cocok Bayar Booking'!$I$5:$I$504,'Cocok Bayar Booking'!$R$5:$R$504,A30,'Cocok Bayar Booking'!$F$5:$F$504,"DP",'Cocok Bayar Booking'!$S$5:$S$504,"Paket utama",'Cocok Bayar Booking'!$B$5:$B$504,"&lt;="&amp;'Pengaturan'!$B$6)</x:f>
        <x:v>100000</x:v>
      </x:c>
      <x:c r="F30" s="619" t="n">
        <x:f>SUMIFS('Cocok Bayar Booking'!$I$5:$I$504,'Cocok Bayar Booking'!$R$5:$R$504,A30,'Cocok Bayar Booking'!$B$5:$B$504,"&lt;="&amp;'Pengaturan'!$B$6)-E30</x:f>
        <x:v>100000</x:v>
      </x:c>
      <x:c r="G30" s="619" t="n">
        <x:f>SUMIFS('Cocok Bayar Booking'!$I$5:$I$504,'Cocok Bayar Booking'!$R$5:$R$504,A30,'Cocok Bayar Booking'!$S$5:$S$504,"Add-on",'Cocok Bayar Booking'!$B$5:$B$504,"&lt;="&amp;'Pengaturan'!$B$6)</x:f>
        <x:v>0</x:v>
      </x:c>
      <x:c r="H30" s="619" t="str">
        <x:f>IF('Data Schedule'!AK18="","",'Data Schedule'!AK18)</x:f>
      </x:c>
      <x:c r="I30" s="619" t="n">
        <x:f>E30+F30+IF(V30&lt;&gt;"",N(H30),0)</x:f>
        <x:v>200000</x:v>
      </x:c>
      <x:c r="J30" s="625"/>
      <x:c r="K30" s="626"/>
      <x:c r="L30" s="620" t="str">
        <x:f>IF(AND('Data Schedule'!U18=0,COUNTIF('Cocok Bayar Booking'!$R$5:$R$504,A30)=0,N(H30)=0,NOT(AND(ISNUMBER(J30),J30&gt;=0,K30&lt;&gt;""))),"Nonaktif tanpa pembayaran",IF(NOT(ISNUMBER(C30)),"Tanggal sesi belum pasti",IF(OR(C30&lt;'Pengaturan'!$B$4,C30&gt;'Pengaturan'!$B$5),"Di luar September",IF(C30&gt;'Pengaturan'!$B$29,"Belum closing",IF(AND(O30&lt;&gt;"",NOT(AND(W30="Terverifikasi",K30&lt;&gt;""))),"Pasangan perlu dicek",IF(AND(Q30=0,NOT(AND(ISNUMBER(U30),K30&lt;&gt;""))),"Sesi belum terkonfirmasi",IF(AND(ISNUMBER(J30),J30&gt;=0,K30&lt;&gt;""),"Terhitung",IF(X30=0,"Paket utama belum terhubung",IF(R30=0,"Pelunasan belum terbukti",IF(AND(N(H30)&gt;0,V30=""),"Bukti bayar sebelumnya kosong",IF(E30+IF(V30&lt;&gt;"",N(H30),0)&lt;S30,"DP sebelumnya belum lengkap",IF(I30&lt;=0,"Nominal pembayaran belum lengkap","Terhitung"))))))))))))</x:f>
        <x:v>Terhitung</x:v>
      </x:c>
      <x:c r="M30" s="619" t="n">
        <x:f>IF(N30=1,IF(AND(ISNUMBER(J30),J30&gt;=0,K30&lt;&gt;""),J30,I30),"")</x:f>
        <x:v>200000</x:v>
      </x:c>
      <x:c r="N30" s="621" t="n">
        <x:f>IF(L30="Terhitung",1,0)</x:f>
        <x:v>1</x:v>
      </x:c>
      <x:c r="O30" s="617"/>
      <x:c r="P30" s="617" t="str">
        <x:v>53, 141</x:v>
      </x:c>
      <x:c r="Q30" s="617" t="n">
        <x:f>SUMIFS('Cocok Bayar Booking'!$V$5:$V$504,'Cocok Bayar Booking'!$R$5:$R$504,A30,'Cocok Bayar Booking'!$B$5:$B$504,"&lt;="&amp;'Pengaturan'!$B$6)</x:f>
        <x:v>1</x:v>
      </x:c>
      <x:c r="R30" s="617" t="n">
        <x:f>COUNTIFS('Cocok Bayar Booking'!$R$5:$R$504,A30,'Cocok Bayar Booking'!$S$5:$S$504,"Paket utama",'Cocok Bayar Booking'!$F$5:$F$504,"Lunas",'Cocok Bayar Booking'!$B$5:$B$504,"&lt;="&amp;'Pengaturan'!$B$6)+COUNTIFS('Cocok Bayar Booking'!$R$5:$R$504,A30,'Cocok Bayar Booking'!$S$5:$S$504,"Paket utama",'Cocok Bayar Booking'!$F$5:$F$504,"Pelunasan",'Cocok Bayar Booking'!$B$5:$B$504,"&lt;="&amp;'Pengaturan'!$B$6)</x:f>
        <x:v>1</x:v>
      </x:c>
      <x:c r="S30" s="619" t="n">
        <x:f>'Data Schedule'!N18</x:f>
        <x:v>100000</x:v>
      </x:c>
      <x:c r="T30" s="619" t="n">
        <x:f>'Data Schedule'!L18</x:f>
        <x:v>225000</x:v>
      </x:c>
      <x:c r="U30" s="627"/>
      <x:c r="V30" s="617" t="str">
        <x:f>IF('Data Schedule'!AL18="","",'Data Schedule'!AL18)</x:f>
      </x:c>
      <x:c r="W30" s="626"/>
      <x:c r="X30" s="617" t="n">
        <x:f>COUNTIFS('Cocok Bayar Booking'!$R$5:$R$504,A30,'Cocok Bayar Booking'!$S$5:$S$504,"Paket utama",'Cocok Bayar Booking'!$B$5:$B$504,"&lt;="&amp;'Pengaturan'!$B$6)</x:f>
        <x:v>2</x:v>
      </x:c>
      <x:c r="Y30" s="617" t="n">
        <x:f>IF(OR(L30="Nonaktif tanpa pembayaran",L30="Di luar September",L30="Belum closing",AND(LEFT(A30,4)="LOG-",COUNTIF('Cocok Bayar Booking'!$R$5:$R$504,A30)=0)),0,1-N30)</x:f>
        <x:v>0</x:v>
      </x:c>
      <x:c r="Z30" s="618" t="n">
        <x:f>IF('Data Schedule'!B18="","",'Data Schedule'!B18)</x:f>
        <x:v>46269</x:v>
      </x:c>
    </x:row>
    <x:row r="31" ht="30" customHeight="1">
      <x:c r="A31" s="617" t="str">
        <x:v>BK015</x:v>
      </x:c>
      <x:c r="B31" s="617" t="str">
        <x:f>'Data Schedule'!E19</x:f>
        <x:v>Luqmanul Hakim</x:v>
      </x:c>
      <x:c r="C31" s="618" t="n">
        <x:f>IF(ISNUMBER(U31),U31,IF(ISNUMBER(Z31),Z31,""))</x:f>
        <x:v>46269</x:v>
      </x:c>
      <x:c r="D31" s="617" t="str">
        <x:f>'Data Schedule'!G19</x:f>
        <x:v>Large Group</x:v>
      </x:c>
      <x:c r="E31" s="619" t="n">
        <x:f>SUMIFS('Cocok Bayar Booking'!$I$5:$I$504,'Cocok Bayar Booking'!$R$5:$R$504,A31,'Cocok Bayar Booking'!$F$5:$F$504,"DP",'Cocok Bayar Booking'!$S$5:$S$504,"Paket utama",'Cocok Bayar Booking'!$B$5:$B$504,"&lt;="&amp;'Pengaturan'!$B$6)</x:f>
        <x:v>100000</x:v>
      </x:c>
      <x:c r="F31" s="619" t="n">
        <x:f>SUMIFS('Cocok Bayar Booking'!$I$5:$I$504,'Cocok Bayar Booking'!$R$5:$R$504,A31,'Cocok Bayar Booking'!$B$5:$B$504,"&lt;="&amp;'Pengaturan'!$B$6)-E31</x:f>
        <x:v>0</x:v>
      </x:c>
      <x:c r="G31" s="619" t="n">
        <x:f>SUMIFS('Cocok Bayar Booking'!$I$5:$I$504,'Cocok Bayar Booking'!$R$5:$R$504,A31,'Cocok Bayar Booking'!$S$5:$S$504,"Add-on",'Cocok Bayar Booking'!$B$5:$B$504,"&lt;="&amp;'Pengaturan'!$B$6)</x:f>
        <x:v>0</x:v>
      </x:c>
      <x:c r="H31" s="619" t="str">
        <x:f>IF('Data Schedule'!AK19="","",'Data Schedule'!AK19)</x:f>
      </x:c>
      <x:c r="I31" s="619" t="n">
        <x:f>E31+F31+IF(V31&lt;&gt;"",N(H31),0)</x:f>
        <x:v>100000</x:v>
      </x:c>
      <x:c r="J31" s="625"/>
      <x:c r="K31" s="626"/>
      <x:c r="L31" s="620" t="str">
        <x:f>IF(AND('Data Schedule'!U19=0,COUNTIF('Cocok Bayar Booking'!$R$5:$R$504,A31)=0,N(H31)=0,NOT(AND(ISNUMBER(J31),J31&gt;=0,K31&lt;&gt;""))),"Nonaktif tanpa pembayaran",IF(NOT(ISNUMBER(C31)),"Tanggal sesi belum pasti",IF(OR(C31&lt;'Pengaturan'!$B$4,C31&gt;'Pengaturan'!$B$5),"Di luar September",IF(C31&gt;'Pengaturan'!$B$29,"Belum closing",IF(AND(O31&lt;&gt;"",NOT(AND(W31="Terverifikasi",K31&lt;&gt;""))),"Pasangan perlu dicek",IF(AND(Q31=0,NOT(AND(ISNUMBER(U31),K31&lt;&gt;""))),"Sesi belum terkonfirmasi",IF(AND(ISNUMBER(J31),J31&gt;=0,K31&lt;&gt;""),"Terhitung",IF(X31=0,"Paket utama belum terhubung",IF(R31=0,"Pelunasan belum terbukti",IF(AND(N(H31)&gt;0,V31=""),"Bukti bayar sebelumnya kosong",IF(E31+IF(V31&lt;&gt;"",N(H31),0)&lt;S31,"DP sebelumnya belum lengkap",IF(I31&lt;=0,"Nominal pembayaran belum lengkap","Terhitung"))))))))))))</x:f>
        <x:v>Sesi belum terkonfirmasi</x:v>
      </x:c>
      <x:c r="M31" s="619" t="str">
        <x:f>IF(N31=1,IF(AND(ISNUMBER(J31),J31&gt;=0,K31&lt;&gt;""),J31,I31),"")</x:f>
      </x:c>
      <x:c r="N31" s="621" t="n">
        <x:f>IF(L31="Terhitung",1,0)</x:f>
        <x:v>0</x:v>
      </x:c>
      <x:c r="O31" s="617"/>
      <x:c r="P31" s="617" t="str">
        <x:v>55</x:v>
      </x:c>
      <x:c r="Q31" s="617" t="n">
        <x:f>SUMIFS('Cocok Bayar Booking'!$V$5:$V$504,'Cocok Bayar Booking'!$R$5:$R$504,A31,'Cocok Bayar Booking'!$B$5:$B$504,"&lt;="&amp;'Pengaturan'!$B$6)</x:f>
        <x:v>0</x:v>
      </x:c>
      <x:c r="R31" s="617" t="n">
        <x:f>COUNTIFS('Cocok Bayar Booking'!$R$5:$R$504,A31,'Cocok Bayar Booking'!$S$5:$S$504,"Paket utama",'Cocok Bayar Booking'!$F$5:$F$504,"Lunas",'Cocok Bayar Booking'!$B$5:$B$504,"&lt;="&amp;'Pengaturan'!$B$6)+COUNTIFS('Cocok Bayar Booking'!$R$5:$R$504,A31,'Cocok Bayar Booking'!$S$5:$S$504,"Paket utama",'Cocok Bayar Booking'!$F$5:$F$504,"Pelunasan",'Cocok Bayar Booking'!$B$5:$B$504,"&lt;="&amp;'Pengaturan'!$B$6)</x:f>
        <x:v>0</x:v>
      </x:c>
      <x:c r="S31" s="619" t="n">
        <x:f>'Data Schedule'!N19</x:f>
        <x:v>100000</x:v>
      </x:c>
      <x:c r="T31" s="619" t="n">
        <x:f>'Data Schedule'!L19</x:f>
        <x:v>225000</x:v>
      </x:c>
      <x:c r="U31" s="627"/>
      <x:c r="V31" s="617" t="str">
        <x:f>IF('Data Schedule'!AL19="","",'Data Schedule'!AL19)</x:f>
      </x:c>
      <x:c r="W31" s="626"/>
      <x:c r="X31" s="617" t="n">
        <x:f>COUNTIFS('Cocok Bayar Booking'!$R$5:$R$504,A31,'Cocok Bayar Booking'!$S$5:$S$504,"Paket utama",'Cocok Bayar Booking'!$B$5:$B$504,"&lt;="&amp;'Pengaturan'!$B$6)</x:f>
        <x:v>1</x:v>
      </x:c>
      <x:c r="Y31" s="617" t="n">
        <x:f>IF(OR(L31="Nonaktif tanpa pembayaran",L31="Di luar September",L31="Belum closing",AND(LEFT(A31,4)="LOG-",COUNTIF('Cocok Bayar Booking'!$R$5:$R$504,A31)=0)),0,1-N31)</x:f>
        <x:v>1</x:v>
      </x:c>
      <x:c r="Z31" s="618" t="n">
        <x:f>IF('Data Schedule'!B19="","",'Data Schedule'!B19)</x:f>
        <x:v>46269</x:v>
      </x:c>
    </x:row>
    <x:row r="32" ht="30" customHeight="1">
      <x:c r="A32" s="617" t="str">
        <x:v>BK016</x:v>
      </x:c>
      <x:c r="B32" s="617" t="str">
        <x:f>'Data Schedule'!E20</x:f>
        <x:v>Tazkia Farhani</x:v>
      </x:c>
      <x:c r="C32" s="618" t="n">
        <x:f>IF(ISNUMBER(U32),U32,IF(ISNUMBER(Z32),Z32,""))</x:f>
        <x:v>46269</x:v>
      </x:c>
      <x:c r="D32" s="617" t="str">
        <x:f>'Data Schedule'!G20</x:f>
        <x:v>Large Group</x:v>
      </x:c>
      <x:c r="E32" s="619" t="n">
        <x:f>SUMIFS('Cocok Bayar Booking'!$I$5:$I$504,'Cocok Bayar Booking'!$R$5:$R$504,A32,'Cocok Bayar Booking'!$F$5:$F$504,"DP",'Cocok Bayar Booking'!$S$5:$S$504,"Paket utama",'Cocok Bayar Booking'!$B$5:$B$504,"&lt;="&amp;'Pengaturan'!$B$6)</x:f>
        <x:v>0</x:v>
      </x:c>
      <x:c r="F32" s="619" t="n">
        <x:f>SUMIFS('Cocok Bayar Booking'!$I$5:$I$504,'Cocok Bayar Booking'!$R$5:$R$504,A32,'Cocok Bayar Booking'!$B$5:$B$504,"&lt;="&amp;'Pengaturan'!$B$6)-E32</x:f>
        <x:v>150000</x:v>
      </x:c>
      <x:c r="G32" s="619" t="n">
        <x:f>SUMIFS('Cocok Bayar Booking'!$I$5:$I$504,'Cocok Bayar Booking'!$R$5:$R$504,A32,'Cocok Bayar Booking'!$S$5:$S$504,"Add-on",'Cocok Bayar Booking'!$B$5:$B$504,"&lt;="&amp;'Pengaturan'!$B$6)</x:f>
        <x:v>0</x:v>
      </x:c>
      <x:c r="H32" s="619" t="str">
        <x:f>IF('Data Schedule'!AK20="","",'Data Schedule'!AK20)</x:f>
      </x:c>
      <x:c r="I32" s="619" t="n">
        <x:f>E32+F32+IF(V32&lt;&gt;"",N(H32),0)</x:f>
        <x:v>150000</x:v>
      </x:c>
      <x:c r="J32" s="625"/>
      <x:c r="K32" s="626"/>
      <x:c r="L32" s="620" t="str">
        <x:f>IF(AND('Data Schedule'!U20=0,COUNTIF('Cocok Bayar Booking'!$R$5:$R$504,A32)=0,N(H32)=0,NOT(AND(ISNUMBER(J32),J32&gt;=0,K32&lt;&gt;""))),"Nonaktif tanpa pembayaran",IF(NOT(ISNUMBER(C32)),"Tanggal sesi belum pasti",IF(OR(C32&lt;'Pengaturan'!$B$4,C32&gt;'Pengaturan'!$B$5),"Di luar September",IF(C32&gt;'Pengaturan'!$B$29,"Belum closing",IF(AND(O32&lt;&gt;"",NOT(AND(W32="Terverifikasi",K32&lt;&gt;""))),"Pasangan perlu dicek",IF(AND(Q32=0,NOT(AND(ISNUMBER(U32),K32&lt;&gt;""))),"Sesi belum terkonfirmasi",IF(AND(ISNUMBER(J32),J32&gt;=0,K32&lt;&gt;""),"Terhitung",IF(X32=0,"Paket utama belum terhubung",IF(R32=0,"Pelunasan belum terbukti",IF(AND(N(H32)&gt;0,V32=""),"Bukti bayar sebelumnya kosong",IF(E32+IF(V32&lt;&gt;"",N(H32),0)&lt;S32,"DP sebelumnya belum lengkap",IF(I32&lt;=0,"Nominal pembayaran belum lengkap","Terhitung"))))))))))))</x:f>
        <x:v>Terhitung</x:v>
      </x:c>
      <x:c r="M32" s="619" t="n">
        <x:f>IF(N32=1,IF(AND(ISNUMBER(J32),J32&gt;=0,K32&lt;&gt;""),J32,I32),"")</x:f>
        <x:v>150000</x:v>
      </x:c>
      <x:c r="N32" s="621" t="n">
        <x:f>IF(L32="Terhitung",1,0)</x:f>
        <x:v>1</x:v>
      </x:c>
      <x:c r="O32" s="617"/>
      <x:c r="P32" s="617" t="str">
        <x:v>146</x:v>
      </x:c>
      <x:c r="Q32" s="617" t="n">
        <x:f>SUMIFS('Cocok Bayar Booking'!$V$5:$V$504,'Cocok Bayar Booking'!$R$5:$R$504,A32,'Cocok Bayar Booking'!$B$5:$B$504,"&lt;="&amp;'Pengaturan'!$B$6)</x:f>
        <x:v>1</x:v>
      </x:c>
      <x:c r="R32" s="617" t="n">
        <x:f>COUNTIFS('Cocok Bayar Booking'!$R$5:$R$504,A32,'Cocok Bayar Booking'!$S$5:$S$504,"Paket utama",'Cocok Bayar Booking'!$F$5:$F$504,"Lunas",'Cocok Bayar Booking'!$B$5:$B$504,"&lt;="&amp;'Pengaturan'!$B$6)+COUNTIFS('Cocok Bayar Booking'!$R$5:$R$504,A32,'Cocok Bayar Booking'!$S$5:$S$504,"Paket utama",'Cocok Bayar Booking'!$F$5:$F$504,"Pelunasan",'Cocok Bayar Booking'!$B$5:$B$504,"&lt;="&amp;'Pengaturan'!$B$6)</x:f>
        <x:v>1</x:v>
      </x:c>
      <x:c r="S32" s="619" t="n">
        <x:f>'Data Schedule'!N20</x:f>
        <x:v>0</x:v>
      </x:c>
      <x:c r="T32" s="619" t="n">
        <x:f>'Data Schedule'!L20</x:f>
        <x:v>275000</x:v>
      </x:c>
      <x:c r="U32" s="627"/>
      <x:c r="V32" s="617" t="str">
        <x:f>IF('Data Schedule'!AL20="","",'Data Schedule'!AL20)</x:f>
      </x:c>
      <x:c r="W32" s="626"/>
      <x:c r="X32" s="617" t="n">
        <x:f>COUNTIFS('Cocok Bayar Booking'!$R$5:$R$504,A32,'Cocok Bayar Booking'!$S$5:$S$504,"Paket utama",'Cocok Bayar Booking'!$B$5:$B$504,"&lt;="&amp;'Pengaturan'!$B$6)</x:f>
        <x:v>1</x:v>
      </x:c>
      <x:c r="Y32" s="617" t="n">
        <x:f>IF(OR(L32="Nonaktif tanpa pembayaran",L32="Di luar September",L32="Belum closing",AND(LEFT(A32,4)="LOG-",COUNTIF('Cocok Bayar Booking'!$R$5:$R$504,A32)=0)),0,1-N32)</x:f>
        <x:v>0</x:v>
      </x:c>
      <x:c r="Z32" s="618" t="n">
        <x:f>IF('Data Schedule'!B20="","",'Data Schedule'!B20)</x:f>
        <x:v>46269</x:v>
      </x:c>
    </x:row>
    <x:row r="33" ht="30" customHeight="1">
      <x:c r="A33" s="617" t="str">
        <x:v>BK017</x:v>
      </x:c>
      <x:c r="B33" s="617" t="str">
        <x:f>'Data Schedule'!E21</x:f>
        <x:v>Diarra Fathiya</x:v>
      </x:c>
      <x:c r="C33" s="618" t="n">
        <x:f>IF(ISNUMBER(U33),U33,IF(ISNUMBER(Z33),Z33,""))</x:f>
        <x:v>46269</x:v>
      </x:c>
      <x:c r="D33" s="617" t="str">
        <x:f>'Data Schedule'!G21</x:f>
        <x:v>Large Group</x:v>
      </x:c>
      <x:c r="E33" s="619" t="n">
        <x:f>SUMIFS('Cocok Bayar Booking'!$I$5:$I$504,'Cocok Bayar Booking'!$R$5:$R$504,A33,'Cocok Bayar Booking'!$F$5:$F$504,"DP",'Cocok Bayar Booking'!$S$5:$S$504,"Paket utama",'Cocok Bayar Booking'!$B$5:$B$504,"&lt;="&amp;'Pengaturan'!$B$6)</x:f>
        <x:v>100000</x:v>
      </x:c>
      <x:c r="F33" s="619" t="n">
        <x:f>SUMIFS('Cocok Bayar Booking'!$I$5:$I$504,'Cocok Bayar Booking'!$R$5:$R$504,A33,'Cocok Bayar Booking'!$B$5:$B$504,"&lt;="&amp;'Pengaturan'!$B$6)-E33</x:f>
        <x:v>200000</x:v>
      </x:c>
      <x:c r="G33" s="619" t="n">
        <x:f>SUMIFS('Cocok Bayar Booking'!$I$5:$I$504,'Cocok Bayar Booking'!$R$5:$R$504,A33,'Cocok Bayar Booking'!$S$5:$S$504,"Add-on",'Cocok Bayar Booking'!$B$5:$B$504,"&lt;="&amp;'Pengaturan'!$B$6)</x:f>
        <x:v>0</x:v>
      </x:c>
      <x:c r="H33" s="619" t="str">
        <x:f>IF('Data Schedule'!AK21="","",'Data Schedule'!AK21)</x:f>
      </x:c>
      <x:c r="I33" s="619" t="n">
        <x:f>E33+F33+IF(V33&lt;&gt;"",N(H33),0)</x:f>
        <x:v>300000</x:v>
      </x:c>
      <x:c r="J33" s="625"/>
      <x:c r="K33" s="626"/>
      <x:c r="L33" s="620" t="str">
        <x:f>IF(AND('Data Schedule'!U21=0,COUNTIF('Cocok Bayar Booking'!$R$5:$R$504,A33)=0,N(H33)=0,NOT(AND(ISNUMBER(J33),J33&gt;=0,K33&lt;&gt;""))),"Nonaktif tanpa pembayaran",IF(NOT(ISNUMBER(C33)),"Tanggal sesi belum pasti",IF(OR(C33&lt;'Pengaturan'!$B$4,C33&gt;'Pengaturan'!$B$5),"Di luar September",IF(C33&gt;'Pengaturan'!$B$29,"Belum closing",IF(AND(O33&lt;&gt;"",NOT(AND(W33="Terverifikasi",K33&lt;&gt;""))),"Pasangan perlu dicek",IF(AND(Q33=0,NOT(AND(ISNUMBER(U33),K33&lt;&gt;""))),"Sesi belum terkonfirmasi",IF(AND(ISNUMBER(J33),J33&gt;=0,K33&lt;&gt;""),"Terhitung",IF(X33=0,"Paket utama belum terhubung",IF(R33=0,"Pelunasan belum terbukti",IF(AND(N(H33)&gt;0,V33=""),"Bukti bayar sebelumnya kosong",IF(E33+IF(V33&lt;&gt;"",N(H33),0)&lt;S33,"DP sebelumnya belum lengkap",IF(I33&lt;=0,"Nominal pembayaran belum lengkap","Terhitung"))))))))))))</x:f>
        <x:v>Terhitung</x:v>
      </x:c>
      <x:c r="M33" s="619" t="n">
        <x:f>IF(N33=1,IF(AND(ISNUMBER(J33),J33&gt;=0,K33&lt;&gt;""),J33,I33),"")</x:f>
        <x:v>300000</x:v>
      </x:c>
      <x:c r="N33" s="621" t="n">
        <x:f>IF(L33="Terhitung",1,0)</x:f>
        <x:v>1</x:v>
      </x:c>
      <x:c r="O33" s="617"/>
      <x:c r="P33" s="617" t="str">
        <x:v>97, 148</x:v>
      </x:c>
      <x:c r="Q33" s="617" t="n">
        <x:f>SUMIFS('Cocok Bayar Booking'!$V$5:$V$504,'Cocok Bayar Booking'!$R$5:$R$504,A33,'Cocok Bayar Booking'!$B$5:$B$504,"&lt;="&amp;'Pengaturan'!$B$6)</x:f>
        <x:v>1</x:v>
      </x:c>
      <x:c r="R33" s="617" t="n">
        <x:f>COUNTIFS('Cocok Bayar Booking'!$R$5:$R$504,A33,'Cocok Bayar Booking'!$S$5:$S$504,"Paket utama",'Cocok Bayar Booking'!$F$5:$F$504,"Lunas",'Cocok Bayar Booking'!$B$5:$B$504,"&lt;="&amp;'Pengaturan'!$B$6)+COUNTIFS('Cocok Bayar Booking'!$R$5:$R$504,A33,'Cocok Bayar Booking'!$S$5:$S$504,"Paket utama",'Cocok Bayar Booking'!$F$5:$F$504,"Pelunasan",'Cocok Bayar Booking'!$B$5:$B$504,"&lt;="&amp;'Pengaturan'!$B$6)</x:f>
        <x:v>1</x:v>
      </x:c>
      <x:c r="S33" s="619" t="n">
        <x:f>'Data Schedule'!N21</x:f>
        <x:v>100000</x:v>
      </x:c>
      <x:c r="T33" s="619" t="n">
        <x:f>'Data Schedule'!L21</x:f>
        <x:v>300000</x:v>
      </x:c>
      <x:c r="U33" s="627"/>
      <x:c r="V33" s="617" t="str">
        <x:f>IF('Data Schedule'!AL21="","",'Data Schedule'!AL21)</x:f>
      </x:c>
      <x:c r="W33" s="626"/>
      <x:c r="X33" s="617" t="n">
        <x:f>COUNTIFS('Cocok Bayar Booking'!$R$5:$R$504,A33,'Cocok Bayar Booking'!$S$5:$S$504,"Paket utama",'Cocok Bayar Booking'!$B$5:$B$504,"&lt;="&amp;'Pengaturan'!$B$6)</x:f>
        <x:v>2</x:v>
      </x:c>
      <x:c r="Y33" s="617" t="n">
        <x:f>IF(OR(L33="Nonaktif tanpa pembayaran",L33="Di luar September",L33="Belum closing",AND(LEFT(A33,4)="LOG-",COUNTIF('Cocok Bayar Booking'!$R$5:$R$504,A33)=0)),0,1-N33)</x:f>
        <x:v>0</x:v>
      </x:c>
      <x:c r="Z33" s="618" t="n">
        <x:f>IF('Data Schedule'!B21="","",'Data Schedule'!B21)</x:f>
        <x:v>46269</x:v>
      </x:c>
    </x:row>
    <x:row r="34" ht="30" customHeight="1">
      <x:c r="A34" s="617" t="str">
        <x:v>BK018</x:v>
      </x:c>
      <x:c r="B34" s="617" t="str">
        <x:f>'Data Schedule'!E22</x:f>
        <x:v>Atiesa dkk</x:v>
      </x:c>
      <x:c r="C34" s="618" t="n">
        <x:f>IF(ISNUMBER(U34),U34,IF(ISNUMBER(Z34),Z34,""))</x:f>
        <x:v>46269</x:v>
      </x:c>
      <x:c r="D34" s="617" t="str">
        <x:f>'Data Schedule'!G22</x:f>
        <x:v>Large Group</x:v>
      </x:c>
      <x:c r="E34" s="619" t="n">
        <x:f>SUMIFS('Cocok Bayar Booking'!$I$5:$I$504,'Cocok Bayar Booking'!$R$5:$R$504,A34,'Cocok Bayar Booking'!$F$5:$F$504,"DP",'Cocok Bayar Booking'!$S$5:$S$504,"Paket utama",'Cocok Bayar Booking'!$B$5:$B$504,"&lt;="&amp;'Pengaturan'!$B$6)</x:f>
        <x:v>100000</x:v>
      </x:c>
      <x:c r="F34" s="619" t="n">
        <x:f>SUMIFS('Cocok Bayar Booking'!$I$5:$I$504,'Cocok Bayar Booking'!$R$5:$R$504,A34,'Cocok Bayar Booking'!$B$5:$B$504,"&lt;="&amp;'Pengaturan'!$B$6)-E34</x:f>
        <x:v>125000</x:v>
      </x:c>
      <x:c r="G34" s="619" t="n">
        <x:f>SUMIFS('Cocok Bayar Booking'!$I$5:$I$504,'Cocok Bayar Booking'!$R$5:$R$504,A34,'Cocok Bayar Booking'!$S$5:$S$504,"Add-on",'Cocok Bayar Booking'!$B$5:$B$504,"&lt;="&amp;'Pengaturan'!$B$6)</x:f>
        <x:v>0</x:v>
      </x:c>
      <x:c r="H34" s="619" t="str">
        <x:f>IF('Data Schedule'!AK22="","",'Data Schedule'!AK22)</x:f>
      </x:c>
      <x:c r="I34" s="619" t="n">
        <x:f>E34+F34+IF(V34&lt;&gt;"",N(H34),0)</x:f>
        <x:v>225000</x:v>
      </x:c>
      <x:c r="J34" s="625"/>
      <x:c r="K34" s="626"/>
      <x:c r="L34" s="620" t="str">
        <x:f>IF(AND('Data Schedule'!U22=0,COUNTIF('Cocok Bayar Booking'!$R$5:$R$504,A34)=0,N(H34)=0,NOT(AND(ISNUMBER(J34),J34&gt;=0,K34&lt;&gt;""))),"Nonaktif tanpa pembayaran",IF(NOT(ISNUMBER(C34)),"Tanggal sesi belum pasti",IF(OR(C34&lt;'Pengaturan'!$B$4,C34&gt;'Pengaturan'!$B$5),"Di luar September",IF(C34&gt;'Pengaturan'!$B$29,"Belum closing",IF(AND(O34&lt;&gt;"",NOT(AND(W34="Terverifikasi",K34&lt;&gt;""))),"Pasangan perlu dicek",IF(AND(Q34=0,NOT(AND(ISNUMBER(U34),K34&lt;&gt;""))),"Sesi belum terkonfirmasi",IF(AND(ISNUMBER(J34),J34&gt;=0,K34&lt;&gt;""),"Terhitung",IF(X34=0,"Paket utama belum terhubung",IF(R34=0,"Pelunasan belum terbukti",IF(AND(N(H34)&gt;0,V34=""),"Bukti bayar sebelumnya kosong",IF(E34+IF(V34&lt;&gt;"",N(H34),0)&lt;S34,"DP sebelumnya belum lengkap",IF(I34&lt;=0,"Nominal pembayaran belum lengkap","Terhitung"))))))))))))</x:f>
        <x:v>Sesi belum terkonfirmasi</x:v>
      </x:c>
      <x:c r="M34" s="619" t="str">
        <x:f>IF(N34=1,IF(AND(ISNUMBER(J34),J34&gt;=0,K34&lt;&gt;""),J34,I34),"")</x:f>
      </x:c>
      <x:c r="N34" s="621" t="n">
        <x:f>IF(L34="Terhitung",1,0)</x:f>
        <x:v>0</x:v>
      </x:c>
      <x:c r="O34" s="617"/>
      <x:c r="P34" s="617" t="str">
        <x:v>98, 131</x:v>
      </x:c>
      <x:c r="Q34" s="617" t="n">
        <x:f>SUMIFS('Cocok Bayar Booking'!$V$5:$V$504,'Cocok Bayar Booking'!$R$5:$R$504,A34,'Cocok Bayar Booking'!$B$5:$B$504,"&lt;="&amp;'Pengaturan'!$B$6)</x:f>
        <x:v>0</x:v>
      </x:c>
      <x:c r="R34" s="617" t="n">
        <x:f>COUNTIFS('Cocok Bayar Booking'!$R$5:$R$504,A34,'Cocok Bayar Booking'!$S$5:$S$504,"Paket utama",'Cocok Bayar Booking'!$F$5:$F$504,"Lunas",'Cocok Bayar Booking'!$B$5:$B$504,"&lt;="&amp;'Pengaturan'!$B$6)+COUNTIFS('Cocok Bayar Booking'!$R$5:$R$504,A34,'Cocok Bayar Booking'!$S$5:$S$504,"Paket utama",'Cocok Bayar Booking'!$F$5:$F$504,"Pelunasan",'Cocok Bayar Booking'!$B$5:$B$504,"&lt;="&amp;'Pengaturan'!$B$6)</x:f>
        <x:v>1</x:v>
      </x:c>
      <x:c r="S34" s="619" t="n">
        <x:f>'Data Schedule'!N22</x:f>
        <x:v>100000</x:v>
      </x:c>
      <x:c r="T34" s="619" t="n">
        <x:f>'Data Schedule'!L22</x:f>
        <x:v>250000</x:v>
      </x:c>
      <x:c r="U34" s="627"/>
      <x:c r="V34" s="617" t="str">
        <x:f>IF('Data Schedule'!AL22="","",'Data Schedule'!AL22)</x:f>
      </x:c>
      <x:c r="W34" s="626"/>
      <x:c r="X34" s="617" t="n">
        <x:f>COUNTIFS('Cocok Bayar Booking'!$R$5:$R$504,A34,'Cocok Bayar Booking'!$S$5:$S$504,"Paket utama",'Cocok Bayar Booking'!$B$5:$B$504,"&lt;="&amp;'Pengaturan'!$B$6)</x:f>
        <x:v>2</x:v>
      </x:c>
      <x:c r="Y34" s="617" t="n">
        <x:f>IF(OR(L34="Nonaktif tanpa pembayaran",L34="Di luar September",L34="Belum closing",AND(LEFT(A34,4)="LOG-",COUNTIF('Cocok Bayar Booking'!$R$5:$R$504,A34)=0)),0,1-N34)</x:f>
        <x:v>1</x:v>
      </x:c>
      <x:c r="Z34" s="618" t="n">
        <x:f>IF('Data Schedule'!B22="","",'Data Schedule'!B22)</x:f>
        <x:v>46269</x:v>
      </x:c>
    </x:row>
    <x:row r="35" ht="30" customHeight="1">
      <x:c r="A35" s="617" t="str">
        <x:v>BK019</x:v>
      </x:c>
      <x:c r="B35" s="617" t="str">
        <x:f>'Data Schedule'!E23</x:f>
        <x:v>Kim</x:v>
      </x:c>
      <x:c r="C35" s="618" t="n">
        <x:f>IF(ISNUMBER(U35),U35,IF(ISNUMBER(Z35),Z35,""))</x:f>
        <x:v>46270</x:v>
      </x:c>
      <x:c r="D35" s="617" t="str">
        <x:f>'Data Schedule'!G23</x:f>
        <x:v>Single</x:v>
      </x:c>
      <x:c r="E35" s="619" t="n">
        <x:f>SUMIFS('Cocok Bayar Booking'!$I$5:$I$504,'Cocok Bayar Booking'!$R$5:$R$504,A35,'Cocok Bayar Booking'!$F$5:$F$504,"DP",'Cocok Bayar Booking'!$S$5:$S$504,"Paket utama",'Cocok Bayar Booking'!$B$5:$B$504,"&lt;="&amp;'Pengaturan'!$B$6)</x:f>
        <x:v>0</x:v>
      </x:c>
      <x:c r="F35" s="619" t="n">
        <x:f>SUMIFS('Cocok Bayar Booking'!$I$5:$I$504,'Cocok Bayar Booking'!$R$5:$R$504,A35,'Cocok Bayar Booking'!$B$5:$B$504,"&lt;="&amp;'Pengaturan'!$B$6)-E35</x:f>
        <x:v>50000</x:v>
      </x:c>
      <x:c r="G35" s="619" t="n">
        <x:f>SUMIFS('Cocok Bayar Booking'!$I$5:$I$504,'Cocok Bayar Booking'!$R$5:$R$504,A35,'Cocok Bayar Booking'!$S$5:$S$504,"Add-on",'Cocok Bayar Booking'!$B$5:$B$504,"&lt;="&amp;'Pengaturan'!$B$6)</x:f>
        <x:v>50000</x:v>
      </x:c>
      <x:c r="H35" s="619" t="str">
        <x:f>IF('Data Schedule'!AK23="","",'Data Schedule'!AK23)</x:f>
      </x:c>
      <x:c r="I35" s="619" t="n">
        <x:f>E35+F35+IF(V35&lt;&gt;"",N(H35),0)</x:f>
        <x:v>50000</x:v>
      </x:c>
      <x:c r="J35" s="625"/>
      <x:c r="K35" s="626"/>
      <x:c r="L35" s="620" t="str">
        <x:f>IF(AND('Data Schedule'!U23=0,COUNTIF('Cocok Bayar Booking'!$R$5:$R$504,A35)=0,N(H35)=0,NOT(AND(ISNUMBER(J35),J35&gt;=0,K35&lt;&gt;""))),"Nonaktif tanpa pembayaran",IF(NOT(ISNUMBER(C35)),"Tanggal sesi belum pasti",IF(OR(C35&lt;'Pengaturan'!$B$4,C35&gt;'Pengaturan'!$B$5),"Di luar September",IF(C35&gt;'Pengaturan'!$B$29,"Belum closing",IF(AND(O35&lt;&gt;"",NOT(AND(W35="Terverifikasi",K35&lt;&gt;""))),"Pasangan perlu dicek",IF(AND(Q35=0,NOT(AND(ISNUMBER(U35),K35&lt;&gt;""))),"Sesi belum terkonfirmasi",IF(AND(ISNUMBER(J35),J35&gt;=0,K35&lt;&gt;""),"Terhitung",IF(X35=0,"Paket utama belum terhubung",IF(R35=0,"Pelunasan belum terbukti",IF(AND(N(H35)&gt;0,V35=""),"Bukti bayar sebelumnya kosong",IF(E35+IF(V35&lt;&gt;"",N(H35),0)&lt;S35,"DP sebelumnya belum lengkap",IF(I35&lt;=0,"Nominal pembayaran belum lengkap","Terhitung"))))))))))))</x:f>
        <x:v>Paket utama belum terhubung</x:v>
      </x:c>
      <x:c r="M35" s="619" t="str">
        <x:f>IF(N35=1,IF(AND(ISNUMBER(J35),J35&gt;=0,K35&lt;&gt;""),J35,I35),"")</x:f>
      </x:c>
      <x:c r="N35" s="621" t="n">
        <x:f>IF(L35="Terhitung",1,0)</x:f>
        <x:v>0</x:v>
      </x:c>
      <x:c r="O35" s="617"/>
      <x:c r="P35" s="617" t="str">
        <x:v>155</x:v>
      </x:c>
      <x:c r="Q35" s="617" t="n">
        <x:f>SUMIFS('Cocok Bayar Booking'!$V$5:$V$504,'Cocok Bayar Booking'!$R$5:$R$504,A35,'Cocok Bayar Booking'!$B$5:$B$504,"&lt;="&amp;'Pengaturan'!$B$6)</x:f>
        <x:v>1</x:v>
      </x:c>
      <x:c r="R35" s="617" t="n">
        <x:f>COUNTIFS('Cocok Bayar Booking'!$R$5:$R$504,A35,'Cocok Bayar Booking'!$S$5:$S$504,"Paket utama",'Cocok Bayar Booking'!$F$5:$F$504,"Lunas",'Cocok Bayar Booking'!$B$5:$B$504,"&lt;="&amp;'Pengaturan'!$B$6)+COUNTIFS('Cocok Bayar Booking'!$R$5:$R$504,A35,'Cocok Bayar Booking'!$S$5:$S$504,"Paket utama",'Cocok Bayar Booking'!$F$5:$F$504,"Pelunasan",'Cocok Bayar Booking'!$B$5:$B$504,"&lt;="&amp;'Pengaturan'!$B$6)</x:f>
        <x:v>0</x:v>
      </x:c>
      <x:c r="S35" s="619" t="n">
        <x:f>'Data Schedule'!N23</x:f>
        <x:v>0</x:v>
      </x:c>
      <x:c r="T35" s="619" t="n">
        <x:f>'Data Schedule'!L23</x:f>
        <x:v>100000</x:v>
      </x:c>
      <x:c r="U35" s="627"/>
      <x:c r="V35" s="617" t="str">
        <x:f>IF('Data Schedule'!AL23="","",'Data Schedule'!AL23)</x:f>
      </x:c>
      <x:c r="W35" s="626"/>
      <x:c r="X35" s="617" t="n">
        <x:f>COUNTIFS('Cocok Bayar Booking'!$R$5:$R$504,A35,'Cocok Bayar Booking'!$S$5:$S$504,"Paket utama",'Cocok Bayar Booking'!$B$5:$B$504,"&lt;="&amp;'Pengaturan'!$B$6)</x:f>
        <x:v>0</x:v>
      </x:c>
      <x:c r="Y35" s="617" t="n">
        <x:f>IF(OR(L35="Nonaktif tanpa pembayaran",L35="Di luar September",L35="Belum closing",AND(LEFT(A35,4)="LOG-",COUNTIF('Cocok Bayar Booking'!$R$5:$R$504,A35)=0)),0,1-N35)</x:f>
        <x:v>1</x:v>
      </x:c>
      <x:c r="Z35" s="618" t="n">
        <x:f>IF('Data Schedule'!B23="","",'Data Schedule'!B23)</x:f>
        <x:v>46270</x:v>
      </x:c>
    </x:row>
    <x:row r="36" ht="30" customHeight="1">
      <x:c r="A36" s="617" t="str">
        <x:v>BK020</x:v>
      </x:c>
      <x:c r="B36" s="617" t="str">
        <x:f>'Data Schedule'!E24</x:f>
        <x:v>Wildan</x:v>
      </x:c>
      <x:c r="C36" s="618" t="n">
        <x:f>IF(ISNUMBER(U36),U36,IF(ISNUMBER(Z36),Z36,""))</x:f>
        <x:v>46270</x:v>
      </x:c>
      <x:c r="D36" s="617" t="str">
        <x:f>'Data Schedule'!G24</x:f>
        <x:v>Graduation</x:v>
      </x:c>
      <x:c r="E36" s="619" t="n">
        <x:f>SUMIFS('Cocok Bayar Booking'!$I$5:$I$504,'Cocok Bayar Booking'!$R$5:$R$504,A36,'Cocok Bayar Booking'!$F$5:$F$504,"DP",'Cocok Bayar Booking'!$S$5:$S$504,"Paket utama",'Cocok Bayar Booking'!$B$5:$B$504,"&lt;="&amp;'Pengaturan'!$B$6)</x:f>
        <x:v>100000</x:v>
      </x:c>
      <x:c r="F36" s="619" t="n">
        <x:f>SUMIFS('Cocok Bayar Booking'!$I$5:$I$504,'Cocok Bayar Booking'!$R$5:$R$504,A36,'Cocok Bayar Booking'!$B$5:$B$504,"&lt;="&amp;'Pengaturan'!$B$6)-E36</x:f>
        <x:v>250000</x:v>
      </x:c>
      <x:c r="G36" s="619" t="n">
        <x:f>SUMIFS('Cocok Bayar Booking'!$I$5:$I$504,'Cocok Bayar Booking'!$R$5:$R$504,A36,'Cocok Bayar Booking'!$S$5:$S$504,"Add-on",'Cocok Bayar Booking'!$B$5:$B$504,"&lt;="&amp;'Pengaturan'!$B$6)</x:f>
        <x:v>0</x:v>
      </x:c>
      <x:c r="H36" s="619" t="str">
        <x:f>IF('Data Schedule'!AK24="","",'Data Schedule'!AK24)</x:f>
      </x:c>
      <x:c r="I36" s="619" t="n">
        <x:f>E36+F36+IF(V36&lt;&gt;"",N(H36),0)</x:f>
        <x:v>350000</x:v>
      </x:c>
      <x:c r="J36" s="625"/>
      <x:c r="K36" s="626"/>
      <x:c r="L36" s="620" t="str">
        <x:f>IF(AND('Data Schedule'!U24=0,COUNTIF('Cocok Bayar Booking'!$R$5:$R$504,A36)=0,N(H36)=0,NOT(AND(ISNUMBER(J36),J36&gt;=0,K36&lt;&gt;""))),"Nonaktif tanpa pembayaran",IF(NOT(ISNUMBER(C36)),"Tanggal sesi belum pasti",IF(OR(C36&lt;'Pengaturan'!$B$4,C36&gt;'Pengaturan'!$B$5),"Di luar September",IF(C36&gt;'Pengaturan'!$B$29,"Belum closing",IF(AND(O36&lt;&gt;"",NOT(AND(W36="Terverifikasi",K36&lt;&gt;""))),"Pasangan perlu dicek",IF(AND(Q36=0,NOT(AND(ISNUMBER(U36),K36&lt;&gt;""))),"Sesi belum terkonfirmasi",IF(AND(ISNUMBER(J36),J36&gt;=0,K36&lt;&gt;""),"Terhitung",IF(X36=0,"Paket utama belum terhubung",IF(R36=0,"Pelunasan belum terbukti",IF(AND(N(H36)&gt;0,V36=""),"Bukti bayar sebelumnya kosong",IF(E36+IF(V36&lt;&gt;"",N(H36),0)&lt;S36,"DP sebelumnya belum lengkap",IF(I36&lt;=0,"Nominal pembayaran belum lengkap","Terhitung"))))))))))))</x:f>
        <x:v>Terhitung</x:v>
      </x:c>
      <x:c r="M36" s="619" t="n">
        <x:f>IF(N36=1,IF(AND(ISNUMBER(J36),J36&gt;=0,K36&lt;&gt;""),J36,I36),"")</x:f>
        <x:v>350000</x:v>
      </x:c>
      <x:c r="N36" s="621" t="n">
        <x:f>IF(L36="Terhitung",1,0)</x:f>
        <x:v>1</x:v>
      </x:c>
      <x:c r="O36" s="617"/>
      <x:c r="P36" s="617" t="str">
        <x:v>132, 156</x:v>
      </x:c>
      <x:c r="Q36" s="617" t="n">
        <x:f>SUMIFS('Cocok Bayar Booking'!$V$5:$V$504,'Cocok Bayar Booking'!$R$5:$R$504,A36,'Cocok Bayar Booking'!$B$5:$B$504,"&lt;="&amp;'Pengaturan'!$B$6)</x:f>
        <x:v>1</x:v>
      </x:c>
      <x:c r="R36" s="617" t="n">
        <x:f>COUNTIFS('Cocok Bayar Booking'!$R$5:$R$504,A36,'Cocok Bayar Booking'!$S$5:$S$504,"Paket utama",'Cocok Bayar Booking'!$F$5:$F$504,"Lunas",'Cocok Bayar Booking'!$B$5:$B$504,"&lt;="&amp;'Pengaturan'!$B$6)+COUNTIFS('Cocok Bayar Booking'!$R$5:$R$504,A36,'Cocok Bayar Booking'!$S$5:$S$504,"Paket utama",'Cocok Bayar Booking'!$F$5:$F$504,"Pelunasan",'Cocok Bayar Booking'!$B$5:$B$504,"&lt;="&amp;'Pengaturan'!$B$6)</x:f>
        <x:v>1</x:v>
      </x:c>
      <x:c r="S36" s="619" t="n">
        <x:f>'Data Schedule'!N24</x:f>
        <x:v>100000</x:v>
      </x:c>
      <x:c r="T36" s="619" t="n">
        <x:f>'Data Schedule'!L24</x:f>
        <x:v>350000</x:v>
      </x:c>
      <x:c r="U36" s="627"/>
      <x:c r="V36" s="617" t="str">
        <x:f>IF('Data Schedule'!AL24="","",'Data Schedule'!AL24)</x:f>
      </x:c>
      <x:c r="W36" s="626"/>
      <x:c r="X36" s="617" t="n">
        <x:f>COUNTIFS('Cocok Bayar Booking'!$R$5:$R$504,A36,'Cocok Bayar Booking'!$S$5:$S$504,"Paket utama",'Cocok Bayar Booking'!$B$5:$B$504,"&lt;="&amp;'Pengaturan'!$B$6)</x:f>
        <x:v>2</x:v>
      </x:c>
      <x:c r="Y36" s="617" t="n">
        <x:f>IF(OR(L36="Nonaktif tanpa pembayaran",L36="Di luar September",L36="Belum closing",AND(LEFT(A36,4)="LOG-",COUNTIF('Cocok Bayar Booking'!$R$5:$R$504,A36)=0)),0,1-N36)</x:f>
        <x:v>0</x:v>
      </x:c>
      <x:c r="Z36" s="618" t="n">
        <x:f>IF('Data Schedule'!B24="","",'Data Schedule'!B24)</x:f>
        <x:v>46270</x:v>
      </x:c>
    </x:row>
    <x:row r="37" ht="30" customHeight="1">
      <x:c r="A37" s="617" t="str">
        <x:v>BK021</x:v>
      </x:c>
      <x:c r="B37" s="617" t="str">
        <x:f>'Data Schedule'!E25</x:f>
        <x:v>Gibran</x:v>
      </x:c>
      <x:c r="C37" s="618" t="n">
        <x:f>IF(ISNUMBER(U37),U37,IF(ISNUMBER(Z37),Z37,""))</x:f>
        <x:v>46270</x:v>
      </x:c>
      <x:c r="D37" s="617" t="str">
        <x:f>'Data Schedule'!G25</x:f>
        <x:v>Graduation</x:v>
      </x:c>
      <x:c r="E37" s="619" t="n">
        <x:f>SUMIFS('Cocok Bayar Booking'!$I$5:$I$504,'Cocok Bayar Booking'!$R$5:$R$504,A37,'Cocok Bayar Booking'!$F$5:$F$504,"DP",'Cocok Bayar Booking'!$S$5:$S$504,"Paket utama",'Cocok Bayar Booking'!$B$5:$B$504,"&lt;="&amp;'Pengaturan'!$B$6)</x:f>
        <x:v>100000</x:v>
      </x:c>
      <x:c r="F37" s="619" t="n">
        <x:f>SUMIFS('Cocok Bayar Booking'!$I$5:$I$504,'Cocok Bayar Booking'!$R$5:$R$504,A37,'Cocok Bayar Booking'!$B$5:$B$504,"&lt;="&amp;'Pengaturan'!$B$6)-E37</x:f>
        <x:v>250000</x:v>
      </x:c>
      <x:c r="G37" s="619" t="n">
        <x:f>SUMIFS('Cocok Bayar Booking'!$I$5:$I$504,'Cocok Bayar Booking'!$R$5:$R$504,A37,'Cocok Bayar Booking'!$S$5:$S$504,"Add-on",'Cocok Bayar Booking'!$B$5:$B$504,"&lt;="&amp;'Pengaturan'!$B$6)</x:f>
        <x:v>0</x:v>
      </x:c>
      <x:c r="H37" s="619" t="str">
        <x:f>IF('Data Schedule'!AK25="","",'Data Schedule'!AK25)</x:f>
      </x:c>
      <x:c r="I37" s="619" t="n">
        <x:f>E37+F37+IF(V37&lt;&gt;"",N(H37),0)</x:f>
        <x:v>350000</x:v>
      </x:c>
      <x:c r="J37" s="625"/>
      <x:c r="K37" s="626"/>
      <x:c r="L37" s="620" t="str">
        <x:f>IF(AND('Data Schedule'!U25=0,COUNTIF('Cocok Bayar Booking'!$R$5:$R$504,A37)=0,N(H37)=0,NOT(AND(ISNUMBER(J37),J37&gt;=0,K37&lt;&gt;""))),"Nonaktif tanpa pembayaran",IF(NOT(ISNUMBER(C37)),"Tanggal sesi belum pasti",IF(OR(C37&lt;'Pengaturan'!$B$4,C37&gt;'Pengaturan'!$B$5),"Di luar September",IF(C37&gt;'Pengaturan'!$B$29,"Belum closing",IF(AND(O37&lt;&gt;"",NOT(AND(W37="Terverifikasi",K37&lt;&gt;""))),"Pasangan perlu dicek",IF(AND(Q37=0,NOT(AND(ISNUMBER(U37),K37&lt;&gt;""))),"Sesi belum terkonfirmasi",IF(AND(ISNUMBER(J37),J37&gt;=0,K37&lt;&gt;""),"Terhitung",IF(X37=0,"Paket utama belum terhubung",IF(R37=0,"Pelunasan belum terbukti",IF(AND(N(H37)&gt;0,V37=""),"Bukti bayar sebelumnya kosong",IF(E37+IF(V37&lt;&gt;"",N(H37),0)&lt;S37,"DP sebelumnya belum lengkap",IF(I37&lt;=0,"Nominal pembayaran belum lengkap","Terhitung"))))))))))))</x:f>
        <x:v>Terhitung</x:v>
      </x:c>
      <x:c r="M37" s="619" t="n">
        <x:f>IF(N37=1,IF(AND(ISNUMBER(J37),J37&gt;=0,K37&lt;&gt;""),J37,I37),"")</x:f>
        <x:v>350000</x:v>
      </x:c>
      <x:c r="N37" s="621" t="n">
        <x:f>IF(L37="Terhitung",1,0)</x:f>
        <x:v>1</x:v>
      </x:c>
      <x:c r="O37" s="617"/>
      <x:c r="P37" s="617" t="str">
        <x:v>130, 157</x:v>
      </x:c>
      <x:c r="Q37" s="617" t="n">
        <x:f>SUMIFS('Cocok Bayar Booking'!$V$5:$V$504,'Cocok Bayar Booking'!$R$5:$R$504,A37,'Cocok Bayar Booking'!$B$5:$B$504,"&lt;="&amp;'Pengaturan'!$B$6)</x:f>
        <x:v>1</x:v>
      </x:c>
      <x:c r="R37" s="617" t="n">
        <x:f>COUNTIFS('Cocok Bayar Booking'!$R$5:$R$504,A37,'Cocok Bayar Booking'!$S$5:$S$504,"Paket utama",'Cocok Bayar Booking'!$F$5:$F$504,"Lunas",'Cocok Bayar Booking'!$B$5:$B$504,"&lt;="&amp;'Pengaturan'!$B$6)+COUNTIFS('Cocok Bayar Booking'!$R$5:$R$504,A37,'Cocok Bayar Booking'!$S$5:$S$504,"Paket utama",'Cocok Bayar Booking'!$F$5:$F$504,"Pelunasan",'Cocok Bayar Booking'!$B$5:$B$504,"&lt;="&amp;'Pengaturan'!$B$6)</x:f>
        <x:v>1</x:v>
      </x:c>
      <x:c r="S37" s="619" t="n">
        <x:f>'Data Schedule'!N25</x:f>
        <x:v>100000</x:v>
      </x:c>
      <x:c r="T37" s="619" t="n">
        <x:f>'Data Schedule'!L25</x:f>
        <x:v>350000</x:v>
      </x:c>
      <x:c r="U37" s="627"/>
      <x:c r="V37" s="617" t="str">
        <x:f>IF('Data Schedule'!AL25="","",'Data Schedule'!AL25)</x:f>
      </x:c>
      <x:c r="W37" s="626"/>
      <x:c r="X37" s="617" t="n">
        <x:f>COUNTIFS('Cocok Bayar Booking'!$R$5:$R$504,A37,'Cocok Bayar Booking'!$S$5:$S$504,"Paket utama",'Cocok Bayar Booking'!$B$5:$B$504,"&lt;="&amp;'Pengaturan'!$B$6)</x:f>
        <x:v>2</x:v>
      </x:c>
      <x:c r="Y37" s="617" t="n">
        <x:f>IF(OR(L37="Nonaktif tanpa pembayaran",L37="Di luar September",L37="Belum closing",AND(LEFT(A37,4)="LOG-",COUNTIF('Cocok Bayar Booking'!$R$5:$R$504,A37)=0)),0,1-N37)</x:f>
        <x:v>0</x:v>
      </x:c>
      <x:c r="Z37" s="618" t="n">
        <x:f>IF('Data Schedule'!B25="","",'Data Schedule'!B25)</x:f>
        <x:v>46270</x:v>
      </x:c>
    </x:row>
    <x:row r="38" ht="30" customHeight="1">
      <x:c r="A38" s="617" t="str">
        <x:v>BK022</x:v>
      </x:c>
      <x:c r="B38" s="617" t="str">
        <x:f>'Data Schedule'!E26</x:f>
        <x:v>Lia</x:v>
      </x:c>
      <x:c r="C38" s="618" t="n">
        <x:f>IF(ISNUMBER(U38),U38,IF(ISNUMBER(Z38),Z38,""))</x:f>
        <x:v>46270</x:v>
      </x:c>
      <x:c r="D38" s="617" t="str">
        <x:f>'Data Schedule'!G26</x:f>
        <x:v>Large Group</x:v>
      </x:c>
      <x:c r="E38" s="619" t="n">
        <x:f>SUMIFS('Cocok Bayar Booking'!$I$5:$I$504,'Cocok Bayar Booking'!$R$5:$R$504,A38,'Cocok Bayar Booking'!$F$5:$F$504,"DP",'Cocok Bayar Booking'!$S$5:$S$504,"Paket utama",'Cocok Bayar Booking'!$B$5:$B$504,"&lt;="&amp;'Pengaturan'!$B$6)</x:f>
        <x:v>0</x:v>
      </x:c>
      <x:c r="F38" s="619" t="n">
        <x:f>SUMIFS('Cocok Bayar Booking'!$I$5:$I$504,'Cocok Bayar Booking'!$R$5:$R$504,A38,'Cocok Bayar Booking'!$B$5:$B$504,"&lt;="&amp;'Pengaturan'!$B$6)-E38</x:f>
        <x:v>200000</x:v>
      </x:c>
      <x:c r="G38" s="619" t="n">
        <x:f>SUMIFS('Cocok Bayar Booking'!$I$5:$I$504,'Cocok Bayar Booking'!$R$5:$R$504,A38,'Cocok Bayar Booking'!$S$5:$S$504,"Add-on",'Cocok Bayar Booking'!$B$5:$B$504,"&lt;="&amp;'Pengaturan'!$B$6)</x:f>
        <x:v>0</x:v>
      </x:c>
      <x:c r="H38" s="619" t="str">
        <x:f>IF('Data Schedule'!AK26="","",'Data Schedule'!AK26)</x:f>
      </x:c>
      <x:c r="I38" s="619" t="n">
        <x:f>E38+F38+IF(V38&lt;&gt;"",N(H38),0)</x:f>
        <x:v>200000</x:v>
      </x:c>
      <x:c r="J38" s="625"/>
      <x:c r="K38" s="626"/>
      <x:c r="L38" s="620" t="str">
        <x:f>IF(AND('Data Schedule'!U26=0,COUNTIF('Cocok Bayar Booking'!$R$5:$R$504,A38)=0,N(H38)=0,NOT(AND(ISNUMBER(J38),J38&gt;=0,K38&lt;&gt;""))),"Nonaktif tanpa pembayaran",IF(NOT(ISNUMBER(C38)),"Tanggal sesi belum pasti",IF(OR(C38&lt;'Pengaturan'!$B$4,C38&gt;'Pengaturan'!$B$5),"Di luar September",IF(C38&gt;'Pengaturan'!$B$29,"Belum closing",IF(AND(O38&lt;&gt;"",NOT(AND(W38="Terverifikasi",K38&lt;&gt;""))),"Pasangan perlu dicek",IF(AND(Q38=0,NOT(AND(ISNUMBER(U38),K38&lt;&gt;""))),"Sesi belum terkonfirmasi",IF(AND(ISNUMBER(J38),J38&gt;=0,K38&lt;&gt;""),"Terhitung",IF(X38=0,"Paket utama belum terhubung",IF(R38=0,"Pelunasan belum terbukti",IF(AND(N(H38)&gt;0,V38=""),"Bukti bayar sebelumnya kosong",IF(E38+IF(V38&lt;&gt;"",N(H38),0)&lt;S38,"DP sebelumnya belum lengkap",IF(I38&lt;=0,"Nominal pembayaran belum lengkap","Terhitung"))))))))))))</x:f>
        <x:v>DP sebelumnya belum lengkap</x:v>
      </x:c>
      <x:c r="M38" s="619" t="str">
        <x:f>IF(N38=1,IF(AND(ISNUMBER(J38),J38&gt;=0,K38&lt;&gt;""),J38,I38),"")</x:f>
      </x:c>
      <x:c r="N38" s="621" t="n">
        <x:f>IF(L38="Terhitung",1,0)</x:f>
        <x:v>0</x:v>
      </x:c>
      <x:c r="O38" s="617"/>
      <x:c r="P38" s="617" t="str">
        <x:v>160</x:v>
      </x:c>
      <x:c r="Q38" s="617" t="n">
        <x:f>SUMIFS('Cocok Bayar Booking'!$V$5:$V$504,'Cocok Bayar Booking'!$R$5:$R$504,A38,'Cocok Bayar Booking'!$B$5:$B$504,"&lt;="&amp;'Pengaturan'!$B$6)</x:f>
        <x:v>1</x:v>
      </x:c>
      <x:c r="R38" s="617" t="n">
        <x:f>COUNTIFS('Cocok Bayar Booking'!$R$5:$R$504,A38,'Cocok Bayar Booking'!$S$5:$S$504,"Paket utama",'Cocok Bayar Booking'!$F$5:$F$504,"Lunas",'Cocok Bayar Booking'!$B$5:$B$504,"&lt;="&amp;'Pengaturan'!$B$6)+COUNTIFS('Cocok Bayar Booking'!$R$5:$R$504,A38,'Cocok Bayar Booking'!$S$5:$S$504,"Paket utama",'Cocok Bayar Booking'!$F$5:$F$504,"Pelunasan",'Cocok Bayar Booking'!$B$5:$B$504,"&lt;="&amp;'Pengaturan'!$B$6)</x:f>
        <x:v>1</x:v>
      </x:c>
      <x:c r="S38" s="619" t="n">
        <x:f>'Data Schedule'!N26</x:f>
        <x:v>100000</x:v>
      </x:c>
      <x:c r="T38" s="619" t="n">
        <x:f>'Data Schedule'!L26</x:f>
        <x:v>300000</x:v>
      </x:c>
      <x:c r="U38" s="627"/>
      <x:c r="V38" s="617" t="str">
        <x:f>IF('Data Schedule'!AL26="","",'Data Schedule'!AL26)</x:f>
      </x:c>
      <x:c r="W38" s="626"/>
      <x:c r="X38" s="617" t="n">
        <x:f>COUNTIFS('Cocok Bayar Booking'!$R$5:$R$504,A38,'Cocok Bayar Booking'!$S$5:$S$504,"Paket utama",'Cocok Bayar Booking'!$B$5:$B$504,"&lt;="&amp;'Pengaturan'!$B$6)</x:f>
        <x:v>1</x:v>
      </x:c>
      <x:c r="Y38" s="617" t="n">
        <x:f>IF(OR(L38="Nonaktif tanpa pembayaran",L38="Di luar September",L38="Belum closing",AND(LEFT(A38,4)="LOG-",COUNTIF('Cocok Bayar Booking'!$R$5:$R$504,A38)=0)),0,1-N38)</x:f>
        <x:v>1</x:v>
      </x:c>
      <x:c r="Z38" s="618" t="n">
        <x:f>IF('Data Schedule'!B26="","",'Data Schedule'!B26)</x:f>
        <x:v>46270</x:v>
      </x:c>
    </x:row>
    <x:row r="39" ht="30" customHeight="1">
      <x:c r="A39" s="617" t="str">
        <x:v>BK023</x:v>
      </x:c>
      <x:c r="B39" s="617" t="str">
        <x:f>'Data Schedule'!E27</x:f>
        <x:v>PSDA Bahagia</x:v>
      </x:c>
      <x:c r="C39" s="618" t="n">
        <x:f>IF(ISNUMBER(U39),U39,IF(ISNUMBER(Z39),Z39,""))</x:f>
        <x:v>46270</x:v>
      </x:c>
      <x:c r="D39" s="617" t="str">
        <x:f>'Data Schedule'!G27</x:f>
        <x:v>Photofox</x:v>
      </x:c>
      <x:c r="E39" s="619" t="n">
        <x:f>SUMIFS('Cocok Bayar Booking'!$I$5:$I$504,'Cocok Bayar Booking'!$R$5:$R$504,A39,'Cocok Bayar Booking'!$F$5:$F$504,"DP",'Cocok Bayar Booking'!$S$5:$S$504,"Paket utama",'Cocok Bayar Booking'!$B$5:$B$504,"&lt;="&amp;'Pengaturan'!$B$6)</x:f>
        <x:v>100000</x:v>
      </x:c>
      <x:c r="F39" s="619" t="n">
        <x:f>SUMIFS('Cocok Bayar Booking'!$I$5:$I$504,'Cocok Bayar Booking'!$R$5:$R$504,A39,'Cocok Bayar Booking'!$B$5:$B$504,"&lt;="&amp;'Pengaturan'!$B$6)-E39</x:f>
        <x:v>75000</x:v>
      </x:c>
      <x:c r="G39" s="619" t="n">
        <x:f>SUMIFS('Cocok Bayar Booking'!$I$5:$I$504,'Cocok Bayar Booking'!$R$5:$R$504,A39,'Cocok Bayar Booking'!$S$5:$S$504,"Add-on",'Cocok Bayar Booking'!$B$5:$B$504,"&lt;="&amp;'Pengaturan'!$B$6)</x:f>
        <x:v>0</x:v>
      </x:c>
      <x:c r="H39" s="619" t="str">
        <x:f>IF('Data Schedule'!AK27="","",'Data Schedule'!AK27)</x:f>
      </x:c>
      <x:c r="I39" s="619" t="n">
        <x:f>E39+F39+IF(V39&lt;&gt;"",N(H39),0)</x:f>
        <x:v>175000</x:v>
      </x:c>
      <x:c r="J39" s="625"/>
      <x:c r="K39" s="626"/>
      <x:c r="L39" s="620" t="str">
        <x:f>IF(AND('Data Schedule'!U27=0,COUNTIF('Cocok Bayar Booking'!$R$5:$R$504,A39)=0,N(H39)=0,NOT(AND(ISNUMBER(J39),J39&gt;=0,K39&lt;&gt;""))),"Nonaktif tanpa pembayaran",IF(NOT(ISNUMBER(C39)),"Tanggal sesi belum pasti",IF(OR(C39&lt;'Pengaturan'!$B$4,C39&gt;'Pengaturan'!$B$5),"Di luar September",IF(C39&gt;'Pengaturan'!$B$29,"Belum closing",IF(AND(O39&lt;&gt;"",NOT(AND(W39="Terverifikasi",K39&lt;&gt;""))),"Pasangan perlu dicek",IF(AND(Q39=0,NOT(AND(ISNUMBER(U39),K39&lt;&gt;""))),"Sesi belum terkonfirmasi",IF(AND(ISNUMBER(J39),J39&gt;=0,K39&lt;&gt;""),"Terhitung",IF(X39=0,"Paket utama belum terhubung",IF(R39=0,"Pelunasan belum terbukti",IF(AND(N(H39)&gt;0,V39=""),"Bukti bayar sebelumnya kosong",IF(E39+IF(V39&lt;&gt;"",N(H39),0)&lt;S39,"DP sebelumnya belum lengkap",IF(I39&lt;=0,"Nominal pembayaran belum lengkap","Terhitung"))))))))))))</x:f>
        <x:v>Terhitung</x:v>
      </x:c>
      <x:c r="M39" s="619" t="n">
        <x:f>IF(N39=1,IF(AND(ISNUMBER(J39),J39&gt;=0,K39&lt;&gt;""),J39,I39),"")</x:f>
        <x:v>175000</x:v>
      </x:c>
      <x:c r="N39" s="621" t="n">
        <x:f>IF(L39="Terhitung",1,0)</x:f>
        <x:v>1</x:v>
      </x:c>
      <x:c r="O39" s="617"/>
      <x:c r="P39" s="617" t="str">
        <x:v>159, 163</x:v>
      </x:c>
      <x:c r="Q39" s="617" t="n">
        <x:f>SUMIFS('Cocok Bayar Booking'!$V$5:$V$504,'Cocok Bayar Booking'!$R$5:$R$504,A39,'Cocok Bayar Booking'!$B$5:$B$504,"&lt;="&amp;'Pengaturan'!$B$6)</x:f>
        <x:v>1</x:v>
      </x:c>
      <x:c r="R39" s="617" t="n">
        <x:f>COUNTIFS('Cocok Bayar Booking'!$R$5:$R$504,A39,'Cocok Bayar Booking'!$S$5:$S$504,"Paket utama",'Cocok Bayar Booking'!$F$5:$F$504,"Lunas",'Cocok Bayar Booking'!$B$5:$B$504,"&lt;="&amp;'Pengaturan'!$B$6)+COUNTIFS('Cocok Bayar Booking'!$R$5:$R$504,A39,'Cocok Bayar Booking'!$S$5:$S$504,"Paket utama",'Cocok Bayar Booking'!$F$5:$F$504,"Pelunasan",'Cocok Bayar Booking'!$B$5:$B$504,"&lt;="&amp;'Pengaturan'!$B$6)</x:f>
        <x:v>1</x:v>
      </x:c>
      <x:c r="S39" s="619" t="n">
        <x:f>'Data Schedule'!N27</x:f>
        <x:v>100000</x:v>
      </x:c>
      <x:c r="T39" s="619" t="n">
        <x:f>'Data Schedule'!L27</x:f>
        <x:v>200000</x:v>
      </x:c>
      <x:c r="U39" s="627"/>
      <x:c r="V39" s="617" t="str">
        <x:f>IF('Data Schedule'!AL27="","",'Data Schedule'!AL27)</x:f>
      </x:c>
      <x:c r="W39" s="626"/>
      <x:c r="X39" s="617" t="n">
        <x:f>COUNTIFS('Cocok Bayar Booking'!$R$5:$R$504,A39,'Cocok Bayar Booking'!$S$5:$S$504,"Paket utama",'Cocok Bayar Booking'!$B$5:$B$504,"&lt;="&amp;'Pengaturan'!$B$6)</x:f>
        <x:v>2</x:v>
      </x:c>
      <x:c r="Y39" s="617" t="n">
        <x:f>IF(OR(L39="Nonaktif tanpa pembayaran",L39="Di luar September",L39="Belum closing",AND(LEFT(A39,4)="LOG-",COUNTIF('Cocok Bayar Booking'!$R$5:$R$504,A39)=0)),0,1-N39)</x:f>
        <x:v>0</x:v>
      </x:c>
      <x:c r="Z39" s="618" t="n">
        <x:f>IF('Data Schedule'!B27="","",'Data Schedule'!B27)</x:f>
        <x:v>46270</x:v>
      </x:c>
    </x:row>
    <x:row r="40" ht="30" customHeight="1">
      <x:c r="A40" s="617" t="str">
        <x:v>BK024</x:v>
      </x:c>
      <x:c r="B40" s="617" t="str">
        <x:f>'Data Schedule'!E28</x:f>
        <x:v>Dhita</x:v>
      </x:c>
      <x:c r="C40" s="618" t="n">
        <x:f>IF(ISNUMBER(U40),U40,IF(ISNUMBER(Z40),Z40,""))</x:f>
        <x:v>46270</x:v>
      </x:c>
      <x:c r="D40" s="617" t="str">
        <x:f>'Data Schedule'!G28</x:f>
        <x:v>Large Group</x:v>
      </x:c>
      <x:c r="E40" s="619" t="n">
        <x:f>SUMIFS('Cocok Bayar Booking'!$I$5:$I$504,'Cocok Bayar Booking'!$R$5:$R$504,A40,'Cocok Bayar Booking'!$F$5:$F$504,"DP",'Cocok Bayar Booking'!$S$5:$S$504,"Paket utama",'Cocok Bayar Booking'!$B$5:$B$504,"&lt;="&amp;'Pengaturan'!$B$6)</x:f>
        <x:v>100000</x:v>
      </x:c>
      <x:c r="F40" s="619" t="n">
        <x:f>SUMIFS('Cocok Bayar Booking'!$I$5:$I$504,'Cocok Bayar Booking'!$R$5:$R$504,A40,'Cocok Bayar Booking'!$B$5:$B$504,"&lt;="&amp;'Pengaturan'!$B$6)-E40</x:f>
        <x:v>200000</x:v>
      </x:c>
      <x:c r="G40" s="619" t="n">
        <x:f>SUMIFS('Cocok Bayar Booking'!$I$5:$I$504,'Cocok Bayar Booking'!$R$5:$R$504,A40,'Cocok Bayar Booking'!$S$5:$S$504,"Add-on",'Cocok Bayar Booking'!$B$5:$B$504,"&lt;="&amp;'Pengaturan'!$B$6)</x:f>
        <x:v>0</x:v>
      </x:c>
      <x:c r="H40" s="619" t="str">
        <x:f>IF('Data Schedule'!AK28="","",'Data Schedule'!AK28)</x:f>
      </x:c>
      <x:c r="I40" s="619" t="n">
        <x:f>E40+F40+IF(V40&lt;&gt;"",N(H40),0)</x:f>
        <x:v>300000</x:v>
      </x:c>
      <x:c r="J40" s="625"/>
      <x:c r="K40" s="626"/>
      <x:c r="L40" s="620" t="str">
        <x:f>IF(AND('Data Schedule'!U28=0,COUNTIF('Cocok Bayar Booking'!$R$5:$R$504,A40)=0,N(H40)=0,NOT(AND(ISNUMBER(J40),J40&gt;=0,K40&lt;&gt;""))),"Nonaktif tanpa pembayaran",IF(NOT(ISNUMBER(C40)),"Tanggal sesi belum pasti",IF(OR(C40&lt;'Pengaturan'!$B$4,C40&gt;'Pengaturan'!$B$5),"Di luar September",IF(C40&gt;'Pengaturan'!$B$29,"Belum closing",IF(AND(O40&lt;&gt;"",NOT(AND(W40="Terverifikasi",K40&lt;&gt;""))),"Pasangan perlu dicek",IF(AND(Q40=0,NOT(AND(ISNUMBER(U40),K40&lt;&gt;""))),"Sesi belum terkonfirmasi",IF(AND(ISNUMBER(J40),J40&gt;=0,K40&lt;&gt;""),"Terhitung",IF(X40=0,"Paket utama belum terhubung",IF(R40=0,"Pelunasan belum terbukti",IF(AND(N(H40)&gt;0,V40=""),"Bukti bayar sebelumnya kosong",IF(E40+IF(V40&lt;&gt;"",N(H40),0)&lt;S40,"DP sebelumnya belum lengkap",IF(I40&lt;=0,"Nominal pembayaran belum lengkap","Terhitung"))))))))))))</x:f>
        <x:v>Terhitung</x:v>
      </x:c>
      <x:c r="M40" s="619" t="n">
        <x:f>IF(N40=1,IF(AND(ISNUMBER(J40),J40&gt;=0,K40&lt;&gt;""),J40,I40),"")</x:f>
        <x:v>300000</x:v>
      </x:c>
      <x:c r="N40" s="621" t="n">
        <x:f>IF(L40="Terhitung",1,0)</x:f>
        <x:v>1</x:v>
      </x:c>
      <x:c r="O40" s="617"/>
      <x:c r="P40" s="617" t="str">
        <x:v>109, 164</x:v>
      </x:c>
      <x:c r="Q40" s="617" t="n">
        <x:f>SUMIFS('Cocok Bayar Booking'!$V$5:$V$504,'Cocok Bayar Booking'!$R$5:$R$504,A40,'Cocok Bayar Booking'!$B$5:$B$504,"&lt;="&amp;'Pengaturan'!$B$6)</x:f>
        <x:v>1</x:v>
      </x:c>
      <x:c r="R40" s="617" t="n">
        <x:f>COUNTIFS('Cocok Bayar Booking'!$R$5:$R$504,A40,'Cocok Bayar Booking'!$S$5:$S$504,"Paket utama",'Cocok Bayar Booking'!$F$5:$F$504,"Lunas",'Cocok Bayar Booking'!$B$5:$B$504,"&lt;="&amp;'Pengaturan'!$B$6)+COUNTIFS('Cocok Bayar Booking'!$R$5:$R$504,A40,'Cocok Bayar Booking'!$S$5:$S$504,"Paket utama",'Cocok Bayar Booking'!$F$5:$F$504,"Pelunasan",'Cocok Bayar Booking'!$B$5:$B$504,"&lt;="&amp;'Pengaturan'!$B$6)</x:f>
        <x:v>1</x:v>
      </x:c>
      <x:c r="S40" s="619" t="n">
        <x:f>'Data Schedule'!N28</x:f>
        <x:v>100000</x:v>
      </x:c>
      <x:c r="T40" s="619" t="n">
        <x:f>'Data Schedule'!L28</x:f>
        <x:v>300000</x:v>
      </x:c>
      <x:c r="U40" s="627"/>
      <x:c r="V40" s="617" t="str">
        <x:f>IF('Data Schedule'!AL28="","",'Data Schedule'!AL28)</x:f>
      </x:c>
      <x:c r="W40" s="626"/>
      <x:c r="X40" s="617" t="n">
        <x:f>COUNTIFS('Cocok Bayar Booking'!$R$5:$R$504,A40,'Cocok Bayar Booking'!$S$5:$S$504,"Paket utama",'Cocok Bayar Booking'!$B$5:$B$504,"&lt;="&amp;'Pengaturan'!$B$6)</x:f>
        <x:v>2</x:v>
      </x:c>
      <x:c r="Y40" s="617" t="n">
        <x:f>IF(OR(L40="Nonaktif tanpa pembayaran",L40="Di luar September",L40="Belum closing",AND(LEFT(A40,4)="LOG-",COUNTIF('Cocok Bayar Booking'!$R$5:$R$504,A40)=0)),0,1-N40)</x:f>
        <x:v>0</x:v>
      </x:c>
      <x:c r="Z40" s="618" t="n">
        <x:f>IF('Data Schedule'!B28="","",'Data Schedule'!B28)</x:f>
        <x:v>46270</x:v>
      </x:c>
    </x:row>
    <x:row r="41" ht="30" customHeight="1">
      <x:c r="A41" s="617" t="str">
        <x:v>BK025</x:v>
      </x:c>
      <x:c r="B41" s="617" t="str">
        <x:f>'Data Schedule'!E29</x:f>
        <x:v>Tiara Dwina Savitri</x:v>
      </x:c>
      <x:c r="C41" s="618" t="n">
        <x:f>IF(ISNUMBER(U41),U41,IF(ISNUMBER(Z41),Z41,""))</x:f>
        <x:v>46270</x:v>
      </x:c>
      <x:c r="D41" s="617" t="str">
        <x:f>'Data Schedule'!G29</x:f>
        <x:v>Large Group</x:v>
      </x:c>
      <x:c r="E41" s="619" t="n">
        <x:f>SUMIFS('Cocok Bayar Booking'!$I$5:$I$504,'Cocok Bayar Booking'!$R$5:$R$504,A41,'Cocok Bayar Booking'!$F$5:$F$504,"DP",'Cocok Bayar Booking'!$S$5:$S$504,"Paket utama",'Cocok Bayar Booking'!$B$5:$B$504,"&lt;="&amp;'Pengaturan'!$B$6)</x:f>
        <x:v>0</x:v>
      </x:c>
      <x:c r="F41" s="619" t="n">
        <x:f>SUMIFS('Cocok Bayar Booking'!$I$5:$I$504,'Cocok Bayar Booking'!$R$5:$R$504,A41,'Cocok Bayar Booking'!$B$5:$B$504,"&lt;="&amp;'Pengaturan'!$B$6)-E41</x:f>
        <x:v>425000</x:v>
      </x:c>
      <x:c r="G41" s="619" t="n">
        <x:f>SUMIFS('Cocok Bayar Booking'!$I$5:$I$504,'Cocok Bayar Booking'!$R$5:$R$504,A41,'Cocok Bayar Booking'!$S$5:$S$504,"Add-on",'Cocok Bayar Booking'!$B$5:$B$504,"&lt;="&amp;'Pengaturan'!$B$6)</x:f>
        <x:v>0</x:v>
      </x:c>
      <x:c r="H41" s="619" t="str">
        <x:f>IF('Data Schedule'!AK29="","",'Data Schedule'!AK29)</x:f>
      </x:c>
      <x:c r="I41" s="619" t="n">
        <x:f>E41+F41+IF(V41&lt;&gt;"",N(H41),0)</x:f>
        <x:v>425000</x:v>
      </x:c>
      <x:c r="J41" s="625"/>
      <x:c r="K41" s="626"/>
      <x:c r="L41" s="620" t="str">
        <x:f>IF(AND('Data Schedule'!U29=0,COUNTIF('Cocok Bayar Booking'!$R$5:$R$504,A41)=0,N(H41)=0,NOT(AND(ISNUMBER(J41),J41&gt;=0,K41&lt;&gt;""))),"Nonaktif tanpa pembayaran",IF(NOT(ISNUMBER(C41)),"Tanggal sesi belum pasti",IF(OR(C41&lt;'Pengaturan'!$B$4,C41&gt;'Pengaturan'!$B$5),"Di luar September",IF(C41&gt;'Pengaturan'!$B$29,"Belum closing",IF(AND(O41&lt;&gt;"",NOT(AND(W41="Terverifikasi",K41&lt;&gt;""))),"Pasangan perlu dicek",IF(AND(Q41=0,NOT(AND(ISNUMBER(U41),K41&lt;&gt;""))),"Sesi belum terkonfirmasi",IF(AND(ISNUMBER(J41),J41&gt;=0,K41&lt;&gt;""),"Terhitung",IF(X41=0,"Paket utama belum terhubung",IF(R41=0,"Pelunasan belum terbukti",IF(AND(N(H41)&gt;0,V41=""),"Bukti bayar sebelumnya kosong",IF(E41+IF(V41&lt;&gt;"",N(H41),0)&lt;S41,"DP sebelumnya belum lengkap",IF(I41&lt;=0,"Nominal pembayaran belum lengkap","Terhitung"))))))))))))</x:f>
        <x:v>Terhitung</x:v>
      </x:c>
      <x:c r="M41" s="619" t="n">
        <x:f>IF(N41=1,IF(AND(ISNUMBER(J41),J41&gt;=0,K41&lt;&gt;""),J41,I41),"")</x:f>
        <x:v>425000</x:v>
      </x:c>
      <x:c r="N41" s="621" t="n">
        <x:f>IF(L41="Terhitung",1,0)</x:f>
        <x:v>1</x:v>
      </x:c>
      <x:c r="O41" s="617"/>
      <x:c r="P41" s="617" t="str">
        <x:v>142, 165</x:v>
      </x:c>
      <x:c r="Q41" s="617" t="n">
        <x:f>SUMIFS('Cocok Bayar Booking'!$V$5:$V$504,'Cocok Bayar Booking'!$R$5:$R$504,A41,'Cocok Bayar Booking'!$B$5:$B$504,"&lt;="&amp;'Pengaturan'!$B$6)</x:f>
        <x:v>1</x:v>
      </x:c>
      <x:c r="R41" s="617" t="n">
        <x:f>COUNTIFS('Cocok Bayar Booking'!$R$5:$R$504,A41,'Cocok Bayar Booking'!$S$5:$S$504,"Paket utama",'Cocok Bayar Booking'!$F$5:$F$504,"Lunas",'Cocok Bayar Booking'!$B$5:$B$504,"&lt;="&amp;'Pengaturan'!$B$6)+COUNTIFS('Cocok Bayar Booking'!$R$5:$R$504,A41,'Cocok Bayar Booking'!$S$5:$S$504,"Paket utama",'Cocok Bayar Booking'!$F$5:$F$504,"Pelunasan",'Cocok Bayar Booking'!$B$5:$B$504,"&lt;="&amp;'Pengaturan'!$B$6)</x:f>
        <x:v>2</x:v>
      </x:c>
      <x:c r="S41" s="619" t="n">
        <x:f>'Data Schedule'!N29</x:f>
        <x:v>0</x:v>
      </x:c>
      <x:c r="T41" s="619" t="n">
        <x:f>'Data Schedule'!L29</x:f>
        <x:v>325000</x:v>
      </x:c>
      <x:c r="U41" s="627"/>
      <x:c r="V41" s="617" t="str">
        <x:f>IF('Data Schedule'!AL29="","",'Data Schedule'!AL29)</x:f>
      </x:c>
      <x:c r="W41" s="626"/>
      <x:c r="X41" s="617" t="n">
        <x:f>COUNTIFS('Cocok Bayar Booking'!$R$5:$R$504,A41,'Cocok Bayar Booking'!$S$5:$S$504,"Paket utama",'Cocok Bayar Booking'!$B$5:$B$504,"&lt;="&amp;'Pengaturan'!$B$6)</x:f>
        <x:v>2</x:v>
      </x:c>
      <x:c r="Y41" s="617" t="n">
        <x:f>IF(OR(L41="Nonaktif tanpa pembayaran",L41="Di luar September",L41="Belum closing",AND(LEFT(A41,4)="LOG-",COUNTIF('Cocok Bayar Booking'!$R$5:$R$504,A41)=0)),0,1-N41)</x:f>
        <x:v>0</x:v>
      </x:c>
      <x:c r="Z41" s="618" t="n">
        <x:f>IF('Data Schedule'!B29="","",'Data Schedule'!B29)</x:f>
        <x:v>46270</x:v>
      </x:c>
    </x:row>
    <x:row r="42" ht="30" customHeight="1">
      <x:c r="A42" s="617" t="str">
        <x:v>BK026</x:v>
      </x:c>
      <x:c r="B42" s="617" t="str">
        <x:f>'Data Schedule'!E30</x:f>
        <x:v>Jager</x:v>
      </x:c>
      <x:c r="C42" s="618" t="n">
        <x:f>IF(ISNUMBER(U42),U42,IF(ISNUMBER(Z42),Z42,""))</x:f>
        <x:v>46270</x:v>
      </x:c>
      <x:c r="D42" s="617" t="str">
        <x:f>'Data Schedule'!G30</x:f>
        <x:v>Large Group</x:v>
      </x:c>
      <x:c r="E42" s="619" t="n">
        <x:f>SUMIFS('Cocok Bayar Booking'!$I$5:$I$504,'Cocok Bayar Booking'!$R$5:$R$504,A42,'Cocok Bayar Booking'!$F$5:$F$504,"DP",'Cocok Bayar Booking'!$S$5:$S$504,"Paket utama",'Cocok Bayar Booking'!$B$5:$B$504,"&lt;="&amp;'Pengaturan'!$B$6)</x:f>
        <x:v>100000</x:v>
      </x:c>
      <x:c r="F42" s="619" t="n">
        <x:f>SUMIFS('Cocok Bayar Booking'!$I$5:$I$504,'Cocok Bayar Booking'!$R$5:$R$504,A42,'Cocok Bayar Booking'!$B$5:$B$504,"&lt;="&amp;'Pengaturan'!$B$6)-E42</x:f>
        <x:v>75000</x:v>
      </x:c>
      <x:c r="G42" s="619" t="n">
        <x:f>SUMIFS('Cocok Bayar Booking'!$I$5:$I$504,'Cocok Bayar Booking'!$R$5:$R$504,A42,'Cocok Bayar Booking'!$S$5:$S$504,"Add-on",'Cocok Bayar Booking'!$B$5:$B$504,"&lt;="&amp;'Pengaturan'!$B$6)</x:f>
        <x:v>0</x:v>
      </x:c>
      <x:c r="H42" s="619" t="str">
        <x:f>IF('Data Schedule'!AK30="","",'Data Schedule'!AK30)</x:f>
      </x:c>
      <x:c r="I42" s="619" t="n">
        <x:f>E42+F42+IF(V42&lt;&gt;"",N(H42),0)</x:f>
        <x:v>175000</x:v>
      </x:c>
      <x:c r="J42" s="625"/>
      <x:c r="K42" s="626"/>
      <x:c r="L42" s="620" t="str">
        <x:f>IF(AND('Data Schedule'!U30=0,COUNTIF('Cocok Bayar Booking'!$R$5:$R$504,A42)=0,N(H42)=0,NOT(AND(ISNUMBER(J42),J42&gt;=0,K42&lt;&gt;""))),"Nonaktif tanpa pembayaran",IF(NOT(ISNUMBER(C42)),"Tanggal sesi belum pasti",IF(OR(C42&lt;'Pengaturan'!$B$4,C42&gt;'Pengaturan'!$B$5),"Di luar September",IF(C42&gt;'Pengaturan'!$B$29,"Belum closing",IF(AND(O42&lt;&gt;"",NOT(AND(W42="Terverifikasi",K42&lt;&gt;""))),"Pasangan perlu dicek",IF(AND(Q42=0,NOT(AND(ISNUMBER(U42),K42&lt;&gt;""))),"Sesi belum terkonfirmasi",IF(AND(ISNUMBER(J42),J42&gt;=0,K42&lt;&gt;""),"Terhitung",IF(X42=0,"Paket utama belum terhubung",IF(R42=0,"Pelunasan belum terbukti",IF(AND(N(H42)&gt;0,V42=""),"Bukti bayar sebelumnya kosong",IF(E42+IF(V42&lt;&gt;"",N(H42),0)&lt;S42,"DP sebelumnya belum lengkap",IF(I42&lt;=0,"Nominal pembayaran belum lengkap","Terhitung"))))))))))))</x:f>
        <x:v>Terhitung</x:v>
      </x:c>
      <x:c r="M42" s="619" t="n">
        <x:f>IF(N42=1,IF(AND(ISNUMBER(J42),J42&gt;=0,K42&lt;&gt;""),J42,I42),"")</x:f>
        <x:v>175000</x:v>
      </x:c>
      <x:c r="N42" s="621" t="n">
        <x:f>IF(L42="Terhitung",1,0)</x:f>
        <x:v>1</x:v>
      </x:c>
      <x:c r="O42" s="617"/>
      <x:c r="P42" s="617" t="str">
        <x:v>111, 150</x:v>
      </x:c>
      <x:c r="Q42" s="617" t="n">
        <x:f>SUMIFS('Cocok Bayar Booking'!$V$5:$V$504,'Cocok Bayar Booking'!$R$5:$R$504,A42,'Cocok Bayar Booking'!$B$5:$B$504,"&lt;="&amp;'Pengaturan'!$B$6)</x:f>
        <x:v>1</x:v>
      </x:c>
      <x:c r="R42" s="617" t="n">
        <x:f>COUNTIFS('Cocok Bayar Booking'!$R$5:$R$504,A42,'Cocok Bayar Booking'!$S$5:$S$504,"Paket utama",'Cocok Bayar Booking'!$F$5:$F$504,"Lunas",'Cocok Bayar Booking'!$B$5:$B$504,"&lt;="&amp;'Pengaturan'!$B$6)+COUNTIFS('Cocok Bayar Booking'!$R$5:$R$504,A42,'Cocok Bayar Booking'!$S$5:$S$504,"Paket utama",'Cocok Bayar Booking'!$F$5:$F$504,"Pelunasan",'Cocok Bayar Booking'!$B$5:$B$504,"&lt;="&amp;'Pengaturan'!$B$6)</x:f>
        <x:v>1</x:v>
      </x:c>
      <x:c r="S42" s="619" t="n">
        <x:f>'Data Schedule'!N30</x:f>
        <x:v>100000</x:v>
      </x:c>
      <x:c r="T42" s="619" t="n">
        <x:f>'Data Schedule'!L30</x:f>
        <x:v>175000</x:v>
      </x:c>
      <x:c r="U42" s="627"/>
      <x:c r="V42" s="617" t="str">
        <x:f>IF('Data Schedule'!AL30="","",'Data Schedule'!AL30)</x:f>
      </x:c>
      <x:c r="W42" s="626"/>
      <x:c r="X42" s="617" t="n">
        <x:f>COUNTIFS('Cocok Bayar Booking'!$R$5:$R$504,A42,'Cocok Bayar Booking'!$S$5:$S$504,"Paket utama",'Cocok Bayar Booking'!$B$5:$B$504,"&lt;="&amp;'Pengaturan'!$B$6)</x:f>
        <x:v>2</x:v>
      </x:c>
      <x:c r="Y42" s="617" t="n">
        <x:f>IF(OR(L42="Nonaktif tanpa pembayaran",L42="Di luar September",L42="Belum closing",AND(LEFT(A42,4)="LOG-",COUNTIF('Cocok Bayar Booking'!$R$5:$R$504,A42)=0)),0,1-N42)</x:f>
        <x:v>0</x:v>
      </x:c>
      <x:c r="Z42" s="618" t="n">
        <x:f>IF('Data Schedule'!B30="","",'Data Schedule'!B30)</x:f>
        <x:v>46270</x:v>
      </x:c>
    </x:row>
    <x:row r="43" ht="30" customHeight="1">
      <x:c r="A43" s="617" t="str">
        <x:v>BK027</x:v>
      </x:c>
      <x:c r="B43" s="617" t="str">
        <x:f>'Data Schedule'!E31</x:f>
        <x:v>Dinta</x:v>
      </x:c>
      <x:c r="C43" s="618" t="n">
        <x:f>IF(ISNUMBER(U43),U43,IF(ISNUMBER(Z43),Z43,""))</x:f>
        <x:v>46270</x:v>
      </x:c>
      <x:c r="D43" s="617" t="str">
        <x:f>'Data Schedule'!G31</x:f>
        <x:v>Graduation</x:v>
      </x:c>
      <x:c r="E43" s="619" t="n">
        <x:f>SUMIFS('Cocok Bayar Booking'!$I$5:$I$504,'Cocok Bayar Booking'!$R$5:$R$504,A43,'Cocok Bayar Booking'!$F$5:$F$504,"DP",'Cocok Bayar Booking'!$S$5:$S$504,"Paket utama",'Cocok Bayar Booking'!$B$5:$B$504,"&lt;="&amp;'Pengaturan'!$B$6)</x:f>
        <x:v>0</x:v>
      </x:c>
      <x:c r="F43" s="619" t="n">
        <x:f>SUMIFS('Cocok Bayar Booking'!$I$5:$I$504,'Cocok Bayar Booking'!$R$5:$R$504,A43,'Cocok Bayar Booking'!$B$5:$B$504,"&lt;="&amp;'Pengaturan'!$B$6)-E43</x:f>
        <x:v>270000</x:v>
      </x:c>
      <x:c r="G43" s="619" t="n">
        <x:f>SUMIFS('Cocok Bayar Booking'!$I$5:$I$504,'Cocok Bayar Booking'!$R$5:$R$504,A43,'Cocok Bayar Booking'!$S$5:$S$504,"Add-on",'Cocok Bayar Booking'!$B$5:$B$504,"&lt;="&amp;'Pengaturan'!$B$6)</x:f>
        <x:v>0</x:v>
      </x:c>
      <x:c r="H43" s="619" t="str">
        <x:f>IF('Data Schedule'!AK31="","",'Data Schedule'!AK31)</x:f>
      </x:c>
      <x:c r="I43" s="619" t="n">
        <x:f>E43+F43+IF(V43&lt;&gt;"",N(H43),0)</x:f>
        <x:v>270000</x:v>
      </x:c>
      <x:c r="J43" s="625"/>
      <x:c r="K43" s="626"/>
      <x:c r="L43" s="620" t="str">
        <x:f>IF(AND('Data Schedule'!U31=0,COUNTIF('Cocok Bayar Booking'!$R$5:$R$504,A43)=0,N(H43)=0,NOT(AND(ISNUMBER(J43),J43&gt;=0,K43&lt;&gt;""))),"Nonaktif tanpa pembayaran",IF(NOT(ISNUMBER(C43)),"Tanggal sesi belum pasti",IF(OR(C43&lt;'Pengaturan'!$B$4,C43&gt;'Pengaturan'!$B$5),"Di luar September",IF(C43&gt;'Pengaturan'!$B$29,"Belum closing",IF(AND(O43&lt;&gt;"",NOT(AND(W43="Terverifikasi",K43&lt;&gt;""))),"Pasangan perlu dicek",IF(AND(Q43=0,NOT(AND(ISNUMBER(U43),K43&lt;&gt;""))),"Sesi belum terkonfirmasi",IF(AND(ISNUMBER(J43),J43&gt;=0,K43&lt;&gt;""),"Terhitung",IF(X43=0,"Paket utama belum terhubung",IF(R43=0,"Pelunasan belum terbukti",IF(AND(N(H43)&gt;0,V43=""),"Bukti bayar sebelumnya kosong",IF(E43+IF(V43&lt;&gt;"",N(H43),0)&lt;S43,"DP sebelumnya belum lengkap",IF(I43&lt;=0,"Nominal pembayaran belum lengkap","Terhitung"))))))))))))</x:f>
        <x:v>DP sebelumnya belum lengkap</x:v>
      </x:c>
      <x:c r="M43" s="619" t="str">
        <x:f>IF(N43=1,IF(AND(ISNUMBER(J43),J43&gt;=0,K43&lt;&gt;""),J43,I43),"")</x:f>
      </x:c>
      <x:c r="N43" s="621" t="n">
        <x:f>IF(L43="Terhitung",1,0)</x:f>
        <x:v>0</x:v>
      </x:c>
      <x:c r="O43" s="617"/>
      <x:c r="P43" s="617" t="str">
        <x:v>151</x:v>
      </x:c>
      <x:c r="Q43" s="617" t="n">
        <x:f>SUMIFS('Cocok Bayar Booking'!$V$5:$V$504,'Cocok Bayar Booking'!$R$5:$R$504,A43,'Cocok Bayar Booking'!$B$5:$B$504,"&lt;="&amp;'Pengaturan'!$B$6)</x:f>
        <x:v>1</x:v>
      </x:c>
      <x:c r="R43" s="617" t="n">
        <x:f>COUNTIFS('Cocok Bayar Booking'!$R$5:$R$504,A43,'Cocok Bayar Booking'!$S$5:$S$504,"Paket utama",'Cocok Bayar Booking'!$F$5:$F$504,"Lunas",'Cocok Bayar Booking'!$B$5:$B$504,"&lt;="&amp;'Pengaturan'!$B$6)+COUNTIFS('Cocok Bayar Booking'!$R$5:$R$504,A43,'Cocok Bayar Booking'!$S$5:$S$504,"Paket utama",'Cocok Bayar Booking'!$F$5:$F$504,"Pelunasan",'Cocok Bayar Booking'!$B$5:$B$504,"&lt;="&amp;'Pengaturan'!$B$6)</x:f>
        <x:v>1</x:v>
      </x:c>
      <x:c r="S43" s="619" t="n">
        <x:f>'Data Schedule'!N31</x:f>
        <x:v>100000</x:v>
      </x:c>
      <x:c r="T43" s="619" t="n">
        <x:f>'Data Schedule'!L31</x:f>
        <x:v>350000</x:v>
      </x:c>
      <x:c r="U43" s="627"/>
      <x:c r="V43" s="617" t="str">
        <x:f>IF('Data Schedule'!AL31="","",'Data Schedule'!AL31)</x:f>
      </x:c>
      <x:c r="W43" s="626"/>
      <x:c r="X43" s="617" t="n">
        <x:f>COUNTIFS('Cocok Bayar Booking'!$R$5:$R$504,A43,'Cocok Bayar Booking'!$S$5:$S$504,"Paket utama",'Cocok Bayar Booking'!$B$5:$B$504,"&lt;="&amp;'Pengaturan'!$B$6)</x:f>
        <x:v>1</x:v>
      </x:c>
      <x:c r="Y43" s="617" t="n">
        <x:f>IF(OR(L43="Nonaktif tanpa pembayaran",L43="Di luar September",L43="Belum closing",AND(LEFT(A43,4)="LOG-",COUNTIF('Cocok Bayar Booking'!$R$5:$R$504,A43)=0)),0,1-N43)</x:f>
        <x:v>1</x:v>
      </x:c>
      <x:c r="Z43" s="618" t="n">
        <x:f>IF('Data Schedule'!B31="","",'Data Schedule'!B31)</x:f>
        <x:v>46270</x:v>
      </x:c>
    </x:row>
    <x:row r="44" ht="30" customHeight="1">
      <x:c r="A44" s="617" t="str">
        <x:v>BK028</x:v>
      </x:c>
      <x:c r="B44" s="617" t="str">
        <x:f>'Data Schedule'!E32</x:f>
        <x:v>Sasa</x:v>
      </x:c>
      <x:c r="C44" s="618" t="n">
        <x:f>IF(ISNUMBER(U44),U44,IF(ISNUMBER(Z44),Z44,""))</x:f>
        <x:v>46270</x:v>
      </x:c>
      <x:c r="D44" s="617" t="str">
        <x:f>'Data Schedule'!G32</x:f>
        <x:v>Large Group</x:v>
      </x:c>
      <x:c r="E44" s="619" t="n">
        <x:f>SUMIFS('Cocok Bayar Booking'!$I$5:$I$504,'Cocok Bayar Booking'!$R$5:$R$504,A44,'Cocok Bayar Booking'!$F$5:$F$504,"DP",'Cocok Bayar Booking'!$S$5:$S$504,"Paket utama",'Cocok Bayar Booking'!$B$5:$B$504,"&lt;="&amp;'Pengaturan'!$B$6)</x:f>
        <x:v>0</x:v>
      </x:c>
      <x:c r="F44" s="619" t="n">
        <x:f>SUMIFS('Cocok Bayar Booking'!$I$5:$I$504,'Cocok Bayar Booking'!$R$5:$R$504,A44,'Cocok Bayar Booking'!$B$5:$B$504,"&lt;="&amp;'Pengaturan'!$B$6)-E44</x:f>
        <x:v>850000</x:v>
      </x:c>
      <x:c r="G44" s="619" t="n">
        <x:f>SUMIFS('Cocok Bayar Booking'!$I$5:$I$504,'Cocok Bayar Booking'!$R$5:$R$504,A44,'Cocok Bayar Booking'!$S$5:$S$504,"Add-on",'Cocok Bayar Booking'!$B$5:$B$504,"&lt;="&amp;'Pengaturan'!$B$6)</x:f>
        <x:v>0</x:v>
      </x:c>
      <x:c r="H44" s="619" t="str">
        <x:f>IF('Data Schedule'!AK32="","",'Data Schedule'!AK32)</x:f>
      </x:c>
      <x:c r="I44" s="619" t="n">
        <x:f>E44+F44+IF(V44&lt;&gt;"",N(H44),0)</x:f>
        <x:v>850000</x:v>
      </x:c>
      <x:c r="J44" s="625"/>
      <x:c r="K44" s="626"/>
      <x:c r="L44" s="620" t="str">
        <x:f>IF(AND('Data Schedule'!U32=0,COUNTIF('Cocok Bayar Booking'!$R$5:$R$504,A44)=0,N(H44)=0,NOT(AND(ISNUMBER(J44),J44&gt;=0,K44&lt;&gt;""))),"Nonaktif tanpa pembayaran",IF(NOT(ISNUMBER(C44)),"Tanggal sesi belum pasti",IF(OR(C44&lt;'Pengaturan'!$B$4,C44&gt;'Pengaturan'!$B$5),"Di luar September",IF(C44&gt;'Pengaturan'!$B$29,"Belum closing",IF(AND(O44&lt;&gt;"",NOT(AND(W44="Terverifikasi",K44&lt;&gt;""))),"Pasangan perlu dicek",IF(AND(Q44=0,NOT(AND(ISNUMBER(U44),K44&lt;&gt;""))),"Sesi belum terkonfirmasi",IF(AND(ISNUMBER(J44),J44&gt;=0,K44&lt;&gt;""),"Terhitung",IF(X44=0,"Paket utama belum terhubung",IF(R44=0,"Pelunasan belum terbukti",IF(AND(N(H44)&gt;0,V44=""),"Bukti bayar sebelumnya kosong",IF(E44+IF(V44&lt;&gt;"",N(H44),0)&lt;S44,"DP sebelumnya belum lengkap",IF(I44&lt;=0,"Nominal pembayaran belum lengkap","Terhitung"))))))))))))</x:f>
        <x:v>DP sebelumnya belum lengkap</x:v>
      </x:c>
      <x:c r="M44" s="619" t="str">
        <x:f>IF(N44=1,IF(AND(ISNUMBER(J44),J44&gt;=0,K44&lt;&gt;""),J44,I44),"")</x:f>
      </x:c>
      <x:c r="N44" s="621" t="n">
        <x:f>IF(L44="Terhitung",1,0)</x:f>
        <x:v>0</x:v>
      </x:c>
      <x:c r="O44" s="617"/>
      <x:c r="P44" s="617" t="str">
        <x:v>154</x:v>
      </x:c>
      <x:c r="Q44" s="617" t="n">
        <x:f>SUMIFS('Cocok Bayar Booking'!$V$5:$V$504,'Cocok Bayar Booking'!$R$5:$R$504,A44,'Cocok Bayar Booking'!$B$5:$B$504,"&lt;="&amp;'Pengaturan'!$B$6)</x:f>
        <x:v>1</x:v>
      </x:c>
      <x:c r="R44" s="617" t="n">
        <x:f>COUNTIFS('Cocok Bayar Booking'!$R$5:$R$504,A44,'Cocok Bayar Booking'!$S$5:$S$504,"Paket utama",'Cocok Bayar Booking'!$F$5:$F$504,"Lunas",'Cocok Bayar Booking'!$B$5:$B$504,"&lt;="&amp;'Pengaturan'!$B$6)+COUNTIFS('Cocok Bayar Booking'!$R$5:$R$504,A44,'Cocok Bayar Booking'!$S$5:$S$504,"Paket utama",'Cocok Bayar Booking'!$F$5:$F$504,"Pelunasan",'Cocok Bayar Booking'!$B$5:$B$504,"&lt;="&amp;'Pengaturan'!$B$6)</x:f>
        <x:v>1</x:v>
      </x:c>
      <x:c r="S44" s="619" t="n">
        <x:f>'Data Schedule'!N32</x:f>
        <x:v>100000</x:v>
      </x:c>
      <x:c r="T44" s="619" t="n">
        <x:f>'Data Schedule'!L32</x:f>
        <x:v>800000</x:v>
      </x:c>
      <x:c r="U44" s="627"/>
      <x:c r="V44" s="617" t="str">
        <x:f>IF('Data Schedule'!AL32="","",'Data Schedule'!AL32)</x:f>
      </x:c>
      <x:c r="W44" s="626"/>
      <x:c r="X44" s="617" t="n">
        <x:f>COUNTIFS('Cocok Bayar Booking'!$R$5:$R$504,A44,'Cocok Bayar Booking'!$S$5:$S$504,"Paket utama",'Cocok Bayar Booking'!$B$5:$B$504,"&lt;="&amp;'Pengaturan'!$B$6)</x:f>
        <x:v>1</x:v>
      </x:c>
      <x:c r="Y44" s="617" t="n">
        <x:f>IF(OR(L44="Nonaktif tanpa pembayaran",L44="Di luar September",L44="Belum closing",AND(LEFT(A44,4)="LOG-",COUNTIF('Cocok Bayar Booking'!$R$5:$R$504,A44)=0)),0,1-N44)</x:f>
        <x:v>1</x:v>
      </x:c>
      <x:c r="Z44" s="618" t="n">
        <x:f>IF('Data Schedule'!B32="","",'Data Schedule'!B32)</x:f>
        <x:v>46270</x:v>
      </x:c>
    </x:row>
    <x:row r="45" ht="30" customHeight="1">
      <x:c r="A45" s="617" t="str">
        <x:v>BK029</x:v>
      </x:c>
      <x:c r="B45" s="617" t="str">
        <x:f>'Data Schedule'!E33</x:f>
        <x:v>Lesty Meitika</x:v>
      </x:c>
      <x:c r="C45" s="618" t="n">
        <x:f>IF(ISNUMBER(U45),U45,IF(ISNUMBER(Z45),Z45,""))</x:f>
        <x:v>46271</x:v>
      </x:c>
      <x:c r="D45" s="617" t="str">
        <x:f>'Data Schedule'!G33</x:f>
        <x:v>Family A</x:v>
      </x:c>
      <x:c r="E45" s="619" t="n">
        <x:f>SUMIFS('Cocok Bayar Booking'!$I$5:$I$504,'Cocok Bayar Booking'!$R$5:$R$504,A45,'Cocok Bayar Booking'!$F$5:$F$504,"DP",'Cocok Bayar Booking'!$S$5:$S$504,"Paket utama",'Cocok Bayar Booking'!$B$5:$B$504,"&lt;="&amp;'Pengaturan'!$B$6)</x:f>
        <x:v>0</x:v>
      </x:c>
      <x:c r="F45" s="619" t="n">
        <x:f>SUMIFS('Cocok Bayar Booking'!$I$5:$I$504,'Cocok Bayar Booking'!$R$5:$R$504,A45,'Cocok Bayar Booking'!$B$5:$B$504,"&lt;="&amp;'Pengaturan'!$B$6)-E45</x:f>
        <x:v>280000</x:v>
      </x:c>
      <x:c r="G45" s="619" t="n">
        <x:f>SUMIFS('Cocok Bayar Booking'!$I$5:$I$504,'Cocok Bayar Booking'!$R$5:$R$504,A45,'Cocok Bayar Booking'!$S$5:$S$504,"Add-on",'Cocok Bayar Booking'!$B$5:$B$504,"&lt;="&amp;'Pengaturan'!$B$6)</x:f>
        <x:v>30000</x:v>
      </x:c>
      <x:c r="H45" s="619" t="str">
        <x:f>IF('Data Schedule'!AK33="","",'Data Schedule'!AK33)</x:f>
      </x:c>
      <x:c r="I45" s="619" t="n">
        <x:f>E45+F45+IF(V45&lt;&gt;"",N(H45),0)</x:f>
        <x:v>280000</x:v>
      </x:c>
      <x:c r="J45" s="625"/>
      <x:c r="K45" s="626"/>
      <x:c r="L45" s="620" t="str">
        <x:f>IF(AND('Data Schedule'!U33=0,COUNTIF('Cocok Bayar Booking'!$R$5:$R$504,A45)=0,N(H45)=0,NOT(AND(ISNUMBER(J45),J45&gt;=0,K45&lt;&gt;""))),"Nonaktif tanpa pembayaran",IF(NOT(ISNUMBER(C45)),"Tanggal sesi belum pasti",IF(OR(C45&lt;'Pengaturan'!$B$4,C45&gt;'Pengaturan'!$B$5),"Di luar September",IF(C45&gt;'Pengaturan'!$B$29,"Belum closing",IF(AND(O45&lt;&gt;"",NOT(AND(W45="Terverifikasi",K45&lt;&gt;""))),"Pasangan perlu dicek",IF(AND(Q45=0,NOT(AND(ISNUMBER(U45),K45&lt;&gt;""))),"Sesi belum terkonfirmasi",IF(AND(ISNUMBER(J45),J45&gt;=0,K45&lt;&gt;""),"Terhitung",IF(X45=0,"Paket utama belum terhubung",IF(R45=0,"Pelunasan belum terbukti",IF(AND(N(H45)&gt;0,V45=""),"Bukti bayar sebelumnya kosong",IF(E45+IF(V45&lt;&gt;"",N(H45),0)&lt;S45,"DP sebelumnya belum lengkap",IF(I45&lt;=0,"Nominal pembayaran belum lengkap","Terhitung"))))))))))))</x:f>
        <x:v>DP sebelumnya belum lengkap</x:v>
      </x:c>
      <x:c r="M45" s="619" t="str">
        <x:f>IF(N45=1,IF(AND(ISNUMBER(J45),J45&gt;=0,K45&lt;&gt;""),J45,I45),"")</x:f>
      </x:c>
      <x:c r="N45" s="621" t="n">
        <x:f>IF(L45="Terhitung",1,0)</x:f>
        <x:v>0</x:v>
      </x:c>
      <x:c r="O45" s="617"/>
      <x:c r="P45" s="617" t="str">
        <x:v>178, 343</x:v>
      </x:c>
      <x:c r="Q45" s="617" t="n">
        <x:f>SUMIFS('Cocok Bayar Booking'!$V$5:$V$504,'Cocok Bayar Booking'!$R$5:$R$504,A45,'Cocok Bayar Booking'!$B$5:$B$504,"&lt;="&amp;'Pengaturan'!$B$6)</x:f>
        <x:v>1</x:v>
      </x:c>
      <x:c r="R45" s="617" t="n">
        <x:f>COUNTIFS('Cocok Bayar Booking'!$R$5:$R$504,A45,'Cocok Bayar Booking'!$S$5:$S$504,"Paket utama",'Cocok Bayar Booking'!$F$5:$F$504,"Lunas",'Cocok Bayar Booking'!$B$5:$B$504,"&lt;="&amp;'Pengaturan'!$B$6)+COUNTIFS('Cocok Bayar Booking'!$R$5:$R$504,A45,'Cocok Bayar Booking'!$S$5:$S$504,"Paket utama",'Cocok Bayar Booking'!$F$5:$F$504,"Pelunasan",'Cocok Bayar Booking'!$B$5:$B$504,"&lt;="&amp;'Pengaturan'!$B$6)</x:f>
        <x:v>1</x:v>
      </x:c>
      <x:c r="S45" s="619" t="n">
        <x:f>'Data Schedule'!N33</x:f>
        <x:v>100000</x:v>
      </x:c>
      <x:c r="T45" s="619" t="n">
        <x:f>'Data Schedule'!L33</x:f>
        <x:v>350000</x:v>
      </x:c>
      <x:c r="U45" s="627"/>
      <x:c r="V45" s="617" t="str">
        <x:f>IF('Data Schedule'!AL33="","",'Data Schedule'!AL33)</x:f>
      </x:c>
      <x:c r="W45" s="626"/>
      <x:c r="X45" s="617" t="n">
        <x:f>COUNTIFS('Cocok Bayar Booking'!$R$5:$R$504,A45,'Cocok Bayar Booking'!$S$5:$S$504,"Paket utama",'Cocok Bayar Booking'!$B$5:$B$504,"&lt;="&amp;'Pengaturan'!$B$6)</x:f>
        <x:v>1</x:v>
      </x:c>
      <x:c r="Y45" s="617" t="n">
        <x:f>IF(OR(L45="Nonaktif tanpa pembayaran",L45="Di luar September",L45="Belum closing",AND(LEFT(A45,4)="LOG-",COUNTIF('Cocok Bayar Booking'!$R$5:$R$504,A45)=0)),0,1-N45)</x:f>
        <x:v>1</x:v>
      </x:c>
      <x:c r="Z45" s="618" t="n">
        <x:f>IF('Data Schedule'!B33="","",'Data Schedule'!B33)</x:f>
        <x:v>46271</x:v>
      </x:c>
    </x:row>
    <x:row r="46" ht="30" customHeight="1">
      <x:c r="A46" s="617" t="str">
        <x:v>BK030</x:v>
      </x:c>
      <x:c r="B46" s="617" t="str">
        <x:f>'Data Schedule'!E34</x:f>
        <x:v>Rafa Ghiyas</x:v>
      </x:c>
      <x:c r="C46" s="618" t="n">
        <x:f>IF(ISNUMBER(U46),U46,IF(ISNUMBER(Z46),Z46,""))</x:f>
        <x:v>46271</x:v>
      </x:c>
      <x:c r="D46" s="617" t="str">
        <x:f>'Data Schedule'!G34</x:f>
        <x:v>Large Group</x:v>
      </x:c>
      <x:c r="E46" s="619" t="n">
        <x:f>SUMIFS('Cocok Bayar Booking'!$I$5:$I$504,'Cocok Bayar Booking'!$R$5:$R$504,A46,'Cocok Bayar Booking'!$F$5:$F$504,"DP",'Cocok Bayar Booking'!$S$5:$S$504,"Paket utama",'Cocok Bayar Booking'!$B$5:$B$504,"&lt;="&amp;'Pengaturan'!$B$6)</x:f>
        <x:v>100000</x:v>
      </x:c>
      <x:c r="F46" s="619" t="n">
        <x:f>SUMIFS('Cocok Bayar Booking'!$I$5:$I$504,'Cocok Bayar Booking'!$R$5:$R$504,A46,'Cocok Bayar Booking'!$B$5:$B$504,"&lt;="&amp;'Pengaturan'!$B$6)-E46</x:f>
        <x:v>525000</x:v>
      </x:c>
      <x:c r="G46" s="619" t="n">
        <x:f>SUMIFS('Cocok Bayar Booking'!$I$5:$I$504,'Cocok Bayar Booking'!$R$5:$R$504,A46,'Cocok Bayar Booking'!$S$5:$S$504,"Add-on",'Cocok Bayar Booking'!$B$5:$B$504,"&lt;="&amp;'Pengaturan'!$B$6)</x:f>
        <x:v>0</x:v>
      </x:c>
      <x:c r="H46" s="619" t="str">
        <x:f>IF('Data Schedule'!AK34="","",'Data Schedule'!AK34)</x:f>
      </x:c>
      <x:c r="I46" s="619" t="n">
        <x:f>E46+F46+IF(V46&lt;&gt;"",N(H46),0)</x:f>
        <x:v>625000</x:v>
      </x:c>
      <x:c r="J46" s="625"/>
      <x:c r="K46" s="626"/>
      <x:c r="L46" s="620" t="str">
        <x:f>IF(AND('Data Schedule'!U34=0,COUNTIF('Cocok Bayar Booking'!$R$5:$R$504,A46)=0,N(H46)=0,NOT(AND(ISNUMBER(J46),J46&gt;=0,K46&lt;&gt;""))),"Nonaktif tanpa pembayaran",IF(NOT(ISNUMBER(C46)),"Tanggal sesi belum pasti",IF(OR(C46&lt;'Pengaturan'!$B$4,C46&gt;'Pengaturan'!$B$5),"Di luar September",IF(C46&gt;'Pengaturan'!$B$29,"Belum closing",IF(AND(O46&lt;&gt;"",NOT(AND(W46="Terverifikasi",K46&lt;&gt;""))),"Pasangan perlu dicek",IF(AND(Q46=0,NOT(AND(ISNUMBER(U46),K46&lt;&gt;""))),"Sesi belum terkonfirmasi",IF(AND(ISNUMBER(J46),J46&gt;=0,K46&lt;&gt;""),"Terhitung",IF(X46=0,"Paket utama belum terhubung",IF(R46=0,"Pelunasan belum terbukti",IF(AND(N(H46)&gt;0,V46=""),"Bukti bayar sebelumnya kosong",IF(E46+IF(V46&lt;&gt;"",N(H46),0)&lt;S46,"DP sebelumnya belum lengkap",IF(I46&lt;=0,"Nominal pembayaran belum lengkap","Terhitung"))))))))))))</x:f>
        <x:v>Terhitung</x:v>
      </x:c>
      <x:c r="M46" s="619" t="n">
        <x:f>IF(N46=1,IF(AND(ISNUMBER(J46),J46&gt;=0,K46&lt;&gt;""),J46,I46),"")</x:f>
        <x:v>625000</x:v>
      </x:c>
      <x:c r="N46" s="621" t="n">
        <x:f>IF(L46="Terhitung",1,0)</x:f>
        <x:v>1</x:v>
      </x:c>
      <x:c r="O46" s="617"/>
      <x:c r="P46" s="617" t="str">
        <x:v>161, 177</x:v>
      </x:c>
      <x:c r="Q46" s="617" t="n">
        <x:f>SUMIFS('Cocok Bayar Booking'!$V$5:$V$504,'Cocok Bayar Booking'!$R$5:$R$504,A46,'Cocok Bayar Booking'!$B$5:$B$504,"&lt;="&amp;'Pengaturan'!$B$6)</x:f>
        <x:v>1</x:v>
      </x:c>
      <x:c r="R46" s="617" t="n">
        <x:f>COUNTIFS('Cocok Bayar Booking'!$R$5:$R$504,A46,'Cocok Bayar Booking'!$S$5:$S$504,"Paket utama",'Cocok Bayar Booking'!$F$5:$F$504,"Lunas",'Cocok Bayar Booking'!$B$5:$B$504,"&lt;="&amp;'Pengaturan'!$B$6)+COUNTIFS('Cocok Bayar Booking'!$R$5:$R$504,A46,'Cocok Bayar Booking'!$S$5:$S$504,"Paket utama",'Cocok Bayar Booking'!$F$5:$F$504,"Pelunasan",'Cocok Bayar Booking'!$B$5:$B$504,"&lt;="&amp;'Pengaturan'!$B$6)</x:f>
        <x:v>1</x:v>
      </x:c>
      <x:c r="S46" s="619" t="n">
        <x:f>'Data Schedule'!N34</x:f>
        <x:v>100000</x:v>
      </x:c>
      <x:c r="T46" s="619" t="n">
        <x:f>'Data Schedule'!L34</x:f>
        <x:v>625000</x:v>
      </x:c>
      <x:c r="U46" s="627"/>
      <x:c r="V46" s="617" t="str">
        <x:f>IF('Data Schedule'!AL34="","",'Data Schedule'!AL34)</x:f>
      </x:c>
      <x:c r="W46" s="626"/>
      <x:c r="X46" s="617" t="n">
        <x:f>COUNTIFS('Cocok Bayar Booking'!$R$5:$R$504,A46,'Cocok Bayar Booking'!$S$5:$S$504,"Paket utama",'Cocok Bayar Booking'!$B$5:$B$504,"&lt;="&amp;'Pengaturan'!$B$6)</x:f>
        <x:v>2</x:v>
      </x:c>
      <x:c r="Y46" s="617" t="n">
        <x:f>IF(OR(L46="Nonaktif tanpa pembayaran",L46="Di luar September",L46="Belum closing",AND(LEFT(A46,4)="LOG-",COUNTIF('Cocok Bayar Booking'!$R$5:$R$504,A46)=0)),0,1-N46)</x:f>
        <x:v>0</x:v>
      </x:c>
      <x:c r="Z46" s="618" t="n">
        <x:f>IF('Data Schedule'!B34="","",'Data Schedule'!B34)</x:f>
        <x:v>46271</x:v>
      </x:c>
    </x:row>
    <x:row r="47" ht="30" customHeight="1">
      <x:c r="A47" s="617" t="str">
        <x:v>BK031</x:v>
      </x:c>
      <x:c r="B47" s="617" t="str">
        <x:f>'Data Schedule'!E35</x:f>
        <x:v>Atika</x:v>
      </x:c>
      <x:c r="C47" s="618" t="n">
        <x:f>IF(ISNUMBER(U47),U47,IF(ISNUMBER(Z47),Z47,""))</x:f>
        <x:v>46271</x:v>
      </x:c>
      <x:c r="D47" s="617" t="str">
        <x:f>'Data Schedule'!G35</x:f>
        <x:v>Family A</x:v>
      </x:c>
      <x:c r="E47" s="619" t="n">
        <x:f>SUMIFS('Cocok Bayar Booking'!$I$5:$I$504,'Cocok Bayar Booking'!$R$5:$R$504,A47,'Cocok Bayar Booking'!$F$5:$F$504,"DP",'Cocok Bayar Booking'!$S$5:$S$504,"Paket utama",'Cocok Bayar Booking'!$B$5:$B$504,"&lt;="&amp;'Pengaturan'!$B$6)</x:f>
        <x:v>100000</x:v>
      </x:c>
      <x:c r="F47" s="619" t="n">
        <x:f>SUMIFS('Cocok Bayar Booking'!$I$5:$I$504,'Cocok Bayar Booking'!$R$5:$R$504,A47,'Cocok Bayar Booking'!$B$5:$B$504,"&lt;="&amp;'Pengaturan'!$B$6)-E47</x:f>
        <x:v>200000</x:v>
      </x:c>
      <x:c r="G47" s="619" t="n">
        <x:f>SUMIFS('Cocok Bayar Booking'!$I$5:$I$504,'Cocok Bayar Booking'!$R$5:$R$504,A47,'Cocok Bayar Booking'!$S$5:$S$504,"Add-on",'Cocok Bayar Booking'!$B$5:$B$504,"&lt;="&amp;'Pengaturan'!$B$6)</x:f>
        <x:v>0</x:v>
      </x:c>
      <x:c r="H47" s="619" t="str">
        <x:f>IF('Data Schedule'!AK35="","",'Data Schedule'!AK35)</x:f>
      </x:c>
      <x:c r="I47" s="619" t="n">
        <x:f>E47+F47+IF(V47&lt;&gt;"",N(H47),0)</x:f>
        <x:v>300000</x:v>
      </x:c>
      <x:c r="J47" s="625"/>
      <x:c r="K47" s="626"/>
      <x:c r="L47" s="620" t="str">
        <x:f>IF(AND('Data Schedule'!U35=0,COUNTIF('Cocok Bayar Booking'!$R$5:$R$504,A47)=0,N(H47)=0,NOT(AND(ISNUMBER(J47),J47&gt;=0,K47&lt;&gt;""))),"Nonaktif tanpa pembayaran",IF(NOT(ISNUMBER(C47)),"Tanggal sesi belum pasti",IF(OR(C47&lt;'Pengaturan'!$B$4,C47&gt;'Pengaturan'!$B$5),"Di luar September",IF(C47&gt;'Pengaturan'!$B$29,"Belum closing",IF(AND(O47&lt;&gt;"",NOT(AND(W47="Terverifikasi",K47&lt;&gt;""))),"Pasangan perlu dicek",IF(AND(Q47=0,NOT(AND(ISNUMBER(U47),K47&lt;&gt;""))),"Sesi belum terkonfirmasi",IF(AND(ISNUMBER(J47),J47&gt;=0,K47&lt;&gt;""),"Terhitung",IF(X47=0,"Paket utama belum terhubung",IF(R47=0,"Pelunasan belum terbukti",IF(AND(N(H47)&gt;0,V47=""),"Bukti bayar sebelumnya kosong",IF(E47+IF(V47&lt;&gt;"",N(H47),0)&lt;S47,"DP sebelumnya belum lengkap",IF(I47&lt;=0,"Nominal pembayaran belum lengkap","Terhitung"))))))))))))</x:f>
        <x:v>Terhitung</x:v>
      </x:c>
      <x:c r="M47" s="619" t="n">
        <x:f>IF(N47=1,IF(AND(ISNUMBER(J47),J47&gt;=0,K47&lt;&gt;""),J47,I47),"")</x:f>
        <x:v>300000</x:v>
      </x:c>
      <x:c r="N47" s="621" t="n">
        <x:f>IF(L47="Terhitung",1,0)</x:f>
        <x:v>1</x:v>
      </x:c>
      <x:c r="O47" s="617"/>
      <x:c r="P47" s="617" t="str">
        <x:v>54, 179</x:v>
      </x:c>
      <x:c r="Q47" s="617" t="n">
        <x:f>SUMIFS('Cocok Bayar Booking'!$V$5:$V$504,'Cocok Bayar Booking'!$R$5:$R$504,A47,'Cocok Bayar Booking'!$B$5:$B$504,"&lt;="&amp;'Pengaturan'!$B$6)</x:f>
        <x:v>1</x:v>
      </x:c>
      <x:c r="R47" s="617" t="n">
        <x:f>COUNTIFS('Cocok Bayar Booking'!$R$5:$R$504,A47,'Cocok Bayar Booking'!$S$5:$S$504,"Paket utama",'Cocok Bayar Booking'!$F$5:$F$504,"Lunas",'Cocok Bayar Booking'!$B$5:$B$504,"&lt;="&amp;'Pengaturan'!$B$6)+COUNTIFS('Cocok Bayar Booking'!$R$5:$R$504,A47,'Cocok Bayar Booking'!$S$5:$S$504,"Paket utama",'Cocok Bayar Booking'!$F$5:$F$504,"Pelunasan",'Cocok Bayar Booking'!$B$5:$B$504,"&lt;="&amp;'Pengaturan'!$B$6)</x:f>
        <x:v>1</x:v>
      </x:c>
      <x:c r="S47" s="619" t="n">
        <x:f>'Data Schedule'!N35</x:f>
        <x:v>100000</x:v>
      </x:c>
      <x:c r="T47" s="619" t="n">
        <x:f>'Data Schedule'!L35</x:f>
        <x:v>350000</x:v>
      </x:c>
      <x:c r="U47" s="627"/>
      <x:c r="V47" s="617" t="str">
        <x:f>IF('Data Schedule'!AL35="","",'Data Schedule'!AL35)</x:f>
      </x:c>
      <x:c r="W47" s="626"/>
      <x:c r="X47" s="617" t="n">
        <x:f>COUNTIFS('Cocok Bayar Booking'!$R$5:$R$504,A47,'Cocok Bayar Booking'!$S$5:$S$504,"Paket utama",'Cocok Bayar Booking'!$B$5:$B$504,"&lt;="&amp;'Pengaturan'!$B$6)</x:f>
        <x:v>2</x:v>
      </x:c>
      <x:c r="Y47" s="617" t="n">
        <x:f>IF(OR(L47="Nonaktif tanpa pembayaran",L47="Di luar September",L47="Belum closing",AND(LEFT(A47,4)="LOG-",COUNTIF('Cocok Bayar Booking'!$R$5:$R$504,A47)=0)),0,1-N47)</x:f>
        <x:v>0</x:v>
      </x:c>
      <x:c r="Z47" s="618" t="n">
        <x:f>IF('Data Schedule'!B35="","",'Data Schedule'!B35)</x:f>
        <x:v>46271</x:v>
      </x:c>
    </x:row>
    <x:row r="48" ht="30" customHeight="1">
      <x:c r="A48" s="617" t="str">
        <x:v>BK032</x:v>
      </x:c>
      <x:c r="B48" s="617" t="str">
        <x:f>'Data Schedule'!E36</x:f>
        <x:v>Kebagoran</x:v>
      </x:c>
      <x:c r="C48" s="618" t="n">
        <x:f>IF(ISNUMBER(U48),U48,IF(ISNUMBER(Z48),Z48,""))</x:f>
        <x:v>46271</x:v>
      </x:c>
      <x:c r="D48" s="617" t="str">
        <x:f>'Data Schedule'!G36</x:f>
        <x:v>Large Group</x:v>
      </x:c>
      <x:c r="E48" s="619" t="n">
        <x:f>SUMIFS('Cocok Bayar Booking'!$I$5:$I$504,'Cocok Bayar Booking'!$R$5:$R$504,A48,'Cocok Bayar Booking'!$F$5:$F$504,"DP",'Cocok Bayar Booking'!$S$5:$S$504,"Paket utama",'Cocok Bayar Booking'!$B$5:$B$504,"&lt;="&amp;'Pengaturan'!$B$6)</x:f>
        <x:v>100000</x:v>
      </x:c>
      <x:c r="F48" s="619" t="n">
        <x:f>SUMIFS('Cocok Bayar Booking'!$I$5:$I$504,'Cocok Bayar Booking'!$R$5:$R$504,A48,'Cocok Bayar Booking'!$B$5:$B$504,"&lt;="&amp;'Pengaturan'!$B$6)-E48</x:f>
        <x:v>150000</x:v>
      </x:c>
      <x:c r="G48" s="619" t="n">
        <x:f>SUMIFS('Cocok Bayar Booking'!$I$5:$I$504,'Cocok Bayar Booking'!$R$5:$R$504,A48,'Cocok Bayar Booking'!$S$5:$S$504,"Add-on",'Cocok Bayar Booking'!$B$5:$B$504,"&lt;="&amp;'Pengaturan'!$B$6)</x:f>
        <x:v>0</x:v>
      </x:c>
      <x:c r="H48" s="619" t="str">
        <x:f>IF('Data Schedule'!AK36="","",'Data Schedule'!AK36)</x:f>
      </x:c>
      <x:c r="I48" s="619" t="n">
        <x:f>E48+F48+IF(V48&lt;&gt;"",N(H48),0)</x:f>
        <x:v>250000</x:v>
      </x:c>
      <x:c r="J48" s="625"/>
      <x:c r="K48" s="626"/>
      <x:c r="L48" s="620" t="str">
        <x:f>IF(AND('Data Schedule'!U36=0,COUNTIF('Cocok Bayar Booking'!$R$5:$R$504,A48)=0,N(H48)=0,NOT(AND(ISNUMBER(J48),J48&gt;=0,K48&lt;&gt;""))),"Nonaktif tanpa pembayaran",IF(NOT(ISNUMBER(C48)),"Tanggal sesi belum pasti",IF(OR(C48&lt;'Pengaturan'!$B$4,C48&gt;'Pengaturan'!$B$5),"Di luar September",IF(C48&gt;'Pengaturan'!$B$29,"Belum closing",IF(AND(O48&lt;&gt;"",NOT(AND(W48="Terverifikasi",K48&lt;&gt;""))),"Pasangan perlu dicek",IF(AND(Q48=0,NOT(AND(ISNUMBER(U48),K48&lt;&gt;""))),"Sesi belum terkonfirmasi",IF(AND(ISNUMBER(J48),J48&gt;=0,K48&lt;&gt;""),"Terhitung",IF(X48=0,"Paket utama belum terhubung",IF(R48=0,"Pelunasan belum terbukti",IF(AND(N(H48)&gt;0,V48=""),"Bukti bayar sebelumnya kosong",IF(E48+IF(V48&lt;&gt;"",N(H48),0)&lt;S48,"DP sebelumnya belum lengkap",IF(I48&lt;=0,"Nominal pembayaran belum lengkap","Terhitung"))))))))))))</x:f>
        <x:v>Terhitung</x:v>
      </x:c>
      <x:c r="M48" s="619" t="n">
        <x:f>IF(N48=1,IF(AND(ISNUMBER(J48),J48&gt;=0,K48&lt;&gt;""),J48,I48),"")</x:f>
        <x:v>250000</x:v>
      </x:c>
      <x:c r="N48" s="621" t="n">
        <x:f>IF(L48="Terhitung",1,0)</x:f>
        <x:v>1</x:v>
      </x:c>
      <x:c r="O48" s="617"/>
      <x:c r="P48" s="617" t="str">
        <x:v>168, 180</x:v>
      </x:c>
      <x:c r="Q48" s="617" t="n">
        <x:f>SUMIFS('Cocok Bayar Booking'!$V$5:$V$504,'Cocok Bayar Booking'!$R$5:$R$504,A48,'Cocok Bayar Booking'!$B$5:$B$504,"&lt;="&amp;'Pengaturan'!$B$6)</x:f>
        <x:v>1</x:v>
      </x:c>
      <x:c r="R48" s="617" t="n">
        <x:f>COUNTIFS('Cocok Bayar Booking'!$R$5:$R$504,A48,'Cocok Bayar Booking'!$S$5:$S$504,"Paket utama",'Cocok Bayar Booking'!$F$5:$F$504,"Lunas",'Cocok Bayar Booking'!$B$5:$B$504,"&lt;="&amp;'Pengaturan'!$B$6)+COUNTIFS('Cocok Bayar Booking'!$R$5:$R$504,A48,'Cocok Bayar Booking'!$S$5:$S$504,"Paket utama",'Cocok Bayar Booking'!$F$5:$F$504,"Pelunasan",'Cocok Bayar Booking'!$B$5:$B$504,"&lt;="&amp;'Pengaturan'!$B$6)</x:f>
        <x:v>1</x:v>
      </x:c>
      <x:c r="S48" s="619" t="n">
        <x:f>'Data Schedule'!N36</x:f>
        <x:v>100000</x:v>
      </x:c>
      <x:c r="T48" s="619" t="n">
        <x:f>'Data Schedule'!L36</x:f>
        <x:v>250000</x:v>
      </x:c>
      <x:c r="U48" s="627"/>
      <x:c r="V48" s="617" t="str">
        <x:f>IF('Data Schedule'!AL36="","",'Data Schedule'!AL36)</x:f>
      </x:c>
      <x:c r="W48" s="626"/>
      <x:c r="X48" s="617" t="n">
        <x:f>COUNTIFS('Cocok Bayar Booking'!$R$5:$R$504,A48,'Cocok Bayar Booking'!$S$5:$S$504,"Paket utama",'Cocok Bayar Booking'!$B$5:$B$504,"&lt;="&amp;'Pengaturan'!$B$6)</x:f>
        <x:v>2</x:v>
      </x:c>
      <x:c r="Y48" s="617" t="n">
        <x:f>IF(OR(L48="Nonaktif tanpa pembayaran",L48="Di luar September",L48="Belum closing",AND(LEFT(A48,4)="LOG-",COUNTIF('Cocok Bayar Booking'!$R$5:$R$504,A48)=0)),0,1-N48)</x:f>
        <x:v>0</x:v>
      </x:c>
      <x:c r="Z48" s="618" t="n">
        <x:f>IF('Data Schedule'!B36="","",'Data Schedule'!B36)</x:f>
        <x:v>46271</x:v>
      </x:c>
    </x:row>
    <x:row r="49" ht="30" customHeight="1">
      <x:c r="A49" s="617" t="str">
        <x:v>BK033</x:v>
      </x:c>
      <x:c r="B49" s="617" t="str">
        <x:f>'Data Schedule'!E37</x:f>
        <x:v>Johann</x:v>
      </x:c>
      <x:c r="C49" s="618" t="n">
        <x:f>IF(ISNUMBER(U49),U49,IF(ISNUMBER(Z49),Z49,""))</x:f>
        <x:v>46271</x:v>
      </x:c>
      <x:c r="D49" s="617" t="str">
        <x:f>'Data Schedule'!G37</x:f>
        <x:v>Graduation Premium</x:v>
      </x:c>
      <x:c r="E49" s="619" t="n">
        <x:f>SUMIFS('Cocok Bayar Booking'!$I$5:$I$504,'Cocok Bayar Booking'!$R$5:$R$504,A49,'Cocok Bayar Booking'!$F$5:$F$504,"DP",'Cocok Bayar Booking'!$S$5:$S$504,"Paket utama",'Cocok Bayar Booking'!$B$5:$B$504,"&lt;="&amp;'Pengaturan'!$B$6)</x:f>
        <x:v>100000</x:v>
      </x:c>
      <x:c r="F49" s="619" t="n">
        <x:f>SUMIFS('Cocok Bayar Booking'!$I$5:$I$504,'Cocok Bayar Booking'!$R$5:$R$504,A49,'Cocok Bayar Booking'!$B$5:$B$504,"&lt;="&amp;'Pengaturan'!$B$6)-E49</x:f>
        <x:v>400000</x:v>
      </x:c>
      <x:c r="G49" s="619" t="n">
        <x:f>SUMIFS('Cocok Bayar Booking'!$I$5:$I$504,'Cocok Bayar Booking'!$R$5:$R$504,A49,'Cocok Bayar Booking'!$S$5:$S$504,"Add-on",'Cocok Bayar Booking'!$B$5:$B$504,"&lt;="&amp;'Pengaturan'!$B$6)</x:f>
        <x:v>0</x:v>
      </x:c>
      <x:c r="H49" s="619" t="str">
        <x:f>IF('Data Schedule'!AK37="","",'Data Schedule'!AK37)</x:f>
      </x:c>
      <x:c r="I49" s="619" t="n">
        <x:f>E49+F49+IF(V49&lt;&gt;"",N(H49),0)</x:f>
        <x:v>500000</x:v>
      </x:c>
      <x:c r="J49" s="625"/>
      <x:c r="K49" s="626"/>
      <x:c r="L49" s="620" t="str">
        <x:f>IF(AND('Data Schedule'!U37=0,COUNTIF('Cocok Bayar Booking'!$R$5:$R$504,A49)=0,N(H49)=0,NOT(AND(ISNUMBER(J49),J49&gt;=0,K49&lt;&gt;""))),"Nonaktif tanpa pembayaran",IF(NOT(ISNUMBER(C49)),"Tanggal sesi belum pasti",IF(OR(C49&lt;'Pengaturan'!$B$4,C49&gt;'Pengaturan'!$B$5),"Di luar September",IF(C49&gt;'Pengaturan'!$B$29,"Belum closing",IF(AND(O49&lt;&gt;"",NOT(AND(W49="Terverifikasi",K49&lt;&gt;""))),"Pasangan perlu dicek",IF(AND(Q49=0,NOT(AND(ISNUMBER(U49),K49&lt;&gt;""))),"Sesi belum terkonfirmasi",IF(AND(ISNUMBER(J49),J49&gt;=0,K49&lt;&gt;""),"Terhitung",IF(X49=0,"Paket utama belum terhubung",IF(R49=0,"Pelunasan belum terbukti",IF(AND(N(H49)&gt;0,V49=""),"Bukti bayar sebelumnya kosong",IF(E49+IF(V49&lt;&gt;"",N(H49),0)&lt;S49,"DP sebelumnya belum lengkap",IF(I49&lt;=0,"Nominal pembayaran belum lengkap","Terhitung"))))))))))))</x:f>
        <x:v>Terhitung</x:v>
      </x:c>
      <x:c r="M49" s="619" t="n">
        <x:f>IF(N49=1,IF(AND(ISNUMBER(J49),J49&gt;=0,K49&lt;&gt;""),J49,I49),"")</x:f>
        <x:v>500000</x:v>
      </x:c>
      <x:c r="N49" s="621" t="n">
        <x:f>IF(L49="Terhitung",1,0)</x:f>
        <x:v>1</x:v>
      </x:c>
      <x:c r="O49" s="617"/>
      <x:c r="P49" s="617" t="str">
        <x:v>174, 182</x:v>
      </x:c>
      <x:c r="Q49" s="617" t="n">
        <x:f>SUMIFS('Cocok Bayar Booking'!$V$5:$V$504,'Cocok Bayar Booking'!$R$5:$R$504,A49,'Cocok Bayar Booking'!$B$5:$B$504,"&lt;="&amp;'Pengaturan'!$B$6)</x:f>
        <x:v>1</x:v>
      </x:c>
      <x:c r="R49" s="617" t="n">
        <x:f>COUNTIFS('Cocok Bayar Booking'!$R$5:$R$504,A49,'Cocok Bayar Booking'!$S$5:$S$504,"Paket utama",'Cocok Bayar Booking'!$F$5:$F$504,"Lunas",'Cocok Bayar Booking'!$B$5:$B$504,"&lt;="&amp;'Pengaturan'!$B$6)+COUNTIFS('Cocok Bayar Booking'!$R$5:$R$504,A49,'Cocok Bayar Booking'!$S$5:$S$504,"Paket utama",'Cocok Bayar Booking'!$F$5:$F$504,"Pelunasan",'Cocok Bayar Booking'!$B$5:$B$504,"&lt;="&amp;'Pengaturan'!$B$6)</x:f>
        <x:v>1</x:v>
      </x:c>
      <x:c r="S49" s="619" t="n">
        <x:f>'Data Schedule'!N37</x:f>
        <x:v>100000</x:v>
      </x:c>
      <x:c r="T49" s="619" t="n">
        <x:f>'Data Schedule'!L37</x:f>
        <x:v>500000</x:v>
      </x:c>
      <x:c r="U49" s="627"/>
      <x:c r="V49" s="617" t="str">
        <x:f>IF('Data Schedule'!AL37="","",'Data Schedule'!AL37)</x:f>
      </x:c>
      <x:c r="W49" s="626"/>
      <x:c r="X49" s="617" t="n">
        <x:f>COUNTIFS('Cocok Bayar Booking'!$R$5:$R$504,A49,'Cocok Bayar Booking'!$S$5:$S$504,"Paket utama",'Cocok Bayar Booking'!$B$5:$B$504,"&lt;="&amp;'Pengaturan'!$B$6)</x:f>
        <x:v>2</x:v>
      </x:c>
      <x:c r="Y49" s="617" t="n">
        <x:f>IF(OR(L49="Nonaktif tanpa pembayaran",L49="Di luar September",L49="Belum closing",AND(LEFT(A49,4)="LOG-",COUNTIF('Cocok Bayar Booking'!$R$5:$R$504,A49)=0)),0,1-N49)</x:f>
        <x:v>0</x:v>
      </x:c>
      <x:c r="Z49" s="618" t="n">
        <x:f>IF('Data Schedule'!B37="","",'Data Schedule'!B37)</x:f>
        <x:v>46271</x:v>
      </x:c>
    </x:row>
    <x:row r="50" ht="30" customHeight="1">
      <x:c r="A50" s="617" t="str">
        <x:v>BK034</x:v>
      </x:c>
      <x:c r="B50" s="617" t="str">
        <x:f>'Data Schedule'!E38</x:f>
        <x:v>Lembata</x:v>
      </x:c>
      <x:c r="C50" s="618" t="n">
        <x:f>IF(ISNUMBER(U50),U50,IF(ISNUMBER(Z50),Z50,""))</x:f>
        <x:v>46271</x:v>
      </x:c>
      <x:c r="D50" s="617" t="str">
        <x:f>'Data Schedule'!G38</x:f>
        <x:v>Large Group</x:v>
      </x:c>
      <x:c r="E50" s="619" t="n">
        <x:f>SUMIFS('Cocok Bayar Booking'!$I$5:$I$504,'Cocok Bayar Booking'!$R$5:$R$504,A50,'Cocok Bayar Booking'!$F$5:$F$504,"DP",'Cocok Bayar Booking'!$S$5:$S$504,"Paket utama",'Cocok Bayar Booking'!$B$5:$B$504,"&lt;="&amp;'Pengaturan'!$B$6)</x:f>
        <x:v>275000</x:v>
      </x:c>
      <x:c r="F50" s="619" t="n">
        <x:f>SUMIFS('Cocok Bayar Booking'!$I$5:$I$504,'Cocok Bayar Booking'!$R$5:$R$504,A50,'Cocok Bayar Booking'!$B$5:$B$504,"&lt;="&amp;'Pengaturan'!$B$6)-E50</x:f>
        <x:v>350000</x:v>
      </x:c>
      <x:c r="G50" s="619" t="n">
        <x:f>SUMIFS('Cocok Bayar Booking'!$I$5:$I$504,'Cocok Bayar Booking'!$R$5:$R$504,A50,'Cocok Bayar Booking'!$S$5:$S$504,"Add-on",'Cocok Bayar Booking'!$B$5:$B$504,"&lt;="&amp;'Pengaturan'!$B$6)</x:f>
        <x:v>0</x:v>
      </x:c>
      <x:c r="H50" s="619" t="str">
        <x:f>IF('Data Schedule'!AK38="","",'Data Schedule'!AK38)</x:f>
      </x:c>
      <x:c r="I50" s="619" t="n">
        <x:f>E50+F50+IF(V50&lt;&gt;"",N(H50),0)</x:f>
        <x:v>625000</x:v>
      </x:c>
      <x:c r="J50" s="625"/>
      <x:c r="K50" s="626"/>
      <x:c r="L50" s="620" t="str">
        <x:f>IF(AND('Data Schedule'!U38=0,COUNTIF('Cocok Bayar Booking'!$R$5:$R$504,A50)=0,N(H50)=0,NOT(AND(ISNUMBER(J50),J50&gt;=0,K50&lt;&gt;""))),"Nonaktif tanpa pembayaran",IF(NOT(ISNUMBER(C50)),"Tanggal sesi belum pasti",IF(OR(C50&lt;'Pengaturan'!$B$4,C50&gt;'Pengaturan'!$B$5),"Di luar September",IF(C50&gt;'Pengaturan'!$B$29,"Belum closing",IF(AND(O50&lt;&gt;"",NOT(AND(W50="Terverifikasi",K50&lt;&gt;""))),"Pasangan perlu dicek",IF(AND(Q50=0,NOT(AND(ISNUMBER(U50),K50&lt;&gt;""))),"Sesi belum terkonfirmasi",IF(AND(ISNUMBER(J50),J50&gt;=0,K50&lt;&gt;""),"Terhitung",IF(X50=0,"Paket utama belum terhubung",IF(R50=0,"Pelunasan belum terbukti",IF(AND(N(H50)&gt;0,V50=""),"Bukti bayar sebelumnya kosong",IF(E50+IF(V50&lt;&gt;"",N(H50),0)&lt;S50,"DP sebelumnya belum lengkap",IF(I50&lt;=0,"Nominal pembayaran belum lengkap","Terhitung"))))))))))))</x:f>
        <x:v>Terhitung</x:v>
      </x:c>
      <x:c r="M50" s="619" t="n">
        <x:f>IF(N50=1,IF(AND(ISNUMBER(J50),J50&gt;=0,K50&lt;&gt;""),J50,I50),"")</x:f>
        <x:v>625000</x:v>
      </x:c>
      <x:c r="N50" s="621" t="n">
        <x:f>IF(L50="Terhitung",1,0)</x:f>
        <x:v>1</x:v>
      </x:c>
      <x:c r="O50" s="617"/>
      <x:c r="P50" s="617" t="str">
        <x:v>138, 185</x:v>
      </x:c>
      <x:c r="Q50" s="617" t="n">
        <x:f>SUMIFS('Cocok Bayar Booking'!$V$5:$V$504,'Cocok Bayar Booking'!$R$5:$R$504,A50,'Cocok Bayar Booking'!$B$5:$B$504,"&lt;="&amp;'Pengaturan'!$B$6)</x:f>
        <x:v>1</x:v>
      </x:c>
      <x:c r="R50" s="617" t="n">
        <x:f>COUNTIFS('Cocok Bayar Booking'!$R$5:$R$504,A50,'Cocok Bayar Booking'!$S$5:$S$504,"Paket utama",'Cocok Bayar Booking'!$F$5:$F$504,"Lunas",'Cocok Bayar Booking'!$B$5:$B$504,"&lt;="&amp;'Pengaturan'!$B$6)+COUNTIFS('Cocok Bayar Booking'!$R$5:$R$504,A50,'Cocok Bayar Booking'!$S$5:$S$504,"Paket utama",'Cocok Bayar Booking'!$F$5:$F$504,"Pelunasan",'Cocok Bayar Booking'!$B$5:$B$504,"&lt;="&amp;'Pengaturan'!$B$6)</x:f>
        <x:v>1</x:v>
      </x:c>
      <x:c r="S50" s="619" t="n">
        <x:f>'Data Schedule'!N38</x:f>
        <x:v>275000</x:v>
      </x:c>
      <x:c r="T50" s="619" t="n">
        <x:f>'Data Schedule'!L38</x:f>
        <x:v>500000</x:v>
      </x:c>
      <x:c r="U50" s="627"/>
      <x:c r="V50" s="617" t="str">
        <x:f>IF('Data Schedule'!AL38="","",'Data Schedule'!AL38)</x:f>
      </x:c>
      <x:c r="W50" s="626"/>
      <x:c r="X50" s="617" t="n">
        <x:f>COUNTIFS('Cocok Bayar Booking'!$R$5:$R$504,A50,'Cocok Bayar Booking'!$S$5:$S$504,"Paket utama",'Cocok Bayar Booking'!$B$5:$B$504,"&lt;="&amp;'Pengaturan'!$B$6)</x:f>
        <x:v>2</x:v>
      </x:c>
      <x:c r="Y50" s="617" t="n">
        <x:f>IF(OR(L50="Nonaktif tanpa pembayaran",L50="Di luar September",L50="Belum closing",AND(LEFT(A50,4)="LOG-",COUNTIF('Cocok Bayar Booking'!$R$5:$R$504,A50)=0)),0,1-N50)</x:f>
        <x:v>0</x:v>
      </x:c>
      <x:c r="Z50" s="618" t="n">
        <x:f>IF('Data Schedule'!B38="","",'Data Schedule'!B38)</x:f>
        <x:v>46271</x:v>
      </x:c>
    </x:row>
    <x:row r="51" ht="30" customHeight="1">
      <x:c r="A51" s="617" t="str">
        <x:v>BK035</x:v>
      </x:c>
      <x:c r="B51" s="617" t="str">
        <x:f>'Data Schedule'!E39</x:f>
        <x:v>Luceriza</x:v>
      </x:c>
      <x:c r="C51" s="618" t="n">
        <x:f>IF(ISNUMBER(U51),U51,IF(ISNUMBER(Z51),Z51,""))</x:f>
        <x:v>46271</x:v>
      </x:c>
      <x:c r="D51" s="617" t="str">
        <x:f>'Data Schedule'!G39</x:f>
        <x:v>Large Group</x:v>
      </x:c>
      <x:c r="E51" s="619" t="n">
        <x:f>SUMIFS('Cocok Bayar Booking'!$I$5:$I$504,'Cocok Bayar Booking'!$R$5:$R$504,A51,'Cocok Bayar Booking'!$F$5:$F$504,"DP",'Cocok Bayar Booking'!$S$5:$S$504,"Paket utama",'Cocok Bayar Booking'!$B$5:$B$504,"&lt;="&amp;'Pengaturan'!$B$6)</x:f>
        <x:v>100000</x:v>
      </x:c>
      <x:c r="F51" s="619" t="n">
        <x:f>SUMIFS('Cocok Bayar Booking'!$I$5:$I$504,'Cocok Bayar Booking'!$R$5:$R$504,A51,'Cocok Bayar Booking'!$B$5:$B$504,"&lt;="&amp;'Pengaturan'!$B$6)-E51</x:f>
        <x:v>125000</x:v>
      </x:c>
      <x:c r="G51" s="619" t="n">
        <x:f>SUMIFS('Cocok Bayar Booking'!$I$5:$I$504,'Cocok Bayar Booking'!$R$5:$R$504,A51,'Cocok Bayar Booking'!$S$5:$S$504,"Add-on",'Cocok Bayar Booking'!$B$5:$B$504,"&lt;="&amp;'Pengaturan'!$B$6)</x:f>
        <x:v>0</x:v>
      </x:c>
      <x:c r="H51" s="619" t="str">
        <x:f>IF('Data Schedule'!AK39="","",'Data Schedule'!AK39)</x:f>
      </x:c>
      <x:c r="I51" s="619" t="n">
        <x:f>E51+F51+IF(V51&lt;&gt;"",N(H51),0)</x:f>
        <x:v>225000</x:v>
      </x:c>
      <x:c r="J51" s="625"/>
      <x:c r="K51" s="626"/>
      <x:c r="L51" s="620" t="str">
        <x:f>IF(AND('Data Schedule'!U39=0,COUNTIF('Cocok Bayar Booking'!$R$5:$R$504,A51)=0,N(H51)=0,NOT(AND(ISNUMBER(J51),J51&gt;=0,K51&lt;&gt;""))),"Nonaktif tanpa pembayaran",IF(NOT(ISNUMBER(C51)),"Tanggal sesi belum pasti",IF(OR(C51&lt;'Pengaturan'!$B$4,C51&gt;'Pengaturan'!$B$5),"Di luar September",IF(C51&gt;'Pengaturan'!$B$29,"Belum closing",IF(AND(O51&lt;&gt;"",NOT(AND(W51="Terverifikasi",K51&lt;&gt;""))),"Pasangan perlu dicek",IF(AND(Q51=0,NOT(AND(ISNUMBER(U51),K51&lt;&gt;""))),"Sesi belum terkonfirmasi",IF(AND(ISNUMBER(J51),J51&gt;=0,K51&lt;&gt;""),"Terhitung",IF(X51=0,"Paket utama belum terhubung",IF(R51=0,"Pelunasan belum terbukti",IF(AND(N(H51)&gt;0,V51=""),"Bukti bayar sebelumnya kosong",IF(E51+IF(V51&lt;&gt;"",N(H51),0)&lt;S51,"DP sebelumnya belum lengkap",IF(I51&lt;=0,"Nominal pembayaran belum lengkap","Terhitung"))))))))))))</x:f>
        <x:v>Terhitung</x:v>
      </x:c>
      <x:c r="M51" s="619" t="n">
        <x:f>IF(N51=1,IF(AND(ISNUMBER(J51),J51&gt;=0,K51&lt;&gt;""),J51,I51),"")</x:f>
        <x:v>225000</x:v>
      </x:c>
      <x:c r="N51" s="621" t="n">
        <x:f>IF(L51="Terhitung",1,0)</x:f>
        <x:v>1</x:v>
      </x:c>
      <x:c r="O51" s="617"/>
      <x:c r="P51" s="617" t="str">
        <x:v>114, 186</x:v>
      </x:c>
      <x:c r="Q51" s="617" t="n">
        <x:f>SUMIFS('Cocok Bayar Booking'!$V$5:$V$504,'Cocok Bayar Booking'!$R$5:$R$504,A51,'Cocok Bayar Booking'!$B$5:$B$504,"&lt;="&amp;'Pengaturan'!$B$6)</x:f>
        <x:v>1</x:v>
      </x:c>
      <x:c r="R51" s="617" t="n">
        <x:f>COUNTIFS('Cocok Bayar Booking'!$R$5:$R$504,A51,'Cocok Bayar Booking'!$S$5:$S$504,"Paket utama",'Cocok Bayar Booking'!$F$5:$F$504,"Lunas",'Cocok Bayar Booking'!$B$5:$B$504,"&lt;="&amp;'Pengaturan'!$B$6)+COUNTIFS('Cocok Bayar Booking'!$R$5:$R$504,A51,'Cocok Bayar Booking'!$S$5:$S$504,"Paket utama",'Cocok Bayar Booking'!$F$5:$F$504,"Pelunasan",'Cocok Bayar Booking'!$B$5:$B$504,"&lt;="&amp;'Pengaturan'!$B$6)</x:f>
        <x:v>1</x:v>
      </x:c>
      <x:c r="S51" s="619" t="n">
        <x:f>'Data Schedule'!N39</x:f>
        <x:v>100000</x:v>
      </x:c>
      <x:c r="T51" s="619" t="n">
        <x:f>'Data Schedule'!L39</x:f>
        <x:v>225000</x:v>
      </x:c>
      <x:c r="U51" s="627"/>
      <x:c r="V51" s="617" t="str">
        <x:f>IF('Data Schedule'!AL39="","",'Data Schedule'!AL39)</x:f>
      </x:c>
      <x:c r="W51" s="626"/>
      <x:c r="X51" s="617" t="n">
        <x:f>COUNTIFS('Cocok Bayar Booking'!$R$5:$R$504,A51,'Cocok Bayar Booking'!$S$5:$S$504,"Paket utama",'Cocok Bayar Booking'!$B$5:$B$504,"&lt;="&amp;'Pengaturan'!$B$6)</x:f>
        <x:v>2</x:v>
      </x:c>
      <x:c r="Y51" s="617" t="n">
        <x:f>IF(OR(L51="Nonaktif tanpa pembayaran",L51="Di luar September",L51="Belum closing",AND(LEFT(A51,4)="LOG-",COUNTIF('Cocok Bayar Booking'!$R$5:$R$504,A51)=0)),0,1-N51)</x:f>
        <x:v>0</x:v>
      </x:c>
      <x:c r="Z51" s="618" t="n">
        <x:f>IF('Data Schedule'!B39="","",'Data Schedule'!B39)</x:f>
        <x:v>46271</x:v>
      </x:c>
    </x:row>
    <x:row r="52" ht="30" customHeight="1">
      <x:c r="A52" s="617" t="str">
        <x:v>BK036</x:v>
      </x:c>
      <x:c r="B52" s="617" t="str">
        <x:f>'Data Schedule'!E40</x:f>
        <x:v>Kelasmodeling.id purwokerto</x:v>
      </x:c>
      <x:c r="C52" s="618" t="n">
        <x:f>IF(ISNUMBER(U52),U52,IF(ISNUMBER(Z52),Z52,""))</x:f>
        <x:v>46271</x:v>
      </x:c>
      <x:c r="D52" s="617" t="str">
        <x:f>'Data Schedule'!G40</x:f>
        <x:v>Single</x:v>
      </x:c>
      <x:c r="E52" s="619" t="n">
        <x:f>SUMIFS('Cocok Bayar Booking'!$I$5:$I$504,'Cocok Bayar Booking'!$R$5:$R$504,A52,'Cocok Bayar Booking'!$F$5:$F$504,"DP",'Cocok Bayar Booking'!$S$5:$S$504,"Paket utama",'Cocok Bayar Booking'!$B$5:$B$504,"&lt;="&amp;'Pengaturan'!$B$6)</x:f>
        <x:v>0</x:v>
      </x:c>
      <x:c r="F52" s="619" t="n">
        <x:f>SUMIFS('Cocok Bayar Booking'!$I$5:$I$504,'Cocok Bayar Booking'!$R$5:$R$504,A52,'Cocok Bayar Booking'!$B$5:$B$504,"&lt;="&amp;'Pengaturan'!$B$6)-E52</x:f>
        <x:v>0</x:v>
      </x:c>
      <x:c r="G52" s="619" t="n">
        <x:f>SUMIFS('Cocok Bayar Booking'!$I$5:$I$504,'Cocok Bayar Booking'!$R$5:$R$504,A52,'Cocok Bayar Booking'!$S$5:$S$504,"Add-on",'Cocok Bayar Booking'!$B$5:$B$504,"&lt;="&amp;'Pengaturan'!$B$6)</x:f>
        <x:v>0</x:v>
      </x:c>
      <x:c r="H52" s="619" t="str">
        <x:f>IF('Data Schedule'!AK40="","",'Data Schedule'!AK40)</x:f>
      </x:c>
      <x:c r="I52" s="619" t="n">
        <x:f>E52+F52+IF(V52&lt;&gt;"",N(H52),0)</x:f>
        <x:v>0</x:v>
      </x:c>
      <x:c r="J52" s="625"/>
      <x:c r="K52" s="626"/>
      <x:c r="L52" s="620" t="str">
        <x:f>IF(AND('Data Schedule'!U40=0,COUNTIF('Cocok Bayar Booking'!$R$5:$R$504,A52)=0,N(H52)=0,NOT(AND(ISNUMBER(J52),J52&gt;=0,K52&lt;&gt;""))),"Nonaktif tanpa pembayaran",IF(NOT(ISNUMBER(C52)),"Tanggal sesi belum pasti",IF(OR(C52&lt;'Pengaturan'!$B$4,C52&gt;'Pengaturan'!$B$5),"Di luar September",IF(C52&gt;'Pengaturan'!$B$29,"Belum closing",IF(AND(O52&lt;&gt;"",NOT(AND(W52="Terverifikasi",K52&lt;&gt;""))),"Pasangan perlu dicek",IF(AND(Q52=0,NOT(AND(ISNUMBER(U52),K52&lt;&gt;""))),"Sesi belum terkonfirmasi",IF(AND(ISNUMBER(J52),J52&gt;=0,K52&lt;&gt;""),"Terhitung",IF(X52=0,"Paket utama belum terhubung",IF(R52=0,"Pelunasan belum terbukti",IF(AND(N(H52)&gt;0,V52=""),"Bukti bayar sebelumnya kosong",IF(E52+IF(V52&lt;&gt;"",N(H52),0)&lt;S52,"DP sebelumnya belum lengkap",IF(I52&lt;=0,"Nominal pembayaran belum lengkap","Terhitung"))))))))))))</x:f>
        <x:v>Sesi belum terkonfirmasi</x:v>
      </x:c>
      <x:c r="M52" s="619" t="str">
        <x:f>IF(N52=1,IF(AND(ISNUMBER(J52),J52&gt;=0,K52&lt;&gt;""),J52,I52),"")</x:f>
      </x:c>
      <x:c r="N52" s="621" t="n">
        <x:f>IF(L52="Terhitung",1,0)</x:f>
        <x:v>0</x:v>
      </x:c>
      <x:c r="O52" s="617"/>
      <x:c r="P52" s="617"/>
      <x:c r="Q52" s="617" t="n">
        <x:f>SUMIFS('Cocok Bayar Booking'!$V$5:$V$504,'Cocok Bayar Booking'!$R$5:$R$504,A52,'Cocok Bayar Booking'!$B$5:$B$504,"&lt;="&amp;'Pengaturan'!$B$6)</x:f>
        <x:v>0</x:v>
      </x:c>
      <x:c r="R52" s="617" t="n">
        <x:f>COUNTIFS('Cocok Bayar Booking'!$R$5:$R$504,A52,'Cocok Bayar Booking'!$S$5:$S$504,"Paket utama",'Cocok Bayar Booking'!$F$5:$F$504,"Lunas",'Cocok Bayar Booking'!$B$5:$B$504,"&lt;="&amp;'Pengaturan'!$B$6)+COUNTIFS('Cocok Bayar Booking'!$R$5:$R$504,A52,'Cocok Bayar Booking'!$S$5:$S$504,"Paket utama",'Cocok Bayar Booking'!$F$5:$F$504,"Pelunasan",'Cocok Bayar Booking'!$B$5:$B$504,"&lt;="&amp;'Pengaturan'!$B$6)</x:f>
        <x:v>0</x:v>
      </x:c>
      <x:c r="S52" s="619" t="n">
        <x:f>'Data Schedule'!N40</x:f>
        <x:v>0</x:v>
      </x:c>
      <x:c r="T52" s="619" t="n">
        <x:f>'Data Schedule'!L40</x:f>
        <x:v>500000</x:v>
      </x:c>
      <x:c r="U52" s="627"/>
      <x:c r="V52" s="617" t="str">
        <x:f>IF('Data Schedule'!AL40="","",'Data Schedule'!AL40)</x:f>
      </x:c>
      <x:c r="W52" s="626"/>
      <x:c r="X52" s="617" t="n">
        <x:f>COUNTIFS('Cocok Bayar Booking'!$R$5:$R$504,A52,'Cocok Bayar Booking'!$S$5:$S$504,"Paket utama",'Cocok Bayar Booking'!$B$5:$B$504,"&lt;="&amp;'Pengaturan'!$B$6)</x:f>
        <x:v>0</x:v>
      </x:c>
      <x:c r="Y52" s="617" t="n">
        <x:f>IF(OR(L52="Nonaktif tanpa pembayaran",L52="Di luar September",L52="Belum closing",AND(LEFT(A52,4)="LOG-",COUNTIF('Cocok Bayar Booking'!$R$5:$R$504,A52)=0)),0,1-N52)</x:f>
        <x:v>1</x:v>
      </x:c>
      <x:c r="Z52" s="618" t="n">
        <x:f>IF('Data Schedule'!B40="","",'Data Schedule'!B40)</x:f>
        <x:v>46271</x:v>
      </x:c>
    </x:row>
    <x:row r="53" ht="30" customHeight="1">
      <x:c r="A53" s="617" t="str">
        <x:v>BK037</x:v>
      </x:c>
      <x:c r="B53" s="617" t="str">
        <x:f>'Data Schedule'!E41</x:f>
        <x:v>Nanda Putri Sabila</x:v>
      </x:c>
      <x:c r="C53" s="618" t="n">
        <x:f>IF(ISNUMBER(U53),U53,IF(ISNUMBER(Z53),Z53,""))</x:f>
        <x:v>46272</x:v>
      </x:c>
      <x:c r="D53" s="617" t="str">
        <x:f>'Data Schedule'!G41</x:f>
        <x:v>Graduation</x:v>
      </x:c>
      <x:c r="E53" s="619" t="n">
        <x:f>SUMIFS('Cocok Bayar Booking'!$I$5:$I$504,'Cocok Bayar Booking'!$R$5:$R$504,A53,'Cocok Bayar Booking'!$F$5:$F$504,"DP",'Cocok Bayar Booking'!$S$5:$S$504,"Paket utama",'Cocok Bayar Booking'!$B$5:$B$504,"&lt;="&amp;'Pengaturan'!$B$6)</x:f>
        <x:v>100000</x:v>
      </x:c>
      <x:c r="F53" s="619" t="n">
        <x:f>SUMIFS('Cocok Bayar Booking'!$I$5:$I$504,'Cocok Bayar Booking'!$R$5:$R$504,A53,'Cocok Bayar Booking'!$B$5:$B$504,"&lt;="&amp;'Pengaturan'!$B$6)-E53</x:f>
        <x:v>455000</x:v>
      </x:c>
      <x:c r="G53" s="619" t="n">
        <x:f>SUMIFS('Cocok Bayar Booking'!$I$5:$I$504,'Cocok Bayar Booking'!$R$5:$R$504,A53,'Cocok Bayar Booking'!$S$5:$S$504,"Add-on",'Cocok Bayar Booking'!$B$5:$B$504,"&lt;="&amp;'Pengaturan'!$B$6)</x:f>
        <x:v>0</x:v>
      </x:c>
      <x:c r="H53" s="619" t="str">
        <x:f>IF('Data Schedule'!AK41="","",'Data Schedule'!AK41)</x:f>
      </x:c>
      <x:c r="I53" s="619" t="n">
        <x:f>E53+F53+IF(V53&lt;&gt;"",N(H53),0)</x:f>
        <x:v>555000</x:v>
      </x:c>
      <x:c r="J53" s="625"/>
      <x:c r="K53" s="626"/>
      <x:c r="L53" s="620" t="str">
        <x:f>IF(AND('Data Schedule'!U41=0,COUNTIF('Cocok Bayar Booking'!$R$5:$R$504,A53)=0,N(H53)=0,NOT(AND(ISNUMBER(J53),J53&gt;=0,K53&lt;&gt;""))),"Nonaktif tanpa pembayaran",IF(NOT(ISNUMBER(C53)),"Tanggal sesi belum pasti",IF(OR(C53&lt;'Pengaturan'!$B$4,C53&gt;'Pengaturan'!$B$5),"Di luar September",IF(C53&gt;'Pengaturan'!$B$29,"Belum closing",IF(AND(O53&lt;&gt;"",NOT(AND(W53="Terverifikasi",K53&lt;&gt;""))),"Pasangan perlu dicek",IF(AND(Q53=0,NOT(AND(ISNUMBER(U53),K53&lt;&gt;""))),"Sesi belum terkonfirmasi",IF(AND(ISNUMBER(J53),J53&gt;=0,K53&lt;&gt;""),"Terhitung",IF(X53=0,"Paket utama belum terhubung",IF(R53=0,"Pelunasan belum terbukti",IF(AND(N(H53)&gt;0,V53=""),"Bukti bayar sebelumnya kosong",IF(E53+IF(V53&lt;&gt;"",N(H53),0)&lt;S53,"DP sebelumnya belum lengkap",IF(I53&lt;=0,"Nominal pembayaran belum lengkap","Terhitung"))))))))))))</x:f>
        <x:v>Terhitung</x:v>
      </x:c>
      <x:c r="M53" s="619" t="n">
        <x:f>IF(N53=1,IF(AND(ISNUMBER(J53),J53&gt;=0,K53&lt;&gt;""),J53,I53),"")</x:f>
        <x:v>555000</x:v>
      </x:c>
      <x:c r="N53" s="621" t="n">
        <x:f>IF(L53="Terhitung",1,0)</x:f>
        <x:v>1</x:v>
      </x:c>
      <x:c r="O53" s="617"/>
      <x:c r="P53" s="617" t="str">
        <x:v>91, 190</x:v>
      </x:c>
      <x:c r="Q53" s="617" t="n">
        <x:f>SUMIFS('Cocok Bayar Booking'!$V$5:$V$504,'Cocok Bayar Booking'!$R$5:$R$504,A53,'Cocok Bayar Booking'!$B$5:$B$504,"&lt;="&amp;'Pengaturan'!$B$6)</x:f>
        <x:v>1</x:v>
      </x:c>
      <x:c r="R53" s="617" t="n">
        <x:f>COUNTIFS('Cocok Bayar Booking'!$R$5:$R$504,A53,'Cocok Bayar Booking'!$S$5:$S$504,"Paket utama",'Cocok Bayar Booking'!$F$5:$F$504,"Lunas",'Cocok Bayar Booking'!$B$5:$B$504,"&lt;="&amp;'Pengaturan'!$B$6)+COUNTIFS('Cocok Bayar Booking'!$R$5:$R$504,A53,'Cocok Bayar Booking'!$S$5:$S$504,"Paket utama",'Cocok Bayar Booking'!$F$5:$F$504,"Pelunasan",'Cocok Bayar Booking'!$B$5:$B$504,"&lt;="&amp;'Pengaturan'!$B$6)</x:f>
        <x:v>1</x:v>
      </x:c>
      <x:c r="S53" s="619" t="n">
        <x:f>'Data Schedule'!N41</x:f>
        <x:v>100000</x:v>
      </x:c>
      <x:c r="T53" s="619" t="n">
        <x:f>'Data Schedule'!L41</x:f>
        <x:v>350000</x:v>
      </x:c>
      <x:c r="U53" s="627"/>
      <x:c r="V53" s="617" t="str">
        <x:f>IF('Data Schedule'!AL41="","",'Data Schedule'!AL41)</x:f>
      </x:c>
      <x:c r="W53" s="626"/>
      <x:c r="X53" s="617" t="n">
        <x:f>COUNTIFS('Cocok Bayar Booking'!$R$5:$R$504,A53,'Cocok Bayar Booking'!$S$5:$S$504,"Paket utama",'Cocok Bayar Booking'!$B$5:$B$504,"&lt;="&amp;'Pengaturan'!$B$6)</x:f>
        <x:v>2</x:v>
      </x:c>
      <x:c r="Y53" s="617" t="n">
        <x:f>IF(OR(L53="Nonaktif tanpa pembayaran",L53="Di luar September",L53="Belum closing",AND(LEFT(A53,4)="LOG-",COUNTIF('Cocok Bayar Booking'!$R$5:$R$504,A53)=0)),0,1-N53)</x:f>
        <x:v>0</x:v>
      </x:c>
      <x:c r="Z53" s="618" t="n">
        <x:f>IF('Data Schedule'!B41="","",'Data Schedule'!B41)</x:f>
        <x:v>46272</x:v>
      </x:c>
    </x:row>
    <x:row r="54" ht="30" customHeight="1">
      <x:c r="A54" s="617" t="str">
        <x:v>BK038</x:v>
      </x:c>
      <x:c r="B54" s="617" t="str">
        <x:f>'Data Schedule'!E42</x:f>
        <x:v>Khairil Abdi</x:v>
      </x:c>
      <x:c r="C54" s="618" t="n">
        <x:f>IF(ISNUMBER(U54),U54,IF(ISNUMBER(Z54),Z54,""))</x:f>
        <x:v>46272</x:v>
      </x:c>
      <x:c r="D54" s="617" t="str">
        <x:f>'Data Schedule'!G42</x:f>
        <x:v>Graduation</x:v>
      </x:c>
      <x:c r="E54" s="619" t="n">
        <x:f>SUMIFS('Cocok Bayar Booking'!$I$5:$I$504,'Cocok Bayar Booking'!$R$5:$R$504,A54,'Cocok Bayar Booking'!$F$5:$F$504,"DP",'Cocok Bayar Booking'!$S$5:$S$504,"Paket utama",'Cocok Bayar Booking'!$B$5:$B$504,"&lt;="&amp;'Pengaturan'!$B$6)</x:f>
        <x:v>0</x:v>
      </x:c>
      <x:c r="F54" s="619" t="n">
        <x:f>SUMIFS('Cocok Bayar Booking'!$I$5:$I$504,'Cocok Bayar Booking'!$R$5:$R$504,A54,'Cocok Bayar Booking'!$B$5:$B$504,"&lt;="&amp;'Pengaturan'!$B$6)-E54</x:f>
        <x:v>250000</x:v>
      </x:c>
      <x:c r="G54" s="619" t="n">
        <x:f>SUMIFS('Cocok Bayar Booking'!$I$5:$I$504,'Cocok Bayar Booking'!$R$5:$R$504,A54,'Cocok Bayar Booking'!$S$5:$S$504,"Add-on",'Cocok Bayar Booking'!$B$5:$B$504,"&lt;="&amp;'Pengaturan'!$B$6)</x:f>
        <x:v>0</x:v>
      </x:c>
      <x:c r="H54" s="619" t="str">
        <x:f>IF('Data Schedule'!AK42="","",'Data Schedule'!AK42)</x:f>
      </x:c>
      <x:c r="I54" s="619" t="n">
        <x:f>E54+F54+IF(V54&lt;&gt;"",N(H54),0)</x:f>
        <x:v>250000</x:v>
      </x:c>
      <x:c r="J54" s="625"/>
      <x:c r="K54" s="626"/>
      <x:c r="L54" s="620" t="str">
        <x:f>IF(AND('Data Schedule'!U42=0,COUNTIF('Cocok Bayar Booking'!$R$5:$R$504,A54)=0,N(H54)=0,NOT(AND(ISNUMBER(J54),J54&gt;=0,K54&lt;&gt;""))),"Nonaktif tanpa pembayaran",IF(NOT(ISNUMBER(C54)),"Tanggal sesi belum pasti",IF(OR(C54&lt;'Pengaturan'!$B$4,C54&gt;'Pengaturan'!$B$5),"Di luar September",IF(C54&gt;'Pengaturan'!$B$29,"Belum closing",IF(AND(O54&lt;&gt;"",NOT(AND(W54="Terverifikasi",K54&lt;&gt;""))),"Pasangan perlu dicek",IF(AND(Q54=0,NOT(AND(ISNUMBER(U54),K54&lt;&gt;""))),"Sesi belum terkonfirmasi",IF(AND(ISNUMBER(J54),J54&gt;=0,K54&lt;&gt;""),"Terhitung",IF(X54=0,"Paket utama belum terhubung",IF(R54=0,"Pelunasan belum terbukti",IF(AND(N(H54)&gt;0,V54=""),"Bukti bayar sebelumnya kosong",IF(E54+IF(V54&lt;&gt;"",N(H54),0)&lt;S54,"DP sebelumnya belum lengkap",IF(I54&lt;=0,"Nominal pembayaran belum lengkap","Terhitung"))))))))))))</x:f>
        <x:v>DP sebelumnya belum lengkap</x:v>
      </x:c>
      <x:c r="M54" s="619" t="str">
        <x:f>IF(N54=1,IF(AND(ISNUMBER(J54),J54&gt;=0,K54&lt;&gt;""),J54,I54),"")</x:f>
      </x:c>
      <x:c r="N54" s="621" t="n">
        <x:f>IF(L54="Terhitung",1,0)</x:f>
        <x:v>0</x:v>
      </x:c>
      <x:c r="O54" s="617"/>
      <x:c r="P54" s="617" t="str">
        <x:v>192</x:v>
      </x:c>
      <x:c r="Q54" s="617" t="n">
        <x:f>SUMIFS('Cocok Bayar Booking'!$V$5:$V$504,'Cocok Bayar Booking'!$R$5:$R$504,A54,'Cocok Bayar Booking'!$B$5:$B$504,"&lt;="&amp;'Pengaturan'!$B$6)</x:f>
        <x:v>1</x:v>
      </x:c>
      <x:c r="R54" s="617" t="n">
        <x:f>COUNTIFS('Cocok Bayar Booking'!$R$5:$R$504,A54,'Cocok Bayar Booking'!$S$5:$S$504,"Paket utama",'Cocok Bayar Booking'!$F$5:$F$504,"Lunas",'Cocok Bayar Booking'!$B$5:$B$504,"&lt;="&amp;'Pengaturan'!$B$6)+COUNTIFS('Cocok Bayar Booking'!$R$5:$R$504,A54,'Cocok Bayar Booking'!$S$5:$S$504,"Paket utama",'Cocok Bayar Booking'!$F$5:$F$504,"Pelunasan",'Cocok Bayar Booking'!$B$5:$B$504,"&lt;="&amp;'Pengaturan'!$B$6)</x:f>
        <x:v>1</x:v>
      </x:c>
      <x:c r="S54" s="619" t="n">
        <x:f>'Data Schedule'!N42</x:f>
        <x:v>100000</x:v>
      </x:c>
      <x:c r="T54" s="619" t="n">
        <x:f>'Data Schedule'!L42</x:f>
        <x:v>350000</x:v>
      </x:c>
      <x:c r="U54" s="627"/>
      <x:c r="V54" s="617" t="str">
        <x:f>IF('Data Schedule'!AL42="","",'Data Schedule'!AL42)</x:f>
      </x:c>
      <x:c r="W54" s="626"/>
      <x:c r="X54" s="617" t="n">
        <x:f>COUNTIFS('Cocok Bayar Booking'!$R$5:$R$504,A54,'Cocok Bayar Booking'!$S$5:$S$504,"Paket utama",'Cocok Bayar Booking'!$B$5:$B$504,"&lt;="&amp;'Pengaturan'!$B$6)</x:f>
        <x:v>1</x:v>
      </x:c>
      <x:c r="Y54" s="617" t="n">
        <x:f>IF(OR(L54="Nonaktif tanpa pembayaran",L54="Di luar September",L54="Belum closing",AND(LEFT(A54,4)="LOG-",COUNTIF('Cocok Bayar Booking'!$R$5:$R$504,A54)=0)),0,1-N54)</x:f>
        <x:v>1</x:v>
      </x:c>
      <x:c r="Z54" s="618" t="n">
        <x:f>IF('Data Schedule'!B42="","",'Data Schedule'!B42)</x:f>
        <x:v>46272</x:v>
      </x:c>
    </x:row>
    <x:row r="55" ht="30" customHeight="1">
      <x:c r="A55" s="617" t="str">
        <x:v>BK039</x:v>
      </x:c>
      <x:c r="B55" s="617" t="str">
        <x:f>'Data Schedule'!E43</x:f>
        <x:v>andin</x:v>
      </x:c>
      <x:c r="C55" s="618" t="n">
        <x:f>IF(ISNUMBER(U55),U55,IF(ISNUMBER(Z55),Z55,""))</x:f>
        <x:v>46272</x:v>
      </x:c>
      <x:c r="D55" s="617" t="str">
        <x:f>'Data Schedule'!G43</x:f>
        <x:v>Single</x:v>
      </x:c>
      <x:c r="E55" s="619" t="n">
        <x:f>SUMIFS('Cocok Bayar Booking'!$I$5:$I$504,'Cocok Bayar Booking'!$R$5:$R$504,A55,'Cocok Bayar Booking'!$F$5:$F$504,"DP",'Cocok Bayar Booking'!$S$5:$S$504,"Paket utama",'Cocok Bayar Booking'!$B$5:$B$504,"&lt;="&amp;'Pengaturan'!$B$6)</x:f>
        <x:v>100000</x:v>
      </x:c>
      <x:c r="F55" s="619" t="n">
        <x:f>SUMIFS('Cocok Bayar Booking'!$I$5:$I$504,'Cocok Bayar Booking'!$R$5:$R$504,A55,'Cocok Bayar Booking'!$B$5:$B$504,"&lt;="&amp;'Pengaturan'!$B$6)-E55</x:f>
        <x:v>0</x:v>
      </x:c>
      <x:c r="G55" s="619" t="n">
        <x:f>SUMIFS('Cocok Bayar Booking'!$I$5:$I$504,'Cocok Bayar Booking'!$R$5:$R$504,A55,'Cocok Bayar Booking'!$S$5:$S$504,"Add-on",'Cocok Bayar Booking'!$B$5:$B$504,"&lt;="&amp;'Pengaturan'!$B$6)</x:f>
        <x:v>0</x:v>
      </x:c>
      <x:c r="H55" s="619" t="str">
        <x:f>IF('Data Schedule'!AK43="","",'Data Schedule'!AK43)</x:f>
      </x:c>
      <x:c r="I55" s="619" t="n">
        <x:f>E55+F55+IF(V55&lt;&gt;"",N(H55),0)</x:f>
        <x:v>100000</x:v>
      </x:c>
      <x:c r="J55" s="625"/>
      <x:c r="K55" s="626"/>
      <x:c r="L55" s="620" t="str">
        <x:f>IF(AND('Data Schedule'!U43=0,COUNTIF('Cocok Bayar Booking'!$R$5:$R$504,A55)=0,N(H55)=0,NOT(AND(ISNUMBER(J55),J55&gt;=0,K55&lt;&gt;""))),"Nonaktif tanpa pembayaran",IF(NOT(ISNUMBER(C55)),"Tanggal sesi belum pasti",IF(OR(C55&lt;'Pengaturan'!$B$4,C55&gt;'Pengaturan'!$B$5),"Di luar September",IF(C55&gt;'Pengaturan'!$B$29,"Belum closing",IF(AND(O55&lt;&gt;"",NOT(AND(W55="Terverifikasi",K55&lt;&gt;""))),"Pasangan perlu dicek",IF(AND(Q55=0,NOT(AND(ISNUMBER(U55),K55&lt;&gt;""))),"Sesi belum terkonfirmasi",IF(AND(ISNUMBER(J55),J55&gt;=0,K55&lt;&gt;""),"Terhitung",IF(X55=0,"Paket utama belum terhubung",IF(R55=0,"Pelunasan belum terbukti",IF(AND(N(H55)&gt;0,V55=""),"Bukti bayar sebelumnya kosong",IF(E55+IF(V55&lt;&gt;"",N(H55),0)&lt;S55,"DP sebelumnya belum lengkap",IF(I55&lt;=0,"Nominal pembayaran belum lengkap","Terhitung"))))))))))))</x:f>
        <x:v>Terhitung</x:v>
      </x:c>
      <x:c r="M55" s="619" t="n">
        <x:f>IF(N55=1,IF(AND(ISNUMBER(J55),J55&gt;=0,K55&lt;&gt;""),J55,I55),"")</x:f>
        <x:v>100000</x:v>
      </x:c>
      <x:c r="N55" s="621" t="n">
        <x:f>IF(L55="Terhitung",1,0)</x:f>
        <x:v>1</x:v>
      </x:c>
      <x:c r="O55" s="617"/>
      <x:c r="P55" s="617" t="str">
        <x:v>106, 195</x:v>
      </x:c>
      <x:c r="Q55" s="617" t="n">
        <x:f>SUMIFS('Cocok Bayar Booking'!$V$5:$V$504,'Cocok Bayar Booking'!$R$5:$R$504,A55,'Cocok Bayar Booking'!$B$5:$B$504,"&lt;="&amp;'Pengaturan'!$B$6)</x:f>
        <x:v>1</x:v>
      </x:c>
      <x:c r="R55" s="617" t="n">
        <x:f>COUNTIFS('Cocok Bayar Booking'!$R$5:$R$504,A55,'Cocok Bayar Booking'!$S$5:$S$504,"Paket utama",'Cocok Bayar Booking'!$F$5:$F$504,"Lunas",'Cocok Bayar Booking'!$B$5:$B$504,"&lt;="&amp;'Pengaturan'!$B$6)+COUNTIFS('Cocok Bayar Booking'!$R$5:$R$504,A55,'Cocok Bayar Booking'!$S$5:$S$504,"Paket utama",'Cocok Bayar Booking'!$F$5:$F$504,"Pelunasan",'Cocok Bayar Booking'!$B$5:$B$504,"&lt;="&amp;'Pengaturan'!$B$6)</x:f>
        <x:v>1</x:v>
      </x:c>
      <x:c r="S55" s="619" t="n">
        <x:f>'Data Schedule'!N43</x:f>
        <x:v>0</x:v>
      </x:c>
      <x:c r="T55" s="619" t="n">
        <x:f>'Data Schedule'!L43</x:f>
        <x:v>100000</x:v>
      </x:c>
      <x:c r="U55" s="627"/>
      <x:c r="V55" s="617" t="str">
        <x:f>IF('Data Schedule'!AL43="","",'Data Schedule'!AL43)</x:f>
      </x:c>
      <x:c r="W55" s="626"/>
      <x:c r="X55" s="617" t="n">
        <x:f>COUNTIFS('Cocok Bayar Booking'!$R$5:$R$504,A55,'Cocok Bayar Booking'!$S$5:$S$504,"Paket utama",'Cocok Bayar Booking'!$B$5:$B$504,"&lt;="&amp;'Pengaturan'!$B$6)</x:f>
        <x:v>2</x:v>
      </x:c>
      <x:c r="Y55" s="617" t="n">
        <x:f>IF(OR(L55="Nonaktif tanpa pembayaran",L55="Di luar September",L55="Belum closing",AND(LEFT(A55,4)="LOG-",COUNTIF('Cocok Bayar Booking'!$R$5:$R$504,A55)=0)),0,1-N55)</x:f>
        <x:v>0</x:v>
      </x:c>
      <x:c r="Z55" s="618" t="n">
        <x:f>IF('Data Schedule'!B43="","",'Data Schedule'!B43)</x:f>
        <x:v>46272</x:v>
      </x:c>
    </x:row>
    <x:row r="56" ht="30" customHeight="1">
      <x:c r="A56" s="617" t="str">
        <x:v>BK040</x:v>
      </x:c>
      <x:c r="B56" s="617" t="str">
        <x:f>'Data Schedule'!E44</x:f>
        <x:v>Aisha</x:v>
      </x:c>
      <x:c r="C56" s="618" t="n">
        <x:f>IF(ISNUMBER(U56),U56,IF(ISNUMBER(Z56),Z56,""))</x:f>
        <x:v>46272</x:v>
      </x:c>
      <x:c r="D56" s="617" t="str">
        <x:f>'Data Schedule'!G44</x:f>
        <x:v>Large Group</x:v>
      </x:c>
      <x:c r="E56" s="619" t="n">
        <x:f>SUMIFS('Cocok Bayar Booking'!$I$5:$I$504,'Cocok Bayar Booking'!$R$5:$R$504,A56,'Cocok Bayar Booking'!$F$5:$F$504,"DP",'Cocok Bayar Booking'!$S$5:$S$504,"Paket utama",'Cocok Bayar Booking'!$B$5:$B$504,"&lt;="&amp;'Pengaturan'!$B$6)</x:f>
        <x:v>100000</x:v>
      </x:c>
      <x:c r="F56" s="619" t="n">
        <x:f>SUMIFS('Cocok Bayar Booking'!$I$5:$I$504,'Cocok Bayar Booking'!$R$5:$R$504,A56,'Cocok Bayar Booking'!$B$5:$B$504,"&lt;="&amp;'Pengaturan'!$B$6)-E56</x:f>
        <x:v>125000</x:v>
      </x:c>
      <x:c r="G56" s="619" t="n">
        <x:f>SUMIFS('Cocok Bayar Booking'!$I$5:$I$504,'Cocok Bayar Booking'!$R$5:$R$504,A56,'Cocok Bayar Booking'!$S$5:$S$504,"Add-on",'Cocok Bayar Booking'!$B$5:$B$504,"&lt;="&amp;'Pengaturan'!$B$6)</x:f>
        <x:v>0</x:v>
      </x:c>
      <x:c r="H56" s="619" t="str">
        <x:f>IF('Data Schedule'!AK44="","",'Data Schedule'!AK44)</x:f>
      </x:c>
      <x:c r="I56" s="619" t="n">
        <x:f>E56+F56+IF(V56&lt;&gt;"",N(H56),0)</x:f>
        <x:v>225000</x:v>
      </x:c>
      <x:c r="J56" s="625"/>
      <x:c r="K56" s="626"/>
      <x:c r="L56" s="620" t="str">
        <x:f>IF(AND('Data Schedule'!U44=0,COUNTIF('Cocok Bayar Booking'!$R$5:$R$504,A56)=0,N(H56)=0,NOT(AND(ISNUMBER(J56),J56&gt;=0,K56&lt;&gt;""))),"Nonaktif tanpa pembayaran",IF(NOT(ISNUMBER(C56)),"Tanggal sesi belum pasti",IF(OR(C56&lt;'Pengaturan'!$B$4,C56&gt;'Pengaturan'!$B$5),"Di luar September",IF(C56&gt;'Pengaturan'!$B$29,"Belum closing",IF(AND(O56&lt;&gt;"",NOT(AND(W56="Terverifikasi",K56&lt;&gt;""))),"Pasangan perlu dicek",IF(AND(Q56=0,NOT(AND(ISNUMBER(U56),K56&lt;&gt;""))),"Sesi belum terkonfirmasi",IF(AND(ISNUMBER(J56),J56&gt;=0,K56&lt;&gt;""),"Terhitung",IF(X56=0,"Paket utama belum terhubung",IF(R56=0,"Pelunasan belum terbukti",IF(AND(N(H56)&gt;0,V56=""),"Bukti bayar sebelumnya kosong",IF(E56+IF(V56&lt;&gt;"",N(H56),0)&lt;S56,"DP sebelumnya belum lengkap",IF(I56&lt;=0,"Nominal pembayaran belum lengkap","Terhitung"))))))))))))</x:f>
        <x:v>Terhitung</x:v>
      </x:c>
      <x:c r="M56" s="619" t="n">
        <x:f>IF(N56=1,IF(AND(ISNUMBER(J56),J56&gt;=0,K56&lt;&gt;""),J56,I56),"")</x:f>
        <x:v>225000</x:v>
      </x:c>
      <x:c r="N56" s="621" t="n">
        <x:f>IF(L56="Terhitung",1,0)</x:f>
        <x:v>1</x:v>
      </x:c>
      <x:c r="O56" s="617"/>
      <x:c r="P56" s="617" t="str">
        <x:v>136, 196</x:v>
      </x:c>
      <x:c r="Q56" s="617" t="n">
        <x:f>SUMIFS('Cocok Bayar Booking'!$V$5:$V$504,'Cocok Bayar Booking'!$R$5:$R$504,A56,'Cocok Bayar Booking'!$B$5:$B$504,"&lt;="&amp;'Pengaturan'!$B$6)</x:f>
        <x:v>1</x:v>
      </x:c>
      <x:c r="R56" s="617" t="n">
        <x:f>COUNTIFS('Cocok Bayar Booking'!$R$5:$R$504,A56,'Cocok Bayar Booking'!$S$5:$S$504,"Paket utama",'Cocok Bayar Booking'!$F$5:$F$504,"Lunas",'Cocok Bayar Booking'!$B$5:$B$504,"&lt;="&amp;'Pengaturan'!$B$6)+COUNTIFS('Cocok Bayar Booking'!$R$5:$R$504,A56,'Cocok Bayar Booking'!$S$5:$S$504,"Paket utama",'Cocok Bayar Booking'!$F$5:$F$504,"Pelunasan",'Cocok Bayar Booking'!$B$5:$B$504,"&lt;="&amp;'Pengaturan'!$B$6)</x:f>
        <x:v>1</x:v>
      </x:c>
      <x:c r="S56" s="619" t="n">
        <x:f>'Data Schedule'!N44</x:f>
        <x:v>100000</x:v>
      </x:c>
      <x:c r="T56" s="619" t="n">
        <x:f>'Data Schedule'!L44</x:f>
        <x:v>225000</x:v>
      </x:c>
      <x:c r="U56" s="627"/>
      <x:c r="V56" s="617" t="str">
        <x:f>IF('Data Schedule'!AL44="","",'Data Schedule'!AL44)</x:f>
      </x:c>
      <x:c r="W56" s="626"/>
      <x:c r="X56" s="617" t="n">
        <x:f>COUNTIFS('Cocok Bayar Booking'!$R$5:$R$504,A56,'Cocok Bayar Booking'!$S$5:$S$504,"Paket utama",'Cocok Bayar Booking'!$B$5:$B$504,"&lt;="&amp;'Pengaturan'!$B$6)</x:f>
        <x:v>2</x:v>
      </x:c>
      <x:c r="Y56" s="617" t="n">
        <x:f>IF(OR(L56="Nonaktif tanpa pembayaran",L56="Di luar September",L56="Belum closing",AND(LEFT(A56,4)="LOG-",COUNTIF('Cocok Bayar Booking'!$R$5:$R$504,A56)=0)),0,1-N56)</x:f>
        <x:v>0</x:v>
      </x:c>
      <x:c r="Z56" s="618" t="n">
        <x:f>IF('Data Schedule'!B44="","",'Data Schedule'!B44)</x:f>
        <x:v>46272</x:v>
      </x:c>
    </x:row>
    <x:row r="57" ht="30" customHeight="1">
      <x:c r="A57" s="617" t="str">
        <x:v>BK041</x:v>
      </x:c>
      <x:c r="B57" s="617" t="str">
        <x:f>'Data Schedule'!E45</x:f>
        <x:v>Akbar</x:v>
      </x:c>
      <x:c r="C57" s="618" t="n">
        <x:f>IF(ISNUMBER(U57),U57,IF(ISNUMBER(Z57),Z57,""))</x:f>
        <x:v>46272</x:v>
      </x:c>
      <x:c r="D57" s="617" t="str">
        <x:f>'Data Schedule'!G45</x:f>
        <x:v>Graduation</x:v>
      </x:c>
      <x:c r="E57" s="619" t="n">
        <x:f>SUMIFS('Cocok Bayar Booking'!$I$5:$I$504,'Cocok Bayar Booking'!$R$5:$R$504,A57,'Cocok Bayar Booking'!$F$5:$F$504,"DP",'Cocok Bayar Booking'!$S$5:$S$504,"Paket utama",'Cocok Bayar Booking'!$B$5:$B$504,"&lt;="&amp;'Pengaturan'!$B$6)</x:f>
        <x:v>100000</x:v>
      </x:c>
      <x:c r="F57" s="619" t="n">
        <x:f>SUMIFS('Cocok Bayar Booking'!$I$5:$I$504,'Cocok Bayar Booking'!$R$5:$R$504,A57,'Cocok Bayar Booking'!$B$5:$B$504,"&lt;="&amp;'Pengaturan'!$B$6)-E57</x:f>
        <x:v>250000</x:v>
      </x:c>
      <x:c r="G57" s="619" t="n">
        <x:f>SUMIFS('Cocok Bayar Booking'!$I$5:$I$504,'Cocok Bayar Booking'!$R$5:$R$504,A57,'Cocok Bayar Booking'!$S$5:$S$504,"Add-on",'Cocok Bayar Booking'!$B$5:$B$504,"&lt;="&amp;'Pengaturan'!$B$6)</x:f>
        <x:v>0</x:v>
      </x:c>
      <x:c r="H57" s="619" t="str">
        <x:f>IF('Data Schedule'!AK45="","",'Data Schedule'!AK45)</x:f>
      </x:c>
      <x:c r="I57" s="619" t="n">
        <x:f>E57+F57+IF(V57&lt;&gt;"",N(H57),0)</x:f>
        <x:v>350000</x:v>
      </x:c>
      <x:c r="J57" s="625"/>
      <x:c r="K57" s="626"/>
      <x:c r="L57" s="620" t="str">
        <x:f>IF(AND('Data Schedule'!U45=0,COUNTIF('Cocok Bayar Booking'!$R$5:$R$504,A57)=0,N(H57)=0,NOT(AND(ISNUMBER(J57),J57&gt;=0,K57&lt;&gt;""))),"Nonaktif tanpa pembayaran",IF(NOT(ISNUMBER(C57)),"Tanggal sesi belum pasti",IF(OR(C57&lt;'Pengaturan'!$B$4,C57&gt;'Pengaturan'!$B$5),"Di luar September",IF(C57&gt;'Pengaturan'!$B$29,"Belum closing",IF(AND(O57&lt;&gt;"",NOT(AND(W57="Terverifikasi",K57&lt;&gt;""))),"Pasangan perlu dicek",IF(AND(Q57=0,NOT(AND(ISNUMBER(U57),K57&lt;&gt;""))),"Sesi belum terkonfirmasi",IF(AND(ISNUMBER(J57),J57&gt;=0,K57&lt;&gt;""),"Terhitung",IF(X57=0,"Paket utama belum terhubung",IF(R57=0,"Pelunasan belum terbukti",IF(AND(N(H57)&gt;0,V57=""),"Bukti bayar sebelumnya kosong",IF(E57+IF(V57&lt;&gt;"",N(H57),0)&lt;S57,"DP sebelumnya belum lengkap",IF(I57&lt;=0,"Nominal pembayaran belum lengkap","Terhitung"))))))))))))</x:f>
        <x:v>Terhitung</x:v>
      </x:c>
      <x:c r="M57" s="619" t="n">
        <x:f>IF(N57=1,IF(AND(ISNUMBER(J57),J57&gt;=0,K57&lt;&gt;""),J57,I57),"")</x:f>
        <x:v>350000</x:v>
      </x:c>
      <x:c r="N57" s="621" t="n">
        <x:f>IF(L57="Terhitung",1,0)</x:f>
        <x:v>1</x:v>
      </x:c>
      <x:c r="O57" s="617"/>
      <x:c r="P57" s="617" t="str">
        <x:v>184, 199</x:v>
      </x:c>
      <x:c r="Q57" s="617" t="n">
        <x:f>SUMIFS('Cocok Bayar Booking'!$V$5:$V$504,'Cocok Bayar Booking'!$R$5:$R$504,A57,'Cocok Bayar Booking'!$B$5:$B$504,"&lt;="&amp;'Pengaturan'!$B$6)</x:f>
        <x:v>1</x:v>
      </x:c>
      <x:c r="R57" s="617" t="n">
        <x:f>COUNTIFS('Cocok Bayar Booking'!$R$5:$R$504,A57,'Cocok Bayar Booking'!$S$5:$S$504,"Paket utama",'Cocok Bayar Booking'!$F$5:$F$504,"Lunas",'Cocok Bayar Booking'!$B$5:$B$504,"&lt;="&amp;'Pengaturan'!$B$6)+COUNTIFS('Cocok Bayar Booking'!$R$5:$R$504,A57,'Cocok Bayar Booking'!$S$5:$S$504,"Paket utama",'Cocok Bayar Booking'!$F$5:$F$504,"Pelunasan",'Cocok Bayar Booking'!$B$5:$B$504,"&lt;="&amp;'Pengaturan'!$B$6)</x:f>
        <x:v>1</x:v>
      </x:c>
      <x:c r="S57" s="619" t="n">
        <x:f>'Data Schedule'!N45</x:f>
        <x:v>100000</x:v>
      </x:c>
      <x:c r="T57" s="619" t="n">
        <x:f>'Data Schedule'!L45</x:f>
        <x:v>350000</x:v>
      </x:c>
      <x:c r="U57" s="627"/>
      <x:c r="V57" s="617" t="str">
        <x:f>IF('Data Schedule'!AL45="","",'Data Schedule'!AL45)</x:f>
      </x:c>
      <x:c r="W57" s="626"/>
      <x:c r="X57" s="617" t="n">
        <x:f>COUNTIFS('Cocok Bayar Booking'!$R$5:$R$504,A57,'Cocok Bayar Booking'!$S$5:$S$504,"Paket utama",'Cocok Bayar Booking'!$B$5:$B$504,"&lt;="&amp;'Pengaturan'!$B$6)</x:f>
        <x:v>2</x:v>
      </x:c>
      <x:c r="Y57" s="617" t="n">
        <x:f>IF(OR(L57="Nonaktif tanpa pembayaran",L57="Di luar September",L57="Belum closing",AND(LEFT(A57,4)="LOG-",COUNTIF('Cocok Bayar Booking'!$R$5:$R$504,A57)=0)),0,1-N57)</x:f>
        <x:v>0</x:v>
      </x:c>
      <x:c r="Z57" s="618" t="n">
        <x:f>IF('Data Schedule'!B45="","",'Data Schedule'!B45)</x:f>
        <x:v>46272</x:v>
      </x:c>
    </x:row>
    <x:row r="58" ht="30" customHeight="1">
      <x:c r="A58" s="617" t="str">
        <x:v>BK042</x:v>
      </x:c>
      <x:c r="B58" s="617" t="str">
        <x:f>'Data Schedule'!E46</x:f>
        <x:v>Uwi</x:v>
      </x:c>
      <x:c r="C58" s="618" t="n">
        <x:f>IF(ISNUMBER(U58),U58,IF(ISNUMBER(Z58),Z58,""))</x:f>
        <x:v>46272</x:v>
      </x:c>
      <x:c r="D58" s="617" t="str">
        <x:f>'Data Schedule'!G46</x:f>
        <x:v>Large Group</x:v>
      </x:c>
      <x:c r="E58" s="619" t="n">
        <x:f>SUMIFS('Cocok Bayar Booking'!$I$5:$I$504,'Cocok Bayar Booking'!$R$5:$R$504,A58,'Cocok Bayar Booking'!$F$5:$F$504,"DP",'Cocok Bayar Booking'!$S$5:$S$504,"Paket utama",'Cocok Bayar Booking'!$B$5:$B$504,"&lt;="&amp;'Pengaturan'!$B$6)</x:f>
        <x:v>100000</x:v>
      </x:c>
      <x:c r="F58" s="619" t="n">
        <x:f>SUMIFS('Cocok Bayar Booking'!$I$5:$I$504,'Cocok Bayar Booking'!$R$5:$R$504,A58,'Cocok Bayar Booking'!$B$5:$B$504,"&lt;="&amp;'Pengaturan'!$B$6)-E58</x:f>
        <x:v>0</x:v>
      </x:c>
      <x:c r="G58" s="619" t="n">
        <x:f>SUMIFS('Cocok Bayar Booking'!$I$5:$I$504,'Cocok Bayar Booking'!$R$5:$R$504,A58,'Cocok Bayar Booking'!$S$5:$S$504,"Add-on",'Cocok Bayar Booking'!$B$5:$B$504,"&lt;="&amp;'Pengaturan'!$B$6)</x:f>
        <x:v>0</x:v>
      </x:c>
      <x:c r="H58" s="619" t="str">
        <x:f>IF('Data Schedule'!AK46="","",'Data Schedule'!AK46)</x:f>
      </x:c>
      <x:c r="I58" s="619" t="n">
        <x:f>E58+F58+IF(V58&lt;&gt;"",N(H58),0)</x:f>
        <x:v>100000</x:v>
      </x:c>
      <x:c r="J58" s="625"/>
      <x:c r="K58" s="626"/>
      <x:c r="L58" s="620" t="str">
        <x:f>IF(AND('Data Schedule'!U46=0,COUNTIF('Cocok Bayar Booking'!$R$5:$R$504,A58)=0,N(H58)=0,NOT(AND(ISNUMBER(J58),J58&gt;=0,K58&lt;&gt;""))),"Nonaktif tanpa pembayaran",IF(NOT(ISNUMBER(C58)),"Tanggal sesi belum pasti",IF(OR(C58&lt;'Pengaturan'!$B$4,C58&gt;'Pengaturan'!$B$5),"Di luar September",IF(C58&gt;'Pengaturan'!$B$29,"Belum closing",IF(AND(O58&lt;&gt;"",NOT(AND(W58="Terverifikasi",K58&lt;&gt;""))),"Pasangan perlu dicek",IF(AND(Q58=0,NOT(AND(ISNUMBER(U58),K58&lt;&gt;""))),"Sesi belum terkonfirmasi",IF(AND(ISNUMBER(J58),J58&gt;=0,K58&lt;&gt;""),"Terhitung",IF(X58=0,"Paket utama belum terhubung",IF(R58=0,"Pelunasan belum terbukti",IF(AND(N(H58)&gt;0,V58=""),"Bukti bayar sebelumnya kosong",IF(E58+IF(V58&lt;&gt;"",N(H58),0)&lt;S58,"DP sebelumnya belum lengkap",IF(I58&lt;=0,"Nominal pembayaran belum lengkap","Terhitung"))))))))))))</x:f>
        <x:v>Sesi belum terkonfirmasi</x:v>
      </x:c>
      <x:c r="M58" s="619" t="str">
        <x:f>IF(N58=1,IF(AND(ISNUMBER(J58),J58&gt;=0,K58&lt;&gt;""),J58,I58),"")</x:f>
      </x:c>
      <x:c r="N58" s="621" t="n">
        <x:f>IF(L58="Terhitung",1,0)</x:f>
        <x:v>0</x:v>
      </x:c>
      <x:c r="O58" s="617"/>
      <x:c r="P58" s="617" t="str">
        <x:v>169</x:v>
      </x:c>
      <x:c r="Q58" s="617" t="n">
        <x:f>SUMIFS('Cocok Bayar Booking'!$V$5:$V$504,'Cocok Bayar Booking'!$R$5:$R$504,A58,'Cocok Bayar Booking'!$B$5:$B$504,"&lt;="&amp;'Pengaturan'!$B$6)</x:f>
        <x:v>0</x:v>
      </x:c>
      <x:c r="R58" s="617" t="n">
        <x:f>COUNTIFS('Cocok Bayar Booking'!$R$5:$R$504,A58,'Cocok Bayar Booking'!$S$5:$S$504,"Paket utama",'Cocok Bayar Booking'!$F$5:$F$504,"Lunas",'Cocok Bayar Booking'!$B$5:$B$504,"&lt;="&amp;'Pengaturan'!$B$6)+COUNTIFS('Cocok Bayar Booking'!$R$5:$R$504,A58,'Cocok Bayar Booking'!$S$5:$S$504,"Paket utama",'Cocok Bayar Booking'!$F$5:$F$504,"Pelunasan",'Cocok Bayar Booking'!$B$5:$B$504,"&lt;="&amp;'Pengaturan'!$B$6)</x:f>
        <x:v>0</x:v>
      </x:c>
      <x:c r="S58" s="619" t="n">
        <x:f>'Data Schedule'!N46</x:f>
        <x:v>100000</x:v>
      </x:c>
      <x:c r="T58" s="619" t="n">
        <x:f>'Data Schedule'!L46</x:f>
        <x:v>500000</x:v>
      </x:c>
      <x:c r="U58" s="627"/>
      <x:c r="V58" s="617" t="str">
        <x:f>IF('Data Schedule'!AL46="","",'Data Schedule'!AL46)</x:f>
      </x:c>
      <x:c r="W58" s="626"/>
      <x:c r="X58" s="617" t="n">
        <x:f>COUNTIFS('Cocok Bayar Booking'!$R$5:$R$504,A58,'Cocok Bayar Booking'!$S$5:$S$504,"Paket utama",'Cocok Bayar Booking'!$B$5:$B$504,"&lt;="&amp;'Pengaturan'!$B$6)</x:f>
        <x:v>1</x:v>
      </x:c>
      <x:c r="Y58" s="617" t="n">
        <x:f>IF(OR(L58="Nonaktif tanpa pembayaran",L58="Di luar September",L58="Belum closing",AND(LEFT(A58,4)="LOG-",COUNTIF('Cocok Bayar Booking'!$R$5:$R$504,A58)=0)),0,1-N58)</x:f>
        <x:v>1</x:v>
      </x:c>
      <x:c r="Z58" s="618" t="n">
        <x:f>IF('Data Schedule'!B46="","",'Data Schedule'!B46)</x:f>
        <x:v>46272</x:v>
      </x:c>
    </x:row>
    <x:row r="59" ht="30" customHeight="1">
      <x:c r="A59" s="617" t="str">
        <x:v>BK043</x:v>
      </x:c>
      <x:c r="B59" s="617" t="str">
        <x:f>'Data Schedule'!E47</x:f>
        <x:v>Zaila Anggraeni</x:v>
      </x:c>
      <x:c r="C59" s="618" t="n">
        <x:f>IF(ISNUMBER(U59),U59,IF(ISNUMBER(Z59),Z59,""))</x:f>
        <x:v>46272</x:v>
      </x:c>
      <x:c r="D59" s="617" t="str">
        <x:f>'Data Schedule'!G47</x:f>
        <x:v>Pas Foto</x:v>
      </x:c>
      <x:c r="E59" s="619" t="n">
        <x:f>SUMIFS('Cocok Bayar Booking'!$I$5:$I$504,'Cocok Bayar Booking'!$R$5:$R$504,A59,'Cocok Bayar Booking'!$F$5:$F$504,"DP",'Cocok Bayar Booking'!$S$5:$S$504,"Paket utama",'Cocok Bayar Booking'!$B$5:$B$504,"&lt;="&amp;'Pengaturan'!$B$6)</x:f>
        <x:v>0</x:v>
      </x:c>
      <x:c r="F59" s="619" t="n">
        <x:f>SUMIFS('Cocok Bayar Booking'!$I$5:$I$504,'Cocok Bayar Booking'!$R$5:$R$504,A59,'Cocok Bayar Booking'!$B$5:$B$504,"&lt;="&amp;'Pengaturan'!$B$6)-E59</x:f>
        <x:v>50000</x:v>
      </x:c>
      <x:c r="G59" s="619" t="n">
        <x:f>SUMIFS('Cocok Bayar Booking'!$I$5:$I$504,'Cocok Bayar Booking'!$R$5:$R$504,A59,'Cocok Bayar Booking'!$S$5:$S$504,"Add-on",'Cocok Bayar Booking'!$B$5:$B$504,"&lt;="&amp;'Pengaturan'!$B$6)</x:f>
        <x:v>0</x:v>
      </x:c>
      <x:c r="H59" s="619" t="str">
        <x:f>IF('Data Schedule'!AK47="","",'Data Schedule'!AK47)</x:f>
      </x:c>
      <x:c r="I59" s="619" t="n">
        <x:f>E59+F59+IF(V59&lt;&gt;"",N(H59),0)</x:f>
        <x:v>50000</x:v>
      </x:c>
      <x:c r="J59" s="625"/>
      <x:c r="K59" s="626"/>
      <x:c r="L59" s="620" t="str">
        <x:f>IF(AND('Data Schedule'!U47=0,COUNTIF('Cocok Bayar Booking'!$R$5:$R$504,A59)=0,N(H59)=0,NOT(AND(ISNUMBER(J59),J59&gt;=0,K59&lt;&gt;""))),"Nonaktif tanpa pembayaran",IF(NOT(ISNUMBER(C59)),"Tanggal sesi belum pasti",IF(OR(C59&lt;'Pengaturan'!$B$4,C59&gt;'Pengaturan'!$B$5),"Di luar September",IF(C59&gt;'Pengaturan'!$B$29,"Belum closing",IF(AND(O59&lt;&gt;"",NOT(AND(W59="Terverifikasi",K59&lt;&gt;""))),"Pasangan perlu dicek",IF(AND(Q59=0,NOT(AND(ISNUMBER(U59),K59&lt;&gt;""))),"Sesi belum terkonfirmasi",IF(AND(ISNUMBER(J59),J59&gt;=0,K59&lt;&gt;""),"Terhitung",IF(X59=0,"Paket utama belum terhubung",IF(R59=0,"Pelunasan belum terbukti",IF(AND(N(H59)&gt;0,V59=""),"Bukti bayar sebelumnya kosong",IF(E59+IF(V59&lt;&gt;"",N(H59),0)&lt;S59,"DP sebelumnya belum lengkap",IF(I59&lt;=0,"Nominal pembayaran belum lengkap","Terhitung"))))))))))))</x:f>
        <x:v>Terhitung</x:v>
      </x:c>
      <x:c r="M59" s="619" t="n">
        <x:f>IF(N59=1,IF(AND(ISNUMBER(J59),J59&gt;=0,K59&lt;&gt;""),J59,I59),"")</x:f>
        <x:v>50000</x:v>
      </x:c>
      <x:c r="N59" s="621" t="n">
        <x:f>IF(L59="Terhitung",1,0)</x:f>
        <x:v>1</x:v>
      </x:c>
      <x:c r="O59" s="617"/>
      <x:c r="P59" s="617" t="str">
        <x:v>172, 188</x:v>
      </x:c>
      <x:c r="Q59" s="617" t="n">
        <x:f>SUMIFS('Cocok Bayar Booking'!$V$5:$V$504,'Cocok Bayar Booking'!$R$5:$R$504,A59,'Cocok Bayar Booking'!$B$5:$B$504,"&lt;="&amp;'Pengaturan'!$B$6)</x:f>
        <x:v>1</x:v>
      </x:c>
      <x:c r="R59" s="617" t="n">
        <x:f>COUNTIFS('Cocok Bayar Booking'!$R$5:$R$504,A59,'Cocok Bayar Booking'!$S$5:$S$504,"Paket utama",'Cocok Bayar Booking'!$F$5:$F$504,"Lunas",'Cocok Bayar Booking'!$B$5:$B$504,"&lt;="&amp;'Pengaturan'!$B$6)+COUNTIFS('Cocok Bayar Booking'!$R$5:$R$504,A59,'Cocok Bayar Booking'!$S$5:$S$504,"Paket utama",'Cocok Bayar Booking'!$F$5:$F$504,"Pelunasan",'Cocok Bayar Booking'!$B$5:$B$504,"&lt;="&amp;'Pengaturan'!$B$6)</x:f>
        <x:v>2</x:v>
      </x:c>
      <x:c r="S59" s="619" t="n">
        <x:f>'Data Schedule'!N47</x:f>
        <x:v>0</x:v>
      </x:c>
      <x:c r="T59" s="619" t="n">
        <x:f>'Data Schedule'!L47</x:f>
        <x:v>50000</x:v>
      </x:c>
      <x:c r="U59" s="627"/>
      <x:c r="V59" s="617" t="str">
        <x:f>IF('Data Schedule'!AL47="","",'Data Schedule'!AL47)</x:f>
      </x:c>
      <x:c r="W59" s="626"/>
      <x:c r="X59" s="617" t="n">
        <x:f>COUNTIFS('Cocok Bayar Booking'!$R$5:$R$504,A59,'Cocok Bayar Booking'!$S$5:$S$504,"Paket utama",'Cocok Bayar Booking'!$B$5:$B$504,"&lt;="&amp;'Pengaturan'!$B$6)</x:f>
        <x:v>2</x:v>
      </x:c>
      <x:c r="Y59" s="617" t="n">
        <x:f>IF(OR(L59="Nonaktif tanpa pembayaran",L59="Di luar September",L59="Belum closing",AND(LEFT(A59,4)="LOG-",COUNTIF('Cocok Bayar Booking'!$R$5:$R$504,A59)=0)),0,1-N59)</x:f>
        <x:v>0</x:v>
      </x:c>
      <x:c r="Z59" s="618" t="n">
        <x:f>IF('Data Schedule'!B47="","",'Data Schedule'!B47)</x:f>
        <x:v>46272</x:v>
      </x:c>
    </x:row>
    <x:row r="60" ht="30" customHeight="1">
      <x:c r="A60" s="617" t="str">
        <x:v>BK044</x:v>
      </x:c>
      <x:c r="B60" s="617" t="str">
        <x:f>'Data Schedule'!E48</x:f>
        <x:v>Muhammad Adam Hifar</x:v>
      </x:c>
      <x:c r="C60" s="618" t="n">
        <x:f>IF(ISNUMBER(U60),U60,IF(ISNUMBER(Z60),Z60,""))</x:f>
        <x:v>46273</x:v>
      </x:c>
      <x:c r="D60" s="617" t="str">
        <x:f>'Data Schedule'!G48</x:f>
        <x:v>Graduation</x:v>
      </x:c>
      <x:c r="E60" s="619" t="n">
        <x:f>SUMIFS('Cocok Bayar Booking'!$I$5:$I$504,'Cocok Bayar Booking'!$R$5:$R$504,A60,'Cocok Bayar Booking'!$F$5:$F$504,"DP",'Cocok Bayar Booking'!$S$5:$S$504,"Paket utama",'Cocok Bayar Booking'!$B$5:$B$504,"&lt;="&amp;'Pengaturan'!$B$6)</x:f>
        <x:v>100000</x:v>
      </x:c>
      <x:c r="F60" s="619" t="n">
        <x:f>SUMIFS('Cocok Bayar Booking'!$I$5:$I$504,'Cocok Bayar Booking'!$R$5:$R$504,A60,'Cocok Bayar Booking'!$B$5:$B$504,"&lt;="&amp;'Pengaturan'!$B$6)-E60</x:f>
        <x:v>250000</x:v>
      </x:c>
      <x:c r="G60" s="619" t="n">
        <x:f>SUMIFS('Cocok Bayar Booking'!$I$5:$I$504,'Cocok Bayar Booking'!$R$5:$R$504,A60,'Cocok Bayar Booking'!$S$5:$S$504,"Add-on",'Cocok Bayar Booking'!$B$5:$B$504,"&lt;="&amp;'Pengaturan'!$B$6)</x:f>
        <x:v>0</x:v>
      </x:c>
      <x:c r="H60" s="619" t="str">
        <x:f>IF('Data Schedule'!AK48="","",'Data Schedule'!AK48)</x:f>
      </x:c>
      <x:c r="I60" s="619" t="n">
        <x:f>E60+F60+IF(V60&lt;&gt;"",N(H60),0)</x:f>
        <x:v>350000</x:v>
      </x:c>
      <x:c r="J60" s="625"/>
      <x:c r="K60" s="626"/>
      <x:c r="L60" s="620" t="str">
        <x:f>IF(AND('Data Schedule'!U48=0,COUNTIF('Cocok Bayar Booking'!$R$5:$R$504,A60)=0,N(H60)=0,NOT(AND(ISNUMBER(J60),J60&gt;=0,K60&lt;&gt;""))),"Nonaktif tanpa pembayaran",IF(NOT(ISNUMBER(C60)),"Tanggal sesi belum pasti",IF(OR(C60&lt;'Pengaturan'!$B$4,C60&gt;'Pengaturan'!$B$5),"Di luar September",IF(C60&gt;'Pengaturan'!$B$29,"Belum closing",IF(AND(O60&lt;&gt;"",NOT(AND(W60="Terverifikasi",K60&lt;&gt;""))),"Pasangan perlu dicek",IF(AND(Q60=0,NOT(AND(ISNUMBER(U60),K60&lt;&gt;""))),"Sesi belum terkonfirmasi",IF(AND(ISNUMBER(J60),J60&gt;=0,K60&lt;&gt;""),"Terhitung",IF(X60=0,"Paket utama belum terhubung",IF(R60=0,"Pelunasan belum terbukti",IF(AND(N(H60)&gt;0,V60=""),"Bukti bayar sebelumnya kosong",IF(E60+IF(V60&lt;&gt;"",N(H60),0)&lt;S60,"DP sebelumnya belum lengkap",IF(I60&lt;=0,"Nominal pembayaran belum lengkap","Terhitung"))))))))))))</x:f>
        <x:v>Terhitung</x:v>
      </x:c>
      <x:c r="M60" s="619" t="n">
        <x:f>IF(N60=1,IF(AND(ISNUMBER(J60),J60&gt;=0,K60&lt;&gt;""),J60,I60),"")</x:f>
        <x:v>350000</x:v>
      </x:c>
      <x:c r="N60" s="621" t="n">
        <x:f>IF(L60="Terhitung",1,0)</x:f>
        <x:v>1</x:v>
      </x:c>
      <x:c r="O60" s="617"/>
      <x:c r="P60" s="617" t="str">
        <x:v>143, 246</x:v>
      </x:c>
      <x:c r="Q60" s="617" t="n">
        <x:f>SUMIFS('Cocok Bayar Booking'!$V$5:$V$504,'Cocok Bayar Booking'!$R$5:$R$504,A60,'Cocok Bayar Booking'!$B$5:$B$504,"&lt;="&amp;'Pengaturan'!$B$6)</x:f>
        <x:v>1</x:v>
      </x:c>
      <x:c r="R60" s="617" t="n">
        <x:f>COUNTIFS('Cocok Bayar Booking'!$R$5:$R$504,A60,'Cocok Bayar Booking'!$S$5:$S$504,"Paket utama",'Cocok Bayar Booking'!$F$5:$F$504,"Lunas",'Cocok Bayar Booking'!$B$5:$B$504,"&lt;="&amp;'Pengaturan'!$B$6)+COUNTIFS('Cocok Bayar Booking'!$R$5:$R$504,A60,'Cocok Bayar Booking'!$S$5:$S$504,"Paket utama",'Cocok Bayar Booking'!$F$5:$F$504,"Pelunasan",'Cocok Bayar Booking'!$B$5:$B$504,"&lt;="&amp;'Pengaturan'!$B$6)</x:f>
        <x:v>1</x:v>
      </x:c>
      <x:c r="S60" s="619" t="n">
        <x:f>'Data Schedule'!N48</x:f>
        <x:v>100000</x:v>
      </x:c>
      <x:c r="T60" s="619" t="n">
        <x:f>'Data Schedule'!L48</x:f>
        <x:v>350000</x:v>
      </x:c>
      <x:c r="U60" s="627"/>
      <x:c r="V60" s="617" t="str">
        <x:f>IF('Data Schedule'!AL48="","",'Data Schedule'!AL48)</x:f>
      </x:c>
      <x:c r="W60" s="626"/>
      <x:c r="X60" s="617" t="n">
        <x:f>COUNTIFS('Cocok Bayar Booking'!$R$5:$R$504,A60,'Cocok Bayar Booking'!$S$5:$S$504,"Paket utama",'Cocok Bayar Booking'!$B$5:$B$504,"&lt;="&amp;'Pengaturan'!$B$6)</x:f>
        <x:v>2</x:v>
      </x:c>
      <x:c r="Y60" s="617" t="n">
        <x:f>IF(OR(L60="Nonaktif tanpa pembayaran",L60="Di luar September",L60="Belum closing",AND(LEFT(A60,4)="LOG-",COUNTIF('Cocok Bayar Booking'!$R$5:$R$504,A60)=0)),0,1-N60)</x:f>
        <x:v>0</x:v>
      </x:c>
      <x:c r="Z60" s="618" t="n">
        <x:f>IF('Data Schedule'!B48="","",'Data Schedule'!B48)</x:f>
        <x:v>46273</x:v>
      </x:c>
    </x:row>
    <x:row r="61" ht="30" customHeight="1">
      <x:c r="A61" s="617" t="str">
        <x:v>BK045</x:v>
      </x:c>
      <x:c r="B61" s="617" t="str">
        <x:f>'Data Schedule'!E49</x:f>
        <x:v>Decky Sapta</x:v>
      </x:c>
      <x:c r="C61" s="618" t="n">
        <x:f>IF(ISNUMBER(U61),U61,IF(ISNUMBER(Z61),Z61,""))</x:f>
        <x:v>46273</x:v>
      </x:c>
      <x:c r="D61" s="617" t="str">
        <x:f>'Data Schedule'!G49</x:f>
        <x:v>Graduation</x:v>
      </x:c>
      <x:c r="E61" s="619" t="n">
        <x:f>SUMIFS('Cocok Bayar Booking'!$I$5:$I$504,'Cocok Bayar Booking'!$R$5:$R$504,A61,'Cocok Bayar Booking'!$F$5:$F$504,"DP",'Cocok Bayar Booking'!$S$5:$S$504,"Paket utama",'Cocok Bayar Booking'!$B$5:$B$504,"&lt;="&amp;'Pengaturan'!$B$6)</x:f>
        <x:v>100000</x:v>
      </x:c>
      <x:c r="F61" s="619" t="n">
        <x:f>SUMIFS('Cocok Bayar Booking'!$I$5:$I$504,'Cocok Bayar Booking'!$R$5:$R$504,A61,'Cocok Bayar Booking'!$B$5:$B$504,"&lt;="&amp;'Pengaturan'!$B$6)-E61</x:f>
        <x:v>250000</x:v>
      </x:c>
      <x:c r="G61" s="619" t="n">
        <x:f>SUMIFS('Cocok Bayar Booking'!$I$5:$I$504,'Cocok Bayar Booking'!$R$5:$R$504,A61,'Cocok Bayar Booking'!$S$5:$S$504,"Add-on",'Cocok Bayar Booking'!$B$5:$B$504,"&lt;="&amp;'Pengaturan'!$B$6)</x:f>
        <x:v>0</x:v>
      </x:c>
      <x:c r="H61" s="619" t="str">
        <x:f>IF('Data Schedule'!AK49="","",'Data Schedule'!AK49)</x:f>
      </x:c>
      <x:c r="I61" s="619" t="n">
        <x:f>E61+F61+IF(V61&lt;&gt;"",N(H61),0)</x:f>
        <x:v>350000</x:v>
      </x:c>
      <x:c r="J61" s="625"/>
      <x:c r="K61" s="626"/>
      <x:c r="L61" s="620" t="str">
        <x:f>IF(AND('Data Schedule'!U49=0,COUNTIF('Cocok Bayar Booking'!$R$5:$R$504,A61)=0,N(H61)=0,NOT(AND(ISNUMBER(J61),J61&gt;=0,K61&lt;&gt;""))),"Nonaktif tanpa pembayaran",IF(NOT(ISNUMBER(C61)),"Tanggal sesi belum pasti",IF(OR(C61&lt;'Pengaturan'!$B$4,C61&gt;'Pengaturan'!$B$5),"Di luar September",IF(C61&gt;'Pengaturan'!$B$29,"Belum closing",IF(AND(O61&lt;&gt;"",NOT(AND(W61="Terverifikasi",K61&lt;&gt;""))),"Pasangan perlu dicek",IF(AND(Q61=0,NOT(AND(ISNUMBER(U61),K61&lt;&gt;""))),"Sesi belum terkonfirmasi",IF(AND(ISNUMBER(J61),J61&gt;=0,K61&lt;&gt;""),"Terhitung",IF(X61=0,"Paket utama belum terhubung",IF(R61=0,"Pelunasan belum terbukti",IF(AND(N(H61)&gt;0,V61=""),"Bukti bayar sebelumnya kosong",IF(E61+IF(V61&lt;&gt;"",N(H61),0)&lt;S61,"DP sebelumnya belum lengkap",IF(I61&lt;=0,"Nominal pembayaran belum lengkap","Terhitung"))))))))))))</x:f>
        <x:v>Sesi belum terkonfirmasi</x:v>
      </x:c>
      <x:c r="M61" s="619" t="str">
        <x:f>IF(N61=1,IF(AND(ISNUMBER(J61),J61&gt;=0,K61&lt;&gt;""),J61,I61),"")</x:f>
      </x:c>
      <x:c r="N61" s="621" t="n">
        <x:f>IF(L61="Terhitung",1,0)</x:f>
        <x:v>0</x:v>
      </x:c>
      <x:c r="O61" s="617"/>
      <x:c r="P61" s="617" t="str">
        <x:v>119, 215</x:v>
      </x:c>
      <x:c r="Q61" s="617" t="n">
        <x:f>SUMIFS('Cocok Bayar Booking'!$V$5:$V$504,'Cocok Bayar Booking'!$R$5:$R$504,A61,'Cocok Bayar Booking'!$B$5:$B$504,"&lt;="&amp;'Pengaturan'!$B$6)</x:f>
        <x:v>0</x:v>
      </x:c>
      <x:c r="R61" s="617" t="n">
        <x:f>COUNTIFS('Cocok Bayar Booking'!$R$5:$R$504,A61,'Cocok Bayar Booking'!$S$5:$S$504,"Paket utama",'Cocok Bayar Booking'!$F$5:$F$504,"Lunas",'Cocok Bayar Booking'!$B$5:$B$504,"&lt;="&amp;'Pengaturan'!$B$6)+COUNTIFS('Cocok Bayar Booking'!$R$5:$R$504,A61,'Cocok Bayar Booking'!$S$5:$S$504,"Paket utama",'Cocok Bayar Booking'!$F$5:$F$504,"Pelunasan",'Cocok Bayar Booking'!$B$5:$B$504,"&lt;="&amp;'Pengaturan'!$B$6)</x:f>
        <x:v>0</x:v>
      </x:c>
      <x:c r="S61" s="619" t="n">
        <x:f>'Data Schedule'!N49</x:f>
        <x:v>100000</x:v>
      </x:c>
      <x:c r="T61" s="619" t="n">
        <x:f>'Data Schedule'!L49</x:f>
        <x:v>350000</x:v>
      </x:c>
      <x:c r="U61" s="627"/>
      <x:c r="V61" s="617" t="str">
        <x:f>IF('Data Schedule'!AL49="","",'Data Schedule'!AL49)</x:f>
      </x:c>
      <x:c r="W61" s="626"/>
      <x:c r="X61" s="617" t="n">
        <x:f>COUNTIFS('Cocok Bayar Booking'!$R$5:$R$504,A61,'Cocok Bayar Booking'!$S$5:$S$504,"Paket utama",'Cocok Bayar Booking'!$B$5:$B$504,"&lt;="&amp;'Pengaturan'!$B$6)</x:f>
        <x:v>2</x:v>
      </x:c>
      <x:c r="Y61" s="617" t="n">
        <x:f>IF(OR(L61="Nonaktif tanpa pembayaran",L61="Di luar September",L61="Belum closing",AND(LEFT(A61,4)="LOG-",COUNTIF('Cocok Bayar Booking'!$R$5:$R$504,A61)=0)),0,1-N61)</x:f>
        <x:v>1</x:v>
      </x:c>
      <x:c r="Z61" s="618" t="n">
        <x:f>IF('Data Schedule'!B49="","",'Data Schedule'!B49)</x:f>
        <x:v>46273</x:v>
      </x:c>
    </x:row>
    <x:row r="62" ht="30" customHeight="1">
      <x:c r="A62" s="617" t="str">
        <x:v>BK046</x:v>
      </x:c>
      <x:c r="B62" s="617" t="str">
        <x:f>'Data Schedule'!E50</x:f>
        <x:v>enji</x:v>
      </x:c>
      <x:c r="C62" s="618" t="n">
        <x:f>IF(ISNUMBER(U62),U62,IF(ISNUMBER(Z62),Z62,""))</x:f>
        <x:v>46273</x:v>
      </x:c>
      <x:c r="D62" s="617" t="str">
        <x:f>'Data Schedule'!G50</x:f>
        <x:v>Graduation</x:v>
      </x:c>
      <x:c r="E62" s="619" t="n">
        <x:f>SUMIFS('Cocok Bayar Booking'!$I$5:$I$504,'Cocok Bayar Booking'!$R$5:$R$504,A62,'Cocok Bayar Booking'!$F$5:$F$504,"DP",'Cocok Bayar Booking'!$S$5:$S$504,"Paket utama",'Cocok Bayar Booking'!$B$5:$B$504,"&lt;="&amp;'Pengaturan'!$B$6)</x:f>
        <x:v>0</x:v>
      </x:c>
      <x:c r="F62" s="619" t="n">
        <x:f>SUMIFS('Cocok Bayar Booking'!$I$5:$I$504,'Cocok Bayar Booking'!$R$5:$R$504,A62,'Cocok Bayar Booking'!$B$5:$B$504,"&lt;="&amp;'Pengaturan'!$B$6)-E62</x:f>
        <x:v>250000</x:v>
      </x:c>
      <x:c r="G62" s="619" t="n">
        <x:f>SUMIFS('Cocok Bayar Booking'!$I$5:$I$504,'Cocok Bayar Booking'!$R$5:$R$504,A62,'Cocok Bayar Booking'!$S$5:$S$504,"Add-on",'Cocok Bayar Booking'!$B$5:$B$504,"&lt;="&amp;'Pengaturan'!$B$6)</x:f>
        <x:v>0</x:v>
      </x:c>
      <x:c r="H62" s="619" t="str">
        <x:f>IF('Data Schedule'!AK50="","",'Data Schedule'!AK50)</x:f>
      </x:c>
      <x:c r="I62" s="619" t="n">
        <x:f>E62+F62+IF(V62&lt;&gt;"",N(H62),0)</x:f>
        <x:v>250000</x:v>
      </x:c>
      <x:c r="J62" s="625"/>
      <x:c r="K62" s="626"/>
      <x:c r="L62" s="620" t="str">
        <x:f>IF(AND('Data Schedule'!U50=0,COUNTIF('Cocok Bayar Booking'!$R$5:$R$504,A62)=0,N(H62)=0,NOT(AND(ISNUMBER(J62),J62&gt;=0,K62&lt;&gt;""))),"Nonaktif tanpa pembayaran",IF(NOT(ISNUMBER(C62)),"Tanggal sesi belum pasti",IF(OR(C62&lt;'Pengaturan'!$B$4,C62&gt;'Pengaturan'!$B$5),"Di luar September",IF(C62&gt;'Pengaturan'!$B$29,"Belum closing",IF(AND(O62&lt;&gt;"",NOT(AND(W62="Terverifikasi",K62&lt;&gt;""))),"Pasangan perlu dicek",IF(AND(Q62=0,NOT(AND(ISNUMBER(U62),K62&lt;&gt;""))),"Sesi belum terkonfirmasi",IF(AND(ISNUMBER(J62),J62&gt;=0,K62&lt;&gt;""),"Terhitung",IF(X62=0,"Paket utama belum terhubung",IF(R62=0,"Pelunasan belum terbukti",IF(AND(N(H62)&gt;0,V62=""),"Bukti bayar sebelumnya kosong",IF(E62+IF(V62&lt;&gt;"",N(H62),0)&lt;S62,"DP sebelumnya belum lengkap",IF(I62&lt;=0,"Nominal pembayaran belum lengkap","Terhitung"))))))))))))</x:f>
        <x:v>DP sebelumnya belum lengkap</x:v>
      </x:c>
      <x:c r="M62" s="619" t="str">
        <x:f>IF(N62=1,IF(AND(ISNUMBER(J62),J62&gt;=0,K62&lt;&gt;""),J62,I62),"")</x:f>
      </x:c>
      <x:c r="N62" s="621" t="n">
        <x:f>IF(L62="Terhitung",1,0)</x:f>
        <x:v>0</x:v>
      </x:c>
      <x:c r="O62" s="617"/>
      <x:c r="P62" s="617" t="str">
        <x:v>244</x:v>
      </x:c>
      <x:c r="Q62" s="617" t="n">
        <x:f>SUMIFS('Cocok Bayar Booking'!$V$5:$V$504,'Cocok Bayar Booking'!$R$5:$R$504,A62,'Cocok Bayar Booking'!$B$5:$B$504,"&lt;="&amp;'Pengaturan'!$B$6)</x:f>
        <x:v>1</x:v>
      </x:c>
      <x:c r="R62" s="617" t="n">
        <x:f>COUNTIFS('Cocok Bayar Booking'!$R$5:$R$504,A62,'Cocok Bayar Booking'!$S$5:$S$504,"Paket utama",'Cocok Bayar Booking'!$F$5:$F$504,"Lunas",'Cocok Bayar Booking'!$B$5:$B$504,"&lt;="&amp;'Pengaturan'!$B$6)+COUNTIFS('Cocok Bayar Booking'!$R$5:$R$504,A62,'Cocok Bayar Booking'!$S$5:$S$504,"Paket utama",'Cocok Bayar Booking'!$F$5:$F$504,"Pelunasan",'Cocok Bayar Booking'!$B$5:$B$504,"&lt;="&amp;'Pengaturan'!$B$6)</x:f>
        <x:v>1</x:v>
      </x:c>
      <x:c r="S62" s="619" t="n">
        <x:f>'Data Schedule'!N50</x:f>
        <x:v>100000</x:v>
      </x:c>
      <x:c r="T62" s="619" t="n">
        <x:f>'Data Schedule'!L50</x:f>
        <x:v>350000</x:v>
      </x:c>
      <x:c r="U62" s="627"/>
      <x:c r="V62" s="617" t="str">
        <x:f>IF('Data Schedule'!AL50="","",'Data Schedule'!AL50)</x:f>
      </x:c>
      <x:c r="W62" s="626"/>
      <x:c r="X62" s="617" t="n">
        <x:f>COUNTIFS('Cocok Bayar Booking'!$R$5:$R$504,A62,'Cocok Bayar Booking'!$S$5:$S$504,"Paket utama",'Cocok Bayar Booking'!$B$5:$B$504,"&lt;="&amp;'Pengaturan'!$B$6)</x:f>
        <x:v>1</x:v>
      </x:c>
      <x:c r="Y62" s="617" t="n">
        <x:f>IF(OR(L62="Nonaktif tanpa pembayaran",L62="Di luar September",L62="Belum closing",AND(LEFT(A62,4)="LOG-",COUNTIF('Cocok Bayar Booking'!$R$5:$R$504,A62)=0)),0,1-N62)</x:f>
        <x:v>1</x:v>
      </x:c>
      <x:c r="Z62" s="618" t="n">
        <x:f>IF('Data Schedule'!B50="","",'Data Schedule'!B50)</x:f>
        <x:v>46273</x:v>
      </x:c>
    </x:row>
    <x:row r="63" ht="30" customHeight="1">
      <x:c r="A63" s="617" t="str">
        <x:v>BK047</x:v>
      </x:c>
      <x:c r="B63" s="617" t="str">
        <x:f>'Data Schedule'!E51</x:f>
        <x:v>mohamad tri guntoro</x:v>
      </x:c>
      <x:c r="C63" s="618" t="n">
        <x:f>IF(ISNUMBER(U63),U63,IF(ISNUMBER(Z63),Z63,""))</x:f>
        <x:v>46273</x:v>
      </x:c>
      <x:c r="D63" s="617" t="str">
        <x:f>'Data Schedule'!G51</x:f>
        <x:v>Graduation</x:v>
      </x:c>
      <x:c r="E63" s="619" t="n">
        <x:f>SUMIFS('Cocok Bayar Booking'!$I$5:$I$504,'Cocok Bayar Booking'!$R$5:$R$504,A63,'Cocok Bayar Booking'!$F$5:$F$504,"DP",'Cocok Bayar Booking'!$S$5:$S$504,"Paket utama",'Cocok Bayar Booking'!$B$5:$B$504,"&lt;="&amp;'Pengaturan'!$B$6)</x:f>
        <x:v>100000</x:v>
      </x:c>
      <x:c r="F63" s="619" t="n">
        <x:f>SUMIFS('Cocok Bayar Booking'!$I$5:$I$504,'Cocok Bayar Booking'!$R$5:$R$504,A63,'Cocok Bayar Booking'!$B$5:$B$504,"&lt;="&amp;'Pengaturan'!$B$6)-E63</x:f>
        <x:v>250000</x:v>
      </x:c>
      <x:c r="G63" s="619" t="n">
        <x:f>SUMIFS('Cocok Bayar Booking'!$I$5:$I$504,'Cocok Bayar Booking'!$R$5:$R$504,A63,'Cocok Bayar Booking'!$S$5:$S$504,"Add-on",'Cocok Bayar Booking'!$B$5:$B$504,"&lt;="&amp;'Pengaturan'!$B$6)</x:f>
        <x:v>0</x:v>
      </x:c>
      <x:c r="H63" s="619" t="str">
        <x:f>IF('Data Schedule'!AK51="","",'Data Schedule'!AK51)</x:f>
      </x:c>
      <x:c r="I63" s="619" t="n">
        <x:f>E63+F63+IF(V63&lt;&gt;"",N(H63),0)</x:f>
        <x:v>350000</x:v>
      </x:c>
      <x:c r="J63" s="625"/>
      <x:c r="K63" s="626"/>
      <x:c r="L63" s="620" t="str">
        <x:f>IF(AND('Data Schedule'!U51=0,COUNTIF('Cocok Bayar Booking'!$R$5:$R$504,A63)=0,N(H63)=0,NOT(AND(ISNUMBER(J63),J63&gt;=0,K63&lt;&gt;""))),"Nonaktif tanpa pembayaran",IF(NOT(ISNUMBER(C63)),"Tanggal sesi belum pasti",IF(OR(C63&lt;'Pengaturan'!$B$4,C63&gt;'Pengaturan'!$B$5),"Di luar September",IF(C63&gt;'Pengaturan'!$B$29,"Belum closing",IF(AND(O63&lt;&gt;"",NOT(AND(W63="Terverifikasi",K63&lt;&gt;""))),"Pasangan perlu dicek",IF(AND(Q63=0,NOT(AND(ISNUMBER(U63),K63&lt;&gt;""))),"Sesi belum terkonfirmasi",IF(AND(ISNUMBER(J63),J63&gt;=0,K63&lt;&gt;""),"Terhitung",IF(X63=0,"Paket utama belum terhubung",IF(R63=0,"Pelunasan belum terbukti",IF(AND(N(H63)&gt;0,V63=""),"Bukti bayar sebelumnya kosong",IF(E63+IF(V63&lt;&gt;"",N(H63),0)&lt;S63,"DP sebelumnya belum lengkap",IF(I63&lt;=0,"Nominal pembayaran belum lengkap","Terhitung"))))))))))))</x:f>
        <x:v>Terhitung</x:v>
      </x:c>
      <x:c r="M63" s="619" t="n">
        <x:f>IF(N63=1,IF(AND(ISNUMBER(J63),J63&gt;=0,K63&lt;&gt;""),J63,I63),"")</x:f>
        <x:v>350000</x:v>
      </x:c>
      <x:c r="N63" s="621" t="n">
        <x:f>IF(L63="Terhitung",1,0)</x:f>
        <x:v>1</x:v>
      </x:c>
      <x:c r="O63" s="617"/>
      <x:c r="P63" s="617" t="str">
        <x:v>183, 245</x:v>
      </x:c>
      <x:c r="Q63" s="617" t="n">
        <x:f>SUMIFS('Cocok Bayar Booking'!$V$5:$V$504,'Cocok Bayar Booking'!$R$5:$R$504,A63,'Cocok Bayar Booking'!$B$5:$B$504,"&lt;="&amp;'Pengaturan'!$B$6)</x:f>
        <x:v>1</x:v>
      </x:c>
      <x:c r="R63" s="617" t="n">
        <x:f>COUNTIFS('Cocok Bayar Booking'!$R$5:$R$504,A63,'Cocok Bayar Booking'!$S$5:$S$504,"Paket utama",'Cocok Bayar Booking'!$F$5:$F$504,"Lunas",'Cocok Bayar Booking'!$B$5:$B$504,"&lt;="&amp;'Pengaturan'!$B$6)+COUNTIFS('Cocok Bayar Booking'!$R$5:$R$504,A63,'Cocok Bayar Booking'!$S$5:$S$504,"Paket utama",'Cocok Bayar Booking'!$F$5:$F$504,"Pelunasan",'Cocok Bayar Booking'!$B$5:$B$504,"&lt;="&amp;'Pengaturan'!$B$6)</x:f>
        <x:v>1</x:v>
      </x:c>
      <x:c r="S63" s="619" t="n">
        <x:f>'Data Schedule'!N51</x:f>
        <x:v>100000</x:v>
      </x:c>
      <x:c r="T63" s="619" t="n">
        <x:f>'Data Schedule'!L51</x:f>
        <x:v>350000</x:v>
      </x:c>
      <x:c r="U63" s="627"/>
      <x:c r="V63" s="617" t="str">
        <x:f>IF('Data Schedule'!AL51="","",'Data Schedule'!AL51)</x:f>
      </x:c>
      <x:c r="W63" s="626"/>
      <x:c r="X63" s="617" t="n">
        <x:f>COUNTIFS('Cocok Bayar Booking'!$R$5:$R$504,A63,'Cocok Bayar Booking'!$S$5:$S$504,"Paket utama",'Cocok Bayar Booking'!$B$5:$B$504,"&lt;="&amp;'Pengaturan'!$B$6)</x:f>
        <x:v>2</x:v>
      </x:c>
      <x:c r="Y63" s="617" t="n">
        <x:f>IF(OR(L63="Nonaktif tanpa pembayaran",L63="Di luar September",L63="Belum closing",AND(LEFT(A63,4)="LOG-",COUNTIF('Cocok Bayar Booking'!$R$5:$R$504,A63)=0)),0,1-N63)</x:f>
        <x:v>0</x:v>
      </x:c>
      <x:c r="Z63" s="618" t="n">
        <x:f>IF('Data Schedule'!B51="","",'Data Schedule'!B51)</x:f>
        <x:v>46273</x:v>
      </x:c>
    </x:row>
    <x:row r="64" ht="30" customHeight="1">
      <x:c r="A64" s="617" t="str">
        <x:v>BK048</x:v>
      </x:c>
      <x:c r="B64" s="617" t="str">
        <x:f>'Data Schedule'!E52</x:f>
        <x:v>aisha</x:v>
      </x:c>
      <x:c r="C64" s="618" t="n">
        <x:f>IF(ISNUMBER(U64),U64,IF(ISNUMBER(Z64),Z64,""))</x:f>
        <x:v>46273</x:v>
      </x:c>
      <x:c r="D64" s="617" t="str">
        <x:f>'Data Schedule'!G52</x:f>
        <x:v>Graduation</x:v>
      </x:c>
      <x:c r="E64" s="619" t="n">
        <x:f>SUMIFS('Cocok Bayar Booking'!$I$5:$I$504,'Cocok Bayar Booking'!$R$5:$R$504,A64,'Cocok Bayar Booking'!$F$5:$F$504,"DP",'Cocok Bayar Booking'!$S$5:$S$504,"Paket utama",'Cocok Bayar Booking'!$B$5:$B$504,"&lt;="&amp;'Pengaturan'!$B$6)</x:f>
        <x:v>100000</x:v>
      </x:c>
      <x:c r="F64" s="619" t="n">
        <x:f>SUMIFS('Cocok Bayar Booking'!$I$5:$I$504,'Cocok Bayar Booking'!$R$5:$R$504,A64,'Cocok Bayar Booking'!$B$5:$B$504,"&lt;="&amp;'Pengaturan'!$B$6)-E64</x:f>
        <x:v>250000</x:v>
      </x:c>
      <x:c r="G64" s="619" t="n">
        <x:f>SUMIFS('Cocok Bayar Booking'!$I$5:$I$504,'Cocok Bayar Booking'!$R$5:$R$504,A64,'Cocok Bayar Booking'!$S$5:$S$504,"Add-on",'Cocok Bayar Booking'!$B$5:$B$504,"&lt;="&amp;'Pengaturan'!$B$6)</x:f>
        <x:v>0</x:v>
      </x:c>
      <x:c r="H64" s="619" t="str">
        <x:f>IF('Data Schedule'!AK52="","",'Data Schedule'!AK52)</x:f>
      </x:c>
      <x:c r="I64" s="619" t="n">
        <x:f>E64+F64+IF(V64&lt;&gt;"",N(H64),0)</x:f>
        <x:v>350000</x:v>
      </x:c>
      <x:c r="J64" s="625"/>
      <x:c r="K64" s="626"/>
      <x:c r="L64" s="620" t="str">
        <x:f>IF(AND('Data Schedule'!U52=0,COUNTIF('Cocok Bayar Booking'!$R$5:$R$504,A64)=0,N(H64)=0,NOT(AND(ISNUMBER(J64),J64&gt;=0,K64&lt;&gt;""))),"Nonaktif tanpa pembayaran",IF(NOT(ISNUMBER(C64)),"Tanggal sesi belum pasti",IF(OR(C64&lt;'Pengaturan'!$B$4,C64&gt;'Pengaturan'!$B$5),"Di luar September",IF(C64&gt;'Pengaturan'!$B$29,"Belum closing",IF(AND(O64&lt;&gt;"",NOT(AND(W64="Terverifikasi",K64&lt;&gt;""))),"Pasangan perlu dicek",IF(AND(Q64=0,NOT(AND(ISNUMBER(U64),K64&lt;&gt;""))),"Sesi belum terkonfirmasi",IF(AND(ISNUMBER(J64),J64&gt;=0,K64&lt;&gt;""),"Terhitung",IF(X64=0,"Paket utama belum terhubung",IF(R64=0,"Pelunasan belum terbukti",IF(AND(N(H64)&gt;0,V64=""),"Bukti bayar sebelumnya kosong",IF(E64+IF(V64&lt;&gt;"",N(H64),0)&lt;S64,"DP sebelumnya belum lengkap",IF(I64&lt;=0,"Nominal pembayaran belum lengkap","Terhitung"))))))))))))</x:f>
        <x:v>Sesi belum terkonfirmasi</x:v>
      </x:c>
      <x:c r="M64" s="619" t="str">
        <x:f>IF(N64=1,IF(AND(ISNUMBER(J64),J64&gt;=0,K64&lt;&gt;""),J64,I64),"")</x:f>
      </x:c>
      <x:c r="N64" s="621" t="n">
        <x:f>IF(L64="Terhitung",1,0)</x:f>
        <x:v>0</x:v>
      </x:c>
      <x:c r="O64" s="617"/>
      <x:c r="P64" s="617" t="str">
        <x:v>94, 210</x:v>
      </x:c>
      <x:c r="Q64" s="617" t="n">
        <x:f>SUMIFS('Cocok Bayar Booking'!$V$5:$V$504,'Cocok Bayar Booking'!$R$5:$R$504,A64,'Cocok Bayar Booking'!$B$5:$B$504,"&lt;="&amp;'Pengaturan'!$B$6)</x:f>
        <x:v>0</x:v>
      </x:c>
      <x:c r="R64" s="617" t="n">
        <x:f>COUNTIFS('Cocok Bayar Booking'!$R$5:$R$504,A64,'Cocok Bayar Booking'!$S$5:$S$504,"Paket utama",'Cocok Bayar Booking'!$F$5:$F$504,"Lunas",'Cocok Bayar Booking'!$B$5:$B$504,"&lt;="&amp;'Pengaturan'!$B$6)+COUNTIFS('Cocok Bayar Booking'!$R$5:$R$504,A64,'Cocok Bayar Booking'!$S$5:$S$504,"Paket utama",'Cocok Bayar Booking'!$F$5:$F$504,"Pelunasan",'Cocok Bayar Booking'!$B$5:$B$504,"&lt;="&amp;'Pengaturan'!$B$6)</x:f>
        <x:v>0</x:v>
      </x:c>
      <x:c r="S64" s="619" t="n">
        <x:f>'Data Schedule'!N52</x:f>
        <x:v>100000</x:v>
      </x:c>
      <x:c r="T64" s="619" t="n">
        <x:f>'Data Schedule'!L52</x:f>
        <x:v>350000</x:v>
      </x:c>
      <x:c r="U64" s="627"/>
      <x:c r="V64" s="617" t="str">
        <x:f>IF('Data Schedule'!AL52="","",'Data Schedule'!AL52)</x:f>
      </x:c>
      <x:c r="W64" s="626"/>
      <x:c r="X64" s="617" t="n">
        <x:f>COUNTIFS('Cocok Bayar Booking'!$R$5:$R$504,A64,'Cocok Bayar Booking'!$S$5:$S$504,"Paket utama",'Cocok Bayar Booking'!$B$5:$B$504,"&lt;="&amp;'Pengaturan'!$B$6)</x:f>
        <x:v>2</x:v>
      </x:c>
      <x:c r="Y64" s="617" t="n">
        <x:f>IF(OR(L64="Nonaktif tanpa pembayaran",L64="Di luar September",L64="Belum closing",AND(LEFT(A64,4)="LOG-",COUNTIF('Cocok Bayar Booking'!$R$5:$R$504,A64)=0)),0,1-N64)</x:f>
        <x:v>1</x:v>
      </x:c>
      <x:c r="Z64" s="618" t="n">
        <x:f>IF('Data Schedule'!B52="","",'Data Schedule'!B52)</x:f>
        <x:v>46273</x:v>
      </x:c>
    </x:row>
    <x:row r="65" ht="30" customHeight="1">
      <x:c r="A65" s="617" t="str">
        <x:v>BK049</x:v>
      </x:c>
      <x:c r="B65" s="617" t="str">
        <x:f>'Data Schedule'!E53</x:f>
        <x:v>Deo Putra</x:v>
      </x:c>
      <x:c r="C65" s="618" t="n">
        <x:f>IF(ISNUMBER(U65),U65,IF(ISNUMBER(Z65),Z65,""))</x:f>
        <x:v>46273</x:v>
      </x:c>
      <x:c r="D65" s="617" t="str">
        <x:f>'Data Schedule'!G53</x:f>
        <x:v>Graduation</x:v>
      </x:c>
      <x:c r="E65" s="619" t="n">
        <x:f>SUMIFS('Cocok Bayar Booking'!$I$5:$I$504,'Cocok Bayar Booking'!$R$5:$R$504,A65,'Cocok Bayar Booking'!$F$5:$F$504,"DP",'Cocok Bayar Booking'!$S$5:$S$504,"Paket utama",'Cocok Bayar Booking'!$B$5:$B$504,"&lt;="&amp;'Pengaturan'!$B$6)</x:f>
        <x:v>100000</x:v>
      </x:c>
      <x:c r="F65" s="619" t="n">
        <x:f>SUMIFS('Cocok Bayar Booking'!$I$5:$I$504,'Cocok Bayar Booking'!$R$5:$R$504,A65,'Cocok Bayar Booking'!$B$5:$B$504,"&lt;="&amp;'Pengaturan'!$B$6)-E65</x:f>
        <x:v>290000</x:v>
      </x:c>
      <x:c r="G65" s="619" t="n">
        <x:f>SUMIFS('Cocok Bayar Booking'!$I$5:$I$504,'Cocok Bayar Booking'!$R$5:$R$504,A65,'Cocok Bayar Booking'!$S$5:$S$504,"Add-on",'Cocok Bayar Booking'!$B$5:$B$504,"&lt;="&amp;'Pengaturan'!$B$6)</x:f>
        <x:v>0</x:v>
      </x:c>
      <x:c r="H65" s="619" t="str">
        <x:f>IF('Data Schedule'!AK53="","",'Data Schedule'!AK53)</x:f>
      </x:c>
      <x:c r="I65" s="619" t="n">
        <x:f>E65+F65+IF(V65&lt;&gt;"",N(H65),0)</x:f>
        <x:v>390000</x:v>
      </x:c>
      <x:c r="J65" s="625"/>
      <x:c r="K65" s="626"/>
      <x:c r="L65" s="620" t="str">
        <x:f>IF(AND('Data Schedule'!U53=0,COUNTIF('Cocok Bayar Booking'!$R$5:$R$504,A65)=0,N(H65)=0,NOT(AND(ISNUMBER(J65),J65&gt;=0,K65&lt;&gt;""))),"Nonaktif tanpa pembayaran",IF(NOT(ISNUMBER(C65)),"Tanggal sesi belum pasti",IF(OR(C65&lt;'Pengaturan'!$B$4,C65&gt;'Pengaturan'!$B$5),"Di luar September",IF(C65&gt;'Pengaturan'!$B$29,"Belum closing",IF(AND(O65&lt;&gt;"",NOT(AND(W65="Terverifikasi",K65&lt;&gt;""))),"Pasangan perlu dicek",IF(AND(Q65=0,NOT(AND(ISNUMBER(U65),K65&lt;&gt;""))),"Sesi belum terkonfirmasi",IF(AND(ISNUMBER(J65),J65&gt;=0,K65&lt;&gt;""),"Terhitung",IF(X65=0,"Paket utama belum terhubung",IF(R65=0,"Pelunasan belum terbukti",IF(AND(N(H65)&gt;0,V65=""),"Bukti bayar sebelumnya kosong",IF(E65+IF(V65&lt;&gt;"",N(H65),0)&lt;S65,"DP sebelumnya belum lengkap",IF(I65&lt;=0,"Nominal pembayaran belum lengkap","Terhitung"))))))))))))</x:f>
        <x:v>Sesi belum terkonfirmasi</x:v>
      </x:c>
      <x:c r="M65" s="619" t="str">
        <x:f>IF(N65=1,IF(AND(ISNUMBER(J65),J65&gt;=0,K65&lt;&gt;""),J65,I65),"")</x:f>
      </x:c>
      <x:c r="N65" s="621" t="n">
        <x:f>IF(L65="Terhitung",1,0)</x:f>
        <x:v>0</x:v>
      </x:c>
      <x:c r="O65" s="617"/>
      <x:c r="P65" s="617" t="str">
        <x:v>56, 213</x:v>
      </x:c>
      <x:c r="Q65" s="617" t="n">
        <x:f>SUMIFS('Cocok Bayar Booking'!$V$5:$V$504,'Cocok Bayar Booking'!$R$5:$R$504,A65,'Cocok Bayar Booking'!$B$5:$B$504,"&lt;="&amp;'Pengaturan'!$B$6)</x:f>
        <x:v>0</x:v>
      </x:c>
      <x:c r="R65" s="617" t="n">
        <x:f>COUNTIFS('Cocok Bayar Booking'!$R$5:$R$504,A65,'Cocok Bayar Booking'!$S$5:$S$504,"Paket utama",'Cocok Bayar Booking'!$F$5:$F$504,"Lunas",'Cocok Bayar Booking'!$B$5:$B$504,"&lt;="&amp;'Pengaturan'!$B$6)+COUNTIFS('Cocok Bayar Booking'!$R$5:$R$504,A65,'Cocok Bayar Booking'!$S$5:$S$504,"Paket utama",'Cocok Bayar Booking'!$F$5:$F$504,"Pelunasan",'Cocok Bayar Booking'!$B$5:$B$504,"&lt;="&amp;'Pengaturan'!$B$6)</x:f>
        <x:v>0</x:v>
      </x:c>
      <x:c r="S65" s="619" t="n">
        <x:f>'Data Schedule'!N53</x:f>
        <x:v>100000</x:v>
      </x:c>
      <x:c r="T65" s="619" t="n">
        <x:f>'Data Schedule'!L53</x:f>
        <x:v>350000</x:v>
      </x:c>
      <x:c r="U65" s="627"/>
      <x:c r="V65" s="617" t="str">
        <x:f>IF('Data Schedule'!AL53="","",'Data Schedule'!AL53)</x:f>
      </x:c>
      <x:c r="W65" s="626"/>
      <x:c r="X65" s="617" t="n">
        <x:f>COUNTIFS('Cocok Bayar Booking'!$R$5:$R$504,A65,'Cocok Bayar Booking'!$S$5:$S$504,"Paket utama",'Cocok Bayar Booking'!$B$5:$B$504,"&lt;="&amp;'Pengaturan'!$B$6)</x:f>
        <x:v>2</x:v>
      </x:c>
      <x:c r="Y65" s="617" t="n">
        <x:f>IF(OR(L65="Nonaktif tanpa pembayaran",L65="Di luar September",L65="Belum closing",AND(LEFT(A65,4)="LOG-",COUNTIF('Cocok Bayar Booking'!$R$5:$R$504,A65)=0)),0,1-N65)</x:f>
        <x:v>1</x:v>
      </x:c>
      <x:c r="Z65" s="618" t="n">
        <x:f>IF('Data Schedule'!B53="","",'Data Schedule'!B53)</x:f>
        <x:v>46273</x:v>
      </x:c>
    </x:row>
    <x:row r="66" ht="30" customHeight="1">
      <x:c r="A66" s="617" t="str">
        <x:v>BK050</x:v>
      </x:c>
      <x:c r="B66" s="617" t="str">
        <x:f>'Data Schedule'!E54</x:f>
        <x:v>Tiara</x:v>
      </x:c>
      <x:c r="C66" s="618" t="n">
        <x:f>IF(ISNUMBER(U66),U66,IF(ISNUMBER(Z66),Z66,""))</x:f>
        <x:v>46273</x:v>
      </x:c>
      <x:c r="D66" s="617" t="str">
        <x:f>'Data Schedule'!G54</x:f>
        <x:v>Graduation</x:v>
      </x:c>
      <x:c r="E66" s="619" t="n">
        <x:f>SUMIFS('Cocok Bayar Booking'!$I$5:$I$504,'Cocok Bayar Booking'!$R$5:$R$504,A66,'Cocok Bayar Booking'!$F$5:$F$504,"DP",'Cocok Bayar Booking'!$S$5:$S$504,"Paket utama",'Cocok Bayar Booking'!$B$5:$B$504,"&lt;="&amp;'Pengaturan'!$B$6)</x:f>
        <x:v>0</x:v>
      </x:c>
      <x:c r="F66" s="619" t="n">
        <x:f>SUMIFS('Cocok Bayar Booking'!$I$5:$I$504,'Cocok Bayar Booking'!$R$5:$R$504,A66,'Cocok Bayar Booking'!$B$5:$B$504,"&lt;="&amp;'Pengaturan'!$B$6)-E66</x:f>
        <x:v>250000</x:v>
      </x:c>
      <x:c r="G66" s="619" t="n">
        <x:f>SUMIFS('Cocok Bayar Booking'!$I$5:$I$504,'Cocok Bayar Booking'!$R$5:$R$504,A66,'Cocok Bayar Booking'!$S$5:$S$504,"Add-on",'Cocok Bayar Booking'!$B$5:$B$504,"&lt;="&amp;'Pengaturan'!$B$6)</x:f>
        <x:v>0</x:v>
      </x:c>
      <x:c r="H66" s="619" t="str">
        <x:f>IF('Data Schedule'!AK54="","",'Data Schedule'!AK54)</x:f>
      </x:c>
      <x:c r="I66" s="619" t="n">
        <x:f>E66+F66+IF(V66&lt;&gt;"",N(H66),0)</x:f>
        <x:v>250000</x:v>
      </x:c>
      <x:c r="J66" s="625"/>
      <x:c r="K66" s="626"/>
      <x:c r="L66" s="620" t="str">
        <x:f>IF(AND('Data Schedule'!U54=0,COUNTIF('Cocok Bayar Booking'!$R$5:$R$504,A66)=0,N(H66)=0,NOT(AND(ISNUMBER(J66),J66&gt;=0,K66&lt;&gt;""))),"Nonaktif tanpa pembayaran",IF(NOT(ISNUMBER(C66)),"Tanggal sesi belum pasti",IF(OR(C66&lt;'Pengaturan'!$B$4,C66&gt;'Pengaturan'!$B$5),"Di luar September",IF(C66&gt;'Pengaturan'!$B$29,"Belum closing",IF(AND(O66&lt;&gt;"",NOT(AND(W66="Terverifikasi",K66&lt;&gt;""))),"Pasangan perlu dicek",IF(AND(Q66=0,NOT(AND(ISNUMBER(U66),K66&lt;&gt;""))),"Sesi belum terkonfirmasi",IF(AND(ISNUMBER(J66),J66&gt;=0,K66&lt;&gt;""),"Terhitung",IF(X66=0,"Paket utama belum terhubung",IF(R66=0,"Pelunasan belum terbukti",IF(AND(N(H66)&gt;0,V66=""),"Bukti bayar sebelumnya kosong",IF(E66+IF(V66&lt;&gt;"",N(H66),0)&lt;S66,"DP sebelumnya belum lengkap",IF(I66&lt;=0,"Nominal pembayaran belum lengkap","Terhitung"))))))))))))</x:f>
        <x:v>DP sebelumnya belum lengkap</x:v>
      </x:c>
      <x:c r="M66" s="619" t="str">
        <x:f>IF(N66=1,IF(AND(ISNUMBER(J66),J66&gt;=0,K66&lt;&gt;""),J66,I66),"")</x:f>
      </x:c>
      <x:c r="N66" s="621" t="n">
        <x:f>IF(L66="Terhitung",1,0)</x:f>
        <x:v>0</x:v>
      </x:c>
      <x:c r="O66" s="617"/>
      <x:c r="P66" s="617" t="str">
        <x:v>238</x:v>
      </x:c>
      <x:c r="Q66" s="617" t="n">
        <x:f>SUMIFS('Cocok Bayar Booking'!$V$5:$V$504,'Cocok Bayar Booking'!$R$5:$R$504,A66,'Cocok Bayar Booking'!$B$5:$B$504,"&lt;="&amp;'Pengaturan'!$B$6)</x:f>
        <x:v>1</x:v>
      </x:c>
      <x:c r="R66" s="617" t="n">
        <x:f>COUNTIFS('Cocok Bayar Booking'!$R$5:$R$504,A66,'Cocok Bayar Booking'!$S$5:$S$504,"Paket utama",'Cocok Bayar Booking'!$F$5:$F$504,"Lunas",'Cocok Bayar Booking'!$B$5:$B$504,"&lt;="&amp;'Pengaturan'!$B$6)+COUNTIFS('Cocok Bayar Booking'!$R$5:$R$504,A66,'Cocok Bayar Booking'!$S$5:$S$504,"Paket utama",'Cocok Bayar Booking'!$F$5:$F$504,"Pelunasan",'Cocok Bayar Booking'!$B$5:$B$504,"&lt;="&amp;'Pengaturan'!$B$6)</x:f>
        <x:v>1</x:v>
      </x:c>
      <x:c r="S66" s="619" t="n">
        <x:f>'Data Schedule'!N54</x:f>
        <x:v>100000</x:v>
      </x:c>
      <x:c r="T66" s="619" t="n">
        <x:f>'Data Schedule'!L54</x:f>
        <x:v>350000</x:v>
      </x:c>
      <x:c r="U66" s="627"/>
      <x:c r="V66" s="617" t="str">
        <x:f>IF('Data Schedule'!AL54="","",'Data Schedule'!AL54)</x:f>
      </x:c>
      <x:c r="W66" s="626"/>
      <x:c r="X66" s="617" t="n">
        <x:f>COUNTIFS('Cocok Bayar Booking'!$R$5:$R$504,A66,'Cocok Bayar Booking'!$S$5:$S$504,"Paket utama",'Cocok Bayar Booking'!$B$5:$B$504,"&lt;="&amp;'Pengaturan'!$B$6)</x:f>
        <x:v>1</x:v>
      </x:c>
      <x:c r="Y66" s="617" t="n">
        <x:f>IF(OR(L66="Nonaktif tanpa pembayaran",L66="Di luar September",L66="Belum closing",AND(LEFT(A66,4)="LOG-",COUNTIF('Cocok Bayar Booking'!$R$5:$R$504,A66)=0)),0,1-N66)</x:f>
        <x:v>1</x:v>
      </x:c>
      <x:c r="Z66" s="618" t="n">
        <x:f>IF('Data Schedule'!B54="","",'Data Schedule'!B54)</x:f>
        <x:v>46273</x:v>
      </x:c>
    </x:row>
    <x:row r="67" ht="30" customHeight="1">
      <x:c r="A67" s="617" t="str">
        <x:v>BK051</x:v>
      </x:c>
      <x:c r="B67" s="617" t="str">
        <x:f>'Data Schedule'!E55</x:f>
        <x:v>Zaki</x:v>
      </x:c>
      <x:c r="C67" s="618" t="n">
        <x:f>IF(ISNUMBER(U67),U67,IF(ISNUMBER(Z67),Z67,""))</x:f>
        <x:v>46273</x:v>
      </x:c>
      <x:c r="D67" s="617" t="str">
        <x:f>'Data Schedule'!G55</x:f>
        <x:v>Graduation</x:v>
      </x:c>
      <x:c r="E67" s="619" t="n">
        <x:f>SUMIFS('Cocok Bayar Booking'!$I$5:$I$504,'Cocok Bayar Booking'!$R$5:$R$504,A67,'Cocok Bayar Booking'!$F$5:$F$504,"DP",'Cocok Bayar Booking'!$S$5:$S$504,"Paket utama",'Cocok Bayar Booking'!$B$5:$B$504,"&lt;="&amp;'Pengaturan'!$B$6)</x:f>
        <x:v>0</x:v>
      </x:c>
      <x:c r="F67" s="619" t="n">
        <x:f>SUMIFS('Cocok Bayar Booking'!$I$5:$I$504,'Cocok Bayar Booking'!$R$5:$R$504,A67,'Cocok Bayar Booking'!$B$5:$B$504,"&lt;="&amp;'Pengaturan'!$B$6)-E67</x:f>
        <x:v>250000</x:v>
      </x:c>
      <x:c r="G67" s="619" t="n">
        <x:f>SUMIFS('Cocok Bayar Booking'!$I$5:$I$504,'Cocok Bayar Booking'!$R$5:$R$504,A67,'Cocok Bayar Booking'!$S$5:$S$504,"Add-on",'Cocok Bayar Booking'!$B$5:$B$504,"&lt;="&amp;'Pengaturan'!$B$6)</x:f>
        <x:v>0</x:v>
      </x:c>
      <x:c r="H67" s="619" t="str">
        <x:f>IF('Data Schedule'!AK55="","",'Data Schedule'!AK55)</x:f>
      </x:c>
      <x:c r="I67" s="619" t="n">
        <x:f>E67+F67+IF(V67&lt;&gt;"",N(H67),0)</x:f>
        <x:v>250000</x:v>
      </x:c>
      <x:c r="J67" s="625"/>
      <x:c r="K67" s="626"/>
      <x:c r="L67" s="620" t="str">
        <x:f>IF(AND('Data Schedule'!U55=0,COUNTIF('Cocok Bayar Booking'!$R$5:$R$504,A67)=0,N(H67)=0,NOT(AND(ISNUMBER(J67),J67&gt;=0,K67&lt;&gt;""))),"Nonaktif tanpa pembayaran",IF(NOT(ISNUMBER(C67)),"Tanggal sesi belum pasti",IF(OR(C67&lt;'Pengaturan'!$B$4,C67&gt;'Pengaturan'!$B$5),"Di luar September",IF(C67&gt;'Pengaturan'!$B$29,"Belum closing",IF(AND(O67&lt;&gt;"",NOT(AND(W67="Terverifikasi",K67&lt;&gt;""))),"Pasangan perlu dicek",IF(AND(Q67=0,NOT(AND(ISNUMBER(U67),K67&lt;&gt;""))),"Sesi belum terkonfirmasi",IF(AND(ISNUMBER(J67),J67&gt;=0,K67&lt;&gt;""),"Terhitung",IF(X67=0,"Paket utama belum terhubung",IF(R67=0,"Pelunasan belum terbukti",IF(AND(N(H67)&gt;0,V67=""),"Bukti bayar sebelumnya kosong",IF(E67+IF(V67&lt;&gt;"",N(H67),0)&lt;S67,"DP sebelumnya belum lengkap",IF(I67&lt;=0,"Nominal pembayaran belum lengkap","Terhitung"))))))))))))</x:f>
        <x:v>Sesi belum terkonfirmasi</x:v>
      </x:c>
      <x:c r="M67" s="619" t="str">
        <x:f>IF(N67=1,IF(AND(ISNUMBER(J67),J67&gt;=0,K67&lt;&gt;""),J67,I67),"")</x:f>
      </x:c>
      <x:c r="N67" s="621" t="n">
        <x:f>IF(L67="Terhitung",1,0)</x:f>
        <x:v>0</x:v>
      </x:c>
      <x:c r="O67" s="617"/>
      <x:c r="P67" s="617" t="str">
        <x:v>218</x:v>
      </x:c>
      <x:c r="Q67" s="617" t="n">
        <x:f>SUMIFS('Cocok Bayar Booking'!$V$5:$V$504,'Cocok Bayar Booking'!$R$5:$R$504,A67,'Cocok Bayar Booking'!$B$5:$B$504,"&lt;="&amp;'Pengaturan'!$B$6)</x:f>
        <x:v>0</x:v>
      </x:c>
      <x:c r="R67" s="617" t="n">
        <x:f>COUNTIFS('Cocok Bayar Booking'!$R$5:$R$504,A67,'Cocok Bayar Booking'!$S$5:$S$504,"Paket utama",'Cocok Bayar Booking'!$F$5:$F$504,"Lunas",'Cocok Bayar Booking'!$B$5:$B$504,"&lt;="&amp;'Pengaturan'!$B$6)+COUNTIFS('Cocok Bayar Booking'!$R$5:$R$504,A67,'Cocok Bayar Booking'!$S$5:$S$504,"Paket utama",'Cocok Bayar Booking'!$F$5:$F$504,"Pelunasan",'Cocok Bayar Booking'!$B$5:$B$504,"&lt;="&amp;'Pengaturan'!$B$6)</x:f>
        <x:v>0</x:v>
      </x:c>
      <x:c r="S67" s="619" t="n">
        <x:f>'Data Schedule'!N55</x:f>
        <x:v>100000</x:v>
      </x:c>
      <x:c r="T67" s="619" t="n">
        <x:f>'Data Schedule'!L55</x:f>
        <x:v>350000</x:v>
      </x:c>
      <x:c r="U67" s="627"/>
      <x:c r="V67" s="617" t="str">
        <x:f>IF('Data Schedule'!AL55="","",'Data Schedule'!AL55)</x:f>
      </x:c>
      <x:c r="W67" s="626"/>
      <x:c r="X67" s="617" t="n">
        <x:f>COUNTIFS('Cocok Bayar Booking'!$R$5:$R$504,A67,'Cocok Bayar Booking'!$S$5:$S$504,"Paket utama",'Cocok Bayar Booking'!$B$5:$B$504,"&lt;="&amp;'Pengaturan'!$B$6)</x:f>
        <x:v>1</x:v>
      </x:c>
      <x:c r="Y67" s="617" t="n">
        <x:f>IF(OR(L67="Nonaktif tanpa pembayaran",L67="Di luar September",L67="Belum closing",AND(LEFT(A67,4)="LOG-",COUNTIF('Cocok Bayar Booking'!$R$5:$R$504,A67)=0)),0,1-N67)</x:f>
        <x:v>1</x:v>
      </x:c>
      <x:c r="Z67" s="618" t="n">
        <x:f>IF('Data Schedule'!B55="","",'Data Schedule'!B55)</x:f>
        <x:v>46273</x:v>
      </x:c>
    </x:row>
    <x:row r="68" ht="30" customHeight="1">
      <x:c r="A68" s="617" t="str">
        <x:v>BK052</x:v>
      </x:c>
      <x:c r="B68" s="617" t="str">
        <x:f>'Data Schedule'!E56</x:f>
        <x:v>Faizah</x:v>
      </x:c>
      <x:c r="C68" s="618" t="n">
        <x:f>IF(ISNUMBER(U68),U68,IF(ISNUMBER(Z68),Z68,""))</x:f>
        <x:v>46273</x:v>
      </x:c>
      <x:c r="D68" s="617" t="str">
        <x:f>'Data Schedule'!G56</x:f>
        <x:v>Graduation</x:v>
      </x:c>
      <x:c r="E68" s="619" t="n">
        <x:f>SUMIFS('Cocok Bayar Booking'!$I$5:$I$504,'Cocok Bayar Booking'!$R$5:$R$504,A68,'Cocok Bayar Booking'!$F$5:$F$504,"DP",'Cocok Bayar Booking'!$S$5:$S$504,"Paket utama",'Cocok Bayar Booking'!$B$5:$B$504,"&lt;="&amp;'Pengaturan'!$B$6)</x:f>
        <x:v>0</x:v>
      </x:c>
      <x:c r="F68" s="619" t="n">
        <x:f>SUMIFS('Cocok Bayar Booking'!$I$5:$I$504,'Cocok Bayar Booking'!$R$5:$R$504,A68,'Cocok Bayar Booking'!$B$5:$B$504,"&lt;="&amp;'Pengaturan'!$B$6)-E68</x:f>
        <x:v>270000</x:v>
      </x:c>
      <x:c r="G68" s="619" t="n">
        <x:f>SUMIFS('Cocok Bayar Booking'!$I$5:$I$504,'Cocok Bayar Booking'!$R$5:$R$504,A68,'Cocok Bayar Booking'!$S$5:$S$504,"Add-on",'Cocok Bayar Booking'!$B$5:$B$504,"&lt;="&amp;'Pengaturan'!$B$6)</x:f>
        <x:v>0</x:v>
      </x:c>
      <x:c r="H68" s="619" t="str">
        <x:f>IF('Data Schedule'!AK56="","",'Data Schedule'!AK56)</x:f>
      </x:c>
      <x:c r="I68" s="619" t="n">
        <x:f>E68+F68+IF(V68&lt;&gt;"",N(H68),0)</x:f>
        <x:v>270000</x:v>
      </x:c>
      <x:c r="J68" s="625"/>
      <x:c r="K68" s="626"/>
      <x:c r="L68" s="620" t="str">
        <x:f>IF(AND('Data Schedule'!U56=0,COUNTIF('Cocok Bayar Booking'!$R$5:$R$504,A68)=0,N(H68)=0,NOT(AND(ISNUMBER(J68),J68&gt;=0,K68&lt;&gt;""))),"Nonaktif tanpa pembayaran",IF(NOT(ISNUMBER(C68)),"Tanggal sesi belum pasti",IF(OR(C68&lt;'Pengaturan'!$B$4,C68&gt;'Pengaturan'!$B$5),"Di luar September",IF(C68&gt;'Pengaturan'!$B$29,"Belum closing",IF(AND(O68&lt;&gt;"",NOT(AND(W68="Terverifikasi",K68&lt;&gt;""))),"Pasangan perlu dicek",IF(AND(Q68=0,NOT(AND(ISNUMBER(U68),K68&lt;&gt;""))),"Sesi belum terkonfirmasi",IF(AND(ISNUMBER(J68),J68&gt;=0,K68&lt;&gt;""),"Terhitung",IF(X68=0,"Paket utama belum terhubung",IF(R68=0,"Pelunasan belum terbukti",IF(AND(N(H68)&gt;0,V68=""),"Bukti bayar sebelumnya kosong",IF(E68+IF(V68&lt;&gt;"",N(H68),0)&lt;S68,"DP sebelumnya belum lengkap",IF(I68&lt;=0,"Nominal pembayaran belum lengkap","Terhitung"))))))))))))</x:f>
        <x:v>Sesi belum terkonfirmasi</x:v>
      </x:c>
      <x:c r="M68" s="619" t="str">
        <x:f>IF(N68=1,IF(AND(ISNUMBER(J68),J68&gt;=0,K68&lt;&gt;""),J68,I68),"")</x:f>
      </x:c>
      <x:c r="N68" s="621" t="n">
        <x:f>IF(L68="Terhitung",1,0)</x:f>
        <x:v>0</x:v>
      </x:c>
      <x:c r="O68" s="617"/>
      <x:c r="P68" s="617" t="str">
        <x:v>222</x:v>
      </x:c>
      <x:c r="Q68" s="617" t="n">
        <x:f>SUMIFS('Cocok Bayar Booking'!$V$5:$V$504,'Cocok Bayar Booking'!$R$5:$R$504,A68,'Cocok Bayar Booking'!$B$5:$B$504,"&lt;="&amp;'Pengaturan'!$B$6)</x:f>
        <x:v>0</x:v>
      </x:c>
      <x:c r="R68" s="617" t="n">
        <x:f>COUNTIFS('Cocok Bayar Booking'!$R$5:$R$504,A68,'Cocok Bayar Booking'!$S$5:$S$504,"Paket utama",'Cocok Bayar Booking'!$F$5:$F$504,"Lunas",'Cocok Bayar Booking'!$B$5:$B$504,"&lt;="&amp;'Pengaturan'!$B$6)+COUNTIFS('Cocok Bayar Booking'!$R$5:$R$504,A68,'Cocok Bayar Booking'!$S$5:$S$504,"Paket utama",'Cocok Bayar Booking'!$F$5:$F$504,"Pelunasan",'Cocok Bayar Booking'!$B$5:$B$504,"&lt;="&amp;'Pengaturan'!$B$6)</x:f>
        <x:v>0</x:v>
      </x:c>
      <x:c r="S68" s="619" t="n">
        <x:f>'Data Schedule'!N56</x:f>
        <x:v>100000</x:v>
      </x:c>
      <x:c r="T68" s="619" t="n">
        <x:f>'Data Schedule'!L56</x:f>
        <x:v>350000</x:v>
      </x:c>
      <x:c r="U68" s="627"/>
      <x:c r="V68" s="617" t="str">
        <x:f>IF('Data Schedule'!AL56="","",'Data Schedule'!AL56)</x:f>
      </x:c>
      <x:c r="W68" s="626"/>
      <x:c r="X68" s="617" t="n">
        <x:f>COUNTIFS('Cocok Bayar Booking'!$R$5:$R$504,A68,'Cocok Bayar Booking'!$S$5:$S$504,"Paket utama",'Cocok Bayar Booking'!$B$5:$B$504,"&lt;="&amp;'Pengaturan'!$B$6)</x:f>
        <x:v>1</x:v>
      </x:c>
      <x:c r="Y68" s="617" t="n">
        <x:f>IF(OR(L68="Nonaktif tanpa pembayaran",L68="Di luar September",L68="Belum closing",AND(LEFT(A68,4)="LOG-",COUNTIF('Cocok Bayar Booking'!$R$5:$R$504,A68)=0)),0,1-N68)</x:f>
        <x:v>1</x:v>
      </x:c>
      <x:c r="Z68" s="618" t="n">
        <x:f>IF('Data Schedule'!B56="","",'Data Schedule'!B56)</x:f>
        <x:v>46273</x:v>
      </x:c>
    </x:row>
    <x:row r="69" ht="30" customHeight="1">
      <x:c r="A69" s="617" t="str">
        <x:v>BK053</x:v>
      </x:c>
      <x:c r="B69" s="617" t="str">
        <x:f>'Data Schedule'!E57</x:f>
        <x:v>Zhafira Rismalia</x:v>
      </x:c>
      <x:c r="C69" s="618" t="n">
        <x:f>IF(ISNUMBER(U69),U69,IF(ISNUMBER(Z69),Z69,""))</x:f>
        <x:v>46273</x:v>
      </x:c>
      <x:c r="D69" s="617" t="str">
        <x:f>'Data Schedule'!G57</x:f>
        <x:v>Graduation</x:v>
      </x:c>
      <x:c r="E69" s="619" t="n">
        <x:f>SUMIFS('Cocok Bayar Booking'!$I$5:$I$504,'Cocok Bayar Booking'!$R$5:$R$504,A69,'Cocok Bayar Booking'!$F$5:$F$504,"DP",'Cocok Bayar Booking'!$S$5:$S$504,"Paket utama",'Cocok Bayar Booking'!$B$5:$B$504,"&lt;="&amp;'Pengaturan'!$B$6)</x:f>
        <x:v>100000</x:v>
      </x:c>
      <x:c r="F69" s="619" t="n">
        <x:f>SUMIFS('Cocok Bayar Booking'!$I$5:$I$504,'Cocok Bayar Booking'!$R$5:$R$504,A69,'Cocok Bayar Booking'!$B$5:$B$504,"&lt;="&amp;'Pengaturan'!$B$6)-E69</x:f>
        <x:v>250000</x:v>
      </x:c>
      <x:c r="G69" s="619" t="n">
        <x:f>SUMIFS('Cocok Bayar Booking'!$I$5:$I$504,'Cocok Bayar Booking'!$R$5:$R$504,A69,'Cocok Bayar Booking'!$S$5:$S$504,"Add-on",'Cocok Bayar Booking'!$B$5:$B$504,"&lt;="&amp;'Pengaturan'!$B$6)</x:f>
        <x:v>0</x:v>
      </x:c>
      <x:c r="H69" s="619" t="str">
        <x:f>IF('Data Schedule'!AK57="","",'Data Schedule'!AK57)</x:f>
      </x:c>
      <x:c r="I69" s="619" t="n">
        <x:f>E69+F69+IF(V69&lt;&gt;"",N(H69),0)</x:f>
        <x:v>350000</x:v>
      </x:c>
      <x:c r="J69" s="625"/>
      <x:c r="K69" s="626"/>
      <x:c r="L69" s="620" t="str">
        <x:f>IF(AND('Data Schedule'!U57=0,COUNTIF('Cocok Bayar Booking'!$R$5:$R$504,A69)=0,N(H69)=0,NOT(AND(ISNUMBER(J69),J69&gt;=0,K69&lt;&gt;""))),"Nonaktif tanpa pembayaran",IF(NOT(ISNUMBER(C69)),"Tanggal sesi belum pasti",IF(OR(C69&lt;'Pengaturan'!$B$4,C69&gt;'Pengaturan'!$B$5),"Di luar September",IF(C69&gt;'Pengaturan'!$B$29,"Belum closing",IF(AND(O69&lt;&gt;"",NOT(AND(W69="Terverifikasi",K69&lt;&gt;""))),"Pasangan perlu dicek",IF(AND(Q69=0,NOT(AND(ISNUMBER(U69),K69&lt;&gt;""))),"Sesi belum terkonfirmasi",IF(AND(ISNUMBER(J69),J69&gt;=0,K69&lt;&gt;""),"Terhitung",IF(X69=0,"Paket utama belum terhubung",IF(R69=0,"Pelunasan belum terbukti",IF(AND(N(H69)&gt;0,V69=""),"Bukti bayar sebelumnya kosong",IF(E69+IF(V69&lt;&gt;"",N(H69),0)&lt;S69,"DP sebelumnya belum lengkap",IF(I69&lt;=0,"Nominal pembayaran belum lengkap","Terhitung"))))))))))))</x:f>
        <x:v>Terhitung</x:v>
      </x:c>
      <x:c r="M69" s="619" t="n">
        <x:f>IF(N69=1,IF(AND(ISNUMBER(J69),J69&gt;=0,K69&lt;&gt;""),J69,I69),"")</x:f>
        <x:v>350000</x:v>
      </x:c>
      <x:c r="N69" s="621" t="n">
        <x:f>IF(L69="Terhitung",1,0)</x:f>
        <x:v>1</x:v>
      </x:c>
      <x:c r="O69" s="617"/>
      <x:c r="P69" s="617" t="str">
        <x:v>12, 243</x:v>
      </x:c>
      <x:c r="Q69" s="617" t="n">
        <x:f>SUMIFS('Cocok Bayar Booking'!$V$5:$V$504,'Cocok Bayar Booking'!$R$5:$R$504,A69,'Cocok Bayar Booking'!$B$5:$B$504,"&lt;="&amp;'Pengaturan'!$B$6)</x:f>
        <x:v>1</x:v>
      </x:c>
      <x:c r="R69" s="617" t="n">
        <x:f>COUNTIFS('Cocok Bayar Booking'!$R$5:$R$504,A69,'Cocok Bayar Booking'!$S$5:$S$504,"Paket utama",'Cocok Bayar Booking'!$F$5:$F$504,"Lunas",'Cocok Bayar Booking'!$B$5:$B$504,"&lt;="&amp;'Pengaturan'!$B$6)+COUNTIFS('Cocok Bayar Booking'!$R$5:$R$504,A69,'Cocok Bayar Booking'!$S$5:$S$504,"Paket utama",'Cocok Bayar Booking'!$F$5:$F$504,"Pelunasan",'Cocok Bayar Booking'!$B$5:$B$504,"&lt;="&amp;'Pengaturan'!$B$6)</x:f>
        <x:v>1</x:v>
      </x:c>
      <x:c r="S69" s="619" t="n">
        <x:f>'Data Schedule'!N57</x:f>
        <x:v>100000</x:v>
      </x:c>
      <x:c r="T69" s="619" t="n">
        <x:f>'Data Schedule'!L57</x:f>
        <x:v>350000</x:v>
      </x:c>
      <x:c r="U69" s="627"/>
      <x:c r="V69" s="617" t="str">
        <x:f>IF('Data Schedule'!AL57="","",'Data Schedule'!AL57)</x:f>
      </x:c>
      <x:c r="W69" s="626"/>
      <x:c r="X69" s="617" t="n">
        <x:f>COUNTIFS('Cocok Bayar Booking'!$R$5:$R$504,A69,'Cocok Bayar Booking'!$S$5:$S$504,"Paket utama",'Cocok Bayar Booking'!$B$5:$B$504,"&lt;="&amp;'Pengaturan'!$B$6)</x:f>
        <x:v>2</x:v>
      </x:c>
      <x:c r="Y69" s="617" t="n">
        <x:f>IF(OR(L69="Nonaktif tanpa pembayaran",L69="Di luar September",L69="Belum closing",AND(LEFT(A69,4)="LOG-",COUNTIF('Cocok Bayar Booking'!$R$5:$R$504,A69)=0)),0,1-N69)</x:f>
        <x:v>0</x:v>
      </x:c>
      <x:c r="Z69" s="618" t="n">
        <x:f>IF('Data Schedule'!B57="","",'Data Schedule'!B57)</x:f>
        <x:v>46273</x:v>
      </x:c>
    </x:row>
    <x:row r="70" ht="30" customHeight="1">
      <x:c r="A70" s="617" t="str">
        <x:v>BK054</x:v>
      </x:c>
      <x:c r="B70" s="617" t="str">
        <x:f>'Data Schedule'!E58</x:f>
        <x:v>Evan</x:v>
      </x:c>
      <x:c r="C70" s="618" t="n">
        <x:f>IF(ISNUMBER(U70),U70,IF(ISNUMBER(Z70),Z70,""))</x:f>
        <x:v>46273</x:v>
      </x:c>
      <x:c r="D70" s="617" t="str">
        <x:f>'Data Schedule'!G58</x:f>
        <x:v>Graduation</x:v>
      </x:c>
      <x:c r="E70" s="619" t="n">
        <x:f>SUMIFS('Cocok Bayar Booking'!$I$5:$I$504,'Cocok Bayar Booking'!$R$5:$R$504,A70,'Cocok Bayar Booking'!$F$5:$F$504,"DP",'Cocok Bayar Booking'!$S$5:$S$504,"Paket utama",'Cocok Bayar Booking'!$B$5:$B$504,"&lt;="&amp;'Pengaturan'!$B$6)</x:f>
        <x:v>0</x:v>
      </x:c>
      <x:c r="F70" s="619" t="n">
        <x:f>SUMIFS('Cocok Bayar Booking'!$I$5:$I$504,'Cocok Bayar Booking'!$R$5:$R$504,A70,'Cocok Bayar Booking'!$B$5:$B$504,"&lt;="&amp;'Pengaturan'!$B$6)-E70</x:f>
        <x:v>250000</x:v>
      </x:c>
      <x:c r="G70" s="619" t="n">
        <x:f>SUMIFS('Cocok Bayar Booking'!$I$5:$I$504,'Cocok Bayar Booking'!$R$5:$R$504,A70,'Cocok Bayar Booking'!$S$5:$S$504,"Add-on",'Cocok Bayar Booking'!$B$5:$B$504,"&lt;="&amp;'Pengaturan'!$B$6)</x:f>
        <x:v>0</x:v>
      </x:c>
      <x:c r="H70" s="619" t="str">
        <x:f>IF('Data Schedule'!AK58="","",'Data Schedule'!AK58)</x:f>
      </x:c>
      <x:c r="I70" s="619" t="n">
        <x:f>E70+F70+IF(V70&lt;&gt;"",N(H70),0)</x:f>
        <x:v>250000</x:v>
      </x:c>
      <x:c r="J70" s="625"/>
      <x:c r="K70" s="626"/>
      <x:c r="L70" s="620" t="str">
        <x:f>IF(AND('Data Schedule'!U58=0,COUNTIF('Cocok Bayar Booking'!$R$5:$R$504,A70)=0,N(H70)=0,NOT(AND(ISNUMBER(J70),J70&gt;=0,K70&lt;&gt;""))),"Nonaktif tanpa pembayaran",IF(NOT(ISNUMBER(C70)),"Tanggal sesi belum pasti",IF(OR(C70&lt;'Pengaturan'!$B$4,C70&gt;'Pengaturan'!$B$5),"Di luar September",IF(C70&gt;'Pengaturan'!$B$29,"Belum closing",IF(AND(O70&lt;&gt;"",NOT(AND(W70="Terverifikasi",K70&lt;&gt;""))),"Pasangan perlu dicek",IF(AND(Q70=0,NOT(AND(ISNUMBER(U70),K70&lt;&gt;""))),"Sesi belum terkonfirmasi",IF(AND(ISNUMBER(J70),J70&gt;=0,K70&lt;&gt;""),"Terhitung",IF(X70=0,"Paket utama belum terhubung",IF(R70=0,"Pelunasan belum terbukti",IF(AND(N(H70)&gt;0,V70=""),"Bukti bayar sebelumnya kosong",IF(E70+IF(V70&lt;&gt;"",N(H70),0)&lt;S70,"DP sebelumnya belum lengkap",IF(I70&lt;=0,"Nominal pembayaran belum lengkap","Terhitung"))))))))))))</x:f>
        <x:v>Sesi belum terkonfirmasi</x:v>
      </x:c>
      <x:c r="M70" s="619" t="str">
        <x:f>IF(N70=1,IF(AND(ISNUMBER(J70),J70&gt;=0,K70&lt;&gt;""),J70,I70),"")</x:f>
      </x:c>
      <x:c r="N70" s="621" t="n">
        <x:f>IF(L70="Terhitung",1,0)</x:f>
        <x:v>0</x:v>
      </x:c>
      <x:c r="O70" s="617"/>
      <x:c r="P70" s="617" t="str">
        <x:v>225</x:v>
      </x:c>
      <x:c r="Q70" s="617" t="n">
        <x:f>SUMIFS('Cocok Bayar Booking'!$V$5:$V$504,'Cocok Bayar Booking'!$R$5:$R$504,A70,'Cocok Bayar Booking'!$B$5:$B$504,"&lt;="&amp;'Pengaturan'!$B$6)</x:f>
        <x:v>0</x:v>
      </x:c>
      <x:c r="R70" s="617" t="n">
        <x:f>COUNTIFS('Cocok Bayar Booking'!$R$5:$R$504,A70,'Cocok Bayar Booking'!$S$5:$S$504,"Paket utama",'Cocok Bayar Booking'!$F$5:$F$504,"Lunas",'Cocok Bayar Booking'!$B$5:$B$504,"&lt;="&amp;'Pengaturan'!$B$6)+COUNTIFS('Cocok Bayar Booking'!$R$5:$R$504,A70,'Cocok Bayar Booking'!$S$5:$S$504,"Paket utama",'Cocok Bayar Booking'!$F$5:$F$504,"Pelunasan",'Cocok Bayar Booking'!$B$5:$B$504,"&lt;="&amp;'Pengaturan'!$B$6)</x:f>
        <x:v>0</x:v>
      </x:c>
      <x:c r="S70" s="619" t="n">
        <x:f>'Data Schedule'!N58</x:f>
        <x:v>100000</x:v>
      </x:c>
      <x:c r="T70" s="619" t="n">
        <x:f>'Data Schedule'!L58</x:f>
        <x:v>350000</x:v>
      </x:c>
      <x:c r="U70" s="627"/>
      <x:c r="V70" s="617" t="str">
        <x:f>IF('Data Schedule'!AL58="","",'Data Schedule'!AL58)</x:f>
      </x:c>
      <x:c r="W70" s="626"/>
      <x:c r="X70" s="617" t="n">
        <x:f>COUNTIFS('Cocok Bayar Booking'!$R$5:$R$504,A70,'Cocok Bayar Booking'!$S$5:$S$504,"Paket utama",'Cocok Bayar Booking'!$B$5:$B$504,"&lt;="&amp;'Pengaturan'!$B$6)</x:f>
        <x:v>1</x:v>
      </x:c>
      <x:c r="Y70" s="617" t="n">
        <x:f>IF(OR(L70="Nonaktif tanpa pembayaran",L70="Di luar September",L70="Belum closing",AND(LEFT(A70,4)="LOG-",COUNTIF('Cocok Bayar Booking'!$R$5:$R$504,A70)=0)),0,1-N70)</x:f>
        <x:v>1</x:v>
      </x:c>
      <x:c r="Z70" s="618" t="n">
        <x:f>IF('Data Schedule'!B58="","",'Data Schedule'!B58)</x:f>
        <x:v>46273</x:v>
      </x:c>
    </x:row>
    <x:row r="71" ht="30" customHeight="1">
      <x:c r="A71" s="617" t="str">
        <x:v>BK055</x:v>
      </x:c>
      <x:c r="B71" s="617" t="str">
        <x:f>'Data Schedule'!E59</x:f>
        <x:v>Qori Susi Allifah</x:v>
      </x:c>
      <x:c r="C71" s="618" t="n">
        <x:f>IF(ISNUMBER(U71),U71,IF(ISNUMBER(Z71),Z71,""))</x:f>
        <x:v>46273</x:v>
      </x:c>
      <x:c r="D71" s="617" t="str">
        <x:f>'Data Schedule'!G59</x:f>
        <x:v>Graduation</x:v>
      </x:c>
      <x:c r="E71" s="619" t="n">
        <x:f>SUMIFS('Cocok Bayar Booking'!$I$5:$I$504,'Cocok Bayar Booking'!$R$5:$R$504,A71,'Cocok Bayar Booking'!$F$5:$F$504,"DP",'Cocok Bayar Booking'!$S$5:$S$504,"Paket utama",'Cocok Bayar Booking'!$B$5:$B$504,"&lt;="&amp;'Pengaturan'!$B$6)</x:f>
        <x:v>100000</x:v>
      </x:c>
      <x:c r="F71" s="619" t="n">
        <x:f>SUMIFS('Cocok Bayar Booking'!$I$5:$I$504,'Cocok Bayar Booking'!$R$5:$R$504,A71,'Cocok Bayar Booking'!$B$5:$B$504,"&lt;="&amp;'Pengaturan'!$B$6)-E71</x:f>
        <x:v>330000</x:v>
      </x:c>
      <x:c r="G71" s="619" t="n">
        <x:f>SUMIFS('Cocok Bayar Booking'!$I$5:$I$504,'Cocok Bayar Booking'!$R$5:$R$504,A71,'Cocok Bayar Booking'!$S$5:$S$504,"Add-on",'Cocok Bayar Booking'!$B$5:$B$504,"&lt;="&amp;'Pengaturan'!$B$6)</x:f>
        <x:v>0</x:v>
      </x:c>
      <x:c r="H71" s="619" t="str">
        <x:f>IF('Data Schedule'!AK59="","",'Data Schedule'!AK59)</x:f>
      </x:c>
      <x:c r="I71" s="619" t="n">
        <x:f>E71+F71+IF(V71&lt;&gt;"",N(H71),0)</x:f>
        <x:v>430000</x:v>
      </x:c>
      <x:c r="J71" s="625"/>
      <x:c r="K71" s="626"/>
      <x:c r="L71" s="620" t="str">
        <x:f>IF(AND('Data Schedule'!U59=0,COUNTIF('Cocok Bayar Booking'!$R$5:$R$504,A71)=0,N(H71)=0,NOT(AND(ISNUMBER(J71),J71&gt;=0,K71&lt;&gt;""))),"Nonaktif tanpa pembayaran",IF(NOT(ISNUMBER(C71)),"Tanggal sesi belum pasti",IF(OR(C71&lt;'Pengaturan'!$B$4,C71&gt;'Pengaturan'!$B$5),"Di luar September",IF(C71&gt;'Pengaturan'!$B$29,"Belum closing",IF(AND(O71&lt;&gt;"",NOT(AND(W71="Terverifikasi",K71&lt;&gt;""))),"Pasangan perlu dicek",IF(AND(Q71=0,NOT(AND(ISNUMBER(U71),K71&lt;&gt;""))),"Sesi belum terkonfirmasi",IF(AND(ISNUMBER(J71),J71&gt;=0,K71&lt;&gt;""),"Terhitung",IF(X71=0,"Paket utama belum terhubung",IF(R71=0,"Pelunasan belum terbukti",IF(AND(N(H71)&gt;0,V71=""),"Bukti bayar sebelumnya kosong",IF(E71+IF(V71&lt;&gt;"",N(H71),0)&lt;S71,"DP sebelumnya belum lengkap",IF(I71&lt;=0,"Nominal pembayaran belum lengkap","Terhitung"))))))))))))</x:f>
        <x:v>Sesi belum terkonfirmasi</x:v>
      </x:c>
      <x:c r="M71" s="619" t="str">
        <x:f>IF(N71=1,IF(AND(ISNUMBER(J71),J71&gt;=0,K71&lt;&gt;""),J71,I71),"")</x:f>
      </x:c>
      <x:c r="N71" s="621" t="n">
        <x:f>IF(L71="Terhitung",1,0)</x:f>
        <x:v>0</x:v>
      </x:c>
      <x:c r="O71" s="617"/>
      <x:c r="P71" s="617" t="str">
        <x:v>88, 216</x:v>
      </x:c>
      <x:c r="Q71" s="617" t="n">
        <x:f>SUMIFS('Cocok Bayar Booking'!$V$5:$V$504,'Cocok Bayar Booking'!$R$5:$R$504,A71,'Cocok Bayar Booking'!$B$5:$B$504,"&lt;="&amp;'Pengaturan'!$B$6)</x:f>
        <x:v>0</x:v>
      </x:c>
      <x:c r="R71" s="617" t="n">
        <x:f>COUNTIFS('Cocok Bayar Booking'!$R$5:$R$504,A71,'Cocok Bayar Booking'!$S$5:$S$504,"Paket utama",'Cocok Bayar Booking'!$F$5:$F$504,"Lunas",'Cocok Bayar Booking'!$B$5:$B$504,"&lt;="&amp;'Pengaturan'!$B$6)+COUNTIFS('Cocok Bayar Booking'!$R$5:$R$504,A71,'Cocok Bayar Booking'!$S$5:$S$504,"Paket utama",'Cocok Bayar Booking'!$F$5:$F$504,"Pelunasan",'Cocok Bayar Booking'!$B$5:$B$504,"&lt;="&amp;'Pengaturan'!$B$6)</x:f>
        <x:v>0</x:v>
      </x:c>
      <x:c r="S71" s="619" t="n">
        <x:f>'Data Schedule'!N59</x:f>
        <x:v>100000</x:v>
      </x:c>
      <x:c r="T71" s="619" t="n">
        <x:f>'Data Schedule'!L59</x:f>
        <x:v>350000</x:v>
      </x:c>
      <x:c r="U71" s="627"/>
      <x:c r="V71" s="617" t="str">
        <x:f>IF('Data Schedule'!AL59="","",'Data Schedule'!AL59)</x:f>
      </x:c>
      <x:c r="W71" s="626"/>
      <x:c r="X71" s="617" t="n">
        <x:f>COUNTIFS('Cocok Bayar Booking'!$R$5:$R$504,A71,'Cocok Bayar Booking'!$S$5:$S$504,"Paket utama",'Cocok Bayar Booking'!$B$5:$B$504,"&lt;="&amp;'Pengaturan'!$B$6)</x:f>
        <x:v>2</x:v>
      </x:c>
      <x:c r="Y71" s="617" t="n">
        <x:f>IF(OR(L71="Nonaktif tanpa pembayaran",L71="Di luar September",L71="Belum closing",AND(LEFT(A71,4)="LOG-",COUNTIF('Cocok Bayar Booking'!$R$5:$R$504,A71)=0)),0,1-N71)</x:f>
        <x:v>1</x:v>
      </x:c>
      <x:c r="Z71" s="618" t="n">
        <x:f>IF('Data Schedule'!B59="","",'Data Schedule'!B59)</x:f>
        <x:v>46273</x:v>
      </x:c>
    </x:row>
    <x:row r="72" ht="30" customHeight="1">
      <x:c r="A72" s="617" t="str">
        <x:v>BK056</x:v>
      </x:c>
      <x:c r="B72" s="617" t="str">
        <x:f>'Data Schedule'!E60</x:f>
        <x:v>Renaldi</x:v>
      </x:c>
      <x:c r="C72" s="618" t="n">
        <x:f>IF(ISNUMBER(U72),U72,IF(ISNUMBER(Z72),Z72,""))</x:f>
        <x:v>46273</x:v>
      </x:c>
      <x:c r="D72" s="617" t="str">
        <x:f>'Data Schedule'!G60</x:f>
        <x:v>Graduation</x:v>
      </x:c>
      <x:c r="E72" s="619" t="n">
        <x:f>SUMIFS('Cocok Bayar Booking'!$I$5:$I$504,'Cocok Bayar Booking'!$R$5:$R$504,A72,'Cocok Bayar Booking'!$F$5:$F$504,"DP",'Cocok Bayar Booking'!$S$5:$S$504,"Paket utama",'Cocok Bayar Booking'!$B$5:$B$504,"&lt;="&amp;'Pengaturan'!$B$6)</x:f>
        <x:v>100000</x:v>
      </x:c>
      <x:c r="F72" s="619" t="n">
        <x:f>SUMIFS('Cocok Bayar Booking'!$I$5:$I$504,'Cocok Bayar Booking'!$R$5:$R$504,A72,'Cocok Bayar Booking'!$B$5:$B$504,"&lt;="&amp;'Pengaturan'!$B$6)-E72</x:f>
        <x:v>390000</x:v>
      </x:c>
      <x:c r="G72" s="619" t="n">
        <x:f>SUMIFS('Cocok Bayar Booking'!$I$5:$I$504,'Cocok Bayar Booking'!$R$5:$R$504,A72,'Cocok Bayar Booking'!$S$5:$S$504,"Add-on",'Cocok Bayar Booking'!$B$5:$B$504,"&lt;="&amp;'Pengaturan'!$B$6)</x:f>
        <x:v>0</x:v>
      </x:c>
      <x:c r="H72" s="619" t="str">
        <x:f>IF('Data Schedule'!AK60="","",'Data Schedule'!AK60)</x:f>
      </x:c>
      <x:c r="I72" s="619" t="n">
        <x:f>E72+F72+IF(V72&lt;&gt;"",N(H72),0)</x:f>
        <x:v>490000</x:v>
      </x:c>
      <x:c r="J72" s="625"/>
      <x:c r="K72" s="626"/>
      <x:c r="L72" s="620" t="str">
        <x:f>IF(AND('Data Schedule'!U60=0,COUNTIF('Cocok Bayar Booking'!$R$5:$R$504,A72)=0,N(H72)=0,NOT(AND(ISNUMBER(J72),J72&gt;=0,K72&lt;&gt;""))),"Nonaktif tanpa pembayaran",IF(NOT(ISNUMBER(C72)),"Tanggal sesi belum pasti",IF(OR(C72&lt;'Pengaturan'!$B$4,C72&gt;'Pengaturan'!$B$5),"Di luar September",IF(C72&gt;'Pengaturan'!$B$29,"Belum closing",IF(AND(O72&lt;&gt;"",NOT(AND(W72="Terverifikasi",K72&lt;&gt;""))),"Pasangan perlu dicek",IF(AND(Q72=0,NOT(AND(ISNUMBER(U72),K72&lt;&gt;""))),"Sesi belum terkonfirmasi",IF(AND(ISNUMBER(J72),J72&gt;=0,K72&lt;&gt;""),"Terhitung",IF(X72=0,"Paket utama belum terhubung",IF(R72=0,"Pelunasan belum terbukti",IF(AND(N(H72)&gt;0,V72=""),"Bukti bayar sebelumnya kosong",IF(E72+IF(V72&lt;&gt;"",N(H72),0)&lt;S72,"DP sebelumnya belum lengkap",IF(I72&lt;=0,"Nominal pembayaran belum lengkap","Terhitung"))))))))))))</x:f>
        <x:v>Terhitung</x:v>
      </x:c>
      <x:c r="M72" s="619" t="n">
        <x:f>IF(N72=1,IF(AND(ISNUMBER(J72),J72&gt;=0,K72&lt;&gt;""),J72,I72),"")</x:f>
        <x:v>490000</x:v>
      </x:c>
      <x:c r="N72" s="621" t="n">
        <x:f>IF(L72="Terhitung",1,0)</x:f>
        <x:v>1</x:v>
      </x:c>
      <x:c r="O72" s="617"/>
      <x:c r="P72" s="617" t="str">
        <x:v>36, 255</x:v>
      </x:c>
      <x:c r="Q72" s="617" t="n">
        <x:f>SUMIFS('Cocok Bayar Booking'!$V$5:$V$504,'Cocok Bayar Booking'!$R$5:$R$504,A72,'Cocok Bayar Booking'!$B$5:$B$504,"&lt;="&amp;'Pengaturan'!$B$6)</x:f>
        <x:v>1</x:v>
      </x:c>
      <x:c r="R72" s="617" t="n">
        <x:f>COUNTIFS('Cocok Bayar Booking'!$R$5:$R$504,A72,'Cocok Bayar Booking'!$S$5:$S$504,"Paket utama",'Cocok Bayar Booking'!$F$5:$F$504,"Lunas",'Cocok Bayar Booking'!$B$5:$B$504,"&lt;="&amp;'Pengaturan'!$B$6)+COUNTIFS('Cocok Bayar Booking'!$R$5:$R$504,A72,'Cocok Bayar Booking'!$S$5:$S$504,"Paket utama",'Cocok Bayar Booking'!$F$5:$F$504,"Pelunasan",'Cocok Bayar Booking'!$B$5:$B$504,"&lt;="&amp;'Pengaturan'!$B$6)</x:f>
        <x:v>1</x:v>
      </x:c>
      <x:c r="S72" s="619" t="n">
        <x:f>'Data Schedule'!N60</x:f>
        <x:v>100000</x:v>
      </x:c>
      <x:c r="T72" s="619" t="n">
        <x:f>'Data Schedule'!L60</x:f>
        <x:v>350000</x:v>
      </x:c>
      <x:c r="U72" s="627"/>
      <x:c r="V72" s="617" t="str">
        <x:f>IF('Data Schedule'!AL60="","",'Data Schedule'!AL60)</x:f>
      </x:c>
      <x:c r="W72" s="626"/>
      <x:c r="X72" s="617" t="n">
        <x:f>COUNTIFS('Cocok Bayar Booking'!$R$5:$R$504,A72,'Cocok Bayar Booking'!$S$5:$S$504,"Paket utama",'Cocok Bayar Booking'!$B$5:$B$504,"&lt;="&amp;'Pengaturan'!$B$6)</x:f>
        <x:v>2</x:v>
      </x:c>
      <x:c r="Y72" s="617" t="n">
        <x:f>IF(OR(L72="Nonaktif tanpa pembayaran",L72="Di luar September",L72="Belum closing",AND(LEFT(A72,4)="LOG-",COUNTIF('Cocok Bayar Booking'!$R$5:$R$504,A72)=0)),0,1-N72)</x:f>
        <x:v>0</x:v>
      </x:c>
      <x:c r="Z72" s="618" t="n">
        <x:f>IF('Data Schedule'!B60="","",'Data Schedule'!B60)</x:f>
        <x:v>46273</x:v>
      </x:c>
    </x:row>
    <x:row r="73" ht="30" customHeight="1">
      <x:c r="A73" s="617" t="str">
        <x:v>BK057</x:v>
      </x:c>
      <x:c r="B73" s="617" t="str">
        <x:f>'Data Schedule'!E61</x:f>
        <x:v>Prasetyo Budi Utomo</x:v>
      </x:c>
      <x:c r="C73" s="618" t="n">
        <x:f>IF(ISNUMBER(U73),U73,IF(ISNUMBER(Z73),Z73,""))</x:f>
        <x:v>46273</x:v>
      </x:c>
      <x:c r="D73" s="617" t="str">
        <x:f>'Data Schedule'!G61</x:f>
        <x:v>Graduation</x:v>
      </x:c>
      <x:c r="E73" s="619" t="n">
        <x:f>SUMIFS('Cocok Bayar Booking'!$I$5:$I$504,'Cocok Bayar Booking'!$R$5:$R$504,A73,'Cocok Bayar Booking'!$F$5:$F$504,"DP",'Cocok Bayar Booking'!$S$5:$S$504,"Paket utama",'Cocok Bayar Booking'!$B$5:$B$504,"&lt;="&amp;'Pengaturan'!$B$6)</x:f>
        <x:v>100000</x:v>
      </x:c>
      <x:c r="F73" s="619" t="n">
        <x:f>SUMIFS('Cocok Bayar Booking'!$I$5:$I$504,'Cocok Bayar Booking'!$R$5:$R$504,A73,'Cocok Bayar Booking'!$B$5:$B$504,"&lt;="&amp;'Pengaturan'!$B$6)-E73</x:f>
        <x:v>270000</x:v>
      </x:c>
      <x:c r="G73" s="619" t="n">
        <x:f>SUMIFS('Cocok Bayar Booking'!$I$5:$I$504,'Cocok Bayar Booking'!$R$5:$R$504,A73,'Cocok Bayar Booking'!$S$5:$S$504,"Add-on",'Cocok Bayar Booking'!$B$5:$B$504,"&lt;="&amp;'Pengaturan'!$B$6)</x:f>
        <x:v>0</x:v>
      </x:c>
      <x:c r="H73" s="619" t="str">
        <x:f>IF('Data Schedule'!AK61="","",'Data Schedule'!AK61)</x:f>
      </x:c>
      <x:c r="I73" s="619" t="n">
        <x:f>E73+F73+IF(V73&lt;&gt;"",N(H73),0)</x:f>
        <x:v>370000</x:v>
      </x:c>
      <x:c r="J73" s="625"/>
      <x:c r="K73" s="626"/>
      <x:c r="L73" s="620" t="str">
        <x:f>IF(AND('Data Schedule'!U61=0,COUNTIF('Cocok Bayar Booking'!$R$5:$R$504,A73)=0,N(H73)=0,NOT(AND(ISNUMBER(J73),J73&gt;=0,K73&lt;&gt;""))),"Nonaktif tanpa pembayaran",IF(NOT(ISNUMBER(C73)),"Tanggal sesi belum pasti",IF(OR(C73&lt;'Pengaturan'!$B$4,C73&gt;'Pengaturan'!$B$5),"Di luar September",IF(C73&gt;'Pengaturan'!$B$29,"Belum closing",IF(AND(O73&lt;&gt;"",NOT(AND(W73="Terverifikasi",K73&lt;&gt;""))),"Pasangan perlu dicek",IF(AND(Q73=0,NOT(AND(ISNUMBER(U73),K73&lt;&gt;""))),"Sesi belum terkonfirmasi",IF(AND(ISNUMBER(J73),J73&gt;=0,K73&lt;&gt;""),"Terhitung",IF(X73=0,"Paket utama belum terhubung",IF(R73=0,"Pelunasan belum terbukti",IF(AND(N(H73)&gt;0,V73=""),"Bukti bayar sebelumnya kosong",IF(E73+IF(V73&lt;&gt;"",N(H73),0)&lt;S73,"DP sebelumnya belum lengkap",IF(I73&lt;=0,"Nominal pembayaran belum lengkap","Terhitung"))))))))))))</x:f>
        <x:v>Terhitung</x:v>
      </x:c>
      <x:c r="M73" s="619" t="n">
        <x:f>IF(N73=1,IF(AND(ISNUMBER(J73),J73&gt;=0,K73&lt;&gt;""),J73,I73),"")</x:f>
        <x:v>370000</x:v>
      </x:c>
      <x:c r="N73" s="621" t="n">
        <x:f>IF(L73="Terhitung",1,0)</x:f>
        <x:v>1</x:v>
      </x:c>
      <x:c r="O73" s="617"/>
      <x:c r="P73" s="617" t="str">
        <x:v>47, 257</x:v>
      </x:c>
      <x:c r="Q73" s="617" t="n">
        <x:f>SUMIFS('Cocok Bayar Booking'!$V$5:$V$504,'Cocok Bayar Booking'!$R$5:$R$504,A73,'Cocok Bayar Booking'!$B$5:$B$504,"&lt;="&amp;'Pengaturan'!$B$6)</x:f>
        <x:v>1</x:v>
      </x:c>
      <x:c r="R73" s="617" t="n">
        <x:f>COUNTIFS('Cocok Bayar Booking'!$R$5:$R$504,A73,'Cocok Bayar Booking'!$S$5:$S$504,"Paket utama",'Cocok Bayar Booking'!$F$5:$F$504,"Lunas",'Cocok Bayar Booking'!$B$5:$B$504,"&lt;="&amp;'Pengaturan'!$B$6)+COUNTIFS('Cocok Bayar Booking'!$R$5:$R$504,A73,'Cocok Bayar Booking'!$S$5:$S$504,"Paket utama",'Cocok Bayar Booking'!$F$5:$F$504,"Pelunasan",'Cocok Bayar Booking'!$B$5:$B$504,"&lt;="&amp;'Pengaturan'!$B$6)</x:f>
        <x:v>1</x:v>
      </x:c>
      <x:c r="S73" s="619" t="n">
        <x:f>'Data Schedule'!N61</x:f>
        <x:v>100000</x:v>
      </x:c>
      <x:c r="T73" s="619" t="n">
        <x:f>'Data Schedule'!L61</x:f>
        <x:v>350000</x:v>
      </x:c>
      <x:c r="U73" s="627"/>
      <x:c r="V73" s="617" t="str">
        <x:f>IF('Data Schedule'!AL61="","",'Data Schedule'!AL61)</x:f>
      </x:c>
      <x:c r="W73" s="626"/>
      <x:c r="X73" s="617" t="n">
        <x:f>COUNTIFS('Cocok Bayar Booking'!$R$5:$R$504,A73,'Cocok Bayar Booking'!$S$5:$S$504,"Paket utama",'Cocok Bayar Booking'!$B$5:$B$504,"&lt;="&amp;'Pengaturan'!$B$6)</x:f>
        <x:v>2</x:v>
      </x:c>
      <x:c r="Y73" s="617" t="n">
        <x:f>IF(OR(L73="Nonaktif tanpa pembayaran",L73="Di luar September",L73="Belum closing",AND(LEFT(A73,4)="LOG-",COUNTIF('Cocok Bayar Booking'!$R$5:$R$504,A73)=0)),0,1-N73)</x:f>
        <x:v>0</x:v>
      </x:c>
      <x:c r="Z73" s="618" t="n">
        <x:f>IF('Data Schedule'!B61="","",'Data Schedule'!B61)</x:f>
        <x:v>46273</x:v>
      </x:c>
    </x:row>
    <x:row r="74" ht="30" customHeight="1">
      <x:c r="A74" s="617" t="str">
        <x:v>BK058</x:v>
      </x:c>
      <x:c r="B74" s="617" t="str">
        <x:f>'Data Schedule'!E62</x:f>
        <x:v>Aditiya Fauzi</x:v>
      </x:c>
      <x:c r="C74" s="618" t="n">
        <x:f>IF(ISNUMBER(U74),U74,IF(ISNUMBER(Z74),Z74,""))</x:f>
        <x:v>46273</x:v>
      </x:c>
      <x:c r="D74" s="617" t="str">
        <x:f>'Data Schedule'!G62</x:f>
        <x:v>Graduation</x:v>
      </x:c>
      <x:c r="E74" s="619" t="n">
        <x:f>SUMIFS('Cocok Bayar Booking'!$I$5:$I$504,'Cocok Bayar Booking'!$R$5:$R$504,A74,'Cocok Bayar Booking'!$F$5:$F$504,"DP",'Cocok Bayar Booking'!$S$5:$S$504,"Paket utama",'Cocok Bayar Booking'!$B$5:$B$504,"&lt;="&amp;'Pengaturan'!$B$6)</x:f>
        <x:v>100000</x:v>
      </x:c>
      <x:c r="F74" s="619" t="n">
        <x:f>SUMIFS('Cocok Bayar Booking'!$I$5:$I$504,'Cocok Bayar Booking'!$R$5:$R$504,A74,'Cocok Bayar Booking'!$B$5:$B$504,"&lt;="&amp;'Pengaturan'!$B$6)-E74</x:f>
        <x:v>330000</x:v>
      </x:c>
      <x:c r="G74" s="619" t="n">
        <x:f>SUMIFS('Cocok Bayar Booking'!$I$5:$I$504,'Cocok Bayar Booking'!$R$5:$R$504,A74,'Cocok Bayar Booking'!$S$5:$S$504,"Add-on",'Cocok Bayar Booking'!$B$5:$B$504,"&lt;="&amp;'Pengaturan'!$B$6)</x:f>
        <x:v>0</x:v>
      </x:c>
      <x:c r="H74" s="619" t="str">
        <x:f>IF('Data Schedule'!AK62="","",'Data Schedule'!AK62)</x:f>
      </x:c>
      <x:c r="I74" s="619" t="n">
        <x:f>E74+F74+IF(V74&lt;&gt;"",N(H74),0)</x:f>
        <x:v>430000</x:v>
      </x:c>
      <x:c r="J74" s="625"/>
      <x:c r="K74" s="626"/>
      <x:c r="L74" s="620" t="str">
        <x:f>IF(AND('Data Schedule'!U62=0,COUNTIF('Cocok Bayar Booking'!$R$5:$R$504,A74)=0,N(H74)=0,NOT(AND(ISNUMBER(J74),J74&gt;=0,K74&lt;&gt;""))),"Nonaktif tanpa pembayaran",IF(NOT(ISNUMBER(C74)),"Tanggal sesi belum pasti",IF(OR(C74&lt;'Pengaturan'!$B$4,C74&gt;'Pengaturan'!$B$5),"Di luar September",IF(C74&gt;'Pengaturan'!$B$29,"Belum closing",IF(AND(O74&lt;&gt;"",NOT(AND(W74="Terverifikasi",K74&lt;&gt;""))),"Pasangan perlu dicek",IF(AND(Q74=0,NOT(AND(ISNUMBER(U74),K74&lt;&gt;""))),"Sesi belum terkonfirmasi",IF(AND(ISNUMBER(J74),J74&gt;=0,K74&lt;&gt;""),"Terhitung",IF(X74=0,"Paket utama belum terhubung",IF(R74=0,"Pelunasan belum terbukti",IF(AND(N(H74)&gt;0,V74=""),"Bukti bayar sebelumnya kosong",IF(E74+IF(V74&lt;&gt;"",N(H74),0)&lt;S74,"DP sebelumnya belum lengkap",IF(I74&lt;=0,"Nominal pembayaran belum lengkap","Terhitung"))))))))))))</x:f>
        <x:v>Terhitung</x:v>
      </x:c>
      <x:c r="M74" s="619" t="n">
        <x:f>IF(N74=1,IF(AND(ISNUMBER(J74),J74&gt;=0,K74&lt;&gt;""),J74,I74),"")</x:f>
        <x:v>430000</x:v>
      </x:c>
      <x:c r="N74" s="621" t="n">
        <x:f>IF(L74="Terhitung",1,0)</x:f>
        <x:v>1</x:v>
      </x:c>
      <x:c r="O74" s="617"/>
      <x:c r="P74" s="617" t="str">
        <x:v>134, 252</x:v>
      </x:c>
      <x:c r="Q74" s="617" t="n">
        <x:f>SUMIFS('Cocok Bayar Booking'!$V$5:$V$504,'Cocok Bayar Booking'!$R$5:$R$504,A74,'Cocok Bayar Booking'!$B$5:$B$504,"&lt;="&amp;'Pengaturan'!$B$6)</x:f>
        <x:v>1</x:v>
      </x:c>
      <x:c r="R74" s="617" t="n">
        <x:f>COUNTIFS('Cocok Bayar Booking'!$R$5:$R$504,A74,'Cocok Bayar Booking'!$S$5:$S$504,"Paket utama",'Cocok Bayar Booking'!$F$5:$F$504,"Lunas",'Cocok Bayar Booking'!$B$5:$B$504,"&lt;="&amp;'Pengaturan'!$B$6)+COUNTIFS('Cocok Bayar Booking'!$R$5:$R$504,A74,'Cocok Bayar Booking'!$S$5:$S$504,"Paket utama",'Cocok Bayar Booking'!$F$5:$F$504,"Pelunasan",'Cocok Bayar Booking'!$B$5:$B$504,"&lt;="&amp;'Pengaturan'!$B$6)</x:f>
        <x:v>1</x:v>
      </x:c>
      <x:c r="S74" s="619" t="n">
        <x:f>'Data Schedule'!N62</x:f>
        <x:v>100000</x:v>
      </x:c>
      <x:c r="T74" s="619" t="n">
        <x:f>'Data Schedule'!L62</x:f>
        <x:v>350000</x:v>
      </x:c>
      <x:c r="U74" s="627"/>
      <x:c r="V74" s="617" t="str">
        <x:f>IF('Data Schedule'!AL62="","",'Data Schedule'!AL62)</x:f>
      </x:c>
      <x:c r="W74" s="626"/>
      <x:c r="X74" s="617" t="n">
        <x:f>COUNTIFS('Cocok Bayar Booking'!$R$5:$R$504,A74,'Cocok Bayar Booking'!$S$5:$S$504,"Paket utama",'Cocok Bayar Booking'!$B$5:$B$504,"&lt;="&amp;'Pengaturan'!$B$6)</x:f>
        <x:v>2</x:v>
      </x:c>
      <x:c r="Y74" s="617" t="n">
        <x:f>IF(OR(L74="Nonaktif tanpa pembayaran",L74="Di luar September",L74="Belum closing",AND(LEFT(A74,4)="LOG-",COUNTIF('Cocok Bayar Booking'!$R$5:$R$504,A74)=0)),0,1-N74)</x:f>
        <x:v>0</x:v>
      </x:c>
      <x:c r="Z74" s="618" t="n">
        <x:f>IF('Data Schedule'!B62="","",'Data Schedule'!B62)</x:f>
        <x:v>46273</x:v>
      </x:c>
    </x:row>
    <x:row r="75" ht="30" customHeight="1">
      <x:c r="A75" s="617" t="str">
        <x:v>BK059</x:v>
      </x:c>
      <x:c r="B75" s="617" t="str">
        <x:f>'Data Schedule'!E63</x:f>
        <x:v>Ananda Yasmin</x:v>
      </x:c>
      <x:c r="C75" s="618" t="n">
        <x:f>IF(ISNUMBER(U75),U75,IF(ISNUMBER(Z75),Z75,""))</x:f>
        <x:v>46273</x:v>
      </x:c>
      <x:c r="D75" s="617" t="str">
        <x:f>'Data Schedule'!G63</x:f>
        <x:v>Graduation</x:v>
      </x:c>
      <x:c r="E75" s="619" t="n">
        <x:f>SUMIFS('Cocok Bayar Booking'!$I$5:$I$504,'Cocok Bayar Booking'!$R$5:$R$504,A75,'Cocok Bayar Booking'!$F$5:$F$504,"DP",'Cocok Bayar Booking'!$S$5:$S$504,"Paket utama",'Cocok Bayar Booking'!$B$5:$B$504,"&lt;="&amp;'Pengaturan'!$B$6)</x:f>
        <x:v>100000</x:v>
      </x:c>
      <x:c r="F75" s="619" t="n">
        <x:f>SUMIFS('Cocok Bayar Booking'!$I$5:$I$504,'Cocok Bayar Booking'!$R$5:$R$504,A75,'Cocok Bayar Booking'!$B$5:$B$504,"&lt;="&amp;'Pengaturan'!$B$6)-E75</x:f>
        <x:v>250000</x:v>
      </x:c>
      <x:c r="G75" s="619" t="n">
        <x:f>SUMIFS('Cocok Bayar Booking'!$I$5:$I$504,'Cocok Bayar Booking'!$R$5:$R$504,A75,'Cocok Bayar Booking'!$S$5:$S$504,"Add-on",'Cocok Bayar Booking'!$B$5:$B$504,"&lt;="&amp;'Pengaturan'!$B$6)</x:f>
        <x:v>0</x:v>
      </x:c>
      <x:c r="H75" s="619" t="str">
        <x:f>IF('Data Schedule'!AK63="","",'Data Schedule'!AK63)</x:f>
      </x:c>
      <x:c r="I75" s="619" t="n">
        <x:f>E75+F75+IF(V75&lt;&gt;"",N(H75),0)</x:f>
        <x:v>350000</x:v>
      </x:c>
      <x:c r="J75" s="625"/>
      <x:c r="K75" s="626"/>
      <x:c r="L75" s="620" t="str">
        <x:f>IF(AND('Data Schedule'!U63=0,COUNTIF('Cocok Bayar Booking'!$R$5:$R$504,A75)=0,N(H75)=0,NOT(AND(ISNUMBER(J75),J75&gt;=0,K75&lt;&gt;""))),"Nonaktif tanpa pembayaran",IF(NOT(ISNUMBER(C75)),"Tanggal sesi belum pasti",IF(OR(C75&lt;'Pengaturan'!$B$4,C75&gt;'Pengaturan'!$B$5),"Di luar September",IF(C75&gt;'Pengaturan'!$B$29,"Belum closing",IF(AND(O75&lt;&gt;"",NOT(AND(W75="Terverifikasi",K75&lt;&gt;""))),"Pasangan perlu dicek",IF(AND(Q75=0,NOT(AND(ISNUMBER(U75),K75&lt;&gt;""))),"Sesi belum terkonfirmasi",IF(AND(ISNUMBER(J75),J75&gt;=0,K75&lt;&gt;""),"Terhitung",IF(X75=0,"Paket utama belum terhubung",IF(R75=0,"Pelunasan belum terbukti",IF(AND(N(H75)&gt;0,V75=""),"Bukti bayar sebelumnya kosong",IF(E75+IF(V75&lt;&gt;"",N(H75),0)&lt;S75,"DP sebelumnya belum lengkap",IF(I75&lt;=0,"Nominal pembayaran belum lengkap","Terhitung"))))))))))))</x:f>
        <x:v>Terhitung</x:v>
      </x:c>
      <x:c r="M75" s="619" t="n">
        <x:f>IF(N75=1,IF(AND(ISNUMBER(J75),J75&gt;=0,K75&lt;&gt;""),J75,I75),"")</x:f>
        <x:v>350000</x:v>
      </x:c>
      <x:c r="N75" s="621" t="n">
        <x:f>IF(L75="Terhitung",1,0)</x:f>
        <x:v>1</x:v>
      </x:c>
      <x:c r="O75" s="617"/>
      <x:c r="P75" s="617" t="str">
        <x:v>133, 181, 256</x:v>
      </x:c>
      <x:c r="Q75" s="617" t="n">
        <x:f>SUMIFS('Cocok Bayar Booking'!$V$5:$V$504,'Cocok Bayar Booking'!$R$5:$R$504,A75,'Cocok Bayar Booking'!$B$5:$B$504,"&lt;="&amp;'Pengaturan'!$B$6)</x:f>
        <x:v>1</x:v>
      </x:c>
      <x:c r="R75" s="617" t="n">
        <x:f>COUNTIFS('Cocok Bayar Booking'!$R$5:$R$504,A75,'Cocok Bayar Booking'!$S$5:$S$504,"Paket utama",'Cocok Bayar Booking'!$F$5:$F$504,"Lunas",'Cocok Bayar Booking'!$B$5:$B$504,"&lt;="&amp;'Pengaturan'!$B$6)+COUNTIFS('Cocok Bayar Booking'!$R$5:$R$504,A75,'Cocok Bayar Booking'!$S$5:$S$504,"Paket utama",'Cocok Bayar Booking'!$F$5:$F$504,"Pelunasan",'Cocok Bayar Booking'!$B$5:$B$504,"&lt;="&amp;'Pengaturan'!$B$6)</x:f>
        <x:v>2</x:v>
      </x:c>
      <x:c r="S75" s="619" t="n">
        <x:f>'Data Schedule'!N63</x:f>
        <x:v>0</x:v>
      </x:c>
      <x:c r="T75" s="619" t="n">
        <x:f>'Data Schedule'!L63</x:f>
        <x:v>350000</x:v>
      </x:c>
      <x:c r="U75" s="627"/>
      <x:c r="V75" s="617" t="str">
        <x:f>IF('Data Schedule'!AL63="","",'Data Schedule'!AL63)</x:f>
      </x:c>
      <x:c r="W75" s="626"/>
      <x:c r="X75" s="617" t="n">
        <x:f>COUNTIFS('Cocok Bayar Booking'!$R$5:$R$504,A75,'Cocok Bayar Booking'!$S$5:$S$504,"Paket utama",'Cocok Bayar Booking'!$B$5:$B$504,"&lt;="&amp;'Pengaturan'!$B$6)</x:f>
        <x:v>3</x:v>
      </x:c>
      <x:c r="Y75" s="617" t="n">
        <x:f>IF(OR(L75="Nonaktif tanpa pembayaran",L75="Di luar September",L75="Belum closing",AND(LEFT(A75,4)="LOG-",COUNTIF('Cocok Bayar Booking'!$R$5:$R$504,A75)=0)),0,1-N75)</x:f>
        <x:v>0</x:v>
      </x:c>
      <x:c r="Z75" s="618" t="n">
        <x:f>IF('Data Schedule'!B63="","",'Data Schedule'!B63)</x:f>
        <x:v>46273</x:v>
      </x:c>
    </x:row>
    <x:row r="76" ht="30" customHeight="1">
      <x:c r="A76" s="617" t="str">
        <x:v>BK060</x:v>
      </x:c>
      <x:c r="B76" s="617" t="str">
        <x:f>'Data Schedule'!E64</x:f>
        <x:v>KKN GUNUNG TAWANG</x:v>
      </x:c>
      <x:c r="C76" s="618" t="n">
        <x:f>IF(ISNUMBER(U76),U76,IF(ISNUMBER(Z76),Z76,""))</x:f>
        <x:v>46273</x:v>
      </x:c>
      <x:c r="D76" s="617" t="str">
        <x:f>'Data Schedule'!G64</x:f>
        <x:v>Large Group</x:v>
      </x:c>
      <x:c r="E76" s="619" t="n">
        <x:f>SUMIFS('Cocok Bayar Booking'!$I$5:$I$504,'Cocok Bayar Booking'!$R$5:$R$504,A76,'Cocok Bayar Booking'!$F$5:$F$504,"DP",'Cocok Bayar Booking'!$S$5:$S$504,"Paket utama",'Cocok Bayar Booking'!$B$5:$B$504,"&lt;="&amp;'Pengaturan'!$B$6)</x:f>
        <x:v>0</x:v>
      </x:c>
      <x:c r="F76" s="619" t="n">
        <x:f>SUMIFS('Cocok Bayar Booking'!$I$5:$I$504,'Cocok Bayar Booking'!$R$5:$R$504,A76,'Cocok Bayar Booking'!$B$5:$B$504,"&lt;="&amp;'Pengaturan'!$B$6)-E76</x:f>
        <x:v>175000</x:v>
      </x:c>
      <x:c r="G76" s="619" t="n">
        <x:f>SUMIFS('Cocok Bayar Booking'!$I$5:$I$504,'Cocok Bayar Booking'!$R$5:$R$504,A76,'Cocok Bayar Booking'!$S$5:$S$504,"Add-on",'Cocok Bayar Booking'!$B$5:$B$504,"&lt;="&amp;'Pengaturan'!$B$6)</x:f>
        <x:v>0</x:v>
      </x:c>
      <x:c r="H76" s="619" t="str">
        <x:f>IF('Data Schedule'!AK64="","",'Data Schedule'!AK64)</x:f>
      </x:c>
      <x:c r="I76" s="619" t="n">
        <x:f>E76+F76+IF(V76&lt;&gt;"",N(H76),0)</x:f>
        <x:v>175000</x:v>
      </x:c>
      <x:c r="J76" s="625"/>
      <x:c r="K76" s="626"/>
      <x:c r="L76" s="620" t="str">
        <x:f>IF(AND('Data Schedule'!U64=0,COUNTIF('Cocok Bayar Booking'!$R$5:$R$504,A76)=0,N(H76)=0,NOT(AND(ISNUMBER(J76),J76&gt;=0,K76&lt;&gt;""))),"Nonaktif tanpa pembayaran",IF(NOT(ISNUMBER(C76)),"Tanggal sesi belum pasti",IF(OR(C76&lt;'Pengaturan'!$B$4,C76&gt;'Pengaturan'!$B$5),"Di luar September",IF(C76&gt;'Pengaturan'!$B$29,"Belum closing",IF(AND(O76&lt;&gt;"",NOT(AND(W76="Terverifikasi",K76&lt;&gt;""))),"Pasangan perlu dicek",IF(AND(Q76=0,NOT(AND(ISNUMBER(U76),K76&lt;&gt;""))),"Sesi belum terkonfirmasi",IF(AND(ISNUMBER(J76),J76&gt;=0,K76&lt;&gt;""),"Terhitung",IF(X76=0,"Paket utama belum terhubung",IF(R76=0,"Pelunasan belum terbukti",IF(AND(N(H76)&gt;0,V76=""),"Bukti bayar sebelumnya kosong",IF(E76+IF(V76&lt;&gt;"",N(H76),0)&lt;S76,"DP sebelumnya belum lengkap",IF(I76&lt;=0,"Nominal pembayaran belum lengkap","Terhitung"))))))))))))</x:f>
        <x:v>DP sebelumnya belum lengkap</x:v>
      </x:c>
      <x:c r="M76" s="619" t="str">
        <x:f>IF(N76=1,IF(AND(ISNUMBER(J76),J76&gt;=0,K76&lt;&gt;""),J76,I76),"")</x:f>
      </x:c>
      <x:c r="N76" s="621" t="n">
        <x:f>IF(L76="Terhitung",1,0)</x:f>
        <x:v>0</x:v>
      </x:c>
      <x:c r="O76" s="617"/>
      <x:c r="P76" s="617" t="str">
        <x:v>231</x:v>
      </x:c>
      <x:c r="Q76" s="617" t="n">
        <x:f>SUMIFS('Cocok Bayar Booking'!$V$5:$V$504,'Cocok Bayar Booking'!$R$5:$R$504,A76,'Cocok Bayar Booking'!$B$5:$B$504,"&lt;="&amp;'Pengaturan'!$B$6)</x:f>
        <x:v>1</x:v>
      </x:c>
      <x:c r="R76" s="617" t="n">
        <x:f>COUNTIFS('Cocok Bayar Booking'!$R$5:$R$504,A76,'Cocok Bayar Booking'!$S$5:$S$504,"Paket utama",'Cocok Bayar Booking'!$F$5:$F$504,"Lunas",'Cocok Bayar Booking'!$B$5:$B$504,"&lt;="&amp;'Pengaturan'!$B$6)+COUNTIFS('Cocok Bayar Booking'!$R$5:$R$504,A76,'Cocok Bayar Booking'!$S$5:$S$504,"Paket utama",'Cocok Bayar Booking'!$F$5:$F$504,"Pelunasan",'Cocok Bayar Booking'!$B$5:$B$504,"&lt;="&amp;'Pengaturan'!$B$6)</x:f>
        <x:v>1</x:v>
      </x:c>
      <x:c r="S76" s="619" t="n">
        <x:f>'Data Schedule'!N64</x:f>
        <x:v>100000</x:v>
      </x:c>
      <x:c r="T76" s="619" t="n">
        <x:f>'Data Schedule'!L64</x:f>
        <x:v>275000</x:v>
      </x:c>
      <x:c r="U76" s="627"/>
      <x:c r="V76" s="617" t="str">
        <x:f>IF('Data Schedule'!AL64="","",'Data Schedule'!AL64)</x:f>
      </x:c>
      <x:c r="W76" s="626"/>
      <x:c r="X76" s="617" t="n">
        <x:f>COUNTIFS('Cocok Bayar Booking'!$R$5:$R$504,A76,'Cocok Bayar Booking'!$S$5:$S$504,"Paket utama",'Cocok Bayar Booking'!$B$5:$B$504,"&lt;="&amp;'Pengaturan'!$B$6)</x:f>
        <x:v>1</x:v>
      </x:c>
      <x:c r="Y76" s="617" t="n">
        <x:f>IF(OR(L76="Nonaktif tanpa pembayaran",L76="Di luar September",L76="Belum closing",AND(LEFT(A76,4)="LOG-",COUNTIF('Cocok Bayar Booking'!$R$5:$R$504,A76)=0)),0,1-N76)</x:f>
        <x:v>1</x:v>
      </x:c>
      <x:c r="Z76" s="618" t="n">
        <x:f>IF('Data Schedule'!B64="","",'Data Schedule'!B64)</x:f>
        <x:v>46273</x:v>
      </x:c>
    </x:row>
    <x:row r="77" ht="30" customHeight="1">
      <x:c r="A77" s="617" t="str">
        <x:v>BK061</x:v>
      </x:c>
      <x:c r="B77" s="617" t="str">
        <x:f>'Data Schedule'!E65</x:f>
        <x:v>Regita</x:v>
      </x:c>
      <x:c r="C77" s="618" t="n">
        <x:f>IF(ISNUMBER(U77),U77,IF(ISNUMBER(Z77),Z77,""))</x:f>
        <x:v>46273</x:v>
      </x:c>
      <x:c r="D77" s="617" t="str">
        <x:f>'Data Schedule'!G65</x:f>
        <x:v>Graduation</x:v>
      </x:c>
      <x:c r="E77" s="619" t="n">
        <x:f>SUMIFS('Cocok Bayar Booking'!$I$5:$I$504,'Cocok Bayar Booking'!$R$5:$R$504,A77,'Cocok Bayar Booking'!$F$5:$F$504,"DP",'Cocok Bayar Booking'!$S$5:$S$504,"Paket utama",'Cocok Bayar Booking'!$B$5:$B$504,"&lt;="&amp;'Pengaturan'!$B$6)</x:f>
        <x:v>100000</x:v>
      </x:c>
      <x:c r="F77" s="619" t="n">
        <x:f>SUMIFS('Cocok Bayar Booking'!$I$5:$I$504,'Cocok Bayar Booking'!$R$5:$R$504,A77,'Cocok Bayar Booking'!$B$5:$B$504,"&lt;="&amp;'Pengaturan'!$B$6)-E77</x:f>
        <x:v>310000</x:v>
      </x:c>
      <x:c r="G77" s="619" t="n">
        <x:f>SUMIFS('Cocok Bayar Booking'!$I$5:$I$504,'Cocok Bayar Booking'!$R$5:$R$504,A77,'Cocok Bayar Booking'!$S$5:$S$504,"Add-on",'Cocok Bayar Booking'!$B$5:$B$504,"&lt;="&amp;'Pengaturan'!$B$6)</x:f>
        <x:v>0</x:v>
      </x:c>
      <x:c r="H77" s="619" t="str">
        <x:f>IF('Data Schedule'!AK65="","",'Data Schedule'!AK65)</x:f>
      </x:c>
      <x:c r="I77" s="619" t="n">
        <x:f>E77+F77+IF(V77&lt;&gt;"",N(H77),0)</x:f>
        <x:v>410000</x:v>
      </x:c>
      <x:c r="J77" s="625"/>
      <x:c r="K77" s="626"/>
      <x:c r="L77" s="620" t="str">
        <x:f>IF(AND('Data Schedule'!U65=0,COUNTIF('Cocok Bayar Booking'!$R$5:$R$504,A77)=0,N(H77)=0,NOT(AND(ISNUMBER(J77),J77&gt;=0,K77&lt;&gt;""))),"Nonaktif tanpa pembayaran",IF(NOT(ISNUMBER(C77)),"Tanggal sesi belum pasti",IF(OR(C77&lt;'Pengaturan'!$B$4,C77&gt;'Pengaturan'!$B$5),"Di luar September",IF(C77&gt;'Pengaturan'!$B$29,"Belum closing",IF(AND(O77&lt;&gt;"",NOT(AND(W77="Terverifikasi",K77&lt;&gt;""))),"Pasangan perlu dicek",IF(AND(Q77=0,NOT(AND(ISNUMBER(U77),K77&lt;&gt;""))),"Sesi belum terkonfirmasi",IF(AND(ISNUMBER(J77),J77&gt;=0,K77&lt;&gt;""),"Terhitung",IF(X77=0,"Paket utama belum terhubung",IF(R77=0,"Pelunasan belum terbukti",IF(AND(N(H77)&gt;0,V77=""),"Bukti bayar sebelumnya kosong",IF(E77+IF(V77&lt;&gt;"",N(H77),0)&lt;S77,"DP sebelumnya belum lengkap",IF(I77&lt;=0,"Nominal pembayaran belum lengkap","Terhitung"))))))))))))</x:f>
        <x:v>Sesi belum terkonfirmasi</x:v>
      </x:c>
      <x:c r="M77" s="619" t="str">
        <x:f>IF(N77=1,IF(AND(ISNUMBER(J77),J77&gt;=0,K77&lt;&gt;""),J77,I77),"")</x:f>
      </x:c>
      <x:c r="N77" s="621" t="n">
        <x:f>IF(L77="Terhitung",1,0)</x:f>
        <x:v>0</x:v>
      </x:c>
      <x:c r="O77" s="617"/>
      <x:c r="P77" s="617" t="str">
        <x:v>173, 207</x:v>
      </x:c>
      <x:c r="Q77" s="617" t="n">
        <x:f>SUMIFS('Cocok Bayar Booking'!$V$5:$V$504,'Cocok Bayar Booking'!$R$5:$R$504,A77,'Cocok Bayar Booking'!$B$5:$B$504,"&lt;="&amp;'Pengaturan'!$B$6)</x:f>
        <x:v>0</x:v>
      </x:c>
      <x:c r="R77" s="617" t="n">
        <x:f>COUNTIFS('Cocok Bayar Booking'!$R$5:$R$504,A77,'Cocok Bayar Booking'!$S$5:$S$504,"Paket utama",'Cocok Bayar Booking'!$F$5:$F$504,"Lunas",'Cocok Bayar Booking'!$B$5:$B$504,"&lt;="&amp;'Pengaturan'!$B$6)+COUNTIFS('Cocok Bayar Booking'!$R$5:$R$504,A77,'Cocok Bayar Booking'!$S$5:$S$504,"Paket utama",'Cocok Bayar Booking'!$F$5:$F$504,"Pelunasan",'Cocok Bayar Booking'!$B$5:$B$504,"&lt;="&amp;'Pengaturan'!$B$6)</x:f>
        <x:v>0</x:v>
      </x:c>
      <x:c r="S77" s="619" t="n">
        <x:f>'Data Schedule'!N65</x:f>
        <x:v>100000</x:v>
      </x:c>
      <x:c r="T77" s="619" t="n">
        <x:f>'Data Schedule'!L65</x:f>
        <x:v>350000</x:v>
      </x:c>
      <x:c r="U77" s="627"/>
      <x:c r="V77" s="617" t="str">
        <x:f>IF('Data Schedule'!AL65="","",'Data Schedule'!AL65)</x:f>
      </x:c>
      <x:c r="W77" s="626"/>
      <x:c r="X77" s="617" t="n">
        <x:f>COUNTIFS('Cocok Bayar Booking'!$R$5:$R$504,A77,'Cocok Bayar Booking'!$S$5:$S$504,"Paket utama",'Cocok Bayar Booking'!$B$5:$B$504,"&lt;="&amp;'Pengaturan'!$B$6)</x:f>
        <x:v>2</x:v>
      </x:c>
      <x:c r="Y77" s="617" t="n">
        <x:f>IF(OR(L77="Nonaktif tanpa pembayaran",L77="Di luar September",L77="Belum closing",AND(LEFT(A77,4)="LOG-",COUNTIF('Cocok Bayar Booking'!$R$5:$R$504,A77)=0)),0,1-N77)</x:f>
        <x:v>1</x:v>
      </x:c>
      <x:c r="Z77" s="618" t="n">
        <x:f>IF('Data Schedule'!B65="","",'Data Schedule'!B65)</x:f>
        <x:v>46273</x:v>
      </x:c>
    </x:row>
    <x:row r="78" ht="30" customHeight="1">
      <x:c r="A78" s="617" t="str">
        <x:v>BK062</x:v>
      </x:c>
      <x:c r="B78" s="617" t="str">
        <x:f>'Data Schedule'!E66</x:f>
        <x:v>Puput Tri Astuti</x:v>
      </x:c>
      <x:c r="C78" s="618" t="n">
        <x:f>IF(ISNUMBER(U78),U78,IF(ISNUMBER(Z78),Z78,""))</x:f>
        <x:v>46273</x:v>
      </x:c>
      <x:c r="D78" s="617" t="str">
        <x:f>'Data Schedule'!G66</x:f>
        <x:v>Graduation</x:v>
      </x:c>
      <x:c r="E78" s="619" t="n">
        <x:f>SUMIFS('Cocok Bayar Booking'!$I$5:$I$504,'Cocok Bayar Booking'!$R$5:$R$504,A78,'Cocok Bayar Booking'!$F$5:$F$504,"DP",'Cocok Bayar Booking'!$S$5:$S$504,"Paket utama",'Cocok Bayar Booking'!$B$5:$B$504,"&lt;="&amp;'Pengaturan'!$B$6)</x:f>
        <x:v>0</x:v>
      </x:c>
      <x:c r="F78" s="619" t="n">
        <x:f>SUMIFS('Cocok Bayar Booking'!$I$5:$I$504,'Cocok Bayar Booking'!$R$5:$R$504,A78,'Cocok Bayar Booking'!$B$5:$B$504,"&lt;="&amp;'Pengaturan'!$B$6)-E78</x:f>
        <x:v>250000</x:v>
      </x:c>
      <x:c r="G78" s="619" t="n">
        <x:f>SUMIFS('Cocok Bayar Booking'!$I$5:$I$504,'Cocok Bayar Booking'!$R$5:$R$504,A78,'Cocok Bayar Booking'!$S$5:$S$504,"Add-on",'Cocok Bayar Booking'!$B$5:$B$504,"&lt;="&amp;'Pengaturan'!$B$6)</x:f>
        <x:v>0</x:v>
      </x:c>
      <x:c r="H78" s="619" t="str">
        <x:f>IF('Data Schedule'!AK66="","",'Data Schedule'!AK66)</x:f>
      </x:c>
      <x:c r="I78" s="619" t="n">
        <x:f>E78+F78+IF(V78&lt;&gt;"",N(H78),0)</x:f>
        <x:v>250000</x:v>
      </x:c>
      <x:c r="J78" s="625"/>
      <x:c r="K78" s="626"/>
      <x:c r="L78" s="620" t="str">
        <x:f>IF(AND('Data Schedule'!U66=0,COUNTIF('Cocok Bayar Booking'!$R$5:$R$504,A78)=0,N(H78)=0,NOT(AND(ISNUMBER(J78),J78&gt;=0,K78&lt;&gt;""))),"Nonaktif tanpa pembayaran",IF(NOT(ISNUMBER(C78)),"Tanggal sesi belum pasti",IF(OR(C78&lt;'Pengaturan'!$B$4,C78&gt;'Pengaturan'!$B$5),"Di luar September",IF(C78&gt;'Pengaturan'!$B$29,"Belum closing",IF(AND(O78&lt;&gt;"",NOT(AND(W78="Terverifikasi",K78&lt;&gt;""))),"Pasangan perlu dicek",IF(AND(Q78=0,NOT(AND(ISNUMBER(U78),K78&lt;&gt;""))),"Sesi belum terkonfirmasi",IF(AND(ISNUMBER(J78),J78&gt;=0,K78&lt;&gt;""),"Terhitung",IF(X78=0,"Paket utama belum terhubung",IF(R78=0,"Pelunasan belum terbukti",IF(AND(N(H78)&gt;0,V78=""),"Bukti bayar sebelumnya kosong",IF(E78+IF(V78&lt;&gt;"",N(H78),0)&lt;S78,"DP sebelumnya belum lengkap",IF(I78&lt;=0,"Nominal pembayaran belum lengkap","Terhitung"))))))))))))</x:f>
        <x:v>Sesi belum terkonfirmasi</x:v>
      </x:c>
      <x:c r="M78" s="619" t="str">
        <x:f>IF(N78=1,IF(AND(ISNUMBER(J78),J78&gt;=0,K78&lt;&gt;""),J78,I78),"")</x:f>
      </x:c>
      <x:c r="N78" s="621" t="n">
        <x:f>IF(L78="Terhitung",1,0)</x:f>
        <x:v>0</x:v>
      </x:c>
      <x:c r="O78" s="617"/>
      <x:c r="P78" s="617" t="str">
        <x:v>211</x:v>
      </x:c>
      <x:c r="Q78" s="617" t="n">
        <x:f>SUMIFS('Cocok Bayar Booking'!$V$5:$V$504,'Cocok Bayar Booking'!$R$5:$R$504,A78,'Cocok Bayar Booking'!$B$5:$B$504,"&lt;="&amp;'Pengaturan'!$B$6)</x:f>
        <x:v>0</x:v>
      </x:c>
      <x:c r="R78" s="617" t="n">
        <x:f>COUNTIFS('Cocok Bayar Booking'!$R$5:$R$504,A78,'Cocok Bayar Booking'!$S$5:$S$504,"Paket utama",'Cocok Bayar Booking'!$F$5:$F$504,"Lunas",'Cocok Bayar Booking'!$B$5:$B$504,"&lt;="&amp;'Pengaturan'!$B$6)+COUNTIFS('Cocok Bayar Booking'!$R$5:$R$504,A78,'Cocok Bayar Booking'!$S$5:$S$504,"Paket utama",'Cocok Bayar Booking'!$F$5:$F$504,"Pelunasan",'Cocok Bayar Booking'!$B$5:$B$504,"&lt;="&amp;'Pengaturan'!$B$6)</x:f>
        <x:v>0</x:v>
      </x:c>
      <x:c r="S78" s="619" t="n">
        <x:f>'Data Schedule'!N66</x:f>
        <x:v>100000</x:v>
      </x:c>
      <x:c r="T78" s="619" t="n">
        <x:f>'Data Schedule'!L66</x:f>
        <x:v>350000</x:v>
      </x:c>
      <x:c r="U78" s="627"/>
      <x:c r="V78" s="617" t="str">
        <x:f>IF('Data Schedule'!AL66="","",'Data Schedule'!AL66)</x:f>
      </x:c>
      <x:c r="W78" s="626"/>
      <x:c r="X78" s="617" t="n">
        <x:f>COUNTIFS('Cocok Bayar Booking'!$R$5:$R$504,A78,'Cocok Bayar Booking'!$S$5:$S$504,"Paket utama",'Cocok Bayar Booking'!$B$5:$B$504,"&lt;="&amp;'Pengaturan'!$B$6)</x:f>
        <x:v>1</x:v>
      </x:c>
      <x:c r="Y78" s="617" t="n">
        <x:f>IF(OR(L78="Nonaktif tanpa pembayaran",L78="Di luar September",L78="Belum closing",AND(LEFT(A78,4)="LOG-",COUNTIF('Cocok Bayar Booking'!$R$5:$R$504,A78)=0)),0,1-N78)</x:f>
        <x:v>1</x:v>
      </x:c>
      <x:c r="Z78" s="618" t="n">
        <x:f>IF('Data Schedule'!B66="","",'Data Schedule'!B66)</x:f>
        <x:v>46273</x:v>
      </x:c>
    </x:row>
    <x:row r="79" ht="30" customHeight="1">
      <x:c r="A79" s="617" t="str">
        <x:v>BK063</x:v>
      </x:c>
      <x:c r="B79" s="617" t="str">
        <x:f>'Data Schedule'!E67</x:f>
        <x:v>Danta</x:v>
      </x:c>
      <x:c r="C79" s="618" t="n">
        <x:f>IF(ISNUMBER(U79),U79,IF(ISNUMBER(Z79),Z79,""))</x:f>
        <x:v>46273</x:v>
      </x:c>
      <x:c r="D79" s="617" t="str">
        <x:f>'Data Schedule'!G67</x:f>
        <x:v>Graduation</x:v>
      </x:c>
      <x:c r="E79" s="619" t="n">
        <x:f>SUMIFS('Cocok Bayar Booking'!$I$5:$I$504,'Cocok Bayar Booking'!$R$5:$R$504,A79,'Cocok Bayar Booking'!$F$5:$F$504,"DP",'Cocok Bayar Booking'!$S$5:$S$504,"Paket utama",'Cocok Bayar Booking'!$B$5:$B$504,"&lt;="&amp;'Pengaturan'!$B$6)</x:f>
        <x:v>0</x:v>
      </x:c>
      <x:c r="F79" s="619" t="n">
        <x:f>SUMIFS('Cocok Bayar Booking'!$I$5:$I$504,'Cocok Bayar Booking'!$R$5:$R$504,A79,'Cocok Bayar Booking'!$B$5:$B$504,"&lt;="&amp;'Pengaturan'!$B$6)-E79</x:f>
        <x:v>250000</x:v>
      </x:c>
      <x:c r="G79" s="619" t="n">
        <x:f>SUMIFS('Cocok Bayar Booking'!$I$5:$I$504,'Cocok Bayar Booking'!$R$5:$R$504,A79,'Cocok Bayar Booking'!$S$5:$S$504,"Add-on",'Cocok Bayar Booking'!$B$5:$B$504,"&lt;="&amp;'Pengaturan'!$B$6)</x:f>
        <x:v>0</x:v>
      </x:c>
      <x:c r="H79" s="619" t="str">
        <x:f>IF('Data Schedule'!AK67="","",'Data Schedule'!AK67)</x:f>
      </x:c>
      <x:c r="I79" s="619" t="n">
        <x:f>E79+F79+IF(V79&lt;&gt;"",N(H79),0)</x:f>
        <x:v>250000</x:v>
      </x:c>
      <x:c r="J79" s="625"/>
      <x:c r="K79" s="626"/>
      <x:c r="L79" s="620" t="str">
        <x:f>IF(AND('Data Schedule'!U67=0,COUNTIF('Cocok Bayar Booking'!$R$5:$R$504,A79)=0,N(H79)=0,NOT(AND(ISNUMBER(J79),J79&gt;=0,K79&lt;&gt;""))),"Nonaktif tanpa pembayaran",IF(NOT(ISNUMBER(C79)),"Tanggal sesi belum pasti",IF(OR(C79&lt;'Pengaturan'!$B$4,C79&gt;'Pengaturan'!$B$5),"Di luar September",IF(C79&gt;'Pengaturan'!$B$29,"Belum closing",IF(AND(O79&lt;&gt;"",NOT(AND(W79="Terverifikasi",K79&lt;&gt;""))),"Pasangan perlu dicek",IF(AND(Q79=0,NOT(AND(ISNUMBER(U79),K79&lt;&gt;""))),"Sesi belum terkonfirmasi",IF(AND(ISNUMBER(J79),J79&gt;=0,K79&lt;&gt;""),"Terhitung",IF(X79=0,"Paket utama belum terhubung",IF(R79=0,"Pelunasan belum terbukti",IF(AND(N(H79)&gt;0,V79=""),"Bukti bayar sebelumnya kosong",IF(E79+IF(V79&lt;&gt;"",N(H79),0)&lt;S79,"DP sebelumnya belum lengkap",IF(I79&lt;=0,"Nominal pembayaran belum lengkap","Terhitung"))))))))))))</x:f>
        <x:v>DP sebelumnya belum lengkap</x:v>
      </x:c>
      <x:c r="M79" s="619" t="str">
        <x:f>IF(N79=1,IF(AND(ISNUMBER(J79),J79&gt;=0,K79&lt;&gt;""),J79,I79),"")</x:f>
      </x:c>
      <x:c r="N79" s="621" t="n">
        <x:f>IF(L79="Terhitung",1,0)</x:f>
        <x:v>0</x:v>
      </x:c>
      <x:c r="O79" s="617"/>
      <x:c r="P79" s="617" t="str">
        <x:v>187, 239</x:v>
      </x:c>
      <x:c r="Q79" s="617" t="n">
        <x:f>SUMIFS('Cocok Bayar Booking'!$V$5:$V$504,'Cocok Bayar Booking'!$R$5:$R$504,A79,'Cocok Bayar Booking'!$B$5:$B$504,"&lt;="&amp;'Pengaturan'!$B$6)</x:f>
        <x:v>1</x:v>
      </x:c>
      <x:c r="R79" s="617" t="n">
        <x:f>COUNTIFS('Cocok Bayar Booking'!$R$5:$R$504,A79,'Cocok Bayar Booking'!$S$5:$S$504,"Paket utama",'Cocok Bayar Booking'!$F$5:$F$504,"Lunas",'Cocok Bayar Booking'!$B$5:$B$504,"&lt;="&amp;'Pengaturan'!$B$6)+COUNTIFS('Cocok Bayar Booking'!$R$5:$R$504,A79,'Cocok Bayar Booking'!$S$5:$S$504,"Paket utama",'Cocok Bayar Booking'!$F$5:$F$504,"Pelunasan",'Cocok Bayar Booking'!$B$5:$B$504,"&lt;="&amp;'Pengaturan'!$B$6)</x:f>
        <x:v>2</x:v>
      </x:c>
      <x:c r="S79" s="619" t="n">
        <x:f>'Data Schedule'!N67</x:f>
        <x:v>100000</x:v>
      </x:c>
      <x:c r="T79" s="619" t="n">
        <x:f>'Data Schedule'!L67</x:f>
        <x:v>350000</x:v>
      </x:c>
      <x:c r="U79" s="627"/>
      <x:c r="V79" s="617" t="str">
        <x:f>IF('Data Schedule'!AL67="","",'Data Schedule'!AL67)</x:f>
      </x:c>
      <x:c r="W79" s="626"/>
      <x:c r="X79" s="617" t="n">
        <x:f>COUNTIFS('Cocok Bayar Booking'!$R$5:$R$504,A79,'Cocok Bayar Booking'!$S$5:$S$504,"Paket utama",'Cocok Bayar Booking'!$B$5:$B$504,"&lt;="&amp;'Pengaturan'!$B$6)</x:f>
        <x:v>2</x:v>
      </x:c>
      <x:c r="Y79" s="617" t="n">
        <x:f>IF(OR(L79="Nonaktif tanpa pembayaran",L79="Di luar September",L79="Belum closing",AND(LEFT(A79,4)="LOG-",COUNTIF('Cocok Bayar Booking'!$R$5:$R$504,A79)=0)),0,1-N79)</x:f>
        <x:v>1</x:v>
      </x:c>
      <x:c r="Z79" s="618" t="n">
        <x:f>IF('Data Schedule'!B67="","",'Data Schedule'!B67)</x:f>
        <x:v>46273</x:v>
      </x:c>
    </x:row>
    <x:row r="80" ht="30" customHeight="1">
      <x:c r="A80" s="617" t="str">
        <x:v>BK064</x:v>
      </x:c>
      <x:c r="B80" s="617" t="str">
        <x:f>'Data Schedule'!E68</x:f>
        <x:v>Jasmine Malaeka P</x:v>
      </x:c>
      <x:c r="C80" s="618" t="n">
        <x:f>IF(ISNUMBER(U80),U80,IF(ISNUMBER(Z80),Z80,""))</x:f>
        <x:v>46273</x:v>
      </x:c>
      <x:c r="D80" s="617" t="str">
        <x:f>'Data Schedule'!G68</x:f>
        <x:v>Graduation</x:v>
      </x:c>
      <x:c r="E80" s="619" t="n">
        <x:f>SUMIFS('Cocok Bayar Booking'!$I$5:$I$504,'Cocok Bayar Booking'!$R$5:$R$504,A80,'Cocok Bayar Booking'!$F$5:$F$504,"DP",'Cocok Bayar Booking'!$S$5:$S$504,"Paket utama",'Cocok Bayar Booking'!$B$5:$B$504,"&lt;="&amp;'Pengaturan'!$B$6)</x:f>
        <x:v>100000</x:v>
      </x:c>
      <x:c r="F80" s="619" t="n">
        <x:f>SUMIFS('Cocok Bayar Booking'!$I$5:$I$504,'Cocok Bayar Booking'!$R$5:$R$504,A80,'Cocok Bayar Booking'!$B$5:$B$504,"&lt;="&amp;'Pengaturan'!$B$6)-E80</x:f>
        <x:v>250000</x:v>
      </x:c>
      <x:c r="G80" s="619" t="n">
        <x:f>SUMIFS('Cocok Bayar Booking'!$I$5:$I$504,'Cocok Bayar Booking'!$R$5:$R$504,A80,'Cocok Bayar Booking'!$S$5:$S$504,"Add-on",'Cocok Bayar Booking'!$B$5:$B$504,"&lt;="&amp;'Pengaturan'!$B$6)</x:f>
        <x:v>0</x:v>
      </x:c>
      <x:c r="H80" s="619" t="str">
        <x:f>IF('Data Schedule'!AK68="","",'Data Schedule'!AK68)</x:f>
      </x:c>
      <x:c r="I80" s="619" t="n">
        <x:f>E80+F80+IF(V80&lt;&gt;"",N(H80),0)</x:f>
        <x:v>350000</x:v>
      </x:c>
      <x:c r="J80" s="625"/>
      <x:c r="K80" s="626"/>
      <x:c r="L80" s="620" t="str">
        <x:f>IF(AND('Data Schedule'!U68=0,COUNTIF('Cocok Bayar Booking'!$R$5:$R$504,A80)=0,N(H80)=0,NOT(AND(ISNUMBER(J80),J80&gt;=0,K80&lt;&gt;""))),"Nonaktif tanpa pembayaran",IF(NOT(ISNUMBER(C80)),"Tanggal sesi belum pasti",IF(OR(C80&lt;'Pengaturan'!$B$4,C80&gt;'Pengaturan'!$B$5),"Di luar September",IF(C80&gt;'Pengaturan'!$B$29,"Belum closing",IF(AND(O80&lt;&gt;"",NOT(AND(W80="Terverifikasi",K80&lt;&gt;""))),"Pasangan perlu dicek",IF(AND(Q80=0,NOT(AND(ISNUMBER(U80),K80&lt;&gt;""))),"Sesi belum terkonfirmasi",IF(AND(ISNUMBER(J80),J80&gt;=0,K80&lt;&gt;""),"Terhitung",IF(X80=0,"Paket utama belum terhubung",IF(R80=0,"Pelunasan belum terbukti",IF(AND(N(H80)&gt;0,V80=""),"Bukti bayar sebelumnya kosong",IF(E80+IF(V80&lt;&gt;"",N(H80),0)&lt;S80,"DP sebelumnya belum lengkap",IF(I80&lt;=0,"Nominal pembayaran belum lengkap","Terhitung"))))))))))))</x:f>
        <x:v>Sesi belum terkonfirmasi</x:v>
      </x:c>
      <x:c r="M80" s="619" t="str">
        <x:f>IF(N80=1,IF(AND(ISNUMBER(J80),J80&gt;=0,K80&lt;&gt;""),J80,I80),"")</x:f>
      </x:c>
      <x:c r="N80" s="621" t="n">
        <x:f>IF(L80="Terhitung",1,0)</x:f>
        <x:v>0</x:v>
      </x:c>
      <x:c r="O80" s="617"/>
      <x:c r="P80" s="617" t="str">
        <x:v>42, 220</x:v>
      </x:c>
      <x:c r="Q80" s="617" t="n">
        <x:f>SUMIFS('Cocok Bayar Booking'!$V$5:$V$504,'Cocok Bayar Booking'!$R$5:$R$504,A80,'Cocok Bayar Booking'!$B$5:$B$504,"&lt;="&amp;'Pengaturan'!$B$6)</x:f>
        <x:v>0</x:v>
      </x:c>
      <x:c r="R80" s="617" t="n">
        <x:f>COUNTIFS('Cocok Bayar Booking'!$R$5:$R$504,A80,'Cocok Bayar Booking'!$S$5:$S$504,"Paket utama",'Cocok Bayar Booking'!$F$5:$F$504,"Lunas",'Cocok Bayar Booking'!$B$5:$B$504,"&lt;="&amp;'Pengaturan'!$B$6)+COUNTIFS('Cocok Bayar Booking'!$R$5:$R$504,A80,'Cocok Bayar Booking'!$S$5:$S$504,"Paket utama",'Cocok Bayar Booking'!$F$5:$F$504,"Pelunasan",'Cocok Bayar Booking'!$B$5:$B$504,"&lt;="&amp;'Pengaturan'!$B$6)</x:f>
        <x:v>0</x:v>
      </x:c>
      <x:c r="S80" s="619" t="n">
        <x:f>'Data Schedule'!N68</x:f>
        <x:v>100000</x:v>
      </x:c>
      <x:c r="T80" s="619" t="n">
        <x:f>'Data Schedule'!L68</x:f>
        <x:v>350000</x:v>
      </x:c>
      <x:c r="U80" s="627"/>
      <x:c r="V80" s="617" t="str">
        <x:f>IF('Data Schedule'!AL68="","",'Data Schedule'!AL68)</x:f>
      </x:c>
      <x:c r="W80" s="626"/>
      <x:c r="X80" s="617" t="n">
        <x:f>COUNTIFS('Cocok Bayar Booking'!$R$5:$R$504,A80,'Cocok Bayar Booking'!$S$5:$S$504,"Paket utama",'Cocok Bayar Booking'!$B$5:$B$504,"&lt;="&amp;'Pengaturan'!$B$6)</x:f>
        <x:v>2</x:v>
      </x:c>
      <x:c r="Y80" s="617" t="n">
        <x:f>IF(OR(L80="Nonaktif tanpa pembayaran",L80="Di luar September",L80="Belum closing",AND(LEFT(A80,4)="LOG-",COUNTIF('Cocok Bayar Booking'!$R$5:$R$504,A80)=0)),0,1-N80)</x:f>
        <x:v>1</x:v>
      </x:c>
      <x:c r="Z80" s="618" t="n">
        <x:f>IF('Data Schedule'!B68="","",'Data Schedule'!B68)</x:f>
        <x:v>46273</x:v>
      </x:c>
    </x:row>
    <x:row r="81" ht="30" customHeight="1">
      <x:c r="A81" s="617" t="str">
        <x:v>BK065</x:v>
      </x:c>
      <x:c r="B81" s="617" t="str">
        <x:f>'Data Schedule'!E69</x:f>
        <x:v>Dhiya</x:v>
      </x:c>
      <x:c r="C81" s="618" t="n">
        <x:f>IF(ISNUMBER(U81),U81,IF(ISNUMBER(Z81),Z81,""))</x:f>
        <x:v>46273</x:v>
      </x:c>
      <x:c r="D81" s="617" t="str">
        <x:f>'Data Schedule'!G69</x:f>
        <x:v>Graduation</x:v>
      </x:c>
      <x:c r="E81" s="619" t="n">
        <x:f>SUMIFS('Cocok Bayar Booking'!$I$5:$I$504,'Cocok Bayar Booking'!$R$5:$R$504,A81,'Cocok Bayar Booking'!$F$5:$F$504,"DP",'Cocok Bayar Booking'!$S$5:$S$504,"Paket utama",'Cocok Bayar Booking'!$B$5:$B$504,"&lt;="&amp;'Pengaturan'!$B$6)</x:f>
        <x:v>0</x:v>
      </x:c>
      <x:c r="F81" s="619" t="n">
        <x:f>SUMIFS('Cocok Bayar Booking'!$I$5:$I$504,'Cocok Bayar Booking'!$R$5:$R$504,A81,'Cocok Bayar Booking'!$B$5:$B$504,"&lt;="&amp;'Pengaturan'!$B$6)-E81</x:f>
        <x:v>250000</x:v>
      </x:c>
      <x:c r="G81" s="619" t="n">
        <x:f>SUMIFS('Cocok Bayar Booking'!$I$5:$I$504,'Cocok Bayar Booking'!$R$5:$R$504,A81,'Cocok Bayar Booking'!$S$5:$S$504,"Add-on",'Cocok Bayar Booking'!$B$5:$B$504,"&lt;="&amp;'Pengaturan'!$B$6)</x:f>
        <x:v>0</x:v>
      </x:c>
      <x:c r="H81" s="619" t="str">
        <x:f>IF('Data Schedule'!AK69="","",'Data Schedule'!AK69)</x:f>
      </x:c>
      <x:c r="I81" s="619" t="n">
        <x:f>E81+F81+IF(V81&lt;&gt;"",N(H81),0)</x:f>
        <x:v>250000</x:v>
      </x:c>
      <x:c r="J81" s="625"/>
      <x:c r="K81" s="626"/>
      <x:c r="L81" s="620" t="str">
        <x:f>IF(AND('Data Schedule'!U69=0,COUNTIF('Cocok Bayar Booking'!$R$5:$R$504,A81)=0,N(H81)=0,NOT(AND(ISNUMBER(J81),J81&gt;=0,K81&lt;&gt;""))),"Nonaktif tanpa pembayaran",IF(NOT(ISNUMBER(C81)),"Tanggal sesi belum pasti",IF(OR(C81&lt;'Pengaturan'!$B$4,C81&gt;'Pengaturan'!$B$5),"Di luar September",IF(C81&gt;'Pengaturan'!$B$29,"Belum closing",IF(AND(O81&lt;&gt;"",NOT(AND(W81="Terverifikasi",K81&lt;&gt;""))),"Pasangan perlu dicek",IF(AND(Q81=0,NOT(AND(ISNUMBER(U81),K81&lt;&gt;""))),"Sesi belum terkonfirmasi",IF(AND(ISNUMBER(J81),J81&gt;=0,K81&lt;&gt;""),"Terhitung",IF(X81=0,"Paket utama belum terhubung",IF(R81=0,"Pelunasan belum terbukti",IF(AND(N(H81)&gt;0,V81=""),"Bukti bayar sebelumnya kosong",IF(E81+IF(V81&lt;&gt;"",N(H81),0)&lt;S81,"DP sebelumnya belum lengkap",IF(I81&lt;=0,"Nominal pembayaran belum lengkap","Terhitung"))))))))))))</x:f>
        <x:v>Sesi belum terkonfirmasi</x:v>
      </x:c>
      <x:c r="M81" s="619" t="str">
        <x:f>IF(N81=1,IF(AND(ISNUMBER(J81),J81&gt;=0,K81&lt;&gt;""),J81,I81),"")</x:f>
      </x:c>
      <x:c r="N81" s="621" t="n">
        <x:f>IF(L81="Terhitung",1,0)</x:f>
        <x:v>0</x:v>
      </x:c>
      <x:c r="O81" s="617"/>
      <x:c r="P81" s="617" t="str">
        <x:v>223</x:v>
      </x:c>
      <x:c r="Q81" s="617" t="n">
        <x:f>SUMIFS('Cocok Bayar Booking'!$V$5:$V$504,'Cocok Bayar Booking'!$R$5:$R$504,A81,'Cocok Bayar Booking'!$B$5:$B$504,"&lt;="&amp;'Pengaturan'!$B$6)</x:f>
        <x:v>0</x:v>
      </x:c>
      <x:c r="R81" s="617" t="n">
        <x:f>COUNTIFS('Cocok Bayar Booking'!$R$5:$R$504,A81,'Cocok Bayar Booking'!$S$5:$S$504,"Paket utama",'Cocok Bayar Booking'!$F$5:$F$504,"Lunas",'Cocok Bayar Booking'!$B$5:$B$504,"&lt;="&amp;'Pengaturan'!$B$6)+COUNTIFS('Cocok Bayar Booking'!$R$5:$R$504,A81,'Cocok Bayar Booking'!$S$5:$S$504,"Paket utama",'Cocok Bayar Booking'!$F$5:$F$504,"Pelunasan",'Cocok Bayar Booking'!$B$5:$B$504,"&lt;="&amp;'Pengaturan'!$B$6)</x:f>
        <x:v>0</x:v>
      </x:c>
      <x:c r="S81" s="619" t="n">
        <x:f>'Data Schedule'!N69</x:f>
        <x:v>100000</x:v>
      </x:c>
      <x:c r="T81" s="619" t="n">
        <x:f>'Data Schedule'!L69</x:f>
        <x:v>350000</x:v>
      </x:c>
      <x:c r="U81" s="627"/>
      <x:c r="V81" s="617" t="str">
        <x:f>IF('Data Schedule'!AL69="","",'Data Schedule'!AL69)</x:f>
      </x:c>
      <x:c r="W81" s="626"/>
      <x:c r="X81" s="617" t="n">
        <x:f>COUNTIFS('Cocok Bayar Booking'!$R$5:$R$504,A81,'Cocok Bayar Booking'!$S$5:$S$504,"Paket utama",'Cocok Bayar Booking'!$B$5:$B$504,"&lt;="&amp;'Pengaturan'!$B$6)</x:f>
        <x:v>1</x:v>
      </x:c>
      <x:c r="Y81" s="617" t="n">
        <x:f>IF(OR(L81="Nonaktif tanpa pembayaran",L81="Di luar September",L81="Belum closing",AND(LEFT(A81,4)="LOG-",COUNTIF('Cocok Bayar Booking'!$R$5:$R$504,A81)=0)),0,1-N81)</x:f>
        <x:v>1</x:v>
      </x:c>
      <x:c r="Z81" s="618" t="n">
        <x:f>IF('Data Schedule'!B69="","",'Data Schedule'!B69)</x:f>
        <x:v>46273</x:v>
      </x:c>
    </x:row>
    <x:row r="82" ht="30" customHeight="1">
      <x:c r="A82" s="617" t="str">
        <x:v>BK066</x:v>
      </x:c>
      <x:c r="B82" s="617" t="str">
        <x:f>'Data Schedule'!E70</x:f>
        <x:v>Rita</x:v>
      </x:c>
      <x:c r="C82" s="618" t="n">
        <x:f>IF(ISNUMBER(U82),U82,IF(ISNUMBER(Z82),Z82,""))</x:f>
        <x:v>46273</x:v>
      </x:c>
      <x:c r="D82" s="617" t="str">
        <x:f>'Data Schedule'!G70</x:f>
        <x:v>Graduation</x:v>
      </x:c>
      <x:c r="E82" s="619" t="n">
        <x:f>SUMIFS('Cocok Bayar Booking'!$I$5:$I$504,'Cocok Bayar Booking'!$R$5:$R$504,A82,'Cocok Bayar Booking'!$F$5:$F$504,"DP",'Cocok Bayar Booking'!$S$5:$S$504,"Paket utama",'Cocok Bayar Booking'!$B$5:$B$504,"&lt;="&amp;'Pengaturan'!$B$6)</x:f>
        <x:v>0</x:v>
      </x:c>
      <x:c r="F82" s="619" t="n">
        <x:f>SUMIFS('Cocok Bayar Booking'!$I$5:$I$504,'Cocok Bayar Booking'!$R$5:$R$504,A82,'Cocok Bayar Booking'!$B$5:$B$504,"&lt;="&amp;'Pengaturan'!$B$6)-E82</x:f>
        <x:v>250000</x:v>
      </x:c>
      <x:c r="G82" s="619" t="n">
        <x:f>SUMIFS('Cocok Bayar Booking'!$I$5:$I$504,'Cocok Bayar Booking'!$R$5:$R$504,A82,'Cocok Bayar Booking'!$S$5:$S$504,"Add-on",'Cocok Bayar Booking'!$B$5:$B$504,"&lt;="&amp;'Pengaturan'!$B$6)</x:f>
        <x:v>0</x:v>
      </x:c>
      <x:c r="H82" s="619" t="str">
        <x:f>IF('Data Schedule'!AK70="","",'Data Schedule'!AK70)</x:f>
      </x:c>
      <x:c r="I82" s="619" t="n">
        <x:f>E82+F82+IF(V82&lt;&gt;"",N(H82),0)</x:f>
        <x:v>250000</x:v>
      </x:c>
      <x:c r="J82" s="625"/>
      <x:c r="K82" s="626"/>
      <x:c r="L82" s="620" t="str">
        <x:f>IF(AND('Data Schedule'!U70=0,COUNTIF('Cocok Bayar Booking'!$R$5:$R$504,A82)=0,N(H82)=0,NOT(AND(ISNUMBER(J82),J82&gt;=0,K82&lt;&gt;""))),"Nonaktif tanpa pembayaran",IF(NOT(ISNUMBER(C82)),"Tanggal sesi belum pasti",IF(OR(C82&lt;'Pengaturan'!$B$4,C82&gt;'Pengaturan'!$B$5),"Di luar September",IF(C82&gt;'Pengaturan'!$B$29,"Belum closing",IF(AND(O82&lt;&gt;"",NOT(AND(W82="Terverifikasi",K82&lt;&gt;""))),"Pasangan perlu dicek",IF(AND(Q82=0,NOT(AND(ISNUMBER(U82),K82&lt;&gt;""))),"Sesi belum terkonfirmasi",IF(AND(ISNUMBER(J82),J82&gt;=0,K82&lt;&gt;""),"Terhitung",IF(X82=0,"Paket utama belum terhubung",IF(R82=0,"Pelunasan belum terbukti",IF(AND(N(H82)&gt;0,V82=""),"Bukti bayar sebelumnya kosong",IF(E82+IF(V82&lt;&gt;"",N(H82),0)&lt;S82,"DP sebelumnya belum lengkap",IF(I82&lt;=0,"Nominal pembayaran belum lengkap","Terhitung"))))))))))))</x:f>
        <x:v>Sesi belum terkonfirmasi</x:v>
      </x:c>
      <x:c r="M82" s="619" t="str">
        <x:f>IF(N82=1,IF(AND(ISNUMBER(J82),J82&gt;=0,K82&lt;&gt;""),J82,I82),"")</x:f>
      </x:c>
      <x:c r="N82" s="621" t="n">
        <x:f>IF(L82="Terhitung",1,0)</x:f>
        <x:v>0</x:v>
      </x:c>
      <x:c r="O82" s="617"/>
      <x:c r="P82" s="617" t="str">
        <x:v>227</x:v>
      </x:c>
      <x:c r="Q82" s="617" t="n">
        <x:f>SUMIFS('Cocok Bayar Booking'!$V$5:$V$504,'Cocok Bayar Booking'!$R$5:$R$504,A82,'Cocok Bayar Booking'!$B$5:$B$504,"&lt;="&amp;'Pengaturan'!$B$6)</x:f>
        <x:v>0</x:v>
      </x:c>
      <x:c r="R82" s="617" t="n">
        <x:f>COUNTIFS('Cocok Bayar Booking'!$R$5:$R$504,A82,'Cocok Bayar Booking'!$S$5:$S$504,"Paket utama",'Cocok Bayar Booking'!$F$5:$F$504,"Lunas",'Cocok Bayar Booking'!$B$5:$B$504,"&lt;="&amp;'Pengaturan'!$B$6)+COUNTIFS('Cocok Bayar Booking'!$R$5:$R$504,A82,'Cocok Bayar Booking'!$S$5:$S$504,"Paket utama",'Cocok Bayar Booking'!$F$5:$F$504,"Pelunasan",'Cocok Bayar Booking'!$B$5:$B$504,"&lt;="&amp;'Pengaturan'!$B$6)</x:f>
        <x:v>0</x:v>
      </x:c>
      <x:c r="S82" s="619" t="n">
        <x:f>'Data Schedule'!N70</x:f>
        <x:v>100000</x:v>
      </x:c>
      <x:c r="T82" s="619" t="n">
        <x:f>'Data Schedule'!L70</x:f>
        <x:v>350000</x:v>
      </x:c>
      <x:c r="U82" s="627"/>
      <x:c r="V82" s="617" t="str">
        <x:f>IF('Data Schedule'!AL70="","",'Data Schedule'!AL70)</x:f>
      </x:c>
      <x:c r="W82" s="626"/>
      <x:c r="X82" s="617" t="n">
        <x:f>COUNTIFS('Cocok Bayar Booking'!$R$5:$R$504,A82,'Cocok Bayar Booking'!$S$5:$S$504,"Paket utama",'Cocok Bayar Booking'!$B$5:$B$504,"&lt;="&amp;'Pengaturan'!$B$6)</x:f>
        <x:v>1</x:v>
      </x:c>
      <x:c r="Y82" s="617" t="n">
        <x:f>IF(OR(L82="Nonaktif tanpa pembayaran",L82="Di luar September",L82="Belum closing",AND(LEFT(A82,4)="LOG-",COUNTIF('Cocok Bayar Booking'!$R$5:$R$504,A82)=0)),0,1-N82)</x:f>
        <x:v>1</x:v>
      </x:c>
      <x:c r="Z82" s="618" t="n">
        <x:f>IF('Data Schedule'!B70="","",'Data Schedule'!B70)</x:f>
        <x:v>46273</x:v>
      </x:c>
    </x:row>
    <x:row r="83" ht="30" customHeight="1">
      <x:c r="A83" s="617" t="str">
        <x:v>BK067</x:v>
      </x:c>
      <x:c r="B83" s="617" t="str">
        <x:f>'Data Schedule'!E71</x:f>
        <x:v>Farrel Daffa Fadlurrahman</x:v>
      </x:c>
      <x:c r="C83" s="618" t="n">
        <x:f>IF(ISNUMBER(U83),U83,IF(ISNUMBER(Z83),Z83,""))</x:f>
        <x:v>46273</x:v>
      </x:c>
      <x:c r="D83" s="617" t="str">
        <x:f>'Data Schedule'!G71</x:f>
        <x:v>Graduation</x:v>
      </x:c>
      <x:c r="E83" s="619" t="n">
        <x:f>SUMIFS('Cocok Bayar Booking'!$I$5:$I$504,'Cocok Bayar Booking'!$R$5:$R$504,A83,'Cocok Bayar Booking'!$F$5:$F$504,"DP",'Cocok Bayar Booking'!$S$5:$S$504,"Paket utama",'Cocok Bayar Booking'!$B$5:$B$504,"&lt;="&amp;'Pengaturan'!$B$6)</x:f>
        <x:v>100000</x:v>
      </x:c>
      <x:c r="F83" s="619" t="n">
        <x:f>SUMIFS('Cocok Bayar Booking'!$I$5:$I$504,'Cocok Bayar Booking'!$R$5:$R$504,A83,'Cocok Bayar Booking'!$B$5:$B$504,"&lt;="&amp;'Pengaturan'!$B$6)-E83</x:f>
        <x:v>330000</x:v>
      </x:c>
      <x:c r="G83" s="619" t="n">
        <x:f>SUMIFS('Cocok Bayar Booking'!$I$5:$I$504,'Cocok Bayar Booking'!$R$5:$R$504,A83,'Cocok Bayar Booking'!$S$5:$S$504,"Add-on",'Cocok Bayar Booking'!$B$5:$B$504,"&lt;="&amp;'Pengaturan'!$B$6)</x:f>
        <x:v>0</x:v>
      </x:c>
      <x:c r="H83" s="619" t="str">
        <x:f>IF('Data Schedule'!AK71="","",'Data Schedule'!AK71)</x:f>
      </x:c>
      <x:c r="I83" s="619" t="n">
        <x:f>E83+F83+IF(V83&lt;&gt;"",N(H83),0)</x:f>
        <x:v>430000</x:v>
      </x:c>
      <x:c r="J83" s="625"/>
      <x:c r="K83" s="626"/>
      <x:c r="L83" s="620" t="str">
        <x:f>IF(AND('Data Schedule'!U71=0,COUNTIF('Cocok Bayar Booking'!$R$5:$R$504,A83)=0,N(H83)=0,NOT(AND(ISNUMBER(J83),J83&gt;=0,K83&lt;&gt;""))),"Nonaktif tanpa pembayaran",IF(NOT(ISNUMBER(C83)),"Tanggal sesi belum pasti",IF(OR(C83&lt;'Pengaturan'!$B$4,C83&gt;'Pengaturan'!$B$5),"Di luar September",IF(C83&gt;'Pengaturan'!$B$29,"Belum closing",IF(AND(O83&lt;&gt;"",NOT(AND(W83="Terverifikasi",K83&lt;&gt;""))),"Pasangan perlu dicek",IF(AND(Q83=0,NOT(AND(ISNUMBER(U83),K83&lt;&gt;""))),"Sesi belum terkonfirmasi",IF(AND(ISNUMBER(J83),J83&gt;=0,K83&lt;&gt;""),"Terhitung",IF(X83=0,"Paket utama belum terhubung",IF(R83=0,"Pelunasan belum terbukti",IF(AND(N(H83)&gt;0,V83=""),"Bukti bayar sebelumnya kosong",IF(E83+IF(V83&lt;&gt;"",N(H83),0)&lt;S83,"DP sebelumnya belum lengkap",IF(I83&lt;=0,"Nominal pembayaran belum lengkap","Terhitung"))))))))))))</x:f>
        <x:v>Terhitung</x:v>
      </x:c>
      <x:c r="M83" s="619" t="n">
        <x:f>IF(N83=1,IF(AND(ISNUMBER(J83),J83&gt;=0,K83&lt;&gt;""),J83,I83),"")</x:f>
        <x:v>430000</x:v>
      </x:c>
      <x:c r="N83" s="621" t="n">
        <x:f>IF(L83="Terhitung",1,0)</x:f>
        <x:v>1</x:v>
      </x:c>
      <x:c r="O83" s="617"/>
      <x:c r="P83" s="617" t="str">
        <x:v>108, 250</x:v>
      </x:c>
      <x:c r="Q83" s="617" t="n">
        <x:f>SUMIFS('Cocok Bayar Booking'!$V$5:$V$504,'Cocok Bayar Booking'!$R$5:$R$504,A83,'Cocok Bayar Booking'!$B$5:$B$504,"&lt;="&amp;'Pengaturan'!$B$6)</x:f>
        <x:v>1</x:v>
      </x:c>
      <x:c r="R83" s="617" t="n">
        <x:f>COUNTIFS('Cocok Bayar Booking'!$R$5:$R$504,A83,'Cocok Bayar Booking'!$S$5:$S$504,"Paket utama",'Cocok Bayar Booking'!$F$5:$F$504,"Lunas",'Cocok Bayar Booking'!$B$5:$B$504,"&lt;="&amp;'Pengaturan'!$B$6)+COUNTIFS('Cocok Bayar Booking'!$R$5:$R$504,A83,'Cocok Bayar Booking'!$S$5:$S$504,"Paket utama",'Cocok Bayar Booking'!$F$5:$F$504,"Pelunasan",'Cocok Bayar Booking'!$B$5:$B$504,"&lt;="&amp;'Pengaturan'!$B$6)</x:f>
        <x:v>1</x:v>
      </x:c>
      <x:c r="S83" s="619" t="n">
        <x:f>'Data Schedule'!N71</x:f>
        <x:v>100000</x:v>
      </x:c>
      <x:c r="T83" s="619" t="n">
        <x:f>'Data Schedule'!L71</x:f>
        <x:v>350000</x:v>
      </x:c>
      <x:c r="U83" s="627"/>
      <x:c r="V83" s="617" t="str">
        <x:f>IF('Data Schedule'!AL71="","",'Data Schedule'!AL71)</x:f>
      </x:c>
      <x:c r="W83" s="626"/>
      <x:c r="X83" s="617" t="n">
        <x:f>COUNTIFS('Cocok Bayar Booking'!$R$5:$R$504,A83,'Cocok Bayar Booking'!$S$5:$S$504,"Paket utama",'Cocok Bayar Booking'!$B$5:$B$504,"&lt;="&amp;'Pengaturan'!$B$6)</x:f>
        <x:v>2</x:v>
      </x:c>
      <x:c r="Y83" s="617" t="n">
        <x:f>IF(OR(L83="Nonaktif tanpa pembayaran",L83="Di luar September",L83="Belum closing",AND(LEFT(A83,4)="LOG-",COUNTIF('Cocok Bayar Booking'!$R$5:$R$504,A83)=0)),0,1-N83)</x:f>
        <x:v>0</x:v>
      </x:c>
      <x:c r="Z83" s="618" t="n">
        <x:f>IF('Data Schedule'!B71="","",'Data Schedule'!B71)</x:f>
        <x:v>46273</x:v>
      </x:c>
    </x:row>
    <x:row r="84" ht="30" customHeight="1">
      <x:c r="A84" s="617" t="str">
        <x:v>BK068</x:v>
      </x:c>
      <x:c r="B84" s="617" t="str">
        <x:f>'Data Schedule'!E72</x:f>
        <x:v>Ahtia</x:v>
      </x:c>
      <x:c r="C84" s="618" t="n">
        <x:f>IF(ISNUMBER(U84),U84,IF(ISNUMBER(Z84),Z84,""))</x:f>
        <x:v>46273</x:v>
      </x:c>
      <x:c r="D84" s="617" t="str">
        <x:f>'Data Schedule'!G72</x:f>
        <x:v>Graduation Premium</x:v>
      </x:c>
      <x:c r="E84" s="619" t="n">
        <x:f>SUMIFS('Cocok Bayar Booking'!$I$5:$I$504,'Cocok Bayar Booking'!$R$5:$R$504,A84,'Cocok Bayar Booking'!$F$5:$F$504,"DP",'Cocok Bayar Booking'!$S$5:$S$504,"Paket utama",'Cocok Bayar Booking'!$B$5:$B$504,"&lt;="&amp;'Pengaturan'!$B$6)</x:f>
        <x:v>100000</x:v>
      </x:c>
      <x:c r="F84" s="619" t="n">
        <x:f>SUMIFS('Cocok Bayar Booking'!$I$5:$I$504,'Cocok Bayar Booking'!$R$5:$R$504,A84,'Cocok Bayar Booking'!$B$5:$B$504,"&lt;="&amp;'Pengaturan'!$B$6)-E84</x:f>
        <x:v>400000</x:v>
      </x:c>
      <x:c r="G84" s="619" t="n">
        <x:f>SUMIFS('Cocok Bayar Booking'!$I$5:$I$504,'Cocok Bayar Booking'!$R$5:$R$504,A84,'Cocok Bayar Booking'!$S$5:$S$504,"Add-on",'Cocok Bayar Booking'!$B$5:$B$504,"&lt;="&amp;'Pengaturan'!$B$6)</x:f>
        <x:v>0</x:v>
      </x:c>
      <x:c r="H84" s="619" t="str">
        <x:f>IF('Data Schedule'!AK72="","",'Data Schedule'!AK72)</x:f>
      </x:c>
      <x:c r="I84" s="619" t="n">
        <x:f>E84+F84+IF(V84&lt;&gt;"",N(H84),0)</x:f>
        <x:v>500000</x:v>
      </x:c>
      <x:c r="J84" s="625"/>
      <x:c r="K84" s="626"/>
      <x:c r="L84" s="620" t="str">
        <x:f>IF(AND('Data Schedule'!U72=0,COUNTIF('Cocok Bayar Booking'!$R$5:$R$504,A84)=0,N(H84)=0,NOT(AND(ISNUMBER(J84),J84&gt;=0,K84&lt;&gt;""))),"Nonaktif tanpa pembayaran",IF(NOT(ISNUMBER(C84)),"Tanggal sesi belum pasti",IF(OR(C84&lt;'Pengaturan'!$B$4,C84&gt;'Pengaturan'!$B$5),"Di luar September",IF(C84&gt;'Pengaturan'!$B$29,"Belum closing",IF(AND(O84&lt;&gt;"",NOT(AND(W84="Terverifikasi",K84&lt;&gt;""))),"Pasangan perlu dicek",IF(AND(Q84=0,NOT(AND(ISNUMBER(U84),K84&lt;&gt;""))),"Sesi belum terkonfirmasi",IF(AND(ISNUMBER(J84),J84&gt;=0,K84&lt;&gt;""),"Terhitung",IF(X84=0,"Paket utama belum terhubung",IF(R84=0,"Pelunasan belum terbukti",IF(AND(N(H84)&gt;0,V84=""),"Bukti bayar sebelumnya kosong",IF(E84+IF(V84&lt;&gt;"",N(H84),0)&lt;S84,"DP sebelumnya belum lengkap",IF(I84&lt;=0,"Nominal pembayaran belum lengkap","Terhitung"))))))))))))</x:f>
        <x:v>Pasangan perlu dicek</x:v>
      </x:c>
      <x:c r="M84" s="619" t="str">
        <x:f>IF(N84=1,IF(AND(ISNUMBER(J84),J84&gt;=0,K84&lt;&gt;""),J84,I84),"")</x:f>
      </x:c>
      <x:c r="N84" s="621" t="n">
        <x:f>IF(L84="Terhitung",1,0)</x:f>
        <x:v>0</x:v>
      </x:c>
      <x:c r="O84" s="617" t="str">
        <x:v>CHECK nama</x:v>
      </x:c>
      <x:c r="P84" s="617" t="str">
        <x:v>113, 232</x:v>
      </x:c>
      <x:c r="Q84" s="617" t="n">
        <x:f>SUMIFS('Cocok Bayar Booking'!$V$5:$V$504,'Cocok Bayar Booking'!$R$5:$R$504,A84,'Cocok Bayar Booking'!$B$5:$B$504,"&lt;="&amp;'Pengaturan'!$B$6)</x:f>
        <x:v>1</x:v>
      </x:c>
      <x:c r="R84" s="617" t="n">
        <x:f>COUNTIFS('Cocok Bayar Booking'!$R$5:$R$504,A84,'Cocok Bayar Booking'!$S$5:$S$504,"Paket utama",'Cocok Bayar Booking'!$F$5:$F$504,"Lunas",'Cocok Bayar Booking'!$B$5:$B$504,"&lt;="&amp;'Pengaturan'!$B$6)+COUNTIFS('Cocok Bayar Booking'!$R$5:$R$504,A84,'Cocok Bayar Booking'!$S$5:$S$504,"Paket utama",'Cocok Bayar Booking'!$F$5:$F$504,"Pelunasan",'Cocok Bayar Booking'!$B$5:$B$504,"&lt;="&amp;'Pengaturan'!$B$6)</x:f>
        <x:v>1</x:v>
      </x:c>
      <x:c r="S84" s="619" t="n">
        <x:f>'Data Schedule'!N72</x:f>
        <x:v>100000</x:v>
      </x:c>
      <x:c r="T84" s="619" t="n">
        <x:f>'Data Schedule'!L72</x:f>
        <x:v>500000</x:v>
      </x:c>
      <x:c r="U84" s="627"/>
      <x:c r="V84" s="617" t="str">
        <x:f>IF('Data Schedule'!AL72="","",'Data Schedule'!AL72)</x:f>
      </x:c>
      <x:c r="W84" s="626"/>
      <x:c r="X84" s="617" t="n">
        <x:f>COUNTIFS('Cocok Bayar Booking'!$R$5:$R$504,A84,'Cocok Bayar Booking'!$S$5:$S$504,"Paket utama",'Cocok Bayar Booking'!$B$5:$B$504,"&lt;="&amp;'Pengaturan'!$B$6)</x:f>
        <x:v>2</x:v>
      </x:c>
      <x:c r="Y84" s="617" t="n">
        <x:f>IF(OR(L84="Nonaktif tanpa pembayaran",L84="Di luar September",L84="Belum closing",AND(LEFT(A84,4)="LOG-",COUNTIF('Cocok Bayar Booking'!$R$5:$R$504,A84)=0)),0,1-N84)</x:f>
        <x:v>1</x:v>
      </x:c>
      <x:c r="Z84" s="618" t="n">
        <x:f>IF('Data Schedule'!B72="","",'Data Schedule'!B72)</x:f>
        <x:v>46273</x:v>
      </x:c>
    </x:row>
    <x:row r="85" ht="30" customHeight="1">
      <x:c r="A85" s="617" t="str">
        <x:v>BK069</x:v>
      </x:c>
      <x:c r="B85" s="617" t="str">
        <x:f>'Data Schedule'!E73</x:f>
        <x:v>Denny Hardiansyah</x:v>
      </x:c>
      <x:c r="C85" s="618" t="n">
        <x:f>IF(ISNUMBER(U85),U85,IF(ISNUMBER(Z85),Z85,""))</x:f>
        <x:v>46273</x:v>
      </x:c>
      <x:c r="D85" s="617" t="str">
        <x:f>'Data Schedule'!G73</x:f>
        <x:v>Graduation</x:v>
      </x:c>
      <x:c r="E85" s="619" t="n">
        <x:f>SUMIFS('Cocok Bayar Booking'!$I$5:$I$504,'Cocok Bayar Booking'!$R$5:$R$504,A85,'Cocok Bayar Booking'!$F$5:$F$504,"DP",'Cocok Bayar Booking'!$S$5:$S$504,"Paket utama",'Cocok Bayar Booking'!$B$5:$B$504,"&lt;="&amp;'Pengaturan'!$B$6)</x:f>
        <x:v>100000</x:v>
      </x:c>
      <x:c r="F85" s="619" t="n">
        <x:f>SUMIFS('Cocok Bayar Booking'!$I$5:$I$504,'Cocok Bayar Booking'!$R$5:$R$504,A85,'Cocok Bayar Booking'!$B$5:$B$504,"&lt;="&amp;'Pengaturan'!$B$6)-E85</x:f>
        <x:v>250000</x:v>
      </x:c>
      <x:c r="G85" s="619" t="n">
        <x:f>SUMIFS('Cocok Bayar Booking'!$I$5:$I$504,'Cocok Bayar Booking'!$R$5:$R$504,A85,'Cocok Bayar Booking'!$S$5:$S$504,"Add-on",'Cocok Bayar Booking'!$B$5:$B$504,"&lt;="&amp;'Pengaturan'!$B$6)</x:f>
        <x:v>0</x:v>
      </x:c>
      <x:c r="H85" s="619" t="str">
        <x:f>IF('Data Schedule'!AK73="","",'Data Schedule'!AK73)</x:f>
      </x:c>
      <x:c r="I85" s="619" t="n">
        <x:f>E85+F85+IF(V85&lt;&gt;"",N(H85),0)</x:f>
        <x:v>350000</x:v>
      </x:c>
      <x:c r="J85" s="625"/>
      <x:c r="K85" s="626"/>
      <x:c r="L85" s="620" t="str">
        <x:f>IF(AND('Data Schedule'!U73=0,COUNTIF('Cocok Bayar Booking'!$R$5:$R$504,A85)=0,N(H85)=0,NOT(AND(ISNUMBER(J85),J85&gt;=0,K85&lt;&gt;""))),"Nonaktif tanpa pembayaran",IF(NOT(ISNUMBER(C85)),"Tanggal sesi belum pasti",IF(OR(C85&lt;'Pengaturan'!$B$4,C85&gt;'Pengaturan'!$B$5),"Di luar September",IF(C85&gt;'Pengaturan'!$B$29,"Belum closing",IF(AND(O85&lt;&gt;"",NOT(AND(W85="Terverifikasi",K85&lt;&gt;""))),"Pasangan perlu dicek",IF(AND(Q85=0,NOT(AND(ISNUMBER(U85),K85&lt;&gt;""))),"Sesi belum terkonfirmasi",IF(AND(ISNUMBER(J85),J85&gt;=0,K85&lt;&gt;""),"Terhitung",IF(X85=0,"Paket utama belum terhubung",IF(R85=0,"Pelunasan belum terbukti",IF(AND(N(H85)&gt;0,V85=""),"Bukti bayar sebelumnya kosong",IF(E85+IF(V85&lt;&gt;"",N(H85),0)&lt;S85,"DP sebelumnya belum lengkap",IF(I85&lt;=0,"Nominal pembayaran belum lengkap","Terhitung"))))))))))))</x:f>
        <x:v>Terhitung</x:v>
      </x:c>
      <x:c r="M85" s="619" t="n">
        <x:f>IF(N85=1,IF(AND(ISNUMBER(J85),J85&gt;=0,K85&lt;&gt;""),J85,I85),"")</x:f>
        <x:v>350000</x:v>
      </x:c>
      <x:c r="N85" s="621" t="n">
        <x:f>IF(L85="Terhitung",1,0)</x:f>
        <x:v>1</x:v>
      </x:c>
      <x:c r="O85" s="617"/>
      <x:c r="P85" s="617" t="str">
        <x:v>5, 249</x:v>
      </x:c>
      <x:c r="Q85" s="617" t="n">
        <x:f>SUMIFS('Cocok Bayar Booking'!$V$5:$V$504,'Cocok Bayar Booking'!$R$5:$R$504,A85,'Cocok Bayar Booking'!$B$5:$B$504,"&lt;="&amp;'Pengaturan'!$B$6)</x:f>
        <x:v>1</x:v>
      </x:c>
      <x:c r="R85" s="617" t="n">
        <x:f>COUNTIFS('Cocok Bayar Booking'!$R$5:$R$504,A85,'Cocok Bayar Booking'!$S$5:$S$504,"Paket utama",'Cocok Bayar Booking'!$F$5:$F$504,"Lunas",'Cocok Bayar Booking'!$B$5:$B$504,"&lt;="&amp;'Pengaturan'!$B$6)+COUNTIFS('Cocok Bayar Booking'!$R$5:$R$504,A85,'Cocok Bayar Booking'!$S$5:$S$504,"Paket utama",'Cocok Bayar Booking'!$F$5:$F$504,"Pelunasan",'Cocok Bayar Booking'!$B$5:$B$504,"&lt;="&amp;'Pengaturan'!$B$6)</x:f>
        <x:v>1</x:v>
      </x:c>
      <x:c r="S85" s="619" t="n">
        <x:f>'Data Schedule'!N73</x:f>
        <x:v>100000</x:v>
      </x:c>
      <x:c r="T85" s="619" t="n">
        <x:f>'Data Schedule'!L73</x:f>
        <x:v>350000</x:v>
      </x:c>
      <x:c r="U85" s="627"/>
      <x:c r="V85" s="617" t="str">
        <x:f>IF('Data Schedule'!AL73="","",'Data Schedule'!AL73)</x:f>
      </x:c>
      <x:c r="W85" s="626"/>
      <x:c r="X85" s="617" t="n">
        <x:f>COUNTIFS('Cocok Bayar Booking'!$R$5:$R$504,A85,'Cocok Bayar Booking'!$S$5:$S$504,"Paket utama",'Cocok Bayar Booking'!$B$5:$B$504,"&lt;="&amp;'Pengaturan'!$B$6)</x:f>
        <x:v>2</x:v>
      </x:c>
      <x:c r="Y85" s="617" t="n">
        <x:f>IF(OR(L85="Nonaktif tanpa pembayaran",L85="Di luar September",L85="Belum closing",AND(LEFT(A85,4)="LOG-",COUNTIF('Cocok Bayar Booking'!$R$5:$R$504,A85)=0)),0,1-N85)</x:f>
        <x:v>0</x:v>
      </x:c>
      <x:c r="Z85" s="618" t="n">
        <x:f>IF('Data Schedule'!B73="","",'Data Schedule'!B73)</x:f>
        <x:v>46273</x:v>
      </x:c>
    </x:row>
    <x:row r="86" ht="30" customHeight="1">
      <x:c r="A86" s="617" t="str">
        <x:v>BK070</x:v>
      </x:c>
      <x:c r="B86" s="617" t="str">
        <x:f>'Data Schedule'!E74</x:f>
        <x:v>Milla</x:v>
      </x:c>
      <x:c r="C86" s="618" t="n">
        <x:f>IF(ISNUMBER(U86),U86,IF(ISNUMBER(Z86),Z86,""))</x:f>
        <x:v>46273</x:v>
      </x:c>
      <x:c r="D86" s="617" t="str">
        <x:f>'Data Schedule'!G74</x:f>
        <x:v>Graduation</x:v>
      </x:c>
      <x:c r="E86" s="619" t="n">
        <x:f>SUMIFS('Cocok Bayar Booking'!$I$5:$I$504,'Cocok Bayar Booking'!$R$5:$R$504,A86,'Cocok Bayar Booking'!$F$5:$F$504,"DP",'Cocok Bayar Booking'!$S$5:$S$504,"Paket utama",'Cocok Bayar Booking'!$B$5:$B$504,"&lt;="&amp;'Pengaturan'!$B$6)</x:f>
        <x:v>0</x:v>
      </x:c>
      <x:c r="F86" s="619" t="n">
        <x:f>SUMIFS('Cocok Bayar Booking'!$I$5:$I$504,'Cocok Bayar Booking'!$R$5:$R$504,A86,'Cocok Bayar Booking'!$B$5:$B$504,"&lt;="&amp;'Pengaturan'!$B$6)-E86</x:f>
        <x:v>0</x:v>
      </x:c>
      <x:c r="G86" s="619" t="n">
        <x:f>SUMIFS('Cocok Bayar Booking'!$I$5:$I$504,'Cocok Bayar Booking'!$R$5:$R$504,A86,'Cocok Bayar Booking'!$S$5:$S$504,"Add-on",'Cocok Bayar Booking'!$B$5:$B$504,"&lt;="&amp;'Pengaturan'!$B$6)</x:f>
        <x:v>0</x:v>
      </x:c>
      <x:c r="H86" s="619" t="str">
        <x:f>IF('Data Schedule'!AK74="","",'Data Schedule'!AK74)</x:f>
      </x:c>
      <x:c r="I86" s="619" t="n">
        <x:f>E86+F86+IF(V86&lt;&gt;"",N(H86),0)</x:f>
        <x:v>0</x:v>
      </x:c>
      <x:c r="J86" s="625"/>
      <x:c r="K86" s="626"/>
      <x:c r="L86" s="620" t="str">
        <x:f>IF(AND('Data Schedule'!U74=0,COUNTIF('Cocok Bayar Booking'!$R$5:$R$504,A86)=0,N(H86)=0,NOT(AND(ISNUMBER(J86),J86&gt;=0,K86&lt;&gt;""))),"Nonaktif tanpa pembayaran",IF(NOT(ISNUMBER(C86)),"Tanggal sesi belum pasti",IF(OR(C86&lt;'Pengaturan'!$B$4,C86&gt;'Pengaturan'!$B$5),"Di luar September",IF(C86&gt;'Pengaturan'!$B$29,"Belum closing",IF(AND(O86&lt;&gt;"",NOT(AND(W86="Terverifikasi",K86&lt;&gt;""))),"Pasangan perlu dicek",IF(AND(Q86=0,NOT(AND(ISNUMBER(U86),K86&lt;&gt;""))),"Sesi belum terkonfirmasi",IF(AND(ISNUMBER(J86),J86&gt;=0,K86&lt;&gt;""),"Terhitung",IF(X86=0,"Paket utama belum terhubung",IF(R86=0,"Pelunasan belum terbukti",IF(AND(N(H86)&gt;0,V86=""),"Bukti bayar sebelumnya kosong",IF(E86+IF(V86&lt;&gt;"",N(H86),0)&lt;S86,"DP sebelumnya belum lengkap",IF(I86&lt;=0,"Nominal pembayaran belum lengkap","Terhitung"))))))))))))</x:f>
        <x:v>Sesi belum terkonfirmasi</x:v>
      </x:c>
      <x:c r="M86" s="619" t="str">
        <x:f>IF(N86=1,IF(AND(ISNUMBER(J86),J86&gt;=0,K86&lt;&gt;""),J86,I86),"")</x:f>
      </x:c>
      <x:c r="N86" s="621" t="n">
        <x:f>IF(L86="Terhitung",1,0)</x:f>
        <x:v>0</x:v>
      </x:c>
      <x:c r="O86" s="617"/>
      <x:c r="P86" s="617"/>
      <x:c r="Q86" s="617" t="n">
        <x:f>SUMIFS('Cocok Bayar Booking'!$V$5:$V$504,'Cocok Bayar Booking'!$R$5:$R$504,A86,'Cocok Bayar Booking'!$B$5:$B$504,"&lt;="&amp;'Pengaturan'!$B$6)</x:f>
        <x:v>0</x:v>
      </x:c>
      <x:c r="R86" s="617" t="n">
        <x:f>COUNTIFS('Cocok Bayar Booking'!$R$5:$R$504,A86,'Cocok Bayar Booking'!$S$5:$S$504,"Paket utama",'Cocok Bayar Booking'!$F$5:$F$504,"Lunas",'Cocok Bayar Booking'!$B$5:$B$504,"&lt;="&amp;'Pengaturan'!$B$6)+COUNTIFS('Cocok Bayar Booking'!$R$5:$R$504,A86,'Cocok Bayar Booking'!$S$5:$S$504,"Paket utama",'Cocok Bayar Booking'!$F$5:$F$504,"Pelunasan",'Cocok Bayar Booking'!$B$5:$B$504,"&lt;="&amp;'Pengaturan'!$B$6)</x:f>
        <x:v>0</x:v>
      </x:c>
      <x:c r="S86" s="619" t="n">
        <x:f>'Data Schedule'!N74</x:f>
        <x:v>0</x:v>
      </x:c>
      <x:c r="T86" s="619" t="n">
        <x:f>'Data Schedule'!L74</x:f>
        <x:v>350000</x:v>
      </x:c>
      <x:c r="U86" s="627"/>
      <x:c r="V86" s="617" t="str">
        <x:f>IF('Data Schedule'!AL74="","",'Data Schedule'!AL74)</x:f>
      </x:c>
      <x:c r="W86" s="626"/>
      <x:c r="X86" s="617" t="n">
        <x:f>COUNTIFS('Cocok Bayar Booking'!$R$5:$R$504,A86,'Cocok Bayar Booking'!$S$5:$S$504,"Paket utama",'Cocok Bayar Booking'!$B$5:$B$504,"&lt;="&amp;'Pengaturan'!$B$6)</x:f>
        <x:v>0</x:v>
      </x:c>
      <x:c r="Y86" s="617" t="n">
        <x:f>IF(OR(L86="Nonaktif tanpa pembayaran",L86="Di luar September",L86="Belum closing",AND(LEFT(A86,4)="LOG-",COUNTIF('Cocok Bayar Booking'!$R$5:$R$504,A86)=0)),0,1-N86)</x:f>
        <x:v>1</x:v>
      </x:c>
      <x:c r="Z86" s="618" t="n">
        <x:f>IF('Data Schedule'!B74="","",'Data Schedule'!B74)</x:f>
        <x:v>46273</x:v>
      </x:c>
    </x:row>
    <x:row r="87" ht="30" customHeight="1">
      <x:c r="A87" s="617" t="str">
        <x:v>BK071</x:v>
      </x:c>
      <x:c r="B87" s="617" t="str">
        <x:f>'Data Schedule'!E75</x:f>
        <x:v>Bintang</x:v>
      </x:c>
      <x:c r="C87" s="618" t="n">
        <x:f>IF(ISNUMBER(U87),U87,IF(ISNUMBER(Z87),Z87,""))</x:f>
        <x:v>46273</x:v>
      </x:c>
      <x:c r="D87" s="617" t="str">
        <x:f>'Data Schedule'!G75</x:f>
        <x:v>Graduation Premium</x:v>
      </x:c>
      <x:c r="E87" s="619" t="n">
        <x:f>SUMIFS('Cocok Bayar Booking'!$I$5:$I$504,'Cocok Bayar Booking'!$R$5:$R$504,A87,'Cocok Bayar Booking'!$F$5:$F$504,"DP",'Cocok Bayar Booking'!$S$5:$S$504,"Paket utama",'Cocok Bayar Booking'!$B$5:$B$504,"&lt;="&amp;'Pengaturan'!$B$6)</x:f>
        <x:v>100000</x:v>
      </x:c>
      <x:c r="F87" s="619" t="n">
        <x:f>SUMIFS('Cocok Bayar Booking'!$I$5:$I$504,'Cocok Bayar Booking'!$R$5:$R$504,A87,'Cocok Bayar Booking'!$B$5:$B$504,"&lt;="&amp;'Pengaturan'!$B$6)-E87</x:f>
        <x:v>400000</x:v>
      </x:c>
      <x:c r="G87" s="619" t="n">
        <x:f>SUMIFS('Cocok Bayar Booking'!$I$5:$I$504,'Cocok Bayar Booking'!$R$5:$R$504,A87,'Cocok Bayar Booking'!$S$5:$S$504,"Add-on",'Cocok Bayar Booking'!$B$5:$B$504,"&lt;="&amp;'Pengaturan'!$B$6)</x:f>
        <x:v>0</x:v>
      </x:c>
      <x:c r="H87" s="619" t="str">
        <x:f>IF('Data Schedule'!AK75="","",'Data Schedule'!AK75)</x:f>
      </x:c>
      <x:c r="I87" s="619" t="n">
        <x:f>E87+F87+IF(V87&lt;&gt;"",N(H87),0)</x:f>
        <x:v>500000</x:v>
      </x:c>
      <x:c r="J87" s="625"/>
      <x:c r="K87" s="626"/>
      <x:c r="L87" s="620" t="str">
        <x:f>IF(AND('Data Schedule'!U75=0,COUNTIF('Cocok Bayar Booking'!$R$5:$R$504,A87)=0,N(H87)=0,NOT(AND(ISNUMBER(J87),J87&gt;=0,K87&lt;&gt;""))),"Nonaktif tanpa pembayaran",IF(NOT(ISNUMBER(C87)),"Tanggal sesi belum pasti",IF(OR(C87&lt;'Pengaturan'!$B$4,C87&gt;'Pengaturan'!$B$5),"Di luar September",IF(C87&gt;'Pengaturan'!$B$29,"Belum closing",IF(AND(O87&lt;&gt;"",NOT(AND(W87="Terverifikasi",K87&lt;&gt;""))),"Pasangan perlu dicek",IF(AND(Q87=0,NOT(AND(ISNUMBER(U87),K87&lt;&gt;""))),"Sesi belum terkonfirmasi",IF(AND(ISNUMBER(J87),J87&gt;=0,K87&lt;&gt;""),"Terhitung",IF(X87=0,"Paket utama belum terhubung",IF(R87=0,"Pelunasan belum terbukti",IF(AND(N(H87)&gt;0,V87=""),"Bukti bayar sebelumnya kosong",IF(E87+IF(V87&lt;&gt;"",N(H87),0)&lt;S87,"DP sebelumnya belum lengkap",IF(I87&lt;=0,"Nominal pembayaran belum lengkap","Terhitung"))))))))))))</x:f>
        <x:v>Terhitung</x:v>
      </x:c>
      <x:c r="M87" s="619" t="n">
        <x:f>IF(N87=1,IF(AND(ISNUMBER(J87),J87&gt;=0,K87&lt;&gt;""),J87,I87),"")</x:f>
        <x:v>500000</x:v>
      </x:c>
      <x:c r="N87" s="621" t="n">
        <x:f>IF(L87="Terhitung",1,0)</x:f>
        <x:v>1</x:v>
      </x:c>
      <x:c r="O87" s="617"/>
      <x:c r="P87" s="617" t="str">
        <x:v>152, 253</x:v>
      </x:c>
      <x:c r="Q87" s="617" t="n">
        <x:f>SUMIFS('Cocok Bayar Booking'!$V$5:$V$504,'Cocok Bayar Booking'!$R$5:$R$504,A87,'Cocok Bayar Booking'!$B$5:$B$504,"&lt;="&amp;'Pengaturan'!$B$6)</x:f>
        <x:v>1</x:v>
      </x:c>
      <x:c r="R87" s="617" t="n">
        <x:f>COUNTIFS('Cocok Bayar Booking'!$R$5:$R$504,A87,'Cocok Bayar Booking'!$S$5:$S$504,"Paket utama",'Cocok Bayar Booking'!$F$5:$F$504,"Lunas",'Cocok Bayar Booking'!$B$5:$B$504,"&lt;="&amp;'Pengaturan'!$B$6)+COUNTIFS('Cocok Bayar Booking'!$R$5:$R$504,A87,'Cocok Bayar Booking'!$S$5:$S$504,"Paket utama",'Cocok Bayar Booking'!$F$5:$F$504,"Pelunasan",'Cocok Bayar Booking'!$B$5:$B$504,"&lt;="&amp;'Pengaturan'!$B$6)</x:f>
        <x:v>1</x:v>
      </x:c>
      <x:c r="S87" s="619" t="n">
        <x:f>'Data Schedule'!N75</x:f>
        <x:v>100000</x:v>
      </x:c>
      <x:c r="T87" s="619" t="n">
        <x:f>'Data Schedule'!L75</x:f>
        <x:v>500000</x:v>
      </x:c>
      <x:c r="U87" s="627"/>
      <x:c r="V87" s="617" t="str">
        <x:f>IF('Data Schedule'!AL75="","",'Data Schedule'!AL75)</x:f>
      </x:c>
      <x:c r="W87" s="626"/>
      <x:c r="X87" s="617" t="n">
        <x:f>COUNTIFS('Cocok Bayar Booking'!$R$5:$R$504,A87,'Cocok Bayar Booking'!$S$5:$S$504,"Paket utama",'Cocok Bayar Booking'!$B$5:$B$504,"&lt;="&amp;'Pengaturan'!$B$6)</x:f>
        <x:v>2</x:v>
      </x:c>
      <x:c r="Y87" s="617" t="n">
        <x:f>IF(OR(L87="Nonaktif tanpa pembayaran",L87="Di luar September",L87="Belum closing",AND(LEFT(A87,4)="LOG-",COUNTIF('Cocok Bayar Booking'!$R$5:$R$504,A87)=0)),0,1-N87)</x:f>
        <x:v>0</x:v>
      </x:c>
      <x:c r="Z87" s="618" t="n">
        <x:f>IF('Data Schedule'!B75="","",'Data Schedule'!B75)</x:f>
        <x:v>46273</x:v>
      </x:c>
    </x:row>
    <x:row r="88" ht="30" customHeight="1">
      <x:c r="A88" s="617" t="str">
        <x:v>BK072</x:v>
      </x:c>
      <x:c r="B88" s="617" t="str">
        <x:f>'Data Schedule'!E76</x:f>
        <x:v>Dimas</x:v>
      </x:c>
      <x:c r="C88" s="618" t="n">
        <x:f>IF(ISNUMBER(U88),U88,IF(ISNUMBER(Z88),Z88,""))</x:f>
        <x:v>46273</x:v>
      </x:c>
      <x:c r="D88" s="617" t="str">
        <x:f>'Data Schedule'!G76</x:f>
        <x:v>Graduation</x:v>
      </x:c>
      <x:c r="E88" s="619" t="n">
        <x:f>SUMIFS('Cocok Bayar Booking'!$I$5:$I$504,'Cocok Bayar Booking'!$R$5:$R$504,A88,'Cocok Bayar Booking'!$F$5:$F$504,"DP",'Cocok Bayar Booking'!$S$5:$S$504,"Paket utama",'Cocok Bayar Booking'!$B$5:$B$504,"&lt;="&amp;'Pengaturan'!$B$6)</x:f>
        <x:v>100000</x:v>
      </x:c>
      <x:c r="F88" s="619" t="n">
        <x:f>SUMIFS('Cocok Bayar Booking'!$I$5:$I$504,'Cocok Bayar Booking'!$R$5:$R$504,A88,'Cocok Bayar Booking'!$B$5:$B$504,"&lt;="&amp;'Pengaturan'!$B$6)-E88</x:f>
        <x:v>270000</x:v>
      </x:c>
      <x:c r="G88" s="619" t="n">
        <x:f>SUMIFS('Cocok Bayar Booking'!$I$5:$I$504,'Cocok Bayar Booking'!$R$5:$R$504,A88,'Cocok Bayar Booking'!$S$5:$S$504,"Add-on",'Cocok Bayar Booking'!$B$5:$B$504,"&lt;="&amp;'Pengaturan'!$B$6)</x:f>
        <x:v>0</x:v>
      </x:c>
      <x:c r="H88" s="619" t="str">
        <x:f>IF('Data Schedule'!AK76="","",'Data Schedule'!AK76)</x:f>
      </x:c>
      <x:c r="I88" s="619" t="n">
        <x:f>E88+F88+IF(V88&lt;&gt;"",N(H88),0)</x:f>
        <x:v>370000</x:v>
      </x:c>
      <x:c r="J88" s="625"/>
      <x:c r="K88" s="626"/>
      <x:c r="L88" s="620" t="str">
        <x:f>IF(AND('Data Schedule'!U76=0,COUNTIF('Cocok Bayar Booking'!$R$5:$R$504,A88)=0,N(H88)=0,NOT(AND(ISNUMBER(J88),J88&gt;=0,K88&lt;&gt;""))),"Nonaktif tanpa pembayaran",IF(NOT(ISNUMBER(C88)),"Tanggal sesi belum pasti",IF(OR(C88&lt;'Pengaturan'!$B$4,C88&gt;'Pengaturan'!$B$5),"Di luar September",IF(C88&gt;'Pengaturan'!$B$29,"Belum closing",IF(AND(O88&lt;&gt;"",NOT(AND(W88="Terverifikasi",K88&lt;&gt;""))),"Pasangan perlu dicek",IF(AND(Q88=0,NOT(AND(ISNUMBER(U88),K88&lt;&gt;""))),"Sesi belum terkonfirmasi",IF(AND(ISNUMBER(J88),J88&gt;=0,K88&lt;&gt;""),"Terhitung",IF(X88=0,"Paket utama belum terhubung",IF(R88=0,"Pelunasan belum terbukti",IF(AND(N(H88)&gt;0,V88=""),"Bukti bayar sebelumnya kosong",IF(E88+IF(V88&lt;&gt;"",N(H88),0)&lt;S88,"DP sebelumnya belum lengkap",IF(I88&lt;=0,"Nominal pembayaran belum lengkap","Terhitung"))))))))))))</x:f>
        <x:v>Terhitung</x:v>
      </x:c>
      <x:c r="M88" s="619" t="n">
        <x:f>IF(N88=1,IF(AND(ISNUMBER(J88),J88&gt;=0,K88&lt;&gt;""),J88,I88),"")</x:f>
        <x:v>370000</x:v>
      </x:c>
      <x:c r="N88" s="621" t="n">
        <x:f>IF(L88="Terhitung",1,0)</x:f>
        <x:v>1</x:v>
      </x:c>
      <x:c r="O88" s="617"/>
      <x:c r="P88" s="617" t="str">
        <x:v>45, 258</x:v>
      </x:c>
      <x:c r="Q88" s="617" t="n">
        <x:f>SUMIFS('Cocok Bayar Booking'!$V$5:$V$504,'Cocok Bayar Booking'!$R$5:$R$504,A88,'Cocok Bayar Booking'!$B$5:$B$504,"&lt;="&amp;'Pengaturan'!$B$6)</x:f>
        <x:v>1</x:v>
      </x:c>
      <x:c r="R88" s="617" t="n">
        <x:f>COUNTIFS('Cocok Bayar Booking'!$R$5:$R$504,A88,'Cocok Bayar Booking'!$S$5:$S$504,"Paket utama",'Cocok Bayar Booking'!$F$5:$F$504,"Lunas",'Cocok Bayar Booking'!$B$5:$B$504,"&lt;="&amp;'Pengaturan'!$B$6)+COUNTIFS('Cocok Bayar Booking'!$R$5:$R$504,A88,'Cocok Bayar Booking'!$S$5:$S$504,"Paket utama",'Cocok Bayar Booking'!$F$5:$F$504,"Pelunasan",'Cocok Bayar Booking'!$B$5:$B$504,"&lt;="&amp;'Pengaturan'!$B$6)</x:f>
        <x:v>1</x:v>
      </x:c>
      <x:c r="S88" s="619" t="n">
        <x:f>'Data Schedule'!N76</x:f>
        <x:v>100000</x:v>
      </x:c>
      <x:c r="T88" s="619" t="n">
        <x:f>'Data Schedule'!L76</x:f>
        <x:v>350000</x:v>
      </x:c>
      <x:c r="U88" s="627"/>
      <x:c r="V88" s="617" t="str">
        <x:f>IF('Data Schedule'!AL76="","",'Data Schedule'!AL76)</x:f>
      </x:c>
      <x:c r="W88" s="626"/>
      <x:c r="X88" s="617" t="n">
        <x:f>COUNTIFS('Cocok Bayar Booking'!$R$5:$R$504,A88,'Cocok Bayar Booking'!$S$5:$S$504,"Paket utama",'Cocok Bayar Booking'!$B$5:$B$504,"&lt;="&amp;'Pengaturan'!$B$6)</x:f>
        <x:v>2</x:v>
      </x:c>
      <x:c r="Y88" s="617" t="n">
        <x:f>IF(OR(L88="Nonaktif tanpa pembayaran",L88="Di luar September",L88="Belum closing",AND(LEFT(A88,4)="LOG-",COUNTIF('Cocok Bayar Booking'!$R$5:$R$504,A88)=0)),0,1-N88)</x:f>
        <x:v>0</x:v>
      </x:c>
      <x:c r="Z88" s="618" t="n">
        <x:f>IF('Data Schedule'!B76="","",'Data Schedule'!B76)</x:f>
        <x:v>46273</x:v>
      </x:c>
    </x:row>
    <x:row r="89" ht="30" customHeight="1">
      <x:c r="A89" s="617" t="str">
        <x:v>BK073</x:v>
      </x:c>
      <x:c r="B89" s="617" t="str">
        <x:f>'Data Schedule'!E77</x:f>
        <x:v>Ergi Mahandika</x:v>
      </x:c>
      <x:c r="C89" s="618" t="n">
        <x:f>IF(ISNUMBER(U89),U89,IF(ISNUMBER(Z89),Z89,""))</x:f>
        <x:v>46273</x:v>
      </x:c>
      <x:c r="D89" s="617" t="str">
        <x:f>'Data Schedule'!G77</x:f>
        <x:v>Graduation</x:v>
      </x:c>
      <x:c r="E89" s="619" t="n">
        <x:f>SUMIFS('Cocok Bayar Booking'!$I$5:$I$504,'Cocok Bayar Booking'!$R$5:$R$504,A89,'Cocok Bayar Booking'!$F$5:$F$504,"DP",'Cocok Bayar Booking'!$S$5:$S$504,"Paket utama",'Cocok Bayar Booking'!$B$5:$B$504,"&lt;="&amp;'Pengaturan'!$B$6)</x:f>
        <x:v>100000</x:v>
      </x:c>
      <x:c r="F89" s="619" t="n">
        <x:f>SUMIFS('Cocok Bayar Booking'!$I$5:$I$504,'Cocok Bayar Booking'!$R$5:$R$504,A89,'Cocok Bayar Booking'!$B$5:$B$504,"&lt;="&amp;'Pengaturan'!$B$6)-E89</x:f>
        <x:v>310000</x:v>
      </x:c>
      <x:c r="G89" s="619" t="n">
        <x:f>SUMIFS('Cocok Bayar Booking'!$I$5:$I$504,'Cocok Bayar Booking'!$R$5:$R$504,A89,'Cocok Bayar Booking'!$S$5:$S$504,"Add-on",'Cocok Bayar Booking'!$B$5:$B$504,"&lt;="&amp;'Pengaturan'!$B$6)</x:f>
        <x:v>0</x:v>
      </x:c>
      <x:c r="H89" s="619" t="str">
        <x:f>IF('Data Schedule'!AK77="","",'Data Schedule'!AK77)</x:f>
      </x:c>
      <x:c r="I89" s="619" t="n">
        <x:f>E89+F89+IF(V89&lt;&gt;"",N(H89),0)</x:f>
        <x:v>410000</x:v>
      </x:c>
      <x:c r="J89" s="625"/>
      <x:c r="K89" s="626"/>
      <x:c r="L89" s="620" t="str">
        <x:f>IF(AND('Data Schedule'!U77=0,COUNTIF('Cocok Bayar Booking'!$R$5:$R$504,A89)=0,N(H89)=0,NOT(AND(ISNUMBER(J89),J89&gt;=0,K89&lt;&gt;""))),"Nonaktif tanpa pembayaran",IF(NOT(ISNUMBER(C89)),"Tanggal sesi belum pasti",IF(OR(C89&lt;'Pengaturan'!$B$4,C89&gt;'Pengaturan'!$B$5),"Di luar September",IF(C89&gt;'Pengaturan'!$B$29,"Belum closing",IF(AND(O89&lt;&gt;"",NOT(AND(W89="Terverifikasi",K89&lt;&gt;""))),"Pasangan perlu dicek",IF(AND(Q89=0,NOT(AND(ISNUMBER(U89),K89&lt;&gt;""))),"Sesi belum terkonfirmasi",IF(AND(ISNUMBER(J89),J89&gt;=0,K89&lt;&gt;""),"Terhitung",IF(X89=0,"Paket utama belum terhubung",IF(R89=0,"Pelunasan belum terbukti",IF(AND(N(H89)&gt;0,V89=""),"Bukti bayar sebelumnya kosong",IF(E89+IF(V89&lt;&gt;"",N(H89),0)&lt;S89,"DP sebelumnya belum lengkap",IF(I89&lt;=0,"Nominal pembayaran belum lengkap","Terhitung"))))))))))))</x:f>
        <x:v>Sesi belum terkonfirmasi</x:v>
      </x:c>
      <x:c r="M89" s="619" t="str">
        <x:f>IF(N89=1,IF(AND(ISNUMBER(J89),J89&gt;=0,K89&lt;&gt;""),J89,I89),"")</x:f>
      </x:c>
      <x:c r="N89" s="621" t="n">
        <x:f>IF(L89="Terhitung",1,0)</x:f>
        <x:v>0</x:v>
      </x:c>
      <x:c r="O89" s="617"/>
      <x:c r="P89" s="617" t="str">
        <x:v>7, 205</x:v>
      </x:c>
      <x:c r="Q89" s="617" t="n">
        <x:f>SUMIFS('Cocok Bayar Booking'!$V$5:$V$504,'Cocok Bayar Booking'!$R$5:$R$504,A89,'Cocok Bayar Booking'!$B$5:$B$504,"&lt;="&amp;'Pengaturan'!$B$6)</x:f>
        <x:v>0</x:v>
      </x:c>
      <x:c r="R89" s="617" t="n">
        <x:f>COUNTIFS('Cocok Bayar Booking'!$R$5:$R$504,A89,'Cocok Bayar Booking'!$S$5:$S$504,"Paket utama",'Cocok Bayar Booking'!$F$5:$F$504,"Lunas",'Cocok Bayar Booking'!$B$5:$B$504,"&lt;="&amp;'Pengaturan'!$B$6)+COUNTIFS('Cocok Bayar Booking'!$R$5:$R$504,A89,'Cocok Bayar Booking'!$S$5:$S$504,"Paket utama",'Cocok Bayar Booking'!$F$5:$F$504,"Pelunasan",'Cocok Bayar Booking'!$B$5:$B$504,"&lt;="&amp;'Pengaturan'!$B$6)</x:f>
        <x:v>1</x:v>
      </x:c>
      <x:c r="S89" s="619" t="n">
        <x:f>'Data Schedule'!N77</x:f>
        <x:v>100000</x:v>
      </x:c>
      <x:c r="T89" s="619" t="n">
        <x:f>'Data Schedule'!L77</x:f>
        <x:v>350000</x:v>
      </x:c>
      <x:c r="U89" s="627"/>
      <x:c r="V89" s="617" t="str">
        <x:f>IF('Data Schedule'!AL77="","",'Data Schedule'!AL77)</x:f>
      </x:c>
      <x:c r="W89" s="626"/>
      <x:c r="X89" s="617" t="n">
        <x:f>COUNTIFS('Cocok Bayar Booking'!$R$5:$R$504,A89,'Cocok Bayar Booking'!$S$5:$S$504,"Paket utama",'Cocok Bayar Booking'!$B$5:$B$504,"&lt;="&amp;'Pengaturan'!$B$6)</x:f>
        <x:v>2</x:v>
      </x:c>
      <x:c r="Y89" s="617" t="n">
        <x:f>IF(OR(L89="Nonaktif tanpa pembayaran",L89="Di luar September",L89="Belum closing",AND(LEFT(A89,4)="LOG-",COUNTIF('Cocok Bayar Booking'!$R$5:$R$504,A89)=0)),0,1-N89)</x:f>
        <x:v>1</x:v>
      </x:c>
      <x:c r="Z89" s="618" t="n">
        <x:f>IF('Data Schedule'!B77="","",'Data Schedule'!B77)</x:f>
        <x:v>46273</x:v>
      </x:c>
    </x:row>
    <x:row r="90" ht="30" customHeight="1">
      <x:c r="A90" s="617" t="str">
        <x:v>BK074</x:v>
      </x:c>
      <x:c r="B90" s="617" t="str">
        <x:f>'Data Schedule'!E78</x:f>
        <x:v>Devi Nawang</x:v>
      </x:c>
      <x:c r="C90" s="618" t="n">
        <x:f>IF(ISNUMBER(U90),U90,IF(ISNUMBER(Z90),Z90,""))</x:f>
        <x:v>46273</x:v>
      </x:c>
      <x:c r="D90" s="617" t="str">
        <x:f>'Data Schedule'!G78</x:f>
        <x:v>Graduation</x:v>
      </x:c>
      <x:c r="E90" s="619" t="n">
        <x:f>SUMIFS('Cocok Bayar Booking'!$I$5:$I$504,'Cocok Bayar Booking'!$R$5:$R$504,A90,'Cocok Bayar Booking'!$F$5:$F$504,"DP",'Cocok Bayar Booking'!$S$5:$S$504,"Paket utama",'Cocok Bayar Booking'!$B$5:$B$504,"&lt;="&amp;'Pengaturan'!$B$6)</x:f>
        <x:v>0</x:v>
      </x:c>
      <x:c r="F90" s="619" t="n">
        <x:f>SUMIFS('Cocok Bayar Booking'!$I$5:$I$504,'Cocok Bayar Booking'!$R$5:$R$504,A90,'Cocok Bayar Booking'!$B$5:$B$504,"&lt;="&amp;'Pengaturan'!$B$6)-E90</x:f>
        <x:v>270000</x:v>
      </x:c>
      <x:c r="G90" s="619" t="n">
        <x:f>SUMIFS('Cocok Bayar Booking'!$I$5:$I$504,'Cocok Bayar Booking'!$R$5:$R$504,A90,'Cocok Bayar Booking'!$S$5:$S$504,"Add-on",'Cocok Bayar Booking'!$B$5:$B$504,"&lt;="&amp;'Pengaturan'!$B$6)</x:f>
        <x:v>0</x:v>
      </x:c>
      <x:c r="H90" s="619" t="str">
        <x:f>IF('Data Schedule'!AK78="","",'Data Schedule'!AK78)</x:f>
      </x:c>
      <x:c r="I90" s="619" t="n">
        <x:f>E90+F90+IF(V90&lt;&gt;"",N(H90),0)</x:f>
        <x:v>270000</x:v>
      </x:c>
      <x:c r="J90" s="625"/>
      <x:c r="K90" s="626"/>
      <x:c r="L90" s="620" t="str">
        <x:f>IF(AND('Data Schedule'!U78=0,COUNTIF('Cocok Bayar Booking'!$R$5:$R$504,A90)=0,N(H90)=0,NOT(AND(ISNUMBER(J90),J90&gt;=0,K90&lt;&gt;""))),"Nonaktif tanpa pembayaran",IF(NOT(ISNUMBER(C90)),"Tanggal sesi belum pasti",IF(OR(C90&lt;'Pengaturan'!$B$4,C90&gt;'Pengaturan'!$B$5),"Di luar September",IF(C90&gt;'Pengaturan'!$B$29,"Belum closing",IF(AND(O90&lt;&gt;"",NOT(AND(W90="Terverifikasi",K90&lt;&gt;""))),"Pasangan perlu dicek",IF(AND(Q90=0,NOT(AND(ISNUMBER(U90),K90&lt;&gt;""))),"Sesi belum terkonfirmasi",IF(AND(ISNUMBER(J90),J90&gt;=0,K90&lt;&gt;""),"Terhitung",IF(X90=0,"Paket utama belum terhubung",IF(R90=0,"Pelunasan belum terbukti",IF(AND(N(H90)&gt;0,V90=""),"Bukti bayar sebelumnya kosong",IF(E90+IF(V90&lt;&gt;"",N(H90),0)&lt;S90,"DP sebelumnya belum lengkap",IF(I90&lt;=0,"Nominal pembayaran belum lengkap","Terhitung"))))))))))))</x:f>
        <x:v>DP sebelumnya belum lengkap</x:v>
      </x:c>
      <x:c r="M90" s="619" t="str">
        <x:f>IF(N90=1,IF(AND(ISNUMBER(J90),J90&gt;=0,K90&lt;&gt;""),J90,I90),"")</x:f>
      </x:c>
      <x:c r="N90" s="621" t="n">
        <x:f>IF(L90="Terhitung",1,0)</x:f>
        <x:v>0</x:v>
      </x:c>
      <x:c r="O90" s="617"/>
      <x:c r="P90" s="617" t="str">
        <x:v>234</x:v>
      </x:c>
      <x:c r="Q90" s="617" t="n">
        <x:f>SUMIFS('Cocok Bayar Booking'!$V$5:$V$504,'Cocok Bayar Booking'!$R$5:$R$504,A90,'Cocok Bayar Booking'!$B$5:$B$504,"&lt;="&amp;'Pengaturan'!$B$6)</x:f>
        <x:v>1</x:v>
      </x:c>
      <x:c r="R90" s="617" t="n">
        <x:f>COUNTIFS('Cocok Bayar Booking'!$R$5:$R$504,A90,'Cocok Bayar Booking'!$S$5:$S$504,"Paket utama",'Cocok Bayar Booking'!$F$5:$F$504,"Lunas",'Cocok Bayar Booking'!$B$5:$B$504,"&lt;="&amp;'Pengaturan'!$B$6)+COUNTIFS('Cocok Bayar Booking'!$R$5:$R$504,A90,'Cocok Bayar Booking'!$S$5:$S$504,"Paket utama",'Cocok Bayar Booking'!$F$5:$F$504,"Pelunasan",'Cocok Bayar Booking'!$B$5:$B$504,"&lt;="&amp;'Pengaturan'!$B$6)</x:f>
        <x:v>1</x:v>
      </x:c>
      <x:c r="S90" s="619" t="n">
        <x:f>'Data Schedule'!N78</x:f>
        <x:v>100000</x:v>
      </x:c>
      <x:c r="T90" s="619" t="n">
        <x:f>'Data Schedule'!L78</x:f>
        <x:v>350000</x:v>
      </x:c>
      <x:c r="U90" s="627"/>
      <x:c r="V90" s="617" t="str">
        <x:f>IF('Data Schedule'!AL78="","",'Data Schedule'!AL78)</x:f>
      </x:c>
      <x:c r="W90" s="626"/>
      <x:c r="X90" s="617" t="n">
        <x:f>COUNTIFS('Cocok Bayar Booking'!$R$5:$R$504,A90,'Cocok Bayar Booking'!$S$5:$S$504,"Paket utama",'Cocok Bayar Booking'!$B$5:$B$504,"&lt;="&amp;'Pengaturan'!$B$6)</x:f>
        <x:v>1</x:v>
      </x:c>
      <x:c r="Y90" s="617" t="n">
        <x:f>IF(OR(L90="Nonaktif tanpa pembayaran",L90="Di luar September",L90="Belum closing",AND(LEFT(A90,4)="LOG-",COUNTIF('Cocok Bayar Booking'!$R$5:$R$504,A90)=0)),0,1-N90)</x:f>
        <x:v>1</x:v>
      </x:c>
      <x:c r="Z90" s="618" t="n">
        <x:f>IF('Data Schedule'!B78="","",'Data Schedule'!B78)</x:f>
        <x:v>46273</x:v>
      </x:c>
    </x:row>
    <x:row r="91" ht="30" customHeight="1">
      <x:c r="A91" s="617" t="str">
        <x:v>BK075</x:v>
      </x:c>
      <x:c r="B91" s="617" t="str">
        <x:f>'Data Schedule'!E79</x:f>
        <x:v>Nadya Miko Azhara</x:v>
      </x:c>
      <x:c r="C91" s="618" t="n">
        <x:f>IF(ISNUMBER(U91),U91,IF(ISNUMBER(Z91),Z91,""))</x:f>
        <x:v>46273</x:v>
      </x:c>
      <x:c r="D91" s="617" t="str">
        <x:f>'Data Schedule'!G79</x:f>
        <x:v>Graduation</x:v>
      </x:c>
      <x:c r="E91" s="619" t="n">
        <x:f>SUMIFS('Cocok Bayar Booking'!$I$5:$I$504,'Cocok Bayar Booking'!$R$5:$R$504,A91,'Cocok Bayar Booking'!$F$5:$F$504,"DP",'Cocok Bayar Booking'!$S$5:$S$504,"Paket utama",'Cocok Bayar Booking'!$B$5:$B$504,"&lt;="&amp;'Pengaturan'!$B$6)</x:f>
        <x:v>0</x:v>
      </x:c>
      <x:c r="F91" s="619" t="n">
        <x:f>SUMIFS('Cocok Bayar Booking'!$I$5:$I$504,'Cocok Bayar Booking'!$R$5:$R$504,A91,'Cocok Bayar Booking'!$B$5:$B$504,"&lt;="&amp;'Pengaturan'!$B$6)-E91</x:f>
        <x:v>250000</x:v>
      </x:c>
      <x:c r="G91" s="619" t="n">
        <x:f>SUMIFS('Cocok Bayar Booking'!$I$5:$I$504,'Cocok Bayar Booking'!$R$5:$R$504,A91,'Cocok Bayar Booking'!$S$5:$S$504,"Add-on",'Cocok Bayar Booking'!$B$5:$B$504,"&lt;="&amp;'Pengaturan'!$B$6)</x:f>
        <x:v>0</x:v>
      </x:c>
      <x:c r="H91" s="619" t="str">
        <x:f>IF('Data Schedule'!AK79="","",'Data Schedule'!AK79)</x:f>
      </x:c>
      <x:c r="I91" s="619" t="n">
        <x:f>E91+F91+IF(V91&lt;&gt;"",N(H91),0)</x:f>
        <x:v>250000</x:v>
      </x:c>
      <x:c r="J91" s="625"/>
      <x:c r="K91" s="626"/>
      <x:c r="L91" s="620" t="str">
        <x:f>IF(AND('Data Schedule'!U79=0,COUNTIF('Cocok Bayar Booking'!$R$5:$R$504,A91)=0,N(H91)=0,NOT(AND(ISNUMBER(J91),J91&gt;=0,K91&lt;&gt;""))),"Nonaktif tanpa pembayaran",IF(NOT(ISNUMBER(C91)),"Tanggal sesi belum pasti",IF(OR(C91&lt;'Pengaturan'!$B$4,C91&gt;'Pengaturan'!$B$5),"Di luar September",IF(C91&gt;'Pengaturan'!$B$29,"Belum closing",IF(AND(O91&lt;&gt;"",NOT(AND(W91="Terverifikasi",K91&lt;&gt;""))),"Pasangan perlu dicek",IF(AND(Q91=0,NOT(AND(ISNUMBER(U91),K91&lt;&gt;""))),"Sesi belum terkonfirmasi",IF(AND(ISNUMBER(J91),J91&gt;=0,K91&lt;&gt;""),"Terhitung",IF(X91=0,"Paket utama belum terhubung",IF(R91=0,"Pelunasan belum terbukti",IF(AND(N(H91)&gt;0,V91=""),"Bukti bayar sebelumnya kosong",IF(E91+IF(V91&lt;&gt;"",N(H91),0)&lt;S91,"DP sebelumnya belum lengkap",IF(I91&lt;=0,"Nominal pembayaran belum lengkap","Terhitung"))))))))))))</x:f>
        <x:v>Sesi belum terkonfirmasi</x:v>
      </x:c>
      <x:c r="M91" s="619" t="str">
        <x:f>IF(N91=1,IF(AND(ISNUMBER(J91),J91&gt;=0,K91&lt;&gt;""),J91,I91),"")</x:f>
      </x:c>
      <x:c r="N91" s="621" t="n">
        <x:f>IF(L91="Terhitung",1,0)</x:f>
        <x:v>0</x:v>
      </x:c>
      <x:c r="O91" s="617"/>
      <x:c r="P91" s="617" t="str">
        <x:v>212</x:v>
      </x:c>
      <x:c r="Q91" s="617" t="n">
        <x:f>SUMIFS('Cocok Bayar Booking'!$V$5:$V$504,'Cocok Bayar Booking'!$R$5:$R$504,A91,'Cocok Bayar Booking'!$B$5:$B$504,"&lt;="&amp;'Pengaturan'!$B$6)</x:f>
        <x:v>0</x:v>
      </x:c>
      <x:c r="R91" s="617" t="n">
        <x:f>COUNTIFS('Cocok Bayar Booking'!$R$5:$R$504,A91,'Cocok Bayar Booking'!$S$5:$S$504,"Paket utama",'Cocok Bayar Booking'!$F$5:$F$504,"Lunas",'Cocok Bayar Booking'!$B$5:$B$504,"&lt;="&amp;'Pengaturan'!$B$6)+COUNTIFS('Cocok Bayar Booking'!$R$5:$R$504,A91,'Cocok Bayar Booking'!$S$5:$S$504,"Paket utama",'Cocok Bayar Booking'!$F$5:$F$504,"Pelunasan",'Cocok Bayar Booking'!$B$5:$B$504,"&lt;="&amp;'Pengaturan'!$B$6)</x:f>
        <x:v>0</x:v>
      </x:c>
      <x:c r="S91" s="619" t="n">
        <x:f>'Data Schedule'!N79</x:f>
        <x:v>100000</x:v>
      </x:c>
      <x:c r="T91" s="619" t="n">
        <x:f>'Data Schedule'!L79</x:f>
        <x:v>350000</x:v>
      </x:c>
      <x:c r="U91" s="627"/>
      <x:c r="V91" s="617" t="str">
        <x:f>IF('Data Schedule'!AL79="","",'Data Schedule'!AL79)</x:f>
      </x:c>
      <x:c r="W91" s="626"/>
      <x:c r="X91" s="617" t="n">
        <x:f>COUNTIFS('Cocok Bayar Booking'!$R$5:$R$504,A91,'Cocok Bayar Booking'!$S$5:$S$504,"Paket utama",'Cocok Bayar Booking'!$B$5:$B$504,"&lt;="&amp;'Pengaturan'!$B$6)</x:f>
        <x:v>1</x:v>
      </x:c>
      <x:c r="Y91" s="617" t="n">
        <x:f>IF(OR(L91="Nonaktif tanpa pembayaran",L91="Di luar September",L91="Belum closing",AND(LEFT(A91,4)="LOG-",COUNTIF('Cocok Bayar Booking'!$R$5:$R$504,A91)=0)),0,1-N91)</x:f>
        <x:v>1</x:v>
      </x:c>
      <x:c r="Z91" s="618" t="n">
        <x:f>IF('Data Schedule'!B79="","",'Data Schedule'!B79)</x:f>
        <x:v>46273</x:v>
      </x:c>
    </x:row>
    <x:row r="92" ht="30" customHeight="1">
      <x:c r="A92" s="617" t="str">
        <x:v>BK076</x:v>
      </x:c>
      <x:c r="B92" s="617" t="str">
        <x:f>'Data Schedule'!E80</x:f>
        <x:v>Sela Artiana</x:v>
      </x:c>
      <x:c r="C92" s="618" t="n">
        <x:f>IF(ISNUMBER(U92),U92,IF(ISNUMBER(Z92),Z92,""))</x:f>
        <x:v>46273</x:v>
      </x:c>
      <x:c r="D92" s="617" t="str">
        <x:f>'Data Schedule'!G80</x:f>
        <x:v>Graduation</x:v>
      </x:c>
      <x:c r="E92" s="619" t="n">
        <x:f>SUMIFS('Cocok Bayar Booking'!$I$5:$I$504,'Cocok Bayar Booking'!$R$5:$R$504,A92,'Cocok Bayar Booking'!$F$5:$F$504,"DP",'Cocok Bayar Booking'!$S$5:$S$504,"Paket utama",'Cocok Bayar Booking'!$B$5:$B$504,"&lt;="&amp;'Pengaturan'!$B$6)</x:f>
        <x:v>100000</x:v>
      </x:c>
      <x:c r="F92" s="619" t="n">
        <x:f>SUMIFS('Cocok Bayar Booking'!$I$5:$I$504,'Cocok Bayar Booking'!$R$5:$R$504,A92,'Cocok Bayar Booking'!$B$5:$B$504,"&lt;="&amp;'Pengaturan'!$B$6)-E92</x:f>
        <x:v>250000</x:v>
      </x:c>
      <x:c r="G92" s="619" t="n">
        <x:f>SUMIFS('Cocok Bayar Booking'!$I$5:$I$504,'Cocok Bayar Booking'!$R$5:$R$504,A92,'Cocok Bayar Booking'!$S$5:$S$504,"Add-on",'Cocok Bayar Booking'!$B$5:$B$504,"&lt;="&amp;'Pengaturan'!$B$6)</x:f>
        <x:v>0</x:v>
      </x:c>
      <x:c r="H92" s="619" t="str">
        <x:f>IF('Data Schedule'!AK80="","",'Data Schedule'!AK80)</x:f>
      </x:c>
      <x:c r="I92" s="619" t="n">
        <x:f>E92+F92+IF(V92&lt;&gt;"",N(H92),0)</x:f>
        <x:v>350000</x:v>
      </x:c>
      <x:c r="J92" s="625"/>
      <x:c r="K92" s="626"/>
      <x:c r="L92" s="620" t="str">
        <x:f>IF(AND('Data Schedule'!U80=0,COUNTIF('Cocok Bayar Booking'!$R$5:$R$504,A92)=0,N(H92)=0,NOT(AND(ISNUMBER(J92),J92&gt;=0,K92&lt;&gt;""))),"Nonaktif tanpa pembayaran",IF(NOT(ISNUMBER(C92)),"Tanggal sesi belum pasti",IF(OR(C92&lt;'Pengaturan'!$B$4,C92&gt;'Pengaturan'!$B$5),"Di luar September",IF(C92&gt;'Pengaturan'!$B$29,"Belum closing",IF(AND(O92&lt;&gt;"",NOT(AND(W92="Terverifikasi",K92&lt;&gt;""))),"Pasangan perlu dicek",IF(AND(Q92=0,NOT(AND(ISNUMBER(U92),K92&lt;&gt;""))),"Sesi belum terkonfirmasi",IF(AND(ISNUMBER(J92),J92&gt;=0,K92&lt;&gt;""),"Terhitung",IF(X92=0,"Paket utama belum terhubung",IF(R92=0,"Pelunasan belum terbukti",IF(AND(N(H92)&gt;0,V92=""),"Bukti bayar sebelumnya kosong",IF(E92+IF(V92&lt;&gt;"",N(H92),0)&lt;S92,"DP sebelumnya belum lengkap",IF(I92&lt;=0,"Nominal pembayaran belum lengkap","Terhitung"))))))))))))</x:f>
        <x:v>Terhitung</x:v>
      </x:c>
      <x:c r="M92" s="619" t="n">
        <x:f>IF(N92=1,IF(AND(ISNUMBER(J92),J92&gt;=0,K92&lt;&gt;""),J92,I92),"")</x:f>
        <x:v>350000</x:v>
      </x:c>
      <x:c r="N92" s="621" t="n">
        <x:f>IF(L92="Terhitung",1,0)</x:f>
        <x:v>1</x:v>
      </x:c>
      <x:c r="O92" s="617"/>
      <x:c r="P92" s="617" t="str">
        <x:v>9, 237</x:v>
      </x:c>
      <x:c r="Q92" s="617" t="n">
        <x:f>SUMIFS('Cocok Bayar Booking'!$V$5:$V$504,'Cocok Bayar Booking'!$R$5:$R$504,A92,'Cocok Bayar Booking'!$B$5:$B$504,"&lt;="&amp;'Pengaturan'!$B$6)</x:f>
        <x:v>1</x:v>
      </x:c>
      <x:c r="R92" s="617" t="n">
        <x:f>COUNTIFS('Cocok Bayar Booking'!$R$5:$R$504,A92,'Cocok Bayar Booking'!$S$5:$S$504,"Paket utama",'Cocok Bayar Booking'!$F$5:$F$504,"Lunas",'Cocok Bayar Booking'!$B$5:$B$504,"&lt;="&amp;'Pengaturan'!$B$6)+COUNTIFS('Cocok Bayar Booking'!$R$5:$R$504,A92,'Cocok Bayar Booking'!$S$5:$S$504,"Paket utama",'Cocok Bayar Booking'!$F$5:$F$504,"Pelunasan",'Cocok Bayar Booking'!$B$5:$B$504,"&lt;="&amp;'Pengaturan'!$B$6)</x:f>
        <x:v>1</x:v>
      </x:c>
      <x:c r="S92" s="619" t="n">
        <x:f>'Data Schedule'!N80</x:f>
        <x:v>100000</x:v>
      </x:c>
      <x:c r="T92" s="619" t="n">
        <x:f>'Data Schedule'!L80</x:f>
        <x:v>350000</x:v>
      </x:c>
      <x:c r="U92" s="627"/>
      <x:c r="V92" s="617" t="str">
        <x:f>IF('Data Schedule'!AL80="","",'Data Schedule'!AL80)</x:f>
      </x:c>
      <x:c r="W92" s="626"/>
      <x:c r="X92" s="617" t="n">
        <x:f>COUNTIFS('Cocok Bayar Booking'!$R$5:$R$504,A92,'Cocok Bayar Booking'!$S$5:$S$504,"Paket utama",'Cocok Bayar Booking'!$B$5:$B$504,"&lt;="&amp;'Pengaturan'!$B$6)</x:f>
        <x:v>2</x:v>
      </x:c>
      <x:c r="Y92" s="617" t="n">
        <x:f>IF(OR(L92="Nonaktif tanpa pembayaran",L92="Di luar September",L92="Belum closing",AND(LEFT(A92,4)="LOG-",COUNTIF('Cocok Bayar Booking'!$R$5:$R$504,A92)=0)),0,1-N92)</x:f>
        <x:v>0</x:v>
      </x:c>
      <x:c r="Z92" s="618" t="n">
        <x:f>IF('Data Schedule'!B80="","",'Data Schedule'!B80)</x:f>
        <x:v>46273</x:v>
      </x:c>
    </x:row>
    <x:row r="93" ht="30" customHeight="1">
      <x:c r="A93" s="617" t="str">
        <x:v>BK077</x:v>
      </x:c>
      <x:c r="B93" s="617" t="str">
        <x:f>'Data Schedule'!E81</x:f>
        <x:v>Nadi Indra F</x:v>
      </x:c>
      <x:c r="C93" s="618" t="n">
        <x:f>IF(ISNUMBER(U93),U93,IF(ISNUMBER(Z93),Z93,""))</x:f>
        <x:v>46273</x:v>
      </x:c>
      <x:c r="D93" s="617" t="str">
        <x:f>'Data Schedule'!G81</x:f>
        <x:v>Graduation</x:v>
      </x:c>
      <x:c r="E93" s="619" t="n">
        <x:f>SUMIFS('Cocok Bayar Booking'!$I$5:$I$504,'Cocok Bayar Booking'!$R$5:$R$504,A93,'Cocok Bayar Booking'!$F$5:$F$504,"DP",'Cocok Bayar Booking'!$S$5:$S$504,"Paket utama",'Cocok Bayar Booking'!$B$5:$B$504,"&lt;="&amp;'Pengaturan'!$B$6)</x:f>
        <x:v>100000</x:v>
      </x:c>
      <x:c r="F93" s="619" t="n">
        <x:f>SUMIFS('Cocok Bayar Booking'!$I$5:$I$504,'Cocok Bayar Booking'!$R$5:$R$504,A93,'Cocok Bayar Booking'!$B$5:$B$504,"&lt;="&amp;'Pengaturan'!$B$6)-E93</x:f>
        <x:v>250000</x:v>
      </x:c>
      <x:c r="G93" s="619" t="n">
        <x:f>SUMIFS('Cocok Bayar Booking'!$I$5:$I$504,'Cocok Bayar Booking'!$R$5:$R$504,A93,'Cocok Bayar Booking'!$S$5:$S$504,"Add-on",'Cocok Bayar Booking'!$B$5:$B$504,"&lt;="&amp;'Pengaturan'!$B$6)</x:f>
        <x:v>0</x:v>
      </x:c>
      <x:c r="H93" s="619" t="str">
        <x:f>IF('Data Schedule'!AK81="","",'Data Schedule'!AK81)</x:f>
      </x:c>
      <x:c r="I93" s="619" t="n">
        <x:f>E93+F93+IF(V93&lt;&gt;"",N(H93),0)</x:f>
        <x:v>350000</x:v>
      </x:c>
      <x:c r="J93" s="625"/>
      <x:c r="K93" s="626"/>
      <x:c r="L93" s="620" t="str">
        <x:f>IF(AND('Data Schedule'!U81=0,COUNTIF('Cocok Bayar Booking'!$R$5:$R$504,A93)=0,N(H93)=0,NOT(AND(ISNUMBER(J93),J93&gt;=0,K93&lt;&gt;""))),"Nonaktif tanpa pembayaran",IF(NOT(ISNUMBER(C93)),"Tanggal sesi belum pasti",IF(OR(C93&lt;'Pengaturan'!$B$4,C93&gt;'Pengaturan'!$B$5),"Di luar September",IF(C93&gt;'Pengaturan'!$B$29,"Belum closing",IF(AND(O93&lt;&gt;"",NOT(AND(W93="Terverifikasi",K93&lt;&gt;""))),"Pasangan perlu dicek",IF(AND(Q93=0,NOT(AND(ISNUMBER(U93),K93&lt;&gt;""))),"Sesi belum terkonfirmasi",IF(AND(ISNUMBER(J93),J93&gt;=0,K93&lt;&gt;""),"Terhitung",IF(X93=0,"Paket utama belum terhubung",IF(R93=0,"Pelunasan belum terbukti",IF(AND(N(H93)&gt;0,V93=""),"Bukti bayar sebelumnya kosong",IF(E93+IF(V93&lt;&gt;"",N(H93),0)&lt;S93,"DP sebelumnya belum lengkap",IF(I93&lt;=0,"Nominal pembayaran belum lengkap","Terhitung"))))))))))))</x:f>
        <x:v>Terhitung</x:v>
      </x:c>
      <x:c r="M93" s="619" t="n">
        <x:f>IF(N93=1,IF(AND(ISNUMBER(J93),J93&gt;=0,K93&lt;&gt;""),J93,I93),"")</x:f>
        <x:v>350000</x:v>
      </x:c>
      <x:c r="N93" s="621" t="n">
        <x:f>IF(L93="Terhitung",1,0)</x:f>
        <x:v>1</x:v>
      </x:c>
      <x:c r="O93" s="617"/>
      <x:c r="P93" s="617" t="str">
        <x:v>167, 251</x:v>
      </x:c>
      <x:c r="Q93" s="617" t="n">
        <x:f>SUMIFS('Cocok Bayar Booking'!$V$5:$V$504,'Cocok Bayar Booking'!$R$5:$R$504,A93,'Cocok Bayar Booking'!$B$5:$B$504,"&lt;="&amp;'Pengaturan'!$B$6)</x:f>
        <x:v>1</x:v>
      </x:c>
      <x:c r="R93" s="617" t="n">
        <x:f>COUNTIFS('Cocok Bayar Booking'!$R$5:$R$504,A93,'Cocok Bayar Booking'!$S$5:$S$504,"Paket utama",'Cocok Bayar Booking'!$F$5:$F$504,"Lunas",'Cocok Bayar Booking'!$B$5:$B$504,"&lt;="&amp;'Pengaturan'!$B$6)+COUNTIFS('Cocok Bayar Booking'!$R$5:$R$504,A93,'Cocok Bayar Booking'!$S$5:$S$504,"Paket utama",'Cocok Bayar Booking'!$F$5:$F$504,"Pelunasan",'Cocok Bayar Booking'!$B$5:$B$504,"&lt;="&amp;'Pengaturan'!$B$6)</x:f>
        <x:v>1</x:v>
      </x:c>
      <x:c r="S93" s="619" t="n">
        <x:f>'Data Schedule'!N81</x:f>
        <x:v>100000</x:v>
      </x:c>
      <x:c r="T93" s="619" t="n">
        <x:f>'Data Schedule'!L81</x:f>
        <x:v>350000</x:v>
      </x:c>
      <x:c r="U93" s="627"/>
      <x:c r="V93" s="617" t="str">
        <x:f>IF('Data Schedule'!AL81="","",'Data Schedule'!AL81)</x:f>
      </x:c>
      <x:c r="W93" s="626"/>
      <x:c r="X93" s="617" t="n">
        <x:f>COUNTIFS('Cocok Bayar Booking'!$R$5:$R$504,A93,'Cocok Bayar Booking'!$S$5:$S$504,"Paket utama",'Cocok Bayar Booking'!$B$5:$B$504,"&lt;="&amp;'Pengaturan'!$B$6)</x:f>
        <x:v>2</x:v>
      </x:c>
      <x:c r="Y93" s="617" t="n">
        <x:f>IF(OR(L93="Nonaktif tanpa pembayaran",L93="Di luar September",L93="Belum closing",AND(LEFT(A93,4)="LOG-",COUNTIF('Cocok Bayar Booking'!$R$5:$R$504,A93)=0)),0,1-N93)</x:f>
        <x:v>0</x:v>
      </x:c>
      <x:c r="Z93" s="618" t="n">
        <x:f>IF('Data Schedule'!B81="","",'Data Schedule'!B81)</x:f>
        <x:v>46273</x:v>
      </x:c>
    </x:row>
    <x:row r="94" ht="30" customHeight="1">
      <x:c r="A94" s="617" t="str">
        <x:v>BK078</x:v>
      </x:c>
      <x:c r="B94" s="617" t="str">
        <x:f>'Data Schedule'!E82</x:f>
        <x:v>Ria</x:v>
      </x:c>
      <x:c r="C94" s="618" t="n">
        <x:f>IF(ISNUMBER(U94),U94,IF(ISNUMBER(Z94),Z94,""))</x:f>
        <x:v>46273</x:v>
      </x:c>
      <x:c r="D94" s="617" t="str">
        <x:f>'Data Schedule'!G82</x:f>
        <x:v>Graduation Premium</x:v>
      </x:c>
      <x:c r="E94" s="619" t="n">
        <x:f>SUMIFS('Cocok Bayar Booking'!$I$5:$I$504,'Cocok Bayar Booking'!$R$5:$R$504,A94,'Cocok Bayar Booking'!$F$5:$F$504,"DP",'Cocok Bayar Booking'!$S$5:$S$504,"Paket utama",'Cocok Bayar Booking'!$B$5:$B$504,"&lt;="&amp;'Pengaturan'!$B$6)</x:f>
        <x:v>100000</x:v>
      </x:c>
      <x:c r="F94" s="619" t="n">
        <x:f>SUMIFS('Cocok Bayar Booking'!$I$5:$I$504,'Cocok Bayar Booking'!$R$5:$R$504,A94,'Cocok Bayar Booking'!$B$5:$B$504,"&lt;="&amp;'Pengaturan'!$B$6)-E94</x:f>
        <x:v>400000</x:v>
      </x:c>
      <x:c r="G94" s="619" t="n">
        <x:f>SUMIFS('Cocok Bayar Booking'!$I$5:$I$504,'Cocok Bayar Booking'!$R$5:$R$504,A94,'Cocok Bayar Booking'!$S$5:$S$504,"Add-on",'Cocok Bayar Booking'!$B$5:$B$504,"&lt;="&amp;'Pengaturan'!$B$6)</x:f>
        <x:v>0</x:v>
      </x:c>
      <x:c r="H94" s="619" t="str">
        <x:f>IF('Data Schedule'!AK82="","",'Data Schedule'!AK82)</x:f>
      </x:c>
      <x:c r="I94" s="619" t="n">
        <x:f>E94+F94+IF(V94&lt;&gt;"",N(H94),0)</x:f>
        <x:v>500000</x:v>
      </x:c>
      <x:c r="J94" s="625"/>
      <x:c r="K94" s="626"/>
      <x:c r="L94" s="620" t="str">
        <x:f>IF(AND('Data Schedule'!U82=0,COUNTIF('Cocok Bayar Booking'!$R$5:$R$504,A94)=0,N(H94)=0,NOT(AND(ISNUMBER(J94),J94&gt;=0,K94&lt;&gt;""))),"Nonaktif tanpa pembayaran",IF(NOT(ISNUMBER(C94)),"Tanggal sesi belum pasti",IF(OR(C94&lt;'Pengaturan'!$B$4,C94&gt;'Pengaturan'!$B$5),"Di luar September",IF(C94&gt;'Pengaturan'!$B$29,"Belum closing",IF(AND(O94&lt;&gt;"",NOT(AND(W94="Terverifikasi",K94&lt;&gt;""))),"Pasangan perlu dicek",IF(AND(Q94=0,NOT(AND(ISNUMBER(U94),K94&lt;&gt;""))),"Sesi belum terkonfirmasi",IF(AND(ISNUMBER(J94),J94&gt;=0,K94&lt;&gt;""),"Terhitung",IF(X94=0,"Paket utama belum terhubung",IF(R94=0,"Pelunasan belum terbukti",IF(AND(N(H94)&gt;0,V94=""),"Bukti bayar sebelumnya kosong",IF(E94+IF(V94&lt;&gt;"",N(H94),0)&lt;S94,"DP sebelumnya belum lengkap",IF(I94&lt;=0,"Nominal pembayaran belum lengkap","Terhitung"))))))))))))</x:f>
        <x:v>Terhitung</x:v>
      </x:c>
      <x:c r="M94" s="619" t="n">
        <x:f>IF(N94=1,IF(AND(ISNUMBER(J94),J94&gt;=0,K94&lt;&gt;""),J94,I94),"")</x:f>
        <x:v>500000</x:v>
      </x:c>
      <x:c r="N94" s="621" t="n">
        <x:f>IF(L94="Terhitung",1,0)</x:f>
        <x:v>1</x:v>
      </x:c>
      <x:c r="O94" s="617"/>
      <x:c r="P94" s="617" t="str">
        <x:v>44, 242</x:v>
      </x:c>
      <x:c r="Q94" s="617" t="n">
        <x:f>SUMIFS('Cocok Bayar Booking'!$V$5:$V$504,'Cocok Bayar Booking'!$R$5:$R$504,A94,'Cocok Bayar Booking'!$B$5:$B$504,"&lt;="&amp;'Pengaturan'!$B$6)</x:f>
        <x:v>1</x:v>
      </x:c>
      <x:c r="R94" s="617" t="n">
        <x:f>COUNTIFS('Cocok Bayar Booking'!$R$5:$R$504,A94,'Cocok Bayar Booking'!$S$5:$S$504,"Paket utama",'Cocok Bayar Booking'!$F$5:$F$504,"Lunas",'Cocok Bayar Booking'!$B$5:$B$504,"&lt;="&amp;'Pengaturan'!$B$6)+COUNTIFS('Cocok Bayar Booking'!$R$5:$R$504,A94,'Cocok Bayar Booking'!$S$5:$S$504,"Paket utama",'Cocok Bayar Booking'!$F$5:$F$504,"Pelunasan",'Cocok Bayar Booking'!$B$5:$B$504,"&lt;="&amp;'Pengaturan'!$B$6)</x:f>
        <x:v>1</x:v>
      </x:c>
      <x:c r="S94" s="619" t="n">
        <x:f>'Data Schedule'!N82</x:f>
        <x:v>100000</x:v>
      </x:c>
      <x:c r="T94" s="619" t="n">
        <x:f>'Data Schedule'!L82</x:f>
        <x:v>500000</x:v>
      </x:c>
      <x:c r="U94" s="627"/>
      <x:c r="V94" s="617" t="str">
        <x:f>IF('Data Schedule'!AL82="","",'Data Schedule'!AL82)</x:f>
      </x:c>
      <x:c r="W94" s="626"/>
      <x:c r="X94" s="617" t="n">
        <x:f>COUNTIFS('Cocok Bayar Booking'!$R$5:$R$504,A94,'Cocok Bayar Booking'!$S$5:$S$504,"Paket utama",'Cocok Bayar Booking'!$B$5:$B$504,"&lt;="&amp;'Pengaturan'!$B$6)</x:f>
        <x:v>2</x:v>
      </x:c>
      <x:c r="Y94" s="617" t="n">
        <x:f>IF(OR(L94="Nonaktif tanpa pembayaran",L94="Di luar September",L94="Belum closing",AND(LEFT(A94,4)="LOG-",COUNTIF('Cocok Bayar Booking'!$R$5:$R$504,A94)=0)),0,1-N94)</x:f>
        <x:v>0</x:v>
      </x:c>
      <x:c r="Z94" s="618" t="n">
        <x:f>IF('Data Schedule'!B82="","",'Data Schedule'!B82)</x:f>
        <x:v>46273</x:v>
      </x:c>
    </x:row>
    <x:row r="95" ht="30" customHeight="1">
      <x:c r="A95" s="617" t="str">
        <x:v>BK079</x:v>
      </x:c>
      <x:c r="B95" s="617" t="str">
        <x:f>'Data Schedule'!E83</x:f>
        <x:v>Refanie Karunia Bernardi</x:v>
      </x:c>
      <x:c r="C95" s="618" t="n">
        <x:f>IF(ISNUMBER(U95),U95,IF(ISNUMBER(Z95),Z95,""))</x:f>
        <x:v>46273</x:v>
      </x:c>
      <x:c r="D95" s="617" t="str">
        <x:f>'Data Schedule'!G83</x:f>
        <x:v>Graduation</x:v>
      </x:c>
      <x:c r="E95" s="619" t="n">
        <x:f>SUMIFS('Cocok Bayar Booking'!$I$5:$I$504,'Cocok Bayar Booking'!$R$5:$R$504,A95,'Cocok Bayar Booking'!$F$5:$F$504,"DP",'Cocok Bayar Booking'!$S$5:$S$504,"Paket utama",'Cocok Bayar Booking'!$B$5:$B$504,"&lt;="&amp;'Pengaturan'!$B$6)</x:f>
        <x:v>100000</x:v>
      </x:c>
      <x:c r="F95" s="619" t="n">
        <x:f>SUMIFS('Cocok Bayar Booking'!$I$5:$I$504,'Cocok Bayar Booking'!$R$5:$R$504,A95,'Cocok Bayar Booking'!$B$5:$B$504,"&lt;="&amp;'Pengaturan'!$B$6)-E95</x:f>
        <x:v>250000</x:v>
      </x:c>
      <x:c r="G95" s="619" t="n">
        <x:f>SUMIFS('Cocok Bayar Booking'!$I$5:$I$504,'Cocok Bayar Booking'!$R$5:$R$504,A95,'Cocok Bayar Booking'!$S$5:$S$504,"Add-on",'Cocok Bayar Booking'!$B$5:$B$504,"&lt;="&amp;'Pengaturan'!$B$6)</x:f>
        <x:v>0</x:v>
      </x:c>
      <x:c r="H95" s="619" t="str">
        <x:f>IF('Data Schedule'!AK83="","",'Data Schedule'!AK83)</x:f>
      </x:c>
      <x:c r="I95" s="619" t="n">
        <x:f>E95+F95+IF(V95&lt;&gt;"",N(H95),0)</x:f>
        <x:v>350000</x:v>
      </x:c>
      <x:c r="J95" s="625"/>
      <x:c r="K95" s="626"/>
      <x:c r="L95" s="620" t="str">
        <x:f>IF(AND('Data Schedule'!U83=0,COUNTIF('Cocok Bayar Booking'!$R$5:$R$504,A95)=0,N(H95)=0,NOT(AND(ISNUMBER(J95),J95&gt;=0,K95&lt;&gt;""))),"Nonaktif tanpa pembayaran",IF(NOT(ISNUMBER(C95)),"Tanggal sesi belum pasti",IF(OR(C95&lt;'Pengaturan'!$B$4,C95&gt;'Pengaturan'!$B$5),"Di luar September",IF(C95&gt;'Pengaturan'!$B$29,"Belum closing",IF(AND(O95&lt;&gt;"",NOT(AND(W95="Terverifikasi",K95&lt;&gt;""))),"Pasangan perlu dicek",IF(AND(Q95=0,NOT(AND(ISNUMBER(U95),K95&lt;&gt;""))),"Sesi belum terkonfirmasi",IF(AND(ISNUMBER(J95),J95&gt;=0,K95&lt;&gt;""),"Terhitung",IF(X95=0,"Paket utama belum terhubung",IF(R95=0,"Pelunasan belum terbukti",IF(AND(N(H95)&gt;0,V95=""),"Bukti bayar sebelumnya kosong",IF(E95+IF(V95&lt;&gt;"",N(H95),0)&lt;S95,"DP sebelumnya belum lengkap",IF(I95&lt;=0,"Nominal pembayaran belum lengkap","Terhitung"))))))))))))</x:f>
        <x:v>Sesi belum terkonfirmasi</x:v>
      </x:c>
      <x:c r="M95" s="619" t="str">
        <x:f>IF(N95=1,IF(AND(ISNUMBER(J95),J95&gt;=0,K95&lt;&gt;""),J95,I95),"")</x:f>
      </x:c>
      <x:c r="N95" s="621" t="n">
        <x:f>IF(L95="Terhitung",1,0)</x:f>
        <x:v>0</x:v>
      </x:c>
      <x:c r="O95" s="617"/>
      <x:c r="P95" s="617" t="str">
        <x:v>52, 224</x:v>
      </x:c>
      <x:c r="Q95" s="617" t="n">
        <x:f>SUMIFS('Cocok Bayar Booking'!$V$5:$V$504,'Cocok Bayar Booking'!$R$5:$R$504,A95,'Cocok Bayar Booking'!$B$5:$B$504,"&lt;="&amp;'Pengaturan'!$B$6)</x:f>
        <x:v>0</x:v>
      </x:c>
      <x:c r="R95" s="617" t="n">
        <x:f>COUNTIFS('Cocok Bayar Booking'!$R$5:$R$504,A95,'Cocok Bayar Booking'!$S$5:$S$504,"Paket utama",'Cocok Bayar Booking'!$F$5:$F$504,"Lunas",'Cocok Bayar Booking'!$B$5:$B$504,"&lt;="&amp;'Pengaturan'!$B$6)+COUNTIFS('Cocok Bayar Booking'!$R$5:$R$504,A95,'Cocok Bayar Booking'!$S$5:$S$504,"Paket utama",'Cocok Bayar Booking'!$F$5:$F$504,"Pelunasan",'Cocok Bayar Booking'!$B$5:$B$504,"&lt;="&amp;'Pengaturan'!$B$6)</x:f>
        <x:v>0</x:v>
      </x:c>
      <x:c r="S95" s="619" t="n">
        <x:f>'Data Schedule'!N83</x:f>
        <x:v>100000</x:v>
      </x:c>
      <x:c r="T95" s="619" t="n">
        <x:f>'Data Schedule'!L83</x:f>
        <x:v>350000</x:v>
      </x:c>
      <x:c r="U95" s="627"/>
      <x:c r="V95" s="617" t="str">
        <x:f>IF('Data Schedule'!AL83="","",'Data Schedule'!AL83)</x:f>
      </x:c>
      <x:c r="W95" s="626"/>
      <x:c r="X95" s="617" t="n">
        <x:f>COUNTIFS('Cocok Bayar Booking'!$R$5:$R$504,A95,'Cocok Bayar Booking'!$S$5:$S$504,"Paket utama",'Cocok Bayar Booking'!$B$5:$B$504,"&lt;="&amp;'Pengaturan'!$B$6)</x:f>
        <x:v>2</x:v>
      </x:c>
      <x:c r="Y95" s="617" t="n">
        <x:f>IF(OR(L95="Nonaktif tanpa pembayaran",L95="Di luar September",L95="Belum closing",AND(LEFT(A95,4)="LOG-",COUNTIF('Cocok Bayar Booking'!$R$5:$R$504,A95)=0)),0,1-N95)</x:f>
        <x:v>1</x:v>
      </x:c>
      <x:c r="Z95" s="618" t="n">
        <x:f>IF('Data Schedule'!B83="","",'Data Schedule'!B83)</x:f>
        <x:v>46273</x:v>
      </x:c>
    </x:row>
    <x:row r="96" ht="30" customHeight="1">
      <x:c r="A96" s="617" t="str">
        <x:v>BK080</x:v>
      </x:c>
      <x:c r="B96" s="617" t="str">
        <x:f>'Data Schedule'!E84</x:f>
        <x:v>Lintang Budiarti</x:v>
      </x:c>
      <x:c r="C96" s="618" t="n">
        <x:f>IF(ISNUMBER(U96),U96,IF(ISNUMBER(Z96),Z96,""))</x:f>
        <x:v>46273</x:v>
      </x:c>
      <x:c r="D96" s="617" t="str">
        <x:f>'Data Schedule'!G84</x:f>
        <x:v>Graduation Premium</x:v>
      </x:c>
      <x:c r="E96" s="619" t="n">
        <x:f>SUMIFS('Cocok Bayar Booking'!$I$5:$I$504,'Cocok Bayar Booking'!$R$5:$R$504,A96,'Cocok Bayar Booking'!$F$5:$F$504,"DP",'Cocok Bayar Booking'!$S$5:$S$504,"Paket utama",'Cocok Bayar Booking'!$B$5:$B$504,"&lt;="&amp;'Pengaturan'!$B$6)</x:f>
        <x:v>0</x:v>
      </x:c>
      <x:c r="F96" s="619" t="n">
        <x:f>SUMIFS('Cocok Bayar Booking'!$I$5:$I$504,'Cocok Bayar Booking'!$R$5:$R$504,A96,'Cocok Bayar Booking'!$B$5:$B$504,"&lt;="&amp;'Pengaturan'!$B$6)-E96</x:f>
        <x:v>490000</x:v>
      </x:c>
      <x:c r="G96" s="619" t="n">
        <x:f>SUMIFS('Cocok Bayar Booking'!$I$5:$I$504,'Cocok Bayar Booking'!$R$5:$R$504,A96,'Cocok Bayar Booking'!$S$5:$S$504,"Add-on",'Cocok Bayar Booking'!$B$5:$B$504,"&lt;="&amp;'Pengaturan'!$B$6)</x:f>
        <x:v>0</x:v>
      </x:c>
      <x:c r="H96" s="619" t="str">
        <x:f>IF('Data Schedule'!AK84="","",'Data Schedule'!AK84)</x:f>
      </x:c>
      <x:c r="I96" s="619" t="n">
        <x:f>E96+F96+IF(V96&lt;&gt;"",N(H96),0)</x:f>
        <x:v>490000</x:v>
      </x:c>
      <x:c r="J96" s="625"/>
      <x:c r="K96" s="626"/>
      <x:c r="L96" s="620" t="str">
        <x:f>IF(AND('Data Schedule'!U84=0,COUNTIF('Cocok Bayar Booking'!$R$5:$R$504,A96)=0,N(H96)=0,NOT(AND(ISNUMBER(J96),J96&gt;=0,K96&lt;&gt;""))),"Nonaktif tanpa pembayaran",IF(NOT(ISNUMBER(C96)),"Tanggal sesi belum pasti",IF(OR(C96&lt;'Pengaturan'!$B$4,C96&gt;'Pengaturan'!$B$5),"Di luar September",IF(C96&gt;'Pengaturan'!$B$29,"Belum closing",IF(AND(O96&lt;&gt;"",NOT(AND(W96="Terverifikasi",K96&lt;&gt;""))),"Pasangan perlu dicek",IF(AND(Q96=0,NOT(AND(ISNUMBER(U96),K96&lt;&gt;""))),"Sesi belum terkonfirmasi",IF(AND(ISNUMBER(J96),J96&gt;=0,K96&lt;&gt;""),"Terhitung",IF(X96=0,"Paket utama belum terhubung",IF(R96=0,"Pelunasan belum terbukti",IF(AND(N(H96)&gt;0,V96=""),"Bukti bayar sebelumnya kosong",IF(E96+IF(V96&lt;&gt;"",N(H96),0)&lt;S96,"DP sebelumnya belum lengkap",IF(I96&lt;=0,"Nominal pembayaran belum lengkap","Terhitung"))))))))))))</x:f>
        <x:v>Sesi belum terkonfirmasi</x:v>
      </x:c>
      <x:c r="M96" s="619" t="str">
        <x:f>IF(N96=1,IF(AND(ISNUMBER(J96),J96&gt;=0,K96&lt;&gt;""),J96,I96),"")</x:f>
      </x:c>
      <x:c r="N96" s="621" t="n">
        <x:f>IF(L96="Terhitung",1,0)</x:f>
        <x:v>0</x:v>
      </x:c>
      <x:c r="O96" s="617"/>
      <x:c r="P96" s="617" t="str">
        <x:v>226</x:v>
      </x:c>
      <x:c r="Q96" s="617" t="n">
        <x:f>SUMIFS('Cocok Bayar Booking'!$V$5:$V$504,'Cocok Bayar Booking'!$R$5:$R$504,A96,'Cocok Bayar Booking'!$B$5:$B$504,"&lt;="&amp;'Pengaturan'!$B$6)</x:f>
        <x:v>0</x:v>
      </x:c>
      <x:c r="R96" s="617" t="n">
        <x:f>COUNTIFS('Cocok Bayar Booking'!$R$5:$R$504,A96,'Cocok Bayar Booking'!$S$5:$S$504,"Paket utama",'Cocok Bayar Booking'!$F$5:$F$504,"Lunas",'Cocok Bayar Booking'!$B$5:$B$504,"&lt;="&amp;'Pengaturan'!$B$6)+COUNTIFS('Cocok Bayar Booking'!$R$5:$R$504,A96,'Cocok Bayar Booking'!$S$5:$S$504,"Paket utama",'Cocok Bayar Booking'!$F$5:$F$504,"Pelunasan",'Cocok Bayar Booking'!$B$5:$B$504,"&lt;="&amp;'Pengaturan'!$B$6)</x:f>
        <x:v>0</x:v>
      </x:c>
      <x:c r="S96" s="619" t="n">
        <x:f>'Data Schedule'!N84</x:f>
        <x:v>100000</x:v>
      </x:c>
      <x:c r="T96" s="619" t="n">
        <x:f>'Data Schedule'!L84</x:f>
        <x:v>500000</x:v>
      </x:c>
      <x:c r="U96" s="627"/>
      <x:c r="V96" s="617" t="str">
        <x:f>IF('Data Schedule'!AL84="","",'Data Schedule'!AL84)</x:f>
      </x:c>
      <x:c r="W96" s="626"/>
      <x:c r="X96" s="617" t="n">
        <x:f>COUNTIFS('Cocok Bayar Booking'!$R$5:$R$504,A96,'Cocok Bayar Booking'!$S$5:$S$504,"Paket utama",'Cocok Bayar Booking'!$B$5:$B$504,"&lt;="&amp;'Pengaturan'!$B$6)</x:f>
        <x:v>1</x:v>
      </x:c>
      <x:c r="Y96" s="617" t="n">
        <x:f>IF(OR(L96="Nonaktif tanpa pembayaran",L96="Di luar September",L96="Belum closing",AND(LEFT(A96,4)="LOG-",COUNTIF('Cocok Bayar Booking'!$R$5:$R$504,A96)=0)),0,1-N96)</x:f>
        <x:v>1</x:v>
      </x:c>
      <x:c r="Z96" s="618" t="n">
        <x:f>IF('Data Schedule'!B84="","",'Data Schedule'!B84)</x:f>
        <x:v>46273</x:v>
      </x:c>
    </x:row>
    <x:row r="97" ht="30" customHeight="1">
      <x:c r="A97" s="617" t="str">
        <x:v>BK081</x:v>
      </x:c>
      <x:c r="B97" s="617" t="str">
        <x:f>'Data Schedule'!E85</x:f>
        <x:v>Diana Putri</x:v>
      </x:c>
      <x:c r="C97" s="618" t="n">
        <x:f>IF(ISNUMBER(U97),U97,IF(ISNUMBER(Z97),Z97,""))</x:f>
        <x:v>46273</x:v>
      </x:c>
      <x:c r="D97" s="617" t="str">
        <x:f>'Data Schedule'!G85</x:f>
        <x:v>Graduation</x:v>
      </x:c>
      <x:c r="E97" s="619" t="n">
        <x:f>SUMIFS('Cocok Bayar Booking'!$I$5:$I$504,'Cocok Bayar Booking'!$R$5:$R$504,A97,'Cocok Bayar Booking'!$F$5:$F$504,"DP",'Cocok Bayar Booking'!$S$5:$S$504,"Paket utama",'Cocok Bayar Booking'!$B$5:$B$504,"&lt;="&amp;'Pengaturan'!$B$6)</x:f>
        <x:v>0</x:v>
      </x:c>
      <x:c r="F97" s="619" t="n">
        <x:f>SUMIFS('Cocok Bayar Booking'!$I$5:$I$504,'Cocok Bayar Booking'!$R$5:$R$504,A97,'Cocok Bayar Booking'!$B$5:$B$504,"&lt;="&amp;'Pengaturan'!$B$6)-E97</x:f>
        <x:v>280000</x:v>
      </x:c>
      <x:c r="G97" s="619" t="n">
        <x:f>SUMIFS('Cocok Bayar Booking'!$I$5:$I$504,'Cocok Bayar Booking'!$R$5:$R$504,A97,'Cocok Bayar Booking'!$S$5:$S$504,"Add-on",'Cocok Bayar Booking'!$B$5:$B$504,"&lt;="&amp;'Pengaturan'!$B$6)</x:f>
        <x:v>0</x:v>
      </x:c>
      <x:c r="H97" s="619" t="str">
        <x:f>IF('Data Schedule'!AK85="","",'Data Schedule'!AK85)</x:f>
      </x:c>
      <x:c r="I97" s="619" t="n">
        <x:f>E97+F97+IF(V97&lt;&gt;"",N(H97),0)</x:f>
        <x:v>280000</x:v>
      </x:c>
      <x:c r="J97" s="625"/>
      <x:c r="K97" s="626"/>
      <x:c r="L97" s="620" t="str">
        <x:f>IF(AND('Data Schedule'!U85=0,COUNTIF('Cocok Bayar Booking'!$R$5:$R$504,A97)=0,N(H97)=0,NOT(AND(ISNUMBER(J97),J97&gt;=0,K97&lt;&gt;""))),"Nonaktif tanpa pembayaran",IF(NOT(ISNUMBER(C97)),"Tanggal sesi belum pasti",IF(OR(C97&lt;'Pengaturan'!$B$4,C97&gt;'Pengaturan'!$B$5),"Di luar September",IF(C97&gt;'Pengaturan'!$B$29,"Belum closing",IF(AND(O97&lt;&gt;"",NOT(AND(W97="Terverifikasi",K97&lt;&gt;""))),"Pasangan perlu dicek",IF(AND(Q97=0,NOT(AND(ISNUMBER(U97),K97&lt;&gt;""))),"Sesi belum terkonfirmasi",IF(AND(ISNUMBER(J97),J97&gt;=0,K97&lt;&gt;""),"Terhitung",IF(X97=0,"Paket utama belum terhubung",IF(R97=0,"Pelunasan belum terbukti",IF(AND(N(H97)&gt;0,V97=""),"Bukti bayar sebelumnya kosong",IF(E97+IF(V97&lt;&gt;"",N(H97),0)&lt;S97,"DP sebelumnya belum lengkap",IF(I97&lt;=0,"Nominal pembayaran belum lengkap","Terhitung"))))))))))))</x:f>
        <x:v>DP sebelumnya belum lengkap</x:v>
      </x:c>
      <x:c r="M97" s="619" t="str">
        <x:f>IF(N97=1,IF(AND(ISNUMBER(J97),J97&gt;=0,K97&lt;&gt;""),J97,I97),"")</x:f>
      </x:c>
      <x:c r="N97" s="621" t="n">
        <x:f>IF(L97="Terhitung",1,0)</x:f>
        <x:v>0</x:v>
      </x:c>
      <x:c r="O97" s="617"/>
      <x:c r="P97" s="617" t="str">
        <x:v>254</x:v>
      </x:c>
      <x:c r="Q97" s="617" t="n">
        <x:f>SUMIFS('Cocok Bayar Booking'!$V$5:$V$504,'Cocok Bayar Booking'!$R$5:$R$504,A97,'Cocok Bayar Booking'!$B$5:$B$504,"&lt;="&amp;'Pengaturan'!$B$6)</x:f>
        <x:v>1</x:v>
      </x:c>
      <x:c r="R97" s="617" t="n">
        <x:f>COUNTIFS('Cocok Bayar Booking'!$R$5:$R$504,A97,'Cocok Bayar Booking'!$S$5:$S$504,"Paket utama",'Cocok Bayar Booking'!$F$5:$F$504,"Lunas",'Cocok Bayar Booking'!$B$5:$B$504,"&lt;="&amp;'Pengaturan'!$B$6)+COUNTIFS('Cocok Bayar Booking'!$R$5:$R$504,A97,'Cocok Bayar Booking'!$S$5:$S$504,"Paket utama",'Cocok Bayar Booking'!$F$5:$F$504,"Pelunasan",'Cocok Bayar Booking'!$B$5:$B$504,"&lt;="&amp;'Pengaturan'!$B$6)</x:f>
        <x:v>1</x:v>
      </x:c>
      <x:c r="S97" s="619" t="n">
        <x:f>'Data Schedule'!N85</x:f>
        <x:v>100000</x:v>
      </x:c>
      <x:c r="T97" s="619" t="n">
        <x:f>'Data Schedule'!L85</x:f>
        <x:v>350000</x:v>
      </x:c>
      <x:c r="U97" s="627"/>
      <x:c r="V97" s="617" t="str">
        <x:f>IF('Data Schedule'!AL85="","",'Data Schedule'!AL85)</x:f>
      </x:c>
      <x:c r="W97" s="626"/>
      <x:c r="X97" s="617" t="n">
        <x:f>COUNTIFS('Cocok Bayar Booking'!$R$5:$R$504,A97,'Cocok Bayar Booking'!$S$5:$S$504,"Paket utama",'Cocok Bayar Booking'!$B$5:$B$504,"&lt;="&amp;'Pengaturan'!$B$6)</x:f>
        <x:v>1</x:v>
      </x:c>
      <x:c r="Y97" s="617" t="n">
        <x:f>IF(OR(L97="Nonaktif tanpa pembayaran",L97="Di luar September",L97="Belum closing",AND(LEFT(A97,4)="LOG-",COUNTIF('Cocok Bayar Booking'!$R$5:$R$504,A97)=0)),0,1-N97)</x:f>
        <x:v>1</x:v>
      </x:c>
      <x:c r="Z97" s="618" t="n">
        <x:f>IF('Data Schedule'!B85="","",'Data Schedule'!B85)</x:f>
        <x:v>46273</x:v>
      </x:c>
    </x:row>
    <x:row r="98" ht="30" customHeight="1">
      <x:c r="A98" s="617" t="str">
        <x:v>BK082</x:v>
      </x:c>
      <x:c r="B98" s="617" t="str">
        <x:f>'Data Schedule'!E86</x:f>
        <x:v>acha</x:v>
      </x:c>
      <x:c r="C98" s="618" t="n">
        <x:f>IF(ISNUMBER(U98),U98,IF(ISNUMBER(Z98),Z98,""))</x:f>
        <x:v>46273</x:v>
      </x:c>
      <x:c r="D98" s="617" t="str">
        <x:f>'Data Schedule'!G86</x:f>
        <x:v>Graduation</x:v>
      </x:c>
      <x:c r="E98" s="619" t="n">
        <x:f>SUMIFS('Cocok Bayar Booking'!$I$5:$I$504,'Cocok Bayar Booking'!$R$5:$R$504,A98,'Cocok Bayar Booking'!$F$5:$F$504,"DP",'Cocok Bayar Booking'!$S$5:$S$504,"Paket utama",'Cocok Bayar Booking'!$B$5:$B$504,"&lt;="&amp;'Pengaturan'!$B$6)</x:f>
        <x:v>0</x:v>
      </x:c>
      <x:c r="F98" s="619" t="n">
        <x:f>SUMIFS('Cocok Bayar Booking'!$I$5:$I$504,'Cocok Bayar Booking'!$R$5:$R$504,A98,'Cocok Bayar Booking'!$B$5:$B$504,"&lt;="&amp;'Pengaturan'!$B$6)-E98</x:f>
        <x:v>250000</x:v>
      </x:c>
      <x:c r="G98" s="619" t="n">
        <x:f>SUMIFS('Cocok Bayar Booking'!$I$5:$I$504,'Cocok Bayar Booking'!$R$5:$R$504,A98,'Cocok Bayar Booking'!$S$5:$S$504,"Add-on",'Cocok Bayar Booking'!$B$5:$B$504,"&lt;="&amp;'Pengaturan'!$B$6)</x:f>
        <x:v>0</x:v>
      </x:c>
      <x:c r="H98" s="619" t="str">
        <x:f>IF('Data Schedule'!AK86="","",'Data Schedule'!AK86)</x:f>
      </x:c>
      <x:c r="I98" s="619" t="n">
        <x:f>E98+F98+IF(V98&lt;&gt;"",N(H98),0)</x:f>
        <x:v>250000</x:v>
      </x:c>
      <x:c r="J98" s="625"/>
      <x:c r="K98" s="626"/>
      <x:c r="L98" s="620" t="str">
        <x:f>IF(AND('Data Schedule'!U86=0,COUNTIF('Cocok Bayar Booking'!$R$5:$R$504,A98)=0,N(H98)=0,NOT(AND(ISNUMBER(J98),J98&gt;=0,K98&lt;&gt;""))),"Nonaktif tanpa pembayaran",IF(NOT(ISNUMBER(C98)),"Tanggal sesi belum pasti",IF(OR(C98&lt;'Pengaturan'!$B$4,C98&gt;'Pengaturan'!$B$5),"Di luar September",IF(C98&gt;'Pengaturan'!$B$29,"Belum closing",IF(AND(O98&lt;&gt;"",NOT(AND(W98="Terverifikasi",K98&lt;&gt;""))),"Pasangan perlu dicek",IF(AND(Q98=0,NOT(AND(ISNUMBER(U98),K98&lt;&gt;""))),"Sesi belum terkonfirmasi",IF(AND(ISNUMBER(J98),J98&gt;=0,K98&lt;&gt;""),"Terhitung",IF(X98=0,"Paket utama belum terhubung",IF(R98=0,"Pelunasan belum terbukti",IF(AND(N(H98)&gt;0,V98=""),"Bukti bayar sebelumnya kosong",IF(E98+IF(V98&lt;&gt;"",N(H98),0)&lt;S98,"DP sebelumnya belum lengkap",IF(I98&lt;=0,"Nominal pembayaran belum lengkap","Terhitung"))))))))))))</x:f>
        <x:v>Sesi belum terkonfirmasi</x:v>
      </x:c>
      <x:c r="M98" s="619" t="str">
        <x:f>IF(N98=1,IF(AND(ISNUMBER(J98),J98&gt;=0,K98&lt;&gt;""),J98,I98),"")</x:f>
      </x:c>
      <x:c r="N98" s="621" t="n">
        <x:f>IF(L98="Terhitung",1,0)</x:f>
        <x:v>0</x:v>
      </x:c>
      <x:c r="O98" s="617"/>
      <x:c r="P98" s="617" t="str">
        <x:v>208</x:v>
      </x:c>
      <x:c r="Q98" s="617" t="n">
        <x:f>SUMIFS('Cocok Bayar Booking'!$V$5:$V$504,'Cocok Bayar Booking'!$R$5:$R$504,A98,'Cocok Bayar Booking'!$B$5:$B$504,"&lt;="&amp;'Pengaturan'!$B$6)</x:f>
        <x:v>0</x:v>
      </x:c>
      <x:c r="R98" s="617" t="n">
        <x:f>COUNTIFS('Cocok Bayar Booking'!$R$5:$R$504,A98,'Cocok Bayar Booking'!$S$5:$S$504,"Paket utama",'Cocok Bayar Booking'!$F$5:$F$504,"Lunas",'Cocok Bayar Booking'!$B$5:$B$504,"&lt;="&amp;'Pengaturan'!$B$6)+COUNTIFS('Cocok Bayar Booking'!$R$5:$R$504,A98,'Cocok Bayar Booking'!$S$5:$S$504,"Paket utama",'Cocok Bayar Booking'!$F$5:$F$504,"Pelunasan",'Cocok Bayar Booking'!$B$5:$B$504,"&lt;="&amp;'Pengaturan'!$B$6)</x:f>
        <x:v>0</x:v>
      </x:c>
      <x:c r="S98" s="619" t="n">
        <x:f>'Data Schedule'!N86</x:f>
        <x:v>100000</x:v>
      </x:c>
      <x:c r="T98" s="619" t="n">
        <x:f>'Data Schedule'!L86</x:f>
        <x:v>350000</x:v>
      </x:c>
      <x:c r="U98" s="627"/>
      <x:c r="V98" s="617" t="str">
        <x:f>IF('Data Schedule'!AL86="","",'Data Schedule'!AL86)</x:f>
      </x:c>
      <x:c r="W98" s="626"/>
      <x:c r="X98" s="617" t="n">
        <x:f>COUNTIFS('Cocok Bayar Booking'!$R$5:$R$504,A98,'Cocok Bayar Booking'!$S$5:$S$504,"Paket utama",'Cocok Bayar Booking'!$B$5:$B$504,"&lt;="&amp;'Pengaturan'!$B$6)</x:f>
        <x:v>1</x:v>
      </x:c>
      <x:c r="Y98" s="617" t="n">
        <x:f>IF(OR(L98="Nonaktif tanpa pembayaran",L98="Di luar September",L98="Belum closing",AND(LEFT(A98,4)="LOG-",COUNTIF('Cocok Bayar Booking'!$R$5:$R$504,A98)=0)),0,1-N98)</x:f>
        <x:v>1</x:v>
      </x:c>
      <x:c r="Z98" s="618" t="n">
        <x:f>IF('Data Schedule'!B86="","",'Data Schedule'!B86)</x:f>
        <x:v>46273</x:v>
      </x:c>
    </x:row>
    <x:row r="99" ht="30" customHeight="1">
      <x:c r="A99" s="617" t="str">
        <x:v>BK083</x:v>
      </x:c>
      <x:c r="B99" s="617" t="str">
        <x:f>'Data Schedule'!E87</x:f>
        <x:v>Maulida Jundana</x:v>
      </x:c>
      <x:c r="C99" s="618" t="n">
        <x:f>IF(ISNUMBER(U99),U99,IF(ISNUMBER(Z99),Z99,""))</x:f>
        <x:v>46273</x:v>
      </x:c>
      <x:c r="D99" s="617" t="str">
        <x:f>'Data Schedule'!G87</x:f>
        <x:v>Graduation</x:v>
      </x:c>
      <x:c r="E99" s="619" t="n">
        <x:f>SUMIFS('Cocok Bayar Booking'!$I$5:$I$504,'Cocok Bayar Booking'!$R$5:$R$504,A99,'Cocok Bayar Booking'!$F$5:$F$504,"DP",'Cocok Bayar Booking'!$S$5:$S$504,"Paket utama",'Cocok Bayar Booking'!$B$5:$B$504,"&lt;="&amp;'Pengaturan'!$B$6)</x:f>
        <x:v>100000</x:v>
      </x:c>
      <x:c r="F99" s="619" t="n">
        <x:f>SUMIFS('Cocok Bayar Booking'!$I$5:$I$504,'Cocok Bayar Booking'!$R$5:$R$504,A99,'Cocok Bayar Booking'!$B$5:$B$504,"&lt;="&amp;'Pengaturan'!$B$6)-E99</x:f>
        <x:v>250000</x:v>
      </x:c>
      <x:c r="G99" s="619" t="n">
        <x:f>SUMIFS('Cocok Bayar Booking'!$I$5:$I$504,'Cocok Bayar Booking'!$R$5:$R$504,A99,'Cocok Bayar Booking'!$S$5:$S$504,"Add-on",'Cocok Bayar Booking'!$B$5:$B$504,"&lt;="&amp;'Pengaturan'!$B$6)</x:f>
        <x:v>0</x:v>
      </x:c>
      <x:c r="H99" s="619" t="str">
        <x:f>IF('Data Schedule'!AK87="","",'Data Schedule'!AK87)</x:f>
      </x:c>
      <x:c r="I99" s="619" t="n">
        <x:f>E99+F99+IF(V99&lt;&gt;"",N(H99),0)</x:f>
        <x:v>350000</x:v>
      </x:c>
      <x:c r="J99" s="625"/>
      <x:c r="K99" s="626"/>
      <x:c r="L99" s="620" t="str">
        <x:f>IF(AND('Data Schedule'!U87=0,COUNTIF('Cocok Bayar Booking'!$R$5:$R$504,A99)=0,N(H99)=0,NOT(AND(ISNUMBER(J99),J99&gt;=0,K99&lt;&gt;""))),"Nonaktif tanpa pembayaran",IF(NOT(ISNUMBER(C99)),"Tanggal sesi belum pasti",IF(OR(C99&lt;'Pengaturan'!$B$4,C99&gt;'Pengaturan'!$B$5),"Di luar September",IF(C99&gt;'Pengaturan'!$B$29,"Belum closing",IF(AND(O99&lt;&gt;"",NOT(AND(W99="Terverifikasi",K99&lt;&gt;""))),"Pasangan perlu dicek",IF(AND(Q99=0,NOT(AND(ISNUMBER(U99),K99&lt;&gt;""))),"Sesi belum terkonfirmasi",IF(AND(ISNUMBER(J99),J99&gt;=0,K99&lt;&gt;""),"Terhitung",IF(X99=0,"Paket utama belum terhubung",IF(R99=0,"Pelunasan belum terbukti",IF(AND(N(H99)&gt;0,V99=""),"Bukti bayar sebelumnya kosong",IF(E99+IF(V99&lt;&gt;"",N(H99),0)&lt;S99,"DP sebelumnya belum lengkap",IF(I99&lt;=0,"Nominal pembayaran belum lengkap","Terhitung"))))))))))))</x:f>
        <x:v>Sesi belum terkonfirmasi</x:v>
      </x:c>
      <x:c r="M99" s="619" t="str">
        <x:f>IF(N99=1,IF(AND(ISNUMBER(J99),J99&gt;=0,K99&lt;&gt;""),J99,I99),"")</x:f>
      </x:c>
      <x:c r="N99" s="621" t="n">
        <x:f>IF(L99="Terhitung",1,0)</x:f>
        <x:v>0</x:v>
      </x:c>
      <x:c r="O99" s="617"/>
      <x:c r="P99" s="617" t="str">
        <x:v>33, 209</x:v>
      </x:c>
      <x:c r="Q99" s="617" t="n">
        <x:f>SUMIFS('Cocok Bayar Booking'!$V$5:$V$504,'Cocok Bayar Booking'!$R$5:$R$504,A99,'Cocok Bayar Booking'!$B$5:$B$504,"&lt;="&amp;'Pengaturan'!$B$6)</x:f>
        <x:v>0</x:v>
      </x:c>
      <x:c r="R99" s="617" t="n">
        <x:f>COUNTIFS('Cocok Bayar Booking'!$R$5:$R$504,A99,'Cocok Bayar Booking'!$S$5:$S$504,"Paket utama",'Cocok Bayar Booking'!$F$5:$F$504,"Lunas",'Cocok Bayar Booking'!$B$5:$B$504,"&lt;="&amp;'Pengaturan'!$B$6)+COUNTIFS('Cocok Bayar Booking'!$R$5:$R$504,A99,'Cocok Bayar Booking'!$S$5:$S$504,"Paket utama",'Cocok Bayar Booking'!$F$5:$F$504,"Pelunasan",'Cocok Bayar Booking'!$B$5:$B$504,"&lt;="&amp;'Pengaturan'!$B$6)</x:f>
        <x:v>0</x:v>
      </x:c>
      <x:c r="S99" s="619" t="n">
        <x:f>'Data Schedule'!N87</x:f>
        <x:v>100000</x:v>
      </x:c>
      <x:c r="T99" s="619" t="n">
        <x:f>'Data Schedule'!L87</x:f>
        <x:v>350000</x:v>
      </x:c>
      <x:c r="U99" s="627"/>
      <x:c r="V99" s="617" t="str">
        <x:f>IF('Data Schedule'!AL87="","",'Data Schedule'!AL87)</x:f>
      </x:c>
      <x:c r="W99" s="626"/>
      <x:c r="X99" s="617" t="n">
        <x:f>COUNTIFS('Cocok Bayar Booking'!$R$5:$R$504,A99,'Cocok Bayar Booking'!$S$5:$S$504,"Paket utama",'Cocok Bayar Booking'!$B$5:$B$504,"&lt;="&amp;'Pengaturan'!$B$6)</x:f>
        <x:v>2</x:v>
      </x:c>
      <x:c r="Y99" s="617" t="n">
        <x:f>IF(OR(L99="Nonaktif tanpa pembayaran",L99="Di luar September",L99="Belum closing",AND(LEFT(A99,4)="LOG-",COUNTIF('Cocok Bayar Booking'!$R$5:$R$504,A99)=0)),0,1-N99)</x:f>
        <x:v>1</x:v>
      </x:c>
      <x:c r="Z99" s="618" t="n">
        <x:f>IF('Data Schedule'!B87="","",'Data Schedule'!B87)</x:f>
        <x:v>46273</x:v>
      </x:c>
    </x:row>
    <x:row r="100" ht="30" customHeight="1">
      <x:c r="A100" s="617" t="str">
        <x:v>BK084</x:v>
      </x:c>
      <x:c r="B100" s="617" t="str">
        <x:f>'Data Schedule'!E88</x:f>
        <x:v>Zahra Nur</x:v>
      </x:c>
      <x:c r="C100" s="618" t="n">
        <x:f>IF(ISNUMBER(U100),U100,IF(ISNUMBER(Z100),Z100,""))</x:f>
        <x:v>46273</x:v>
      </x:c>
      <x:c r="D100" s="617" t="str">
        <x:f>'Data Schedule'!G88</x:f>
        <x:v>Graduation Premium</x:v>
      </x:c>
      <x:c r="E100" s="619" t="n">
        <x:f>SUMIFS('Cocok Bayar Booking'!$I$5:$I$504,'Cocok Bayar Booking'!$R$5:$R$504,A100,'Cocok Bayar Booking'!$F$5:$F$504,"DP",'Cocok Bayar Booking'!$S$5:$S$504,"Paket utama",'Cocok Bayar Booking'!$B$5:$B$504,"&lt;="&amp;'Pengaturan'!$B$6)</x:f>
        <x:v>300000</x:v>
      </x:c>
      <x:c r="F100" s="619" t="n">
        <x:f>SUMIFS('Cocok Bayar Booking'!$I$5:$I$504,'Cocok Bayar Booking'!$R$5:$R$504,A100,'Cocok Bayar Booking'!$B$5:$B$504,"&lt;="&amp;'Pengaturan'!$B$6)-E100</x:f>
        <x:v>220000</x:v>
      </x:c>
      <x:c r="G100" s="619" t="n">
        <x:f>SUMIFS('Cocok Bayar Booking'!$I$5:$I$504,'Cocok Bayar Booking'!$R$5:$R$504,A100,'Cocok Bayar Booking'!$S$5:$S$504,"Add-on",'Cocok Bayar Booking'!$B$5:$B$504,"&lt;="&amp;'Pengaturan'!$B$6)</x:f>
        <x:v>0</x:v>
      </x:c>
      <x:c r="H100" s="619" t="str">
        <x:f>IF('Data Schedule'!AK88="","",'Data Schedule'!AK88)</x:f>
      </x:c>
      <x:c r="I100" s="619" t="n">
        <x:f>E100+F100+IF(V100&lt;&gt;"",N(H100),0)</x:f>
        <x:v>520000</x:v>
      </x:c>
      <x:c r="J100" s="625"/>
      <x:c r="K100" s="626"/>
      <x:c r="L100" s="620" t="str">
        <x:f>IF(AND('Data Schedule'!U88=0,COUNTIF('Cocok Bayar Booking'!$R$5:$R$504,A100)=0,N(H100)=0,NOT(AND(ISNUMBER(J100),J100&gt;=0,K100&lt;&gt;""))),"Nonaktif tanpa pembayaran",IF(NOT(ISNUMBER(C100)),"Tanggal sesi belum pasti",IF(OR(C100&lt;'Pengaturan'!$B$4,C100&gt;'Pengaturan'!$B$5),"Di luar September",IF(C100&gt;'Pengaturan'!$B$29,"Belum closing",IF(AND(O100&lt;&gt;"",NOT(AND(W100="Terverifikasi",K100&lt;&gt;""))),"Pasangan perlu dicek",IF(AND(Q100=0,NOT(AND(ISNUMBER(U100),K100&lt;&gt;""))),"Sesi belum terkonfirmasi",IF(AND(ISNUMBER(J100),J100&gt;=0,K100&lt;&gt;""),"Terhitung",IF(X100=0,"Paket utama belum terhubung",IF(R100=0,"Pelunasan belum terbukti",IF(AND(N(H100)&gt;0,V100=""),"Bukti bayar sebelumnya kosong",IF(E100+IF(V100&lt;&gt;"",N(H100),0)&lt;S100,"DP sebelumnya belum lengkap",IF(I100&lt;=0,"Nominal pembayaran belum lengkap","Terhitung"))))))))))))</x:f>
        <x:v>Sesi belum terkonfirmasi</x:v>
      </x:c>
      <x:c r="M100" s="619" t="str">
        <x:f>IF(N100=1,IF(AND(ISNUMBER(J100),J100&gt;=0,K100&lt;&gt;""),J100,I100),"")</x:f>
      </x:c>
      <x:c r="N100" s="621" t="n">
        <x:f>IF(L100="Terhitung",1,0)</x:f>
        <x:v>0</x:v>
      </x:c>
      <x:c r="O100" s="617"/>
      <x:c r="P100" s="617" t="str">
        <x:v>43, 214</x:v>
      </x:c>
      <x:c r="Q100" s="617" t="n">
        <x:f>SUMIFS('Cocok Bayar Booking'!$V$5:$V$504,'Cocok Bayar Booking'!$R$5:$R$504,A100,'Cocok Bayar Booking'!$B$5:$B$504,"&lt;="&amp;'Pengaturan'!$B$6)</x:f>
        <x:v>0</x:v>
      </x:c>
      <x:c r="R100" s="617" t="n">
        <x:f>COUNTIFS('Cocok Bayar Booking'!$R$5:$R$504,A100,'Cocok Bayar Booking'!$S$5:$S$504,"Paket utama",'Cocok Bayar Booking'!$F$5:$F$504,"Lunas",'Cocok Bayar Booking'!$B$5:$B$504,"&lt;="&amp;'Pengaturan'!$B$6)+COUNTIFS('Cocok Bayar Booking'!$R$5:$R$504,A100,'Cocok Bayar Booking'!$S$5:$S$504,"Paket utama",'Cocok Bayar Booking'!$F$5:$F$504,"Pelunasan",'Cocok Bayar Booking'!$B$5:$B$504,"&lt;="&amp;'Pengaturan'!$B$6)</x:f>
        <x:v>0</x:v>
      </x:c>
      <x:c r="S100" s="619" t="n">
        <x:f>'Data Schedule'!N88</x:f>
        <x:v>300000</x:v>
      </x:c>
      <x:c r="T100" s="619" t="n">
        <x:f>'Data Schedule'!L88</x:f>
        <x:v>500000</x:v>
      </x:c>
      <x:c r="U100" s="627"/>
      <x:c r="V100" s="617" t="str">
        <x:f>IF('Data Schedule'!AL88="","",'Data Schedule'!AL88)</x:f>
      </x:c>
      <x:c r="W100" s="626"/>
      <x:c r="X100" s="617" t="n">
        <x:f>COUNTIFS('Cocok Bayar Booking'!$R$5:$R$504,A100,'Cocok Bayar Booking'!$S$5:$S$504,"Paket utama",'Cocok Bayar Booking'!$B$5:$B$504,"&lt;="&amp;'Pengaturan'!$B$6)</x:f>
        <x:v>2</x:v>
      </x:c>
      <x:c r="Y100" s="617" t="n">
        <x:f>IF(OR(L100="Nonaktif tanpa pembayaran",L100="Di luar September",L100="Belum closing",AND(LEFT(A100,4)="LOG-",COUNTIF('Cocok Bayar Booking'!$R$5:$R$504,A100)=0)),0,1-N100)</x:f>
        <x:v>1</x:v>
      </x:c>
      <x:c r="Z100" s="618" t="n">
        <x:f>IF('Data Schedule'!B88="","",'Data Schedule'!B88)</x:f>
        <x:v>46273</x:v>
      </x:c>
    </x:row>
    <x:row r="101" ht="30" customHeight="1">
      <x:c r="A101" s="617" t="str">
        <x:v>BK085</x:v>
      </x:c>
      <x:c r="B101" s="617" t="str">
        <x:f>'Data Schedule'!E89</x:f>
        <x:v>Qori Susi Allifah</x:v>
      </x:c>
      <x:c r="C101" s="618" t="n">
        <x:f>IF(ISNUMBER(U101),U101,IF(ISNUMBER(Z101),Z101,""))</x:f>
        <x:v>46273</x:v>
      </x:c>
      <x:c r="D101" s="617" t="str">
        <x:f>'Data Schedule'!G89</x:f>
        <x:v>Graduation</x:v>
      </x:c>
      <x:c r="E101" s="619" t="n">
        <x:f>SUMIFS('Cocok Bayar Booking'!$I$5:$I$504,'Cocok Bayar Booking'!$R$5:$R$504,A101,'Cocok Bayar Booking'!$F$5:$F$504,"DP",'Cocok Bayar Booking'!$S$5:$S$504,"Paket utama",'Cocok Bayar Booking'!$B$5:$B$504,"&lt;="&amp;'Pengaturan'!$B$6)</x:f>
        <x:v>0</x:v>
      </x:c>
      <x:c r="F101" s="619" t="n">
        <x:f>SUMIFS('Cocok Bayar Booking'!$I$5:$I$504,'Cocok Bayar Booking'!$R$5:$R$504,A101,'Cocok Bayar Booking'!$B$5:$B$504,"&lt;="&amp;'Pengaturan'!$B$6)-E101</x:f>
        <x:v>0</x:v>
      </x:c>
      <x:c r="G101" s="619" t="n">
        <x:f>SUMIFS('Cocok Bayar Booking'!$I$5:$I$504,'Cocok Bayar Booking'!$R$5:$R$504,A101,'Cocok Bayar Booking'!$S$5:$S$504,"Add-on",'Cocok Bayar Booking'!$B$5:$B$504,"&lt;="&amp;'Pengaturan'!$B$6)</x:f>
        <x:v>0</x:v>
      </x:c>
      <x:c r="H101" s="619" t="str">
        <x:f>IF('Data Schedule'!AK89="","",'Data Schedule'!AK89)</x:f>
      </x:c>
      <x:c r="I101" s="619" t="n">
        <x:f>E101+F101+IF(V101&lt;&gt;"",N(H101),0)</x:f>
        <x:v>0</x:v>
      </x:c>
      <x:c r="J101" s="625"/>
      <x:c r="K101" s="626"/>
      <x:c r="L101" s="620" t="str">
        <x:f>IF(AND('Data Schedule'!U89=0,COUNTIF('Cocok Bayar Booking'!$R$5:$R$504,A101)=0,N(H101)=0,NOT(AND(ISNUMBER(J101),J101&gt;=0,K101&lt;&gt;""))),"Nonaktif tanpa pembayaran",IF(NOT(ISNUMBER(C101)),"Tanggal sesi belum pasti",IF(OR(C101&lt;'Pengaturan'!$B$4,C101&gt;'Pengaturan'!$B$5),"Di luar September",IF(C101&gt;'Pengaturan'!$B$29,"Belum closing",IF(AND(O101&lt;&gt;"",NOT(AND(W101="Terverifikasi",K101&lt;&gt;""))),"Pasangan perlu dicek",IF(AND(Q101=0,NOT(AND(ISNUMBER(U101),K101&lt;&gt;""))),"Sesi belum terkonfirmasi",IF(AND(ISNUMBER(J101),J101&gt;=0,K101&lt;&gt;""),"Terhitung",IF(X101=0,"Paket utama belum terhubung",IF(R101=0,"Pelunasan belum terbukti",IF(AND(N(H101)&gt;0,V101=""),"Bukti bayar sebelumnya kosong",IF(E101+IF(V101&lt;&gt;"",N(H101),0)&lt;S101,"DP sebelumnya belum lengkap",IF(I101&lt;=0,"Nominal pembayaran belum lengkap","Terhitung"))))))))))))</x:f>
        <x:v>Nonaktif tanpa pembayaran</x:v>
      </x:c>
      <x:c r="M101" s="619" t="str">
        <x:f>IF(N101=1,IF(AND(ISNUMBER(J101),J101&gt;=0,K101&lt;&gt;""),J101,I101),"")</x:f>
      </x:c>
      <x:c r="N101" s="621" t="n">
        <x:f>IF(L101="Terhitung",1,0)</x:f>
        <x:v>0</x:v>
      </x:c>
      <x:c r="O101" s="617"/>
      <x:c r="P101" s="617"/>
      <x:c r="Q101" s="617" t="n">
        <x:f>SUMIFS('Cocok Bayar Booking'!$V$5:$V$504,'Cocok Bayar Booking'!$R$5:$R$504,A101,'Cocok Bayar Booking'!$B$5:$B$504,"&lt;="&amp;'Pengaturan'!$B$6)</x:f>
        <x:v>0</x:v>
      </x:c>
      <x:c r="R101" s="617" t="n">
        <x:f>COUNTIFS('Cocok Bayar Booking'!$R$5:$R$504,A101,'Cocok Bayar Booking'!$S$5:$S$504,"Paket utama",'Cocok Bayar Booking'!$F$5:$F$504,"Lunas",'Cocok Bayar Booking'!$B$5:$B$504,"&lt;="&amp;'Pengaturan'!$B$6)+COUNTIFS('Cocok Bayar Booking'!$R$5:$R$504,A101,'Cocok Bayar Booking'!$S$5:$S$504,"Paket utama",'Cocok Bayar Booking'!$F$5:$F$504,"Pelunasan",'Cocok Bayar Booking'!$B$5:$B$504,"&lt;="&amp;'Pengaturan'!$B$6)</x:f>
        <x:v>0</x:v>
      </x:c>
      <x:c r="S101" s="619" t="n">
        <x:f>'Data Schedule'!N89</x:f>
        <x:v>100000</x:v>
      </x:c>
      <x:c r="T101" s="619" t="n">
        <x:f>'Data Schedule'!L89</x:f>
        <x:v>350000</x:v>
      </x:c>
      <x:c r="U101" s="627"/>
      <x:c r="V101" s="617" t="str">
        <x:f>IF('Data Schedule'!AL89="","",'Data Schedule'!AL89)</x:f>
      </x:c>
      <x:c r="W101" s="626"/>
      <x:c r="X101" s="617" t="n">
        <x:f>COUNTIFS('Cocok Bayar Booking'!$R$5:$R$504,A101,'Cocok Bayar Booking'!$S$5:$S$504,"Paket utama",'Cocok Bayar Booking'!$B$5:$B$504,"&lt;="&amp;'Pengaturan'!$B$6)</x:f>
        <x:v>0</x:v>
      </x:c>
      <x:c r="Y101" s="617" t="n">
        <x:f>IF(OR(L101="Nonaktif tanpa pembayaran",L101="Di luar September",L101="Belum closing",AND(LEFT(A101,4)="LOG-",COUNTIF('Cocok Bayar Booking'!$R$5:$R$504,A101)=0)),0,1-N101)</x:f>
        <x:v>0</x:v>
      </x:c>
      <x:c r="Z101" s="618" t="n">
        <x:f>IF('Data Schedule'!B89="","",'Data Schedule'!B89)</x:f>
        <x:v>46273</x:v>
      </x:c>
    </x:row>
    <x:row r="102" ht="30" customHeight="1">
      <x:c r="A102" s="617" t="str">
        <x:v>BK086</x:v>
      </x:c>
      <x:c r="B102" s="617" t="str">
        <x:f>'Data Schedule'!E90</x:f>
        <x:v>Sabiq Muhammad</x:v>
      </x:c>
      <x:c r="C102" s="618" t="n">
        <x:f>IF(ISNUMBER(U102),U102,IF(ISNUMBER(Z102),Z102,""))</x:f>
        <x:v>46273</x:v>
      </x:c>
      <x:c r="D102" s="617" t="str">
        <x:f>'Data Schedule'!G90</x:f>
        <x:v>Graduation</x:v>
      </x:c>
      <x:c r="E102" s="619" t="n">
        <x:f>SUMIFS('Cocok Bayar Booking'!$I$5:$I$504,'Cocok Bayar Booking'!$R$5:$R$504,A102,'Cocok Bayar Booking'!$F$5:$F$504,"DP",'Cocok Bayar Booking'!$S$5:$S$504,"Paket utama",'Cocok Bayar Booking'!$B$5:$B$504,"&lt;="&amp;'Pengaturan'!$B$6)</x:f>
        <x:v>0</x:v>
      </x:c>
      <x:c r="F102" s="619" t="n">
        <x:f>SUMIFS('Cocok Bayar Booking'!$I$5:$I$504,'Cocok Bayar Booking'!$R$5:$R$504,A102,'Cocok Bayar Booking'!$B$5:$B$504,"&lt;="&amp;'Pengaturan'!$B$6)-E102</x:f>
        <x:v>250000</x:v>
      </x:c>
      <x:c r="G102" s="619" t="n">
        <x:f>SUMIFS('Cocok Bayar Booking'!$I$5:$I$504,'Cocok Bayar Booking'!$R$5:$R$504,A102,'Cocok Bayar Booking'!$S$5:$S$504,"Add-on",'Cocok Bayar Booking'!$B$5:$B$504,"&lt;="&amp;'Pengaturan'!$B$6)</x:f>
        <x:v>0</x:v>
      </x:c>
      <x:c r="H102" s="619" t="str">
        <x:f>IF('Data Schedule'!AK90="","",'Data Schedule'!AK90)</x:f>
      </x:c>
      <x:c r="I102" s="619" t="n">
        <x:f>E102+F102+IF(V102&lt;&gt;"",N(H102),0)</x:f>
        <x:v>250000</x:v>
      </x:c>
      <x:c r="J102" s="625"/>
      <x:c r="K102" s="626"/>
      <x:c r="L102" s="620" t="str">
        <x:f>IF(AND('Data Schedule'!U90=0,COUNTIF('Cocok Bayar Booking'!$R$5:$R$504,A102)=0,N(H102)=0,NOT(AND(ISNUMBER(J102),J102&gt;=0,K102&lt;&gt;""))),"Nonaktif tanpa pembayaran",IF(NOT(ISNUMBER(C102)),"Tanggal sesi belum pasti",IF(OR(C102&lt;'Pengaturan'!$B$4,C102&gt;'Pengaturan'!$B$5),"Di luar September",IF(C102&gt;'Pengaturan'!$B$29,"Belum closing",IF(AND(O102&lt;&gt;"",NOT(AND(W102="Terverifikasi",K102&lt;&gt;""))),"Pasangan perlu dicek",IF(AND(Q102=0,NOT(AND(ISNUMBER(U102),K102&lt;&gt;""))),"Sesi belum terkonfirmasi",IF(AND(ISNUMBER(J102),J102&gt;=0,K102&lt;&gt;""),"Terhitung",IF(X102=0,"Paket utama belum terhubung",IF(R102=0,"Pelunasan belum terbukti",IF(AND(N(H102)&gt;0,V102=""),"Bukti bayar sebelumnya kosong",IF(E102+IF(V102&lt;&gt;"",N(H102),0)&lt;S102,"DP sebelumnya belum lengkap",IF(I102&lt;=0,"Nominal pembayaran belum lengkap","Terhitung"))))))))))))</x:f>
        <x:v>Sesi belum terkonfirmasi</x:v>
      </x:c>
      <x:c r="M102" s="619" t="str">
        <x:f>IF(N102=1,IF(AND(ISNUMBER(J102),J102&gt;=0,K102&lt;&gt;""),J102,I102),"")</x:f>
      </x:c>
      <x:c r="N102" s="621" t="n">
        <x:f>IF(L102="Terhitung",1,0)</x:f>
        <x:v>0</x:v>
      </x:c>
      <x:c r="O102" s="617"/>
      <x:c r="P102" s="617" t="str">
        <x:v>219</x:v>
      </x:c>
      <x:c r="Q102" s="617" t="n">
        <x:f>SUMIFS('Cocok Bayar Booking'!$V$5:$V$504,'Cocok Bayar Booking'!$R$5:$R$504,A102,'Cocok Bayar Booking'!$B$5:$B$504,"&lt;="&amp;'Pengaturan'!$B$6)</x:f>
        <x:v>0</x:v>
      </x:c>
      <x:c r="R102" s="617" t="n">
        <x:f>COUNTIFS('Cocok Bayar Booking'!$R$5:$R$504,A102,'Cocok Bayar Booking'!$S$5:$S$504,"Paket utama",'Cocok Bayar Booking'!$F$5:$F$504,"Lunas",'Cocok Bayar Booking'!$B$5:$B$504,"&lt;="&amp;'Pengaturan'!$B$6)+COUNTIFS('Cocok Bayar Booking'!$R$5:$R$504,A102,'Cocok Bayar Booking'!$S$5:$S$504,"Paket utama",'Cocok Bayar Booking'!$F$5:$F$504,"Pelunasan",'Cocok Bayar Booking'!$B$5:$B$504,"&lt;="&amp;'Pengaturan'!$B$6)</x:f>
        <x:v>0</x:v>
      </x:c>
      <x:c r="S102" s="619" t="n">
        <x:f>'Data Schedule'!N90</x:f>
        <x:v>100000</x:v>
      </x:c>
      <x:c r="T102" s="619" t="n">
        <x:f>'Data Schedule'!L90</x:f>
        <x:v>350000</x:v>
      </x:c>
      <x:c r="U102" s="627"/>
      <x:c r="V102" s="617" t="str">
        <x:f>IF('Data Schedule'!AL90="","",'Data Schedule'!AL90)</x:f>
      </x:c>
      <x:c r="W102" s="626"/>
      <x:c r="X102" s="617" t="n">
        <x:f>COUNTIFS('Cocok Bayar Booking'!$R$5:$R$504,A102,'Cocok Bayar Booking'!$S$5:$S$504,"Paket utama",'Cocok Bayar Booking'!$B$5:$B$504,"&lt;="&amp;'Pengaturan'!$B$6)</x:f>
        <x:v>1</x:v>
      </x:c>
      <x:c r="Y102" s="617" t="n">
        <x:f>IF(OR(L102="Nonaktif tanpa pembayaran",L102="Di luar September",L102="Belum closing",AND(LEFT(A102,4)="LOG-",COUNTIF('Cocok Bayar Booking'!$R$5:$R$504,A102)=0)),0,1-N102)</x:f>
        <x:v>1</x:v>
      </x:c>
      <x:c r="Z102" s="618" t="n">
        <x:f>IF('Data Schedule'!B90="","",'Data Schedule'!B90)</x:f>
        <x:v>46273</x:v>
      </x:c>
    </x:row>
    <x:row r="103" ht="30" customHeight="1">
      <x:c r="A103" s="617" t="str">
        <x:v>BK087</x:v>
      </x:c>
      <x:c r="B103" s="617" t="str">
        <x:f>'Data Schedule'!E91</x:f>
        <x:v>Deri Dernata</x:v>
      </x:c>
      <x:c r="C103" s="618" t="n">
        <x:f>IF(ISNUMBER(U103),U103,IF(ISNUMBER(Z103),Z103,""))</x:f>
        <x:v>46273</x:v>
      </x:c>
      <x:c r="D103" s="617" t="str">
        <x:f>'Data Schedule'!G91</x:f>
        <x:v>Graduation</x:v>
      </x:c>
      <x:c r="E103" s="619" t="n">
        <x:f>SUMIFS('Cocok Bayar Booking'!$I$5:$I$504,'Cocok Bayar Booking'!$R$5:$R$504,A103,'Cocok Bayar Booking'!$F$5:$F$504,"DP",'Cocok Bayar Booking'!$S$5:$S$504,"Paket utama",'Cocok Bayar Booking'!$B$5:$B$504,"&lt;="&amp;'Pengaturan'!$B$6)</x:f>
        <x:v>100000</x:v>
      </x:c>
      <x:c r="F103" s="619" t="n">
        <x:f>SUMIFS('Cocok Bayar Booking'!$I$5:$I$504,'Cocok Bayar Booking'!$R$5:$R$504,A103,'Cocok Bayar Booking'!$B$5:$B$504,"&lt;="&amp;'Pengaturan'!$B$6)-E103</x:f>
        <x:v>250000</x:v>
      </x:c>
      <x:c r="G103" s="619" t="n">
        <x:f>SUMIFS('Cocok Bayar Booking'!$I$5:$I$504,'Cocok Bayar Booking'!$R$5:$R$504,A103,'Cocok Bayar Booking'!$S$5:$S$504,"Add-on",'Cocok Bayar Booking'!$B$5:$B$504,"&lt;="&amp;'Pengaturan'!$B$6)</x:f>
        <x:v>0</x:v>
      </x:c>
      <x:c r="H103" s="619" t="str">
        <x:f>IF('Data Schedule'!AK91="","",'Data Schedule'!AK91)</x:f>
      </x:c>
      <x:c r="I103" s="619" t="n">
        <x:f>E103+F103+IF(V103&lt;&gt;"",N(H103),0)</x:f>
        <x:v>350000</x:v>
      </x:c>
      <x:c r="J103" s="625"/>
      <x:c r="K103" s="626"/>
      <x:c r="L103" s="620" t="str">
        <x:f>IF(AND('Data Schedule'!U91=0,COUNTIF('Cocok Bayar Booking'!$R$5:$R$504,A103)=0,N(H103)=0,NOT(AND(ISNUMBER(J103),J103&gt;=0,K103&lt;&gt;""))),"Nonaktif tanpa pembayaran",IF(NOT(ISNUMBER(C103)),"Tanggal sesi belum pasti",IF(OR(C103&lt;'Pengaturan'!$B$4,C103&gt;'Pengaturan'!$B$5),"Di luar September",IF(C103&gt;'Pengaturan'!$B$29,"Belum closing",IF(AND(O103&lt;&gt;"",NOT(AND(W103="Terverifikasi",K103&lt;&gt;""))),"Pasangan perlu dicek",IF(AND(Q103=0,NOT(AND(ISNUMBER(U103),K103&lt;&gt;""))),"Sesi belum terkonfirmasi",IF(AND(ISNUMBER(J103),J103&gt;=0,K103&lt;&gt;""),"Terhitung",IF(X103=0,"Paket utama belum terhubung",IF(R103=0,"Pelunasan belum terbukti",IF(AND(N(H103)&gt;0,V103=""),"Bukti bayar sebelumnya kosong",IF(E103+IF(V103&lt;&gt;"",N(H103),0)&lt;S103,"DP sebelumnya belum lengkap",IF(I103&lt;=0,"Nominal pembayaran belum lengkap","Terhitung"))))))))))))</x:f>
        <x:v>Sesi belum terkonfirmasi</x:v>
      </x:c>
      <x:c r="M103" s="619" t="str">
        <x:f>IF(N103=1,IF(AND(ISNUMBER(J103),J103&gt;=0,K103&lt;&gt;""),J103,I103),"")</x:f>
      </x:c>
      <x:c r="N103" s="621" t="n">
        <x:f>IF(L103="Terhitung",1,0)</x:f>
        <x:v>0</x:v>
      </x:c>
      <x:c r="O103" s="617"/>
      <x:c r="P103" s="617" t="str">
        <x:v>104, 221</x:v>
      </x:c>
      <x:c r="Q103" s="617" t="n">
        <x:f>SUMIFS('Cocok Bayar Booking'!$V$5:$V$504,'Cocok Bayar Booking'!$R$5:$R$504,A103,'Cocok Bayar Booking'!$B$5:$B$504,"&lt;="&amp;'Pengaturan'!$B$6)</x:f>
        <x:v>0</x:v>
      </x:c>
      <x:c r="R103" s="617" t="n">
        <x:f>COUNTIFS('Cocok Bayar Booking'!$R$5:$R$504,A103,'Cocok Bayar Booking'!$S$5:$S$504,"Paket utama",'Cocok Bayar Booking'!$F$5:$F$504,"Lunas",'Cocok Bayar Booking'!$B$5:$B$504,"&lt;="&amp;'Pengaturan'!$B$6)+COUNTIFS('Cocok Bayar Booking'!$R$5:$R$504,A103,'Cocok Bayar Booking'!$S$5:$S$504,"Paket utama",'Cocok Bayar Booking'!$F$5:$F$504,"Pelunasan",'Cocok Bayar Booking'!$B$5:$B$504,"&lt;="&amp;'Pengaturan'!$B$6)</x:f>
        <x:v>0</x:v>
      </x:c>
      <x:c r="S103" s="619" t="n">
        <x:f>'Data Schedule'!N91</x:f>
        <x:v>0</x:v>
      </x:c>
      <x:c r="T103" s="619" t="n">
        <x:f>'Data Schedule'!L91</x:f>
        <x:v>350000</x:v>
      </x:c>
      <x:c r="U103" s="627"/>
      <x:c r="V103" s="617" t="str">
        <x:f>IF('Data Schedule'!AL91="","",'Data Schedule'!AL91)</x:f>
      </x:c>
      <x:c r="W103" s="626"/>
      <x:c r="X103" s="617" t="n">
        <x:f>COUNTIFS('Cocok Bayar Booking'!$R$5:$R$504,A103,'Cocok Bayar Booking'!$S$5:$S$504,"Paket utama",'Cocok Bayar Booking'!$B$5:$B$504,"&lt;="&amp;'Pengaturan'!$B$6)</x:f>
        <x:v>2</x:v>
      </x:c>
      <x:c r="Y103" s="617" t="n">
        <x:f>IF(OR(L103="Nonaktif tanpa pembayaran",L103="Di luar September",L103="Belum closing",AND(LEFT(A103,4)="LOG-",COUNTIF('Cocok Bayar Booking'!$R$5:$R$504,A103)=0)),0,1-N103)</x:f>
        <x:v>1</x:v>
      </x:c>
      <x:c r="Z103" s="618" t="n">
        <x:f>IF('Data Schedule'!B91="","",'Data Schedule'!B91)</x:f>
        <x:v>46273</x:v>
      </x:c>
    </x:row>
    <x:row r="104" ht="30" customHeight="1">
      <x:c r="A104" s="617" t="str">
        <x:v>BK088</x:v>
      </x:c>
      <x:c r="B104" s="617" t="str">
        <x:f>'Data Schedule'!E92</x:f>
        <x:v>Fianto</x:v>
      </x:c>
      <x:c r="C104" s="618" t="n">
        <x:f>IF(ISNUMBER(U104),U104,IF(ISNUMBER(Z104),Z104,""))</x:f>
        <x:v>46273</x:v>
      </x:c>
      <x:c r="D104" s="617" t="str">
        <x:f>'Data Schedule'!G92</x:f>
        <x:v>Graduation</x:v>
      </x:c>
      <x:c r="E104" s="619" t="n">
        <x:f>SUMIFS('Cocok Bayar Booking'!$I$5:$I$504,'Cocok Bayar Booking'!$R$5:$R$504,A104,'Cocok Bayar Booking'!$F$5:$F$504,"DP",'Cocok Bayar Booking'!$S$5:$S$504,"Paket utama",'Cocok Bayar Booking'!$B$5:$B$504,"&lt;="&amp;'Pengaturan'!$B$6)</x:f>
        <x:v>100000</x:v>
      </x:c>
      <x:c r="F104" s="619" t="n">
        <x:f>SUMIFS('Cocok Bayar Booking'!$I$5:$I$504,'Cocok Bayar Booking'!$R$5:$R$504,A104,'Cocok Bayar Booking'!$B$5:$B$504,"&lt;="&amp;'Pengaturan'!$B$6)-E104</x:f>
        <x:v>250000</x:v>
      </x:c>
      <x:c r="G104" s="619" t="n">
        <x:f>SUMIFS('Cocok Bayar Booking'!$I$5:$I$504,'Cocok Bayar Booking'!$R$5:$R$504,A104,'Cocok Bayar Booking'!$S$5:$S$504,"Add-on",'Cocok Bayar Booking'!$B$5:$B$504,"&lt;="&amp;'Pengaturan'!$B$6)</x:f>
        <x:v>0</x:v>
      </x:c>
      <x:c r="H104" s="619" t="str">
        <x:f>IF('Data Schedule'!AK92="","",'Data Schedule'!AK92)</x:f>
      </x:c>
      <x:c r="I104" s="619" t="n">
        <x:f>E104+F104+IF(V104&lt;&gt;"",N(H104),0)</x:f>
        <x:v>350000</x:v>
      </x:c>
      <x:c r="J104" s="625"/>
      <x:c r="K104" s="626"/>
      <x:c r="L104" s="620" t="str">
        <x:f>IF(AND('Data Schedule'!U92=0,COUNTIF('Cocok Bayar Booking'!$R$5:$R$504,A104)=0,N(H104)=0,NOT(AND(ISNUMBER(J104),J104&gt;=0,K104&lt;&gt;""))),"Nonaktif tanpa pembayaran",IF(NOT(ISNUMBER(C104)),"Tanggal sesi belum pasti",IF(OR(C104&lt;'Pengaturan'!$B$4,C104&gt;'Pengaturan'!$B$5),"Di luar September",IF(C104&gt;'Pengaturan'!$B$29,"Belum closing",IF(AND(O104&lt;&gt;"",NOT(AND(W104="Terverifikasi",K104&lt;&gt;""))),"Pasangan perlu dicek",IF(AND(Q104=0,NOT(AND(ISNUMBER(U104),K104&lt;&gt;""))),"Sesi belum terkonfirmasi",IF(AND(ISNUMBER(J104),J104&gt;=0,K104&lt;&gt;""),"Terhitung",IF(X104=0,"Paket utama belum terhubung",IF(R104=0,"Pelunasan belum terbukti",IF(AND(N(H104)&gt;0,V104=""),"Bukti bayar sebelumnya kosong",IF(E104+IF(V104&lt;&gt;"",N(H104),0)&lt;S104,"DP sebelumnya belum lengkap",IF(I104&lt;=0,"Nominal pembayaran belum lengkap","Terhitung"))))))))))))</x:f>
        <x:v>Terhitung</x:v>
      </x:c>
      <x:c r="M104" s="619" t="n">
        <x:f>IF(N104=1,IF(AND(ISNUMBER(J104),J104&gt;=0,K104&lt;&gt;""),J104,I104),"")</x:f>
        <x:v>350000</x:v>
      </x:c>
      <x:c r="N104" s="621" t="n">
        <x:f>IF(L104="Terhitung",1,0)</x:f>
        <x:v>1</x:v>
      </x:c>
      <x:c r="O104" s="617"/>
      <x:c r="P104" s="617" t="str">
        <x:v>123, 248</x:v>
      </x:c>
      <x:c r="Q104" s="617" t="n">
        <x:f>SUMIFS('Cocok Bayar Booking'!$V$5:$V$504,'Cocok Bayar Booking'!$R$5:$R$504,A104,'Cocok Bayar Booking'!$B$5:$B$504,"&lt;="&amp;'Pengaturan'!$B$6)</x:f>
        <x:v>1</x:v>
      </x:c>
      <x:c r="R104" s="617" t="n">
        <x:f>COUNTIFS('Cocok Bayar Booking'!$R$5:$R$504,A104,'Cocok Bayar Booking'!$S$5:$S$504,"Paket utama",'Cocok Bayar Booking'!$F$5:$F$504,"Lunas",'Cocok Bayar Booking'!$B$5:$B$504,"&lt;="&amp;'Pengaturan'!$B$6)+COUNTIFS('Cocok Bayar Booking'!$R$5:$R$504,A104,'Cocok Bayar Booking'!$S$5:$S$504,"Paket utama",'Cocok Bayar Booking'!$F$5:$F$504,"Pelunasan",'Cocok Bayar Booking'!$B$5:$B$504,"&lt;="&amp;'Pengaturan'!$B$6)</x:f>
        <x:v>1</x:v>
      </x:c>
      <x:c r="S104" s="619" t="n">
        <x:f>'Data Schedule'!N92</x:f>
        <x:v>100000</x:v>
      </x:c>
      <x:c r="T104" s="619" t="n">
        <x:f>'Data Schedule'!L92</x:f>
        <x:v>350000</x:v>
      </x:c>
      <x:c r="U104" s="627"/>
      <x:c r="V104" s="617" t="str">
        <x:f>IF('Data Schedule'!AL92="","",'Data Schedule'!AL92)</x:f>
      </x:c>
      <x:c r="W104" s="626"/>
      <x:c r="X104" s="617" t="n">
        <x:f>COUNTIFS('Cocok Bayar Booking'!$R$5:$R$504,A104,'Cocok Bayar Booking'!$S$5:$S$504,"Paket utama",'Cocok Bayar Booking'!$B$5:$B$504,"&lt;="&amp;'Pengaturan'!$B$6)</x:f>
        <x:v>2</x:v>
      </x:c>
      <x:c r="Y104" s="617" t="n">
        <x:f>IF(OR(L104="Nonaktif tanpa pembayaran",L104="Di luar September",L104="Belum closing",AND(LEFT(A104,4)="LOG-",COUNTIF('Cocok Bayar Booking'!$R$5:$R$504,A104)=0)),0,1-N104)</x:f>
        <x:v>0</x:v>
      </x:c>
      <x:c r="Z104" s="618" t="n">
        <x:f>IF('Data Schedule'!B92="","",'Data Schedule'!B92)</x:f>
        <x:v>46273</x:v>
      </x:c>
    </x:row>
    <x:row r="105" ht="30" customHeight="1">
      <x:c r="A105" s="617" t="str">
        <x:v>BK089</x:v>
      </x:c>
      <x:c r="B105" s="617" t="str">
        <x:f>'Data Schedule'!E93</x:f>
        <x:v>Sulis Setianti</x:v>
      </x:c>
      <x:c r="C105" s="618" t="n">
        <x:f>IF(ISNUMBER(U105),U105,IF(ISNUMBER(Z105),Z105,""))</x:f>
        <x:v>46274</x:v>
      </x:c>
      <x:c r="D105" s="617" t="str">
        <x:f>'Data Schedule'!G93</x:f>
        <x:v>Graduation</x:v>
      </x:c>
      <x:c r="E105" s="619" t="n">
        <x:f>SUMIFS('Cocok Bayar Booking'!$I$5:$I$504,'Cocok Bayar Booking'!$R$5:$R$504,A105,'Cocok Bayar Booking'!$F$5:$F$504,"DP",'Cocok Bayar Booking'!$S$5:$S$504,"Paket utama",'Cocok Bayar Booking'!$B$5:$B$504,"&lt;="&amp;'Pengaturan'!$B$6)</x:f>
        <x:v>100000</x:v>
      </x:c>
      <x:c r="F105" s="619" t="n">
        <x:f>SUMIFS('Cocok Bayar Booking'!$I$5:$I$504,'Cocok Bayar Booking'!$R$5:$R$504,A105,'Cocok Bayar Booking'!$B$5:$B$504,"&lt;="&amp;'Pengaturan'!$B$6)-E105</x:f>
        <x:v>250000</x:v>
      </x:c>
      <x:c r="G105" s="619" t="n">
        <x:f>SUMIFS('Cocok Bayar Booking'!$I$5:$I$504,'Cocok Bayar Booking'!$R$5:$R$504,A105,'Cocok Bayar Booking'!$S$5:$S$504,"Add-on",'Cocok Bayar Booking'!$B$5:$B$504,"&lt;="&amp;'Pengaturan'!$B$6)</x:f>
        <x:v>0</x:v>
      </x:c>
      <x:c r="H105" s="619" t="str">
        <x:f>IF('Data Schedule'!AK93="","",'Data Schedule'!AK93)</x:f>
      </x:c>
      <x:c r="I105" s="619" t="n">
        <x:f>E105+F105+IF(V105&lt;&gt;"",N(H105),0)</x:f>
        <x:v>350000</x:v>
      </x:c>
      <x:c r="J105" s="625"/>
      <x:c r="K105" s="626"/>
      <x:c r="L105" s="620" t="str">
        <x:f>IF(AND('Data Schedule'!U93=0,COUNTIF('Cocok Bayar Booking'!$R$5:$R$504,A105)=0,N(H105)=0,NOT(AND(ISNUMBER(J105),J105&gt;=0,K105&lt;&gt;""))),"Nonaktif tanpa pembayaran",IF(NOT(ISNUMBER(C105)),"Tanggal sesi belum pasti",IF(OR(C105&lt;'Pengaturan'!$B$4,C105&gt;'Pengaturan'!$B$5),"Di luar September",IF(C105&gt;'Pengaturan'!$B$29,"Belum closing",IF(AND(O105&lt;&gt;"",NOT(AND(W105="Terverifikasi",K105&lt;&gt;""))),"Pasangan perlu dicek",IF(AND(Q105=0,NOT(AND(ISNUMBER(U105),K105&lt;&gt;""))),"Sesi belum terkonfirmasi",IF(AND(ISNUMBER(J105),J105&gt;=0,K105&lt;&gt;""),"Terhitung",IF(X105=0,"Paket utama belum terhubung",IF(R105=0,"Pelunasan belum terbukti",IF(AND(N(H105)&gt;0,V105=""),"Bukti bayar sebelumnya kosong",IF(E105+IF(V105&lt;&gt;"",N(H105),0)&lt;S105,"DP sebelumnya belum lengkap",IF(I105&lt;=0,"Nominal pembayaran belum lengkap","Terhitung"))))))))))))</x:f>
        <x:v>Pasangan perlu dicek</x:v>
      </x:c>
      <x:c r="M105" s="619" t="str">
        <x:f>IF(N105=1,IF(AND(ISNUMBER(J105),J105&gt;=0,K105&lt;&gt;""),J105,I105),"")</x:f>
      </x:c>
      <x:c r="N105" s="621" t="n">
        <x:f>IF(L105="Terhitung",1,0)</x:f>
        <x:v>0</x:v>
      </x:c>
      <x:c r="O105" s="617" t="str">
        <x:v>CHECK pembayaran belum cocok</x:v>
      </x:c>
      <x:c r="P105" s="617" t="str">
        <x:v>128, 272</x:v>
      </x:c>
      <x:c r="Q105" s="617" t="n">
        <x:f>SUMIFS('Cocok Bayar Booking'!$V$5:$V$504,'Cocok Bayar Booking'!$R$5:$R$504,A105,'Cocok Bayar Booking'!$B$5:$B$504,"&lt;="&amp;'Pengaturan'!$B$6)</x:f>
        <x:v>0</x:v>
      </x:c>
      <x:c r="R105" s="617" t="n">
        <x:f>COUNTIFS('Cocok Bayar Booking'!$R$5:$R$504,A105,'Cocok Bayar Booking'!$S$5:$S$504,"Paket utama",'Cocok Bayar Booking'!$F$5:$F$504,"Lunas",'Cocok Bayar Booking'!$B$5:$B$504,"&lt;="&amp;'Pengaturan'!$B$6)+COUNTIFS('Cocok Bayar Booking'!$R$5:$R$504,A105,'Cocok Bayar Booking'!$S$5:$S$504,"Paket utama",'Cocok Bayar Booking'!$F$5:$F$504,"Pelunasan",'Cocok Bayar Booking'!$B$5:$B$504,"&lt;="&amp;'Pengaturan'!$B$6)</x:f>
        <x:v>0</x:v>
      </x:c>
      <x:c r="S105" s="619" t="n">
        <x:f>'Data Schedule'!N93</x:f>
        <x:v>100000</x:v>
      </x:c>
      <x:c r="T105" s="619" t="n">
        <x:f>'Data Schedule'!L93</x:f>
        <x:v>350000</x:v>
      </x:c>
      <x:c r="U105" s="627"/>
      <x:c r="V105" s="617" t="str">
        <x:f>IF('Data Schedule'!AL93="","",'Data Schedule'!AL93)</x:f>
      </x:c>
      <x:c r="W105" s="626"/>
      <x:c r="X105" s="617" t="n">
        <x:f>COUNTIFS('Cocok Bayar Booking'!$R$5:$R$504,A105,'Cocok Bayar Booking'!$S$5:$S$504,"Paket utama",'Cocok Bayar Booking'!$B$5:$B$504,"&lt;="&amp;'Pengaturan'!$B$6)</x:f>
        <x:v>2</x:v>
      </x:c>
      <x:c r="Y105" s="617" t="n">
        <x:f>IF(OR(L105="Nonaktif tanpa pembayaran",L105="Di luar September",L105="Belum closing",AND(LEFT(A105,4)="LOG-",COUNTIF('Cocok Bayar Booking'!$R$5:$R$504,A105)=0)),0,1-N105)</x:f>
        <x:v>1</x:v>
      </x:c>
      <x:c r="Z105" s="618" t="n">
        <x:f>IF('Data Schedule'!B93="","",'Data Schedule'!B93)</x:f>
        <x:v>46274</x:v>
      </x:c>
    </x:row>
    <x:row r="106" ht="30" customHeight="1">
      <x:c r="A106" s="617" t="str">
        <x:v>BK090</x:v>
      </x:c>
      <x:c r="B106" s="617" t="str">
        <x:f>'Data Schedule'!E94</x:f>
        <x:v>Ama</x:v>
      </x:c>
      <x:c r="C106" s="618" t="n">
        <x:f>IF(ISNUMBER(U106),U106,IF(ISNUMBER(Z106),Z106,""))</x:f>
        <x:v>46274</x:v>
      </x:c>
      <x:c r="D106" s="617" t="str">
        <x:f>'Data Schedule'!G94</x:f>
        <x:v>Graduation</x:v>
      </x:c>
      <x:c r="E106" s="619" t="n">
        <x:f>SUMIFS('Cocok Bayar Booking'!$I$5:$I$504,'Cocok Bayar Booking'!$R$5:$R$504,A106,'Cocok Bayar Booking'!$F$5:$F$504,"DP",'Cocok Bayar Booking'!$S$5:$S$504,"Paket utama",'Cocok Bayar Booking'!$B$5:$B$504,"&lt;="&amp;'Pengaturan'!$B$6)</x:f>
        <x:v>100000</x:v>
      </x:c>
      <x:c r="F106" s="619" t="n">
        <x:f>SUMIFS('Cocok Bayar Booking'!$I$5:$I$504,'Cocok Bayar Booking'!$R$5:$R$504,A106,'Cocok Bayar Booking'!$B$5:$B$504,"&lt;="&amp;'Pengaturan'!$B$6)-E106</x:f>
        <x:v>250000</x:v>
      </x:c>
      <x:c r="G106" s="619" t="n">
        <x:f>SUMIFS('Cocok Bayar Booking'!$I$5:$I$504,'Cocok Bayar Booking'!$R$5:$R$504,A106,'Cocok Bayar Booking'!$S$5:$S$504,"Add-on",'Cocok Bayar Booking'!$B$5:$B$504,"&lt;="&amp;'Pengaturan'!$B$6)</x:f>
        <x:v>0</x:v>
      </x:c>
      <x:c r="H106" s="619" t="str">
        <x:f>IF('Data Schedule'!AK94="","",'Data Schedule'!AK94)</x:f>
      </x:c>
      <x:c r="I106" s="619" t="n">
        <x:f>E106+F106+IF(V106&lt;&gt;"",N(H106),0)</x:f>
        <x:v>350000</x:v>
      </x:c>
      <x:c r="J106" s="625"/>
      <x:c r="K106" s="626"/>
      <x:c r="L106" s="620" t="str">
        <x:f>IF(AND('Data Schedule'!U94=0,COUNTIF('Cocok Bayar Booking'!$R$5:$R$504,A106)=0,N(H106)=0,NOT(AND(ISNUMBER(J106),J106&gt;=0,K106&lt;&gt;""))),"Nonaktif tanpa pembayaran",IF(NOT(ISNUMBER(C106)),"Tanggal sesi belum pasti",IF(OR(C106&lt;'Pengaturan'!$B$4,C106&gt;'Pengaturan'!$B$5),"Di luar September",IF(C106&gt;'Pengaturan'!$B$29,"Belum closing",IF(AND(O106&lt;&gt;"",NOT(AND(W106="Terverifikasi",K106&lt;&gt;""))),"Pasangan perlu dicek",IF(AND(Q106=0,NOT(AND(ISNUMBER(U106),K106&lt;&gt;""))),"Sesi belum terkonfirmasi",IF(AND(ISNUMBER(J106),J106&gt;=0,K106&lt;&gt;""),"Terhitung",IF(X106=0,"Paket utama belum terhubung",IF(R106=0,"Pelunasan belum terbukti",IF(AND(N(H106)&gt;0,V106=""),"Bukti bayar sebelumnya kosong",IF(E106+IF(V106&lt;&gt;"",N(H106),0)&lt;S106,"DP sebelumnya belum lengkap",IF(I106&lt;=0,"Nominal pembayaran belum lengkap","Terhitung"))))))))))))</x:f>
        <x:v>Terhitung</x:v>
      </x:c>
      <x:c r="M106" s="619" t="n">
        <x:f>IF(N106=1,IF(AND(ISNUMBER(J106),J106&gt;=0,K106&lt;&gt;""),J106,I106),"")</x:f>
        <x:v>350000</x:v>
      </x:c>
      <x:c r="N106" s="621" t="n">
        <x:f>IF(L106="Terhitung",1,0)</x:f>
        <x:v>1</x:v>
      </x:c>
      <x:c r="O106" s="617"/>
      <x:c r="P106" s="617" t="str">
        <x:v>144, 294</x:v>
      </x:c>
      <x:c r="Q106" s="617" t="n">
        <x:f>SUMIFS('Cocok Bayar Booking'!$V$5:$V$504,'Cocok Bayar Booking'!$R$5:$R$504,A106,'Cocok Bayar Booking'!$B$5:$B$504,"&lt;="&amp;'Pengaturan'!$B$6)</x:f>
        <x:v>1</x:v>
      </x:c>
      <x:c r="R106" s="617" t="n">
        <x:f>COUNTIFS('Cocok Bayar Booking'!$R$5:$R$504,A106,'Cocok Bayar Booking'!$S$5:$S$504,"Paket utama",'Cocok Bayar Booking'!$F$5:$F$504,"Lunas",'Cocok Bayar Booking'!$B$5:$B$504,"&lt;="&amp;'Pengaturan'!$B$6)+COUNTIFS('Cocok Bayar Booking'!$R$5:$R$504,A106,'Cocok Bayar Booking'!$S$5:$S$504,"Paket utama",'Cocok Bayar Booking'!$F$5:$F$504,"Pelunasan",'Cocok Bayar Booking'!$B$5:$B$504,"&lt;="&amp;'Pengaturan'!$B$6)</x:f>
        <x:v>1</x:v>
      </x:c>
      <x:c r="S106" s="619" t="n">
        <x:f>'Data Schedule'!N94</x:f>
        <x:v>100000</x:v>
      </x:c>
      <x:c r="T106" s="619" t="n">
        <x:f>'Data Schedule'!L94</x:f>
        <x:v>350000</x:v>
      </x:c>
      <x:c r="U106" s="627"/>
      <x:c r="V106" s="617" t="str">
        <x:f>IF('Data Schedule'!AL94="","",'Data Schedule'!AL94)</x:f>
      </x:c>
      <x:c r="W106" s="626"/>
      <x:c r="X106" s="617" t="n">
        <x:f>COUNTIFS('Cocok Bayar Booking'!$R$5:$R$504,A106,'Cocok Bayar Booking'!$S$5:$S$504,"Paket utama",'Cocok Bayar Booking'!$B$5:$B$504,"&lt;="&amp;'Pengaturan'!$B$6)</x:f>
        <x:v>2</x:v>
      </x:c>
      <x:c r="Y106" s="617" t="n">
        <x:f>IF(OR(L106="Nonaktif tanpa pembayaran",L106="Di luar September",L106="Belum closing",AND(LEFT(A106,4)="LOG-",COUNTIF('Cocok Bayar Booking'!$R$5:$R$504,A106)=0)),0,1-N106)</x:f>
        <x:v>0</x:v>
      </x:c>
      <x:c r="Z106" s="618" t="n">
        <x:f>IF('Data Schedule'!B94="","",'Data Schedule'!B94)</x:f>
        <x:v>46274</x:v>
      </x:c>
    </x:row>
    <x:row r="107" ht="30" customHeight="1">
      <x:c r="A107" s="617" t="str">
        <x:v>BK091</x:v>
      </x:c>
      <x:c r="B107" s="617" t="str">
        <x:f>'Data Schedule'!E95</x:f>
        <x:v>wahyu puji prasetio</x:v>
      </x:c>
      <x:c r="C107" s="618" t="n">
        <x:f>IF(ISNUMBER(U107),U107,IF(ISNUMBER(Z107),Z107,""))</x:f>
        <x:v>46274</x:v>
      </x:c>
      <x:c r="D107" s="617" t="str">
        <x:f>'Data Schedule'!G95</x:f>
        <x:v>Graduation Premium</x:v>
      </x:c>
      <x:c r="E107" s="619" t="n">
        <x:f>SUMIFS('Cocok Bayar Booking'!$I$5:$I$504,'Cocok Bayar Booking'!$R$5:$R$504,A107,'Cocok Bayar Booking'!$F$5:$F$504,"DP",'Cocok Bayar Booking'!$S$5:$S$504,"Paket utama",'Cocok Bayar Booking'!$B$5:$B$504,"&lt;="&amp;'Pengaturan'!$B$6)</x:f>
        <x:v>100000</x:v>
      </x:c>
      <x:c r="F107" s="619" t="n">
        <x:f>SUMIFS('Cocok Bayar Booking'!$I$5:$I$504,'Cocok Bayar Booking'!$R$5:$R$504,A107,'Cocok Bayar Booking'!$B$5:$B$504,"&lt;="&amp;'Pengaturan'!$B$6)-E107</x:f>
        <x:v>0</x:v>
      </x:c>
      <x:c r="G107" s="619" t="n">
        <x:f>SUMIFS('Cocok Bayar Booking'!$I$5:$I$504,'Cocok Bayar Booking'!$R$5:$R$504,A107,'Cocok Bayar Booking'!$S$5:$S$504,"Add-on",'Cocok Bayar Booking'!$B$5:$B$504,"&lt;="&amp;'Pengaturan'!$B$6)</x:f>
        <x:v>0</x:v>
      </x:c>
      <x:c r="H107" s="619" t="str">
        <x:f>IF('Data Schedule'!AK95="","",'Data Schedule'!AK95)</x:f>
      </x:c>
      <x:c r="I107" s="619" t="n">
        <x:f>E107+F107+IF(V107&lt;&gt;"",N(H107),0)</x:f>
        <x:v>100000</x:v>
      </x:c>
      <x:c r="J107" s="625"/>
      <x:c r="K107" s="626"/>
      <x:c r="L107" s="620" t="str">
        <x:f>IF(AND('Data Schedule'!U95=0,COUNTIF('Cocok Bayar Booking'!$R$5:$R$504,A107)=0,N(H107)=0,NOT(AND(ISNUMBER(J107),J107&gt;=0,K107&lt;&gt;""))),"Nonaktif tanpa pembayaran",IF(NOT(ISNUMBER(C107)),"Tanggal sesi belum pasti",IF(OR(C107&lt;'Pengaturan'!$B$4,C107&gt;'Pengaturan'!$B$5),"Di luar September",IF(C107&gt;'Pengaturan'!$B$29,"Belum closing",IF(AND(O107&lt;&gt;"",NOT(AND(W107="Terverifikasi",K107&lt;&gt;""))),"Pasangan perlu dicek",IF(AND(Q107=0,NOT(AND(ISNUMBER(U107),K107&lt;&gt;""))),"Sesi belum terkonfirmasi",IF(AND(ISNUMBER(J107),J107&gt;=0,K107&lt;&gt;""),"Terhitung",IF(X107=0,"Paket utama belum terhubung",IF(R107=0,"Pelunasan belum terbukti",IF(AND(N(H107)&gt;0,V107=""),"Bukti bayar sebelumnya kosong",IF(E107+IF(V107&lt;&gt;"",N(H107),0)&lt;S107,"DP sebelumnya belum lengkap",IF(I107&lt;=0,"Nominal pembayaran belum lengkap","Terhitung"))))))))))))</x:f>
        <x:v>Pasangan perlu dicek</x:v>
      </x:c>
      <x:c r="M107" s="619" t="str">
        <x:f>IF(N107=1,IF(AND(ISNUMBER(J107),J107&gt;=0,K107&lt;&gt;""),J107,I107),"")</x:f>
      </x:c>
      <x:c r="N107" s="621" t="n">
        <x:f>IF(L107="Terhitung",1,0)</x:f>
        <x:v>0</x:v>
      </x:c>
      <x:c r="O107" s="617" t="str">
        <x:v>CHECK pembayaran belum cocok</x:v>
      </x:c>
      <x:c r="P107" s="617" t="str">
        <x:v>147</x:v>
      </x:c>
      <x:c r="Q107" s="617" t="n">
        <x:f>SUMIFS('Cocok Bayar Booking'!$V$5:$V$504,'Cocok Bayar Booking'!$R$5:$R$504,A107,'Cocok Bayar Booking'!$B$5:$B$504,"&lt;="&amp;'Pengaturan'!$B$6)</x:f>
        <x:v>0</x:v>
      </x:c>
      <x:c r="R107" s="617" t="n">
        <x:f>COUNTIFS('Cocok Bayar Booking'!$R$5:$R$504,A107,'Cocok Bayar Booking'!$S$5:$S$504,"Paket utama",'Cocok Bayar Booking'!$F$5:$F$504,"Lunas",'Cocok Bayar Booking'!$B$5:$B$504,"&lt;="&amp;'Pengaturan'!$B$6)+COUNTIFS('Cocok Bayar Booking'!$R$5:$R$504,A107,'Cocok Bayar Booking'!$S$5:$S$504,"Paket utama",'Cocok Bayar Booking'!$F$5:$F$504,"Pelunasan",'Cocok Bayar Booking'!$B$5:$B$504,"&lt;="&amp;'Pengaturan'!$B$6)</x:f>
        <x:v>0</x:v>
      </x:c>
      <x:c r="S107" s="619" t="n">
        <x:f>'Data Schedule'!N95</x:f>
        <x:v>100000</x:v>
      </x:c>
      <x:c r="T107" s="619" t="n">
        <x:f>'Data Schedule'!L95</x:f>
        <x:v>500000</x:v>
      </x:c>
      <x:c r="U107" s="627"/>
      <x:c r="V107" s="617" t="str">
        <x:f>IF('Data Schedule'!AL95="","",'Data Schedule'!AL95)</x:f>
      </x:c>
      <x:c r="W107" s="626"/>
      <x:c r="X107" s="617" t="n">
        <x:f>COUNTIFS('Cocok Bayar Booking'!$R$5:$R$504,A107,'Cocok Bayar Booking'!$S$5:$S$504,"Paket utama",'Cocok Bayar Booking'!$B$5:$B$504,"&lt;="&amp;'Pengaturan'!$B$6)</x:f>
        <x:v>1</x:v>
      </x:c>
      <x:c r="Y107" s="617" t="n">
        <x:f>IF(OR(L107="Nonaktif tanpa pembayaran",L107="Di luar September",L107="Belum closing",AND(LEFT(A107,4)="LOG-",COUNTIF('Cocok Bayar Booking'!$R$5:$R$504,A107)=0)),0,1-N107)</x:f>
        <x:v>1</x:v>
      </x:c>
      <x:c r="Z107" s="618" t="n">
        <x:f>IF('Data Schedule'!B95="","",'Data Schedule'!B95)</x:f>
        <x:v>46274</x:v>
      </x:c>
    </x:row>
    <x:row r="108" ht="30" customHeight="1">
      <x:c r="A108" s="617" t="str">
        <x:v>BK092</x:v>
      </x:c>
      <x:c r="B108" s="617" t="str">
        <x:f>'Data Schedule'!E96</x:f>
        <x:v>Angelika</x:v>
      </x:c>
      <x:c r="C108" s="618" t="n">
        <x:f>IF(ISNUMBER(U108),U108,IF(ISNUMBER(Z108),Z108,""))</x:f>
        <x:v>46274</x:v>
      </x:c>
      <x:c r="D108" s="617" t="str">
        <x:f>'Data Schedule'!G96</x:f>
        <x:v>Graduation</x:v>
      </x:c>
      <x:c r="E108" s="619" t="n">
        <x:f>SUMIFS('Cocok Bayar Booking'!$I$5:$I$504,'Cocok Bayar Booking'!$R$5:$R$504,A108,'Cocok Bayar Booking'!$F$5:$F$504,"DP",'Cocok Bayar Booking'!$S$5:$S$504,"Paket utama",'Cocok Bayar Booking'!$B$5:$B$504,"&lt;="&amp;'Pengaturan'!$B$6)</x:f>
        <x:v>0</x:v>
      </x:c>
      <x:c r="F108" s="619" t="n">
        <x:f>SUMIFS('Cocok Bayar Booking'!$I$5:$I$504,'Cocok Bayar Booking'!$R$5:$R$504,A108,'Cocok Bayar Booking'!$B$5:$B$504,"&lt;="&amp;'Pengaturan'!$B$6)-E108</x:f>
        <x:v>200000</x:v>
      </x:c>
      <x:c r="G108" s="619" t="n">
        <x:f>SUMIFS('Cocok Bayar Booking'!$I$5:$I$504,'Cocok Bayar Booking'!$R$5:$R$504,A108,'Cocok Bayar Booking'!$S$5:$S$504,"Add-on",'Cocok Bayar Booking'!$B$5:$B$504,"&lt;="&amp;'Pengaturan'!$B$6)</x:f>
        <x:v>0</x:v>
      </x:c>
      <x:c r="H108" s="619" t="str">
        <x:f>IF('Data Schedule'!AK96="","",'Data Schedule'!AK96)</x:f>
      </x:c>
      <x:c r="I108" s="619" t="n">
        <x:f>E108+F108+IF(V108&lt;&gt;"",N(H108),0)</x:f>
        <x:v>200000</x:v>
      </x:c>
      <x:c r="J108" s="625"/>
      <x:c r="K108" s="626"/>
      <x:c r="L108" s="620" t="str">
        <x:f>IF(AND('Data Schedule'!U96=0,COUNTIF('Cocok Bayar Booking'!$R$5:$R$504,A108)=0,N(H108)=0,NOT(AND(ISNUMBER(J108),J108&gt;=0,K108&lt;&gt;""))),"Nonaktif tanpa pembayaran",IF(NOT(ISNUMBER(C108)),"Tanggal sesi belum pasti",IF(OR(C108&lt;'Pengaturan'!$B$4,C108&gt;'Pengaturan'!$B$5),"Di luar September",IF(C108&gt;'Pengaturan'!$B$29,"Belum closing",IF(AND(O108&lt;&gt;"",NOT(AND(W108="Terverifikasi",K108&lt;&gt;""))),"Pasangan perlu dicek",IF(AND(Q108=0,NOT(AND(ISNUMBER(U108),K108&lt;&gt;""))),"Sesi belum terkonfirmasi",IF(AND(ISNUMBER(J108),J108&gt;=0,K108&lt;&gt;""),"Terhitung",IF(X108=0,"Paket utama belum terhubung",IF(R108=0,"Pelunasan belum terbukti",IF(AND(N(H108)&gt;0,V108=""),"Bukti bayar sebelumnya kosong",IF(E108+IF(V108&lt;&gt;"",N(H108),0)&lt;S108,"DP sebelumnya belum lengkap",IF(I108&lt;=0,"Nominal pembayaran belum lengkap","Terhitung"))))))))))))</x:f>
        <x:v>Pasangan perlu dicek</x:v>
      </x:c>
      <x:c r="M108" s="619" t="str">
        <x:f>IF(N108=1,IF(AND(ISNUMBER(J108),J108&gt;=0,K108&lt;&gt;""),J108,I108),"")</x:f>
      </x:c>
      <x:c r="N108" s="621" t="n">
        <x:f>IF(L108="Terhitung",1,0)</x:f>
        <x:v>0</x:v>
      </x:c>
      <x:c r="O108" s="617" t="str">
        <x:v>CHECK pembayaran belum cocok</x:v>
      </x:c>
      <x:c r="P108" s="617" t="str">
        <x:v>264</x:v>
      </x:c>
      <x:c r="Q108" s="617" t="n">
        <x:f>SUMIFS('Cocok Bayar Booking'!$V$5:$V$504,'Cocok Bayar Booking'!$R$5:$R$504,A108,'Cocok Bayar Booking'!$B$5:$B$504,"&lt;="&amp;'Pengaturan'!$B$6)</x:f>
        <x:v>0</x:v>
      </x:c>
      <x:c r="R108" s="617" t="n">
        <x:f>COUNTIFS('Cocok Bayar Booking'!$R$5:$R$504,A108,'Cocok Bayar Booking'!$S$5:$S$504,"Paket utama",'Cocok Bayar Booking'!$F$5:$F$504,"Lunas",'Cocok Bayar Booking'!$B$5:$B$504,"&lt;="&amp;'Pengaturan'!$B$6)+COUNTIFS('Cocok Bayar Booking'!$R$5:$R$504,A108,'Cocok Bayar Booking'!$S$5:$S$504,"Paket utama",'Cocok Bayar Booking'!$F$5:$F$504,"Pelunasan",'Cocok Bayar Booking'!$B$5:$B$504,"&lt;="&amp;'Pengaturan'!$B$6)</x:f>
        <x:v>0</x:v>
      </x:c>
      <x:c r="S108" s="619" t="n">
        <x:f>'Data Schedule'!N96</x:f>
        <x:v>100000</x:v>
      </x:c>
      <x:c r="T108" s="619" t="n">
        <x:f>'Data Schedule'!L96</x:f>
        <x:v>350000</x:v>
      </x:c>
      <x:c r="U108" s="627"/>
      <x:c r="V108" s="617" t="str">
        <x:f>IF('Data Schedule'!AL96="","",'Data Schedule'!AL96)</x:f>
      </x:c>
      <x:c r="W108" s="626"/>
      <x:c r="X108" s="617" t="n">
        <x:f>COUNTIFS('Cocok Bayar Booking'!$R$5:$R$504,A108,'Cocok Bayar Booking'!$S$5:$S$504,"Paket utama",'Cocok Bayar Booking'!$B$5:$B$504,"&lt;="&amp;'Pengaturan'!$B$6)</x:f>
        <x:v>1</x:v>
      </x:c>
      <x:c r="Y108" s="617" t="n">
        <x:f>IF(OR(L108="Nonaktif tanpa pembayaran",L108="Di luar September",L108="Belum closing",AND(LEFT(A108,4)="LOG-",COUNTIF('Cocok Bayar Booking'!$R$5:$R$504,A108)=0)),0,1-N108)</x:f>
        <x:v>1</x:v>
      </x:c>
      <x:c r="Z108" s="618" t="n">
        <x:f>IF('Data Schedule'!B96="","",'Data Schedule'!B96)</x:f>
        <x:v>46274</x:v>
      </x:c>
    </x:row>
    <x:row r="109" ht="30" customHeight="1">
      <x:c r="A109" s="617" t="str">
        <x:v>BK093</x:v>
      </x:c>
      <x:c r="B109" s="617" t="str">
        <x:f>'Data Schedule'!E97</x:f>
        <x:v>Meilani</x:v>
      </x:c>
      <x:c r="C109" s="618" t="n">
        <x:f>IF(ISNUMBER(U109),U109,IF(ISNUMBER(Z109),Z109,""))</x:f>
        <x:v>46274</x:v>
      </x:c>
      <x:c r="D109" s="617" t="str">
        <x:f>'Data Schedule'!G97</x:f>
        <x:v>Graduation</x:v>
      </x:c>
      <x:c r="E109" s="619" t="n">
        <x:f>SUMIFS('Cocok Bayar Booking'!$I$5:$I$504,'Cocok Bayar Booking'!$R$5:$R$504,A109,'Cocok Bayar Booking'!$F$5:$F$504,"DP",'Cocok Bayar Booking'!$S$5:$S$504,"Paket utama",'Cocok Bayar Booking'!$B$5:$B$504,"&lt;="&amp;'Pengaturan'!$B$6)</x:f>
        <x:v>0</x:v>
      </x:c>
      <x:c r="F109" s="619" t="n">
        <x:f>SUMIFS('Cocok Bayar Booking'!$I$5:$I$504,'Cocok Bayar Booking'!$R$5:$R$504,A109,'Cocok Bayar Booking'!$B$5:$B$504,"&lt;="&amp;'Pengaturan'!$B$6)-E109</x:f>
        <x:v>290000</x:v>
      </x:c>
      <x:c r="G109" s="619" t="n">
        <x:f>SUMIFS('Cocok Bayar Booking'!$I$5:$I$504,'Cocok Bayar Booking'!$R$5:$R$504,A109,'Cocok Bayar Booking'!$S$5:$S$504,"Add-on",'Cocok Bayar Booking'!$B$5:$B$504,"&lt;="&amp;'Pengaturan'!$B$6)</x:f>
        <x:v>0</x:v>
      </x:c>
      <x:c r="H109" s="619" t="str">
        <x:f>IF('Data Schedule'!AK97="","",'Data Schedule'!AK97)</x:f>
      </x:c>
      <x:c r="I109" s="619" t="n">
        <x:f>E109+F109+IF(V109&lt;&gt;"",N(H109),0)</x:f>
        <x:v>290000</x:v>
      </x:c>
      <x:c r="J109" s="625"/>
      <x:c r="K109" s="626"/>
      <x:c r="L109" s="620" t="str">
        <x:f>IF(AND('Data Schedule'!U97=0,COUNTIF('Cocok Bayar Booking'!$R$5:$R$504,A109)=0,N(H109)=0,NOT(AND(ISNUMBER(J109),J109&gt;=0,K109&lt;&gt;""))),"Nonaktif tanpa pembayaran",IF(NOT(ISNUMBER(C109)),"Tanggal sesi belum pasti",IF(OR(C109&lt;'Pengaturan'!$B$4,C109&gt;'Pengaturan'!$B$5),"Di luar September",IF(C109&gt;'Pengaturan'!$B$29,"Belum closing",IF(AND(O109&lt;&gt;"",NOT(AND(W109="Terverifikasi",K109&lt;&gt;""))),"Pasangan perlu dicek",IF(AND(Q109=0,NOT(AND(ISNUMBER(U109),K109&lt;&gt;""))),"Sesi belum terkonfirmasi",IF(AND(ISNUMBER(J109),J109&gt;=0,K109&lt;&gt;""),"Terhitung",IF(X109=0,"Paket utama belum terhubung",IF(R109=0,"Pelunasan belum terbukti",IF(AND(N(H109)&gt;0,V109=""),"Bukti bayar sebelumnya kosong",IF(E109+IF(V109&lt;&gt;"",N(H109),0)&lt;S109,"DP sebelumnya belum lengkap",IF(I109&lt;=0,"Nominal pembayaran belum lengkap","Terhitung"))))))))))))</x:f>
        <x:v>Pasangan perlu dicek</x:v>
      </x:c>
      <x:c r="M109" s="619" t="str">
        <x:f>IF(N109=1,IF(AND(ISNUMBER(J109),J109&gt;=0,K109&lt;&gt;""),J109,I109),"")</x:f>
      </x:c>
      <x:c r="N109" s="621" t="n">
        <x:f>IF(L109="Terhitung",1,0)</x:f>
        <x:v>0</x:v>
      </x:c>
      <x:c r="O109" s="617" t="str">
        <x:v>CHECK pembayaran belum cocok</x:v>
      </x:c>
      <x:c r="P109" s="617" t="str">
        <x:v>270</x:v>
      </x:c>
      <x:c r="Q109" s="617" t="n">
        <x:f>SUMIFS('Cocok Bayar Booking'!$V$5:$V$504,'Cocok Bayar Booking'!$R$5:$R$504,A109,'Cocok Bayar Booking'!$B$5:$B$504,"&lt;="&amp;'Pengaturan'!$B$6)</x:f>
        <x:v>0</x:v>
      </x:c>
      <x:c r="R109" s="617" t="n">
        <x:f>COUNTIFS('Cocok Bayar Booking'!$R$5:$R$504,A109,'Cocok Bayar Booking'!$S$5:$S$504,"Paket utama",'Cocok Bayar Booking'!$F$5:$F$504,"Lunas",'Cocok Bayar Booking'!$B$5:$B$504,"&lt;="&amp;'Pengaturan'!$B$6)+COUNTIFS('Cocok Bayar Booking'!$R$5:$R$504,A109,'Cocok Bayar Booking'!$S$5:$S$504,"Paket utama",'Cocok Bayar Booking'!$F$5:$F$504,"Pelunasan",'Cocok Bayar Booking'!$B$5:$B$504,"&lt;="&amp;'Pengaturan'!$B$6)</x:f>
        <x:v>0</x:v>
      </x:c>
      <x:c r="S109" s="619" t="n">
        <x:f>'Data Schedule'!N97</x:f>
        <x:v>100000</x:v>
      </x:c>
      <x:c r="T109" s="619" t="n">
        <x:f>'Data Schedule'!L97</x:f>
        <x:v>350000</x:v>
      </x:c>
      <x:c r="U109" s="627"/>
      <x:c r="V109" s="617" t="str">
        <x:f>IF('Data Schedule'!AL97="","",'Data Schedule'!AL97)</x:f>
      </x:c>
      <x:c r="W109" s="626"/>
      <x:c r="X109" s="617" t="n">
        <x:f>COUNTIFS('Cocok Bayar Booking'!$R$5:$R$504,A109,'Cocok Bayar Booking'!$S$5:$S$504,"Paket utama",'Cocok Bayar Booking'!$B$5:$B$504,"&lt;="&amp;'Pengaturan'!$B$6)</x:f>
        <x:v>1</x:v>
      </x:c>
      <x:c r="Y109" s="617" t="n">
        <x:f>IF(OR(L109="Nonaktif tanpa pembayaran",L109="Di luar September",L109="Belum closing",AND(LEFT(A109,4)="LOG-",COUNTIF('Cocok Bayar Booking'!$R$5:$R$504,A109)=0)),0,1-N109)</x:f>
        <x:v>1</x:v>
      </x:c>
      <x:c r="Z109" s="618" t="n">
        <x:f>IF('Data Schedule'!B97="","",'Data Schedule'!B97)</x:f>
        <x:v>46274</x:v>
      </x:c>
    </x:row>
    <x:row r="110" ht="30" customHeight="1">
      <x:c r="A110" s="617" t="str">
        <x:v>BK094</x:v>
      </x:c>
      <x:c r="B110" s="617" t="str">
        <x:f>'Data Schedule'!E98</x:f>
        <x:v>sasy aml</x:v>
      </x:c>
      <x:c r="C110" s="618" t="n">
        <x:f>IF(ISNUMBER(U110),U110,IF(ISNUMBER(Z110),Z110,""))</x:f>
        <x:v>46274</x:v>
      </x:c>
      <x:c r="D110" s="617" t="str">
        <x:f>'Data Schedule'!G98</x:f>
        <x:v>Graduation</x:v>
      </x:c>
      <x:c r="E110" s="619" t="n">
        <x:f>SUMIFS('Cocok Bayar Booking'!$I$5:$I$504,'Cocok Bayar Booking'!$R$5:$R$504,A110,'Cocok Bayar Booking'!$F$5:$F$504,"DP",'Cocok Bayar Booking'!$S$5:$S$504,"Paket utama",'Cocok Bayar Booking'!$B$5:$B$504,"&lt;="&amp;'Pengaturan'!$B$6)</x:f>
        <x:v>0</x:v>
      </x:c>
      <x:c r="F110" s="619" t="n">
        <x:f>SUMIFS('Cocok Bayar Booking'!$I$5:$I$504,'Cocok Bayar Booking'!$R$5:$R$504,A110,'Cocok Bayar Booking'!$B$5:$B$504,"&lt;="&amp;'Pengaturan'!$B$6)-E110</x:f>
        <x:v>350000</x:v>
      </x:c>
      <x:c r="G110" s="619" t="n">
        <x:f>SUMIFS('Cocok Bayar Booking'!$I$5:$I$504,'Cocok Bayar Booking'!$R$5:$R$504,A110,'Cocok Bayar Booking'!$S$5:$S$504,"Add-on",'Cocok Bayar Booking'!$B$5:$B$504,"&lt;="&amp;'Pengaturan'!$B$6)</x:f>
        <x:v>0</x:v>
      </x:c>
      <x:c r="H110" s="619" t="str">
        <x:f>IF('Data Schedule'!AK98="","",'Data Schedule'!AK98)</x:f>
      </x:c>
      <x:c r="I110" s="619" t="n">
        <x:f>E110+F110+IF(V110&lt;&gt;"",N(H110),0)</x:f>
        <x:v>350000</x:v>
      </x:c>
      <x:c r="J110" s="625"/>
      <x:c r="K110" s="626"/>
      <x:c r="L110" s="620" t="str">
        <x:f>IF(AND('Data Schedule'!U98=0,COUNTIF('Cocok Bayar Booking'!$R$5:$R$504,A110)=0,N(H110)=0,NOT(AND(ISNUMBER(J110),J110&gt;=0,K110&lt;&gt;""))),"Nonaktif tanpa pembayaran",IF(NOT(ISNUMBER(C110)),"Tanggal sesi belum pasti",IF(OR(C110&lt;'Pengaturan'!$B$4,C110&gt;'Pengaturan'!$B$5),"Di luar September",IF(C110&gt;'Pengaturan'!$B$29,"Belum closing",IF(AND(O110&lt;&gt;"",NOT(AND(W110="Terverifikasi",K110&lt;&gt;""))),"Pasangan perlu dicek",IF(AND(Q110=0,NOT(AND(ISNUMBER(U110),K110&lt;&gt;""))),"Sesi belum terkonfirmasi",IF(AND(ISNUMBER(J110),J110&gt;=0,K110&lt;&gt;""),"Terhitung",IF(X110=0,"Paket utama belum terhubung",IF(R110=0,"Pelunasan belum terbukti",IF(AND(N(H110)&gt;0,V110=""),"Bukti bayar sebelumnya kosong",IF(E110+IF(V110&lt;&gt;"",N(H110),0)&lt;S110,"DP sebelumnya belum lengkap",IF(I110&lt;=0,"Nominal pembayaran belum lengkap","Terhitung"))))))))))))</x:f>
        <x:v>DP sebelumnya belum lengkap</x:v>
      </x:c>
      <x:c r="M110" s="619" t="str">
        <x:f>IF(N110=1,IF(AND(ISNUMBER(J110),J110&gt;=0,K110&lt;&gt;""),J110,I110),"")</x:f>
      </x:c>
      <x:c r="N110" s="621" t="n">
        <x:f>IF(L110="Terhitung",1,0)</x:f>
        <x:v>0</x:v>
      </x:c>
      <x:c r="O110" s="617"/>
      <x:c r="P110" s="617" t="str">
        <x:v>292</x:v>
      </x:c>
      <x:c r="Q110" s="617" t="n">
        <x:f>SUMIFS('Cocok Bayar Booking'!$V$5:$V$504,'Cocok Bayar Booking'!$R$5:$R$504,A110,'Cocok Bayar Booking'!$B$5:$B$504,"&lt;="&amp;'Pengaturan'!$B$6)</x:f>
        <x:v>1</x:v>
      </x:c>
      <x:c r="R110" s="617" t="n">
        <x:f>COUNTIFS('Cocok Bayar Booking'!$R$5:$R$504,A110,'Cocok Bayar Booking'!$S$5:$S$504,"Paket utama",'Cocok Bayar Booking'!$F$5:$F$504,"Lunas",'Cocok Bayar Booking'!$B$5:$B$504,"&lt;="&amp;'Pengaturan'!$B$6)+COUNTIFS('Cocok Bayar Booking'!$R$5:$R$504,A110,'Cocok Bayar Booking'!$S$5:$S$504,"Paket utama",'Cocok Bayar Booking'!$F$5:$F$504,"Pelunasan",'Cocok Bayar Booking'!$B$5:$B$504,"&lt;="&amp;'Pengaturan'!$B$6)</x:f>
        <x:v>1</x:v>
      </x:c>
      <x:c r="S110" s="619" t="n">
        <x:f>'Data Schedule'!N98</x:f>
        <x:v>100000</x:v>
      </x:c>
      <x:c r="T110" s="619" t="n">
        <x:f>'Data Schedule'!L98</x:f>
        <x:v>350000</x:v>
      </x:c>
      <x:c r="U110" s="627"/>
      <x:c r="V110" s="617" t="str">
        <x:f>IF('Data Schedule'!AL98="","",'Data Schedule'!AL98)</x:f>
      </x:c>
      <x:c r="W110" s="626"/>
      <x:c r="X110" s="617" t="n">
        <x:f>COUNTIFS('Cocok Bayar Booking'!$R$5:$R$504,A110,'Cocok Bayar Booking'!$S$5:$S$504,"Paket utama",'Cocok Bayar Booking'!$B$5:$B$504,"&lt;="&amp;'Pengaturan'!$B$6)</x:f>
        <x:v>1</x:v>
      </x:c>
      <x:c r="Y110" s="617" t="n">
        <x:f>IF(OR(L110="Nonaktif tanpa pembayaran",L110="Di luar September",L110="Belum closing",AND(LEFT(A110,4)="LOG-",COUNTIF('Cocok Bayar Booking'!$R$5:$R$504,A110)=0)),0,1-N110)</x:f>
        <x:v>1</x:v>
      </x:c>
      <x:c r="Z110" s="618" t="n">
        <x:f>IF('Data Schedule'!B98="","",'Data Schedule'!B98)</x:f>
        <x:v>46274</x:v>
      </x:c>
    </x:row>
    <x:row r="111" ht="30" customHeight="1">
      <x:c r="A111" s="617" t="str">
        <x:v>BK095</x:v>
      </x:c>
      <x:c r="B111" s="617" t="str">
        <x:f>'Data Schedule'!E99</x:f>
        <x:v>Isti</x:v>
      </x:c>
      <x:c r="C111" s="618" t="n">
        <x:f>IF(ISNUMBER(U111),U111,IF(ISNUMBER(Z111),Z111,""))</x:f>
        <x:v>46274</x:v>
      </x:c>
      <x:c r="D111" s="617" t="str">
        <x:f>'Data Schedule'!G99</x:f>
        <x:v>Graduation Premium</x:v>
      </x:c>
      <x:c r="E111" s="619" t="n">
        <x:f>SUMIFS('Cocok Bayar Booking'!$I$5:$I$504,'Cocok Bayar Booking'!$R$5:$R$504,A111,'Cocok Bayar Booking'!$F$5:$F$504,"DP",'Cocok Bayar Booking'!$S$5:$S$504,"Paket utama",'Cocok Bayar Booking'!$B$5:$B$504,"&lt;="&amp;'Pengaturan'!$B$6)</x:f>
        <x:v>0</x:v>
      </x:c>
      <x:c r="F111" s="619" t="n">
        <x:f>SUMIFS('Cocok Bayar Booking'!$I$5:$I$504,'Cocok Bayar Booking'!$R$5:$R$504,A111,'Cocok Bayar Booking'!$B$5:$B$504,"&lt;="&amp;'Pengaturan'!$B$6)-E111</x:f>
        <x:v>0</x:v>
      </x:c>
      <x:c r="G111" s="619" t="n">
        <x:f>SUMIFS('Cocok Bayar Booking'!$I$5:$I$504,'Cocok Bayar Booking'!$R$5:$R$504,A111,'Cocok Bayar Booking'!$S$5:$S$504,"Add-on",'Cocok Bayar Booking'!$B$5:$B$504,"&lt;="&amp;'Pengaturan'!$B$6)</x:f>
        <x:v>0</x:v>
      </x:c>
      <x:c r="H111" s="619" t="str">
        <x:f>IF('Data Schedule'!AK99="","",'Data Schedule'!AK99)</x:f>
      </x:c>
      <x:c r="I111" s="619" t="n">
        <x:f>E111+F111+IF(V111&lt;&gt;"",N(H111),0)</x:f>
        <x:v>0</x:v>
      </x:c>
      <x:c r="J111" s="625"/>
      <x:c r="K111" s="626"/>
      <x:c r="L111" s="620" t="str">
        <x:f>IF(AND('Data Schedule'!U99=0,COUNTIF('Cocok Bayar Booking'!$R$5:$R$504,A111)=0,N(H111)=0,NOT(AND(ISNUMBER(J111),J111&gt;=0,K111&lt;&gt;""))),"Nonaktif tanpa pembayaran",IF(NOT(ISNUMBER(C111)),"Tanggal sesi belum pasti",IF(OR(C111&lt;'Pengaturan'!$B$4,C111&gt;'Pengaturan'!$B$5),"Di luar September",IF(C111&gt;'Pengaturan'!$B$29,"Belum closing",IF(AND(O111&lt;&gt;"",NOT(AND(W111="Terverifikasi",K111&lt;&gt;""))),"Pasangan perlu dicek",IF(AND(Q111=0,NOT(AND(ISNUMBER(U111),K111&lt;&gt;""))),"Sesi belum terkonfirmasi",IF(AND(ISNUMBER(J111),J111&gt;=0,K111&lt;&gt;""),"Terhitung",IF(X111=0,"Paket utama belum terhubung",IF(R111=0,"Pelunasan belum terbukti",IF(AND(N(H111)&gt;0,V111=""),"Bukti bayar sebelumnya kosong",IF(E111+IF(V111&lt;&gt;"",N(H111),0)&lt;S111,"DP sebelumnya belum lengkap",IF(I111&lt;=0,"Nominal pembayaran belum lengkap","Terhitung"))))))))))))</x:f>
        <x:v>Sesi belum terkonfirmasi</x:v>
      </x:c>
      <x:c r="M111" s="619" t="str">
        <x:f>IF(N111=1,IF(AND(ISNUMBER(J111),J111&gt;=0,K111&lt;&gt;""),J111,I111),"")</x:f>
      </x:c>
      <x:c r="N111" s="621" t="n">
        <x:f>IF(L111="Terhitung",1,0)</x:f>
        <x:v>0</x:v>
      </x:c>
      <x:c r="O111" s="617"/>
      <x:c r="P111" s="617"/>
      <x:c r="Q111" s="617" t="n">
        <x:f>SUMIFS('Cocok Bayar Booking'!$V$5:$V$504,'Cocok Bayar Booking'!$R$5:$R$504,A111,'Cocok Bayar Booking'!$B$5:$B$504,"&lt;="&amp;'Pengaturan'!$B$6)</x:f>
        <x:v>0</x:v>
      </x:c>
      <x:c r="R111" s="617" t="n">
        <x:f>COUNTIFS('Cocok Bayar Booking'!$R$5:$R$504,A111,'Cocok Bayar Booking'!$S$5:$S$504,"Paket utama",'Cocok Bayar Booking'!$F$5:$F$504,"Lunas",'Cocok Bayar Booking'!$B$5:$B$504,"&lt;="&amp;'Pengaturan'!$B$6)+COUNTIFS('Cocok Bayar Booking'!$R$5:$R$504,A111,'Cocok Bayar Booking'!$S$5:$S$504,"Paket utama",'Cocok Bayar Booking'!$F$5:$F$504,"Pelunasan",'Cocok Bayar Booking'!$B$5:$B$504,"&lt;="&amp;'Pengaturan'!$B$6)</x:f>
        <x:v>0</x:v>
      </x:c>
      <x:c r="S111" s="619" t="n">
        <x:f>'Data Schedule'!N99</x:f>
        <x:v>100000</x:v>
      </x:c>
      <x:c r="T111" s="619" t="n">
        <x:f>'Data Schedule'!L99</x:f>
        <x:v>500000</x:v>
      </x:c>
      <x:c r="U111" s="627"/>
      <x:c r="V111" s="617" t="str">
        <x:f>IF('Data Schedule'!AL99="","",'Data Schedule'!AL99)</x:f>
      </x:c>
      <x:c r="W111" s="626"/>
      <x:c r="X111" s="617" t="n">
        <x:f>COUNTIFS('Cocok Bayar Booking'!$R$5:$R$504,A111,'Cocok Bayar Booking'!$S$5:$S$504,"Paket utama",'Cocok Bayar Booking'!$B$5:$B$504,"&lt;="&amp;'Pengaturan'!$B$6)</x:f>
        <x:v>0</x:v>
      </x:c>
      <x:c r="Y111" s="617" t="n">
        <x:f>IF(OR(L111="Nonaktif tanpa pembayaran",L111="Di luar September",L111="Belum closing",AND(LEFT(A111,4)="LOG-",COUNTIF('Cocok Bayar Booking'!$R$5:$R$504,A111)=0)),0,1-N111)</x:f>
        <x:v>1</x:v>
      </x:c>
      <x:c r="Z111" s="618" t="n">
        <x:f>IF('Data Schedule'!B99="","",'Data Schedule'!B99)</x:f>
        <x:v>46274</x:v>
      </x:c>
    </x:row>
    <x:row r="112" ht="30" customHeight="1">
      <x:c r="A112" s="617" t="str">
        <x:v>BK096</x:v>
      </x:c>
      <x:c r="B112" s="617" t="str">
        <x:f>'Data Schedule'!E100</x:f>
        <x:v>Marcellia Eki Christine</x:v>
      </x:c>
      <x:c r="C112" s="618" t="n">
        <x:f>IF(ISNUMBER(U112),U112,IF(ISNUMBER(Z112),Z112,""))</x:f>
        <x:v>46274</x:v>
      </x:c>
      <x:c r="D112" s="617" t="str">
        <x:f>'Data Schedule'!G100</x:f>
        <x:v>Graduation</x:v>
      </x:c>
      <x:c r="E112" s="619" t="n">
        <x:f>SUMIFS('Cocok Bayar Booking'!$I$5:$I$504,'Cocok Bayar Booking'!$R$5:$R$504,A112,'Cocok Bayar Booking'!$F$5:$F$504,"DP",'Cocok Bayar Booking'!$S$5:$S$504,"Paket utama",'Cocok Bayar Booking'!$B$5:$B$504,"&lt;="&amp;'Pengaturan'!$B$6)</x:f>
        <x:v>100000</x:v>
      </x:c>
      <x:c r="F112" s="619" t="n">
        <x:f>SUMIFS('Cocok Bayar Booking'!$I$5:$I$504,'Cocok Bayar Booking'!$R$5:$R$504,A112,'Cocok Bayar Booking'!$B$5:$B$504,"&lt;="&amp;'Pengaturan'!$B$6)-E112</x:f>
        <x:v>0</x:v>
      </x:c>
      <x:c r="G112" s="619" t="n">
        <x:f>SUMIFS('Cocok Bayar Booking'!$I$5:$I$504,'Cocok Bayar Booking'!$R$5:$R$504,A112,'Cocok Bayar Booking'!$S$5:$S$504,"Add-on",'Cocok Bayar Booking'!$B$5:$B$504,"&lt;="&amp;'Pengaturan'!$B$6)</x:f>
        <x:v>0</x:v>
      </x:c>
      <x:c r="H112" s="619" t="str">
        <x:f>IF('Data Schedule'!AK100="","",'Data Schedule'!AK100)</x:f>
      </x:c>
      <x:c r="I112" s="619" t="n">
        <x:f>E112+F112+IF(V112&lt;&gt;"",N(H112),0)</x:f>
        <x:v>100000</x:v>
      </x:c>
      <x:c r="J112" s="625"/>
      <x:c r="K112" s="626"/>
      <x:c r="L112" s="620" t="str">
        <x:f>IF(AND('Data Schedule'!U100=0,COUNTIF('Cocok Bayar Booking'!$R$5:$R$504,A112)=0,N(H112)=0,NOT(AND(ISNUMBER(J112),J112&gt;=0,K112&lt;&gt;""))),"Nonaktif tanpa pembayaran",IF(NOT(ISNUMBER(C112)),"Tanggal sesi belum pasti",IF(OR(C112&lt;'Pengaturan'!$B$4,C112&gt;'Pengaturan'!$B$5),"Di luar September",IF(C112&gt;'Pengaturan'!$B$29,"Belum closing",IF(AND(O112&lt;&gt;"",NOT(AND(W112="Terverifikasi",K112&lt;&gt;""))),"Pasangan perlu dicek",IF(AND(Q112=0,NOT(AND(ISNUMBER(U112),K112&lt;&gt;""))),"Sesi belum terkonfirmasi",IF(AND(ISNUMBER(J112),J112&gt;=0,K112&lt;&gt;""),"Terhitung",IF(X112=0,"Paket utama belum terhubung",IF(R112=0,"Pelunasan belum terbukti",IF(AND(N(H112)&gt;0,V112=""),"Bukti bayar sebelumnya kosong",IF(E112+IF(V112&lt;&gt;"",N(H112),0)&lt;S112,"DP sebelumnya belum lengkap",IF(I112&lt;=0,"Nominal pembayaran belum lengkap","Terhitung"))))))))))))</x:f>
        <x:v>Sesi belum terkonfirmasi</x:v>
      </x:c>
      <x:c r="M112" s="619" t="str">
        <x:f>IF(N112=1,IF(AND(ISNUMBER(J112),J112&gt;=0,K112&lt;&gt;""),J112,I112),"")</x:f>
      </x:c>
      <x:c r="N112" s="621" t="n">
        <x:f>IF(L112="Terhitung",1,0)</x:f>
        <x:v>0</x:v>
      </x:c>
      <x:c r="O112" s="617"/>
      <x:c r="P112" s="617" t="str">
        <x:v>46</x:v>
      </x:c>
      <x:c r="Q112" s="617" t="n">
        <x:f>SUMIFS('Cocok Bayar Booking'!$V$5:$V$504,'Cocok Bayar Booking'!$R$5:$R$504,A112,'Cocok Bayar Booking'!$B$5:$B$504,"&lt;="&amp;'Pengaturan'!$B$6)</x:f>
        <x:v>0</x:v>
      </x:c>
      <x:c r="R112" s="617" t="n">
        <x:f>COUNTIFS('Cocok Bayar Booking'!$R$5:$R$504,A112,'Cocok Bayar Booking'!$S$5:$S$504,"Paket utama",'Cocok Bayar Booking'!$F$5:$F$504,"Lunas",'Cocok Bayar Booking'!$B$5:$B$504,"&lt;="&amp;'Pengaturan'!$B$6)+COUNTIFS('Cocok Bayar Booking'!$R$5:$R$504,A112,'Cocok Bayar Booking'!$S$5:$S$504,"Paket utama",'Cocok Bayar Booking'!$F$5:$F$504,"Pelunasan",'Cocok Bayar Booking'!$B$5:$B$504,"&lt;="&amp;'Pengaturan'!$B$6)</x:f>
        <x:v>0</x:v>
      </x:c>
      <x:c r="S112" s="619" t="n">
        <x:f>'Data Schedule'!N100</x:f>
        <x:v>100000</x:v>
      </x:c>
      <x:c r="T112" s="619" t="n">
        <x:f>'Data Schedule'!L100</x:f>
        <x:v>350000</x:v>
      </x:c>
      <x:c r="U112" s="627"/>
      <x:c r="V112" s="617" t="str">
        <x:f>IF('Data Schedule'!AL100="","",'Data Schedule'!AL100)</x:f>
      </x:c>
      <x:c r="W112" s="626"/>
      <x:c r="X112" s="617" t="n">
        <x:f>COUNTIFS('Cocok Bayar Booking'!$R$5:$R$504,A112,'Cocok Bayar Booking'!$S$5:$S$504,"Paket utama",'Cocok Bayar Booking'!$B$5:$B$504,"&lt;="&amp;'Pengaturan'!$B$6)</x:f>
        <x:v>1</x:v>
      </x:c>
      <x:c r="Y112" s="617" t="n">
        <x:f>IF(OR(L112="Nonaktif tanpa pembayaran",L112="Di luar September",L112="Belum closing",AND(LEFT(A112,4)="LOG-",COUNTIF('Cocok Bayar Booking'!$R$5:$R$504,A112)=0)),0,1-N112)</x:f>
        <x:v>1</x:v>
      </x:c>
      <x:c r="Z112" s="618" t="n">
        <x:f>IF('Data Schedule'!B100="","",'Data Schedule'!B100)</x:f>
        <x:v>46274</x:v>
      </x:c>
    </x:row>
    <x:row r="113" ht="30" customHeight="1">
      <x:c r="A113" s="617" t="str">
        <x:v>BK097</x:v>
      </x:c>
      <x:c r="B113" s="617" t="str">
        <x:f>'Data Schedule'!E101</x:f>
        <x:v>Kak Asha</x:v>
      </x:c>
      <x:c r="C113" s="618" t="n">
        <x:f>IF(ISNUMBER(U113),U113,IF(ISNUMBER(Z113),Z113,""))</x:f>
        <x:v>46274</x:v>
      </x:c>
      <x:c r="D113" s="617" t="str">
        <x:f>'Data Schedule'!G101</x:f>
        <x:v>Graduation</x:v>
      </x:c>
      <x:c r="E113" s="619" t="n">
        <x:f>SUMIFS('Cocok Bayar Booking'!$I$5:$I$504,'Cocok Bayar Booking'!$R$5:$R$504,A113,'Cocok Bayar Booking'!$F$5:$F$504,"DP",'Cocok Bayar Booking'!$S$5:$S$504,"Paket utama",'Cocok Bayar Booking'!$B$5:$B$504,"&lt;="&amp;'Pengaturan'!$B$6)</x:f>
        <x:v>0</x:v>
      </x:c>
      <x:c r="F113" s="619" t="n">
        <x:f>SUMIFS('Cocok Bayar Booking'!$I$5:$I$504,'Cocok Bayar Booking'!$R$5:$R$504,A113,'Cocok Bayar Booking'!$B$5:$B$504,"&lt;="&amp;'Pengaturan'!$B$6)-E113</x:f>
        <x:v>0</x:v>
      </x:c>
      <x:c r="G113" s="619" t="n">
        <x:f>SUMIFS('Cocok Bayar Booking'!$I$5:$I$504,'Cocok Bayar Booking'!$R$5:$R$504,A113,'Cocok Bayar Booking'!$S$5:$S$504,"Add-on",'Cocok Bayar Booking'!$B$5:$B$504,"&lt;="&amp;'Pengaturan'!$B$6)</x:f>
        <x:v>0</x:v>
      </x:c>
      <x:c r="H113" s="619" t="str">
        <x:f>IF('Data Schedule'!AK101="","",'Data Schedule'!AK101)</x:f>
      </x:c>
      <x:c r="I113" s="619" t="n">
        <x:f>E113+F113+IF(V113&lt;&gt;"",N(H113),0)</x:f>
        <x:v>0</x:v>
      </x:c>
      <x:c r="J113" s="625"/>
      <x:c r="K113" s="626"/>
      <x:c r="L113" s="620" t="str">
        <x:f>IF(AND('Data Schedule'!U101=0,COUNTIF('Cocok Bayar Booking'!$R$5:$R$504,A113)=0,N(H113)=0,NOT(AND(ISNUMBER(J113),J113&gt;=0,K113&lt;&gt;""))),"Nonaktif tanpa pembayaran",IF(NOT(ISNUMBER(C113)),"Tanggal sesi belum pasti",IF(OR(C113&lt;'Pengaturan'!$B$4,C113&gt;'Pengaturan'!$B$5),"Di luar September",IF(C113&gt;'Pengaturan'!$B$29,"Belum closing",IF(AND(O113&lt;&gt;"",NOT(AND(W113="Terverifikasi",K113&lt;&gt;""))),"Pasangan perlu dicek",IF(AND(Q113=0,NOT(AND(ISNUMBER(U113),K113&lt;&gt;""))),"Sesi belum terkonfirmasi",IF(AND(ISNUMBER(J113),J113&gt;=0,K113&lt;&gt;""),"Terhitung",IF(X113=0,"Paket utama belum terhubung",IF(R113=0,"Pelunasan belum terbukti",IF(AND(N(H113)&gt;0,V113=""),"Bukti bayar sebelumnya kosong",IF(E113+IF(V113&lt;&gt;"",N(H113),0)&lt;S113,"DP sebelumnya belum lengkap",IF(I113&lt;=0,"Nominal pembayaran belum lengkap","Terhitung"))))))))))))</x:f>
        <x:v>Sesi belum terkonfirmasi</x:v>
      </x:c>
      <x:c r="M113" s="619" t="str">
        <x:f>IF(N113=1,IF(AND(ISNUMBER(J113),J113&gt;=0,K113&lt;&gt;""),J113,I113),"")</x:f>
      </x:c>
      <x:c r="N113" s="621" t="n">
        <x:f>IF(L113="Terhitung",1,0)</x:f>
        <x:v>0</x:v>
      </x:c>
      <x:c r="O113" s="617"/>
      <x:c r="P113" s="617"/>
      <x:c r="Q113" s="617" t="n">
        <x:f>SUMIFS('Cocok Bayar Booking'!$V$5:$V$504,'Cocok Bayar Booking'!$R$5:$R$504,A113,'Cocok Bayar Booking'!$B$5:$B$504,"&lt;="&amp;'Pengaturan'!$B$6)</x:f>
        <x:v>0</x:v>
      </x:c>
      <x:c r="R113" s="617" t="n">
        <x:f>COUNTIFS('Cocok Bayar Booking'!$R$5:$R$504,A113,'Cocok Bayar Booking'!$S$5:$S$504,"Paket utama",'Cocok Bayar Booking'!$F$5:$F$504,"Lunas",'Cocok Bayar Booking'!$B$5:$B$504,"&lt;="&amp;'Pengaturan'!$B$6)+COUNTIFS('Cocok Bayar Booking'!$R$5:$R$504,A113,'Cocok Bayar Booking'!$S$5:$S$504,"Paket utama",'Cocok Bayar Booking'!$F$5:$F$504,"Pelunasan",'Cocok Bayar Booking'!$B$5:$B$504,"&lt;="&amp;'Pengaturan'!$B$6)</x:f>
        <x:v>0</x:v>
      </x:c>
      <x:c r="S113" s="619" t="n">
        <x:f>'Data Schedule'!N101</x:f>
        <x:v>0</x:v>
      </x:c>
      <x:c r="T113" s="619" t="n">
        <x:f>'Data Schedule'!L101</x:f>
        <x:v>350000</x:v>
      </x:c>
      <x:c r="U113" s="627"/>
      <x:c r="V113" s="617" t="str">
        <x:f>IF('Data Schedule'!AL101="","",'Data Schedule'!AL101)</x:f>
      </x:c>
      <x:c r="W113" s="626"/>
      <x:c r="X113" s="617" t="n">
        <x:f>COUNTIFS('Cocok Bayar Booking'!$R$5:$R$504,A113,'Cocok Bayar Booking'!$S$5:$S$504,"Paket utama",'Cocok Bayar Booking'!$B$5:$B$504,"&lt;="&amp;'Pengaturan'!$B$6)</x:f>
        <x:v>0</x:v>
      </x:c>
      <x:c r="Y113" s="617" t="n">
        <x:f>IF(OR(L113="Nonaktif tanpa pembayaran",L113="Di luar September",L113="Belum closing",AND(LEFT(A113,4)="LOG-",COUNTIF('Cocok Bayar Booking'!$R$5:$R$504,A113)=0)),0,1-N113)</x:f>
        <x:v>1</x:v>
      </x:c>
      <x:c r="Z113" s="618" t="n">
        <x:f>IF('Data Schedule'!B101="","",'Data Schedule'!B101)</x:f>
        <x:v>46274</x:v>
      </x:c>
    </x:row>
    <x:row r="114" ht="30" customHeight="1">
      <x:c r="A114" s="617" t="str">
        <x:v>BK098</x:v>
      </x:c>
      <x:c r="B114" s="617" t="str">
        <x:f>'Data Schedule'!E102</x:f>
        <x:v>Nidaul</x:v>
      </x:c>
      <x:c r="C114" s="618" t="n">
        <x:f>IF(ISNUMBER(U114),U114,IF(ISNUMBER(Z114),Z114,""))</x:f>
        <x:v>46274</x:v>
      </x:c>
      <x:c r="D114" s="617" t="str">
        <x:f>'Data Schedule'!G102</x:f>
        <x:v>Graduation</x:v>
      </x:c>
      <x:c r="E114" s="619" t="n">
        <x:f>SUMIFS('Cocok Bayar Booking'!$I$5:$I$504,'Cocok Bayar Booking'!$R$5:$R$504,A114,'Cocok Bayar Booking'!$F$5:$F$504,"DP",'Cocok Bayar Booking'!$S$5:$S$504,"Paket utama",'Cocok Bayar Booking'!$B$5:$B$504,"&lt;="&amp;'Pengaturan'!$B$6)</x:f>
        <x:v>100000</x:v>
      </x:c>
      <x:c r="F114" s="619" t="n">
        <x:f>SUMIFS('Cocok Bayar Booking'!$I$5:$I$504,'Cocok Bayar Booking'!$R$5:$R$504,A114,'Cocok Bayar Booking'!$B$5:$B$504,"&lt;="&amp;'Pengaturan'!$B$6)-E114</x:f>
        <x:v>830000</x:v>
      </x:c>
      <x:c r="G114" s="619" t="n">
        <x:f>SUMIFS('Cocok Bayar Booking'!$I$5:$I$504,'Cocok Bayar Booking'!$R$5:$R$504,A114,'Cocok Bayar Booking'!$S$5:$S$504,"Add-on",'Cocok Bayar Booking'!$B$5:$B$504,"&lt;="&amp;'Pengaturan'!$B$6)</x:f>
        <x:v>0</x:v>
      </x:c>
      <x:c r="H114" s="619" t="str">
        <x:f>IF('Data Schedule'!AK102="","",'Data Schedule'!AK102)</x:f>
      </x:c>
      <x:c r="I114" s="619" t="n">
        <x:f>E114+F114+IF(V114&lt;&gt;"",N(H114),0)</x:f>
        <x:v>930000</x:v>
      </x:c>
      <x:c r="J114" s="625"/>
      <x:c r="K114" s="626"/>
      <x:c r="L114" s="620" t="str">
        <x:f>IF(AND('Data Schedule'!U102=0,COUNTIF('Cocok Bayar Booking'!$R$5:$R$504,A114)=0,N(H114)=0,NOT(AND(ISNUMBER(J114),J114&gt;=0,K114&lt;&gt;""))),"Nonaktif tanpa pembayaran",IF(NOT(ISNUMBER(C114)),"Tanggal sesi belum pasti",IF(OR(C114&lt;'Pengaturan'!$B$4,C114&gt;'Pengaturan'!$B$5),"Di luar September",IF(C114&gt;'Pengaturan'!$B$29,"Belum closing",IF(AND(O114&lt;&gt;"",NOT(AND(W114="Terverifikasi",K114&lt;&gt;""))),"Pasangan perlu dicek",IF(AND(Q114=0,NOT(AND(ISNUMBER(U114),K114&lt;&gt;""))),"Sesi belum terkonfirmasi",IF(AND(ISNUMBER(J114),J114&gt;=0,K114&lt;&gt;""),"Terhitung",IF(X114=0,"Paket utama belum terhubung",IF(R114=0,"Pelunasan belum terbukti",IF(AND(N(H114)&gt;0,V114=""),"Bukti bayar sebelumnya kosong",IF(E114+IF(V114&lt;&gt;"",N(H114),0)&lt;S114,"DP sebelumnya belum lengkap",IF(I114&lt;=0,"Nominal pembayaran belum lengkap","Terhitung"))))))))))))</x:f>
        <x:v>Terhitung</x:v>
      </x:c>
      <x:c r="M114" s="619" t="n">
        <x:f>IF(N114=1,IF(AND(ISNUMBER(J114),J114&gt;=0,K114&lt;&gt;""),J114,I114),"")</x:f>
        <x:v>930000</x:v>
      </x:c>
      <x:c r="N114" s="621" t="n">
        <x:f>IF(L114="Terhitung",1,0)</x:f>
        <x:v>1</x:v>
      </x:c>
      <x:c r="O114" s="617"/>
      <x:c r="P114" s="617" t="str">
        <x:v>201, 202, 299</x:v>
      </x:c>
      <x:c r="Q114" s="617" t="n">
        <x:f>SUMIFS('Cocok Bayar Booking'!$V$5:$V$504,'Cocok Bayar Booking'!$R$5:$R$504,A114,'Cocok Bayar Booking'!$B$5:$B$504,"&lt;="&amp;'Pengaturan'!$B$6)</x:f>
        <x:v>1</x:v>
      </x:c>
      <x:c r="R114" s="617" t="n">
        <x:f>COUNTIFS('Cocok Bayar Booking'!$R$5:$R$504,A114,'Cocok Bayar Booking'!$S$5:$S$504,"Paket utama",'Cocok Bayar Booking'!$F$5:$F$504,"Lunas",'Cocok Bayar Booking'!$B$5:$B$504,"&lt;="&amp;'Pengaturan'!$B$6)+COUNTIFS('Cocok Bayar Booking'!$R$5:$R$504,A114,'Cocok Bayar Booking'!$S$5:$S$504,"Paket utama",'Cocok Bayar Booking'!$F$5:$F$504,"Pelunasan",'Cocok Bayar Booking'!$B$5:$B$504,"&lt;="&amp;'Pengaturan'!$B$6)</x:f>
        <x:v>2</x:v>
      </x:c>
      <x:c r="S114" s="619" t="n">
        <x:f>'Data Schedule'!N102</x:f>
        <x:v>0</x:v>
      </x:c>
      <x:c r="T114" s="619" t="n">
        <x:f>'Data Schedule'!L102</x:f>
        <x:v>350000</x:v>
      </x:c>
      <x:c r="U114" s="627"/>
      <x:c r="V114" s="617" t="str">
        <x:f>IF('Data Schedule'!AL102="","",'Data Schedule'!AL102)</x:f>
      </x:c>
      <x:c r="W114" s="626"/>
      <x:c r="X114" s="617" t="n">
        <x:f>COUNTIFS('Cocok Bayar Booking'!$R$5:$R$504,A114,'Cocok Bayar Booking'!$S$5:$S$504,"Paket utama",'Cocok Bayar Booking'!$B$5:$B$504,"&lt;="&amp;'Pengaturan'!$B$6)</x:f>
        <x:v>3</x:v>
      </x:c>
      <x:c r="Y114" s="617" t="n">
        <x:f>IF(OR(L114="Nonaktif tanpa pembayaran",L114="Di luar September",L114="Belum closing",AND(LEFT(A114,4)="LOG-",COUNTIF('Cocok Bayar Booking'!$R$5:$R$504,A114)=0)),0,1-N114)</x:f>
        <x:v>0</x:v>
      </x:c>
      <x:c r="Z114" s="618" t="n">
        <x:f>IF('Data Schedule'!B102="","",'Data Schedule'!B102)</x:f>
        <x:v>46274</x:v>
      </x:c>
    </x:row>
    <x:row r="115" ht="30" customHeight="1">
      <x:c r="A115" s="617" t="str">
        <x:v>BK099</x:v>
      </x:c>
      <x:c r="B115" s="617" t="str">
        <x:f>'Data Schedule'!E103</x:f>
        <x:v>Juna</x:v>
      </x:c>
      <x:c r="C115" s="618" t="n">
        <x:f>IF(ISNUMBER(U115),U115,IF(ISNUMBER(Z115),Z115,""))</x:f>
        <x:v>46274</x:v>
      </x:c>
      <x:c r="D115" s="617" t="str">
        <x:f>'Data Schedule'!G103</x:f>
        <x:v>Graduation</x:v>
      </x:c>
      <x:c r="E115" s="619" t="n">
        <x:f>SUMIFS('Cocok Bayar Booking'!$I$5:$I$504,'Cocok Bayar Booking'!$R$5:$R$504,A115,'Cocok Bayar Booking'!$F$5:$F$504,"DP",'Cocok Bayar Booking'!$S$5:$S$504,"Paket utama",'Cocok Bayar Booking'!$B$5:$B$504,"&lt;="&amp;'Pengaturan'!$B$6)</x:f>
        <x:v>0</x:v>
      </x:c>
      <x:c r="F115" s="619" t="n">
        <x:f>SUMIFS('Cocok Bayar Booking'!$I$5:$I$504,'Cocok Bayar Booking'!$R$5:$R$504,A115,'Cocok Bayar Booking'!$B$5:$B$504,"&lt;="&amp;'Pengaturan'!$B$6)-E115</x:f>
        <x:v>290000</x:v>
      </x:c>
      <x:c r="G115" s="619" t="n">
        <x:f>SUMIFS('Cocok Bayar Booking'!$I$5:$I$504,'Cocok Bayar Booking'!$R$5:$R$504,A115,'Cocok Bayar Booking'!$S$5:$S$504,"Add-on",'Cocok Bayar Booking'!$B$5:$B$504,"&lt;="&amp;'Pengaturan'!$B$6)</x:f>
        <x:v>0</x:v>
      </x:c>
      <x:c r="H115" s="619" t="str">
        <x:f>IF('Data Schedule'!AK103="","",'Data Schedule'!AK103)</x:f>
      </x:c>
      <x:c r="I115" s="619" t="n">
        <x:f>E115+F115+IF(V115&lt;&gt;"",N(H115),0)</x:f>
        <x:v>290000</x:v>
      </x:c>
      <x:c r="J115" s="625"/>
      <x:c r="K115" s="626"/>
      <x:c r="L115" s="620" t="str">
        <x:f>IF(AND('Data Schedule'!U103=0,COUNTIF('Cocok Bayar Booking'!$R$5:$R$504,A115)=0,N(H115)=0,NOT(AND(ISNUMBER(J115),J115&gt;=0,K115&lt;&gt;""))),"Nonaktif tanpa pembayaran",IF(NOT(ISNUMBER(C115)),"Tanggal sesi belum pasti",IF(OR(C115&lt;'Pengaturan'!$B$4,C115&gt;'Pengaturan'!$B$5),"Di luar September",IF(C115&gt;'Pengaturan'!$B$29,"Belum closing",IF(AND(O115&lt;&gt;"",NOT(AND(W115="Terverifikasi",K115&lt;&gt;""))),"Pasangan perlu dicek",IF(AND(Q115=0,NOT(AND(ISNUMBER(U115),K115&lt;&gt;""))),"Sesi belum terkonfirmasi",IF(AND(ISNUMBER(J115),J115&gt;=0,K115&lt;&gt;""),"Terhitung",IF(X115=0,"Paket utama belum terhubung",IF(R115=0,"Pelunasan belum terbukti",IF(AND(N(H115)&gt;0,V115=""),"Bukti bayar sebelumnya kosong",IF(E115+IF(V115&lt;&gt;"",N(H115),0)&lt;S115,"DP sebelumnya belum lengkap",IF(I115&lt;=0,"Nominal pembayaran belum lengkap","Terhitung"))))))))))))</x:f>
        <x:v>Pasangan perlu dicek</x:v>
      </x:c>
      <x:c r="M115" s="619" t="str">
        <x:f>IF(N115=1,IF(AND(ISNUMBER(J115),J115&gt;=0,K115&lt;&gt;""),J115,I115),"")</x:f>
      </x:c>
      <x:c r="N115" s="621" t="n">
        <x:f>IF(L115="Terhitung",1,0)</x:f>
        <x:v>0</x:v>
      </x:c>
      <x:c r="O115" s="617" t="str">
        <x:v>CHECK pembayaran belum cocok</x:v>
      </x:c>
      <x:c r="P115" s="617" t="str">
        <x:v>269</x:v>
      </x:c>
      <x:c r="Q115" s="617" t="n">
        <x:f>SUMIFS('Cocok Bayar Booking'!$V$5:$V$504,'Cocok Bayar Booking'!$R$5:$R$504,A115,'Cocok Bayar Booking'!$B$5:$B$504,"&lt;="&amp;'Pengaturan'!$B$6)</x:f>
        <x:v>0</x:v>
      </x:c>
      <x:c r="R115" s="617" t="n">
        <x:f>COUNTIFS('Cocok Bayar Booking'!$R$5:$R$504,A115,'Cocok Bayar Booking'!$S$5:$S$504,"Paket utama",'Cocok Bayar Booking'!$F$5:$F$504,"Lunas",'Cocok Bayar Booking'!$B$5:$B$504,"&lt;="&amp;'Pengaturan'!$B$6)+COUNTIFS('Cocok Bayar Booking'!$R$5:$R$504,A115,'Cocok Bayar Booking'!$S$5:$S$504,"Paket utama",'Cocok Bayar Booking'!$F$5:$F$504,"Pelunasan",'Cocok Bayar Booking'!$B$5:$B$504,"&lt;="&amp;'Pengaturan'!$B$6)</x:f>
        <x:v>0</x:v>
      </x:c>
      <x:c r="S115" s="619" t="n">
        <x:f>'Data Schedule'!N103</x:f>
        <x:v>100000</x:v>
      </x:c>
      <x:c r="T115" s="619" t="n">
        <x:f>'Data Schedule'!L103</x:f>
        <x:v>350000</x:v>
      </x:c>
      <x:c r="U115" s="627"/>
      <x:c r="V115" s="617" t="str">
        <x:f>IF('Data Schedule'!AL103="","",'Data Schedule'!AL103)</x:f>
      </x:c>
      <x:c r="W115" s="626"/>
      <x:c r="X115" s="617" t="n">
        <x:f>COUNTIFS('Cocok Bayar Booking'!$R$5:$R$504,A115,'Cocok Bayar Booking'!$S$5:$S$504,"Paket utama",'Cocok Bayar Booking'!$B$5:$B$504,"&lt;="&amp;'Pengaturan'!$B$6)</x:f>
        <x:v>1</x:v>
      </x:c>
      <x:c r="Y115" s="617" t="n">
        <x:f>IF(OR(L115="Nonaktif tanpa pembayaran",L115="Di luar September",L115="Belum closing",AND(LEFT(A115,4)="LOG-",COUNTIF('Cocok Bayar Booking'!$R$5:$R$504,A115)=0)),0,1-N115)</x:f>
        <x:v>1</x:v>
      </x:c>
      <x:c r="Z115" s="618" t="n">
        <x:f>IF('Data Schedule'!B103="","",'Data Schedule'!B103)</x:f>
        <x:v>46274</x:v>
      </x:c>
    </x:row>
    <x:row r="116" ht="30" customHeight="1">
      <x:c r="A116" s="617" t="str">
        <x:v>BK100</x:v>
      </x:c>
      <x:c r="B116" s="617" t="str">
        <x:f>'Data Schedule'!E104</x:f>
        <x:v>Yumna</x:v>
      </x:c>
      <x:c r="C116" s="618" t="n">
        <x:f>IF(ISNUMBER(U116),U116,IF(ISNUMBER(Z116),Z116,""))</x:f>
        <x:v>46274</x:v>
      </x:c>
      <x:c r="D116" s="617" t="str">
        <x:f>'Data Schedule'!G104</x:f>
        <x:v>Graduation</x:v>
      </x:c>
      <x:c r="E116" s="619" t="n">
        <x:f>SUMIFS('Cocok Bayar Booking'!$I$5:$I$504,'Cocok Bayar Booking'!$R$5:$R$504,A116,'Cocok Bayar Booking'!$F$5:$F$504,"DP",'Cocok Bayar Booking'!$S$5:$S$504,"Paket utama",'Cocok Bayar Booking'!$B$5:$B$504,"&lt;="&amp;'Pengaturan'!$B$6)</x:f>
        <x:v>0</x:v>
      </x:c>
      <x:c r="F116" s="619" t="n">
        <x:f>SUMIFS('Cocok Bayar Booking'!$I$5:$I$504,'Cocok Bayar Booking'!$R$5:$R$504,A116,'Cocok Bayar Booking'!$B$5:$B$504,"&lt;="&amp;'Pengaturan'!$B$6)-E116</x:f>
        <x:v>250000</x:v>
      </x:c>
      <x:c r="G116" s="619" t="n">
        <x:f>SUMIFS('Cocok Bayar Booking'!$I$5:$I$504,'Cocok Bayar Booking'!$R$5:$R$504,A116,'Cocok Bayar Booking'!$S$5:$S$504,"Add-on",'Cocok Bayar Booking'!$B$5:$B$504,"&lt;="&amp;'Pengaturan'!$B$6)</x:f>
        <x:v>0</x:v>
      </x:c>
      <x:c r="H116" s="619" t="str">
        <x:f>IF('Data Schedule'!AK104="","",'Data Schedule'!AK104)</x:f>
      </x:c>
      <x:c r="I116" s="619" t="n">
        <x:f>E116+F116+IF(V116&lt;&gt;"",N(H116),0)</x:f>
        <x:v>250000</x:v>
      </x:c>
      <x:c r="J116" s="625"/>
      <x:c r="K116" s="626"/>
      <x:c r="L116" s="620" t="str">
        <x:f>IF(AND('Data Schedule'!U104=0,COUNTIF('Cocok Bayar Booking'!$R$5:$R$504,A116)=0,N(H116)=0,NOT(AND(ISNUMBER(J116),J116&gt;=0,K116&lt;&gt;""))),"Nonaktif tanpa pembayaran",IF(NOT(ISNUMBER(C116)),"Tanggal sesi belum pasti",IF(OR(C116&lt;'Pengaturan'!$B$4,C116&gt;'Pengaturan'!$B$5),"Di luar September",IF(C116&gt;'Pengaturan'!$B$29,"Belum closing",IF(AND(O116&lt;&gt;"",NOT(AND(W116="Terverifikasi",K116&lt;&gt;""))),"Pasangan perlu dicek",IF(AND(Q116=0,NOT(AND(ISNUMBER(U116),K116&lt;&gt;""))),"Sesi belum terkonfirmasi",IF(AND(ISNUMBER(J116),J116&gt;=0,K116&lt;&gt;""),"Terhitung",IF(X116=0,"Paket utama belum terhubung",IF(R116=0,"Pelunasan belum terbukti",IF(AND(N(H116)&gt;0,V116=""),"Bukti bayar sebelumnya kosong",IF(E116+IF(V116&lt;&gt;"",N(H116),0)&lt;S116,"DP sebelumnya belum lengkap",IF(I116&lt;=0,"Nominal pembayaran belum lengkap","Terhitung"))))))))))))</x:f>
        <x:v>Pasangan perlu dicek</x:v>
      </x:c>
      <x:c r="M116" s="619" t="str">
        <x:f>IF(N116=1,IF(AND(ISNUMBER(J116),J116&gt;=0,K116&lt;&gt;""),J116,I116),"")</x:f>
      </x:c>
      <x:c r="N116" s="621" t="n">
        <x:f>IF(L116="Terhitung",1,0)</x:f>
        <x:v>0</x:v>
      </x:c>
      <x:c r="O116" s="617" t="str">
        <x:v>CHECK pembayaran belum cocok</x:v>
      </x:c>
      <x:c r="P116" s="617" t="str">
        <x:v>273</x:v>
      </x:c>
      <x:c r="Q116" s="617" t="n">
        <x:f>SUMIFS('Cocok Bayar Booking'!$V$5:$V$504,'Cocok Bayar Booking'!$R$5:$R$504,A116,'Cocok Bayar Booking'!$B$5:$B$504,"&lt;="&amp;'Pengaturan'!$B$6)</x:f>
        <x:v>0</x:v>
      </x:c>
      <x:c r="R116" s="617" t="n">
        <x:f>COUNTIFS('Cocok Bayar Booking'!$R$5:$R$504,A116,'Cocok Bayar Booking'!$S$5:$S$504,"Paket utama",'Cocok Bayar Booking'!$F$5:$F$504,"Lunas",'Cocok Bayar Booking'!$B$5:$B$504,"&lt;="&amp;'Pengaturan'!$B$6)+COUNTIFS('Cocok Bayar Booking'!$R$5:$R$504,A116,'Cocok Bayar Booking'!$S$5:$S$504,"Paket utama",'Cocok Bayar Booking'!$F$5:$F$504,"Pelunasan",'Cocok Bayar Booking'!$B$5:$B$504,"&lt;="&amp;'Pengaturan'!$B$6)</x:f>
        <x:v>0</x:v>
      </x:c>
      <x:c r="S116" s="619" t="n">
        <x:f>'Data Schedule'!N104</x:f>
        <x:v>100000</x:v>
      </x:c>
      <x:c r="T116" s="619" t="n">
        <x:f>'Data Schedule'!L104</x:f>
        <x:v>350000</x:v>
      </x:c>
      <x:c r="U116" s="627"/>
      <x:c r="V116" s="617" t="str">
        <x:f>IF('Data Schedule'!AL104="","",'Data Schedule'!AL104)</x:f>
      </x:c>
      <x:c r="W116" s="626"/>
      <x:c r="X116" s="617" t="n">
        <x:f>COUNTIFS('Cocok Bayar Booking'!$R$5:$R$504,A116,'Cocok Bayar Booking'!$S$5:$S$504,"Paket utama",'Cocok Bayar Booking'!$B$5:$B$504,"&lt;="&amp;'Pengaturan'!$B$6)</x:f>
        <x:v>1</x:v>
      </x:c>
      <x:c r="Y116" s="617" t="n">
        <x:f>IF(OR(L116="Nonaktif tanpa pembayaran",L116="Di luar September",L116="Belum closing",AND(LEFT(A116,4)="LOG-",COUNTIF('Cocok Bayar Booking'!$R$5:$R$504,A116)=0)),0,1-N116)</x:f>
        <x:v>1</x:v>
      </x:c>
      <x:c r="Z116" s="618" t="n">
        <x:f>IF('Data Schedule'!B104="","",'Data Schedule'!B104)</x:f>
        <x:v>46274</x:v>
      </x:c>
    </x:row>
    <x:row r="117" ht="30" customHeight="1">
      <x:c r="A117" s="617" t="str">
        <x:v>BK101</x:v>
      </x:c>
      <x:c r="B117" s="617" t="str">
        <x:f>'Data Schedule'!E105</x:f>
        <x:v>Ardi</x:v>
      </x:c>
      <x:c r="C117" s="618" t="n">
        <x:f>IF(ISNUMBER(U117),U117,IF(ISNUMBER(Z117),Z117,""))</x:f>
        <x:v>46274</x:v>
      </x:c>
      <x:c r="D117" s="617" t="str">
        <x:f>'Data Schedule'!G105</x:f>
        <x:v>Graduation</x:v>
      </x:c>
      <x:c r="E117" s="619" t="n">
        <x:f>SUMIFS('Cocok Bayar Booking'!$I$5:$I$504,'Cocok Bayar Booking'!$R$5:$R$504,A117,'Cocok Bayar Booking'!$F$5:$F$504,"DP",'Cocok Bayar Booking'!$S$5:$S$504,"Paket utama",'Cocok Bayar Booking'!$B$5:$B$504,"&lt;="&amp;'Pengaturan'!$B$6)</x:f>
        <x:v>100000</x:v>
      </x:c>
      <x:c r="F117" s="619" t="n">
        <x:f>SUMIFS('Cocok Bayar Booking'!$I$5:$I$504,'Cocok Bayar Booking'!$R$5:$R$504,A117,'Cocok Bayar Booking'!$B$5:$B$504,"&lt;="&amp;'Pengaturan'!$B$6)-E117</x:f>
        <x:v>250000</x:v>
      </x:c>
      <x:c r="G117" s="619" t="n">
        <x:f>SUMIFS('Cocok Bayar Booking'!$I$5:$I$504,'Cocok Bayar Booking'!$R$5:$R$504,A117,'Cocok Bayar Booking'!$S$5:$S$504,"Add-on",'Cocok Bayar Booking'!$B$5:$B$504,"&lt;="&amp;'Pengaturan'!$B$6)</x:f>
        <x:v>0</x:v>
      </x:c>
      <x:c r="H117" s="619" t="str">
        <x:f>IF('Data Schedule'!AK105="","",'Data Schedule'!AK105)</x:f>
      </x:c>
      <x:c r="I117" s="619" t="n">
        <x:f>E117+F117+IF(V117&lt;&gt;"",N(H117),0)</x:f>
        <x:v>350000</x:v>
      </x:c>
      <x:c r="J117" s="625"/>
      <x:c r="K117" s="626"/>
      <x:c r="L117" s="620" t="str">
        <x:f>IF(AND('Data Schedule'!U105=0,COUNTIF('Cocok Bayar Booking'!$R$5:$R$504,A117)=0,N(H117)=0,NOT(AND(ISNUMBER(J117),J117&gt;=0,K117&lt;&gt;""))),"Nonaktif tanpa pembayaran",IF(NOT(ISNUMBER(C117)),"Tanggal sesi belum pasti",IF(OR(C117&lt;'Pengaturan'!$B$4,C117&gt;'Pengaturan'!$B$5),"Di luar September",IF(C117&gt;'Pengaturan'!$B$29,"Belum closing",IF(AND(O117&lt;&gt;"",NOT(AND(W117="Terverifikasi",K117&lt;&gt;""))),"Pasangan perlu dicek",IF(AND(Q117=0,NOT(AND(ISNUMBER(U117),K117&lt;&gt;""))),"Sesi belum terkonfirmasi",IF(AND(ISNUMBER(J117),J117&gt;=0,K117&lt;&gt;""),"Terhitung",IF(X117=0,"Paket utama belum terhubung",IF(R117=0,"Pelunasan belum terbukti",IF(AND(N(H117)&gt;0,V117=""),"Bukti bayar sebelumnya kosong",IF(E117+IF(V117&lt;&gt;"",N(H117),0)&lt;S117,"DP sebelumnya belum lengkap",IF(I117&lt;=0,"Nominal pembayaran belum lengkap","Terhitung"))))))))))))</x:f>
        <x:v>Pasangan perlu dicek</x:v>
      </x:c>
      <x:c r="M117" s="619" t="str">
        <x:f>IF(N117=1,IF(AND(ISNUMBER(J117),J117&gt;=0,K117&lt;&gt;""),J117,I117),"")</x:f>
      </x:c>
      <x:c r="N117" s="621" t="n">
        <x:f>IF(L117="Terhitung",1,0)</x:f>
        <x:v>0</x:v>
      </x:c>
      <x:c r="O117" s="617" t="str">
        <x:v>CHECK pembayaran belum cocok</x:v>
      </x:c>
      <x:c r="P117" s="617" t="str">
        <x:v>100, 275</x:v>
      </x:c>
      <x:c r="Q117" s="617" t="n">
        <x:f>SUMIFS('Cocok Bayar Booking'!$V$5:$V$504,'Cocok Bayar Booking'!$R$5:$R$504,A117,'Cocok Bayar Booking'!$B$5:$B$504,"&lt;="&amp;'Pengaturan'!$B$6)</x:f>
        <x:v>0</x:v>
      </x:c>
      <x:c r="R117" s="617" t="n">
        <x:f>COUNTIFS('Cocok Bayar Booking'!$R$5:$R$504,A117,'Cocok Bayar Booking'!$S$5:$S$504,"Paket utama",'Cocok Bayar Booking'!$F$5:$F$504,"Lunas",'Cocok Bayar Booking'!$B$5:$B$504,"&lt;="&amp;'Pengaturan'!$B$6)+COUNTIFS('Cocok Bayar Booking'!$R$5:$R$504,A117,'Cocok Bayar Booking'!$S$5:$S$504,"Paket utama",'Cocok Bayar Booking'!$F$5:$F$504,"Pelunasan",'Cocok Bayar Booking'!$B$5:$B$504,"&lt;="&amp;'Pengaturan'!$B$6)</x:f>
        <x:v>0</x:v>
      </x:c>
      <x:c r="S117" s="619" t="n">
        <x:f>'Data Schedule'!N105</x:f>
        <x:v>100000</x:v>
      </x:c>
      <x:c r="T117" s="619" t="n">
        <x:f>'Data Schedule'!L105</x:f>
        <x:v>350000</x:v>
      </x:c>
      <x:c r="U117" s="627"/>
      <x:c r="V117" s="617" t="str">
        <x:f>IF('Data Schedule'!AL105="","",'Data Schedule'!AL105)</x:f>
      </x:c>
      <x:c r="W117" s="626"/>
      <x:c r="X117" s="617" t="n">
        <x:f>COUNTIFS('Cocok Bayar Booking'!$R$5:$R$504,A117,'Cocok Bayar Booking'!$S$5:$S$504,"Paket utama",'Cocok Bayar Booking'!$B$5:$B$504,"&lt;="&amp;'Pengaturan'!$B$6)</x:f>
        <x:v>2</x:v>
      </x:c>
      <x:c r="Y117" s="617" t="n">
        <x:f>IF(OR(L117="Nonaktif tanpa pembayaran",L117="Di luar September",L117="Belum closing",AND(LEFT(A117,4)="LOG-",COUNTIF('Cocok Bayar Booking'!$R$5:$R$504,A117)=0)),0,1-N117)</x:f>
        <x:v>1</x:v>
      </x:c>
      <x:c r="Z117" s="618" t="n">
        <x:f>IF('Data Schedule'!B105="","",'Data Schedule'!B105)</x:f>
        <x:v>46274</x:v>
      </x:c>
    </x:row>
    <x:row r="118" ht="30" customHeight="1">
      <x:c r="A118" s="617" t="str">
        <x:v>BK102</x:v>
      </x:c>
      <x:c r="B118" s="617" t="str">
        <x:f>'Data Schedule'!E106</x:f>
        <x:v>cut auriel</x:v>
      </x:c>
      <x:c r="C118" s="618" t="n">
        <x:f>IF(ISNUMBER(U118),U118,IF(ISNUMBER(Z118),Z118,""))</x:f>
        <x:v>46274</x:v>
      </x:c>
      <x:c r="D118" s="617" t="str">
        <x:f>'Data Schedule'!G106</x:f>
        <x:v>Graduation</x:v>
      </x:c>
      <x:c r="E118" s="619" t="n">
        <x:f>SUMIFS('Cocok Bayar Booking'!$I$5:$I$504,'Cocok Bayar Booking'!$R$5:$R$504,A118,'Cocok Bayar Booking'!$F$5:$F$504,"DP",'Cocok Bayar Booking'!$S$5:$S$504,"Paket utama",'Cocok Bayar Booking'!$B$5:$B$504,"&lt;="&amp;'Pengaturan'!$B$6)</x:f>
        <x:v>100000</x:v>
      </x:c>
      <x:c r="F118" s="619" t="n">
        <x:f>SUMIFS('Cocok Bayar Booking'!$I$5:$I$504,'Cocok Bayar Booking'!$R$5:$R$504,A118,'Cocok Bayar Booking'!$B$5:$B$504,"&lt;="&amp;'Pengaturan'!$B$6)-E118</x:f>
        <x:v>0</x:v>
      </x:c>
      <x:c r="G118" s="619" t="n">
        <x:f>SUMIFS('Cocok Bayar Booking'!$I$5:$I$504,'Cocok Bayar Booking'!$R$5:$R$504,A118,'Cocok Bayar Booking'!$S$5:$S$504,"Add-on",'Cocok Bayar Booking'!$B$5:$B$504,"&lt;="&amp;'Pengaturan'!$B$6)</x:f>
        <x:v>0</x:v>
      </x:c>
      <x:c r="H118" s="619" t="str">
        <x:f>IF('Data Schedule'!AK106="","",'Data Schedule'!AK106)</x:f>
      </x:c>
      <x:c r="I118" s="619" t="n">
        <x:f>E118+F118+IF(V118&lt;&gt;"",N(H118),0)</x:f>
        <x:v>100000</x:v>
      </x:c>
      <x:c r="J118" s="625"/>
      <x:c r="K118" s="626"/>
      <x:c r="L118" s="620" t="str">
        <x:f>IF(AND('Data Schedule'!U106=0,COUNTIF('Cocok Bayar Booking'!$R$5:$R$504,A118)=0,N(H118)=0,NOT(AND(ISNUMBER(J118),J118&gt;=0,K118&lt;&gt;""))),"Nonaktif tanpa pembayaran",IF(NOT(ISNUMBER(C118)),"Tanggal sesi belum pasti",IF(OR(C118&lt;'Pengaturan'!$B$4,C118&gt;'Pengaturan'!$B$5),"Di luar September",IF(C118&gt;'Pengaturan'!$B$29,"Belum closing",IF(AND(O118&lt;&gt;"",NOT(AND(W118="Terverifikasi",K118&lt;&gt;""))),"Pasangan perlu dicek",IF(AND(Q118=0,NOT(AND(ISNUMBER(U118),K118&lt;&gt;""))),"Sesi belum terkonfirmasi",IF(AND(ISNUMBER(J118),J118&gt;=0,K118&lt;&gt;""),"Terhitung",IF(X118=0,"Paket utama belum terhubung",IF(R118=0,"Pelunasan belum terbukti",IF(AND(N(H118)&gt;0,V118=""),"Bukti bayar sebelumnya kosong",IF(E118+IF(V118&lt;&gt;"",N(H118),0)&lt;S118,"DP sebelumnya belum lengkap",IF(I118&lt;=0,"Nominal pembayaran belum lengkap","Terhitung"))))))))))))</x:f>
        <x:v>Sesi belum terkonfirmasi</x:v>
      </x:c>
      <x:c r="M118" s="619" t="str">
        <x:f>IF(N118=1,IF(AND(ISNUMBER(J118),J118&gt;=0,K118&lt;&gt;""),J118,I118),"")</x:f>
      </x:c>
      <x:c r="N118" s="621" t="n">
        <x:f>IF(L118="Terhitung",1,0)</x:f>
        <x:v>0</x:v>
      </x:c>
      <x:c r="O118" s="617"/>
      <x:c r="P118" s="617" t="str">
        <x:v>117</x:v>
      </x:c>
      <x:c r="Q118" s="617" t="n">
        <x:f>SUMIFS('Cocok Bayar Booking'!$V$5:$V$504,'Cocok Bayar Booking'!$R$5:$R$504,A118,'Cocok Bayar Booking'!$B$5:$B$504,"&lt;="&amp;'Pengaturan'!$B$6)</x:f>
        <x:v>0</x:v>
      </x:c>
      <x:c r="R118" s="617" t="n">
        <x:f>COUNTIFS('Cocok Bayar Booking'!$R$5:$R$504,A118,'Cocok Bayar Booking'!$S$5:$S$504,"Paket utama",'Cocok Bayar Booking'!$F$5:$F$504,"Lunas",'Cocok Bayar Booking'!$B$5:$B$504,"&lt;="&amp;'Pengaturan'!$B$6)+COUNTIFS('Cocok Bayar Booking'!$R$5:$R$504,A118,'Cocok Bayar Booking'!$S$5:$S$504,"Paket utama",'Cocok Bayar Booking'!$F$5:$F$504,"Pelunasan",'Cocok Bayar Booking'!$B$5:$B$504,"&lt;="&amp;'Pengaturan'!$B$6)</x:f>
        <x:v>0</x:v>
      </x:c>
      <x:c r="S118" s="619" t="n">
        <x:f>'Data Schedule'!N106</x:f>
        <x:v>100000</x:v>
      </x:c>
      <x:c r="T118" s="619" t="n">
        <x:f>'Data Schedule'!L106</x:f>
        <x:v>350000</x:v>
      </x:c>
      <x:c r="U118" s="627"/>
      <x:c r="V118" s="617" t="str">
        <x:f>IF('Data Schedule'!AL106="","",'Data Schedule'!AL106)</x:f>
      </x:c>
      <x:c r="W118" s="626"/>
      <x:c r="X118" s="617" t="n">
        <x:f>COUNTIFS('Cocok Bayar Booking'!$R$5:$R$504,A118,'Cocok Bayar Booking'!$S$5:$S$504,"Paket utama",'Cocok Bayar Booking'!$B$5:$B$504,"&lt;="&amp;'Pengaturan'!$B$6)</x:f>
        <x:v>1</x:v>
      </x:c>
      <x:c r="Y118" s="617" t="n">
        <x:f>IF(OR(L118="Nonaktif tanpa pembayaran",L118="Di luar September",L118="Belum closing",AND(LEFT(A118,4)="LOG-",COUNTIF('Cocok Bayar Booking'!$R$5:$R$504,A118)=0)),0,1-N118)</x:f>
        <x:v>1</x:v>
      </x:c>
      <x:c r="Z118" s="618" t="n">
        <x:f>IF('Data Schedule'!B106="","",'Data Schedule'!B106)</x:f>
        <x:v>46274</x:v>
      </x:c>
    </x:row>
    <x:row r="119" ht="30" customHeight="1">
      <x:c r="A119" s="617" t="str">
        <x:v>BK103</x:v>
      </x:c>
      <x:c r="B119" s="617" t="str">
        <x:f>'Data Schedule'!E107</x:f>
        <x:v>Aulia Setyo</x:v>
      </x:c>
      <x:c r="C119" s="618" t="n">
        <x:f>IF(ISNUMBER(U119),U119,IF(ISNUMBER(Z119),Z119,""))</x:f>
        <x:v>46274</x:v>
      </x:c>
      <x:c r="D119" s="617" t="str">
        <x:f>'Data Schedule'!G107</x:f>
        <x:v>Graduation</x:v>
      </x:c>
      <x:c r="E119" s="619" t="n">
        <x:f>SUMIFS('Cocok Bayar Booking'!$I$5:$I$504,'Cocok Bayar Booking'!$R$5:$R$504,A119,'Cocok Bayar Booking'!$F$5:$F$504,"DP",'Cocok Bayar Booking'!$S$5:$S$504,"Paket utama",'Cocok Bayar Booking'!$B$5:$B$504,"&lt;="&amp;'Pengaturan'!$B$6)</x:f>
        <x:v>0</x:v>
      </x:c>
      <x:c r="F119" s="619" t="n">
        <x:f>SUMIFS('Cocok Bayar Booking'!$I$5:$I$504,'Cocok Bayar Booking'!$R$5:$R$504,A119,'Cocok Bayar Booking'!$B$5:$B$504,"&lt;="&amp;'Pengaturan'!$B$6)-E119</x:f>
        <x:v>250000</x:v>
      </x:c>
      <x:c r="G119" s="619" t="n">
        <x:f>SUMIFS('Cocok Bayar Booking'!$I$5:$I$504,'Cocok Bayar Booking'!$R$5:$R$504,A119,'Cocok Bayar Booking'!$S$5:$S$504,"Add-on",'Cocok Bayar Booking'!$B$5:$B$504,"&lt;="&amp;'Pengaturan'!$B$6)</x:f>
        <x:v>0</x:v>
      </x:c>
      <x:c r="H119" s="619" t="str">
        <x:f>IF('Data Schedule'!AK107="","",'Data Schedule'!AK107)</x:f>
      </x:c>
      <x:c r="I119" s="619" t="n">
        <x:f>E119+F119+IF(V119&lt;&gt;"",N(H119),0)</x:f>
        <x:v>250000</x:v>
      </x:c>
      <x:c r="J119" s="625"/>
      <x:c r="K119" s="626"/>
      <x:c r="L119" s="620" t="str">
        <x:f>IF(AND('Data Schedule'!U107=0,COUNTIF('Cocok Bayar Booking'!$R$5:$R$504,A119)=0,N(H119)=0,NOT(AND(ISNUMBER(J119),J119&gt;=0,K119&lt;&gt;""))),"Nonaktif tanpa pembayaran",IF(NOT(ISNUMBER(C119)),"Tanggal sesi belum pasti",IF(OR(C119&lt;'Pengaturan'!$B$4,C119&gt;'Pengaturan'!$B$5),"Di luar September",IF(C119&gt;'Pengaturan'!$B$29,"Belum closing",IF(AND(O119&lt;&gt;"",NOT(AND(W119="Terverifikasi",K119&lt;&gt;""))),"Pasangan perlu dicek",IF(AND(Q119=0,NOT(AND(ISNUMBER(U119),K119&lt;&gt;""))),"Sesi belum terkonfirmasi",IF(AND(ISNUMBER(J119),J119&gt;=0,K119&lt;&gt;""),"Terhitung",IF(X119=0,"Paket utama belum terhubung",IF(R119=0,"Pelunasan belum terbukti",IF(AND(N(H119)&gt;0,V119=""),"Bukti bayar sebelumnya kosong",IF(E119+IF(V119&lt;&gt;"",N(H119),0)&lt;S119,"DP sebelumnya belum lengkap",IF(I119&lt;=0,"Nominal pembayaran belum lengkap","Terhitung"))))))))))))</x:f>
        <x:v>Pasangan perlu dicek</x:v>
      </x:c>
      <x:c r="M119" s="619" t="str">
        <x:f>IF(N119=1,IF(AND(ISNUMBER(J119),J119&gt;=0,K119&lt;&gt;""),J119,I119),"")</x:f>
      </x:c>
      <x:c r="N119" s="621" t="n">
        <x:f>IF(L119="Terhitung",1,0)</x:f>
        <x:v>0</x:v>
      </x:c>
      <x:c r="O119" s="617" t="str">
        <x:v>CHECK pembayaran belum cocok</x:v>
      </x:c>
      <x:c r="P119" s="617" t="str">
        <x:v>279</x:v>
      </x:c>
      <x:c r="Q119" s="617" t="n">
        <x:f>SUMIFS('Cocok Bayar Booking'!$V$5:$V$504,'Cocok Bayar Booking'!$R$5:$R$504,A119,'Cocok Bayar Booking'!$B$5:$B$504,"&lt;="&amp;'Pengaturan'!$B$6)</x:f>
        <x:v>0</x:v>
      </x:c>
      <x:c r="R119" s="617" t="n">
        <x:f>COUNTIFS('Cocok Bayar Booking'!$R$5:$R$504,A119,'Cocok Bayar Booking'!$S$5:$S$504,"Paket utama",'Cocok Bayar Booking'!$F$5:$F$504,"Lunas",'Cocok Bayar Booking'!$B$5:$B$504,"&lt;="&amp;'Pengaturan'!$B$6)+COUNTIFS('Cocok Bayar Booking'!$R$5:$R$504,A119,'Cocok Bayar Booking'!$S$5:$S$504,"Paket utama",'Cocok Bayar Booking'!$F$5:$F$504,"Pelunasan",'Cocok Bayar Booking'!$B$5:$B$504,"&lt;="&amp;'Pengaturan'!$B$6)</x:f>
        <x:v>0</x:v>
      </x:c>
      <x:c r="S119" s="619" t="n">
        <x:f>'Data Schedule'!N107</x:f>
        <x:v>100000</x:v>
      </x:c>
      <x:c r="T119" s="619" t="n">
        <x:f>'Data Schedule'!L107</x:f>
        <x:v>350000</x:v>
      </x:c>
      <x:c r="U119" s="627"/>
      <x:c r="V119" s="617" t="str">
        <x:f>IF('Data Schedule'!AL107="","",'Data Schedule'!AL107)</x:f>
      </x:c>
      <x:c r="W119" s="626"/>
      <x:c r="X119" s="617" t="n">
        <x:f>COUNTIFS('Cocok Bayar Booking'!$R$5:$R$504,A119,'Cocok Bayar Booking'!$S$5:$S$504,"Paket utama",'Cocok Bayar Booking'!$B$5:$B$504,"&lt;="&amp;'Pengaturan'!$B$6)</x:f>
        <x:v>1</x:v>
      </x:c>
      <x:c r="Y119" s="617" t="n">
        <x:f>IF(OR(L119="Nonaktif tanpa pembayaran",L119="Di luar September",L119="Belum closing",AND(LEFT(A119,4)="LOG-",COUNTIF('Cocok Bayar Booking'!$R$5:$R$504,A119)=0)),0,1-N119)</x:f>
        <x:v>1</x:v>
      </x:c>
      <x:c r="Z119" s="618" t="n">
        <x:f>IF('Data Schedule'!B107="","",'Data Schedule'!B107)</x:f>
        <x:v>46274</x:v>
      </x:c>
    </x:row>
    <x:row r="120" ht="30" customHeight="1">
      <x:c r="A120" s="617" t="str">
        <x:v>BK104</x:v>
      </x:c>
      <x:c r="B120" s="617" t="str">
        <x:f>'Data Schedule'!E108</x:f>
        <x:v>Adinda Fahrina</x:v>
      </x:c>
      <x:c r="C120" s="618" t="n">
        <x:f>IF(ISNUMBER(U120),U120,IF(ISNUMBER(Z120),Z120,""))</x:f>
        <x:v>46274</x:v>
      </x:c>
      <x:c r="D120" s="617" t="str">
        <x:f>'Data Schedule'!G108</x:f>
        <x:v>Graduation</x:v>
      </x:c>
      <x:c r="E120" s="619" t="n">
        <x:f>SUMIFS('Cocok Bayar Booking'!$I$5:$I$504,'Cocok Bayar Booking'!$R$5:$R$504,A120,'Cocok Bayar Booking'!$F$5:$F$504,"DP",'Cocok Bayar Booking'!$S$5:$S$504,"Paket utama",'Cocok Bayar Booking'!$B$5:$B$504,"&lt;="&amp;'Pengaturan'!$B$6)</x:f>
        <x:v>100000</x:v>
      </x:c>
      <x:c r="F120" s="619" t="n">
        <x:f>SUMIFS('Cocok Bayar Booking'!$I$5:$I$504,'Cocok Bayar Booking'!$R$5:$R$504,A120,'Cocok Bayar Booking'!$B$5:$B$504,"&lt;="&amp;'Pengaturan'!$B$6)-E120</x:f>
        <x:v>250000</x:v>
      </x:c>
      <x:c r="G120" s="619" t="n">
        <x:f>SUMIFS('Cocok Bayar Booking'!$I$5:$I$504,'Cocok Bayar Booking'!$R$5:$R$504,A120,'Cocok Bayar Booking'!$S$5:$S$504,"Add-on",'Cocok Bayar Booking'!$B$5:$B$504,"&lt;="&amp;'Pengaturan'!$B$6)</x:f>
        <x:v>0</x:v>
      </x:c>
      <x:c r="H120" s="619" t="str">
        <x:f>IF('Data Schedule'!AK108="","",'Data Schedule'!AK108)</x:f>
      </x:c>
      <x:c r="I120" s="619" t="n">
        <x:f>E120+F120+IF(V120&lt;&gt;"",N(H120),0)</x:f>
        <x:v>350000</x:v>
      </x:c>
      <x:c r="J120" s="625"/>
      <x:c r="K120" s="626"/>
      <x:c r="L120" s="620" t="str">
        <x:f>IF(AND('Data Schedule'!U108=0,COUNTIF('Cocok Bayar Booking'!$R$5:$R$504,A120)=0,N(H120)=0,NOT(AND(ISNUMBER(J120),J120&gt;=0,K120&lt;&gt;""))),"Nonaktif tanpa pembayaran",IF(NOT(ISNUMBER(C120)),"Tanggal sesi belum pasti",IF(OR(C120&lt;'Pengaturan'!$B$4,C120&gt;'Pengaturan'!$B$5),"Di luar September",IF(C120&gt;'Pengaturan'!$B$29,"Belum closing",IF(AND(O120&lt;&gt;"",NOT(AND(W120="Terverifikasi",K120&lt;&gt;""))),"Pasangan perlu dicek",IF(AND(Q120=0,NOT(AND(ISNUMBER(U120),K120&lt;&gt;""))),"Sesi belum terkonfirmasi",IF(AND(ISNUMBER(J120),J120&gt;=0,K120&lt;&gt;""),"Terhitung",IF(X120=0,"Paket utama belum terhubung",IF(R120=0,"Pelunasan belum terbukti",IF(AND(N(H120)&gt;0,V120=""),"Bukti bayar sebelumnya kosong",IF(E120+IF(V120&lt;&gt;"",N(H120),0)&lt;S120,"DP sebelumnya belum lengkap",IF(I120&lt;=0,"Nominal pembayaran belum lengkap","Terhitung"))))))))))))</x:f>
        <x:v>Sesi belum terkonfirmasi</x:v>
      </x:c>
      <x:c r="M120" s="619" t="str">
        <x:f>IF(N120=1,IF(AND(ISNUMBER(J120),J120&gt;=0,K120&lt;&gt;""),J120,I120),"")</x:f>
      </x:c>
      <x:c r="N120" s="621" t="n">
        <x:f>IF(L120="Terhitung",1,0)</x:f>
        <x:v>0</x:v>
      </x:c>
      <x:c r="O120" s="617"/>
      <x:c r="P120" s="617" t="str">
        <x:v>89, 286</x:v>
      </x:c>
      <x:c r="Q120" s="617" t="n">
        <x:f>SUMIFS('Cocok Bayar Booking'!$V$5:$V$504,'Cocok Bayar Booking'!$R$5:$R$504,A120,'Cocok Bayar Booking'!$B$5:$B$504,"&lt;="&amp;'Pengaturan'!$B$6)</x:f>
        <x:v>0</x:v>
      </x:c>
      <x:c r="R120" s="617" t="n">
        <x:f>COUNTIFS('Cocok Bayar Booking'!$R$5:$R$504,A120,'Cocok Bayar Booking'!$S$5:$S$504,"Paket utama",'Cocok Bayar Booking'!$F$5:$F$504,"Lunas",'Cocok Bayar Booking'!$B$5:$B$504,"&lt;="&amp;'Pengaturan'!$B$6)+COUNTIFS('Cocok Bayar Booking'!$R$5:$R$504,A120,'Cocok Bayar Booking'!$S$5:$S$504,"Paket utama",'Cocok Bayar Booking'!$F$5:$F$504,"Pelunasan",'Cocok Bayar Booking'!$B$5:$B$504,"&lt;="&amp;'Pengaturan'!$B$6)</x:f>
        <x:v>0</x:v>
      </x:c>
      <x:c r="S120" s="619" t="n">
        <x:f>'Data Schedule'!N108</x:f>
        <x:v>100000</x:v>
      </x:c>
      <x:c r="T120" s="619" t="n">
        <x:f>'Data Schedule'!L108</x:f>
        <x:v>350000</x:v>
      </x:c>
      <x:c r="U120" s="627"/>
      <x:c r="V120" s="617" t="str">
        <x:f>IF('Data Schedule'!AL108="","",'Data Schedule'!AL108)</x:f>
      </x:c>
      <x:c r="W120" s="626"/>
      <x:c r="X120" s="617" t="n">
        <x:f>COUNTIFS('Cocok Bayar Booking'!$R$5:$R$504,A120,'Cocok Bayar Booking'!$S$5:$S$504,"Paket utama",'Cocok Bayar Booking'!$B$5:$B$504,"&lt;="&amp;'Pengaturan'!$B$6)</x:f>
        <x:v>2</x:v>
      </x:c>
      <x:c r="Y120" s="617" t="n">
        <x:f>IF(OR(L120="Nonaktif tanpa pembayaran",L120="Di luar September",L120="Belum closing",AND(LEFT(A120,4)="LOG-",COUNTIF('Cocok Bayar Booking'!$R$5:$R$504,A120)=0)),0,1-N120)</x:f>
        <x:v>1</x:v>
      </x:c>
      <x:c r="Z120" s="618" t="n">
        <x:f>IF('Data Schedule'!B108="","",'Data Schedule'!B108)</x:f>
        <x:v>46274</x:v>
      </x:c>
    </x:row>
    <x:row r="121" ht="30" customHeight="1">
      <x:c r="A121" s="617" t="str">
        <x:v>BK105</x:v>
      </x:c>
      <x:c r="B121" s="617" t="str">
        <x:f>'Data Schedule'!E109</x:f>
        <x:v>Nissa</x:v>
      </x:c>
      <x:c r="C121" s="618" t="n">
        <x:f>IF(ISNUMBER(U121),U121,IF(ISNUMBER(Z121),Z121,""))</x:f>
        <x:v>46274</x:v>
      </x:c>
      <x:c r="D121" s="617" t="str">
        <x:f>'Data Schedule'!G109</x:f>
        <x:v>Graduation</x:v>
      </x:c>
      <x:c r="E121" s="619" t="n">
        <x:f>SUMIFS('Cocok Bayar Booking'!$I$5:$I$504,'Cocok Bayar Booking'!$R$5:$R$504,A121,'Cocok Bayar Booking'!$F$5:$F$504,"DP",'Cocok Bayar Booking'!$S$5:$S$504,"Paket utama",'Cocok Bayar Booking'!$B$5:$B$504,"&lt;="&amp;'Pengaturan'!$B$6)</x:f>
        <x:v>100000</x:v>
      </x:c>
      <x:c r="F121" s="619" t="n">
        <x:f>SUMIFS('Cocok Bayar Booking'!$I$5:$I$504,'Cocok Bayar Booking'!$R$5:$R$504,A121,'Cocok Bayar Booking'!$B$5:$B$504,"&lt;="&amp;'Pengaturan'!$B$6)-E121</x:f>
        <x:v>250000</x:v>
      </x:c>
      <x:c r="G121" s="619" t="n">
        <x:f>SUMIFS('Cocok Bayar Booking'!$I$5:$I$504,'Cocok Bayar Booking'!$R$5:$R$504,A121,'Cocok Bayar Booking'!$S$5:$S$504,"Add-on",'Cocok Bayar Booking'!$B$5:$B$504,"&lt;="&amp;'Pengaturan'!$B$6)</x:f>
        <x:v>0</x:v>
      </x:c>
      <x:c r="H121" s="619" t="str">
        <x:f>IF('Data Schedule'!AK109="","",'Data Schedule'!AK109)</x:f>
      </x:c>
      <x:c r="I121" s="619" t="n">
        <x:f>E121+F121+IF(V121&lt;&gt;"",N(H121),0)</x:f>
        <x:v>350000</x:v>
      </x:c>
      <x:c r="J121" s="625"/>
      <x:c r="K121" s="626"/>
      <x:c r="L121" s="620" t="str">
        <x:f>IF(AND('Data Schedule'!U109=0,COUNTIF('Cocok Bayar Booking'!$R$5:$R$504,A121)=0,N(H121)=0,NOT(AND(ISNUMBER(J121),J121&gt;=0,K121&lt;&gt;""))),"Nonaktif tanpa pembayaran",IF(NOT(ISNUMBER(C121)),"Tanggal sesi belum pasti",IF(OR(C121&lt;'Pengaturan'!$B$4,C121&gt;'Pengaturan'!$B$5),"Di luar September",IF(C121&gt;'Pengaturan'!$B$29,"Belum closing",IF(AND(O121&lt;&gt;"",NOT(AND(W121="Terverifikasi",K121&lt;&gt;""))),"Pasangan perlu dicek",IF(AND(Q121=0,NOT(AND(ISNUMBER(U121),K121&lt;&gt;""))),"Sesi belum terkonfirmasi",IF(AND(ISNUMBER(J121),J121&gt;=0,K121&lt;&gt;""),"Terhitung",IF(X121=0,"Paket utama belum terhubung",IF(R121=0,"Pelunasan belum terbukti",IF(AND(N(H121)&gt;0,V121=""),"Bukti bayar sebelumnya kosong",IF(E121+IF(V121&lt;&gt;"",N(H121),0)&lt;S121,"DP sebelumnya belum lengkap",IF(I121&lt;=0,"Nominal pembayaran belum lengkap","Terhitung"))))))))))))</x:f>
        <x:v>Terhitung</x:v>
      </x:c>
      <x:c r="M121" s="619" t="n">
        <x:f>IF(N121=1,IF(AND(ISNUMBER(J121),J121&gt;=0,K121&lt;&gt;""),J121,I121),"")</x:f>
        <x:v>350000</x:v>
      </x:c>
      <x:c r="N121" s="621" t="n">
        <x:f>IF(L121="Terhitung",1,0)</x:f>
        <x:v>1</x:v>
      </x:c>
      <x:c r="O121" s="617"/>
      <x:c r="P121" s="617" t="str">
        <x:v>166, 307</x:v>
      </x:c>
      <x:c r="Q121" s="617" t="n">
        <x:f>SUMIFS('Cocok Bayar Booking'!$V$5:$V$504,'Cocok Bayar Booking'!$R$5:$R$504,A121,'Cocok Bayar Booking'!$B$5:$B$504,"&lt;="&amp;'Pengaturan'!$B$6)</x:f>
        <x:v>1</x:v>
      </x:c>
      <x:c r="R121" s="617" t="n">
        <x:f>COUNTIFS('Cocok Bayar Booking'!$R$5:$R$504,A121,'Cocok Bayar Booking'!$S$5:$S$504,"Paket utama",'Cocok Bayar Booking'!$F$5:$F$504,"Lunas",'Cocok Bayar Booking'!$B$5:$B$504,"&lt;="&amp;'Pengaturan'!$B$6)+COUNTIFS('Cocok Bayar Booking'!$R$5:$R$504,A121,'Cocok Bayar Booking'!$S$5:$S$504,"Paket utama",'Cocok Bayar Booking'!$F$5:$F$504,"Pelunasan",'Cocok Bayar Booking'!$B$5:$B$504,"&lt;="&amp;'Pengaturan'!$B$6)</x:f>
        <x:v>1</x:v>
      </x:c>
      <x:c r="S121" s="619" t="n">
        <x:f>'Data Schedule'!N109</x:f>
        <x:v>100000</x:v>
      </x:c>
      <x:c r="T121" s="619" t="n">
        <x:f>'Data Schedule'!L109</x:f>
        <x:v>350000</x:v>
      </x:c>
      <x:c r="U121" s="627"/>
      <x:c r="V121" s="617" t="str">
        <x:f>IF('Data Schedule'!AL109="","",'Data Schedule'!AL109)</x:f>
      </x:c>
      <x:c r="W121" s="626"/>
      <x:c r="X121" s="617" t="n">
        <x:f>COUNTIFS('Cocok Bayar Booking'!$R$5:$R$504,A121,'Cocok Bayar Booking'!$S$5:$S$504,"Paket utama",'Cocok Bayar Booking'!$B$5:$B$504,"&lt;="&amp;'Pengaturan'!$B$6)</x:f>
        <x:v>2</x:v>
      </x:c>
      <x:c r="Y121" s="617" t="n">
        <x:f>IF(OR(L121="Nonaktif tanpa pembayaran",L121="Di luar September",L121="Belum closing",AND(LEFT(A121,4)="LOG-",COUNTIF('Cocok Bayar Booking'!$R$5:$R$504,A121)=0)),0,1-N121)</x:f>
        <x:v>0</x:v>
      </x:c>
      <x:c r="Z121" s="618" t="n">
        <x:f>IF('Data Schedule'!B109="","",'Data Schedule'!B109)</x:f>
        <x:v>46274</x:v>
      </x:c>
    </x:row>
    <x:row r="122" ht="30" customHeight="1">
      <x:c r="A122" s="617" t="str">
        <x:v>BK106</x:v>
      </x:c>
      <x:c r="B122" s="617" t="str">
        <x:f>'Data Schedule'!E110</x:f>
        <x:v>Zhafira Azfa</x:v>
      </x:c>
      <x:c r="C122" s="618" t="n">
        <x:f>IF(ISNUMBER(U122),U122,IF(ISNUMBER(Z122),Z122,""))</x:f>
        <x:v>46274</x:v>
      </x:c>
      <x:c r="D122" s="617" t="str">
        <x:f>'Data Schedule'!G110</x:f>
        <x:v>Graduation Premium</x:v>
      </x:c>
      <x:c r="E122" s="619" t="n">
        <x:f>SUMIFS('Cocok Bayar Booking'!$I$5:$I$504,'Cocok Bayar Booking'!$R$5:$R$504,A122,'Cocok Bayar Booking'!$F$5:$F$504,"DP",'Cocok Bayar Booking'!$S$5:$S$504,"Paket utama",'Cocok Bayar Booking'!$B$5:$B$504,"&lt;="&amp;'Pengaturan'!$B$6)</x:f>
        <x:v>100000</x:v>
      </x:c>
      <x:c r="F122" s="619" t="n">
        <x:f>SUMIFS('Cocok Bayar Booking'!$I$5:$I$504,'Cocok Bayar Booking'!$R$5:$R$504,A122,'Cocok Bayar Booking'!$B$5:$B$504,"&lt;="&amp;'Pengaturan'!$B$6)-E122</x:f>
        <x:v>400000</x:v>
      </x:c>
      <x:c r="G122" s="619" t="n">
        <x:f>SUMIFS('Cocok Bayar Booking'!$I$5:$I$504,'Cocok Bayar Booking'!$R$5:$R$504,A122,'Cocok Bayar Booking'!$S$5:$S$504,"Add-on",'Cocok Bayar Booking'!$B$5:$B$504,"&lt;="&amp;'Pengaturan'!$B$6)</x:f>
        <x:v>0</x:v>
      </x:c>
      <x:c r="H122" s="619" t="str">
        <x:f>IF('Data Schedule'!AK110="","",'Data Schedule'!AK110)</x:f>
      </x:c>
      <x:c r="I122" s="619" t="n">
        <x:f>E122+F122+IF(V122&lt;&gt;"",N(H122),0)</x:f>
        <x:v>500000</x:v>
      </x:c>
      <x:c r="J122" s="625"/>
      <x:c r="K122" s="626"/>
      <x:c r="L122" s="620" t="str">
        <x:f>IF(AND('Data Schedule'!U110=0,COUNTIF('Cocok Bayar Booking'!$R$5:$R$504,A122)=0,N(H122)=0,NOT(AND(ISNUMBER(J122),J122&gt;=0,K122&lt;&gt;""))),"Nonaktif tanpa pembayaran",IF(NOT(ISNUMBER(C122)),"Tanggal sesi belum pasti",IF(OR(C122&lt;'Pengaturan'!$B$4,C122&gt;'Pengaturan'!$B$5),"Di luar September",IF(C122&gt;'Pengaturan'!$B$29,"Belum closing",IF(AND(O122&lt;&gt;"",NOT(AND(W122="Terverifikasi",K122&lt;&gt;""))),"Pasangan perlu dicek",IF(AND(Q122=0,NOT(AND(ISNUMBER(U122),K122&lt;&gt;""))),"Sesi belum terkonfirmasi",IF(AND(ISNUMBER(J122),J122&gt;=0,K122&lt;&gt;""),"Terhitung",IF(X122=0,"Paket utama belum terhubung",IF(R122=0,"Pelunasan belum terbukti",IF(AND(N(H122)&gt;0,V122=""),"Bukti bayar sebelumnya kosong",IF(E122+IF(V122&lt;&gt;"",N(H122),0)&lt;S122,"DP sebelumnya belum lengkap",IF(I122&lt;=0,"Nominal pembayaran belum lengkap","Terhitung"))))))))))))</x:f>
        <x:v>Pasangan perlu dicek</x:v>
      </x:c>
      <x:c r="M122" s="619" t="str">
        <x:f>IF(N122=1,IF(AND(ISNUMBER(J122),J122&gt;=0,K122&lt;&gt;""),J122,I122),"")</x:f>
      </x:c>
      <x:c r="N122" s="621" t="n">
        <x:f>IF(L122="Terhitung",1,0)</x:f>
        <x:v>0</x:v>
      </x:c>
      <x:c r="O122" s="617" t="str">
        <x:v>CHECK pembayaran belum cocok</x:v>
      </x:c>
      <x:c r="P122" s="617" t="str">
        <x:v>145, 262</x:v>
      </x:c>
      <x:c r="Q122" s="617" t="n">
        <x:f>SUMIFS('Cocok Bayar Booking'!$V$5:$V$504,'Cocok Bayar Booking'!$R$5:$R$504,A122,'Cocok Bayar Booking'!$B$5:$B$504,"&lt;="&amp;'Pengaturan'!$B$6)</x:f>
        <x:v>0</x:v>
      </x:c>
      <x:c r="R122" s="617" t="n">
        <x:f>COUNTIFS('Cocok Bayar Booking'!$R$5:$R$504,A122,'Cocok Bayar Booking'!$S$5:$S$504,"Paket utama",'Cocok Bayar Booking'!$F$5:$F$504,"Lunas",'Cocok Bayar Booking'!$B$5:$B$504,"&lt;="&amp;'Pengaturan'!$B$6)+COUNTIFS('Cocok Bayar Booking'!$R$5:$R$504,A122,'Cocok Bayar Booking'!$S$5:$S$504,"Paket utama",'Cocok Bayar Booking'!$F$5:$F$504,"Pelunasan",'Cocok Bayar Booking'!$B$5:$B$504,"&lt;="&amp;'Pengaturan'!$B$6)</x:f>
        <x:v>0</x:v>
      </x:c>
      <x:c r="S122" s="619" t="n">
        <x:f>'Data Schedule'!N110</x:f>
        <x:v>100000</x:v>
      </x:c>
      <x:c r="T122" s="619" t="n">
        <x:f>'Data Schedule'!L110</x:f>
        <x:v>500000</x:v>
      </x:c>
      <x:c r="U122" s="627"/>
      <x:c r="V122" s="617" t="str">
        <x:f>IF('Data Schedule'!AL110="","",'Data Schedule'!AL110)</x:f>
      </x:c>
      <x:c r="W122" s="626"/>
      <x:c r="X122" s="617" t="n">
        <x:f>COUNTIFS('Cocok Bayar Booking'!$R$5:$R$504,A122,'Cocok Bayar Booking'!$S$5:$S$504,"Paket utama",'Cocok Bayar Booking'!$B$5:$B$504,"&lt;="&amp;'Pengaturan'!$B$6)</x:f>
        <x:v>2</x:v>
      </x:c>
      <x:c r="Y122" s="617" t="n">
        <x:f>IF(OR(L122="Nonaktif tanpa pembayaran",L122="Di luar September",L122="Belum closing",AND(LEFT(A122,4)="LOG-",COUNTIF('Cocok Bayar Booking'!$R$5:$R$504,A122)=0)),0,1-N122)</x:f>
        <x:v>1</x:v>
      </x:c>
      <x:c r="Z122" s="618" t="n">
        <x:f>IF('Data Schedule'!B110="","",'Data Schedule'!B110)</x:f>
        <x:v>46274</x:v>
      </x:c>
    </x:row>
    <x:row r="123" ht="30" customHeight="1">
      <x:c r="A123" s="617" t="str">
        <x:v>BK107</x:v>
      </x:c>
      <x:c r="B123" s="617" t="str">
        <x:f>'Data Schedule'!E111</x:f>
        <x:v>Sandi Mugiyono</x:v>
      </x:c>
      <x:c r="C123" s="618" t="n">
        <x:f>IF(ISNUMBER(U123),U123,IF(ISNUMBER(Z123),Z123,""))</x:f>
        <x:v>46274</x:v>
      </x:c>
      <x:c r="D123" s="617" t="str">
        <x:f>'Data Schedule'!G111</x:f>
        <x:v>Graduation</x:v>
      </x:c>
      <x:c r="E123" s="619" t="n">
        <x:f>SUMIFS('Cocok Bayar Booking'!$I$5:$I$504,'Cocok Bayar Booking'!$R$5:$R$504,A123,'Cocok Bayar Booking'!$F$5:$F$504,"DP",'Cocok Bayar Booking'!$S$5:$S$504,"Paket utama",'Cocok Bayar Booking'!$B$5:$B$504,"&lt;="&amp;'Pengaturan'!$B$6)</x:f>
        <x:v>100000</x:v>
      </x:c>
      <x:c r="F123" s="619" t="n">
        <x:f>SUMIFS('Cocok Bayar Booking'!$I$5:$I$504,'Cocok Bayar Booking'!$R$5:$R$504,A123,'Cocok Bayar Booking'!$B$5:$B$504,"&lt;="&amp;'Pengaturan'!$B$6)-E123</x:f>
        <x:v>0</x:v>
      </x:c>
      <x:c r="G123" s="619" t="n">
        <x:f>SUMIFS('Cocok Bayar Booking'!$I$5:$I$504,'Cocok Bayar Booking'!$R$5:$R$504,A123,'Cocok Bayar Booking'!$S$5:$S$504,"Add-on",'Cocok Bayar Booking'!$B$5:$B$504,"&lt;="&amp;'Pengaturan'!$B$6)</x:f>
        <x:v>0</x:v>
      </x:c>
      <x:c r="H123" s="619" t="str">
        <x:f>IF('Data Schedule'!AK111="","",'Data Schedule'!AK111)</x:f>
      </x:c>
      <x:c r="I123" s="619" t="n">
        <x:f>E123+F123+IF(V123&lt;&gt;"",N(H123),0)</x:f>
        <x:v>100000</x:v>
      </x:c>
      <x:c r="J123" s="625"/>
      <x:c r="K123" s="626"/>
      <x:c r="L123" s="620" t="str">
        <x:f>IF(AND('Data Schedule'!U111=0,COUNTIF('Cocok Bayar Booking'!$R$5:$R$504,A123)=0,N(H123)=0,NOT(AND(ISNUMBER(J123),J123&gt;=0,K123&lt;&gt;""))),"Nonaktif tanpa pembayaran",IF(NOT(ISNUMBER(C123)),"Tanggal sesi belum pasti",IF(OR(C123&lt;'Pengaturan'!$B$4,C123&gt;'Pengaturan'!$B$5),"Di luar September",IF(C123&gt;'Pengaturan'!$B$29,"Belum closing",IF(AND(O123&lt;&gt;"",NOT(AND(W123="Terverifikasi",K123&lt;&gt;""))),"Pasangan perlu dicek",IF(AND(Q123=0,NOT(AND(ISNUMBER(U123),K123&lt;&gt;""))),"Sesi belum terkonfirmasi",IF(AND(ISNUMBER(J123),J123&gt;=0,K123&lt;&gt;""),"Terhitung",IF(X123=0,"Paket utama belum terhubung",IF(R123=0,"Pelunasan belum terbukti",IF(AND(N(H123)&gt;0,V123=""),"Bukti bayar sebelumnya kosong",IF(E123+IF(V123&lt;&gt;"",N(H123),0)&lt;S123,"DP sebelumnya belum lengkap",IF(I123&lt;=0,"Nominal pembayaran belum lengkap","Terhitung"))))))))))))</x:f>
        <x:v>Pasangan perlu dicek</x:v>
      </x:c>
      <x:c r="M123" s="619" t="str">
        <x:f>IF(N123=1,IF(AND(ISNUMBER(J123),J123&gt;=0,K123&lt;&gt;""),J123,I123),"")</x:f>
      </x:c>
      <x:c r="N123" s="621" t="n">
        <x:f>IF(L123="Terhitung",1,0)</x:f>
        <x:v>0</x:v>
      </x:c>
      <x:c r="O123" s="617" t="str">
        <x:v>CHECK pembayaran belum cocok</x:v>
      </x:c>
      <x:c r="P123" s="617" t="str">
        <x:v>129</x:v>
      </x:c>
      <x:c r="Q123" s="617" t="n">
        <x:f>SUMIFS('Cocok Bayar Booking'!$V$5:$V$504,'Cocok Bayar Booking'!$R$5:$R$504,A123,'Cocok Bayar Booking'!$B$5:$B$504,"&lt;="&amp;'Pengaturan'!$B$6)</x:f>
        <x:v>0</x:v>
      </x:c>
      <x:c r="R123" s="617" t="n">
        <x:f>COUNTIFS('Cocok Bayar Booking'!$R$5:$R$504,A123,'Cocok Bayar Booking'!$S$5:$S$504,"Paket utama",'Cocok Bayar Booking'!$F$5:$F$504,"Lunas",'Cocok Bayar Booking'!$B$5:$B$504,"&lt;="&amp;'Pengaturan'!$B$6)+COUNTIFS('Cocok Bayar Booking'!$R$5:$R$504,A123,'Cocok Bayar Booking'!$S$5:$S$504,"Paket utama",'Cocok Bayar Booking'!$F$5:$F$504,"Pelunasan",'Cocok Bayar Booking'!$B$5:$B$504,"&lt;="&amp;'Pengaturan'!$B$6)</x:f>
        <x:v>0</x:v>
      </x:c>
      <x:c r="S123" s="619" t="n">
        <x:f>'Data Schedule'!N111</x:f>
        <x:v>100000</x:v>
      </x:c>
      <x:c r="T123" s="619" t="n">
        <x:f>'Data Schedule'!L111</x:f>
        <x:v>350000</x:v>
      </x:c>
      <x:c r="U123" s="627"/>
      <x:c r="V123" s="617" t="str">
        <x:f>IF('Data Schedule'!AL111="","",'Data Schedule'!AL111)</x:f>
      </x:c>
      <x:c r="W123" s="626"/>
      <x:c r="X123" s="617" t="n">
        <x:f>COUNTIFS('Cocok Bayar Booking'!$R$5:$R$504,A123,'Cocok Bayar Booking'!$S$5:$S$504,"Paket utama",'Cocok Bayar Booking'!$B$5:$B$504,"&lt;="&amp;'Pengaturan'!$B$6)</x:f>
        <x:v>1</x:v>
      </x:c>
      <x:c r="Y123" s="617" t="n">
        <x:f>IF(OR(L123="Nonaktif tanpa pembayaran",L123="Di luar September",L123="Belum closing",AND(LEFT(A123,4)="LOG-",COUNTIF('Cocok Bayar Booking'!$R$5:$R$504,A123)=0)),0,1-N123)</x:f>
        <x:v>1</x:v>
      </x:c>
      <x:c r="Z123" s="618" t="n">
        <x:f>IF('Data Schedule'!B111="","",'Data Schedule'!B111)</x:f>
        <x:v>46274</x:v>
      </x:c>
    </x:row>
    <x:row r="124" ht="30" customHeight="1">
      <x:c r="A124" s="617" t="str">
        <x:v>BK108</x:v>
      </x:c>
      <x:c r="B124" s="617" t="str">
        <x:f>'Data Schedule'!E112</x:f>
        <x:v>Feby Putri</x:v>
      </x:c>
      <x:c r="C124" s="618" t="n">
        <x:f>IF(ISNUMBER(U124),U124,IF(ISNUMBER(Z124),Z124,""))</x:f>
        <x:v>46274</x:v>
      </x:c>
      <x:c r="D124" s="617" t="str">
        <x:f>'Data Schedule'!G112</x:f>
        <x:v>Graduation</x:v>
      </x:c>
      <x:c r="E124" s="619" t="n">
        <x:f>SUMIFS('Cocok Bayar Booking'!$I$5:$I$504,'Cocok Bayar Booking'!$R$5:$R$504,A124,'Cocok Bayar Booking'!$F$5:$F$504,"DP",'Cocok Bayar Booking'!$S$5:$S$504,"Paket utama",'Cocok Bayar Booking'!$B$5:$B$504,"&lt;="&amp;'Pengaturan'!$B$6)</x:f>
        <x:v>100000</x:v>
      </x:c>
      <x:c r="F124" s="619" t="n">
        <x:f>SUMIFS('Cocok Bayar Booking'!$I$5:$I$504,'Cocok Bayar Booking'!$R$5:$R$504,A124,'Cocok Bayar Booking'!$B$5:$B$504,"&lt;="&amp;'Pengaturan'!$B$6)-E124</x:f>
        <x:v>250000</x:v>
      </x:c>
      <x:c r="G124" s="619" t="n">
        <x:f>SUMIFS('Cocok Bayar Booking'!$I$5:$I$504,'Cocok Bayar Booking'!$R$5:$R$504,A124,'Cocok Bayar Booking'!$S$5:$S$504,"Add-on",'Cocok Bayar Booking'!$B$5:$B$504,"&lt;="&amp;'Pengaturan'!$B$6)</x:f>
        <x:v>0</x:v>
      </x:c>
      <x:c r="H124" s="619" t="str">
        <x:f>IF('Data Schedule'!AK112="","",'Data Schedule'!AK112)</x:f>
      </x:c>
      <x:c r="I124" s="619" t="n">
        <x:f>E124+F124+IF(V124&lt;&gt;"",N(H124),0)</x:f>
        <x:v>350000</x:v>
      </x:c>
      <x:c r="J124" s="625"/>
      <x:c r="K124" s="626"/>
      <x:c r="L124" s="620" t="str">
        <x:f>IF(AND('Data Schedule'!U112=0,COUNTIF('Cocok Bayar Booking'!$R$5:$R$504,A124)=0,N(H124)=0,NOT(AND(ISNUMBER(J124),J124&gt;=0,K124&lt;&gt;""))),"Nonaktif tanpa pembayaran",IF(NOT(ISNUMBER(C124)),"Tanggal sesi belum pasti",IF(OR(C124&lt;'Pengaturan'!$B$4,C124&gt;'Pengaturan'!$B$5),"Di luar September",IF(C124&gt;'Pengaturan'!$B$29,"Belum closing",IF(AND(O124&lt;&gt;"",NOT(AND(W124="Terverifikasi",K124&lt;&gt;""))),"Pasangan perlu dicek",IF(AND(Q124=0,NOT(AND(ISNUMBER(U124),K124&lt;&gt;""))),"Sesi belum terkonfirmasi",IF(AND(ISNUMBER(J124),J124&gt;=0,K124&lt;&gt;""),"Terhitung",IF(X124=0,"Paket utama belum terhubung",IF(R124=0,"Pelunasan belum terbukti",IF(AND(N(H124)&gt;0,V124=""),"Bukti bayar sebelumnya kosong",IF(E124+IF(V124&lt;&gt;"",N(H124),0)&lt;S124,"DP sebelumnya belum lengkap",IF(I124&lt;=0,"Nominal pembayaran belum lengkap","Terhitung"))))))))))))</x:f>
        <x:v>Sesi belum terkonfirmasi</x:v>
      </x:c>
      <x:c r="M124" s="619" t="str">
        <x:f>IF(N124=1,IF(AND(ISNUMBER(J124),J124&gt;=0,K124&lt;&gt;""),J124,I124),"")</x:f>
      </x:c>
      <x:c r="N124" s="621" t="n">
        <x:f>IF(L124="Terhitung",1,0)</x:f>
        <x:v>0</x:v>
      </x:c>
      <x:c r="O124" s="617"/>
      <x:c r="P124" s="617" t="str">
        <x:v>50, 127, 274</x:v>
      </x:c>
      <x:c r="Q124" s="617" t="n">
        <x:f>SUMIFS('Cocok Bayar Booking'!$V$5:$V$504,'Cocok Bayar Booking'!$R$5:$R$504,A124,'Cocok Bayar Booking'!$B$5:$B$504,"&lt;="&amp;'Pengaturan'!$B$6)</x:f>
        <x:v>0</x:v>
      </x:c>
      <x:c r="R124" s="617" t="n">
        <x:f>COUNTIFS('Cocok Bayar Booking'!$R$5:$R$504,A124,'Cocok Bayar Booking'!$S$5:$S$504,"Paket utama",'Cocok Bayar Booking'!$F$5:$F$504,"Lunas",'Cocok Bayar Booking'!$B$5:$B$504,"&lt;="&amp;'Pengaturan'!$B$6)+COUNTIFS('Cocok Bayar Booking'!$R$5:$R$504,A124,'Cocok Bayar Booking'!$S$5:$S$504,"Paket utama",'Cocok Bayar Booking'!$F$5:$F$504,"Pelunasan",'Cocok Bayar Booking'!$B$5:$B$504,"&lt;="&amp;'Pengaturan'!$B$6)</x:f>
        <x:v>1</x:v>
      </x:c>
      <x:c r="S124" s="619" t="n">
        <x:f>'Data Schedule'!N112</x:f>
        <x:v>0</x:v>
      </x:c>
      <x:c r="T124" s="619" t="n">
        <x:f>'Data Schedule'!L112</x:f>
        <x:v>350000</x:v>
      </x:c>
      <x:c r="U124" s="627"/>
      <x:c r="V124" s="617" t="str">
        <x:f>IF('Data Schedule'!AL112="","",'Data Schedule'!AL112)</x:f>
      </x:c>
      <x:c r="W124" s="626"/>
      <x:c r="X124" s="617" t="n">
        <x:f>COUNTIFS('Cocok Bayar Booking'!$R$5:$R$504,A124,'Cocok Bayar Booking'!$S$5:$S$504,"Paket utama",'Cocok Bayar Booking'!$B$5:$B$504,"&lt;="&amp;'Pengaturan'!$B$6)</x:f>
        <x:v>3</x:v>
      </x:c>
      <x:c r="Y124" s="617" t="n">
        <x:f>IF(OR(L124="Nonaktif tanpa pembayaran",L124="Di luar September",L124="Belum closing",AND(LEFT(A124,4)="LOG-",COUNTIF('Cocok Bayar Booking'!$R$5:$R$504,A124)=0)),0,1-N124)</x:f>
        <x:v>1</x:v>
      </x:c>
      <x:c r="Z124" s="618" t="n">
        <x:f>IF('Data Schedule'!B112="","",'Data Schedule'!B112)</x:f>
        <x:v>46274</x:v>
      </x:c>
    </x:row>
    <x:row r="125" ht="30" customHeight="1">
      <x:c r="A125" s="617" t="str">
        <x:v>BK109</x:v>
      </x:c>
      <x:c r="B125" s="617" t="str">
        <x:f>'Data Schedule'!E113</x:f>
        <x:v>Isty Fadielah</x:v>
      </x:c>
      <x:c r="C125" s="618" t="n">
        <x:f>IF(ISNUMBER(U125),U125,IF(ISNUMBER(Z125),Z125,""))</x:f>
        <x:v>46274</x:v>
      </x:c>
      <x:c r="D125" s="617" t="str">
        <x:f>'Data Schedule'!G113</x:f>
        <x:v>Graduation</x:v>
      </x:c>
      <x:c r="E125" s="619" t="n">
        <x:f>SUMIFS('Cocok Bayar Booking'!$I$5:$I$504,'Cocok Bayar Booking'!$R$5:$R$504,A125,'Cocok Bayar Booking'!$F$5:$F$504,"DP",'Cocok Bayar Booking'!$S$5:$S$504,"Paket utama",'Cocok Bayar Booking'!$B$5:$B$504,"&lt;="&amp;'Pengaturan'!$B$6)</x:f>
        <x:v>100000</x:v>
      </x:c>
      <x:c r="F125" s="619" t="n">
        <x:f>SUMIFS('Cocok Bayar Booking'!$I$5:$I$504,'Cocok Bayar Booking'!$R$5:$R$504,A125,'Cocok Bayar Booking'!$B$5:$B$504,"&lt;="&amp;'Pengaturan'!$B$6)-E125</x:f>
        <x:v>250000</x:v>
      </x:c>
      <x:c r="G125" s="619" t="n">
        <x:f>SUMIFS('Cocok Bayar Booking'!$I$5:$I$504,'Cocok Bayar Booking'!$R$5:$R$504,A125,'Cocok Bayar Booking'!$S$5:$S$504,"Add-on",'Cocok Bayar Booking'!$B$5:$B$504,"&lt;="&amp;'Pengaturan'!$B$6)</x:f>
        <x:v>0</x:v>
      </x:c>
      <x:c r="H125" s="619" t="str">
        <x:f>IF('Data Schedule'!AK113="","",'Data Schedule'!AK113)</x:f>
      </x:c>
      <x:c r="I125" s="619" t="n">
        <x:f>E125+F125+IF(V125&lt;&gt;"",N(H125),0)</x:f>
        <x:v>350000</x:v>
      </x:c>
      <x:c r="J125" s="625"/>
      <x:c r="K125" s="626"/>
      <x:c r="L125" s="620" t="str">
        <x:f>IF(AND('Data Schedule'!U113=0,COUNTIF('Cocok Bayar Booking'!$R$5:$R$504,A125)=0,N(H125)=0,NOT(AND(ISNUMBER(J125),J125&gt;=0,K125&lt;&gt;""))),"Nonaktif tanpa pembayaran",IF(NOT(ISNUMBER(C125)),"Tanggal sesi belum pasti",IF(OR(C125&lt;'Pengaturan'!$B$4,C125&gt;'Pengaturan'!$B$5),"Di luar September",IF(C125&gt;'Pengaturan'!$B$29,"Belum closing",IF(AND(O125&lt;&gt;"",NOT(AND(W125="Terverifikasi",K125&lt;&gt;""))),"Pasangan perlu dicek",IF(AND(Q125=0,NOT(AND(ISNUMBER(U125),K125&lt;&gt;""))),"Sesi belum terkonfirmasi",IF(AND(ISNUMBER(J125),J125&gt;=0,K125&lt;&gt;""),"Terhitung",IF(X125=0,"Paket utama belum terhubung",IF(R125=0,"Pelunasan belum terbukti",IF(AND(N(H125)&gt;0,V125=""),"Bukti bayar sebelumnya kosong",IF(E125+IF(V125&lt;&gt;"",N(H125),0)&lt;S125,"DP sebelumnya belum lengkap",IF(I125&lt;=0,"Nominal pembayaran belum lengkap","Terhitung"))))))))))))</x:f>
        <x:v>Pasangan perlu dicek</x:v>
      </x:c>
      <x:c r="M125" s="619" t="str">
        <x:f>IF(N125=1,IF(AND(ISNUMBER(J125),J125&gt;=0,K125&lt;&gt;""),J125,I125),"")</x:f>
      </x:c>
      <x:c r="N125" s="621" t="n">
        <x:f>IF(L125="Terhitung",1,0)</x:f>
        <x:v>0</x:v>
      </x:c>
      <x:c r="O125" s="617" t="str">
        <x:v>CHECK pembayaran belum cocok</x:v>
      </x:c>
      <x:c r="P125" s="617" t="str">
        <x:v>68, 277</x:v>
      </x:c>
      <x:c r="Q125" s="617" t="n">
        <x:f>SUMIFS('Cocok Bayar Booking'!$V$5:$V$504,'Cocok Bayar Booking'!$R$5:$R$504,A125,'Cocok Bayar Booking'!$B$5:$B$504,"&lt;="&amp;'Pengaturan'!$B$6)</x:f>
        <x:v>0</x:v>
      </x:c>
      <x:c r="R125" s="617" t="n">
        <x:f>COUNTIFS('Cocok Bayar Booking'!$R$5:$R$504,A125,'Cocok Bayar Booking'!$S$5:$S$504,"Paket utama",'Cocok Bayar Booking'!$F$5:$F$504,"Lunas",'Cocok Bayar Booking'!$B$5:$B$504,"&lt;="&amp;'Pengaturan'!$B$6)+COUNTIFS('Cocok Bayar Booking'!$R$5:$R$504,A125,'Cocok Bayar Booking'!$S$5:$S$504,"Paket utama",'Cocok Bayar Booking'!$F$5:$F$504,"Pelunasan",'Cocok Bayar Booking'!$B$5:$B$504,"&lt;="&amp;'Pengaturan'!$B$6)</x:f>
        <x:v>0</x:v>
      </x:c>
      <x:c r="S125" s="619" t="n">
        <x:f>'Data Schedule'!N113</x:f>
        <x:v>100000</x:v>
      </x:c>
      <x:c r="T125" s="619" t="n">
        <x:f>'Data Schedule'!L113</x:f>
        <x:v>350000</x:v>
      </x:c>
      <x:c r="U125" s="627"/>
      <x:c r="V125" s="617" t="str">
        <x:f>IF('Data Schedule'!AL113="","",'Data Schedule'!AL113)</x:f>
      </x:c>
      <x:c r="W125" s="626"/>
      <x:c r="X125" s="617" t="n">
        <x:f>COUNTIFS('Cocok Bayar Booking'!$R$5:$R$504,A125,'Cocok Bayar Booking'!$S$5:$S$504,"Paket utama",'Cocok Bayar Booking'!$B$5:$B$504,"&lt;="&amp;'Pengaturan'!$B$6)</x:f>
        <x:v>2</x:v>
      </x:c>
      <x:c r="Y125" s="617" t="n">
        <x:f>IF(OR(L125="Nonaktif tanpa pembayaran",L125="Di luar September",L125="Belum closing",AND(LEFT(A125,4)="LOG-",COUNTIF('Cocok Bayar Booking'!$R$5:$R$504,A125)=0)),0,1-N125)</x:f>
        <x:v>1</x:v>
      </x:c>
      <x:c r="Z125" s="618" t="n">
        <x:f>IF('Data Schedule'!B113="","",'Data Schedule'!B113)</x:f>
        <x:v>46274</x:v>
      </x:c>
    </x:row>
    <x:row r="126" ht="30" customHeight="1">
      <x:c r="A126" s="617" t="str">
        <x:v>BK110</x:v>
      </x:c>
      <x:c r="B126" s="617" t="str">
        <x:f>'Data Schedule'!E114</x:f>
        <x:v>Asa Farzani</x:v>
      </x:c>
      <x:c r="C126" s="618" t="n">
        <x:f>IF(ISNUMBER(U126),U126,IF(ISNUMBER(Z126),Z126,""))</x:f>
        <x:v>46274</x:v>
      </x:c>
      <x:c r="D126" s="617" t="str">
        <x:f>'Data Schedule'!G114</x:f>
        <x:v>Graduation</x:v>
      </x:c>
      <x:c r="E126" s="619" t="n">
        <x:f>SUMIFS('Cocok Bayar Booking'!$I$5:$I$504,'Cocok Bayar Booking'!$R$5:$R$504,A126,'Cocok Bayar Booking'!$F$5:$F$504,"DP",'Cocok Bayar Booking'!$S$5:$S$504,"Paket utama",'Cocok Bayar Booking'!$B$5:$B$504,"&lt;="&amp;'Pengaturan'!$B$6)</x:f>
        <x:v>0</x:v>
      </x:c>
      <x:c r="F126" s="619" t="n">
        <x:f>SUMIFS('Cocok Bayar Booking'!$I$5:$I$504,'Cocok Bayar Booking'!$R$5:$R$504,A126,'Cocok Bayar Booking'!$B$5:$B$504,"&lt;="&amp;'Pengaturan'!$B$6)-E126</x:f>
        <x:v>350000</x:v>
      </x:c>
      <x:c r="G126" s="619" t="n">
        <x:f>SUMIFS('Cocok Bayar Booking'!$I$5:$I$504,'Cocok Bayar Booking'!$R$5:$R$504,A126,'Cocok Bayar Booking'!$S$5:$S$504,"Add-on",'Cocok Bayar Booking'!$B$5:$B$504,"&lt;="&amp;'Pengaturan'!$B$6)</x:f>
        <x:v>0</x:v>
      </x:c>
      <x:c r="H126" s="619" t="str">
        <x:f>IF('Data Schedule'!AK114="","",'Data Schedule'!AK114)</x:f>
      </x:c>
      <x:c r="I126" s="619" t="n">
        <x:f>E126+F126+IF(V126&lt;&gt;"",N(H126),0)</x:f>
        <x:v>350000</x:v>
      </x:c>
      <x:c r="J126" s="625"/>
      <x:c r="K126" s="626"/>
      <x:c r="L126" s="620" t="str">
        <x:f>IF(AND('Data Schedule'!U114=0,COUNTIF('Cocok Bayar Booking'!$R$5:$R$504,A126)=0,N(H126)=0,NOT(AND(ISNUMBER(J126),J126&gt;=0,K126&lt;&gt;""))),"Nonaktif tanpa pembayaran",IF(NOT(ISNUMBER(C126)),"Tanggal sesi belum pasti",IF(OR(C126&lt;'Pengaturan'!$B$4,C126&gt;'Pengaturan'!$B$5),"Di luar September",IF(C126&gt;'Pengaturan'!$B$29,"Belum closing",IF(AND(O126&lt;&gt;"",NOT(AND(W126="Terverifikasi",K126&lt;&gt;""))),"Pasangan perlu dicek",IF(AND(Q126=0,NOT(AND(ISNUMBER(U126),K126&lt;&gt;""))),"Sesi belum terkonfirmasi",IF(AND(ISNUMBER(J126),J126&gt;=0,K126&lt;&gt;""),"Terhitung",IF(X126=0,"Paket utama belum terhubung",IF(R126=0,"Pelunasan belum terbukti",IF(AND(N(H126)&gt;0,V126=""),"Bukti bayar sebelumnya kosong",IF(E126+IF(V126&lt;&gt;"",N(H126),0)&lt;S126,"DP sebelumnya belum lengkap",IF(I126&lt;=0,"Nominal pembayaran belum lengkap","Terhitung"))))))))))))</x:f>
        <x:v>Pasangan perlu dicek</x:v>
      </x:c>
      <x:c r="M126" s="619" t="str">
        <x:f>IF(N126=1,IF(AND(ISNUMBER(J126),J126&gt;=0,K126&lt;&gt;""),J126,I126),"")</x:f>
      </x:c>
      <x:c r="N126" s="621" t="n">
        <x:f>IF(L126="Terhitung",1,0)</x:f>
        <x:v>0</x:v>
      </x:c>
      <x:c r="O126" s="617" t="str">
        <x:v>Konfirmasi pasangan BK110 dengan Log 9:24</x:v>
      </x:c>
      <x:c r="P126" s="617" t="str">
        <x:v>41</x:v>
      </x:c>
      <x:c r="Q126" s="617" t="n">
        <x:f>SUMIFS('Cocok Bayar Booking'!$V$5:$V$504,'Cocok Bayar Booking'!$R$5:$R$504,A126,'Cocok Bayar Booking'!$B$5:$B$504,"&lt;="&amp;'Pengaturan'!$B$6)</x:f>
        <x:v>0</x:v>
      </x:c>
      <x:c r="R126" s="617" t="n">
        <x:f>COUNTIFS('Cocok Bayar Booking'!$R$5:$R$504,A126,'Cocok Bayar Booking'!$S$5:$S$504,"Paket utama",'Cocok Bayar Booking'!$F$5:$F$504,"Lunas",'Cocok Bayar Booking'!$B$5:$B$504,"&lt;="&amp;'Pengaturan'!$B$6)+COUNTIFS('Cocok Bayar Booking'!$R$5:$R$504,A126,'Cocok Bayar Booking'!$S$5:$S$504,"Paket utama",'Cocok Bayar Booking'!$F$5:$F$504,"Pelunasan",'Cocok Bayar Booking'!$B$5:$B$504,"&lt;="&amp;'Pengaturan'!$B$6)</x:f>
        <x:v>1</x:v>
      </x:c>
      <x:c r="S126" s="619" t="n">
        <x:f>'Data Schedule'!N114</x:f>
        <x:v>0</x:v>
      </x:c>
      <x:c r="T126" s="619" t="n">
        <x:f>'Data Schedule'!L114</x:f>
        <x:v>350000</x:v>
      </x:c>
      <x:c r="U126" s="627"/>
      <x:c r="V126" s="617" t="str">
        <x:f>IF('Data Schedule'!AL114="","",'Data Schedule'!AL114)</x:f>
      </x:c>
      <x:c r="W126" s="626"/>
      <x:c r="X126" s="617" t="n">
        <x:f>COUNTIFS('Cocok Bayar Booking'!$R$5:$R$504,A126,'Cocok Bayar Booking'!$S$5:$S$504,"Paket utama",'Cocok Bayar Booking'!$B$5:$B$504,"&lt;="&amp;'Pengaturan'!$B$6)</x:f>
        <x:v>1</x:v>
      </x:c>
      <x:c r="Y126" s="617" t="n">
        <x:f>IF(OR(L126="Nonaktif tanpa pembayaran",L126="Di luar September",L126="Belum closing",AND(LEFT(A126,4)="LOG-",COUNTIF('Cocok Bayar Booking'!$R$5:$R$504,A126)=0)),0,1-N126)</x:f>
        <x:v>1</x:v>
      </x:c>
      <x:c r="Z126" s="618" t="n">
        <x:f>IF('Data Schedule'!B114="","",'Data Schedule'!B114)</x:f>
        <x:v>46274</x:v>
      </x:c>
    </x:row>
    <x:row r="127" ht="30" customHeight="1">
      <x:c r="A127" s="617" t="str">
        <x:v>BK111</x:v>
      </x:c>
      <x:c r="B127" s="617" t="str">
        <x:f>'Data Schedule'!E115</x:f>
        <x:v>jany</x:v>
      </x:c>
      <x:c r="C127" s="618" t="n">
        <x:f>IF(ISNUMBER(U127),U127,IF(ISNUMBER(Z127),Z127,""))</x:f>
        <x:v>46274</x:v>
      </x:c>
      <x:c r="D127" s="617" t="str">
        <x:f>'Data Schedule'!G115</x:f>
        <x:v>Graduation</x:v>
      </x:c>
      <x:c r="E127" s="619" t="n">
        <x:f>SUMIFS('Cocok Bayar Booking'!$I$5:$I$504,'Cocok Bayar Booking'!$R$5:$R$504,A127,'Cocok Bayar Booking'!$F$5:$F$504,"DP",'Cocok Bayar Booking'!$S$5:$S$504,"Paket utama",'Cocok Bayar Booking'!$B$5:$B$504,"&lt;="&amp;'Pengaturan'!$B$6)</x:f>
        <x:v>0</x:v>
      </x:c>
      <x:c r="F127" s="619" t="n">
        <x:f>SUMIFS('Cocok Bayar Booking'!$I$5:$I$504,'Cocok Bayar Booking'!$R$5:$R$504,A127,'Cocok Bayar Booking'!$B$5:$B$504,"&lt;="&amp;'Pengaturan'!$B$6)-E127</x:f>
        <x:v>270000</x:v>
      </x:c>
      <x:c r="G127" s="619" t="n">
        <x:f>SUMIFS('Cocok Bayar Booking'!$I$5:$I$504,'Cocok Bayar Booking'!$R$5:$R$504,A127,'Cocok Bayar Booking'!$S$5:$S$504,"Add-on",'Cocok Bayar Booking'!$B$5:$B$504,"&lt;="&amp;'Pengaturan'!$B$6)</x:f>
        <x:v>0</x:v>
      </x:c>
      <x:c r="H127" s="619" t="str">
        <x:f>IF('Data Schedule'!AK115="","",'Data Schedule'!AK115)</x:f>
      </x:c>
      <x:c r="I127" s="619" t="n">
        <x:f>E127+F127+IF(V127&lt;&gt;"",N(H127),0)</x:f>
        <x:v>270000</x:v>
      </x:c>
      <x:c r="J127" s="625"/>
      <x:c r="K127" s="626"/>
      <x:c r="L127" s="620" t="str">
        <x:f>IF(AND('Data Schedule'!U115=0,COUNTIF('Cocok Bayar Booking'!$R$5:$R$504,A127)=0,N(H127)=0,NOT(AND(ISNUMBER(J127),J127&gt;=0,K127&lt;&gt;""))),"Nonaktif tanpa pembayaran",IF(NOT(ISNUMBER(C127)),"Tanggal sesi belum pasti",IF(OR(C127&lt;'Pengaturan'!$B$4,C127&gt;'Pengaturan'!$B$5),"Di luar September",IF(C127&gt;'Pengaturan'!$B$29,"Belum closing",IF(AND(O127&lt;&gt;"",NOT(AND(W127="Terverifikasi",K127&lt;&gt;""))),"Pasangan perlu dicek",IF(AND(Q127=0,NOT(AND(ISNUMBER(U127),K127&lt;&gt;""))),"Sesi belum terkonfirmasi",IF(AND(ISNUMBER(J127),J127&gt;=0,K127&lt;&gt;""),"Terhitung",IF(X127=0,"Paket utama belum terhubung",IF(R127=0,"Pelunasan belum terbukti",IF(AND(N(H127)&gt;0,V127=""),"Bukti bayar sebelumnya kosong",IF(E127+IF(V127&lt;&gt;"",N(H127),0)&lt;S127,"DP sebelumnya belum lengkap",IF(I127&lt;=0,"Nominal pembayaran belum lengkap","Terhitung"))))))))))))</x:f>
        <x:v>Sesi belum terkonfirmasi</x:v>
      </x:c>
      <x:c r="M127" s="619" t="str">
        <x:f>IF(N127=1,IF(AND(ISNUMBER(J127),J127&gt;=0,K127&lt;&gt;""),J127,I127),"")</x:f>
      </x:c>
      <x:c r="N127" s="621" t="n">
        <x:f>IF(L127="Terhitung",1,0)</x:f>
        <x:v>0</x:v>
      </x:c>
      <x:c r="O127" s="617"/>
      <x:c r="P127" s="617" t="str">
        <x:v>284</x:v>
      </x:c>
      <x:c r="Q127" s="617" t="n">
        <x:f>SUMIFS('Cocok Bayar Booking'!$V$5:$V$504,'Cocok Bayar Booking'!$R$5:$R$504,A127,'Cocok Bayar Booking'!$B$5:$B$504,"&lt;="&amp;'Pengaturan'!$B$6)</x:f>
        <x:v>0</x:v>
      </x:c>
      <x:c r="R127" s="617" t="n">
        <x:f>COUNTIFS('Cocok Bayar Booking'!$R$5:$R$504,A127,'Cocok Bayar Booking'!$S$5:$S$504,"Paket utama",'Cocok Bayar Booking'!$F$5:$F$504,"Lunas",'Cocok Bayar Booking'!$B$5:$B$504,"&lt;="&amp;'Pengaturan'!$B$6)+COUNTIFS('Cocok Bayar Booking'!$R$5:$R$504,A127,'Cocok Bayar Booking'!$S$5:$S$504,"Paket utama",'Cocok Bayar Booking'!$F$5:$F$504,"Pelunasan",'Cocok Bayar Booking'!$B$5:$B$504,"&lt;="&amp;'Pengaturan'!$B$6)</x:f>
        <x:v>0</x:v>
      </x:c>
      <x:c r="S127" s="619" t="n">
        <x:f>'Data Schedule'!N115</x:f>
        <x:v>0</x:v>
      </x:c>
      <x:c r="T127" s="619" t="n">
        <x:f>'Data Schedule'!L115</x:f>
        <x:v>350000</x:v>
      </x:c>
      <x:c r="U127" s="627"/>
      <x:c r="V127" s="617" t="str">
        <x:f>IF('Data Schedule'!AL115="","",'Data Schedule'!AL115)</x:f>
      </x:c>
      <x:c r="W127" s="626"/>
      <x:c r="X127" s="617" t="n">
        <x:f>COUNTIFS('Cocok Bayar Booking'!$R$5:$R$504,A127,'Cocok Bayar Booking'!$S$5:$S$504,"Paket utama",'Cocok Bayar Booking'!$B$5:$B$504,"&lt;="&amp;'Pengaturan'!$B$6)</x:f>
        <x:v>1</x:v>
      </x:c>
      <x:c r="Y127" s="617" t="n">
        <x:f>IF(OR(L127="Nonaktif tanpa pembayaran",L127="Di luar September",L127="Belum closing",AND(LEFT(A127,4)="LOG-",COUNTIF('Cocok Bayar Booking'!$R$5:$R$504,A127)=0)),0,1-N127)</x:f>
        <x:v>1</x:v>
      </x:c>
      <x:c r="Z127" s="618" t="n">
        <x:f>IF('Data Schedule'!B115="","",'Data Schedule'!B115)</x:f>
        <x:v>46274</x:v>
      </x:c>
    </x:row>
    <x:row r="128" ht="30" customHeight="1">
      <x:c r="A128" s="617" t="str">
        <x:v>BK112</x:v>
      </x:c>
      <x:c r="B128" s="617" t="str">
        <x:f>'Data Schedule'!E116</x:f>
        <x:v>Sekar</x:v>
      </x:c>
      <x:c r="C128" s="618" t="n">
        <x:f>IF(ISNUMBER(U128),U128,IF(ISNUMBER(Z128),Z128,""))</x:f>
        <x:v>46274</x:v>
      </x:c>
      <x:c r="D128" s="617" t="str">
        <x:f>'Data Schedule'!G116</x:f>
        <x:v>Graduation</x:v>
      </x:c>
      <x:c r="E128" s="619" t="n">
        <x:f>SUMIFS('Cocok Bayar Booking'!$I$5:$I$504,'Cocok Bayar Booking'!$R$5:$R$504,A128,'Cocok Bayar Booking'!$F$5:$F$504,"DP",'Cocok Bayar Booking'!$S$5:$S$504,"Paket utama",'Cocok Bayar Booking'!$B$5:$B$504,"&lt;="&amp;'Pengaturan'!$B$6)</x:f>
        <x:v>0</x:v>
      </x:c>
      <x:c r="F128" s="619" t="n">
        <x:f>SUMIFS('Cocok Bayar Booking'!$I$5:$I$504,'Cocok Bayar Booking'!$R$5:$R$504,A128,'Cocok Bayar Booking'!$B$5:$B$504,"&lt;="&amp;'Pengaturan'!$B$6)-E128</x:f>
        <x:v>250000</x:v>
      </x:c>
      <x:c r="G128" s="619" t="n">
        <x:f>SUMIFS('Cocok Bayar Booking'!$I$5:$I$504,'Cocok Bayar Booking'!$R$5:$R$504,A128,'Cocok Bayar Booking'!$S$5:$S$504,"Add-on",'Cocok Bayar Booking'!$B$5:$B$504,"&lt;="&amp;'Pengaturan'!$B$6)</x:f>
        <x:v>0</x:v>
      </x:c>
      <x:c r="H128" s="619" t="str">
        <x:f>IF('Data Schedule'!AK116="","",'Data Schedule'!AK116)</x:f>
      </x:c>
      <x:c r="I128" s="619" t="n">
        <x:f>E128+F128+IF(V128&lt;&gt;"",N(H128),0)</x:f>
        <x:v>250000</x:v>
      </x:c>
      <x:c r="J128" s="625"/>
      <x:c r="K128" s="626"/>
      <x:c r="L128" s="620" t="str">
        <x:f>IF(AND('Data Schedule'!U116=0,COUNTIF('Cocok Bayar Booking'!$R$5:$R$504,A128)=0,N(H128)=0,NOT(AND(ISNUMBER(J128),J128&gt;=0,K128&lt;&gt;""))),"Nonaktif tanpa pembayaran",IF(NOT(ISNUMBER(C128)),"Tanggal sesi belum pasti",IF(OR(C128&lt;'Pengaturan'!$B$4,C128&gt;'Pengaturan'!$B$5),"Di luar September",IF(C128&gt;'Pengaturan'!$B$29,"Belum closing",IF(AND(O128&lt;&gt;"",NOT(AND(W128="Terverifikasi",K128&lt;&gt;""))),"Pasangan perlu dicek",IF(AND(Q128=0,NOT(AND(ISNUMBER(U128),K128&lt;&gt;""))),"Sesi belum terkonfirmasi",IF(AND(ISNUMBER(J128),J128&gt;=0,K128&lt;&gt;""),"Terhitung",IF(X128=0,"Paket utama belum terhubung",IF(R128=0,"Pelunasan belum terbukti",IF(AND(N(H128)&gt;0,V128=""),"Bukti bayar sebelumnya kosong",IF(E128+IF(V128&lt;&gt;"",N(H128),0)&lt;S128,"DP sebelumnya belum lengkap",IF(I128&lt;=0,"Nominal pembayaran belum lengkap","Terhitung"))))))))))))</x:f>
        <x:v>DP sebelumnya belum lengkap</x:v>
      </x:c>
      <x:c r="M128" s="619" t="str">
        <x:f>IF(N128=1,IF(AND(ISNUMBER(J128),J128&gt;=0,K128&lt;&gt;""),J128,I128),"")</x:f>
      </x:c>
      <x:c r="N128" s="621" t="n">
        <x:f>IF(L128="Terhitung",1,0)</x:f>
        <x:v>0</x:v>
      </x:c>
      <x:c r="O128" s="617"/>
      <x:c r="P128" s="617" t="str">
        <x:v>298</x:v>
      </x:c>
      <x:c r="Q128" s="617" t="n">
        <x:f>SUMIFS('Cocok Bayar Booking'!$V$5:$V$504,'Cocok Bayar Booking'!$R$5:$R$504,A128,'Cocok Bayar Booking'!$B$5:$B$504,"&lt;="&amp;'Pengaturan'!$B$6)</x:f>
        <x:v>1</x:v>
      </x:c>
      <x:c r="R128" s="617" t="n">
        <x:f>COUNTIFS('Cocok Bayar Booking'!$R$5:$R$504,A128,'Cocok Bayar Booking'!$S$5:$S$504,"Paket utama",'Cocok Bayar Booking'!$F$5:$F$504,"Lunas",'Cocok Bayar Booking'!$B$5:$B$504,"&lt;="&amp;'Pengaturan'!$B$6)+COUNTIFS('Cocok Bayar Booking'!$R$5:$R$504,A128,'Cocok Bayar Booking'!$S$5:$S$504,"Paket utama",'Cocok Bayar Booking'!$F$5:$F$504,"Pelunasan",'Cocok Bayar Booking'!$B$5:$B$504,"&lt;="&amp;'Pengaturan'!$B$6)</x:f>
        <x:v>1</x:v>
      </x:c>
      <x:c r="S128" s="619" t="n">
        <x:f>'Data Schedule'!N116</x:f>
        <x:v>100000</x:v>
      </x:c>
      <x:c r="T128" s="619" t="n">
        <x:f>'Data Schedule'!L116</x:f>
        <x:v>350000</x:v>
      </x:c>
      <x:c r="U128" s="627"/>
      <x:c r="V128" s="617" t="str">
        <x:f>IF('Data Schedule'!AL116="","",'Data Schedule'!AL116)</x:f>
      </x:c>
      <x:c r="W128" s="626"/>
      <x:c r="X128" s="617" t="n">
        <x:f>COUNTIFS('Cocok Bayar Booking'!$R$5:$R$504,A128,'Cocok Bayar Booking'!$S$5:$S$504,"Paket utama",'Cocok Bayar Booking'!$B$5:$B$504,"&lt;="&amp;'Pengaturan'!$B$6)</x:f>
        <x:v>1</x:v>
      </x:c>
      <x:c r="Y128" s="617" t="n">
        <x:f>IF(OR(L128="Nonaktif tanpa pembayaran",L128="Di luar September",L128="Belum closing",AND(LEFT(A128,4)="LOG-",COUNTIF('Cocok Bayar Booking'!$R$5:$R$504,A128)=0)),0,1-N128)</x:f>
        <x:v>1</x:v>
      </x:c>
      <x:c r="Z128" s="618" t="n">
        <x:f>IF('Data Schedule'!B116="","",'Data Schedule'!B116)</x:f>
        <x:v>46274</x:v>
      </x:c>
    </x:row>
    <x:row r="129" ht="30" customHeight="1">
      <x:c r="A129" s="617" t="str">
        <x:v>BK113</x:v>
      </x:c>
      <x:c r="B129" s="617" t="str">
        <x:f>'Data Schedule'!E117</x:f>
        <x:v>Annisa</x:v>
      </x:c>
      <x:c r="C129" s="618" t="n">
        <x:f>IF(ISNUMBER(U129),U129,IF(ISNUMBER(Z129),Z129,""))</x:f>
        <x:v>46274</x:v>
      </x:c>
      <x:c r="D129" s="617" t="str">
        <x:f>'Data Schedule'!G117</x:f>
        <x:v>Graduation</x:v>
      </x:c>
      <x:c r="E129" s="619" t="n">
        <x:f>SUMIFS('Cocok Bayar Booking'!$I$5:$I$504,'Cocok Bayar Booking'!$R$5:$R$504,A129,'Cocok Bayar Booking'!$F$5:$F$504,"DP",'Cocok Bayar Booking'!$S$5:$S$504,"Paket utama",'Cocok Bayar Booking'!$B$5:$B$504,"&lt;="&amp;'Pengaturan'!$B$6)</x:f>
        <x:v>100000</x:v>
      </x:c>
      <x:c r="F129" s="619" t="n">
        <x:f>SUMIFS('Cocok Bayar Booking'!$I$5:$I$504,'Cocok Bayar Booking'!$R$5:$R$504,A129,'Cocok Bayar Booking'!$B$5:$B$504,"&lt;="&amp;'Pengaturan'!$B$6)-E129</x:f>
        <x:v>290000</x:v>
      </x:c>
      <x:c r="G129" s="619" t="n">
        <x:f>SUMIFS('Cocok Bayar Booking'!$I$5:$I$504,'Cocok Bayar Booking'!$R$5:$R$504,A129,'Cocok Bayar Booking'!$S$5:$S$504,"Add-on",'Cocok Bayar Booking'!$B$5:$B$504,"&lt;="&amp;'Pengaturan'!$B$6)</x:f>
        <x:v>0</x:v>
      </x:c>
      <x:c r="H129" s="619" t="str">
        <x:f>IF('Data Schedule'!AK117="","",'Data Schedule'!AK117)</x:f>
      </x:c>
      <x:c r="I129" s="619" t="n">
        <x:f>E129+F129+IF(V129&lt;&gt;"",N(H129),0)</x:f>
        <x:v>390000</x:v>
      </x:c>
      <x:c r="J129" s="625"/>
      <x:c r="K129" s="626"/>
      <x:c r="L129" s="620" t="str">
        <x:f>IF(AND('Data Schedule'!U117=0,COUNTIF('Cocok Bayar Booking'!$R$5:$R$504,A129)=0,N(H129)=0,NOT(AND(ISNUMBER(J129),J129&gt;=0,K129&lt;&gt;""))),"Nonaktif tanpa pembayaran",IF(NOT(ISNUMBER(C129)),"Tanggal sesi belum pasti",IF(OR(C129&lt;'Pengaturan'!$B$4,C129&gt;'Pengaturan'!$B$5),"Di luar September",IF(C129&gt;'Pengaturan'!$B$29,"Belum closing",IF(AND(O129&lt;&gt;"",NOT(AND(W129="Terverifikasi",K129&lt;&gt;""))),"Pasangan perlu dicek",IF(AND(Q129=0,NOT(AND(ISNUMBER(U129),K129&lt;&gt;""))),"Sesi belum terkonfirmasi",IF(AND(ISNUMBER(J129),J129&gt;=0,K129&lt;&gt;""),"Terhitung",IF(X129=0,"Paket utama belum terhubung",IF(R129=0,"Pelunasan belum terbukti",IF(AND(N(H129)&gt;0,V129=""),"Bukti bayar sebelumnya kosong",IF(E129+IF(V129&lt;&gt;"",N(H129),0)&lt;S129,"DP sebelumnya belum lengkap",IF(I129&lt;=0,"Nominal pembayaran belum lengkap","Terhitung"))))))))))))</x:f>
        <x:v>Terhitung</x:v>
      </x:c>
      <x:c r="M129" s="619" t="n">
        <x:f>IF(N129=1,IF(AND(ISNUMBER(J129),J129&gt;=0,K129&lt;&gt;""),J129,I129),"")</x:f>
        <x:v>390000</x:v>
      </x:c>
      <x:c r="N129" s="621" t="n">
        <x:f>IF(L129="Terhitung",1,0)</x:f>
        <x:v>1</x:v>
      </x:c>
      <x:c r="O129" s="617"/>
      <x:c r="P129" s="617" t="str">
        <x:v>14, 301</x:v>
      </x:c>
      <x:c r="Q129" s="617" t="n">
        <x:f>SUMIFS('Cocok Bayar Booking'!$V$5:$V$504,'Cocok Bayar Booking'!$R$5:$R$504,A129,'Cocok Bayar Booking'!$B$5:$B$504,"&lt;="&amp;'Pengaturan'!$B$6)</x:f>
        <x:v>1</x:v>
      </x:c>
      <x:c r="R129" s="617" t="n">
        <x:f>COUNTIFS('Cocok Bayar Booking'!$R$5:$R$504,A129,'Cocok Bayar Booking'!$S$5:$S$504,"Paket utama",'Cocok Bayar Booking'!$F$5:$F$504,"Lunas",'Cocok Bayar Booking'!$B$5:$B$504,"&lt;="&amp;'Pengaturan'!$B$6)+COUNTIFS('Cocok Bayar Booking'!$R$5:$R$504,A129,'Cocok Bayar Booking'!$S$5:$S$504,"Paket utama",'Cocok Bayar Booking'!$F$5:$F$504,"Pelunasan",'Cocok Bayar Booking'!$B$5:$B$504,"&lt;="&amp;'Pengaturan'!$B$6)</x:f>
        <x:v>1</x:v>
      </x:c>
      <x:c r="S129" s="619" t="n">
        <x:f>'Data Schedule'!N117</x:f>
        <x:v>0</x:v>
      </x:c>
      <x:c r="T129" s="619" t="n">
        <x:f>'Data Schedule'!L117</x:f>
        <x:v>350000</x:v>
      </x:c>
      <x:c r="U129" s="627"/>
      <x:c r="V129" s="617" t="str">
        <x:f>IF('Data Schedule'!AL117="","",'Data Schedule'!AL117)</x:f>
      </x:c>
      <x:c r="W129" s="626"/>
      <x:c r="X129" s="617" t="n">
        <x:f>COUNTIFS('Cocok Bayar Booking'!$R$5:$R$504,A129,'Cocok Bayar Booking'!$S$5:$S$504,"Paket utama",'Cocok Bayar Booking'!$B$5:$B$504,"&lt;="&amp;'Pengaturan'!$B$6)</x:f>
        <x:v>2</x:v>
      </x:c>
      <x:c r="Y129" s="617" t="n">
        <x:f>IF(OR(L129="Nonaktif tanpa pembayaran",L129="Di luar September",L129="Belum closing",AND(LEFT(A129,4)="LOG-",COUNTIF('Cocok Bayar Booking'!$R$5:$R$504,A129)=0)),0,1-N129)</x:f>
        <x:v>0</x:v>
      </x:c>
      <x:c r="Z129" s="618" t="n">
        <x:f>IF('Data Schedule'!B117="","",'Data Schedule'!B117)</x:f>
        <x:v>46274</x:v>
      </x:c>
    </x:row>
    <x:row r="130" ht="30" customHeight="1">
      <x:c r="A130" s="617" t="str">
        <x:v>BK114</x:v>
      </x:c>
      <x:c r="B130" s="617" t="str">
        <x:f>'Data Schedule'!E118</x:f>
        <x:v>Hermas Mauludin</x:v>
      </x:c>
      <x:c r="C130" s="618" t="n">
        <x:f>IF(ISNUMBER(U130),U130,IF(ISNUMBER(Z130),Z130,""))</x:f>
        <x:v>46274</x:v>
      </x:c>
      <x:c r="D130" s="617" t="str">
        <x:f>'Data Schedule'!G118</x:f>
        <x:v>Graduation</x:v>
      </x:c>
      <x:c r="E130" s="619" t="n">
        <x:f>SUMIFS('Cocok Bayar Booking'!$I$5:$I$504,'Cocok Bayar Booking'!$R$5:$R$504,A130,'Cocok Bayar Booking'!$F$5:$F$504,"DP",'Cocok Bayar Booking'!$S$5:$S$504,"Paket utama",'Cocok Bayar Booking'!$B$5:$B$504,"&lt;="&amp;'Pengaturan'!$B$6)</x:f>
        <x:v>0</x:v>
      </x:c>
      <x:c r="F130" s="619" t="n">
        <x:f>SUMIFS('Cocok Bayar Booking'!$I$5:$I$504,'Cocok Bayar Booking'!$R$5:$R$504,A130,'Cocok Bayar Booking'!$B$5:$B$504,"&lt;="&amp;'Pengaturan'!$B$6)-E130</x:f>
        <x:v>0</x:v>
      </x:c>
      <x:c r="G130" s="619" t="n">
        <x:f>SUMIFS('Cocok Bayar Booking'!$I$5:$I$504,'Cocok Bayar Booking'!$R$5:$R$504,A130,'Cocok Bayar Booking'!$S$5:$S$504,"Add-on",'Cocok Bayar Booking'!$B$5:$B$504,"&lt;="&amp;'Pengaturan'!$B$6)</x:f>
        <x:v>0</x:v>
      </x:c>
      <x:c r="H130" s="619" t="str">
        <x:f>IF('Data Schedule'!AK118="","",'Data Schedule'!AK118)</x:f>
      </x:c>
      <x:c r="I130" s="619" t="n">
        <x:f>E130+F130+IF(V130&lt;&gt;"",N(H130),0)</x:f>
        <x:v>0</x:v>
      </x:c>
      <x:c r="J130" s="625"/>
      <x:c r="K130" s="626"/>
      <x:c r="L130" s="620" t="str">
        <x:f>IF(AND('Data Schedule'!U118=0,COUNTIF('Cocok Bayar Booking'!$R$5:$R$504,A130)=0,N(H130)=0,NOT(AND(ISNUMBER(J130),J130&gt;=0,K130&lt;&gt;""))),"Nonaktif tanpa pembayaran",IF(NOT(ISNUMBER(C130)),"Tanggal sesi belum pasti",IF(OR(C130&lt;'Pengaturan'!$B$4,C130&gt;'Pengaturan'!$B$5),"Di luar September",IF(C130&gt;'Pengaturan'!$B$29,"Belum closing",IF(AND(O130&lt;&gt;"",NOT(AND(W130="Terverifikasi",K130&lt;&gt;""))),"Pasangan perlu dicek",IF(AND(Q130=0,NOT(AND(ISNUMBER(U130),K130&lt;&gt;""))),"Sesi belum terkonfirmasi",IF(AND(ISNUMBER(J130),J130&gt;=0,K130&lt;&gt;""),"Terhitung",IF(X130=0,"Paket utama belum terhubung",IF(R130=0,"Pelunasan belum terbukti",IF(AND(N(H130)&gt;0,V130=""),"Bukti bayar sebelumnya kosong",IF(E130+IF(V130&lt;&gt;"",N(H130),0)&lt;S130,"DP sebelumnya belum lengkap",IF(I130&lt;=0,"Nominal pembayaran belum lengkap","Terhitung"))))))))))))</x:f>
        <x:v>Pasangan perlu dicek</x:v>
      </x:c>
      <x:c r="M130" s="619" t="str">
        <x:f>IF(N130=1,IF(AND(ISNUMBER(J130),J130&gt;=0,K130&lt;&gt;""),J130,I130),"")</x:f>
      </x:c>
      <x:c r="N130" s="621" t="n">
        <x:f>IF(L130="Terhitung",1,0)</x:f>
        <x:v>0</x:v>
      </x:c>
      <x:c r="O130" s="617" t="str">
        <x:v>CHECK pembayaran belum cocok</x:v>
      </x:c>
      <x:c r="P130" s="617"/>
      <x:c r="Q130" s="617" t="n">
        <x:f>SUMIFS('Cocok Bayar Booking'!$V$5:$V$504,'Cocok Bayar Booking'!$R$5:$R$504,A130,'Cocok Bayar Booking'!$B$5:$B$504,"&lt;="&amp;'Pengaturan'!$B$6)</x:f>
        <x:v>0</x:v>
      </x:c>
      <x:c r="R130" s="617" t="n">
        <x:f>COUNTIFS('Cocok Bayar Booking'!$R$5:$R$504,A130,'Cocok Bayar Booking'!$S$5:$S$504,"Paket utama",'Cocok Bayar Booking'!$F$5:$F$504,"Lunas",'Cocok Bayar Booking'!$B$5:$B$504,"&lt;="&amp;'Pengaturan'!$B$6)+COUNTIFS('Cocok Bayar Booking'!$R$5:$R$504,A130,'Cocok Bayar Booking'!$S$5:$S$504,"Paket utama",'Cocok Bayar Booking'!$F$5:$F$504,"Pelunasan",'Cocok Bayar Booking'!$B$5:$B$504,"&lt;="&amp;'Pengaturan'!$B$6)</x:f>
        <x:v>0</x:v>
      </x:c>
      <x:c r="S130" s="619" t="n">
        <x:f>'Data Schedule'!N118</x:f>
        <x:v>100000</x:v>
      </x:c>
      <x:c r="T130" s="619" t="n">
        <x:f>'Data Schedule'!L118</x:f>
        <x:v>350000</x:v>
      </x:c>
      <x:c r="U130" s="627"/>
      <x:c r="V130" s="617" t="str">
        <x:f>IF('Data Schedule'!AL118="","",'Data Schedule'!AL118)</x:f>
      </x:c>
      <x:c r="W130" s="626"/>
      <x:c r="X130" s="617" t="n">
        <x:f>COUNTIFS('Cocok Bayar Booking'!$R$5:$R$504,A130,'Cocok Bayar Booking'!$S$5:$S$504,"Paket utama",'Cocok Bayar Booking'!$B$5:$B$504,"&lt;="&amp;'Pengaturan'!$B$6)</x:f>
        <x:v>0</x:v>
      </x:c>
      <x:c r="Y130" s="617" t="n">
        <x:f>IF(OR(L130="Nonaktif tanpa pembayaran",L130="Di luar September",L130="Belum closing",AND(LEFT(A130,4)="LOG-",COUNTIF('Cocok Bayar Booking'!$R$5:$R$504,A130)=0)),0,1-N130)</x:f>
        <x:v>1</x:v>
      </x:c>
      <x:c r="Z130" s="618" t="n">
        <x:f>IF('Data Schedule'!B118="","",'Data Schedule'!B118)</x:f>
        <x:v>46274</x:v>
      </x:c>
    </x:row>
    <x:row r="131" ht="30" customHeight="1">
      <x:c r="A131" s="617" t="str">
        <x:v>BK115</x:v>
      </x:c>
      <x:c r="B131" s="617" t="str">
        <x:f>'Data Schedule'!E119</x:f>
        <x:v>Rangga</x:v>
      </x:c>
      <x:c r="C131" s="618" t="n">
        <x:f>IF(ISNUMBER(U131),U131,IF(ISNUMBER(Z131),Z131,""))</x:f>
        <x:v>46274</x:v>
      </x:c>
      <x:c r="D131" s="617" t="str">
        <x:f>'Data Schedule'!G119</x:f>
        <x:v>Graduation</x:v>
      </x:c>
      <x:c r="E131" s="619" t="n">
        <x:f>SUMIFS('Cocok Bayar Booking'!$I$5:$I$504,'Cocok Bayar Booking'!$R$5:$R$504,A131,'Cocok Bayar Booking'!$F$5:$F$504,"DP",'Cocok Bayar Booking'!$S$5:$S$504,"Paket utama",'Cocok Bayar Booking'!$B$5:$B$504,"&lt;="&amp;'Pengaturan'!$B$6)</x:f>
        <x:v>0</x:v>
      </x:c>
      <x:c r="F131" s="619" t="n">
        <x:f>SUMIFS('Cocok Bayar Booking'!$I$5:$I$504,'Cocok Bayar Booking'!$R$5:$R$504,A131,'Cocok Bayar Booking'!$B$5:$B$504,"&lt;="&amp;'Pengaturan'!$B$6)-E131</x:f>
        <x:v>350000</x:v>
      </x:c>
      <x:c r="G131" s="619" t="n">
        <x:f>SUMIFS('Cocok Bayar Booking'!$I$5:$I$504,'Cocok Bayar Booking'!$R$5:$R$504,A131,'Cocok Bayar Booking'!$S$5:$S$504,"Add-on",'Cocok Bayar Booking'!$B$5:$B$504,"&lt;="&amp;'Pengaturan'!$B$6)</x:f>
        <x:v>0</x:v>
      </x:c>
      <x:c r="H131" s="619" t="str">
        <x:f>IF('Data Schedule'!AK119="","",'Data Schedule'!AK119)</x:f>
      </x:c>
      <x:c r="I131" s="619" t="n">
        <x:f>E131+F131+IF(V131&lt;&gt;"",N(H131),0)</x:f>
        <x:v>350000</x:v>
      </x:c>
      <x:c r="J131" s="625"/>
      <x:c r="K131" s="626"/>
      <x:c r="L131" s="620" t="str">
        <x:f>IF(AND('Data Schedule'!U119=0,COUNTIF('Cocok Bayar Booking'!$R$5:$R$504,A131)=0,N(H131)=0,NOT(AND(ISNUMBER(J131),J131&gt;=0,K131&lt;&gt;""))),"Nonaktif tanpa pembayaran",IF(NOT(ISNUMBER(C131)),"Tanggal sesi belum pasti",IF(OR(C131&lt;'Pengaturan'!$B$4,C131&gt;'Pengaturan'!$B$5),"Di luar September",IF(C131&gt;'Pengaturan'!$B$29,"Belum closing",IF(AND(O131&lt;&gt;"",NOT(AND(W131="Terverifikasi",K131&lt;&gt;""))),"Pasangan perlu dicek",IF(AND(Q131=0,NOT(AND(ISNUMBER(U131),K131&lt;&gt;""))),"Sesi belum terkonfirmasi",IF(AND(ISNUMBER(J131),J131&gt;=0,K131&lt;&gt;""),"Terhitung",IF(X131=0,"Paket utama belum terhubung",IF(R131=0,"Pelunasan belum terbukti",IF(AND(N(H131)&gt;0,V131=""),"Bukti bayar sebelumnya kosong",IF(E131+IF(V131&lt;&gt;"",N(H131),0)&lt;S131,"DP sebelumnya belum lengkap",IF(I131&lt;=0,"Nominal pembayaran belum lengkap","Terhitung"))))))))))))</x:f>
        <x:v>Sesi belum terkonfirmasi</x:v>
      </x:c>
      <x:c r="M131" s="619" t="str">
        <x:f>IF(N131=1,IF(AND(ISNUMBER(J131),J131&gt;=0,K131&lt;&gt;""),J131,I131),"")</x:f>
      </x:c>
      <x:c r="N131" s="621" t="n">
        <x:f>IF(L131="Terhitung",1,0)</x:f>
        <x:v>0</x:v>
      </x:c>
      <x:c r="O131" s="617"/>
      <x:c r="P131" s="617" t="str">
        <x:v>105, 267</x:v>
      </x:c>
      <x:c r="Q131" s="617" t="n">
        <x:f>SUMIFS('Cocok Bayar Booking'!$V$5:$V$504,'Cocok Bayar Booking'!$R$5:$R$504,A131,'Cocok Bayar Booking'!$B$5:$B$504,"&lt;="&amp;'Pengaturan'!$B$6)</x:f>
        <x:v>0</x:v>
      </x:c>
      <x:c r="R131" s="617" t="n">
        <x:f>COUNTIFS('Cocok Bayar Booking'!$R$5:$R$504,A131,'Cocok Bayar Booking'!$S$5:$S$504,"Paket utama",'Cocok Bayar Booking'!$F$5:$F$504,"Lunas",'Cocok Bayar Booking'!$B$5:$B$504,"&lt;="&amp;'Pengaturan'!$B$6)+COUNTIFS('Cocok Bayar Booking'!$R$5:$R$504,A131,'Cocok Bayar Booking'!$S$5:$S$504,"Paket utama",'Cocok Bayar Booking'!$F$5:$F$504,"Pelunasan",'Cocok Bayar Booking'!$B$5:$B$504,"&lt;="&amp;'Pengaturan'!$B$6)</x:f>
        <x:v>1</x:v>
      </x:c>
      <x:c r="S131" s="619" t="n">
        <x:f>'Data Schedule'!N119</x:f>
        <x:v>0</x:v>
      </x:c>
      <x:c r="T131" s="619" t="n">
        <x:f>'Data Schedule'!L119</x:f>
        <x:v>350000</x:v>
      </x:c>
      <x:c r="U131" s="627"/>
      <x:c r="V131" s="617" t="str">
        <x:f>IF('Data Schedule'!AL119="","",'Data Schedule'!AL119)</x:f>
      </x:c>
      <x:c r="W131" s="626"/>
      <x:c r="X131" s="617" t="n">
        <x:f>COUNTIFS('Cocok Bayar Booking'!$R$5:$R$504,A131,'Cocok Bayar Booking'!$S$5:$S$504,"Paket utama",'Cocok Bayar Booking'!$B$5:$B$504,"&lt;="&amp;'Pengaturan'!$B$6)</x:f>
        <x:v>2</x:v>
      </x:c>
      <x:c r="Y131" s="617" t="n">
        <x:f>IF(OR(L131="Nonaktif tanpa pembayaran",L131="Di luar September",L131="Belum closing",AND(LEFT(A131,4)="LOG-",COUNTIF('Cocok Bayar Booking'!$R$5:$R$504,A131)=0)),0,1-N131)</x:f>
        <x:v>1</x:v>
      </x:c>
      <x:c r="Z131" s="618" t="n">
        <x:f>IF('Data Schedule'!B119="","",'Data Schedule'!B119)</x:f>
        <x:v>46274</x:v>
      </x:c>
    </x:row>
    <x:row r="132" ht="30" customHeight="1">
      <x:c r="A132" s="617" t="str">
        <x:v>BK116</x:v>
      </x:c>
      <x:c r="B132" s="617" t="str">
        <x:f>'Data Schedule'!E120</x:f>
        <x:v>Ayu</x:v>
      </x:c>
      <x:c r="C132" s="618" t="n">
        <x:f>IF(ISNUMBER(U132),U132,IF(ISNUMBER(Z132),Z132,""))</x:f>
        <x:v>46274</x:v>
      </x:c>
      <x:c r="D132" s="617" t="str">
        <x:f>'Data Schedule'!G120</x:f>
        <x:v>Graduation</x:v>
      </x:c>
      <x:c r="E132" s="619" t="n">
        <x:f>SUMIFS('Cocok Bayar Booking'!$I$5:$I$504,'Cocok Bayar Booking'!$R$5:$R$504,A132,'Cocok Bayar Booking'!$F$5:$F$504,"DP",'Cocok Bayar Booking'!$S$5:$S$504,"Paket utama",'Cocok Bayar Booking'!$B$5:$B$504,"&lt;="&amp;'Pengaturan'!$B$6)</x:f>
        <x:v>0</x:v>
      </x:c>
      <x:c r="F132" s="619" t="n">
        <x:f>SUMIFS('Cocok Bayar Booking'!$I$5:$I$504,'Cocok Bayar Booking'!$R$5:$R$504,A132,'Cocok Bayar Booking'!$B$5:$B$504,"&lt;="&amp;'Pengaturan'!$B$6)-E132</x:f>
        <x:v>0</x:v>
      </x:c>
      <x:c r="G132" s="619" t="n">
        <x:f>SUMIFS('Cocok Bayar Booking'!$I$5:$I$504,'Cocok Bayar Booking'!$R$5:$R$504,A132,'Cocok Bayar Booking'!$S$5:$S$504,"Add-on",'Cocok Bayar Booking'!$B$5:$B$504,"&lt;="&amp;'Pengaturan'!$B$6)</x:f>
        <x:v>0</x:v>
      </x:c>
      <x:c r="H132" s="619" t="str">
        <x:f>IF('Data Schedule'!AK120="","",'Data Schedule'!AK120)</x:f>
      </x:c>
      <x:c r="I132" s="619" t="n">
        <x:f>E132+F132+IF(V132&lt;&gt;"",N(H132),0)</x:f>
        <x:v>0</x:v>
      </x:c>
      <x:c r="J132" s="625"/>
      <x:c r="K132" s="626"/>
      <x:c r="L132" s="620" t="str">
        <x:f>IF(AND('Data Schedule'!U120=0,COUNTIF('Cocok Bayar Booking'!$R$5:$R$504,A132)=0,N(H132)=0,NOT(AND(ISNUMBER(J132),J132&gt;=0,K132&lt;&gt;""))),"Nonaktif tanpa pembayaran",IF(NOT(ISNUMBER(C132)),"Tanggal sesi belum pasti",IF(OR(C132&lt;'Pengaturan'!$B$4,C132&gt;'Pengaturan'!$B$5),"Di luar September",IF(C132&gt;'Pengaturan'!$B$29,"Belum closing",IF(AND(O132&lt;&gt;"",NOT(AND(W132="Terverifikasi",K132&lt;&gt;""))),"Pasangan perlu dicek",IF(AND(Q132=0,NOT(AND(ISNUMBER(U132),K132&lt;&gt;""))),"Sesi belum terkonfirmasi",IF(AND(ISNUMBER(J132),J132&gt;=0,K132&lt;&gt;""),"Terhitung",IF(X132=0,"Paket utama belum terhubung",IF(R132=0,"Pelunasan belum terbukti",IF(AND(N(H132)&gt;0,V132=""),"Bukti bayar sebelumnya kosong",IF(E132+IF(V132&lt;&gt;"",N(H132),0)&lt;S132,"DP sebelumnya belum lengkap",IF(I132&lt;=0,"Nominal pembayaran belum lengkap","Terhitung"))))))))))))</x:f>
        <x:v>Sesi belum terkonfirmasi</x:v>
      </x:c>
      <x:c r="M132" s="619" t="str">
        <x:f>IF(N132=1,IF(AND(ISNUMBER(J132),J132&gt;=0,K132&lt;&gt;""),J132,I132),"")</x:f>
      </x:c>
      <x:c r="N132" s="621" t="n">
        <x:f>IF(L132="Terhitung",1,0)</x:f>
        <x:v>0</x:v>
      </x:c>
      <x:c r="O132" s="617"/>
      <x:c r="P132" s="617"/>
      <x:c r="Q132" s="617" t="n">
        <x:f>SUMIFS('Cocok Bayar Booking'!$V$5:$V$504,'Cocok Bayar Booking'!$R$5:$R$504,A132,'Cocok Bayar Booking'!$B$5:$B$504,"&lt;="&amp;'Pengaturan'!$B$6)</x:f>
        <x:v>0</x:v>
      </x:c>
      <x:c r="R132" s="617" t="n">
        <x:f>COUNTIFS('Cocok Bayar Booking'!$R$5:$R$504,A132,'Cocok Bayar Booking'!$S$5:$S$504,"Paket utama",'Cocok Bayar Booking'!$F$5:$F$504,"Lunas",'Cocok Bayar Booking'!$B$5:$B$504,"&lt;="&amp;'Pengaturan'!$B$6)+COUNTIFS('Cocok Bayar Booking'!$R$5:$R$504,A132,'Cocok Bayar Booking'!$S$5:$S$504,"Paket utama",'Cocok Bayar Booking'!$F$5:$F$504,"Pelunasan",'Cocok Bayar Booking'!$B$5:$B$504,"&lt;="&amp;'Pengaturan'!$B$6)</x:f>
        <x:v>0</x:v>
      </x:c>
      <x:c r="S132" s="619" t="n">
        <x:f>'Data Schedule'!N120</x:f>
        <x:v>100000</x:v>
      </x:c>
      <x:c r="T132" s="619" t="n">
        <x:f>'Data Schedule'!L120</x:f>
        <x:v>350000</x:v>
      </x:c>
      <x:c r="U132" s="627"/>
      <x:c r="V132" s="617" t="str">
        <x:f>IF('Data Schedule'!AL120="","",'Data Schedule'!AL120)</x:f>
      </x:c>
      <x:c r="W132" s="626"/>
      <x:c r="X132" s="617" t="n">
        <x:f>COUNTIFS('Cocok Bayar Booking'!$R$5:$R$504,A132,'Cocok Bayar Booking'!$S$5:$S$504,"Paket utama",'Cocok Bayar Booking'!$B$5:$B$504,"&lt;="&amp;'Pengaturan'!$B$6)</x:f>
        <x:v>0</x:v>
      </x:c>
      <x:c r="Y132" s="617" t="n">
        <x:f>IF(OR(L132="Nonaktif tanpa pembayaran",L132="Di luar September",L132="Belum closing",AND(LEFT(A132,4)="LOG-",COUNTIF('Cocok Bayar Booking'!$R$5:$R$504,A132)=0)),0,1-N132)</x:f>
        <x:v>1</x:v>
      </x:c>
      <x:c r="Z132" s="618" t="n">
        <x:f>IF('Data Schedule'!B120="","",'Data Schedule'!B120)</x:f>
        <x:v>46274</x:v>
      </x:c>
    </x:row>
    <x:row r="133" ht="30" customHeight="1">
      <x:c r="A133" s="617" t="str">
        <x:v>BK117</x:v>
      </x:c>
      <x:c r="B133" s="617" t="str">
        <x:f>'Data Schedule'!E121</x:f>
        <x:v>maria taffi</x:v>
      </x:c>
      <x:c r="C133" s="618" t="n">
        <x:f>IF(ISNUMBER(U133),U133,IF(ISNUMBER(Z133),Z133,""))</x:f>
        <x:v>46274</x:v>
      </x:c>
      <x:c r="D133" s="617" t="str">
        <x:f>'Data Schedule'!G121</x:f>
        <x:v>Graduation</x:v>
      </x:c>
      <x:c r="E133" s="619" t="n">
        <x:f>SUMIFS('Cocok Bayar Booking'!$I$5:$I$504,'Cocok Bayar Booking'!$R$5:$R$504,A133,'Cocok Bayar Booking'!$F$5:$F$504,"DP",'Cocok Bayar Booking'!$S$5:$S$504,"Paket utama",'Cocok Bayar Booking'!$B$5:$B$504,"&lt;="&amp;'Pengaturan'!$B$6)</x:f>
        <x:v>100000</x:v>
      </x:c>
      <x:c r="F133" s="619" t="n">
        <x:f>SUMIFS('Cocok Bayar Booking'!$I$5:$I$504,'Cocok Bayar Booking'!$R$5:$R$504,A133,'Cocok Bayar Booking'!$B$5:$B$504,"&lt;="&amp;'Pengaturan'!$B$6)-E133</x:f>
        <x:v>250000</x:v>
      </x:c>
      <x:c r="G133" s="619" t="n">
        <x:f>SUMIFS('Cocok Bayar Booking'!$I$5:$I$504,'Cocok Bayar Booking'!$R$5:$R$504,A133,'Cocok Bayar Booking'!$S$5:$S$504,"Add-on",'Cocok Bayar Booking'!$B$5:$B$504,"&lt;="&amp;'Pengaturan'!$B$6)</x:f>
        <x:v>0</x:v>
      </x:c>
      <x:c r="H133" s="619" t="str">
        <x:f>IF('Data Schedule'!AK121="","",'Data Schedule'!AK121)</x:f>
      </x:c>
      <x:c r="I133" s="619" t="n">
        <x:f>E133+F133+IF(V133&lt;&gt;"",N(H133),0)</x:f>
        <x:v>350000</x:v>
      </x:c>
      <x:c r="J133" s="625"/>
      <x:c r="K133" s="626"/>
      <x:c r="L133" s="620" t="str">
        <x:f>IF(AND('Data Schedule'!U121=0,COUNTIF('Cocok Bayar Booking'!$R$5:$R$504,A133)=0,N(H133)=0,NOT(AND(ISNUMBER(J133),J133&gt;=0,K133&lt;&gt;""))),"Nonaktif tanpa pembayaran",IF(NOT(ISNUMBER(C133)),"Tanggal sesi belum pasti",IF(OR(C133&lt;'Pengaturan'!$B$4,C133&gt;'Pengaturan'!$B$5),"Di luar September",IF(C133&gt;'Pengaturan'!$B$29,"Belum closing",IF(AND(O133&lt;&gt;"",NOT(AND(W133="Terverifikasi",K133&lt;&gt;""))),"Pasangan perlu dicek",IF(AND(Q133=0,NOT(AND(ISNUMBER(U133),K133&lt;&gt;""))),"Sesi belum terkonfirmasi",IF(AND(ISNUMBER(J133),J133&gt;=0,K133&lt;&gt;""),"Terhitung",IF(X133=0,"Paket utama belum terhubung",IF(R133=0,"Pelunasan belum terbukti",IF(AND(N(H133)&gt;0,V133=""),"Bukti bayar sebelumnya kosong",IF(E133+IF(V133&lt;&gt;"",N(H133),0)&lt;S133,"DP sebelumnya belum lengkap",IF(I133&lt;=0,"Nominal pembayaran belum lengkap","Terhitung"))))))))))))</x:f>
        <x:v>Pasangan perlu dicek</x:v>
      </x:c>
      <x:c r="M133" s="619" t="str">
        <x:f>IF(N133=1,IF(AND(ISNUMBER(J133),J133&gt;=0,K133&lt;&gt;""),J133,I133),"")</x:f>
      </x:c>
      <x:c r="N133" s="621" t="n">
        <x:f>IF(L133="Terhitung",1,0)</x:f>
        <x:v>0</x:v>
      </x:c>
      <x:c r="O133" s="617" t="str">
        <x:v>CHECK pembayaran belum cocok</x:v>
      </x:c>
      <x:c r="P133" s="617" t="str">
        <x:v>110, 271</x:v>
      </x:c>
      <x:c r="Q133" s="617" t="n">
        <x:f>SUMIFS('Cocok Bayar Booking'!$V$5:$V$504,'Cocok Bayar Booking'!$R$5:$R$504,A133,'Cocok Bayar Booking'!$B$5:$B$504,"&lt;="&amp;'Pengaturan'!$B$6)</x:f>
        <x:v>0</x:v>
      </x:c>
      <x:c r="R133" s="617" t="n">
        <x:f>COUNTIFS('Cocok Bayar Booking'!$R$5:$R$504,A133,'Cocok Bayar Booking'!$S$5:$S$504,"Paket utama",'Cocok Bayar Booking'!$F$5:$F$504,"Lunas",'Cocok Bayar Booking'!$B$5:$B$504,"&lt;="&amp;'Pengaturan'!$B$6)+COUNTIFS('Cocok Bayar Booking'!$R$5:$R$504,A133,'Cocok Bayar Booking'!$S$5:$S$504,"Paket utama",'Cocok Bayar Booking'!$F$5:$F$504,"Pelunasan",'Cocok Bayar Booking'!$B$5:$B$504,"&lt;="&amp;'Pengaturan'!$B$6)</x:f>
        <x:v>0</x:v>
      </x:c>
      <x:c r="S133" s="619" t="n">
        <x:f>'Data Schedule'!N121</x:f>
        <x:v>0</x:v>
      </x:c>
      <x:c r="T133" s="619" t="n">
        <x:f>'Data Schedule'!L121</x:f>
        <x:v>350000</x:v>
      </x:c>
      <x:c r="U133" s="627"/>
      <x:c r="V133" s="617" t="str">
        <x:f>IF('Data Schedule'!AL121="","",'Data Schedule'!AL121)</x:f>
      </x:c>
      <x:c r="W133" s="626"/>
      <x:c r="X133" s="617" t="n">
        <x:f>COUNTIFS('Cocok Bayar Booking'!$R$5:$R$504,A133,'Cocok Bayar Booking'!$S$5:$S$504,"Paket utama",'Cocok Bayar Booking'!$B$5:$B$504,"&lt;="&amp;'Pengaturan'!$B$6)</x:f>
        <x:v>2</x:v>
      </x:c>
      <x:c r="Y133" s="617" t="n">
        <x:f>IF(OR(L133="Nonaktif tanpa pembayaran",L133="Di luar September",L133="Belum closing",AND(LEFT(A133,4)="LOG-",COUNTIF('Cocok Bayar Booking'!$R$5:$R$504,A133)=0)),0,1-N133)</x:f>
        <x:v>1</x:v>
      </x:c>
      <x:c r="Z133" s="618" t="n">
        <x:f>IF('Data Schedule'!B121="","",'Data Schedule'!B121)</x:f>
        <x:v>46274</x:v>
      </x:c>
    </x:row>
    <x:row r="134" ht="30" customHeight="1">
      <x:c r="A134" s="617" t="str">
        <x:v>BK118</x:v>
      </x:c>
      <x:c r="B134" s="617" t="str">
        <x:f>'Data Schedule'!E122</x:f>
        <x:v>Hanif</x:v>
      </x:c>
      <x:c r="C134" s="618" t="n">
        <x:f>IF(ISNUMBER(U134),U134,IF(ISNUMBER(Z134),Z134,""))</x:f>
        <x:v>46274</x:v>
      </x:c>
      <x:c r="D134" s="617" t="str">
        <x:f>'Data Schedule'!G122</x:f>
        <x:v>Graduation</x:v>
      </x:c>
      <x:c r="E134" s="619" t="n">
        <x:f>SUMIFS('Cocok Bayar Booking'!$I$5:$I$504,'Cocok Bayar Booking'!$R$5:$R$504,A134,'Cocok Bayar Booking'!$F$5:$F$504,"DP",'Cocok Bayar Booking'!$S$5:$S$504,"Paket utama",'Cocok Bayar Booking'!$B$5:$B$504,"&lt;="&amp;'Pengaturan'!$B$6)</x:f>
        <x:v>100000</x:v>
      </x:c>
      <x:c r="F134" s="619" t="n">
        <x:f>SUMIFS('Cocok Bayar Booking'!$I$5:$I$504,'Cocok Bayar Booking'!$R$5:$R$504,A134,'Cocok Bayar Booking'!$B$5:$B$504,"&lt;="&amp;'Pengaturan'!$B$6)-E134</x:f>
        <x:v>250000</x:v>
      </x:c>
      <x:c r="G134" s="619" t="n">
        <x:f>SUMIFS('Cocok Bayar Booking'!$I$5:$I$504,'Cocok Bayar Booking'!$R$5:$R$504,A134,'Cocok Bayar Booking'!$S$5:$S$504,"Add-on",'Cocok Bayar Booking'!$B$5:$B$504,"&lt;="&amp;'Pengaturan'!$B$6)</x:f>
        <x:v>0</x:v>
      </x:c>
      <x:c r="H134" s="619" t="str">
        <x:f>IF('Data Schedule'!AK122="","",'Data Schedule'!AK122)</x:f>
      </x:c>
      <x:c r="I134" s="619" t="n">
        <x:f>E134+F134+IF(V134&lt;&gt;"",N(H134),0)</x:f>
        <x:v>350000</x:v>
      </x:c>
      <x:c r="J134" s="625"/>
      <x:c r="K134" s="626"/>
      <x:c r="L134" s="620" t="str">
        <x:f>IF(AND('Data Schedule'!U122=0,COUNTIF('Cocok Bayar Booking'!$R$5:$R$504,A134)=0,N(H134)=0,NOT(AND(ISNUMBER(J134),J134&gt;=0,K134&lt;&gt;""))),"Nonaktif tanpa pembayaran",IF(NOT(ISNUMBER(C134)),"Tanggal sesi belum pasti",IF(OR(C134&lt;'Pengaturan'!$B$4,C134&gt;'Pengaturan'!$B$5),"Di luar September",IF(C134&gt;'Pengaturan'!$B$29,"Belum closing",IF(AND(O134&lt;&gt;"",NOT(AND(W134="Terverifikasi",K134&lt;&gt;""))),"Pasangan perlu dicek",IF(AND(Q134=0,NOT(AND(ISNUMBER(U134),K134&lt;&gt;""))),"Sesi belum terkonfirmasi",IF(AND(ISNUMBER(J134),J134&gt;=0,K134&lt;&gt;""),"Terhitung",IF(X134=0,"Paket utama belum terhubung",IF(R134=0,"Pelunasan belum terbukti",IF(AND(N(H134)&gt;0,V134=""),"Bukti bayar sebelumnya kosong",IF(E134+IF(V134&lt;&gt;"",N(H134),0)&lt;S134,"DP sebelumnya belum lengkap",IF(I134&lt;=0,"Nominal pembayaran belum lengkap","Terhitung"))))))))))))</x:f>
        <x:v>Pasangan perlu dicek</x:v>
      </x:c>
      <x:c r="M134" s="619" t="str">
        <x:f>IF(N134=1,IF(AND(ISNUMBER(J134),J134&gt;=0,K134&lt;&gt;""),J134,I134),"")</x:f>
      </x:c>
      <x:c r="N134" s="621" t="n">
        <x:f>IF(L134="Terhitung",1,0)</x:f>
        <x:v>0</x:v>
      </x:c>
      <x:c r="O134" s="617" t="str">
        <x:v>CHECK pembayaran belum cocok</x:v>
      </x:c>
      <x:c r="P134" s="617" t="str">
        <x:v>120, 276</x:v>
      </x:c>
      <x:c r="Q134" s="617" t="n">
        <x:f>SUMIFS('Cocok Bayar Booking'!$V$5:$V$504,'Cocok Bayar Booking'!$R$5:$R$504,A134,'Cocok Bayar Booking'!$B$5:$B$504,"&lt;="&amp;'Pengaturan'!$B$6)</x:f>
        <x:v>0</x:v>
      </x:c>
      <x:c r="R134" s="617" t="n">
        <x:f>COUNTIFS('Cocok Bayar Booking'!$R$5:$R$504,A134,'Cocok Bayar Booking'!$S$5:$S$504,"Paket utama",'Cocok Bayar Booking'!$F$5:$F$504,"Lunas",'Cocok Bayar Booking'!$B$5:$B$504,"&lt;="&amp;'Pengaturan'!$B$6)+COUNTIFS('Cocok Bayar Booking'!$R$5:$R$504,A134,'Cocok Bayar Booking'!$S$5:$S$504,"Paket utama",'Cocok Bayar Booking'!$F$5:$F$504,"Pelunasan",'Cocok Bayar Booking'!$B$5:$B$504,"&lt;="&amp;'Pengaturan'!$B$6)</x:f>
        <x:v>0</x:v>
      </x:c>
      <x:c r="S134" s="619" t="n">
        <x:f>'Data Schedule'!N122</x:f>
        <x:v>0</x:v>
      </x:c>
      <x:c r="T134" s="619" t="n">
        <x:f>'Data Schedule'!L122</x:f>
        <x:v>350000</x:v>
      </x:c>
      <x:c r="U134" s="627"/>
      <x:c r="V134" s="617" t="str">
        <x:f>IF('Data Schedule'!AL122="","",'Data Schedule'!AL122)</x:f>
      </x:c>
      <x:c r="W134" s="626"/>
      <x:c r="X134" s="617" t="n">
        <x:f>COUNTIFS('Cocok Bayar Booking'!$R$5:$R$504,A134,'Cocok Bayar Booking'!$S$5:$S$504,"Paket utama",'Cocok Bayar Booking'!$B$5:$B$504,"&lt;="&amp;'Pengaturan'!$B$6)</x:f>
        <x:v>2</x:v>
      </x:c>
      <x:c r="Y134" s="617" t="n">
        <x:f>IF(OR(L134="Nonaktif tanpa pembayaran",L134="Di luar September",L134="Belum closing",AND(LEFT(A134,4)="LOG-",COUNTIF('Cocok Bayar Booking'!$R$5:$R$504,A134)=0)),0,1-N134)</x:f>
        <x:v>1</x:v>
      </x:c>
      <x:c r="Z134" s="618" t="n">
        <x:f>IF('Data Schedule'!B122="","",'Data Schedule'!B122)</x:f>
        <x:v>46274</x:v>
      </x:c>
    </x:row>
    <x:row r="135" ht="30" customHeight="1">
      <x:c r="A135" s="617" t="str">
        <x:v>BK119</x:v>
      </x:c>
      <x:c r="B135" s="617" t="str">
        <x:f>'Data Schedule'!E123</x:f>
        <x:v>Vieri Bona Tua Tambunan</x:v>
      </x:c>
      <x:c r="C135" s="618" t="n">
        <x:f>IF(ISNUMBER(U135),U135,IF(ISNUMBER(Z135),Z135,""))</x:f>
        <x:v>46274</x:v>
      </x:c>
      <x:c r="D135" s="617" t="str">
        <x:f>'Data Schedule'!G123</x:f>
        <x:v>Graduation</x:v>
      </x:c>
      <x:c r="E135" s="619" t="n">
        <x:f>SUMIFS('Cocok Bayar Booking'!$I$5:$I$504,'Cocok Bayar Booking'!$R$5:$R$504,A135,'Cocok Bayar Booking'!$F$5:$F$504,"DP",'Cocok Bayar Booking'!$S$5:$S$504,"Paket utama",'Cocok Bayar Booking'!$B$5:$B$504,"&lt;="&amp;'Pengaturan'!$B$6)</x:f>
        <x:v>0</x:v>
      </x:c>
      <x:c r="F135" s="619" t="n">
        <x:f>SUMIFS('Cocok Bayar Booking'!$I$5:$I$504,'Cocok Bayar Booking'!$R$5:$R$504,A135,'Cocok Bayar Booking'!$B$5:$B$504,"&lt;="&amp;'Pengaturan'!$B$6)-E135</x:f>
        <x:v>0</x:v>
      </x:c>
      <x:c r="G135" s="619" t="n">
        <x:f>SUMIFS('Cocok Bayar Booking'!$I$5:$I$504,'Cocok Bayar Booking'!$R$5:$R$504,A135,'Cocok Bayar Booking'!$S$5:$S$504,"Add-on",'Cocok Bayar Booking'!$B$5:$B$504,"&lt;="&amp;'Pengaturan'!$B$6)</x:f>
        <x:v>0</x:v>
      </x:c>
      <x:c r="H135" s="619" t="str">
        <x:f>IF('Data Schedule'!AK123="","",'Data Schedule'!AK123)</x:f>
      </x:c>
      <x:c r="I135" s="619" t="n">
        <x:f>E135+F135+IF(V135&lt;&gt;"",N(H135),0)</x:f>
        <x:v>0</x:v>
      </x:c>
      <x:c r="J135" s="625"/>
      <x:c r="K135" s="626"/>
      <x:c r="L135" s="620" t="str">
        <x:f>IF(AND('Data Schedule'!U123=0,COUNTIF('Cocok Bayar Booking'!$R$5:$R$504,A135)=0,N(H135)=0,NOT(AND(ISNUMBER(J135),J135&gt;=0,K135&lt;&gt;""))),"Nonaktif tanpa pembayaran",IF(NOT(ISNUMBER(C135)),"Tanggal sesi belum pasti",IF(OR(C135&lt;'Pengaturan'!$B$4,C135&gt;'Pengaturan'!$B$5),"Di luar September",IF(C135&gt;'Pengaturan'!$B$29,"Belum closing",IF(AND(O135&lt;&gt;"",NOT(AND(W135="Terverifikasi",K135&lt;&gt;""))),"Pasangan perlu dicek",IF(AND(Q135=0,NOT(AND(ISNUMBER(U135),K135&lt;&gt;""))),"Sesi belum terkonfirmasi",IF(AND(ISNUMBER(J135),J135&gt;=0,K135&lt;&gt;""),"Terhitung",IF(X135=0,"Paket utama belum terhubung",IF(R135=0,"Pelunasan belum terbukti",IF(AND(N(H135)&gt;0,V135=""),"Bukti bayar sebelumnya kosong",IF(E135+IF(V135&lt;&gt;"",N(H135),0)&lt;S135,"DP sebelumnya belum lengkap",IF(I135&lt;=0,"Nominal pembayaran belum lengkap","Terhitung"))))))))))))</x:f>
        <x:v>Pasangan perlu dicek</x:v>
      </x:c>
      <x:c r="M135" s="619" t="str">
        <x:f>IF(N135=1,IF(AND(ISNUMBER(J135),J135&gt;=0,K135&lt;&gt;""),J135,I135),"")</x:f>
      </x:c>
      <x:c r="N135" s="621" t="n">
        <x:f>IF(L135="Terhitung",1,0)</x:f>
        <x:v>0</x:v>
      </x:c>
      <x:c r="O135" s="617" t="str">
        <x:v>CHECK pembayaran belum cocok</x:v>
      </x:c>
      <x:c r="P135" s="617"/>
      <x:c r="Q135" s="617" t="n">
        <x:f>SUMIFS('Cocok Bayar Booking'!$V$5:$V$504,'Cocok Bayar Booking'!$R$5:$R$504,A135,'Cocok Bayar Booking'!$B$5:$B$504,"&lt;="&amp;'Pengaturan'!$B$6)</x:f>
        <x:v>0</x:v>
      </x:c>
      <x:c r="R135" s="617" t="n">
        <x:f>COUNTIFS('Cocok Bayar Booking'!$R$5:$R$504,A135,'Cocok Bayar Booking'!$S$5:$S$504,"Paket utama",'Cocok Bayar Booking'!$F$5:$F$504,"Lunas",'Cocok Bayar Booking'!$B$5:$B$504,"&lt;="&amp;'Pengaturan'!$B$6)+COUNTIFS('Cocok Bayar Booking'!$R$5:$R$504,A135,'Cocok Bayar Booking'!$S$5:$S$504,"Paket utama",'Cocok Bayar Booking'!$F$5:$F$504,"Pelunasan",'Cocok Bayar Booking'!$B$5:$B$504,"&lt;="&amp;'Pengaturan'!$B$6)</x:f>
        <x:v>0</x:v>
      </x:c>
      <x:c r="S135" s="619" t="n">
        <x:f>'Data Schedule'!N123</x:f>
        <x:v>100000</x:v>
      </x:c>
      <x:c r="T135" s="619" t="n">
        <x:f>'Data Schedule'!L123</x:f>
        <x:v>350000</x:v>
      </x:c>
      <x:c r="U135" s="627"/>
      <x:c r="V135" s="617" t="str">
        <x:f>IF('Data Schedule'!AL123="","",'Data Schedule'!AL123)</x:f>
      </x:c>
      <x:c r="W135" s="626"/>
      <x:c r="X135" s="617" t="n">
        <x:f>COUNTIFS('Cocok Bayar Booking'!$R$5:$R$504,A135,'Cocok Bayar Booking'!$S$5:$S$504,"Paket utama",'Cocok Bayar Booking'!$B$5:$B$504,"&lt;="&amp;'Pengaturan'!$B$6)</x:f>
        <x:v>0</x:v>
      </x:c>
      <x:c r="Y135" s="617" t="n">
        <x:f>IF(OR(L135="Nonaktif tanpa pembayaran",L135="Di luar September",L135="Belum closing",AND(LEFT(A135,4)="LOG-",COUNTIF('Cocok Bayar Booking'!$R$5:$R$504,A135)=0)),0,1-N135)</x:f>
        <x:v>1</x:v>
      </x:c>
      <x:c r="Z135" s="618" t="n">
        <x:f>IF('Data Schedule'!B123="","",'Data Schedule'!B123)</x:f>
        <x:v>46274</x:v>
      </x:c>
    </x:row>
    <x:row r="136" ht="30" customHeight="1">
      <x:c r="A136" s="617" t="str">
        <x:v>BK120</x:v>
      </x:c>
      <x:c r="B136" s="617" t="str">
        <x:f>'Data Schedule'!E124</x:f>
        <x:v>Tania</x:v>
      </x:c>
      <x:c r="C136" s="618" t="n">
        <x:f>IF(ISNUMBER(U136),U136,IF(ISNUMBER(Z136),Z136,""))</x:f>
        <x:v>46274</x:v>
      </x:c>
      <x:c r="D136" s="617" t="str">
        <x:f>'Data Schedule'!G124</x:f>
        <x:v>Graduation</x:v>
      </x:c>
      <x:c r="E136" s="619" t="n">
        <x:f>SUMIFS('Cocok Bayar Booking'!$I$5:$I$504,'Cocok Bayar Booking'!$R$5:$R$504,A136,'Cocok Bayar Booking'!$F$5:$F$504,"DP",'Cocok Bayar Booking'!$S$5:$S$504,"Paket utama",'Cocok Bayar Booking'!$B$5:$B$504,"&lt;="&amp;'Pengaturan'!$B$6)</x:f>
        <x:v>0</x:v>
      </x:c>
      <x:c r="F136" s="619" t="n">
        <x:f>SUMIFS('Cocok Bayar Booking'!$I$5:$I$504,'Cocok Bayar Booking'!$R$5:$R$504,A136,'Cocok Bayar Booking'!$B$5:$B$504,"&lt;="&amp;'Pengaturan'!$B$6)-E136</x:f>
        <x:v>250000</x:v>
      </x:c>
      <x:c r="G136" s="619" t="n">
        <x:f>SUMIFS('Cocok Bayar Booking'!$I$5:$I$504,'Cocok Bayar Booking'!$R$5:$R$504,A136,'Cocok Bayar Booking'!$S$5:$S$504,"Add-on",'Cocok Bayar Booking'!$B$5:$B$504,"&lt;="&amp;'Pengaturan'!$B$6)</x:f>
        <x:v>0</x:v>
      </x:c>
      <x:c r="H136" s="619" t="str">
        <x:f>IF('Data Schedule'!AK124="","",'Data Schedule'!AK124)</x:f>
      </x:c>
      <x:c r="I136" s="619" t="n">
        <x:f>E136+F136+IF(V136&lt;&gt;"",N(H136),0)</x:f>
        <x:v>250000</x:v>
      </x:c>
      <x:c r="J136" s="625"/>
      <x:c r="K136" s="626"/>
      <x:c r="L136" s="620" t="str">
        <x:f>IF(AND('Data Schedule'!U124=0,COUNTIF('Cocok Bayar Booking'!$R$5:$R$504,A136)=0,N(H136)=0,NOT(AND(ISNUMBER(J136),J136&gt;=0,K136&lt;&gt;""))),"Nonaktif tanpa pembayaran",IF(NOT(ISNUMBER(C136)),"Tanggal sesi belum pasti",IF(OR(C136&lt;'Pengaturan'!$B$4,C136&gt;'Pengaturan'!$B$5),"Di luar September",IF(C136&gt;'Pengaturan'!$B$29,"Belum closing",IF(AND(O136&lt;&gt;"",NOT(AND(W136="Terverifikasi",K136&lt;&gt;""))),"Pasangan perlu dicek",IF(AND(Q136=0,NOT(AND(ISNUMBER(U136),K136&lt;&gt;""))),"Sesi belum terkonfirmasi",IF(AND(ISNUMBER(J136),J136&gt;=0,K136&lt;&gt;""),"Terhitung",IF(X136=0,"Paket utama belum terhubung",IF(R136=0,"Pelunasan belum terbukti",IF(AND(N(H136)&gt;0,V136=""),"Bukti bayar sebelumnya kosong",IF(E136+IF(V136&lt;&gt;"",N(H136),0)&lt;S136,"DP sebelumnya belum lengkap",IF(I136&lt;=0,"Nominal pembayaran belum lengkap","Terhitung"))))))))))))</x:f>
        <x:v>Sesi belum terkonfirmasi</x:v>
      </x:c>
      <x:c r="M136" s="619" t="str">
        <x:f>IF(N136=1,IF(AND(ISNUMBER(J136),J136&gt;=0,K136&lt;&gt;""),J136,I136),"")</x:f>
      </x:c>
      <x:c r="N136" s="621" t="n">
        <x:f>IF(L136="Terhitung",1,0)</x:f>
        <x:v>0</x:v>
      </x:c>
      <x:c r="O136" s="617"/>
      <x:c r="P136" s="617" t="str">
        <x:v>285</x:v>
      </x:c>
      <x:c r="Q136" s="617" t="n">
        <x:f>SUMIFS('Cocok Bayar Booking'!$V$5:$V$504,'Cocok Bayar Booking'!$R$5:$R$504,A136,'Cocok Bayar Booking'!$B$5:$B$504,"&lt;="&amp;'Pengaturan'!$B$6)</x:f>
        <x:v>0</x:v>
      </x:c>
      <x:c r="R136" s="617" t="n">
        <x:f>COUNTIFS('Cocok Bayar Booking'!$R$5:$R$504,A136,'Cocok Bayar Booking'!$S$5:$S$504,"Paket utama",'Cocok Bayar Booking'!$F$5:$F$504,"Lunas",'Cocok Bayar Booking'!$B$5:$B$504,"&lt;="&amp;'Pengaturan'!$B$6)+COUNTIFS('Cocok Bayar Booking'!$R$5:$R$504,A136,'Cocok Bayar Booking'!$S$5:$S$504,"Paket utama",'Cocok Bayar Booking'!$F$5:$F$504,"Pelunasan",'Cocok Bayar Booking'!$B$5:$B$504,"&lt;="&amp;'Pengaturan'!$B$6)</x:f>
        <x:v>0</x:v>
      </x:c>
      <x:c r="S136" s="619" t="n">
        <x:f>'Data Schedule'!N124</x:f>
        <x:v>100000</x:v>
      </x:c>
      <x:c r="T136" s="619" t="n">
        <x:f>'Data Schedule'!L124</x:f>
        <x:v>350000</x:v>
      </x:c>
      <x:c r="U136" s="627"/>
      <x:c r="V136" s="617" t="str">
        <x:f>IF('Data Schedule'!AL124="","",'Data Schedule'!AL124)</x:f>
      </x:c>
      <x:c r="W136" s="626"/>
      <x:c r="X136" s="617" t="n">
        <x:f>COUNTIFS('Cocok Bayar Booking'!$R$5:$R$504,A136,'Cocok Bayar Booking'!$S$5:$S$504,"Paket utama",'Cocok Bayar Booking'!$B$5:$B$504,"&lt;="&amp;'Pengaturan'!$B$6)</x:f>
        <x:v>1</x:v>
      </x:c>
      <x:c r="Y136" s="617" t="n">
        <x:f>IF(OR(L136="Nonaktif tanpa pembayaran",L136="Di luar September",L136="Belum closing",AND(LEFT(A136,4)="LOG-",COUNTIF('Cocok Bayar Booking'!$R$5:$R$504,A136)=0)),0,1-N136)</x:f>
        <x:v>1</x:v>
      </x:c>
      <x:c r="Z136" s="618" t="n">
        <x:f>IF('Data Schedule'!B124="","",'Data Schedule'!B124)</x:f>
        <x:v>46274</x:v>
      </x:c>
    </x:row>
    <x:row r="137" ht="30" customHeight="1">
      <x:c r="A137" s="617" t="str">
        <x:v>BK121</x:v>
      </x:c>
      <x:c r="B137" s="617" t="str">
        <x:f>'Data Schedule'!E125</x:f>
        <x:v>Ika Siti Rokhana</x:v>
      </x:c>
      <x:c r="C137" s="618" t="n">
        <x:f>IF(ISNUMBER(U137),U137,IF(ISNUMBER(Z137),Z137,""))</x:f>
        <x:v>46274</x:v>
      </x:c>
      <x:c r="D137" s="617" t="str">
        <x:f>'Data Schedule'!G125</x:f>
        <x:v>Graduation</x:v>
      </x:c>
      <x:c r="E137" s="619" t="n">
        <x:f>SUMIFS('Cocok Bayar Booking'!$I$5:$I$504,'Cocok Bayar Booking'!$R$5:$R$504,A137,'Cocok Bayar Booking'!$F$5:$F$504,"DP",'Cocok Bayar Booking'!$S$5:$S$504,"Paket utama",'Cocok Bayar Booking'!$B$5:$B$504,"&lt;="&amp;'Pengaturan'!$B$6)</x:f>
        <x:v>0</x:v>
      </x:c>
      <x:c r="F137" s="619" t="n">
        <x:f>SUMIFS('Cocok Bayar Booking'!$I$5:$I$504,'Cocok Bayar Booking'!$R$5:$R$504,A137,'Cocok Bayar Booking'!$B$5:$B$504,"&lt;="&amp;'Pengaturan'!$B$6)-E137</x:f>
        <x:v>0</x:v>
      </x:c>
      <x:c r="G137" s="619" t="n">
        <x:f>SUMIFS('Cocok Bayar Booking'!$I$5:$I$504,'Cocok Bayar Booking'!$R$5:$R$504,A137,'Cocok Bayar Booking'!$S$5:$S$504,"Add-on",'Cocok Bayar Booking'!$B$5:$B$504,"&lt;="&amp;'Pengaturan'!$B$6)</x:f>
        <x:v>0</x:v>
      </x:c>
      <x:c r="H137" s="619" t="str">
        <x:f>IF('Data Schedule'!AK125="","",'Data Schedule'!AK125)</x:f>
      </x:c>
      <x:c r="I137" s="619" t="n">
        <x:f>E137+F137+IF(V137&lt;&gt;"",N(H137),0)</x:f>
        <x:v>0</x:v>
      </x:c>
      <x:c r="J137" s="625"/>
      <x:c r="K137" s="626"/>
      <x:c r="L137" s="620" t="str">
        <x:f>IF(AND('Data Schedule'!U125=0,COUNTIF('Cocok Bayar Booking'!$R$5:$R$504,A137)=0,N(H137)=0,NOT(AND(ISNUMBER(J137),J137&gt;=0,K137&lt;&gt;""))),"Nonaktif tanpa pembayaran",IF(NOT(ISNUMBER(C137)),"Tanggal sesi belum pasti",IF(OR(C137&lt;'Pengaturan'!$B$4,C137&gt;'Pengaturan'!$B$5),"Di luar September",IF(C137&gt;'Pengaturan'!$B$29,"Belum closing",IF(AND(O137&lt;&gt;"",NOT(AND(W137="Terverifikasi",K137&lt;&gt;""))),"Pasangan perlu dicek",IF(AND(Q137=0,NOT(AND(ISNUMBER(U137),K137&lt;&gt;""))),"Sesi belum terkonfirmasi",IF(AND(ISNUMBER(J137),J137&gt;=0,K137&lt;&gt;""),"Terhitung",IF(X137=0,"Paket utama belum terhubung",IF(R137=0,"Pelunasan belum terbukti",IF(AND(N(H137)&gt;0,V137=""),"Bukti bayar sebelumnya kosong",IF(E137+IF(V137&lt;&gt;"",N(H137),0)&lt;S137,"DP sebelumnya belum lengkap",IF(I137&lt;=0,"Nominal pembayaran belum lengkap","Terhitung"))))))))))))</x:f>
        <x:v>Pasangan perlu dicek</x:v>
      </x:c>
      <x:c r="M137" s="619" t="str">
        <x:f>IF(N137=1,IF(AND(ISNUMBER(J137),J137&gt;=0,K137&lt;&gt;""),J137,I137),"")</x:f>
      </x:c>
      <x:c r="N137" s="621" t="n">
        <x:f>IF(L137="Terhitung",1,0)</x:f>
        <x:v>0</x:v>
      </x:c>
      <x:c r="O137" s="617" t="str">
        <x:v>CHECK pembayaran belum cocok</x:v>
      </x:c>
      <x:c r="P137" s="617"/>
      <x:c r="Q137" s="617" t="n">
        <x:f>SUMIFS('Cocok Bayar Booking'!$V$5:$V$504,'Cocok Bayar Booking'!$R$5:$R$504,A137,'Cocok Bayar Booking'!$B$5:$B$504,"&lt;="&amp;'Pengaturan'!$B$6)</x:f>
        <x:v>0</x:v>
      </x:c>
      <x:c r="R137" s="617" t="n">
        <x:f>COUNTIFS('Cocok Bayar Booking'!$R$5:$R$504,A137,'Cocok Bayar Booking'!$S$5:$S$504,"Paket utama",'Cocok Bayar Booking'!$F$5:$F$504,"Lunas",'Cocok Bayar Booking'!$B$5:$B$504,"&lt;="&amp;'Pengaturan'!$B$6)+COUNTIFS('Cocok Bayar Booking'!$R$5:$R$504,A137,'Cocok Bayar Booking'!$S$5:$S$504,"Paket utama",'Cocok Bayar Booking'!$F$5:$F$504,"Pelunasan",'Cocok Bayar Booking'!$B$5:$B$504,"&lt;="&amp;'Pengaturan'!$B$6)</x:f>
        <x:v>0</x:v>
      </x:c>
      <x:c r="S137" s="619" t="n">
        <x:f>'Data Schedule'!N125</x:f>
        <x:v>100000</x:v>
      </x:c>
      <x:c r="T137" s="619" t="n">
        <x:f>'Data Schedule'!L125</x:f>
        <x:v>350000</x:v>
      </x:c>
      <x:c r="U137" s="627"/>
      <x:c r="V137" s="617" t="str">
        <x:f>IF('Data Schedule'!AL125="","",'Data Schedule'!AL125)</x:f>
      </x:c>
      <x:c r="W137" s="626"/>
      <x:c r="X137" s="617" t="n">
        <x:f>COUNTIFS('Cocok Bayar Booking'!$R$5:$R$504,A137,'Cocok Bayar Booking'!$S$5:$S$504,"Paket utama",'Cocok Bayar Booking'!$B$5:$B$504,"&lt;="&amp;'Pengaturan'!$B$6)</x:f>
        <x:v>0</x:v>
      </x:c>
      <x:c r="Y137" s="617" t="n">
        <x:f>IF(OR(L137="Nonaktif tanpa pembayaran",L137="Di luar September",L137="Belum closing",AND(LEFT(A137,4)="LOG-",COUNTIF('Cocok Bayar Booking'!$R$5:$R$504,A137)=0)),0,1-N137)</x:f>
        <x:v>1</x:v>
      </x:c>
      <x:c r="Z137" s="618" t="n">
        <x:f>IF('Data Schedule'!B125="","",'Data Schedule'!B125)</x:f>
        <x:v>46274</x:v>
      </x:c>
    </x:row>
    <x:row r="138" ht="30" customHeight="1">
      <x:c r="A138" s="617" t="str">
        <x:v>BK122</x:v>
      </x:c>
      <x:c r="B138" s="617" t="str">
        <x:f>'Data Schedule'!E126</x:f>
        <x:v>Meilani</x:v>
      </x:c>
      <x:c r="C138" s="618" t="n">
        <x:f>IF(ISNUMBER(U138),U138,IF(ISNUMBER(Z138),Z138,""))</x:f>
        <x:v>46275</x:v>
      </x:c>
      <x:c r="D138" s="617" t="str">
        <x:f>'Data Schedule'!G126</x:f>
        <x:v>Graduation</x:v>
      </x:c>
      <x:c r="E138" s="619" t="n">
        <x:f>SUMIFS('Cocok Bayar Booking'!$I$5:$I$504,'Cocok Bayar Booking'!$R$5:$R$504,A138,'Cocok Bayar Booking'!$F$5:$F$504,"DP",'Cocok Bayar Booking'!$S$5:$S$504,"Paket utama",'Cocok Bayar Booking'!$B$5:$B$504,"&lt;="&amp;'Pengaturan'!$B$6)</x:f>
        <x:v>0</x:v>
      </x:c>
      <x:c r="F138" s="619" t="n">
        <x:f>SUMIFS('Cocok Bayar Booking'!$I$5:$I$504,'Cocok Bayar Booking'!$R$5:$R$504,A138,'Cocok Bayar Booking'!$B$5:$B$504,"&lt;="&amp;'Pengaturan'!$B$6)-E138</x:f>
        <x:v>0</x:v>
      </x:c>
      <x:c r="G138" s="619" t="n">
        <x:f>SUMIFS('Cocok Bayar Booking'!$I$5:$I$504,'Cocok Bayar Booking'!$R$5:$R$504,A138,'Cocok Bayar Booking'!$S$5:$S$504,"Add-on",'Cocok Bayar Booking'!$B$5:$B$504,"&lt;="&amp;'Pengaturan'!$B$6)</x:f>
        <x:v>0</x:v>
      </x:c>
      <x:c r="H138" s="619" t="str">
        <x:f>IF('Data Schedule'!AK126="","",'Data Schedule'!AK126)</x:f>
      </x:c>
      <x:c r="I138" s="619" t="n">
        <x:f>E138+F138+IF(V138&lt;&gt;"",N(H138),0)</x:f>
        <x:v>0</x:v>
      </x:c>
      <x:c r="J138" s="625"/>
      <x:c r="K138" s="626"/>
      <x:c r="L138" s="620" t="str">
        <x:f>IF(AND('Data Schedule'!U126=0,COUNTIF('Cocok Bayar Booking'!$R$5:$R$504,A138)=0,N(H138)=0,NOT(AND(ISNUMBER(J138),J138&gt;=0,K138&lt;&gt;""))),"Nonaktif tanpa pembayaran",IF(NOT(ISNUMBER(C138)),"Tanggal sesi belum pasti",IF(OR(C138&lt;'Pengaturan'!$B$4,C138&gt;'Pengaturan'!$B$5),"Di luar September",IF(C138&gt;'Pengaturan'!$B$29,"Belum closing",IF(AND(O138&lt;&gt;"",NOT(AND(W138="Terverifikasi",K138&lt;&gt;""))),"Pasangan perlu dicek",IF(AND(Q138=0,NOT(AND(ISNUMBER(U138),K138&lt;&gt;""))),"Sesi belum terkonfirmasi",IF(AND(ISNUMBER(J138),J138&gt;=0,K138&lt;&gt;""),"Terhitung",IF(X138=0,"Paket utama belum terhubung",IF(R138=0,"Pelunasan belum terbukti",IF(AND(N(H138)&gt;0,V138=""),"Bukti bayar sebelumnya kosong",IF(E138+IF(V138&lt;&gt;"",N(H138),0)&lt;S138,"DP sebelumnya belum lengkap",IF(I138&lt;=0,"Nominal pembayaran belum lengkap","Terhitung"))))))))))))</x:f>
        <x:v>Nonaktif tanpa pembayaran</x:v>
      </x:c>
      <x:c r="M138" s="619" t="str">
        <x:f>IF(N138=1,IF(AND(ISNUMBER(J138),J138&gt;=0,K138&lt;&gt;""),J138,I138),"")</x:f>
      </x:c>
      <x:c r="N138" s="621" t="n">
        <x:f>IF(L138="Terhitung",1,0)</x:f>
        <x:v>0</x:v>
      </x:c>
      <x:c r="O138" s="617" t="str">
        <x:v>CHECK dihapus dari Schedule live</x:v>
      </x:c>
      <x:c r="P138" s="617"/>
      <x:c r="Q138" s="617" t="n">
        <x:f>SUMIFS('Cocok Bayar Booking'!$V$5:$V$504,'Cocok Bayar Booking'!$R$5:$R$504,A138,'Cocok Bayar Booking'!$B$5:$B$504,"&lt;="&amp;'Pengaturan'!$B$6)</x:f>
        <x:v>0</x:v>
      </x:c>
      <x:c r="R138" s="617" t="n">
        <x:f>COUNTIFS('Cocok Bayar Booking'!$R$5:$R$504,A138,'Cocok Bayar Booking'!$S$5:$S$504,"Paket utama",'Cocok Bayar Booking'!$F$5:$F$504,"Lunas",'Cocok Bayar Booking'!$B$5:$B$504,"&lt;="&amp;'Pengaturan'!$B$6)+COUNTIFS('Cocok Bayar Booking'!$R$5:$R$504,A138,'Cocok Bayar Booking'!$S$5:$S$504,"Paket utama",'Cocok Bayar Booking'!$F$5:$F$504,"Pelunasan",'Cocok Bayar Booking'!$B$5:$B$504,"&lt;="&amp;'Pengaturan'!$B$6)</x:f>
        <x:v>0</x:v>
      </x:c>
      <x:c r="S138" s="619" t="n">
        <x:f>'Data Schedule'!N126</x:f>
        <x:v>100000</x:v>
      </x:c>
      <x:c r="T138" s="619" t="n">
        <x:f>'Data Schedule'!L126</x:f>
        <x:v>350000</x:v>
      </x:c>
      <x:c r="U138" s="627"/>
      <x:c r="V138" s="617" t="str">
        <x:f>IF('Data Schedule'!AL126="","",'Data Schedule'!AL126)</x:f>
      </x:c>
      <x:c r="W138" s="626"/>
      <x:c r="X138" s="617" t="n">
        <x:f>COUNTIFS('Cocok Bayar Booking'!$R$5:$R$504,A138,'Cocok Bayar Booking'!$S$5:$S$504,"Paket utama",'Cocok Bayar Booking'!$B$5:$B$504,"&lt;="&amp;'Pengaturan'!$B$6)</x:f>
        <x:v>0</x:v>
      </x:c>
      <x:c r="Y138" s="617" t="n">
        <x:f>IF(OR(L138="Nonaktif tanpa pembayaran",L138="Di luar September",L138="Belum closing",AND(LEFT(A138,4)="LOG-",COUNTIF('Cocok Bayar Booking'!$R$5:$R$504,A138)=0)),0,1-N138)</x:f>
        <x:v>0</x:v>
      </x:c>
      <x:c r="Z138" s="618" t="n">
        <x:f>IF('Data Schedule'!B126="","",'Data Schedule'!B126)</x:f>
        <x:v>46275</x:v>
      </x:c>
    </x:row>
    <x:row r="139" ht="30" customHeight="1">
      <x:c r="A139" s="617" t="str">
        <x:v>BK123</x:v>
      </x:c>
      <x:c r="B139" s="617" t="str">
        <x:f>'Data Schedule'!E127</x:f>
        <x:v>berlian</x:v>
      </x:c>
      <x:c r="C139" s="618" t="n">
        <x:f>IF(ISNUMBER(U139),U139,IF(ISNUMBER(Z139),Z139,""))</x:f>
        <x:v>46275</x:v>
      </x:c>
      <x:c r="D139" s="617" t="str">
        <x:f>'Data Schedule'!G127</x:f>
        <x:v>Large Group</x:v>
      </x:c>
      <x:c r="E139" s="619" t="n">
        <x:f>SUMIFS('Cocok Bayar Booking'!$I$5:$I$504,'Cocok Bayar Booking'!$R$5:$R$504,A139,'Cocok Bayar Booking'!$F$5:$F$504,"DP",'Cocok Bayar Booking'!$S$5:$S$504,"Paket utama",'Cocok Bayar Booking'!$B$5:$B$504,"&lt;="&amp;'Pengaturan'!$B$6)</x:f>
        <x:v>100000</x:v>
      </x:c>
      <x:c r="F139" s="619" t="n">
        <x:f>SUMIFS('Cocok Bayar Booking'!$I$5:$I$504,'Cocok Bayar Booking'!$R$5:$R$504,A139,'Cocok Bayar Booking'!$B$5:$B$504,"&lt;="&amp;'Pengaturan'!$B$6)-E139</x:f>
        <x:v>1125000</x:v>
      </x:c>
      <x:c r="G139" s="619" t="n">
        <x:f>SUMIFS('Cocok Bayar Booking'!$I$5:$I$504,'Cocok Bayar Booking'!$R$5:$R$504,A139,'Cocok Bayar Booking'!$S$5:$S$504,"Add-on",'Cocok Bayar Booking'!$B$5:$B$504,"&lt;="&amp;'Pengaturan'!$B$6)</x:f>
        <x:v>0</x:v>
      </x:c>
      <x:c r="H139" s="619" t="str">
        <x:f>IF('Data Schedule'!AK127="","",'Data Schedule'!AK127)</x:f>
      </x:c>
      <x:c r="I139" s="619" t="n">
        <x:f>E139+F139+IF(V139&lt;&gt;"",N(H139),0)</x:f>
        <x:v>1225000</x:v>
      </x:c>
      <x:c r="J139" s="625"/>
      <x:c r="K139" s="626"/>
      <x:c r="L139" s="620" t="str">
        <x:f>IF(AND('Data Schedule'!U127=0,COUNTIF('Cocok Bayar Booking'!$R$5:$R$504,A139)=0,N(H139)=0,NOT(AND(ISNUMBER(J139),J139&gt;=0,K139&lt;&gt;""))),"Nonaktif tanpa pembayaran",IF(NOT(ISNUMBER(C139)),"Tanggal sesi belum pasti",IF(OR(C139&lt;'Pengaturan'!$B$4,C139&gt;'Pengaturan'!$B$5),"Di luar September",IF(C139&gt;'Pengaturan'!$B$29,"Belum closing",IF(AND(O139&lt;&gt;"",NOT(AND(W139="Terverifikasi",K139&lt;&gt;""))),"Pasangan perlu dicek",IF(AND(Q139=0,NOT(AND(ISNUMBER(U139),K139&lt;&gt;""))),"Sesi belum terkonfirmasi",IF(AND(ISNUMBER(J139),J139&gt;=0,K139&lt;&gt;""),"Terhitung",IF(X139=0,"Paket utama belum terhubung",IF(R139=0,"Pelunasan belum terbukti",IF(AND(N(H139)&gt;0,V139=""),"Bukti bayar sebelumnya kosong",IF(E139+IF(V139&lt;&gt;"",N(H139),0)&lt;S139,"DP sebelumnya belum lengkap",IF(I139&lt;=0,"Nominal pembayaran belum lengkap","Terhitung"))))))))))))</x:f>
        <x:v>Pasangan perlu dicek</x:v>
      </x:c>
      <x:c r="M139" s="619" t="str">
        <x:f>IF(N139=1,IF(AND(ISNUMBER(J139),J139&gt;=0,K139&lt;&gt;""),J139,I139),"")</x:f>
      </x:c>
      <x:c r="N139" s="621" t="n">
        <x:f>IF(L139="Terhitung",1,0)</x:f>
        <x:v>0</x:v>
      </x:c>
      <x:c r="O139" s="617" t="str">
        <x:v>CHECK nama</x:v>
      </x:c>
      <x:c r="P139" s="617" t="str">
        <x:v>229, 322</x:v>
      </x:c>
      <x:c r="Q139" s="617" t="n">
        <x:f>SUMIFS('Cocok Bayar Booking'!$V$5:$V$504,'Cocok Bayar Booking'!$R$5:$R$504,A139,'Cocok Bayar Booking'!$B$5:$B$504,"&lt;="&amp;'Pengaturan'!$B$6)</x:f>
        <x:v>1</x:v>
      </x:c>
      <x:c r="R139" s="617" t="n">
        <x:f>COUNTIFS('Cocok Bayar Booking'!$R$5:$R$504,A139,'Cocok Bayar Booking'!$S$5:$S$504,"Paket utama",'Cocok Bayar Booking'!$F$5:$F$504,"Lunas",'Cocok Bayar Booking'!$B$5:$B$504,"&lt;="&amp;'Pengaturan'!$B$6)+COUNTIFS('Cocok Bayar Booking'!$R$5:$R$504,A139,'Cocok Bayar Booking'!$S$5:$S$504,"Paket utama",'Cocok Bayar Booking'!$F$5:$F$504,"Pelunasan",'Cocok Bayar Booking'!$B$5:$B$504,"&lt;="&amp;'Pengaturan'!$B$6)</x:f>
        <x:v>1</x:v>
      </x:c>
      <x:c r="S139" s="619" t="n">
        <x:f>'Data Schedule'!N127</x:f>
        <x:v>100000</x:v>
      </x:c>
      <x:c r="T139" s="619" t="n">
        <x:f>'Data Schedule'!L127</x:f>
        <x:v>1000000</x:v>
      </x:c>
      <x:c r="U139" s="627"/>
      <x:c r="V139" s="617" t="str">
        <x:f>IF('Data Schedule'!AL127="","",'Data Schedule'!AL127)</x:f>
      </x:c>
      <x:c r="W139" s="626"/>
      <x:c r="X139" s="617" t="n">
        <x:f>COUNTIFS('Cocok Bayar Booking'!$R$5:$R$504,A139,'Cocok Bayar Booking'!$S$5:$S$504,"Paket utama",'Cocok Bayar Booking'!$B$5:$B$504,"&lt;="&amp;'Pengaturan'!$B$6)</x:f>
        <x:v>2</x:v>
      </x:c>
      <x:c r="Y139" s="617" t="n">
        <x:f>IF(OR(L139="Nonaktif tanpa pembayaran",L139="Di luar September",L139="Belum closing",AND(LEFT(A139,4)="LOG-",COUNTIF('Cocok Bayar Booking'!$R$5:$R$504,A139)=0)),0,1-N139)</x:f>
        <x:v>1</x:v>
      </x:c>
      <x:c r="Z139" s="618" t="n">
        <x:f>IF('Data Schedule'!B127="","",'Data Schedule'!B127)</x:f>
        <x:v>46275</x:v>
      </x:c>
    </x:row>
    <x:row r="140" ht="30" customHeight="1">
      <x:c r="A140" s="617" t="str">
        <x:v>BK124</x:v>
      </x:c>
      <x:c r="B140" s="617" t="str">
        <x:f>'Data Schedule'!E128</x:f>
        <x:v>Stevy</x:v>
      </x:c>
      <x:c r="C140" s="618" t="n">
        <x:f>IF(ISNUMBER(U140),U140,IF(ISNUMBER(Z140),Z140,""))</x:f>
        <x:v>46275</x:v>
      </x:c>
      <x:c r="D140" s="617" t="str">
        <x:f>'Data Schedule'!G128</x:f>
        <x:v>Graduation</x:v>
      </x:c>
      <x:c r="E140" s="619" t="n">
        <x:f>SUMIFS('Cocok Bayar Booking'!$I$5:$I$504,'Cocok Bayar Booking'!$R$5:$R$504,A140,'Cocok Bayar Booking'!$F$5:$F$504,"DP",'Cocok Bayar Booking'!$S$5:$S$504,"Paket utama",'Cocok Bayar Booking'!$B$5:$B$504,"&lt;="&amp;'Pengaturan'!$B$6)</x:f>
        <x:v>100000</x:v>
      </x:c>
      <x:c r="F140" s="619" t="n">
        <x:f>SUMIFS('Cocok Bayar Booking'!$I$5:$I$504,'Cocok Bayar Booking'!$R$5:$R$504,A140,'Cocok Bayar Booking'!$B$5:$B$504,"&lt;="&amp;'Pengaturan'!$B$6)-E140</x:f>
        <x:v>290000</x:v>
      </x:c>
      <x:c r="G140" s="619" t="n">
        <x:f>SUMIFS('Cocok Bayar Booking'!$I$5:$I$504,'Cocok Bayar Booking'!$R$5:$R$504,A140,'Cocok Bayar Booking'!$S$5:$S$504,"Add-on",'Cocok Bayar Booking'!$B$5:$B$504,"&lt;="&amp;'Pengaturan'!$B$6)</x:f>
        <x:v>0</x:v>
      </x:c>
      <x:c r="H140" s="619" t="str">
        <x:f>IF('Data Schedule'!AK128="","",'Data Schedule'!AK128)</x:f>
      </x:c>
      <x:c r="I140" s="619" t="n">
        <x:f>E140+F140+IF(V140&lt;&gt;"",N(H140),0)</x:f>
        <x:v>390000</x:v>
      </x:c>
      <x:c r="J140" s="625"/>
      <x:c r="K140" s="626"/>
      <x:c r="L140" s="620" t="str">
        <x:f>IF(AND('Data Schedule'!U128=0,COUNTIF('Cocok Bayar Booking'!$R$5:$R$504,A140)=0,N(H140)=0,NOT(AND(ISNUMBER(J140),J140&gt;=0,K140&lt;&gt;""))),"Nonaktif tanpa pembayaran",IF(NOT(ISNUMBER(C140)),"Tanggal sesi belum pasti",IF(OR(C140&lt;'Pengaturan'!$B$4,C140&gt;'Pengaturan'!$B$5),"Di luar September",IF(C140&gt;'Pengaturan'!$B$29,"Belum closing",IF(AND(O140&lt;&gt;"",NOT(AND(W140="Terverifikasi",K140&lt;&gt;""))),"Pasangan perlu dicek",IF(AND(Q140=0,NOT(AND(ISNUMBER(U140),K140&lt;&gt;""))),"Sesi belum terkonfirmasi",IF(AND(ISNUMBER(J140),J140&gt;=0,K140&lt;&gt;""),"Terhitung",IF(X140=0,"Paket utama belum terhubung",IF(R140=0,"Pelunasan belum terbukti",IF(AND(N(H140)&gt;0,V140=""),"Bukti bayar sebelumnya kosong",IF(E140+IF(V140&lt;&gt;"",N(H140),0)&lt;S140,"DP sebelumnya belum lengkap",IF(I140&lt;=0,"Nominal pembayaran belum lengkap","Terhitung"))))))))))))</x:f>
        <x:v>Terhitung</x:v>
      </x:c>
      <x:c r="M140" s="619" t="n">
        <x:f>IF(N140=1,IF(AND(ISNUMBER(J140),J140&gt;=0,K140&lt;&gt;""),J140,I140),"")</x:f>
        <x:v>390000</x:v>
      </x:c>
      <x:c r="N140" s="621" t="n">
        <x:f>IF(L140="Terhitung",1,0)</x:f>
        <x:v>1</x:v>
      </x:c>
      <x:c r="O140" s="617"/>
      <x:c r="P140" s="617" t="str">
        <x:v>11, 311</x:v>
      </x:c>
      <x:c r="Q140" s="617" t="n">
        <x:f>SUMIFS('Cocok Bayar Booking'!$V$5:$V$504,'Cocok Bayar Booking'!$R$5:$R$504,A140,'Cocok Bayar Booking'!$B$5:$B$504,"&lt;="&amp;'Pengaturan'!$B$6)</x:f>
        <x:v>1</x:v>
      </x:c>
      <x:c r="R140" s="617" t="n">
        <x:f>COUNTIFS('Cocok Bayar Booking'!$R$5:$R$504,A140,'Cocok Bayar Booking'!$S$5:$S$504,"Paket utama",'Cocok Bayar Booking'!$F$5:$F$504,"Lunas",'Cocok Bayar Booking'!$B$5:$B$504,"&lt;="&amp;'Pengaturan'!$B$6)+COUNTIFS('Cocok Bayar Booking'!$R$5:$R$504,A140,'Cocok Bayar Booking'!$S$5:$S$504,"Paket utama",'Cocok Bayar Booking'!$F$5:$F$504,"Pelunasan",'Cocok Bayar Booking'!$B$5:$B$504,"&lt;="&amp;'Pengaturan'!$B$6)</x:f>
        <x:v>1</x:v>
      </x:c>
      <x:c r="S140" s="619" t="n">
        <x:f>'Data Schedule'!N128</x:f>
        <x:v>100000</x:v>
      </x:c>
      <x:c r="T140" s="619" t="n">
        <x:f>'Data Schedule'!L128</x:f>
        <x:v>350000</x:v>
      </x:c>
      <x:c r="U140" s="627"/>
      <x:c r="V140" s="617" t="str">
        <x:f>IF('Data Schedule'!AL128="","",'Data Schedule'!AL128)</x:f>
      </x:c>
      <x:c r="W140" s="626"/>
      <x:c r="X140" s="617" t="n">
        <x:f>COUNTIFS('Cocok Bayar Booking'!$R$5:$R$504,A140,'Cocok Bayar Booking'!$S$5:$S$504,"Paket utama",'Cocok Bayar Booking'!$B$5:$B$504,"&lt;="&amp;'Pengaturan'!$B$6)</x:f>
        <x:v>2</x:v>
      </x:c>
      <x:c r="Y140" s="617" t="n">
        <x:f>IF(OR(L140="Nonaktif tanpa pembayaran",L140="Di luar September",L140="Belum closing",AND(LEFT(A140,4)="LOG-",COUNTIF('Cocok Bayar Booking'!$R$5:$R$504,A140)=0)),0,1-N140)</x:f>
        <x:v>0</x:v>
      </x:c>
      <x:c r="Z140" s="618" t="n">
        <x:f>IF('Data Schedule'!B128="","",'Data Schedule'!B128)</x:f>
        <x:v>46275</x:v>
      </x:c>
    </x:row>
    <x:row r="141" ht="30" customHeight="1">
      <x:c r="A141" s="617" t="str">
        <x:v>BK125</x:v>
      </x:c>
      <x:c r="B141" s="617" t="str">
        <x:f>'Data Schedule'!E129</x:f>
        <x:v>Lisha</x:v>
      </x:c>
      <x:c r="C141" s="618" t="n">
        <x:f>IF(ISNUMBER(U141),U141,IF(ISNUMBER(Z141),Z141,""))</x:f>
        <x:v>46276</x:v>
      </x:c>
      <x:c r="D141" s="617" t="str">
        <x:f>'Data Schedule'!G129</x:f>
        <x:v>Large Group</x:v>
      </x:c>
      <x:c r="E141" s="619" t="n">
        <x:f>SUMIFS('Cocok Bayar Booking'!$I$5:$I$504,'Cocok Bayar Booking'!$R$5:$R$504,A141,'Cocok Bayar Booking'!$F$5:$F$504,"DP",'Cocok Bayar Booking'!$S$5:$S$504,"Paket utama",'Cocok Bayar Booking'!$B$5:$B$504,"&lt;="&amp;'Pengaturan'!$B$6)</x:f>
        <x:v>0</x:v>
      </x:c>
      <x:c r="F141" s="619" t="n">
        <x:f>SUMIFS('Cocok Bayar Booking'!$I$5:$I$504,'Cocok Bayar Booking'!$R$5:$R$504,A141,'Cocok Bayar Booking'!$B$5:$B$504,"&lt;="&amp;'Pengaturan'!$B$6)-E141</x:f>
        <x:v>1125000</x:v>
      </x:c>
      <x:c r="G141" s="619" t="n">
        <x:f>SUMIFS('Cocok Bayar Booking'!$I$5:$I$504,'Cocok Bayar Booking'!$R$5:$R$504,A141,'Cocok Bayar Booking'!$S$5:$S$504,"Add-on",'Cocok Bayar Booking'!$B$5:$B$504,"&lt;="&amp;'Pengaturan'!$B$6)</x:f>
        <x:v>0</x:v>
      </x:c>
      <x:c r="H141" s="619" t="str">
        <x:f>IF('Data Schedule'!AK129="","",'Data Schedule'!AK129)</x:f>
      </x:c>
      <x:c r="I141" s="619" t="n">
        <x:f>E141+F141+IF(V141&lt;&gt;"",N(H141),0)</x:f>
        <x:v>1125000</x:v>
      </x:c>
      <x:c r="J141" s="625"/>
      <x:c r="K141" s="626"/>
      <x:c r="L141" s="620" t="str">
        <x:f>IF(AND('Data Schedule'!U129=0,COUNTIF('Cocok Bayar Booking'!$R$5:$R$504,A141)=0,N(H141)=0,NOT(AND(ISNUMBER(J141),J141&gt;=0,K141&lt;&gt;""))),"Nonaktif tanpa pembayaran",IF(NOT(ISNUMBER(C141)),"Tanggal sesi belum pasti",IF(OR(C141&lt;'Pengaturan'!$B$4,C141&gt;'Pengaturan'!$B$5),"Di luar September",IF(C141&gt;'Pengaturan'!$B$29,"Belum closing",IF(AND(O141&lt;&gt;"",NOT(AND(W141="Terverifikasi",K141&lt;&gt;""))),"Pasangan perlu dicek",IF(AND(Q141=0,NOT(AND(ISNUMBER(U141),K141&lt;&gt;""))),"Sesi belum terkonfirmasi",IF(AND(ISNUMBER(J141),J141&gt;=0,K141&lt;&gt;""),"Terhitung",IF(X141=0,"Paket utama belum terhubung",IF(R141=0,"Pelunasan belum terbukti",IF(AND(N(H141)&gt;0,V141=""),"Bukti bayar sebelumnya kosong",IF(E141+IF(V141&lt;&gt;"",N(H141),0)&lt;S141,"DP sebelumnya belum lengkap",IF(I141&lt;=0,"Nominal pembayaran belum lengkap","Terhitung"))))))))))))</x:f>
        <x:v>DP sebelumnya belum lengkap</x:v>
      </x:c>
      <x:c r="M141" s="619" t="str">
        <x:f>IF(N141=1,IF(AND(ISNUMBER(J141),J141&gt;=0,K141&lt;&gt;""),J141,I141),"")</x:f>
      </x:c>
      <x:c r="N141" s="621" t="n">
        <x:f>IF(L141="Terhitung",1,0)</x:f>
        <x:v>0</x:v>
      </x:c>
      <x:c r="O141" s="617"/>
      <x:c r="P141" s="617" t="str">
        <x:v>334</x:v>
      </x:c>
      <x:c r="Q141" s="617" t="n">
        <x:f>SUMIFS('Cocok Bayar Booking'!$V$5:$V$504,'Cocok Bayar Booking'!$R$5:$R$504,A141,'Cocok Bayar Booking'!$B$5:$B$504,"&lt;="&amp;'Pengaturan'!$B$6)</x:f>
        <x:v>1</x:v>
      </x:c>
      <x:c r="R141" s="617" t="n">
        <x:f>COUNTIFS('Cocok Bayar Booking'!$R$5:$R$504,A141,'Cocok Bayar Booking'!$S$5:$S$504,"Paket utama",'Cocok Bayar Booking'!$F$5:$F$504,"Lunas",'Cocok Bayar Booking'!$B$5:$B$504,"&lt;="&amp;'Pengaturan'!$B$6)+COUNTIFS('Cocok Bayar Booking'!$R$5:$R$504,A141,'Cocok Bayar Booking'!$S$5:$S$504,"Paket utama",'Cocok Bayar Booking'!$F$5:$F$504,"Pelunasan",'Cocok Bayar Booking'!$B$5:$B$504,"&lt;="&amp;'Pengaturan'!$B$6)</x:f>
        <x:v>1</x:v>
      </x:c>
      <x:c r="S141" s="619" t="n">
        <x:f>'Data Schedule'!N129</x:f>
        <x:v>200000</x:v>
      </x:c>
      <x:c r="T141" s="619" t="n">
        <x:f>'Data Schedule'!L129</x:f>
        <x:v>1125000</x:v>
      </x:c>
      <x:c r="U141" s="627"/>
      <x:c r="V141" s="617" t="str">
        <x:f>IF('Data Schedule'!AL129="","",'Data Schedule'!AL129)</x:f>
      </x:c>
      <x:c r="W141" s="626"/>
      <x:c r="X141" s="617" t="n">
        <x:f>COUNTIFS('Cocok Bayar Booking'!$R$5:$R$504,A141,'Cocok Bayar Booking'!$S$5:$S$504,"Paket utama",'Cocok Bayar Booking'!$B$5:$B$504,"&lt;="&amp;'Pengaturan'!$B$6)</x:f>
        <x:v>1</x:v>
      </x:c>
      <x:c r="Y141" s="617" t="n">
        <x:f>IF(OR(L141="Nonaktif tanpa pembayaran",L141="Di luar September",L141="Belum closing",AND(LEFT(A141,4)="LOG-",COUNTIF('Cocok Bayar Booking'!$R$5:$R$504,A141)=0)),0,1-N141)</x:f>
        <x:v>1</x:v>
      </x:c>
      <x:c r="Z141" s="618" t="n">
        <x:f>IF('Data Schedule'!B129="","",'Data Schedule'!B129)</x:f>
        <x:v>46276</x:v>
      </x:c>
    </x:row>
    <x:row r="142" ht="30" customHeight="1">
      <x:c r="A142" s="617" t="str">
        <x:v>BK126</x:v>
      </x:c>
      <x:c r="B142" s="617" t="str">
        <x:f>'Data Schedule'!E130</x:f>
        <x:v>TBMM EKSTREMITAS</x:v>
      </x:c>
      <x:c r="C142" s="618" t="n">
        <x:f>IF(ISNUMBER(U142),U142,IF(ISNUMBER(Z142),Z142,""))</x:f>
        <x:v>46276</x:v>
      </x:c>
      <x:c r="D142" s="617" t="str">
        <x:f>'Data Schedule'!G130</x:f>
        <x:v>Large Group</x:v>
      </x:c>
      <x:c r="E142" s="619" t="n">
        <x:f>SUMIFS('Cocok Bayar Booking'!$I$5:$I$504,'Cocok Bayar Booking'!$R$5:$R$504,A142,'Cocok Bayar Booking'!$F$5:$F$504,"DP",'Cocok Bayar Booking'!$S$5:$S$504,"Paket utama",'Cocok Bayar Booking'!$B$5:$B$504,"&lt;="&amp;'Pengaturan'!$B$6)</x:f>
        <x:v>100000</x:v>
      </x:c>
      <x:c r="F142" s="619" t="n">
        <x:f>SUMIFS('Cocok Bayar Booking'!$I$5:$I$504,'Cocok Bayar Booking'!$R$5:$R$504,A142,'Cocok Bayar Booking'!$B$5:$B$504,"&lt;="&amp;'Pengaturan'!$B$6)-E142</x:f>
        <x:v>600000</x:v>
      </x:c>
      <x:c r="G142" s="619" t="n">
        <x:f>SUMIFS('Cocok Bayar Booking'!$I$5:$I$504,'Cocok Bayar Booking'!$R$5:$R$504,A142,'Cocok Bayar Booking'!$S$5:$S$504,"Add-on",'Cocok Bayar Booking'!$B$5:$B$504,"&lt;="&amp;'Pengaturan'!$B$6)</x:f>
        <x:v>0</x:v>
      </x:c>
      <x:c r="H142" s="619" t="str">
        <x:f>IF('Data Schedule'!AK130="","",'Data Schedule'!AK130)</x:f>
      </x:c>
      <x:c r="I142" s="619" t="n">
        <x:f>E142+F142+IF(V142&lt;&gt;"",N(H142),0)</x:f>
        <x:v>700000</x:v>
      </x:c>
      <x:c r="J142" s="625"/>
      <x:c r="K142" s="626"/>
      <x:c r="L142" s="620" t="str">
        <x:f>IF(AND('Data Schedule'!U130=0,COUNTIF('Cocok Bayar Booking'!$R$5:$R$504,A142)=0,N(H142)=0,NOT(AND(ISNUMBER(J142),J142&gt;=0,K142&lt;&gt;""))),"Nonaktif tanpa pembayaran",IF(NOT(ISNUMBER(C142)),"Tanggal sesi belum pasti",IF(OR(C142&lt;'Pengaturan'!$B$4,C142&gt;'Pengaturan'!$B$5),"Di luar September",IF(C142&gt;'Pengaturan'!$B$29,"Belum closing",IF(AND(O142&lt;&gt;"",NOT(AND(W142="Terverifikasi",K142&lt;&gt;""))),"Pasangan perlu dicek",IF(AND(Q142=0,NOT(AND(ISNUMBER(U142),K142&lt;&gt;""))),"Sesi belum terkonfirmasi",IF(AND(ISNUMBER(J142),J142&gt;=0,K142&lt;&gt;""),"Terhitung",IF(X142=0,"Paket utama belum terhubung",IF(R142=0,"Pelunasan belum terbukti",IF(AND(N(H142)&gt;0,V142=""),"Bukti bayar sebelumnya kosong",IF(E142+IF(V142&lt;&gt;"",N(H142),0)&lt;S142,"DP sebelumnya belum lengkap",IF(I142&lt;=0,"Nominal pembayaran belum lengkap","Terhitung"))))))))))))</x:f>
        <x:v>Terhitung</x:v>
      </x:c>
      <x:c r="M142" s="619" t="n">
        <x:f>IF(N142=1,IF(AND(ISNUMBER(J142),J142&gt;=0,K142&lt;&gt;""),J142,I142),"")</x:f>
        <x:v>700000</x:v>
      </x:c>
      <x:c r="N142" s="621" t="n">
        <x:f>IF(L142="Terhitung",1,0)</x:f>
        <x:v>1</x:v>
      </x:c>
      <x:c r="O142" s="617"/>
      <x:c r="P142" s="617" t="str">
        <x:v>193, 338</x:v>
      </x:c>
      <x:c r="Q142" s="617" t="n">
        <x:f>SUMIFS('Cocok Bayar Booking'!$V$5:$V$504,'Cocok Bayar Booking'!$R$5:$R$504,A142,'Cocok Bayar Booking'!$B$5:$B$504,"&lt;="&amp;'Pengaturan'!$B$6)</x:f>
        <x:v>1</x:v>
      </x:c>
      <x:c r="R142" s="617" t="n">
        <x:f>COUNTIFS('Cocok Bayar Booking'!$R$5:$R$504,A142,'Cocok Bayar Booking'!$S$5:$S$504,"Paket utama",'Cocok Bayar Booking'!$F$5:$F$504,"Lunas",'Cocok Bayar Booking'!$B$5:$B$504,"&lt;="&amp;'Pengaturan'!$B$6)+COUNTIFS('Cocok Bayar Booking'!$R$5:$R$504,A142,'Cocok Bayar Booking'!$S$5:$S$504,"Paket utama",'Cocok Bayar Booking'!$F$5:$F$504,"Pelunasan",'Cocok Bayar Booking'!$B$5:$B$504,"&lt;="&amp;'Pengaturan'!$B$6)</x:f>
        <x:v>1</x:v>
      </x:c>
      <x:c r="S142" s="619" t="n">
        <x:f>'Data Schedule'!N130</x:f>
        <x:v>100000</x:v>
      </x:c>
      <x:c r="T142" s="619" t="n">
        <x:f>'Data Schedule'!L130</x:f>
        <x:v>625000</x:v>
      </x:c>
      <x:c r="U142" s="627"/>
      <x:c r="V142" s="617" t="str">
        <x:f>IF('Data Schedule'!AL130="","",'Data Schedule'!AL130)</x:f>
      </x:c>
      <x:c r="W142" s="626"/>
      <x:c r="X142" s="617" t="n">
        <x:f>COUNTIFS('Cocok Bayar Booking'!$R$5:$R$504,A142,'Cocok Bayar Booking'!$S$5:$S$504,"Paket utama",'Cocok Bayar Booking'!$B$5:$B$504,"&lt;="&amp;'Pengaturan'!$B$6)</x:f>
        <x:v>2</x:v>
      </x:c>
      <x:c r="Y142" s="617" t="n">
        <x:f>IF(OR(L142="Nonaktif tanpa pembayaran",L142="Di luar September",L142="Belum closing",AND(LEFT(A142,4)="LOG-",COUNTIF('Cocok Bayar Booking'!$R$5:$R$504,A142)=0)),0,1-N142)</x:f>
        <x:v>0</x:v>
      </x:c>
      <x:c r="Z142" s="618" t="n">
        <x:f>IF('Data Schedule'!B130="","",'Data Schedule'!B130)</x:f>
        <x:v>46276</x:v>
      </x:c>
    </x:row>
    <x:row r="143" ht="30" customHeight="1">
      <x:c r="A143" s="617" t="str">
        <x:v>BK127</x:v>
      </x:c>
      <x:c r="B143" s="617" t="str">
        <x:f>'Data Schedule'!E131</x:f>
        <x:v>Ardi</x:v>
      </x:c>
      <x:c r="C143" s="618" t="n">
        <x:f>IF(ISNUMBER(U143),U143,IF(ISNUMBER(Z143),Z143,""))</x:f>
        <x:v>46276</x:v>
      </x:c>
      <x:c r="D143" s="617" t="str">
        <x:f>'Data Schedule'!G131</x:f>
        <x:v>Large Group</x:v>
      </x:c>
      <x:c r="E143" s="619" t="n">
        <x:f>SUMIFS('Cocok Bayar Booking'!$I$5:$I$504,'Cocok Bayar Booking'!$R$5:$R$504,A143,'Cocok Bayar Booking'!$F$5:$F$504,"DP",'Cocok Bayar Booking'!$S$5:$S$504,"Paket utama",'Cocok Bayar Booking'!$B$5:$B$504,"&lt;="&amp;'Pengaturan'!$B$6)</x:f>
        <x:v>0</x:v>
      </x:c>
      <x:c r="F143" s="619" t="n">
        <x:f>SUMIFS('Cocok Bayar Booking'!$I$5:$I$504,'Cocok Bayar Booking'!$R$5:$R$504,A143,'Cocok Bayar Booking'!$B$5:$B$504,"&lt;="&amp;'Pengaturan'!$B$6)-E143</x:f>
        <x:v>0</x:v>
      </x:c>
      <x:c r="G143" s="619" t="n">
        <x:f>SUMIFS('Cocok Bayar Booking'!$I$5:$I$504,'Cocok Bayar Booking'!$R$5:$R$504,A143,'Cocok Bayar Booking'!$S$5:$S$504,"Add-on",'Cocok Bayar Booking'!$B$5:$B$504,"&lt;="&amp;'Pengaturan'!$B$6)</x:f>
        <x:v>0</x:v>
      </x:c>
      <x:c r="H143" s="619" t="str">
        <x:f>IF('Data Schedule'!AK131="","",'Data Schedule'!AK131)</x:f>
      </x:c>
      <x:c r="I143" s="619" t="n">
        <x:f>E143+F143+IF(V143&lt;&gt;"",N(H143),0)</x:f>
        <x:v>0</x:v>
      </x:c>
      <x:c r="J143" s="625"/>
      <x:c r="K143" s="626"/>
      <x:c r="L143" s="620" t="str">
        <x:f>IF(AND('Data Schedule'!U131=0,COUNTIF('Cocok Bayar Booking'!$R$5:$R$504,A143)=0,N(H143)=0,NOT(AND(ISNUMBER(J143),J143&gt;=0,K143&lt;&gt;""))),"Nonaktif tanpa pembayaran",IF(NOT(ISNUMBER(C143)),"Tanggal sesi belum pasti",IF(OR(C143&lt;'Pengaturan'!$B$4,C143&gt;'Pengaturan'!$B$5),"Di luar September",IF(C143&gt;'Pengaturan'!$B$29,"Belum closing",IF(AND(O143&lt;&gt;"",NOT(AND(W143="Terverifikasi",K143&lt;&gt;""))),"Pasangan perlu dicek",IF(AND(Q143=0,NOT(AND(ISNUMBER(U143),K143&lt;&gt;""))),"Sesi belum terkonfirmasi",IF(AND(ISNUMBER(J143),J143&gt;=0,K143&lt;&gt;""),"Terhitung",IF(X143=0,"Paket utama belum terhubung",IF(R143=0,"Pelunasan belum terbukti",IF(AND(N(H143)&gt;0,V143=""),"Bukti bayar sebelumnya kosong",IF(E143+IF(V143&lt;&gt;"",N(H143),0)&lt;S143,"DP sebelumnya belum lengkap",IF(I143&lt;=0,"Nominal pembayaran belum lengkap","Terhitung"))))))))))))</x:f>
        <x:v>Pasangan perlu dicek</x:v>
      </x:c>
      <x:c r="M143" s="619" t="str">
        <x:f>IF(N143=1,IF(AND(ISNUMBER(J143),J143&gt;=0,K143&lt;&gt;""),J143,I143),"")</x:f>
      </x:c>
      <x:c r="N143" s="621" t="n">
        <x:f>IF(L143="Terhitung",1,0)</x:f>
        <x:v>0</x:v>
      </x:c>
      <x:c r="O143" s="617" t="str">
        <x:v>CHECK pembayaran belum cocok</x:v>
      </x:c>
      <x:c r="P143" s="617"/>
      <x:c r="Q143" s="617" t="n">
        <x:f>SUMIFS('Cocok Bayar Booking'!$V$5:$V$504,'Cocok Bayar Booking'!$R$5:$R$504,A143,'Cocok Bayar Booking'!$B$5:$B$504,"&lt;="&amp;'Pengaturan'!$B$6)</x:f>
        <x:v>0</x:v>
      </x:c>
      <x:c r="R143" s="617" t="n">
        <x:f>COUNTIFS('Cocok Bayar Booking'!$R$5:$R$504,A143,'Cocok Bayar Booking'!$S$5:$S$504,"Paket utama",'Cocok Bayar Booking'!$F$5:$F$504,"Lunas",'Cocok Bayar Booking'!$B$5:$B$504,"&lt;="&amp;'Pengaturan'!$B$6)+COUNTIFS('Cocok Bayar Booking'!$R$5:$R$504,A143,'Cocok Bayar Booking'!$S$5:$S$504,"Paket utama",'Cocok Bayar Booking'!$F$5:$F$504,"Pelunasan",'Cocok Bayar Booking'!$B$5:$B$504,"&lt;="&amp;'Pengaturan'!$B$6)</x:f>
        <x:v>0</x:v>
      </x:c>
      <x:c r="S143" s="619" t="n">
        <x:f>'Data Schedule'!N131</x:f>
        <x:v>100000</x:v>
      </x:c>
      <x:c r="T143" s="619" t="n">
        <x:f>'Data Schedule'!L131</x:f>
        <x:v>225000</x:v>
      </x:c>
      <x:c r="U143" s="627"/>
      <x:c r="V143" s="617" t="str">
        <x:f>IF('Data Schedule'!AL131="","",'Data Schedule'!AL131)</x:f>
      </x:c>
      <x:c r="W143" s="626"/>
      <x:c r="X143" s="617" t="n">
        <x:f>COUNTIFS('Cocok Bayar Booking'!$R$5:$R$504,A143,'Cocok Bayar Booking'!$S$5:$S$504,"Paket utama",'Cocok Bayar Booking'!$B$5:$B$504,"&lt;="&amp;'Pengaturan'!$B$6)</x:f>
        <x:v>0</x:v>
      </x:c>
      <x:c r="Y143" s="617" t="n">
        <x:f>IF(OR(L143="Nonaktif tanpa pembayaran",L143="Di luar September",L143="Belum closing",AND(LEFT(A143,4)="LOG-",COUNTIF('Cocok Bayar Booking'!$R$5:$R$504,A143)=0)),0,1-N143)</x:f>
        <x:v>1</x:v>
      </x:c>
      <x:c r="Z143" s="618" t="n">
        <x:f>IF('Data Schedule'!B131="","",'Data Schedule'!B131)</x:f>
        <x:v>46276</x:v>
      </x:c>
    </x:row>
    <x:row r="144" ht="30" customHeight="1">
      <x:c r="A144" s="617" t="str">
        <x:v>BK128</x:v>
      </x:c>
      <x:c r="B144" s="617" t="str">
        <x:f>'Data Schedule'!E132</x:f>
        <x:v>Gita</x:v>
      </x:c>
      <x:c r="C144" s="618" t="n">
        <x:f>IF(ISNUMBER(U144),U144,IF(ISNUMBER(Z144),Z144,""))</x:f>
        <x:v>46276</x:v>
      </x:c>
      <x:c r="D144" s="617" t="str">
        <x:f>'Data Schedule'!G132</x:f>
        <x:v>Family A</x:v>
      </x:c>
      <x:c r="E144" s="619" t="n">
        <x:f>SUMIFS('Cocok Bayar Booking'!$I$5:$I$504,'Cocok Bayar Booking'!$R$5:$R$504,A144,'Cocok Bayar Booking'!$F$5:$F$504,"DP",'Cocok Bayar Booking'!$S$5:$S$504,"Paket utama",'Cocok Bayar Booking'!$B$5:$B$504,"&lt;="&amp;'Pengaturan'!$B$6)</x:f>
        <x:v>100000</x:v>
      </x:c>
      <x:c r="F144" s="619" t="n">
        <x:f>SUMIFS('Cocok Bayar Booking'!$I$5:$I$504,'Cocok Bayar Booking'!$R$5:$R$504,A144,'Cocok Bayar Booking'!$B$5:$B$504,"&lt;="&amp;'Pengaturan'!$B$6)-E144</x:f>
        <x:v>450000</x:v>
      </x:c>
      <x:c r="G144" s="619" t="n">
        <x:f>SUMIFS('Cocok Bayar Booking'!$I$5:$I$504,'Cocok Bayar Booking'!$R$5:$R$504,A144,'Cocok Bayar Booking'!$S$5:$S$504,"Add-on",'Cocok Bayar Booking'!$B$5:$B$504,"&lt;="&amp;'Pengaturan'!$B$6)</x:f>
        <x:v>0</x:v>
      </x:c>
      <x:c r="H144" s="619" t="str">
        <x:f>IF('Data Schedule'!AK132="","",'Data Schedule'!AK132)</x:f>
      </x:c>
      <x:c r="I144" s="619" t="n">
        <x:f>E144+F144+IF(V144&lt;&gt;"",N(H144),0)</x:f>
        <x:v>550000</x:v>
      </x:c>
      <x:c r="J144" s="625"/>
      <x:c r="K144" s="626"/>
      <x:c r="L144" s="620" t="str">
        <x:f>IF(AND('Data Schedule'!U132=0,COUNTIF('Cocok Bayar Booking'!$R$5:$R$504,A144)=0,N(H144)=0,NOT(AND(ISNUMBER(J144),J144&gt;=0,K144&lt;&gt;""))),"Nonaktif tanpa pembayaran",IF(NOT(ISNUMBER(C144)),"Tanggal sesi belum pasti",IF(OR(C144&lt;'Pengaturan'!$B$4,C144&gt;'Pengaturan'!$B$5),"Di luar September",IF(C144&gt;'Pengaturan'!$B$29,"Belum closing",IF(AND(O144&lt;&gt;"",NOT(AND(W144="Terverifikasi",K144&lt;&gt;""))),"Pasangan perlu dicek",IF(AND(Q144=0,NOT(AND(ISNUMBER(U144),K144&lt;&gt;""))),"Sesi belum terkonfirmasi",IF(AND(ISNUMBER(J144),J144&gt;=0,K144&lt;&gt;""),"Terhitung",IF(X144=0,"Paket utama belum terhubung",IF(R144=0,"Pelunasan belum terbukti",IF(AND(N(H144)&gt;0,V144=""),"Bukti bayar sebelumnya kosong",IF(E144+IF(V144&lt;&gt;"",N(H144),0)&lt;S144,"DP sebelumnya belum lengkap",IF(I144&lt;=0,"Nominal pembayaran belum lengkap","Terhitung"))))))))))))</x:f>
        <x:v>Terhitung</x:v>
      </x:c>
      <x:c r="M144" s="619" t="n">
        <x:f>IF(N144=1,IF(AND(ISNUMBER(J144),J144&gt;=0,K144&lt;&gt;""),J144,I144),"")</x:f>
        <x:v>550000</x:v>
      </x:c>
      <x:c r="N144" s="621" t="n">
        <x:f>IF(L144="Terhitung",1,0)</x:f>
        <x:v>1</x:v>
      </x:c>
      <x:c r="O144" s="617"/>
      <x:c r="P144" s="617" t="str">
        <x:v>198, 332, 333</x:v>
      </x:c>
      <x:c r="Q144" s="617" t="n">
        <x:f>SUMIFS('Cocok Bayar Booking'!$V$5:$V$504,'Cocok Bayar Booking'!$R$5:$R$504,A144,'Cocok Bayar Booking'!$B$5:$B$504,"&lt;="&amp;'Pengaturan'!$B$6)</x:f>
        <x:v>1</x:v>
      </x:c>
      <x:c r="R144" s="617" t="n">
        <x:f>COUNTIFS('Cocok Bayar Booking'!$R$5:$R$504,A144,'Cocok Bayar Booking'!$S$5:$S$504,"Paket utama",'Cocok Bayar Booking'!$F$5:$F$504,"Lunas",'Cocok Bayar Booking'!$B$5:$B$504,"&lt;="&amp;'Pengaturan'!$B$6)+COUNTIFS('Cocok Bayar Booking'!$R$5:$R$504,A144,'Cocok Bayar Booking'!$S$5:$S$504,"Paket utama",'Cocok Bayar Booking'!$F$5:$F$504,"Pelunasan",'Cocok Bayar Booking'!$B$5:$B$504,"&lt;="&amp;'Pengaturan'!$B$6)</x:f>
        <x:v>2</x:v>
      </x:c>
      <x:c r="S144" s="619" t="n">
        <x:f>'Data Schedule'!N132</x:f>
        <x:v>100000</x:v>
      </x:c>
      <x:c r="T144" s="619" t="n">
        <x:f>'Data Schedule'!L132</x:f>
        <x:v>350000</x:v>
      </x:c>
      <x:c r="U144" s="627"/>
      <x:c r="V144" s="617" t="str">
        <x:f>IF('Data Schedule'!AL132="","",'Data Schedule'!AL132)</x:f>
      </x:c>
      <x:c r="W144" s="626"/>
      <x:c r="X144" s="617" t="n">
        <x:f>COUNTIFS('Cocok Bayar Booking'!$R$5:$R$504,A144,'Cocok Bayar Booking'!$S$5:$S$504,"Paket utama",'Cocok Bayar Booking'!$B$5:$B$504,"&lt;="&amp;'Pengaturan'!$B$6)</x:f>
        <x:v>3</x:v>
      </x:c>
      <x:c r="Y144" s="617" t="n">
        <x:f>IF(OR(L144="Nonaktif tanpa pembayaran",L144="Di luar September",L144="Belum closing",AND(LEFT(A144,4)="LOG-",COUNTIF('Cocok Bayar Booking'!$R$5:$R$504,A144)=0)),0,1-N144)</x:f>
        <x:v>0</x:v>
      </x:c>
      <x:c r="Z144" s="618" t="n">
        <x:f>IF('Data Schedule'!B132="","",'Data Schedule'!B132)</x:f>
        <x:v>46276</x:v>
      </x:c>
    </x:row>
    <x:row r="145" ht="30" customHeight="1">
      <x:c r="A145" s="617" t="str">
        <x:v>BK129</x:v>
      </x:c>
      <x:c r="B145" s="617" t="str">
        <x:f>'Data Schedule'!E133</x:f>
        <x:v>anto</x:v>
      </x:c>
      <x:c r="C145" s="618" t="n">
        <x:f>IF(ISNUMBER(U145),U145,IF(ISNUMBER(Z145),Z145,""))</x:f>
        <x:v>46276</x:v>
      </x:c>
      <x:c r="D145" s="617" t="str">
        <x:f>'Data Schedule'!G133</x:f>
        <x:v>Photofox</x:v>
      </x:c>
      <x:c r="E145" s="619" t="n">
        <x:f>SUMIFS('Cocok Bayar Booking'!$I$5:$I$504,'Cocok Bayar Booking'!$R$5:$R$504,A145,'Cocok Bayar Booking'!$F$5:$F$504,"DP",'Cocok Bayar Booking'!$S$5:$S$504,"Paket utama",'Cocok Bayar Booking'!$B$5:$B$504,"&lt;="&amp;'Pengaturan'!$B$6)</x:f>
        <x:v>100000</x:v>
      </x:c>
      <x:c r="F145" s="619" t="n">
        <x:f>SUMIFS('Cocok Bayar Booking'!$I$5:$I$504,'Cocok Bayar Booking'!$R$5:$R$504,A145,'Cocok Bayar Booking'!$B$5:$B$504,"&lt;="&amp;'Pengaturan'!$B$6)-E145</x:f>
        <x:v>150000</x:v>
      </x:c>
      <x:c r="G145" s="619" t="n">
        <x:f>SUMIFS('Cocok Bayar Booking'!$I$5:$I$504,'Cocok Bayar Booking'!$R$5:$R$504,A145,'Cocok Bayar Booking'!$S$5:$S$504,"Add-on",'Cocok Bayar Booking'!$B$5:$B$504,"&lt;="&amp;'Pengaturan'!$B$6)</x:f>
        <x:v>0</x:v>
      </x:c>
      <x:c r="H145" s="619" t="str">
        <x:f>IF('Data Schedule'!AK133="","",'Data Schedule'!AK133)</x:f>
      </x:c>
      <x:c r="I145" s="619" t="n">
        <x:f>E145+F145+IF(V145&lt;&gt;"",N(H145),0)</x:f>
        <x:v>250000</x:v>
      </x:c>
      <x:c r="J145" s="625"/>
      <x:c r="K145" s="626"/>
      <x:c r="L145" s="620" t="str">
        <x:f>IF(AND('Data Schedule'!U133=0,COUNTIF('Cocok Bayar Booking'!$R$5:$R$504,A145)=0,N(H145)=0,NOT(AND(ISNUMBER(J145),J145&gt;=0,K145&lt;&gt;""))),"Nonaktif tanpa pembayaran",IF(NOT(ISNUMBER(C145)),"Tanggal sesi belum pasti",IF(OR(C145&lt;'Pengaturan'!$B$4,C145&gt;'Pengaturan'!$B$5),"Di luar September",IF(C145&gt;'Pengaturan'!$B$29,"Belum closing",IF(AND(O145&lt;&gt;"",NOT(AND(W145="Terverifikasi",K145&lt;&gt;""))),"Pasangan perlu dicek",IF(AND(Q145=0,NOT(AND(ISNUMBER(U145),K145&lt;&gt;""))),"Sesi belum terkonfirmasi",IF(AND(ISNUMBER(J145),J145&gt;=0,K145&lt;&gt;""),"Terhitung",IF(X145=0,"Paket utama belum terhubung",IF(R145=0,"Pelunasan belum terbukti",IF(AND(N(H145)&gt;0,V145=""),"Bukti bayar sebelumnya kosong",IF(E145+IF(V145&lt;&gt;"",N(H145),0)&lt;S145,"DP sebelumnya belum lengkap",IF(I145&lt;=0,"Nominal pembayaran belum lengkap","Terhitung"))))))))))))</x:f>
        <x:v>Terhitung</x:v>
      </x:c>
      <x:c r="M145" s="619" t="n">
        <x:f>IF(N145=1,IF(AND(ISNUMBER(J145),J145&gt;=0,K145&lt;&gt;""),J145,I145),"")</x:f>
        <x:v>250000</x:v>
      </x:c>
      <x:c r="N145" s="621" t="n">
        <x:f>IF(L145="Terhitung",1,0)</x:f>
        <x:v>1</x:v>
      </x:c>
      <x:c r="O145" s="617"/>
      <x:c r="P145" s="617" t="str">
        <x:v>15, 328</x:v>
      </x:c>
      <x:c r="Q145" s="617" t="n">
        <x:f>SUMIFS('Cocok Bayar Booking'!$V$5:$V$504,'Cocok Bayar Booking'!$R$5:$R$504,A145,'Cocok Bayar Booking'!$B$5:$B$504,"&lt;="&amp;'Pengaturan'!$B$6)</x:f>
        <x:v>1</x:v>
      </x:c>
      <x:c r="R145" s="617" t="n">
        <x:f>COUNTIFS('Cocok Bayar Booking'!$R$5:$R$504,A145,'Cocok Bayar Booking'!$S$5:$S$504,"Paket utama",'Cocok Bayar Booking'!$F$5:$F$504,"Lunas",'Cocok Bayar Booking'!$B$5:$B$504,"&lt;="&amp;'Pengaturan'!$B$6)+COUNTIFS('Cocok Bayar Booking'!$R$5:$R$504,A145,'Cocok Bayar Booking'!$S$5:$S$504,"Paket utama",'Cocok Bayar Booking'!$F$5:$F$504,"Pelunasan",'Cocok Bayar Booking'!$B$5:$B$504,"&lt;="&amp;'Pengaturan'!$B$6)</x:f>
        <x:v>1</x:v>
      </x:c>
      <x:c r="S145" s="619" t="n">
        <x:f>'Data Schedule'!N133</x:f>
        <x:v>100000</x:v>
      </x:c>
      <x:c r="T145" s="619" t="n">
        <x:f>'Data Schedule'!L133</x:f>
        <x:v>200000</x:v>
      </x:c>
      <x:c r="U145" s="627"/>
      <x:c r="V145" s="617" t="str">
        <x:f>IF('Data Schedule'!AL133="","",'Data Schedule'!AL133)</x:f>
      </x:c>
      <x:c r="W145" s="626"/>
      <x:c r="X145" s="617" t="n">
        <x:f>COUNTIFS('Cocok Bayar Booking'!$R$5:$R$504,A145,'Cocok Bayar Booking'!$S$5:$S$504,"Paket utama",'Cocok Bayar Booking'!$B$5:$B$504,"&lt;="&amp;'Pengaturan'!$B$6)</x:f>
        <x:v>2</x:v>
      </x:c>
      <x:c r="Y145" s="617" t="n">
        <x:f>IF(OR(L145="Nonaktif tanpa pembayaran",L145="Di luar September",L145="Belum closing",AND(LEFT(A145,4)="LOG-",COUNTIF('Cocok Bayar Booking'!$R$5:$R$504,A145)=0)),0,1-N145)</x:f>
        <x:v>0</x:v>
      </x:c>
      <x:c r="Z145" s="618" t="n">
        <x:f>IF('Data Schedule'!B133="","",'Data Schedule'!B133)</x:f>
        <x:v>46276</x:v>
      </x:c>
    </x:row>
    <x:row r="146" ht="30" customHeight="1">
      <x:c r="A146" s="617" t="str">
        <x:v>BK130</x:v>
      </x:c>
      <x:c r="B146" s="617" t="str">
        <x:f>'Data Schedule'!E134</x:f>
        <x:v>KKN Desa Mlaya</x:v>
      </x:c>
      <x:c r="C146" s="618" t="n">
        <x:f>IF(ISNUMBER(U146),U146,IF(ISNUMBER(Z146),Z146,""))</x:f>
        <x:v>46277</x:v>
      </x:c>
      <x:c r="D146" s="617" t="str">
        <x:f>'Data Schedule'!G134</x:f>
        <x:v>Large Group</x:v>
      </x:c>
      <x:c r="E146" s="619" t="n">
        <x:f>SUMIFS('Cocok Bayar Booking'!$I$5:$I$504,'Cocok Bayar Booking'!$R$5:$R$504,A146,'Cocok Bayar Booking'!$F$5:$F$504,"DP",'Cocok Bayar Booking'!$S$5:$S$504,"Paket utama",'Cocok Bayar Booking'!$B$5:$B$504,"&lt;="&amp;'Pengaturan'!$B$6)</x:f>
        <x:v>0</x:v>
      </x:c>
      <x:c r="F146" s="619" t="n">
        <x:f>SUMIFS('Cocok Bayar Booking'!$I$5:$I$504,'Cocok Bayar Booking'!$R$5:$R$504,A146,'Cocok Bayar Booking'!$B$5:$B$504,"&lt;="&amp;'Pengaturan'!$B$6)-E146</x:f>
        <x:v>125000</x:v>
      </x:c>
      <x:c r="G146" s="619" t="n">
        <x:f>SUMIFS('Cocok Bayar Booking'!$I$5:$I$504,'Cocok Bayar Booking'!$R$5:$R$504,A146,'Cocok Bayar Booking'!$S$5:$S$504,"Add-on",'Cocok Bayar Booking'!$B$5:$B$504,"&lt;="&amp;'Pengaturan'!$B$6)</x:f>
        <x:v>0</x:v>
      </x:c>
      <x:c r="H146" s="619" t="str">
        <x:f>IF('Data Schedule'!AK134="","",'Data Schedule'!AK134)</x:f>
      </x:c>
      <x:c r="I146" s="619" t="n">
        <x:f>E146+F146+IF(V146&lt;&gt;"",N(H146),0)</x:f>
        <x:v>125000</x:v>
      </x:c>
      <x:c r="J146" s="625"/>
      <x:c r="K146" s="626"/>
      <x:c r="L146" s="620" t="str">
        <x:f>IF(AND('Data Schedule'!U134=0,COUNTIF('Cocok Bayar Booking'!$R$5:$R$504,A146)=0,N(H146)=0,NOT(AND(ISNUMBER(J146),J146&gt;=0,K146&lt;&gt;""))),"Nonaktif tanpa pembayaran",IF(NOT(ISNUMBER(C146)),"Tanggal sesi belum pasti",IF(OR(C146&lt;'Pengaturan'!$B$4,C146&gt;'Pengaturan'!$B$5),"Di luar September",IF(C146&gt;'Pengaturan'!$B$29,"Belum closing",IF(AND(O146&lt;&gt;"",NOT(AND(W146="Terverifikasi",K146&lt;&gt;""))),"Pasangan perlu dicek",IF(AND(Q146=0,NOT(AND(ISNUMBER(U146),K146&lt;&gt;""))),"Sesi belum terkonfirmasi",IF(AND(ISNUMBER(J146),J146&gt;=0,K146&lt;&gt;""),"Terhitung",IF(X146=0,"Paket utama belum terhubung",IF(R146=0,"Pelunasan belum terbukti",IF(AND(N(H146)&gt;0,V146=""),"Bukti bayar sebelumnya kosong",IF(E146+IF(V146&lt;&gt;"",N(H146),0)&lt;S146,"DP sebelumnya belum lengkap",IF(I146&lt;=0,"Nominal pembayaran belum lengkap","Terhitung"))))))))))))</x:f>
        <x:v>DP sebelumnya belum lengkap</x:v>
      </x:c>
      <x:c r="M146" s="619" t="str">
        <x:f>IF(N146=1,IF(AND(ISNUMBER(J146),J146&gt;=0,K146&lt;&gt;""),J146,I146),"")</x:f>
      </x:c>
      <x:c r="N146" s="621" t="n">
        <x:f>IF(L146="Terhitung",1,0)</x:f>
        <x:v>0</x:v>
      </x:c>
      <x:c r="O146" s="617"/>
      <x:c r="P146" s="617" t="str">
        <x:v>354</x:v>
      </x:c>
      <x:c r="Q146" s="617" t="n">
        <x:f>SUMIFS('Cocok Bayar Booking'!$V$5:$V$504,'Cocok Bayar Booking'!$R$5:$R$504,A146,'Cocok Bayar Booking'!$B$5:$B$504,"&lt;="&amp;'Pengaturan'!$B$6)</x:f>
        <x:v>1</x:v>
      </x:c>
      <x:c r="R146" s="617" t="n">
        <x:f>COUNTIFS('Cocok Bayar Booking'!$R$5:$R$504,A146,'Cocok Bayar Booking'!$S$5:$S$504,"Paket utama",'Cocok Bayar Booking'!$F$5:$F$504,"Lunas",'Cocok Bayar Booking'!$B$5:$B$504,"&lt;="&amp;'Pengaturan'!$B$6)+COUNTIFS('Cocok Bayar Booking'!$R$5:$R$504,A146,'Cocok Bayar Booking'!$S$5:$S$504,"Paket utama",'Cocok Bayar Booking'!$F$5:$F$504,"Pelunasan",'Cocok Bayar Booking'!$B$5:$B$504,"&lt;="&amp;'Pengaturan'!$B$6)</x:f>
        <x:v>1</x:v>
      </x:c>
      <x:c r="S146" s="619" t="n">
        <x:f>'Data Schedule'!N134</x:f>
        <x:v>100000</x:v>
      </x:c>
      <x:c r="T146" s="619" t="n">
        <x:f>'Data Schedule'!L134</x:f>
        <x:v>250000</x:v>
      </x:c>
      <x:c r="U146" s="627"/>
      <x:c r="V146" s="617" t="str">
        <x:f>IF('Data Schedule'!AL134="","",'Data Schedule'!AL134)</x:f>
      </x:c>
      <x:c r="W146" s="626"/>
      <x:c r="X146" s="617" t="n">
        <x:f>COUNTIFS('Cocok Bayar Booking'!$R$5:$R$504,A146,'Cocok Bayar Booking'!$S$5:$S$504,"Paket utama",'Cocok Bayar Booking'!$B$5:$B$504,"&lt;="&amp;'Pengaturan'!$B$6)</x:f>
        <x:v>1</x:v>
      </x:c>
      <x:c r="Y146" s="617" t="n">
        <x:f>IF(OR(L146="Nonaktif tanpa pembayaran",L146="Di luar September",L146="Belum closing",AND(LEFT(A146,4)="LOG-",COUNTIF('Cocok Bayar Booking'!$R$5:$R$504,A146)=0)),0,1-N146)</x:f>
        <x:v>1</x:v>
      </x:c>
      <x:c r="Z146" s="618" t="n">
        <x:f>IF('Data Schedule'!B134="","",'Data Schedule'!B134)</x:f>
        <x:v>46277</x:v>
      </x:c>
    </x:row>
    <x:row r="147" ht="30" customHeight="1">
      <x:c r="A147" s="617" t="str">
        <x:v>BK131</x:v>
      </x:c>
      <x:c r="B147" s="617" t="str">
        <x:f>'Data Schedule'!E135</x:f>
        <x:v>mila</x:v>
      </x:c>
      <x:c r="C147" s="618" t="n">
        <x:f>IF(ISNUMBER(U147),U147,IF(ISNUMBER(Z147),Z147,""))</x:f>
        <x:v>46277</x:v>
      </x:c>
      <x:c r="D147" s="617" t="str">
        <x:f>'Data Schedule'!G135</x:f>
        <x:v>Large Group</x:v>
      </x:c>
      <x:c r="E147" s="619" t="n">
        <x:f>SUMIFS('Cocok Bayar Booking'!$I$5:$I$504,'Cocok Bayar Booking'!$R$5:$R$504,A147,'Cocok Bayar Booking'!$F$5:$F$504,"DP",'Cocok Bayar Booking'!$S$5:$S$504,"Paket utama",'Cocok Bayar Booking'!$B$5:$B$504,"&lt;="&amp;'Pengaturan'!$B$6)</x:f>
        <x:v>100000</x:v>
      </x:c>
      <x:c r="F147" s="619" t="n">
        <x:f>SUMIFS('Cocok Bayar Booking'!$I$5:$I$504,'Cocok Bayar Booking'!$R$5:$R$504,A147,'Cocok Bayar Booking'!$B$5:$B$504,"&lt;="&amp;'Pengaturan'!$B$6)-E147</x:f>
        <x:v>625000</x:v>
      </x:c>
      <x:c r="G147" s="619" t="n">
        <x:f>SUMIFS('Cocok Bayar Booking'!$I$5:$I$504,'Cocok Bayar Booking'!$R$5:$R$504,A147,'Cocok Bayar Booking'!$S$5:$S$504,"Add-on",'Cocok Bayar Booking'!$B$5:$B$504,"&lt;="&amp;'Pengaturan'!$B$6)</x:f>
        <x:v>0</x:v>
      </x:c>
      <x:c r="H147" s="619" t="str">
        <x:f>IF('Data Schedule'!AK135="","",'Data Schedule'!AK135)</x:f>
      </x:c>
      <x:c r="I147" s="619" t="n">
        <x:f>E147+F147+IF(V147&lt;&gt;"",N(H147),0)</x:f>
        <x:v>725000</x:v>
      </x:c>
      <x:c r="J147" s="625"/>
      <x:c r="K147" s="626"/>
      <x:c r="L147" s="620" t="str">
        <x:f>IF(AND('Data Schedule'!U135=0,COUNTIF('Cocok Bayar Booking'!$R$5:$R$504,A147)=0,N(H147)=0,NOT(AND(ISNUMBER(J147),J147&gt;=0,K147&lt;&gt;""))),"Nonaktif tanpa pembayaran",IF(NOT(ISNUMBER(C147)),"Tanggal sesi belum pasti",IF(OR(C147&lt;'Pengaturan'!$B$4,C147&gt;'Pengaturan'!$B$5),"Di luar September",IF(C147&gt;'Pengaturan'!$B$29,"Belum closing",IF(AND(O147&lt;&gt;"",NOT(AND(W147="Terverifikasi",K147&lt;&gt;""))),"Pasangan perlu dicek",IF(AND(Q147=0,NOT(AND(ISNUMBER(U147),K147&lt;&gt;""))),"Sesi belum terkonfirmasi",IF(AND(ISNUMBER(J147),J147&gt;=0,K147&lt;&gt;""),"Terhitung",IF(X147=0,"Paket utama belum terhubung",IF(R147=0,"Pelunasan belum terbukti",IF(AND(N(H147)&gt;0,V147=""),"Bukti bayar sebelumnya kosong",IF(E147+IF(V147&lt;&gt;"",N(H147),0)&lt;S147,"DP sebelumnya belum lengkap",IF(I147&lt;=0,"Nominal pembayaran belum lengkap","Terhitung"))))))))))))</x:f>
        <x:v>Terhitung</x:v>
      </x:c>
      <x:c r="M147" s="619" t="n">
        <x:f>IF(N147=1,IF(AND(ISNUMBER(J147),J147&gt;=0,K147&lt;&gt;""),J147,I147),"")</x:f>
        <x:v>725000</x:v>
      </x:c>
      <x:c r="N147" s="621" t="n">
        <x:f>IF(L147="Terhitung",1,0)</x:f>
        <x:v>1</x:v>
      </x:c>
      <x:c r="O147" s="617"/>
      <x:c r="P147" s="617" t="str">
        <x:v>126, 355</x:v>
      </x:c>
      <x:c r="Q147" s="617" t="n">
        <x:f>SUMIFS('Cocok Bayar Booking'!$V$5:$V$504,'Cocok Bayar Booking'!$R$5:$R$504,A147,'Cocok Bayar Booking'!$B$5:$B$504,"&lt;="&amp;'Pengaturan'!$B$6)</x:f>
        <x:v>1</x:v>
      </x:c>
      <x:c r="R147" s="617" t="n">
        <x:f>COUNTIFS('Cocok Bayar Booking'!$R$5:$R$504,A147,'Cocok Bayar Booking'!$S$5:$S$504,"Paket utama",'Cocok Bayar Booking'!$F$5:$F$504,"Lunas",'Cocok Bayar Booking'!$B$5:$B$504,"&lt;="&amp;'Pengaturan'!$B$6)+COUNTIFS('Cocok Bayar Booking'!$R$5:$R$504,A147,'Cocok Bayar Booking'!$S$5:$S$504,"Paket utama",'Cocok Bayar Booking'!$F$5:$F$504,"Pelunasan",'Cocok Bayar Booking'!$B$5:$B$504,"&lt;="&amp;'Pengaturan'!$B$6)</x:f>
        <x:v>1</x:v>
      </x:c>
      <x:c r="S147" s="619" t="n">
        <x:f>'Data Schedule'!N135</x:f>
        <x:v>100000</x:v>
      </x:c>
      <x:c r="T147" s="619" t="n">
        <x:f>'Data Schedule'!L135</x:f>
        <x:v>725000</x:v>
      </x:c>
      <x:c r="U147" s="627"/>
      <x:c r="V147" s="617" t="str">
        <x:f>IF('Data Schedule'!AL135="","",'Data Schedule'!AL135)</x:f>
      </x:c>
      <x:c r="W147" s="626"/>
      <x:c r="X147" s="617" t="n">
        <x:f>COUNTIFS('Cocok Bayar Booking'!$R$5:$R$504,A147,'Cocok Bayar Booking'!$S$5:$S$504,"Paket utama",'Cocok Bayar Booking'!$B$5:$B$504,"&lt;="&amp;'Pengaturan'!$B$6)</x:f>
        <x:v>2</x:v>
      </x:c>
      <x:c r="Y147" s="617" t="n">
        <x:f>IF(OR(L147="Nonaktif tanpa pembayaran",L147="Di luar September",L147="Belum closing",AND(LEFT(A147,4)="LOG-",COUNTIF('Cocok Bayar Booking'!$R$5:$R$504,A147)=0)),0,1-N147)</x:f>
        <x:v>0</x:v>
      </x:c>
      <x:c r="Z147" s="618" t="n">
        <x:f>IF('Data Schedule'!B135="","",'Data Schedule'!B135)</x:f>
        <x:v>46277</x:v>
      </x:c>
    </x:row>
    <x:row r="148" ht="30" customHeight="1">
      <x:c r="A148" s="617" t="str">
        <x:v>BK132</x:v>
      </x:c>
      <x:c r="B148" s="617" t="str">
        <x:f>'Data Schedule'!E136</x:f>
        <x:v>batik adipati</x:v>
      </x:c>
      <x:c r="C148" s="618" t="n">
        <x:f>IF(ISNUMBER(U148),U148,IF(ISNUMBER(Z148),Z148,""))</x:f>
        <x:v>46277</x:v>
      </x:c>
      <x:c r="D148" s="617" t="str">
        <x:f>'Data Schedule'!G136</x:f>
        <x:v>Studio Rent</x:v>
      </x:c>
      <x:c r="E148" s="619" t="n">
        <x:f>SUMIFS('Cocok Bayar Booking'!$I$5:$I$504,'Cocok Bayar Booking'!$R$5:$R$504,A148,'Cocok Bayar Booking'!$F$5:$F$504,"DP",'Cocok Bayar Booking'!$S$5:$S$504,"Paket utama",'Cocok Bayar Booking'!$B$5:$B$504,"&lt;="&amp;'Pengaturan'!$B$6)</x:f>
        <x:v>0</x:v>
      </x:c>
      <x:c r="F148" s="619" t="n">
        <x:f>SUMIFS('Cocok Bayar Booking'!$I$5:$I$504,'Cocok Bayar Booking'!$R$5:$R$504,A148,'Cocok Bayar Booking'!$B$5:$B$504,"&lt;="&amp;'Pengaturan'!$B$6)-E148</x:f>
        <x:v>400000</x:v>
      </x:c>
      <x:c r="G148" s="619" t="n">
        <x:f>SUMIFS('Cocok Bayar Booking'!$I$5:$I$504,'Cocok Bayar Booking'!$R$5:$R$504,A148,'Cocok Bayar Booking'!$S$5:$S$504,"Add-on",'Cocok Bayar Booking'!$B$5:$B$504,"&lt;="&amp;'Pengaturan'!$B$6)</x:f>
        <x:v>0</x:v>
      </x:c>
      <x:c r="H148" s="619" t="str">
        <x:f>IF('Data Schedule'!AK136="","",'Data Schedule'!AK136)</x:f>
      </x:c>
      <x:c r="I148" s="619" t="n">
        <x:f>E148+F148+IF(V148&lt;&gt;"",N(H148),0)</x:f>
        <x:v>400000</x:v>
      </x:c>
      <x:c r="J148" s="625"/>
      <x:c r="K148" s="626"/>
      <x:c r="L148" s="620" t="str">
        <x:f>IF(AND('Data Schedule'!U136=0,COUNTIF('Cocok Bayar Booking'!$R$5:$R$504,A148)=0,N(H148)=0,NOT(AND(ISNUMBER(J148),J148&gt;=0,K148&lt;&gt;""))),"Nonaktif tanpa pembayaran",IF(NOT(ISNUMBER(C148)),"Tanggal sesi belum pasti",IF(OR(C148&lt;'Pengaturan'!$B$4,C148&gt;'Pengaturan'!$B$5),"Di luar September",IF(C148&gt;'Pengaturan'!$B$29,"Belum closing",IF(AND(O148&lt;&gt;"",NOT(AND(W148="Terverifikasi",K148&lt;&gt;""))),"Pasangan perlu dicek",IF(AND(Q148=0,NOT(AND(ISNUMBER(U148),K148&lt;&gt;""))),"Sesi belum terkonfirmasi",IF(AND(ISNUMBER(J148),J148&gt;=0,K148&lt;&gt;""),"Terhitung",IF(X148=0,"Paket utama belum terhubung",IF(R148=0,"Pelunasan belum terbukti",IF(AND(N(H148)&gt;0,V148=""),"Bukti bayar sebelumnya kosong",IF(E148+IF(V148&lt;&gt;"",N(H148),0)&lt;S148,"DP sebelumnya belum lengkap",IF(I148&lt;=0,"Nominal pembayaran belum lengkap","Terhitung"))))))))))))</x:f>
        <x:v>Sesi belum terkonfirmasi</x:v>
      </x:c>
      <x:c r="M148" s="619" t="str">
        <x:f>IF(N148=1,IF(AND(ISNUMBER(J148),J148&gt;=0,K148&lt;&gt;""),J148,I148),"")</x:f>
      </x:c>
      <x:c r="N148" s="621" t="n">
        <x:f>IF(L148="Terhitung",1,0)</x:f>
        <x:v>0</x:v>
      </x:c>
      <x:c r="O148" s="617"/>
      <x:c r="P148" s="617" t="str">
        <x:v>348</x:v>
      </x:c>
      <x:c r="Q148" s="617" t="n">
        <x:f>SUMIFS('Cocok Bayar Booking'!$V$5:$V$504,'Cocok Bayar Booking'!$R$5:$R$504,A148,'Cocok Bayar Booking'!$B$5:$B$504,"&lt;="&amp;'Pengaturan'!$B$6)</x:f>
        <x:v>0</x:v>
      </x:c>
      <x:c r="R148" s="617" t="n">
        <x:f>COUNTIFS('Cocok Bayar Booking'!$R$5:$R$504,A148,'Cocok Bayar Booking'!$S$5:$S$504,"Paket utama",'Cocok Bayar Booking'!$F$5:$F$504,"Lunas",'Cocok Bayar Booking'!$B$5:$B$504,"&lt;="&amp;'Pengaturan'!$B$6)+COUNTIFS('Cocok Bayar Booking'!$R$5:$R$504,A148,'Cocok Bayar Booking'!$S$5:$S$504,"Paket utama",'Cocok Bayar Booking'!$F$5:$F$504,"Pelunasan",'Cocok Bayar Booking'!$B$5:$B$504,"&lt;="&amp;'Pengaturan'!$B$6)</x:f>
        <x:v>1</x:v>
      </x:c>
      <x:c r="S148" s="619" t="n">
        <x:f>'Data Schedule'!N136</x:f>
        <x:v>200000</x:v>
      </x:c>
      <x:c r="T148" s="619" t="n">
        <x:f>'Data Schedule'!L136</x:f>
        <x:v>450000</x:v>
      </x:c>
      <x:c r="U148" s="627"/>
      <x:c r="V148" s="617" t="str">
        <x:f>IF('Data Schedule'!AL136="","",'Data Schedule'!AL136)</x:f>
      </x:c>
      <x:c r="W148" s="626"/>
      <x:c r="X148" s="617" t="n">
        <x:f>COUNTIFS('Cocok Bayar Booking'!$R$5:$R$504,A148,'Cocok Bayar Booking'!$S$5:$S$504,"Paket utama",'Cocok Bayar Booking'!$B$5:$B$504,"&lt;="&amp;'Pengaturan'!$B$6)</x:f>
        <x:v>1</x:v>
      </x:c>
      <x:c r="Y148" s="617" t="n">
        <x:f>IF(OR(L148="Nonaktif tanpa pembayaran",L148="Di luar September",L148="Belum closing",AND(LEFT(A148,4)="LOG-",COUNTIF('Cocok Bayar Booking'!$R$5:$R$504,A148)=0)),0,1-N148)</x:f>
        <x:v>1</x:v>
      </x:c>
      <x:c r="Z148" s="618" t="n">
        <x:f>IF('Data Schedule'!B136="","",'Data Schedule'!B136)</x:f>
        <x:v>46277</x:v>
      </x:c>
    </x:row>
    <x:row r="149" ht="30" customHeight="1">
      <x:c r="A149" s="617" t="str">
        <x:v>BK133</x:v>
      </x:c>
      <x:c r="B149" s="617" t="str">
        <x:f>'Data Schedule'!E137</x:f>
        <x:v>Anjani</x:v>
      </x:c>
      <x:c r="C149" s="618" t="n">
        <x:f>IF(ISNUMBER(U149),U149,IF(ISNUMBER(Z149),Z149,""))</x:f>
        <x:v>46278</x:v>
      </x:c>
      <x:c r="D149" s="617" t="str">
        <x:f>'Data Schedule'!G137</x:f>
        <x:v>Graduation</x:v>
      </x:c>
      <x:c r="E149" s="619" t="n">
        <x:f>SUMIFS('Cocok Bayar Booking'!$I$5:$I$504,'Cocok Bayar Booking'!$R$5:$R$504,A149,'Cocok Bayar Booking'!$F$5:$F$504,"DP",'Cocok Bayar Booking'!$S$5:$S$504,"Paket utama",'Cocok Bayar Booking'!$B$5:$B$504,"&lt;="&amp;'Pengaturan'!$B$6)</x:f>
        <x:v>100000</x:v>
      </x:c>
      <x:c r="F149" s="619" t="n">
        <x:f>SUMIFS('Cocok Bayar Booking'!$I$5:$I$504,'Cocok Bayar Booking'!$R$5:$R$504,A149,'Cocok Bayar Booking'!$B$5:$B$504,"&lt;="&amp;'Pengaturan'!$B$6)-E149</x:f>
        <x:v>250000</x:v>
      </x:c>
      <x:c r="G149" s="619" t="n">
        <x:f>SUMIFS('Cocok Bayar Booking'!$I$5:$I$504,'Cocok Bayar Booking'!$R$5:$R$504,A149,'Cocok Bayar Booking'!$S$5:$S$504,"Add-on",'Cocok Bayar Booking'!$B$5:$B$504,"&lt;="&amp;'Pengaturan'!$B$6)</x:f>
        <x:v>0</x:v>
      </x:c>
      <x:c r="H149" s="619" t="str">
        <x:f>IF('Data Schedule'!AK137="","",'Data Schedule'!AK137)</x:f>
      </x:c>
      <x:c r="I149" s="619" t="n">
        <x:f>E149+F149+IF(V149&lt;&gt;"",N(H149),0)</x:f>
        <x:v>350000</x:v>
      </x:c>
      <x:c r="J149" s="625"/>
      <x:c r="K149" s="626"/>
      <x:c r="L149" s="620" t="str">
        <x:f>IF(AND('Data Schedule'!U137=0,COUNTIF('Cocok Bayar Booking'!$R$5:$R$504,A149)=0,N(H149)=0,NOT(AND(ISNUMBER(J149),J149&gt;=0,K149&lt;&gt;""))),"Nonaktif tanpa pembayaran",IF(NOT(ISNUMBER(C149)),"Tanggal sesi belum pasti",IF(OR(C149&lt;'Pengaturan'!$B$4,C149&gt;'Pengaturan'!$B$5),"Di luar September",IF(C149&gt;'Pengaturan'!$B$29,"Belum closing",IF(AND(O149&lt;&gt;"",NOT(AND(W149="Terverifikasi",K149&lt;&gt;""))),"Pasangan perlu dicek",IF(AND(Q149=0,NOT(AND(ISNUMBER(U149),K149&lt;&gt;""))),"Sesi belum terkonfirmasi",IF(AND(ISNUMBER(J149),J149&gt;=0,K149&lt;&gt;""),"Terhitung",IF(X149=0,"Paket utama belum terhubung",IF(R149=0,"Pelunasan belum terbukti",IF(AND(N(H149)&gt;0,V149=""),"Bukti bayar sebelumnya kosong",IF(E149+IF(V149&lt;&gt;"",N(H149),0)&lt;S149,"DP sebelumnya belum lengkap",IF(I149&lt;=0,"Nominal pembayaran belum lengkap","Terhitung"))))))))))))</x:f>
        <x:v>Terhitung</x:v>
      </x:c>
      <x:c r="M149" s="619" t="n">
        <x:f>IF(N149=1,IF(AND(ISNUMBER(J149),J149&gt;=0,K149&lt;&gt;""),J149,I149),"")</x:f>
        <x:v>350000</x:v>
      </x:c>
      <x:c r="N149" s="621" t="n">
        <x:f>IF(L149="Terhitung",1,0)</x:f>
        <x:v>1</x:v>
      </x:c>
      <x:c r="O149" s="617"/>
      <x:c r="P149" s="617" t="str">
        <x:v>39, 360</x:v>
      </x:c>
      <x:c r="Q149" s="617" t="n">
        <x:f>SUMIFS('Cocok Bayar Booking'!$V$5:$V$504,'Cocok Bayar Booking'!$R$5:$R$504,A149,'Cocok Bayar Booking'!$B$5:$B$504,"&lt;="&amp;'Pengaturan'!$B$6)</x:f>
        <x:v>1</x:v>
      </x:c>
      <x:c r="R149" s="617" t="n">
        <x:f>COUNTIFS('Cocok Bayar Booking'!$R$5:$R$504,A149,'Cocok Bayar Booking'!$S$5:$S$504,"Paket utama",'Cocok Bayar Booking'!$F$5:$F$504,"Lunas",'Cocok Bayar Booking'!$B$5:$B$504,"&lt;="&amp;'Pengaturan'!$B$6)+COUNTIFS('Cocok Bayar Booking'!$R$5:$R$504,A149,'Cocok Bayar Booking'!$S$5:$S$504,"Paket utama",'Cocok Bayar Booking'!$F$5:$F$504,"Pelunasan",'Cocok Bayar Booking'!$B$5:$B$504,"&lt;="&amp;'Pengaturan'!$B$6)</x:f>
        <x:v>1</x:v>
      </x:c>
      <x:c r="S149" s="619" t="n">
        <x:f>'Data Schedule'!N137</x:f>
        <x:v>0</x:v>
      </x:c>
      <x:c r="T149" s="619" t="n">
        <x:f>'Data Schedule'!L137</x:f>
        <x:v>350000</x:v>
      </x:c>
      <x:c r="U149" s="627"/>
      <x:c r="V149" s="617" t="str">
        <x:f>IF('Data Schedule'!AL137="","",'Data Schedule'!AL137)</x:f>
      </x:c>
      <x:c r="W149" s="626"/>
      <x:c r="X149" s="617" t="n">
        <x:f>COUNTIFS('Cocok Bayar Booking'!$R$5:$R$504,A149,'Cocok Bayar Booking'!$S$5:$S$504,"Paket utama",'Cocok Bayar Booking'!$B$5:$B$504,"&lt;="&amp;'Pengaturan'!$B$6)</x:f>
        <x:v>2</x:v>
      </x:c>
      <x:c r="Y149" s="617" t="n">
        <x:f>IF(OR(L149="Nonaktif tanpa pembayaran",L149="Di luar September",L149="Belum closing",AND(LEFT(A149,4)="LOG-",COUNTIF('Cocok Bayar Booking'!$R$5:$R$504,A149)=0)),0,1-N149)</x:f>
        <x:v>0</x:v>
      </x:c>
      <x:c r="Z149" s="618" t="n">
        <x:f>IF('Data Schedule'!B137="","",'Data Schedule'!B137)</x:f>
        <x:v>46278</x:v>
      </x:c>
    </x:row>
    <x:row r="150" ht="30" customHeight="1">
      <x:c r="A150" s="617" t="str">
        <x:v>BK134</x:v>
      </x:c>
      <x:c r="B150" s="617" t="str">
        <x:f>'Data Schedule'!E138</x:f>
        <x:v>Kelasmodeling.id purwokerto</x:v>
      </x:c>
      <x:c r="C150" s="618" t="n">
        <x:f>IF(ISNUMBER(U150),U150,IF(ISNUMBER(Z150),Z150,""))</x:f>
        <x:v>46278</x:v>
      </x:c>
      <x:c r="D150" s="617" t="str">
        <x:f>'Data Schedule'!G138</x:f>
        <x:v>Single</x:v>
      </x:c>
      <x:c r="E150" s="619" t="n">
        <x:f>SUMIFS('Cocok Bayar Booking'!$I$5:$I$504,'Cocok Bayar Booking'!$R$5:$R$504,A150,'Cocok Bayar Booking'!$F$5:$F$504,"DP",'Cocok Bayar Booking'!$S$5:$S$504,"Paket utama",'Cocok Bayar Booking'!$B$5:$B$504,"&lt;="&amp;'Pengaturan'!$B$6)</x:f>
        <x:v>0</x:v>
      </x:c>
      <x:c r="F150" s="619" t="n">
        <x:f>SUMIFS('Cocok Bayar Booking'!$I$5:$I$504,'Cocok Bayar Booking'!$R$5:$R$504,A150,'Cocok Bayar Booking'!$B$5:$B$504,"&lt;="&amp;'Pengaturan'!$B$6)-E150</x:f>
        <x:v>0</x:v>
      </x:c>
      <x:c r="G150" s="619" t="n">
        <x:f>SUMIFS('Cocok Bayar Booking'!$I$5:$I$504,'Cocok Bayar Booking'!$R$5:$R$504,A150,'Cocok Bayar Booking'!$S$5:$S$504,"Add-on",'Cocok Bayar Booking'!$B$5:$B$504,"&lt;="&amp;'Pengaturan'!$B$6)</x:f>
        <x:v>0</x:v>
      </x:c>
      <x:c r="H150" s="619" t="str">
        <x:f>IF('Data Schedule'!AK138="","",'Data Schedule'!AK138)</x:f>
      </x:c>
      <x:c r="I150" s="619" t="n">
        <x:f>E150+F150+IF(V150&lt;&gt;"",N(H150),0)</x:f>
        <x:v>0</x:v>
      </x:c>
      <x:c r="J150" s="625"/>
      <x:c r="K150" s="626"/>
      <x:c r="L150" s="620" t="str">
        <x:f>IF(AND('Data Schedule'!U138=0,COUNTIF('Cocok Bayar Booking'!$R$5:$R$504,A150)=0,N(H150)=0,NOT(AND(ISNUMBER(J150),J150&gt;=0,K150&lt;&gt;""))),"Nonaktif tanpa pembayaran",IF(NOT(ISNUMBER(C150)),"Tanggal sesi belum pasti",IF(OR(C150&lt;'Pengaturan'!$B$4,C150&gt;'Pengaturan'!$B$5),"Di luar September",IF(C150&gt;'Pengaturan'!$B$29,"Belum closing",IF(AND(O150&lt;&gt;"",NOT(AND(W150="Terverifikasi",K150&lt;&gt;""))),"Pasangan perlu dicek",IF(AND(Q150=0,NOT(AND(ISNUMBER(U150),K150&lt;&gt;""))),"Sesi belum terkonfirmasi",IF(AND(ISNUMBER(J150),J150&gt;=0,K150&lt;&gt;""),"Terhitung",IF(X150=0,"Paket utama belum terhubung",IF(R150=0,"Pelunasan belum terbukti",IF(AND(N(H150)&gt;0,V150=""),"Bukti bayar sebelumnya kosong",IF(E150+IF(V150&lt;&gt;"",N(H150),0)&lt;S150,"DP sebelumnya belum lengkap",IF(I150&lt;=0,"Nominal pembayaran belum lengkap","Terhitung"))))))))))))</x:f>
        <x:v>Pasangan perlu dicek</x:v>
      </x:c>
      <x:c r="M150" s="619" t="str">
        <x:f>IF(N150=1,IF(AND(ISNUMBER(J150),J150&gt;=0,K150&lt;&gt;""),J150,I150),"")</x:f>
      </x:c>
      <x:c r="N150" s="621" t="n">
        <x:f>IF(L150="Terhitung",1,0)</x:f>
        <x:v>0</x:v>
      </x:c>
      <x:c r="O150" s="617" t="str">
        <x:v>CHECK pembayaran belum cocok</x:v>
      </x:c>
      <x:c r="P150" s="617"/>
      <x:c r="Q150" s="617" t="n">
        <x:f>SUMIFS('Cocok Bayar Booking'!$V$5:$V$504,'Cocok Bayar Booking'!$R$5:$R$504,A150,'Cocok Bayar Booking'!$B$5:$B$504,"&lt;="&amp;'Pengaturan'!$B$6)</x:f>
        <x:v>0</x:v>
      </x:c>
      <x:c r="R150" s="617" t="n">
        <x:f>COUNTIFS('Cocok Bayar Booking'!$R$5:$R$504,A150,'Cocok Bayar Booking'!$S$5:$S$504,"Paket utama",'Cocok Bayar Booking'!$F$5:$F$504,"Lunas",'Cocok Bayar Booking'!$B$5:$B$504,"&lt;="&amp;'Pengaturan'!$B$6)+COUNTIFS('Cocok Bayar Booking'!$R$5:$R$504,A150,'Cocok Bayar Booking'!$S$5:$S$504,"Paket utama",'Cocok Bayar Booking'!$F$5:$F$504,"Pelunasan",'Cocok Bayar Booking'!$B$5:$B$504,"&lt;="&amp;'Pengaturan'!$B$6)</x:f>
        <x:v>0</x:v>
      </x:c>
      <x:c r="S150" s="619" t="n">
        <x:f>'Data Schedule'!N138</x:f>
        <x:v>0</x:v>
      </x:c>
      <x:c r="T150" s="619" t="n">
        <x:f>'Data Schedule'!L138</x:f>
        <x:v>500000</x:v>
      </x:c>
      <x:c r="U150" s="627"/>
      <x:c r="V150" s="617" t="str">
        <x:f>IF('Data Schedule'!AL138="","",'Data Schedule'!AL138)</x:f>
      </x:c>
      <x:c r="W150" s="626"/>
      <x:c r="X150" s="617" t="n">
        <x:f>COUNTIFS('Cocok Bayar Booking'!$R$5:$R$504,A150,'Cocok Bayar Booking'!$S$5:$S$504,"Paket utama",'Cocok Bayar Booking'!$B$5:$B$504,"&lt;="&amp;'Pengaturan'!$B$6)</x:f>
        <x:v>0</x:v>
      </x:c>
      <x:c r="Y150" s="617" t="n">
        <x:f>IF(OR(L150="Nonaktif tanpa pembayaran",L150="Di luar September",L150="Belum closing",AND(LEFT(A150,4)="LOG-",COUNTIF('Cocok Bayar Booking'!$R$5:$R$504,A150)=0)),0,1-N150)</x:f>
        <x:v>1</x:v>
      </x:c>
      <x:c r="Z150" s="618" t="n">
        <x:f>IF('Data Schedule'!B138="","",'Data Schedule'!B138)</x:f>
        <x:v>46278</x:v>
      </x:c>
    </x:row>
    <x:row r="151" ht="30" customHeight="1">
      <x:c r="A151" s="617" t="str">
        <x:v>BK135</x:v>
      </x:c>
      <x:c r="B151" s="617" t="str">
        <x:f>'Data Schedule'!E139</x:f>
        <x:v>Nayla</x:v>
      </x:c>
      <x:c r="C151" s="618" t="n">
        <x:f>IF(ISNUMBER(U151),U151,IF(ISNUMBER(Z151),Z151,""))</x:f>
        <x:v>46279</x:v>
      </x:c>
      <x:c r="D151" s="617" t="str">
        <x:f>'Data Schedule'!G139</x:f>
        <x:v>Large Group</x:v>
      </x:c>
      <x:c r="E151" s="619" t="n">
        <x:f>SUMIFS('Cocok Bayar Booking'!$I$5:$I$504,'Cocok Bayar Booking'!$R$5:$R$504,A151,'Cocok Bayar Booking'!$F$5:$F$504,"DP",'Cocok Bayar Booking'!$S$5:$S$504,"Paket utama",'Cocok Bayar Booking'!$B$5:$B$504,"&lt;="&amp;'Pengaturan'!$B$6)</x:f>
        <x:v>0</x:v>
      </x:c>
      <x:c r="F151" s="619" t="n">
        <x:f>SUMIFS('Cocok Bayar Booking'!$I$5:$I$504,'Cocok Bayar Booking'!$R$5:$R$504,A151,'Cocok Bayar Booking'!$B$5:$B$504,"&lt;="&amp;'Pengaturan'!$B$6)-E151</x:f>
        <x:v>100000</x:v>
      </x:c>
      <x:c r="G151" s="619" t="n">
        <x:f>SUMIFS('Cocok Bayar Booking'!$I$5:$I$504,'Cocok Bayar Booking'!$R$5:$R$504,A151,'Cocok Bayar Booking'!$S$5:$S$504,"Add-on",'Cocok Bayar Booking'!$B$5:$B$504,"&lt;="&amp;'Pengaturan'!$B$6)</x:f>
        <x:v>0</x:v>
      </x:c>
      <x:c r="H151" s="619" t="str">
        <x:f>IF('Data Schedule'!AK139="","",'Data Schedule'!AK139)</x:f>
      </x:c>
      <x:c r="I151" s="619" t="n">
        <x:f>E151+F151+IF(V151&lt;&gt;"",N(H151),0)</x:f>
        <x:v>100000</x:v>
      </x:c>
      <x:c r="J151" s="625"/>
      <x:c r="K151" s="626"/>
      <x:c r="L151" s="620" t="str">
        <x:f>IF(AND('Data Schedule'!U139=0,COUNTIF('Cocok Bayar Booking'!$R$5:$R$504,A151)=0,N(H151)=0,NOT(AND(ISNUMBER(J151),J151&gt;=0,K151&lt;&gt;""))),"Nonaktif tanpa pembayaran",IF(NOT(ISNUMBER(C151)),"Tanggal sesi belum pasti",IF(OR(C151&lt;'Pengaturan'!$B$4,C151&gt;'Pengaturan'!$B$5),"Di luar September",IF(C151&gt;'Pengaturan'!$B$29,"Belum closing",IF(AND(O151&lt;&gt;"",NOT(AND(W151="Terverifikasi",K151&lt;&gt;""))),"Pasangan perlu dicek",IF(AND(Q151=0,NOT(AND(ISNUMBER(U151),K151&lt;&gt;""))),"Sesi belum terkonfirmasi",IF(AND(ISNUMBER(J151),J151&gt;=0,K151&lt;&gt;""),"Terhitung",IF(X151=0,"Paket utama belum terhubung",IF(R151=0,"Pelunasan belum terbukti",IF(AND(N(H151)&gt;0,V151=""),"Bukti bayar sebelumnya kosong",IF(E151+IF(V151&lt;&gt;"",N(H151),0)&lt;S151,"DP sebelumnya belum lengkap",IF(I151&lt;=0,"Nominal pembayaran belum lengkap","Terhitung"))))))))))))</x:f>
        <x:v>DP sebelumnya belum lengkap</x:v>
      </x:c>
      <x:c r="M151" s="619" t="str">
        <x:f>IF(N151=1,IF(AND(ISNUMBER(J151),J151&gt;=0,K151&lt;&gt;""),J151,I151),"")</x:f>
      </x:c>
      <x:c r="N151" s="621" t="n">
        <x:f>IF(L151="Terhitung",1,0)</x:f>
        <x:v>0</x:v>
      </x:c>
      <x:c r="O151" s="617"/>
      <x:c r="P151" s="617" t="str">
        <x:v>393</x:v>
      </x:c>
      <x:c r="Q151" s="617" t="n">
        <x:f>SUMIFS('Cocok Bayar Booking'!$V$5:$V$504,'Cocok Bayar Booking'!$R$5:$R$504,A151,'Cocok Bayar Booking'!$B$5:$B$504,"&lt;="&amp;'Pengaturan'!$B$6)</x:f>
        <x:v>1</x:v>
      </x:c>
      <x:c r="R151" s="617" t="n">
        <x:f>COUNTIFS('Cocok Bayar Booking'!$R$5:$R$504,A151,'Cocok Bayar Booking'!$S$5:$S$504,"Paket utama",'Cocok Bayar Booking'!$F$5:$F$504,"Lunas",'Cocok Bayar Booking'!$B$5:$B$504,"&lt;="&amp;'Pengaturan'!$B$6)+COUNTIFS('Cocok Bayar Booking'!$R$5:$R$504,A151,'Cocok Bayar Booking'!$S$5:$S$504,"Paket utama",'Cocok Bayar Booking'!$F$5:$F$504,"Pelunasan",'Cocok Bayar Booking'!$B$5:$B$504,"&lt;="&amp;'Pengaturan'!$B$6)</x:f>
        <x:v>1</x:v>
      </x:c>
      <x:c r="S151" s="619" t="n">
        <x:f>'Data Schedule'!N139</x:f>
        <x:v>100000</x:v>
      </x:c>
      <x:c r="T151" s="619" t="n">
        <x:f>'Data Schedule'!L139</x:f>
        <x:v>200000</x:v>
      </x:c>
      <x:c r="U151" s="627"/>
      <x:c r="V151" s="617" t="str">
        <x:f>IF('Data Schedule'!AL139="","",'Data Schedule'!AL139)</x:f>
      </x:c>
      <x:c r="W151" s="626"/>
      <x:c r="X151" s="617" t="n">
        <x:f>COUNTIFS('Cocok Bayar Booking'!$R$5:$R$504,A151,'Cocok Bayar Booking'!$S$5:$S$504,"Paket utama",'Cocok Bayar Booking'!$B$5:$B$504,"&lt;="&amp;'Pengaturan'!$B$6)</x:f>
        <x:v>1</x:v>
      </x:c>
      <x:c r="Y151" s="617" t="n">
        <x:f>IF(OR(L151="Nonaktif tanpa pembayaran",L151="Di luar September",L151="Belum closing",AND(LEFT(A151,4)="LOG-",COUNTIF('Cocok Bayar Booking'!$R$5:$R$504,A151)=0)),0,1-N151)</x:f>
        <x:v>1</x:v>
      </x:c>
      <x:c r="Z151" s="618" t="n">
        <x:f>IF('Data Schedule'!B139="","",'Data Schedule'!B139)</x:f>
        <x:v>46279</x:v>
      </x:c>
    </x:row>
    <x:row r="152" ht="30" customHeight="1">
      <x:c r="A152" s="617" t="str">
        <x:v>BK136</x:v>
      </x:c>
      <x:c r="B152" s="617" t="str">
        <x:f>'Data Schedule'!E140</x:f>
        <x:v>Aliya Putri Savina</x:v>
      </x:c>
      <x:c r="C152" s="618" t="n">
        <x:f>IF(ISNUMBER(U152),U152,IF(ISNUMBER(Z152),Z152,""))</x:f>
        <x:v>46284</x:v>
      </x:c>
      <x:c r="D152" s="617" t="str">
        <x:f>'Data Schedule'!G140</x:f>
        <x:v>Graduation</x:v>
      </x:c>
      <x:c r="E152" s="619" t="n">
        <x:f>SUMIFS('Cocok Bayar Booking'!$I$5:$I$504,'Cocok Bayar Booking'!$R$5:$R$504,A152,'Cocok Bayar Booking'!$F$5:$F$504,"DP",'Cocok Bayar Booking'!$S$5:$S$504,"Paket utama",'Cocok Bayar Booking'!$B$5:$B$504,"&lt;="&amp;'Pengaturan'!$B$6)</x:f>
        <x:v>0</x:v>
      </x:c>
      <x:c r="F152" s="619" t="n">
        <x:f>SUMIFS('Cocok Bayar Booking'!$I$5:$I$504,'Cocok Bayar Booking'!$R$5:$R$504,A152,'Cocok Bayar Booking'!$B$5:$B$504,"&lt;="&amp;'Pengaturan'!$B$6)-E152</x:f>
        <x:v>0</x:v>
      </x:c>
      <x:c r="G152" s="619" t="n">
        <x:f>SUMIFS('Cocok Bayar Booking'!$I$5:$I$504,'Cocok Bayar Booking'!$R$5:$R$504,A152,'Cocok Bayar Booking'!$S$5:$S$504,"Add-on",'Cocok Bayar Booking'!$B$5:$B$504,"&lt;="&amp;'Pengaturan'!$B$6)</x:f>
        <x:v>0</x:v>
      </x:c>
      <x:c r="H152" s="619" t="str">
        <x:f>IF('Data Schedule'!AK140="","",'Data Schedule'!AK140)</x:f>
      </x:c>
      <x:c r="I152" s="619" t="n">
        <x:f>E152+F152+IF(V152&lt;&gt;"",N(H152),0)</x:f>
        <x:v>0</x:v>
      </x:c>
      <x:c r="J152" s="625"/>
      <x:c r="K152" s="626"/>
      <x:c r="L152" s="620" t="str">
        <x:f>IF(AND('Data Schedule'!U140=0,COUNTIF('Cocok Bayar Booking'!$R$5:$R$504,A152)=0,N(H152)=0,NOT(AND(ISNUMBER(J152),J152&gt;=0,K152&lt;&gt;""))),"Nonaktif tanpa pembayaran",IF(NOT(ISNUMBER(C152)),"Tanggal sesi belum pasti",IF(OR(C152&lt;'Pengaturan'!$B$4,C152&gt;'Pengaturan'!$B$5),"Di luar September",IF(C152&gt;'Pengaturan'!$B$29,"Belum closing",IF(AND(O152&lt;&gt;"",NOT(AND(W152="Terverifikasi",K152&lt;&gt;""))),"Pasangan perlu dicek",IF(AND(Q152=0,NOT(AND(ISNUMBER(U152),K152&lt;&gt;""))),"Sesi belum terkonfirmasi",IF(AND(ISNUMBER(J152),J152&gt;=0,K152&lt;&gt;""),"Terhitung",IF(X152=0,"Paket utama belum terhubung",IF(R152=0,"Pelunasan belum terbukti",IF(AND(N(H152)&gt;0,V152=""),"Bukti bayar sebelumnya kosong",IF(E152+IF(V152&lt;&gt;"",N(H152),0)&lt;S152,"DP sebelumnya belum lengkap",IF(I152&lt;=0,"Nominal pembayaran belum lengkap","Terhitung"))))))))))))</x:f>
        <x:v>Belum closing</x:v>
      </x:c>
      <x:c r="M152" s="619" t="str">
        <x:f>IF(N152=1,IF(AND(ISNUMBER(J152),J152&gt;=0,K152&lt;&gt;""),J152,I152),"")</x:f>
      </x:c>
      <x:c r="N152" s="621" t="n">
        <x:f>IF(L152="Terhitung",1,0)</x:f>
        <x:v>0</x:v>
      </x:c>
      <x:c r="O152" s="617" t="str">
        <x:v>CHECK pembayaran belum cocok. Pembayaran 19:8 belum dipasangkan</x:v>
      </x:c>
      <x:c r="P152" s="617"/>
      <x:c r="Q152" s="617" t="n">
        <x:f>SUMIFS('Cocok Bayar Booking'!$V$5:$V$504,'Cocok Bayar Booking'!$R$5:$R$504,A152,'Cocok Bayar Booking'!$B$5:$B$504,"&lt;="&amp;'Pengaturan'!$B$6)</x:f>
        <x:v>0</x:v>
      </x:c>
      <x:c r="R152" s="617" t="n">
        <x:f>COUNTIFS('Cocok Bayar Booking'!$R$5:$R$504,A152,'Cocok Bayar Booking'!$S$5:$S$504,"Paket utama",'Cocok Bayar Booking'!$F$5:$F$504,"Lunas",'Cocok Bayar Booking'!$B$5:$B$504,"&lt;="&amp;'Pengaturan'!$B$6)+COUNTIFS('Cocok Bayar Booking'!$R$5:$R$504,A152,'Cocok Bayar Booking'!$S$5:$S$504,"Paket utama",'Cocok Bayar Booking'!$F$5:$F$504,"Pelunasan",'Cocok Bayar Booking'!$B$5:$B$504,"&lt;="&amp;'Pengaturan'!$B$6)</x:f>
        <x:v>0</x:v>
      </x:c>
      <x:c r="S152" s="619" t="n">
        <x:f>'Data Schedule'!N140</x:f>
        <x:v>100000</x:v>
      </x:c>
      <x:c r="T152" s="619" t="n">
        <x:f>'Data Schedule'!L140</x:f>
        <x:v>350000</x:v>
      </x:c>
      <x:c r="U152" s="627"/>
      <x:c r="V152" s="617" t="str">
        <x:f>IF('Data Schedule'!AL140="","",'Data Schedule'!AL140)</x:f>
      </x:c>
      <x:c r="W152" s="626"/>
      <x:c r="X152" s="617" t="n">
        <x:f>COUNTIFS('Cocok Bayar Booking'!$R$5:$R$504,A152,'Cocok Bayar Booking'!$S$5:$S$504,"Paket utama",'Cocok Bayar Booking'!$B$5:$B$504,"&lt;="&amp;'Pengaturan'!$B$6)</x:f>
        <x:v>0</x:v>
      </x:c>
      <x:c r="Y152" s="617" t="n">
        <x:f>IF(OR(L152="Nonaktif tanpa pembayaran",L152="Di luar September",L152="Belum closing",AND(LEFT(A152,4)="LOG-",COUNTIF('Cocok Bayar Booking'!$R$5:$R$504,A152)=0)),0,1-N152)</x:f>
        <x:v>0</x:v>
      </x:c>
      <x:c r="Z152" s="618" t="n">
        <x:f>IF('Data Schedule'!B140="","",'Data Schedule'!B140)</x:f>
        <x:v>46284</x:v>
      </x:c>
    </x:row>
    <x:row r="153" ht="30" customHeight="1">
      <x:c r="A153" s="617" t="str">
        <x:v>BK137</x:v>
      </x:c>
      <x:c r="B153" s="617" t="str">
        <x:f>'Data Schedule'!E141</x:f>
        <x:v>Neneng Amalia</x:v>
      </x:c>
      <x:c r="C153" s="618" t="n">
        <x:f>IF(ISNUMBER(U153),U153,IF(ISNUMBER(Z153),Z153,""))</x:f>
        <x:v>46284</x:v>
      </x:c>
      <x:c r="D153" s="617" t="str">
        <x:f>'Data Schedule'!G141</x:f>
        <x:v>Graduation</x:v>
      </x:c>
      <x:c r="E153" s="619" t="n">
        <x:f>SUMIFS('Cocok Bayar Booking'!$I$5:$I$504,'Cocok Bayar Booking'!$R$5:$R$504,A153,'Cocok Bayar Booking'!$F$5:$F$504,"DP",'Cocok Bayar Booking'!$S$5:$S$504,"Paket utama",'Cocok Bayar Booking'!$B$5:$B$504,"&lt;="&amp;'Pengaturan'!$B$6)</x:f>
        <x:v>0</x:v>
      </x:c>
      <x:c r="F153" s="619" t="n">
        <x:f>SUMIFS('Cocok Bayar Booking'!$I$5:$I$504,'Cocok Bayar Booking'!$R$5:$R$504,A153,'Cocok Bayar Booking'!$B$5:$B$504,"&lt;="&amp;'Pengaturan'!$B$6)-E153</x:f>
        <x:v>0</x:v>
      </x:c>
      <x:c r="G153" s="619" t="n">
        <x:f>SUMIFS('Cocok Bayar Booking'!$I$5:$I$504,'Cocok Bayar Booking'!$R$5:$R$504,A153,'Cocok Bayar Booking'!$S$5:$S$504,"Add-on",'Cocok Bayar Booking'!$B$5:$B$504,"&lt;="&amp;'Pengaturan'!$B$6)</x:f>
        <x:v>0</x:v>
      </x:c>
      <x:c r="H153" s="619" t="str">
        <x:f>IF('Data Schedule'!AK141="","",'Data Schedule'!AK141)</x:f>
      </x:c>
      <x:c r="I153" s="619" t="n">
        <x:f>E153+F153+IF(V153&lt;&gt;"",N(H153),0)</x:f>
        <x:v>0</x:v>
      </x:c>
      <x:c r="J153" s="625"/>
      <x:c r="K153" s="626"/>
      <x:c r="L153" s="620" t="str">
        <x:f>IF(AND('Data Schedule'!U141=0,COUNTIF('Cocok Bayar Booking'!$R$5:$R$504,A153)=0,N(H153)=0,NOT(AND(ISNUMBER(J153),J153&gt;=0,K153&lt;&gt;""))),"Nonaktif tanpa pembayaran",IF(NOT(ISNUMBER(C153)),"Tanggal sesi belum pasti",IF(OR(C153&lt;'Pengaturan'!$B$4,C153&gt;'Pengaturan'!$B$5),"Di luar September",IF(C153&gt;'Pengaturan'!$B$29,"Belum closing",IF(AND(O153&lt;&gt;"",NOT(AND(W153="Terverifikasi",K153&lt;&gt;""))),"Pasangan perlu dicek",IF(AND(Q153=0,NOT(AND(ISNUMBER(U153),K153&lt;&gt;""))),"Sesi belum terkonfirmasi",IF(AND(ISNUMBER(J153),J153&gt;=0,K153&lt;&gt;""),"Terhitung",IF(X153=0,"Paket utama belum terhubung",IF(R153=0,"Pelunasan belum terbukti",IF(AND(N(H153)&gt;0,V153=""),"Bukti bayar sebelumnya kosong",IF(E153+IF(V153&lt;&gt;"",N(H153),0)&lt;S153,"DP sebelumnya belum lengkap",IF(I153&lt;=0,"Nominal pembayaran belum lengkap","Terhitung"))))))))))))</x:f>
        <x:v>Belum closing</x:v>
      </x:c>
      <x:c r="M153" s="619" t="str">
        <x:f>IF(N153=1,IF(AND(ISNUMBER(J153),J153&gt;=0,K153&lt;&gt;""),J153,I153),"")</x:f>
      </x:c>
      <x:c r="N153" s="621" t="n">
        <x:f>IF(L153="Terhitung",1,0)</x:f>
        <x:v>0</x:v>
      </x:c>
      <x:c r="O153" s="617" t="str">
        <x:v>CHECK pembayaran belum cocok. Pembayaran 19:9 belum dipasangkan</x:v>
      </x:c>
      <x:c r="P153" s="617"/>
      <x:c r="Q153" s="617" t="n">
        <x:f>SUMIFS('Cocok Bayar Booking'!$V$5:$V$504,'Cocok Bayar Booking'!$R$5:$R$504,A153,'Cocok Bayar Booking'!$B$5:$B$504,"&lt;="&amp;'Pengaturan'!$B$6)</x:f>
        <x:v>0</x:v>
      </x:c>
      <x:c r="R153" s="617" t="n">
        <x:f>COUNTIFS('Cocok Bayar Booking'!$R$5:$R$504,A153,'Cocok Bayar Booking'!$S$5:$S$504,"Paket utama",'Cocok Bayar Booking'!$F$5:$F$504,"Lunas",'Cocok Bayar Booking'!$B$5:$B$504,"&lt;="&amp;'Pengaturan'!$B$6)+COUNTIFS('Cocok Bayar Booking'!$R$5:$R$504,A153,'Cocok Bayar Booking'!$S$5:$S$504,"Paket utama",'Cocok Bayar Booking'!$F$5:$F$504,"Pelunasan",'Cocok Bayar Booking'!$B$5:$B$504,"&lt;="&amp;'Pengaturan'!$B$6)</x:f>
        <x:v>0</x:v>
      </x:c>
      <x:c r="S153" s="619" t="n">
        <x:f>'Data Schedule'!N141</x:f>
        <x:v>100000</x:v>
      </x:c>
      <x:c r="T153" s="619" t="n">
        <x:f>'Data Schedule'!L141</x:f>
        <x:v>350000</x:v>
      </x:c>
      <x:c r="U153" s="627"/>
      <x:c r="V153" s="617" t="str">
        <x:f>IF('Data Schedule'!AL141="","",'Data Schedule'!AL141)</x:f>
      </x:c>
      <x:c r="W153" s="626"/>
      <x:c r="X153" s="617" t="n">
        <x:f>COUNTIFS('Cocok Bayar Booking'!$R$5:$R$504,A153,'Cocok Bayar Booking'!$S$5:$S$504,"Paket utama",'Cocok Bayar Booking'!$B$5:$B$504,"&lt;="&amp;'Pengaturan'!$B$6)</x:f>
        <x:v>0</x:v>
      </x:c>
      <x:c r="Y153" s="617" t="n">
        <x:f>IF(OR(L153="Nonaktif tanpa pembayaran",L153="Di luar September",L153="Belum closing",AND(LEFT(A153,4)="LOG-",COUNTIF('Cocok Bayar Booking'!$R$5:$R$504,A153)=0)),0,1-N153)</x:f>
        <x:v>0</x:v>
      </x:c>
      <x:c r="Z153" s="618" t="n">
        <x:f>IF('Data Schedule'!B141="","",'Data Schedule'!B141)</x:f>
        <x:v>46284</x:v>
      </x:c>
    </x:row>
    <x:row r="154" ht="30" customHeight="1">
      <x:c r="A154" s="617" t="str">
        <x:v>BK138</x:v>
      </x:c>
      <x:c r="B154" s="617" t="str">
        <x:f>'Data Schedule'!E142</x:f>
        <x:v>Lu’lu Amanatul</x:v>
      </x:c>
      <x:c r="C154" s="618" t="n">
        <x:f>IF(ISNUMBER(U154),U154,IF(ISNUMBER(Z154),Z154,""))</x:f>
        <x:v>46284</x:v>
      </x:c>
      <x:c r="D154" s="617" t="str">
        <x:f>'Data Schedule'!G142</x:f>
        <x:v>Graduation</x:v>
      </x:c>
      <x:c r="E154" s="619" t="n">
        <x:f>SUMIFS('Cocok Bayar Booking'!$I$5:$I$504,'Cocok Bayar Booking'!$R$5:$R$504,A154,'Cocok Bayar Booking'!$F$5:$F$504,"DP",'Cocok Bayar Booking'!$S$5:$S$504,"Paket utama",'Cocok Bayar Booking'!$B$5:$B$504,"&lt;="&amp;'Pengaturan'!$B$6)</x:f>
        <x:v>0</x:v>
      </x:c>
      <x:c r="F154" s="619" t="n">
        <x:f>SUMIFS('Cocok Bayar Booking'!$I$5:$I$504,'Cocok Bayar Booking'!$R$5:$R$504,A154,'Cocok Bayar Booking'!$B$5:$B$504,"&lt;="&amp;'Pengaturan'!$B$6)-E154</x:f>
        <x:v>0</x:v>
      </x:c>
      <x:c r="G154" s="619" t="n">
        <x:f>SUMIFS('Cocok Bayar Booking'!$I$5:$I$504,'Cocok Bayar Booking'!$R$5:$R$504,A154,'Cocok Bayar Booking'!$S$5:$S$504,"Add-on",'Cocok Bayar Booking'!$B$5:$B$504,"&lt;="&amp;'Pengaturan'!$B$6)</x:f>
        <x:v>0</x:v>
      </x:c>
      <x:c r="H154" s="619" t="str">
        <x:f>IF('Data Schedule'!AK142="","",'Data Schedule'!AK142)</x:f>
      </x:c>
      <x:c r="I154" s="619" t="n">
        <x:f>E154+F154+IF(V154&lt;&gt;"",N(H154),0)</x:f>
        <x:v>0</x:v>
      </x:c>
      <x:c r="J154" s="625"/>
      <x:c r="K154" s="626"/>
      <x:c r="L154" s="620" t="str">
        <x:f>IF(AND('Data Schedule'!U142=0,COUNTIF('Cocok Bayar Booking'!$R$5:$R$504,A154)=0,N(H154)=0,NOT(AND(ISNUMBER(J154),J154&gt;=0,K154&lt;&gt;""))),"Nonaktif tanpa pembayaran",IF(NOT(ISNUMBER(C154)),"Tanggal sesi belum pasti",IF(OR(C154&lt;'Pengaturan'!$B$4,C154&gt;'Pengaturan'!$B$5),"Di luar September",IF(C154&gt;'Pengaturan'!$B$29,"Belum closing",IF(AND(O154&lt;&gt;"",NOT(AND(W154="Terverifikasi",K154&lt;&gt;""))),"Pasangan perlu dicek",IF(AND(Q154=0,NOT(AND(ISNUMBER(U154),K154&lt;&gt;""))),"Sesi belum terkonfirmasi",IF(AND(ISNUMBER(J154),J154&gt;=0,K154&lt;&gt;""),"Terhitung",IF(X154=0,"Paket utama belum terhubung",IF(R154=0,"Pelunasan belum terbukti",IF(AND(N(H154)&gt;0,V154=""),"Bukti bayar sebelumnya kosong",IF(E154+IF(V154&lt;&gt;"",N(H154),0)&lt;S154,"DP sebelumnya belum lengkap",IF(I154&lt;=0,"Nominal pembayaran belum lengkap","Terhitung"))))))))))))</x:f>
        <x:v>Belum closing</x:v>
      </x:c>
      <x:c r="M154" s="619" t="str">
        <x:f>IF(N154=1,IF(AND(ISNUMBER(J154),J154&gt;=0,K154&lt;&gt;""),J154,I154),"")</x:f>
      </x:c>
      <x:c r="N154" s="621" t="n">
        <x:f>IF(L154="Terhitung",1,0)</x:f>
        <x:v>0</x:v>
      </x:c>
      <x:c r="O154" s="617" t="str">
        <x:v>Konfirmasi pasangan BK138 dengan Log 19:10</x:v>
      </x:c>
      <x:c r="P154" s="617"/>
      <x:c r="Q154" s="617" t="n">
        <x:f>SUMIFS('Cocok Bayar Booking'!$V$5:$V$504,'Cocok Bayar Booking'!$R$5:$R$504,A154,'Cocok Bayar Booking'!$B$5:$B$504,"&lt;="&amp;'Pengaturan'!$B$6)</x:f>
        <x:v>0</x:v>
      </x:c>
      <x:c r="R154" s="617" t="n">
        <x:f>COUNTIFS('Cocok Bayar Booking'!$R$5:$R$504,A154,'Cocok Bayar Booking'!$S$5:$S$504,"Paket utama",'Cocok Bayar Booking'!$F$5:$F$504,"Lunas",'Cocok Bayar Booking'!$B$5:$B$504,"&lt;="&amp;'Pengaturan'!$B$6)+COUNTIFS('Cocok Bayar Booking'!$R$5:$R$504,A154,'Cocok Bayar Booking'!$S$5:$S$504,"Paket utama",'Cocok Bayar Booking'!$F$5:$F$504,"Pelunasan",'Cocok Bayar Booking'!$B$5:$B$504,"&lt;="&amp;'Pengaturan'!$B$6)</x:f>
        <x:v>0</x:v>
      </x:c>
      <x:c r="S154" s="619" t="n">
        <x:f>'Data Schedule'!N142</x:f>
        <x:v>100000</x:v>
      </x:c>
      <x:c r="T154" s="619" t="n">
        <x:f>'Data Schedule'!L142</x:f>
        <x:v>350000</x:v>
      </x:c>
      <x:c r="U154" s="627"/>
      <x:c r="V154" s="617" t="str">
        <x:f>IF('Data Schedule'!AL142="","",'Data Schedule'!AL142)</x:f>
      </x:c>
      <x:c r="W154" s="626"/>
      <x:c r="X154" s="617" t="n">
        <x:f>COUNTIFS('Cocok Bayar Booking'!$R$5:$R$504,A154,'Cocok Bayar Booking'!$S$5:$S$504,"Paket utama",'Cocok Bayar Booking'!$B$5:$B$504,"&lt;="&amp;'Pengaturan'!$B$6)</x:f>
        <x:v>0</x:v>
      </x:c>
      <x:c r="Y154" s="617" t="n">
        <x:f>IF(OR(L154="Nonaktif tanpa pembayaran",L154="Di luar September",L154="Belum closing",AND(LEFT(A154,4)="LOG-",COUNTIF('Cocok Bayar Booking'!$R$5:$R$504,A154)=0)),0,1-N154)</x:f>
        <x:v>0</x:v>
      </x:c>
      <x:c r="Z154" s="618" t="n">
        <x:f>IF('Data Schedule'!B142="","",'Data Schedule'!B142)</x:f>
        <x:v>46284</x:v>
      </x:c>
    </x:row>
    <x:row r="155" ht="30" customHeight="1">
      <x:c r="A155" s="617" t="str">
        <x:v>BK139</x:v>
      </x:c>
      <x:c r="B155" s="617" t="str">
        <x:f>'Data Schedule'!E143</x:f>
        <x:v>Muhamad Rizki</x:v>
      </x:c>
      <x:c r="C155" s="618" t="n">
        <x:f>IF(ISNUMBER(U155),U155,IF(ISNUMBER(Z155),Z155,""))</x:f>
        <x:v>46284</x:v>
      </x:c>
      <x:c r="D155" s="617" t="str">
        <x:f>'Data Schedule'!G143</x:f>
        <x:v>Graduation</x:v>
      </x:c>
      <x:c r="E155" s="619" t="n">
        <x:f>SUMIFS('Cocok Bayar Booking'!$I$5:$I$504,'Cocok Bayar Booking'!$R$5:$R$504,A155,'Cocok Bayar Booking'!$F$5:$F$504,"DP",'Cocok Bayar Booking'!$S$5:$S$504,"Paket utama",'Cocok Bayar Booking'!$B$5:$B$504,"&lt;="&amp;'Pengaturan'!$B$6)</x:f>
        <x:v>100000</x:v>
      </x:c>
      <x:c r="F155" s="619" t="n">
        <x:f>SUMIFS('Cocok Bayar Booking'!$I$5:$I$504,'Cocok Bayar Booking'!$R$5:$R$504,A155,'Cocok Bayar Booking'!$B$5:$B$504,"&lt;="&amp;'Pengaturan'!$B$6)-E155</x:f>
        <x:v>0</x:v>
      </x:c>
      <x:c r="G155" s="619" t="n">
        <x:f>SUMIFS('Cocok Bayar Booking'!$I$5:$I$504,'Cocok Bayar Booking'!$R$5:$R$504,A155,'Cocok Bayar Booking'!$S$5:$S$504,"Add-on",'Cocok Bayar Booking'!$B$5:$B$504,"&lt;="&amp;'Pengaturan'!$B$6)</x:f>
        <x:v>0</x:v>
      </x:c>
      <x:c r="H155" s="619" t="str">
        <x:f>IF('Data Schedule'!AK143="","",'Data Schedule'!AK143)</x:f>
      </x:c>
      <x:c r="I155" s="619" t="n">
        <x:f>E155+F155+IF(V155&lt;&gt;"",N(H155),0)</x:f>
        <x:v>100000</x:v>
      </x:c>
      <x:c r="J155" s="625"/>
      <x:c r="K155" s="626"/>
      <x:c r="L155" s="620" t="str">
        <x:f>IF(AND('Data Schedule'!U143=0,COUNTIF('Cocok Bayar Booking'!$R$5:$R$504,A155)=0,N(H155)=0,NOT(AND(ISNUMBER(J155),J155&gt;=0,K155&lt;&gt;""))),"Nonaktif tanpa pembayaran",IF(NOT(ISNUMBER(C155)),"Tanggal sesi belum pasti",IF(OR(C155&lt;'Pengaturan'!$B$4,C155&gt;'Pengaturan'!$B$5),"Di luar September",IF(C155&gt;'Pengaturan'!$B$29,"Belum closing",IF(AND(O155&lt;&gt;"",NOT(AND(W155="Terverifikasi",K155&lt;&gt;""))),"Pasangan perlu dicek",IF(AND(Q155=0,NOT(AND(ISNUMBER(U155),K155&lt;&gt;""))),"Sesi belum terkonfirmasi",IF(AND(ISNUMBER(J155),J155&gt;=0,K155&lt;&gt;""),"Terhitung",IF(X155=0,"Paket utama belum terhubung",IF(R155=0,"Pelunasan belum terbukti",IF(AND(N(H155)&gt;0,V155=""),"Bukti bayar sebelumnya kosong",IF(E155+IF(V155&lt;&gt;"",N(H155),0)&lt;S155,"DP sebelumnya belum lengkap",IF(I155&lt;=0,"Nominal pembayaran belum lengkap","Terhitung"))))))))))))</x:f>
        <x:v>Belum closing</x:v>
      </x:c>
      <x:c r="M155" s="619" t="str">
        <x:f>IF(N155=1,IF(AND(ISNUMBER(J155),J155&gt;=0,K155&lt;&gt;""),J155,I155),"")</x:f>
      </x:c>
      <x:c r="N155" s="621" t="n">
        <x:f>IF(L155="Terhitung",1,0)</x:f>
        <x:v>0</x:v>
      </x:c>
      <x:c r="O155" s="617" t="str">
        <x:v>CHECK pembayaran belum cocok. Pembayaran 19:12 belum dipasangkan</x:v>
      </x:c>
      <x:c r="P155" s="617" t="str">
        <x:v>203</x:v>
      </x:c>
      <x:c r="Q155" s="617" t="n">
        <x:f>SUMIFS('Cocok Bayar Booking'!$V$5:$V$504,'Cocok Bayar Booking'!$R$5:$R$504,A155,'Cocok Bayar Booking'!$B$5:$B$504,"&lt;="&amp;'Pengaturan'!$B$6)</x:f>
        <x:v>0</x:v>
      </x:c>
      <x:c r="R155" s="617" t="n">
        <x:f>COUNTIFS('Cocok Bayar Booking'!$R$5:$R$504,A155,'Cocok Bayar Booking'!$S$5:$S$504,"Paket utama",'Cocok Bayar Booking'!$F$5:$F$504,"Lunas",'Cocok Bayar Booking'!$B$5:$B$504,"&lt;="&amp;'Pengaturan'!$B$6)+COUNTIFS('Cocok Bayar Booking'!$R$5:$R$504,A155,'Cocok Bayar Booking'!$S$5:$S$504,"Paket utama",'Cocok Bayar Booking'!$F$5:$F$504,"Pelunasan",'Cocok Bayar Booking'!$B$5:$B$504,"&lt;="&amp;'Pengaturan'!$B$6)</x:f>
        <x:v>0</x:v>
      </x:c>
      <x:c r="S155" s="619" t="n">
        <x:f>'Data Schedule'!N143</x:f>
        <x:v>100000</x:v>
      </x:c>
      <x:c r="T155" s="619" t="n">
        <x:f>'Data Schedule'!L143</x:f>
        <x:v>350000</x:v>
      </x:c>
      <x:c r="U155" s="627"/>
      <x:c r="V155" s="617" t="str">
        <x:f>IF('Data Schedule'!AL143="","",'Data Schedule'!AL143)</x:f>
      </x:c>
      <x:c r="W155" s="626"/>
      <x:c r="X155" s="617" t="n">
        <x:f>COUNTIFS('Cocok Bayar Booking'!$R$5:$R$504,A155,'Cocok Bayar Booking'!$S$5:$S$504,"Paket utama",'Cocok Bayar Booking'!$B$5:$B$504,"&lt;="&amp;'Pengaturan'!$B$6)</x:f>
        <x:v>1</x:v>
      </x:c>
      <x:c r="Y155" s="617" t="n">
        <x:f>IF(OR(L155="Nonaktif tanpa pembayaran",L155="Di luar September",L155="Belum closing",AND(LEFT(A155,4)="LOG-",COUNTIF('Cocok Bayar Booking'!$R$5:$R$504,A155)=0)),0,1-N155)</x:f>
        <x:v>0</x:v>
      </x:c>
      <x:c r="Z155" s="618" t="n">
        <x:f>IF('Data Schedule'!B143="","",'Data Schedule'!B143)</x:f>
        <x:v>46284</x:v>
      </x:c>
    </x:row>
    <x:row r="156" ht="30" customHeight="1">
      <x:c r="A156" s="617" t="str">
        <x:v>BK140</x:v>
      </x:c>
      <x:c r="B156" s="617" t="str">
        <x:f>'Data Schedule'!E144</x:f>
        <x:v>Frista Savitri</x:v>
      </x:c>
      <x:c r="C156" s="618" t="n">
        <x:f>IF(ISNUMBER(U156),U156,IF(ISNUMBER(Z156),Z156,""))</x:f>
        <x:v>46284</x:v>
      </x:c>
      <x:c r="D156" s="617" t="str">
        <x:f>'Data Schedule'!G144</x:f>
        <x:v>Family A</x:v>
      </x:c>
      <x:c r="E156" s="619" t="n">
        <x:f>SUMIFS('Cocok Bayar Booking'!$I$5:$I$504,'Cocok Bayar Booking'!$R$5:$R$504,A156,'Cocok Bayar Booking'!$F$5:$F$504,"DP",'Cocok Bayar Booking'!$S$5:$S$504,"Paket utama",'Cocok Bayar Booking'!$B$5:$B$504,"&lt;="&amp;'Pengaturan'!$B$6)</x:f>
        <x:v>100000</x:v>
      </x:c>
      <x:c r="F156" s="619" t="n">
        <x:f>SUMIFS('Cocok Bayar Booking'!$I$5:$I$504,'Cocok Bayar Booking'!$R$5:$R$504,A156,'Cocok Bayar Booking'!$B$5:$B$504,"&lt;="&amp;'Pengaturan'!$B$6)-E156</x:f>
        <x:v>0</x:v>
      </x:c>
      <x:c r="G156" s="619" t="n">
        <x:f>SUMIFS('Cocok Bayar Booking'!$I$5:$I$504,'Cocok Bayar Booking'!$R$5:$R$504,A156,'Cocok Bayar Booking'!$S$5:$S$504,"Add-on",'Cocok Bayar Booking'!$B$5:$B$504,"&lt;="&amp;'Pengaturan'!$B$6)</x:f>
        <x:v>0</x:v>
      </x:c>
      <x:c r="H156" s="619" t="str">
        <x:f>IF('Data Schedule'!AK144="","",'Data Schedule'!AK144)</x:f>
      </x:c>
      <x:c r="I156" s="619" t="n">
        <x:f>E156+F156+IF(V156&lt;&gt;"",N(H156),0)</x:f>
        <x:v>100000</x:v>
      </x:c>
      <x:c r="J156" s="625"/>
      <x:c r="K156" s="626"/>
      <x:c r="L156" s="620" t="str">
        <x:f>IF(AND('Data Schedule'!U144=0,COUNTIF('Cocok Bayar Booking'!$R$5:$R$504,A156)=0,N(H156)=0,NOT(AND(ISNUMBER(J156),J156&gt;=0,K156&lt;&gt;""))),"Nonaktif tanpa pembayaran",IF(NOT(ISNUMBER(C156)),"Tanggal sesi belum pasti",IF(OR(C156&lt;'Pengaturan'!$B$4,C156&gt;'Pengaturan'!$B$5),"Di luar September",IF(C156&gt;'Pengaturan'!$B$29,"Belum closing",IF(AND(O156&lt;&gt;"",NOT(AND(W156="Terverifikasi",K156&lt;&gt;""))),"Pasangan perlu dicek",IF(AND(Q156=0,NOT(AND(ISNUMBER(U156),K156&lt;&gt;""))),"Sesi belum terkonfirmasi",IF(AND(ISNUMBER(J156),J156&gt;=0,K156&lt;&gt;""),"Terhitung",IF(X156=0,"Paket utama belum terhubung",IF(R156=0,"Pelunasan belum terbukti",IF(AND(N(H156)&gt;0,V156=""),"Bukti bayar sebelumnya kosong",IF(E156+IF(V156&lt;&gt;"",N(H156),0)&lt;S156,"DP sebelumnya belum lengkap",IF(I156&lt;=0,"Nominal pembayaran belum lengkap","Terhitung"))))))))))))</x:f>
        <x:v>Belum closing</x:v>
      </x:c>
      <x:c r="M156" s="619" t="str">
        <x:f>IF(N156=1,IF(AND(ISNUMBER(J156),J156&gt;=0,K156&lt;&gt;""),J156,I156),"")</x:f>
      </x:c>
      <x:c r="N156" s="621" t="n">
        <x:f>IF(L156="Terhitung",1,0)</x:f>
        <x:v>0</x:v>
      </x:c>
      <x:c r="O156" s="617" t="str">
        <x:v>CHECK pembayaran belum cocok. Pembayaran 19:7 belum dipasangkan</x:v>
      </x:c>
      <x:c r="P156" s="617" t="str">
        <x:v>241</x:v>
      </x:c>
      <x:c r="Q156" s="617" t="n">
        <x:f>SUMIFS('Cocok Bayar Booking'!$V$5:$V$504,'Cocok Bayar Booking'!$R$5:$R$504,A156,'Cocok Bayar Booking'!$B$5:$B$504,"&lt;="&amp;'Pengaturan'!$B$6)</x:f>
        <x:v>0</x:v>
      </x:c>
      <x:c r="R156" s="617" t="n">
        <x:f>COUNTIFS('Cocok Bayar Booking'!$R$5:$R$504,A156,'Cocok Bayar Booking'!$S$5:$S$504,"Paket utama",'Cocok Bayar Booking'!$F$5:$F$504,"Lunas",'Cocok Bayar Booking'!$B$5:$B$504,"&lt;="&amp;'Pengaturan'!$B$6)+COUNTIFS('Cocok Bayar Booking'!$R$5:$R$504,A156,'Cocok Bayar Booking'!$S$5:$S$504,"Paket utama",'Cocok Bayar Booking'!$F$5:$F$504,"Pelunasan",'Cocok Bayar Booking'!$B$5:$B$504,"&lt;="&amp;'Pengaturan'!$B$6)</x:f>
        <x:v>0</x:v>
      </x:c>
      <x:c r="S156" s="619" t="n">
        <x:f>'Data Schedule'!N144</x:f>
        <x:v>100000</x:v>
      </x:c>
      <x:c r="T156" s="619" t="n">
        <x:f>'Data Schedule'!L144</x:f>
        <x:v>350000</x:v>
      </x:c>
      <x:c r="U156" s="627"/>
      <x:c r="V156" s="617" t="str">
        <x:f>IF('Data Schedule'!AL144="","",'Data Schedule'!AL144)</x:f>
      </x:c>
      <x:c r="W156" s="626"/>
      <x:c r="X156" s="617" t="n">
        <x:f>COUNTIFS('Cocok Bayar Booking'!$R$5:$R$504,A156,'Cocok Bayar Booking'!$S$5:$S$504,"Paket utama",'Cocok Bayar Booking'!$B$5:$B$504,"&lt;="&amp;'Pengaturan'!$B$6)</x:f>
        <x:v>1</x:v>
      </x:c>
      <x:c r="Y156" s="617" t="n">
        <x:f>IF(OR(L156="Nonaktif tanpa pembayaran",L156="Di luar September",L156="Belum closing",AND(LEFT(A156,4)="LOG-",COUNTIF('Cocok Bayar Booking'!$R$5:$R$504,A156)=0)),0,1-N156)</x:f>
        <x:v>0</x:v>
      </x:c>
      <x:c r="Z156" s="618" t="n">
        <x:f>IF('Data Schedule'!B144="","",'Data Schedule'!B144)</x:f>
        <x:v>46284</x:v>
      </x:c>
    </x:row>
    <x:row r="157" ht="30" customHeight="1">
      <x:c r="A157" s="617" t="str">
        <x:v>BK141</x:v>
      </x:c>
      <x:c r="B157" s="617" t="str">
        <x:f>'Data Schedule'!E145</x:f>
        <x:v>RIsky Akmal</x:v>
      </x:c>
      <x:c r="C157" s="618" t="n">
        <x:f>IF(ISNUMBER(U157),U157,IF(ISNUMBER(Z157),Z157,""))</x:f>
        <x:v>46287</x:v>
      </x:c>
      <x:c r="D157" s="617" t="str">
        <x:f>'Data Schedule'!G145</x:f>
        <x:v>Graduation Premium</x:v>
      </x:c>
      <x:c r="E157" s="619" t="n">
        <x:f>SUMIFS('Cocok Bayar Booking'!$I$5:$I$504,'Cocok Bayar Booking'!$R$5:$R$504,A157,'Cocok Bayar Booking'!$F$5:$F$504,"DP",'Cocok Bayar Booking'!$S$5:$S$504,"Paket utama",'Cocok Bayar Booking'!$B$5:$B$504,"&lt;="&amp;'Pengaturan'!$B$6)</x:f>
        <x:v>0</x:v>
      </x:c>
      <x:c r="F157" s="619" t="n">
        <x:f>SUMIFS('Cocok Bayar Booking'!$I$5:$I$504,'Cocok Bayar Booking'!$R$5:$R$504,A157,'Cocok Bayar Booking'!$B$5:$B$504,"&lt;="&amp;'Pengaturan'!$B$6)-E157</x:f>
        <x:v>0</x:v>
      </x:c>
      <x:c r="G157" s="619" t="n">
        <x:f>SUMIFS('Cocok Bayar Booking'!$I$5:$I$504,'Cocok Bayar Booking'!$R$5:$R$504,A157,'Cocok Bayar Booking'!$S$5:$S$504,"Add-on",'Cocok Bayar Booking'!$B$5:$B$504,"&lt;="&amp;'Pengaturan'!$B$6)</x:f>
        <x:v>0</x:v>
      </x:c>
      <x:c r="H157" s="619" t="str">
        <x:f>IF('Data Schedule'!AK145="","",'Data Schedule'!AK145)</x:f>
      </x:c>
      <x:c r="I157" s="619" t="n">
        <x:f>E157+F157+IF(V157&lt;&gt;"",N(H157),0)</x:f>
        <x:v>0</x:v>
      </x:c>
      <x:c r="J157" s="625"/>
      <x:c r="K157" s="626"/>
      <x:c r="L157" s="620" t="str">
        <x:f>IF(AND('Data Schedule'!U145=0,COUNTIF('Cocok Bayar Booking'!$R$5:$R$504,A157)=0,N(H157)=0,NOT(AND(ISNUMBER(J157),J157&gt;=0,K157&lt;&gt;""))),"Nonaktif tanpa pembayaran",IF(NOT(ISNUMBER(C157)),"Tanggal sesi belum pasti",IF(OR(C157&lt;'Pengaturan'!$B$4,C157&gt;'Pengaturan'!$B$5),"Di luar September",IF(C157&gt;'Pengaturan'!$B$29,"Belum closing",IF(AND(O157&lt;&gt;"",NOT(AND(W157="Terverifikasi",K157&lt;&gt;""))),"Pasangan perlu dicek",IF(AND(Q157=0,NOT(AND(ISNUMBER(U157),K157&lt;&gt;""))),"Sesi belum terkonfirmasi",IF(AND(ISNUMBER(J157),J157&gt;=0,K157&lt;&gt;""),"Terhitung",IF(X157=0,"Paket utama belum terhubung",IF(R157=0,"Pelunasan belum terbukti",IF(AND(N(H157)&gt;0,V157=""),"Bukti bayar sebelumnya kosong",IF(E157+IF(V157&lt;&gt;"",N(H157),0)&lt;S157,"DP sebelumnya belum lengkap",IF(I157&lt;=0,"Nominal pembayaran belum lengkap","Terhitung"))))))))))))</x:f>
        <x:v>Belum closing</x:v>
      </x:c>
      <x:c r="M157" s="619" t="str">
        <x:f>IF(N157=1,IF(AND(ISNUMBER(J157),J157&gt;=0,K157&lt;&gt;""),J157,I157),"")</x:f>
      </x:c>
      <x:c r="N157" s="621" t="n">
        <x:f>IF(L157="Terhitung",1,0)</x:f>
        <x:v>0</x:v>
      </x:c>
      <x:c r="O157" s="617"/>
      <x:c r="P157" s="617"/>
      <x:c r="Q157" s="617" t="n">
        <x:f>SUMIFS('Cocok Bayar Booking'!$V$5:$V$504,'Cocok Bayar Booking'!$R$5:$R$504,A157,'Cocok Bayar Booking'!$B$5:$B$504,"&lt;="&amp;'Pengaturan'!$B$6)</x:f>
        <x:v>0</x:v>
      </x:c>
      <x:c r="R157" s="617" t="n">
        <x:f>COUNTIFS('Cocok Bayar Booking'!$R$5:$R$504,A157,'Cocok Bayar Booking'!$S$5:$S$504,"Paket utama",'Cocok Bayar Booking'!$F$5:$F$504,"Lunas",'Cocok Bayar Booking'!$B$5:$B$504,"&lt;="&amp;'Pengaturan'!$B$6)+COUNTIFS('Cocok Bayar Booking'!$R$5:$R$504,A157,'Cocok Bayar Booking'!$S$5:$S$504,"Paket utama",'Cocok Bayar Booking'!$F$5:$F$504,"Pelunasan",'Cocok Bayar Booking'!$B$5:$B$504,"&lt;="&amp;'Pengaturan'!$B$6)</x:f>
        <x:v>0</x:v>
      </x:c>
      <x:c r="S157" s="619" t="n">
        <x:f>'Data Schedule'!N145</x:f>
        <x:v>100000</x:v>
      </x:c>
      <x:c r="T157" s="619" t="n">
        <x:f>'Data Schedule'!L145</x:f>
        <x:v>500000</x:v>
      </x:c>
      <x:c r="U157" s="627"/>
      <x:c r="V157" s="617" t="str">
        <x:f>IF('Data Schedule'!AL145="","",'Data Schedule'!AL145)</x:f>
      </x:c>
      <x:c r="W157" s="626"/>
      <x:c r="X157" s="617" t="n">
        <x:f>COUNTIFS('Cocok Bayar Booking'!$R$5:$R$504,A157,'Cocok Bayar Booking'!$S$5:$S$504,"Paket utama",'Cocok Bayar Booking'!$B$5:$B$504,"&lt;="&amp;'Pengaturan'!$B$6)</x:f>
        <x:v>0</x:v>
      </x:c>
      <x:c r="Y157" s="617" t="n">
        <x:f>IF(OR(L157="Nonaktif tanpa pembayaran",L157="Di luar September",L157="Belum closing",AND(LEFT(A157,4)="LOG-",COUNTIF('Cocok Bayar Booking'!$R$5:$R$504,A157)=0)),0,1-N157)</x:f>
        <x:v>0</x:v>
      </x:c>
      <x:c r="Z157" s="618" t="n">
        <x:f>IF('Data Schedule'!B145="","",'Data Schedule'!B145)</x:f>
        <x:v>46287</x:v>
      </x:c>
    </x:row>
    <x:row r="158" ht="30" customHeight="1">
      <x:c r="A158" s="617" t="str">
        <x:v>BK142</x:v>
      </x:c>
      <x:c r="B158" s="617" t="str">
        <x:f>'Data Schedule'!E146</x:f>
        <x:v>Raka</x:v>
      </x:c>
      <x:c r="C158" s="618" t="n">
        <x:f>IF(ISNUMBER(U158),U158,IF(ISNUMBER(Z158),Z158,""))</x:f>
        <x:v>46287</x:v>
      </x:c>
      <x:c r="D158" s="617" t="str">
        <x:f>'Data Schedule'!G146</x:f>
        <x:v>Graduation</x:v>
      </x:c>
      <x:c r="E158" s="619" t="n">
        <x:f>SUMIFS('Cocok Bayar Booking'!$I$5:$I$504,'Cocok Bayar Booking'!$R$5:$R$504,A158,'Cocok Bayar Booking'!$F$5:$F$504,"DP",'Cocok Bayar Booking'!$S$5:$S$504,"Paket utama",'Cocok Bayar Booking'!$B$5:$B$504,"&lt;="&amp;'Pengaturan'!$B$6)</x:f>
        <x:v>100000</x:v>
      </x:c>
      <x:c r="F158" s="619" t="n">
        <x:f>SUMIFS('Cocok Bayar Booking'!$I$5:$I$504,'Cocok Bayar Booking'!$R$5:$R$504,A158,'Cocok Bayar Booking'!$B$5:$B$504,"&lt;="&amp;'Pengaturan'!$B$6)-E158</x:f>
        <x:v>0</x:v>
      </x:c>
      <x:c r="G158" s="619" t="n">
        <x:f>SUMIFS('Cocok Bayar Booking'!$I$5:$I$504,'Cocok Bayar Booking'!$R$5:$R$504,A158,'Cocok Bayar Booking'!$S$5:$S$504,"Add-on",'Cocok Bayar Booking'!$B$5:$B$504,"&lt;="&amp;'Pengaturan'!$B$6)</x:f>
        <x:v>0</x:v>
      </x:c>
      <x:c r="H158" s="619" t="str">
        <x:f>IF('Data Schedule'!AK146="","",'Data Schedule'!AK146)</x:f>
      </x:c>
      <x:c r="I158" s="619" t="n">
        <x:f>E158+F158+IF(V158&lt;&gt;"",N(H158),0)</x:f>
        <x:v>100000</x:v>
      </x:c>
      <x:c r="J158" s="625"/>
      <x:c r="K158" s="626"/>
      <x:c r="L158" s="620" t="str">
        <x:f>IF(AND('Data Schedule'!U146=0,COUNTIF('Cocok Bayar Booking'!$R$5:$R$504,A158)=0,N(H158)=0,NOT(AND(ISNUMBER(J158),J158&gt;=0,K158&lt;&gt;""))),"Nonaktif tanpa pembayaran",IF(NOT(ISNUMBER(C158)),"Tanggal sesi belum pasti",IF(OR(C158&lt;'Pengaturan'!$B$4,C158&gt;'Pengaturan'!$B$5),"Di luar September",IF(C158&gt;'Pengaturan'!$B$29,"Belum closing",IF(AND(O158&lt;&gt;"",NOT(AND(W158="Terverifikasi",K158&lt;&gt;""))),"Pasangan perlu dicek",IF(AND(Q158=0,NOT(AND(ISNUMBER(U158),K158&lt;&gt;""))),"Sesi belum terkonfirmasi",IF(AND(ISNUMBER(J158),J158&gt;=0,K158&lt;&gt;""),"Terhitung",IF(X158=0,"Paket utama belum terhubung",IF(R158=0,"Pelunasan belum terbukti",IF(AND(N(H158)&gt;0,V158=""),"Bukti bayar sebelumnya kosong",IF(E158+IF(V158&lt;&gt;"",N(H158),0)&lt;S158,"DP sebelumnya belum lengkap",IF(I158&lt;=0,"Nominal pembayaran belum lengkap","Terhitung"))))))))))))</x:f>
        <x:v>Belum closing</x:v>
      </x:c>
      <x:c r="M158" s="619" t="str">
        <x:f>IF(N158=1,IF(AND(ISNUMBER(J158),J158&gt;=0,K158&lt;&gt;""),J158,I158),"")</x:f>
      </x:c>
      <x:c r="N158" s="621" t="n">
        <x:f>IF(L158="Terhitung",1,0)</x:f>
        <x:v>0</x:v>
      </x:c>
      <x:c r="O158" s="617"/>
      <x:c r="P158" s="617" t="str">
        <x:v>99</x:v>
      </x:c>
      <x:c r="Q158" s="617" t="n">
        <x:f>SUMIFS('Cocok Bayar Booking'!$V$5:$V$504,'Cocok Bayar Booking'!$R$5:$R$504,A158,'Cocok Bayar Booking'!$B$5:$B$504,"&lt;="&amp;'Pengaturan'!$B$6)</x:f>
        <x:v>0</x:v>
      </x:c>
      <x:c r="R158" s="617" t="n">
        <x:f>COUNTIFS('Cocok Bayar Booking'!$R$5:$R$504,A158,'Cocok Bayar Booking'!$S$5:$S$504,"Paket utama",'Cocok Bayar Booking'!$F$5:$F$504,"Lunas",'Cocok Bayar Booking'!$B$5:$B$504,"&lt;="&amp;'Pengaturan'!$B$6)+COUNTIFS('Cocok Bayar Booking'!$R$5:$R$504,A158,'Cocok Bayar Booking'!$S$5:$S$504,"Paket utama",'Cocok Bayar Booking'!$F$5:$F$504,"Pelunasan",'Cocok Bayar Booking'!$B$5:$B$504,"&lt;="&amp;'Pengaturan'!$B$6)</x:f>
        <x:v>0</x:v>
      </x:c>
      <x:c r="S158" s="619" t="n">
        <x:f>'Data Schedule'!N146</x:f>
        <x:v>100000</x:v>
      </x:c>
      <x:c r="T158" s="619" t="n">
        <x:f>'Data Schedule'!L146</x:f>
        <x:v>350000</x:v>
      </x:c>
      <x:c r="U158" s="627"/>
      <x:c r="V158" s="617" t="str">
        <x:f>IF('Data Schedule'!AL146="","",'Data Schedule'!AL146)</x:f>
      </x:c>
      <x:c r="W158" s="626"/>
      <x:c r="X158" s="617" t="n">
        <x:f>COUNTIFS('Cocok Bayar Booking'!$R$5:$R$504,A158,'Cocok Bayar Booking'!$S$5:$S$504,"Paket utama",'Cocok Bayar Booking'!$B$5:$B$504,"&lt;="&amp;'Pengaturan'!$B$6)</x:f>
        <x:v>1</x:v>
      </x:c>
      <x:c r="Y158" s="617" t="n">
        <x:f>IF(OR(L158="Nonaktif tanpa pembayaran",L158="Di luar September",L158="Belum closing",AND(LEFT(A158,4)="LOG-",COUNTIF('Cocok Bayar Booking'!$R$5:$R$504,A158)=0)),0,1-N158)</x:f>
        <x:v>0</x:v>
      </x:c>
      <x:c r="Z158" s="618" t="n">
        <x:f>IF('Data Schedule'!B146="","",'Data Schedule'!B146)</x:f>
        <x:v>46287</x:v>
      </x:c>
    </x:row>
    <x:row r="159" ht="30" customHeight="1">
      <x:c r="A159" s="617" t="str">
        <x:v>BK143</x:v>
      </x:c>
      <x:c r="B159" s="617" t="str">
        <x:f>'Data Schedule'!E147</x:f>
        <x:v>Adioni</x:v>
      </x:c>
      <x:c r="C159" s="618" t="n">
        <x:f>IF(ISNUMBER(U159),U159,IF(ISNUMBER(Z159),Z159,""))</x:f>
        <x:v>46287</x:v>
      </x:c>
      <x:c r="D159" s="617" t="str">
        <x:f>'Data Schedule'!G147</x:f>
        <x:v>Graduation Premium</x:v>
      </x:c>
      <x:c r="E159" s="619" t="n">
        <x:f>SUMIFS('Cocok Bayar Booking'!$I$5:$I$504,'Cocok Bayar Booking'!$R$5:$R$504,A159,'Cocok Bayar Booking'!$F$5:$F$504,"DP",'Cocok Bayar Booking'!$S$5:$S$504,"Paket utama",'Cocok Bayar Booking'!$B$5:$B$504,"&lt;="&amp;'Pengaturan'!$B$6)</x:f>
        <x:v>100000</x:v>
      </x:c>
      <x:c r="F159" s="619" t="n">
        <x:f>SUMIFS('Cocok Bayar Booking'!$I$5:$I$504,'Cocok Bayar Booking'!$R$5:$R$504,A159,'Cocok Bayar Booking'!$B$5:$B$504,"&lt;="&amp;'Pengaturan'!$B$6)-E159</x:f>
        <x:v>0</x:v>
      </x:c>
      <x:c r="G159" s="619" t="n">
        <x:f>SUMIFS('Cocok Bayar Booking'!$I$5:$I$504,'Cocok Bayar Booking'!$R$5:$R$504,A159,'Cocok Bayar Booking'!$S$5:$S$504,"Add-on",'Cocok Bayar Booking'!$B$5:$B$504,"&lt;="&amp;'Pengaturan'!$B$6)</x:f>
        <x:v>0</x:v>
      </x:c>
      <x:c r="H159" s="619" t="str">
        <x:f>IF('Data Schedule'!AK147="","",'Data Schedule'!AK147)</x:f>
      </x:c>
      <x:c r="I159" s="619" t="n">
        <x:f>E159+F159+IF(V159&lt;&gt;"",N(H159),0)</x:f>
        <x:v>100000</x:v>
      </x:c>
      <x:c r="J159" s="625"/>
      <x:c r="K159" s="626"/>
      <x:c r="L159" s="620" t="str">
        <x:f>IF(AND('Data Schedule'!U147=0,COUNTIF('Cocok Bayar Booking'!$R$5:$R$504,A159)=0,N(H159)=0,NOT(AND(ISNUMBER(J159),J159&gt;=0,K159&lt;&gt;""))),"Nonaktif tanpa pembayaran",IF(NOT(ISNUMBER(C159)),"Tanggal sesi belum pasti",IF(OR(C159&lt;'Pengaturan'!$B$4,C159&gt;'Pengaturan'!$B$5),"Di luar September",IF(C159&gt;'Pengaturan'!$B$29,"Belum closing",IF(AND(O159&lt;&gt;"",NOT(AND(W159="Terverifikasi",K159&lt;&gt;""))),"Pasangan perlu dicek",IF(AND(Q159=0,NOT(AND(ISNUMBER(U159),K159&lt;&gt;""))),"Sesi belum terkonfirmasi",IF(AND(ISNUMBER(J159),J159&gt;=0,K159&lt;&gt;""),"Terhitung",IF(X159=0,"Paket utama belum terhubung",IF(R159=0,"Pelunasan belum terbukti",IF(AND(N(H159)&gt;0,V159=""),"Bukti bayar sebelumnya kosong",IF(E159+IF(V159&lt;&gt;"",N(H159),0)&lt;S159,"DP sebelumnya belum lengkap",IF(I159&lt;=0,"Nominal pembayaran belum lengkap","Terhitung"))))))))))))</x:f>
        <x:v>Belum closing</x:v>
      </x:c>
      <x:c r="M159" s="619" t="str">
        <x:f>IF(N159=1,IF(AND(ISNUMBER(J159),J159&gt;=0,K159&lt;&gt;""),J159,I159),"")</x:f>
      </x:c>
      <x:c r="N159" s="621" t="n">
        <x:f>IF(L159="Terhitung",1,0)</x:f>
        <x:v>0</x:v>
      </x:c>
      <x:c r="O159" s="617"/>
      <x:c r="P159" s="617" t="str">
        <x:v>200</x:v>
      </x:c>
      <x:c r="Q159" s="617" t="n">
        <x:f>SUMIFS('Cocok Bayar Booking'!$V$5:$V$504,'Cocok Bayar Booking'!$R$5:$R$504,A159,'Cocok Bayar Booking'!$B$5:$B$504,"&lt;="&amp;'Pengaturan'!$B$6)</x:f>
        <x:v>0</x:v>
      </x:c>
      <x:c r="R159" s="617" t="n">
        <x:f>COUNTIFS('Cocok Bayar Booking'!$R$5:$R$504,A159,'Cocok Bayar Booking'!$S$5:$S$504,"Paket utama",'Cocok Bayar Booking'!$F$5:$F$504,"Lunas",'Cocok Bayar Booking'!$B$5:$B$504,"&lt;="&amp;'Pengaturan'!$B$6)+COUNTIFS('Cocok Bayar Booking'!$R$5:$R$504,A159,'Cocok Bayar Booking'!$S$5:$S$504,"Paket utama",'Cocok Bayar Booking'!$F$5:$F$504,"Pelunasan",'Cocok Bayar Booking'!$B$5:$B$504,"&lt;="&amp;'Pengaturan'!$B$6)</x:f>
        <x:v>0</x:v>
      </x:c>
      <x:c r="S159" s="619" t="n">
        <x:f>'Data Schedule'!N147</x:f>
        <x:v>100000</x:v>
      </x:c>
      <x:c r="T159" s="619" t="n">
        <x:f>'Data Schedule'!L147</x:f>
        <x:v>500000</x:v>
      </x:c>
      <x:c r="U159" s="627"/>
      <x:c r="V159" s="617" t="str">
        <x:f>IF('Data Schedule'!AL147="","",'Data Schedule'!AL147)</x:f>
      </x:c>
      <x:c r="W159" s="626"/>
      <x:c r="X159" s="617" t="n">
        <x:f>COUNTIFS('Cocok Bayar Booking'!$R$5:$R$504,A159,'Cocok Bayar Booking'!$S$5:$S$504,"Paket utama",'Cocok Bayar Booking'!$B$5:$B$504,"&lt;="&amp;'Pengaturan'!$B$6)</x:f>
        <x:v>1</x:v>
      </x:c>
      <x:c r="Y159" s="617" t="n">
        <x:f>IF(OR(L159="Nonaktif tanpa pembayaran",L159="Di luar September",L159="Belum closing",AND(LEFT(A159,4)="LOG-",COUNTIF('Cocok Bayar Booking'!$R$5:$R$504,A159)=0)),0,1-N159)</x:f>
        <x:v>0</x:v>
      </x:c>
      <x:c r="Z159" s="618" t="n">
        <x:f>IF('Data Schedule'!B147="","",'Data Schedule'!B147)</x:f>
        <x:v>46287</x:v>
      </x:c>
    </x:row>
    <x:row r="160" ht="30" customHeight="1">
      <x:c r="A160" s="617" t="str">
        <x:v>BK144</x:v>
      </x:c>
      <x:c r="B160" s="617" t="str">
        <x:f>'Data Schedule'!E148</x:f>
        <x:v>Nurul Lathiifa</x:v>
      </x:c>
      <x:c r="C160" s="618" t="n">
        <x:f>IF(ISNUMBER(U160),U160,IF(ISNUMBER(Z160),Z160,""))</x:f>
        <x:v>46291</x:v>
      </x:c>
      <x:c r="D160" s="617" t="str">
        <x:f>'Data Schedule'!G148</x:f>
        <x:v>Graduation</x:v>
      </x:c>
      <x:c r="E160" s="619" t="n">
        <x:f>SUMIFS('Cocok Bayar Booking'!$I$5:$I$504,'Cocok Bayar Booking'!$R$5:$R$504,A160,'Cocok Bayar Booking'!$F$5:$F$504,"DP",'Cocok Bayar Booking'!$S$5:$S$504,"Paket utama",'Cocok Bayar Booking'!$B$5:$B$504,"&lt;="&amp;'Pengaturan'!$B$6)</x:f>
        <x:v>0</x:v>
      </x:c>
      <x:c r="F160" s="619" t="n">
        <x:f>SUMIFS('Cocok Bayar Booking'!$I$5:$I$504,'Cocok Bayar Booking'!$R$5:$R$504,A160,'Cocok Bayar Booking'!$B$5:$B$504,"&lt;="&amp;'Pengaturan'!$B$6)-E160</x:f>
        <x:v>0</x:v>
      </x:c>
      <x:c r="G160" s="619" t="n">
        <x:f>SUMIFS('Cocok Bayar Booking'!$I$5:$I$504,'Cocok Bayar Booking'!$R$5:$R$504,A160,'Cocok Bayar Booking'!$S$5:$S$504,"Add-on",'Cocok Bayar Booking'!$B$5:$B$504,"&lt;="&amp;'Pengaturan'!$B$6)</x:f>
        <x:v>0</x:v>
      </x:c>
      <x:c r="H160" s="619" t="str">
        <x:f>IF('Data Schedule'!AK148="","",'Data Schedule'!AK148)</x:f>
      </x:c>
      <x:c r="I160" s="619" t="n">
        <x:f>E160+F160+IF(V160&lt;&gt;"",N(H160),0)</x:f>
        <x:v>0</x:v>
      </x:c>
      <x:c r="J160" s="625"/>
      <x:c r="K160" s="626"/>
      <x:c r="L160" s="620" t="str">
        <x:f>IF(AND('Data Schedule'!U148=0,COUNTIF('Cocok Bayar Booking'!$R$5:$R$504,A160)=0,N(H160)=0,NOT(AND(ISNUMBER(J160),J160&gt;=0,K160&lt;&gt;""))),"Nonaktif tanpa pembayaran",IF(NOT(ISNUMBER(C160)),"Tanggal sesi belum pasti",IF(OR(C160&lt;'Pengaturan'!$B$4,C160&gt;'Pengaturan'!$B$5),"Di luar September",IF(C160&gt;'Pengaturan'!$B$29,"Belum closing",IF(AND(O160&lt;&gt;"",NOT(AND(W160="Terverifikasi",K160&lt;&gt;""))),"Pasangan perlu dicek",IF(AND(Q160=0,NOT(AND(ISNUMBER(U160),K160&lt;&gt;""))),"Sesi belum terkonfirmasi",IF(AND(ISNUMBER(J160),J160&gt;=0,K160&lt;&gt;""),"Terhitung",IF(X160=0,"Paket utama belum terhubung",IF(R160=0,"Pelunasan belum terbukti",IF(AND(N(H160)&gt;0,V160=""),"Bukti bayar sebelumnya kosong",IF(E160+IF(V160&lt;&gt;"",N(H160),0)&lt;S160,"DP sebelumnya belum lengkap",IF(I160&lt;=0,"Nominal pembayaran belum lengkap","Terhitung"))))))))))))</x:f>
        <x:v>Belum closing</x:v>
      </x:c>
      <x:c r="M160" s="619" t="str">
        <x:f>IF(N160=1,IF(AND(ISNUMBER(J160),J160&gt;=0,K160&lt;&gt;""),J160,I160),"")</x:f>
      </x:c>
      <x:c r="N160" s="621" t="n">
        <x:f>IF(L160="Terhitung",1,0)</x:f>
        <x:v>0</x:v>
      </x:c>
      <x:c r="O160" s="617"/>
      <x:c r="P160" s="617"/>
      <x:c r="Q160" s="617" t="n">
        <x:f>SUMIFS('Cocok Bayar Booking'!$V$5:$V$504,'Cocok Bayar Booking'!$R$5:$R$504,A160,'Cocok Bayar Booking'!$B$5:$B$504,"&lt;="&amp;'Pengaturan'!$B$6)</x:f>
        <x:v>0</x:v>
      </x:c>
      <x:c r="R160" s="617" t="n">
        <x:f>COUNTIFS('Cocok Bayar Booking'!$R$5:$R$504,A160,'Cocok Bayar Booking'!$S$5:$S$504,"Paket utama",'Cocok Bayar Booking'!$F$5:$F$504,"Lunas",'Cocok Bayar Booking'!$B$5:$B$504,"&lt;="&amp;'Pengaturan'!$B$6)+COUNTIFS('Cocok Bayar Booking'!$R$5:$R$504,A160,'Cocok Bayar Booking'!$S$5:$S$504,"Paket utama",'Cocok Bayar Booking'!$F$5:$F$504,"Pelunasan",'Cocok Bayar Booking'!$B$5:$B$504,"&lt;="&amp;'Pengaturan'!$B$6)</x:f>
        <x:v>0</x:v>
      </x:c>
      <x:c r="S160" s="619" t="n">
        <x:f>'Data Schedule'!N148</x:f>
        <x:v>100000</x:v>
      </x:c>
      <x:c r="T160" s="619" t="n">
        <x:f>'Data Schedule'!L148</x:f>
        <x:v>350000</x:v>
      </x:c>
      <x:c r="U160" s="627"/>
      <x:c r="V160" s="617" t="str">
        <x:f>IF('Data Schedule'!AL148="","",'Data Schedule'!AL148)</x:f>
      </x:c>
      <x:c r="W160" s="626"/>
      <x:c r="X160" s="617" t="n">
        <x:f>COUNTIFS('Cocok Bayar Booking'!$R$5:$R$504,A160,'Cocok Bayar Booking'!$S$5:$S$504,"Paket utama",'Cocok Bayar Booking'!$B$5:$B$504,"&lt;="&amp;'Pengaturan'!$B$6)</x:f>
        <x:v>0</x:v>
      </x:c>
      <x:c r="Y160" s="617" t="n">
        <x:f>IF(OR(L160="Nonaktif tanpa pembayaran",L160="Di luar September",L160="Belum closing",AND(LEFT(A160,4)="LOG-",COUNTIF('Cocok Bayar Booking'!$R$5:$R$504,A160)=0)),0,1-N160)</x:f>
        <x:v>0</x:v>
      </x:c>
      <x:c r="Z160" s="618" t="n">
        <x:f>IF('Data Schedule'!B148="","",'Data Schedule'!B148)</x:f>
        <x:v>46291</x:v>
      </x:c>
    </x:row>
    <x:row r="161" ht="30" customHeight="1">
      <x:c r="A161" s="617" t="str">
        <x:v>BK145</x:v>
      </x:c>
      <x:c r="B161" s="617" t="str">
        <x:f>'Data Schedule'!E149</x:f>
        <x:v>umi fatmah</x:v>
      </x:c>
      <x:c r="C161" s="618" t="n">
        <x:f>IF(ISNUMBER(U161),U161,IF(ISNUMBER(Z161),Z161,""))</x:f>
        <x:v>46291</x:v>
      </x:c>
      <x:c r="D161" s="617" t="str">
        <x:f>'Data Schedule'!G149</x:f>
        <x:v>Graduation Premium</x:v>
      </x:c>
      <x:c r="E161" s="619" t="n">
        <x:f>SUMIFS('Cocok Bayar Booking'!$I$5:$I$504,'Cocok Bayar Booking'!$R$5:$R$504,A161,'Cocok Bayar Booking'!$F$5:$F$504,"DP",'Cocok Bayar Booking'!$S$5:$S$504,"Paket utama",'Cocok Bayar Booking'!$B$5:$B$504,"&lt;="&amp;'Pengaturan'!$B$6)</x:f>
        <x:v>0</x:v>
      </x:c>
      <x:c r="F161" s="619" t="n">
        <x:f>SUMIFS('Cocok Bayar Booking'!$I$5:$I$504,'Cocok Bayar Booking'!$R$5:$R$504,A161,'Cocok Bayar Booking'!$B$5:$B$504,"&lt;="&amp;'Pengaturan'!$B$6)-E161</x:f>
        <x:v>0</x:v>
      </x:c>
      <x:c r="G161" s="619" t="n">
        <x:f>SUMIFS('Cocok Bayar Booking'!$I$5:$I$504,'Cocok Bayar Booking'!$R$5:$R$504,A161,'Cocok Bayar Booking'!$S$5:$S$504,"Add-on",'Cocok Bayar Booking'!$B$5:$B$504,"&lt;="&amp;'Pengaturan'!$B$6)</x:f>
        <x:v>0</x:v>
      </x:c>
      <x:c r="H161" s="619" t="str">
        <x:f>IF('Data Schedule'!AK149="","",'Data Schedule'!AK149)</x:f>
      </x:c>
      <x:c r="I161" s="619" t="n">
        <x:f>E161+F161+IF(V161&lt;&gt;"",N(H161),0)</x:f>
        <x:v>0</x:v>
      </x:c>
      <x:c r="J161" s="625"/>
      <x:c r="K161" s="626"/>
      <x:c r="L161" s="620" t="str">
        <x:f>IF(AND('Data Schedule'!U149=0,COUNTIF('Cocok Bayar Booking'!$R$5:$R$504,A161)=0,N(H161)=0,NOT(AND(ISNUMBER(J161),J161&gt;=0,K161&lt;&gt;""))),"Nonaktif tanpa pembayaran",IF(NOT(ISNUMBER(C161)),"Tanggal sesi belum pasti",IF(OR(C161&lt;'Pengaturan'!$B$4,C161&gt;'Pengaturan'!$B$5),"Di luar September",IF(C161&gt;'Pengaturan'!$B$29,"Belum closing",IF(AND(O161&lt;&gt;"",NOT(AND(W161="Terverifikasi",K161&lt;&gt;""))),"Pasangan perlu dicek",IF(AND(Q161=0,NOT(AND(ISNUMBER(U161),K161&lt;&gt;""))),"Sesi belum terkonfirmasi",IF(AND(ISNUMBER(J161),J161&gt;=0,K161&lt;&gt;""),"Terhitung",IF(X161=0,"Paket utama belum terhubung",IF(R161=0,"Pelunasan belum terbukti",IF(AND(N(H161)&gt;0,V161=""),"Bukti bayar sebelumnya kosong",IF(E161+IF(V161&lt;&gt;"",N(H161),0)&lt;S161,"DP sebelumnya belum lengkap",IF(I161&lt;=0,"Nominal pembayaran belum lengkap","Terhitung"))))))))))))</x:f>
        <x:v>Belum closing</x:v>
      </x:c>
      <x:c r="M161" s="619" t="str">
        <x:f>IF(N161=1,IF(AND(ISNUMBER(J161),J161&gt;=0,K161&lt;&gt;""),J161,I161),"")</x:f>
      </x:c>
      <x:c r="N161" s="621" t="n">
        <x:f>IF(L161="Terhitung",1,0)</x:f>
        <x:v>0</x:v>
      </x:c>
      <x:c r="O161" s="617"/>
      <x:c r="P161" s="617"/>
      <x:c r="Q161" s="617" t="n">
        <x:f>SUMIFS('Cocok Bayar Booking'!$V$5:$V$504,'Cocok Bayar Booking'!$R$5:$R$504,A161,'Cocok Bayar Booking'!$B$5:$B$504,"&lt;="&amp;'Pengaturan'!$B$6)</x:f>
        <x:v>0</x:v>
      </x:c>
      <x:c r="R161" s="617" t="n">
        <x:f>COUNTIFS('Cocok Bayar Booking'!$R$5:$R$504,A161,'Cocok Bayar Booking'!$S$5:$S$504,"Paket utama",'Cocok Bayar Booking'!$F$5:$F$504,"Lunas",'Cocok Bayar Booking'!$B$5:$B$504,"&lt;="&amp;'Pengaturan'!$B$6)+COUNTIFS('Cocok Bayar Booking'!$R$5:$R$504,A161,'Cocok Bayar Booking'!$S$5:$S$504,"Paket utama",'Cocok Bayar Booking'!$F$5:$F$504,"Pelunasan",'Cocok Bayar Booking'!$B$5:$B$504,"&lt;="&amp;'Pengaturan'!$B$6)</x:f>
        <x:v>0</x:v>
      </x:c>
      <x:c r="S161" s="619" t="n">
        <x:f>'Data Schedule'!N149</x:f>
        <x:v>100000</x:v>
      </x:c>
      <x:c r="T161" s="619" t="n">
        <x:f>'Data Schedule'!L149</x:f>
        <x:v>500000</x:v>
      </x:c>
      <x:c r="U161" s="627"/>
      <x:c r="V161" s="617" t="str">
        <x:f>IF('Data Schedule'!AL149="","",'Data Schedule'!AL149)</x:f>
      </x:c>
      <x:c r="W161" s="626"/>
      <x:c r="X161" s="617" t="n">
        <x:f>COUNTIFS('Cocok Bayar Booking'!$R$5:$R$504,A161,'Cocok Bayar Booking'!$S$5:$S$504,"Paket utama",'Cocok Bayar Booking'!$B$5:$B$504,"&lt;="&amp;'Pengaturan'!$B$6)</x:f>
        <x:v>0</x:v>
      </x:c>
      <x:c r="Y161" s="617" t="n">
        <x:f>IF(OR(L161="Nonaktif tanpa pembayaran",L161="Di luar September",L161="Belum closing",AND(LEFT(A161,4)="LOG-",COUNTIF('Cocok Bayar Booking'!$R$5:$R$504,A161)=0)),0,1-N161)</x:f>
        <x:v>0</x:v>
      </x:c>
      <x:c r="Z161" s="618" t="n">
        <x:f>IF('Data Schedule'!B149="","",'Data Schedule'!B149)</x:f>
        <x:v>46291</x:v>
      </x:c>
    </x:row>
    <x:row r="162" ht="30" customHeight="1">
      <x:c r="A162" s="617" t="str">
        <x:v>BK146</x:v>
      </x:c>
      <x:c r="B162" s="617" t="str">
        <x:f>'Data Schedule'!E150</x:f>
        <x:v>Delfi</x:v>
      </x:c>
      <x:c r="C162" s="618" t="n">
        <x:f>IF(ISNUMBER(U162),U162,IF(ISNUMBER(Z162),Z162,""))</x:f>
        <x:v>46274</x:v>
      </x:c>
      <x:c r="D162" s="617" t="str">
        <x:f>'Data Schedule'!G150</x:f>
        <x:v>Graduation</x:v>
      </x:c>
      <x:c r="E162" s="619" t="n">
        <x:f>SUMIFS('Cocok Bayar Booking'!$I$5:$I$504,'Cocok Bayar Booking'!$R$5:$R$504,A162,'Cocok Bayar Booking'!$F$5:$F$504,"DP",'Cocok Bayar Booking'!$S$5:$S$504,"Paket utama",'Cocok Bayar Booking'!$B$5:$B$504,"&lt;="&amp;'Pengaturan'!$B$6)</x:f>
        <x:v>100000</x:v>
      </x:c>
      <x:c r="F162" s="619" t="n">
        <x:f>SUMIFS('Cocok Bayar Booking'!$I$5:$I$504,'Cocok Bayar Booking'!$R$5:$R$504,A162,'Cocok Bayar Booking'!$B$5:$B$504,"&lt;="&amp;'Pengaturan'!$B$6)-E162</x:f>
        <x:v>0</x:v>
      </x:c>
      <x:c r="G162" s="619" t="n">
        <x:f>SUMIFS('Cocok Bayar Booking'!$I$5:$I$504,'Cocok Bayar Booking'!$R$5:$R$504,A162,'Cocok Bayar Booking'!$S$5:$S$504,"Add-on",'Cocok Bayar Booking'!$B$5:$B$504,"&lt;="&amp;'Pengaturan'!$B$6)</x:f>
        <x:v>0</x:v>
      </x:c>
      <x:c r="H162" s="619" t="str">
        <x:f>IF('Data Schedule'!AK150="","",'Data Schedule'!AK150)</x:f>
      </x:c>
      <x:c r="I162" s="619" t="n">
        <x:f>E162+F162+IF(V162&lt;&gt;"",N(H162),0)</x:f>
        <x:v>100000</x:v>
      </x:c>
      <x:c r="J162" s="625"/>
      <x:c r="K162" s="626"/>
      <x:c r="L162" s="620" t="str">
        <x:f>IF(AND('Data Schedule'!U150=0,COUNTIF('Cocok Bayar Booking'!$R$5:$R$504,A162)=0,N(H162)=0,NOT(AND(ISNUMBER(J162),J162&gt;=0,K162&lt;&gt;""))),"Nonaktif tanpa pembayaran",IF(NOT(ISNUMBER(C162)),"Tanggal sesi belum pasti",IF(OR(C162&lt;'Pengaturan'!$B$4,C162&gt;'Pengaturan'!$B$5),"Di luar September",IF(C162&gt;'Pengaturan'!$B$29,"Belum closing",IF(AND(O162&lt;&gt;"",NOT(AND(W162="Terverifikasi",K162&lt;&gt;""))),"Pasangan perlu dicek",IF(AND(Q162=0,NOT(AND(ISNUMBER(U162),K162&lt;&gt;""))),"Sesi belum terkonfirmasi",IF(AND(ISNUMBER(J162),J162&gt;=0,K162&lt;&gt;""),"Terhitung",IF(X162=0,"Paket utama belum terhubung",IF(R162=0,"Pelunasan belum terbukti",IF(AND(N(H162)&gt;0,V162=""),"Bukti bayar sebelumnya kosong",IF(E162+IF(V162&lt;&gt;"",N(H162),0)&lt;S162,"DP sebelumnya belum lengkap",IF(I162&lt;=0,"Nominal pembayaran belum lengkap","Terhitung"))))))))))))</x:f>
        <x:v>Sesi belum terkonfirmasi</x:v>
      </x:c>
      <x:c r="M162" s="619" t="str">
        <x:f>IF(N162=1,IF(AND(ISNUMBER(J162),J162&gt;=0,K162&lt;&gt;""),J162,I162),"")</x:f>
      </x:c>
      <x:c r="N162" s="621" t="n">
        <x:f>IF(L162="Terhitung",1,0)</x:f>
        <x:v>0</x:v>
      </x:c>
      <x:c r="O162" s="617"/>
      <x:c r="P162" s="617" t="str">
        <x:v>228</x:v>
      </x:c>
      <x:c r="Q162" s="617" t="n">
        <x:f>SUMIFS('Cocok Bayar Booking'!$V$5:$V$504,'Cocok Bayar Booking'!$R$5:$R$504,A162,'Cocok Bayar Booking'!$B$5:$B$504,"&lt;="&amp;'Pengaturan'!$B$6)</x:f>
        <x:v>0</x:v>
      </x:c>
      <x:c r="R162" s="617" t="n">
        <x:f>COUNTIFS('Cocok Bayar Booking'!$R$5:$R$504,A162,'Cocok Bayar Booking'!$S$5:$S$504,"Paket utama",'Cocok Bayar Booking'!$F$5:$F$504,"Lunas",'Cocok Bayar Booking'!$B$5:$B$504,"&lt;="&amp;'Pengaturan'!$B$6)+COUNTIFS('Cocok Bayar Booking'!$R$5:$R$504,A162,'Cocok Bayar Booking'!$S$5:$S$504,"Paket utama",'Cocok Bayar Booking'!$F$5:$F$504,"Pelunasan",'Cocok Bayar Booking'!$B$5:$B$504,"&lt;="&amp;'Pengaturan'!$B$6)</x:f>
        <x:v>0</x:v>
      </x:c>
      <x:c r="S162" s="619" t="n">
        <x:f>'Data Schedule'!N150</x:f>
        <x:v>0</x:v>
      </x:c>
      <x:c r="T162" s="619" t="n">
        <x:f>'Data Schedule'!L150</x:f>
        <x:v>350000</x:v>
      </x:c>
      <x:c r="U162" s="627"/>
      <x:c r="V162" s="617" t="str">
        <x:f>IF('Data Schedule'!AL150="","",'Data Schedule'!AL150)</x:f>
      </x:c>
      <x:c r="W162" s="626"/>
      <x:c r="X162" s="617" t="n">
        <x:f>COUNTIFS('Cocok Bayar Booking'!$R$5:$R$504,A162,'Cocok Bayar Booking'!$S$5:$S$504,"Paket utama",'Cocok Bayar Booking'!$B$5:$B$504,"&lt;="&amp;'Pengaturan'!$B$6)</x:f>
        <x:v>1</x:v>
      </x:c>
      <x:c r="Y162" s="617" t="n">
        <x:f>IF(OR(L162="Nonaktif tanpa pembayaran",L162="Di luar September",L162="Belum closing",AND(LEFT(A162,4)="LOG-",COUNTIF('Cocok Bayar Booking'!$R$5:$R$504,A162)=0)),0,1-N162)</x:f>
        <x:v>1</x:v>
      </x:c>
      <x:c r="Z162" s="618" t="n">
        <x:f>IF('Data Schedule'!B150="","",'Data Schedule'!B150)</x:f>
        <x:v>46274</x:v>
      </x:c>
    </x:row>
    <x:row r="163" ht="30" customHeight="1">
      <x:c r="A163" s="617" t="str">
        <x:v>BK147</x:v>
      </x:c>
      <x:c r="B163" s="617" t="str">
        <x:f>'Data Schedule'!E151</x:f>
        <x:v>Afifah</x:v>
      </x:c>
      <x:c r="C163" s="618" t="n">
        <x:f>IF(ISNUMBER(U163),U163,IF(ISNUMBER(Z163),Z163,""))</x:f>
        <x:v>46274</x:v>
      </x:c>
      <x:c r="D163" s="617" t="str">
        <x:f>'Data Schedule'!G151</x:f>
        <x:v>Graduation</x:v>
      </x:c>
      <x:c r="E163" s="619" t="n">
        <x:f>SUMIFS('Cocok Bayar Booking'!$I$5:$I$504,'Cocok Bayar Booking'!$R$5:$R$504,A163,'Cocok Bayar Booking'!$F$5:$F$504,"DP",'Cocok Bayar Booking'!$S$5:$S$504,"Paket utama",'Cocok Bayar Booking'!$B$5:$B$504,"&lt;="&amp;'Pengaturan'!$B$6)</x:f>
        <x:v>100000</x:v>
      </x:c>
      <x:c r="F163" s="619" t="n">
        <x:f>SUMIFS('Cocok Bayar Booking'!$I$5:$I$504,'Cocok Bayar Booking'!$R$5:$R$504,A163,'Cocok Bayar Booking'!$B$5:$B$504,"&lt;="&amp;'Pengaturan'!$B$6)-E163</x:f>
        <x:v>250000</x:v>
      </x:c>
      <x:c r="G163" s="619" t="n">
        <x:f>SUMIFS('Cocok Bayar Booking'!$I$5:$I$504,'Cocok Bayar Booking'!$R$5:$R$504,A163,'Cocok Bayar Booking'!$S$5:$S$504,"Add-on",'Cocok Bayar Booking'!$B$5:$B$504,"&lt;="&amp;'Pengaturan'!$B$6)</x:f>
        <x:v>0</x:v>
      </x:c>
      <x:c r="H163" s="619" t="str">
        <x:f>IF('Data Schedule'!AK151="","",'Data Schedule'!AK151)</x:f>
      </x:c>
      <x:c r="I163" s="619" t="n">
        <x:f>E163+F163+IF(V163&lt;&gt;"",N(H163),0)</x:f>
        <x:v>350000</x:v>
      </x:c>
      <x:c r="J163" s="625"/>
      <x:c r="K163" s="626"/>
      <x:c r="L163" s="620" t="str">
        <x:f>IF(AND('Data Schedule'!U151=0,COUNTIF('Cocok Bayar Booking'!$R$5:$R$504,A163)=0,N(H163)=0,NOT(AND(ISNUMBER(J163),J163&gt;=0,K163&lt;&gt;""))),"Nonaktif tanpa pembayaran",IF(NOT(ISNUMBER(C163)),"Tanggal sesi belum pasti",IF(OR(C163&lt;'Pengaturan'!$B$4,C163&gt;'Pengaturan'!$B$5),"Di luar September",IF(C163&gt;'Pengaturan'!$B$29,"Belum closing",IF(AND(O163&lt;&gt;"",NOT(AND(W163="Terverifikasi",K163&lt;&gt;""))),"Pasangan perlu dicek",IF(AND(Q163=0,NOT(AND(ISNUMBER(U163),K163&lt;&gt;""))),"Sesi belum terkonfirmasi",IF(AND(ISNUMBER(J163),J163&gt;=0,K163&lt;&gt;""),"Terhitung",IF(X163=0,"Paket utama belum terhubung",IF(R163=0,"Pelunasan belum terbukti",IF(AND(N(H163)&gt;0,V163=""),"Bukti bayar sebelumnya kosong",IF(E163+IF(V163&lt;&gt;"",N(H163),0)&lt;S163,"DP sebelumnya belum lengkap",IF(I163&lt;=0,"Nominal pembayaran belum lengkap","Terhitung"))))))))))))</x:f>
        <x:v>Terhitung</x:v>
      </x:c>
      <x:c r="M163" s="619" t="n">
        <x:f>IF(N163=1,IF(AND(ISNUMBER(J163),J163&gt;=0,K163&lt;&gt;""),J163,I163),"")</x:f>
        <x:v>350000</x:v>
      </x:c>
      <x:c r="N163" s="621" t="n">
        <x:f>IF(L163="Terhitung",1,0)</x:f>
        <x:v>1</x:v>
      </x:c>
      <x:c r="O163" s="617"/>
      <x:c r="P163" s="617" t="str">
        <x:v>233, 261</x:v>
      </x:c>
      <x:c r="Q163" s="617" t="n">
        <x:f>SUMIFS('Cocok Bayar Booking'!$V$5:$V$504,'Cocok Bayar Booking'!$R$5:$R$504,A163,'Cocok Bayar Booking'!$B$5:$B$504,"&lt;="&amp;'Pengaturan'!$B$6)</x:f>
        <x:v>1</x:v>
      </x:c>
      <x:c r="R163" s="617" t="n">
        <x:f>COUNTIFS('Cocok Bayar Booking'!$R$5:$R$504,A163,'Cocok Bayar Booking'!$S$5:$S$504,"Paket utama",'Cocok Bayar Booking'!$F$5:$F$504,"Lunas",'Cocok Bayar Booking'!$B$5:$B$504,"&lt;="&amp;'Pengaturan'!$B$6)+COUNTIFS('Cocok Bayar Booking'!$R$5:$R$504,A163,'Cocok Bayar Booking'!$S$5:$S$504,"Paket utama",'Cocok Bayar Booking'!$F$5:$F$504,"Pelunasan",'Cocok Bayar Booking'!$B$5:$B$504,"&lt;="&amp;'Pengaturan'!$B$6)</x:f>
        <x:v>1</x:v>
      </x:c>
      <x:c r="S163" s="619" t="n">
        <x:f>'Data Schedule'!N151</x:f>
        <x:v>0</x:v>
      </x:c>
      <x:c r="T163" s="619" t="n">
        <x:f>'Data Schedule'!L151</x:f>
        <x:v>350000</x:v>
      </x:c>
      <x:c r="U163" s="627"/>
      <x:c r="V163" s="617" t="str">
        <x:f>IF('Data Schedule'!AL151="","",'Data Schedule'!AL151)</x:f>
      </x:c>
      <x:c r="W163" s="626"/>
      <x:c r="X163" s="617" t="n">
        <x:f>COUNTIFS('Cocok Bayar Booking'!$R$5:$R$504,A163,'Cocok Bayar Booking'!$S$5:$S$504,"Paket utama",'Cocok Bayar Booking'!$B$5:$B$504,"&lt;="&amp;'Pengaturan'!$B$6)</x:f>
        <x:v>2</x:v>
      </x:c>
      <x:c r="Y163" s="617" t="n">
        <x:f>IF(OR(L163="Nonaktif tanpa pembayaran",L163="Di luar September",L163="Belum closing",AND(LEFT(A163,4)="LOG-",COUNTIF('Cocok Bayar Booking'!$R$5:$R$504,A163)=0)),0,1-N163)</x:f>
        <x:v>0</x:v>
      </x:c>
      <x:c r="Z163" s="618" t="n">
        <x:f>IF('Data Schedule'!B151="","",'Data Schedule'!B151)</x:f>
        <x:v>46274</x:v>
      </x:c>
    </x:row>
    <x:row r="164" ht="30" customHeight="1">
      <x:c r="A164" s="617" t="str">
        <x:v>BK148</x:v>
      </x:c>
      <x:c r="B164" s="617" t="str">
        <x:f>'Data Schedule'!E152</x:f>
        <x:v>Nana</x:v>
      </x:c>
      <x:c r="C164" s="618" t="n">
        <x:f>IF(ISNUMBER(U164),U164,IF(ISNUMBER(Z164),Z164,""))</x:f>
        <x:v>46274</x:v>
      </x:c>
      <x:c r="D164" s="617" t="str">
        <x:f>'Data Schedule'!G152</x:f>
        <x:v>Graduation</x:v>
      </x:c>
      <x:c r="E164" s="619" t="n">
        <x:f>SUMIFS('Cocok Bayar Booking'!$I$5:$I$504,'Cocok Bayar Booking'!$R$5:$R$504,A164,'Cocok Bayar Booking'!$F$5:$F$504,"DP",'Cocok Bayar Booking'!$S$5:$S$504,"Paket utama",'Cocok Bayar Booking'!$B$5:$B$504,"&lt;="&amp;'Pengaturan'!$B$6)</x:f>
        <x:v>100000</x:v>
      </x:c>
      <x:c r="F164" s="619" t="n">
        <x:f>SUMIFS('Cocok Bayar Booking'!$I$5:$I$504,'Cocok Bayar Booking'!$R$5:$R$504,A164,'Cocok Bayar Booking'!$B$5:$B$504,"&lt;="&amp;'Pengaturan'!$B$6)-E164</x:f>
        <x:v>250000</x:v>
      </x:c>
      <x:c r="G164" s="619" t="n">
        <x:f>SUMIFS('Cocok Bayar Booking'!$I$5:$I$504,'Cocok Bayar Booking'!$R$5:$R$504,A164,'Cocok Bayar Booking'!$S$5:$S$504,"Add-on",'Cocok Bayar Booking'!$B$5:$B$504,"&lt;="&amp;'Pengaturan'!$B$6)</x:f>
        <x:v>0</x:v>
      </x:c>
      <x:c r="H164" s="619" t="str">
        <x:f>IF('Data Schedule'!AK152="","",'Data Schedule'!AK152)</x:f>
      </x:c>
      <x:c r="I164" s="619" t="n">
        <x:f>E164+F164+IF(V164&lt;&gt;"",N(H164),0)</x:f>
        <x:v>350000</x:v>
      </x:c>
      <x:c r="J164" s="625"/>
      <x:c r="K164" s="626"/>
      <x:c r="L164" s="620" t="str">
        <x:f>IF(AND('Data Schedule'!U152=0,COUNTIF('Cocok Bayar Booking'!$R$5:$R$504,A164)=0,N(H164)=0,NOT(AND(ISNUMBER(J164),J164&gt;=0,K164&lt;&gt;""))),"Nonaktif tanpa pembayaran",IF(NOT(ISNUMBER(C164)),"Tanggal sesi belum pasti",IF(OR(C164&lt;'Pengaturan'!$B$4,C164&gt;'Pengaturan'!$B$5),"Di luar September",IF(C164&gt;'Pengaturan'!$B$29,"Belum closing",IF(AND(O164&lt;&gt;"",NOT(AND(W164="Terverifikasi",K164&lt;&gt;""))),"Pasangan perlu dicek",IF(AND(Q164=0,NOT(AND(ISNUMBER(U164),K164&lt;&gt;""))),"Sesi belum terkonfirmasi",IF(AND(ISNUMBER(J164),J164&gt;=0,K164&lt;&gt;""),"Terhitung",IF(X164=0,"Paket utama belum terhubung",IF(R164=0,"Pelunasan belum terbukti",IF(AND(N(H164)&gt;0,V164=""),"Bukti bayar sebelumnya kosong",IF(E164+IF(V164&lt;&gt;"",N(H164),0)&lt;S164,"DP sebelumnya belum lengkap",IF(I164&lt;=0,"Nominal pembayaran belum lengkap","Terhitung"))))))))))))</x:f>
        <x:v>Pasangan perlu dicek</x:v>
      </x:c>
      <x:c r="M164" s="619" t="str">
        <x:f>IF(N164=1,IF(AND(ISNUMBER(J164),J164&gt;=0,K164&lt;&gt;""),J164,I164),"")</x:f>
      </x:c>
      <x:c r="N164" s="621" t="n">
        <x:f>IF(L164="Terhitung",1,0)</x:f>
        <x:v>0</x:v>
      </x:c>
      <x:c r="O164" s="617" t="str">
        <x:v>CHECK pembayaran belum cocok</x:v>
      </x:c>
      <x:c r="P164" s="617" t="str">
        <x:v>259, 268</x:v>
      </x:c>
      <x:c r="Q164" s="617" t="n">
        <x:f>SUMIFS('Cocok Bayar Booking'!$V$5:$V$504,'Cocok Bayar Booking'!$R$5:$R$504,A164,'Cocok Bayar Booking'!$B$5:$B$504,"&lt;="&amp;'Pengaturan'!$B$6)</x:f>
        <x:v>0</x:v>
      </x:c>
      <x:c r="R164" s="617" t="n">
        <x:f>COUNTIFS('Cocok Bayar Booking'!$R$5:$R$504,A164,'Cocok Bayar Booking'!$S$5:$S$504,"Paket utama",'Cocok Bayar Booking'!$F$5:$F$504,"Lunas",'Cocok Bayar Booking'!$B$5:$B$504,"&lt;="&amp;'Pengaturan'!$B$6)+COUNTIFS('Cocok Bayar Booking'!$R$5:$R$504,A164,'Cocok Bayar Booking'!$S$5:$S$504,"Paket utama",'Cocok Bayar Booking'!$F$5:$F$504,"Pelunasan",'Cocok Bayar Booking'!$B$5:$B$504,"&lt;="&amp;'Pengaturan'!$B$6)</x:f>
        <x:v>0</x:v>
      </x:c>
      <x:c r="S164" s="619" t="n">
        <x:f>'Data Schedule'!N152</x:f>
        <x:v>0</x:v>
      </x:c>
      <x:c r="T164" s="619" t="n">
        <x:f>'Data Schedule'!L152</x:f>
        <x:v>350000</x:v>
      </x:c>
      <x:c r="U164" s="627"/>
      <x:c r="V164" s="617" t="str">
        <x:f>IF('Data Schedule'!AL152="","",'Data Schedule'!AL152)</x:f>
      </x:c>
      <x:c r="W164" s="626"/>
      <x:c r="X164" s="617" t="n">
        <x:f>COUNTIFS('Cocok Bayar Booking'!$R$5:$R$504,A164,'Cocok Bayar Booking'!$S$5:$S$504,"Paket utama",'Cocok Bayar Booking'!$B$5:$B$504,"&lt;="&amp;'Pengaturan'!$B$6)</x:f>
        <x:v>2</x:v>
      </x:c>
      <x:c r="Y164" s="617" t="n">
        <x:f>IF(OR(L164="Nonaktif tanpa pembayaran",L164="Di luar September",L164="Belum closing",AND(LEFT(A164,4)="LOG-",COUNTIF('Cocok Bayar Booking'!$R$5:$R$504,A164)=0)),0,1-N164)</x:f>
        <x:v>1</x:v>
      </x:c>
      <x:c r="Z164" s="618" t="n">
        <x:f>IF('Data Schedule'!B152="","",'Data Schedule'!B152)</x:f>
        <x:v>46274</x:v>
      </x:c>
    </x:row>
    <x:row r="165" ht="30" customHeight="1">
      <x:c r="A165" s="617" t="str">
        <x:v>BK149</x:v>
      </x:c>
      <x:c r="B165" s="617" t="str">
        <x:f>'Data Schedule'!E153</x:f>
        <x:v>Praba Dayu</x:v>
      </x:c>
      <x:c r="C165" s="618" t="n">
        <x:f>IF(ISNUMBER(U165),U165,IF(ISNUMBER(Z165),Z165,""))</x:f>
        <x:v>46274</x:v>
      </x:c>
      <x:c r="D165" s="617" t="str">
        <x:f>'Data Schedule'!G153</x:f>
        <x:v>Graduation</x:v>
      </x:c>
      <x:c r="E165" s="619" t="n">
        <x:f>SUMIFS('Cocok Bayar Booking'!$I$5:$I$504,'Cocok Bayar Booking'!$R$5:$R$504,A165,'Cocok Bayar Booking'!$F$5:$F$504,"DP",'Cocok Bayar Booking'!$S$5:$S$504,"Paket utama",'Cocok Bayar Booking'!$B$5:$B$504,"&lt;="&amp;'Pengaturan'!$B$6)</x:f>
        <x:v>0</x:v>
      </x:c>
      <x:c r="F165" s="619" t="n">
        <x:f>SUMIFS('Cocok Bayar Booking'!$I$5:$I$504,'Cocok Bayar Booking'!$R$5:$R$504,A165,'Cocok Bayar Booking'!$B$5:$B$504,"&lt;="&amp;'Pengaturan'!$B$6)-E165</x:f>
        <x:v>350000</x:v>
      </x:c>
      <x:c r="G165" s="619" t="n">
        <x:f>SUMIFS('Cocok Bayar Booking'!$I$5:$I$504,'Cocok Bayar Booking'!$R$5:$R$504,A165,'Cocok Bayar Booking'!$S$5:$S$504,"Add-on",'Cocok Bayar Booking'!$B$5:$B$504,"&lt;="&amp;'Pengaturan'!$B$6)</x:f>
        <x:v>0</x:v>
      </x:c>
      <x:c r="H165" s="619" t="str">
        <x:f>IF('Data Schedule'!AK153="","",'Data Schedule'!AK153)</x:f>
      </x:c>
      <x:c r="I165" s="619" t="n">
        <x:f>E165+F165+IF(V165&lt;&gt;"",N(H165),0)</x:f>
        <x:v>350000</x:v>
      </x:c>
      <x:c r="J165" s="625"/>
      <x:c r="K165" s="626"/>
      <x:c r="L165" s="620" t="str">
        <x:f>IF(AND('Data Schedule'!U153=0,COUNTIF('Cocok Bayar Booking'!$R$5:$R$504,A165)=0,N(H165)=0,NOT(AND(ISNUMBER(J165),J165&gt;=0,K165&lt;&gt;""))),"Nonaktif tanpa pembayaran",IF(NOT(ISNUMBER(C165)),"Tanggal sesi belum pasti",IF(OR(C165&lt;'Pengaturan'!$B$4,C165&gt;'Pengaturan'!$B$5),"Di luar September",IF(C165&gt;'Pengaturan'!$B$29,"Belum closing",IF(AND(O165&lt;&gt;"",NOT(AND(W165="Terverifikasi",K165&lt;&gt;""))),"Pasangan perlu dicek",IF(AND(Q165=0,NOT(AND(ISNUMBER(U165),K165&lt;&gt;""))),"Sesi belum terkonfirmasi",IF(AND(ISNUMBER(J165),J165&gt;=0,K165&lt;&gt;""),"Terhitung",IF(X165=0,"Paket utama belum terhubung",IF(R165=0,"Pelunasan belum terbukti",IF(AND(N(H165)&gt;0,V165=""),"Bukti bayar sebelumnya kosong",IF(E165+IF(V165&lt;&gt;"",N(H165),0)&lt;S165,"DP sebelumnya belum lengkap",IF(I165&lt;=0,"Nominal pembayaran belum lengkap","Terhitung"))))))))))))</x:f>
        <x:v>Terhitung</x:v>
      </x:c>
      <x:c r="M165" s="619" t="n">
        <x:f>IF(N165=1,IF(AND(ISNUMBER(J165),J165&gt;=0,K165&lt;&gt;""),J165,I165),"")</x:f>
        <x:v>350000</x:v>
      </x:c>
      <x:c r="N165" s="621" t="n">
        <x:f>IF(L165="Terhitung",1,0)</x:f>
        <x:v>1</x:v>
      </x:c>
      <x:c r="O165" s="617"/>
      <x:c r="P165" s="617" t="str">
        <x:v>204, 295</x:v>
      </x:c>
      <x:c r="Q165" s="617" t="n">
        <x:f>SUMIFS('Cocok Bayar Booking'!$V$5:$V$504,'Cocok Bayar Booking'!$R$5:$R$504,A165,'Cocok Bayar Booking'!$B$5:$B$504,"&lt;="&amp;'Pengaturan'!$B$6)</x:f>
        <x:v>1</x:v>
      </x:c>
      <x:c r="R165" s="617" t="n">
        <x:f>COUNTIFS('Cocok Bayar Booking'!$R$5:$R$504,A165,'Cocok Bayar Booking'!$S$5:$S$504,"Paket utama",'Cocok Bayar Booking'!$F$5:$F$504,"Lunas",'Cocok Bayar Booking'!$B$5:$B$504,"&lt;="&amp;'Pengaturan'!$B$6)+COUNTIFS('Cocok Bayar Booking'!$R$5:$R$504,A165,'Cocok Bayar Booking'!$S$5:$S$504,"Paket utama",'Cocok Bayar Booking'!$F$5:$F$504,"Pelunasan",'Cocok Bayar Booking'!$B$5:$B$504,"&lt;="&amp;'Pengaturan'!$B$6)</x:f>
        <x:v>1</x:v>
      </x:c>
      <x:c r="S165" s="619" t="n">
        <x:f>'Data Schedule'!N153</x:f>
        <x:v>0</x:v>
      </x:c>
      <x:c r="T165" s="619" t="n">
        <x:f>'Data Schedule'!L153</x:f>
        <x:v>350000</x:v>
      </x:c>
      <x:c r="U165" s="627"/>
      <x:c r="V165" s="617" t="str">
        <x:f>IF('Data Schedule'!AL153="","",'Data Schedule'!AL153)</x:f>
      </x:c>
      <x:c r="W165" s="626"/>
      <x:c r="X165" s="617" t="n">
        <x:f>COUNTIFS('Cocok Bayar Booking'!$R$5:$R$504,A165,'Cocok Bayar Booking'!$S$5:$S$504,"Paket utama",'Cocok Bayar Booking'!$B$5:$B$504,"&lt;="&amp;'Pengaturan'!$B$6)</x:f>
        <x:v>2</x:v>
      </x:c>
      <x:c r="Y165" s="617" t="n">
        <x:f>IF(OR(L165="Nonaktif tanpa pembayaran",L165="Di luar September",L165="Belum closing",AND(LEFT(A165,4)="LOG-",COUNTIF('Cocok Bayar Booking'!$R$5:$R$504,A165)=0)),0,1-N165)</x:f>
        <x:v>0</x:v>
      </x:c>
      <x:c r="Z165" s="618" t="n">
        <x:f>IF('Data Schedule'!B153="","",'Data Schedule'!B153)</x:f>
        <x:v>46274</x:v>
      </x:c>
    </x:row>
    <x:row r="166" ht="30" customHeight="1">
      <x:c r="A166" s="617" t="str">
        <x:v>BK150</x:v>
      </x:c>
      <x:c r="B166" s="617" t="str">
        <x:f>'Data Schedule'!E154</x:f>
        <x:v>Aliya</x:v>
      </x:c>
      <x:c r="C166" s="618" t="n">
        <x:f>IF(ISNUMBER(U166),U166,IF(ISNUMBER(Z166),Z166,""))</x:f>
        <x:v>46275</x:v>
      </x:c>
      <x:c r="D166" s="617" t="str">
        <x:f>'Data Schedule'!G154</x:f>
        <x:v>Large Group</x:v>
      </x:c>
      <x:c r="E166" s="619" t="n">
        <x:f>SUMIFS('Cocok Bayar Booking'!$I$5:$I$504,'Cocok Bayar Booking'!$R$5:$R$504,A166,'Cocok Bayar Booking'!$F$5:$F$504,"DP",'Cocok Bayar Booking'!$S$5:$S$504,"Paket utama",'Cocok Bayar Booking'!$B$5:$B$504,"&lt;="&amp;'Pengaturan'!$B$6)</x:f>
        <x:v>100000</x:v>
      </x:c>
      <x:c r="F166" s="619" t="n">
        <x:f>SUMIFS('Cocok Bayar Booking'!$I$5:$I$504,'Cocok Bayar Booking'!$R$5:$R$504,A166,'Cocok Bayar Booking'!$B$5:$B$504,"&lt;="&amp;'Pengaturan'!$B$6)-E166</x:f>
        <x:v>100000</x:v>
      </x:c>
      <x:c r="G166" s="619" t="n">
        <x:f>SUMIFS('Cocok Bayar Booking'!$I$5:$I$504,'Cocok Bayar Booking'!$R$5:$R$504,A166,'Cocok Bayar Booking'!$S$5:$S$504,"Add-on",'Cocok Bayar Booking'!$B$5:$B$504,"&lt;="&amp;'Pengaturan'!$B$6)</x:f>
        <x:v>0</x:v>
      </x:c>
      <x:c r="H166" s="619" t="str">
        <x:f>IF('Data Schedule'!AK154="","",'Data Schedule'!AK154)</x:f>
      </x:c>
      <x:c r="I166" s="619" t="n">
        <x:f>E166+F166+IF(V166&lt;&gt;"",N(H166),0)</x:f>
        <x:v>200000</x:v>
      </x:c>
      <x:c r="J166" s="625"/>
      <x:c r="K166" s="626"/>
      <x:c r="L166" s="620" t="str">
        <x:f>IF(AND('Data Schedule'!U154=0,COUNTIF('Cocok Bayar Booking'!$R$5:$R$504,A166)=0,N(H166)=0,NOT(AND(ISNUMBER(J166),J166&gt;=0,K166&lt;&gt;""))),"Nonaktif tanpa pembayaran",IF(NOT(ISNUMBER(C166)),"Tanggal sesi belum pasti",IF(OR(C166&lt;'Pengaturan'!$B$4,C166&gt;'Pengaturan'!$B$5),"Di luar September",IF(C166&gt;'Pengaturan'!$B$29,"Belum closing",IF(AND(O166&lt;&gt;"",NOT(AND(W166="Terverifikasi",K166&lt;&gt;""))),"Pasangan perlu dicek",IF(AND(Q166=0,NOT(AND(ISNUMBER(U166),K166&lt;&gt;""))),"Sesi belum terkonfirmasi",IF(AND(ISNUMBER(J166),J166&gt;=0,K166&lt;&gt;""),"Terhitung",IF(X166=0,"Paket utama belum terhubung",IF(R166=0,"Pelunasan belum terbukti",IF(AND(N(H166)&gt;0,V166=""),"Bukti bayar sebelumnya kosong",IF(E166+IF(V166&lt;&gt;"",N(H166),0)&lt;S166,"DP sebelumnya belum lengkap",IF(I166&lt;=0,"Nominal pembayaran belum lengkap","Terhitung"))))))))))))</x:f>
        <x:v>Terhitung</x:v>
      </x:c>
      <x:c r="M166" s="619" t="n">
        <x:f>IF(N166=1,IF(AND(ISNUMBER(J166),J166&gt;=0,K166&lt;&gt;""),J166,I166),"")</x:f>
        <x:v>200000</x:v>
      </x:c>
      <x:c r="N166" s="621" t="n">
        <x:f>IF(L166="Terhitung",1,0)</x:f>
        <x:v>1</x:v>
      </x:c>
      <x:c r="O166" s="617"/>
      <x:c r="P166" s="617" t="str">
        <x:v>260, 324</x:v>
      </x:c>
      <x:c r="Q166" s="617" t="n">
        <x:f>SUMIFS('Cocok Bayar Booking'!$V$5:$V$504,'Cocok Bayar Booking'!$R$5:$R$504,A166,'Cocok Bayar Booking'!$B$5:$B$504,"&lt;="&amp;'Pengaturan'!$B$6)</x:f>
        <x:v>1</x:v>
      </x:c>
      <x:c r="R166" s="617" t="n">
        <x:f>COUNTIFS('Cocok Bayar Booking'!$R$5:$R$504,A166,'Cocok Bayar Booking'!$S$5:$S$504,"Paket utama",'Cocok Bayar Booking'!$F$5:$F$504,"Lunas",'Cocok Bayar Booking'!$B$5:$B$504,"&lt;="&amp;'Pengaturan'!$B$6)+COUNTIFS('Cocok Bayar Booking'!$R$5:$R$504,A166,'Cocok Bayar Booking'!$S$5:$S$504,"Paket utama",'Cocok Bayar Booking'!$F$5:$F$504,"Pelunasan",'Cocok Bayar Booking'!$B$5:$B$504,"&lt;="&amp;'Pengaturan'!$B$6)</x:f>
        <x:v>1</x:v>
      </x:c>
      <x:c r="S166" s="619" t="n">
        <x:f>'Data Schedule'!N154</x:f>
        <x:v>100000</x:v>
      </x:c>
      <x:c r="T166" s="619" t="n">
        <x:f>'Data Schedule'!L154</x:f>
        <x:v>250000</x:v>
      </x:c>
      <x:c r="U166" s="627"/>
      <x:c r="V166" s="617" t="str">
        <x:f>IF('Data Schedule'!AL154="","",'Data Schedule'!AL154)</x:f>
      </x:c>
      <x:c r="W166" s="626"/>
      <x:c r="X166" s="617" t="n">
        <x:f>COUNTIFS('Cocok Bayar Booking'!$R$5:$R$504,A166,'Cocok Bayar Booking'!$S$5:$S$504,"Paket utama",'Cocok Bayar Booking'!$B$5:$B$504,"&lt;="&amp;'Pengaturan'!$B$6)</x:f>
        <x:v>2</x:v>
      </x:c>
      <x:c r="Y166" s="617" t="n">
        <x:f>IF(OR(L166="Nonaktif tanpa pembayaran",L166="Di luar September",L166="Belum closing",AND(LEFT(A166,4)="LOG-",COUNTIF('Cocok Bayar Booking'!$R$5:$R$504,A166)=0)),0,1-N166)</x:f>
        <x:v>0</x:v>
      </x:c>
      <x:c r="Z166" s="618" t="n">
        <x:f>IF('Data Schedule'!B154="","",'Data Schedule'!B154)</x:f>
        <x:v>46275</x:v>
      </x:c>
    </x:row>
    <x:row r="167" ht="30" customHeight="1">
      <x:c r="A167" s="617" t="str">
        <x:v>BK151</x:v>
      </x:c>
      <x:c r="B167" s="617" t="str">
        <x:f>'Data Schedule'!E155</x:f>
        <x:v>Ujiani</x:v>
      </x:c>
      <x:c r="C167" s="618" t="n">
        <x:f>IF(ISNUMBER(U167),U167,IF(ISNUMBER(Z167),Z167,""))</x:f>
        <x:v>46275</x:v>
      </x:c>
      <x:c r="D167" s="617" t="str">
        <x:f>'Data Schedule'!G155</x:f>
        <x:v>Large Group</x:v>
      </x:c>
      <x:c r="E167" s="619" t="n">
        <x:f>SUMIFS('Cocok Bayar Booking'!$I$5:$I$504,'Cocok Bayar Booking'!$R$5:$R$504,A167,'Cocok Bayar Booking'!$F$5:$F$504,"DP",'Cocok Bayar Booking'!$S$5:$S$504,"Paket utama",'Cocok Bayar Booking'!$B$5:$B$504,"&lt;="&amp;'Pengaturan'!$B$6)</x:f>
        <x:v>0</x:v>
      </x:c>
      <x:c r="F167" s="619" t="n">
        <x:f>SUMIFS('Cocok Bayar Booking'!$I$5:$I$504,'Cocok Bayar Booking'!$R$5:$R$504,A167,'Cocok Bayar Booking'!$B$5:$B$504,"&lt;="&amp;'Pengaturan'!$B$6)-E167</x:f>
        <x:v>175000</x:v>
      </x:c>
      <x:c r="G167" s="619" t="n">
        <x:f>SUMIFS('Cocok Bayar Booking'!$I$5:$I$504,'Cocok Bayar Booking'!$R$5:$R$504,A167,'Cocok Bayar Booking'!$S$5:$S$504,"Add-on",'Cocok Bayar Booking'!$B$5:$B$504,"&lt;="&amp;'Pengaturan'!$B$6)</x:f>
        <x:v>0</x:v>
      </x:c>
      <x:c r="H167" s="619" t="str">
        <x:f>IF('Data Schedule'!AK155="","",'Data Schedule'!AK155)</x:f>
      </x:c>
      <x:c r="I167" s="619" t="n">
        <x:f>E167+F167+IF(V167&lt;&gt;"",N(H167),0)</x:f>
        <x:v>175000</x:v>
      </x:c>
      <x:c r="J167" s="625"/>
      <x:c r="K167" s="626"/>
      <x:c r="L167" s="620" t="str">
        <x:f>IF(AND('Data Schedule'!U155=0,COUNTIF('Cocok Bayar Booking'!$R$5:$R$504,A167)=0,N(H167)=0,NOT(AND(ISNUMBER(J167),J167&gt;=0,K167&lt;&gt;""))),"Nonaktif tanpa pembayaran",IF(NOT(ISNUMBER(C167)),"Tanggal sesi belum pasti",IF(OR(C167&lt;'Pengaturan'!$B$4,C167&gt;'Pengaturan'!$B$5),"Di luar September",IF(C167&gt;'Pengaturan'!$B$29,"Belum closing",IF(AND(O167&lt;&gt;"",NOT(AND(W167="Terverifikasi",K167&lt;&gt;""))),"Pasangan perlu dicek",IF(AND(Q167=0,NOT(AND(ISNUMBER(U167),K167&lt;&gt;""))),"Sesi belum terkonfirmasi",IF(AND(ISNUMBER(J167),J167&gt;=0,K167&lt;&gt;""),"Terhitung",IF(X167=0,"Paket utama belum terhubung",IF(R167=0,"Pelunasan belum terbukti",IF(AND(N(H167)&gt;0,V167=""),"Bukti bayar sebelumnya kosong",IF(E167+IF(V167&lt;&gt;"",N(H167),0)&lt;S167,"DP sebelumnya belum lengkap",IF(I167&lt;=0,"Nominal pembayaran belum lengkap","Terhitung"))))))))))))</x:f>
        <x:v>Sesi belum terkonfirmasi</x:v>
      </x:c>
      <x:c r="M167" s="619" t="str">
        <x:f>IF(N167=1,IF(AND(ISNUMBER(J167),J167&gt;=0,K167&lt;&gt;""),J167,I167),"")</x:f>
      </x:c>
      <x:c r="N167" s="621" t="n">
        <x:f>IF(L167="Terhitung",1,0)</x:f>
        <x:v>0</x:v>
      </x:c>
      <x:c r="O167" s="617"/>
      <x:c r="P167" s="617" t="str">
        <x:v>323</x:v>
      </x:c>
      <x:c r="Q167" s="617" t="n">
        <x:f>SUMIFS('Cocok Bayar Booking'!$V$5:$V$504,'Cocok Bayar Booking'!$R$5:$R$504,A167,'Cocok Bayar Booking'!$B$5:$B$504,"&lt;="&amp;'Pengaturan'!$B$6)</x:f>
        <x:v>0</x:v>
      </x:c>
      <x:c r="R167" s="617" t="n">
        <x:f>COUNTIFS('Cocok Bayar Booking'!$R$5:$R$504,A167,'Cocok Bayar Booking'!$S$5:$S$504,"Paket utama",'Cocok Bayar Booking'!$F$5:$F$504,"Lunas",'Cocok Bayar Booking'!$B$5:$B$504,"&lt;="&amp;'Pengaturan'!$B$6)+COUNTIFS('Cocok Bayar Booking'!$R$5:$R$504,A167,'Cocok Bayar Booking'!$S$5:$S$504,"Paket utama",'Cocok Bayar Booking'!$F$5:$F$504,"Pelunasan",'Cocok Bayar Booking'!$B$5:$B$504,"&lt;="&amp;'Pengaturan'!$B$6)</x:f>
        <x:v>1</x:v>
      </x:c>
      <x:c r="S167" s="619" t="n">
        <x:f>'Data Schedule'!N155</x:f>
        <x:v>100000</x:v>
      </x:c>
      <x:c r="T167" s="619" t="n">
        <x:f>'Data Schedule'!L155</x:f>
        <x:v>350000</x:v>
      </x:c>
      <x:c r="U167" s="627"/>
      <x:c r="V167" s="617" t="str">
        <x:f>IF('Data Schedule'!AL155="","",'Data Schedule'!AL155)</x:f>
      </x:c>
      <x:c r="W167" s="626"/>
      <x:c r="X167" s="617" t="n">
        <x:f>COUNTIFS('Cocok Bayar Booking'!$R$5:$R$504,A167,'Cocok Bayar Booking'!$S$5:$S$504,"Paket utama",'Cocok Bayar Booking'!$B$5:$B$504,"&lt;="&amp;'Pengaturan'!$B$6)</x:f>
        <x:v>1</x:v>
      </x:c>
      <x:c r="Y167" s="617" t="n">
        <x:f>IF(OR(L167="Nonaktif tanpa pembayaran",L167="Di luar September",L167="Belum closing",AND(LEFT(A167,4)="LOG-",COUNTIF('Cocok Bayar Booking'!$R$5:$R$504,A167)=0)),0,1-N167)</x:f>
        <x:v>1</x:v>
      </x:c>
      <x:c r="Z167" s="618" t="n">
        <x:f>IF('Data Schedule'!B155="","",'Data Schedule'!B155)</x:f>
        <x:v>46275</x:v>
      </x:c>
    </x:row>
    <x:row r="168" ht="30" customHeight="1">
      <x:c r="A168" s="617" t="str">
        <x:v>BK152</x:v>
      </x:c>
      <x:c r="B168" s="617" t="str">
        <x:f>'Data Schedule'!E156</x:f>
        <x:v>Delfi</x:v>
      </x:c>
      <x:c r="C168" s="618" t="n">
        <x:f>IF(ISNUMBER(U168),U168,IF(ISNUMBER(Z168),Z168,""))</x:f>
        <x:v>46284</x:v>
      </x:c>
      <x:c r="D168" s="617" t="str">
        <x:f>'Data Schedule'!G156</x:f>
        <x:v>Graduation</x:v>
      </x:c>
      <x:c r="E168" s="619" t="n">
        <x:f>SUMIFS('Cocok Bayar Booking'!$I$5:$I$504,'Cocok Bayar Booking'!$R$5:$R$504,A168,'Cocok Bayar Booking'!$F$5:$F$504,"DP",'Cocok Bayar Booking'!$S$5:$S$504,"Paket utama",'Cocok Bayar Booking'!$B$5:$B$504,"&lt;="&amp;'Pengaturan'!$B$6)</x:f>
        <x:v>0</x:v>
      </x:c>
      <x:c r="F168" s="619" t="n">
        <x:f>SUMIFS('Cocok Bayar Booking'!$I$5:$I$504,'Cocok Bayar Booking'!$R$5:$R$504,A168,'Cocok Bayar Booking'!$B$5:$B$504,"&lt;="&amp;'Pengaturan'!$B$6)-E168</x:f>
        <x:v>250000</x:v>
      </x:c>
      <x:c r="G168" s="619" t="n">
        <x:f>SUMIFS('Cocok Bayar Booking'!$I$5:$I$504,'Cocok Bayar Booking'!$R$5:$R$504,A168,'Cocok Bayar Booking'!$S$5:$S$504,"Add-on",'Cocok Bayar Booking'!$B$5:$B$504,"&lt;="&amp;'Pengaturan'!$B$6)</x:f>
        <x:v>0</x:v>
      </x:c>
      <x:c r="H168" s="619" t="str">
        <x:f>IF('Data Schedule'!AK156="","",'Data Schedule'!AK156)</x:f>
      </x:c>
      <x:c r="I168" s="619" t="n">
        <x:f>E168+F168+IF(V168&lt;&gt;"",N(H168),0)</x:f>
        <x:v>250000</x:v>
      </x:c>
      <x:c r="J168" s="625"/>
      <x:c r="K168" s="626"/>
      <x:c r="L168" s="620" t="str">
        <x:f>IF(AND('Data Schedule'!U156=0,COUNTIF('Cocok Bayar Booking'!$R$5:$R$504,A168)=0,N(H168)=0,NOT(AND(ISNUMBER(J168),J168&gt;=0,K168&lt;&gt;""))),"Nonaktif tanpa pembayaran",IF(NOT(ISNUMBER(C168)),"Tanggal sesi belum pasti",IF(OR(C168&lt;'Pengaturan'!$B$4,C168&gt;'Pengaturan'!$B$5),"Di luar September",IF(C168&gt;'Pengaturan'!$B$29,"Belum closing",IF(AND(O168&lt;&gt;"",NOT(AND(W168="Terverifikasi",K168&lt;&gt;""))),"Pasangan perlu dicek",IF(AND(Q168=0,NOT(AND(ISNUMBER(U168),K168&lt;&gt;""))),"Sesi belum terkonfirmasi",IF(AND(ISNUMBER(J168),J168&gt;=0,K168&lt;&gt;""),"Terhitung",IF(X168=0,"Paket utama belum terhubung",IF(R168=0,"Pelunasan belum terbukti",IF(AND(N(H168)&gt;0,V168=""),"Bukti bayar sebelumnya kosong",IF(E168+IF(V168&lt;&gt;"",N(H168),0)&lt;S168,"DP sebelumnya belum lengkap",IF(I168&lt;=0,"Nominal pembayaran belum lengkap","Terhitung"))))))))))))</x:f>
        <x:v>Belum closing</x:v>
      </x:c>
      <x:c r="M168" s="619" t="str">
        <x:f>IF(N168=1,IF(AND(ISNUMBER(J168),J168&gt;=0,K168&lt;&gt;""),J168,I168),"")</x:f>
      </x:c>
      <x:c r="N168" s="621" t="n">
        <x:f>IF(L168="Terhitung",1,0)</x:f>
        <x:v>0</x:v>
      </x:c>
      <x:c r="O168" s="617" t="str">
        <x:v>CHECK tanggal</x:v>
      </x:c>
      <x:c r="P168" s="617" t="str">
        <x:v>480</x:v>
      </x:c>
      <x:c r="Q168" s="617" t="n">
        <x:f>SUMIFS('Cocok Bayar Booking'!$V$5:$V$504,'Cocok Bayar Booking'!$R$5:$R$504,A168,'Cocok Bayar Booking'!$B$5:$B$504,"&lt;="&amp;'Pengaturan'!$B$6)</x:f>
        <x:v>1</x:v>
      </x:c>
      <x:c r="R168" s="617" t="n">
        <x:f>COUNTIFS('Cocok Bayar Booking'!$R$5:$R$504,A168,'Cocok Bayar Booking'!$S$5:$S$504,"Paket utama",'Cocok Bayar Booking'!$F$5:$F$504,"Lunas",'Cocok Bayar Booking'!$B$5:$B$504,"&lt;="&amp;'Pengaturan'!$B$6)+COUNTIFS('Cocok Bayar Booking'!$R$5:$R$504,A168,'Cocok Bayar Booking'!$S$5:$S$504,"Paket utama",'Cocok Bayar Booking'!$F$5:$F$504,"Pelunasan",'Cocok Bayar Booking'!$B$5:$B$504,"&lt;="&amp;'Pengaturan'!$B$6)</x:f>
        <x:v>1</x:v>
      </x:c>
      <x:c r="S168" s="619" t="n">
        <x:f>'Data Schedule'!N156</x:f>
        <x:v>100000</x:v>
      </x:c>
      <x:c r="T168" s="619" t="n">
        <x:f>'Data Schedule'!L156</x:f>
        <x:v>350000</x:v>
      </x:c>
      <x:c r="U168" s="627"/>
      <x:c r="V168" s="617" t="str">
        <x:f>IF('Data Schedule'!AL156="","",'Data Schedule'!AL156)</x:f>
      </x:c>
      <x:c r="W168" s="626"/>
      <x:c r="X168" s="617" t="n">
        <x:f>COUNTIFS('Cocok Bayar Booking'!$R$5:$R$504,A168,'Cocok Bayar Booking'!$S$5:$S$504,"Paket utama",'Cocok Bayar Booking'!$B$5:$B$504,"&lt;="&amp;'Pengaturan'!$B$6)</x:f>
        <x:v>1</x:v>
      </x:c>
      <x:c r="Y168" s="617" t="n">
        <x:f>IF(OR(L168="Nonaktif tanpa pembayaran",L168="Di luar September",L168="Belum closing",AND(LEFT(A168,4)="LOG-",COUNTIF('Cocok Bayar Booking'!$R$5:$R$504,A168)=0)),0,1-N168)</x:f>
        <x:v>0</x:v>
      </x:c>
      <x:c r="Z168" s="618" t="n">
        <x:f>IF('Data Schedule'!B156="","",'Data Schedule'!B156)</x:f>
        <x:v>46284</x:v>
      </x:c>
    </x:row>
    <x:row r="169" ht="30" customHeight="1">
      <x:c r="A169" s="617" t="str">
        <x:v>BK153</x:v>
      </x:c>
      <x:c r="B169" s="617" t="str">
        <x:f>'Data Schedule'!E157</x:f>
        <x:v>Naufal</x:v>
      </x:c>
      <x:c r="C169" s="618" t="n">
        <x:f>IF(ISNUMBER(U169),U169,IF(ISNUMBER(Z169),Z169,""))</x:f>
        <x:v>46274</x:v>
      </x:c>
      <x:c r="D169" s="617" t="str">
        <x:f>'Data Schedule'!G157</x:f>
        <x:v>Graduation</x:v>
      </x:c>
      <x:c r="E169" s="619" t="n">
        <x:f>SUMIFS('Cocok Bayar Booking'!$I$5:$I$504,'Cocok Bayar Booking'!$R$5:$R$504,A169,'Cocok Bayar Booking'!$F$5:$F$504,"DP",'Cocok Bayar Booking'!$S$5:$S$504,"Paket utama",'Cocok Bayar Booking'!$B$5:$B$504,"&lt;="&amp;'Pengaturan'!$B$6)</x:f>
        <x:v>100000</x:v>
      </x:c>
      <x:c r="F169" s="619" t="n">
        <x:f>SUMIFS('Cocok Bayar Booking'!$I$5:$I$504,'Cocok Bayar Booking'!$R$5:$R$504,A169,'Cocok Bayar Booking'!$B$5:$B$504,"&lt;="&amp;'Pengaturan'!$B$6)-E169</x:f>
        <x:v>0</x:v>
      </x:c>
      <x:c r="G169" s="619" t="n">
        <x:f>SUMIFS('Cocok Bayar Booking'!$I$5:$I$504,'Cocok Bayar Booking'!$R$5:$R$504,A169,'Cocok Bayar Booking'!$S$5:$S$504,"Add-on",'Cocok Bayar Booking'!$B$5:$B$504,"&lt;="&amp;'Pengaturan'!$B$6)</x:f>
        <x:v>0</x:v>
      </x:c>
      <x:c r="H169" s="619" t="str">
        <x:f>IF('Data Schedule'!AK157="","",'Data Schedule'!AK157)</x:f>
      </x:c>
      <x:c r="I169" s="619" t="n">
        <x:f>E169+F169+IF(V169&lt;&gt;"",N(H169),0)</x:f>
        <x:v>100000</x:v>
      </x:c>
      <x:c r="J169" s="625"/>
      <x:c r="K169" s="626"/>
      <x:c r="L169" s="620" t="str">
        <x:f>IF(AND('Data Schedule'!U157=0,COUNTIF('Cocok Bayar Booking'!$R$5:$R$504,A169)=0,N(H169)=0,NOT(AND(ISNUMBER(J169),J169&gt;=0,K169&lt;&gt;""))),"Nonaktif tanpa pembayaran",IF(NOT(ISNUMBER(C169)),"Tanggal sesi belum pasti",IF(OR(C169&lt;'Pengaturan'!$B$4,C169&gt;'Pengaturan'!$B$5),"Di luar September",IF(C169&gt;'Pengaturan'!$B$29,"Belum closing",IF(AND(O169&lt;&gt;"",NOT(AND(W169="Terverifikasi",K169&lt;&gt;""))),"Pasangan perlu dicek",IF(AND(Q169=0,NOT(AND(ISNUMBER(U169),K169&lt;&gt;""))),"Sesi belum terkonfirmasi",IF(AND(ISNUMBER(J169),J169&gt;=0,K169&lt;&gt;""),"Terhitung",IF(X169=0,"Paket utama belum terhubung",IF(R169=0,"Pelunasan belum terbukti",IF(AND(N(H169)&gt;0,V169=""),"Bukti bayar sebelumnya kosong",IF(E169+IF(V169&lt;&gt;"",N(H169),0)&lt;S169,"DP sebelumnya belum lengkap",IF(I169&lt;=0,"Nominal pembayaran belum lengkap","Terhitung"))))))))))))</x:f>
        <x:v>Sesi belum terkonfirmasi</x:v>
      </x:c>
      <x:c r="M169" s="619" t="str">
        <x:f>IF(N169=1,IF(AND(ISNUMBER(J169),J169&gt;=0,K169&lt;&gt;""),J169,I169),"")</x:f>
      </x:c>
      <x:c r="N169" s="621" t="n">
        <x:f>IF(L169="Terhitung",1,0)</x:f>
        <x:v>0</x:v>
      </x:c>
      <x:c r="O169" s="617"/>
      <x:c r="P169" s="617" t="str">
        <x:v>288, 293</x:v>
      </x:c>
      <x:c r="Q169" s="617" t="n">
        <x:f>SUMIFS('Cocok Bayar Booking'!$V$5:$V$504,'Cocok Bayar Booking'!$R$5:$R$504,A169,'Cocok Bayar Booking'!$B$5:$B$504,"&lt;="&amp;'Pengaturan'!$B$6)</x:f>
        <x:v>0</x:v>
      </x:c>
      <x:c r="R169" s="617" t="n">
        <x:f>COUNTIFS('Cocok Bayar Booking'!$R$5:$R$504,A169,'Cocok Bayar Booking'!$S$5:$S$504,"Paket utama",'Cocok Bayar Booking'!$F$5:$F$504,"Lunas",'Cocok Bayar Booking'!$B$5:$B$504,"&lt;="&amp;'Pengaturan'!$B$6)+COUNTIFS('Cocok Bayar Booking'!$R$5:$R$504,A169,'Cocok Bayar Booking'!$S$5:$S$504,"Paket utama",'Cocok Bayar Booking'!$F$5:$F$504,"Pelunasan",'Cocok Bayar Booking'!$B$5:$B$504,"&lt;="&amp;'Pengaturan'!$B$6)</x:f>
        <x:v>0</x:v>
      </x:c>
      <x:c r="S169" s="619" t="n">
        <x:f>'Data Schedule'!N157</x:f>
        <x:v>0</x:v>
      </x:c>
      <x:c r="T169" s="619" t="n">
        <x:f>'Data Schedule'!L157</x:f>
        <x:v>350000</x:v>
      </x:c>
      <x:c r="U169" s="627"/>
      <x:c r="V169" s="617" t="str">
        <x:f>IF('Data Schedule'!AL157="","",'Data Schedule'!AL157)</x:f>
      </x:c>
      <x:c r="W169" s="626"/>
      <x:c r="X169" s="617" t="n">
        <x:f>COUNTIFS('Cocok Bayar Booking'!$R$5:$R$504,A169,'Cocok Bayar Booking'!$S$5:$S$504,"Paket utama",'Cocok Bayar Booking'!$B$5:$B$504,"&lt;="&amp;'Pengaturan'!$B$6)</x:f>
        <x:v>2</x:v>
      </x:c>
      <x:c r="Y169" s="617" t="n">
        <x:f>IF(OR(L169="Nonaktif tanpa pembayaran",L169="Di luar September",L169="Belum closing",AND(LEFT(A169,4)="LOG-",COUNTIF('Cocok Bayar Booking'!$R$5:$R$504,A169)=0)),0,1-N169)</x:f>
        <x:v>1</x:v>
      </x:c>
      <x:c r="Z169" s="618" t="n">
        <x:f>IF('Data Schedule'!B157="","",'Data Schedule'!B157)</x:f>
        <x:v>46274</x:v>
      </x:c>
    </x:row>
    <x:row r="170" ht="30" customHeight="1">
      <x:c r="A170" s="617" t="str">
        <x:v>BK154</x:v>
      </x:c>
      <x:c r="B170" s="617" t="str">
        <x:f>'Data Schedule'!E158</x:f>
        <x:v>Novi</x:v>
      </x:c>
      <x:c r="C170" s="618" t="n">
        <x:f>IF(ISNUMBER(U170),U170,IF(ISNUMBER(Z170),Z170,""))</x:f>
        <x:v>46276</x:v>
      </x:c>
      <x:c r="D170" s="617" t="str">
        <x:f>'Data Schedule'!G158</x:f>
        <x:v>Single</x:v>
      </x:c>
      <x:c r="E170" s="619" t="n">
        <x:f>SUMIFS('Cocok Bayar Booking'!$I$5:$I$504,'Cocok Bayar Booking'!$R$5:$R$504,A170,'Cocok Bayar Booking'!$F$5:$F$504,"DP",'Cocok Bayar Booking'!$S$5:$S$504,"Paket utama",'Cocok Bayar Booking'!$B$5:$B$504,"&lt;="&amp;'Pengaturan'!$B$6)</x:f>
        <x:v>0</x:v>
      </x:c>
      <x:c r="F170" s="619" t="n">
        <x:f>SUMIFS('Cocok Bayar Booking'!$I$5:$I$504,'Cocok Bayar Booking'!$R$5:$R$504,A170,'Cocok Bayar Booking'!$B$5:$B$504,"&lt;="&amp;'Pengaturan'!$B$6)-E170</x:f>
        <x:v>150000</x:v>
      </x:c>
      <x:c r="G170" s="619" t="n">
        <x:f>SUMIFS('Cocok Bayar Booking'!$I$5:$I$504,'Cocok Bayar Booking'!$R$5:$R$504,A170,'Cocok Bayar Booking'!$S$5:$S$504,"Add-on",'Cocok Bayar Booking'!$B$5:$B$504,"&lt;="&amp;'Pengaturan'!$B$6)</x:f>
        <x:v>50000</x:v>
      </x:c>
      <x:c r="H170" s="619" t="str">
        <x:f>IF('Data Schedule'!AK158="","",'Data Schedule'!AK158)</x:f>
      </x:c>
      <x:c r="I170" s="619" t="n">
        <x:f>E170+F170+IF(V170&lt;&gt;"",N(H170),0)</x:f>
        <x:v>150000</x:v>
      </x:c>
      <x:c r="J170" s="625"/>
      <x:c r="K170" s="626"/>
      <x:c r="L170" s="620" t="str">
        <x:f>IF(AND('Data Schedule'!U158=0,COUNTIF('Cocok Bayar Booking'!$R$5:$R$504,A170)=0,N(H170)=0,NOT(AND(ISNUMBER(J170),J170&gt;=0,K170&lt;&gt;""))),"Nonaktif tanpa pembayaran",IF(NOT(ISNUMBER(C170)),"Tanggal sesi belum pasti",IF(OR(C170&lt;'Pengaturan'!$B$4,C170&gt;'Pengaturan'!$B$5),"Di luar September",IF(C170&gt;'Pengaturan'!$B$29,"Belum closing",IF(AND(O170&lt;&gt;"",NOT(AND(W170="Terverifikasi",K170&lt;&gt;""))),"Pasangan perlu dicek",IF(AND(Q170=0,NOT(AND(ISNUMBER(U170),K170&lt;&gt;""))),"Sesi belum terkonfirmasi",IF(AND(ISNUMBER(J170),J170&gt;=0,K170&lt;&gt;""),"Terhitung",IF(X170=0,"Paket utama belum terhubung",IF(R170=0,"Pelunasan belum terbukti",IF(AND(N(H170)&gt;0,V170=""),"Bukti bayar sebelumnya kosong",IF(E170+IF(V170&lt;&gt;"",N(H170),0)&lt;S170,"DP sebelumnya belum lengkap",IF(I170&lt;=0,"Nominal pembayaran belum lengkap","Terhitung"))))))))))))</x:f>
        <x:v>Terhitung</x:v>
      </x:c>
      <x:c r="M170" s="619" t="n">
        <x:f>IF(N170=1,IF(AND(ISNUMBER(J170),J170&gt;=0,K170&lt;&gt;""),J170,I170),"")</x:f>
        <x:v>150000</x:v>
      </x:c>
      <x:c r="N170" s="621" t="n">
        <x:f>IF(L170="Terhitung",1,0)</x:f>
        <x:v>1</x:v>
      </x:c>
      <x:c r="O170" s="617"/>
      <x:c r="P170" s="617" t="str">
        <x:v>309, 325</x:v>
      </x:c>
      <x:c r="Q170" s="617" t="n">
        <x:f>SUMIFS('Cocok Bayar Booking'!$V$5:$V$504,'Cocok Bayar Booking'!$R$5:$R$504,A170,'Cocok Bayar Booking'!$B$5:$B$504,"&lt;="&amp;'Pengaturan'!$B$6)</x:f>
        <x:v>1</x:v>
      </x:c>
      <x:c r="R170" s="617" t="n">
        <x:f>COUNTIFS('Cocok Bayar Booking'!$R$5:$R$504,A170,'Cocok Bayar Booking'!$S$5:$S$504,"Paket utama",'Cocok Bayar Booking'!$F$5:$F$504,"Lunas",'Cocok Bayar Booking'!$B$5:$B$504,"&lt;="&amp;'Pengaturan'!$B$6)+COUNTIFS('Cocok Bayar Booking'!$R$5:$R$504,A170,'Cocok Bayar Booking'!$S$5:$S$504,"Paket utama",'Cocok Bayar Booking'!$F$5:$F$504,"Pelunasan",'Cocok Bayar Booking'!$B$5:$B$504,"&lt;="&amp;'Pengaturan'!$B$6)</x:f>
        <x:v>1</x:v>
      </x:c>
      <x:c r="S170" s="619" t="n">
        <x:f>'Data Schedule'!N158</x:f>
        <x:v>0</x:v>
      </x:c>
      <x:c r="T170" s="619" t="n">
        <x:f>'Data Schedule'!L158</x:f>
        <x:v>100000</x:v>
      </x:c>
      <x:c r="U170" s="627"/>
      <x:c r="V170" s="617" t="str">
        <x:f>IF('Data Schedule'!AL158="","",'Data Schedule'!AL158)</x:f>
      </x:c>
      <x:c r="W170" s="626"/>
      <x:c r="X170" s="617" t="n">
        <x:f>COUNTIFS('Cocok Bayar Booking'!$R$5:$R$504,A170,'Cocok Bayar Booking'!$S$5:$S$504,"Paket utama",'Cocok Bayar Booking'!$B$5:$B$504,"&lt;="&amp;'Pengaturan'!$B$6)</x:f>
        <x:v>1</x:v>
      </x:c>
      <x:c r="Y170" s="617" t="n">
        <x:f>IF(OR(L170="Nonaktif tanpa pembayaran",L170="Di luar September",L170="Belum closing",AND(LEFT(A170,4)="LOG-",COUNTIF('Cocok Bayar Booking'!$R$5:$R$504,A170)=0)),0,1-N170)</x:f>
        <x:v>0</x:v>
      </x:c>
      <x:c r="Z170" s="618" t="n">
        <x:f>IF('Data Schedule'!B158="","",'Data Schedule'!B158)</x:f>
        <x:v>46276</x:v>
      </x:c>
    </x:row>
    <x:row r="171" ht="30" customHeight="1">
      <x:c r="A171" s="617" t="str">
        <x:v>BK155</x:v>
      </x:c>
      <x:c r="B171" s="617" t="str">
        <x:f>'Data Schedule'!E159</x:f>
        <x:v>Tamalia Agustin</x:v>
      </x:c>
      <x:c r="C171" s="618" t="n">
        <x:f>IF(ISNUMBER(U171),U171,IF(ISNUMBER(Z171),Z171,""))</x:f>
        <x:v>46275</x:v>
      </x:c>
      <x:c r="D171" s="617" t="str">
        <x:f>'Data Schedule'!G159</x:f>
        <x:v>Pas Foto</x:v>
      </x:c>
      <x:c r="E171" s="619" t="n">
        <x:f>SUMIFS('Cocok Bayar Booking'!$I$5:$I$504,'Cocok Bayar Booking'!$R$5:$R$504,A171,'Cocok Bayar Booking'!$F$5:$F$504,"DP",'Cocok Bayar Booking'!$S$5:$S$504,"Paket utama",'Cocok Bayar Booking'!$B$5:$B$504,"&lt;="&amp;'Pengaturan'!$B$6)</x:f>
        <x:v>100000</x:v>
      </x:c>
      <x:c r="F171" s="619" t="n">
        <x:f>SUMIFS('Cocok Bayar Booking'!$I$5:$I$504,'Cocok Bayar Booking'!$R$5:$R$504,A171,'Cocok Bayar Booking'!$B$5:$B$504,"&lt;="&amp;'Pengaturan'!$B$6)-E171</x:f>
        <x:v>0</x:v>
      </x:c>
      <x:c r="G171" s="619" t="n">
        <x:f>SUMIFS('Cocok Bayar Booking'!$I$5:$I$504,'Cocok Bayar Booking'!$R$5:$R$504,A171,'Cocok Bayar Booking'!$S$5:$S$504,"Add-on",'Cocok Bayar Booking'!$B$5:$B$504,"&lt;="&amp;'Pengaturan'!$B$6)</x:f>
        <x:v>0</x:v>
      </x:c>
      <x:c r="H171" s="619" t="str">
        <x:f>IF('Data Schedule'!AK159="","",'Data Schedule'!AK159)</x:f>
      </x:c>
      <x:c r="I171" s="619" t="n">
        <x:f>E171+F171+IF(V171&lt;&gt;"",N(H171),0)</x:f>
        <x:v>100000</x:v>
      </x:c>
      <x:c r="J171" s="625"/>
      <x:c r="K171" s="626"/>
      <x:c r="L171" s="620" t="str">
        <x:f>IF(AND('Data Schedule'!U159=0,COUNTIF('Cocok Bayar Booking'!$R$5:$R$504,A171)=0,N(H171)=0,NOT(AND(ISNUMBER(J171),J171&gt;=0,K171&lt;&gt;""))),"Nonaktif tanpa pembayaran",IF(NOT(ISNUMBER(C171)),"Tanggal sesi belum pasti",IF(OR(C171&lt;'Pengaturan'!$B$4,C171&gt;'Pengaturan'!$B$5),"Di luar September",IF(C171&gt;'Pengaturan'!$B$29,"Belum closing",IF(AND(O171&lt;&gt;"",NOT(AND(W171="Terverifikasi",K171&lt;&gt;""))),"Pasangan perlu dicek",IF(AND(Q171=0,NOT(AND(ISNUMBER(U171),K171&lt;&gt;""))),"Sesi belum terkonfirmasi",IF(AND(ISNUMBER(J171),J171&gt;=0,K171&lt;&gt;""),"Terhitung",IF(X171=0,"Paket utama belum terhubung",IF(R171=0,"Pelunasan belum terbukti",IF(AND(N(H171)&gt;0,V171=""),"Bukti bayar sebelumnya kosong",IF(E171+IF(V171&lt;&gt;"",N(H171),0)&lt;S171,"DP sebelumnya belum lengkap",IF(I171&lt;=0,"Nominal pembayaran belum lengkap","Terhitung"))))))))))))</x:f>
        <x:v>Pasangan perlu dicek</x:v>
      </x:c>
      <x:c r="M171" s="619" t="str">
        <x:f>IF(N171=1,IF(AND(ISNUMBER(J171),J171&gt;=0,K171&lt;&gt;""),J171,I171),"")</x:f>
      </x:c>
      <x:c r="N171" s="621" t="n">
        <x:f>IF(L171="Terhitung",1,0)</x:f>
        <x:v>0</x:v>
      </x:c>
      <x:c r="O171" s="617" t="str">
        <x:v>CHECK pembayaran belum cocok</x:v>
      </x:c>
      <x:c r="P171" s="617" t="str">
        <x:v>306</x:v>
      </x:c>
      <x:c r="Q171" s="617" t="n">
        <x:f>SUMIFS('Cocok Bayar Booking'!$V$5:$V$504,'Cocok Bayar Booking'!$R$5:$R$504,A171,'Cocok Bayar Booking'!$B$5:$B$504,"&lt;="&amp;'Pengaturan'!$B$6)</x:f>
        <x:v>0</x:v>
      </x:c>
      <x:c r="R171" s="617" t="n">
        <x:f>COUNTIFS('Cocok Bayar Booking'!$R$5:$R$504,A171,'Cocok Bayar Booking'!$S$5:$S$504,"Paket utama",'Cocok Bayar Booking'!$F$5:$F$504,"Lunas",'Cocok Bayar Booking'!$B$5:$B$504,"&lt;="&amp;'Pengaturan'!$B$6)+COUNTIFS('Cocok Bayar Booking'!$R$5:$R$504,A171,'Cocok Bayar Booking'!$S$5:$S$504,"Paket utama",'Cocok Bayar Booking'!$F$5:$F$504,"Pelunasan",'Cocok Bayar Booking'!$B$5:$B$504,"&lt;="&amp;'Pengaturan'!$B$6)</x:f>
        <x:v>0</x:v>
      </x:c>
      <x:c r="S171" s="619" t="n">
        <x:f>'Data Schedule'!N159</x:f>
        <x:v>100000</x:v>
      </x:c>
      <x:c r="T171" s="619" t="n">
        <x:f>'Data Schedule'!L159</x:f>
        <x:v>50000</x:v>
      </x:c>
      <x:c r="U171" s="627"/>
      <x:c r="V171" s="617" t="str">
        <x:f>IF('Data Schedule'!AL159="","",'Data Schedule'!AL159)</x:f>
      </x:c>
      <x:c r="W171" s="626"/>
      <x:c r="X171" s="617" t="n">
        <x:f>COUNTIFS('Cocok Bayar Booking'!$R$5:$R$504,A171,'Cocok Bayar Booking'!$S$5:$S$504,"Paket utama",'Cocok Bayar Booking'!$B$5:$B$504,"&lt;="&amp;'Pengaturan'!$B$6)</x:f>
        <x:v>1</x:v>
      </x:c>
      <x:c r="Y171" s="617" t="n">
        <x:f>IF(OR(L171="Nonaktif tanpa pembayaran",L171="Di luar September",L171="Belum closing",AND(LEFT(A171,4)="LOG-",COUNTIF('Cocok Bayar Booking'!$R$5:$R$504,A171)=0)),0,1-N171)</x:f>
        <x:v>1</x:v>
      </x:c>
      <x:c r="Z171" s="618" t="n">
        <x:f>IF('Data Schedule'!B159="","",'Data Schedule'!B159)</x:f>
        <x:v>46275</x:v>
      </x:c>
    </x:row>
    <x:row r="172" ht="30" customHeight="1">
      <x:c r="A172" s="617" t="str">
        <x:v>BK156</x:v>
      </x:c>
      <x:c r="B172" s="617" t="str">
        <x:f>'Data Schedule'!E160</x:f>
        <x:v>Aryandito</x:v>
      </x:c>
      <x:c r="C172" s="618" t="n">
        <x:f>IF(ISNUMBER(U172),U172,IF(ISNUMBER(Z172),Z172,""))</x:f>
        <x:v>46278</x:v>
      </x:c>
      <x:c r="D172" s="617" t="str">
        <x:f>'Data Schedule'!G160</x:f>
        <x:v>Large Group</x:v>
      </x:c>
      <x:c r="E172" s="619" t="n">
        <x:f>SUMIFS('Cocok Bayar Booking'!$I$5:$I$504,'Cocok Bayar Booking'!$R$5:$R$504,A172,'Cocok Bayar Booking'!$F$5:$F$504,"DP",'Cocok Bayar Booking'!$S$5:$S$504,"Paket utama",'Cocok Bayar Booking'!$B$5:$B$504,"&lt;="&amp;'Pengaturan'!$B$6)</x:f>
        <x:v>100000</x:v>
      </x:c>
      <x:c r="F172" s="619" t="n">
        <x:f>SUMIFS('Cocok Bayar Booking'!$I$5:$I$504,'Cocok Bayar Booking'!$R$5:$R$504,A172,'Cocok Bayar Booking'!$B$5:$B$504,"&lt;="&amp;'Pengaturan'!$B$6)-E172</x:f>
        <x:v>175000</x:v>
      </x:c>
      <x:c r="G172" s="619" t="n">
        <x:f>SUMIFS('Cocok Bayar Booking'!$I$5:$I$504,'Cocok Bayar Booking'!$R$5:$R$504,A172,'Cocok Bayar Booking'!$S$5:$S$504,"Add-on",'Cocok Bayar Booking'!$B$5:$B$504,"&lt;="&amp;'Pengaturan'!$B$6)</x:f>
        <x:v>0</x:v>
      </x:c>
      <x:c r="H172" s="619" t="str">
        <x:f>IF('Data Schedule'!AK160="","",'Data Schedule'!AK160)</x:f>
      </x:c>
      <x:c r="I172" s="619" t="n">
        <x:f>E172+F172+IF(V172&lt;&gt;"",N(H172),0)</x:f>
        <x:v>275000</x:v>
      </x:c>
      <x:c r="J172" s="625"/>
      <x:c r="K172" s="626"/>
      <x:c r="L172" s="620" t="str">
        <x:f>IF(AND('Data Schedule'!U160=0,COUNTIF('Cocok Bayar Booking'!$R$5:$R$504,A172)=0,N(H172)=0,NOT(AND(ISNUMBER(J172),J172&gt;=0,K172&lt;&gt;""))),"Nonaktif tanpa pembayaran",IF(NOT(ISNUMBER(C172)),"Tanggal sesi belum pasti",IF(OR(C172&lt;'Pengaturan'!$B$4,C172&gt;'Pengaturan'!$B$5),"Di luar September",IF(C172&gt;'Pengaturan'!$B$29,"Belum closing",IF(AND(O172&lt;&gt;"",NOT(AND(W172="Terverifikasi",K172&lt;&gt;""))),"Pasangan perlu dicek",IF(AND(Q172=0,NOT(AND(ISNUMBER(U172),K172&lt;&gt;""))),"Sesi belum terkonfirmasi",IF(AND(ISNUMBER(J172),J172&gt;=0,K172&lt;&gt;""),"Terhitung",IF(X172=0,"Paket utama belum terhubung",IF(R172=0,"Pelunasan belum terbukti",IF(AND(N(H172)&gt;0,V172=""),"Bukti bayar sebelumnya kosong",IF(E172+IF(V172&lt;&gt;"",N(H172),0)&lt;S172,"DP sebelumnya belum lengkap",IF(I172&lt;=0,"Nominal pembayaran belum lengkap","Terhitung"))))))))))))</x:f>
        <x:v>Terhitung</x:v>
      </x:c>
      <x:c r="M172" s="619" t="n">
        <x:f>IF(N172=1,IF(AND(ISNUMBER(J172),J172&gt;=0,K172&lt;&gt;""),J172,I172),"")</x:f>
        <x:v>275000</x:v>
      </x:c>
      <x:c r="N172" s="621" t="n">
        <x:f>IF(L172="Terhitung",1,0)</x:f>
        <x:v>1</x:v>
      </x:c>
      <x:c r="O172" s="617"/>
      <x:c r="P172" s="617" t="str">
        <x:v>303, 372</x:v>
      </x:c>
      <x:c r="Q172" s="617" t="n">
        <x:f>SUMIFS('Cocok Bayar Booking'!$V$5:$V$504,'Cocok Bayar Booking'!$R$5:$R$504,A172,'Cocok Bayar Booking'!$B$5:$B$504,"&lt;="&amp;'Pengaturan'!$B$6)</x:f>
        <x:v>1</x:v>
      </x:c>
      <x:c r="R172" s="617" t="n">
        <x:f>COUNTIFS('Cocok Bayar Booking'!$R$5:$R$504,A172,'Cocok Bayar Booking'!$S$5:$S$504,"Paket utama",'Cocok Bayar Booking'!$F$5:$F$504,"Lunas",'Cocok Bayar Booking'!$B$5:$B$504,"&lt;="&amp;'Pengaturan'!$B$6)+COUNTIFS('Cocok Bayar Booking'!$R$5:$R$504,A172,'Cocok Bayar Booking'!$S$5:$S$504,"Paket utama",'Cocok Bayar Booking'!$F$5:$F$504,"Pelunasan",'Cocok Bayar Booking'!$B$5:$B$504,"&lt;="&amp;'Pengaturan'!$B$6)</x:f>
        <x:v>1</x:v>
      </x:c>
      <x:c r="S172" s="619" t="n">
        <x:f>'Data Schedule'!N160</x:f>
        <x:v>100000</x:v>
      </x:c>
      <x:c r="T172" s="619" t="n">
        <x:f>'Data Schedule'!L160</x:f>
        <x:v>275000</x:v>
      </x:c>
      <x:c r="U172" s="627"/>
      <x:c r="V172" s="617" t="str">
        <x:f>IF('Data Schedule'!AL160="","",'Data Schedule'!AL160)</x:f>
      </x:c>
      <x:c r="W172" s="626"/>
      <x:c r="X172" s="617" t="n">
        <x:f>COUNTIFS('Cocok Bayar Booking'!$R$5:$R$504,A172,'Cocok Bayar Booking'!$S$5:$S$504,"Paket utama",'Cocok Bayar Booking'!$B$5:$B$504,"&lt;="&amp;'Pengaturan'!$B$6)</x:f>
        <x:v>2</x:v>
      </x:c>
      <x:c r="Y172" s="617" t="n">
        <x:f>IF(OR(L172="Nonaktif tanpa pembayaran",L172="Di luar September",L172="Belum closing",AND(LEFT(A172,4)="LOG-",COUNTIF('Cocok Bayar Booking'!$R$5:$R$504,A172)=0)),0,1-N172)</x:f>
        <x:v>0</x:v>
      </x:c>
      <x:c r="Z172" s="618" t="n">
        <x:f>IF('Data Schedule'!B160="","",'Data Schedule'!B160)</x:f>
        <x:v>46278</x:v>
      </x:c>
    </x:row>
    <x:row r="173" ht="30" customHeight="1">
      <x:c r="A173" s="617" t="str">
        <x:v>BK157</x:v>
      </x:c>
      <x:c r="B173" s="617" t="str">
        <x:f>'Data Schedule'!E161</x:f>
        <x:v>Kanna</x:v>
      </x:c>
      <x:c r="C173" s="618" t="n">
        <x:f>IF(ISNUMBER(U173),U173,IF(ISNUMBER(Z173),Z173,""))</x:f>
        <x:v>46277</x:v>
      </x:c>
      <x:c r="D173" s="617" t="str">
        <x:f>'Data Schedule'!G161</x:f>
        <x:v>Large Group</x:v>
      </x:c>
      <x:c r="E173" s="619" t="n">
        <x:f>SUMIFS('Cocok Bayar Booking'!$I$5:$I$504,'Cocok Bayar Booking'!$R$5:$R$504,A173,'Cocok Bayar Booking'!$F$5:$F$504,"DP",'Cocok Bayar Booking'!$S$5:$S$504,"Paket utama",'Cocok Bayar Booking'!$B$5:$B$504,"&lt;="&amp;'Pengaturan'!$B$6)</x:f>
        <x:v>100000</x:v>
      </x:c>
      <x:c r="F173" s="619" t="n">
        <x:f>SUMIFS('Cocok Bayar Booking'!$I$5:$I$504,'Cocok Bayar Booking'!$R$5:$R$504,A173,'Cocok Bayar Booking'!$B$5:$B$504,"&lt;="&amp;'Pengaturan'!$B$6)-E173</x:f>
        <x:v>75000</x:v>
      </x:c>
      <x:c r="G173" s="619" t="n">
        <x:f>SUMIFS('Cocok Bayar Booking'!$I$5:$I$504,'Cocok Bayar Booking'!$R$5:$R$504,A173,'Cocok Bayar Booking'!$S$5:$S$504,"Add-on",'Cocok Bayar Booking'!$B$5:$B$504,"&lt;="&amp;'Pengaturan'!$B$6)</x:f>
        <x:v>0</x:v>
      </x:c>
      <x:c r="H173" s="619" t="str">
        <x:f>IF('Data Schedule'!AK161="","",'Data Schedule'!AK161)</x:f>
      </x:c>
      <x:c r="I173" s="619" t="n">
        <x:f>E173+F173+IF(V173&lt;&gt;"",N(H173),0)</x:f>
        <x:v>175000</x:v>
      </x:c>
      <x:c r="J173" s="625"/>
      <x:c r="K173" s="626"/>
      <x:c r="L173" s="620" t="str">
        <x:f>IF(AND('Data Schedule'!U161=0,COUNTIF('Cocok Bayar Booking'!$R$5:$R$504,A173)=0,N(H173)=0,NOT(AND(ISNUMBER(J173),J173&gt;=0,K173&lt;&gt;""))),"Nonaktif tanpa pembayaran",IF(NOT(ISNUMBER(C173)),"Tanggal sesi belum pasti",IF(OR(C173&lt;'Pengaturan'!$B$4,C173&gt;'Pengaturan'!$B$5),"Di luar September",IF(C173&gt;'Pengaturan'!$B$29,"Belum closing",IF(AND(O173&lt;&gt;"",NOT(AND(W173="Terverifikasi",K173&lt;&gt;""))),"Pasangan perlu dicek",IF(AND(Q173=0,NOT(AND(ISNUMBER(U173),K173&lt;&gt;""))),"Sesi belum terkonfirmasi",IF(AND(ISNUMBER(J173),J173&gt;=0,K173&lt;&gt;""),"Terhitung",IF(X173=0,"Paket utama belum terhubung",IF(R173=0,"Pelunasan belum terbukti",IF(AND(N(H173)&gt;0,V173=""),"Bukti bayar sebelumnya kosong",IF(E173+IF(V173&lt;&gt;"",N(H173),0)&lt;S173,"DP sebelumnya belum lengkap",IF(I173&lt;=0,"Nominal pembayaran belum lengkap","Terhitung"))))))))))))</x:f>
        <x:v>Terhitung</x:v>
      </x:c>
      <x:c r="M173" s="619" t="n">
        <x:f>IF(N173=1,IF(AND(ISNUMBER(J173),J173&gt;=0,K173&lt;&gt;""),J173,I173),"")</x:f>
        <x:v>175000</x:v>
      </x:c>
      <x:c r="N173" s="621" t="n">
        <x:f>IF(L173="Terhitung",1,0)</x:f>
        <x:v>1</x:v>
      </x:c>
      <x:c r="O173" s="617"/>
      <x:c r="P173" s="617" t="str">
        <x:v>316, 353</x:v>
      </x:c>
      <x:c r="Q173" s="617" t="n">
        <x:f>SUMIFS('Cocok Bayar Booking'!$V$5:$V$504,'Cocok Bayar Booking'!$R$5:$R$504,A173,'Cocok Bayar Booking'!$B$5:$B$504,"&lt;="&amp;'Pengaturan'!$B$6)</x:f>
        <x:v>1</x:v>
      </x:c>
      <x:c r="R173" s="617" t="n">
        <x:f>COUNTIFS('Cocok Bayar Booking'!$R$5:$R$504,A173,'Cocok Bayar Booking'!$S$5:$S$504,"Paket utama",'Cocok Bayar Booking'!$F$5:$F$504,"Lunas",'Cocok Bayar Booking'!$B$5:$B$504,"&lt;="&amp;'Pengaturan'!$B$6)+COUNTIFS('Cocok Bayar Booking'!$R$5:$R$504,A173,'Cocok Bayar Booking'!$S$5:$S$504,"Paket utama",'Cocok Bayar Booking'!$F$5:$F$504,"Pelunasan",'Cocok Bayar Booking'!$B$5:$B$504,"&lt;="&amp;'Pengaturan'!$B$6)</x:f>
        <x:v>1</x:v>
      </x:c>
      <x:c r="S173" s="619" t="n">
        <x:f>'Data Schedule'!N161</x:f>
        <x:v>100000</x:v>
      </x:c>
      <x:c r="T173" s="619" t="n">
        <x:f>'Data Schedule'!L161</x:f>
        <x:v>175000</x:v>
      </x:c>
      <x:c r="U173" s="627"/>
      <x:c r="V173" s="617" t="str">
        <x:f>IF('Data Schedule'!AL161="","",'Data Schedule'!AL161)</x:f>
      </x:c>
      <x:c r="W173" s="626"/>
      <x:c r="X173" s="617" t="n">
        <x:f>COUNTIFS('Cocok Bayar Booking'!$R$5:$R$504,A173,'Cocok Bayar Booking'!$S$5:$S$504,"Paket utama",'Cocok Bayar Booking'!$B$5:$B$504,"&lt;="&amp;'Pengaturan'!$B$6)</x:f>
        <x:v>2</x:v>
      </x:c>
      <x:c r="Y173" s="617" t="n">
        <x:f>IF(OR(L173="Nonaktif tanpa pembayaran",L173="Di luar September",L173="Belum closing",AND(LEFT(A173,4)="LOG-",COUNTIF('Cocok Bayar Booking'!$R$5:$R$504,A173)=0)),0,1-N173)</x:f>
        <x:v>0</x:v>
      </x:c>
      <x:c r="Z173" s="618" t="n">
        <x:f>IF('Data Schedule'!B161="","",'Data Schedule'!B161)</x:f>
        <x:v>46277</x:v>
      </x:c>
    </x:row>
    <x:row r="174" ht="30" customHeight="1">
      <x:c r="A174" s="617" t="str">
        <x:v>BK158</x:v>
      </x:c>
      <x:c r="B174" s="617" t="str">
        <x:f>'Data Schedule'!E162</x:f>
        <x:v>Navan HES A</x:v>
      </x:c>
      <x:c r="C174" s="618" t="n">
        <x:f>IF(ISNUMBER(U174),U174,IF(ISNUMBER(Z174),Z174,""))</x:f>
        <x:v>46279</x:v>
      </x:c>
      <x:c r="D174" s="617" t="str">
        <x:f>'Data Schedule'!G162</x:f>
        <x:v>Large Group</x:v>
      </x:c>
      <x:c r="E174" s="619" t="n">
        <x:f>SUMIFS('Cocok Bayar Booking'!$I$5:$I$504,'Cocok Bayar Booking'!$R$5:$R$504,A174,'Cocok Bayar Booking'!$F$5:$F$504,"DP",'Cocok Bayar Booking'!$S$5:$S$504,"Paket utama",'Cocok Bayar Booking'!$B$5:$B$504,"&lt;="&amp;'Pengaturan'!$B$6)</x:f>
        <x:v>100000</x:v>
      </x:c>
      <x:c r="F174" s="619" t="n">
        <x:f>SUMIFS('Cocok Bayar Booking'!$I$5:$I$504,'Cocok Bayar Booking'!$R$5:$R$504,A174,'Cocok Bayar Booking'!$B$5:$B$504,"&lt;="&amp;'Pengaturan'!$B$6)-E174</x:f>
        <x:v>825000</x:v>
      </x:c>
      <x:c r="G174" s="619" t="n">
        <x:f>SUMIFS('Cocok Bayar Booking'!$I$5:$I$504,'Cocok Bayar Booking'!$R$5:$R$504,A174,'Cocok Bayar Booking'!$S$5:$S$504,"Add-on",'Cocok Bayar Booking'!$B$5:$B$504,"&lt;="&amp;'Pengaturan'!$B$6)</x:f>
        <x:v>0</x:v>
      </x:c>
      <x:c r="H174" s="619" t="str">
        <x:f>IF('Data Schedule'!AK162="","",'Data Schedule'!AK162)</x:f>
      </x:c>
      <x:c r="I174" s="619" t="n">
        <x:f>E174+F174+IF(V174&lt;&gt;"",N(H174),0)</x:f>
        <x:v>925000</x:v>
      </x:c>
      <x:c r="J174" s="625"/>
      <x:c r="K174" s="626"/>
      <x:c r="L174" s="620" t="str">
        <x:f>IF(AND('Data Schedule'!U162=0,COUNTIF('Cocok Bayar Booking'!$R$5:$R$504,A174)=0,N(H174)=0,NOT(AND(ISNUMBER(J174),J174&gt;=0,K174&lt;&gt;""))),"Nonaktif tanpa pembayaran",IF(NOT(ISNUMBER(C174)),"Tanggal sesi belum pasti",IF(OR(C174&lt;'Pengaturan'!$B$4,C174&gt;'Pengaturan'!$B$5),"Di luar September",IF(C174&gt;'Pengaturan'!$B$29,"Belum closing",IF(AND(O174&lt;&gt;"",NOT(AND(W174="Terverifikasi",K174&lt;&gt;""))),"Pasangan perlu dicek",IF(AND(Q174=0,NOT(AND(ISNUMBER(U174),K174&lt;&gt;""))),"Sesi belum terkonfirmasi",IF(AND(ISNUMBER(J174),J174&gt;=0,K174&lt;&gt;""),"Terhitung",IF(X174=0,"Paket utama belum terhubung",IF(R174=0,"Pelunasan belum terbukti",IF(AND(N(H174)&gt;0,V174=""),"Bukti bayar sebelumnya kosong",IF(E174+IF(V174&lt;&gt;"",N(H174),0)&lt;S174,"DP sebelumnya belum lengkap",IF(I174&lt;=0,"Nominal pembayaran belum lengkap","Terhitung"))))))))))))</x:f>
        <x:v>Terhitung</x:v>
      </x:c>
      <x:c r="M174" s="619" t="n">
        <x:f>IF(N174=1,IF(AND(ISNUMBER(J174),J174&gt;=0,K174&lt;&gt;""),J174,I174),"")</x:f>
        <x:v>925000</x:v>
      </x:c>
      <x:c r="N174" s="621" t="n">
        <x:f>IF(L174="Terhitung",1,0)</x:f>
        <x:v>1</x:v>
      </x:c>
      <x:c r="O174" s="617"/>
      <x:c r="P174" s="617" t="str">
        <x:v>315, 395</x:v>
      </x:c>
      <x:c r="Q174" s="617" t="n">
        <x:f>SUMIFS('Cocok Bayar Booking'!$V$5:$V$504,'Cocok Bayar Booking'!$R$5:$R$504,A174,'Cocok Bayar Booking'!$B$5:$B$504,"&lt;="&amp;'Pengaturan'!$B$6)</x:f>
        <x:v>1</x:v>
      </x:c>
      <x:c r="R174" s="617" t="n">
        <x:f>COUNTIFS('Cocok Bayar Booking'!$R$5:$R$504,A174,'Cocok Bayar Booking'!$S$5:$S$504,"Paket utama",'Cocok Bayar Booking'!$F$5:$F$504,"Lunas",'Cocok Bayar Booking'!$B$5:$B$504,"&lt;="&amp;'Pengaturan'!$B$6)+COUNTIFS('Cocok Bayar Booking'!$R$5:$R$504,A174,'Cocok Bayar Booking'!$S$5:$S$504,"Paket utama",'Cocok Bayar Booking'!$F$5:$F$504,"Pelunasan",'Cocok Bayar Booking'!$B$5:$B$504,"&lt;="&amp;'Pengaturan'!$B$6)</x:f>
        <x:v>1</x:v>
      </x:c>
      <x:c r="S174" s="619" t="n">
        <x:f>'Data Schedule'!N162</x:f>
        <x:v>100000</x:v>
      </x:c>
      <x:c r="T174" s="619" t="n">
        <x:f>'Data Schedule'!L162</x:f>
        <x:v>850000</x:v>
      </x:c>
      <x:c r="U174" s="627"/>
      <x:c r="V174" s="617" t="str">
        <x:f>IF('Data Schedule'!AL162="","",'Data Schedule'!AL162)</x:f>
      </x:c>
      <x:c r="W174" s="626"/>
      <x:c r="X174" s="617" t="n">
        <x:f>COUNTIFS('Cocok Bayar Booking'!$R$5:$R$504,A174,'Cocok Bayar Booking'!$S$5:$S$504,"Paket utama",'Cocok Bayar Booking'!$B$5:$B$504,"&lt;="&amp;'Pengaturan'!$B$6)</x:f>
        <x:v>2</x:v>
      </x:c>
      <x:c r="Y174" s="617" t="n">
        <x:f>IF(OR(L174="Nonaktif tanpa pembayaran",L174="Di luar September",L174="Belum closing",AND(LEFT(A174,4)="LOG-",COUNTIF('Cocok Bayar Booking'!$R$5:$R$504,A174)=0)),0,1-N174)</x:f>
        <x:v>0</x:v>
      </x:c>
      <x:c r="Z174" s="618" t="n">
        <x:f>IF('Data Schedule'!B162="","",'Data Schedule'!B162)</x:f>
        <x:v>46279</x:v>
      </x:c>
    </x:row>
    <x:row r="175" ht="30" customHeight="1">
      <x:c r="A175" s="617" t="str">
        <x:v>BK159</x:v>
      </x:c>
      <x:c r="B175" s="617" t="str">
        <x:f>'Data Schedule'!E163</x:f>
        <x:v>Icca Lestari (Kelas RPL Kep S1 UMP)</x:v>
      </x:c>
      <x:c r="C175" s="618" t="n">
        <x:f>IF(ISNUMBER(U175),U175,IF(ISNUMBER(Z175),Z175,""))</x:f>
        <x:v>46283</x:v>
      </x:c>
      <x:c r="D175" s="617" t="str">
        <x:f>'Data Schedule'!G163</x:f>
        <x:v>Large Group</x:v>
      </x:c>
      <x:c r="E175" s="619" t="n">
        <x:f>SUMIFS('Cocok Bayar Booking'!$I$5:$I$504,'Cocok Bayar Booking'!$R$5:$R$504,A175,'Cocok Bayar Booking'!$F$5:$F$504,"DP",'Cocok Bayar Booking'!$S$5:$S$504,"Paket utama",'Cocok Bayar Booking'!$B$5:$B$504,"&lt;="&amp;'Pengaturan'!$B$6)</x:f>
        <x:v>100000</x:v>
      </x:c>
      <x:c r="F175" s="619" t="n">
        <x:f>SUMIFS('Cocok Bayar Booking'!$I$5:$I$504,'Cocok Bayar Booking'!$R$5:$R$504,A175,'Cocok Bayar Booking'!$B$5:$B$504,"&lt;="&amp;'Pengaturan'!$B$6)-E175</x:f>
        <x:v>750000</x:v>
      </x:c>
      <x:c r="G175" s="619" t="n">
        <x:f>SUMIFS('Cocok Bayar Booking'!$I$5:$I$504,'Cocok Bayar Booking'!$R$5:$R$504,A175,'Cocok Bayar Booking'!$S$5:$S$504,"Add-on",'Cocok Bayar Booking'!$B$5:$B$504,"&lt;="&amp;'Pengaturan'!$B$6)</x:f>
        <x:v>0</x:v>
      </x:c>
      <x:c r="H175" s="619" t="str">
        <x:f>IF('Data Schedule'!AK163="","",'Data Schedule'!AK163)</x:f>
      </x:c>
      <x:c r="I175" s="619" t="n">
        <x:f>E175+F175+IF(V175&lt;&gt;"",N(H175),0)</x:f>
        <x:v>850000</x:v>
      </x:c>
      <x:c r="J175" s="625"/>
      <x:c r="K175" s="626"/>
      <x:c r="L175" s="620" t="str">
        <x:f>IF(AND('Data Schedule'!U163=0,COUNTIF('Cocok Bayar Booking'!$R$5:$R$504,A175)=0,N(H175)=0,NOT(AND(ISNUMBER(J175),J175&gt;=0,K175&lt;&gt;""))),"Nonaktif tanpa pembayaran",IF(NOT(ISNUMBER(C175)),"Tanggal sesi belum pasti",IF(OR(C175&lt;'Pengaturan'!$B$4,C175&gt;'Pengaturan'!$B$5),"Di luar September",IF(C175&gt;'Pengaturan'!$B$29,"Belum closing",IF(AND(O175&lt;&gt;"",NOT(AND(W175="Terverifikasi",K175&lt;&gt;""))),"Pasangan perlu dicek",IF(AND(Q175=0,NOT(AND(ISNUMBER(U175),K175&lt;&gt;""))),"Sesi belum terkonfirmasi",IF(AND(ISNUMBER(J175),J175&gt;=0,K175&lt;&gt;""),"Terhitung",IF(X175=0,"Paket utama belum terhubung",IF(R175=0,"Pelunasan belum terbukti",IF(AND(N(H175)&gt;0,V175=""),"Bukti bayar sebelumnya kosong",IF(E175+IF(V175&lt;&gt;"",N(H175),0)&lt;S175,"DP sebelumnya belum lengkap",IF(I175&lt;=0,"Nominal pembayaran belum lengkap","Terhitung"))))))))))))</x:f>
        <x:v>Terhitung</x:v>
      </x:c>
      <x:c r="M175" s="619" t="n">
        <x:f>IF(N175=1,IF(AND(ISNUMBER(J175),J175&gt;=0,K175&lt;&gt;""),J175,I175),"")</x:f>
        <x:v>850000</x:v>
      </x:c>
      <x:c r="N175" s="621" t="n">
        <x:f>IF(L175="Terhitung",1,0)</x:f>
        <x:v>1</x:v>
      </x:c>
      <x:c r="O175" s="617"/>
      <x:c r="P175" s="617" t="str">
        <x:v>313, 454</x:v>
      </x:c>
      <x:c r="Q175" s="617" t="n">
        <x:f>SUMIFS('Cocok Bayar Booking'!$V$5:$V$504,'Cocok Bayar Booking'!$R$5:$R$504,A175,'Cocok Bayar Booking'!$B$5:$B$504,"&lt;="&amp;'Pengaturan'!$B$6)</x:f>
        <x:v>1</x:v>
      </x:c>
      <x:c r="R175" s="617" t="n">
        <x:f>COUNTIFS('Cocok Bayar Booking'!$R$5:$R$504,A175,'Cocok Bayar Booking'!$S$5:$S$504,"Paket utama",'Cocok Bayar Booking'!$F$5:$F$504,"Lunas",'Cocok Bayar Booking'!$B$5:$B$504,"&lt;="&amp;'Pengaturan'!$B$6)+COUNTIFS('Cocok Bayar Booking'!$R$5:$R$504,A175,'Cocok Bayar Booking'!$S$5:$S$504,"Paket utama",'Cocok Bayar Booking'!$F$5:$F$504,"Pelunasan",'Cocok Bayar Booking'!$B$5:$B$504,"&lt;="&amp;'Pengaturan'!$B$6)</x:f>
        <x:v>1</x:v>
      </x:c>
      <x:c r="S175" s="619" t="n">
        <x:f>'Data Schedule'!N163</x:f>
        <x:v>100000</x:v>
      </x:c>
      <x:c r="T175" s="619" t="n">
        <x:f>'Data Schedule'!L163</x:f>
        <x:v>975000</x:v>
      </x:c>
      <x:c r="U175" s="627"/>
      <x:c r="V175" s="617" t="str">
        <x:f>IF('Data Schedule'!AL163="","",'Data Schedule'!AL163)</x:f>
      </x:c>
      <x:c r="W175" s="626"/>
      <x:c r="X175" s="617" t="n">
        <x:f>COUNTIFS('Cocok Bayar Booking'!$R$5:$R$504,A175,'Cocok Bayar Booking'!$S$5:$S$504,"Paket utama",'Cocok Bayar Booking'!$B$5:$B$504,"&lt;="&amp;'Pengaturan'!$B$6)</x:f>
        <x:v>2</x:v>
      </x:c>
      <x:c r="Y175" s="617" t="n">
        <x:f>IF(OR(L175="Nonaktif tanpa pembayaran",L175="Di luar September",L175="Belum closing",AND(LEFT(A175,4)="LOG-",COUNTIF('Cocok Bayar Booking'!$R$5:$R$504,A175)=0)),0,1-N175)</x:f>
        <x:v>0</x:v>
      </x:c>
      <x:c r="Z175" s="618" t="n">
        <x:f>IF('Data Schedule'!B163="","",'Data Schedule'!B163)</x:f>
        <x:v>46283</x:v>
      </x:c>
    </x:row>
    <x:row r="176" ht="30" customHeight="1">
      <x:c r="A176" s="617" t="str">
        <x:v>BK160</x:v>
      </x:c>
      <x:c r="B176" s="617" t="str">
        <x:f>'Data Schedule'!E164</x:f>
        <x:v>kelas 2b (faiza)</x:v>
      </x:c>
      <x:c r="C176" s="618" t="n">
        <x:f>IF(ISNUMBER(U176),U176,IF(ISNUMBER(Z176),Z176,""))</x:f>
        <x:v>46279</x:v>
      </x:c>
      <x:c r="D176" s="617" t="str">
        <x:f>'Data Schedule'!G164</x:f>
        <x:v>Large Group</x:v>
      </x:c>
      <x:c r="E176" s="619" t="n">
        <x:f>SUMIFS('Cocok Bayar Booking'!$I$5:$I$504,'Cocok Bayar Booking'!$R$5:$R$504,A176,'Cocok Bayar Booking'!$F$5:$F$504,"DP",'Cocok Bayar Booking'!$S$5:$S$504,"Paket utama",'Cocok Bayar Booking'!$B$5:$B$504,"&lt;="&amp;'Pengaturan'!$B$6)</x:f>
        <x:v>100000</x:v>
      </x:c>
      <x:c r="F176" s="619" t="n">
        <x:f>SUMIFS('Cocok Bayar Booking'!$I$5:$I$504,'Cocok Bayar Booking'!$R$5:$R$504,A176,'Cocok Bayar Booking'!$B$5:$B$504,"&lt;="&amp;'Pengaturan'!$B$6)-E176</x:f>
        <x:v>0</x:v>
      </x:c>
      <x:c r="G176" s="619" t="n">
        <x:f>SUMIFS('Cocok Bayar Booking'!$I$5:$I$504,'Cocok Bayar Booking'!$R$5:$R$504,A176,'Cocok Bayar Booking'!$S$5:$S$504,"Add-on",'Cocok Bayar Booking'!$B$5:$B$504,"&lt;="&amp;'Pengaturan'!$B$6)</x:f>
        <x:v>0</x:v>
      </x:c>
      <x:c r="H176" s="619" t="str">
        <x:f>IF('Data Schedule'!AK164="","",'Data Schedule'!AK164)</x:f>
      </x:c>
      <x:c r="I176" s="619" t="n">
        <x:f>E176+F176+IF(V176&lt;&gt;"",N(H176),0)</x:f>
        <x:v>100000</x:v>
      </x:c>
      <x:c r="J176" s="625"/>
      <x:c r="K176" s="626"/>
      <x:c r="L176" s="620" t="str">
        <x:f>IF(AND('Data Schedule'!U164=0,COUNTIF('Cocok Bayar Booking'!$R$5:$R$504,A176)=0,N(H176)=0,NOT(AND(ISNUMBER(J176),J176&gt;=0,K176&lt;&gt;""))),"Nonaktif tanpa pembayaran",IF(NOT(ISNUMBER(C176)),"Tanggal sesi belum pasti",IF(OR(C176&lt;'Pengaturan'!$B$4,C176&gt;'Pengaturan'!$B$5),"Di luar September",IF(C176&gt;'Pengaturan'!$B$29,"Belum closing",IF(AND(O176&lt;&gt;"",NOT(AND(W176="Terverifikasi",K176&lt;&gt;""))),"Pasangan perlu dicek",IF(AND(Q176=0,NOT(AND(ISNUMBER(U176),K176&lt;&gt;""))),"Sesi belum terkonfirmasi",IF(AND(ISNUMBER(J176),J176&gt;=0,K176&lt;&gt;""),"Terhitung",IF(X176=0,"Paket utama belum terhubung",IF(R176=0,"Pelunasan belum terbukti",IF(AND(N(H176)&gt;0,V176=""),"Bukti bayar sebelumnya kosong",IF(E176+IF(V176&lt;&gt;"",N(H176),0)&lt;S176,"DP sebelumnya belum lengkap",IF(I176&lt;=0,"Nominal pembayaran belum lengkap","Terhitung"))))))))))))</x:f>
        <x:v>Pasangan perlu dicek</x:v>
      </x:c>
      <x:c r="M176" s="619" t="str">
        <x:f>IF(N176=1,IF(AND(ISNUMBER(J176),J176&gt;=0,K176&lt;&gt;""),J176,I176),"")</x:f>
      </x:c>
      <x:c r="N176" s="621" t="n">
        <x:f>IF(L176="Terhitung",1,0)</x:f>
        <x:v>0</x:v>
      </x:c>
      <x:c r="O176" s="617" t="str">
        <x:v>CHECK pembayaran belum cocok</x:v>
      </x:c>
      <x:c r="P176" s="617" t="str">
        <x:v>321</x:v>
      </x:c>
      <x:c r="Q176" s="617" t="n">
        <x:f>SUMIFS('Cocok Bayar Booking'!$V$5:$V$504,'Cocok Bayar Booking'!$R$5:$R$504,A176,'Cocok Bayar Booking'!$B$5:$B$504,"&lt;="&amp;'Pengaturan'!$B$6)</x:f>
        <x:v>0</x:v>
      </x:c>
      <x:c r="R176" s="617" t="n">
        <x:f>COUNTIFS('Cocok Bayar Booking'!$R$5:$R$504,A176,'Cocok Bayar Booking'!$S$5:$S$504,"Paket utama",'Cocok Bayar Booking'!$F$5:$F$504,"Lunas",'Cocok Bayar Booking'!$B$5:$B$504,"&lt;="&amp;'Pengaturan'!$B$6)+COUNTIFS('Cocok Bayar Booking'!$R$5:$R$504,A176,'Cocok Bayar Booking'!$S$5:$S$504,"Paket utama",'Cocok Bayar Booking'!$F$5:$F$504,"Pelunasan",'Cocok Bayar Booking'!$B$5:$B$504,"&lt;="&amp;'Pengaturan'!$B$6)</x:f>
        <x:v>0</x:v>
      </x:c>
      <x:c r="S176" s="619" t="n">
        <x:f>'Data Schedule'!N164</x:f>
        <x:v>100000</x:v>
      </x:c>
      <x:c r="T176" s="619" t="n">
        <x:f>'Data Schedule'!L164</x:f>
        <x:v>1150000</x:v>
      </x:c>
      <x:c r="U176" s="627"/>
      <x:c r="V176" s="617" t="str">
        <x:f>IF('Data Schedule'!AL164="","",'Data Schedule'!AL164)</x:f>
      </x:c>
      <x:c r="W176" s="626"/>
      <x:c r="X176" s="617" t="n">
        <x:f>COUNTIFS('Cocok Bayar Booking'!$R$5:$R$504,A176,'Cocok Bayar Booking'!$S$5:$S$504,"Paket utama",'Cocok Bayar Booking'!$B$5:$B$504,"&lt;="&amp;'Pengaturan'!$B$6)</x:f>
        <x:v>1</x:v>
      </x:c>
      <x:c r="Y176" s="617" t="n">
        <x:f>IF(OR(L176="Nonaktif tanpa pembayaran",L176="Di luar September",L176="Belum closing",AND(LEFT(A176,4)="LOG-",COUNTIF('Cocok Bayar Booking'!$R$5:$R$504,A176)=0)),0,1-N176)</x:f>
        <x:v>1</x:v>
      </x:c>
      <x:c r="Z176" s="618" t="n">
        <x:f>IF('Data Schedule'!B164="","",'Data Schedule'!B164)</x:f>
        <x:v>46279</x:v>
      </x:c>
    </x:row>
    <x:row r="177" ht="30" customHeight="1">
      <x:c r="A177" s="617" t="str">
        <x:v>BK161</x:v>
      </x:c>
      <x:c r="B177" s="617" t="str">
        <x:f>'Data Schedule'!E165</x:f>
        <x:v>Arneta</x:v>
      </x:c>
      <x:c r="C177" s="618" t="n">
        <x:f>IF(ISNUMBER(U177),U177,IF(ISNUMBER(Z177),Z177,""))</x:f>
        <x:v>46284</x:v>
      </x:c>
      <x:c r="D177" s="617" t="str">
        <x:f>'Data Schedule'!G165</x:f>
        <x:v>Graduation Premium</x:v>
      </x:c>
      <x:c r="E177" s="619" t="n">
        <x:f>SUMIFS('Cocok Bayar Booking'!$I$5:$I$504,'Cocok Bayar Booking'!$R$5:$R$504,A177,'Cocok Bayar Booking'!$F$5:$F$504,"DP",'Cocok Bayar Booking'!$S$5:$S$504,"Paket utama",'Cocok Bayar Booking'!$B$5:$B$504,"&lt;="&amp;'Pengaturan'!$B$6)</x:f>
        <x:v>100000</x:v>
      </x:c>
      <x:c r="F177" s="619" t="n">
        <x:f>SUMIFS('Cocok Bayar Booking'!$I$5:$I$504,'Cocok Bayar Booking'!$R$5:$R$504,A177,'Cocok Bayar Booking'!$B$5:$B$504,"&lt;="&amp;'Pengaturan'!$B$6)-E177</x:f>
        <x:v>400000</x:v>
      </x:c>
      <x:c r="G177" s="619" t="n">
        <x:f>SUMIFS('Cocok Bayar Booking'!$I$5:$I$504,'Cocok Bayar Booking'!$R$5:$R$504,A177,'Cocok Bayar Booking'!$S$5:$S$504,"Add-on",'Cocok Bayar Booking'!$B$5:$B$504,"&lt;="&amp;'Pengaturan'!$B$6)</x:f>
        <x:v>0</x:v>
      </x:c>
      <x:c r="H177" s="619" t="str">
        <x:f>IF('Data Schedule'!AK165="","",'Data Schedule'!AK165)</x:f>
      </x:c>
      <x:c r="I177" s="619" t="n">
        <x:f>E177+F177+IF(V177&lt;&gt;"",N(H177),0)</x:f>
        <x:v>500000</x:v>
      </x:c>
      <x:c r="J177" s="625"/>
      <x:c r="K177" s="626"/>
      <x:c r="L177" s="620" t="str">
        <x:f>IF(AND('Data Schedule'!U165=0,COUNTIF('Cocok Bayar Booking'!$R$5:$R$504,A177)=0,N(H177)=0,NOT(AND(ISNUMBER(J177),J177&gt;=0,K177&lt;&gt;""))),"Nonaktif tanpa pembayaran",IF(NOT(ISNUMBER(C177)),"Tanggal sesi belum pasti",IF(OR(C177&lt;'Pengaturan'!$B$4,C177&gt;'Pengaturan'!$B$5),"Di luar September",IF(C177&gt;'Pengaturan'!$B$29,"Belum closing",IF(AND(O177&lt;&gt;"",NOT(AND(W177="Terverifikasi",K177&lt;&gt;""))),"Pasangan perlu dicek",IF(AND(Q177=0,NOT(AND(ISNUMBER(U177),K177&lt;&gt;""))),"Sesi belum terkonfirmasi",IF(AND(ISNUMBER(J177),J177&gt;=0,K177&lt;&gt;""),"Terhitung",IF(X177=0,"Paket utama belum terhubung",IF(R177=0,"Pelunasan belum terbukti",IF(AND(N(H177)&gt;0,V177=""),"Bukti bayar sebelumnya kosong",IF(E177+IF(V177&lt;&gt;"",N(H177),0)&lt;S177,"DP sebelumnya belum lengkap",IF(I177&lt;=0,"Nominal pembayaran belum lengkap","Terhitung"))))))))))))</x:f>
        <x:v>Belum closing</x:v>
      </x:c>
      <x:c r="M177" s="619" t="str">
        <x:f>IF(N177=1,IF(AND(ISNUMBER(J177),J177&gt;=0,K177&lt;&gt;""),J177,I177),"")</x:f>
      </x:c>
      <x:c r="N177" s="621" t="n">
        <x:f>IF(L177="Terhitung",1,0)</x:f>
        <x:v>0</x:v>
      </x:c>
      <x:c r="O177" s="617"/>
      <x:c r="P177" s="617" t="str">
        <x:v>320, 476</x:v>
      </x:c>
      <x:c r="Q177" s="617" t="n">
        <x:f>SUMIFS('Cocok Bayar Booking'!$V$5:$V$504,'Cocok Bayar Booking'!$R$5:$R$504,A177,'Cocok Bayar Booking'!$B$5:$B$504,"&lt;="&amp;'Pengaturan'!$B$6)</x:f>
        <x:v>1</x:v>
      </x:c>
      <x:c r="R177" s="617" t="n">
        <x:f>COUNTIFS('Cocok Bayar Booking'!$R$5:$R$504,A177,'Cocok Bayar Booking'!$S$5:$S$504,"Paket utama",'Cocok Bayar Booking'!$F$5:$F$504,"Lunas",'Cocok Bayar Booking'!$B$5:$B$504,"&lt;="&amp;'Pengaturan'!$B$6)+COUNTIFS('Cocok Bayar Booking'!$R$5:$R$504,A177,'Cocok Bayar Booking'!$S$5:$S$504,"Paket utama",'Cocok Bayar Booking'!$F$5:$F$504,"Pelunasan",'Cocok Bayar Booking'!$B$5:$B$504,"&lt;="&amp;'Pengaturan'!$B$6)</x:f>
        <x:v>1</x:v>
      </x:c>
      <x:c r="S177" s="619" t="n">
        <x:f>'Data Schedule'!N165</x:f>
        <x:v>100000</x:v>
      </x:c>
      <x:c r="T177" s="619" t="n">
        <x:f>'Data Schedule'!L165</x:f>
        <x:v>500000</x:v>
      </x:c>
      <x:c r="U177" s="627"/>
      <x:c r="V177" s="617" t="str">
        <x:f>IF('Data Schedule'!AL165="","",'Data Schedule'!AL165)</x:f>
      </x:c>
      <x:c r="W177" s="626"/>
      <x:c r="X177" s="617" t="n">
        <x:f>COUNTIFS('Cocok Bayar Booking'!$R$5:$R$504,A177,'Cocok Bayar Booking'!$S$5:$S$504,"Paket utama",'Cocok Bayar Booking'!$B$5:$B$504,"&lt;="&amp;'Pengaturan'!$B$6)</x:f>
        <x:v>2</x:v>
      </x:c>
      <x:c r="Y177" s="617" t="n">
        <x:f>IF(OR(L177="Nonaktif tanpa pembayaran",L177="Di luar September",L177="Belum closing",AND(LEFT(A177,4)="LOG-",COUNTIF('Cocok Bayar Booking'!$R$5:$R$504,A177)=0)),0,1-N177)</x:f>
        <x:v>0</x:v>
      </x:c>
      <x:c r="Z177" s="618" t="n">
        <x:f>IF('Data Schedule'!B165="","",'Data Schedule'!B165)</x:f>
        <x:v>46284</x:v>
      </x:c>
    </x:row>
    <x:row r="178" ht="30" customHeight="1">
      <x:c r="A178" s="617" t="str">
        <x:v>BK162</x:v>
      </x:c>
      <x:c r="B178" s="617" t="str">
        <x:f>'Data Schedule'!E166</x:f>
        <x:v>Naumi</x:v>
      </x:c>
      <x:c r="C178" s="618" t="n">
        <x:f>IF(ISNUMBER(U178),U178,IF(ISNUMBER(Z178),Z178,""))</x:f>
        <x:v>46276</x:v>
      </x:c>
      <x:c r="D178" s="617" t="str">
        <x:f>'Data Schedule'!G166</x:f>
        <x:v>Graduation</x:v>
      </x:c>
      <x:c r="E178" s="619" t="n">
        <x:f>SUMIFS('Cocok Bayar Booking'!$I$5:$I$504,'Cocok Bayar Booking'!$R$5:$R$504,A178,'Cocok Bayar Booking'!$F$5:$F$504,"DP",'Cocok Bayar Booking'!$S$5:$S$504,"Paket utama",'Cocok Bayar Booking'!$B$5:$B$504,"&lt;="&amp;'Pengaturan'!$B$6)</x:f>
        <x:v>100000</x:v>
      </x:c>
      <x:c r="F178" s="619" t="n">
        <x:f>SUMIFS('Cocok Bayar Booking'!$I$5:$I$504,'Cocok Bayar Booking'!$R$5:$R$504,A178,'Cocok Bayar Booking'!$B$5:$B$504,"&lt;="&amp;'Pengaturan'!$B$6)-E178</x:f>
        <x:v>250000</x:v>
      </x:c>
      <x:c r="G178" s="619" t="n">
        <x:f>SUMIFS('Cocok Bayar Booking'!$I$5:$I$504,'Cocok Bayar Booking'!$R$5:$R$504,A178,'Cocok Bayar Booking'!$S$5:$S$504,"Add-on",'Cocok Bayar Booking'!$B$5:$B$504,"&lt;="&amp;'Pengaturan'!$B$6)</x:f>
        <x:v>0</x:v>
      </x:c>
      <x:c r="H178" s="619" t="str">
        <x:f>IF('Data Schedule'!AK166="","",'Data Schedule'!AK166)</x:f>
      </x:c>
      <x:c r="I178" s="619" t="n">
        <x:f>E178+F178+IF(V178&lt;&gt;"",N(H178),0)</x:f>
        <x:v>350000</x:v>
      </x:c>
      <x:c r="J178" s="625"/>
      <x:c r="K178" s="626"/>
      <x:c r="L178" s="620" t="str">
        <x:f>IF(AND('Data Schedule'!U166=0,COUNTIF('Cocok Bayar Booking'!$R$5:$R$504,A178)=0,N(H178)=0,NOT(AND(ISNUMBER(J178),J178&gt;=0,K178&lt;&gt;""))),"Nonaktif tanpa pembayaran",IF(NOT(ISNUMBER(C178)),"Tanggal sesi belum pasti",IF(OR(C178&lt;'Pengaturan'!$B$4,C178&gt;'Pengaturan'!$B$5),"Di luar September",IF(C178&gt;'Pengaturan'!$B$29,"Belum closing",IF(AND(O178&lt;&gt;"",NOT(AND(W178="Terverifikasi",K178&lt;&gt;""))),"Pasangan perlu dicek",IF(AND(Q178=0,NOT(AND(ISNUMBER(U178),K178&lt;&gt;""))),"Sesi belum terkonfirmasi",IF(AND(ISNUMBER(J178),J178&gt;=0,K178&lt;&gt;""),"Terhitung",IF(X178=0,"Paket utama belum terhubung",IF(R178=0,"Pelunasan belum terbukti",IF(AND(N(H178)&gt;0,V178=""),"Bukti bayar sebelumnya kosong",IF(E178+IF(V178&lt;&gt;"",N(H178),0)&lt;S178,"DP sebelumnya belum lengkap",IF(I178&lt;=0,"Nominal pembayaran belum lengkap","Terhitung"))))))))))))</x:f>
        <x:v>Terhitung</x:v>
      </x:c>
      <x:c r="M178" s="619" t="n">
        <x:f>IF(N178=1,IF(AND(ISNUMBER(J178),J178&gt;=0,K178&lt;&gt;""),J178,I178),"")</x:f>
        <x:v>350000</x:v>
      </x:c>
      <x:c r="N178" s="621" t="n">
        <x:f>IF(L178="Terhitung",1,0)</x:f>
        <x:v>1</x:v>
      </x:c>
      <x:c r="O178" s="617"/>
      <x:c r="P178" s="617" t="str">
        <x:v>327, 335</x:v>
      </x:c>
      <x:c r="Q178" s="617" t="n">
        <x:f>SUMIFS('Cocok Bayar Booking'!$V$5:$V$504,'Cocok Bayar Booking'!$R$5:$R$504,A178,'Cocok Bayar Booking'!$B$5:$B$504,"&lt;="&amp;'Pengaturan'!$B$6)</x:f>
        <x:v>1</x:v>
      </x:c>
      <x:c r="R178" s="617" t="n">
        <x:f>COUNTIFS('Cocok Bayar Booking'!$R$5:$R$504,A178,'Cocok Bayar Booking'!$S$5:$S$504,"Paket utama",'Cocok Bayar Booking'!$F$5:$F$504,"Lunas",'Cocok Bayar Booking'!$B$5:$B$504,"&lt;="&amp;'Pengaturan'!$B$6)+COUNTIFS('Cocok Bayar Booking'!$R$5:$R$504,A178,'Cocok Bayar Booking'!$S$5:$S$504,"Paket utama",'Cocok Bayar Booking'!$F$5:$F$504,"Pelunasan",'Cocok Bayar Booking'!$B$5:$B$504,"&lt;="&amp;'Pengaturan'!$B$6)</x:f>
        <x:v>1</x:v>
      </x:c>
      <x:c r="S178" s="619" t="n">
        <x:f>'Data Schedule'!N166</x:f>
        <x:v>100000</x:v>
      </x:c>
      <x:c r="T178" s="619" t="n">
        <x:f>'Data Schedule'!L166</x:f>
        <x:v>350000</x:v>
      </x:c>
      <x:c r="U178" s="627"/>
      <x:c r="V178" s="617" t="str">
        <x:f>IF('Data Schedule'!AL166="","",'Data Schedule'!AL166)</x:f>
      </x:c>
      <x:c r="W178" s="626"/>
      <x:c r="X178" s="617" t="n">
        <x:f>COUNTIFS('Cocok Bayar Booking'!$R$5:$R$504,A178,'Cocok Bayar Booking'!$S$5:$S$504,"Paket utama",'Cocok Bayar Booking'!$B$5:$B$504,"&lt;="&amp;'Pengaturan'!$B$6)</x:f>
        <x:v>2</x:v>
      </x:c>
      <x:c r="Y178" s="617" t="n">
        <x:f>IF(OR(L178="Nonaktif tanpa pembayaran",L178="Di luar September",L178="Belum closing",AND(LEFT(A178,4)="LOG-",COUNTIF('Cocok Bayar Booking'!$R$5:$R$504,A178)=0)),0,1-N178)</x:f>
        <x:v>0</x:v>
      </x:c>
      <x:c r="Z178" s="618" t="n">
        <x:f>IF('Data Schedule'!B166="","",'Data Schedule'!B166)</x:f>
        <x:v>46276</x:v>
      </x:c>
    </x:row>
    <x:row r="179" ht="30" customHeight="1">
      <x:c r="A179" s="617" t="str">
        <x:v>BK163</x:v>
      </x:c>
      <x:c r="B179" s="617" t="str">
        <x:f>'Data Schedule'!E167</x:f>
        <x:v>Shelly Ayu Safitri</x:v>
      </x:c>
      <x:c r="C179" s="618" t="n">
        <x:f>IF(ISNUMBER(U179),U179,IF(ISNUMBER(Z179),Z179,""))</x:f>
        <x:v>46277</x:v>
      </x:c>
      <x:c r="D179" s="617" t="str">
        <x:f>'Data Schedule'!G167</x:f>
        <x:v>Family A</x:v>
      </x:c>
      <x:c r="E179" s="619" t="n">
        <x:f>SUMIFS('Cocok Bayar Booking'!$I$5:$I$504,'Cocok Bayar Booking'!$R$5:$R$504,A179,'Cocok Bayar Booking'!$F$5:$F$504,"DP",'Cocok Bayar Booking'!$S$5:$S$504,"Paket utama",'Cocok Bayar Booking'!$B$5:$B$504,"&lt;="&amp;'Pengaturan'!$B$6)</x:f>
        <x:v>100000</x:v>
      </x:c>
      <x:c r="F179" s="619" t="n">
        <x:f>SUMIFS('Cocok Bayar Booking'!$I$5:$I$504,'Cocok Bayar Booking'!$R$5:$R$504,A179,'Cocok Bayar Booking'!$B$5:$B$504,"&lt;="&amp;'Pengaturan'!$B$6)-E179</x:f>
        <x:v>100000</x:v>
      </x:c>
      <x:c r="G179" s="619" t="n">
        <x:f>SUMIFS('Cocok Bayar Booking'!$I$5:$I$504,'Cocok Bayar Booking'!$R$5:$R$504,A179,'Cocok Bayar Booking'!$S$5:$S$504,"Add-on",'Cocok Bayar Booking'!$B$5:$B$504,"&lt;="&amp;'Pengaturan'!$B$6)</x:f>
        <x:v>0</x:v>
      </x:c>
      <x:c r="H179" s="619" t="str">
        <x:f>IF('Data Schedule'!AK167="","",'Data Schedule'!AK167)</x:f>
      </x:c>
      <x:c r="I179" s="619" t="n">
        <x:f>E179+F179+IF(V179&lt;&gt;"",N(H179),0)</x:f>
        <x:v>200000</x:v>
      </x:c>
      <x:c r="J179" s="625"/>
      <x:c r="K179" s="626"/>
      <x:c r="L179" s="620" t="str">
        <x:f>IF(AND('Data Schedule'!U167=0,COUNTIF('Cocok Bayar Booking'!$R$5:$R$504,A179)=0,N(H179)=0,NOT(AND(ISNUMBER(J179),J179&gt;=0,K179&lt;&gt;""))),"Nonaktif tanpa pembayaran",IF(NOT(ISNUMBER(C179)),"Tanggal sesi belum pasti",IF(OR(C179&lt;'Pengaturan'!$B$4,C179&gt;'Pengaturan'!$B$5),"Di luar September",IF(C179&gt;'Pengaturan'!$B$29,"Belum closing",IF(AND(O179&lt;&gt;"",NOT(AND(W179="Terverifikasi",K179&lt;&gt;""))),"Pasangan perlu dicek",IF(AND(Q179=0,NOT(AND(ISNUMBER(U179),K179&lt;&gt;""))),"Sesi belum terkonfirmasi",IF(AND(ISNUMBER(J179),J179&gt;=0,K179&lt;&gt;""),"Terhitung",IF(X179=0,"Paket utama belum terhubung",IF(R179=0,"Pelunasan belum terbukti",IF(AND(N(H179)&gt;0,V179=""),"Bukti bayar sebelumnya kosong",IF(E179+IF(V179&lt;&gt;"",N(H179),0)&lt;S179,"DP sebelumnya belum lengkap",IF(I179&lt;=0,"Nominal pembayaran belum lengkap","Terhitung"))))))))))))</x:f>
        <x:v>Terhitung</x:v>
      </x:c>
      <x:c r="M179" s="619" t="n">
        <x:f>IF(N179=1,IF(AND(ISNUMBER(J179),J179&gt;=0,K179&lt;&gt;""),J179,I179),"")</x:f>
        <x:v>200000</x:v>
      </x:c>
      <x:c r="N179" s="621" t="n">
        <x:f>IF(L179="Terhitung",1,0)</x:f>
        <x:v>1</x:v>
      </x:c>
      <x:c r="O179" s="617"/>
      <x:c r="P179" s="617" t="str">
        <x:v>339, 350</x:v>
      </x:c>
      <x:c r="Q179" s="617" t="n">
        <x:f>SUMIFS('Cocok Bayar Booking'!$V$5:$V$504,'Cocok Bayar Booking'!$R$5:$R$504,A179,'Cocok Bayar Booking'!$B$5:$B$504,"&lt;="&amp;'Pengaturan'!$B$6)</x:f>
        <x:v>1</x:v>
      </x:c>
      <x:c r="R179" s="617" t="n">
        <x:f>COUNTIFS('Cocok Bayar Booking'!$R$5:$R$504,A179,'Cocok Bayar Booking'!$S$5:$S$504,"Paket utama",'Cocok Bayar Booking'!$F$5:$F$504,"Lunas",'Cocok Bayar Booking'!$B$5:$B$504,"&lt;="&amp;'Pengaturan'!$B$6)+COUNTIFS('Cocok Bayar Booking'!$R$5:$R$504,A179,'Cocok Bayar Booking'!$S$5:$S$504,"Paket utama",'Cocok Bayar Booking'!$F$5:$F$504,"Pelunasan",'Cocok Bayar Booking'!$B$5:$B$504,"&lt;="&amp;'Pengaturan'!$B$6)</x:f>
        <x:v>1</x:v>
      </x:c>
      <x:c r="S179" s="619" t="n">
        <x:f>'Data Schedule'!N167</x:f>
        <x:v>100000</x:v>
      </x:c>
      <x:c r="T179" s="619" t="n">
        <x:f>'Data Schedule'!L167</x:f>
        <x:v>350000</x:v>
      </x:c>
      <x:c r="U179" s="627"/>
      <x:c r="V179" s="617" t="str">
        <x:f>IF('Data Schedule'!AL167="","",'Data Schedule'!AL167)</x:f>
      </x:c>
      <x:c r="W179" s="626"/>
      <x:c r="X179" s="617" t="n">
        <x:f>COUNTIFS('Cocok Bayar Booking'!$R$5:$R$504,A179,'Cocok Bayar Booking'!$S$5:$S$504,"Paket utama",'Cocok Bayar Booking'!$B$5:$B$504,"&lt;="&amp;'Pengaturan'!$B$6)</x:f>
        <x:v>2</x:v>
      </x:c>
      <x:c r="Y179" s="617" t="n">
        <x:f>IF(OR(L179="Nonaktif tanpa pembayaran",L179="Di luar September",L179="Belum closing",AND(LEFT(A179,4)="LOG-",COUNTIF('Cocok Bayar Booking'!$R$5:$R$504,A179)=0)),0,1-N179)</x:f>
        <x:v>0</x:v>
      </x:c>
      <x:c r="Z179" s="618" t="n">
        <x:f>IF('Data Schedule'!B167="","",'Data Schedule'!B167)</x:f>
        <x:v>46277</x:v>
      </x:c>
    </x:row>
    <x:row r="180" ht="30" customHeight="1">
      <x:c r="A180" s="617" t="str">
        <x:v>BK164</x:v>
      </x:c>
      <x:c r="B180" s="617" t="str">
        <x:f>'Data Schedule'!E168</x:f>
        <x:v>maylisa</x:v>
      </x:c>
      <x:c r="C180" s="618" t="n">
        <x:f>IF(ISNUMBER(U180),U180,IF(ISNUMBER(Z180),Z180,""))</x:f>
        <x:v>46277</x:v>
      </x:c>
      <x:c r="D180" s="617" t="str">
        <x:f>'Data Schedule'!G168</x:f>
        <x:v>Large Group</x:v>
      </x:c>
      <x:c r="E180" s="619" t="n">
        <x:f>SUMIFS('Cocok Bayar Booking'!$I$5:$I$504,'Cocok Bayar Booking'!$R$5:$R$504,A180,'Cocok Bayar Booking'!$F$5:$F$504,"DP",'Cocok Bayar Booking'!$S$5:$S$504,"Paket utama",'Cocok Bayar Booking'!$B$5:$B$504,"&lt;="&amp;'Pengaturan'!$B$6)</x:f>
        <x:v>100000</x:v>
      </x:c>
      <x:c r="F180" s="619" t="n">
        <x:f>SUMIFS('Cocok Bayar Booking'!$I$5:$I$504,'Cocok Bayar Booking'!$R$5:$R$504,A180,'Cocok Bayar Booking'!$B$5:$B$504,"&lt;="&amp;'Pengaturan'!$B$6)-E180</x:f>
        <x:v>0</x:v>
      </x:c>
      <x:c r="G180" s="619" t="n">
        <x:f>SUMIFS('Cocok Bayar Booking'!$I$5:$I$504,'Cocok Bayar Booking'!$R$5:$R$504,A180,'Cocok Bayar Booking'!$S$5:$S$504,"Add-on",'Cocok Bayar Booking'!$B$5:$B$504,"&lt;="&amp;'Pengaturan'!$B$6)</x:f>
        <x:v>0</x:v>
      </x:c>
      <x:c r="H180" s="619" t="str">
        <x:f>IF('Data Schedule'!AK168="","",'Data Schedule'!AK168)</x:f>
      </x:c>
      <x:c r="I180" s="619" t="n">
        <x:f>E180+F180+IF(V180&lt;&gt;"",N(H180),0)</x:f>
        <x:v>100000</x:v>
      </x:c>
      <x:c r="J180" s="625"/>
      <x:c r="K180" s="626"/>
      <x:c r="L180" s="620" t="str">
        <x:f>IF(AND('Data Schedule'!U168=0,COUNTIF('Cocok Bayar Booking'!$R$5:$R$504,A180)=0,N(H180)=0,NOT(AND(ISNUMBER(J180),J180&gt;=0,K180&lt;&gt;""))),"Nonaktif tanpa pembayaran",IF(NOT(ISNUMBER(C180)),"Tanggal sesi belum pasti",IF(OR(C180&lt;'Pengaturan'!$B$4,C180&gt;'Pengaturan'!$B$5),"Di luar September",IF(C180&gt;'Pengaturan'!$B$29,"Belum closing",IF(AND(O180&lt;&gt;"",NOT(AND(W180="Terverifikasi",K180&lt;&gt;""))),"Pasangan perlu dicek",IF(AND(Q180=0,NOT(AND(ISNUMBER(U180),K180&lt;&gt;""))),"Sesi belum terkonfirmasi",IF(AND(ISNUMBER(J180),J180&gt;=0,K180&lt;&gt;""),"Terhitung",IF(X180=0,"Paket utama belum terhubung",IF(R180=0,"Pelunasan belum terbukti",IF(AND(N(H180)&gt;0,V180=""),"Bukti bayar sebelumnya kosong",IF(E180+IF(V180&lt;&gt;"",N(H180),0)&lt;S180,"DP sebelumnya belum lengkap",IF(I180&lt;=0,"Nominal pembayaran belum lengkap","Terhitung"))))))))))))</x:f>
        <x:v>Sesi belum terkonfirmasi</x:v>
      </x:c>
      <x:c r="M180" s="619" t="str">
        <x:f>IF(N180=1,IF(AND(ISNUMBER(J180),J180&gt;=0,K180&lt;&gt;""),J180,I180),"")</x:f>
      </x:c>
      <x:c r="N180" s="621" t="n">
        <x:f>IF(L180="Terhitung",1,0)</x:f>
        <x:v>0</x:v>
      </x:c>
      <x:c r="O180" s="617"/>
      <x:c r="P180" s="617" t="str">
        <x:v>330</x:v>
      </x:c>
      <x:c r="Q180" s="617" t="n">
        <x:f>SUMIFS('Cocok Bayar Booking'!$V$5:$V$504,'Cocok Bayar Booking'!$R$5:$R$504,A180,'Cocok Bayar Booking'!$B$5:$B$504,"&lt;="&amp;'Pengaturan'!$B$6)</x:f>
        <x:v>0</x:v>
      </x:c>
      <x:c r="R180" s="617" t="n">
        <x:f>COUNTIFS('Cocok Bayar Booking'!$R$5:$R$504,A180,'Cocok Bayar Booking'!$S$5:$S$504,"Paket utama",'Cocok Bayar Booking'!$F$5:$F$504,"Lunas",'Cocok Bayar Booking'!$B$5:$B$504,"&lt;="&amp;'Pengaturan'!$B$6)+COUNTIFS('Cocok Bayar Booking'!$R$5:$R$504,A180,'Cocok Bayar Booking'!$S$5:$S$504,"Paket utama",'Cocok Bayar Booking'!$F$5:$F$504,"Pelunasan",'Cocok Bayar Booking'!$B$5:$B$504,"&lt;="&amp;'Pengaturan'!$B$6)</x:f>
        <x:v>0</x:v>
      </x:c>
      <x:c r="S180" s="619" t="n">
        <x:f>'Data Schedule'!N168</x:f>
        <x:v>100000</x:v>
      </x:c>
      <x:c r="T180" s="619" t="n">
        <x:f>'Data Schedule'!L168</x:f>
        <x:v>225000</x:v>
      </x:c>
      <x:c r="U180" s="627"/>
      <x:c r="V180" s="617" t="str">
        <x:f>IF('Data Schedule'!AL168="","",'Data Schedule'!AL168)</x:f>
      </x:c>
      <x:c r="W180" s="626"/>
      <x:c r="X180" s="617" t="n">
        <x:f>COUNTIFS('Cocok Bayar Booking'!$R$5:$R$504,A180,'Cocok Bayar Booking'!$S$5:$S$504,"Paket utama",'Cocok Bayar Booking'!$B$5:$B$504,"&lt;="&amp;'Pengaturan'!$B$6)</x:f>
        <x:v>1</x:v>
      </x:c>
      <x:c r="Y180" s="617" t="n">
        <x:f>IF(OR(L180="Nonaktif tanpa pembayaran",L180="Di luar September",L180="Belum closing",AND(LEFT(A180,4)="LOG-",COUNTIF('Cocok Bayar Booking'!$R$5:$R$504,A180)=0)),0,1-N180)</x:f>
        <x:v>1</x:v>
      </x:c>
      <x:c r="Z180" s="618" t="n">
        <x:f>IF('Data Schedule'!B168="","",'Data Schedule'!B168)</x:f>
        <x:v>46277</x:v>
      </x:c>
    </x:row>
    <x:row r="181" ht="30" customHeight="1">
      <x:c r="A181" s="617" t="str">
        <x:v>BK165</x:v>
      </x:c>
      <x:c r="B181" s="617" t="str">
        <x:f>'Data Schedule'!E169</x:f>
        <x:v>Syifa</x:v>
      </x:c>
      <x:c r="C181" s="618" t="n">
        <x:f>IF(ISNUMBER(U181),U181,IF(ISNUMBER(Z181),Z181,""))</x:f>
        <x:v>46278</x:v>
      </x:c>
      <x:c r="D181" s="617" t="str">
        <x:f>'Data Schedule'!G169</x:f>
        <x:v>Family A</x:v>
      </x:c>
      <x:c r="E181" s="619" t="n">
        <x:f>SUMIFS('Cocok Bayar Booking'!$I$5:$I$504,'Cocok Bayar Booking'!$R$5:$R$504,A181,'Cocok Bayar Booking'!$F$5:$F$504,"DP",'Cocok Bayar Booking'!$S$5:$S$504,"Paket utama",'Cocok Bayar Booking'!$B$5:$B$504,"&lt;="&amp;'Pengaturan'!$B$6)</x:f>
        <x:v>100000</x:v>
      </x:c>
      <x:c r="F181" s="619" t="n">
        <x:f>SUMIFS('Cocok Bayar Booking'!$I$5:$I$504,'Cocok Bayar Booking'!$R$5:$R$504,A181,'Cocok Bayar Booking'!$B$5:$B$504,"&lt;="&amp;'Pengaturan'!$B$6)-E181</x:f>
        <x:v>250000</x:v>
      </x:c>
      <x:c r="G181" s="619" t="n">
        <x:f>SUMIFS('Cocok Bayar Booking'!$I$5:$I$504,'Cocok Bayar Booking'!$R$5:$R$504,A181,'Cocok Bayar Booking'!$S$5:$S$504,"Add-on",'Cocok Bayar Booking'!$B$5:$B$504,"&lt;="&amp;'Pengaturan'!$B$6)</x:f>
        <x:v>0</x:v>
      </x:c>
      <x:c r="H181" s="619" t="str">
        <x:f>IF('Data Schedule'!AK169="","",'Data Schedule'!AK169)</x:f>
      </x:c>
      <x:c r="I181" s="619" t="n">
        <x:f>E181+F181+IF(V181&lt;&gt;"",N(H181),0)</x:f>
        <x:v>350000</x:v>
      </x:c>
      <x:c r="J181" s="625"/>
      <x:c r="K181" s="626"/>
      <x:c r="L181" s="620" t="str">
        <x:f>IF(AND('Data Schedule'!U169=0,COUNTIF('Cocok Bayar Booking'!$R$5:$R$504,A181)=0,N(H181)=0,NOT(AND(ISNUMBER(J181),J181&gt;=0,K181&lt;&gt;""))),"Nonaktif tanpa pembayaran",IF(NOT(ISNUMBER(C181)),"Tanggal sesi belum pasti",IF(OR(C181&lt;'Pengaturan'!$B$4,C181&gt;'Pengaturan'!$B$5),"Di luar September",IF(C181&gt;'Pengaturan'!$B$29,"Belum closing",IF(AND(O181&lt;&gt;"",NOT(AND(W181="Terverifikasi",K181&lt;&gt;""))),"Pasangan perlu dicek",IF(AND(Q181=0,NOT(AND(ISNUMBER(U181),K181&lt;&gt;""))),"Sesi belum terkonfirmasi",IF(AND(ISNUMBER(J181),J181&gt;=0,K181&lt;&gt;""),"Terhitung",IF(X181=0,"Paket utama belum terhubung",IF(R181=0,"Pelunasan belum terbukti",IF(AND(N(H181)&gt;0,V181=""),"Bukti bayar sebelumnya kosong",IF(E181+IF(V181&lt;&gt;"",N(H181),0)&lt;S181,"DP sebelumnya belum lengkap",IF(I181&lt;=0,"Nominal pembayaran belum lengkap","Terhitung"))))))))))))</x:f>
        <x:v>Terhitung</x:v>
      </x:c>
      <x:c r="M181" s="619" t="n">
        <x:f>IF(N181=1,IF(AND(ISNUMBER(J181),J181&gt;=0,K181&lt;&gt;""),J181,I181),"")</x:f>
        <x:v>350000</x:v>
      </x:c>
      <x:c r="N181" s="621" t="n">
        <x:f>IF(L181="Terhitung",1,0)</x:f>
        <x:v>1</x:v>
      </x:c>
      <x:c r="O181" s="617"/>
      <x:c r="P181" s="617" t="str">
        <x:v>326, 368</x:v>
      </x:c>
      <x:c r="Q181" s="617" t="n">
        <x:f>SUMIFS('Cocok Bayar Booking'!$V$5:$V$504,'Cocok Bayar Booking'!$R$5:$R$504,A181,'Cocok Bayar Booking'!$B$5:$B$504,"&lt;="&amp;'Pengaturan'!$B$6)</x:f>
        <x:v>1</x:v>
      </x:c>
      <x:c r="R181" s="617" t="n">
        <x:f>COUNTIFS('Cocok Bayar Booking'!$R$5:$R$504,A181,'Cocok Bayar Booking'!$S$5:$S$504,"Paket utama",'Cocok Bayar Booking'!$F$5:$F$504,"Lunas",'Cocok Bayar Booking'!$B$5:$B$504,"&lt;="&amp;'Pengaturan'!$B$6)+COUNTIFS('Cocok Bayar Booking'!$R$5:$R$504,A181,'Cocok Bayar Booking'!$S$5:$S$504,"Paket utama",'Cocok Bayar Booking'!$F$5:$F$504,"Pelunasan",'Cocok Bayar Booking'!$B$5:$B$504,"&lt;="&amp;'Pengaturan'!$B$6)</x:f>
        <x:v>1</x:v>
      </x:c>
      <x:c r="S181" s="619" t="n">
        <x:f>'Data Schedule'!N169</x:f>
        <x:v>100000</x:v>
      </x:c>
      <x:c r="T181" s="619" t="n">
        <x:f>'Data Schedule'!L169</x:f>
        <x:v>350000</x:v>
      </x:c>
      <x:c r="U181" s="627"/>
      <x:c r="V181" s="617" t="str">
        <x:f>IF('Data Schedule'!AL169="","",'Data Schedule'!AL169)</x:f>
      </x:c>
      <x:c r="W181" s="626"/>
      <x:c r="X181" s="617" t="n">
        <x:f>COUNTIFS('Cocok Bayar Booking'!$R$5:$R$504,A181,'Cocok Bayar Booking'!$S$5:$S$504,"Paket utama",'Cocok Bayar Booking'!$B$5:$B$504,"&lt;="&amp;'Pengaturan'!$B$6)</x:f>
        <x:v>2</x:v>
      </x:c>
      <x:c r="Y181" s="617" t="n">
        <x:f>IF(OR(L181="Nonaktif tanpa pembayaran",L181="Di luar September",L181="Belum closing",AND(LEFT(A181,4)="LOG-",COUNTIF('Cocok Bayar Booking'!$R$5:$R$504,A181)=0)),0,1-N181)</x:f>
        <x:v>0</x:v>
      </x:c>
      <x:c r="Z181" s="618" t="n">
        <x:f>IF('Data Schedule'!B169="","",'Data Schedule'!B169)</x:f>
        <x:v>46278</x:v>
      </x:c>
    </x:row>
    <x:row r="182" ht="30" customHeight="1">
      <x:c r="A182" s="617" t="str">
        <x:v>BK166</x:v>
      </x:c>
      <x:c r="B182" s="617" t="str">
        <x:f>'Data Schedule'!E170</x:f>
        <x:v>abay</x:v>
      </x:c>
      <x:c r="C182" s="618" t="n">
        <x:f>IF(ISNUMBER(U182),U182,IF(ISNUMBER(Z182),Z182,""))</x:f>
        <x:v>46278</x:v>
      </x:c>
      <x:c r="D182" s="617" t="str">
        <x:f>'Data Schedule'!G170</x:f>
        <x:v>Large Group</x:v>
      </x:c>
      <x:c r="E182" s="619" t="n">
        <x:f>SUMIFS('Cocok Bayar Booking'!$I$5:$I$504,'Cocok Bayar Booking'!$R$5:$R$504,A182,'Cocok Bayar Booking'!$F$5:$F$504,"DP",'Cocok Bayar Booking'!$S$5:$S$504,"Paket utama",'Cocok Bayar Booking'!$B$5:$B$504,"&lt;="&amp;'Pengaturan'!$B$6)</x:f>
        <x:v>270000</x:v>
      </x:c>
      <x:c r="F182" s="619" t="n">
        <x:f>SUMIFS('Cocok Bayar Booking'!$I$5:$I$504,'Cocok Bayar Booking'!$R$5:$R$504,A182,'Cocok Bayar Booking'!$B$5:$B$504,"&lt;="&amp;'Pengaturan'!$B$6)-E182</x:f>
        <x:v>530000</x:v>
      </x:c>
      <x:c r="G182" s="619" t="n">
        <x:f>SUMIFS('Cocok Bayar Booking'!$I$5:$I$504,'Cocok Bayar Booking'!$R$5:$R$504,A182,'Cocok Bayar Booking'!$S$5:$S$504,"Add-on",'Cocok Bayar Booking'!$B$5:$B$504,"&lt;="&amp;'Pengaturan'!$B$6)</x:f>
        <x:v>0</x:v>
      </x:c>
      <x:c r="H182" s="619" t="str">
        <x:f>IF('Data Schedule'!AK170="","",'Data Schedule'!AK170)</x:f>
      </x:c>
      <x:c r="I182" s="619" t="n">
        <x:f>E182+F182+IF(V182&lt;&gt;"",N(H182),0)</x:f>
        <x:v>800000</x:v>
      </x:c>
      <x:c r="J182" s="625"/>
      <x:c r="K182" s="626"/>
      <x:c r="L182" s="620" t="str">
        <x:f>IF(AND('Data Schedule'!U170=0,COUNTIF('Cocok Bayar Booking'!$R$5:$R$504,A182)=0,N(H182)=0,NOT(AND(ISNUMBER(J182),J182&gt;=0,K182&lt;&gt;""))),"Nonaktif tanpa pembayaran",IF(NOT(ISNUMBER(C182)),"Tanggal sesi belum pasti",IF(OR(C182&lt;'Pengaturan'!$B$4,C182&gt;'Pengaturan'!$B$5),"Di luar September",IF(C182&gt;'Pengaturan'!$B$29,"Belum closing",IF(AND(O182&lt;&gt;"",NOT(AND(W182="Terverifikasi",K182&lt;&gt;""))),"Pasangan perlu dicek",IF(AND(Q182=0,NOT(AND(ISNUMBER(U182),K182&lt;&gt;""))),"Sesi belum terkonfirmasi",IF(AND(ISNUMBER(J182),J182&gt;=0,K182&lt;&gt;""),"Terhitung",IF(X182=0,"Paket utama belum terhubung",IF(R182=0,"Pelunasan belum terbukti",IF(AND(N(H182)&gt;0,V182=""),"Bukti bayar sebelumnya kosong",IF(E182+IF(V182&lt;&gt;"",N(H182),0)&lt;S182,"DP sebelumnya belum lengkap",IF(I182&lt;=0,"Nominal pembayaran belum lengkap","Terhitung"))))))))))))</x:f>
        <x:v>Terhitung</x:v>
      </x:c>
      <x:c r="M182" s="619" t="n">
        <x:f>IF(N182=1,IF(AND(ISNUMBER(J182),J182&gt;=0,K182&lt;&gt;""),J182,I182),"")</x:f>
        <x:v>800000</x:v>
      </x:c>
      <x:c r="N182" s="621" t="n">
        <x:f>IF(L182="Terhitung",1,0)</x:f>
        <x:v>1</x:v>
      </x:c>
      <x:c r="O182" s="617"/>
      <x:c r="P182" s="617" t="str">
        <x:v>357, 369</x:v>
      </x:c>
      <x:c r="Q182" s="617" t="n">
        <x:f>SUMIFS('Cocok Bayar Booking'!$V$5:$V$504,'Cocok Bayar Booking'!$R$5:$R$504,A182,'Cocok Bayar Booking'!$B$5:$B$504,"&lt;="&amp;'Pengaturan'!$B$6)</x:f>
        <x:v>1</x:v>
      </x:c>
      <x:c r="R182" s="617" t="n">
        <x:f>COUNTIFS('Cocok Bayar Booking'!$R$5:$R$504,A182,'Cocok Bayar Booking'!$S$5:$S$504,"Paket utama",'Cocok Bayar Booking'!$F$5:$F$504,"Lunas",'Cocok Bayar Booking'!$B$5:$B$504,"&lt;="&amp;'Pengaturan'!$B$6)+COUNTIFS('Cocok Bayar Booking'!$R$5:$R$504,A182,'Cocok Bayar Booking'!$S$5:$S$504,"Paket utama",'Cocok Bayar Booking'!$F$5:$F$504,"Pelunasan",'Cocok Bayar Booking'!$B$5:$B$504,"&lt;="&amp;'Pengaturan'!$B$6)</x:f>
        <x:v>1</x:v>
      </x:c>
      <x:c r="S182" s="619" t="n">
        <x:f>'Data Schedule'!N170</x:f>
        <x:v>270000</x:v>
      </x:c>
      <x:c r="T182" s="619" t="n">
        <x:f>'Data Schedule'!L170</x:f>
        <x:v>775000</x:v>
      </x:c>
      <x:c r="U182" s="627"/>
      <x:c r="V182" s="617" t="str">
        <x:f>IF('Data Schedule'!AL170="","",'Data Schedule'!AL170)</x:f>
      </x:c>
      <x:c r="W182" s="626"/>
      <x:c r="X182" s="617" t="n">
        <x:f>COUNTIFS('Cocok Bayar Booking'!$R$5:$R$504,A182,'Cocok Bayar Booking'!$S$5:$S$504,"Paket utama",'Cocok Bayar Booking'!$B$5:$B$504,"&lt;="&amp;'Pengaturan'!$B$6)</x:f>
        <x:v>2</x:v>
      </x:c>
      <x:c r="Y182" s="617" t="n">
        <x:f>IF(OR(L182="Nonaktif tanpa pembayaran",L182="Di luar September",L182="Belum closing",AND(LEFT(A182,4)="LOG-",COUNTIF('Cocok Bayar Booking'!$R$5:$R$504,A182)=0)),0,1-N182)</x:f>
        <x:v>0</x:v>
      </x:c>
      <x:c r="Z182" s="618" t="n">
        <x:f>IF('Data Schedule'!B170="","",'Data Schedule'!B170)</x:f>
        <x:v>46278</x:v>
      </x:c>
    </x:row>
    <x:row r="183" ht="30" customHeight="1">
      <x:c r="A183" s="617" t="str">
        <x:v>BK167</x:v>
      </x:c>
      <x:c r="B183" s="617" t="str">
        <x:f>'Data Schedule'!E171</x:f>
        <x:v>Nopen</x:v>
      </x:c>
      <x:c r="C183" s="618" t="n">
        <x:f>IF(ISNUMBER(U183),U183,IF(ISNUMBER(Z183),Z183,""))</x:f>
        <x:v>46278</x:v>
      </x:c>
      <x:c r="D183" s="617" t="str">
        <x:f>'Data Schedule'!G171</x:f>
        <x:v>Large Group</x:v>
      </x:c>
      <x:c r="E183" s="619" t="n">
        <x:f>SUMIFS('Cocok Bayar Booking'!$I$5:$I$504,'Cocok Bayar Booking'!$R$5:$R$504,A183,'Cocok Bayar Booking'!$F$5:$F$504,"DP",'Cocok Bayar Booking'!$S$5:$S$504,"Paket utama",'Cocok Bayar Booking'!$B$5:$B$504,"&lt;="&amp;'Pengaturan'!$B$6)</x:f>
        <x:v>100000</x:v>
      </x:c>
      <x:c r="F183" s="619" t="n">
        <x:f>SUMIFS('Cocok Bayar Booking'!$I$5:$I$504,'Cocok Bayar Booking'!$R$5:$R$504,A183,'Cocok Bayar Booking'!$B$5:$B$504,"&lt;="&amp;'Pengaturan'!$B$6)-E183</x:f>
        <x:v>75000</x:v>
      </x:c>
      <x:c r="G183" s="619" t="n">
        <x:f>SUMIFS('Cocok Bayar Booking'!$I$5:$I$504,'Cocok Bayar Booking'!$R$5:$R$504,A183,'Cocok Bayar Booking'!$S$5:$S$504,"Add-on",'Cocok Bayar Booking'!$B$5:$B$504,"&lt;="&amp;'Pengaturan'!$B$6)</x:f>
        <x:v>0</x:v>
      </x:c>
      <x:c r="H183" s="619" t="str">
        <x:f>IF('Data Schedule'!AK171="","",'Data Schedule'!AK171)</x:f>
      </x:c>
      <x:c r="I183" s="619" t="n">
        <x:f>E183+F183+IF(V183&lt;&gt;"",N(H183),0)</x:f>
        <x:v>175000</x:v>
      </x:c>
      <x:c r="J183" s="625"/>
      <x:c r="K183" s="626"/>
      <x:c r="L183" s="620" t="str">
        <x:f>IF(AND('Data Schedule'!U171=0,COUNTIF('Cocok Bayar Booking'!$R$5:$R$504,A183)=0,N(H183)=0,NOT(AND(ISNUMBER(J183),J183&gt;=0,K183&lt;&gt;""))),"Nonaktif tanpa pembayaran",IF(NOT(ISNUMBER(C183)),"Tanggal sesi belum pasti",IF(OR(C183&lt;'Pengaturan'!$B$4,C183&gt;'Pengaturan'!$B$5),"Di luar September",IF(C183&gt;'Pengaturan'!$B$29,"Belum closing",IF(AND(O183&lt;&gt;"",NOT(AND(W183="Terverifikasi",K183&lt;&gt;""))),"Pasangan perlu dicek",IF(AND(Q183=0,NOT(AND(ISNUMBER(U183),K183&lt;&gt;""))),"Sesi belum terkonfirmasi",IF(AND(ISNUMBER(J183),J183&gt;=0,K183&lt;&gt;""),"Terhitung",IF(X183=0,"Paket utama belum terhubung",IF(R183=0,"Pelunasan belum terbukti",IF(AND(N(H183)&gt;0,V183=""),"Bukti bayar sebelumnya kosong",IF(E183+IF(V183&lt;&gt;"",N(H183),0)&lt;S183,"DP sebelumnya belum lengkap",IF(I183&lt;=0,"Nominal pembayaran belum lengkap","Terhitung"))))))))))))</x:f>
        <x:v>Terhitung</x:v>
      </x:c>
      <x:c r="M183" s="619" t="n">
        <x:f>IF(N183=1,IF(AND(ISNUMBER(J183),J183&gt;=0,K183&lt;&gt;""),J183,I183),"")</x:f>
        <x:v>175000</x:v>
      </x:c>
      <x:c r="N183" s="621" t="n">
        <x:f>IF(L183="Terhitung",1,0)</x:f>
        <x:v>1</x:v>
      </x:c>
      <x:c r="O183" s="617"/>
      <x:c r="P183" s="617" t="str">
        <x:v>349, 370</x:v>
      </x:c>
      <x:c r="Q183" s="617" t="n">
        <x:f>SUMIFS('Cocok Bayar Booking'!$V$5:$V$504,'Cocok Bayar Booking'!$R$5:$R$504,A183,'Cocok Bayar Booking'!$B$5:$B$504,"&lt;="&amp;'Pengaturan'!$B$6)</x:f>
        <x:v>1</x:v>
      </x:c>
      <x:c r="R183" s="617" t="n">
        <x:f>COUNTIFS('Cocok Bayar Booking'!$R$5:$R$504,A183,'Cocok Bayar Booking'!$S$5:$S$504,"Paket utama",'Cocok Bayar Booking'!$F$5:$F$504,"Lunas",'Cocok Bayar Booking'!$B$5:$B$504,"&lt;="&amp;'Pengaturan'!$B$6)+COUNTIFS('Cocok Bayar Booking'!$R$5:$R$504,A183,'Cocok Bayar Booking'!$S$5:$S$504,"Paket utama",'Cocok Bayar Booking'!$F$5:$F$504,"Pelunasan",'Cocok Bayar Booking'!$B$5:$B$504,"&lt;="&amp;'Pengaturan'!$B$6)</x:f>
        <x:v>1</x:v>
      </x:c>
      <x:c r="S183" s="619" t="n">
        <x:f>'Data Schedule'!N171</x:f>
        <x:v>100000</x:v>
      </x:c>
      <x:c r="T183" s="619" t="n">
        <x:f>'Data Schedule'!L171</x:f>
        <x:v>175000</x:v>
      </x:c>
      <x:c r="U183" s="627"/>
      <x:c r="V183" s="617" t="str">
        <x:f>IF('Data Schedule'!AL171="","",'Data Schedule'!AL171)</x:f>
      </x:c>
      <x:c r="W183" s="626"/>
      <x:c r="X183" s="617" t="n">
        <x:f>COUNTIFS('Cocok Bayar Booking'!$R$5:$R$504,A183,'Cocok Bayar Booking'!$S$5:$S$504,"Paket utama",'Cocok Bayar Booking'!$B$5:$B$504,"&lt;="&amp;'Pengaturan'!$B$6)</x:f>
        <x:v>2</x:v>
      </x:c>
      <x:c r="Y183" s="617" t="n">
        <x:f>IF(OR(L183="Nonaktif tanpa pembayaran",L183="Di luar September",L183="Belum closing",AND(LEFT(A183,4)="LOG-",COUNTIF('Cocok Bayar Booking'!$R$5:$R$504,A183)=0)),0,1-N183)</x:f>
        <x:v>0</x:v>
      </x:c>
      <x:c r="Z183" s="618" t="n">
        <x:f>IF('Data Schedule'!B171="","",'Data Schedule'!B171)</x:f>
        <x:v>46278</x:v>
      </x:c>
    </x:row>
    <x:row r="184" ht="30" customHeight="1">
      <x:c r="A184" s="617" t="str">
        <x:v>BK168</x:v>
      </x:c>
      <x:c r="B184" s="617" t="str">
        <x:f>'Data Schedule'!E172</x:f>
        <x:v>M Adzki Alfathin</x:v>
      </x:c>
      <x:c r="C184" s="618" t="n">
        <x:f>IF(ISNUMBER(U184),U184,IF(ISNUMBER(Z184),Z184,""))</x:f>
        <x:v>46278</x:v>
      </x:c>
      <x:c r="D184" s="617" t="str">
        <x:f>'Data Schedule'!G172</x:f>
        <x:v>Large Group</x:v>
      </x:c>
      <x:c r="E184" s="619" t="n">
        <x:f>SUMIFS('Cocok Bayar Booking'!$I$5:$I$504,'Cocok Bayar Booking'!$R$5:$R$504,A184,'Cocok Bayar Booking'!$F$5:$F$504,"DP",'Cocok Bayar Booking'!$S$5:$S$504,"Paket utama",'Cocok Bayar Booking'!$B$5:$B$504,"&lt;="&amp;'Pengaturan'!$B$6)</x:f>
        <x:v>0</x:v>
      </x:c>
      <x:c r="F184" s="619" t="n">
        <x:f>SUMIFS('Cocok Bayar Booking'!$I$5:$I$504,'Cocok Bayar Booking'!$R$5:$R$504,A184,'Cocok Bayar Booking'!$B$5:$B$504,"&lt;="&amp;'Pengaturan'!$B$6)-E184</x:f>
        <x:v>0</x:v>
      </x:c>
      <x:c r="G184" s="619" t="n">
        <x:f>SUMIFS('Cocok Bayar Booking'!$I$5:$I$504,'Cocok Bayar Booking'!$R$5:$R$504,A184,'Cocok Bayar Booking'!$S$5:$S$504,"Add-on",'Cocok Bayar Booking'!$B$5:$B$504,"&lt;="&amp;'Pengaturan'!$B$6)</x:f>
        <x:v>0</x:v>
      </x:c>
      <x:c r="H184" s="619" t="str">
        <x:f>IF('Data Schedule'!AK172="","",'Data Schedule'!AK172)</x:f>
      </x:c>
      <x:c r="I184" s="619" t="n">
        <x:f>E184+F184+IF(V184&lt;&gt;"",N(H184),0)</x:f>
        <x:v>0</x:v>
      </x:c>
      <x:c r="J184" s="625"/>
      <x:c r="K184" s="626"/>
      <x:c r="L184" s="620" t="str">
        <x:f>IF(AND('Data Schedule'!U172=0,COUNTIF('Cocok Bayar Booking'!$R$5:$R$504,A184)=0,N(H184)=0,NOT(AND(ISNUMBER(J184),J184&gt;=0,K184&lt;&gt;""))),"Nonaktif tanpa pembayaran",IF(NOT(ISNUMBER(C184)),"Tanggal sesi belum pasti",IF(OR(C184&lt;'Pengaturan'!$B$4,C184&gt;'Pengaturan'!$B$5),"Di luar September",IF(C184&gt;'Pengaturan'!$B$29,"Belum closing",IF(AND(O184&lt;&gt;"",NOT(AND(W184="Terverifikasi",K184&lt;&gt;""))),"Pasangan perlu dicek",IF(AND(Q184=0,NOT(AND(ISNUMBER(U184),K184&lt;&gt;""))),"Sesi belum terkonfirmasi",IF(AND(ISNUMBER(J184),J184&gt;=0,K184&lt;&gt;""),"Terhitung",IF(X184=0,"Paket utama belum terhubung",IF(R184=0,"Pelunasan belum terbukti",IF(AND(N(H184)&gt;0,V184=""),"Bukti bayar sebelumnya kosong",IF(E184+IF(V184&lt;&gt;"",N(H184),0)&lt;S184,"DP sebelumnya belum lengkap",IF(I184&lt;=0,"Nominal pembayaran belum lengkap","Terhitung"))))))))))))</x:f>
        <x:v>Pasangan perlu dicek</x:v>
      </x:c>
      <x:c r="M184" s="619" t="str">
        <x:f>IF(N184=1,IF(AND(ISNUMBER(J184),J184&gt;=0,K184&lt;&gt;""),J184,I184),"")</x:f>
      </x:c>
      <x:c r="N184" s="621" t="n">
        <x:f>IF(L184="Terhitung",1,0)</x:f>
        <x:v>0</x:v>
      </x:c>
      <x:c r="O184" s="617" t="str">
        <x:v>CHECK pembayaran belum cocok</x:v>
      </x:c>
      <x:c r="P184" s="617"/>
      <x:c r="Q184" s="617" t="n">
        <x:f>SUMIFS('Cocok Bayar Booking'!$V$5:$V$504,'Cocok Bayar Booking'!$R$5:$R$504,A184,'Cocok Bayar Booking'!$B$5:$B$504,"&lt;="&amp;'Pengaturan'!$B$6)</x:f>
        <x:v>0</x:v>
      </x:c>
      <x:c r="R184" s="617" t="n">
        <x:f>COUNTIFS('Cocok Bayar Booking'!$R$5:$R$504,A184,'Cocok Bayar Booking'!$S$5:$S$504,"Paket utama",'Cocok Bayar Booking'!$F$5:$F$504,"Lunas",'Cocok Bayar Booking'!$B$5:$B$504,"&lt;="&amp;'Pengaturan'!$B$6)+COUNTIFS('Cocok Bayar Booking'!$R$5:$R$504,A184,'Cocok Bayar Booking'!$S$5:$S$504,"Paket utama",'Cocok Bayar Booking'!$F$5:$F$504,"Pelunasan",'Cocok Bayar Booking'!$B$5:$B$504,"&lt;="&amp;'Pengaturan'!$B$6)</x:f>
        <x:v>0</x:v>
      </x:c>
      <x:c r="S184" s="619" t="n">
        <x:f>'Data Schedule'!N172</x:f>
        <x:v>100000</x:v>
      </x:c>
      <x:c r="T184" s="619" t="n">
        <x:f>'Data Schedule'!L172</x:f>
        <x:v>750000</x:v>
      </x:c>
      <x:c r="U184" s="627"/>
      <x:c r="V184" s="617" t="str">
        <x:f>IF('Data Schedule'!AL172="","",'Data Schedule'!AL172)</x:f>
      </x:c>
      <x:c r="W184" s="626"/>
      <x:c r="X184" s="617" t="n">
        <x:f>COUNTIFS('Cocok Bayar Booking'!$R$5:$R$504,A184,'Cocok Bayar Booking'!$S$5:$S$504,"Paket utama",'Cocok Bayar Booking'!$B$5:$B$504,"&lt;="&amp;'Pengaturan'!$B$6)</x:f>
        <x:v>0</x:v>
      </x:c>
      <x:c r="Y184" s="617" t="n">
        <x:f>IF(OR(L184="Nonaktif tanpa pembayaran",L184="Di luar September",L184="Belum closing",AND(LEFT(A184,4)="LOG-",COUNTIF('Cocok Bayar Booking'!$R$5:$R$504,A184)=0)),0,1-N184)</x:f>
        <x:v>1</x:v>
      </x:c>
      <x:c r="Z184" s="618" t="n">
        <x:f>IF('Data Schedule'!B172="","",'Data Schedule'!B172)</x:f>
        <x:v>46278</x:v>
      </x:c>
    </x:row>
    <x:row r="185" ht="30" customHeight="1">
      <x:c r="A185" s="617" t="str">
        <x:v>BK169</x:v>
      </x:c>
      <x:c r="B185" s="617" t="str">
        <x:f>'Data Schedule'!E173</x:f>
        <x:v>fandi</x:v>
      </x:c>
      <x:c r="C185" s="618" t="n">
        <x:f>IF(ISNUMBER(U185),U185,IF(ISNUMBER(Z185),Z185,""))</x:f>
        <x:v>46278</x:v>
      </x:c>
      <x:c r="D185" s="617" t="str">
        <x:f>'Data Schedule'!G173</x:f>
        <x:v>Large Group</x:v>
      </x:c>
      <x:c r="E185" s="619" t="n">
        <x:f>SUMIFS('Cocok Bayar Booking'!$I$5:$I$504,'Cocok Bayar Booking'!$R$5:$R$504,A185,'Cocok Bayar Booking'!$F$5:$F$504,"DP",'Cocok Bayar Booking'!$S$5:$S$504,"Paket utama",'Cocok Bayar Booking'!$B$5:$B$504,"&lt;="&amp;'Pengaturan'!$B$6)</x:f>
        <x:v>0</x:v>
      </x:c>
      <x:c r="F185" s="619" t="n">
        <x:f>SUMIFS('Cocok Bayar Booking'!$I$5:$I$504,'Cocok Bayar Booking'!$R$5:$R$504,A185,'Cocok Bayar Booking'!$B$5:$B$504,"&lt;="&amp;'Pengaturan'!$B$6)-E185</x:f>
        <x:v>175000</x:v>
      </x:c>
      <x:c r="G185" s="619" t="n">
        <x:f>SUMIFS('Cocok Bayar Booking'!$I$5:$I$504,'Cocok Bayar Booking'!$R$5:$R$504,A185,'Cocok Bayar Booking'!$S$5:$S$504,"Add-on",'Cocok Bayar Booking'!$B$5:$B$504,"&lt;="&amp;'Pengaturan'!$B$6)</x:f>
        <x:v>0</x:v>
      </x:c>
      <x:c r="H185" s="619" t="str">
        <x:f>IF('Data Schedule'!AK173="","",'Data Schedule'!AK173)</x:f>
      </x:c>
      <x:c r="I185" s="619" t="n">
        <x:f>E185+F185+IF(V185&lt;&gt;"",N(H185),0)</x:f>
        <x:v>175000</x:v>
      </x:c>
      <x:c r="J185" s="625"/>
      <x:c r="K185" s="626"/>
      <x:c r="L185" s="620" t="str">
        <x:f>IF(AND('Data Schedule'!U173=0,COUNTIF('Cocok Bayar Booking'!$R$5:$R$504,A185)=0,N(H185)=0,NOT(AND(ISNUMBER(J185),J185&gt;=0,K185&lt;&gt;""))),"Nonaktif tanpa pembayaran",IF(NOT(ISNUMBER(C185)),"Tanggal sesi belum pasti",IF(OR(C185&lt;'Pengaturan'!$B$4,C185&gt;'Pengaturan'!$B$5),"Di luar September",IF(C185&gt;'Pengaturan'!$B$29,"Belum closing",IF(AND(O185&lt;&gt;"",NOT(AND(W185="Terverifikasi",K185&lt;&gt;""))),"Pasangan perlu dicek",IF(AND(Q185=0,NOT(AND(ISNUMBER(U185),K185&lt;&gt;""))),"Sesi belum terkonfirmasi",IF(AND(ISNUMBER(J185),J185&gt;=0,K185&lt;&gt;""),"Terhitung",IF(X185=0,"Paket utama belum terhubung",IF(R185=0,"Pelunasan belum terbukti",IF(AND(N(H185)&gt;0,V185=""),"Bukti bayar sebelumnya kosong",IF(E185+IF(V185&lt;&gt;"",N(H185),0)&lt;S185,"DP sebelumnya belum lengkap",IF(I185&lt;=0,"Nominal pembayaran belum lengkap","Terhitung"))))))))))))</x:f>
        <x:v>Terhitung</x:v>
      </x:c>
      <x:c r="M185" s="619" t="n">
        <x:f>IF(N185=1,IF(AND(ISNUMBER(J185),J185&gt;=0,K185&lt;&gt;""),J185,I185),"")</x:f>
        <x:v>175000</x:v>
      </x:c>
      <x:c r="N185" s="621" t="n">
        <x:f>IF(L185="Terhitung",1,0)</x:f>
        <x:v>1</x:v>
      </x:c>
      <x:c r="O185" s="617"/>
      <x:c r="P185" s="617" t="str">
        <x:v>375</x:v>
      </x:c>
      <x:c r="Q185" s="617" t="n">
        <x:f>SUMIFS('Cocok Bayar Booking'!$V$5:$V$504,'Cocok Bayar Booking'!$R$5:$R$504,A185,'Cocok Bayar Booking'!$B$5:$B$504,"&lt;="&amp;'Pengaturan'!$B$6)</x:f>
        <x:v>1</x:v>
      </x:c>
      <x:c r="R185" s="617" t="n">
        <x:f>COUNTIFS('Cocok Bayar Booking'!$R$5:$R$504,A185,'Cocok Bayar Booking'!$S$5:$S$504,"Paket utama",'Cocok Bayar Booking'!$F$5:$F$504,"Lunas",'Cocok Bayar Booking'!$B$5:$B$504,"&lt;="&amp;'Pengaturan'!$B$6)+COUNTIFS('Cocok Bayar Booking'!$R$5:$R$504,A185,'Cocok Bayar Booking'!$S$5:$S$504,"Paket utama",'Cocok Bayar Booking'!$F$5:$F$504,"Pelunasan",'Cocok Bayar Booking'!$B$5:$B$504,"&lt;="&amp;'Pengaturan'!$B$6)</x:f>
        <x:v>1</x:v>
      </x:c>
      <x:c r="S185" s="619" t="n">
        <x:f>'Data Schedule'!N173</x:f>
        <x:v>0</x:v>
      </x:c>
      <x:c r="T185" s="619" t="n">
        <x:f>'Data Schedule'!L173</x:f>
        <x:v>175000</x:v>
      </x:c>
      <x:c r="U185" s="627"/>
      <x:c r="V185" s="617" t="str">
        <x:f>IF('Data Schedule'!AL173="","",'Data Schedule'!AL173)</x:f>
      </x:c>
      <x:c r="W185" s="626"/>
      <x:c r="X185" s="617" t="n">
        <x:f>COUNTIFS('Cocok Bayar Booking'!$R$5:$R$504,A185,'Cocok Bayar Booking'!$S$5:$S$504,"Paket utama",'Cocok Bayar Booking'!$B$5:$B$504,"&lt;="&amp;'Pengaturan'!$B$6)</x:f>
        <x:v>1</x:v>
      </x:c>
      <x:c r="Y185" s="617" t="n">
        <x:f>IF(OR(L185="Nonaktif tanpa pembayaran",L185="Di luar September",L185="Belum closing",AND(LEFT(A185,4)="LOG-",COUNTIF('Cocok Bayar Booking'!$R$5:$R$504,A185)=0)),0,1-N185)</x:f>
        <x:v>0</x:v>
      </x:c>
      <x:c r="Z185" s="618" t="n">
        <x:f>IF('Data Schedule'!B173="","",'Data Schedule'!B173)</x:f>
        <x:v>46278</x:v>
      </x:c>
    </x:row>
    <x:row r="186" ht="30" customHeight="1">
      <x:c r="A186" s="617" t="str">
        <x:v>BK170</x:v>
      </x:c>
      <x:c r="B186" s="617" t="str">
        <x:f>'Data Schedule'!E174</x:f>
        <x:v>Galih</x:v>
      </x:c>
      <x:c r="C186" s="618" t="n">
        <x:f>IF(ISNUMBER(U186),U186,IF(ISNUMBER(Z186),Z186,""))</x:f>
        <x:v>46278</x:v>
      </x:c>
      <x:c r="D186" s="617" t="str">
        <x:f>'Data Schedule'!G174</x:f>
        <x:v>Large Group</x:v>
      </x:c>
      <x:c r="E186" s="619" t="n">
        <x:f>SUMIFS('Cocok Bayar Booking'!$I$5:$I$504,'Cocok Bayar Booking'!$R$5:$R$504,A186,'Cocok Bayar Booking'!$F$5:$F$504,"DP",'Cocok Bayar Booking'!$S$5:$S$504,"Paket utama",'Cocok Bayar Booking'!$B$5:$B$504,"&lt;="&amp;'Pengaturan'!$B$6)</x:f>
        <x:v>100000</x:v>
      </x:c>
      <x:c r="F186" s="619" t="n">
        <x:f>SUMIFS('Cocok Bayar Booking'!$I$5:$I$504,'Cocok Bayar Booking'!$R$5:$R$504,A186,'Cocok Bayar Booking'!$B$5:$B$504,"&lt;="&amp;'Pengaturan'!$B$6)-E186</x:f>
        <x:v>150000</x:v>
      </x:c>
      <x:c r="G186" s="619" t="n">
        <x:f>SUMIFS('Cocok Bayar Booking'!$I$5:$I$504,'Cocok Bayar Booking'!$R$5:$R$504,A186,'Cocok Bayar Booking'!$S$5:$S$504,"Add-on",'Cocok Bayar Booking'!$B$5:$B$504,"&lt;="&amp;'Pengaturan'!$B$6)</x:f>
        <x:v>0</x:v>
      </x:c>
      <x:c r="H186" s="619" t="str">
        <x:f>IF('Data Schedule'!AK174="","",'Data Schedule'!AK174)</x:f>
      </x:c>
      <x:c r="I186" s="619" t="n">
        <x:f>E186+F186+IF(V186&lt;&gt;"",N(H186),0)</x:f>
        <x:v>250000</x:v>
      </x:c>
      <x:c r="J186" s="625"/>
      <x:c r="K186" s="626"/>
      <x:c r="L186" s="620" t="str">
        <x:f>IF(AND('Data Schedule'!U174=0,COUNTIF('Cocok Bayar Booking'!$R$5:$R$504,A186)=0,N(H186)=0,NOT(AND(ISNUMBER(J186),J186&gt;=0,K186&lt;&gt;""))),"Nonaktif tanpa pembayaran",IF(NOT(ISNUMBER(C186)),"Tanggal sesi belum pasti",IF(OR(C186&lt;'Pengaturan'!$B$4,C186&gt;'Pengaturan'!$B$5),"Di luar September",IF(C186&gt;'Pengaturan'!$B$29,"Belum closing",IF(AND(O186&lt;&gt;"",NOT(AND(W186="Terverifikasi",K186&lt;&gt;""))),"Pasangan perlu dicek",IF(AND(Q186=0,NOT(AND(ISNUMBER(U186),K186&lt;&gt;""))),"Sesi belum terkonfirmasi",IF(AND(ISNUMBER(J186),J186&gt;=0,K186&lt;&gt;""),"Terhitung",IF(X186=0,"Paket utama belum terhubung",IF(R186=0,"Pelunasan belum terbukti",IF(AND(N(H186)&gt;0,V186=""),"Bukti bayar sebelumnya kosong",IF(E186+IF(V186&lt;&gt;"",N(H186),0)&lt;S186,"DP sebelumnya belum lengkap",IF(I186&lt;=0,"Nominal pembayaran belum lengkap","Terhitung"))))))))))))</x:f>
        <x:v>Terhitung</x:v>
      </x:c>
      <x:c r="M186" s="619" t="n">
        <x:f>IF(N186=1,IF(AND(ISNUMBER(J186),J186&gt;=0,K186&lt;&gt;""),J186,I186),"")</x:f>
        <x:v>250000</x:v>
      </x:c>
      <x:c r="N186" s="621" t="n">
        <x:f>IF(L186="Terhitung",1,0)</x:f>
        <x:v>1</x:v>
      </x:c>
      <x:c r="O186" s="617"/>
      <x:c r="P186" s="617" t="str">
        <x:v>358, 378</x:v>
      </x:c>
      <x:c r="Q186" s="617" t="n">
        <x:f>SUMIFS('Cocok Bayar Booking'!$V$5:$V$504,'Cocok Bayar Booking'!$R$5:$R$504,A186,'Cocok Bayar Booking'!$B$5:$B$504,"&lt;="&amp;'Pengaturan'!$B$6)</x:f>
        <x:v>1</x:v>
      </x:c>
      <x:c r="R186" s="617" t="n">
        <x:f>COUNTIFS('Cocok Bayar Booking'!$R$5:$R$504,A186,'Cocok Bayar Booking'!$S$5:$S$504,"Paket utama",'Cocok Bayar Booking'!$F$5:$F$504,"Lunas",'Cocok Bayar Booking'!$B$5:$B$504,"&lt;="&amp;'Pengaturan'!$B$6)+COUNTIFS('Cocok Bayar Booking'!$R$5:$R$504,A186,'Cocok Bayar Booking'!$S$5:$S$504,"Paket utama",'Cocok Bayar Booking'!$F$5:$F$504,"Pelunasan",'Cocok Bayar Booking'!$B$5:$B$504,"&lt;="&amp;'Pengaturan'!$B$6)</x:f>
        <x:v>1</x:v>
      </x:c>
      <x:c r="S186" s="619" t="n">
        <x:f>'Data Schedule'!N174</x:f>
        <x:v>100000</x:v>
      </x:c>
      <x:c r="T186" s="619" t="n">
        <x:f>'Data Schedule'!L174</x:f>
        <x:v>300000</x:v>
      </x:c>
      <x:c r="U186" s="627"/>
      <x:c r="V186" s="617" t="str">
        <x:f>IF('Data Schedule'!AL174="","",'Data Schedule'!AL174)</x:f>
      </x:c>
      <x:c r="W186" s="626"/>
      <x:c r="X186" s="617" t="n">
        <x:f>COUNTIFS('Cocok Bayar Booking'!$R$5:$R$504,A186,'Cocok Bayar Booking'!$S$5:$S$504,"Paket utama",'Cocok Bayar Booking'!$B$5:$B$504,"&lt;="&amp;'Pengaturan'!$B$6)</x:f>
        <x:v>2</x:v>
      </x:c>
      <x:c r="Y186" s="617" t="n">
        <x:f>IF(OR(L186="Nonaktif tanpa pembayaran",L186="Di luar September",L186="Belum closing",AND(LEFT(A186,4)="LOG-",COUNTIF('Cocok Bayar Booking'!$R$5:$R$504,A186)=0)),0,1-N186)</x:f>
        <x:v>0</x:v>
      </x:c>
      <x:c r="Z186" s="618" t="n">
        <x:f>IF('Data Schedule'!B174="","",'Data Schedule'!B174)</x:f>
        <x:v>46278</x:v>
      </x:c>
    </x:row>
    <x:row r="187" ht="30" customHeight="1">
      <x:c r="A187" s="617" t="str">
        <x:v>BK171</x:v>
      </x:c>
      <x:c r="B187" s="617" t="str">
        <x:f>'Data Schedule'!E175</x:f>
        <x:v>HANA</x:v>
      </x:c>
      <x:c r="C187" s="618" t="n">
        <x:f>IF(ISNUMBER(U187),U187,IF(ISNUMBER(Z187),Z187,""))</x:f>
        <x:v>46278</x:v>
      </x:c>
      <x:c r="D187" s="617" t="str">
        <x:f>'Data Schedule'!G175</x:f>
        <x:v>Large Group</x:v>
      </x:c>
      <x:c r="E187" s="619" t="n">
        <x:f>SUMIFS('Cocok Bayar Booking'!$I$5:$I$504,'Cocok Bayar Booking'!$R$5:$R$504,A187,'Cocok Bayar Booking'!$F$5:$F$504,"DP",'Cocok Bayar Booking'!$S$5:$S$504,"Paket utama",'Cocok Bayar Booking'!$B$5:$B$504,"&lt;="&amp;'Pengaturan'!$B$6)</x:f>
        <x:v>100000</x:v>
      </x:c>
      <x:c r="F187" s="619" t="n">
        <x:f>SUMIFS('Cocok Bayar Booking'!$I$5:$I$504,'Cocok Bayar Booking'!$R$5:$R$504,A187,'Cocok Bayar Booking'!$B$5:$B$504,"&lt;="&amp;'Pengaturan'!$B$6)-E187</x:f>
        <x:v>250000</x:v>
      </x:c>
      <x:c r="G187" s="619" t="n">
        <x:f>SUMIFS('Cocok Bayar Booking'!$I$5:$I$504,'Cocok Bayar Booking'!$R$5:$R$504,A187,'Cocok Bayar Booking'!$S$5:$S$504,"Add-on",'Cocok Bayar Booking'!$B$5:$B$504,"&lt;="&amp;'Pengaturan'!$B$6)</x:f>
        <x:v>0</x:v>
      </x:c>
      <x:c r="H187" s="619" t="str">
        <x:f>IF('Data Schedule'!AK175="","",'Data Schedule'!AK175)</x:f>
      </x:c>
      <x:c r="I187" s="619" t="n">
        <x:f>E187+F187+IF(V187&lt;&gt;"",N(H187),0)</x:f>
        <x:v>350000</x:v>
      </x:c>
      <x:c r="J187" s="625"/>
      <x:c r="K187" s="626"/>
      <x:c r="L187" s="620" t="str">
        <x:f>IF(AND('Data Schedule'!U175=0,COUNTIF('Cocok Bayar Booking'!$R$5:$R$504,A187)=0,N(H187)=0,NOT(AND(ISNUMBER(J187),J187&gt;=0,K187&lt;&gt;""))),"Nonaktif tanpa pembayaran",IF(NOT(ISNUMBER(C187)),"Tanggal sesi belum pasti",IF(OR(C187&lt;'Pengaturan'!$B$4,C187&gt;'Pengaturan'!$B$5),"Di luar September",IF(C187&gt;'Pengaturan'!$B$29,"Belum closing",IF(AND(O187&lt;&gt;"",NOT(AND(W187="Terverifikasi",K187&lt;&gt;""))),"Pasangan perlu dicek",IF(AND(Q187=0,NOT(AND(ISNUMBER(U187),K187&lt;&gt;""))),"Sesi belum terkonfirmasi",IF(AND(ISNUMBER(J187),J187&gt;=0,K187&lt;&gt;""),"Terhitung",IF(X187=0,"Paket utama belum terhubung",IF(R187=0,"Pelunasan belum terbukti",IF(AND(N(H187)&gt;0,V187=""),"Bukti bayar sebelumnya kosong",IF(E187+IF(V187&lt;&gt;"",N(H187),0)&lt;S187,"DP sebelumnya belum lengkap",IF(I187&lt;=0,"Nominal pembayaran belum lengkap","Terhitung"))))))))))))</x:f>
        <x:v>Terhitung</x:v>
      </x:c>
      <x:c r="M187" s="619" t="n">
        <x:f>IF(N187=1,IF(AND(ISNUMBER(J187),J187&gt;=0,K187&lt;&gt;""),J187,I187),"")</x:f>
        <x:v>350000</x:v>
      </x:c>
      <x:c r="N187" s="621" t="n">
        <x:f>IF(L187="Terhitung",1,0)</x:f>
        <x:v>1</x:v>
      </x:c>
      <x:c r="O187" s="617"/>
      <x:c r="P187" s="617" t="str">
        <x:v>362, 381</x:v>
      </x:c>
      <x:c r="Q187" s="617" t="n">
        <x:f>SUMIFS('Cocok Bayar Booking'!$V$5:$V$504,'Cocok Bayar Booking'!$R$5:$R$504,A187,'Cocok Bayar Booking'!$B$5:$B$504,"&lt;="&amp;'Pengaturan'!$B$6)</x:f>
        <x:v>1</x:v>
      </x:c>
      <x:c r="R187" s="617" t="n">
        <x:f>COUNTIFS('Cocok Bayar Booking'!$R$5:$R$504,A187,'Cocok Bayar Booking'!$S$5:$S$504,"Paket utama",'Cocok Bayar Booking'!$F$5:$F$504,"Lunas",'Cocok Bayar Booking'!$B$5:$B$504,"&lt;="&amp;'Pengaturan'!$B$6)+COUNTIFS('Cocok Bayar Booking'!$R$5:$R$504,A187,'Cocok Bayar Booking'!$S$5:$S$504,"Paket utama",'Cocok Bayar Booking'!$F$5:$F$504,"Pelunasan",'Cocok Bayar Booking'!$B$5:$B$504,"&lt;="&amp;'Pengaturan'!$B$6)</x:f>
        <x:v>1</x:v>
      </x:c>
      <x:c r="S187" s="619" t="n">
        <x:f>'Data Schedule'!N175</x:f>
        <x:v>100000</x:v>
      </x:c>
      <x:c r="T187" s="619" t="n">
        <x:f>'Data Schedule'!L175</x:f>
        <x:v>375000</x:v>
      </x:c>
      <x:c r="U187" s="627"/>
      <x:c r="V187" s="617" t="str">
        <x:f>IF('Data Schedule'!AL175="","",'Data Schedule'!AL175)</x:f>
      </x:c>
      <x:c r="W187" s="626"/>
      <x:c r="X187" s="617" t="n">
        <x:f>COUNTIFS('Cocok Bayar Booking'!$R$5:$R$504,A187,'Cocok Bayar Booking'!$S$5:$S$504,"Paket utama",'Cocok Bayar Booking'!$B$5:$B$504,"&lt;="&amp;'Pengaturan'!$B$6)</x:f>
        <x:v>2</x:v>
      </x:c>
      <x:c r="Y187" s="617" t="n">
        <x:f>IF(OR(L187="Nonaktif tanpa pembayaran",L187="Di luar September",L187="Belum closing",AND(LEFT(A187,4)="LOG-",COUNTIF('Cocok Bayar Booking'!$R$5:$R$504,A187)=0)),0,1-N187)</x:f>
        <x:v>0</x:v>
      </x:c>
      <x:c r="Z187" s="618" t="n">
        <x:f>IF('Data Schedule'!B175="","",'Data Schedule'!B175)</x:f>
        <x:v>46278</x:v>
      </x:c>
    </x:row>
    <x:row r="188" ht="30" customHeight="1">
      <x:c r="A188" s="617" t="str">
        <x:v>BK172</x:v>
      </x:c>
      <x:c r="B188" s="617" t="str">
        <x:f>'Data Schedule'!E176</x:f>
        <x:v>Keisha</x:v>
      </x:c>
      <x:c r="C188" s="618" t="n">
        <x:f>IF(ISNUMBER(U188),U188,IF(ISNUMBER(Z188),Z188,""))</x:f>
        <x:v>46280</x:v>
      </x:c>
      <x:c r="D188" s="617" t="str">
        <x:f>'Data Schedule'!G176</x:f>
        <x:v>Large Group</x:v>
      </x:c>
      <x:c r="E188" s="619" t="n">
        <x:f>SUMIFS('Cocok Bayar Booking'!$I$5:$I$504,'Cocok Bayar Booking'!$R$5:$R$504,A188,'Cocok Bayar Booking'!$F$5:$F$504,"DP",'Cocok Bayar Booking'!$S$5:$S$504,"Paket utama",'Cocok Bayar Booking'!$B$5:$B$504,"&lt;="&amp;'Pengaturan'!$B$6)</x:f>
        <x:v>100000</x:v>
      </x:c>
      <x:c r="F188" s="619" t="n">
        <x:f>SUMIFS('Cocok Bayar Booking'!$I$5:$I$504,'Cocok Bayar Booking'!$R$5:$R$504,A188,'Cocok Bayar Booking'!$B$5:$B$504,"&lt;="&amp;'Pengaturan'!$B$6)-E188</x:f>
        <x:v>525000</x:v>
      </x:c>
      <x:c r="G188" s="619" t="n">
        <x:f>SUMIFS('Cocok Bayar Booking'!$I$5:$I$504,'Cocok Bayar Booking'!$R$5:$R$504,A188,'Cocok Bayar Booking'!$S$5:$S$504,"Add-on",'Cocok Bayar Booking'!$B$5:$B$504,"&lt;="&amp;'Pengaturan'!$B$6)</x:f>
        <x:v>0</x:v>
      </x:c>
      <x:c r="H188" s="619" t="str">
        <x:f>IF('Data Schedule'!AK176="","",'Data Schedule'!AK176)</x:f>
      </x:c>
      <x:c r="I188" s="619" t="n">
        <x:f>E188+F188+IF(V188&lt;&gt;"",N(H188),0)</x:f>
        <x:v>625000</x:v>
      </x:c>
      <x:c r="J188" s="625"/>
      <x:c r="K188" s="626"/>
      <x:c r="L188" s="620" t="str">
        <x:f>IF(AND('Data Schedule'!U176=0,COUNTIF('Cocok Bayar Booking'!$R$5:$R$504,A188)=0,N(H188)=0,NOT(AND(ISNUMBER(J188),J188&gt;=0,K188&lt;&gt;""))),"Nonaktif tanpa pembayaran",IF(NOT(ISNUMBER(C188)),"Tanggal sesi belum pasti",IF(OR(C188&lt;'Pengaturan'!$B$4,C188&gt;'Pengaturan'!$B$5),"Di luar September",IF(C188&gt;'Pengaturan'!$B$29,"Belum closing",IF(AND(O188&lt;&gt;"",NOT(AND(W188="Terverifikasi",K188&lt;&gt;""))),"Pasangan perlu dicek",IF(AND(Q188=0,NOT(AND(ISNUMBER(U188),K188&lt;&gt;""))),"Sesi belum terkonfirmasi",IF(AND(ISNUMBER(J188),J188&gt;=0,K188&lt;&gt;""),"Terhitung",IF(X188=0,"Paket utama belum terhubung",IF(R188=0,"Pelunasan belum terbukti",IF(AND(N(H188)&gt;0,V188=""),"Bukti bayar sebelumnya kosong",IF(E188+IF(V188&lt;&gt;"",N(H188),0)&lt;S188,"DP sebelumnya belum lengkap",IF(I188&lt;=0,"Nominal pembayaran belum lengkap","Terhitung"))))))))))))</x:f>
        <x:v>Terhitung</x:v>
      </x:c>
      <x:c r="M188" s="619" t="n">
        <x:f>IF(N188=1,IF(AND(ISNUMBER(J188),J188&gt;=0,K188&lt;&gt;""),J188,I188),"")</x:f>
        <x:v>625000</x:v>
      </x:c>
      <x:c r="N188" s="621" t="n">
        <x:f>IF(L188="Terhitung",1,0)</x:f>
        <x:v>1</x:v>
      </x:c>
      <x:c r="O188" s="617"/>
      <x:c r="P188" s="617" t="str">
        <x:v>379, 412</x:v>
      </x:c>
      <x:c r="Q188" s="617" t="n">
        <x:f>SUMIFS('Cocok Bayar Booking'!$V$5:$V$504,'Cocok Bayar Booking'!$R$5:$R$504,A188,'Cocok Bayar Booking'!$B$5:$B$504,"&lt;="&amp;'Pengaturan'!$B$6)</x:f>
        <x:v>1</x:v>
      </x:c>
      <x:c r="R188" s="617" t="n">
        <x:f>COUNTIFS('Cocok Bayar Booking'!$R$5:$R$504,A188,'Cocok Bayar Booking'!$S$5:$S$504,"Paket utama",'Cocok Bayar Booking'!$F$5:$F$504,"Lunas",'Cocok Bayar Booking'!$B$5:$B$504,"&lt;="&amp;'Pengaturan'!$B$6)+COUNTIFS('Cocok Bayar Booking'!$R$5:$R$504,A188,'Cocok Bayar Booking'!$S$5:$S$504,"Paket utama",'Cocok Bayar Booking'!$F$5:$F$504,"Pelunasan",'Cocok Bayar Booking'!$B$5:$B$504,"&lt;="&amp;'Pengaturan'!$B$6)</x:f>
        <x:v>1</x:v>
      </x:c>
      <x:c r="S188" s="619" t="n">
        <x:f>'Data Schedule'!N176</x:f>
        <x:v>100000</x:v>
      </x:c>
      <x:c r="T188" s="619" t="n">
        <x:f>'Data Schedule'!L176</x:f>
        <x:v>500000</x:v>
      </x:c>
      <x:c r="U188" s="627"/>
      <x:c r="V188" s="617" t="str">
        <x:f>IF('Data Schedule'!AL176="","",'Data Schedule'!AL176)</x:f>
      </x:c>
      <x:c r="W188" s="626"/>
      <x:c r="X188" s="617" t="n">
        <x:f>COUNTIFS('Cocok Bayar Booking'!$R$5:$R$504,A188,'Cocok Bayar Booking'!$S$5:$S$504,"Paket utama",'Cocok Bayar Booking'!$B$5:$B$504,"&lt;="&amp;'Pengaturan'!$B$6)</x:f>
        <x:v>2</x:v>
      </x:c>
      <x:c r="Y188" s="617" t="n">
        <x:f>IF(OR(L188="Nonaktif tanpa pembayaran",L188="Di luar September",L188="Belum closing",AND(LEFT(A188,4)="LOG-",COUNTIF('Cocok Bayar Booking'!$R$5:$R$504,A188)=0)),0,1-N188)</x:f>
        <x:v>0</x:v>
      </x:c>
      <x:c r="Z188" s="618" t="n">
        <x:f>IF('Data Schedule'!B176="","",'Data Schedule'!B176)</x:f>
        <x:v>46280</x:v>
      </x:c>
    </x:row>
    <x:row r="189" ht="30" customHeight="1">
      <x:c r="A189" s="617" t="str">
        <x:v>BK173</x:v>
      </x:c>
      <x:c r="B189" s="617" t="str">
        <x:f>'Data Schedule'!E177</x:f>
        <x:v>Ihsan</x:v>
      </x:c>
      <x:c r="C189" s="618" t="n">
        <x:f>IF(ISNUMBER(U189),U189,IF(ISNUMBER(Z189),Z189,""))</x:f>
        <x:v>46280</x:v>
      </x:c>
      <x:c r="D189" s="617" t="str">
        <x:f>'Data Schedule'!G177</x:f>
        <x:v>Large Group</x:v>
      </x:c>
      <x:c r="E189" s="619" t="n">
        <x:f>SUMIFS('Cocok Bayar Booking'!$I$5:$I$504,'Cocok Bayar Booking'!$R$5:$R$504,A189,'Cocok Bayar Booking'!$F$5:$F$504,"DP",'Cocok Bayar Booking'!$S$5:$S$504,"Paket utama",'Cocok Bayar Booking'!$B$5:$B$504,"&lt;="&amp;'Pengaturan'!$B$6)</x:f>
        <x:v>100000</x:v>
      </x:c>
      <x:c r="F189" s="619" t="n">
        <x:f>SUMIFS('Cocok Bayar Booking'!$I$5:$I$504,'Cocok Bayar Booking'!$R$5:$R$504,A189,'Cocok Bayar Booking'!$B$5:$B$504,"&lt;="&amp;'Pengaturan'!$B$6)-E189</x:f>
        <x:v>150000</x:v>
      </x:c>
      <x:c r="G189" s="619" t="n">
        <x:f>SUMIFS('Cocok Bayar Booking'!$I$5:$I$504,'Cocok Bayar Booking'!$R$5:$R$504,A189,'Cocok Bayar Booking'!$S$5:$S$504,"Add-on",'Cocok Bayar Booking'!$B$5:$B$504,"&lt;="&amp;'Pengaturan'!$B$6)</x:f>
        <x:v>0</x:v>
      </x:c>
      <x:c r="H189" s="619" t="str">
        <x:f>IF('Data Schedule'!AK177="","",'Data Schedule'!AK177)</x:f>
      </x:c>
      <x:c r="I189" s="619" t="n">
        <x:f>E189+F189+IF(V189&lt;&gt;"",N(H189),0)</x:f>
        <x:v>250000</x:v>
      </x:c>
      <x:c r="J189" s="625"/>
      <x:c r="K189" s="626"/>
      <x:c r="L189" s="620" t="str">
        <x:f>IF(AND('Data Schedule'!U177=0,COUNTIF('Cocok Bayar Booking'!$R$5:$R$504,A189)=0,N(H189)=0,NOT(AND(ISNUMBER(J189),J189&gt;=0,K189&lt;&gt;""))),"Nonaktif tanpa pembayaran",IF(NOT(ISNUMBER(C189)),"Tanggal sesi belum pasti",IF(OR(C189&lt;'Pengaturan'!$B$4,C189&gt;'Pengaturan'!$B$5),"Di luar September",IF(C189&gt;'Pengaturan'!$B$29,"Belum closing",IF(AND(O189&lt;&gt;"",NOT(AND(W189="Terverifikasi",K189&lt;&gt;""))),"Pasangan perlu dicek",IF(AND(Q189=0,NOT(AND(ISNUMBER(U189),K189&lt;&gt;""))),"Sesi belum terkonfirmasi",IF(AND(ISNUMBER(J189),J189&gt;=0,K189&lt;&gt;""),"Terhitung",IF(X189=0,"Paket utama belum terhubung",IF(R189=0,"Pelunasan belum terbukti",IF(AND(N(H189)&gt;0,V189=""),"Bukti bayar sebelumnya kosong",IF(E189+IF(V189&lt;&gt;"",N(H189),0)&lt;S189,"DP sebelumnya belum lengkap",IF(I189&lt;=0,"Nominal pembayaran belum lengkap","Terhitung"))))))))))))</x:f>
        <x:v>Terhitung</x:v>
      </x:c>
      <x:c r="M189" s="619" t="n">
        <x:f>IF(N189=1,IF(AND(ISNUMBER(J189),J189&gt;=0,K189&lt;&gt;""),J189,I189),"")</x:f>
        <x:v>250000</x:v>
      </x:c>
      <x:c r="N189" s="621" t="n">
        <x:f>IF(L189="Terhitung",1,0)</x:f>
        <x:v>1</x:v>
      </x:c>
      <x:c r="O189" s="617"/>
      <x:c r="P189" s="617" t="str">
        <x:v>373, 414</x:v>
      </x:c>
      <x:c r="Q189" s="617" t="n">
        <x:f>SUMIFS('Cocok Bayar Booking'!$V$5:$V$504,'Cocok Bayar Booking'!$R$5:$R$504,A189,'Cocok Bayar Booking'!$B$5:$B$504,"&lt;="&amp;'Pengaturan'!$B$6)</x:f>
        <x:v>1</x:v>
      </x:c>
      <x:c r="R189" s="617" t="n">
        <x:f>COUNTIFS('Cocok Bayar Booking'!$R$5:$R$504,A189,'Cocok Bayar Booking'!$S$5:$S$504,"Paket utama",'Cocok Bayar Booking'!$F$5:$F$504,"Lunas",'Cocok Bayar Booking'!$B$5:$B$504,"&lt;="&amp;'Pengaturan'!$B$6)+COUNTIFS('Cocok Bayar Booking'!$R$5:$R$504,A189,'Cocok Bayar Booking'!$S$5:$S$504,"Paket utama",'Cocok Bayar Booking'!$F$5:$F$504,"Pelunasan",'Cocok Bayar Booking'!$B$5:$B$504,"&lt;="&amp;'Pengaturan'!$B$6)</x:f>
        <x:v>1</x:v>
      </x:c>
      <x:c r="S189" s="619" t="n">
        <x:f>'Data Schedule'!N177</x:f>
        <x:v>100000</x:v>
      </x:c>
      <x:c r="T189" s="619" t="n">
        <x:f>'Data Schedule'!L177</x:f>
        <x:v>250000</x:v>
      </x:c>
      <x:c r="U189" s="627"/>
      <x:c r="V189" s="617" t="str">
        <x:f>IF('Data Schedule'!AL177="","",'Data Schedule'!AL177)</x:f>
      </x:c>
      <x:c r="W189" s="626"/>
      <x:c r="X189" s="617" t="n">
        <x:f>COUNTIFS('Cocok Bayar Booking'!$R$5:$R$504,A189,'Cocok Bayar Booking'!$S$5:$S$504,"Paket utama",'Cocok Bayar Booking'!$B$5:$B$504,"&lt;="&amp;'Pengaturan'!$B$6)</x:f>
        <x:v>2</x:v>
      </x:c>
      <x:c r="Y189" s="617" t="n">
        <x:f>IF(OR(L189="Nonaktif tanpa pembayaran",L189="Di luar September",L189="Belum closing",AND(LEFT(A189,4)="LOG-",COUNTIF('Cocok Bayar Booking'!$R$5:$R$504,A189)=0)),0,1-N189)</x:f>
        <x:v>0</x:v>
      </x:c>
      <x:c r="Z189" s="618" t="n">
        <x:f>IF('Data Schedule'!B177="","",'Data Schedule'!B177)</x:f>
        <x:v>46280</x:v>
      </x:c>
    </x:row>
    <x:row r="190" ht="30" customHeight="1">
      <x:c r="A190" s="617" t="str">
        <x:v>BK174</x:v>
      </x:c>
      <x:c r="B190" s="617" t="str">
        <x:f>'Data Schedule'!E178</x:f>
        <x:v>Adif</x:v>
      </x:c>
      <x:c r="C190" s="618" t="n">
        <x:f>IF(ISNUMBER(U190),U190,IF(ISNUMBER(Z190),Z190,""))</x:f>
        <x:v>46280</x:v>
      </x:c>
      <x:c r="D190" s="617" t="str">
        <x:f>'Data Schedule'!G178</x:f>
        <x:v>Large Group</x:v>
      </x:c>
      <x:c r="E190" s="619" t="n">
        <x:f>SUMIFS('Cocok Bayar Booking'!$I$5:$I$504,'Cocok Bayar Booking'!$R$5:$R$504,A190,'Cocok Bayar Booking'!$F$5:$F$504,"DP",'Cocok Bayar Booking'!$S$5:$S$504,"Paket utama",'Cocok Bayar Booking'!$B$5:$B$504,"&lt;="&amp;'Pengaturan'!$B$6)</x:f>
        <x:v>0</x:v>
      </x:c>
      <x:c r="F190" s="619" t="n">
        <x:f>SUMIFS('Cocok Bayar Booking'!$I$5:$I$504,'Cocok Bayar Booking'!$R$5:$R$504,A190,'Cocok Bayar Booking'!$B$5:$B$504,"&lt;="&amp;'Pengaturan'!$B$6)-E190</x:f>
        <x:v>0</x:v>
      </x:c>
      <x:c r="G190" s="619" t="n">
        <x:f>SUMIFS('Cocok Bayar Booking'!$I$5:$I$504,'Cocok Bayar Booking'!$R$5:$R$504,A190,'Cocok Bayar Booking'!$S$5:$S$504,"Add-on",'Cocok Bayar Booking'!$B$5:$B$504,"&lt;="&amp;'Pengaturan'!$B$6)</x:f>
        <x:v>0</x:v>
      </x:c>
      <x:c r="H190" s="619" t="str">
        <x:f>IF('Data Schedule'!AK178="","",'Data Schedule'!AK178)</x:f>
      </x:c>
      <x:c r="I190" s="619" t="n">
        <x:f>E190+F190+IF(V190&lt;&gt;"",N(H190),0)</x:f>
        <x:v>0</x:v>
      </x:c>
      <x:c r="J190" s="625"/>
      <x:c r="K190" s="626"/>
      <x:c r="L190" s="620" t="str">
        <x:f>IF(AND('Data Schedule'!U178=0,COUNTIF('Cocok Bayar Booking'!$R$5:$R$504,A190)=0,N(H190)=0,NOT(AND(ISNUMBER(J190),J190&gt;=0,K190&lt;&gt;""))),"Nonaktif tanpa pembayaran",IF(NOT(ISNUMBER(C190)),"Tanggal sesi belum pasti",IF(OR(C190&lt;'Pengaturan'!$B$4,C190&gt;'Pengaturan'!$B$5),"Di luar September",IF(C190&gt;'Pengaturan'!$B$29,"Belum closing",IF(AND(O190&lt;&gt;"",NOT(AND(W190="Terverifikasi",K190&lt;&gt;""))),"Pasangan perlu dicek",IF(AND(Q190=0,NOT(AND(ISNUMBER(U190),K190&lt;&gt;""))),"Sesi belum terkonfirmasi",IF(AND(ISNUMBER(J190),J190&gt;=0,K190&lt;&gt;""),"Terhitung",IF(X190=0,"Paket utama belum terhubung",IF(R190=0,"Pelunasan belum terbukti",IF(AND(N(H190)&gt;0,V190=""),"Bukti bayar sebelumnya kosong",IF(E190+IF(V190&lt;&gt;"",N(H190),0)&lt;S190,"DP sebelumnya belum lengkap",IF(I190&lt;=0,"Nominal pembayaran belum lengkap","Terhitung"))))))))))))</x:f>
        <x:v>Nonaktif tanpa pembayaran</x:v>
      </x:c>
      <x:c r="M190" s="619" t="str">
        <x:f>IF(N190=1,IF(AND(ISNUMBER(J190),J190&gt;=0,K190&lt;&gt;""),J190,I190),"")</x:f>
      </x:c>
      <x:c r="N190" s="621" t="n">
        <x:f>IF(L190="Terhitung",1,0)</x:f>
        <x:v>0</x:v>
      </x:c>
      <x:c r="O190" s="617"/>
      <x:c r="P190" s="617"/>
      <x:c r="Q190" s="617" t="n">
        <x:f>SUMIFS('Cocok Bayar Booking'!$V$5:$V$504,'Cocok Bayar Booking'!$R$5:$R$504,A190,'Cocok Bayar Booking'!$B$5:$B$504,"&lt;="&amp;'Pengaturan'!$B$6)</x:f>
        <x:v>0</x:v>
      </x:c>
      <x:c r="R190" s="617" t="n">
        <x:f>COUNTIFS('Cocok Bayar Booking'!$R$5:$R$504,A190,'Cocok Bayar Booking'!$S$5:$S$504,"Paket utama",'Cocok Bayar Booking'!$F$5:$F$504,"Lunas",'Cocok Bayar Booking'!$B$5:$B$504,"&lt;="&amp;'Pengaturan'!$B$6)+COUNTIFS('Cocok Bayar Booking'!$R$5:$R$504,A190,'Cocok Bayar Booking'!$S$5:$S$504,"Paket utama",'Cocok Bayar Booking'!$F$5:$F$504,"Pelunasan",'Cocok Bayar Booking'!$B$5:$B$504,"&lt;="&amp;'Pengaturan'!$B$6)</x:f>
        <x:v>0</x:v>
      </x:c>
      <x:c r="S190" s="619" t="n">
        <x:f>'Data Schedule'!N178</x:f>
        <x:v>0</x:v>
      </x:c>
      <x:c r="T190" s="619" t="n">
        <x:f>'Data Schedule'!L178</x:f>
        <x:v>475000</x:v>
      </x:c>
      <x:c r="U190" s="627"/>
      <x:c r="V190" s="617" t="str">
        <x:f>IF('Data Schedule'!AL178="","",'Data Schedule'!AL178)</x:f>
      </x:c>
      <x:c r="W190" s="626"/>
      <x:c r="X190" s="617" t="n">
        <x:f>COUNTIFS('Cocok Bayar Booking'!$R$5:$R$504,A190,'Cocok Bayar Booking'!$S$5:$S$504,"Paket utama",'Cocok Bayar Booking'!$B$5:$B$504,"&lt;="&amp;'Pengaturan'!$B$6)</x:f>
        <x:v>0</x:v>
      </x:c>
      <x:c r="Y190" s="617" t="n">
        <x:f>IF(OR(L190="Nonaktif tanpa pembayaran",L190="Di luar September",L190="Belum closing",AND(LEFT(A190,4)="LOG-",COUNTIF('Cocok Bayar Booking'!$R$5:$R$504,A190)=0)),0,1-N190)</x:f>
        <x:v>0</x:v>
      </x:c>
      <x:c r="Z190" s="618" t="n">
        <x:f>IF('Data Schedule'!B178="","",'Data Schedule'!B178)</x:f>
        <x:v>46280</x:v>
      </x:c>
    </x:row>
    <x:row r="191" ht="30" customHeight="1">
      <x:c r="A191" s="617" t="str">
        <x:v>BK175</x:v>
      </x:c>
      <x:c r="B191" s="617" t="str">
        <x:f>'Data Schedule'!E179</x:f>
        <x:v>Ardi</x:v>
      </x:c>
      <x:c r="C191" s="618" t="n">
        <x:f>IF(ISNUMBER(U191),U191,IF(ISNUMBER(Z191),Z191,""))</x:f>
        <x:v>46281</x:v>
      </x:c>
      <x:c r="D191" s="617" t="str">
        <x:f>'Data Schedule'!G179</x:f>
        <x:v>Large Group</x:v>
      </x:c>
      <x:c r="E191" s="619" t="n">
        <x:f>SUMIFS('Cocok Bayar Booking'!$I$5:$I$504,'Cocok Bayar Booking'!$R$5:$R$504,A191,'Cocok Bayar Booking'!$F$5:$F$504,"DP",'Cocok Bayar Booking'!$S$5:$S$504,"Paket utama",'Cocok Bayar Booking'!$B$5:$B$504,"&lt;="&amp;'Pengaturan'!$B$6)</x:f>
        <x:v>0</x:v>
      </x:c>
      <x:c r="F191" s="619" t="n">
        <x:f>SUMIFS('Cocok Bayar Booking'!$I$5:$I$504,'Cocok Bayar Booking'!$R$5:$R$504,A191,'Cocok Bayar Booking'!$B$5:$B$504,"&lt;="&amp;'Pengaturan'!$B$6)-E191</x:f>
        <x:v>0</x:v>
      </x:c>
      <x:c r="G191" s="619" t="n">
        <x:f>SUMIFS('Cocok Bayar Booking'!$I$5:$I$504,'Cocok Bayar Booking'!$R$5:$R$504,A191,'Cocok Bayar Booking'!$S$5:$S$504,"Add-on",'Cocok Bayar Booking'!$B$5:$B$504,"&lt;="&amp;'Pengaturan'!$B$6)</x:f>
        <x:v>0</x:v>
      </x:c>
      <x:c r="H191" s="619" t="str">
        <x:f>IF('Data Schedule'!AK179="","",'Data Schedule'!AK179)</x:f>
      </x:c>
      <x:c r="I191" s="619" t="n">
        <x:f>E191+F191+IF(V191&lt;&gt;"",N(H191),0)</x:f>
        <x:v>0</x:v>
      </x:c>
      <x:c r="J191" s="625"/>
      <x:c r="K191" s="626"/>
      <x:c r="L191" s="620" t="str">
        <x:f>IF(AND('Data Schedule'!U179=0,COUNTIF('Cocok Bayar Booking'!$R$5:$R$504,A191)=0,N(H191)=0,NOT(AND(ISNUMBER(J191),J191&gt;=0,K191&lt;&gt;""))),"Nonaktif tanpa pembayaran",IF(NOT(ISNUMBER(C191)),"Tanggal sesi belum pasti",IF(OR(C191&lt;'Pengaturan'!$B$4,C191&gt;'Pengaturan'!$B$5),"Di luar September",IF(C191&gt;'Pengaturan'!$B$29,"Belum closing",IF(AND(O191&lt;&gt;"",NOT(AND(W191="Terverifikasi",K191&lt;&gt;""))),"Pasangan perlu dicek",IF(AND(Q191=0,NOT(AND(ISNUMBER(U191),K191&lt;&gt;""))),"Sesi belum terkonfirmasi",IF(AND(ISNUMBER(J191),J191&gt;=0,K191&lt;&gt;""),"Terhitung",IF(X191=0,"Paket utama belum terhubung",IF(R191=0,"Pelunasan belum terbukti",IF(AND(N(H191)&gt;0,V191=""),"Bukti bayar sebelumnya kosong",IF(E191+IF(V191&lt;&gt;"",N(H191),0)&lt;S191,"DP sebelumnya belum lengkap",IF(I191&lt;=0,"Nominal pembayaran belum lengkap","Terhitung"))))))))))))</x:f>
        <x:v>Sesi belum terkonfirmasi</x:v>
      </x:c>
      <x:c r="M191" s="619" t="str">
        <x:f>IF(N191=1,IF(AND(ISNUMBER(J191),J191&gt;=0,K191&lt;&gt;""),J191,I191),"")</x:f>
      </x:c>
      <x:c r="N191" s="621" t="n">
        <x:f>IF(L191="Terhitung",1,0)</x:f>
        <x:v>0</x:v>
      </x:c>
      <x:c r="O191" s="617"/>
      <x:c r="P191" s="617"/>
      <x:c r="Q191" s="617" t="n">
        <x:f>SUMIFS('Cocok Bayar Booking'!$V$5:$V$504,'Cocok Bayar Booking'!$R$5:$R$504,A191,'Cocok Bayar Booking'!$B$5:$B$504,"&lt;="&amp;'Pengaturan'!$B$6)</x:f>
        <x:v>0</x:v>
      </x:c>
      <x:c r="R191" s="617" t="n">
        <x:f>COUNTIFS('Cocok Bayar Booking'!$R$5:$R$504,A191,'Cocok Bayar Booking'!$S$5:$S$504,"Paket utama",'Cocok Bayar Booking'!$F$5:$F$504,"Lunas",'Cocok Bayar Booking'!$B$5:$B$504,"&lt;="&amp;'Pengaturan'!$B$6)+COUNTIFS('Cocok Bayar Booking'!$R$5:$R$504,A191,'Cocok Bayar Booking'!$S$5:$S$504,"Paket utama",'Cocok Bayar Booking'!$F$5:$F$504,"Pelunasan",'Cocok Bayar Booking'!$B$5:$B$504,"&lt;="&amp;'Pengaturan'!$B$6)</x:f>
        <x:v>0</x:v>
      </x:c>
      <x:c r="S191" s="619" t="n">
        <x:f>'Data Schedule'!N179</x:f>
        <x:v>100000</x:v>
      </x:c>
      <x:c r="T191" s="619" t="n">
        <x:f>'Data Schedule'!L179</x:f>
        <x:v>225000</x:v>
      </x:c>
      <x:c r="U191" s="627"/>
      <x:c r="V191" s="617" t="str">
        <x:f>IF('Data Schedule'!AL179="","",'Data Schedule'!AL179)</x:f>
      </x:c>
      <x:c r="W191" s="626"/>
      <x:c r="X191" s="617" t="n">
        <x:f>COUNTIFS('Cocok Bayar Booking'!$R$5:$R$504,A191,'Cocok Bayar Booking'!$S$5:$S$504,"Paket utama",'Cocok Bayar Booking'!$B$5:$B$504,"&lt;="&amp;'Pengaturan'!$B$6)</x:f>
        <x:v>0</x:v>
      </x:c>
      <x:c r="Y191" s="617" t="n">
        <x:f>IF(OR(L191="Nonaktif tanpa pembayaran",L191="Di luar September",L191="Belum closing",AND(LEFT(A191,4)="LOG-",COUNTIF('Cocok Bayar Booking'!$R$5:$R$504,A191)=0)),0,1-N191)</x:f>
        <x:v>1</x:v>
      </x:c>
      <x:c r="Z191" s="618" t="n">
        <x:f>IF('Data Schedule'!B179="","",'Data Schedule'!B179)</x:f>
        <x:v>46281</x:v>
      </x:c>
    </x:row>
    <x:row r="192" ht="30" customHeight="1">
      <x:c r="A192" s="617" t="str">
        <x:v>BK176</x:v>
      </x:c>
      <x:c r="B192" s="617" t="str">
        <x:f>'Data Schedule'!E180</x:f>
        <x:v>Ilham</x:v>
      </x:c>
      <x:c r="C192" s="618" t="n">
        <x:f>IF(ISNUMBER(U192),U192,IF(ISNUMBER(Z192),Z192,""))</x:f>
        <x:v>46284</x:v>
      </x:c>
      <x:c r="D192" s="617" t="str">
        <x:f>'Data Schedule'!G180</x:f>
        <x:v>Graduation</x:v>
      </x:c>
      <x:c r="E192" s="619" t="n">
        <x:f>SUMIFS('Cocok Bayar Booking'!$I$5:$I$504,'Cocok Bayar Booking'!$R$5:$R$504,A192,'Cocok Bayar Booking'!$F$5:$F$504,"DP",'Cocok Bayar Booking'!$S$5:$S$504,"Paket utama",'Cocok Bayar Booking'!$B$5:$B$504,"&lt;="&amp;'Pengaturan'!$B$6)</x:f>
        <x:v>0</x:v>
      </x:c>
      <x:c r="F192" s="619" t="n">
        <x:f>SUMIFS('Cocok Bayar Booking'!$I$5:$I$504,'Cocok Bayar Booking'!$R$5:$R$504,A192,'Cocok Bayar Booking'!$B$5:$B$504,"&lt;="&amp;'Pengaturan'!$B$6)-E192</x:f>
        <x:v>250000</x:v>
      </x:c>
      <x:c r="G192" s="619" t="n">
        <x:f>SUMIFS('Cocok Bayar Booking'!$I$5:$I$504,'Cocok Bayar Booking'!$R$5:$R$504,A192,'Cocok Bayar Booking'!$S$5:$S$504,"Add-on",'Cocok Bayar Booking'!$B$5:$B$504,"&lt;="&amp;'Pengaturan'!$B$6)</x:f>
        <x:v>0</x:v>
      </x:c>
      <x:c r="H192" s="619" t="str">
        <x:f>IF('Data Schedule'!AK180="","",'Data Schedule'!AK180)</x:f>
      </x:c>
      <x:c r="I192" s="619" t="n">
        <x:f>E192+F192+IF(V192&lt;&gt;"",N(H192),0)</x:f>
        <x:v>250000</x:v>
      </x:c>
      <x:c r="J192" s="625"/>
      <x:c r="K192" s="626"/>
      <x:c r="L192" s="620" t="str">
        <x:f>IF(AND('Data Schedule'!U180=0,COUNTIF('Cocok Bayar Booking'!$R$5:$R$504,A192)=0,N(H192)=0,NOT(AND(ISNUMBER(J192),J192&gt;=0,K192&lt;&gt;""))),"Nonaktif tanpa pembayaran",IF(NOT(ISNUMBER(C192)),"Tanggal sesi belum pasti",IF(OR(C192&lt;'Pengaturan'!$B$4,C192&gt;'Pengaturan'!$B$5),"Di luar September",IF(C192&gt;'Pengaturan'!$B$29,"Belum closing",IF(AND(O192&lt;&gt;"",NOT(AND(W192="Terverifikasi",K192&lt;&gt;""))),"Pasangan perlu dicek",IF(AND(Q192=0,NOT(AND(ISNUMBER(U192),K192&lt;&gt;""))),"Sesi belum terkonfirmasi",IF(AND(ISNUMBER(J192),J192&gt;=0,K192&lt;&gt;""),"Terhitung",IF(X192=0,"Paket utama belum terhubung",IF(R192=0,"Pelunasan belum terbukti",IF(AND(N(H192)&gt;0,V192=""),"Bukti bayar sebelumnya kosong",IF(E192+IF(V192&lt;&gt;"",N(H192),0)&lt;S192,"DP sebelumnya belum lengkap",IF(I192&lt;=0,"Nominal pembayaran belum lengkap","Terhitung"))))))))))))</x:f>
        <x:v>Belum closing</x:v>
      </x:c>
      <x:c r="M192" s="619" t="str">
        <x:f>IF(N192=1,IF(AND(ISNUMBER(J192),J192&gt;=0,K192&lt;&gt;""),J192,I192),"")</x:f>
      </x:c>
      <x:c r="N192" s="621" t="n">
        <x:f>IF(L192="Terhitung",1,0)</x:f>
        <x:v>0</x:v>
      </x:c>
      <x:c r="O192" s="617"/>
      <x:c r="P192" s="617" t="str">
        <x:v>478</x:v>
      </x:c>
      <x:c r="Q192" s="617" t="n">
        <x:f>SUMIFS('Cocok Bayar Booking'!$V$5:$V$504,'Cocok Bayar Booking'!$R$5:$R$504,A192,'Cocok Bayar Booking'!$B$5:$B$504,"&lt;="&amp;'Pengaturan'!$B$6)</x:f>
        <x:v>1</x:v>
      </x:c>
      <x:c r="R192" s="617" t="n">
        <x:f>COUNTIFS('Cocok Bayar Booking'!$R$5:$R$504,A192,'Cocok Bayar Booking'!$S$5:$S$504,"Paket utama",'Cocok Bayar Booking'!$F$5:$F$504,"Lunas",'Cocok Bayar Booking'!$B$5:$B$504,"&lt;="&amp;'Pengaturan'!$B$6)+COUNTIFS('Cocok Bayar Booking'!$R$5:$R$504,A192,'Cocok Bayar Booking'!$S$5:$S$504,"Paket utama",'Cocok Bayar Booking'!$F$5:$F$504,"Pelunasan",'Cocok Bayar Booking'!$B$5:$B$504,"&lt;="&amp;'Pengaturan'!$B$6)</x:f>
        <x:v>1</x:v>
      </x:c>
      <x:c r="S192" s="619" t="n">
        <x:f>'Data Schedule'!N180</x:f>
        <x:v>100000</x:v>
      </x:c>
      <x:c r="T192" s="619" t="n">
        <x:f>'Data Schedule'!L180</x:f>
        <x:v>350000</x:v>
      </x:c>
      <x:c r="U192" s="627"/>
      <x:c r="V192" s="617" t="str">
        <x:f>IF('Data Schedule'!AL180="","",'Data Schedule'!AL180)</x:f>
      </x:c>
      <x:c r="W192" s="626"/>
      <x:c r="X192" s="617" t="n">
        <x:f>COUNTIFS('Cocok Bayar Booking'!$R$5:$R$504,A192,'Cocok Bayar Booking'!$S$5:$S$504,"Paket utama",'Cocok Bayar Booking'!$B$5:$B$504,"&lt;="&amp;'Pengaturan'!$B$6)</x:f>
        <x:v>1</x:v>
      </x:c>
      <x:c r="Y192" s="617" t="n">
        <x:f>IF(OR(L192="Nonaktif tanpa pembayaran",L192="Di luar September",L192="Belum closing",AND(LEFT(A192,4)="LOG-",COUNTIF('Cocok Bayar Booking'!$R$5:$R$504,A192)=0)),0,1-N192)</x:f>
        <x:v>0</x:v>
      </x:c>
      <x:c r="Z192" s="618" t="n">
        <x:f>IF('Data Schedule'!B180="","",'Data Schedule'!B180)</x:f>
        <x:v>46284</x:v>
      </x:c>
    </x:row>
    <x:row r="193" ht="30" customHeight="1">
      <x:c r="A193" s="617" t="str">
        <x:v>BK177</x:v>
      </x:c>
      <x:c r="B193" s="617" t="str">
        <x:f>'Data Schedule'!E181</x:f>
        <x:v>Ocha</x:v>
      </x:c>
      <x:c r="C193" s="618" t="n">
        <x:f>IF(ISNUMBER(U193),U193,IF(ISNUMBER(Z193),Z193,""))</x:f>
        <x:v>46284</x:v>
      </x:c>
      <x:c r="D193" s="617" t="str">
        <x:f>'Data Schedule'!G181</x:f>
        <x:v>Large Group</x:v>
      </x:c>
      <x:c r="E193" s="619" t="n">
        <x:f>SUMIFS('Cocok Bayar Booking'!$I$5:$I$504,'Cocok Bayar Booking'!$R$5:$R$504,A193,'Cocok Bayar Booking'!$F$5:$F$504,"DP",'Cocok Bayar Booking'!$S$5:$S$504,"Paket utama",'Cocok Bayar Booking'!$B$5:$B$504,"&lt;="&amp;'Pengaturan'!$B$6)</x:f>
        <x:v>100000</x:v>
      </x:c>
      <x:c r="F193" s="619" t="n">
        <x:f>SUMIFS('Cocok Bayar Booking'!$I$5:$I$504,'Cocok Bayar Booking'!$R$5:$R$504,A193,'Cocok Bayar Booking'!$B$5:$B$504,"&lt;="&amp;'Pengaturan'!$B$6)-E193</x:f>
        <x:v>0</x:v>
      </x:c>
      <x:c r="G193" s="619" t="n">
        <x:f>SUMIFS('Cocok Bayar Booking'!$I$5:$I$504,'Cocok Bayar Booking'!$R$5:$R$504,A193,'Cocok Bayar Booking'!$S$5:$S$504,"Add-on",'Cocok Bayar Booking'!$B$5:$B$504,"&lt;="&amp;'Pengaturan'!$B$6)</x:f>
        <x:v>0</x:v>
      </x:c>
      <x:c r="H193" s="619" t="str">
        <x:f>IF('Data Schedule'!AK181="","",'Data Schedule'!AK181)</x:f>
      </x:c>
      <x:c r="I193" s="619" t="n">
        <x:f>E193+F193+IF(V193&lt;&gt;"",N(H193),0)</x:f>
        <x:v>100000</x:v>
      </x:c>
      <x:c r="J193" s="625"/>
      <x:c r="K193" s="626"/>
      <x:c r="L193" s="620" t="str">
        <x:f>IF(AND('Data Schedule'!U181=0,COUNTIF('Cocok Bayar Booking'!$R$5:$R$504,A193)=0,N(H193)=0,NOT(AND(ISNUMBER(J193),J193&gt;=0,K193&lt;&gt;""))),"Nonaktif tanpa pembayaran",IF(NOT(ISNUMBER(C193)),"Tanggal sesi belum pasti",IF(OR(C193&lt;'Pengaturan'!$B$4,C193&gt;'Pengaturan'!$B$5),"Di luar September",IF(C193&gt;'Pengaturan'!$B$29,"Belum closing",IF(AND(O193&lt;&gt;"",NOT(AND(W193="Terverifikasi",K193&lt;&gt;""))),"Pasangan perlu dicek",IF(AND(Q193=0,NOT(AND(ISNUMBER(U193),K193&lt;&gt;""))),"Sesi belum terkonfirmasi",IF(AND(ISNUMBER(J193),J193&gt;=0,K193&lt;&gt;""),"Terhitung",IF(X193=0,"Paket utama belum terhubung",IF(R193=0,"Pelunasan belum terbukti",IF(AND(N(H193)&gt;0,V193=""),"Bukti bayar sebelumnya kosong",IF(E193+IF(V193&lt;&gt;"",N(H193),0)&lt;S193,"DP sebelumnya belum lengkap",IF(I193&lt;=0,"Nominal pembayaran belum lengkap","Terhitung"))))))))))))</x:f>
        <x:v>Belum closing</x:v>
      </x:c>
      <x:c r="M193" s="619" t="str">
        <x:f>IF(N193=1,IF(AND(ISNUMBER(J193),J193&gt;=0,K193&lt;&gt;""),J193,I193),"")</x:f>
      </x:c>
      <x:c r="N193" s="621" t="n">
        <x:f>IF(L193="Terhitung",1,0)</x:f>
        <x:v>0</x:v>
      </x:c>
      <x:c r="O193" s="617"/>
      <x:c r="P193" s="617" t="str">
        <x:v>376</x:v>
      </x:c>
      <x:c r="Q193" s="617" t="n">
        <x:f>SUMIFS('Cocok Bayar Booking'!$V$5:$V$504,'Cocok Bayar Booking'!$R$5:$R$504,A193,'Cocok Bayar Booking'!$B$5:$B$504,"&lt;="&amp;'Pengaturan'!$B$6)</x:f>
        <x:v>0</x:v>
      </x:c>
      <x:c r="R193" s="617" t="n">
        <x:f>COUNTIFS('Cocok Bayar Booking'!$R$5:$R$504,A193,'Cocok Bayar Booking'!$S$5:$S$504,"Paket utama",'Cocok Bayar Booking'!$F$5:$F$504,"Lunas",'Cocok Bayar Booking'!$B$5:$B$504,"&lt;="&amp;'Pengaturan'!$B$6)+COUNTIFS('Cocok Bayar Booking'!$R$5:$R$504,A193,'Cocok Bayar Booking'!$S$5:$S$504,"Paket utama",'Cocok Bayar Booking'!$F$5:$F$504,"Pelunasan",'Cocok Bayar Booking'!$B$5:$B$504,"&lt;="&amp;'Pengaturan'!$B$6)</x:f>
        <x:v>0</x:v>
      </x:c>
      <x:c r="S193" s="619" t="n">
        <x:f>'Data Schedule'!N181</x:f>
        <x:v>100000</x:v>
      </x:c>
      <x:c r="T193" s="619" t="n">
        <x:f>'Data Schedule'!L181</x:f>
        <x:v>250000</x:v>
      </x:c>
      <x:c r="U193" s="627"/>
      <x:c r="V193" s="617" t="str">
        <x:f>IF('Data Schedule'!AL181="","",'Data Schedule'!AL181)</x:f>
      </x:c>
      <x:c r="W193" s="626"/>
      <x:c r="X193" s="617" t="n">
        <x:f>COUNTIFS('Cocok Bayar Booking'!$R$5:$R$504,A193,'Cocok Bayar Booking'!$S$5:$S$504,"Paket utama",'Cocok Bayar Booking'!$B$5:$B$504,"&lt;="&amp;'Pengaturan'!$B$6)</x:f>
        <x:v>1</x:v>
      </x:c>
      <x:c r="Y193" s="617" t="n">
        <x:f>IF(OR(L193="Nonaktif tanpa pembayaran",L193="Di luar September",L193="Belum closing",AND(LEFT(A193,4)="LOG-",COUNTIF('Cocok Bayar Booking'!$R$5:$R$504,A193)=0)),0,1-N193)</x:f>
        <x:v>0</x:v>
      </x:c>
      <x:c r="Z193" s="618" t="n">
        <x:f>IF('Data Schedule'!B181="","",'Data Schedule'!B181)</x:f>
        <x:v>46284</x:v>
      </x:c>
    </x:row>
    <x:row r="194" ht="30" customHeight="1">
      <x:c r="A194" s="617" t="str">
        <x:v>BK178</x:v>
      </x:c>
      <x:c r="B194" s="617" t="str">
        <x:f>'Data Schedule'!E182</x:f>
        <x:v>Liaamailia</x:v>
      </x:c>
      <x:c r="C194" s="618" t="n">
        <x:f>IF(ISNUMBER(U194),U194,IF(ISNUMBER(Z194),Z194,""))</x:f>
        <x:v>46285</x:v>
      </x:c>
      <x:c r="D194" s="617" t="str">
        <x:f>'Data Schedule'!G182</x:f>
        <x:v>Studio Rent</x:v>
      </x:c>
      <x:c r="E194" s="619" t="n">
        <x:f>SUMIFS('Cocok Bayar Booking'!$I$5:$I$504,'Cocok Bayar Booking'!$R$5:$R$504,A194,'Cocok Bayar Booking'!$F$5:$F$504,"DP",'Cocok Bayar Booking'!$S$5:$S$504,"Paket utama",'Cocok Bayar Booking'!$B$5:$B$504,"&lt;="&amp;'Pengaturan'!$B$6)</x:f>
        <x:v>0</x:v>
      </x:c>
      <x:c r="F194" s="619" t="n">
        <x:f>SUMIFS('Cocok Bayar Booking'!$I$5:$I$504,'Cocok Bayar Booking'!$R$5:$R$504,A194,'Cocok Bayar Booking'!$B$5:$B$504,"&lt;="&amp;'Pengaturan'!$B$6)-E194</x:f>
        <x:v>0</x:v>
      </x:c>
      <x:c r="G194" s="619" t="n">
        <x:f>SUMIFS('Cocok Bayar Booking'!$I$5:$I$504,'Cocok Bayar Booking'!$R$5:$R$504,A194,'Cocok Bayar Booking'!$S$5:$S$504,"Add-on",'Cocok Bayar Booking'!$B$5:$B$504,"&lt;="&amp;'Pengaturan'!$B$6)</x:f>
        <x:v>0</x:v>
      </x:c>
      <x:c r="H194" s="619" t="str">
        <x:f>IF('Data Schedule'!AK182="","",'Data Schedule'!AK182)</x:f>
      </x:c>
      <x:c r="I194" s="619" t="n">
        <x:f>E194+F194+IF(V194&lt;&gt;"",N(H194),0)</x:f>
        <x:v>0</x:v>
      </x:c>
      <x:c r="J194" s="625"/>
      <x:c r="K194" s="626"/>
      <x:c r="L194" s="620" t="str">
        <x:f>IF(AND('Data Schedule'!U182=0,COUNTIF('Cocok Bayar Booking'!$R$5:$R$504,A194)=0,N(H194)=0,NOT(AND(ISNUMBER(J194),J194&gt;=0,K194&lt;&gt;""))),"Nonaktif tanpa pembayaran",IF(NOT(ISNUMBER(C194)),"Tanggal sesi belum pasti",IF(OR(C194&lt;'Pengaturan'!$B$4,C194&gt;'Pengaturan'!$B$5),"Di luar September",IF(C194&gt;'Pengaturan'!$B$29,"Belum closing",IF(AND(O194&lt;&gt;"",NOT(AND(W194="Terverifikasi",K194&lt;&gt;""))),"Pasangan perlu dicek",IF(AND(Q194=0,NOT(AND(ISNUMBER(U194),K194&lt;&gt;""))),"Sesi belum terkonfirmasi",IF(AND(ISNUMBER(J194),J194&gt;=0,K194&lt;&gt;""),"Terhitung",IF(X194=0,"Paket utama belum terhubung",IF(R194=0,"Pelunasan belum terbukti",IF(AND(N(H194)&gt;0,V194=""),"Bukti bayar sebelumnya kosong",IF(E194+IF(V194&lt;&gt;"",N(H194),0)&lt;S194,"DP sebelumnya belum lengkap",IF(I194&lt;=0,"Nominal pembayaran belum lengkap","Terhitung"))))))))))))</x:f>
        <x:v>Belum closing</x:v>
      </x:c>
      <x:c r="M194" s="619" t="str">
        <x:f>IF(N194=1,IF(AND(ISNUMBER(J194),J194&gt;=0,K194&lt;&gt;""),J194,I194),"")</x:f>
      </x:c>
      <x:c r="N194" s="621" t="n">
        <x:f>IF(L194="Terhitung",1,0)</x:f>
        <x:v>0</x:v>
      </x:c>
      <x:c r="O194" s="617"/>
      <x:c r="P194" s="617"/>
      <x:c r="Q194" s="617" t="n">
        <x:f>SUMIFS('Cocok Bayar Booking'!$V$5:$V$504,'Cocok Bayar Booking'!$R$5:$R$504,A194,'Cocok Bayar Booking'!$B$5:$B$504,"&lt;="&amp;'Pengaturan'!$B$6)</x:f>
        <x:v>0</x:v>
      </x:c>
      <x:c r="R194" s="617" t="n">
        <x:f>COUNTIFS('Cocok Bayar Booking'!$R$5:$R$504,A194,'Cocok Bayar Booking'!$S$5:$S$504,"Paket utama",'Cocok Bayar Booking'!$F$5:$F$504,"Lunas",'Cocok Bayar Booking'!$B$5:$B$504,"&lt;="&amp;'Pengaturan'!$B$6)+COUNTIFS('Cocok Bayar Booking'!$R$5:$R$504,A194,'Cocok Bayar Booking'!$S$5:$S$504,"Paket utama",'Cocok Bayar Booking'!$F$5:$F$504,"Pelunasan",'Cocok Bayar Booking'!$B$5:$B$504,"&lt;="&amp;'Pengaturan'!$B$6)</x:f>
        <x:v>0</x:v>
      </x:c>
      <x:c r="S194" s="619" t="n">
        <x:f>'Data Schedule'!N182</x:f>
        <x:v>0</x:v>
      </x:c>
      <x:c r="T194" s="619" t="n">
        <x:f>'Data Schedule'!L182</x:f>
        <x:v>450000</x:v>
      </x:c>
      <x:c r="U194" s="627"/>
      <x:c r="V194" s="617" t="str">
        <x:f>IF('Data Schedule'!AL182="","",'Data Schedule'!AL182)</x:f>
      </x:c>
      <x:c r="W194" s="626"/>
      <x:c r="X194" s="617" t="n">
        <x:f>COUNTIFS('Cocok Bayar Booking'!$R$5:$R$504,A194,'Cocok Bayar Booking'!$S$5:$S$504,"Paket utama",'Cocok Bayar Booking'!$B$5:$B$504,"&lt;="&amp;'Pengaturan'!$B$6)</x:f>
        <x:v>0</x:v>
      </x:c>
      <x:c r="Y194" s="617" t="n">
        <x:f>IF(OR(L194="Nonaktif tanpa pembayaran",L194="Di luar September",L194="Belum closing",AND(LEFT(A194,4)="LOG-",COUNTIF('Cocok Bayar Booking'!$R$5:$R$504,A194)=0)),0,1-N194)</x:f>
        <x:v>0</x:v>
      </x:c>
      <x:c r="Z194" s="618" t="n">
        <x:f>IF('Data Schedule'!B182="","",'Data Schedule'!B182)</x:f>
        <x:v>46285</x:v>
      </x:c>
    </x:row>
    <x:row r="195" ht="30" customHeight="1">
      <x:c r="A195" s="617" t="str">
        <x:v>BK179</x:v>
      </x:c>
      <x:c r="B195" s="617" t="str">
        <x:f>'Data Schedule'!E183</x:f>
        <x:v>lalita</x:v>
      </x:c>
      <x:c r="C195" s="618" t="n">
        <x:f>IF(ISNUMBER(U195),U195,IF(ISNUMBER(Z195),Z195,""))</x:f>
        <x:v>46285</x:v>
      </x:c>
      <x:c r="D195" s="617" t="str">
        <x:f>'Data Schedule'!G183</x:f>
        <x:v>Large Group</x:v>
      </x:c>
      <x:c r="E195" s="619" t="n">
        <x:f>SUMIFS('Cocok Bayar Booking'!$I$5:$I$504,'Cocok Bayar Booking'!$R$5:$R$504,A195,'Cocok Bayar Booking'!$F$5:$F$504,"DP",'Cocok Bayar Booking'!$S$5:$S$504,"Paket utama",'Cocok Bayar Booking'!$B$5:$B$504,"&lt;="&amp;'Pengaturan'!$B$6)</x:f>
        <x:v>100000</x:v>
      </x:c>
      <x:c r="F195" s="619" t="n">
        <x:f>SUMIFS('Cocok Bayar Booking'!$I$5:$I$504,'Cocok Bayar Booking'!$R$5:$R$504,A195,'Cocok Bayar Booking'!$B$5:$B$504,"&lt;="&amp;'Pengaturan'!$B$6)-E195</x:f>
        <x:v>0</x:v>
      </x:c>
      <x:c r="G195" s="619" t="n">
        <x:f>SUMIFS('Cocok Bayar Booking'!$I$5:$I$504,'Cocok Bayar Booking'!$R$5:$R$504,A195,'Cocok Bayar Booking'!$S$5:$S$504,"Add-on",'Cocok Bayar Booking'!$B$5:$B$504,"&lt;="&amp;'Pengaturan'!$B$6)</x:f>
        <x:v>0</x:v>
      </x:c>
      <x:c r="H195" s="619" t="str">
        <x:f>IF('Data Schedule'!AK183="","",'Data Schedule'!AK183)</x:f>
      </x:c>
      <x:c r="I195" s="619" t="n">
        <x:f>E195+F195+IF(V195&lt;&gt;"",N(H195),0)</x:f>
        <x:v>100000</x:v>
      </x:c>
      <x:c r="J195" s="625"/>
      <x:c r="K195" s="626"/>
      <x:c r="L195" s="620" t="str">
        <x:f>IF(AND('Data Schedule'!U183=0,COUNTIF('Cocok Bayar Booking'!$R$5:$R$504,A195)=0,N(H195)=0,NOT(AND(ISNUMBER(J195),J195&gt;=0,K195&lt;&gt;""))),"Nonaktif tanpa pembayaran",IF(NOT(ISNUMBER(C195)),"Tanggal sesi belum pasti",IF(OR(C195&lt;'Pengaturan'!$B$4,C195&gt;'Pengaturan'!$B$5),"Di luar September",IF(C195&gt;'Pengaturan'!$B$29,"Belum closing",IF(AND(O195&lt;&gt;"",NOT(AND(W195="Terverifikasi",K195&lt;&gt;""))),"Pasangan perlu dicek",IF(AND(Q195=0,NOT(AND(ISNUMBER(U195),K195&lt;&gt;""))),"Sesi belum terkonfirmasi",IF(AND(ISNUMBER(J195),J195&gt;=0,K195&lt;&gt;""),"Terhitung",IF(X195=0,"Paket utama belum terhubung",IF(R195=0,"Pelunasan belum terbukti",IF(AND(N(H195)&gt;0,V195=""),"Bukti bayar sebelumnya kosong",IF(E195+IF(V195&lt;&gt;"",N(H195),0)&lt;S195,"DP sebelumnya belum lengkap",IF(I195&lt;=0,"Nominal pembayaran belum lengkap","Terhitung"))))))))))))</x:f>
        <x:v>Belum closing</x:v>
      </x:c>
      <x:c r="M195" s="619" t="str">
        <x:f>IF(N195=1,IF(AND(ISNUMBER(J195),J195&gt;=0,K195&lt;&gt;""),J195,I195),"")</x:f>
      </x:c>
      <x:c r="N195" s="621" t="n">
        <x:f>IF(L195="Terhitung",1,0)</x:f>
        <x:v>0</x:v>
      </x:c>
      <x:c r="O195" s="617"/>
      <x:c r="P195" s="617" t="str">
        <x:v>377</x:v>
      </x:c>
      <x:c r="Q195" s="617" t="n">
        <x:f>SUMIFS('Cocok Bayar Booking'!$V$5:$V$504,'Cocok Bayar Booking'!$R$5:$R$504,A195,'Cocok Bayar Booking'!$B$5:$B$504,"&lt;="&amp;'Pengaturan'!$B$6)</x:f>
        <x:v>0</x:v>
      </x:c>
      <x:c r="R195" s="617" t="n">
        <x:f>COUNTIFS('Cocok Bayar Booking'!$R$5:$R$504,A195,'Cocok Bayar Booking'!$S$5:$S$504,"Paket utama",'Cocok Bayar Booking'!$F$5:$F$504,"Lunas",'Cocok Bayar Booking'!$B$5:$B$504,"&lt;="&amp;'Pengaturan'!$B$6)+COUNTIFS('Cocok Bayar Booking'!$R$5:$R$504,A195,'Cocok Bayar Booking'!$S$5:$S$504,"Paket utama",'Cocok Bayar Booking'!$F$5:$F$504,"Pelunasan",'Cocok Bayar Booking'!$B$5:$B$504,"&lt;="&amp;'Pengaturan'!$B$6)</x:f>
        <x:v>0</x:v>
      </x:c>
      <x:c r="S195" s="619" t="n">
        <x:f>'Data Schedule'!N183</x:f>
        <x:v>100000</x:v>
      </x:c>
      <x:c r="T195" s="619" t="n">
        <x:f>'Data Schedule'!L183</x:f>
        <x:v>725000</x:v>
      </x:c>
      <x:c r="U195" s="627"/>
      <x:c r="V195" s="617" t="str">
        <x:f>IF('Data Schedule'!AL183="","",'Data Schedule'!AL183)</x:f>
      </x:c>
      <x:c r="W195" s="626"/>
      <x:c r="X195" s="617" t="n">
        <x:f>COUNTIFS('Cocok Bayar Booking'!$R$5:$R$504,A195,'Cocok Bayar Booking'!$S$5:$S$504,"Paket utama",'Cocok Bayar Booking'!$B$5:$B$504,"&lt;="&amp;'Pengaturan'!$B$6)</x:f>
        <x:v>1</x:v>
      </x:c>
      <x:c r="Y195" s="617" t="n">
        <x:f>IF(OR(L195="Nonaktif tanpa pembayaran",L195="Di luar September",L195="Belum closing",AND(LEFT(A195,4)="LOG-",COUNTIF('Cocok Bayar Booking'!$R$5:$R$504,A195)=0)),0,1-N195)</x:f>
        <x:v>0</x:v>
      </x:c>
      <x:c r="Z195" s="618" t="n">
        <x:f>IF('Data Schedule'!B183="","",'Data Schedule'!B183)</x:f>
        <x:v>46285</x:v>
      </x:c>
    </x:row>
    <x:row r="196" ht="30" customHeight="1">
      <x:c r="A196" s="617" t="str">
        <x:v>BK180</x:v>
      </x:c>
      <x:c r="B196" s="617" t="str">
        <x:f>'Data Schedule'!E184</x:f>
        <x:v>KKN TRIBUANA</x:v>
      </x:c>
      <x:c r="C196" s="618" t="n">
        <x:f>IF(ISNUMBER(U196),U196,IF(ISNUMBER(Z196),Z196,""))</x:f>
        <x:v>46285</x:v>
      </x:c>
      <x:c r="D196" s="617" t="str">
        <x:f>'Data Schedule'!G184</x:f>
        <x:v>Large Group</x:v>
      </x:c>
      <x:c r="E196" s="619" t="n">
        <x:f>SUMIFS('Cocok Bayar Booking'!$I$5:$I$504,'Cocok Bayar Booking'!$R$5:$R$504,A196,'Cocok Bayar Booking'!$F$5:$F$504,"DP",'Cocok Bayar Booking'!$S$5:$S$504,"Paket utama",'Cocok Bayar Booking'!$B$5:$B$504,"&lt;="&amp;'Pengaturan'!$B$6)</x:f>
        <x:v>100000</x:v>
      </x:c>
      <x:c r="F196" s="619" t="n">
        <x:f>SUMIFS('Cocok Bayar Booking'!$I$5:$I$504,'Cocok Bayar Booking'!$R$5:$R$504,A196,'Cocok Bayar Booking'!$B$5:$B$504,"&lt;="&amp;'Pengaturan'!$B$6)-E196</x:f>
        <x:v>0</x:v>
      </x:c>
      <x:c r="G196" s="619" t="n">
        <x:f>SUMIFS('Cocok Bayar Booking'!$I$5:$I$504,'Cocok Bayar Booking'!$R$5:$R$504,A196,'Cocok Bayar Booking'!$S$5:$S$504,"Add-on",'Cocok Bayar Booking'!$B$5:$B$504,"&lt;="&amp;'Pengaturan'!$B$6)</x:f>
        <x:v>0</x:v>
      </x:c>
      <x:c r="H196" s="619" t="str">
        <x:f>IF('Data Schedule'!AK184="","",'Data Schedule'!AK184)</x:f>
      </x:c>
      <x:c r="I196" s="619" t="n">
        <x:f>E196+F196+IF(V196&lt;&gt;"",N(H196),0)</x:f>
        <x:v>100000</x:v>
      </x:c>
      <x:c r="J196" s="625"/>
      <x:c r="K196" s="626"/>
      <x:c r="L196" s="620" t="str">
        <x:f>IF(AND('Data Schedule'!U184=0,COUNTIF('Cocok Bayar Booking'!$R$5:$R$504,A196)=0,N(H196)=0,NOT(AND(ISNUMBER(J196),J196&gt;=0,K196&lt;&gt;""))),"Nonaktif tanpa pembayaran",IF(NOT(ISNUMBER(C196)),"Tanggal sesi belum pasti",IF(OR(C196&lt;'Pengaturan'!$B$4,C196&gt;'Pengaturan'!$B$5),"Di luar September",IF(C196&gt;'Pengaturan'!$B$29,"Belum closing",IF(AND(O196&lt;&gt;"",NOT(AND(W196="Terverifikasi",K196&lt;&gt;""))),"Pasangan perlu dicek",IF(AND(Q196=0,NOT(AND(ISNUMBER(U196),K196&lt;&gt;""))),"Sesi belum terkonfirmasi",IF(AND(ISNUMBER(J196),J196&gt;=0,K196&lt;&gt;""),"Terhitung",IF(X196=0,"Paket utama belum terhubung",IF(R196=0,"Pelunasan belum terbukti",IF(AND(N(H196)&gt;0,V196=""),"Bukti bayar sebelumnya kosong",IF(E196+IF(V196&lt;&gt;"",N(H196),0)&lt;S196,"DP sebelumnya belum lengkap",IF(I196&lt;=0,"Nominal pembayaran belum lengkap","Terhitung"))))))))))))</x:f>
        <x:v>Belum closing</x:v>
      </x:c>
      <x:c r="M196" s="619" t="str">
        <x:f>IF(N196=1,IF(AND(ISNUMBER(J196),J196&gt;=0,K196&lt;&gt;""),J196,I196),"")</x:f>
      </x:c>
      <x:c r="N196" s="621" t="n">
        <x:f>IF(L196="Terhitung",1,0)</x:f>
        <x:v>0</x:v>
      </x:c>
      <x:c r="O196" s="617"/>
      <x:c r="P196" s="617" t="str">
        <x:v>342</x:v>
      </x:c>
      <x:c r="Q196" s="617" t="n">
        <x:f>SUMIFS('Cocok Bayar Booking'!$V$5:$V$504,'Cocok Bayar Booking'!$R$5:$R$504,A196,'Cocok Bayar Booking'!$B$5:$B$504,"&lt;="&amp;'Pengaturan'!$B$6)</x:f>
        <x:v>0</x:v>
      </x:c>
      <x:c r="R196" s="617" t="n">
        <x:f>COUNTIFS('Cocok Bayar Booking'!$R$5:$R$504,A196,'Cocok Bayar Booking'!$S$5:$S$504,"Paket utama",'Cocok Bayar Booking'!$F$5:$F$504,"Lunas",'Cocok Bayar Booking'!$B$5:$B$504,"&lt;="&amp;'Pengaturan'!$B$6)+COUNTIFS('Cocok Bayar Booking'!$R$5:$R$504,A196,'Cocok Bayar Booking'!$S$5:$S$504,"Paket utama",'Cocok Bayar Booking'!$F$5:$F$504,"Pelunasan",'Cocok Bayar Booking'!$B$5:$B$504,"&lt;="&amp;'Pengaturan'!$B$6)</x:f>
        <x:v>0</x:v>
      </x:c>
      <x:c r="S196" s="619" t="n">
        <x:f>'Data Schedule'!N184</x:f>
        <x:v>100000</x:v>
      </x:c>
      <x:c r="T196" s="619" t="n">
        <x:f>'Data Schedule'!L184</x:f>
        <x:v>250000</x:v>
      </x:c>
      <x:c r="U196" s="627"/>
      <x:c r="V196" s="617" t="str">
        <x:f>IF('Data Schedule'!AL184="","",'Data Schedule'!AL184)</x:f>
      </x:c>
      <x:c r="W196" s="626"/>
      <x:c r="X196" s="617" t="n">
        <x:f>COUNTIFS('Cocok Bayar Booking'!$R$5:$R$504,A196,'Cocok Bayar Booking'!$S$5:$S$504,"Paket utama",'Cocok Bayar Booking'!$B$5:$B$504,"&lt;="&amp;'Pengaturan'!$B$6)</x:f>
        <x:v>1</x:v>
      </x:c>
      <x:c r="Y196" s="617" t="n">
        <x:f>IF(OR(L196="Nonaktif tanpa pembayaran",L196="Di luar September",L196="Belum closing",AND(LEFT(A196,4)="LOG-",COUNTIF('Cocok Bayar Booking'!$R$5:$R$504,A196)=0)),0,1-N196)</x:f>
        <x:v>0</x:v>
      </x:c>
      <x:c r="Z196" s="618" t="n">
        <x:f>IF('Data Schedule'!B184="","",'Data Schedule'!B184)</x:f>
        <x:v>46285</x:v>
      </x:c>
    </x:row>
    <x:row r="197" ht="30" customHeight="1">
      <x:c r="A197" s="617" t="str">
        <x:v>BK181</x:v>
      </x:c>
      <x:c r="B197" s="617" t="str">
        <x:f>'Data Schedule'!E185</x:f>
        <x:v>Dela Fitriani</x:v>
      </x:c>
      <x:c r="C197" s="618" t="n">
        <x:f>IF(ISNUMBER(U197),U197,IF(ISNUMBER(Z197),Z197,""))</x:f>
        <x:v>46287</x:v>
      </x:c>
      <x:c r="D197" s="617" t="str">
        <x:f>'Data Schedule'!G185</x:f>
        <x:v>Graduation</x:v>
      </x:c>
      <x:c r="E197" s="619" t="n">
        <x:f>SUMIFS('Cocok Bayar Booking'!$I$5:$I$504,'Cocok Bayar Booking'!$R$5:$R$504,A197,'Cocok Bayar Booking'!$F$5:$F$504,"DP",'Cocok Bayar Booking'!$S$5:$S$504,"Paket utama",'Cocok Bayar Booking'!$B$5:$B$504,"&lt;="&amp;'Pengaturan'!$B$6)</x:f>
        <x:v>0</x:v>
      </x:c>
      <x:c r="F197" s="619" t="n">
        <x:f>SUMIFS('Cocok Bayar Booking'!$I$5:$I$504,'Cocok Bayar Booking'!$R$5:$R$504,A197,'Cocok Bayar Booking'!$B$5:$B$504,"&lt;="&amp;'Pengaturan'!$B$6)-E197</x:f>
        <x:v>0</x:v>
      </x:c>
      <x:c r="G197" s="619" t="n">
        <x:f>SUMIFS('Cocok Bayar Booking'!$I$5:$I$504,'Cocok Bayar Booking'!$R$5:$R$504,A197,'Cocok Bayar Booking'!$S$5:$S$504,"Add-on",'Cocok Bayar Booking'!$B$5:$B$504,"&lt;="&amp;'Pengaturan'!$B$6)</x:f>
        <x:v>0</x:v>
      </x:c>
      <x:c r="H197" s="619" t="str">
        <x:f>IF('Data Schedule'!AK185="","",'Data Schedule'!AK185)</x:f>
      </x:c>
      <x:c r="I197" s="619" t="n">
        <x:f>E197+F197+IF(V197&lt;&gt;"",N(H197),0)</x:f>
        <x:v>0</x:v>
      </x:c>
      <x:c r="J197" s="625"/>
      <x:c r="K197" s="626"/>
      <x:c r="L197" s="620" t="str">
        <x:f>IF(AND('Data Schedule'!U185=0,COUNTIF('Cocok Bayar Booking'!$R$5:$R$504,A197)=0,N(H197)=0,NOT(AND(ISNUMBER(J197),J197&gt;=0,K197&lt;&gt;""))),"Nonaktif tanpa pembayaran",IF(NOT(ISNUMBER(C197)),"Tanggal sesi belum pasti",IF(OR(C197&lt;'Pengaturan'!$B$4,C197&gt;'Pengaturan'!$B$5),"Di luar September",IF(C197&gt;'Pengaturan'!$B$29,"Belum closing",IF(AND(O197&lt;&gt;"",NOT(AND(W197="Terverifikasi",K197&lt;&gt;""))),"Pasangan perlu dicek",IF(AND(Q197=0,NOT(AND(ISNUMBER(U197),K197&lt;&gt;""))),"Sesi belum terkonfirmasi",IF(AND(ISNUMBER(J197),J197&gt;=0,K197&lt;&gt;""),"Terhitung",IF(X197=0,"Paket utama belum terhubung",IF(R197=0,"Pelunasan belum terbukti",IF(AND(N(H197)&gt;0,V197=""),"Bukti bayar sebelumnya kosong",IF(E197+IF(V197&lt;&gt;"",N(H197),0)&lt;S197,"DP sebelumnya belum lengkap",IF(I197&lt;=0,"Nominal pembayaran belum lengkap","Terhitung"))))))))))))</x:f>
        <x:v>Belum closing</x:v>
      </x:c>
      <x:c r="M197" s="619" t="str">
        <x:f>IF(N197=1,IF(AND(ISNUMBER(J197),J197&gt;=0,K197&lt;&gt;""),J197,I197),"")</x:f>
      </x:c>
      <x:c r="N197" s="621" t="n">
        <x:f>IF(L197="Terhitung",1,0)</x:f>
        <x:v>0</x:v>
      </x:c>
      <x:c r="O197" s="617"/>
      <x:c r="P197" s="617"/>
      <x:c r="Q197" s="617" t="n">
        <x:f>SUMIFS('Cocok Bayar Booking'!$V$5:$V$504,'Cocok Bayar Booking'!$R$5:$R$504,A197,'Cocok Bayar Booking'!$B$5:$B$504,"&lt;="&amp;'Pengaturan'!$B$6)</x:f>
        <x:v>0</x:v>
      </x:c>
      <x:c r="R197" s="617" t="n">
        <x:f>COUNTIFS('Cocok Bayar Booking'!$R$5:$R$504,A197,'Cocok Bayar Booking'!$S$5:$S$504,"Paket utama",'Cocok Bayar Booking'!$F$5:$F$504,"Lunas",'Cocok Bayar Booking'!$B$5:$B$504,"&lt;="&amp;'Pengaturan'!$B$6)+COUNTIFS('Cocok Bayar Booking'!$R$5:$R$504,A197,'Cocok Bayar Booking'!$S$5:$S$504,"Paket utama",'Cocok Bayar Booking'!$F$5:$F$504,"Pelunasan",'Cocok Bayar Booking'!$B$5:$B$504,"&lt;="&amp;'Pengaturan'!$B$6)</x:f>
        <x:v>0</x:v>
      </x:c>
      <x:c r="S197" s="619" t="n">
        <x:f>'Data Schedule'!N185</x:f>
        <x:v>100000</x:v>
      </x:c>
      <x:c r="T197" s="619" t="n">
        <x:f>'Data Schedule'!L185</x:f>
        <x:v>350000</x:v>
      </x:c>
      <x:c r="U197" s="627"/>
      <x:c r="V197" s="617" t="str">
        <x:f>IF('Data Schedule'!AL185="","",'Data Schedule'!AL185)</x:f>
      </x:c>
      <x:c r="W197" s="626"/>
      <x:c r="X197" s="617" t="n">
        <x:f>COUNTIFS('Cocok Bayar Booking'!$R$5:$R$504,A197,'Cocok Bayar Booking'!$S$5:$S$504,"Paket utama",'Cocok Bayar Booking'!$B$5:$B$504,"&lt;="&amp;'Pengaturan'!$B$6)</x:f>
        <x:v>0</x:v>
      </x:c>
      <x:c r="Y197" s="617" t="n">
        <x:f>IF(OR(L197="Nonaktif tanpa pembayaran",L197="Di luar September",L197="Belum closing",AND(LEFT(A197,4)="LOG-",COUNTIF('Cocok Bayar Booking'!$R$5:$R$504,A197)=0)),0,1-N197)</x:f>
        <x:v>0</x:v>
      </x:c>
      <x:c r="Z197" s="618" t="n">
        <x:f>IF('Data Schedule'!B185="","",'Data Schedule'!B185)</x:f>
        <x:v>46287</x:v>
      </x:c>
    </x:row>
    <x:row r="198" ht="30" customHeight="1">
      <x:c r="A198" s="617" t="str">
        <x:v>BK182</x:v>
      </x:c>
      <x:c r="B198" s="617" t="str">
        <x:f>'Data Schedule'!E186</x:f>
        <x:v>Ayu</x:v>
      </x:c>
      <x:c r="C198" s="618" t="n">
        <x:f>IF(ISNUMBER(U198),U198,IF(ISNUMBER(Z198),Z198,""))</x:f>
        <x:v>46279</x:v>
      </x:c>
      <x:c r="D198" s="617" t="str">
        <x:f>'Data Schedule'!G186</x:f>
        <x:v>Graduation</x:v>
      </x:c>
      <x:c r="E198" s="619" t="n">
        <x:f>SUMIFS('Cocok Bayar Booking'!$I$5:$I$504,'Cocok Bayar Booking'!$R$5:$R$504,A198,'Cocok Bayar Booking'!$F$5:$F$504,"DP",'Cocok Bayar Booking'!$S$5:$S$504,"Paket utama",'Cocok Bayar Booking'!$B$5:$B$504,"&lt;="&amp;'Pengaturan'!$B$6)</x:f>
        <x:v>0</x:v>
      </x:c>
      <x:c r="F198" s="619" t="n">
        <x:f>SUMIFS('Cocok Bayar Booking'!$I$5:$I$504,'Cocok Bayar Booking'!$R$5:$R$504,A198,'Cocok Bayar Booking'!$B$5:$B$504,"&lt;="&amp;'Pengaturan'!$B$6)-E198</x:f>
        <x:v>350000</x:v>
      </x:c>
      <x:c r="G198" s="619" t="n">
        <x:f>SUMIFS('Cocok Bayar Booking'!$I$5:$I$504,'Cocok Bayar Booking'!$R$5:$R$504,A198,'Cocok Bayar Booking'!$S$5:$S$504,"Add-on",'Cocok Bayar Booking'!$B$5:$B$504,"&lt;="&amp;'Pengaturan'!$B$6)</x:f>
        <x:v>0</x:v>
      </x:c>
      <x:c r="H198" s="619" t="str">
        <x:f>IF('Data Schedule'!AK186="","",'Data Schedule'!AK186)</x:f>
      </x:c>
      <x:c r="I198" s="619" t="n">
        <x:f>E198+F198+IF(V198&lt;&gt;"",N(H198),0)</x:f>
        <x:v>350000</x:v>
      </x:c>
      <x:c r="J198" s="625"/>
      <x:c r="K198" s="626"/>
      <x:c r="L198" s="620" t="str">
        <x:f>IF(AND('Data Schedule'!U186=0,COUNTIF('Cocok Bayar Booking'!$R$5:$R$504,A198)=0,N(H198)=0,NOT(AND(ISNUMBER(J198),J198&gt;=0,K198&lt;&gt;""))),"Nonaktif tanpa pembayaran",IF(NOT(ISNUMBER(C198)),"Tanggal sesi belum pasti",IF(OR(C198&lt;'Pengaturan'!$B$4,C198&gt;'Pengaturan'!$B$5),"Di luar September",IF(C198&gt;'Pengaturan'!$B$29,"Belum closing",IF(AND(O198&lt;&gt;"",NOT(AND(W198="Terverifikasi",K198&lt;&gt;""))),"Pasangan perlu dicek",IF(AND(Q198=0,NOT(AND(ISNUMBER(U198),K198&lt;&gt;""))),"Sesi belum terkonfirmasi",IF(AND(ISNUMBER(J198),J198&gt;=0,K198&lt;&gt;""),"Terhitung",IF(X198=0,"Paket utama belum terhubung",IF(R198=0,"Pelunasan belum terbukti",IF(AND(N(H198)&gt;0,V198=""),"Bukti bayar sebelumnya kosong",IF(E198+IF(V198&lt;&gt;"",N(H198),0)&lt;S198,"DP sebelumnya belum lengkap",IF(I198&lt;=0,"Nominal pembayaran belum lengkap","Terhitung"))))))))))))</x:f>
        <x:v>DP sebelumnya belum lengkap</x:v>
      </x:c>
      <x:c r="M198" s="619" t="str">
        <x:f>IF(N198=1,IF(AND(ISNUMBER(J198),J198&gt;=0,K198&lt;&gt;""),J198,I198),"")</x:f>
      </x:c>
      <x:c r="N198" s="621" t="n">
        <x:f>IF(L198="Terhitung",1,0)</x:f>
        <x:v>0</x:v>
      </x:c>
      <x:c r="O198" s="617"/>
      <x:c r="P198" s="617" t="str">
        <x:v>384</x:v>
      </x:c>
      <x:c r="Q198" s="617" t="n">
        <x:f>SUMIFS('Cocok Bayar Booking'!$V$5:$V$504,'Cocok Bayar Booking'!$R$5:$R$504,A198,'Cocok Bayar Booking'!$B$5:$B$504,"&lt;="&amp;'Pengaturan'!$B$6)</x:f>
        <x:v>1</x:v>
      </x:c>
      <x:c r="R198" s="617" t="n">
        <x:f>COUNTIFS('Cocok Bayar Booking'!$R$5:$R$504,A198,'Cocok Bayar Booking'!$S$5:$S$504,"Paket utama",'Cocok Bayar Booking'!$F$5:$F$504,"Lunas",'Cocok Bayar Booking'!$B$5:$B$504,"&lt;="&amp;'Pengaturan'!$B$6)+COUNTIFS('Cocok Bayar Booking'!$R$5:$R$504,A198,'Cocok Bayar Booking'!$S$5:$S$504,"Paket utama",'Cocok Bayar Booking'!$F$5:$F$504,"Pelunasan",'Cocok Bayar Booking'!$B$5:$B$504,"&lt;="&amp;'Pengaturan'!$B$6)</x:f>
        <x:v>1</x:v>
      </x:c>
      <x:c r="S198" s="619" t="n">
        <x:f>'Data Schedule'!N186</x:f>
        <x:v>100000</x:v>
      </x:c>
      <x:c r="T198" s="619" t="n">
        <x:f>'Data Schedule'!L186</x:f>
        <x:v>350000</x:v>
      </x:c>
      <x:c r="U198" s="627"/>
      <x:c r="V198" s="617" t="str">
        <x:f>IF('Data Schedule'!AL186="","",'Data Schedule'!AL186)</x:f>
      </x:c>
      <x:c r="W198" s="626"/>
      <x:c r="X198" s="617" t="n">
        <x:f>COUNTIFS('Cocok Bayar Booking'!$R$5:$R$504,A198,'Cocok Bayar Booking'!$S$5:$S$504,"Paket utama",'Cocok Bayar Booking'!$B$5:$B$504,"&lt;="&amp;'Pengaturan'!$B$6)</x:f>
        <x:v>1</x:v>
      </x:c>
      <x:c r="Y198" s="617" t="n">
        <x:f>IF(OR(L198="Nonaktif tanpa pembayaran",L198="Di luar September",L198="Belum closing",AND(LEFT(A198,4)="LOG-",COUNTIF('Cocok Bayar Booking'!$R$5:$R$504,A198)=0)),0,1-N198)</x:f>
        <x:v>1</x:v>
      </x:c>
      <x:c r="Z198" s="618" t="n">
        <x:f>IF('Data Schedule'!B186="","",'Data Schedule'!B186)</x:f>
        <x:v>46279</x:v>
      </x:c>
    </x:row>
    <x:row r="199" ht="30" customHeight="1">
      <x:c r="A199" s="617" t="str">
        <x:v>BK183</x:v>
      </x:c>
      <x:c r="B199" s="617" t="str">
        <x:f>'Data Schedule'!E187</x:f>
        <x:v>Miftah</x:v>
      </x:c>
      <x:c r="C199" s="618" t="n">
        <x:f>IF(ISNUMBER(U199),U199,IF(ISNUMBER(Z199),Z199,""))</x:f>
        <x:v>46279</x:v>
      </x:c>
      <x:c r="D199" s="617" t="str">
        <x:f>'Data Schedule'!G187</x:f>
        <x:v>Photofox</x:v>
      </x:c>
      <x:c r="E199" s="619" t="n">
        <x:f>SUMIFS('Cocok Bayar Booking'!$I$5:$I$504,'Cocok Bayar Booking'!$R$5:$R$504,A199,'Cocok Bayar Booking'!$F$5:$F$504,"DP",'Cocok Bayar Booking'!$S$5:$S$504,"Paket utama",'Cocok Bayar Booking'!$B$5:$B$504,"&lt;="&amp;'Pengaturan'!$B$6)</x:f>
        <x:v>100000</x:v>
      </x:c>
      <x:c r="F199" s="619" t="n">
        <x:f>SUMIFS('Cocok Bayar Booking'!$I$5:$I$504,'Cocok Bayar Booking'!$R$5:$R$504,A199,'Cocok Bayar Booking'!$B$5:$B$504,"&lt;="&amp;'Pengaturan'!$B$6)-E199</x:f>
        <x:v>0</x:v>
      </x:c>
      <x:c r="G199" s="619" t="n">
        <x:f>SUMIFS('Cocok Bayar Booking'!$I$5:$I$504,'Cocok Bayar Booking'!$R$5:$R$504,A199,'Cocok Bayar Booking'!$S$5:$S$504,"Add-on",'Cocok Bayar Booking'!$B$5:$B$504,"&lt;="&amp;'Pengaturan'!$B$6)</x:f>
        <x:v>0</x:v>
      </x:c>
      <x:c r="H199" s="619" t="str">
        <x:f>IF('Data Schedule'!AK187="","",'Data Schedule'!AK187)</x:f>
      </x:c>
      <x:c r="I199" s="619" t="n">
        <x:f>E199+F199+IF(V199&lt;&gt;"",N(H199),0)</x:f>
        <x:v>100000</x:v>
      </x:c>
      <x:c r="J199" s="625"/>
      <x:c r="K199" s="626"/>
      <x:c r="L199" s="620" t="str">
        <x:f>IF(AND('Data Schedule'!U187=0,COUNTIF('Cocok Bayar Booking'!$R$5:$R$504,A199)=0,N(H199)=0,NOT(AND(ISNUMBER(J199),J199&gt;=0,K199&lt;&gt;""))),"Nonaktif tanpa pembayaran",IF(NOT(ISNUMBER(C199)),"Tanggal sesi belum pasti",IF(OR(C199&lt;'Pengaturan'!$B$4,C199&gt;'Pengaturan'!$B$5),"Di luar September",IF(C199&gt;'Pengaturan'!$B$29,"Belum closing",IF(AND(O199&lt;&gt;"",NOT(AND(W199="Terverifikasi",K199&lt;&gt;""))),"Pasangan perlu dicek",IF(AND(Q199=0,NOT(AND(ISNUMBER(U199),K199&lt;&gt;""))),"Sesi belum terkonfirmasi",IF(AND(ISNUMBER(J199),J199&gt;=0,K199&lt;&gt;""),"Terhitung",IF(X199=0,"Paket utama belum terhubung",IF(R199=0,"Pelunasan belum terbukti",IF(AND(N(H199)&gt;0,V199=""),"Bukti bayar sebelumnya kosong",IF(E199+IF(V199&lt;&gt;"",N(H199),0)&lt;S199,"DP sebelumnya belum lengkap",IF(I199&lt;=0,"Nominal pembayaran belum lengkap","Terhitung"))))))))))))</x:f>
        <x:v>Sesi belum terkonfirmasi</x:v>
      </x:c>
      <x:c r="M199" s="619" t="str">
        <x:f>IF(N199=1,IF(AND(ISNUMBER(J199),J199&gt;=0,K199&lt;&gt;""),J199,I199),"")</x:f>
      </x:c>
      <x:c r="N199" s="621" t="n">
        <x:f>IF(L199="Terhitung",1,0)</x:f>
        <x:v>0</x:v>
      </x:c>
      <x:c r="O199" s="617"/>
      <x:c r="P199" s="617" t="str">
        <x:v>383</x:v>
      </x:c>
      <x:c r="Q199" s="617" t="n">
        <x:f>SUMIFS('Cocok Bayar Booking'!$V$5:$V$504,'Cocok Bayar Booking'!$R$5:$R$504,A199,'Cocok Bayar Booking'!$B$5:$B$504,"&lt;="&amp;'Pengaturan'!$B$6)</x:f>
        <x:v>0</x:v>
      </x:c>
      <x:c r="R199" s="617" t="n">
        <x:f>COUNTIFS('Cocok Bayar Booking'!$R$5:$R$504,A199,'Cocok Bayar Booking'!$S$5:$S$504,"Paket utama",'Cocok Bayar Booking'!$F$5:$F$504,"Lunas",'Cocok Bayar Booking'!$B$5:$B$504,"&lt;="&amp;'Pengaturan'!$B$6)+COUNTIFS('Cocok Bayar Booking'!$R$5:$R$504,A199,'Cocok Bayar Booking'!$S$5:$S$504,"Paket utama",'Cocok Bayar Booking'!$F$5:$F$504,"Pelunasan",'Cocok Bayar Booking'!$B$5:$B$504,"&lt;="&amp;'Pengaturan'!$B$6)</x:f>
        <x:v>0</x:v>
      </x:c>
      <x:c r="S199" s="619" t="n">
        <x:f>'Data Schedule'!N187</x:f>
        <x:v>100000</x:v>
      </x:c>
      <x:c r="T199" s="619" t="n">
        <x:f>'Data Schedule'!L187</x:f>
        <x:v>200000</x:v>
      </x:c>
      <x:c r="U199" s="627"/>
      <x:c r="V199" s="617" t="str">
        <x:f>IF('Data Schedule'!AL187="","",'Data Schedule'!AL187)</x:f>
      </x:c>
      <x:c r="W199" s="626"/>
      <x:c r="X199" s="617" t="n">
        <x:f>COUNTIFS('Cocok Bayar Booking'!$R$5:$R$504,A199,'Cocok Bayar Booking'!$S$5:$S$504,"Paket utama",'Cocok Bayar Booking'!$B$5:$B$504,"&lt;="&amp;'Pengaturan'!$B$6)</x:f>
        <x:v>1</x:v>
      </x:c>
      <x:c r="Y199" s="617" t="n">
        <x:f>IF(OR(L199="Nonaktif tanpa pembayaran",L199="Di luar September",L199="Belum closing",AND(LEFT(A199,4)="LOG-",COUNTIF('Cocok Bayar Booking'!$R$5:$R$504,A199)=0)),0,1-N199)</x:f>
        <x:v>1</x:v>
      </x:c>
      <x:c r="Z199" s="618" t="n">
        <x:f>IF('Data Schedule'!B187="","",'Data Schedule'!B187)</x:f>
        <x:v>46279</x:v>
      </x:c>
    </x:row>
    <x:row r="200" ht="30" customHeight="1">
      <x:c r="A200" s="617" t="str">
        <x:v>BK184</x:v>
      </x:c>
      <x:c r="B200" s="617" t="str">
        <x:f>'Data Schedule'!E188</x:f>
        <x:v>Farros Abeel Fabian</x:v>
      </x:c>
      <x:c r="C200" s="618" t="n">
        <x:f>IF(ISNUMBER(U200),U200,IF(ISNUMBER(Z200),Z200,""))</x:f>
        <x:v>46279</x:v>
      </x:c>
      <x:c r="D200" s="617" t="str">
        <x:f>'Data Schedule'!G188</x:f>
        <x:v>Pas Foto</x:v>
      </x:c>
      <x:c r="E200" s="619" t="n">
        <x:f>SUMIFS('Cocok Bayar Booking'!$I$5:$I$504,'Cocok Bayar Booking'!$R$5:$R$504,A200,'Cocok Bayar Booking'!$F$5:$F$504,"DP",'Cocok Bayar Booking'!$S$5:$S$504,"Paket utama",'Cocok Bayar Booking'!$B$5:$B$504,"&lt;="&amp;'Pengaturan'!$B$6)</x:f>
        <x:v>0</x:v>
      </x:c>
      <x:c r="F200" s="619" t="n">
        <x:f>SUMIFS('Cocok Bayar Booking'!$I$5:$I$504,'Cocok Bayar Booking'!$R$5:$R$504,A200,'Cocok Bayar Booking'!$B$5:$B$504,"&lt;="&amp;'Pengaturan'!$B$6)-E200</x:f>
        <x:v>65000</x:v>
      </x:c>
      <x:c r="G200" s="619" t="n">
        <x:f>SUMIFS('Cocok Bayar Booking'!$I$5:$I$504,'Cocok Bayar Booking'!$R$5:$R$504,A200,'Cocok Bayar Booking'!$S$5:$S$504,"Add-on",'Cocok Bayar Booking'!$B$5:$B$504,"&lt;="&amp;'Pengaturan'!$B$6)</x:f>
        <x:v>0</x:v>
      </x:c>
      <x:c r="H200" s="619" t="str">
        <x:f>IF('Data Schedule'!AK188="","",'Data Schedule'!AK188)</x:f>
      </x:c>
      <x:c r="I200" s="619" t="n">
        <x:f>E200+F200+IF(V200&lt;&gt;"",N(H200),0)</x:f>
        <x:v>65000</x:v>
      </x:c>
      <x:c r="J200" s="625"/>
      <x:c r="K200" s="626"/>
      <x:c r="L200" s="620" t="str">
        <x:f>IF(AND('Data Schedule'!U188=0,COUNTIF('Cocok Bayar Booking'!$R$5:$R$504,A200)=0,N(H200)=0,NOT(AND(ISNUMBER(J200),J200&gt;=0,K200&lt;&gt;""))),"Nonaktif tanpa pembayaran",IF(NOT(ISNUMBER(C200)),"Tanggal sesi belum pasti",IF(OR(C200&lt;'Pengaturan'!$B$4,C200&gt;'Pengaturan'!$B$5),"Di luar September",IF(C200&gt;'Pengaturan'!$B$29,"Belum closing",IF(AND(O200&lt;&gt;"",NOT(AND(W200="Terverifikasi",K200&lt;&gt;""))),"Pasangan perlu dicek",IF(AND(Q200=0,NOT(AND(ISNUMBER(U200),K200&lt;&gt;""))),"Sesi belum terkonfirmasi",IF(AND(ISNUMBER(J200),J200&gt;=0,K200&lt;&gt;""),"Terhitung",IF(X200=0,"Paket utama belum terhubung",IF(R200=0,"Pelunasan belum terbukti",IF(AND(N(H200)&gt;0,V200=""),"Bukti bayar sebelumnya kosong",IF(E200+IF(V200&lt;&gt;"",N(H200),0)&lt;S200,"DP sebelumnya belum lengkap",IF(I200&lt;=0,"Nominal pembayaran belum lengkap","Terhitung"))))))))))))</x:f>
        <x:v>Terhitung</x:v>
      </x:c>
      <x:c r="M200" s="619" t="n">
        <x:f>IF(N200=1,IF(AND(ISNUMBER(J200),J200&gt;=0,K200&lt;&gt;""),J200,I200),"")</x:f>
        <x:v>65000</x:v>
      </x:c>
      <x:c r="N200" s="621" t="n">
        <x:f>IF(L200="Terhitung",1,0)</x:f>
        <x:v>1</x:v>
      </x:c>
      <x:c r="O200" s="617"/>
      <x:c r="P200" s="617" t="str">
        <x:v>388</x:v>
      </x:c>
      <x:c r="Q200" s="617" t="n">
        <x:f>SUMIFS('Cocok Bayar Booking'!$V$5:$V$504,'Cocok Bayar Booking'!$R$5:$R$504,A200,'Cocok Bayar Booking'!$B$5:$B$504,"&lt;="&amp;'Pengaturan'!$B$6)</x:f>
        <x:v>1</x:v>
      </x:c>
      <x:c r="R200" s="617" t="n">
        <x:f>COUNTIFS('Cocok Bayar Booking'!$R$5:$R$504,A200,'Cocok Bayar Booking'!$S$5:$S$504,"Paket utama",'Cocok Bayar Booking'!$F$5:$F$504,"Lunas",'Cocok Bayar Booking'!$B$5:$B$504,"&lt;="&amp;'Pengaturan'!$B$6)+COUNTIFS('Cocok Bayar Booking'!$R$5:$R$504,A200,'Cocok Bayar Booking'!$S$5:$S$504,"Paket utama",'Cocok Bayar Booking'!$F$5:$F$504,"Pelunasan",'Cocok Bayar Booking'!$B$5:$B$504,"&lt;="&amp;'Pengaturan'!$B$6)</x:f>
        <x:v>1</x:v>
      </x:c>
      <x:c r="S200" s="619" t="n">
        <x:f>'Data Schedule'!N188</x:f>
        <x:v>0</x:v>
      </x:c>
      <x:c r="T200" s="619" t="n">
        <x:f>'Data Schedule'!L188</x:f>
        <x:v>50000</x:v>
      </x:c>
      <x:c r="U200" s="627"/>
      <x:c r="V200" s="617" t="str">
        <x:f>IF('Data Schedule'!AL188="","",'Data Schedule'!AL188)</x:f>
      </x:c>
      <x:c r="W200" s="626"/>
      <x:c r="X200" s="617" t="n">
        <x:f>COUNTIFS('Cocok Bayar Booking'!$R$5:$R$504,A200,'Cocok Bayar Booking'!$S$5:$S$504,"Paket utama",'Cocok Bayar Booking'!$B$5:$B$504,"&lt;="&amp;'Pengaturan'!$B$6)</x:f>
        <x:v>1</x:v>
      </x:c>
      <x:c r="Y200" s="617" t="n">
        <x:f>IF(OR(L200="Nonaktif tanpa pembayaran",L200="Di luar September",L200="Belum closing",AND(LEFT(A200,4)="LOG-",COUNTIF('Cocok Bayar Booking'!$R$5:$R$504,A200)=0)),0,1-N200)</x:f>
        <x:v>0</x:v>
      </x:c>
      <x:c r="Z200" s="618" t="n">
        <x:f>IF('Data Schedule'!B188="","",'Data Schedule'!B188)</x:f>
        <x:v>46279</x:v>
      </x:c>
    </x:row>
    <x:row r="201" ht="30" customHeight="1">
      <x:c r="A201" s="617" t="str">
        <x:v>BK185</x:v>
      </x:c>
      <x:c r="B201" s="617" t="str">
        <x:f>'Data Schedule'!E189</x:f>
        <x:v>Dela</x:v>
      </x:c>
      <x:c r="C201" s="618" t="n">
        <x:f>IF(ISNUMBER(U201),U201,IF(ISNUMBER(Z201),Z201,""))</x:f>
        <x:v>46280</x:v>
      </x:c>
      <x:c r="D201" s="617" t="str">
        <x:f>'Data Schedule'!G189</x:f>
        <x:v>Large Group</x:v>
      </x:c>
      <x:c r="E201" s="619" t="n">
        <x:f>SUMIFS('Cocok Bayar Booking'!$I$5:$I$504,'Cocok Bayar Booking'!$R$5:$R$504,A201,'Cocok Bayar Booking'!$F$5:$F$504,"DP",'Cocok Bayar Booking'!$S$5:$S$504,"Paket utama",'Cocok Bayar Booking'!$B$5:$B$504,"&lt;="&amp;'Pengaturan'!$B$6)</x:f>
        <x:v>0</x:v>
      </x:c>
      <x:c r="F201" s="619" t="n">
        <x:f>SUMIFS('Cocok Bayar Booking'!$I$5:$I$504,'Cocok Bayar Booking'!$R$5:$R$504,A201,'Cocok Bayar Booking'!$B$5:$B$504,"&lt;="&amp;'Pengaturan'!$B$6)-E201</x:f>
        <x:v>0</x:v>
      </x:c>
      <x:c r="G201" s="619" t="n">
        <x:f>SUMIFS('Cocok Bayar Booking'!$I$5:$I$504,'Cocok Bayar Booking'!$R$5:$R$504,A201,'Cocok Bayar Booking'!$S$5:$S$504,"Add-on",'Cocok Bayar Booking'!$B$5:$B$504,"&lt;="&amp;'Pengaturan'!$B$6)</x:f>
        <x:v>0</x:v>
      </x:c>
      <x:c r="H201" s="619" t="str">
        <x:f>IF('Data Schedule'!AK189="","",'Data Schedule'!AK189)</x:f>
      </x:c>
      <x:c r="I201" s="619" t="n">
        <x:f>E201+F201+IF(V201&lt;&gt;"",N(H201),0)</x:f>
        <x:v>0</x:v>
      </x:c>
      <x:c r="J201" s="625"/>
      <x:c r="K201" s="626"/>
      <x:c r="L201" s="620" t="str">
        <x:f>IF(AND('Data Schedule'!U189=0,COUNTIF('Cocok Bayar Booking'!$R$5:$R$504,A201)=0,N(H201)=0,NOT(AND(ISNUMBER(J201),J201&gt;=0,K201&lt;&gt;""))),"Nonaktif tanpa pembayaran",IF(NOT(ISNUMBER(C201)),"Tanggal sesi belum pasti",IF(OR(C201&lt;'Pengaturan'!$B$4,C201&gt;'Pengaturan'!$B$5),"Di luar September",IF(C201&gt;'Pengaturan'!$B$29,"Belum closing",IF(AND(O201&lt;&gt;"",NOT(AND(W201="Terverifikasi",K201&lt;&gt;""))),"Pasangan perlu dicek",IF(AND(Q201=0,NOT(AND(ISNUMBER(U201),K201&lt;&gt;""))),"Sesi belum terkonfirmasi",IF(AND(ISNUMBER(J201),J201&gt;=0,K201&lt;&gt;""),"Terhitung",IF(X201=0,"Paket utama belum terhubung",IF(R201=0,"Pelunasan belum terbukti",IF(AND(N(H201)&gt;0,V201=""),"Bukti bayar sebelumnya kosong",IF(E201+IF(V201&lt;&gt;"",N(H201),0)&lt;S201,"DP sebelumnya belum lengkap",IF(I201&lt;=0,"Nominal pembayaran belum lengkap","Terhitung"))))))))))))</x:f>
        <x:v>Pasangan perlu dicek</x:v>
      </x:c>
      <x:c r="M201" s="619" t="str">
        <x:f>IF(N201=1,IF(AND(ISNUMBER(J201),J201&gt;=0,K201&lt;&gt;""),J201,I201),"")</x:f>
      </x:c>
      <x:c r="N201" s="621" t="n">
        <x:f>IF(L201="Terhitung",1,0)</x:f>
        <x:v>0</x:v>
      </x:c>
      <x:c r="O201" s="617" t="str">
        <x:v>CHECK pembayaran belum cocok</x:v>
      </x:c>
      <x:c r="P201" s="617"/>
      <x:c r="Q201" s="617" t="n">
        <x:f>SUMIFS('Cocok Bayar Booking'!$V$5:$V$504,'Cocok Bayar Booking'!$R$5:$R$504,A201,'Cocok Bayar Booking'!$B$5:$B$504,"&lt;="&amp;'Pengaturan'!$B$6)</x:f>
        <x:v>0</x:v>
      </x:c>
      <x:c r="R201" s="617" t="n">
        <x:f>COUNTIFS('Cocok Bayar Booking'!$R$5:$R$504,A201,'Cocok Bayar Booking'!$S$5:$S$504,"Paket utama",'Cocok Bayar Booking'!$F$5:$F$504,"Lunas",'Cocok Bayar Booking'!$B$5:$B$504,"&lt;="&amp;'Pengaturan'!$B$6)+COUNTIFS('Cocok Bayar Booking'!$R$5:$R$504,A201,'Cocok Bayar Booking'!$S$5:$S$504,"Paket utama",'Cocok Bayar Booking'!$F$5:$F$504,"Pelunasan",'Cocok Bayar Booking'!$B$5:$B$504,"&lt;="&amp;'Pengaturan'!$B$6)</x:f>
        <x:v>0</x:v>
      </x:c>
      <x:c r="S201" s="619" t="n">
        <x:f>'Data Schedule'!N189</x:f>
        <x:v>100000</x:v>
      </x:c>
      <x:c r="T201" s="619" t="n">
        <x:f>'Data Schedule'!L189</x:f>
        <x:v>275000</x:v>
      </x:c>
      <x:c r="U201" s="627"/>
      <x:c r="V201" s="617" t="str">
        <x:f>IF('Data Schedule'!AL189="","",'Data Schedule'!AL189)</x:f>
      </x:c>
      <x:c r="W201" s="626"/>
      <x:c r="X201" s="617" t="n">
        <x:f>COUNTIFS('Cocok Bayar Booking'!$R$5:$R$504,A201,'Cocok Bayar Booking'!$S$5:$S$504,"Paket utama",'Cocok Bayar Booking'!$B$5:$B$504,"&lt;="&amp;'Pengaturan'!$B$6)</x:f>
        <x:v>0</x:v>
      </x:c>
      <x:c r="Y201" s="617" t="n">
        <x:f>IF(OR(L201="Nonaktif tanpa pembayaran",L201="Di luar September",L201="Belum closing",AND(LEFT(A201,4)="LOG-",COUNTIF('Cocok Bayar Booking'!$R$5:$R$504,A201)=0)),0,1-N201)</x:f>
        <x:v>1</x:v>
      </x:c>
      <x:c r="Z201" s="618" t="n">
        <x:f>IF('Data Schedule'!B189="","",'Data Schedule'!B189)</x:f>
        <x:v>46280</x:v>
      </x:c>
    </x:row>
    <x:row r="202" ht="30" customHeight="1">
      <x:c r="A202" s="617" t="str">
        <x:v>BK186</x:v>
      </x:c>
      <x:c r="B202" s="617" t="str">
        <x:f>'Data Schedule'!E190</x:f>
        <x:v>KKN 100</x:v>
      </x:c>
      <x:c r="C202" s="618" t="n">
        <x:f>IF(ISNUMBER(U202),U202,IF(ISNUMBER(Z202),Z202,""))</x:f>
        <x:v>46283</x:v>
      </x:c>
      <x:c r="D202" s="617" t="str">
        <x:f>'Data Schedule'!G190</x:f>
        <x:v>Large Group</x:v>
      </x:c>
      <x:c r="E202" s="619" t="n">
        <x:f>SUMIFS('Cocok Bayar Booking'!$I$5:$I$504,'Cocok Bayar Booking'!$R$5:$R$504,A202,'Cocok Bayar Booking'!$F$5:$F$504,"DP",'Cocok Bayar Booking'!$S$5:$S$504,"Paket utama",'Cocok Bayar Booking'!$B$5:$B$504,"&lt;="&amp;'Pengaturan'!$B$6)</x:f>
        <x:v>100000</x:v>
      </x:c>
      <x:c r="F202" s="619" t="n">
        <x:f>SUMIFS('Cocok Bayar Booking'!$I$5:$I$504,'Cocok Bayar Booking'!$R$5:$R$504,A202,'Cocok Bayar Booking'!$B$5:$B$504,"&lt;="&amp;'Pengaturan'!$B$6)-E202</x:f>
        <x:v>150000</x:v>
      </x:c>
      <x:c r="G202" s="619" t="n">
        <x:f>SUMIFS('Cocok Bayar Booking'!$I$5:$I$504,'Cocok Bayar Booking'!$R$5:$R$504,A202,'Cocok Bayar Booking'!$S$5:$S$504,"Add-on",'Cocok Bayar Booking'!$B$5:$B$504,"&lt;="&amp;'Pengaturan'!$B$6)</x:f>
        <x:v>0</x:v>
      </x:c>
      <x:c r="H202" s="619" t="str">
        <x:f>IF('Data Schedule'!AK190="","",'Data Schedule'!AK190)</x:f>
      </x:c>
      <x:c r="I202" s="619" t="n">
        <x:f>E202+F202+IF(V202&lt;&gt;"",N(H202),0)</x:f>
        <x:v>250000</x:v>
      </x:c>
      <x:c r="J202" s="625"/>
      <x:c r="K202" s="626"/>
      <x:c r="L202" s="620" t="str">
        <x:f>IF(AND('Data Schedule'!U190=0,COUNTIF('Cocok Bayar Booking'!$R$5:$R$504,A202)=0,N(H202)=0,NOT(AND(ISNUMBER(J202),J202&gt;=0,K202&lt;&gt;""))),"Nonaktif tanpa pembayaran",IF(NOT(ISNUMBER(C202)),"Tanggal sesi belum pasti",IF(OR(C202&lt;'Pengaturan'!$B$4,C202&gt;'Pengaturan'!$B$5),"Di luar September",IF(C202&gt;'Pengaturan'!$B$29,"Belum closing",IF(AND(O202&lt;&gt;"",NOT(AND(W202="Terverifikasi",K202&lt;&gt;""))),"Pasangan perlu dicek",IF(AND(Q202=0,NOT(AND(ISNUMBER(U202),K202&lt;&gt;""))),"Sesi belum terkonfirmasi",IF(AND(ISNUMBER(J202),J202&gt;=0,K202&lt;&gt;""),"Terhitung",IF(X202=0,"Paket utama belum terhubung",IF(R202=0,"Pelunasan belum terbukti",IF(AND(N(H202)&gt;0,V202=""),"Bukti bayar sebelumnya kosong",IF(E202+IF(V202&lt;&gt;"",N(H202),0)&lt;S202,"DP sebelumnya belum lengkap",IF(I202&lt;=0,"Nominal pembayaran belum lengkap","Terhitung"))))))))))))</x:f>
        <x:v>Terhitung</x:v>
      </x:c>
      <x:c r="M202" s="619" t="n">
        <x:f>IF(N202=1,IF(AND(ISNUMBER(J202),J202&gt;=0,K202&lt;&gt;""),J202,I202),"")</x:f>
        <x:v>250000</x:v>
      </x:c>
      <x:c r="N202" s="621" t="n">
        <x:f>IF(L202="Terhitung",1,0)</x:f>
        <x:v>1</x:v>
      </x:c>
      <x:c r="O202" s="617"/>
      <x:c r="P202" s="617" t="str">
        <x:v>380, 465</x:v>
      </x:c>
      <x:c r="Q202" s="617" t="n">
        <x:f>SUMIFS('Cocok Bayar Booking'!$V$5:$V$504,'Cocok Bayar Booking'!$R$5:$R$504,A202,'Cocok Bayar Booking'!$B$5:$B$504,"&lt;="&amp;'Pengaturan'!$B$6)</x:f>
        <x:v>1</x:v>
      </x:c>
      <x:c r="R202" s="617" t="n">
        <x:f>COUNTIFS('Cocok Bayar Booking'!$R$5:$R$504,A202,'Cocok Bayar Booking'!$S$5:$S$504,"Paket utama",'Cocok Bayar Booking'!$F$5:$F$504,"Lunas",'Cocok Bayar Booking'!$B$5:$B$504,"&lt;="&amp;'Pengaturan'!$B$6)+COUNTIFS('Cocok Bayar Booking'!$R$5:$R$504,A202,'Cocok Bayar Booking'!$S$5:$S$504,"Paket utama",'Cocok Bayar Booking'!$F$5:$F$504,"Pelunasan",'Cocok Bayar Booking'!$B$5:$B$504,"&lt;="&amp;'Pengaturan'!$B$6)</x:f>
        <x:v>1</x:v>
      </x:c>
      <x:c r="S202" s="619" t="n">
        <x:f>'Data Schedule'!N190</x:f>
        <x:v>100000</x:v>
      </x:c>
      <x:c r="T202" s="619" t="n">
        <x:f>'Data Schedule'!L190</x:f>
        <x:v>275000</x:v>
      </x:c>
      <x:c r="U202" s="627"/>
      <x:c r="V202" s="617" t="str">
        <x:f>IF('Data Schedule'!AL190="","",'Data Schedule'!AL190)</x:f>
      </x:c>
      <x:c r="W202" s="626"/>
      <x:c r="X202" s="617" t="n">
        <x:f>COUNTIFS('Cocok Bayar Booking'!$R$5:$R$504,A202,'Cocok Bayar Booking'!$S$5:$S$504,"Paket utama",'Cocok Bayar Booking'!$B$5:$B$504,"&lt;="&amp;'Pengaturan'!$B$6)</x:f>
        <x:v>2</x:v>
      </x:c>
      <x:c r="Y202" s="617" t="n">
        <x:f>IF(OR(L202="Nonaktif tanpa pembayaran",L202="Di luar September",L202="Belum closing",AND(LEFT(A202,4)="LOG-",COUNTIF('Cocok Bayar Booking'!$R$5:$R$504,A202)=0)),0,1-N202)</x:f>
        <x:v>0</x:v>
      </x:c>
      <x:c r="Z202" s="618" t="n">
        <x:f>IF('Data Schedule'!B190="","",'Data Schedule'!B190)</x:f>
        <x:v>46283</x:v>
      </x:c>
    </x:row>
    <x:row r="203" ht="30" customHeight="1">
      <x:c r="A203" s="617" t="str">
        <x:v>BK187</x:v>
      </x:c>
      <x:c r="B203" s="617" t="str">
        <x:f>'Data Schedule'!E191</x:f>
        <x:v>Anett</x:v>
      </x:c>
      <x:c r="C203" s="618" t="n">
        <x:f>IF(ISNUMBER(U203),U203,IF(ISNUMBER(Z203),Z203,""))</x:f>
        <x:v>46281</x:v>
      </x:c>
      <x:c r="D203" s="617" t="str">
        <x:f>'Data Schedule'!G191</x:f>
        <x:v>Photofox</x:v>
      </x:c>
      <x:c r="E203" s="619" t="n">
        <x:f>SUMIFS('Cocok Bayar Booking'!$I$5:$I$504,'Cocok Bayar Booking'!$R$5:$R$504,A203,'Cocok Bayar Booking'!$F$5:$F$504,"DP",'Cocok Bayar Booking'!$S$5:$S$504,"Paket utama",'Cocok Bayar Booking'!$B$5:$B$504,"&lt;="&amp;'Pengaturan'!$B$6)</x:f>
        <x:v>100000</x:v>
      </x:c>
      <x:c r="F203" s="619" t="n">
        <x:f>SUMIFS('Cocok Bayar Booking'!$I$5:$I$504,'Cocok Bayar Booking'!$R$5:$R$504,A203,'Cocok Bayar Booking'!$B$5:$B$504,"&lt;="&amp;'Pengaturan'!$B$6)-E203</x:f>
        <x:v>125000</x:v>
      </x:c>
      <x:c r="G203" s="619" t="n">
        <x:f>SUMIFS('Cocok Bayar Booking'!$I$5:$I$504,'Cocok Bayar Booking'!$R$5:$R$504,A203,'Cocok Bayar Booking'!$S$5:$S$504,"Add-on",'Cocok Bayar Booking'!$B$5:$B$504,"&lt;="&amp;'Pengaturan'!$B$6)</x:f>
        <x:v>0</x:v>
      </x:c>
      <x:c r="H203" s="619" t="str">
        <x:f>IF('Data Schedule'!AK191="","",'Data Schedule'!AK191)</x:f>
      </x:c>
      <x:c r="I203" s="619" t="n">
        <x:f>E203+F203+IF(V203&lt;&gt;"",N(H203),0)</x:f>
        <x:v>225000</x:v>
      </x:c>
      <x:c r="J203" s="625"/>
      <x:c r="K203" s="626"/>
      <x:c r="L203" s="620" t="str">
        <x:f>IF(AND('Data Schedule'!U191=0,COUNTIF('Cocok Bayar Booking'!$R$5:$R$504,A203)=0,N(H203)=0,NOT(AND(ISNUMBER(J203),J203&gt;=0,K203&lt;&gt;""))),"Nonaktif tanpa pembayaran",IF(NOT(ISNUMBER(C203)),"Tanggal sesi belum pasti",IF(OR(C203&lt;'Pengaturan'!$B$4,C203&gt;'Pengaturan'!$B$5),"Di luar September",IF(C203&gt;'Pengaturan'!$B$29,"Belum closing",IF(AND(O203&lt;&gt;"",NOT(AND(W203="Terverifikasi",K203&lt;&gt;""))),"Pasangan perlu dicek",IF(AND(Q203=0,NOT(AND(ISNUMBER(U203),K203&lt;&gt;""))),"Sesi belum terkonfirmasi",IF(AND(ISNUMBER(J203),J203&gt;=0,K203&lt;&gt;""),"Terhitung",IF(X203=0,"Paket utama belum terhubung",IF(R203=0,"Pelunasan belum terbukti",IF(AND(N(H203)&gt;0,V203=""),"Bukti bayar sebelumnya kosong",IF(E203+IF(V203&lt;&gt;"",N(H203),0)&lt;S203,"DP sebelumnya belum lengkap",IF(I203&lt;=0,"Nominal pembayaran belum lengkap","Terhitung"))))))))))))</x:f>
        <x:v>Terhitung</x:v>
      </x:c>
      <x:c r="M203" s="619" t="n">
        <x:f>IF(N203=1,IF(AND(ISNUMBER(J203),J203&gt;=0,K203&lt;&gt;""),J203,I203),"")</x:f>
        <x:v>225000</x:v>
      </x:c>
      <x:c r="N203" s="621" t="n">
        <x:f>IF(L203="Terhitung",1,0)</x:f>
        <x:v>1</x:v>
      </x:c>
      <x:c r="O203" s="617"/>
      <x:c r="P203" s="617" t="str">
        <x:v>390, 434</x:v>
      </x:c>
      <x:c r="Q203" s="617" t="n">
        <x:f>SUMIFS('Cocok Bayar Booking'!$V$5:$V$504,'Cocok Bayar Booking'!$R$5:$R$504,A203,'Cocok Bayar Booking'!$B$5:$B$504,"&lt;="&amp;'Pengaturan'!$B$6)</x:f>
        <x:v>1</x:v>
      </x:c>
      <x:c r="R203" s="617" t="n">
        <x:f>COUNTIFS('Cocok Bayar Booking'!$R$5:$R$504,A203,'Cocok Bayar Booking'!$S$5:$S$504,"Paket utama",'Cocok Bayar Booking'!$F$5:$F$504,"Lunas",'Cocok Bayar Booking'!$B$5:$B$504,"&lt;="&amp;'Pengaturan'!$B$6)+COUNTIFS('Cocok Bayar Booking'!$R$5:$R$504,A203,'Cocok Bayar Booking'!$S$5:$S$504,"Paket utama",'Cocok Bayar Booking'!$F$5:$F$504,"Pelunasan",'Cocok Bayar Booking'!$B$5:$B$504,"&lt;="&amp;'Pengaturan'!$B$6)</x:f>
        <x:v>1</x:v>
      </x:c>
      <x:c r="S203" s="619" t="n">
        <x:f>'Data Schedule'!N191</x:f>
        <x:v>100000</x:v>
      </x:c>
      <x:c r="T203" s="619" t="n">
        <x:f>'Data Schedule'!L191</x:f>
        <x:v>200000</x:v>
      </x:c>
      <x:c r="U203" s="627"/>
      <x:c r="V203" s="617" t="str">
        <x:f>IF('Data Schedule'!AL191="","",'Data Schedule'!AL191)</x:f>
      </x:c>
      <x:c r="W203" s="626"/>
      <x:c r="X203" s="617" t="n">
        <x:f>COUNTIFS('Cocok Bayar Booking'!$R$5:$R$504,A203,'Cocok Bayar Booking'!$S$5:$S$504,"Paket utama",'Cocok Bayar Booking'!$B$5:$B$504,"&lt;="&amp;'Pengaturan'!$B$6)</x:f>
        <x:v>2</x:v>
      </x:c>
      <x:c r="Y203" s="617" t="n">
        <x:f>IF(OR(L203="Nonaktif tanpa pembayaran",L203="Di luar September",L203="Belum closing",AND(LEFT(A203,4)="LOG-",COUNTIF('Cocok Bayar Booking'!$R$5:$R$504,A203)=0)),0,1-N203)</x:f>
        <x:v>0</x:v>
      </x:c>
      <x:c r="Z203" s="618" t="n">
        <x:f>IF('Data Schedule'!B191="","",'Data Schedule'!B191)</x:f>
        <x:v>46281</x:v>
      </x:c>
    </x:row>
    <x:row r="204" ht="30" customHeight="1">
      <x:c r="A204" s="617" t="str">
        <x:v>BK188</x:v>
      </x:c>
      <x:c r="B204" s="617" t="str">
        <x:f>'Data Schedule'!E192</x:f>
        <x:v>Azzra</x:v>
      </x:c>
      <x:c r="C204" s="618" t="n">
        <x:f>IF(ISNUMBER(U204),U204,IF(ISNUMBER(Z204),Z204,""))</x:f>
        <x:v>46282</x:v>
      </x:c>
      <x:c r="D204" s="617" t="str">
        <x:f>'Data Schedule'!G192</x:f>
        <x:v>Single</x:v>
      </x:c>
      <x:c r="E204" s="619" t="n">
        <x:f>SUMIFS('Cocok Bayar Booking'!$I$5:$I$504,'Cocok Bayar Booking'!$R$5:$R$504,A204,'Cocok Bayar Booking'!$F$5:$F$504,"DP",'Cocok Bayar Booking'!$S$5:$S$504,"Paket utama",'Cocok Bayar Booking'!$B$5:$B$504,"&lt;="&amp;'Pengaturan'!$B$6)</x:f>
        <x:v>100000</x:v>
      </x:c>
      <x:c r="F204" s="619" t="n">
        <x:f>SUMIFS('Cocok Bayar Booking'!$I$5:$I$504,'Cocok Bayar Booking'!$R$5:$R$504,A204,'Cocok Bayar Booking'!$B$5:$B$504,"&lt;="&amp;'Pengaturan'!$B$6)-E204</x:f>
        <x:v>0</x:v>
      </x:c>
      <x:c r="G204" s="619" t="n">
        <x:f>SUMIFS('Cocok Bayar Booking'!$I$5:$I$504,'Cocok Bayar Booking'!$R$5:$R$504,A204,'Cocok Bayar Booking'!$S$5:$S$504,"Add-on",'Cocok Bayar Booking'!$B$5:$B$504,"&lt;="&amp;'Pengaturan'!$B$6)</x:f>
        <x:v>0</x:v>
      </x:c>
      <x:c r="H204" s="619" t="str">
        <x:f>IF('Data Schedule'!AK192="","",'Data Schedule'!AK192)</x:f>
      </x:c>
      <x:c r="I204" s="619" t="n">
        <x:f>E204+F204+IF(V204&lt;&gt;"",N(H204),0)</x:f>
        <x:v>100000</x:v>
      </x:c>
      <x:c r="J204" s="625"/>
      <x:c r="K204" s="626"/>
      <x:c r="L204" s="620" t="str">
        <x:f>IF(AND('Data Schedule'!U192=0,COUNTIF('Cocok Bayar Booking'!$R$5:$R$504,A204)=0,N(H204)=0,NOT(AND(ISNUMBER(J204),J204&gt;=0,K204&lt;&gt;""))),"Nonaktif tanpa pembayaran",IF(NOT(ISNUMBER(C204)),"Tanggal sesi belum pasti",IF(OR(C204&lt;'Pengaturan'!$B$4,C204&gt;'Pengaturan'!$B$5),"Di luar September",IF(C204&gt;'Pengaturan'!$B$29,"Belum closing",IF(AND(O204&lt;&gt;"",NOT(AND(W204="Terverifikasi",K204&lt;&gt;""))),"Pasangan perlu dicek",IF(AND(Q204=0,NOT(AND(ISNUMBER(U204),K204&lt;&gt;""))),"Sesi belum terkonfirmasi",IF(AND(ISNUMBER(J204),J204&gt;=0,K204&lt;&gt;""),"Terhitung",IF(X204=0,"Paket utama belum terhubung",IF(R204=0,"Pelunasan belum terbukti",IF(AND(N(H204)&gt;0,V204=""),"Bukti bayar sebelumnya kosong",IF(E204+IF(V204&lt;&gt;"",N(H204),0)&lt;S204,"DP sebelumnya belum lengkap",IF(I204&lt;=0,"Nominal pembayaran belum lengkap","Terhitung"))))))))))))</x:f>
        <x:v>Sesi belum terkonfirmasi</x:v>
      </x:c>
      <x:c r="M204" s="619" t="str">
        <x:f>IF(N204=1,IF(AND(ISNUMBER(J204),J204&gt;=0,K204&lt;&gt;""),J204,I204),"")</x:f>
      </x:c>
      <x:c r="N204" s="621" t="n">
        <x:f>IF(L204="Terhitung",1,0)</x:f>
        <x:v>0</x:v>
      </x:c>
      <x:c r="O204" s="617"/>
      <x:c r="P204" s="617" t="str">
        <x:v>397</x:v>
      </x:c>
      <x:c r="Q204" s="617" t="n">
        <x:f>SUMIFS('Cocok Bayar Booking'!$V$5:$V$504,'Cocok Bayar Booking'!$R$5:$R$504,A204,'Cocok Bayar Booking'!$B$5:$B$504,"&lt;="&amp;'Pengaturan'!$B$6)</x:f>
        <x:v>0</x:v>
      </x:c>
      <x:c r="R204" s="617" t="n">
        <x:f>COUNTIFS('Cocok Bayar Booking'!$R$5:$R$504,A204,'Cocok Bayar Booking'!$S$5:$S$504,"Paket utama",'Cocok Bayar Booking'!$F$5:$F$504,"Lunas",'Cocok Bayar Booking'!$B$5:$B$504,"&lt;="&amp;'Pengaturan'!$B$6)+COUNTIFS('Cocok Bayar Booking'!$R$5:$R$504,A204,'Cocok Bayar Booking'!$S$5:$S$504,"Paket utama",'Cocok Bayar Booking'!$F$5:$F$504,"Pelunasan",'Cocok Bayar Booking'!$B$5:$B$504,"&lt;="&amp;'Pengaturan'!$B$6)</x:f>
        <x:v>0</x:v>
      </x:c>
      <x:c r="S204" s="619" t="n">
        <x:f>'Data Schedule'!N192</x:f>
        <x:v>100000</x:v>
      </x:c>
      <x:c r="T204" s="619" t="n">
        <x:f>'Data Schedule'!L192</x:f>
        <x:v>100000</x:v>
      </x:c>
      <x:c r="U204" s="627"/>
      <x:c r="V204" s="617" t="str">
        <x:f>IF('Data Schedule'!AL192="","",'Data Schedule'!AL192)</x:f>
      </x:c>
      <x:c r="W204" s="626"/>
      <x:c r="X204" s="617" t="n">
        <x:f>COUNTIFS('Cocok Bayar Booking'!$R$5:$R$504,A204,'Cocok Bayar Booking'!$S$5:$S$504,"Paket utama",'Cocok Bayar Booking'!$B$5:$B$504,"&lt;="&amp;'Pengaturan'!$B$6)</x:f>
        <x:v>1</x:v>
      </x:c>
      <x:c r="Y204" s="617" t="n">
        <x:f>IF(OR(L204="Nonaktif tanpa pembayaran",L204="Di luar September",L204="Belum closing",AND(LEFT(A204,4)="LOG-",COUNTIF('Cocok Bayar Booking'!$R$5:$R$504,A204)=0)),0,1-N204)</x:f>
        <x:v>1</x:v>
      </x:c>
      <x:c r="Z204" s="618" t="n">
        <x:f>IF('Data Schedule'!B192="","",'Data Schedule'!B192)</x:f>
        <x:v>46282</x:v>
      </x:c>
    </x:row>
    <x:row r="205" ht="30" customHeight="1">
      <x:c r="A205" s="617" t="str">
        <x:v>BK189</x:v>
      </x:c>
      <x:c r="B205" s="617" t="str">
        <x:f>'Data Schedule'!E193</x:f>
        <x:v>Lisna</x:v>
      </x:c>
      <x:c r="C205" s="618" t="n">
        <x:f>IF(ISNUMBER(U205),U205,IF(ISNUMBER(Z205),Z205,""))</x:f>
        <x:v>46287</x:v>
      </x:c>
      <x:c r="D205" s="617" t="str">
        <x:f>'Data Schedule'!G193</x:f>
        <x:v>Couple A</x:v>
      </x:c>
      <x:c r="E205" s="619" t="n">
        <x:f>SUMIFS('Cocok Bayar Booking'!$I$5:$I$504,'Cocok Bayar Booking'!$R$5:$R$504,A205,'Cocok Bayar Booking'!$F$5:$F$504,"DP",'Cocok Bayar Booking'!$S$5:$S$504,"Paket utama",'Cocok Bayar Booking'!$B$5:$B$504,"&lt;="&amp;'Pengaturan'!$B$6)</x:f>
        <x:v>100000</x:v>
      </x:c>
      <x:c r="F205" s="619" t="n">
        <x:f>SUMIFS('Cocok Bayar Booking'!$I$5:$I$504,'Cocok Bayar Booking'!$R$5:$R$504,A205,'Cocok Bayar Booking'!$B$5:$B$504,"&lt;="&amp;'Pengaturan'!$B$6)-E205</x:f>
        <x:v>0</x:v>
      </x:c>
      <x:c r="G205" s="619" t="n">
        <x:f>SUMIFS('Cocok Bayar Booking'!$I$5:$I$504,'Cocok Bayar Booking'!$R$5:$R$504,A205,'Cocok Bayar Booking'!$S$5:$S$504,"Add-on",'Cocok Bayar Booking'!$B$5:$B$504,"&lt;="&amp;'Pengaturan'!$B$6)</x:f>
        <x:v>0</x:v>
      </x:c>
      <x:c r="H205" s="619" t="str">
        <x:f>IF('Data Schedule'!AK193="","",'Data Schedule'!AK193)</x:f>
      </x:c>
      <x:c r="I205" s="619" t="n">
        <x:f>E205+F205+IF(V205&lt;&gt;"",N(H205),0)</x:f>
        <x:v>100000</x:v>
      </x:c>
      <x:c r="J205" s="625"/>
      <x:c r="K205" s="626"/>
      <x:c r="L205" s="620" t="str">
        <x:f>IF(AND('Data Schedule'!U193=0,COUNTIF('Cocok Bayar Booking'!$R$5:$R$504,A205)=0,N(H205)=0,NOT(AND(ISNUMBER(J205),J205&gt;=0,K205&lt;&gt;""))),"Nonaktif tanpa pembayaran",IF(NOT(ISNUMBER(C205)),"Tanggal sesi belum pasti",IF(OR(C205&lt;'Pengaturan'!$B$4,C205&gt;'Pengaturan'!$B$5),"Di luar September",IF(C205&gt;'Pengaturan'!$B$29,"Belum closing",IF(AND(O205&lt;&gt;"",NOT(AND(W205="Terverifikasi",K205&lt;&gt;""))),"Pasangan perlu dicek",IF(AND(Q205=0,NOT(AND(ISNUMBER(U205),K205&lt;&gt;""))),"Sesi belum terkonfirmasi",IF(AND(ISNUMBER(J205),J205&gt;=0,K205&lt;&gt;""),"Terhitung",IF(X205=0,"Paket utama belum terhubung",IF(R205=0,"Pelunasan belum terbukti",IF(AND(N(H205)&gt;0,V205=""),"Bukti bayar sebelumnya kosong",IF(E205+IF(V205&lt;&gt;"",N(H205),0)&lt;S205,"DP sebelumnya belum lengkap",IF(I205&lt;=0,"Nominal pembayaran belum lengkap","Terhitung"))))))))))))</x:f>
        <x:v>Belum closing</x:v>
      </x:c>
      <x:c r="M205" s="619" t="str">
        <x:f>IF(N205=1,IF(AND(ISNUMBER(J205),J205&gt;=0,K205&lt;&gt;""),J205,I205),"")</x:f>
      </x:c>
      <x:c r="N205" s="621" t="n">
        <x:f>IF(L205="Terhitung",1,0)</x:f>
        <x:v>0</x:v>
      </x:c>
      <x:c r="O205" s="617"/>
      <x:c r="P205" s="617" t="str">
        <x:v>394</x:v>
      </x:c>
      <x:c r="Q205" s="617" t="n">
        <x:f>SUMIFS('Cocok Bayar Booking'!$V$5:$V$504,'Cocok Bayar Booking'!$R$5:$R$504,A205,'Cocok Bayar Booking'!$B$5:$B$504,"&lt;="&amp;'Pengaturan'!$B$6)</x:f>
        <x:v>0</x:v>
      </x:c>
      <x:c r="R205" s="617" t="n">
        <x:f>COUNTIFS('Cocok Bayar Booking'!$R$5:$R$504,A205,'Cocok Bayar Booking'!$S$5:$S$504,"Paket utama",'Cocok Bayar Booking'!$F$5:$F$504,"Lunas",'Cocok Bayar Booking'!$B$5:$B$504,"&lt;="&amp;'Pengaturan'!$B$6)+COUNTIFS('Cocok Bayar Booking'!$R$5:$R$504,A205,'Cocok Bayar Booking'!$S$5:$S$504,"Paket utama",'Cocok Bayar Booking'!$F$5:$F$504,"Pelunasan",'Cocok Bayar Booking'!$B$5:$B$504,"&lt;="&amp;'Pengaturan'!$B$6)</x:f>
        <x:v>0</x:v>
      </x:c>
      <x:c r="S205" s="619" t="n">
        <x:f>'Data Schedule'!N193</x:f>
        <x:v>100000</x:v>
      </x:c>
      <x:c r="T205" s="619" t="n">
        <x:f>'Data Schedule'!L193</x:f>
        <x:v>150000</x:v>
      </x:c>
      <x:c r="U205" s="627"/>
      <x:c r="V205" s="617" t="str">
        <x:f>IF('Data Schedule'!AL193="","",'Data Schedule'!AL193)</x:f>
      </x:c>
      <x:c r="W205" s="626"/>
      <x:c r="X205" s="617" t="n">
        <x:f>COUNTIFS('Cocok Bayar Booking'!$R$5:$R$504,A205,'Cocok Bayar Booking'!$S$5:$S$504,"Paket utama",'Cocok Bayar Booking'!$B$5:$B$504,"&lt;="&amp;'Pengaturan'!$B$6)</x:f>
        <x:v>1</x:v>
      </x:c>
      <x:c r="Y205" s="617" t="n">
        <x:f>IF(OR(L205="Nonaktif tanpa pembayaran",L205="Di luar September",L205="Belum closing",AND(LEFT(A205,4)="LOG-",COUNTIF('Cocok Bayar Booking'!$R$5:$R$504,A205)=0)),0,1-N205)</x:f>
        <x:v>0</x:v>
      </x:c>
      <x:c r="Z205" s="618" t="n">
        <x:f>IF('Data Schedule'!B193="","",'Data Schedule'!B193)</x:f>
        <x:v>46287</x:v>
      </x:c>
    </x:row>
    <x:row r="206" ht="30" customHeight="1">
      <x:c r="A206" s="617" t="str">
        <x:v>BK190</x:v>
      </x:c>
      <x:c r="B206" s="617" t="str">
        <x:f>'Data Schedule'!E194</x:f>
        <x:v>Yuza</x:v>
      </x:c>
      <x:c r="C206" s="618" t="n">
        <x:f>IF(ISNUMBER(U206),U206,IF(ISNUMBER(Z206),Z206,""))</x:f>
        <x:v>46280</x:v>
      </x:c>
      <x:c r="D206" s="617" t="str">
        <x:f>'Data Schedule'!G194</x:f>
        <x:v>Photofox</x:v>
      </x:c>
      <x:c r="E206" s="619" t="n">
        <x:f>SUMIFS('Cocok Bayar Booking'!$I$5:$I$504,'Cocok Bayar Booking'!$R$5:$R$504,A206,'Cocok Bayar Booking'!$F$5:$F$504,"DP",'Cocok Bayar Booking'!$S$5:$S$504,"Paket utama",'Cocok Bayar Booking'!$B$5:$B$504,"&lt;="&amp;'Pengaturan'!$B$6)</x:f>
        <x:v>100000</x:v>
      </x:c>
      <x:c r="F206" s="619" t="n">
        <x:f>SUMIFS('Cocok Bayar Booking'!$I$5:$I$504,'Cocok Bayar Booking'!$R$5:$R$504,A206,'Cocok Bayar Booking'!$B$5:$B$504,"&lt;="&amp;'Pengaturan'!$B$6)-E206</x:f>
        <x:v>100000</x:v>
      </x:c>
      <x:c r="G206" s="619" t="n">
        <x:f>SUMIFS('Cocok Bayar Booking'!$I$5:$I$504,'Cocok Bayar Booking'!$R$5:$R$504,A206,'Cocok Bayar Booking'!$S$5:$S$504,"Add-on",'Cocok Bayar Booking'!$B$5:$B$504,"&lt;="&amp;'Pengaturan'!$B$6)</x:f>
        <x:v>0</x:v>
      </x:c>
      <x:c r="H206" s="619" t="str">
        <x:f>IF('Data Schedule'!AK194="","",'Data Schedule'!AK194)</x:f>
      </x:c>
      <x:c r="I206" s="619" t="n">
        <x:f>E206+F206+IF(V206&lt;&gt;"",N(H206),0)</x:f>
        <x:v>200000</x:v>
      </x:c>
      <x:c r="J206" s="625"/>
      <x:c r="K206" s="626"/>
      <x:c r="L206" s="620" t="str">
        <x:f>IF(AND('Data Schedule'!U194=0,COUNTIF('Cocok Bayar Booking'!$R$5:$R$504,A206)=0,N(H206)=0,NOT(AND(ISNUMBER(J206),J206&gt;=0,K206&lt;&gt;""))),"Nonaktif tanpa pembayaran",IF(NOT(ISNUMBER(C206)),"Tanggal sesi belum pasti",IF(OR(C206&lt;'Pengaturan'!$B$4,C206&gt;'Pengaturan'!$B$5),"Di luar September",IF(C206&gt;'Pengaturan'!$B$29,"Belum closing",IF(AND(O206&lt;&gt;"",NOT(AND(W206="Terverifikasi",K206&lt;&gt;""))),"Pasangan perlu dicek",IF(AND(Q206=0,NOT(AND(ISNUMBER(U206),K206&lt;&gt;""))),"Sesi belum terkonfirmasi",IF(AND(ISNUMBER(J206),J206&gt;=0,K206&lt;&gt;""),"Terhitung",IF(X206=0,"Paket utama belum terhubung",IF(R206=0,"Pelunasan belum terbukti",IF(AND(N(H206)&gt;0,V206=""),"Bukti bayar sebelumnya kosong",IF(E206+IF(V206&lt;&gt;"",N(H206),0)&lt;S206,"DP sebelumnya belum lengkap",IF(I206&lt;=0,"Nominal pembayaran belum lengkap","Terhitung"))))))))))))</x:f>
        <x:v>Terhitung</x:v>
      </x:c>
      <x:c r="M206" s="619" t="n">
        <x:f>IF(N206=1,IF(AND(ISNUMBER(J206),J206&gt;=0,K206&lt;&gt;""),J206,I206),"")</x:f>
        <x:v>200000</x:v>
      </x:c>
      <x:c r="N206" s="621" t="n">
        <x:f>IF(L206="Terhitung",1,0)</x:f>
        <x:v>1</x:v>
      </x:c>
      <x:c r="O206" s="617"/>
      <x:c r="P206" s="617" t="str">
        <x:v>401, 408</x:v>
      </x:c>
      <x:c r="Q206" s="617" t="n">
        <x:f>SUMIFS('Cocok Bayar Booking'!$V$5:$V$504,'Cocok Bayar Booking'!$R$5:$R$504,A206,'Cocok Bayar Booking'!$B$5:$B$504,"&lt;="&amp;'Pengaturan'!$B$6)</x:f>
        <x:v>1</x:v>
      </x:c>
      <x:c r="R206" s="617" t="n">
        <x:f>COUNTIFS('Cocok Bayar Booking'!$R$5:$R$504,A206,'Cocok Bayar Booking'!$S$5:$S$504,"Paket utama",'Cocok Bayar Booking'!$F$5:$F$504,"Lunas",'Cocok Bayar Booking'!$B$5:$B$504,"&lt;="&amp;'Pengaturan'!$B$6)+COUNTIFS('Cocok Bayar Booking'!$R$5:$R$504,A206,'Cocok Bayar Booking'!$S$5:$S$504,"Paket utama",'Cocok Bayar Booking'!$F$5:$F$504,"Pelunasan",'Cocok Bayar Booking'!$B$5:$B$504,"&lt;="&amp;'Pengaturan'!$B$6)</x:f>
        <x:v>1</x:v>
      </x:c>
      <x:c r="S206" s="619" t="n">
        <x:f>'Data Schedule'!N194</x:f>
        <x:v>100000</x:v>
      </x:c>
      <x:c r="T206" s="619" t="n">
        <x:f>'Data Schedule'!L194</x:f>
        <x:v>200000</x:v>
      </x:c>
      <x:c r="U206" s="627"/>
      <x:c r="V206" s="617" t="str">
        <x:f>IF('Data Schedule'!AL194="","",'Data Schedule'!AL194)</x:f>
      </x:c>
      <x:c r="W206" s="626"/>
      <x:c r="X206" s="617" t="n">
        <x:f>COUNTIFS('Cocok Bayar Booking'!$R$5:$R$504,A206,'Cocok Bayar Booking'!$S$5:$S$504,"Paket utama",'Cocok Bayar Booking'!$B$5:$B$504,"&lt;="&amp;'Pengaturan'!$B$6)</x:f>
        <x:v>2</x:v>
      </x:c>
      <x:c r="Y206" s="617" t="n">
        <x:f>IF(OR(L206="Nonaktif tanpa pembayaran",L206="Di luar September",L206="Belum closing",AND(LEFT(A206,4)="LOG-",COUNTIF('Cocok Bayar Booking'!$R$5:$R$504,A206)=0)),0,1-N206)</x:f>
        <x:v>0</x:v>
      </x:c>
      <x:c r="Z206" s="618" t="n">
        <x:f>IF('Data Schedule'!B194="","",'Data Schedule'!B194)</x:f>
        <x:v>46280</x:v>
      </x:c>
    </x:row>
    <x:row r="207" ht="30" customHeight="1">
      <x:c r="A207" s="617" t="str">
        <x:v>BK191</x:v>
      </x:c>
      <x:c r="B207" s="617" t="str">
        <x:f>'Data Schedule'!E195</x:f>
        <x:v>Marcel</x:v>
      </x:c>
      <x:c r="C207" s="618" t="n">
        <x:f>IF(ISNUMBER(U207),U207,IF(ISNUMBER(Z207),Z207,""))</x:f>
        <x:v>46280</x:v>
      </x:c>
      <x:c r="D207" s="617" t="str">
        <x:f>'Data Schedule'!G195</x:f>
        <x:v>Family A</x:v>
      </x:c>
      <x:c r="E207" s="619" t="n">
        <x:f>SUMIFS('Cocok Bayar Booking'!$I$5:$I$504,'Cocok Bayar Booking'!$R$5:$R$504,A207,'Cocok Bayar Booking'!$F$5:$F$504,"DP",'Cocok Bayar Booking'!$S$5:$S$504,"Paket utama",'Cocok Bayar Booking'!$B$5:$B$504,"&lt;="&amp;'Pengaturan'!$B$6)</x:f>
        <x:v>100000</x:v>
      </x:c>
      <x:c r="F207" s="619" t="n">
        <x:f>SUMIFS('Cocok Bayar Booking'!$I$5:$I$504,'Cocok Bayar Booking'!$R$5:$R$504,A207,'Cocok Bayar Booking'!$B$5:$B$504,"&lt;="&amp;'Pengaturan'!$B$6)-E207</x:f>
        <x:v>250000</x:v>
      </x:c>
      <x:c r="G207" s="619" t="n">
        <x:f>SUMIFS('Cocok Bayar Booking'!$I$5:$I$504,'Cocok Bayar Booking'!$R$5:$R$504,A207,'Cocok Bayar Booking'!$S$5:$S$504,"Add-on",'Cocok Bayar Booking'!$B$5:$B$504,"&lt;="&amp;'Pengaturan'!$B$6)</x:f>
        <x:v>0</x:v>
      </x:c>
      <x:c r="H207" s="619" t="str">
        <x:f>IF('Data Schedule'!AK195="","",'Data Schedule'!AK195)</x:f>
      </x:c>
      <x:c r="I207" s="619" t="n">
        <x:f>E207+F207+IF(V207&lt;&gt;"",N(H207),0)</x:f>
        <x:v>350000</x:v>
      </x:c>
      <x:c r="J207" s="625"/>
      <x:c r="K207" s="626"/>
      <x:c r="L207" s="620" t="str">
        <x:f>IF(AND('Data Schedule'!U195=0,COUNTIF('Cocok Bayar Booking'!$R$5:$R$504,A207)=0,N(H207)=0,NOT(AND(ISNUMBER(J207),J207&gt;=0,K207&lt;&gt;""))),"Nonaktif tanpa pembayaran",IF(NOT(ISNUMBER(C207)),"Tanggal sesi belum pasti",IF(OR(C207&lt;'Pengaturan'!$B$4,C207&gt;'Pengaturan'!$B$5),"Di luar September",IF(C207&gt;'Pengaturan'!$B$29,"Belum closing",IF(AND(O207&lt;&gt;"",NOT(AND(W207="Terverifikasi",K207&lt;&gt;""))),"Pasangan perlu dicek",IF(AND(Q207=0,NOT(AND(ISNUMBER(U207),K207&lt;&gt;""))),"Sesi belum terkonfirmasi",IF(AND(ISNUMBER(J207),J207&gt;=0,K207&lt;&gt;""),"Terhitung",IF(X207=0,"Paket utama belum terhubung",IF(R207=0,"Pelunasan belum terbukti",IF(AND(N(H207)&gt;0,V207=""),"Bukti bayar sebelumnya kosong",IF(E207+IF(V207&lt;&gt;"",N(H207),0)&lt;S207,"DP sebelumnya belum lengkap",IF(I207&lt;=0,"Nominal pembayaran belum lengkap","Terhitung"))))))))))))</x:f>
        <x:v>Terhitung</x:v>
      </x:c>
      <x:c r="M207" s="619" t="n">
        <x:f>IF(N207=1,IF(AND(ISNUMBER(J207),J207&gt;=0,K207&lt;&gt;""),J207,I207),"")</x:f>
        <x:v>350000</x:v>
      </x:c>
      <x:c r="N207" s="621" t="n">
        <x:f>IF(L207="Terhitung",1,0)</x:f>
        <x:v>1</x:v>
      </x:c>
      <x:c r="O207" s="617"/>
      <x:c r="P207" s="617" t="str">
        <x:v>402, 409</x:v>
      </x:c>
      <x:c r="Q207" s="617" t="n">
        <x:f>SUMIFS('Cocok Bayar Booking'!$V$5:$V$504,'Cocok Bayar Booking'!$R$5:$R$504,A207,'Cocok Bayar Booking'!$B$5:$B$504,"&lt;="&amp;'Pengaturan'!$B$6)</x:f>
        <x:v>1</x:v>
      </x:c>
      <x:c r="R207" s="617" t="n">
        <x:f>COUNTIFS('Cocok Bayar Booking'!$R$5:$R$504,A207,'Cocok Bayar Booking'!$S$5:$S$504,"Paket utama",'Cocok Bayar Booking'!$F$5:$F$504,"Lunas",'Cocok Bayar Booking'!$B$5:$B$504,"&lt;="&amp;'Pengaturan'!$B$6)+COUNTIFS('Cocok Bayar Booking'!$R$5:$R$504,A207,'Cocok Bayar Booking'!$S$5:$S$504,"Paket utama",'Cocok Bayar Booking'!$F$5:$F$504,"Pelunasan",'Cocok Bayar Booking'!$B$5:$B$504,"&lt;="&amp;'Pengaturan'!$B$6)</x:f>
        <x:v>1</x:v>
      </x:c>
      <x:c r="S207" s="619" t="n">
        <x:f>'Data Schedule'!N195</x:f>
        <x:v>100000</x:v>
      </x:c>
      <x:c r="T207" s="619" t="n">
        <x:f>'Data Schedule'!L195</x:f>
        <x:v>350000</x:v>
      </x:c>
      <x:c r="U207" s="627"/>
      <x:c r="V207" s="617" t="str">
        <x:f>IF('Data Schedule'!AL195="","",'Data Schedule'!AL195)</x:f>
      </x:c>
      <x:c r="W207" s="626"/>
      <x:c r="X207" s="617" t="n">
        <x:f>COUNTIFS('Cocok Bayar Booking'!$R$5:$R$504,A207,'Cocok Bayar Booking'!$S$5:$S$504,"Paket utama",'Cocok Bayar Booking'!$B$5:$B$504,"&lt;="&amp;'Pengaturan'!$B$6)</x:f>
        <x:v>2</x:v>
      </x:c>
      <x:c r="Y207" s="617" t="n">
        <x:f>IF(OR(L207="Nonaktif tanpa pembayaran",L207="Di luar September",L207="Belum closing",AND(LEFT(A207,4)="LOG-",COUNTIF('Cocok Bayar Booking'!$R$5:$R$504,A207)=0)),0,1-N207)</x:f>
        <x:v>0</x:v>
      </x:c>
      <x:c r="Z207" s="618" t="n">
        <x:f>IF('Data Schedule'!B195="","",'Data Schedule'!B195)</x:f>
        <x:v>46280</x:v>
      </x:c>
    </x:row>
    <x:row r="208" ht="30" customHeight="1">
      <x:c r="A208" s="617" t="str">
        <x:v>BK192</x:v>
      </x:c>
      <x:c r="B208" s="617" t="str">
        <x:f>'Data Schedule'!E196</x:f>
        <x:v>Yohana Oktivia</x:v>
      </x:c>
      <x:c r="C208" s="618" t="n">
        <x:f>IF(ISNUMBER(U208),U208,IF(ISNUMBER(Z208),Z208,""))</x:f>
        <x:v>46281</x:v>
      </x:c>
      <x:c r="D208" s="617" t="str">
        <x:f>'Data Schedule'!G196</x:f>
        <x:v>Graduation Premium</x:v>
      </x:c>
      <x:c r="E208" s="619" t="n">
        <x:f>SUMIFS('Cocok Bayar Booking'!$I$5:$I$504,'Cocok Bayar Booking'!$R$5:$R$504,A208,'Cocok Bayar Booking'!$F$5:$F$504,"DP",'Cocok Bayar Booking'!$S$5:$S$504,"Paket utama",'Cocok Bayar Booking'!$B$5:$B$504,"&lt;="&amp;'Pengaturan'!$B$6)</x:f>
        <x:v>0</x:v>
      </x:c>
      <x:c r="F208" s="619" t="n">
        <x:f>SUMIFS('Cocok Bayar Booking'!$I$5:$I$504,'Cocok Bayar Booking'!$R$5:$R$504,A208,'Cocok Bayar Booking'!$B$5:$B$504,"&lt;="&amp;'Pengaturan'!$B$6)-E208</x:f>
        <x:v>0</x:v>
      </x:c>
      <x:c r="G208" s="619" t="n">
        <x:f>SUMIFS('Cocok Bayar Booking'!$I$5:$I$504,'Cocok Bayar Booking'!$R$5:$R$504,A208,'Cocok Bayar Booking'!$S$5:$S$504,"Add-on",'Cocok Bayar Booking'!$B$5:$B$504,"&lt;="&amp;'Pengaturan'!$B$6)</x:f>
        <x:v>0</x:v>
      </x:c>
      <x:c r="H208" s="619" t="str">
        <x:f>IF('Data Schedule'!AK196="","",'Data Schedule'!AK196)</x:f>
      </x:c>
      <x:c r="I208" s="619" t="n">
        <x:f>E208+F208+IF(V208&lt;&gt;"",N(H208),0)</x:f>
        <x:v>0</x:v>
      </x:c>
      <x:c r="J208" s="625"/>
      <x:c r="K208" s="626"/>
      <x:c r="L208" s="620" t="str">
        <x:f>IF(AND('Data Schedule'!U196=0,COUNTIF('Cocok Bayar Booking'!$R$5:$R$504,A208)=0,N(H208)=0,NOT(AND(ISNUMBER(J208),J208&gt;=0,K208&lt;&gt;""))),"Nonaktif tanpa pembayaran",IF(NOT(ISNUMBER(C208)),"Tanggal sesi belum pasti",IF(OR(C208&lt;'Pengaturan'!$B$4,C208&gt;'Pengaturan'!$B$5),"Di luar September",IF(C208&gt;'Pengaturan'!$B$29,"Belum closing",IF(AND(O208&lt;&gt;"",NOT(AND(W208="Terverifikasi",K208&lt;&gt;""))),"Pasangan perlu dicek",IF(AND(Q208=0,NOT(AND(ISNUMBER(U208),K208&lt;&gt;""))),"Sesi belum terkonfirmasi",IF(AND(ISNUMBER(J208),J208&gt;=0,K208&lt;&gt;""),"Terhitung",IF(X208=0,"Paket utama belum terhubung",IF(R208=0,"Pelunasan belum terbukti",IF(AND(N(H208)&gt;0,V208=""),"Bukti bayar sebelumnya kosong",IF(E208+IF(V208&lt;&gt;"",N(H208),0)&lt;S208,"DP sebelumnya belum lengkap",IF(I208&lt;=0,"Nominal pembayaran belum lengkap","Terhitung"))))))))))))</x:f>
        <x:v>Pasangan perlu dicek</x:v>
      </x:c>
      <x:c r="M208" s="619" t="str">
        <x:f>IF(N208=1,IF(AND(ISNUMBER(J208),J208&gt;=0,K208&lt;&gt;""),J208,I208),"")</x:f>
      </x:c>
      <x:c r="N208" s="621" t="n">
        <x:f>IF(L208="Terhitung",1,0)</x:f>
        <x:v>0</x:v>
      </x:c>
      <x:c r="O208" s="617" t="str">
        <x:v>CHECK pembayaran belum cocok</x:v>
      </x:c>
      <x:c r="P208" s="617"/>
      <x:c r="Q208" s="617" t="n">
        <x:f>SUMIFS('Cocok Bayar Booking'!$V$5:$V$504,'Cocok Bayar Booking'!$R$5:$R$504,A208,'Cocok Bayar Booking'!$B$5:$B$504,"&lt;="&amp;'Pengaturan'!$B$6)</x:f>
        <x:v>0</x:v>
      </x:c>
      <x:c r="R208" s="617" t="n">
        <x:f>COUNTIFS('Cocok Bayar Booking'!$R$5:$R$504,A208,'Cocok Bayar Booking'!$S$5:$S$504,"Paket utama",'Cocok Bayar Booking'!$F$5:$F$504,"Lunas",'Cocok Bayar Booking'!$B$5:$B$504,"&lt;="&amp;'Pengaturan'!$B$6)+COUNTIFS('Cocok Bayar Booking'!$R$5:$R$504,A208,'Cocok Bayar Booking'!$S$5:$S$504,"Paket utama",'Cocok Bayar Booking'!$F$5:$F$504,"Pelunasan",'Cocok Bayar Booking'!$B$5:$B$504,"&lt;="&amp;'Pengaturan'!$B$6)</x:f>
        <x:v>0</x:v>
      </x:c>
      <x:c r="S208" s="619" t="n">
        <x:f>'Data Schedule'!N196</x:f>
        <x:v>200000</x:v>
      </x:c>
      <x:c r="T208" s="619" t="n">
        <x:f>'Data Schedule'!L196</x:f>
        <x:v>500000</x:v>
      </x:c>
      <x:c r="U208" s="627"/>
      <x:c r="V208" s="617" t="str">
        <x:f>IF('Data Schedule'!AL196="","",'Data Schedule'!AL196)</x:f>
      </x:c>
      <x:c r="W208" s="626"/>
      <x:c r="X208" s="617" t="n">
        <x:f>COUNTIFS('Cocok Bayar Booking'!$R$5:$R$504,A208,'Cocok Bayar Booking'!$S$5:$S$504,"Paket utama",'Cocok Bayar Booking'!$B$5:$B$504,"&lt;="&amp;'Pengaturan'!$B$6)</x:f>
        <x:v>0</x:v>
      </x:c>
      <x:c r="Y208" s="617" t="n">
        <x:f>IF(OR(L208="Nonaktif tanpa pembayaran",L208="Di luar September",L208="Belum closing",AND(LEFT(A208,4)="LOG-",COUNTIF('Cocok Bayar Booking'!$R$5:$R$504,A208)=0)),0,1-N208)</x:f>
        <x:v>1</x:v>
      </x:c>
      <x:c r="Z208" s="618" t="n">
        <x:f>IF('Data Schedule'!B196="","",'Data Schedule'!B196)</x:f>
        <x:v>46281</x:v>
      </x:c>
    </x:row>
    <x:row r="209" ht="30" customHeight="1">
      <x:c r="A209" s="617" t="str">
        <x:v>BK193</x:v>
      </x:c>
      <x:c r="B209" s="617" t="str">
        <x:f>'Data Schedule'!E197</x:f>
        <x:v>Lodaya Sasindo</x:v>
      </x:c>
      <x:c r="C209" s="618" t="n">
        <x:f>IF(ISNUMBER(U209),U209,IF(ISNUMBER(Z209),Z209,""))</x:f>
        <x:v>46281</x:v>
      </x:c>
      <x:c r="D209" s="617" t="str">
        <x:f>'Data Schedule'!G197</x:f>
        <x:v>Large Group</x:v>
      </x:c>
      <x:c r="E209" s="619" t="n">
        <x:f>SUMIFS('Cocok Bayar Booking'!$I$5:$I$504,'Cocok Bayar Booking'!$R$5:$R$504,A209,'Cocok Bayar Booking'!$F$5:$F$504,"DP",'Cocok Bayar Booking'!$S$5:$S$504,"Paket utama",'Cocok Bayar Booking'!$B$5:$B$504,"&lt;="&amp;'Pengaturan'!$B$6)</x:f>
        <x:v>100000</x:v>
      </x:c>
      <x:c r="F209" s="619" t="n">
        <x:f>SUMIFS('Cocok Bayar Booking'!$I$5:$I$504,'Cocok Bayar Booking'!$R$5:$R$504,A209,'Cocok Bayar Booking'!$B$5:$B$504,"&lt;="&amp;'Pengaturan'!$B$6)-E209</x:f>
        <x:v>0</x:v>
      </x:c>
      <x:c r="G209" s="619" t="n">
        <x:f>SUMIFS('Cocok Bayar Booking'!$I$5:$I$504,'Cocok Bayar Booking'!$R$5:$R$504,A209,'Cocok Bayar Booking'!$S$5:$S$504,"Add-on",'Cocok Bayar Booking'!$B$5:$B$504,"&lt;="&amp;'Pengaturan'!$B$6)</x:f>
        <x:v>0</x:v>
      </x:c>
      <x:c r="H209" s="619" t="str">
        <x:f>IF('Data Schedule'!AK197="","",'Data Schedule'!AK197)</x:f>
      </x:c>
      <x:c r="I209" s="619" t="n">
        <x:f>E209+F209+IF(V209&lt;&gt;"",N(H209),0)</x:f>
        <x:v>100000</x:v>
      </x:c>
      <x:c r="J209" s="625"/>
      <x:c r="K209" s="626"/>
      <x:c r="L209" s="620" t="str">
        <x:f>IF(AND('Data Schedule'!U197=0,COUNTIF('Cocok Bayar Booking'!$R$5:$R$504,A209)=0,N(H209)=0,NOT(AND(ISNUMBER(J209),J209&gt;=0,K209&lt;&gt;""))),"Nonaktif tanpa pembayaran",IF(NOT(ISNUMBER(C209)),"Tanggal sesi belum pasti",IF(OR(C209&lt;'Pengaturan'!$B$4,C209&gt;'Pengaturan'!$B$5),"Di luar September",IF(C209&gt;'Pengaturan'!$B$29,"Belum closing",IF(AND(O209&lt;&gt;"",NOT(AND(W209="Terverifikasi",K209&lt;&gt;""))),"Pasangan perlu dicek",IF(AND(Q209=0,NOT(AND(ISNUMBER(U209),K209&lt;&gt;""))),"Sesi belum terkonfirmasi",IF(AND(ISNUMBER(J209),J209&gt;=0,K209&lt;&gt;""),"Terhitung",IF(X209=0,"Paket utama belum terhubung",IF(R209=0,"Pelunasan belum terbukti",IF(AND(N(H209)&gt;0,V209=""),"Bukti bayar sebelumnya kosong",IF(E209+IF(V209&lt;&gt;"",N(H209),0)&lt;S209,"DP sebelumnya belum lengkap",IF(I209&lt;=0,"Nominal pembayaran belum lengkap","Terhitung"))))))))))))</x:f>
        <x:v>Sesi belum terkonfirmasi</x:v>
      </x:c>
      <x:c r="M209" s="619" t="str">
        <x:f>IF(N209=1,IF(AND(ISNUMBER(J209),J209&gt;=0,K209&lt;&gt;""),J209,I209),"")</x:f>
      </x:c>
      <x:c r="N209" s="621" t="n">
        <x:f>IF(L209="Terhitung",1,0)</x:f>
        <x:v>0</x:v>
      </x:c>
      <x:c r="O209" s="617"/>
      <x:c r="P209" s="617" t="str">
        <x:v>405</x:v>
      </x:c>
      <x:c r="Q209" s="617" t="n">
        <x:f>SUMIFS('Cocok Bayar Booking'!$V$5:$V$504,'Cocok Bayar Booking'!$R$5:$R$504,A209,'Cocok Bayar Booking'!$B$5:$B$504,"&lt;="&amp;'Pengaturan'!$B$6)</x:f>
        <x:v>0</x:v>
      </x:c>
      <x:c r="R209" s="617" t="n">
        <x:f>COUNTIFS('Cocok Bayar Booking'!$R$5:$R$504,A209,'Cocok Bayar Booking'!$S$5:$S$504,"Paket utama",'Cocok Bayar Booking'!$F$5:$F$504,"Lunas",'Cocok Bayar Booking'!$B$5:$B$504,"&lt;="&amp;'Pengaturan'!$B$6)+COUNTIFS('Cocok Bayar Booking'!$R$5:$R$504,A209,'Cocok Bayar Booking'!$S$5:$S$504,"Paket utama",'Cocok Bayar Booking'!$F$5:$F$504,"Pelunasan",'Cocok Bayar Booking'!$B$5:$B$504,"&lt;="&amp;'Pengaturan'!$B$6)</x:f>
        <x:v>0</x:v>
      </x:c>
      <x:c r="S209" s="619" t="n">
        <x:f>'Data Schedule'!N197</x:f>
        <x:v>100000</x:v>
      </x:c>
      <x:c r="T209" s="619" t="n">
        <x:f>'Data Schedule'!L197</x:f>
        <x:v>350000</x:v>
      </x:c>
      <x:c r="U209" s="627"/>
      <x:c r="V209" s="617" t="str">
        <x:f>IF('Data Schedule'!AL197="","",'Data Schedule'!AL197)</x:f>
      </x:c>
      <x:c r="W209" s="626"/>
      <x:c r="X209" s="617" t="n">
        <x:f>COUNTIFS('Cocok Bayar Booking'!$R$5:$R$504,A209,'Cocok Bayar Booking'!$S$5:$S$504,"Paket utama",'Cocok Bayar Booking'!$B$5:$B$504,"&lt;="&amp;'Pengaturan'!$B$6)</x:f>
        <x:v>1</x:v>
      </x:c>
      <x:c r="Y209" s="617" t="n">
        <x:f>IF(OR(L209="Nonaktif tanpa pembayaran",L209="Di luar September",L209="Belum closing",AND(LEFT(A209,4)="LOG-",COUNTIF('Cocok Bayar Booking'!$R$5:$R$504,A209)=0)),0,1-N209)</x:f>
        <x:v>1</x:v>
      </x:c>
      <x:c r="Z209" s="618" t="n">
        <x:f>IF('Data Schedule'!B197="","",'Data Schedule'!B197)</x:f>
        <x:v>46281</x:v>
      </x:c>
    </x:row>
    <x:row r="210" ht="30" customHeight="1">
      <x:c r="A210" s="617" t="str">
        <x:v>BK194</x:v>
      </x:c>
      <x:c r="B210" s="617" t="str">
        <x:f>'Data Schedule'!E198</x:f>
        <x:v>Laela</x:v>
      </x:c>
      <x:c r="C210" s="618" t="n">
        <x:f>IF(ISNUMBER(U210),U210,IF(ISNUMBER(Z210),Z210,""))</x:f>
        <x:v>46287</x:v>
      </x:c>
      <x:c r="D210" s="617" t="str">
        <x:f>'Data Schedule'!G198</x:f>
        <x:v>Graduation</x:v>
      </x:c>
      <x:c r="E210" s="619" t="n">
        <x:f>SUMIFS('Cocok Bayar Booking'!$I$5:$I$504,'Cocok Bayar Booking'!$R$5:$R$504,A210,'Cocok Bayar Booking'!$F$5:$F$504,"DP",'Cocok Bayar Booking'!$S$5:$S$504,"Paket utama",'Cocok Bayar Booking'!$B$5:$B$504,"&lt;="&amp;'Pengaturan'!$B$6)</x:f>
        <x:v>100000</x:v>
      </x:c>
      <x:c r="F210" s="619" t="n">
        <x:f>SUMIFS('Cocok Bayar Booking'!$I$5:$I$504,'Cocok Bayar Booking'!$R$5:$R$504,A210,'Cocok Bayar Booking'!$B$5:$B$504,"&lt;="&amp;'Pengaturan'!$B$6)-E210</x:f>
        <x:v>0</x:v>
      </x:c>
      <x:c r="G210" s="619" t="n">
        <x:f>SUMIFS('Cocok Bayar Booking'!$I$5:$I$504,'Cocok Bayar Booking'!$R$5:$R$504,A210,'Cocok Bayar Booking'!$S$5:$S$504,"Add-on",'Cocok Bayar Booking'!$B$5:$B$504,"&lt;="&amp;'Pengaturan'!$B$6)</x:f>
        <x:v>0</x:v>
      </x:c>
      <x:c r="H210" s="619" t="str">
        <x:f>IF('Data Schedule'!AK198="","",'Data Schedule'!AK198)</x:f>
      </x:c>
      <x:c r="I210" s="619" t="n">
        <x:f>E210+F210+IF(V210&lt;&gt;"",N(H210),0)</x:f>
        <x:v>100000</x:v>
      </x:c>
      <x:c r="J210" s="625"/>
      <x:c r="K210" s="626"/>
      <x:c r="L210" s="620" t="str">
        <x:f>IF(AND('Data Schedule'!U198=0,COUNTIF('Cocok Bayar Booking'!$R$5:$R$504,A210)=0,N(H210)=0,NOT(AND(ISNUMBER(J210),J210&gt;=0,K210&lt;&gt;""))),"Nonaktif tanpa pembayaran",IF(NOT(ISNUMBER(C210)),"Tanggal sesi belum pasti",IF(OR(C210&lt;'Pengaturan'!$B$4,C210&gt;'Pengaturan'!$B$5),"Di luar September",IF(C210&gt;'Pengaturan'!$B$29,"Belum closing",IF(AND(O210&lt;&gt;"",NOT(AND(W210="Terverifikasi",K210&lt;&gt;""))),"Pasangan perlu dicek",IF(AND(Q210=0,NOT(AND(ISNUMBER(U210),K210&lt;&gt;""))),"Sesi belum terkonfirmasi",IF(AND(ISNUMBER(J210),J210&gt;=0,K210&lt;&gt;""),"Terhitung",IF(X210=0,"Paket utama belum terhubung",IF(R210=0,"Pelunasan belum terbukti",IF(AND(N(H210)&gt;0,V210=""),"Bukti bayar sebelumnya kosong",IF(E210+IF(V210&lt;&gt;"",N(H210),0)&lt;S210,"DP sebelumnya belum lengkap",IF(I210&lt;=0,"Nominal pembayaran belum lengkap","Terhitung"))))))))))))</x:f>
        <x:v>Belum closing</x:v>
      </x:c>
      <x:c r="M210" s="619" t="str">
        <x:f>IF(N210=1,IF(AND(ISNUMBER(J210),J210&gt;=0,K210&lt;&gt;""),J210,I210),"")</x:f>
      </x:c>
      <x:c r="N210" s="621" t="n">
        <x:f>IF(L210="Terhitung",1,0)</x:f>
        <x:v>0</x:v>
      </x:c>
      <x:c r="O210" s="617"/>
      <x:c r="P210" s="617" t="str">
        <x:v>403</x:v>
      </x:c>
      <x:c r="Q210" s="617" t="n">
        <x:f>SUMIFS('Cocok Bayar Booking'!$V$5:$V$504,'Cocok Bayar Booking'!$R$5:$R$504,A210,'Cocok Bayar Booking'!$B$5:$B$504,"&lt;="&amp;'Pengaturan'!$B$6)</x:f>
        <x:v>0</x:v>
      </x:c>
      <x:c r="R210" s="617" t="n">
        <x:f>COUNTIFS('Cocok Bayar Booking'!$R$5:$R$504,A210,'Cocok Bayar Booking'!$S$5:$S$504,"Paket utama",'Cocok Bayar Booking'!$F$5:$F$504,"Lunas",'Cocok Bayar Booking'!$B$5:$B$504,"&lt;="&amp;'Pengaturan'!$B$6)+COUNTIFS('Cocok Bayar Booking'!$R$5:$R$504,A210,'Cocok Bayar Booking'!$S$5:$S$504,"Paket utama",'Cocok Bayar Booking'!$F$5:$F$504,"Pelunasan",'Cocok Bayar Booking'!$B$5:$B$504,"&lt;="&amp;'Pengaturan'!$B$6)</x:f>
        <x:v>0</x:v>
      </x:c>
      <x:c r="S210" s="619" t="n">
        <x:f>'Data Schedule'!N198</x:f>
        <x:v>100000</x:v>
      </x:c>
      <x:c r="T210" s="619" t="n">
        <x:f>'Data Schedule'!L198</x:f>
        <x:v>350000</x:v>
      </x:c>
      <x:c r="U210" s="627"/>
      <x:c r="V210" s="617" t="str">
        <x:f>IF('Data Schedule'!AL198="","",'Data Schedule'!AL198)</x:f>
      </x:c>
      <x:c r="W210" s="626"/>
      <x:c r="X210" s="617" t="n">
        <x:f>COUNTIFS('Cocok Bayar Booking'!$R$5:$R$504,A210,'Cocok Bayar Booking'!$S$5:$S$504,"Paket utama",'Cocok Bayar Booking'!$B$5:$B$504,"&lt;="&amp;'Pengaturan'!$B$6)</x:f>
        <x:v>1</x:v>
      </x:c>
      <x:c r="Y210" s="617" t="n">
        <x:f>IF(OR(L210="Nonaktif tanpa pembayaran",L210="Di luar September",L210="Belum closing",AND(LEFT(A210,4)="LOG-",COUNTIF('Cocok Bayar Booking'!$R$5:$R$504,A210)=0)),0,1-N210)</x:f>
        <x:v>0</x:v>
      </x:c>
      <x:c r="Z210" s="618" t="n">
        <x:f>IF('Data Schedule'!B198="","",'Data Schedule'!B198)</x:f>
        <x:v>46287</x:v>
      </x:c>
    </x:row>
    <x:row r="211" ht="30" customHeight="1">
      <x:c r="A211" s="617" t="str">
        <x:v>BK195</x:v>
      </x:c>
      <x:c r="B211" s="617" t="str">
        <x:f>'Data Schedule'!E199</x:f>
        <x:v>Nana Tri</x:v>
      </x:c>
      <x:c r="C211" s="618" t="n">
        <x:f>IF(ISNUMBER(U211),U211,IF(ISNUMBER(Z211),Z211,""))</x:f>
        <x:v>46287</x:v>
      </x:c>
      <x:c r="D211" s="617" t="str">
        <x:f>'Data Schedule'!G199</x:f>
        <x:v>Graduation</x:v>
      </x:c>
      <x:c r="E211" s="619" t="n">
        <x:f>SUMIFS('Cocok Bayar Booking'!$I$5:$I$504,'Cocok Bayar Booking'!$R$5:$R$504,A211,'Cocok Bayar Booking'!$F$5:$F$504,"DP",'Cocok Bayar Booking'!$S$5:$S$504,"Paket utama",'Cocok Bayar Booking'!$B$5:$B$504,"&lt;="&amp;'Pengaturan'!$B$6)</x:f>
        <x:v>100000</x:v>
      </x:c>
      <x:c r="F211" s="619" t="n">
        <x:f>SUMIFS('Cocok Bayar Booking'!$I$5:$I$504,'Cocok Bayar Booking'!$R$5:$R$504,A211,'Cocok Bayar Booking'!$B$5:$B$504,"&lt;="&amp;'Pengaturan'!$B$6)-E211</x:f>
        <x:v>0</x:v>
      </x:c>
      <x:c r="G211" s="619" t="n">
        <x:f>SUMIFS('Cocok Bayar Booking'!$I$5:$I$504,'Cocok Bayar Booking'!$R$5:$R$504,A211,'Cocok Bayar Booking'!$S$5:$S$504,"Add-on",'Cocok Bayar Booking'!$B$5:$B$504,"&lt;="&amp;'Pengaturan'!$B$6)</x:f>
        <x:v>0</x:v>
      </x:c>
      <x:c r="H211" s="619" t="str">
        <x:f>IF('Data Schedule'!AK199="","",'Data Schedule'!AK199)</x:f>
      </x:c>
      <x:c r="I211" s="619" t="n">
        <x:f>E211+F211+IF(V211&lt;&gt;"",N(H211),0)</x:f>
        <x:v>100000</x:v>
      </x:c>
      <x:c r="J211" s="625"/>
      <x:c r="K211" s="626"/>
      <x:c r="L211" s="620" t="str">
        <x:f>IF(AND('Data Schedule'!U199=0,COUNTIF('Cocok Bayar Booking'!$R$5:$R$504,A211)=0,N(H211)=0,NOT(AND(ISNUMBER(J211),J211&gt;=0,K211&lt;&gt;""))),"Nonaktif tanpa pembayaran",IF(NOT(ISNUMBER(C211)),"Tanggal sesi belum pasti",IF(OR(C211&lt;'Pengaturan'!$B$4,C211&gt;'Pengaturan'!$B$5),"Di luar September",IF(C211&gt;'Pengaturan'!$B$29,"Belum closing",IF(AND(O211&lt;&gt;"",NOT(AND(W211="Terverifikasi",K211&lt;&gt;""))),"Pasangan perlu dicek",IF(AND(Q211=0,NOT(AND(ISNUMBER(U211),K211&lt;&gt;""))),"Sesi belum terkonfirmasi",IF(AND(ISNUMBER(J211),J211&gt;=0,K211&lt;&gt;""),"Terhitung",IF(X211=0,"Paket utama belum terhubung",IF(R211=0,"Pelunasan belum terbukti",IF(AND(N(H211)&gt;0,V211=""),"Bukti bayar sebelumnya kosong",IF(E211+IF(V211&lt;&gt;"",N(H211),0)&lt;S211,"DP sebelumnya belum lengkap",IF(I211&lt;=0,"Nominal pembayaran belum lengkap","Terhitung"))))))))))))</x:f>
        <x:v>Belum closing</x:v>
      </x:c>
      <x:c r="M211" s="619" t="str">
        <x:f>IF(N211=1,IF(AND(ISNUMBER(J211),J211&gt;=0,K211&lt;&gt;""),J211,I211),"")</x:f>
      </x:c>
      <x:c r="N211" s="621" t="n">
        <x:f>IF(L211="Terhitung",1,0)</x:f>
        <x:v>0</x:v>
      </x:c>
      <x:c r="O211" s="617"/>
      <x:c r="P211" s="617" t="str">
        <x:v>400</x:v>
      </x:c>
      <x:c r="Q211" s="617" t="n">
        <x:f>SUMIFS('Cocok Bayar Booking'!$V$5:$V$504,'Cocok Bayar Booking'!$R$5:$R$504,A211,'Cocok Bayar Booking'!$B$5:$B$504,"&lt;="&amp;'Pengaturan'!$B$6)</x:f>
        <x:v>0</x:v>
      </x:c>
      <x:c r="R211" s="617" t="n">
        <x:f>COUNTIFS('Cocok Bayar Booking'!$R$5:$R$504,A211,'Cocok Bayar Booking'!$S$5:$S$504,"Paket utama",'Cocok Bayar Booking'!$F$5:$F$504,"Lunas",'Cocok Bayar Booking'!$B$5:$B$504,"&lt;="&amp;'Pengaturan'!$B$6)+COUNTIFS('Cocok Bayar Booking'!$R$5:$R$504,A211,'Cocok Bayar Booking'!$S$5:$S$504,"Paket utama",'Cocok Bayar Booking'!$F$5:$F$504,"Pelunasan",'Cocok Bayar Booking'!$B$5:$B$504,"&lt;="&amp;'Pengaturan'!$B$6)</x:f>
        <x:v>0</x:v>
      </x:c>
      <x:c r="S211" s="619" t="n">
        <x:f>'Data Schedule'!N199</x:f>
        <x:v>100000</x:v>
      </x:c>
      <x:c r="T211" s="619" t="n">
        <x:f>'Data Schedule'!L199</x:f>
        <x:v>350000</x:v>
      </x:c>
      <x:c r="U211" s="627"/>
      <x:c r="V211" s="617" t="str">
        <x:f>IF('Data Schedule'!AL199="","",'Data Schedule'!AL199)</x:f>
      </x:c>
      <x:c r="W211" s="626"/>
      <x:c r="X211" s="617" t="n">
        <x:f>COUNTIFS('Cocok Bayar Booking'!$R$5:$R$504,A211,'Cocok Bayar Booking'!$S$5:$S$504,"Paket utama",'Cocok Bayar Booking'!$B$5:$B$504,"&lt;="&amp;'Pengaturan'!$B$6)</x:f>
        <x:v>1</x:v>
      </x:c>
      <x:c r="Y211" s="617" t="n">
        <x:f>IF(OR(L211="Nonaktif tanpa pembayaran",L211="Di luar September",L211="Belum closing",AND(LEFT(A211,4)="LOG-",COUNTIF('Cocok Bayar Booking'!$R$5:$R$504,A211)=0)),0,1-N211)</x:f>
        <x:v>0</x:v>
      </x:c>
      <x:c r="Z211" s="618" t="n">
        <x:f>IF('Data Schedule'!B199="","",'Data Schedule'!B199)</x:f>
        <x:v>46287</x:v>
      </x:c>
    </x:row>
    <x:row r="212" ht="30" customHeight="1">
      <x:c r="A212" s="617" t="str">
        <x:v>BK196</x:v>
      </x:c>
      <x:c r="B212" s="617" t="str">
        <x:f>'Data Schedule'!E200</x:f>
        <x:v>Rahes</x:v>
      </x:c>
      <x:c r="C212" s="618" t="n">
        <x:f>IF(ISNUMBER(U212),U212,IF(ISNUMBER(Z212),Z212,""))</x:f>
        <x:v>46288</x:v>
      </x:c>
      <x:c r="D212" s="617" t="str">
        <x:f>'Data Schedule'!G200</x:f>
        <x:v>Large Group</x:v>
      </x:c>
      <x:c r="E212" s="619" t="n">
        <x:f>SUMIFS('Cocok Bayar Booking'!$I$5:$I$504,'Cocok Bayar Booking'!$R$5:$R$504,A212,'Cocok Bayar Booking'!$F$5:$F$504,"DP",'Cocok Bayar Booking'!$S$5:$S$504,"Paket utama",'Cocok Bayar Booking'!$B$5:$B$504,"&lt;="&amp;'Pengaturan'!$B$6)</x:f>
        <x:v>100000</x:v>
      </x:c>
      <x:c r="F212" s="619" t="n">
        <x:f>SUMIFS('Cocok Bayar Booking'!$I$5:$I$504,'Cocok Bayar Booking'!$R$5:$R$504,A212,'Cocok Bayar Booking'!$B$5:$B$504,"&lt;="&amp;'Pengaturan'!$B$6)-E212</x:f>
        <x:v>0</x:v>
      </x:c>
      <x:c r="G212" s="619" t="n">
        <x:f>SUMIFS('Cocok Bayar Booking'!$I$5:$I$504,'Cocok Bayar Booking'!$R$5:$R$504,A212,'Cocok Bayar Booking'!$S$5:$S$504,"Add-on",'Cocok Bayar Booking'!$B$5:$B$504,"&lt;="&amp;'Pengaturan'!$B$6)</x:f>
        <x:v>0</x:v>
      </x:c>
      <x:c r="H212" s="619" t="str">
        <x:f>IF('Data Schedule'!AK200="","",'Data Schedule'!AK200)</x:f>
      </x:c>
      <x:c r="I212" s="619" t="n">
        <x:f>E212+F212+IF(V212&lt;&gt;"",N(H212),0)</x:f>
        <x:v>100000</x:v>
      </x:c>
      <x:c r="J212" s="625"/>
      <x:c r="K212" s="626"/>
      <x:c r="L212" s="620" t="str">
        <x:f>IF(AND('Data Schedule'!U200=0,COUNTIF('Cocok Bayar Booking'!$R$5:$R$504,A212)=0,N(H212)=0,NOT(AND(ISNUMBER(J212),J212&gt;=0,K212&lt;&gt;""))),"Nonaktif tanpa pembayaran",IF(NOT(ISNUMBER(C212)),"Tanggal sesi belum pasti",IF(OR(C212&lt;'Pengaturan'!$B$4,C212&gt;'Pengaturan'!$B$5),"Di luar September",IF(C212&gt;'Pengaturan'!$B$29,"Belum closing",IF(AND(O212&lt;&gt;"",NOT(AND(W212="Terverifikasi",K212&lt;&gt;""))),"Pasangan perlu dicek",IF(AND(Q212=0,NOT(AND(ISNUMBER(U212),K212&lt;&gt;""))),"Sesi belum terkonfirmasi",IF(AND(ISNUMBER(J212),J212&gt;=0,K212&lt;&gt;""),"Terhitung",IF(X212=0,"Paket utama belum terhubung",IF(R212=0,"Pelunasan belum terbukti",IF(AND(N(H212)&gt;0,V212=""),"Bukti bayar sebelumnya kosong",IF(E212+IF(V212&lt;&gt;"",N(H212),0)&lt;S212,"DP sebelumnya belum lengkap",IF(I212&lt;=0,"Nominal pembayaran belum lengkap","Terhitung"))))))))))))</x:f>
        <x:v>Belum closing</x:v>
      </x:c>
      <x:c r="M212" s="619" t="str">
        <x:f>IF(N212=1,IF(AND(ISNUMBER(J212),J212&gt;=0,K212&lt;&gt;""),J212,I212),"")</x:f>
      </x:c>
      <x:c r="N212" s="621" t="n">
        <x:f>IF(L212="Terhitung",1,0)</x:f>
        <x:v>0</x:v>
      </x:c>
      <x:c r="O212" s="617"/>
      <x:c r="P212" s="617" t="str">
        <x:v>398</x:v>
      </x:c>
      <x:c r="Q212" s="617" t="n">
        <x:f>SUMIFS('Cocok Bayar Booking'!$V$5:$V$504,'Cocok Bayar Booking'!$R$5:$R$504,A212,'Cocok Bayar Booking'!$B$5:$B$504,"&lt;="&amp;'Pengaturan'!$B$6)</x:f>
        <x:v>0</x:v>
      </x:c>
      <x:c r="R212" s="617" t="n">
        <x:f>COUNTIFS('Cocok Bayar Booking'!$R$5:$R$504,A212,'Cocok Bayar Booking'!$S$5:$S$504,"Paket utama",'Cocok Bayar Booking'!$F$5:$F$504,"Lunas",'Cocok Bayar Booking'!$B$5:$B$504,"&lt;="&amp;'Pengaturan'!$B$6)+COUNTIFS('Cocok Bayar Booking'!$R$5:$R$504,A212,'Cocok Bayar Booking'!$S$5:$S$504,"Paket utama",'Cocok Bayar Booking'!$F$5:$F$504,"Pelunasan",'Cocok Bayar Booking'!$B$5:$B$504,"&lt;="&amp;'Pengaturan'!$B$6)</x:f>
        <x:v>0</x:v>
      </x:c>
      <x:c r="S212" s="619" t="n">
        <x:f>'Data Schedule'!N200</x:f>
        <x:v>100000</x:v>
      </x:c>
      <x:c r="T212" s="619" t="n">
        <x:f>'Data Schedule'!L200</x:f>
        <x:v>800000</x:v>
      </x:c>
      <x:c r="U212" s="627"/>
      <x:c r="V212" s="617" t="str">
        <x:f>IF('Data Schedule'!AL200="","",'Data Schedule'!AL200)</x:f>
      </x:c>
      <x:c r="W212" s="626"/>
      <x:c r="X212" s="617" t="n">
        <x:f>COUNTIFS('Cocok Bayar Booking'!$R$5:$R$504,A212,'Cocok Bayar Booking'!$S$5:$S$504,"Paket utama",'Cocok Bayar Booking'!$B$5:$B$504,"&lt;="&amp;'Pengaturan'!$B$6)</x:f>
        <x:v>1</x:v>
      </x:c>
      <x:c r="Y212" s="617" t="n">
        <x:f>IF(OR(L212="Nonaktif tanpa pembayaran",L212="Di luar September",L212="Belum closing",AND(LEFT(A212,4)="LOG-",COUNTIF('Cocok Bayar Booking'!$R$5:$R$504,A212)=0)),0,1-N212)</x:f>
        <x:v>0</x:v>
      </x:c>
      <x:c r="Z212" s="618" t="n">
        <x:f>IF('Data Schedule'!B200="","",'Data Schedule'!B200)</x:f>
        <x:v>46288</x:v>
      </x:c>
    </x:row>
    <x:row r="213" ht="30" customHeight="1">
      <x:c r="A213" s="617" t="str">
        <x:v>BK197</x:v>
      </x:c>
      <x:c r="B213" s="617" t="str">
        <x:f>'Data Schedule'!E201</x:f>
        <x:v>Aisyah</x:v>
      </x:c>
      <x:c r="C213" s="618" t="n">
        <x:f>IF(ISNUMBER(U213),U213,IF(ISNUMBER(Z213),Z213,""))</x:f>
        <x:v>46280</x:v>
      </x:c>
      <x:c r="D213" s="617" t="str">
        <x:f>'Data Schedule'!G201</x:f>
        <x:v>Large Group</x:v>
      </x:c>
      <x:c r="E213" s="619" t="n">
        <x:f>SUMIFS('Cocok Bayar Booking'!$I$5:$I$504,'Cocok Bayar Booking'!$R$5:$R$504,A213,'Cocok Bayar Booking'!$F$5:$F$504,"DP",'Cocok Bayar Booking'!$S$5:$S$504,"Paket utama",'Cocok Bayar Booking'!$B$5:$B$504,"&lt;="&amp;'Pengaturan'!$B$6)</x:f>
        <x:v>0</x:v>
      </x:c>
      <x:c r="F213" s="619" t="n">
        <x:f>SUMIFS('Cocok Bayar Booking'!$I$5:$I$504,'Cocok Bayar Booking'!$R$5:$R$504,A213,'Cocok Bayar Booking'!$B$5:$B$504,"&lt;="&amp;'Pengaturan'!$B$6)-E213</x:f>
        <x:v>475000</x:v>
      </x:c>
      <x:c r="G213" s="619" t="n">
        <x:f>SUMIFS('Cocok Bayar Booking'!$I$5:$I$504,'Cocok Bayar Booking'!$R$5:$R$504,A213,'Cocok Bayar Booking'!$S$5:$S$504,"Add-on",'Cocok Bayar Booking'!$B$5:$B$504,"&lt;="&amp;'Pengaturan'!$B$6)</x:f>
        <x:v>0</x:v>
      </x:c>
      <x:c r="H213" s="619" t="str">
        <x:f>IF('Data Schedule'!AK201="","",'Data Schedule'!AK201)</x:f>
      </x:c>
      <x:c r="I213" s="619" t="n">
        <x:f>E213+F213+IF(V213&lt;&gt;"",N(H213),0)</x:f>
        <x:v>475000</x:v>
      </x:c>
      <x:c r="J213" s="625"/>
      <x:c r="K213" s="626"/>
      <x:c r="L213" s="620" t="str">
        <x:f>IF(AND('Data Schedule'!U201=0,COUNTIF('Cocok Bayar Booking'!$R$5:$R$504,A213)=0,N(H213)=0,NOT(AND(ISNUMBER(J213),J213&gt;=0,K213&lt;&gt;""))),"Nonaktif tanpa pembayaran",IF(NOT(ISNUMBER(C213)),"Tanggal sesi belum pasti",IF(OR(C213&lt;'Pengaturan'!$B$4,C213&gt;'Pengaturan'!$B$5),"Di luar September",IF(C213&gt;'Pengaturan'!$B$29,"Belum closing",IF(AND(O213&lt;&gt;"",NOT(AND(W213="Terverifikasi",K213&lt;&gt;""))),"Pasangan perlu dicek",IF(AND(Q213=0,NOT(AND(ISNUMBER(U213),K213&lt;&gt;""))),"Sesi belum terkonfirmasi",IF(AND(ISNUMBER(J213),J213&gt;=0,K213&lt;&gt;""),"Terhitung",IF(X213=0,"Paket utama belum terhubung",IF(R213=0,"Pelunasan belum terbukti",IF(AND(N(H213)&gt;0,V213=""),"Bukti bayar sebelumnya kosong",IF(E213+IF(V213&lt;&gt;"",N(H213),0)&lt;S213,"DP sebelumnya belum lengkap",IF(I213&lt;=0,"Nominal pembayaran belum lengkap","Terhitung"))))))))))))</x:f>
        <x:v>Terhitung</x:v>
      </x:c>
      <x:c r="M213" s="619" t="n">
        <x:f>IF(N213=1,IF(AND(ISNUMBER(J213),J213&gt;=0,K213&lt;&gt;""),J213,I213),"")</x:f>
        <x:v>475000</x:v>
      </x:c>
      <x:c r="N213" s="621" t="n">
        <x:f>IF(L213="Terhitung",1,0)</x:f>
        <x:v>1</x:v>
      </x:c>
      <x:c r="O213" s="617"/>
      <x:c r="P213" s="617" t="str">
        <x:v>413</x:v>
      </x:c>
      <x:c r="Q213" s="617" t="n">
        <x:f>SUMIFS('Cocok Bayar Booking'!$V$5:$V$504,'Cocok Bayar Booking'!$R$5:$R$504,A213,'Cocok Bayar Booking'!$B$5:$B$504,"&lt;="&amp;'Pengaturan'!$B$6)</x:f>
        <x:v>1</x:v>
      </x:c>
      <x:c r="R213" s="617" t="n">
        <x:f>COUNTIFS('Cocok Bayar Booking'!$R$5:$R$504,A213,'Cocok Bayar Booking'!$S$5:$S$504,"Paket utama",'Cocok Bayar Booking'!$F$5:$F$504,"Lunas",'Cocok Bayar Booking'!$B$5:$B$504,"&lt;="&amp;'Pengaturan'!$B$6)+COUNTIFS('Cocok Bayar Booking'!$R$5:$R$504,A213,'Cocok Bayar Booking'!$S$5:$S$504,"Paket utama",'Cocok Bayar Booking'!$F$5:$F$504,"Pelunasan",'Cocok Bayar Booking'!$B$5:$B$504,"&lt;="&amp;'Pengaturan'!$B$6)</x:f>
        <x:v>1</x:v>
      </x:c>
      <x:c r="S213" s="619" t="n">
        <x:f>'Data Schedule'!N201</x:f>
        <x:v>0</x:v>
      </x:c>
      <x:c r="T213" s="619" t="n">
        <x:f>'Data Schedule'!L201</x:f>
        <x:v>475000</x:v>
      </x:c>
      <x:c r="U213" s="627"/>
      <x:c r="V213" s="617" t="str">
        <x:f>IF('Data Schedule'!AL201="","",'Data Schedule'!AL201)</x:f>
      </x:c>
      <x:c r="W213" s="626"/>
      <x:c r="X213" s="617" t="n">
        <x:f>COUNTIFS('Cocok Bayar Booking'!$R$5:$R$504,A213,'Cocok Bayar Booking'!$S$5:$S$504,"Paket utama",'Cocok Bayar Booking'!$B$5:$B$504,"&lt;="&amp;'Pengaturan'!$B$6)</x:f>
        <x:v>1</x:v>
      </x:c>
      <x:c r="Y213" s="617" t="n">
        <x:f>IF(OR(L213="Nonaktif tanpa pembayaran",L213="Di luar September",L213="Belum closing",AND(LEFT(A213,4)="LOG-",COUNTIF('Cocok Bayar Booking'!$R$5:$R$504,A213)=0)),0,1-N213)</x:f>
        <x:v>0</x:v>
      </x:c>
      <x:c r="Z213" s="618" t="n">
        <x:f>IF('Data Schedule'!B201="","",'Data Schedule'!B201)</x:f>
        <x:v>46280</x:v>
      </x:c>
    </x:row>
    <x:row r="214" ht="30" customHeight="1">
      <x:c r="A214" s="617" t="str">
        <x:v>BK198</x:v>
      </x:c>
      <x:c r="B214" s="617" t="str">
        <x:f>'Data Schedule'!E202</x:f>
        <x:v>cia</x:v>
      </x:c>
      <x:c r="C214" s="618" t="n">
        <x:f>IF(ISNUMBER(U214),U214,IF(ISNUMBER(Z214),Z214,""))</x:f>
        <x:v>46281</x:v>
      </x:c>
      <x:c r="D214" s="617" t="str">
        <x:f>'Data Schedule'!G202</x:f>
        <x:v>Large Group</x:v>
      </x:c>
      <x:c r="E214" s="619" t="n">
        <x:f>SUMIFS('Cocok Bayar Booking'!$I$5:$I$504,'Cocok Bayar Booking'!$R$5:$R$504,A214,'Cocok Bayar Booking'!$F$5:$F$504,"DP",'Cocok Bayar Booking'!$S$5:$S$504,"Paket utama",'Cocok Bayar Booking'!$B$5:$B$504,"&lt;="&amp;'Pengaturan'!$B$6)</x:f>
        <x:v>100000</x:v>
      </x:c>
      <x:c r="F214" s="619" t="n">
        <x:f>SUMIFS('Cocok Bayar Booking'!$I$5:$I$504,'Cocok Bayar Booking'!$R$5:$R$504,A214,'Cocok Bayar Booking'!$B$5:$B$504,"&lt;="&amp;'Pengaturan'!$B$6)-E214</x:f>
        <x:v>75000</x:v>
      </x:c>
      <x:c r="G214" s="619" t="n">
        <x:f>SUMIFS('Cocok Bayar Booking'!$I$5:$I$504,'Cocok Bayar Booking'!$R$5:$R$504,A214,'Cocok Bayar Booking'!$S$5:$S$504,"Add-on",'Cocok Bayar Booking'!$B$5:$B$504,"&lt;="&amp;'Pengaturan'!$B$6)</x:f>
        <x:v>0</x:v>
      </x:c>
      <x:c r="H214" s="619" t="str">
        <x:f>IF('Data Schedule'!AK202="","",'Data Schedule'!AK202)</x:f>
      </x:c>
      <x:c r="I214" s="619" t="n">
        <x:f>E214+F214+IF(V214&lt;&gt;"",N(H214),0)</x:f>
        <x:v>175000</x:v>
      </x:c>
      <x:c r="J214" s="625"/>
      <x:c r="K214" s="626"/>
      <x:c r="L214" s="620" t="str">
        <x:f>IF(AND('Data Schedule'!U202=0,COUNTIF('Cocok Bayar Booking'!$R$5:$R$504,A214)=0,N(H214)=0,NOT(AND(ISNUMBER(J214),J214&gt;=0,K214&lt;&gt;""))),"Nonaktif tanpa pembayaran",IF(NOT(ISNUMBER(C214)),"Tanggal sesi belum pasti",IF(OR(C214&lt;'Pengaturan'!$B$4,C214&gt;'Pengaturan'!$B$5),"Di luar September",IF(C214&gt;'Pengaturan'!$B$29,"Belum closing",IF(AND(O214&lt;&gt;"",NOT(AND(W214="Terverifikasi",K214&lt;&gt;""))),"Pasangan perlu dicek",IF(AND(Q214=0,NOT(AND(ISNUMBER(U214),K214&lt;&gt;""))),"Sesi belum terkonfirmasi",IF(AND(ISNUMBER(J214),J214&gt;=0,K214&lt;&gt;""),"Terhitung",IF(X214=0,"Paket utama belum terhubung",IF(R214=0,"Pelunasan belum terbukti",IF(AND(N(H214)&gt;0,V214=""),"Bukti bayar sebelumnya kosong",IF(E214+IF(V214&lt;&gt;"",N(H214),0)&lt;S214,"DP sebelumnya belum lengkap",IF(I214&lt;=0,"Nominal pembayaran belum lengkap","Terhitung"))))))))))))</x:f>
        <x:v>Terhitung</x:v>
      </x:c>
      <x:c r="M214" s="619" t="n">
        <x:f>IF(N214=1,IF(AND(ISNUMBER(J214),J214&gt;=0,K214&lt;&gt;""),J214,I214),"")</x:f>
        <x:v>175000</x:v>
      </x:c>
      <x:c r="N214" s="621" t="n">
        <x:f>IF(L214="Terhitung",1,0)</x:f>
        <x:v>1</x:v>
      </x:c>
      <x:c r="O214" s="617"/>
      <x:c r="P214" s="617" t="str">
        <x:v>411, 432</x:v>
      </x:c>
      <x:c r="Q214" s="617" t="n">
        <x:f>SUMIFS('Cocok Bayar Booking'!$V$5:$V$504,'Cocok Bayar Booking'!$R$5:$R$504,A214,'Cocok Bayar Booking'!$B$5:$B$504,"&lt;="&amp;'Pengaturan'!$B$6)</x:f>
        <x:v>1</x:v>
      </x:c>
      <x:c r="R214" s="617" t="n">
        <x:f>COUNTIFS('Cocok Bayar Booking'!$R$5:$R$504,A214,'Cocok Bayar Booking'!$S$5:$S$504,"Paket utama",'Cocok Bayar Booking'!$F$5:$F$504,"Lunas",'Cocok Bayar Booking'!$B$5:$B$504,"&lt;="&amp;'Pengaturan'!$B$6)+COUNTIFS('Cocok Bayar Booking'!$R$5:$R$504,A214,'Cocok Bayar Booking'!$S$5:$S$504,"Paket utama",'Cocok Bayar Booking'!$F$5:$F$504,"Pelunasan",'Cocok Bayar Booking'!$B$5:$B$504,"&lt;="&amp;'Pengaturan'!$B$6)</x:f>
        <x:v>1</x:v>
      </x:c>
      <x:c r="S214" s="619" t="n">
        <x:f>'Data Schedule'!N202</x:f>
        <x:v>100000</x:v>
      </x:c>
      <x:c r="T214" s="619" t="n">
        <x:f>'Data Schedule'!L202</x:f>
        <x:v>175000</x:v>
      </x:c>
      <x:c r="U214" s="627"/>
      <x:c r="V214" s="617" t="str">
        <x:f>IF('Data Schedule'!AL202="","",'Data Schedule'!AL202)</x:f>
      </x:c>
      <x:c r="W214" s="626"/>
      <x:c r="X214" s="617" t="n">
        <x:f>COUNTIFS('Cocok Bayar Booking'!$R$5:$R$504,A214,'Cocok Bayar Booking'!$S$5:$S$504,"Paket utama",'Cocok Bayar Booking'!$B$5:$B$504,"&lt;="&amp;'Pengaturan'!$B$6)</x:f>
        <x:v>2</x:v>
      </x:c>
      <x:c r="Y214" s="617" t="n">
        <x:f>IF(OR(L214="Nonaktif tanpa pembayaran",L214="Di luar September",L214="Belum closing",AND(LEFT(A214,4)="LOG-",COUNTIF('Cocok Bayar Booking'!$R$5:$R$504,A214)=0)),0,1-N214)</x:f>
        <x:v>0</x:v>
      </x:c>
      <x:c r="Z214" s="618" t="n">
        <x:f>IF('Data Schedule'!B202="","",'Data Schedule'!B202)</x:f>
        <x:v>46281</x:v>
      </x:c>
    </x:row>
    <x:row r="215" ht="30" customHeight="1">
      <x:c r="A215" s="617" t="str">
        <x:v>BK199</x:v>
      </x:c>
      <x:c r="B215" s="617" t="str">
        <x:f>'Data Schedule'!E203</x:f>
        <x:v>Tsany</x:v>
      </x:c>
      <x:c r="C215" s="618" t="n">
        <x:f>IF(ISNUMBER(U215),U215,IF(ISNUMBER(Z215),Z215,""))</x:f>
        <x:v>46282</x:v>
      </x:c>
      <x:c r="D215" s="617" t="str">
        <x:f>'Data Schedule'!G203</x:f>
        <x:v>Large Group</x:v>
      </x:c>
      <x:c r="E215" s="619" t="n">
        <x:f>SUMIFS('Cocok Bayar Booking'!$I$5:$I$504,'Cocok Bayar Booking'!$R$5:$R$504,A215,'Cocok Bayar Booking'!$F$5:$F$504,"DP",'Cocok Bayar Booking'!$S$5:$S$504,"Paket utama",'Cocok Bayar Booking'!$B$5:$B$504,"&lt;="&amp;'Pengaturan'!$B$6)</x:f>
        <x:v>0</x:v>
      </x:c>
      <x:c r="F215" s="619" t="n">
        <x:f>SUMIFS('Cocok Bayar Booking'!$I$5:$I$504,'Cocok Bayar Booking'!$R$5:$R$504,A215,'Cocok Bayar Booking'!$B$5:$B$504,"&lt;="&amp;'Pengaturan'!$B$6)-E215</x:f>
        <x:v>150000</x:v>
      </x:c>
      <x:c r="G215" s="619" t="n">
        <x:f>SUMIFS('Cocok Bayar Booking'!$I$5:$I$504,'Cocok Bayar Booking'!$R$5:$R$504,A215,'Cocok Bayar Booking'!$S$5:$S$504,"Add-on",'Cocok Bayar Booking'!$B$5:$B$504,"&lt;="&amp;'Pengaturan'!$B$6)</x:f>
        <x:v>0</x:v>
      </x:c>
      <x:c r="H215" s="619" t="str">
        <x:f>IF('Data Schedule'!AK203="","",'Data Schedule'!AK203)</x:f>
      </x:c>
      <x:c r="I215" s="619" t="n">
        <x:f>E215+F215+IF(V215&lt;&gt;"",N(H215),0)</x:f>
        <x:v>150000</x:v>
      </x:c>
      <x:c r="J215" s="625"/>
      <x:c r="K215" s="626"/>
      <x:c r="L215" s="620" t="str">
        <x:f>IF(AND('Data Schedule'!U203=0,COUNTIF('Cocok Bayar Booking'!$R$5:$R$504,A215)=0,N(H215)=0,NOT(AND(ISNUMBER(J215),J215&gt;=0,K215&lt;&gt;""))),"Nonaktif tanpa pembayaran",IF(NOT(ISNUMBER(C215)),"Tanggal sesi belum pasti",IF(OR(C215&lt;'Pengaturan'!$B$4,C215&gt;'Pengaturan'!$B$5),"Di luar September",IF(C215&gt;'Pengaturan'!$B$29,"Belum closing",IF(AND(O215&lt;&gt;"",NOT(AND(W215="Terverifikasi",K215&lt;&gt;""))),"Pasangan perlu dicek",IF(AND(Q215=0,NOT(AND(ISNUMBER(U215),K215&lt;&gt;""))),"Sesi belum terkonfirmasi",IF(AND(ISNUMBER(J215),J215&gt;=0,K215&lt;&gt;""),"Terhitung",IF(X215=0,"Paket utama belum terhubung",IF(R215=0,"Pelunasan belum terbukti",IF(AND(N(H215)&gt;0,V215=""),"Bukti bayar sebelumnya kosong",IF(E215+IF(V215&lt;&gt;"",N(H215),0)&lt;S215,"DP sebelumnya belum lengkap",IF(I215&lt;=0,"Nominal pembayaran belum lengkap","Terhitung"))))))))))))</x:f>
        <x:v>Pasangan perlu dicek</x:v>
      </x:c>
      <x:c r="M215" s="619" t="str">
        <x:f>IF(N215=1,IF(AND(ISNUMBER(J215),J215&gt;=0,K215&lt;&gt;""),J215,I215),"")</x:f>
      </x:c>
      <x:c r="N215" s="621" t="n">
        <x:f>IF(L215="Terhitung",1,0)</x:f>
        <x:v>0</x:v>
      </x:c>
      <x:c r="O215" s="617" t="str">
        <x:v>CHECK pembayaran belum cocok</x:v>
      </x:c>
      <x:c r="P215" s="617" t="str">
        <x:v>447</x:v>
      </x:c>
      <x:c r="Q215" s="617" t="n">
        <x:f>SUMIFS('Cocok Bayar Booking'!$V$5:$V$504,'Cocok Bayar Booking'!$R$5:$R$504,A215,'Cocok Bayar Booking'!$B$5:$B$504,"&lt;="&amp;'Pengaturan'!$B$6)</x:f>
        <x:v>1</x:v>
      </x:c>
      <x:c r="R215" s="617" t="n">
        <x:f>COUNTIFS('Cocok Bayar Booking'!$R$5:$R$504,A215,'Cocok Bayar Booking'!$S$5:$S$504,"Paket utama",'Cocok Bayar Booking'!$F$5:$F$504,"Lunas",'Cocok Bayar Booking'!$B$5:$B$504,"&lt;="&amp;'Pengaturan'!$B$6)+COUNTIFS('Cocok Bayar Booking'!$R$5:$R$504,A215,'Cocok Bayar Booking'!$S$5:$S$504,"Paket utama",'Cocok Bayar Booking'!$F$5:$F$504,"Pelunasan",'Cocok Bayar Booking'!$B$5:$B$504,"&lt;="&amp;'Pengaturan'!$B$6)</x:f>
        <x:v>1</x:v>
      </x:c>
      <x:c r="S215" s="619" t="n">
        <x:f>'Data Schedule'!N203</x:f>
        <x:v>0</x:v>
      </x:c>
      <x:c r="T215" s="619" t="n">
        <x:f>'Data Schedule'!L203</x:f>
        <x:v>250000</x:v>
      </x:c>
      <x:c r="U215" s="627"/>
      <x:c r="V215" s="617" t="str">
        <x:f>IF('Data Schedule'!AL203="","",'Data Schedule'!AL203)</x:f>
      </x:c>
      <x:c r="W215" s="626"/>
      <x:c r="X215" s="617" t="n">
        <x:f>COUNTIFS('Cocok Bayar Booking'!$R$5:$R$504,A215,'Cocok Bayar Booking'!$S$5:$S$504,"Paket utama",'Cocok Bayar Booking'!$B$5:$B$504,"&lt;="&amp;'Pengaturan'!$B$6)</x:f>
        <x:v>1</x:v>
      </x:c>
      <x:c r="Y215" s="617" t="n">
        <x:f>IF(OR(L215="Nonaktif tanpa pembayaran",L215="Di luar September",L215="Belum closing",AND(LEFT(A215,4)="LOG-",COUNTIF('Cocok Bayar Booking'!$R$5:$R$504,A215)=0)),0,1-N215)</x:f>
        <x:v>1</x:v>
      </x:c>
      <x:c r="Z215" s="618" t="n">
        <x:f>IF('Data Schedule'!B203="","",'Data Schedule'!B203)</x:f>
        <x:v>46282</x:v>
      </x:c>
    </x:row>
    <x:row r="216" ht="30" customHeight="1">
      <x:c r="A216" s="617" t="str">
        <x:v>BK200</x:v>
      </x:c>
      <x:c r="B216" s="617" t="str">
        <x:f>'Data Schedule'!E204</x:f>
        <x:v>Suhaimah</x:v>
      </x:c>
      <x:c r="C216" s="618" t="n">
        <x:f>IF(ISNUMBER(U216),U216,IF(ISNUMBER(Z216),Z216,""))</x:f>
        <x:v>46283</x:v>
      </x:c>
      <x:c r="D216" s="617" t="str">
        <x:f>'Data Schedule'!G204</x:f>
        <x:v>Large Group</x:v>
      </x:c>
      <x:c r="E216" s="619" t="n">
        <x:f>SUMIFS('Cocok Bayar Booking'!$I$5:$I$504,'Cocok Bayar Booking'!$R$5:$R$504,A216,'Cocok Bayar Booking'!$F$5:$F$504,"DP",'Cocok Bayar Booking'!$S$5:$S$504,"Paket utama",'Cocok Bayar Booking'!$B$5:$B$504,"&lt;="&amp;'Pengaturan'!$B$6)</x:f>
        <x:v>100000</x:v>
      </x:c>
      <x:c r="F216" s="619" t="n">
        <x:f>SUMIFS('Cocok Bayar Booking'!$I$5:$I$504,'Cocok Bayar Booking'!$R$5:$R$504,A216,'Cocok Bayar Booking'!$B$5:$B$504,"&lt;="&amp;'Pengaturan'!$B$6)-E216</x:f>
        <x:v>150000</x:v>
      </x:c>
      <x:c r="G216" s="619" t="n">
        <x:f>SUMIFS('Cocok Bayar Booking'!$I$5:$I$504,'Cocok Bayar Booking'!$R$5:$R$504,A216,'Cocok Bayar Booking'!$S$5:$S$504,"Add-on",'Cocok Bayar Booking'!$B$5:$B$504,"&lt;="&amp;'Pengaturan'!$B$6)</x:f>
        <x:v>0</x:v>
      </x:c>
      <x:c r="H216" s="619" t="str">
        <x:f>IF('Data Schedule'!AK204="","",'Data Schedule'!AK204)</x:f>
      </x:c>
      <x:c r="I216" s="619" t="n">
        <x:f>E216+F216+IF(V216&lt;&gt;"",N(H216),0)</x:f>
        <x:v>250000</x:v>
      </x:c>
      <x:c r="J216" s="625"/>
      <x:c r="K216" s="626"/>
      <x:c r="L216" s="620" t="str">
        <x:f>IF(AND('Data Schedule'!U204=0,COUNTIF('Cocok Bayar Booking'!$R$5:$R$504,A216)=0,N(H216)=0,NOT(AND(ISNUMBER(J216),J216&gt;=0,K216&lt;&gt;""))),"Nonaktif tanpa pembayaran",IF(NOT(ISNUMBER(C216)),"Tanggal sesi belum pasti",IF(OR(C216&lt;'Pengaturan'!$B$4,C216&gt;'Pengaturan'!$B$5),"Di luar September",IF(C216&gt;'Pengaturan'!$B$29,"Belum closing",IF(AND(O216&lt;&gt;"",NOT(AND(W216="Terverifikasi",K216&lt;&gt;""))),"Pasangan perlu dicek",IF(AND(Q216=0,NOT(AND(ISNUMBER(U216),K216&lt;&gt;""))),"Sesi belum terkonfirmasi",IF(AND(ISNUMBER(J216),J216&gt;=0,K216&lt;&gt;""),"Terhitung",IF(X216=0,"Paket utama belum terhubung",IF(R216=0,"Pelunasan belum terbukti",IF(AND(N(H216)&gt;0,V216=""),"Bukti bayar sebelumnya kosong",IF(E216+IF(V216&lt;&gt;"",N(H216),0)&lt;S216,"DP sebelumnya belum lengkap",IF(I216&lt;=0,"Nominal pembayaran belum lengkap","Terhitung"))))))))))))</x:f>
        <x:v>Terhitung</x:v>
      </x:c>
      <x:c r="M216" s="619" t="n">
        <x:f>IF(N216=1,IF(AND(ISNUMBER(J216),J216&gt;=0,K216&lt;&gt;""),J216,I216),"")</x:f>
        <x:v>250000</x:v>
      </x:c>
      <x:c r="N216" s="621" t="n">
        <x:f>IF(L216="Terhitung",1,0)</x:f>
        <x:v>1</x:v>
      </x:c>
      <x:c r="O216" s="617"/>
      <x:c r="P216" s="617" t="str">
        <x:v>410, 466</x:v>
      </x:c>
      <x:c r="Q216" s="617" t="n">
        <x:f>SUMIFS('Cocok Bayar Booking'!$V$5:$V$504,'Cocok Bayar Booking'!$R$5:$R$504,A216,'Cocok Bayar Booking'!$B$5:$B$504,"&lt;="&amp;'Pengaturan'!$B$6)</x:f>
        <x:v>1</x:v>
      </x:c>
      <x:c r="R216" s="617" t="n">
        <x:f>COUNTIFS('Cocok Bayar Booking'!$R$5:$R$504,A216,'Cocok Bayar Booking'!$S$5:$S$504,"Paket utama",'Cocok Bayar Booking'!$F$5:$F$504,"Lunas",'Cocok Bayar Booking'!$B$5:$B$504,"&lt;="&amp;'Pengaturan'!$B$6)+COUNTIFS('Cocok Bayar Booking'!$R$5:$R$504,A216,'Cocok Bayar Booking'!$S$5:$S$504,"Paket utama",'Cocok Bayar Booking'!$F$5:$F$504,"Pelunasan",'Cocok Bayar Booking'!$B$5:$B$504,"&lt;="&amp;'Pengaturan'!$B$6)</x:f>
        <x:v>1</x:v>
      </x:c>
      <x:c r="S216" s="619" t="n">
        <x:f>'Data Schedule'!N204</x:f>
        <x:v>100000</x:v>
      </x:c>
      <x:c r="T216" s="619" t="n">
        <x:f>'Data Schedule'!L204</x:f>
        <x:v>250000</x:v>
      </x:c>
      <x:c r="U216" s="627"/>
      <x:c r="V216" s="617" t="str">
        <x:f>IF('Data Schedule'!AL204="","",'Data Schedule'!AL204)</x:f>
      </x:c>
      <x:c r="W216" s="626"/>
      <x:c r="X216" s="617" t="n">
        <x:f>COUNTIFS('Cocok Bayar Booking'!$R$5:$R$504,A216,'Cocok Bayar Booking'!$S$5:$S$504,"Paket utama",'Cocok Bayar Booking'!$B$5:$B$504,"&lt;="&amp;'Pengaturan'!$B$6)</x:f>
        <x:v>2</x:v>
      </x:c>
      <x:c r="Y216" s="617" t="n">
        <x:f>IF(OR(L216="Nonaktif tanpa pembayaran",L216="Di luar September",L216="Belum closing",AND(LEFT(A216,4)="LOG-",COUNTIF('Cocok Bayar Booking'!$R$5:$R$504,A216)=0)),0,1-N216)</x:f>
        <x:v>0</x:v>
      </x:c>
      <x:c r="Z216" s="618" t="n">
        <x:f>IF('Data Schedule'!B204="","",'Data Schedule'!B204)</x:f>
        <x:v>46283</x:v>
      </x:c>
    </x:row>
    <x:row r="217" ht="30" customHeight="1">
      <x:c r="A217" s="617" t="str">
        <x:v>BK201</x:v>
      </x:c>
      <x:c r="B217" s="617" t="str">
        <x:f>'Data Schedule'!E205</x:f>
        <x:v>Aya</x:v>
      </x:c>
      <x:c r="C217" s="618" t="n">
        <x:f>IF(ISNUMBER(U217),U217,IF(ISNUMBER(Z217),Z217,""))</x:f>
        <x:v>46284</x:v>
      </x:c>
      <x:c r="D217" s="617" t="str">
        <x:f>'Data Schedule'!G205</x:f>
        <x:v>Large Group</x:v>
      </x:c>
      <x:c r="E217" s="619" t="n">
        <x:f>SUMIFS('Cocok Bayar Booking'!$I$5:$I$504,'Cocok Bayar Booking'!$R$5:$R$504,A217,'Cocok Bayar Booking'!$F$5:$F$504,"DP",'Cocok Bayar Booking'!$S$5:$S$504,"Paket utama",'Cocok Bayar Booking'!$B$5:$B$504,"&lt;="&amp;'Pengaturan'!$B$6)</x:f>
        <x:v>100000</x:v>
      </x:c>
      <x:c r="F217" s="619" t="n">
        <x:f>SUMIFS('Cocok Bayar Booking'!$I$5:$I$504,'Cocok Bayar Booking'!$R$5:$R$504,A217,'Cocok Bayar Booking'!$B$5:$B$504,"&lt;="&amp;'Pengaturan'!$B$6)-E217</x:f>
        <x:v>75000</x:v>
      </x:c>
      <x:c r="G217" s="619" t="n">
        <x:f>SUMIFS('Cocok Bayar Booking'!$I$5:$I$504,'Cocok Bayar Booking'!$R$5:$R$504,A217,'Cocok Bayar Booking'!$S$5:$S$504,"Add-on",'Cocok Bayar Booking'!$B$5:$B$504,"&lt;="&amp;'Pengaturan'!$B$6)</x:f>
        <x:v>0</x:v>
      </x:c>
      <x:c r="H217" s="619" t="str">
        <x:f>IF('Data Schedule'!AK205="","",'Data Schedule'!AK205)</x:f>
      </x:c>
      <x:c r="I217" s="619" t="n">
        <x:f>E217+F217+IF(V217&lt;&gt;"",N(H217),0)</x:f>
        <x:v>175000</x:v>
      </x:c>
      <x:c r="J217" s="625"/>
      <x:c r="K217" s="626"/>
      <x:c r="L217" s="620" t="str">
        <x:f>IF(AND('Data Schedule'!U205=0,COUNTIF('Cocok Bayar Booking'!$R$5:$R$504,A217)=0,N(H217)=0,NOT(AND(ISNUMBER(J217),J217&gt;=0,K217&lt;&gt;""))),"Nonaktif tanpa pembayaran",IF(NOT(ISNUMBER(C217)),"Tanggal sesi belum pasti",IF(OR(C217&lt;'Pengaturan'!$B$4,C217&gt;'Pengaturan'!$B$5),"Di luar September",IF(C217&gt;'Pengaturan'!$B$29,"Belum closing",IF(AND(O217&lt;&gt;"",NOT(AND(W217="Terverifikasi",K217&lt;&gt;""))),"Pasangan perlu dicek",IF(AND(Q217=0,NOT(AND(ISNUMBER(U217),K217&lt;&gt;""))),"Sesi belum terkonfirmasi",IF(AND(ISNUMBER(J217),J217&gt;=0,K217&lt;&gt;""),"Terhitung",IF(X217=0,"Paket utama belum terhubung",IF(R217=0,"Pelunasan belum terbukti",IF(AND(N(H217)&gt;0,V217=""),"Bukti bayar sebelumnya kosong",IF(E217+IF(V217&lt;&gt;"",N(H217),0)&lt;S217,"DP sebelumnya belum lengkap",IF(I217&lt;=0,"Nominal pembayaran belum lengkap","Terhitung"))))))))))))</x:f>
        <x:v>Belum closing</x:v>
      </x:c>
      <x:c r="M217" s="619" t="str">
        <x:f>IF(N217=1,IF(AND(ISNUMBER(J217),J217&gt;=0,K217&lt;&gt;""),J217,I217),"")</x:f>
      </x:c>
      <x:c r="N217" s="621" t="n">
        <x:f>IF(L217="Terhitung",1,0)</x:f>
        <x:v>0</x:v>
      </x:c>
      <x:c r="O217" s="617"/>
      <x:c r="P217" s="617" t="str">
        <x:v>425, 468</x:v>
      </x:c>
      <x:c r="Q217" s="617" t="n">
        <x:f>SUMIFS('Cocok Bayar Booking'!$V$5:$V$504,'Cocok Bayar Booking'!$R$5:$R$504,A217,'Cocok Bayar Booking'!$B$5:$B$504,"&lt;="&amp;'Pengaturan'!$B$6)</x:f>
        <x:v>1</x:v>
      </x:c>
      <x:c r="R217" s="617" t="n">
        <x:f>COUNTIFS('Cocok Bayar Booking'!$R$5:$R$504,A217,'Cocok Bayar Booking'!$S$5:$S$504,"Paket utama",'Cocok Bayar Booking'!$F$5:$F$504,"Lunas",'Cocok Bayar Booking'!$B$5:$B$504,"&lt;="&amp;'Pengaturan'!$B$6)+COUNTIFS('Cocok Bayar Booking'!$R$5:$R$504,A217,'Cocok Bayar Booking'!$S$5:$S$504,"Paket utama",'Cocok Bayar Booking'!$F$5:$F$504,"Pelunasan",'Cocok Bayar Booking'!$B$5:$B$504,"&lt;="&amp;'Pengaturan'!$B$6)</x:f>
        <x:v>1</x:v>
      </x:c>
      <x:c r="S217" s="619" t="n">
        <x:f>'Data Schedule'!N205</x:f>
        <x:v>100000</x:v>
      </x:c>
      <x:c r="T217" s="619" t="n">
        <x:f>'Data Schedule'!L205</x:f>
        <x:v>175000</x:v>
      </x:c>
      <x:c r="U217" s="627"/>
      <x:c r="V217" s="617" t="str">
        <x:f>IF('Data Schedule'!AL205="","",'Data Schedule'!AL205)</x:f>
      </x:c>
      <x:c r="W217" s="626"/>
      <x:c r="X217" s="617" t="n">
        <x:f>COUNTIFS('Cocok Bayar Booking'!$R$5:$R$504,A217,'Cocok Bayar Booking'!$S$5:$S$504,"Paket utama",'Cocok Bayar Booking'!$B$5:$B$504,"&lt;="&amp;'Pengaturan'!$B$6)</x:f>
        <x:v>2</x:v>
      </x:c>
      <x:c r="Y217" s="617" t="n">
        <x:f>IF(OR(L217="Nonaktif tanpa pembayaran",L217="Di luar September",L217="Belum closing",AND(LEFT(A217,4)="LOG-",COUNTIF('Cocok Bayar Booking'!$R$5:$R$504,A217)=0)),0,1-N217)</x:f>
        <x:v>0</x:v>
      </x:c>
      <x:c r="Z217" s="618" t="n">
        <x:f>IF('Data Schedule'!B205="","",'Data Schedule'!B205)</x:f>
        <x:v>46284</x:v>
      </x:c>
    </x:row>
    <x:row r="218" ht="30" customHeight="1">
      <x:c r="A218" s="617" t="str">
        <x:v>BK202</x:v>
      </x:c>
      <x:c r="B218" s="617" t="str">
        <x:f>'Data Schedule'!E206</x:f>
        <x:v>Dwi</x:v>
      </x:c>
      <x:c r="C218" s="618" t="n">
        <x:f>IF(ISNUMBER(U218),U218,IF(ISNUMBER(Z218),Z218,""))</x:f>
        <x:v>46285</x:v>
      </x:c>
      <x:c r="D218" s="617" t="str">
        <x:f>'Data Schedule'!G206</x:f>
        <x:v>Large Group</x:v>
      </x:c>
      <x:c r="E218" s="619" t="n">
        <x:f>SUMIFS('Cocok Bayar Booking'!$I$5:$I$504,'Cocok Bayar Booking'!$R$5:$R$504,A218,'Cocok Bayar Booking'!$F$5:$F$504,"DP",'Cocok Bayar Booking'!$S$5:$S$504,"Paket utama",'Cocok Bayar Booking'!$B$5:$B$504,"&lt;="&amp;'Pengaturan'!$B$6)</x:f>
        <x:v>100000</x:v>
      </x:c>
      <x:c r="F218" s="619" t="n">
        <x:f>SUMIFS('Cocok Bayar Booking'!$I$5:$I$504,'Cocok Bayar Booking'!$R$5:$R$504,A218,'Cocok Bayar Booking'!$B$5:$B$504,"&lt;="&amp;'Pengaturan'!$B$6)-E218</x:f>
        <x:v>0</x:v>
      </x:c>
      <x:c r="G218" s="619" t="n">
        <x:f>SUMIFS('Cocok Bayar Booking'!$I$5:$I$504,'Cocok Bayar Booking'!$R$5:$R$504,A218,'Cocok Bayar Booking'!$S$5:$S$504,"Add-on",'Cocok Bayar Booking'!$B$5:$B$504,"&lt;="&amp;'Pengaturan'!$B$6)</x:f>
        <x:v>0</x:v>
      </x:c>
      <x:c r="H218" s="619" t="str">
        <x:f>IF('Data Schedule'!AK206="","",'Data Schedule'!AK206)</x:f>
      </x:c>
      <x:c r="I218" s="619" t="n">
        <x:f>E218+F218+IF(V218&lt;&gt;"",N(H218),0)</x:f>
        <x:v>100000</x:v>
      </x:c>
      <x:c r="J218" s="625"/>
      <x:c r="K218" s="626"/>
      <x:c r="L218" s="620" t="str">
        <x:f>IF(AND('Data Schedule'!U206=0,COUNTIF('Cocok Bayar Booking'!$R$5:$R$504,A218)=0,N(H218)=0,NOT(AND(ISNUMBER(J218),J218&gt;=0,K218&lt;&gt;""))),"Nonaktif tanpa pembayaran",IF(NOT(ISNUMBER(C218)),"Tanggal sesi belum pasti",IF(OR(C218&lt;'Pengaturan'!$B$4,C218&gt;'Pengaturan'!$B$5),"Di luar September",IF(C218&gt;'Pengaturan'!$B$29,"Belum closing",IF(AND(O218&lt;&gt;"",NOT(AND(W218="Terverifikasi",K218&lt;&gt;""))),"Pasangan perlu dicek",IF(AND(Q218=0,NOT(AND(ISNUMBER(U218),K218&lt;&gt;""))),"Sesi belum terkonfirmasi",IF(AND(ISNUMBER(J218),J218&gt;=0,K218&lt;&gt;""),"Terhitung",IF(X218=0,"Paket utama belum terhubung",IF(R218=0,"Pelunasan belum terbukti",IF(AND(N(H218)&gt;0,V218=""),"Bukti bayar sebelumnya kosong",IF(E218+IF(V218&lt;&gt;"",N(H218),0)&lt;S218,"DP sebelumnya belum lengkap",IF(I218&lt;=0,"Nominal pembayaran belum lengkap","Terhitung"))))))))))))</x:f>
        <x:v>Belum closing</x:v>
      </x:c>
      <x:c r="M218" s="619" t="str">
        <x:f>IF(N218=1,IF(AND(ISNUMBER(J218),J218&gt;=0,K218&lt;&gt;""),J218,I218),"")</x:f>
      </x:c>
      <x:c r="N218" s="621" t="n">
        <x:f>IF(L218="Terhitung",1,0)</x:f>
        <x:v>0</x:v>
      </x:c>
      <x:c r="O218" s="617"/>
      <x:c r="P218" s="617" t="str">
        <x:v>456</x:v>
      </x:c>
      <x:c r="Q218" s="617" t="n">
        <x:f>SUMIFS('Cocok Bayar Booking'!$V$5:$V$504,'Cocok Bayar Booking'!$R$5:$R$504,A218,'Cocok Bayar Booking'!$B$5:$B$504,"&lt;="&amp;'Pengaturan'!$B$6)</x:f>
        <x:v>0</x:v>
      </x:c>
      <x:c r="R218" s="617" t="n">
        <x:f>COUNTIFS('Cocok Bayar Booking'!$R$5:$R$504,A218,'Cocok Bayar Booking'!$S$5:$S$504,"Paket utama",'Cocok Bayar Booking'!$F$5:$F$504,"Lunas",'Cocok Bayar Booking'!$B$5:$B$504,"&lt;="&amp;'Pengaturan'!$B$6)+COUNTIFS('Cocok Bayar Booking'!$R$5:$R$504,A218,'Cocok Bayar Booking'!$S$5:$S$504,"Paket utama",'Cocok Bayar Booking'!$F$5:$F$504,"Pelunasan",'Cocok Bayar Booking'!$B$5:$B$504,"&lt;="&amp;'Pengaturan'!$B$6)</x:f>
        <x:v>0</x:v>
      </x:c>
      <x:c r="S218" s="619" t="n">
        <x:f>'Data Schedule'!N206</x:f>
        <x:v>100000</x:v>
      </x:c>
      <x:c r="T218" s="619" t="n">
        <x:f>'Data Schedule'!L206</x:f>
        <x:v>525000</x:v>
      </x:c>
      <x:c r="U218" s="627"/>
      <x:c r="V218" s="617" t="str">
        <x:f>IF('Data Schedule'!AL206="","",'Data Schedule'!AL206)</x:f>
      </x:c>
      <x:c r="W218" s="626"/>
      <x:c r="X218" s="617" t="n">
        <x:f>COUNTIFS('Cocok Bayar Booking'!$R$5:$R$504,A218,'Cocok Bayar Booking'!$S$5:$S$504,"Paket utama",'Cocok Bayar Booking'!$B$5:$B$504,"&lt;="&amp;'Pengaturan'!$B$6)</x:f>
        <x:v>1</x:v>
      </x:c>
      <x:c r="Y218" s="617" t="n">
        <x:f>IF(OR(L218="Nonaktif tanpa pembayaran",L218="Di luar September",L218="Belum closing",AND(LEFT(A218,4)="LOG-",COUNTIF('Cocok Bayar Booking'!$R$5:$R$504,A218)=0)),0,1-N218)</x:f>
        <x:v>0</x:v>
      </x:c>
      <x:c r="Z218" s="618" t="n">
        <x:f>IF('Data Schedule'!B206="","",'Data Schedule'!B206)</x:f>
        <x:v>46285</x:v>
      </x:c>
    </x:row>
    <x:row r="219" ht="30" customHeight="1">
      <x:c r="A219" s="617" t="str">
        <x:v>BK203</x:v>
      </x:c>
      <x:c r="B219" s="617" t="str">
        <x:f>'Data Schedule'!E207</x:f>
        <x:v>Sultan Athar Pasha</x:v>
      </x:c>
      <x:c r="C219" s="618" t="n">
        <x:f>IF(ISNUMBER(U219),U219,IF(ISNUMBER(Z219),Z219,""))</x:f>
        <x:v>46285</x:v>
      </x:c>
      <x:c r="D219" s="617" t="str">
        <x:f>'Data Schedule'!G207</x:f>
        <x:v>Large Group</x:v>
      </x:c>
      <x:c r="E219" s="619" t="n">
        <x:f>SUMIFS('Cocok Bayar Booking'!$I$5:$I$504,'Cocok Bayar Booking'!$R$5:$R$504,A219,'Cocok Bayar Booking'!$F$5:$F$504,"DP",'Cocok Bayar Booking'!$S$5:$S$504,"Paket utama",'Cocok Bayar Booking'!$B$5:$B$504,"&lt;="&amp;'Pengaturan'!$B$6)</x:f>
        <x:v>100000</x:v>
      </x:c>
      <x:c r="F219" s="619" t="n">
        <x:f>SUMIFS('Cocok Bayar Booking'!$I$5:$I$504,'Cocok Bayar Booking'!$R$5:$R$504,A219,'Cocok Bayar Booking'!$B$5:$B$504,"&lt;="&amp;'Pengaturan'!$B$6)-E219</x:f>
        <x:v>0</x:v>
      </x:c>
      <x:c r="G219" s="619" t="n">
        <x:f>SUMIFS('Cocok Bayar Booking'!$I$5:$I$504,'Cocok Bayar Booking'!$R$5:$R$504,A219,'Cocok Bayar Booking'!$S$5:$S$504,"Add-on",'Cocok Bayar Booking'!$B$5:$B$504,"&lt;="&amp;'Pengaturan'!$B$6)</x:f>
        <x:v>0</x:v>
      </x:c>
      <x:c r="H219" s="619" t="str">
        <x:f>IF('Data Schedule'!AK207="","",'Data Schedule'!AK207)</x:f>
      </x:c>
      <x:c r="I219" s="619" t="n">
        <x:f>E219+F219+IF(V219&lt;&gt;"",N(H219),0)</x:f>
        <x:v>100000</x:v>
      </x:c>
      <x:c r="J219" s="625"/>
      <x:c r="K219" s="626"/>
      <x:c r="L219" s="620" t="str">
        <x:f>IF(AND('Data Schedule'!U207=0,COUNTIF('Cocok Bayar Booking'!$R$5:$R$504,A219)=0,N(H219)=0,NOT(AND(ISNUMBER(J219),J219&gt;=0,K219&lt;&gt;""))),"Nonaktif tanpa pembayaran",IF(NOT(ISNUMBER(C219)),"Tanggal sesi belum pasti",IF(OR(C219&lt;'Pengaturan'!$B$4,C219&gt;'Pengaturan'!$B$5),"Di luar September",IF(C219&gt;'Pengaturan'!$B$29,"Belum closing",IF(AND(O219&lt;&gt;"",NOT(AND(W219="Terverifikasi",K219&lt;&gt;""))),"Pasangan perlu dicek",IF(AND(Q219=0,NOT(AND(ISNUMBER(U219),K219&lt;&gt;""))),"Sesi belum terkonfirmasi",IF(AND(ISNUMBER(J219),J219&gt;=0,K219&lt;&gt;""),"Terhitung",IF(X219=0,"Paket utama belum terhubung",IF(R219=0,"Pelunasan belum terbukti",IF(AND(N(H219)&gt;0,V219=""),"Bukti bayar sebelumnya kosong",IF(E219+IF(V219&lt;&gt;"",N(H219),0)&lt;S219,"DP sebelumnya belum lengkap",IF(I219&lt;=0,"Nominal pembayaran belum lengkap","Terhitung"))))))))))))</x:f>
        <x:v>Belum closing</x:v>
      </x:c>
      <x:c r="M219" s="619" t="str">
        <x:f>IF(N219=1,IF(AND(ISNUMBER(J219),J219&gt;=0,K219&lt;&gt;""),J219,I219),"")</x:f>
      </x:c>
      <x:c r="N219" s="621" t="n">
        <x:f>IF(L219="Terhitung",1,0)</x:f>
        <x:v>0</x:v>
      </x:c>
      <x:c r="O219" s="617"/>
      <x:c r="P219" s="617" t="str">
        <x:v>418</x:v>
      </x:c>
      <x:c r="Q219" s="617" t="n">
        <x:f>SUMIFS('Cocok Bayar Booking'!$V$5:$V$504,'Cocok Bayar Booking'!$R$5:$R$504,A219,'Cocok Bayar Booking'!$B$5:$B$504,"&lt;="&amp;'Pengaturan'!$B$6)</x:f>
        <x:v>0</x:v>
      </x:c>
      <x:c r="R219" s="617" t="n">
        <x:f>COUNTIFS('Cocok Bayar Booking'!$R$5:$R$504,A219,'Cocok Bayar Booking'!$S$5:$S$504,"Paket utama",'Cocok Bayar Booking'!$F$5:$F$504,"Lunas",'Cocok Bayar Booking'!$B$5:$B$504,"&lt;="&amp;'Pengaturan'!$B$6)+COUNTIFS('Cocok Bayar Booking'!$R$5:$R$504,A219,'Cocok Bayar Booking'!$S$5:$S$504,"Paket utama",'Cocok Bayar Booking'!$F$5:$F$504,"Pelunasan",'Cocok Bayar Booking'!$B$5:$B$504,"&lt;="&amp;'Pengaturan'!$B$6)</x:f>
        <x:v>0</x:v>
      </x:c>
      <x:c r="S219" s="619" t="n">
        <x:f>'Data Schedule'!N207</x:f>
        <x:v>100000</x:v>
      </x:c>
      <x:c r="T219" s="619" t="n">
        <x:f>'Data Schedule'!L207</x:f>
        <x:v>300000</x:v>
      </x:c>
      <x:c r="U219" s="627"/>
      <x:c r="V219" s="617" t="str">
        <x:f>IF('Data Schedule'!AL207="","",'Data Schedule'!AL207)</x:f>
      </x:c>
      <x:c r="W219" s="626"/>
      <x:c r="X219" s="617" t="n">
        <x:f>COUNTIFS('Cocok Bayar Booking'!$R$5:$R$504,A219,'Cocok Bayar Booking'!$S$5:$S$504,"Paket utama",'Cocok Bayar Booking'!$B$5:$B$504,"&lt;="&amp;'Pengaturan'!$B$6)</x:f>
        <x:v>1</x:v>
      </x:c>
      <x:c r="Y219" s="617" t="n">
        <x:f>IF(OR(L219="Nonaktif tanpa pembayaran",L219="Di luar September",L219="Belum closing",AND(LEFT(A219,4)="LOG-",COUNTIF('Cocok Bayar Booking'!$R$5:$R$504,A219)=0)),0,1-N219)</x:f>
        <x:v>0</x:v>
      </x:c>
      <x:c r="Z219" s="618" t="n">
        <x:f>IF('Data Schedule'!B207="","",'Data Schedule'!B207)</x:f>
        <x:v>46285</x:v>
      </x:c>
    </x:row>
    <x:row r="220" ht="30" customHeight="1">
      <x:c r="A220" s="617" t="str">
        <x:v>BK204</x:v>
      </x:c>
      <x:c r="B220" s="617" t="str">
        <x:f>'Data Schedule'!E208</x:f>
        <x:v>Adkesma Fikes</x:v>
      </x:c>
      <x:c r="C220" s="618" t="n">
        <x:f>IF(ISNUMBER(U220),U220,IF(ISNUMBER(Z220),Z220,""))</x:f>
        <x:v>46285</x:v>
      </x:c>
      <x:c r="D220" s="617" t="str">
        <x:f>'Data Schedule'!G208</x:f>
        <x:v>Large Group</x:v>
      </x:c>
      <x:c r="E220" s="619" t="n">
        <x:f>SUMIFS('Cocok Bayar Booking'!$I$5:$I$504,'Cocok Bayar Booking'!$R$5:$R$504,A220,'Cocok Bayar Booking'!$F$5:$F$504,"DP",'Cocok Bayar Booking'!$S$5:$S$504,"Paket utama",'Cocok Bayar Booking'!$B$5:$B$504,"&lt;="&amp;'Pengaturan'!$B$6)</x:f>
        <x:v>100000</x:v>
      </x:c>
      <x:c r="F220" s="619" t="n">
        <x:f>SUMIFS('Cocok Bayar Booking'!$I$5:$I$504,'Cocok Bayar Booking'!$R$5:$R$504,A220,'Cocok Bayar Booking'!$B$5:$B$504,"&lt;="&amp;'Pengaturan'!$B$6)-E220</x:f>
        <x:v>0</x:v>
      </x:c>
      <x:c r="G220" s="619" t="n">
        <x:f>SUMIFS('Cocok Bayar Booking'!$I$5:$I$504,'Cocok Bayar Booking'!$R$5:$R$504,A220,'Cocok Bayar Booking'!$S$5:$S$504,"Add-on",'Cocok Bayar Booking'!$B$5:$B$504,"&lt;="&amp;'Pengaturan'!$B$6)</x:f>
        <x:v>0</x:v>
      </x:c>
      <x:c r="H220" s="619" t="str">
        <x:f>IF('Data Schedule'!AK208="","",'Data Schedule'!AK208)</x:f>
      </x:c>
      <x:c r="I220" s="619" t="n">
        <x:f>E220+F220+IF(V220&lt;&gt;"",N(H220),0)</x:f>
        <x:v>100000</x:v>
      </x:c>
      <x:c r="J220" s="625"/>
      <x:c r="K220" s="626"/>
      <x:c r="L220" s="620" t="str">
        <x:f>IF(AND('Data Schedule'!U208=0,COUNTIF('Cocok Bayar Booking'!$R$5:$R$504,A220)=0,N(H220)=0,NOT(AND(ISNUMBER(J220),J220&gt;=0,K220&lt;&gt;""))),"Nonaktif tanpa pembayaran",IF(NOT(ISNUMBER(C220)),"Tanggal sesi belum pasti",IF(OR(C220&lt;'Pengaturan'!$B$4,C220&gt;'Pengaturan'!$B$5),"Di luar September",IF(C220&gt;'Pengaturan'!$B$29,"Belum closing",IF(AND(O220&lt;&gt;"",NOT(AND(W220="Terverifikasi",K220&lt;&gt;""))),"Pasangan perlu dicek",IF(AND(Q220=0,NOT(AND(ISNUMBER(U220),K220&lt;&gt;""))),"Sesi belum terkonfirmasi",IF(AND(ISNUMBER(J220),J220&gt;=0,K220&lt;&gt;""),"Terhitung",IF(X220=0,"Paket utama belum terhubung",IF(R220=0,"Pelunasan belum terbukti",IF(AND(N(H220)&gt;0,V220=""),"Bukti bayar sebelumnya kosong",IF(E220+IF(V220&lt;&gt;"",N(H220),0)&lt;S220,"DP sebelumnya belum lengkap",IF(I220&lt;=0,"Nominal pembayaran belum lengkap","Terhitung"))))))))))))</x:f>
        <x:v>Belum closing</x:v>
      </x:c>
      <x:c r="M220" s="619" t="str">
        <x:f>IF(N220=1,IF(AND(ISNUMBER(J220),J220&gt;=0,K220&lt;&gt;""),J220,I220),"")</x:f>
      </x:c>
      <x:c r="N220" s="621" t="n">
        <x:f>IF(L220="Terhitung",1,0)</x:f>
        <x:v>0</x:v>
      </x:c>
      <x:c r="O220" s="617"/>
      <x:c r="P220" s="617" t="str">
        <x:v>433</x:v>
      </x:c>
      <x:c r="Q220" s="617" t="n">
        <x:f>SUMIFS('Cocok Bayar Booking'!$V$5:$V$504,'Cocok Bayar Booking'!$R$5:$R$504,A220,'Cocok Bayar Booking'!$B$5:$B$504,"&lt;="&amp;'Pengaturan'!$B$6)</x:f>
        <x:v>0</x:v>
      </x:c>
      <x:c r="R220" s="617" t="n">
        <x:f>COUNTIFS('Cocok Bayar Booking'!$R$5:$R$504,A220,'Cocok Bayar Booking'!$S$5:$S$504,"Paket utama",'Cocok Bayar Booking'!$F$5:$F$504,"Lunas",'Cocok Bayar Booking'!$B$5:$B$504,"&lt;="&amp;'Pengaturan'!$B$6)+COUNTIFS('Cocok Bayar Booking'!$R$5:$R$504,A220,'Cocok Bayar Booking'!$S$5:$S$504,"Paket utama",'Cocok Bayar Booking'!$F$5:$F$504,"Pelunasan",'Cocok Bayar Booking'!$B$5:$B$504,"&lt;="&amp;'Pengaturan'!$B$6)</x:f>
        <x:v>0</x:v>
      </x:c>
      <x:c r="S220" s="619" t="n">
        <x:f>'Data Schedule'!N208</x:f>
        <x:v>100000</x:v>
      </x:c>
      <x:c r="T220" s="619" t="n">
        <x:f>'Data Schedule'!L208</x:f>
        <x:v>225000</x:v>
      </x:c>
      <x:c r="U220" s="627"/>
      <x:c r="V220" s="617" t="str">
        <x:f>IF('Data Schedule'!AL208="","",'Data Schedule'!AL208)</x:f>
      </x:c>
      <x:c r="W220" s="626"/>
      <x:c r="X220" s="617" t="n">
        <x:f>COUNTIFS('Cocok Bayar Booking'!$R$5:$R$504,A220,'Cocok Bayar Booking'!$S$5:$S$504,"Paket utama",'Cocok Bayar Booking'!$B$5:$B$504,"&lt;="&amp;'Pengaturan'!$B$6)</x:f>
        <x:v>1</x:v>
      </x:c>
      <x:c r="Y220" s="617" t="n">
        <x:f>IF(OR(L220="Nonaktif tanpa pembayaran",L220="Di luar September",L220="Belum closing",AND(LEFT(A220,4)="LOG-",COUNTIF('Cocok Bayar Booking'!$R$5:$R$504,A220)=0)),0,1-N220)</x:f>
        <x:v>0</x:v>
      </x:c>
      <x:c r="Z220" s="618" t="n">
        <x:f>IF('Data Schedule'!B208="","",'Data Schedule'!B208)</x:f>
        <x:v>46285</x:v>
      </x:c>
    </x:row>
    <x:row r="221" ht="30" customHeight="1">
      <x:c r="A221" s="617" t="str">
        <x:v>BK205</x:v>
      </x:c>
      <x:c r="B221" s="617" t="str">
        <x:f>'Data Schedule'!E209</x:f>
        <x:v>Lyra</x:v>
      </x:c>
      <x:c r="C221" s="618" t="n">
        <x:f>IF(ISNUMBER(U221),U221,IF(ISNUMBER(Z221),Z221,""))</x:f>
        <x:v>46286</x:v>
      </x:c>
      <x:c r="D221" s="617" t="str">
        <x:f>'Data Schedule'!G209</x:f>
        <x:v>Large Group</x:v>
      </x:c>
      <x:c r="E221" s="619" t="n">
        <x:f>SUMIFS('Cocok Bayar Booking'!$I$5:$I$504,'Cocok Bayar Booking'!$R$5:$R$504,A221,'Cocok Bayar Booking'!$F$5:$F$504,"DP",'Cocok Bayar Booking'!$S$5:$S$504,"Paket utama",'Cocok Bayar Booking'!$B$5:$B$504,"&lt;="&amp;'Pengaturan'!$B$6)</x:f>
        <x:v>100000</x:v>
      </x:c>
      <x:c r="F221" s="619" t="n">
        <x:f>SUMIFS('Cocok Bayar Booking'!$I$5:$I$504,'Cocok Bayar Booking'!$R$5:$R$504,A221,'Cocok Bayar Booking'!$B$5:$B$504,"&lt;="&amp;'Pengaturan'!$B$6)-E221</x:f>
        <x:v>0</x:v>
      </x:c>
      <x:c r="G221" s="619" t="n">
        <x:f>SUMIFS('Cocok Bayar Booking'!$I$5:$I$504,'Cocok Bayar Booking'!$R$5:$R$504,A221,'Cocok Bayar Booking'!$S$5:$S$504,"Add-on",'Cocok Bayar Booking'!$B$5:$B$504,"&lt;="&amp;'Pengaturan'!$B$6)</x:f>
        <x:v>0</x:v>
      </x:c>
      <x:c r="H221" s="619" t="str">
        <x:f>IF('Data Schedule'!AK209="","",'Data Schedule'!AK209)</x:f>
      </x:c>
      <x:c r="I221" s="619" t="n">
        <x:f>E221+F221+IF(V221&lt;&gt;"",N(H221),0)</x:f>
        <x:v>100000</x:v>
      </x:c>
      <x:c r="J221" s="625"/>
      <x:c r="K221" s="626"/>
      <x:c r="L221" s="620" t="str">
        <x:f>IF(AND('Data Schedule'!U209=0,COUNTIF('Cocok Bayar Booking'!$R$5:$R$504,A221)=0,N(H221)=0,NOT(AND(ISNUMBER(J221),J221&gt;=0,K221&lt;&gt;""))),"Nonaktif tanpa pembayaran",IF(NOT(ISNUMBER(C221)),"Tanggal sesi belum pasti",IF(OR(C221&lt;'Pengaturan'!$B$4,C221&gt;'Pengaturan'!$B$5),"Di luar September",IF(C221&gt;'Pengaturan'!$B$29,"Belum closing",IF(AND(O221&lt;&gt;"",NOT(AND(W221="Terverifikasi",K221&lt;&gt;""))),"Pasangan perlu dicek",IF(AND(Q221=0,NOT(AND(ISNUMBER(U221),K221&lt;&gt;""))),"Sesi belum terkonfirmasi",IF(AND(ISNUMBER(J221),J221&gt;=0,K221&lt;&gt;""),"Terhitung",IF(X221=0,"Paket utama belum terhubung",IF(R221=0,"Pelunasan belum terbukti",IF(AND(N(H221)&gt;0,V221=""),"Bukti bayar sebelumnya kosong",IF(E221+IF(V221&lt;&gt;"",N(H221),0)&lt;S221,"DP sebelumnya belum lengkap",IF(I221&lt;=0,"Nominal pembayaran belum lengkap","Terhitung"))))))))))))</x:f>
        <x:v>Belum closing</x:v>
      </x:c>
      <x:c r="M221" s="619" t="str">
        <x:f>IF(N221=1,IF(AND(ISNUMBER(J221),J221&gt;=0,K221&lt;&gt;""),J221,I221),"")</x:f>
      </x:c>
      <x:c r="N221" s="621" t="n">
        <x:f>IF(L221="Terhitung",1,0)</x:f>
        <x:v>0</x:v>
      </x:c>
      <x:c r="O221" s="617"/>
      <x:c r="P221" s="617" t="str">
        <x:v>422</x:v>
      </x:c>
      <x:c r="Q221" s="617" t="n">
        <x:f>SUMIFS('Cocok Bayar Booking'!$V$5:$V$504,'Cocok Bayar Booking'!$R$5:$R$504,A221,'Cocok Bayar Booking'!$B$5:$B$504,"&lt;="&amp;'Pengaturan'!$B$6)</x:f>
        <x:v>0</x:v>
      </x:c>
      <x:c r="R221" s="617" t="n">
        <x:f>COUNTIFS('Cocok Bayar Booking'!$R$5:$R$504,A221,'Cocok Bayar Booking'!$S$5:$S$504,"Paket utama",'Cocok Bayar Booking'!$F$5:$F$504,"Lunas",'Cocok Bayar Booking'!$B$5:$B$504,"&lt;="&amp;'Pengaturan'!$B$6)+COUNTIFS('Cocok Bayar Booking'!$R$5:$R$504,A221,'Cocok Bayar Booking'!$S$5:$S$504,"Paket utama",'Cocok Bayar Booking'!$F$5:$F$504,"Pelunasan",'Cocok Bayar Booking'!$B$5:$B$504,"&lt;="&amp;'Pengaturan'!$B$6)</x:f>
        <x:v>0</x:v>
      </x:c>
      <x:c r="S221" s="619" t="n">
        <x:f>'Data Schedule'!N209</x:f>
        <x:v>100000</x:v>
      </x:c>
      <x:c r="T221" s="619" t="n">
        <x:f>'Data Schedule'!L209</x:f>
        <x:v>400000</x:v>
      </x:c>
      <x:c r="U221" s="627"/>
      <x:c r="V221" s="617" t="str">
        <x:f>IF('Data Schedule'!AL209="","",'Data Schedule'!AL209)</x:f>
      </x:c>
      <x:c r="W221" s="626"/>
      <x:c r="X221" s="617" t="n">
        <x:f>COUNTIFS('Cocok Bayar Booking'!$R$5:$R$504,A221,'Cocok Bayar Booking'!$S$5:$S$504,"Paket utama",'Cocok Bayar Booking'!$B$5:$B$504,"&lt;="&amp;'Pengaturan'!$B$6)</x:f>
        <x:v>1</x:v>
      </x:c>
      <x:c r="Y221" s="617" t="n">
        <x:f>IF(OR(L221="Nonaktif tanpa pembayaran",L221="Di luar September",L221="Belum closing",AND(LEFT(A221,4)="LOG-",COUNTIF('Cocok Bayar Booking'!$R$5:$R$504,A221)=0)),0,1-N221)</x:f>
        <x:v>0</x:v>
      </x:c>
      <x:c r="Z221" s="618" t="n">
        <x:f>IF('Data Schedule'!B209="","",'Data Schedule'!B209)</x:f>
        <x:v>46286</x:v>
      </x:c>
    </x:row>
    <x:row r="222" ht="30" customHeight="1">
      <x:c r="A222" s="617" t="str">
        <x:v>BK206</x:v>
      </x:c>
      <x:c r="B222" s="617" t="str">
        <x:f>'Data Schedule'!E210</x:f>
        <x:v>Amalia Rosita</x:v>
      </x:c>
      <x:c r="C222" s="618" t="n">
        <x:f>IF(ISNUMBER(U222),U222,IF(ISNUMBER(Z222),Z222,""))</x:f>
        <x:v>46287</x:v>
      </x:c>
      <x:c r="D222" s="617" t="str">
        <x:f>'Data Schedule'!G210</x:f>
        <x:v>Graduation</x:v>
      </x:c>
      <x:c r="E222" s="619" t="n">
        <x:f>SUMIFS('Cocok Bayar Booking'!$I$5:$I$504,'Cocok Bayar Booking'!$R$5:$R$504,A222,'Cocok Bayar Booking'!$F$5:$F$504,"DP",'Cocok Bayar Booking'!$S$5:$S$504,"Paket utama",'Cocok Bayar Booking'!$B$5:$B$504,"&lt;="&amp;'Pengaturan'!$B$6)</x:f>
        <x:v>100000</x:v>
      </x:c>
      <x:c r="F222" s="619" t="n">
        <x:f>SUMIFS('Cocok Bayar Booking'!$I$5:$I$504,'Cocok Bayar Booking'!$R$5:$R$504,A222,'Cocok Bayar Booking'!$B$5:$B$504,"&lt;="&amp;'Pengaturan'!$B$6)-E222</x:f>
        <x:v>0</x:v>
      </x:c>
      <x:c r="G222" s="619" t="n">
        <x:f>SUMIFS('Cocok Bayar Booking'!$I$5:$I$504,'Cocok Bayar Booking'!$R$5:$R$504,A222,'Cocok Bayar Booking'!$S$5:$S$504,"Add-on",'Cocok Bayar Booking'!$B$5:$B$504,"&lt;="&amp;'Pengaturan'!$B$6)</x:f>
        <x:v>0</x:v>
      </x:c>
      <x:c r="H222" s="619" t="str">
        <x:f>IF('Data Schedule'!AK210="","",'Data Schedule'!AK210)</x:f>
      </x:c>
      <x:c r="I222" s="619" t="n">
        <x:f>E222+F222+IF(V222&lt;&gt;"",N(H222),0)</x:f>
        <x:v>100000</x:v>
      </x:c>
      <x:c r="J222" s="625"/>
      <x:c r="K222" s="626"/>
      <x:c r="L222" s="620" t="str">
        <x:f>IF(AND('Data Schedule'!U210=0,COUNTIF('Cocok Bayar Booking'!$R$5:$R$504,A222)=0,N(H222)=0,NOT(AND(ISNUMBER(J222),J222&gt;=0,K222&lt;&gt;""))),"Nonaktif tanpa pembayaran",IF(NOT(ISNUMBER(C222)),"Tanggal sesi belum pasti",IF(OR(C222&lt;'Pengaturan'!$B$4,C222&gt;'Pengaturan'!$B$5),"Di luar September",IF(C222&gt;'Pengaturan'!$B$29,"Belum closing",IF(AND(O222&lt;&gt;"",NOT(AND(W222="Terverifikasi",K222&lt;&gt;""))),"Pasangan perlu dicek",IF(AND(Q222=0,NOT(AND(ISNUMBER(U222),K222&lt;&gt;""))),"Sesi belum terkonfirmasi",IF(AND(ISNUMBER(J222),J222&gt;=0,K222&lt;&gt;""),"Terhitung",IF(X222=0,"Paket utama belum terhubung",IF(R222=0,"Pelunasan belum terbukti",IF(AND(N(H222)&gt;0,V222=""),"Bukti bayar sebelumnya kosong",IF(E222+IF(V222&lt;&gt;"",N(H222),0)&lt;S222,"DP sebelumnya belum lengkap",IF(I222&lt;=0,"Nominal pembayaran belum lengkap","Terhitung"))))))))))))</x:f>
        <x:v>Belum closing</x:v>
      </x:c>
      <x:c r="M222" s="619" t="str">
        <x:f>IF(N222=1,IF(AND(ISNUMBER(J222),J222&gt;=0,K222&lt;&gt;""),J222,I222),"")</x:f>
      </x:c>
      <x:c r="N222" s="621" t="n">
        <x:f>IF(L222="Terhitung",1,0)</x:f>
        <x:v>0</x:v>
      </x:c>
      <x:c r="O222" s="617"/>
      <x:c r="P222" s="617" t="str">
        <x:v>427</x:v>
      </x:c>
      <x:c r="Q222" s="617" t="n">
        <x:f>SUMIFS('Cocok Bayar Booking'!$V$5:$V$504,'Cocok Bayar Booking'!$R$5:$R$504,A222,'Cocok Bayar Booking'!$B$5:$B$504,"&lt;="&amp;'Pengaturan'!$B$6)</x:f>
        <x:v>0</x:v>
      </x:c>
      <x:c r="R222" s="617" t="n">
        <x:f>COUNTIFS('Cocok Bayar Booking'!$R$5:$R$504,A222,'Cocok Bayar Booking'!$S$5:$S$504,"Paket utama",'Cocok Bayar Booking'!$F$5:$F$504,"Lunas",'Cocok Bayar Booking'!$B$5:$B$504,"&lt;="&amp;'Pengaturan'!$B$6)+COUNTIFS('Cocok Bayar Booking'!$R$5:$R$504,A222,'Cocok Bayar Booking'!$S$5:$S$504,"Paket utama",'Cocok Bayar Booking'!$F$5:$F$504,"Pelunasan",'Cocok Bayar Booking'!$B$5:$B$504,"&lt;="&amp;'Pengaturan'!$B$6)</x:f>
        <x:v>0</x:v>
      </x:c>
      <x:c r="S222" s="619" t="n">
        <x:f>'Data Schedule'!N210</x:f>
        <x:v>100000</x:v>
      </x:c>
      <x:c r="T222" s="619" t="n">
        <x:f>'Data Schedule'!L210</x:f>
        <x:v>350000</x:v>
      </x:c>
      <x:c r="U222" s="627"/>
      <x:c r="V222" s="617" t="str">
        <x:f>IF('Data Schedule'!AL210="","",'Data Schedule'!AL210)</x:f>
      </x:c>
      <x:c r="W222" s="626"/>
      <x:c r="X222" s="617" t="n">
        <x:f>COUNTIFS('Cocok Bayar Booking'!$R$5:$R$504,A222,'Cocok Bayar Booking'!$S$5:$S$504,"Paket utama",'Cocok Bayar Booking'!$B$5:$B$504,"&lt;="&amp;'Pengaturan'!$B$6)</x:f>
        <x:v>1</x:v>
      </x:c>
      <x:c r="Y222" s="617" t="n">
        <x:f>IF(OR(L222="Nonaktif tanpa pembayaran",L222="Di luar September",L222="Belum closing",AND(LEFT(A222,4)="LOG-",COUNTIF('Cocok Bayar Booking'!$R$5:$R$504,A222)=0)),0,1-N222)</x:f>
        <x:v>0</x:v>
      </x:c>
      <x:c r="Z222" s="618" t="n">
        <x:f>IF('Data Schedule'!B210="","",'Data Schedule'!B210)</x:f>
        <x:v>46287</x:v>
      </x:c>
    </x:row>
    <x:row r="223" ht="30" customHeight="1">
      <x:c r="A223" s="617" t="str">
        <x:v>BK207</x:v>
      </x:c>
      <x:c r="B223" s="617" t="str">
        <x:f>'Data Schedule'!E211</x:f>
        <x:v>Wasis Rifky</x:v>
      </x:c>
      <x:c r="C223" s="618" t="n">
        <x:f>IF(ISNUMBER(U223),U223,IF(ISNUMBER(Z223),Z223,""))</x:f>
        <x:v>46287</x:v>
      </x:c>
      <x:c r="D223" s="617" t="str">
        <x:f>'Data Schedule'!G211</x:f>
        <x:v>Graduation</x:v>
      </x:c>
      <x:c r="E223" s="619" t="n">
        <x:f>SUMIFS('Cocok Bayar Booking'!$I$5:$I$504,'Cocok Bayar Booking'!$R$5:$R$504,A223,'Cocok Bayar Booking'!$F$5:$F$504,"DP",'Cocok Bayar Booking'!$S$5:$S$504,"Paket utama",'Cocok Bayar Booking'!$B$5:$B$504,"&lt;="&amp;'Pengaturan'!$B$6)</x:f>
        <x:v>100000</x:v>
      </x:c>
      <x:c r="F223" s="619" t="n">
        <x:f>SUMIFS('Cocok Bayar Booking'!$I$5:$I$504,'Cocok Bayar Booking'!$R$5:$R$504,A223,'Cocok Bayar Booking'!$B$5:$B$504,"&lt;="&amp;'Pengaturan'!$B$6)-E223</x:f>
        <x:v>0</x:v>
      </x:c>
      <x:c r="G223" s="619" t="n">
        <x:f>SUMIFS('Cocok Bayar Booking'!$I$5:$I$504,'Cocok Bayar Booking'!$R$5:$R$504,A223,'Cocok Bayar Booking'!$S$5:$S$504,"Add-on",'Cocok Bayar Booking'!$B$5:$B$504,"&lt;="&amp;'Pengaturan'!$B$6)</x:f>
        <x:v>0</x:v>
      </x:c>
      <x:c r="H223" s="619" t="str">
        <x:f>IF('Data Schedule'!AK211="","",'Data Schedule'!AK211)</x:f>
      </x:c>
      <x:c r="I223" s="619" t="n">
        <x:f>E223+F223+IF(V223&lt;&gt;"",N(H223),0)</x:f>
        <x:v>100000</x:v>
      </x:c>
      <x:c r="J223" s="625"/>
      <x:c r="K223" s="626"/>
      <x:c r="L223" s="620" t="str">
        <x:f>IF(AND('Data Schedule'!U211=0,COUNTIF('Cocok Bayar Booking'!$R$5:$R$504,A223)=0,N(H223)=0,NOT(AND(ISNUMBER(J223),J223&gt;=0,K223&lt;&gt;""))),"Nonaktif tanpa pembayaran",IF(NOT(ISNUMBER(C223)),"Tanggal sesi belum pasti",IF(OR(C223&lt;'Pengaturan'!$B$4,C223&gt;'Pengaturan'!$B$5),"Di luar September",IF(C223&gt;'Pengaturan'!$B$29,"Belum closing",IF(AND(O223&lt;&gt;"",NOT(AND(W223="Terverifikasi",K223&lt;&gt;""))),"Pasangan perlu dicek",IF(AND(Q223=0,NOT(AND(ISNUMBER(U223),K223&lt;&gt;""))),"Sesi belum terkonfirmasi",IF(AND(ISNUMBER(J223),J223&gt;=0,K223&lt;&gt;""),"Terhitung",IF(X223=0,"Paket utama belum terhubung",IF(R223=0,"Pelunasan belum terbukti",IF(AND(N(H223)&gt;0,V223=""),"Bukti bayar sebelumnya kosong",IF(E223+IF(V223&lt;&gt;"",N(H223),0)&lt;S223,"DP sebelumnya belum lengkap",IF(I223&lt;=0,"Nominal pembayaran belum lengkap","Terhitung"))))))))))))</x:f>
        <x:v>Belum closing</x:v>
      </x:c>
      <x:c r="M223" s="619" t="str">
        <x:f>IF(N223=1,IF(AND(ISNUMBER(J223),J223&gt;=0,K223&lt;&gt;""),J223,I223),"")</x:f>
      </x:c>
      <x:c r="N223" s="621" t="n">
        <x:f>IF(L223="Terhitung",1,0)</x:f>
        <x:v>0</x:v>
      </x:c>
      <x:c r="O223" s="617"/>
      <x:c r="P223" s="617" t="str">
        <x:v>417</x:v>
      </x:c>
      <x:c r="Q223" s="617" t="n">
        <x:f>SUMIFS('Cocok Bayar Booking'!$V$5:$V$504,'Cocok Bayar Booking'!$R$5:$R$504,A223,'Cocok Bayar Booking'!$B$5:$B$504,"&lt;="&amp;'Pengaturan'!$B$6)</x:f>
        <x:v>0</x:v>
      </x:c>
      <x:c r="R223" s="617" t="n">
        <x:f>COUNTIFS('Cocok Bayar Booking'!$R$5:$R$504,A223,'Cocok Bayar Booking'!$S$5:$S$504,"Paket utama",'Cocok Bayar Booking'!$F$5:$F$504,"Lunas",'Cocok Bayar Booking'!$B$5:$B$504,"&lt;="&amp;'Pengaturan'!$B$6)+COUNTIFS('Cocok Bayar Booking'!$R$5:$R$504,A223,'Cocok Bayar Booking'!$S$5:$S$504,"Paket utama",'Cocok Bayar Booking'!$F$5:$F$504,"Pelunasan",'Cocok Bayar Booking'!$B$5:$B$504,"&lt;="&amp;'Pengaturan'!$B$6)</x:f>
        <x:v>0</x:v>
      </x:c>
      <x:c r="S223" s="619" t="n">
        <x:f>'Data Schedule'!N211</x:f>
        <x:v>100000</x:v>
      </x:c>
      <x:c r="T223" s="619" t="n">
        <x:f>'Data Schedule'!L211</x:f>
        <x:v>350000</x:v>
      </x:c>
      <x:c r="U223" s="627"/>
      <x:c r="V223" s="617" t="str">
        <x:f>IF('Data Schedule'!AL211="","",'Data Schedule'!AL211)</x:f>
      </x:c>
      <x:c r="W223" s="626"/>
      <x:c r="X223" s="617" t="n">
        <x:f>COUNTIFS('Cocok Bayar Booking'!$R$5:$R$504,A223,'Cocok Bayar Booking'!$S$5:$S$504,"Paket utama",'Cocok Bayar Booking'!$B$5:$B$504,"&lt;="&amp;'Pengaturan'!$B$6)</x:f>
        <x:v>1</x:v>
      </x:c>
      <x:c r="Y223" s="617" t="n">
        <x:f>IF(OR(L223="Nonaktif tanpa pembayaran",L223="Di luar September",L223="Belum closing",AND(LEFT(A223,4)="LOG-",COUNTIF('Cocok Bayar Booking'!$R$5:$R$504,A223)=0)),0,1-N223)</x:f>
        <x:v>0</x:v>
      </x:c>
      <x:c r="Z223" s="618" t="n">
        <x:f>IF('Data Schedule'!B211="","",'Data Schedule'!B211)</x:f>
        <x:v>46287</x:v>
      </x:c>
    </x:row>
    <x:row r="224" ht="30" customHeight="1">
      <x:c r="A224" s="617" t="str">
        <x:v>BK208</x:v>
      </x:c>
      <x:c r="B224" s="617" t="str">
        <x:f>'Data Schedule'!E212</x:f>
        <x:v>Khofifah Wardah</x:v>
      </x:c>
      <x:c r="C224" s="618" t="n">
        <x:f>IF(ISNUMBER(U224),U224,IF(ISNUMBER(Z224),Z224,""))</x:f>
        <x:v>46291</x:v>
      </x:c>
      <x:c r="D224" s="617" t="str">
        <x:f>'Data Schedule'!G212</x:f>
        <x:v>Single</x:v>
      </x:c>
      <x:c r="E224" s="619" t="n">
        <x:f>SUMIFS('Cocok Bayar Booking'!$I$5:$I$504,'Cocok Bayar Booking'!$R$5:$R$504,A224,'Cocok Bayar Booking'!$F$5:$F$504,"DP",'Cocok Bayar Booking'!$S$5:$S$504,"Paket utama",'Cocok Bayar Booking'!$B$5:$B$504,"&lt;="&amp;'Pengaturan'!$B$6)</x:f>
        <x:v>0</x:v>
      </x:c>
      <x:c r="F224" s="619" t="n">
        <x:f>SUMIFS('Cocok Bayar Booking'!$I$5:$I$504,'Cocok Bayar Booking'!$R$5:$R$504,A224,'Cocok Bayar Booking'!$B$5:$B$504,"&lt;="&amp;'Pengaturan'!$B$6)-E224</x:f>
        <x:v>100000</x:v>
      </x:c>
      <x:c r="G224" s="619" t="n">
        <x:f>SUMIFS('Cocok Bayar Booking'!$I$5:$I$504,'Cocok Bayar Booking'!$R$5:$R$504,A224,'Cocok Bayar Booking'!$S$5:$S$504,"Add-on",'Cocok Bayar Booking'!$B$5:$B$504,"&lt;="&amp;'Pengaturan'!$B$6)</x:f>
        <x:v>0</x:v>
      </x:c>
      <x:c r="H224" s="619" t="str">
        <x:f>IF('Data Schedule'!AK212="","",'Data Schedule'!AK212)</x:f>
      </x:c>
      <x:c r="I224" s="619" t="n">
        <x:f>E224+F224+IF(V224&lt;&gt;"",N(H224),0)</x:f>
        <x:v>100000</x:v>
      </x:c>
      <x:c r="J224" s="625"/>
      <x:c r="K224" s="626"/>
      <x:c r="L224" s="620" t="str">
        <x:f>IF(AND('Data Schedule'!U212=0,COUNTIF('Cocok Bayar Booking'!$R$5:$R$504,A224)=0,N(H224)=0,NOT(AND(ISNUMBER(J224),J224&gt;=0,K224&lt;&gt;""))),"Nonaktif tanpa pembayaran",IF(NOT(ISNUMBER(C224)),"Tanggal sesi belum pasti",IF(OR(C224&lt;'Pengaturan'!$B$4,C224&gt;'Pengaturan'!$B$5),"Di luar September",IF(C224&gt;'Pengaturan'!$B$29,"Belum closing",IF(AND(O224&lt;&gt;"",NOT(AND(W224="Terverifikasi",K224&lt;&gt;""))),"Pasangan perlu dicek",IF(AND(Q224=0,NOT(AND(ISNUMBER(U224),K224&lt;&gt;""))),"Sesi belum terkonfirmasi",IF(AND(ISNUMBER(J224),J224&gt;=0,K224&lt;&gt;""),"Terhitung",IF(X224=0,"Paket utama belum terhubung",IF(R224=0,"Pelunasan belum terbukti",IF(AND(N(H224)&gt;0,V224=""),"Bukti bayar sebelumnya kosong",IF(E224+IF(V224&lt;&gt;"",N(H224),0)&lt;S224,"DP sebelumnya belum lengkap",IF(I224&lt;=0,"Nominal pembayaran belum lengkap","Terhitung"))))))))))))</x:f>
        <x:v>Belum closing</x:v>
      </x:c>
      <x:c r="M224" s="619" t="str">
        <x:f>IF(N224=1,IF(AND(ISNUMBER(J224),J224&gt;=0,K224&lt;&gt;""),J224,I224),"")</x:f>
      </x:c>
      <x:c r="N224" s="621" t="n">
        <x:f>IF(L224="Terhitung",1,0)</x:f>
        <x:v>0</x:v>
      </x:c>
      <x:c r="O224" s="617"/>
      <x:c r="P224" s="617" t="str">
        <x:v>423</x:v>
      </x:c>
      <x:c r="Q224" s="617" t="n">
        <x:f>SUMIFS('Cocok Bayar Booking'!$V$5:$V$504,'Cocok Bayar Booking'!$R$5:$R$504,A224,'Cocok Bayar Booking'!$B$5:$B$504,"&lt;="&amp;'Pengaturan'!$B$6)</x:f>
        <x:v>0</x:v>
      </x:c>
      <x:c r="R224" s="617" t="n">
        <x:f>COUNTIFS('Cocok Bayar Booking'!$R$5:$R$504,A224,'Cocok Bayar Booking'!$S$5:$S$504,"Paket utama",'Cocok Bayar Booking'!$F$5:$F$504,"Lunas",'Cocok Bayar Booking'!$B$5:$B$504,"&lt;="&amp;'Pengaturan'!$B$6)+COUNTIFS('Cocok Bayar Booking'!$R$5:$R$504,A224,'Cocok Bayar Booking'!$S$5:$S$504,"Paket utama",'Cocok Bayar Booking'!$F$5:$F$504,"Pelunasan",'Cocok Bayar Booking'!$B$5:$B$504,"&lt;="&amp;'Pengaturan'!$B$6)</x:f>
        <x:v>1</x:v>
      </x:c>
      <x:c r="S224" s="619" t="n">
        <x:f>'Data Schedule'!N212</x:f>
        <x:v>0</x:v>
      </x:c>
      <x:c r="T224" s="619" t="n">
        <x:f>'Data Schedule'!L212</x:f>
        <x:v>100000</x:v>
      </x:c>
      <x:c r="U224" s="627"/>
      <x:c r="V224" s="617" t="str">
        <x:f>IF('Data Schedule'!AL212="","",'Data Schedule'!AL212)</x:f>
      </x:c>
      <x:c r="W224" s="626"/>
      <x:c r="X224" s="617" t="n">
        <x:f>COUNTIFS('Cocok Bayar Booking'!$R$5:$R$504,A224,'Cocok Bayar Booking'!$S$5:$S$504,"Paket utama",'Cocok Bayar Booking'!$B$5:$B$504,"&lt;="&amp;'Pengaturan'!$B$6)</x:f>
        <x:v>1</x:v>
      </x:c>
      <x:c r="Y224" s="617" t="n">
        <x:f>IF(OR(L224="Nonaktif tanpa pembayaran",L224="Di luar September",L224="Belum closing",AND(LEFT(A224,4)="LOG-",COUNTIF('Cocok Bayar Booking'!$R$5:$R$504,A224)=0)),0,1-N224)</x:f>
        <x:v>0</x:v>
      </x:c>
      <x:c r="Z224" s="618" t="n">
        <x:f>IF('Data Schedule'!B212="","",'Data Schedule'!B212)</x:f>
        <x:v>46291</x:v>
      </x:c>
    </x:row>
    <x:row r="225" ht="30" customHeight="1">
      <x:c r="A225" s="617" t="str">
        <x:v>BK209</x:v>
      </x:c>
      <x:c r="B225" s="617" t="str">
        <x:f>'Data Schedule'!E213</x:f>
        <x:v>ulfa</x:v>
      </x:c>
      <x:c r="C225" s="618" t="n">
        <x:f>IF(ISNUMBER(U225),U225,IF(ISNUMBER(Z225),Z225,""))</x:f>
        <x:v>46292</x:v>
      </x:c>
      <x:c r="D225" s="617" t="str">
        <x:f>'Data Schedule'!G213</x:f>
        <x:v>Family A</x:v>
      </x:c>
      <x:c r="E225" s="619" t="n">
        <x:f>SUMIFS('Cocok Bayar Booking'!$I$5:$I$504,'Cocok Bayar Booking'!$R$5:$R$504,A225,'Cocok Bayar Booking'!$F$5:$F$504,"DP",'Cocok Bayar Booking'!$S$5:$S$504,"Paket utama",'Cocok Bayar Booking'!$B$5:$B$504,"&lt;="&amp;'Pengaturan'!$B$6)</x:f>
        <x:v>100000</x:v>
      </x:c>
      <x:c r="F225" s="619" t="n">
        <x:f>SUMIFS('Cocok Bayar Booking'!$I$5:$I$504,'Cocok Bayar Booking'!$R$5:$R$504,A225,'Cocok Bayar Booking'!$B$5:$B$504,"&lt;="&amp;'Pengaturan'!$B$6)-E225</x:f>
        <x:v>0</x:v>
      </x:c>
      <x:c r="G225" s="619" t="n">
        <x:f>SUMIFS('Cocok Bayar Booking'!$I$5:$I$504,'Cocok Bayar Booking'!$R$5:$R$504,A225,'Cocok Bayar Booking'!$S$5:$S$504,"Add-on",'Cocok Bayar Booking'!$B$5:$B$504,"&lt;="&amp;'Pengaturan'!$B$6)</x:f>
        <x:v>0</x:v>
      </x:c>
      <x:c r="H225" s="619" t="str">
        <x:f>IF('Data Schedule'!AK213="","",'Data Schedule'!AK213)</x:f>
      </x:c>
      <x:c r="I225" s="619" t="n">
        <x:f>E225+F225+IF(V225&lt;&gt;"",N(H225),0)</x:f>
        <x:v>100000</x:v>
      </x:c>
      <x:c r="J225" s="625"/>
      <x:c r="K225" s="626"/>
      <x:c r="L225" s="620" t="str">
        <x:f>IF(AND('Data Schedule'!U213=0,COUNTIF('Cocok Bayar Booking'!$R$5:$R$504,A225)=0,N(H225)=0,NOT(AND(ISNUMBER(J225),J225&gt;=0,K225&lt;&gt;""))),"Nonaktif tanpa pembayaran",IF(NOT(ISNUMBER(C225)),"Tanggal sesi belum pasti",IF(OR(C225&lt;'Pengaturan'!$B$4,C225&gt;'Pengaturan'!$B$5),"Di luar September",IF(C225&gt;'Pengaturan'!$B$29,"Belum closing",IF(AND(O225&lt;&gt;"",NOT(AND(W225="Terverifikasi",K225&lt;&gt;""))),"Pasangan perlu dicek",IF(AND(Q225=0,NOT(AND(ISNUMBER(U225),K225&lt;&gt;""))),"Sesi belum terkonfirmasi",IF(AND(ISNUMBER(J225),J225&gt;=0,K225&lt;&gt;""),"Terhitung",IF(X225=0,"Paket utama belum terhubung",IF(R225=0,"Pelunasan belum terbukti",IF(AND(N(H225)&gt;0,V225=""),"Bukti bayar sebelumnya kosong",IF(E225+IF(V225&lt;&gt;"",N(H225),0)&lt;S225,"DP sebelumnya belum lengkap",IF(I225&lt;=0,"Nominal pembayaran belum lengkap","Terhitung"))))))))))))</x:f>
        <x:v>Belum closing</x:v>
      </x:c>
      <x:c r="M225" s="619" t="str">
        <x:f>IF(N225=1,IF(AND(ISNUMBER(J225),J225&gt;=0,K225&lt;&gt;""),J225,I225),"")</x:f>
      </x:c>
      <x:c r="N225" s="621" t="n">
        <x:f>IF(L225="Terhitung",1,0)</x:f>
        <x:v>0</x:v>
      </x:c>
      <x:c r="O225" s="617"/>
      <x:c r="P225" s="617" t="str">
        <x:v>420</x:v>
      </x:c>
      <x:c r="Q225" s="617" t="n">
        <x:f>SUMIFS('Cocok Bayar Booking'!$V$5:$V$504,'Cocok Bayar Booking'!$R$5:$R$504,A225,'Cocok Bayar Booking'!$B$5:$B$504,"&lt;="&amp;'Pengaturan'!$B$6)</x:f>
        <x:v>0</x:v>
      </x:c>
      <x:c r="R225" s="617" t="n">
        <x:f>COUNTIFS('Cocok Bayar Booking'!$R$5:$R$504,A225,'Cocok Bayar Booking'!$S$5:$S$504,"Paket utama",'Cocok Bayar Booking'!$F$5:$F$504,"Lunas",'Cocok Bayar Booking'!$B$5:$B$504,"&lt;="&amp;'Pengaturan'!$B$6)+COUNTIFS('Cocok Bayar Booking'!$R$5:$R$504,A225,'Cocok Bayar Booking'!$S$5:$S$504,"Paket utama",'Cocok Bayar Booking'!$F$5:$F$504,"Pelunasan",'Cocok Bayar Booking'!$B$5:$B$504,"&lt;="&amp;'Pengaturan'!$B$6)</x:f>
        <x:v>0</x:v>
      </x:c>
      <x:c r="S225" s="619" t="n">
        <x:f>'Data Schedule'!N213</x:f>
        <x:v>100000</x:v>
      </x:c>
      <x:c r="T225" s="619" t="n">
        <x:f>'Data Schedule'!L213</x:f>
        <x:v>350000</x:v>
      </x:c>
      <x:c r="U225" s="627"/>
      <x:c r="V225" s="617" t="str">
        <x:f>IF('Data Schedule'!AL213="","",'Data Schedule'!AL213)</x:f>
      </x:c>
      <x:c r="W225" s="626"/>
      <x:c r="X225" s="617" t="n">
        <x:f>COUNTIFS('Cocok Bayar Booking'!$R$5:$R$504,A225,'Cocok Bayar Booking'!$S$5:$S$504,"Paket utama",'Cocok Bayar Booking'!$B$5:$B$504,"&lt;="&amp;'Pengaturan'!$B$6)</x:f>
        <x:v>1</x:v>
      </x:c>
      <x:c r="Y225" s="617" t="n">
        <x:f>IF(OR(L225="Nonaktif tanpa pembayaran",L225="Di luar September",L225="Belum closing",AND(LEFT(A225,4)="LOG-",COUNTIF('Cocok Bayar Booking'!$R$5:$R$504,A225)=0)),0,1-N225)</x:f>
        <x:v>0</x:v>
      </x:c>
      <x:c r="Z225" s="618" t="n">
        <x:f>IF('Data Schedule'!B213="","",'Data Schedule'!B213)</x:f>
        <x:v>46292</x:v>
      </x:c>
    </x:row>
    <x:row r="226" ht="30" customHeight="1">
      <x:c r="A226" s="617" t="str">
        <x:v>BK210</x:v>
      </x:c>
      <x:c r="B226" s="617" t="str">
        <x:f>'Data Schedule'!E214</x:f>
        <x:v>Nuwa</x:v>
      </x:c>
      <x:c r="C226" s="618" t="n">
        <x:f>IF(ISNUMBER(U226),U226,IF(ISNUMBER(Z226),Z226,""))</x:f>
        <x:v>46282</x:v>
      </x:c>
      <x:c r="D226" s="617" t="str">
        <x:f>'Data Schedule'!G214</x:f>
        <x:v>Single</x:v>
      </x:c>
      <x:c r="E226" s="619" t="n">
        <x:f>SUMIFS('Cocok Bayar Booking'!$I$5:$I$504,'Cocok Bayar Booking'!$R$5:$R$504,A226,'Cocok Bayar Booking'!$F$5:$F$504,"DP",'Cocok Bayar Booking'!$S$5:$S$504,"Paket utama",'Cocok Bayar Booking'!$B$5:$B$504,"&lt;="&amp;'Pengaturan'!$B$6)</x:f>
        <x:v>0</x:v>
      </x:c>
      <x:c r="F226" s="619" t="n">
        <x:f>SUMIFS('Cocok Bayar Booking'!$I$5:$I$504,'Cocok Bayar Booking'!$R$5:$R$504,A226,'Cocok Bayar Booking'!$B$5:$B$504,"&lt;="&amp;'Pengaturan'!$B$6)-E226</x:f>
        <x:v>150000</x:v>
      </x:c>
      <x:c r="G226" s="619" t="n">
        <x:f>SUMIFS('Cocok Bayar Booking'!$I$5:$I$504,'Cocok Bayar Booking'!$R$5:$R$504,A226,'Cocok Bayar Booking'!$S$5:$S$504,"Add-on",'Cocok Bayar Booking'!$B$5:$B$504,"&lt;="&amp;'Pengaturan'!$B$6)</x:f>
        <x:v>0</x:v>
      </x:c>
      <x:c r="H226" s="619" t="str">
        <x:f>IF('Data Schedule'!AK214="","",'Data Schedule'!AK214)</x:f>
      </x:c>
      <x:c r="I226" s="619" t="n">
        <x:f>E226+F226+IF(V226&lt;&gt;"",N(H226),0)</x:f>
        <x:v>150000</x:v>
      </x:c>
      <x:c r="J226" s="625"/>
      <x:c r="K226" s="626"/>
      <x:c r="L226" s="620" t="str">
        <x:f>IF(AND('Data Schedule'!U214=0,COUNTIF('Cocok Bayar Booking'!$R$5:$R$504,A226)=0,N(H226)=0,NOT(AND(ISNUMBER(J226),J226&gt;=0,K226&lt;&gt;""))),"Nonaktif tanpa pembayaran",IF(NOT(ISNUMBER(C226)),"Tanggal sesi belum pasti",IF(OR(C226&lt;'Pengaturan'!$B$4,C226&gt;'Pengaturan'!$B$5),"Di luar September",IF(C226&gt;'Pengaturan'!$B$29,"Belum closing",IF(AND(O226&lt;&gt;"",NOT(AND(W226="Terverifikasi",K226&lt;&gt;""))),"Pasangan perlu dicek",IF(AND(Q226=0,NOT(AND(ISNUMBER(U226),K226&lt;&gt;""))),"Sesi belum terkonfirmasi",IF(AND(ISNUMBER(J226),J226&gt;=0,K226&lt;&gt;""),"Terhitung",IF(X226=0,"Paket utama belum terhubung",IF(R226=0,"Pelunasan belum terbukti",IF(AND(N(H226)&gt;0,V226=""),"Bukti bayar sebelumnya kosong",IF(E226+IF(V226&lt;&gt;"",N(H226),0)&lt;S226,"DP sebelumnya belum lengkap",IF(I226&lt;=0,"Nominal pembayaran belum lengkap","Terhitung"))))))))))))</x:f>
        <x:v>Terhitung</x:v>
      </x:c>
      <x:c r="M226" s="619" t="n">
        <x:f>IF(N226=1,IF(AND(ISNUMBER(J226),J226&gt;=0,K226&lt;&gt;""),J226,I226),"")</x:f>
        <x:v>150000</x:v>
      </x:c>
      <x:c r="N226" s="621" t="n">
        <x:f>IF(L226="Terhitung",1,0)</x:f>
        <x:v>1</x:v>
      </x:c>
      <x:c r="O226" s="617"/>
      <x:c r="P226" s="617" t="str">
        <x:v>440, 449</x:v>
      </x:c>
      <x:c r="Q226" s="617" t="n">
        <x:f>SUMIFS('Cocok Bayar Booking'!$V$5:$V$504,'Cocok Bayar Booking'!$R$5:$R$504,A226,'Cocok Bayar Booking'!$B$5:$B$504,"&lt;="&amp;'Pengaturan'!$B$6)</x:f>
        <x:v>1</x:v>
      </x:c>
      <x:c r="R226" s="617" t="n">
        <x:f>COUNTIFS('Cocok Bayar Booking'!$R$5:$R$504,A226,'Cocok Bayar Booking'!$S$5:$S$504,"Paket utama",'Cocok Bayar Booking'!$F$5:$F$504,"Lunas",'Cocok Bayar Booking'!$B$5:$B$504,"&lt;="&amp;'Pengaturan'!$B$6)+COUNTIFS('Cocok Bayar Booking'!$R$5:$R$504,A226,'Cocok Bayar Booking'!$S$5:$S$504,"Paket utama",'Cocok Bayar Booking'!$F$5:$F$504,"Pelunasan",'Cocok Bayar Booking'!$B$5:$B$504,"&lt;="&amp;'Pengaturan'!$B$6)</x:f>
        <x:v>2</x:v>
      </x:c>
      <x:c r="S226" s="619" t="n">
        <x:f>'Data Schedule'!N214</x:f>
        <x:v>0</x:v>
      </x:c>
      <x:c r="T226" s="619" t="n">
        <x:f>'Data Schedule'!L214</x:f>
        <x:v>100000</x:v>
      </x:c>
      <x:c r="U226" s="627"/>
      <x:c r="V226" s="617" t="str">
        <x:f>IF('Data Schedule'!AL214="","",'Data Schedule'!AL214)</x:f>
      </x:c>
      <x:c r="W226" s="626"/>
      <x:c r="X226" s="617" t="n">
        <x:f>COUNTIFS('Cocok Bayar Booking'!$R$5:$R$504,A226,'Cocok Bayar Booking'!$S$5:$S$504,"Paket utama",'Cocok Bayar Booking'!$B$5:$B$504,"&lt;="&amp;'Pengaturan'!$B$6)</x:f>
        <x:v>2</x:v>
      </x:c>
      <x:c r="Y226" s="617" t="n">
        <x:f>IF(OR(L226="Nonaktif tanpa pembayaran",L226="Di luar September",L226="Belum closing",AND(LEFT(A226,4)="LOG-",COUNTIF('Cocok Bayar Booking'!$R$5:$R$504,A226)=0)),0,1-N226)</x:f>
        <x:v>0</x:v>
      </x:c>
      <x:c r="Z226" s="618" t="n">
        <x:f>IF('Data Schedule'!B214="","",'Data Schedule'!B214)</x:f>
        <x:v>46282</x:v>
      </x:c>
    </x:row>
    <x:row r="227" ht="30" customHeight="1">
      <x:c r="A227" s="617" t="str">
        <x:v>BK211</x:v>
      </x:c>
      <x:c r="B227" s="617" t="str">
        <x:f>'Data Schedule'!E215</x:f>
        <x:v>Adelia</x:v>
      </x:c>
      <x:c r="C227" s="618" t="n">
        <x:f>IF(ISNUMBER(U227),U227,IF(ISNUMBER(Z227),Z227,""))</x:f>
        <x:v>46283</x:v>
      </x:c>
      <x:c r="D227" s="617" t="str">
        <x:f>'Data Schedule'!G215</x:f>
        <x:v>Large Group</x:v>
      </x:c>
      <x:c r="E227" s="619" t="n">
        <x:f>SUMIFS('Cocok Bayar Booking'!$I$5:$I$504,'Cocok Bayar Booking'!$R$5:$R$504,A227,'Cocok Bayar Booking'!$F$5:$F$504,"DP",'Cocok Bayar Booking'!$S$5:$S$504,"Paket utama",'Cocok Bayar Booking'!$B$5:$B$504,"&lt;="&amp;'Pengaturan'!$B$6)</x:f>
        <x:v>100000</x:v>
      </x:c>
      <x:c r="F227" s="619" t="n">
        <x:f>SUMIFS('Cocok Bayar Booking'!$I$5:$I$504,'Cocok Bayar Booking'!$R$5:$R$504,A227,'Cocok Bayar Booking'!$B$5:$B$504,"&lt;="&amp;'Pengaturan'!$B$6)-E227</x:f>
        <x:v>125000</x:v>
      </x:c>
      <x:c r="G227" s="619" t="n">
        <x:f>SUMIFS('Cocok Bayar Booking'!$I$5:$I$504,'Cocok Bayar Booking'!$R$5:$R$504,A227,'Cocok Bayar Booking'!$S$5:$S$504,"Add-on",'Cocok Bayar Booking'!$B$5:$B$504,"&lt;="&amp;'Pengaturan'!$B$6)</x:f>
        <x:v>0</x:v>
      </x:c>
      <x:c r="H227" s="619" t="str">
        <x:f>IF('Data Schedule'!AK215="","",'Data Schedule'!AK215)</x:f>
      </x:c>
      <x:c r="I227" s="619" t="n">
        <x:f>E227+F227+IF(V227&lt;&gt;"",N(H227),0)</x:f>
        <x:v>225000</x:v>
      </x:c>
      <x:c r="J227" s="625"/>
      <x:c r="K227" s="626"/>
      <x:c r="L227" s="620" t="str">
        <x:f>IF(AND('Data Schedule'!U215=0,COUNTIF('Cocok Bayar Booking'!$R$5:$R$504,A227)=0,N(H227)=0,NOT(AND(ISNUMBER(J227),J227&gt;=0,K227&lt;&gt;""))),"Nonaktif tanpa pembayaran",IF(NOT(ISNUMBER(C227)),"Tanggal sesi belum pasti",IF(OR(C227&lt;'Pengaturan'!$B$4,C227&gt;'Pengaturan'!$B$5),"Di luar September",IF(C227&gt;'Pengaturan'!$B$29,"Belum closing",IF(AND(O227&lt;&gt;"",NOT(AND(W227="Terverifikasi",K227&lt;&gt;""))),"Pasangan perlu dicek",IF(AND(Q227=0,NOT(AND(ISNUMBER(U227),K227&lt;&gt;""))),"Sesi belum terkonfirmasi",IF(AND(ISNUMBER(J227),J227&gt;=0,K227&lt;&gt;""),"Terhitung",IF(X227=0,"Paket utama belum terhubung",IF(R227=0,"Pelunasan belum terbukti",IF(AND(N(H227)&gt;0,V227=""),"Bukti bayar sebelumnya kosong",IF(E227+IF(V227&lt;&gt;"",N(H227),0)&lt;S227,"DP sebelumnya belum lengkap",IF(I227&lt;=0,"Nominal pembayaran belum lengkap","Terhitung"))))))))))))</x:f>
        <x:v>Terhitung</x:v>
      </x:c>
      <x:c r="M227" s="619" t="n">
        <x:f>IF(N227=1,IF(AND(ISNUMBER(J227),J227&gt;=0,K227&lt;&gt;""),J227,I227),"")</x:f>
        <x:v>225000</x:v>
      </x:c>
      <x:c r="N227" s="621" t="n">
        <x:f>IF(L227="Terhitung",1,0)</x:f>
        <x:v>1</x:v>
      </x:c>
      <x:c r="O227" s="617"/>
      <x:c r="P227" s="617" t="str">
        <x:v>435, 455</x:v>
      </x:c>
      <x:c r="Q227" s="617" t="n">
        <x:f>SUMIFS('Cocok Bayar Booking'!$V$5:$V$504,'Cocok Bayar Booking'!$R$5:$R$504,A227,'Cocok Bayar Booking'!$B$5:$B$504,"&lt;="&amp;'Pengaturan'!$B$6)</x:f>
        <x:v>1</x:v>
      </x:c>
      <x:c r="R227" s="617" t="n">
        <x:f>COUNTIFS('Cocok Bayar Booking'!$R$5:$R$504,A227,'Cocok Bayar Booking'!$S$5:$S$504,"Paket utama",'Cocok Bayar Booking'!$F$5:$F$504,"Lunas",'Cocok Bayar Booking'!$B$5:$B$504,"&lt;="&amp;'Pengaturan'!$B$6)+COUNTIFS('Cocok Bayar Booking'!$R$5:$R$504,A227,'Cocok Bayar Booking'!$S$5:$S$504,"Paket utama",'Cocok Bayar Booking'!$F$5:$F$504,"Pelunasan",'Cocok Bayar Booking'!$B$5:$B$504,"&lt;="&amp;'Pengaturan'!$B$6)</x:f>
        <x:v>1</x:v>
      </x:c>
      <x:c r="S227" s="619" t="n">
        <x:f>'Data Schedule'!N215</x:f>
        <x:v>100000</x:v>
      </x:c>
      <x:c r="T227" s="619" t="n">
        <x:f>'Data Schedule'!L215</x:f>
        <x:v>375000</x:v>
      </x:c>
      <x:c r="U227" s="627"/>
      <x:c r="V227" s="617" t="str">
        <x:f>IF('Data Schedule'!AL215="","",'Data Schedule'!AL215)</x:f>
      </x:c>
      <x:c r="W227" s="626"/>
      <x:c r="X227" s="617" t="n">
        <x:f>COUNTIFS('Cocok Bayar Booking'!$R$5:$R$504,A227,'Cocok Bayar Booking'!$S$5:$S$504,"Paket utama",'Cocok Bayar Booking'!$B$5:$B$504,"&lt;="&amp;'Pengaturan'!$B$6)</x:f>
        <x:v>2</x:v>
      </x:c>
      <x:c r="Y227" s="617" t="n">
        <x:f>IF(OR(L227="Nonaktif tanpa pembayaran",L227="Di luar September",L227="Belum closing",AND(LEFT(A227,4)="LOG-",COUNTIF('Cocok Bayar Booking'!$R$5:$R$504,A227)=0)),0,1-N227)</x:f>
        <x:v>0</x:v>
      </x:c>
      <x:c r="Z227" s="618" t="n">
        <x:f>IF('Data Schedule'!B215="","",'Data Schedule'!B215)</x:f>
        <x:v>46283</x:v>
      </x:c>
    </x:row>
    <x:row r="228" ht="30" customHeight="1">
      <x:c r="A228" s="617" t="str">
        <x:v>BK212</x:v>
      </x:c>
      <x:c r="B228" s="617" t="str">
        <x:f>'Data Schedule'!E216</x:f>
        <x:v>ayara amartya</x:v>
      </x:c>
      <x:c r="C228" s="618" t="n">
        <x:f>IF(ISNUMBER(U228),U228,IF(ISNUMBER(Z228),Z228,""))</x:f>
        <x:v>46283</x:v>
      </x:c>
      <x:c r="D228" s="617" t="str">
        <x:f>'Data Schedule'!G216</x:f>
        <x:v>Photofox</x:v>
      </x:c>
      <x:c r="E228" s="619" t="n">
        <x:f>SUMIFS('Cocok Bayar Booking'!$I$5:$I$504,'Cocok Bayar Booking'!$R$5:$R$504,A228,'Cocok Bayar Booking'!$F$5:$F$504,"DP",'Cocok Bayar Booking'!$S$5:$S$504,"Paket utama",'Cocok Bayar Booking'!$B$5:$B$504,"&lt;="&amp;'Pengaturan'!$B$6)</x:f>
        <x:v>0</x:v>
      </x:c>
      <x:c r="F228" s="619" t="n">
        <x:f>SUMIFS('Cocok Bayar Booking'!$I$5:$I$504,'Cocok Bayar Booking'!$R$5:$R$504,A228,'Cocok Bayar Booking'!$B$5:$B$504,"&lt;="&amp;'Pengaturan'!$B$6)-E228</x:f>
        <x:v>0</x:v>
      </x:c>
      <x:c r="G228" s="619" t="n">
        <x:f>SUMIFS('Cocok Bayar Booking'!$I$5:$I$504,'Cocok Bayar Booking'!$R$5:$R$504,A228,'Cocok Bayar Booking'!$S$5:$S$504,"Add-on",'Cocok Bayar Booking'!$B$5:$B$504,"&lt;="&amp;'Pengaturan'!$B$6)</x:f>
        <x:v>0</x:v>
      </x:c>
      <x:c r="H228" s="619" t="str">
        <x:f>IF('Data Schedule'!AK216="","",'Data Schedule'!AK216)</x:f>
      </x:c>
      <x:c r="I228" s="619" t="n">
        <x:f>E228+F228+IF(V228&lt;&gt;"",N(H228),0)</x:f>
        <x:v>0</x:v>
      </x:c>
      <x:c r="J228" s="625"/>
      <x:c r="K228" s="626"/>
      <x:c r="L228" s="620" t="str">
        <x:f>IF(AND('Data Schedule'!U216=0,COUNTIF('Cocok Bayar Booking'!$R$5:$R$504,A228)=0,N(H228)=0,NOT(AND(ISNUMBER(J228),J228&gt;=0,K228&lt;&gt;""))),"Nonaktif tanpa pembayaran",IF(NOT(ISNUMBER(C228)),"Tanggal sesi belum pasti",IF(OR(C228&lt;'Pengaturan'!$B$4,C228&gt;'Pengaturan'!$B$5),"Di luar September",IF(C228&gt;'Pengaturan'!$B$29,"Belum closing",IF(AND(O228&lt;&gt;"",NOT(AND(W228="Terverifikasi",K228&lt;&gt;""))),"Pasangan perlu dicek",IF(AND(Q228=0,NOT(AND(ISNUMBER(U228),K228&lt;&gt;""))),"Sesi belum terkonfirmasi",IF(AND(ISNUMBER(J228),J228&gt;=0,K228&lt;&gt;""),"Terhitung",IF(X228=0,"Paket utama belum terhubung",IF(R228=0,"Pelunasan belum terbukti",IF(AND(N(H228)&gt;0,V228=""),"Bukti bayar sebelumnya kosong",IF(E228+IF(V228&lt;&gt;"",N(H228),0)&lt;S228,"DP sebelumnya belum lengkap",IF(I228&lt;=0,"Nominal pembayaran belum lengkap","Terhitung"))))))))))))</x:f>
        <x:v>Pasangan perlu dicek</x:v>
      </x:c>
      <x:c r="M228" s="619" t="str">
        <x:f>IF(N228=1,IF(AND(ISNUMBER(J228),J228&gt;=0,K228&lt;&gt;""),J228,I228),"")</x:f>
      </x:c>
      <x:c r="N228" s="621" t="n">
        <x:f>IF(L228="Terhitung",1,0)</x:f>
        <x:v>0</x:v>
      </x:c>
      <x:c r="O228" s="617" t="str">
        <x:v>CHECK pembayaran belum cocok</x:v>
      </x:c>
      <x:c r="P228" s="617"/>
      <x:c r="Q228" s="617" t="n">
        <x:f>SUMIFS('Cocok Bayar Booking'!$V$5:$V$504,'Cocok Bayar Booking'!$R$5:$R$504,A228,'Cocok Bayar Booking'!$B$5:$B$504,"&lt;="&amp;'Pengaturan'!$B$6)</x:f>
        <x:v>0</x:v>
      </x:c>
      <x:c r="R228" s="617" t="n">
        <x:f>COUNTIFS('Cocok Bayar Booking'!$R$5:$R$504,A228,'Cocok Bayar Booking'!$S$5:$S$504,"Paket utama",'Cocok Bayar Booking'!$F$5:$F$504,"Lunas",'Cocok Bayar Booking'!$B$5:$B$504,"&lt;="&amp;'Pengaturan'!$B$6)+COUNTIFS('Cocok Bayar Booking'!$R$5:$R$504,A228,'Cocok Bayar Booking'!$S$5:$S$504,"Paket utama",'Cocok Bayar Booking'!$F$5:$F$504,"Pelunasan",'Cocok Bayar Booking'!$B$5:$B$504,"&lt;="&amp;'Pengaturan'!$B$6)</x:f>
        <x:v>0</x:v>
      </x:c>
      <x:c r="S228" s="619" t="n">
        <x:f>'Data Schedule'!N216</x:f>
        <x:v>100000</x:v>
      </x:c>
      <x:c r="T228" s="619" t="n">
        <x:f>'Data Schedule'!L216</x:f>
        <x:v>200000</x:v>
      </x:c>
      <x:c r="U228" s="627"/>
      <x:c r="V228" s="617" t="str">
        <x:f>IF('Data Schedule'!AL216="","",'Data Schedule'!AL216)</x:f>
      </x:c>
      <x:c r="W228" s="626"/>
      <x:c r="X228" s="617" t="n">
        <x:f>COUNTIFS('Cocok Bayar Booking'!$R$5:$R$504,A228,'Cocok Bayar Booking'!$S$5:$S$504,"Paket utama",'Cocok Bayar Booking'!$B$5:$B$504,"&lt;="&amp;'Pengaturan'!$B$6)</x:f>
        <x:v>0</x:v>
      </x:c>
      <x:c r="Y228" s="617" t="n">
        <x:f>IF(OR(L228="Nonaktif tanpa pembayaran",L228="Di luar September",L228="Belum closing",AND(LEFT(A228,4)="LOG-",COUNTIF('Cocok Bayar Booking'!$R$5:$R$504,A228)=0)),0,1-N228)</x:f>
        <x:v>1</x:v>
      </x:c>
      <x:c r="Z228" s="618" t="n">
        <x:f>IF('Data Schedule'!B216="","",'Data Schedule'!B216)</x:f>
        <x:v>46283</x:v>
      </x:c>
    </x:row>
    <x:row r="229" ht="30" customHeight="1">
      <x:c r="A229" s="617" t="str">
        <x:v>BK213</x:v>
      </x:c>
      <x:c r="B229" s="617" t="str">
        <x:f>'Data Schedule'!E217</x:f>
        <x:v>susi</x:v>
      </x:c>
      <x:c r="C229" s="618" t="n">
        <x:f>IF(ISNUMBER(U229),U229,IF(ISNUMBER(Z229),Z229,""))</x:f>
        <x:v>46283</x:v>
      </x:c>
      <x:c r="D229" s="617" t="str">
        <x:f>'Data Schedule'!G217</x:f>
        <x:v>Large Group</x:v>
      </x:c>
      <x:c r="E229" s="619" t="n">
        <x:f>SUMIFS('Cocok Bayar Booking'!$I$5:$I$504,'Cocok Bayar Booking'!$R$5:$R$504,A229,'Cocok Bayar Booking'!$F$5:$F$504,"DP",'Cocok Bayar Booking'!$S$5:$S$504,"Paket utama",'Cocok Bayar Booking'!$B$5:$B$504,"&lt;="&amp;'Pengaturan'!$B$6)</x:f>
        <x:v>100000</x:v>
      </x:c>
      <x:c r="F229" s="619" t="n">
        <x:f>SUMIFS('Cocok Bayar Booking'!$I$5:$I$504,'Cocok Bayar Booking'!$R$5:$R$504,A229,'Cocok Bayar Booking'!$B$5:$B$504,"&lt;="&amp;'Pengaturan'!$B$6)-E229</x:f>
        <x:v>100000</x:v>
      </x:c>
      <x:c r="G229" s="619" t="n">
        <x:f>SUMIFS('Cocok Bayar Booking'!$I$5:$I$504,'Cocok Bayar Booking'!$R$5:$R$504,A229,'Cocok Bayar Booking'!$S$5:$S$504,"Add-on",'Cocok Bayar Booking'!$B$5:$B$504,"&lt;="&amp;'Pengaturan'!$B$6)</x:f>
        <x:v>0</x:v>
      </x:c>
      <x:c r="H229" s="619" t="str">
        <x:f>IF('Data Schedule'!AK217="","",'Data Schedule'!AK217)</x:f>
      </x:c>
      <x:c r="I229" s="619" t="n">
        <x:f>E229+F229+IF(V229&lt;&gt;"",N(H229),0)</x:f>
        <x:v>200000</x:v>
      </x:c>
      <x:c r="J229" s="625"/>
      <x:c r="K229" s="626"/>
      <x:c r="L229" s="620" t="str">
        <x:f>IF(AND('Data Schedule'!U217=0,COUNTIF('Cocok Bayar Booking'!$R$5:$R$504,A229)=0,N(H229)=0,NOT(AND(ISNUMBER(J229),J229&gt;=0,K229&lt;&gt;""))),"Nonaktif tanpa pembayaran",IF(NOT(ISNUMBER(C229)),"Tanggal sesi belum pasti",IF(OR(C229&lt;'Pengaturan'!$B$4,C229&gt;'Pengaturan'!$B$5),"Di luar September",IF(C229&gt;'Pengaturan'!$B$29,"Belum closing",IF(AND(O229&lt;&gt;"",NOT(AND(W229="Terverifikasi",K229&lt;&gt;""))),"Pasangan perlu dicek",IF(AND(Q229=0,NOT(AND(ISNUMBER(U229),K229&lt;&gt;""))),"Sesi belum terkonfirmasi",IF(AND(ISNUMBER(J229),J229&gt;=0,K229&lt;&gt;""),"Terhitung",IF(X229=0,"Paket utama belum terhubung",IF(R229=0,"Pelunasan belum terbukti",IF(AND(N(H229)&gt;0,V229=""),"Bukti bayar sebelumnya kosong",IF(E229+IF(V229&lt;&gt;"",N(H229),0)&lt;S229,"DP sebelumnya belum lengkap",IF(I229&lt;=0,"Nominal pembayaran belum lengkap","Terhitung"))))))))))))</x:f>
        <x:v>Terhitung</x:v>
      </x:c>
      <x:c r="M229" s="619" t="n">
        <x:f>IF(N229=1,IF(AND(ISNUMBER(J229),J229&gt;=0,K229&lt;&gt;""),J229,I229),"")</x:f>
        <x:v>200000</x:v>
      </x:c>
      <x:c r="N229" s="621" t="n">
        <x:f>IF(L229="Terhitung",1,0)</x:f>
        <x:v>1</x:v>
      </x:c>
      <x:c r="O229" s="617"/>
      <x:c r="P229" s="617" t="str">
        <x:v>444, 461</x:v>
      </x:c>
      <x:c r="Q229" s="617" t="n">
        <x:f>SUMIFS('Cocok Bayar Booking'!$V$5:$V$504,'Cocok Bayar Booking'!$R$5:$R$504,A229,'Cocok Bayar Booking'!$B$5:$B$504,"&lt;="&amp;'Pengaturan'!$B$6)</x:f>
        <x:v>1</x:v>
      </x:c>
      <x:c r="R229" s="617" t="n">
        <x:f>COUNTIFS('Cocok Bayar Booking'!$R$5:$R$504,A229,'Cocok Bayar Booking'!$S$5:$S$504,"Paket utama",'Cocok Bayar Booking'!$F$5:$F$504,"Lunas",'Cocok Bayar Booking'!$B$5:$B$504,"&lt;="&amp;'Pengaturan'!$B$6)+COUNTIFS('Cocok Bayar Booking'!$R$5:$R$504,A229,'Cocok Bayar Booking'!$S$5:$S$504,"Paket utama",'Cocok Bayar Booking'!$F$5:$F$504,"Pelunasan",'Cocok Bayar Booking'!$B$5:$B$504,"&lt;="&amp;'Pengaturan'!$B$6)</x:f>
        <x:v>1</x:v>
      </x:c>
      <x:c r="S229" s="619" t="n">
        <x:f>'Data Schedule'!N217</x:f>
        <x:v>100000</x:v>
      </x:c>
      <x:c r="T229" s="619" t="n">
        <x:f>'Data Schedule'!L217</x:f>
        <x:v>250000</x:v>
      </x:c>
      <x:c r="U229" s="627"/>
      <x:c r="V229" s="617" t="str">
        <x:f>IF('Data Schedule'!AL217="","",'Data Schedule'!AL217)</x:f>
      </x:c>
      <x:c r="W229" s="626"/>
      <x:c r="X229" s="617" t="n">
        <x:f>COUNTIFS('Cocok Bayar Booking'!$R$5:$R$504,A229,'Cocok Bayar Booking'!$S$5:$S$504,"Paket utama",'Cocok Bayar Booking'!$B$5:$B$504,"&lt;="&amp;'Pengaturan'!$B$6)</x:f>
        <x:v>2</x:v>
      </x:c>
      <x:c r="Y229" s="617" t="n">
        <x:f>IF(OR(L229="Nonaktif tanpa pembayaran",L229="Di luar September",L229="Belum closing",AND(LEFT(A229,4)="LOG-",COUNTIF('Cocok Bayar Booking'!$R$5:$R$504,A229)=0)),0,1-N229)</x:f>
        <x:v>0</x:v>
      </x:c>
      <x:c r="Z229" s="618" t="n">
        <x:f>IF('Data Schedule'!B217="","",'Data Schedule'!B217)</x:f>
        <x:v>46283</x:v>
      </x:c>
    </x:row>
    <x:row r="230" ht="30" customHeight="1">
      <x:c r="A230" s="617" t="str">
        <x:v>BK214</x:v>
      </x:c>
      <x:c r="B230" s="617" t="str">
        <x:f>'Data Schedule'!E218</x:f>
        <x:v>CeritaPanerusan</x:v>
      </x:c>
      <x:c r="C230" s="618" t="n">
        <x:f>IF(ISNUMBER(U230),U230,IF(ISNUMBER(Z230),Z230,""))</x:f>
        <x:v>46283</x:v>
      </x:c>
      <x:c r="D230" s="617" t="str">
        <x:f>'Data Schedule'!G218</x:f>
        <x:v>Large Group</x:v>
      </x:c>
      <x:c r="E230" s="619" t="n">
        <x:f>SUMIFS('Cocok Bayar Booking'!$I$5:$I$504,'Cocok Bayar Booking'!$R$5:$R$504,A230,'Cocok Bayar Booking'!$F$5:$F$504,"DP",'Cocok Bayar Booking'!$S$5:$S$504,"Paket utama",'Cocok Bayar Booking'!$B$5:$B$504,"&lt;="&amp;'Pengaturan'!$B$6)</x:f>
        <x:v>100000</x:v>
      </x:c>
      <x:c r="F230" s="619" t="n">
        <x:f>SUMIFS('Cocok Bayar Booking'!$I$5:$I$504,'Cocok Bayar Booking'!$R$5:$R$504,A230,'Cocok Bayar Booking'!$B$5:$B$504,"&lt;="&amp;'Pengaturan'!$B$6)-E230</x:f>
        <x:v>175000</x:v>
      </x:c>
      <x:c r="G230" s="619" t="n">
        <x:f>SUMIFS('Cocok Bayar Booking'!$I$5:$I$504,'Cocok Bayar Booking'!$R$5:$R$504,A230,'Cocok Bayar Booking'!$S$5:$S$504,"Add-on",'Cocok Bayar Booking'!$B$5:$B$504,"&lt;="&amp;'Pengaturan'!$B$6)</x:f>
        <x:v>0</x:v>
      </x:c>
      <x:c r="H230" s="619" t="str">
        <x:f>IF('Data Schedule'!AK218="","",'Data Schedule'!AK218)</x:f>
      </x:c>
      <x:c r="I230" s="619" t="n">
        <x:f>E230+F230+IF(V230&lt;&gt;"",N(H230),0)</x:f>
        <x:v>275000</x:v>
      </x:c>
      <x:c r="J230" s="625"/>
      <x:c r="K230" s="626"/>
      <x:c r="L230" s="620" t="str">
        <x:f>IF(AND('Data Schedule'!U218=0,COUNTIF('Cocok Bayar Booking'!$R$5:$R$504,A230)=0,N(H230)=0,NOT(AND(ISNUMBER(J230),J230&gt;=0,K230&lt;&gt;""))),"Nonaktif tanpa pembayaran",IF(NOT(ISNUMBER(C230)),"Tanggal sesi belum pasti",IF(OR(C230&lt;'Pengaturan'!$B$4,C230&gt;'Pengaturan'!$B$5),"Di luar September",IF(C230&gt;'Pengaturan'!$B$29,"Belum closing",IF(AND(O230&lt;&gt;"",NOT(AND(W230="Terverifikasi",K230&lt;&gt;""))),"Pasangan perlu dicek",IF(AND(Q230=0,NOT(AND(ISNUMBER(U230),K230&lt;&gt;""))),"Sesi belum terkonfirmasi",IF(AND(ISNUMBER(J230),J230&gt;=0,K230&lt;&gt;""),"Terhitung",IF(X230=0,"Paket utama belum terhubung",IF(R230=0,"Pelunasan belum terbukti",IF(AND(N(H230)&gt;0,V230=""),"Bukti bayar sebelumnya kosong",IF(E230+IF(V230&lt;&gt;"",N(H230),0)&lt;S230,"DP sebelumnya belum lengkap",IF(I230&lt;=0,"Nominal pembayaran belum lengkap","Terhitung"))))))))))))</x:f>
        <x:v>Terhitung</x:v>
      </x:c>
      <x:c r="M230" s="619" t="n">
        <x:f>IF(N230=1,IF(AND(ISNUMBER(J230),J230&gt;=0,K230&lt;&gt;""),J230,I230),"")</x:f>
        <x:v>275000</x:v>
      </x:c>
      <x:c r="N230" s="621" t="n">
        <x:f>IF(L230="Terhitung",1,0)</x:f>
        <x:v>1</x:v>
      </x:c>
      <x:c r="O230" s="617"/>
      <x:c r="P230" s="617" t="str">
        <x:v>448, 462</x:v>
      </x:c>
      <x:c r="Q230" s="617" t="n">
        <x:f>SUMIFS('Cocok Bayar Booking'!$V$5:$V$504,'Cocok Bayar Booking'!$R$5:$R$504,A230,'Cocok Bayar Booking'!$B$5:$B$504,"&lt;="&amp;'Pengaturan'!$B$6)</x:f>
        <x:v>1</x:v>
      </x:c>
      <x:c r="R230" s="617" t="n">
        <x:f>COUNTIFS('Cocok Bayar Booking'!$R$5:$R$504,A230,'Cocok Bayar Booking'!$S$5:$S$504,"Paket utama",'Cocok Bayar Booking'!$F$5:$F$504,"Lunas",'Cocok Bayar Booking'!$B$5:$B$504,"&lt;="&amp;'Pengaturan'!$B$6)+COUNTIFS('Cocok Bayar Booking'!$R$5:$R$504,A230,'Cocok Bayar Booking'!$S$5:$S$504,"Paket utama",'Cocok Bayar Booking'!$F$5:$F$504,"Pelunasan",'Cocok Bayar Booking'!$B$5:$B$504,"&lt;="&amp;'Pengaturan'!$B$6)</x:f>
        <x:v>1</x:v>
      </x:c>
      <x:c r="S230" s="619" t="n">
        <x:f>'Data Schedule'!N218</x:f>
        <x:v>0</x:v>
      </x:c>
      <x:c r="T230" s="619" t="n">
        <x:f>'Data Schedule'!L218</x:f>
        <x:v>275000</x:v>
      </x:c>
      <x:c r="U230" s="627"/>
      <x:c r="V230" s="617" t="str">
        <x:f>IF('Data Schedule'!AL218="","",'Data Schedule'!AL218)</x:f>
      </x:c>
      <x:c r="W230" s="626"/>
      <x:c r="X230" s="617" t="n">
        <x:f>COUNTIFS('Cocok Bayar Booking'!$R$5:$R$504,A230,'Cocok Bayar Booking'!$S$5:$S$504,"Paket utama",'Cocok Bayar Booking'!$B$5:$B$504,"&lt;="&amp;'Pengaturan'!$B$6)</x:f>
        <x:v>2</x:v>
      </x:c>
      <x:c r="Y230" s="617" t="n">
        <x:f>IF(OR(L230="Nonaktif tanpa pembayaran",L230="Di luar September",L230="Belum closing",AND(LEFT(A230,4)="LOG-",COUNTIF('Cocok Bayar Booking'!$R$5:$R$504,A230)=0)),0,1-N230)</x:f>
        <x:v>0</x:v>
      </x:c>
      <x:c r="Z230" s="618" t="n">
        <x:f>IF('Data Schedule'!B218="","",'Data Schedule'!B218)</x:f>
        <x:v>46283</x:v>
      </x:c>
    </x:row>
    <x:row r="231" ht="30" customHeight="1">
      <x:c r="A231" s="617" t="str">
        <x:v>BK215</x:v>
      </x:c>
      <x:c r="B231" s="617" t="str">
        <x:f>'Data Schedule'!E219</x:f>
        <x:v>Fellya</x:v>
      </x:c>
      <x:c r="C231" s="618" t="n">
        <x:f>IF(ISNUMBER(U231),U231,IF(ISNUMBER(Z231),Z231,""))</x:f>
        <x:v>46287</x:v>
      </x:c>
      <x:c r="D231" s="617" t="str">
        <x:f>'Data Schedule'!G219</x:f>
        <x:v>Graduation</x:v>
      </x:c>
      <x:c r="E231" s="619" t="n">
        <x:f>SUMIFS('Cocok Bayar Booking'!$I$5:$I$504,'Cocok Bayar Booking'!$R$5:$R$504,A231,'Cocok Bayar Booking'!$F$5:$F$504,"DP",'Cocok Bayar Booking'!$S$5:$S$504,"Paket utama",'Cocok Bayar Booking'!$B$5:$B$504,"&lt;="&amp;'Pengaturan'!$B$6)</x:f>
        <x:v>100000</x:v>
      </x:c>
      <x:c r="F231" s="619" t="n">
        <x:f>SUMIFS('Cocok Bayar Booking'!$I$5:$I$504,'Cocok Bayar Booking'!$R$5:$R$504,A231,'Cocok Bayar Booking'!$B$5:$B$504,"&lt;="&amp;'Pengaturan'!$B$6)-E231</x:f>
        <x:v>0</x:v>
      </x:c>
      <x:c r="G231" s="619" t="n">
        <x:f>SUMIFS('Cocok Bayar Booking'!$I$5:$I$504,'Cocok Bayar Booking'!$R$5:$R$504,A231,'Cocok Bayar Booking'!$S$5:$S$504,"Add-on",'Cocok Bayar Booking'!$B$5:$B$504,"&lt;="&amp;'Pengaturan'!$B$6)</x:f>
        <x:v>0</x:v>
      </x:c>
      <x:c r="H231" s="619" t="str">
        <x:f>IF('Data Schedule'!AK219="","",'Data Schedule'!AK219)</x:f>
      </x:c>
      <x:c r="I231" s="619" t="n">
        <x:f>E231+F231+IF(V231&lt;&gt;"",N(H231),0)</x:f>
        <x:v>100000</x:v>
      </x:c>
      <x:c r="J231" s="625"/>
      <x:c r="K231" s="626"/>
      <x:c r="L231" s="620" t="str">
        <x:f>IF(AND('Data Schedule'!U219=0,COUNTIF('Cocok Bayar Booking'!$R$5:$R$504,A231)=0,N(H231)=0,NOT(AND(ISNUMBER(J231),J231&gt;=0,K231&lt;&gt;""))),"Nonaktif tanpa pembayaran",IF(NOT(ISNUMBER(C231)),"Tanggal sesi belum pasti",IF(OR(C231&lt;'Pengaturan'!$B$4,C231&gt;'Pengaturan'!$B$5),"Di luar September",IF(C231&gt;'Pengaturan'!$B$29,"Belum closing",IF(AND(O231&lt;&gt;"",NOT(AND(W231="Terverifikasi",K231&lt;&gt;""))),"Pasangan perlu dicek",IF(AND(Q231=0,NOT(AND(ISNUMBER(U231),K231&lt;&gt;""))),"Sesi belum terkonfirmasi",IF(AND(ISNUMBER(J231),J231&gt;=0,K231&lt;&gt;""),"Terhitung",IF(X231=0,"Paket utama belum terhubung",IF(R231=0,"Pelunasan belum terbukti",IF(AND(N(H231)&gt;0,V231=""),"Bukti bayar sebelumnya kosong",IF(E231+IF(V231&lt;&gt;"",N(H231),0)&lt;S231,"DP sebelumnya belum lengkap",IF(I231&lt;=0,"Nominal pembayaran belum lengkap","Terhitung"))))))))))))</x:f>
        <x:v>Belum closing</x:v>
      </x:c>
      <x:c r="M231" s="619" t="str">
        <x:f>IF(N231=1,IF(AND(ISNUMBER(J231),J231&gt;=0,K231&lt;&gt;""),J231,I231),"")</x:f>
      </x:c>
      <x:c r="N231" s="621" t="n">
        <x:f>IF(L231="Terhitung",1,0)</x:f>
        <x:v>0</x:v>
      </x:c>
      <x:c r="O231" s="617"/>
      <x:c r="P231" s="617" t="str">
        <x:v>436</x:v>
      </x:c>
      <x:c r="Q231" s="617" t="n">
        <x:f>SUMIFS('Cocok Bayar Booking'!$V$5:$V$504,'Cocok Bayar Booking'!$R$5:$R$504,A231,'Cocok Bayar Booking'!$B$5:$B$504,"&lt;="&amp;'Pengaturan'!$B$6)</x:f>
        <x:v>0</x:v>
      </x:c>
      <x:c r="R231" s="617" t="n">
        <x:f>COUNTIFS('Cocok Bayar Booking'!$R$5:$R$504,A231,'Cocok Bayar Booking'!$S$5:$S$504,"Paket utama",'Cocok Bayar Booking'!$F$5:$F$504,"Lunas",'Cocok Bayar Booking'!$B$5:$B$504,"&lt;="&amp;'Pengaturan'!$B$6)+COUNTIFS('Cocok Bayar Booking'!$R$5:$R$504,A231,'Cocok Bayar Booking'!$S$5:$S$504,"Paket utama",'Cocok Bayar Booking'!$F$5:$F$504,"Pelunasan",'Cocok Bayar Booking'!$B$5:$B$504,"&lt;="&amp;'Pengaturan'!$B$6)</x:f>
        <x:v>0</x:v>
      </x:c>
      <x:c r="S231" s="619" t="n">
        <x:f>'Data Schedule'!N219</x:f>
        <x:v>100000</x:v>
      </x:c>
      <x:c r="T231" s="619" t="n">
        <x:f>'Data Schedule'!L219</x:f>
        <x:v>350000</x:v>
      </x:c>
      <x:c r="U231" s="627"/>
      <x:c r="V231" s="617" t="str">
        <x:f>IF('Data Schedule'!AL219="","",'Data Schedule'!AL219)</x:f>
      </x:c>
      <x:c r="W231" s="626"/>
      <x:c r="X231" s="617" t="n">
        <x:f>COUNTIFS('Cocok Bayar Booking'!$R$5:$R$504,A231,'Cocok Bayar Booking'!$S$5:$S$504,"Paket utama",'Cocok Bayar Booking'!$B$5:$B$504,"&lt;="&amp;'Pengaturan'!$B$6)</x:f>
        <x:v>1</x:v>
      </x:c>
      <x:c r="Y231" s="617" t="n">
        <x:f>IF(OR(L231="Nonaktif tanpa pembayaran",L231="Di luar September",L231="Belum closing",AND(LEFT(A231,4)="LOG-",COUNTIF('Cocok Bayar Booking'!$R$5:$R$504,A231)=0)),0,1-N231)</x:f>
        <x:v>0</x:v>
      </x:c>
      <x:c r="Z231" s="618" t="n">
        <x:f>IF('Data Schedule'!B219="","",'Data Schedule'!B219)</x:f>
        <x:v>46287</x:v>
      </x:c>
    </x:row>
    <x:row r="232" ht="30" customHeight="1">
      <x:c r="A232" s="617" t="str">
        <x:v>BK216</x:v>
      </x:c>
      <x:c r="B232" s="617" t="str">
        <x:f>'Data Schedule'!E220</x:f>
        <x:v>Mayor Hartadi</x:v>
      </x:c>
      <x:c r="C232" s="618" t="n">
        <x:f>IF(ISNUMBER(U232),U232,IF(ISNUMBER(Z232),Z232,""))</x:f>
        <x:v>46290</x:v>
      </x:c>
      <x:c r="D232" s="617" t="str">
        <x:f>'Data Schedule'!G220</x:f>
        <x:v>Large Group</x:v>
      </x:c>
      <x:c r="E232" s="619" t="n">
        <x:f>SUMIFS('Cocok Bayar Booking'!$I$5:$I$504,'Cocok Bayar Booking'!$R$5:$R$504,A232,'Cocok Bayar Booking'!$F$5:$F$504,"DP",'Cocok Bayar Booking'!$S$5:$S$504,"Paket utama",'Cocok Bayar Booking'!$B$5:$B$504,"&lt;="&amp;'Pengaturan'!$B$6)</x:f>
        <x:v>100000</x:v>
      </x:c>
      <x:c r="F232" s="619" t="n">
        <x:f>SUMIFS('Cocok Bayar Booking'!$I$5:$I$504,'Cocok Bayar Booking'!$R$5:$R$504,A232,'Cocok Bayar Booking'!$B$5:$B$504,"&lt;="&amp;'Pengaturan'!$B$6)-E232</x:f>
        <x:v>0</x:v>
      </x:c>
      <x:c r="G232" s="619" t="n">
        <x:f>SUMIFS('Cocok Bayar Booking'!$I$5:$I$504,'Cocok Bayar Booking'!$R$5:$R$504,A232,'Cocok Bayar Booking'!$S$5:$S$504,"Add-on",'Cocok Bayar Booking'!$B$5:$B$504,"&lt;="&amp;'Pengaturan'!$B$6)</x:f>
        <x:v>0</x:v>
      </x:c>
      <x:c r="H232" s="619" t="str">
        <x:f>IF('Data Schedule'!AK220="","",'Data Schedule'!AK220)</x:f>
      </x:c>
      <x:c r="I232" s="619" t="n">
        <x:f>E232+F232+IF(V232&lt;&gt;"",N(H232),0)</x:f>
        <x:v>100000</x:v>
      </x:c>
      <x:c r="J232" s="625"/>
      <x:c r="K232" s="626"/>
      <x:c r="L232" s="620" t="str">
        <x:f>IF(AND('Data Schedule'!U220=0,COUNTIF('Cocok Bayar Booking'!$R$5:$R$504,A232)=0,N(H232)=0,NOT(AND(ISNUMBER(J232),J232&gt;=0,K232&lt;&gt;""))),"Nonaktif tanpa pembayaran",IF(NOT(ISNUMBER(C232)),"Tanggal sesi belum pasti",IF(OR(C232&lt;'Pengaturan'!$B$4,C232&gt;'Pengaturan'!$B$5),"Di luar September",IF(C232&gt;'Pengaturan'!$B$29,"Belum closing",IF(AND(O232&lt;&gt;"",NOT(AND(W232="Terverifikasi",K232&lt;&gt;""))),"Pasangan perlu dicek",IF(AND(Q232=0,NOT(AND(ISNUMBER(U232),K232&lt;&gt;""))),"Sesi belum terkonfirmasi",IF(AND(ISNUMBER(J232),J232&gt;=0,K232&lt;&gt;""),"Terhitung",IF(X232=0,"Paket utama belum terhubung",IF(R232=0,"Pelunasan belum terbukti",IF(AND(N(H232)&gt;0,V232=""),"Bukti bayar sebelumnya kosong",IF(E232+IF(V232&lt;&gt;"",N(H232),0)&lt;S232,"DP sebelumnya belum lengkap",IF(I232&lt;=0,"Nominal pembayaran belum lengkap","Terhitung"))))))))))))</x:f>
        <x:v>Belum closing</x:v>
      </x:c>
      <x:c r="M232" s="619" t="str">
        <x:f>IF(N232=1,IF(AND(ISNUMBER(J232),J232&gt;=0,K232&lt;&gt;""),J232,I232),"")</x:f>
      </x:c>
      <x:c r="N232" s="621" t="n">
        <x:f>IF(L232="Terhitung",1,0)</x:f>
        <x:v>0</x:v>
      </x:c>
      <x:c r="O232" s="617"/>
      <x:c r="P232" s="617" t="str">
        <x:v>438</x:v>
      </x:c>
      <x:c r="Q232" s="617" t="n">
        <x:f>SUMIFS('Cocok Bayar Booking'!$V$5:$V$504,'Cocok Bayar Booking'!$R$5:$R$504,A232,'Cocok Bayar Booking'!$B$5:$B$504,"&lt;="&amp;'Pengaturan'!$B$6)</x:f>
        <x:v>0</x:v>
      </x:c>
      <x:c r="R232" s="617" t="n">
        <x:f>COUNTIFS('Cocok Bayar Booking'!$R$5:$R$504,A232,'Cocok Bayar Booking'!$S$5:$S$504,"Paket utama",'Cocok Bayar Booking'!$F$5:$F$504,"Lunas",'Cocok Bayar Booking'!$B$5:$B$504,"&lt;="&amp;'Pengaturan'!$B$6)+COUNTIFS('Cocok Bayar Booking'!$R$5:$R$504,A232,'Cocok Bayar Booking'!$S$5:$S$504,"Paket utama",'Cocok Bayar Booking'!$F$5:$F$504,"Pelunasan",'Cocok Bayar Booking'!$B$5:$B$504,"&lt;="&amp;'Pengaturan'!$B$6)</x:f>
        <x:v>0</x:v>
      </x:c>
      <x:c r="S232" s="619" t="n">
        <x:f>'Data Schedule'!N220</x:f>
        <x:v>100000</x:v>
      </x:c>
      <x:c r="T232" s="619" t="n">
        <x:f>'Data Schedule'!L220</x:f>
        <x:v>200000</x:v>
      </x:c>
      <x:c r="U232" s="627"/>
      <x:c r="V232" s="617" t="str">
        <x:f>IF('Data Schedule'!AL220="","",'Data Schedule'!AL220)</x:f>
      </x:c>
      <x:c r="W232" s="626"/>
      <x:c r="X232" s="617" t="n">
        <x:f>COUNTIFS('Cocok Bayar Booking'!$R$5:$R$504,A232,'Cocok Bayar Booking'!$S$5:$S$504,"Paket utama",'Cocok Bayar Booking'!$B$5:$B$504,"&lt;="&amp;'Pengaturan'!$B$6)</x:f>
        <x:v>1</x:v>
      </x:c>
      <x:c r="Y232" s="617" t="n">
        <x:f>IF(OR(L232="Nonaktif tanpa pembayaran",L232="Di luar September",L232="Belum closing",AND(LEFT(A232,4)="LOG-",COUNTIF('Cocok Bayar Booking'!$R$5:$R$504,A232)=0)),0,1-N232)</x:f>
        <x:v>0</x:v>
      </x:c>
      <x:c r="Z232" s="618" t="n">
        <x:f>IF('Data Schedule'!B220="","",'Data Schedule'!B220)</x:f>
        <x:v>46290</x:v>
      </x:c>
    </x:row>
    <x:row r="233" ht="30" customHeight="1">
      <x:c r="A233" s="617" t="str">
        <x:v>BK217</x:v>
      </x:c>
      <x:c r="B233" s="617" t="str">
        <x:f>'Data Schedule'!E221</x:f>
        <x:v>inggar evelyn</x:v>
      </x:c>
      <x:c r="C233" s="618" t="n">
        <x:f>IF(ISNUMBER(U233),U233,IF(ISNUMBER(Z233),Z233,""))</x:f>
        <x:v>46291</x:v>
      </x:c>
      <x:c r="D233" s="617" t="str">
        <x:f>'Data Schedule'!G221</x:f>
        <x:v>Family A</x:v>
      </x:c>
      <x:c r="E233" s="619" t="n">
        <x:f>SUMIFS('Cocok Bayar Booking'!$I$5:$I$504,'Cocok Bayar Booking'!$R$5:$R$504,A233,'Cocok Bayar Booking'!$F$5:$F$504,"DP",'Cocok Bayar Booking'!$S$5:$S$504,"Paket utama",'Cocok Bayar Booking'!$B$5:$B$504,"&lt;="&amp;'Pengaturan'!$B$6)</x:f>
        <x:v>100000</x:v>
      </x:c>
      <x:c r="F233" s="619" t="n">
        <x:f>SUMIFS('Cocok Bayar Booking'!$I$5:$I$504,'Cocok Bayar Booking'!$R$5:$R$504,A233,'Cocok Bayar Booking'!$B$5:$B$504,"&lt;="&amp;'Pengaturan'!$B$6)-E233</x:f>
        <x:v>0</x:v>
      </x:c>
      <x:c r="G233" s="619" t="n">
        <x:f>SUMIFS('Cocok Bayar Booking'!$I$5:$I$504,'Cocok Bayar Booking'!$R$5:$R$504,A233,'Cocok Bayar Booking'!$S$5:$S$504,"Add-on",'Cocok Bayar Booking'!$B$5:$B$504,"&lt;="&amp;'Pengaturan'!$B$6)</x:f>
        <x:v>0</x:v>
      </x:c>
      <x:c r="H233" s="619" t="str">
        <x:f>IF('Data Schedule'!AK221="","",'Data Schedule'!AK221)</x:f>
      </x:c>
      <x:c r="I233" s="619" t="n">
        <x:f>E233+F233+IF(V233&lt;&gt;"",N(H233),0)</x:f>
        <x:v>100000</x:v>
      </x:c>
      <x:c r="J233" s="625"/>
      <x:c r="K233" s="626"/>
      <x:c r="L233" s="620" t="str">
        <x:f>IF(AND('Data Schedule'!U221=0,COUNTIF('Cocok Bayar Booking'!$R$5:$R$504,A233)=0,N(H233)=0,NOT(AND(ISNUMBER(J233),J233&gt;=0,K233&lt;&gt;""))),"Nonaktif tanpa pembayaran",IF(NOT(ISNUMBER(C233)),"Tanggal sesi belum pasti",IF(OR(C233&lt;'Pengaturan'!$B$4,C233&gt;'Pengaturan'!$B$5),"Di luar September",IF(C233&gt;'Pengaturan'!$B$29,"Belum closing",IF(AND(O233&lt;&gt;"",NOT(AND(W233="Terverifikasi",K233&lt;&gt;""))),"Pasangan perlu dicek",IF(AND(Q233=0,NOT(AND(ISNUMBER(U233),K233&lt;&gt;""))),"Sesi belum terkonfirmasi",IF(AND(ISNUMBER(J233),J233&gt;=0,K233&lt;&gt;""),"Terhitung",IF(X233=0,"Paket utama belum terhubung",IF(R233=0,"Pelunasan belum terbukti",IF(AND(N(H233)&gt;0,V233=""),"Bukti bayar sebelumnya kosong",IF(E233+IF(V233&lt;&gt;"",N(H233),0)&lt;S233,"DP sebelumnya belum lengkap",IF(I233&lt;=0,"Nominal pembayaran belum lengkap","Terhitung"))))))))))))</x:f>
        <x:v>Belum closing</x:v>
      </x:c>
      <x:c r="M233" s="619" t="str">
        <x:f>IF(N233=1,IF(AND(ISNUMBER(J233),J233&gt;=0,K233&lt;&gt;""),J233,I233),"")</x:f>
      </x:c>
      <x:c r="N233" s="621" t="n">
        <x:f>IF(L233="Terhitung",1,0)</x:f>
        <x:v>0</x:v>
      </x:c>
      <x:c r="O233" s="617"/>
      <x:c r="P233" s="617" t="str">
        <x:v>446</x:v>
      </x:c>
      <x:c r="Q233" s="617" t="n">
        <x:f>SUMIFS('Cocok Bayar Booking'!$V$5:$V$504,'Cocok Bayar Booking'!$R$5:$R$504,A233,'Cocok Bayar Booking'!$B$5:$B$504,"&lt;="&amp;'Pengaturan'!$B$6)</x:f>
        <x:v>0</x:v>
      </x:c>
      <x:c r="R233" s="617" t="n">
        <x:f>COUNTIFS('Cocok Bayar Booking'!$R$5:$R$504,A233,'Cocok Bayar Booking'!$S$5:$S$504,"Paket utama",'Cocok Bayar Booking'!$F$5:$F$504,"Lunas",'Cocok Bayar Booking'!$B$5:$B$504,"&lt;="&amp;'Pengaturan'!$B$6)+COUNTIFS('Cocok Bayar Booking'!$R$5:$R$504,A233,'Cocok Bayar Booking'!$S$5:$S$504,"Paket utama",'Cocok Bayar Booking'!$F$5:$F$504,"Pelunasan",'Cocok Bayar Booking'!$B$5:$B$504,"&lt;="&amp;'Pengaturan'!$B$6)</x:f>
        <x:v>0</x:v>
      </x:c>
      <x:c r="S233" s="619" t="n">
        <x:f>'Data Schedule'!N221</x:f>
        <x:v>100000</x:v>
      </x:c>
      <x:c r="T233" s="619" t="n">
        <x:f>'Data Schedule'!L221</x:f>
        <x:v>350000</x:v>
      </x:c>
      <x:c r="U233" s="627"/>
      <x:c r="V233" s="617" t="str">
        <x:f>IF('Data Schedule'!AL221="","",'Data Schedule'!AL221)</x:f>
      </x:c>
      <x:c r="W233" s="626"/>
      <x:c r="X233" s="617" t="n">
        <x:f>COUNTIFS('Cocok Bayar Booking'!$R$5:$R$504,A233,'Cocok Bayar Booking'!$S$5:$S$504,"Paket utama",'Cocok Bayar Booking'!$B$5:$B$504,"&lt;="&amp;'Pengaturan'!$B$6)</x:f>
        <x:v>1</x:v>
      </x:c>
      <x:c r="Y233" s="617" t="n">
        <x:f>IF(OR(L233="Nonaktif tanpa pembayaran",L233="Di luar September",L233="Belum closing",AND(LEFT(A233,4)="LOG-",COUNTIF('Cocok Bayar Booking'!$R$5:$R$504,A233)=0)),0,1-N233)</x:f>
        <x:v>0</x:v>
      </x:c>
      <x:c r="Z233" s="618" t="n">
        <x:f>IF('Data Schedule'!B221="","",'Data Schedule'!B221)</x:f>
        <x:v>46291</x:v>
      </x:c>
    </x:row>
    <x:row r="234" ht="30" customHeight="1">
      <x:c r="A234" s="617" t="str">
        <x:v>BK218</x:v>
      </x:c>
      <x:c r="B234" s="617" t="str">
        <x:f>'Data Schedule'!E222</x:f>
        <x:v>naura</x:v>
      </x:c>
      <x:c r="C234" s="618" t="n">
        <x:f>IF(ISNUMBER(U234),U234,IF(ISNUMBER(Z234),Z234,""))</x:f>
        <x:v>46283</x:v>
      </x:c>
      <x:c r="D234" s="617" t="str">
        <x:f>'Data Schedule'!G222</x:f>
        <x:v>Large Group</x:v>
      </x:c>
      <x:c r="E234" s="619" t="n">
        <x:f>SUMIFS('Cocok Bayar Booking'!$I$5:$I$504,'Cocok Bayar Booking'!$R$5:$R$504,A234,'Cocok Bayar Booking'!$F$5:$F$504,"DP",'Cocok Bayar Booking'!$S$5:$S$504,"Paket utama",'Cocok Bayar Booking'!$B$5:$B$504,"&lt;="&amp;'Pengaturan'!$B$6)</x:f>
        <x:v>100000</x:v>
      </x:c>
      <x:c r="F234" s="619" t="n">
        <x:f>SUMIFS('Cocok Bayar Booking'!$I$5:$I$504,'Cocok Bayar Booking'!$R$5:$R$504,A234,'Cocok Bayar Booking'!$B$5:$B$504,"&lt;="&amp;'Pengaturan'!$B$6)-E234</x:f>
        <x:v>75000</x:v>
      </x:c>
      <x:c r="G234" s="619" t="n">
        <x:f>SUMIFS('Cocok Bayar Booking'!$I$5:$I$504,'Cocok Bayar Booking'!$R$5:$R$504,A234,'Cocok Bayar Booking'!$S$5:$S$504,"Add-on",'Cocok Bayar Booking'!$B$5:$B$504,"&lt;="&amp;'Pengaturan'!$B$6)</x:f>
        <x:v>0</x:v>
      </x:c>
      <x:c r="H234" s="619" t="str">
        <x:f>IF('Data Schedule'!AK222="","",'Data Schedule'!AK222)</x:f>
      </x:c>
      <x:c r="I234" s="619" t="n">
        <x:f>E234+F234+IF(V234&lt;&gt;"",N(H234),0)</x:f>
        <x:v>175000</x:v>
      </x:c>
      <x:c r="J234" s="625"/>
      <x:c r="K234" s="626"/>
      <x:c r="L234" s="620" t="str">
        <x:f>IF(AND('Data Schedule'!U222=0,COUNTIF('Cocok Bayar Booking'!$R$5:$R$504,A234)=0,N(H234)=0,NOT(AND(ISNUMBER(J234),J234&gt;=0,K234&lt;&gt;""))),"Nonaktif tanpa pembayaran",IF(NOT(ISNUMBER(C234)),"Tanggal sesi belum pasti",IF(OR(C234&lt;'Pengaturan'!$B$4,C234&gt;'Pengaturan'!$B$5),"Di luar September",IF(C234&gt;'Pengaturan'!$B$29,"Belum closing",IF(AND(O234&lt;&gt;"",NOT(AND(W234="Terverifikasi",K234&lt;&gt;""))),"Pasangan perlu dicek",IF(AND(Q234=0,NOT(AND(ISNUMBER(U234),K234&lt;&gt;""))),"Sesi belum terkonfirmasi",IF(AND(ISNUMBER(J234),J234&gt;=0,K234&lt;&gt;""),"Terhitung",IF(X234=0,"Paket utama belum terhubung",IF(R234=0,"Pelunasan belum terbukti",IF(AND(N(H234)&gt;0,V234=""),"Bukti bayar sebelumnya kosong",IF(E234+IF(V234&lt;&gt;"",N(H234),0)&lt;S234,"DP sebelumnya belum lengkap",IF(I234&lt;=0,"Nominal pembayaran belum lengkap","Terhitung"))))))))))))</x:f>
        <x:v>Terhitung</x:v>
      </x:c>
      <x:c r="M234" s="619" t="n">
        <x:f>IF(N234=1,IF(AND(ISNUMBER(J234),J234&gt;=0,K234&lt;&gt;""),J234,I234),"")</x:f>
        <x:v>175000</x:v>
      </x:c>
      <x:c r="N234" s="621" t="n">
        <x:f>IF(L234="Terhitung",1,0)</x:f>
        <x:v>1</x:v>
      </x:c>
      <x:c r="O234" s="617"/>
      <x:c r="P234" s="617" t="str">
        <x:v>459, 463</x:v>
      </x:c>
      <x:c r="Q234" s="617" t="n">
        <x:f>SUMIFS('Cocok Bayar Booking'!$V$5:$V$504,'Cocok Bayar Booking'!$R$5:$R$504,A234,'Cocok Bayar Booking'!$B$5:$B$504,"&lt;="&amp;'Pengaturan'!$B$6)</x:f>
        <x:v>1</x:v>
      </x:c>
      <x:c r="R234" s="617" t="n">
        <x:f>COUNTIFS('Cocok Bayar Booking'!$R$5:$R$504,A234,'Cocok Bayar Booking'!$S$5:$S$504,"Paket utama",'Cocok Bayar Booking'!$F$5:$F$504,"Lunas",'Cocok Bayar Booking'!$B$5:$B$504,"&lt;="&amp;'Pengaturan'!$B$6)+COUNTIFS('Cocok Bayar Booking'!$R$5:$R$504,A234,'Cocok Bayar Booking'!$S$5:$S$504,"Paket utama",'Cocok Bayar Booking'!$F$5:$F$504,"Pelunasan",'Cocok Bayar Booking'!$B$5:$B$504,"&lt;="&amp;'Pengaturan'!$B$6)</x:f>
        <x:v>1</x:v>
      </x:c>
      <x:c r="S234" s="619" t="n">
        <x:f>'Data Schedule'!N222</x:f>
        <x:v>0</x:v>
      </x:c>
      <x:c r="T234" s="619" t="n">
        <x:f>'Data Schedule'!L222</x:f>
        <x:v>275000</x:v>
      </x:c>
      <x:c r="U234" s="627"/>
      <x:c r="V234" s="617" t="str">
        <x:f>IF('Data Schedule'!AL222="","",'Data Schedule'!AL222)</x:f>
      </x:c>
      <x:c r="W234" s="626"/>
      <x:c r="X234" s="617" t="n">
        <x:f>COUNTIFS('Cocok Bayar Booking'!$R$5:$R$504,A234,'Cocok Bayar Booking'!$S$5:$S$504,"Paket utama",'Cocok Bayar Booking'!$B$5:$B$504,"&lt;="&amp;'Pengaturan'!$B$6)</x:f>
        <x:v>2</x:v>
      </x:c>
      <x:c r="Y234" s="617" t="n">
        <x:f>IF(OR(L234="Nonaktif tanpa pembayaran",L234="Di luar September",L234="Belum closing",AND(LEFT(A234,4)="LOG-",COUNTIF('Cocok Bayar Booking'!$R$5:$R$504,A234)=0)),0,1-N234)</x:f>
        <x:v>0</x:v>
      </x:c>
      <x:c r="Z234" s="618" t="n">
        <x:f>IF('Data Schedule'!B222="","",'Data Schedule'!B222)</x:f>
        <x:v>46283</x:v>
      </x:c>
    </x:row>
    <x:row r="235" ht="30" customHeight="1">
      <x:c r="A235" s="617" t="str">
        <x:v>BK219</x:v>
      </x:c>
      <x:c r="B235" s="617" t="str">
        <x:f>'Data Schedule'!E223</x:f>
        <x:v>Difa Ruci Fakhrurroj</x:v>
      </x:c>
      <x:c r="C235" s="618" t="n">
        <x:f>IF(ISNUMBER(U235),U235,IF(ISNUMBER(Z235),Z235,""))</x:f>
        <x:v>46284</x:v>
      </x:c>
      <x:c r="D235" s="617" t="str">
        <x:f>'Data Schedule'!G223</x:f>
        <x:v>Graduation</x:v>
      </x:c>
      <x:c r="E235" s="619" t="n">
        <x:f>SUMIFS('Cocok Bayar Booking'!$I$5:$I$504,'Cocok Bayar Booking'!$R$5:$R$504,A235,'Cocok Bayar Booking'!$F$5:$F$504,"DP",'Cocok Bayar Booking'!$S$5:$S$504,"Paket utama",'Cocok Bayar Booking'!$B$5:$B$504,"&lt;="&amp;'Pengaturan'!$B$6)</x:f>
        <x:v>0</x:v>
      </x:c>
      <x:c r="F235" s="619" t="n">
        <x:f>SUMIFS('Cocok Bayar Booking'!$I$5:$I$504,'Cocok Bayar Booking'!$R$5:$R$504,A235,'Cocok Bayar Booking'!$B$5:$B$504,"&lt;="&amp;'Pengaturan'!$B$6)-E235</x:f>
        <x:v>0</x:v>
      </x:c>
      <x:c r="G235" s="619" t="n">
        <x:f>SUMIFS('Cocok Bayar Booking'!$I$5:$I$504,'Cocok Bayar Booking'!$R$5:$R$504,A235,'Cocok Bayar Booking'!$S$5:$S$504,"Add-on",'Cocok Bayar Booking'!$B$5:$B$504,"&lt;="&amp;'Pengaturan'!$B$6)</x:f>
        <x:v>0</x:v>
      </x:c>
      <x:c r="H235" s="619" t="str">
        <x:f>IF('Data Schedule'!AK223="","",'Data Schedule'!AK223)</x:f>
      </x:c>
      <x:c r="I235" s="619" t="n">
        <x:f>E235+F235+IF(V235&lt;&gt;"",N(H235),0)</x:f>
        <x:v>0</x:v>
      </x:c>
      <x:c r="J235" s="625"/>
      <x:c r="K235" s="626"/>
      <x:c r="L235" s="620" t="str">
        <x:f>IF(AND('Data Schedule'!U223=0,COUNTIF('Cocok Bayar Booking'!$R$5:$R$504,A235)=0,N(H235)=0,NOT(AND(ISNUMBER(J235),J235&gt;=0,K235&lt;&gt;""))),"Nonaktif tanpa pembayaran",IF(NOT(ISNUMBER(C235)),"Tanggal sesi belum pasti",IF(OR(C235&lt;'Pengaturan'!$B$4,C235&gt;'Pengaturan'!$B$5),"Di luar September",IF(C235&gt;'Pengaturan'!$B$29,"Belum closing",IF(AND(O235&lt;&gt;"",NOT(AND(W235="Terverifikasi",K235&lt;&gt;""))),"Pasangan perlu dicek",IF(AND(Q235=0,NOT(AND(ISNUMBER(U235),K235&lt;&gt;""))),"Sesi belum terkonfirmasi",IF(AND(ISNUMBER(J235),J235&gt;=0,K235&lt;&gt;""),"Terhitung",IF(X235=0,"Paket utama belum terhubung",IF(R235=0,"Pelunasan belum terbukti",IF(AND(N(H235)&gt;0,V235=""),"Bukti bayar sebelumnya kosong",IF(E235+IF(V235&lt;&gt;"",N(H235),0)&lt;S235,"DP sebelumnya belum lengkap",IF(I235&lt;=0,"Nominal pembayaran belum lengkap","Terhitung"))))))))))))</x:f>
        <x:v>Belum closing</x:v>
      </x:c>
      <x:c r="M235" s="619" t="str">
        <x:f>IF(N235=1,IF(AND(ISNUMBER(J235),J235&gt;=0,K235&lt;&gt;""),J235,I235),"")</x:f>
      </x:c>
      <x:c r="N235" s="621" t="n">
        <x:f>IF(L235="Terhitung",1,0)</x:f>
        <x:v>0</x:v>
      </x:c>
      <x:c r="O235" s="617" t="str">
        <x:v>CHECK pembayaran belum cocok. Pembayaran 19:16 belum dipasangkan</x:v>
      </x:c>
      <x:c r="P235" s="617"/>
      <x:c r="Q235" s="617" t="n">
        <x:f>SUMIFS('Cocok Bayar Booking'!$V$5:$V$504,'Cocok Bayar Booking'!$R$5:$R$504,A235,'Cocok Bayar Booking'!$B$5:$B$504,"&lt;="&amp;'Pengaturan'!$B$6)</x:f>
        <x:v>0</x:v>
      </x:c>
      <x:c r="R235" s="617" t="n">
        <x:f>COUNTIFS('Cocok Bayar Booking'!$R$5:$R$504,A235,'Cocok Bayar Booking'!$S$5:$S$504,"Paket utama",'Cocok Bayar Booking'!$F$5:$F$504,"Lunas",'Cocok Bayar Booking'!$B$5:$B$504,"&lt;="&amp;'Pengaturan'!$B$6)+COUNTIFS('Cocok Bayar Booking'!$R$5:$R$504,A235,'Cocok Bayar Booking'!$S$5:$S$504,"Paket utama",'Cocok Bayar Booking'!$F$5:$F$504,"Pelunasan",'Cocok Bayar Booking'!$B$5:$B$504,"&lt;="&amp;'Pengaturan'!$B$6)</x:f>
        <x:v>0</x:v>
      </x:c>
      <x:c r="S235" s="619" t="n">
        <x:f>'Data Schedule'!N223</x:f>
        <x:v>100000</x:v>
      </x:c>
      <x:c r="T235" s="619" t="n">
        <x:f>'Data Schedule'!L223</x:f>
        <x:v>350000</x:v>
      </x:c>
      <x:c r="U235" s="627"/>
      <x:c r="V235" s="617" t="str">
        <x:f>IF('Data Schedule'!AL223="","",'Data Schedule'!AL223)</x:f>
      </x:c>
      <x:c r="W235" s="626"/>
      <x:c r="X235" s="617" t="n">
        <x:f>COUNTIFS('Cocok Bayar Booking'!$R$5:$R$504,A235,'Cocok Bayar Booking'!$S$5:$S$504,"Paket utama",'Cocok Bayar Booking'!$B$5:$B$504,"&lt;="&amp;'Pengaturan'!$B$6)</x:f>
        <x:v>0</x:v>
      </x:c>
      <x:c r="Y235" s="617" t="n">
        <x:f>IF(OR(L235="Nonaktif tanpa pembayaran",L235="Di luar September",L235="Belum closing",AND(LEFT(A235,4)="LOG-",COUNTIF('Cocok Bayar Booking'!$R$5:$R$504,A235)=0)),0,1-N235)</x:f>
        <x:v>0</x:v>
      </x:c>
      <x:c r="Z235" s="618" t="n">
        <x:f>IF('Data Schedule'!B223="","",'Data Schedule'!B223)</x:f>
        <x:v>46284</x:v>
      </x:c>
    </x:row>
    <x:row r="236" ht="30" customHeight="1">
      <x:c r="A236" s="617" t="str">
        <x:v>BK220</x:v>
      </x:c>
      <x:c r="B236" s="617" t="str">
        <x:f>'Data Schedule'!E224</x:f>
        <x:v>MIK UMP</x:v>
      </x:c>
      <x:c r="C236" s="618" t="n">
        <x:f>IF(ISNUMBER(U236),U236,IF(ISNUMBER(Z236),Z236,""))</x:f>
        <x:v>46284</x:v>
      </x:c>
      <x:c r="D236" s="617" t="str">
        <x:f>'Data Schedule'!G224</x:f>
        <x:v>Large Group</x:v>
      </x:c>
      <x:c r="E236" s="619" t="n">
        <x:f>SUMIFS('Cocok Bayar Booking'!$I$5:$I$504,'Cocok Bayar Booking'!$R$5:$R$504,A236,'Cocok Bayar Booking'!$F$5:$F$504,"DP",'Cocok Bayar Booking'!$S$5:$S$504,"Paket utama",'Cocok Bayar Booking'!$B$5:$B$504,"&lt;="&amp;'Pengaturan'!$B$6)</x:f>
        <x:v>100000</x:v>
      </x:c>
      <x:c r="F236" s="619" t="n">
        <x:f>SUMIFS('Cocok Bayar Booking'!$I$5:$I$504,'Cocok Bayar Booking'!$R$5:$R$504,A236,'Cocok Bayar Booking'!$B$5:$B$504,"&lt;="&amp;'Pengaturan'!$B$6)-E236</x:f>
        <x:v>0</x:v>
      </x:c>
      <x:c r="G236" s="619" t="n">
        <x:f>SUMIFS('Cocok Bayar Booking'!$I$5:$I$504,'Cocok Bayar Booking'!$R$5:$R$504,A236,'Cocok Bayar Booking'!$S$5:$S$504,"Add-on",'Cocok Bayar Booking'!$B$5:$B$504,"&lt;="&amp;'Pengaturan'!$B$6)</x:f>
        <x:v>0</x:v>
      </x:c>
      <x:c r="H236" s="619" t="str">
        <x:f>IF('Data Schedule'!AK224="","",'Data Schedule'!AK224)</x:f>
      </x:c>
      <x:c r="I236" s="619" t="n">
        <x:f>E236+F236+IF(V236&lt;&gt;"",N(H236),0)</x:f>
        <x:v>100000</x:v>
      </x:c>
      <x:c r="J236" s="625"/>
      <x:c r="K236" s="626"/>
      <x:c r="L236" s="620" t="str">
        <x:f>IF(AND('Data Schedule'!U224=0,COUNTIF('Cocok Bayar Booking'!$R$5:$R$504,A236)=0,N(H236)=0,NOT(AND(ISNUMBER(J236),J236&gt;=0,K236&lt;&gt;""))),"Nonaktif tanpa pembayaran",IF(NOT(ISNUMBER(C236)),"Tanggal sesi belum pasti",IF(OR(C236&lt;'Pengaturan'!$B$4,C236&gt;'Pengaturan'!$B$5),"Di luar September",IF(C236&gt;'Pengaturan'!$B$29,"Belum closing",IF(AND(O236&lt;&gt;"",NOT(AND(W236="Terverifikasi",K236&lt;&gt;""))),"Pasangan perlu dicek",IF(AND(Q236=0,NOT(AND(ISNUMBER(U236),K236&lt;&gt;""))),"Sesi belum terkonfirmasi",IF(AND(ISNUMBER(J236),J236&gt;=0,K236&lt;&gt;""),"Terhitung",IF(X236=0,"Paket utama belum terhubung",IF(R236=0,"Pelunasan belum terbukti",IF(AND(N(H236)&gt;0,V236=""),"Bukti bayar sebelumnya kosong",IF(E236+IF(V236&lt;&gt;"",N(H236),0)&lt;S236,"DP sebelumnya belum lengkap",IF(I236&lt;=0,"Nominal pembayaran belum lengkap","Terhitung"))))))))))))</x:f>
        <x:v>Belum closing</x:v>
      </x:c>
      <x:c r="M236" s="619" t="str">
        <x:f>IF(N236=1,IF(AND(ISNUMBER(J236),J236&gt;=0,K236&lt;&gt;""),J236,I236),"")</x:f>
      </x:c>
      <x:c r="N236" s="621" t="n">
        <x:f>IF(L236="Terhitung",1,0)</x:f>
        <x:v>0</x:v>
      </x:c>
      <x:c r="O236" s="617"/>
      <x:c r="P236" s="617" t="str">
        <x:v>452</x:v>
      </x:c>
      <x:c r="Q236" s="617" t="n">
        <x:f>SUMIFS('Cocok Bayar Booking'!$V$5:$V$504,'Cocok Bayar Booking'!$R$5:$R$504,A236,'Cocok Bayar Booking'!$B$5:$B$504,"&lt;="&amp;'Pengaturan'!$B$6)</x:f>
        <x:v>0</x:v>
      </x:c>
      <x:c r="R236" s="617" t="n">
        <x:f>COUNTIFS('Cocok Bayar Booking'!$R$5:$R$504,A236,'Cocok Bayar Booking'!$S$5:$S$504,"Paket utama",'Cocok Bayar Booking'!$F$5:$F$504,"Lunas",'Cocok Bayar Booking'!$B$5:$B$504,"&lt;="&amp;'Pengaturan'!$B$6)+COUNTIFS('Cocok Bayar Booking'!$R$5:$R$504,A236,'Cocok Bayar Booking'!$S$5:$S$504,"Paket utama",'Cocok Bayar Booking'!$F$5:$F$504,"Pelunasan",'Cocok Bayar Booking'!$B$5:$B$504,"&lt;="&amp;'Pengaturan'!$B$6)</x:f>
        <x:v>0</x:v>
      </x:c>
      <x:c r="S236" s="619" t="n">
        <x:f>'Data Schedule'!N224</x:f>
        <x:v>100000</x:v>
      </x:c>
      <x:c r="T236" s="619" t="n">
        <x:f>'Data Schedule'!L224</x:f>
        <x:v>550000</x:v>
      </x:c>
      <x:c r="U236" s="627"/>
      <x:c r="V236" s="617" t="str">
        <x:f>IF('Data Schedule'!AL224="","",'Data Schedule'!AL224)</x:f>
      </x:c>
      <x:c r="W236" s="626"/>
      <x:c r="X236" s="617" t="n">
        <x:f>COUNTIFS('Cocok Bayar Booking'!$R$5:$R$504,A236,'Cocok Bayar Booking'!$S$5:$S$504,"Paket utama",'Cocok Bayar Booking'!$B$5:$B$504,"&lt;="&amp;'Pengaturan'!$B$6)</x:f>
        <x:v>1</x:v>
      </x:c>
      <x:c r="Y236" s="617" t="n">
        <x:f>IF(OR(L236="Nonaktif tanpa pembayaran",L236="Di luar September",L236="Belum closing",AND(LEFT(A236,4)="LOG-",COUNTIF('Cocok Bayar Booking'!$R$5:$R$504,A236)=0)),0,1-N236)</x:f>
        <x:v>0</x:v>
      </x:c>
      <x:c r="Z236" s="618" t="n">
        <x:f>IF('Data Schedule'!B224="","",'Data Schedule'!B224)</x:f>
        <x:v>46284</x:v>
      </x:c>
    </x:row>
    <x:row r="237" ht="30" customHeight="1">
      <x:c r="A237" s="617" t="str">
        <x:v>BK221</x:v>
      </x:c>
      <x:c r="B237" s="617" t="str">
        <x:f>'Data Schedule'!E225</x:f>
        <x:v>Vivi</x:v>
      </x:c>
      <x:c r="C237" s="618" t="n">
        <x:f>IF(ISNUMBER(U237),U237,IF(ISNUMBER(Z237),Z237,""))</x:f>
        <x:v>46284</x:v>
      </x:c>
      <x:c r="D237" s="617" t="str">
        <x:f>'Data Schedule'!G225</x:f>
        <x:v>Large Group</x:v>
      </x:c>
      <x:c r="E237" s="619" t="n">
        <x:f>SUMIFS('Cocok Bayar Booking'!$I$5:$I$504,'Cocok Bayar Booking'!$R$5:$R$504,A237,'Cocok Bayar Booking'!$F$5:$F$504,"DP",'Cocok Bayar Booking'!$S$5:$S$504,"Paket utama",'Cocok Bayar Booking'!$B$5:$B$504,"&lt;="&amp;'Pengaturan'!$B$6)</x:f>
        <x:v>100000</x:v>
      </x:c>
      <x:c r="F237" s="619" t="n">
        <x:f>SUMIFS('Cocok Bayar Booking'!$I$5:$I$504,'Cocok Bayar Booking'!$R$5:$R$504,A237,'Cocok Bayar Booking'!$B$5:$B$504,"&lt;="&amp;'Pengaturan'!$B$6)-E237</x:f>
        <x:v>0</x:v>
      </x:c>
      <x:c r="G237" s="619" t="n">
        <x:f>SUMIFS('Cocok Bayar Booking'!$I$5:$I$504,'Cocok Bayar Booking'!$R$5:$R$504,A237,'Cocok Bayar Booking'!$S$5:$S$504,"Add-on",'Cocok Bayar Booking'!$B$5:$B$504,"&lt;="&amp;'Pengaturan'!$B$6)</x:f>
        <x:v>0</x:v>
      </x:c>
      <x:c r="H237" s="619" t="str">
        <x:f>IF('Data Schedule'!AK225="","",'Data Schedule'!AK225)</x:f>
      </x:c>
      <x:c r="I237" s="619" t="n">
        <x:f>E237+F237+IF(V237&lt;&gt;"",N(H237),0)</x:f>
        <x:v>100000</x:v>
      </x:c>
      <x:c r="J237" s="625"/>
      <x:c r="K237" s="626"/>
      <x:c r="L237" s="620" t="str">
        <x:f>IF(AND('Data Schedule'!U225=0,COUNTIF('Cocok Bayar Booking'!$R$5:$R$504,A237)=0,N(H237)=0,NOT(AND(ISNUMBER(J237),J237&gt;=0,K237&lt;&gt;""))),"Nonaktif tanpa pembayaran",IF(NOT(ISNUMBER(C237)),"Tanggal sesi belum pasti",IF(OR(C237&lt;'Pengaturan'!$B$4,C237&gt;'Pengaturan'!$B$5),"Di luar September",IF(C237&gt;'Pengaturan'!$B$29,"Belum closing",IF(AND(O237&lt;&gt;"",NOT(AND(W237="Terverifikasi",K237&lt;&gt;""))),"Pasangan perlu dicek",IF(AND(Q237=0,NOT(AND(ISNUMBER(U237),K237&lt;&gt;""))),"Sesi belum terkonfirmasi",IF(AND(ISNUMBER(J237),J237&gt;=0,K237&lt;&gt;""),"Terhitung",IF(X237=0,"Paket utama belum terhubung",IF(R237=0,"Pelunasan belum terbukti",IF(AND(N(H237)&gt;0,V237=""),"Bukti bayar sebelumnya kosong",IF(E237+IF(V237&lt;&gt;"",N(H237),0)&lt;S237,"DP sebelumnya belum lengkap",IF(I237&lt;=0,"Nominal pembayaran belum lengkap","Terhitung"))))))))))))</x:f>
        <x:v>Belum closing</x:v>
      </x:c>
      <x:c r="M237" s="619" t="str">
        <x:f>IF(N237=1,IF(AND(ISNUMBER(J237),J237&gt;=0,K237&lt;&gt;""),J237,I237),"")</x:f>
      </x:c>
      <x:c r="N237" s="621" t="n">
        <x:f>IF(L237="Terhitung",1,0)</x:f>
        <x:v>0</x:v>
      </x:c>
      <x:c r="O237" s="617"/>
      <x:c r="P237" s="617" t="str">
        <x:v>464</x:v>
      </x:c>
      <x:c r="Q237" s="617" t="n">
        <x:f>SUMIFS('Cocok Bayar Booking'!$V$5:$V$504,'Cocok Bayar Booking'!$R$5:$R$504,A237,'Cocok Bayar Booking'!$B$5:$B$504,"&lt;="&amp;'Pengaturan'!$B$6)</x:f>
        <x:v>0</x:v>
      </x:c>
      <x:c r="R237" s="617" t="n">
        <x:f>COUNTIFS('Cocok Bayar Booking'!$R$5:$R$504,A237,'Cocok Bayar Booking'!$S$5:$S$504,"Paket utama",'Cocok Bayar Booking'!$F$5:$F$504,"Lunas",'Cocok Bayar Booking'!$B$5:$B$504,"&lt;="&amp;'Pengaturan'!$B$6)+COUNTIFS('Cocok Bayar Booking'!$R$5:$R$504,A237,'Cocok Bayar Booking'!$S$5:$S$504,"Paket utama",'Cocok Bayar Booking'!$F$5:$F$504,"Pelunasan",'Cocok Bayar Booking'!$B$5:$B$504,"&lt;="&amp;'Pengaturan'!$B$6)</x:f>
        <x:v>0</x:v>
      </x:c>
      <x:c r="S237" s="619" t="n">
        <x:f>'Data Schedule'!N225</x:f>
        <x:v>100000</x:v>
      </x:c>
      <x:c r="T237" s="619" t="n">
        <x:f>'Data Schedule'!L225</x:f>
        <x:v>275000</x:v>
      </x:c>
      <x:c r="U237" s="627"/>
      <x:c r="V237" s="617" t="str">
        <x:f>IF('Data Schedule'!AL225="","",'Data Schedule'!AL225)</x:f>
      </x:c>
      <x:c r="W237" s="626"/>
      <x:c r="X237" s="617" t="n">
        <x:f>COUNTIFS('Cocok Bayar Booking'!$R$5:$R$504,A237,'Cocok Bayar Booking'!$S$5:$S$504,"Paket utama",'Cocok Bayar Booking'!$B$5:$B$504,"&lt;="&amp;'Pengaturan'!$B$6)</x:f>
        <x:v>1</x:v>
      </x:c>
      <x:c r="Y237" s="617" t="n">
        <x:f>IF(OR(L237="Nonaktif tanpa pembayaran",L237="Di luar September",L237="Belum closing",AND(LEFT(A237,4)="LOG-",COUNTIF('Cocok Bayar Booking'!$R$5:$R$504,A237)=0)),0,1-N237)</x:f>
        <x:v>0</x:v>
      </x:c>
      <x:c r="Z237" s="618" t="n">
        <x:f>IF('Data Schedule'!B225="","",'Data Schedule'!B225)</x:f>
        <x:v>46284</x:v>
      </x:c>
    </x:row>
    <x:row r="238" ht="30" customHeight="1">
      <x:c r="A238" s="617" t="str">
        <x:v>BK222</x:v>
      </x:c>
      <x:c r="B238" s="617" t="str">
        <x:f>'Data Schedule'!E226</x:f>
        <x:v>Satria</x:v>
      </x:c>
      <x:c r="C238" s="618" t="n">
        <x:f>IF(ISNUMBER(U238),U238,IF(ISNUMBER(Z238),Z238,""))</x:f>
        <x:v>46285</x:v>
      </x:c>
      <x:c r="D238" s="617" t="str">
        <x:f>'Data Schedule'!G226</x:f>
        <x:v>CHECK PACKAGE</x:v>
      </x:c>
      <x:c r="E238" s="619" t="n">
        <x:f>SUMIFS('Cocok Bayar Booking'!$I$5:$I$504,'Cocok Bayar Booking'!$R$5:$R$504,A238,'Cocok Bayar Booking'!$F$5:$F$504,"DP",'Cocok Bayar Booking'!$S$5:$S$504,"Paket utama",'Cocok Bayar Booking'!$B$5:$B$504,"&lt;="&amp;'Pengaturan'!$B$6)</x:f>
        <x:v>0</x:v>
      </x:c>
      <x:c r="F238" s="619" t="n">
        <x:f>SUMIFS('Cocok Bayar Booking'!$I$5:$I$504,'Cocok Bayar Booking'!$R$5:$R$504,A238,'Cocok Bayar Booking'!$B$5:$B$504,"&lt;="&amp;'Pengaturan'!$B$6)-E238</x:f>
        <x:v>0</x:v>
      </x:c>
      <x:c r="G238" s="619" t="n">
        <x:f>SUMIFS('Cocok Bayar Booking'!$I$5:$I$504,'Cocok Bayar Booking'!$R$5:$R$504,A238,'Cocok Bayar Booking'!$S$5:$S$504,"Add-on",'Cocok Bayar Booking'!$B$5:$B$504,"&lt;="&amp;'Pengaturan'!$B$6)</x:f>
        <x:v>0</x:v>
      </x:c>
      <x:c r="H238" s="619" t="str">
        <x:f>IF('Data Schedule'!AK226="","",'Data Schedule'!AK226)</x:f>
      </x:c>
      <x:c r="I238" s="619" t="n">
        <x:f>E238+F238+IF(V238&lt;&gt;"",N(H238),0)</x:f>
        <x:v>0</x:v>
      </x:c>
      <x:c r="J238" s="625"/>
      <x:c r="K238" s="626"/>
      <x:c r="L238" s="620" t="str">
        <x:f>IF(AND('Data Schedule'!U226=0,COUNTIF('Cocok Bayar Booking'!$R$5:$R$504,A238)=0,N(H238)=0,NOT(AND(ISNUMBER(J238),J238&gt;=0,K238&lt;&gt;""))),"Nonaktif tanpa pembayaran",IF(NOT(ISNUMBER(C238)),"Tanggal sesi belum pasti",IF(OR(C238&lt;'Pengaturan'!$B$4,C238&gt;'Pengaturan'!$B$5),"Di luar September",IF(C238&gt;'Pengaturan'!$B$29,"Belum closing",IF(AND(O238&lt;&gt;"",NOT(AND(W238="Terverifikasi",K238&lt;&gt;""))),"Pasangan perlu dicek",IF(AND(Q238=0,NOT(AND(ISNUMBER(U238),K238&lt;&gt;""))),"Sesi belum terkonfirmasi",IF(AND(ISNUMBER(J238),J238&gt;=0,K238&lt;&gt;""),"Terhitung",IF(X238=0,"Paket utama belum terhubung",IF(R238=0,"Pelunasan belum terbukti",IF(AND(N(H238)&gt;0,V238=""),"Bukti bayar sebelumnya kosong",IF(E238+IF(V238&lt;&gt;"",N(H238),0)&lt;S238,"DP sebelumnya belum lengkap",IF(I238&lt;=0,"Nominal pembayaran belum lengkap","Terhitung"))))))))))))</x:f>
        <x:v>Belum closing</x:v>
      </x:c>
      <x:c r="M238" s="619" t="str">
        <x:f>IF(N238=1,IF(AND(ISNUMBER(J238),J238&gt;=0,K238&lt;&gt;""),J238,I238),"")</x:f>
      </x:c>
      <x:c r="N238" s="621" t="n">
        <x:f>IF(L238="Terhitung",1,0)</x:f>
        <x:v>0</x:v>
      </x:c>
      <x:c r="O238" s="617"/>
      <x:c r="P238" s="617"/>
      <x:c r="Q238" s="617" t="n">
        <x:f>SUMIFS('Cocok Bayar Booking'!$V$5:$V$504,'Cocok Bayar Booking'!$R$5:$R$504,A238,'Cocok Bayar Booking'!$B$5:$B$504,"&lt;="&amp;'Pengaturan'!$B$6)</x:f>
        <x:v>0</x:v>
      </x:c>
      <x:c r="R238" s="617" t="n">
        <x:f>COUNTIFS('Cocok Bayar Booking'!$R$5:$R$504,A238,'Cocok Bayar Booking'!$S$5:$S$504,"Paket utama",'Cocok Bayar Booking'!$F$5:$F$504,"Lunas",'Cocok Bayar Booking'!$B$5:$B$504,"&lt;="&amp;'Pengaturan'!$B$6)+COUNTIFS('Cocok Bayar Booking'!$R$5:$R$504,A238,'Cocok Bayar Booking'!$S$5:$S$504,"Paket utama",'Cocok Bayar Booking'!$F$5:$F$504,"Pelunasan",'Cocok Bayar Booking'!$B$5:$B$504,"&lt;="&amp;'Pengaturan'!$B$6)</x:f>
        <x:v>0</x:v>
      </x:c>
      <x:c r="S238" s="619" t="n">
        <x:f>'Data Schedule'!N226</x:f>
        <x:v>100000</x:v>
      </x:c>
      <x:c r="T238" s="619" t="n">
        <x:f>'Data Schedule'!L226</x:f>
        <x:v>0</x:v>
      </x:c>
      <x:c r="U238" s="627"/>
      <x:c r="V238" s="617" t="str">
        <x:f>IF('Data Schedule'!AL226="","",'Data Schedule'!AL226)</x:f>
      </x:c>
      <x:c r="W238" s="626"/>
      <x:c r="X238" s="617" t="n">
        <x:f>COUNTIFS('Cocok Bayar Booking'!$R$5:$R$504,A238,'Cocok Bayar Booking'!$S$5:$S$504,"Paket utama",'Cocok Bayar Booking'!$B$5:$B$504,"&lt;="&amp;'Pengaturan'!$B$6)</x:f>
        <x:v>0</x:v>
      </x:c>
      <x:c r="Y238" s="617" t="n">
        <x:f>IF(OR(L238="Nonaktif tanpa pembayaran",L238="Di luar September",L238="Belum closing",AND(LEFT(A238,4)="LOG-",COUNTIF('Cocok Bayar Booking'!$R$5:$R$504,A238)=0)),0,1-N238)</x:f>
        <x:v>0</x:v>
      </x:c>
      <x:c r="Z238" s="618" t="n">
        <x:f>IF('Data Schedule'!B226="","",'Data Schedule'!B226)</x:f>
        <x:v>46285</x:v>
      </x:c>
    </x:row>
    <x:row r="239" ht="30" customHeight="1">
      <x:c r="A239" s="617" t="str">
        <x:v>BK223</x:v>
      </x:c>
      <x:c r="B239" s="617" t="str">
        <x:f>'Data Schedule'!E227</x:f>
        <x:v>Dela Fitriani</x:v>
      </x:c>
      <x:c r="C239" s="618" t="n">
        <x:f>IF(ISNUMBER(U239),U239,IF(ISNUMBER(Z239),Z239,""))</x:f>
        <x:v>46287</x:v>
      </x:c>
      <x:c r="D239" s="617" t="str">
        <x:f>'Data Schedule'!G227</x:f>
        <x:v>Graduation</x:v>
      </x:c>
      <x:c r="E239" s="619" t="n">
        <x:f>SUMIFS('Cocok Bayar Booking'!$I$5:$I$504,'Cocok Bayar Booking'!$R$5:$R$504,A239,'Cocok Bayar Booking'!$F$5:$F$504,"DP",'Cocok Bayar Booking'!$S$5:$S$504,"Paket utama",'Cocok Bayar Booking'!$B$5:$B$504,"&lt;="&amp;'Pengaturan'!$B$6)</x:f>
        <x:v>0</x:v>
      </x:c>
      <x:c r="F239" s="619" t="n">
        <x:f>SUMIFS('Cocok Bayar Booking'!$I$5:$I$504,'Cocok Bayar Booking'!$R$5:$R$504,A239,'Cocok Bayar Booking'!$B$5:$B$504,"&lt;="&amp;'Pengaturan'!$B$6)-E239</x:f>
        <x:v>0</x:v>
      </x:c>
      <x:c r="G239" s="619" t="n">
        <x:f>SUMIFS('Cocok Bayar Booking'!$I$5:$I$504,'Cocok Bayar Booking'!$R$5:$R$504,A239,'Cocok Bayar Booking'!$S$5:$S$504,"Add-on",'Cocok Bayar Booking'!$B$5:$B$504,"&lt;="&amp;'Pengaturan'!$B$6)</x:f>
        <x:v>0</x:v>
      </x:c>
      <x:c r="H239" s="619" t="str">
        <x:f>IF('Data Schedule'!AK227="","",'Data Schedule'!AK227)</x:f>
      </x:c>
      <x:c r="I239" s="619" t="n">
        <x:f>E239+F239+IF(V239&lt;&gt;"",N(H239),0)</x:f>
        <x:v>0</x:v>
      </x:c>
      <x:c r="J239" s="625"/>
      <x:c r="K239" s="626"/>
      <x:c r="L239" s="620" t="str">
        <x:f>IF(AND('Data Schedule'!U227=0,COUNTIF('Cocok Bayar Booking'!$R$5:$R$504,A239)=0,N(H239)=0,NOT(AND(ISNUMBER(J239),J239&gt;=0,K239&lt;&gt;""))),"Nonaktif tanpa pembayaran",IF(NOT(ISNUMBER(C239)),"Tanggal sesi belum pasti",IF(OR(C239&lt;'Pengaturan'!$B$4,C239&gt;'Pengaturan'!$B$5),"Di luar September",IF(C239&gt;'Pengaturan'!$B$29,"Belum closing",IF(AND(O239&lt;&gt;"",NOT(AND(W239="Terverifikasi",K239&lt;&gt;""))),"Pasangan perlu dicek",IF(AND(Q239=0,NOT(AND(ISNUMBER(U239),K239&lt;&gt;""))),"Sesi belum terkonfirmasi",IF(AND(ISNUMBER(J239),J239&gt;=0,K239&lt;&gt;""),"Terhitung",IF(X239=0,"Paket utama belum terhubung",IF(R239=0,"Pelunasan belum terbukti",IF(AND(N(H239)&gt;0,V239=""),"Bukti bayar sebelumnya kosong",IF(E239+IF(V239&lt;&gt;"",N(H239),0)&lt;S239,"DP sebelumnya belum lengkap",IF(I239&lt;=0,"Nominal pembayaran belum lengkap","Terhitung"))))))))))))</x:f>
        <x:v>Belum closing</x:v>
      </x:c>
      <x:c r="M239" s="619" t="str">
        <x:f>IF(N239=1,IF(AND(ISNUMBER(J239),J239&gt;=0,K239&lt;&gt;""),J239,I239),"")</x:f>
      </x:c>
      <x:c r="N239" s="621" t="n">
        <x:f>IF(L239="Terhitung",1,0)</x:f>
        <x:v>0</x:v>
      </x:c>
      <x:c r="O239" s="617"/>
      <x:c r="P239" s="617"/>
      <x:c r="Q239" s="617" t="n">
        <x:f>SUMIFS('Cocok Bayar Booking'!$V$5:$V$504,'Cocok Bayar Booking'!$R$5:$R$504,A239,'Cocok Bayar Booking'!$B$5:$B$504,"&lt;="&amp;'Pengaturan'!$B$6)</x:f>
        <x:v>0</x:v>
      </x:c>
      <x:c r="R239" s="617" t="n">
        <x:f>COUNTIFS('Cocok Bayar Booking'!$R$5:$R$504,A239,'Cocok Bayar Booking'!$S$5:$S$504,"Paket utama",'Cocok Bayar Booking'!$F$5:$F$504,"Lunas",'Cocok Bayar Booking'!$B$5:$B$504,"&lt;="&amp;'Pengaturan'!$B$6)+COUNTIFS('Cocok Bayar Booking'!$R$5:$R$504,A239,'Cocok Bayar Booking'!$S$5:$S$504,"Paket utama",'Cocok Bayar Booking'!$F$5:$F$504,"Pelunasan",'Cocok Bayar Booking'!$B$5:$B$504,"&lt;="&amp;'Pengaturan'!$B$6)</x:f>
        <x:v>0</x:v>
      </x:c>
      <x:c r="S239" s="619" t="n">
        <x:f>'Data Schedule'!N227</x:f>
        <x:v>100000</x:v>
      </x:c>
      <x:c r="T239" s="619" t="n">
        <x:f>'Data Schedule'!L227</x:f>
        <x:v>350000</x:v>
      </x:c>
      <x:c r="U239" s="627"/>
      <x:c r="V239" s="617" t="str">
        <x:f>IF('Data Schedule'!AL227="","",'Data Schedule'!AL227)</x:f>
      </x:c>
      <x:c r="W239" s="626"/>
      <x:c r="X239" s="617" t="n">
        <x:f>COUNTIFS('Cocok Bayar Booking'!$R$5:$R$504,A239,'Cocok Bayar Booking'!$S$5:$S$504,"Paket utama",'Cocok Bayar Booking'!$B$5:$B$504,"&lt;="&amp;'Pengaturan'!$B$6)</x:f>
        <x:v>0</x:v>
      </x:c>
      <x:c r="Y239" s="617" t="n">
        <x:f>IF(OR(L239="Nonaktif tanpa pembayaran",L239="Di luar September",L239="Belum closing",AND(LEFT(A239,4)="LOG-",COUNTIF('Cocok Bayar Booking'!$R$5:$R$504,A239)=0)),0,1-N239)</x:f>
        <x:v>0</x:v>
      </x:c>
      <x:c r="Z239" s="618" t="n">
        <x:f>IF('Data Schedule'!B227="","",'Data Schedule'!B227)</x:f>
        <x:v>46287</x:v>
      </x:c>
    </x:row>
    <x:row r="240" ht="30" customHeight="1">
      <x:c r="A240" s="617" t="str">
        <x:v>BK224</x:v>
      </x:c>
      <x:c r="B240" s="617" t="str">
        <x:f>'Data Schedule'!E228</x:f>
        <x:v>sabna lutfika</x:v>
      </x:c>
      <x:c r="C240" s="618" t="n">
        <x:f>IF(ISNUMBER(U240),U240,IF(ISNUMBER(Z240),Z240,""))</x:f>
        <x:v>46287</x:v>
      </x:c>
      <x:c r="D240" s="617" t="str">
        <x:f>'Data Schedule'!G228</x:f>
        <x:v>Graduation</x:v>
      </x:c>
      <x:c r="E240" s="619" t="n">
        <x:f>SUMIFS('Cocok Bayar Booking'!$I$5:$I$504,'Cocok Bayar Booking'!$R$5:$R$504,A240,'Cocok Bayar Booking'!$F$5:$F$504,"DP",'Cocok Bayar Booking'!$S$5:$S$504,"Paket utama",'Cocok Bayar Booking'!$B$5:$B$504,"&lt;="&amp;'Pengaturan'!$B$6)</x:f>
        <x:v>100000</x:v>
      </x:c>
      <x:c r="F240" s="619" t="n">
        <x:f>SUMIFS('Cocok Bayar Booking'!$I$5:$I$504,'Cocok Bayar Booking'!$R$5:$R$504,A240,'Cocok Bayar Booking'!$B$5:$B$504,"&lt;="&amp;'Pengaturan'!$B$6)-E240</x:f>
        <x:v>0</x:v>
      </x:c>
      <x:c r="G240" s="619" t="n">
        <x:f>SUMIFS('Cocok Bayar Booking'!$I$5:$I$504,'Cocok Bayar Booking'!$R$5:$R$504,A240,'Cocok Bayar Booking'!$S$5:$S$504,"Add-on",'Cocok Bayar Booking'!$B$5:$B$504,"&lt;="&amp;'Pengaturan'!$B$6)</x:f>
        <x:v>0</x:v>
      </x:c>
      <x:c r="H240" s="619" t="str">
        <x:f>IF('Data Schedule'!AK228="","",'Data Schedule'!AK228)</x:f>
      </x:c>
      <x:c r="I240" s="619" t="n">
        <x:f>E240+F240+IF(V240&lt;&gt;"",N(H240),0)</x:f>
        <x:v>100000</x:v>
      </x:c>
      <x:c r="J240" s="625"/>
      <x:c r="K240" s="626"/>
      <x:c r="L240" s="620" t="str">
        <x:f>IF(AND('Data Schedule'!U228=0,COUNTIF('Cocok Bayar Booking'!$R$5:$R$504,A240)=0,N(H240)=0,NOT(AND(ISNUMBER(J240),J240&gt;=0,K240&lt;&gt;""))),"Nonaktif tanpa pembayaran",IF(NOT(ISNUMBER(C240)),"Tanggal sesi belum pasti",IF(OR(C240&lt;'Pengaturan'!$B$4,C240&gt;'Pengaturan'!$B$5),"Di luar September",IF(C240&gt;'Pengaturan'!$B$29,"Belum closing",IF(AND(O240&lt;&gt;"",NOT(AND(W240="Terverifikasi",K240&lt;&gt;""))),"Pasangan perlu dicek",IF(AND(Q240=0,NOT(AND(ISNUMBER(U240),K240&lt;&gt;""))),"Sesi belum terkonfirmasi",IF(AND(ISNUMBER(J240),J240&gt;=0,K240&lt;&gt;""),"Terhitung",IF(X240=0,"Paket utama belum terhubung",IF(R240=0,"Pelunasan belum terbukti",IF(AND(N(H240)&gt;0,V240=""),"Bukti bayar sebelumnya kosong",IF(E240+IF(V240&lt;&gt;"",N(H240),0)&lt;S240,"DP sebelumnya belum lengkap",IF(I240&lt;=0,"Nominal pembayaran belum lengkap","Terhitung"))))))))))))</x:f>
        <x:v>Belum closing</x:v>
      </x:c>
      <x:c r="M240" s="619" t="str">
        <x:f>IF(N240=1,IF(AND(ISNUMBER(J240),J240&gt;=0,K240&lt;&gt;""),J240,I240),"")</x:f>
      </x:c>
      <x:c r="N240" s="621" t="n">
        <x:f>IF(L240="Terhitung",1,0)</x:f>
        <x:v>0</x:v>
      </x:c>
      <x:c r="O240" s="617"/>
      <x:c r="P240" s="617" t="str">
        <x:v>460</x:v>
      </x:c>
      <x:c r="Q240" s="617" t="n">
        <x:f>SUMIFS('Cocok Bayar Booking'!$V$5:$V$504,'Cocok Bayar Booking'!$R$5:$R$504,A240,'Cocok Bayar Booking'!$B$5:$B$504,"&lt;="&amp;'Pengaturan'!$B$6)</x:f>
        <x:v>0</x:v>
      </x:c>
      <x:c r="R240" s="617" t="n">
        <x:f>COUNTIFS('Cocok Bayar Booking'!$R$5:$R$504,A240,'Cocok Bayar Booking'!$S$5:$S$504,"Paket utama",'Cocok Bayar Booking'!$F$5:$F$504,"Lunas",'Cocok Bayar Booking'!$B$5:$B$504,"&lt;="&amp;'Pengaturan'!$B$6)+COUNTIFS('Cocok Bayar Booking'!$R$5:$R$504,A240,'Cocok Bayar Booking'!$S$5:$S$504,"Paket utama",'Cocok Bayar Booking'!$F$5:$F$504,"Pelunasan",'Cocok Bayar Booking'!$B$5:$B$504,"&lt;="&amp;'Pengaturan'!$B$6)</x:f>
        <x:v>0</x:v>
      </x:c>
      <x:c r="S240" s="619" t="n">
        <x:f>'Data Schedule'!N228</x:f>
        <x:v>100000</x:v>
      </x:c>
      <x:c r="T240" s="619" t="n">
        <x:f>'Data Schedule'!L228</x:f>
        <x:v>350000</x:v>
      </x:c>
      <x:c r="U240" s="627"/>
      <x:c r="V240" s="617" t="str">
        <x:f>IF('Data Schedule'!AL228="","",'Data Schedule'!AL228)</x:f>
      </x:c>
      <x:c r="W240" s="626"/>
      <x:c r="X240" s="617" t="n">
        <x:f>COUNTIFS('Cocok Bayar Booking'!$R$5:$R$504,A240,'Cocok Bayar Booking'!$S$5:$S$504,"Paket utama",'Cocok Bayar Booking'!$B$5:$B$504,"&lt;="&amp;'Pengaturan'!$B$6)</x:f>
        <x:v>1</x:v>
      </x:c>
      <x:c r="Y240" s="617" t="n">
        <x:f>IF(OR(L240="Nonaktif tanpa pembayaran",L240="Di luar September",L240="Belum closing",AND(LEFT(A240,4)="LOG-",COUNTIF('Cocok Bayar Booking'!$R$5:$R$504,A240)=0)),0,1-N240)</x:f>
        <x:v>0</x:v>
      </x:c>
      <x:c r="Z240" s="618" t="n">
        <x:f>IF('Data Schedule'!B228="","",'Data Schedule'!B228)</x:f>
        <x:v>46287</x:v>
      </x:c>
    </x:row>
    <x:row r="241" ht="30" customHeight="1">
      <x:c r="A241" s="617" t="str">
        <x:v>BK225</x:v>
      </x:c>
      <x:c r="B241" s="617" t="str">
        <x:f>'Data Schedule'!E229</x:f>
        <x:v>Celestia</x:v>
      </x:c>
      <x:c r="C241" s="618" t="n">
        <x:f>IF(ISNUMBER(U241),U241,IF(ISNUMBER(Z241),Z241,""))</x:f>
        <x:v>46287</x:v>
      </x:c>
      <x:c r="D241" s="617" t="str">
        <x:f>'Data Schedule'!G229</x:f>
        <x:v>Large Group</x:v>
      </x:c>
      <x:c r="E241" s="619" t="n">
        <x:f>SUMIFS('Cocok Bayar Booking'!$I$5:$I$504,'Cocok Bayar Booking'!$R$5:$R$504,A241,'Cocok Bayar Booking'!$F$5:$F$504,"DP",'Cocok Bayar Booking'!$S$5:$S$504,"Paket utama",'Cocok Bayar Booking'!$B$5:$B$504,"&lt;="&amp;'Pengaturan'!$B$6)</x:f>
        <x:v>100000</x:v>
      </x:c>
      <x:c r="F241" s="619" t="n">
        <x:f>SUMIFS('Cocok Bayar Booking'!$I$5:$I$504,'Cocok Bayar Booking'!$R$5:$R$504,A241,'Cocok Bayar Booking'!$B$5:$B$504,"&lt;="&amp;'Pengaturan'!$B$6)-E241</x:f>
        <x:v>0</x:v>
      </x:c>
      <x:c r="G241" s="619" t="n">
        <x:f>SUMIFS('Cocok Bayar Booking'!$I$5:$I$504,'Cocok Bayar Booking'!$R$5:$R$504,A241,'Cocok Bayar Booking'!$S$5:$S$504,"Add-on",'Cocok Bayar Booking'!$B$5:$B$504,"&lt;="&amp;'Pengaturan'!$B$6)</x:f>
        <x:v>0</x:v>
      </x:c>
      <x:c r="H241" s="619" t="str">
        <x:f>IF('Data Schedule'!AK229="","",'Data Schedule'!AK229)</x:f>
      </x:c>
      <x:c r="I241" s="619" t="n">
        <x:f>E241+F241+IF(V241&lt;&gt;"",N(H241),0)</x:f>
        <x:v>100000</x:v>
      </x:c>
      <x:c r="J241" s="625"/>
      <x:c r="K241" s="626"/>
      <x:c r="L241" s="620" t="str">
        <x:f>IF(AND('Data Schedule'!U229=0,COUNTIF('Cocok Bayar Booking'!$R$5:$R$504,A241)=0,N(H241)=0,NOT(AND(ISNUMBER(J241),J241&gt;=0,K241&lt;&gt;""))),"Nonaktif tanpa pembayaran",IF(NOT(ISNUMBER(C241)),"Tanggal sesi belum pasti",IF(OR(C241&lt;'Pengaturan'!$B$4,C241&gt;'Pengaturan'!$B$5),"Di luar September",IF(C241&gt;'Pengaturan'!$B$29,"Belum closing",IF(AND(O241&lt;&gt;"",NOT(AND(W241="Terverifikasi",K241&lt;&gt;""))),"Pasangan perlu dicek",IF(AND(Q241=0,NOT(AND(ISNUMBER(U241),K241&lt;&gt;""))),"Sesi belum terkonfirmasi",IF(AND(ISNUMBER(J241),J241&gt;=0,K241&lt;&gt;""),"Terhitung",IF(X241=0,"Paket utama belum terhubung",IF(R241=0,"Pelunasan belum terbukti",IF(AND(N(H241)&gt;0,V241=""),"Bukti bayar sebelumnya kosong",IF(E241+IF(V241&lt;&gt;"",N(H241),0)&lt;S241,"DP sebelumnya belum lengkap",IF(I241&lt;=0,"Nominal pembayaran belum lengkap","Terhitung"))))))))))))</x:f>
        <x:v>Belum closing</x:v>
      </x:c>
      <x:c r="M241" s="619" t="str">
        <x:f>IF(N241=1,IF(AND(ISNUMBER(J241),J241&gt;=0,K241&lt;&gt;""),J241,I241),"")</x:f>
      </x:c>
      <x:c r="N241" s="621" t="n">
        <x:f>IF(L241="Terhitung",1,0)</x:f>
        <x:v>0</x:v>
      </x:c>
      <x:c r="O241" s="617"/>
      <x:c r="P241" s="617" t="str">
        <x:v>467</x:v>
      </x:c>
      <x:c r="Q241" s="617" t="n">
        <x:f>SUMIFS('Cocok Bayar Booking'!$V$5:$V$504,'Cocok Bayar Booking'!$R$5:$R$504,A241,'Cocok Bayar Booking'!$B$5:$B$504,"&lt;="&amp;'Pengaturan'!$B$6)</x:f>
        <x:v>0</x:v>
      </x:c>
      <x:c r="R241" s="617" t="n">
        <x:f>COUNTIFS('Cocok Bayar Booking'!$R$5:$R$504,A241,'Cocok Bayar Booking'!$S$5:$S$504,"Paket utama",'Cocok Bayar Booking'!$F$5:$F$504,"Lunas",'Cocok Bayar Booking'!$B$5:$B$504,"&lt;="&amp;'Pengaturan'!$B$6)+COUNTIFS('Cocok Bayar Booking'!$R$5:$R$504,A241,'Cocok Bayar Booking'!$S$5:$S$504,"Paket utama",'Cocok Bayar Booking'!$F$5:$F$504,"Pelunasan",'Cocok Bayar Booking'!$B$5:$B$504,"&lt;="&amp;'Pengaturan'!$B$6)</x:f>
        <x:v>0</x:v>
      </x:c>
      <x:c r="S241" s="619" t="n">
        <x:f>'Data Schedule'!N229</x:f>
        <x:v>100000</x:v>
      </x:c>
      <x:c r="T241" s="619" t="n">
        <x:f>'Data Schedule'!L229</x:f>
        <x:v>400000</x:v>
      </x:c>
      <x:c r="U241" s="627"/>
      <x:c r="V241" s="617" t="str">
        <x:f>IF('Data Schedule'!AL229="","",'Data Schedule'!AL229)</x:f>
      </x:c>
      <x:c r="W241" s="626"/>
      <x:c r="X241" s="617" t="n">
        <x:f>COUNTIFS('Cocok Bayar Booking'!$R$5:$R$504,A241,'Cocok Bayar Booking'!$S$5:$S$504,"Paket utama",'Cocok Bayar Booking'!$B$5:$B$504,"&lt;="&amp;'Pengaturan'!$B$6)</x:f>
        <x:v>1</x:v>
      </x:c>
      <x:c r="Y241" s="617" t="n">
        <x:f>IF(OR(L241="Nonaktif tanpa pembayaran",L241="Di luar September",L241="Belum closing",AND(LEFT(A241,4)="LOG-",COUNTIF('Cocok Bayar Booking'!$R$5:$R$504,A241)=0)),0,1-N241)</x:f>
        <x:v>0</x:v>
      </x:c>
      <x:c r="Z241" s="618" t="n">
        <x:f>IF('Data Schedule'!B229="","",'Data Schedule'!B229)</x:f>
        <x:v>46287</x:v>
      </x:c>
    </x:row>
    <x:row r="242" ht="30" customHeight="1">
      <x:c r="A242" s="617" t="str">
        <x:v>BK226</x:v>
      </x:c>
      <x:c r="B242" s="617" t="str">
        <x:f>'Data Schedule'!E230</x:f>
        <x:v>Sema</x:v>
      </x:c>
      <x:c r="C242" s="618" t="n">
        <x:f>IF(ISNUMBER(U242),U242,IF(ISNUMBER(Z242),Z242,""))</x:f>
        <x:v>46288</x:v>
      </x:c>
      <x:c r="D242" s="617" t="str">
        <x:f>'Data Schedule'!G230</x:f>
        <x:v>Large Group</x:v>
      </x:c>
      <x:c r="E242" s="619" t="n">
        <x:f>SUMIFS('Cocok Bayar Booking'!$I$5:$I$504,'Cocok Bayar Booking'!$R$5:$R$504,A242,'Cocok Bayar Booking'!$F$5:$F$504,"DP",'Cocok Bayar Booking'!$S$5:$S$504,"Paket utama",'Cocok Bayar Booking'!$B$5:$B$504,"&lt;="&amp;'Pengaturan'!$B$6)</x:f>
        <x:v>100000</x:v>
      </x:c>
      <x:c r="F242" s="619" t="n">
        <x:f>SUMIFS('Cocok Bayar Booking'!$I$5:$I$504,'Cocok Bayar Booking'!$R$5:$R$504,A242,'Cocok Bayar Booking'!$B$5:$B$504,"&lt;="&amp;'Pengaturan'!$B$6)-E242</x:f>
        <x:v>0</x:v>
      </x:c>
      <x:c r="G242" s="619" t="n">
        <x:f>SUMIFS('Cocok Bayar Booking'!$I$5:$I$504,'Cocok Bayar Booking'!$R$5:$R$504,A242,'Cocok Bayar Booking'!$S$5:$S$504,"Add-on",'Cocok Bayar Booking'!$B$5:$B$504,"&lt;="&amp;'Pengaturan'!$B$6)</x:f>
        <x:v>0</x:v>
      </x:c>
      <x:c r="H242" s="619" t="str">
        <x:f>IF('Data Schedule'!AK230="","",'Data Schedule'!AK230)</x:f>
      </x:c>
      <x:c r="I242" s="619" t="n">
        <x:f>E242+F242+IF(V242&lt;&gt;"",N(H242),0)</x:f>
        <x:v>100000</x:v>
      </x:c>
      <x:c r="J242" s="625"/>
      <x:c r="K242" s="626"/>
      <x:c r="L242" s="620" t="str">
        <x:f>IF(AND('Data Schedule'!U230=0,COUNTIF('Cocok Bayar Booking'!$R$5:$R$504,A242)=0,N(H242)=0,NOT(AND(ISNUMBER(J242),J242&gt;=0,K242&lt;&gt;""))),"Nonaktif tanpa pembayaran",IF(NOT(ISNUMBER(C242)),"Tanggal sesi belum pasti",IF(OR(C242&lt;'Pengaturan'!$B$4,C242&gt;'Pengaturan'!$B$5),"Di luar September",IF(C242&gt;'Pengaturan'!$B$29,"Belum closing",IF(AND(O242&lt;&gt;"",NOT(AND(W242="Terverifikasi",K242&lt;&gt;""))),"Pasangan perlu dicek",IF(AND(Q242=0,NOT(AND(ISNUMBER(U242),K242&lt;&gt;""))),"Sesi belum terkonfirmasi",IF(AND(ISNUMBER(J242),J242&gt;=0,K242&lt;&gt;""),"Terhitung",IF(X242=0,"Paket utama belum terhubung",IF(R242=0,"Pelunasan belum terbukti",IF(AND(N(H242)&gt;0,V242=""),"Bukti bayar sebelumnya kosong",IF(E242+IF(V242&lt;&gt;"",N(H242),0)&lt;S242,"DP sebelumnya belum lengkap",IF(I242&lt;=0,"Nominal pembayaran belum lengkap","Terhitung"))))))))))))</x:f>
        <x:v>Belum closing</x:v>
      </x:c>
      <x:c r="M242" s="619" t="str">
        <x:f>IF(N242=1,IF(AND(ISNUMBER(J242),J242&gt;=0,K242&lt;&gt;""),J242,I242),"")</x:f>
      </x:c>
      <x:c r="N242" s="621" t="n">
        <x:f>IF(L242="Terhitung",1,0)</x:f>
        <x:v>0</x:v>
      </x:c>
      <x:c r="O242" s="617"/>
      <x:c r="P242" s="617" t="str">
        <x:v>451</x:v>
      </x:c>
      <x:c r="Q242" s="617" t="n">
        <x:f>SUMIFS('Cocok Bayar Booking'!$V$5:$V$504,'Cocok Bayar Booking'!$R$5:$R$504,A242,'Cocok Bayar Booking'!$B$5:$B$504,"&lt;="&amp;'Pengaturan'!$B$6)</x:f>
        <x:v>0</x:v>
      </x:c>
      <x:c r="R242" s="617" t="n">
        <x:f>COUNTIFS('Cocok Bayar Booking'!$R$5:$R$504,A242,'Cocok Bayar Booking'!$S$5:$S$504,"Paket utama",'Cocok Bayar Booking'!$F$5:$F$504,"Lunas",'Cocok Bayar Booking'!$B$5:$B$504,"&lt;="&amp;'Pengaturan'!$B$6)+COUNTIFS('Cocok Bayar Booking'!$R$5:$R$504,A242,'Cocok Bayar Booking'!$S$5:$S$504,"Paket utama",'Cocok Bayar Booking'!$F$5:$F$504,"Pelunasan",'Cocok Bayar Booking'!$B$5:$B$504,"&lt;="&amp;'Pengaturan'!$B$6)</x:f>
        <x:v>0</x:v>
      </x:c>
      <x:c r="S242" s="619" t="n">
        <x:f>'Data Schedule'!N230</x:f>
        <x:v>100000</x:v>
      </x:c>
      <x:c r="T242" s="619" t="n">
        <x:f>'Data Schedule'!L230</x:f>
        <x:v>300000</x:v>
      </x:c>
      <x:c r="U242" s="627"/>
      <x:c r="V242" s="617" t="str">
        <x:f>IF('Data Schedule'!AL230="","",'Data Schedule'!AL230)</x:f>
      </x:c>
      <x:c r="W242" s="626"/>
      <x:c r="X242" s="617" t="n">
        <x:f>COUNTIFS('Cocok Bayar Booking'!$R$5:$R$504,A242,'Cocok Bayar Booking'!$S$5:$S$504,"Paket utama",'Cocok Bayar Booking'!$B$5:$B$504,"&lt;="&amp;'Pengaturan'!$B$6)</x:f>
        <x:v>1</x:v>
      </x:c>
      <x:c r="Y242" s="617" t="n">
        <x:f>IF(OR(L242="Nonaktif tanpa pembayaran",L242="Di luar September",L242="Belum closing",AND(LEFT(A242,4)="LOG-",COUNTIF('Cocok Bayar Booking'!$R$5:$R$504,A242)=0)),0,1-N242)</x:f>
        <x:v>0</x:v>
      </x:c>
      <x:c r="Z242" s="618" t="n">
        <x:f>IF('Data Schedule'!B230="","",'Data Schedule'!B230)</x:f>
        <x:v>46288</x:v>
      </x:c>
    </x:row>
    <x:row r="243" ht="30" customHeight="1">
      <x:c r="A243" s="617" t="str">
        <x:v>BK227</x:v>
      </x:c>
      <x:c r="B243" s="617" t="str">
        <x:f>'Data Schedule'!E231</x:f>
        <x:v>princes</x:v>
      </x:c>
      <x:c r="C243" s="618" t="n">
        <x:f>IF(ISNUMBER(U243),U243,IF(ISNUMBER(Z243),Z243,""))</x:f>
        <x:v>46284</x:v>
      </x:c>
      <x:c r="D243" s="617" t="str">
        <x:f>'Data Schedule'!G231</x:f>
        <x:v>Family B</x:v>
      </x:c>
      <x:c r="E243" s="619" t="n">
        <x:f>SUMIFS('Cocok Bayar Booking'!$I$5:$I$504,'Cocok Bayar Booking'!$R$5:$R$504,A243,'Cocok Bayar Booking'!$F$5:$F$504,"DP",'Cocok Bayar Booking'!$S$5:$S$504,"Paket utama",'Cocok Bayar Booking'!$B$5:$B$504,"&lt;="&amp;'Pengaturan'!$B$6)</x:f>
        <x:v>100000</x:v>
      </x:c>
      <x:c r="F243" s="619" t="n">
        <x:f>SUMIFS('Cocok Bayar Booking'!$I$5:$I$504,'Cocok Bayar Booking'!$R$5:$R$504,A243,'Cocok Bayar Booking'!$B$5:$B$504,"&lt;="&amp;'Pengaturan'!$B$6)-E243</x:f>
        <x:v>0</x:v>
      </x:c>
      <x:c r="G243" s="619" t="n">
        <x:f>SUMIFS('Cocok Bayar Booking'!$I$5:$I$504,'Cocok Bayar Booking'!$R$5:$R$504,A243,'Cocok Bayar Booking'!$S$5:$S$504,"Add-on",'Cocok Bayar Booking'!$B$5:$B$504,"&lt;="&amp;'Pengaturan'!$B$6)</x:f>
        <x:v>0</x:v>
      </x:c>
      <x:c r="H243" s="619" t="str">
        <x:f>IF('Data Schedule'!AK231="","",'Data Schedule'!AK231)</x:f>
      </x:c>
      <x:c r="I243" s="619" t="n">
        <x:f>E243+F243+IF(V243&lt;&gt;"",N(H243),0)</x:f>
        <x:v>100000</x:v>
      </x:c>
      <x:c r="J243" s="625"/>
      <x:c r="K243" s="626"/>
      <x:c r="L243" s="620" t="str">
        <x:f>IF(AND('Data Schedule'!U231=0,COUNTIF('Cocok Bayar Booking'!$R$5:$R$504,A243)=0,N(H243)=0,NOT(AND(ISNUMBER(J243),J243&gt;=0,K243&lt;&gt;""))),"Nonaktif tanpa pembayaran",IF(NOT(ISNUMBER(C243)),"Tanggal sesi belum pasti",IF(OR(C243&lt;'Pengaturan'!$B$4,C243&gt;'Pengaturan'!$B$5),"Di luar September",IF(C243&gt;'Pengaturan'!$B$29,"Belum closing",IF(AND(O243&lt;&gt;"",NOT(AND(W243="Terverifikasi",K243&lt;&gt;""))),"Pasangan perlu dicek",IF(AND(Q243=0,NOT(AND(ISNUMBER(U243),K243&lt;&gt;""))),"Sesi belum terkonfirmasi",IF(AND(ISNUMBER(J243),J243&gt;=0,K243&lt;&gt;""),"Terhitung",IF(X243=0,"Paket utama belum terhubung",IF(R243=0,"Pelunasan belum terbukti",IF(AND(N(H243)&gt;0,V243=""),"Bukti bayar sebelumnya kosong",IF(E243+IF(V243&lt;&gt;"",N(H243),0)&lt;S243,"DP sebelumnya belum lengkap",IF(I243&lt;=0,"Nominal pembayaran belum lengkap","Terhitung"))))))))))))</x:f>
        <x:v>Belum closing</x:v>
      </x:c>
      <x:c r="M243" s="619" t="str">
        <x:f>IF(N243=1,IF(AND(ISNUMBER(J243),J243&gt;=0,K243&lt;&gt;""),J243,I243),"")</x:f>
      </x:c>
      <x:c r="N243" s="621" t="n">
        <x:f>IF(L243="Terhitung",1,0)</x:f>
        <x:v>0</x:v>
      </x:c>
      <x:c r="O243" s="617"/>
      <x:c r="P243" s="617" t="str">
        <x:v>469</x:v>
      </x:c>
      <x:c r="Q243" s="617" t="n">
        <x:f>SUMIFS('Cocok Bayar Booking'!$V$5:$V$504,'Cocok Bayar Booking'!$R$5:$R$504,A243,'Cocok Bayar Booking'!$B$5:$B$504,"&lt;="&amp;'Pengaturan'!$B$6)</x:f>
        <x:v>0</x:v>
      </x:c>
      <x:c r="R243" s="617" t="n">
        <x:f>COUNTIFS('Cocok Bayar Booking'!$R$5:$R$504,A243,'Cocok Bayar Booking'!$S$5:$S$504,"Paket utama",'Cocok Bayar Booking'!$F$5:$F$504,"Lunas",'Cocok Bayar Booking'!$B$5:$B$504,"&lt;="&amp;'Pengaturan'!$B$6)+COUNTIFS('Cocok Bayar Booking'!$R$5:$R$504,A243,'Cocok Bayar Booking'!$S$5:$S$504,"Paket utama",'Cocok Bayar Booking'!$F$5:$F$504,"Pelunasan",'Cocok Bayar Booking'!$B$5:$B$504,"&lt;="&amp;'Pengaturan'!$B$6)</x:f>
        <x:v>0</x:v>
      </x:c>
      <x:c r="S243" s="619" t="n">
        <x:f>'Data Schedule'!N231</x:f>
        <x:v>0</x:v>
      </x:c>
      <x:c r="T243" s="619" t="n">
        <x:f>'Data Schedule'!L231</x:f>
        <x:v>450000</x:v>
      </x:c>
      <x:c r="U243" s="627"/>
      <x:c r="V243" s="617" t="str">
        <x:f>IF('Data Schedule'!AL231="","",'Data Schedule'!AL231)</x:f>
      </x:c>
      <x:c r="W243" s="626"/>
      <x:c r="X243" s="617" t="n">
        <x:f>COUNTIFS('Cocok Bayar Booking'!$R$5:$R$504,A243,'Cocok Bayar Booking'!$S$5:$S$504,"Paket utama",'Cocok Bayar Booking'!$B$5:$B$504,"&lt;="&amp;'Pengaturan'!$B$6)</x:f>
        <x:v>1</x:v>
      </x:c>
      <x:c r="Y243" s="617" t="n">
        <x:f>IF(OR(L243="Nonaktif tanpa pembayaran",L243="Di luar September",L243="Belum closing",AND(LEFT(A243,4)="LOG-",COUNTIF('Cocok Bayar Booking'!$R$5:$R$504,A243)=0)),0,1-N243)</x:f>
        <x:v>0</x:v>
      </x:c>
      <x:c r="Z243" s="618" t="n">
        <x:f>IF('Data Schedule'!B231="","",'Data Schedule'!B231)</x:f>
        <x:v>46284</x:v>
      </x:c>
    </x:row>
    <x:row r="244" ht="30" customHeight="1">
      <x:c r="A244" s="617" t="str">
        <x:v>BK228</x:v>
      </x:c>
      <x:c r="B244" s="617" t="str">
        <x:f>'Data Schedule'!E232</x:f>
        <x:v>Ardi</x:v>
      </x:c>
      <x:c r="C244" s="618" t="n">
        <x:f>IF(ISNUMBER(U244),U244,IF(ISNUMBER(Z244),Z244,""))</x:f>
        <x:v>46285</x:v>
      </x:c>
      <x:c r="D244" s="617" t="str">
        <x:f>'Data Schedule'!G232</x:f>
        <x:v>Large Group</x:v>
      </x:c>
      <x:c r="E244" s="619" t="n">
        <x:f>SUMIFS('Cocok Bayar Booking'!$I$5:$I$504,'Cocok Bayar Booking'!$R$5:$R$504,A244,'Cocok Bayar Booking'!$F$5:$F$504,"DP",'Cocok Bayar Booking'!$S$5:$S$504,"Paket utama",'Cocok Bayar Booking'!$B$5:$B$504,"&lt;="&amp;'Pengaturan'!$B$6)</x:f>
        <x:v>0</x:v>
      </x:c>
      <x:c r="F244" s="619" t="n">
        <x:f>SUMIFS('Cocok Bayar Booking'!$I$5:$I$504,'Cocok Bayar Booking'!$R$5:$R$504,A244,'Cocok Bayar Booking'!$B$5:$B$504,"&lt;="&amp;'Pengaturan'!$B$6)-E244</x:f>
        <x:v>0</x:v>
      </x:c>
      <x:c r="G244" s="619" t="n">
        <x:f>SUMIFS('Cocok Bayar Booking'!$I$5:$I$504,'Cocok Bayar Booking'!$R$5:$R$504,A244,'Cocok Bayar Booking'!$S$5:$S$504,"Add-on",'Cocok Bayar Booking'!$B$5:$B$504,"&lt;="&amp;'Pengaturan'!$B$6)</x:f>
        <x:v>0</x:v>
      </x:c>
      <x:c r="H244" s="619" t="str">
        <x:f>IF('Data Schedule'!AK232="","",'Data Schedule'!AK232)</x:f>
      </x:c>
      <x:c r="I244" s="619" t="n">
        <x:f>E244+F244+IF(V244&lt;&gt;"",N(H244),0)</x:f>
        <x:v>0</x:v>
      </x:c>
      <x:c r="J244" s="625"/>
      <x:c r="K244" s="626"/>
      <x:c r="L244" s="620" t="str">
        <x:f>IF(AND('Data Schedule'!U232=0,COUNTIF('Cocok Bayar Booking'!$R$5:$R$504,A244)=0,N(H244)=0,NOT(AND(ISNUMBER(J244),J244&gt;=0,K244&lt;&gt;""))),"Nonaktif tanpa pembayaran",IF(NOT(ISNUMBER(C244)),"Tanggal sesi belum pasti",IF(OR(C244&lt;'Pengaturan'!$B$4,C244&gt;'Pengaturan'!$B$5),"Di luar September",IF(C244&gt;'Pengaturan'!$B$29,"Belum closing",IF(AND(O244&lt;&gt;"",NOT(AND(W244="Terverifikasi",K244&lt;&gt;""))),"Pasangan perlu dicek",IF(AND(Q244=0,NOT(AND(ISNUMBER(U244),K244&lt;&gt;""))),"Sesi belum terkonfirmasi",IF(AND(ISNUMBER(J244),J244&gt;=0,K244&lt;&gt;""),"Terhitung",IF(X244=0,"Paket utama belum terhubung",IF(R244=0,"Pelunasan belum terbukti",IF(AND(N(H244)&gt;0,V244=""),"Bukti bayar sebelumnya kosong",IF(E244+IF(V244&lt;&gt;"",N(H244),0)&lt;S244,"DP sebelumnya belum lengkap",IF(I244&lt;=0,"Nominal pembayaran belum lengkap","Terhitung"))))))))))))</x:f>
        <x:v>Belum closing</x:v>
      </x:c>
      <x:c r="M244" s="619" t="str">
        <x:f>IF(N244=1,IF(AND(ISNUMBER(J244),J244&gt;=0,K244&lt;&gt;""),J244,I244),"")</x:f>
      </x:c>
      <x:c r="N244" s="621" t="n">
        <x:f>IF(L244="Terhitung",1,0)</x:f>
        <x:v>0</x:v>
      </x:c>
      <x:c r="O244" s="617"/>
      <x:c r="P244" s="617"/>
      <x:c r="Q244" s="617" t="n">
        <x:f>SUMIFS('Cocok Bayar Booking'!$V$5:$V$504,'Cocok Bayar Booking'!$R$5:$R$504,A244,'Cocok Bayar Booking'!$B$5:$B$504,"&lt;="&amp;'Pengaturan'!$B$6)</x:f>
        <x:v>0</x:v>
      </x:c>
      <x:c r="R244" s="617" t="n">
        <x:f>COUNTIFS('Cocok Bayar Booking'!$R$5:$R$504,A244,'Cocok Bayar Booking'!$S$5:$S$504,"Paket utama",'Cocok Bayar Booking'!$F$5:$F$504,"Lunas",'Cocok Bayar Booking'!$B$5:$B$504,"&lt;="&amp;'Pengaturan'!$B$6)+COUNTIFS('Cocok Bayar Booking'!$R$5:$R$504,A244,'Cocok Bayar Booking'!$S$5:$S$504,"Paket utama",'Cocok Bayar Booking'!$F$5:$F$504,"Pelunasan",'Cocok Bayar Booking'!$B$5:$B$504,"&lt;="&amp;'Pengaturan'!$B$6)</x:f>
        <x:v>0</x:v>
      </x:c>
      <x:c r="S244" s="619" t="n">
        <x:f>'Data Schedule'!N232</x:f>
        <x:v>100000</x:v>
      </x:c>
      <x:c r="T244" s="619" t="n">
        <x:f>'Data Schedule'!L232</x:f>
        <x:v>225000</x:v>
      </x:c>
      <x:c r="U244" s="627"/>
      <x:c r="V244" s="617" t="str">
        <x:f>IF('Data Schedule'!AL232="","",'Data Schedule'!AL232)</x:f>
      </x:c>
      <x:c r="W244" s="626"/>
      <x:c r="X244" s="617" t="n">
        <x:f>COUNTIFS('Cocok Bayar Booking'!$R$5:$R$504,A244,'Cocok Bayar Booking'!$S$5:$S$504,"Paket utama",'Cocok Bayar Booking'!$B$5:$B$504,"&lt;="&amp;'Pengaturan'!$B$6)</x:f>
        <x:v>0</x:v>
      </x:c>
      <x:c r="Y244" s="617" t="n">
        <x:f>IF(OR(L244="Nonaktif tanpa pembayaran",L244="Di luar September",L244="Belum closing",AND(LEFT(A244,4)="LOG-",COUNTIF('Cocok Bayar Booking'!$R$5:$R$504,A244)=0)),0,1-N244)</x:f>
        <x:v>0</x:v>
      </x:c>
      <x:c r="Z244" s="618" t="n">
        <x:f>IF('Data Schedule'!B232="","",'Data Schedule'!B232)</x:f>
        <x:v>46285</x:v>
      </x:c>
    </x:row>
    <x:row r="245" ht="30" customHeight="1">
      <x:c r="A245" s="617" t="str">
        <x:v>BK229</x:v>
      </x:c>
      <x:c r="B245" s="617" t="str">
        <x:f>'Data Schedule'!E233</x:f>
        <x:v>aulia</x:v>
      </x:c>
      <x:c r="C245" s="618" t="n">
        <x:f>IF(ISNUMBER(U245),U245,IF(ISNUMBER(Z245),Z245,""))</x:f>
        <x:v>46285</x:v>
      </x:c>
      <x:c r="D245" s="617" t="str">
        <x:f>'Data Schedule'!G233</x:f>
        <x:v>Photofox</x:v>
      </x:c>
      <x:c r="E245" s="619" t="n">
        <x:f>SUMIFS('Cocok Bayar Booking'!$I$5:$I$504,'Cocok Bayar Booking'!$R$5:$R$504,A245,'Cocok Bayar Booking'!$F$5:$F$504,"DP",'Cocok Bayar Booking'!$S$5:$S$504,"Paket utama",'Cocok Bayar Booking'!$B$5:$B$504,"&lt;="&amp;'Pengaturan'!$B$6)</x:f>
        <x:v>100000</x:v>
      </x:c>
      <x:c r="F245" s="619" t="n">
        <x:f>SUMIFS('Cocok Bayar Booking'!$I$5:$I$504,'Cocok Bayar Booking'!$R$5:$R$504,A245,'Cocok Bayar Booking'!$B$5:$B$504,"&lt;="&amp;'Pengaturan'!$B$6)-E245</x:f>
        <x:v>0</x:v>
      </x:c>
      <x:c r="G245" s="619" t="n">
        <x:f>SUMIFS('Cocok Bayar Booking'!$I$5:$I$504,'Cocok Bayar Booking'!$R$5:$R$504,A245,'Cocok Bayar Booking'!$S$5:$S$504,"Add-on",'Cocok Bayar Booking'!$B$5:$B$504,"&lt;="&amp;'Pengaturan'!$B$6)</x:f>
        <x:v>0</x:v>
      </x:c>
      <x:c r="H245" s="619" t="str">
        <x:f>IF('Data Schedule'!AK233="","",'Data Schedule'!AK233)</x:f>
      </x:c>
      <x:c r="I245" s="619" t="n">
        <x:f>E245+F245+IF(V245&lt;&gt;"",N(H245),0)</x:f>
        <x:v>100000</x:v>
      </x:c>
      <x:c r="J245" s="625"/>
      <x:c r="K245" s="626"/>
      <x:c r="L245" s="620" t="str">
        <x:f>IF(AND('Data Schedule'!U233=0,COUNTIF('Cocok Bayar Booking'!$R$5:$R$504,A245)=0,N(H245)=0,NOT(AND(ISNUMBER(J245),J245&gt;=0,K245&lt;&gt;""))),"Nonaktif tanpa pembayaran",IF(NOT(ISNUMBER(C245)),"Tanggal sesi belum pasti",IF(OR(C245&lt;'Pengaturan'!$B$4,C245&gt;'Pengaturan'!$B$5),"Di luar September",IF(C245&gt;'Pengaturan'!$B$29,"Belum closing",IF(AND(O245&lt;&gt;"",NOT(AND(W245="Terverifikasi",K245&lt;&gt;""))),"Pasangan perlu dicek",IF(AND(Q245=0,NOT(AND(ISNUMBER(U245),K245&lt;&gt;""))),"Sesi belum terkonfirmasi",IF(AND(ISNUMBER(J245),J245&gt;=0,K245&lt;&gt;""),"Terhitung",IF(X245=0,"Paket utama belum terhubung",IF(R245=0,"Pelunasan belum terbukti",IF(AND(N(H245)&gt;0,V245=""),"Bukti bayar sebelumnya kosong",IF(E245+IF(V245&lt;&gt;"",N(H245),0)&lt;S245,"DP sebelumnya belum lengkap",IF(I245&lt;=0,"Nominal pembayaran belum lengkap","Terhitung"))))))))))))</x:f>
        <x:v>Belum closing</x:v>
      </x:c>
      <x:c r="M245" s="619" t="str">
        <x:f>IF(N245=1,IF(AND(ISNUMBER(J245),J245&gt;=0,K245&lt;&gt;""),J245,I245),"")</x:f>
      </x:c>
      <x:c r="N245" s="621" t="n">
        <x:f>IF(L245="Terhitung",1,0)</x:f>
        <x:v>0</x:v>
      </x:c>
      <x:c r="O245" s="617"/>
      <x:c r="P245" s="617" t="str">
        <x:v>474</x:v>
      </x:c>
      <x:c r="Q245" s="617" t="n">
        <x:f>SUMIFS('Cocok Bayar Booking'!$V$5:$V$504,'Cocok Bayar Booking'!$R$5:$R$504,A245,'Cocok Bayar Booking'!$B$5:$B$504,"&lt;="&amp;'Pengaturan'!$B$6)</x:f>
        <x:v>0</x:v>
      </x:c>
      <x:c r="R245" s="617" t="n">
        <x:f>COUNTIFS('Cocok Bayar Booking'!$R$5:$R$504,A245,'Cocok Bayar Booking'!$S$5:$S$504,"Paket utama",'Cocok Bayar Booking'!$F$5:$F$504,"Lunas",'Cocok Bayar Booking'!$B$5:$B$504,"&lt;="&amp;'Pengaturan'!$B$6)+COUNTIFS('Cocok Bayar Booking'!$R$5:$R$504,A245,'Cocok Bayar Booking'!$S$5:$S$504,"Paket utama",'Cocok Bayar Booking'!$F$5:$F$504,"Pelunasan",'Cocok Bayar Booking'!$B$5:$B$504,"&lt;="&amp;'Pengaturan'!$B$6)</x:f>
        <x:v>0</x:v>
      </x:c>
      <x:c r="S245" s="619" t="n">
        <x:f>'Data Schedule'!N233</x:f>
        <x:v>100000</x:v>
      </x:c>
      <x:c r="T245" s="619" t="n">
        <x:f>'Data Schedule'!L233</x:f>
        <x:v>200000</x:v>
      </x:c>
      <x:c r="U245" s="627"/>
      <x:c r="V245" s="617" t="str">
        <x:f>IF('Data Schedule'!AL233="","",'Data Schedule'!AL233)</x:f>
      </x:c>
      <x:c r="W245" s="626"/>
      <x:c r="X245" s="617" t="n">
        <x:f>COUNTIFS('Cocok Bayar Booking'!$R$5:$R$504,A245,'Cocok Bayar Booking'!$S$5:$S$504,"Paket utama",'Cocok Bayar Booking'!$B$5:$B$504,"&lt;="&amp;'Pengaturan'!$B$6)</x:f>
        <x:v>1</x:v>
      </x:c>
      <x:c r="Y245" s="617" t="n">
        <x:f>IF(OR(L245="Nonaktif tanpa pembayaran",L245="Di luar September",L245="Belum closing",AND(LEFT(A245,4)="LOG-",COUNTIF('Cocok Bayar Booking'!$R$5:$R$504,A245)=0)),0,1-N245)</x:f>
        <x:v>0</x:v>
      </x:c>
      <x:c r="Z245" s="618" t="n">
        <x:f>IF('Data Schedule'!B233="","",'Data Schedule'!B233)</x:f>
        <x:v>46285</x:v>
      </x:c>
    </x:row>
    <x:row r="246" ht="30" customHeight="1">
      <x:c r="A246" s="617" t="str">
        <x:v>BK230</x:v>
      </x:c>
      <x:c r="B246" s="617" t="str">
        <x:f>'Data Schedule'!E234</x:f>
        <x:v>cipan</x:v>
      </x:c>
      <x:c r="C246" s="618" t="n">
        <x:f>IF(ISNUMBER(U246),U246,IF(ISNUMBER(Z246),Z246,""))</x:f>
        <x:v>46288</x:v>
      </x:c>
      <x:c r="D246" s="617" t="str">
        <x:f>'Data Schedule'!G234</x:f>
        <x:v>Couple A</x:v>
      </x:c>
      <x:c r="E246" s="619" t="n">
        <x:f>SUMIFS('Cocok Bayar Booking'!$I$5:$I$504,'Cocok Bayar Booking'!$R$5:$R$504,A246,'Cocok Bayar Booking'!$F$5:$F$504,"DP",'Cocok Bayar Booking'!$S$5:$S$504,"Paket utama",'Cocok Bayar Booking'!$B$5:$B$504,"&lt;="&amp;'Pengaturan'!$B$6)</x:f>
        <x:v>100000</x:v>
      </x:c>
      <x:c r="F246" s="619" t="n">
        <x:f>SUMIFS('Cocok Bayar Booking'!$I$5:$I$504,'Cocok Bayar Booking'!$R$5:$R$504,A246,'Cocok Bayar Booking'!$B$5:$B$504,"&lt;="&amp;'Pengaturan'!$B$6)-E246</x:f>
        <x:v>0</x:v>
      </x:c>
      <x:c r="G246" s="619" t="n">
        <x:f>SUMIFS('Cocok Bayar Booking'!$I$5:$I$504,'Cocok Bayar Booking'!$R$5:$R$504,A246,'Cocok Bayar Booking'!$S$5:$S$504,"Add-on",'Cocok Bayar Booking'!$B$5:$B$504,"&lt;="&amp;'Pengaturan'!$B$6)</x:f>
        <x:v>0</x:v>
      </x:c>
      <x:c r="H246" s="619" t="str">
        <x:f>IF('Data Schedule'!AK234="","",'Data Schedule'!AK234)</x:f>
      </x:c>
      <x:c r="I246" s="619" t="n">
        <x:f>E246+F246+IF(V246&lt;&gt;"",N(H246),0)</x:f>
        <x:v>100000</x:v>
      </x:c>
      <x:c r="J246" s="625"/>
      <x:c r="K246" s="626"/>
      <x:c r="L246" s="620" t="str">
        <x:f>IF(AND('Data Schedule'!U234=0,COUNTIF('Cocok Bayar Booking'!$R$5:$R$504,A246)=0,N(H246)=0,NOT(AND(ISNUMBER(J246),J246&gt;=0,K246&lt;&gt;""))),"Nonaktif tanpa pembayaran",IF(NOT(ISNUMBER(C246)),"Tanggal sesi belum pasti",IF(OR(C246&lt;'Pengaturan'!$B$4,C246&gt;'Pengaturan'!$B$5),"Di luar September",IF(C246&gt;'Pengaturan'!$B$29,"Belum closing",IF(AND(O246&lt;&gt;"",NOT(AND(W246="Terverifikasi",K246&lt;&gt;""))),"Pasangan perlu dicek",IF(AND(Q246=0,NOT(AND(ISNUMBER(U246),K246&lt;&gt;""))),"Sesi belum terkonfirmasi",IF(AND(ISNUMBER(J246),J246&gt;=0,K246&lt;&gt;""),"Terhitung",IF(X246=0,"Paket utama belum terhubung",IF(R246=0,"Pelunasan belum terbukti",IF(AND(N(H246)&gt;0,V246=""),"Bukti bayar sebelumnya kosong",IF(E246+IF(V246&lt;&gt;"",N(H246),0)&lt;S246,"DP sebelumnya belum lengkap",IF(I246&lt;=0,"Nominal pembayaran belum lengkap","Terhitung"))))))))))))</x:f>
        <x:v>Belum closing</x:v>
      </x:c>
      <x:c r="M246" s="619" t="str">
        <x:f>IF(N246=1,IF(AND(ISNUMBER(J246),J246&gt;=0,K246&lt;&gt;""),J246,I246),"")</x:f>
      </x:c>
      <x:c r="N246" s="621" t="n">
        <x:f>IF(L246="Terhitung",1,0)</x:f>
        <x:v>0</x:v>
      </x:c>
      <x:c r="O246" s="617"/>
      <x:c r="P246" s="617" t="str">
        <x:v>477</x:v>
      </x:c>
      <x:c r="Q246" s="617" t="n">
        <x:f>SUMIFS('Cocok Bayar Booking'!$V$5:$V$504,'Cocok Bayar Booking'!$R$5:$R$504,A246,'Cocok Bayar Booking'!$B$5:$B$504,"&lt;="&amp;'Pengaturan'!$B$6)</x:f>
        <x:v>0</x:v>
      </x:c>
      <x:c r="R246" s="617" t="n">
        <x:f>COUNTIFS('Cocok Bayar Booking'!$R$5:$R$504,A246,'Cocok Bayar Booking'!$S$5:$S$504,"Paket utama",'Cocok Bayar Booking'!$F$5:$F$504,"Lunas",'Cocok Bayar Booking'!$B$5:$B$504,"&lt;="&amp;'Pengaturan'!$B$6)+COUNTIFS('Cocok Bayar Booking'!$R$5:$R$504,A246,'Cocok Bayar Booking'!$S$5:$S$504,"Paket utama",'Cocok Bayar Booking'!$F$5:$F$504,"Pelunasan",'Cocok Bayar Booking'!$B$5:$B$504,"&lt;="&amp;'Pengaturan'!$B$6)</x:f>
        <x:v>0</x:v>
      </x:c>
      <x:c r="S246" s="619" t="n">
        <x:f>'Data Schedule'!N234</x:f>
        <x:v>100000</x:v>
      </x:c>
      <x:c r="T246" s="619" t="n">
        <x:f>'Data Schedule'!L234</x:f>
        <x:v>150000</x:v>
      </x:c>
      <x:c r="U246" s="627"/>
      <x:c r="V246" s="617" t="str">
        <x:f>IF('Data Schedule'!AL234="","",'Data Schedule'!AL234)</x:f>
      </x:c>
      <x:c r="W246" s="626"/>
      <x:c r="X246" s="617" t="n">
        <x:f>COUNTIFS('Cocok Bayar Booking'!$R$5:$R$504,A246,'Cocok Bayar Booking'!$S$5:$S$504,"Paket utama",'Cocok Bayar Booking'!$B$5:$B$504,"&lt;="&amp;'Pengaturan'!$B$6)</x:f>
        <x:v>1</x:v>
      </x:c>
      <x:c r="Y246" s="617" t="n">
        <x:f>IF(OR(L246="Nonaktif tanpa pembayaran",L246="Di luar September",L246="Belum closing",AND(LEFT(A246,4)="LOG-",COUNTIF('Cocok Bayar Booking'!$R$5:$R$504,A246)=0)),0,1-N246)</x:f>
        <x:v>0</x:v>
      </x:c>
      <x:c r="Z246" s="618" t="n">
        <x:f>IF('Data Schedule'!B234="","",'Data Schedule'!B234)</x:f>
        <x:v>46288</x:v>
      </x:c>
    </x:row>
    <x:row r="247" ht="30" customHeight="1">
      <x:c r="A247" s="617" t="str">
        <x:v>LOG-01-9</x:v>
      </x:c>
      <x:c r="B247" s="617" t="str">
        <x:f>IF('Log Transaksi'!C10="","",'Log Transaksi'!C10)</x:f>
        <x:v>Assa</x:v>
      </x:c>
      <x:c r="C247" s="618" t="n">
        <x:f>IF(ISNUMBER(U247),U247,IF(ISNUMBER(Z247),Z247,""))</x:f>
        <x:v>46266</x:v>
      </x:c>
      <x:c r="D247" s="617" t="str">
        <x:f>'Log Transaksi'!D10</x:f>
        <x:v>Graduation</x:v>
      </x:c>
      <x:c r="E247" s="619" t="n">
        <x:f>SUMIFS('Cocok Bayar Booking'!$I$5:$I$504,'Cocok Bayar Booking'!$R$5:$R$504,A247,'Cocok Bayar Booking'!$F$5:$F$504,"DP",'Cocok Bayar Booking'!$S$5:$S$504,"Paket utama",'Cocok Bayar Booking'!$B$5:$B$504,"&lt;="&amp;'Pengaturan'!$B$6)</x:f>
        <x:v>0</x:v>
      </x:c>
      <x:c r="F247" s="619" t="n">
        <x:f>SUMIFS('Cocok Bayar Booking'!$I$5:$I$504,'Cocok Bayar Booking'!$R$5:$R$504,A247,'Cocok Bayar Booking'!$B$5:$B$504,"&lt;="&amp;'Pengaturan'!$B$6)-E247</x:f>
        <x:v>330000</x:v>
      </x:c>
      <x:c r="G247" s="619" t="n">
        <x:f>SUMIFS('Cocok Bayar Booking'!$I$5:$I$504,'Cocok Bayar Booking'!$R$5:$R$504,A247,'Cocok Bayar Booking'!$S$5:$S$504,"Add-on",'Cocok Bayar Booking'!$B$5:$B$504,"&lt;="&amp;'Pengaturan'!$B$6)</x:f>
        <x:v>0</x:v>
      </x:c>
      <x:c r="H247" s="619"/>
      <x:c r="I247" s="619" t="n">
        <x:f>E247+F247+IF(V247&lt;&gt;"",N(H247),0)</x:f>
        <x:v>330000</x:v>
      </x:c>
      <x:c r="J247" s="625"/>
      <x:c r="K247" s="626"/>
      <x:c r="L247" s="620" t="str">
        <x:f>IF(NOT(ISNUMBER(C247)),"Tanggal sesi belum pasti",IF(OR(C247&lt;'Pengaturan'!$B$4,C247&gt;'Pengaturan'!$B$5),"Di luar September",IF(C247&gt;'Pengaturan'!$B$29,"Belum closing",IF(AND(O247&lt;&gt;"",NOT(AND(W247="Terverifikasi",K247&lt;&gt;""))),"Pasangan perlu dicek",IF(AND(Q247=0,NOT(AND(ISNUMBER(U247),K247&lt;&gt;""))),"Sesi belum terkonfirmasi",IF(AND(ISNUMBER(J247),J247&gt;=0,K247&lt;&gt;""),"Terhitung",IF(X247=0,"Paket utama belum terhubung",IF(R247=0,"Pelunasan belum terbukti",IF(AND(N(H247)&gt;0,V247=""),"Bukti bayar sebelumnya kosong",IF(E247+IF(V247&lt;&gt;"",N(H247),0)&lt;S247,"DP sebelumnya belum lengkap",IF(I247&lt;=0,"Nominal pembayaran belum lengkap","Terhitung")))))))))))</x:f>
        <x:v>Terhitung</x:v>
      </x:c>
      <x:c r="M247" s="619" t="n">
        <x:f>IF(N247=1,IF(AND(ISNUMBER(J247),J247&gt;=0,K247&lt;&gt;""),J247,I247),"")</x:f>
        <x:v>330000</x:v>
      </x:c>
      <x:c r="N247" s="621" t="n">
        <x:f>IF(L247="Terhitung",1,0)</x:f>
        <x:v>1</x:v>
      </x:c>
      <x:c r="O247" s="617"/>
      <x:c r="P247" s="617" t="str">
        <x:v>10</x:v>
      </x:c>
      <x:c r="Q247" s="617" t="n">
        <x:f>SUMIFS('Cocok Bayar Booking'!$V$5:$V$504,'Cocok Bayar Booking'!$R$5:$R$504,A247,'Cocok Bayar Booking'!$B$5:$B$504,"&lt;="&amp;'Pengaturan'!$B$6)</x:f>
        <x:v>1</x:v>
      </x:c>
      <x:c r="R247" s="617" t="n">
        <x:f>COUNTIFS('Cocok Bayar Booking'!$R$5:$R$504,A247,'Cocok Bayar Booking'!$S$5:$S$504,"Paket utama",'Cocok Bayar Booking'!$F$5:$F$504,"Lunas",'Cocok Bayar Booking'!$B$5:$B$504,"&lt;="&amp;'Pengaturan'!$B$6)+COUNTIFS('Cocok Bayar Booking'!$R$5:$R$504,A247,'Cocok Bayar Booking'!$S$5:$S$504,"Paket utama",'Cocok Bayar Booking'!$F$5:$F$504,"Pelunasan",'Cocok Bayar Booking'!$B$5:$B$504,"&lt;="&amp;'Pengaturan'!$B$6)</x:f>
        <x:v>1</x:v>
      </x:c>
      <x:c r="S247" s="619" t="n">
        <x:v>0</x:v>
      </x:c>
      <x:c r="T247" s="619"/>
      <x:c r="U247" s="627"/>
      <x:c r="V247" s="617"/>
      <x:c r="W247" s="626"/>
      <x:c r="X247" s="617" t="n">
        <x:f>COUNTIFS('Cocok Bayar Booking'!$R$5:$R$504,A247,'Cocok Bayar Booking'!$S$5:$S$504,"Paket utama",'Cocok Bayar Booking'!$B$5:$B$504,"&lt;="&amp;'Pengaturan'!$B$6)</x:f>
        <x:v>1</x:v>
      </x:c>
      <x:c r="Y247" s="617" t="n">
        <x:f>IF(OR(L247="Nonaktif tanpa pembayaran",L247="Di luar September",L247="Belum closing",AND(LEFT(A247,4)="LOG-",COUNTIF('Cocok Bayar Booking'!$R$5:$R$504,A247)=0)),0,1-N247)</x:f>
        <x:v>0</x:v>
      </x:c>
      <x:c r="Z247" s="618" t="n">
        <x:f>IF('Log Transaksi'!E10="","",'Log Transaksi'!E10)</x:f>
        <x:v>46266</x:v>
      </x:c>
    </x:row>
    <x:row r="248" ht="30" customHeight="1">
      <x:c r="A248" s="617" t="str">
        <x:v>LOG-01-12</x:v>
      </x:c>
      <x:c r="B248" s="617" t="str">
        <x:f>IF('Log Transaksi'!C13="","",'Log Transaksi'!C13)</x:f>
        <x:v>Farah Mirza</x:v>
      </x:c>
      <x:c r="C248" s="618" t="n">
        <x:f>IF(ISNUMBER(U248),U248,IF(ISNUMBER(Z248),Z248,""))</x:f>
        <x:v>46266</x:v>
      </x:c>
      <x:c r="D248" s="617" t="str">
        <x:f>'Log Transaksi'!D13</x:f>
        <x:v>Graduation</x:v>
      </x:c>
      <x:c r="E248" s="619" t="n">
        <x:f>SUMIFS('Cocok Bayar Booking'!$I$5:$I$504,'Cocok Bayar Booking'!$R$5:$R$504,A248,'Cocok Bayar Booking'!$F$5:$F$504,"DP",'Cocok Bayar Booking'!$S$5:$S$504,"Paket utama",'Cocok Bayar Booking'!$B$5:$B$504,"&lt;="&amp;'Pengaturan'!$B$6)</x:f>
        <x:v>0</x:v>
      </x:c>
      <x:c r="F248" s="619" t="n">
        <x:f>SUMIFS('Cocok Bayar Booking'!$I$5:$I$504,'Cocok Bayar Booking'!$R$5:$R$504,A248,'Cocok Bayar Booking'!$B$5:$B$504,"&lt;="&amp;'Pengaturan'!$B$6)-E248</x:f>
        <x:v>250000</x:v>
      </x:c>
      <x:c r="G248" s="619" t="n">
        <x:f>SUMIFS('Cocok Bayar Booking'!$I$5:$I$504,'Cocok Bayar Booking'!$R$5:$R$504,A248,'Cocok Bayar Booking'!$S$5:$S$504,"Add-on",'Cocok Bayar Booking'!$B$5:$B$504,"&lt;="&amp;'Pengaturan'!$B$6)</x:f>
        <x:v>0</x:v>
      </x:c>
      <x:c r="H248" s="619"/>
      <x:c r="I248" s="619" t="n">
        <x:f>E248+F248+IF(V248&lt;&gt;"",N(H248),0)</x:f>
        <x:v>250000</x:v>
      </x:c>
      <x:c r="J248" s="625"/>
      <x:c r="K248" s="626"/>
      <x:c r="L248" s="620" t="str">
        <x:f>IF(NOT(ISNUMBER(C248)),"Tanggal sesi belum pasti",IF(OR(C248&lt;'Pengaturan'!$B$4,C248&gt;'Pengaturan'!$B$5),"Di luar September",IF(C248&gt;'Pengaturan'!$B$29,"Belum closing",IF(AND(O248&lt;&gt;"",NOT(AND(W248="Terverifikasi",K248&lt;&gt;""))),"Pasangan perlu dicek",IF(AND(Q248=0,NOT(AND(ISNUMBER(U248),K248&lt;&gt;""))),"Sesi belum terkonfirmasi",IF(AND(ISNUMBER(J248),J248&gt;=0,K248&lt;&gt;""),"Terhitung",IF(X248=0,"Paket utama belum terhubung",IF(R248=0,"Pelunasan belum terbukti",IF(AND(N(H248)&gt;0,V248=""),"Bukti bayar sebelumnya kosong",IF(E248+IF(V248&lt;&gt;"",N(H248),0)&lt;S248,"DP sebelumnya belum lengkap",IF(I248&lt;=0,"Nominal pembayaran belum lengkap","Terhitung")))))))))))</x:f>
        <x:v>Terhitung</x:v>
      </x:c>
      <x:c r="M248" s="619" t="n">
        <x:f>IF(N248=1,IF(AND(ISNUMBER(J248),J248&gt;=0,K248&lt;&gt;""),J248,I248),"")</x:f>
        <x:v>250000</x:v>
      </x:c>
      <x:c r="N248" s="621" t="n">
        <x:f>IF(L248="Terhitung",1,0)</x:f>
        <x:v>1</x:v>
      </x:c>
      <x:c r="O248" s="617"/>
      <x:c r="P248" s="617" t="str">
        <x:v>13</x:v>
      </x:c>
      <x:c r="Q248" s="617" t="n">
        <x:f>SUMIFS('Cocok Bayar Booking'!$V$5:$V$504,'Cocok Bayar Booking'!$R$5:$R$504,A248,'Cocok Bayar Booking'!$B$5:$B$504,"&lt;="&amp;'Pengaturan'!$B$6)</x:f>
        <x:v>1</x:v>
      </x:c>
      <x:c r="R248" s="617" t="n">
        <x:f>COUNTIFS('Cocok Bayar Booking'!$R$5:$R$504,A248,'Cocok Bayar Booking'!$S$5:$S$504,"Paket utama",'Cocok Bayar Booking'!$F$5:$F$504,"Lunas",'Cocok Bayar Booking'!$B$5:$B$504,"&lt;="&amp;'Pengaturan'!$B$6)+COUNTIFS('Cocok Bayar Booking'!$R$5:$R$504,A248,'Cocok Bayar Booking'!$S$5:$S$504,"Paket utama",'Cocok Bayar Booking'!$F$5:$F$504,"Pelunasan",'Cocok Bayar Booking'!$B$5:$B$504,"&lt;="&amp;'Pengaturan'!$B$6)</x:f>
        <x:v>1</x:v>
      </x:c>
      <x:c r="S248" s="619" t="n">
        <x:v>0</x:v>
      </x:c>
      <x:c r="T248" s="619"/>
      <x:c r="U248" s="627"/>
      <x:c r="V248" s="617"/>
      <x:c r="W248" s="626"/>
      <x:c r="X248" s="617" t="n">
        <x:f>COUNTIFS('Cocok Bayar Booking'!$R$5:$R$504,A248,'Cocok Bayar Booking'!$S$5:$S$504,"Paket utama",'Cocok Bayar Booking'!$B$5:$B$504,"&lt;="&amp;'Pengaturan'!$B$6)</x:f>
        <x:v>1</x:v>
      </x:c>
      <x:c r="Y248" s="617" t="n">
        <x:f>IF(OR(L248="Nonaktif tanpa pembayaran",L248="Di luar September",L248="Belum closing",AND(LEFT(A248,4)="LOG-",COUNTIF('Cocok Bayar Booking'!$R$5:$R$504,A248)=0)),0,1-N248)</x:f>
        <x:v>0</x:v>
      </x:c>
      <x:c r="Z248" s="618" t="n">
        <x:f>IF('Log Transaksi'!E13="","",'Log Transaksi'!E13)</x:f>
        <x:v>46266</x:v>
      </x:c>
    </x:row>
    <x:row r="249" ht="30" customHeight="1">
      <x:c r="A249" s="617" t="str">
        <x:v>LOG-01-15</x:v>
      </x:c>
      <x:c r="B249" s="617" t="str">
        <x:f>IF('Log Transaksi'!C16="","",'Log Transaksi'!C16)</x:f>
        <x:v>Jihan</x:v>
      </x:c>
      <x:c r="C249" s="618" t="n">
        <x:f>IF(ISNUMBER(U249),U249,IF(ISNUMBER(Z249),Z249,""))</x:f>
        <x:v>46266</x:v>
      </x:c>
      <x:c r="D249" s="617" t="str">
        <x:f>'Log Transaksi'!D16</x:f>
        <x:v>Graduation</x:v>
      </x:c>
      <x:c r="E249" s="619" t="n">
        <x:f>SUMIFS('Cocok Bayar Booking'!$I$5:$I$504,'Cocok Bayar Booking'!$R$5:$R$504,A249,'Cocok Bayar Booking'!$F$5:$F$504,"DP",'Cocok Bayar Booking'!$S$5:$S$504,"Paket utama",'Cocok Bayar Booking'!$B$5:$B$504,"&lt;="&amp;'Pengaturan'!$B$6)</x:f>
        <x:v>0</x:v>
      </x:c>
      <x:c r="F249" s="619" t="n">
        <x:f>SUMIFS('Cocok Bayar Booking'!$I$5:$I$504,'Cocok Bayar Booking'!$R$5:$R$504,A249,'Cocok Bayar Booking'!$B$5:$B$504,"&lt;="&amp;'Pengaturan'!$B$6)-E249</x:f>
        <x:v>320000</x:v>
      </x:c>
      <x:c r="G249" s="619" t="n">
        <x:f>SUMIFS('Cocok Bayar Booking'!$I$5:$I$504,'Cocok Bayar Booking'!$R$5:$R$504,A249,'Cocok Bayar Booking'!$S$5:$S$504,"Add-on",'Cocok Bayar Booking'!$B$5:$B$504,"&lt;="&amp;'Pengaturan'!$B$6)</x:f>
        <x:v>0</x:v>
      </x:c>
      <x:c r="H249" s="619"/>
      <x:c r="I249" s="619" t="n">
        <x:f>E249+F249+IF(V249&lt;&gt;"",N(H249),0)</x:f>
        <x:v>320000</x:v>
      </x:c>
      <x:c r="J249" s="625"/>
      <x:c r="K249" s="626"/>
      <x:c r="L249" s="620" t="str">
        <x:f>IF(NOT(ISNUMBER(C249)),"Tanggal sesi belum pasti",IF(OR(C249&lt;'Pengaturan'!$B$4,C249&gt;'Pengaturan'!$B$5),"Di luar September",IF(C249&gt;'Pengaturan'!$B$29,"Belum closing",IF(AND(O249&lt;&gt;"",NOT(AND(W249="Terverifikasi",K249&lt;&gt;""))),"Pasangan perlu dicek",IF(AND(Q249=0,NOT(AND(ISNUMBER(U249),K249&lt;&gt;""))),"Sesi belum terkonfirmasi",IF(AND(ISNUMBER(J249),J249&gt;=0,K249&lt;&gt;""),"Terhitung",IF(X249=0,"Paket utama belum terhubung",IF(R249=0,"Pelunasan belum terbukti",IF(AND(N(H249)&gt;0,V249=""),"Bukti bayar sebelumnya kosong",IF(E249+IF(V249&lt;&gt;"",N(H249),0)&lt;S249,"DP sebelumnya belum lengkap",IF(I249&lt;=0,"Nominal pembayaran belum lengkap","Terhitung")))))))))))</x:f>
        <x:v>Sesi belum terkonfirmasi</x:v>
      </x:c>
      <x:c r="M249" s="619" t="str">
        <x:f>IF(N249=1,IF(AND(ISNUMBER(J249),J249&gt;=0,K249&lt;&gt;""),J249,I249),"")</x:f>
      </x:c>
      <x:c r="N249" s="621" t="n">
        <x:f>IF(L249="Terhitung",1,0)</x:f>
        <x:v>0</x:v>
      </x:c>
      <x:c r="O249" s="617"/>
      <x:c r="P249" s="617" t="str">
        <x:v>16</x:v>
      </x:c>
      <x:c r="Q249" s="617" t="n">
        <x:f>SUMIFS('Cocok Bayar Booking'!$V$5:$V$504,'Cocok Bayar Booking'!$R$5:$R$504,A249,'Cocok Bayar Booking'!$B$5:$B$504,"&lt;="&amp;'Pengaturan'!$B$6)</x:f>
        <x:v>0</x:v>
      </x:c>
      <x:c r="R249" s="617" t="n">
        <x:f>COUNTIFS('Cocok Bayar Booking'!$R$5:$R$504,A249,'Cocok Bayar Booking'!$S$5:$S$504,"Paket utama",'Cocok Bayar Booking'!$F$5:$F$504,"Lunas",'Cocok Bayar Booking'!$B$5:$B$504,"&lt;="&amp;'Pengaturan'!$B$6)+COUNTIFS('Cocok Bayar Booking'!$R$5:$R$504,A249,'Cocok Bayar Booking'!$S$5:$S$504,"Paket utama",'Cocok Bayar Booking'!$F$5:$F$504,"Pelunasan",'Cocok Bayar Booking'!$B$5:$B$504,"&lt;="&amp;'Pengaturan'!$B$6)</x:f>
        <x:v>1</x:v>
      </x:c>
      <x:c r="S249" s="619" t="n">
        <x:v>0</x:v>
      </x:c>
      <x:c r="T249" s="619"/>
      <x:c r="U249" s="627"/>
      <x:c r="V249" s="617"/>
      <x:c r="W249" s="626"/>
      <x:c r="X249" s="617" t="n">
        <x:f>COUNTIFS('Cocok Bayar Booking'!$R$5:$R$504,A249,'Cocok Bayar Booking'!$S$5:$S$504,"Paket utama",'Cocok Bayar Booking'!$B$5:$B$504,"&lt;="&amp;'Pengaturan'!$B$6)</x:f>
        <x:v>1</x:v>
      </x:c>
      <x:c r="Y249" s="617" t="n">
        <x:f>IF(OR(L249="Nonaktif tanpa pembayaran",L249="Di luar September",L249="Belum closing",AND(LEFT(A249,4)="LOG-",COUNTIF('Cocok Bayar Booking'!$R$5:$R$504,A249)=0)),0,1-N249)</x:f>
        <x:v>1</x:v>
      </x:c>
      <x:c r="Z249" s="618" t="n">
        <x:f>IF('Log Transaksi'!E16="","",'Log Transaksi'!E16)</x:f>
        <x:v>46266</x:v>
      </x:c>
    </x:row>
    <x:row r="250" ht="30" customHeight="1">
      <x:c r="A250" s="617" t="str">
        <x:v>LOG-01-16</x:v>
      </x:c>
      <x:c r="B250" s="617" t="str">
        <x:f>IF('Log Transaksi'!C17="","",'Log Transaksi'!C17)</x:f>
        <x:v>Hanifah</x:v>
      </x:c>
      <x:c r="C250" s="618" t="n">
        <x:f>IF(ISNUMBER(U250),U250,IF(ISNUMBER(Z250),Z250,""))</x:f>
        <x:v>46266</x:v>
      </x:c>
      <x:c r="D250" s="617" t="str">
        <x:f>'Log Transaksi'!D17</x:f>
        <x:v>Graduation</x:v>
      </x:c>
      <x:c r="E250" s="619" t="n">
        <x:f>SUMIFS('Cocok Bayar Booking'!$I$5:$I$504,'Cocok Bayar Booking'!$R$5:$R$504,A250,'Cocok Bayar Booking'!$F$5:$F$504,"DP",'Cocok Bayar Booking'!$S$5:$S$504,"Paket utama",'Cocok Bayar Booking'!$B$5:$B$504,"&lt;="&amp;'Pengaturan'!$B$6)</x:f>
        <x:v>0</x:v>
      </x:c>
      <x:c r="F250" s="619" t="n">
        <x:f>SUMIFS('Cocok Bayar Booking'!$I$5:$I$504,'Cocok Bayar Booking'!$R$5:$R$504,A250,'Cocok Bayar Booking'!$B$5:$B$504,"&lt;="&amp;'Pengaturan'!$B$6)-E250</x:f>
        <x:v>0</x:v>
      </x:c>
      <x:c r="G250" s="619" t="n">
        <x:f>SUMIFS('Cocok Bayar Booking'!$I$5:$I$504,'Cocok Bayar Booking'!$R$5:$R$504,A250,'Cocok Bayar Booking'!$S$5:$S$504,"Add-on",'Cocok Bayar Booking'!$B$5:$B$504,"&lt;="&amp;'Pengaturan'!$B$6)</x:f>
        <x:v>0</x:v>
      </x:c>
      <x:c r="H250" s="619"/>
      <x:c r="I250" s="619" t="n">
        <x:f>E250+F250+IF(V250&lt;&gt;"",N(H250),0)</x:f>
        <x:v>0</x:v>
      </x:c>
      <x:c r="J250" s="625"/>
      <x:c r="K250" s="626"/>
      <x:c r="L250" s="620" t="str">
        <x:f>IF(NOT(ISNUMBER(C250)),"Tanggal sesi belum pasti",IF(OR(C250&lt;'Pengaturan'!$B$4,C250&gt;'Pengaturan'!$B$5),"Di luar September",IF(C250&gt;'Pengaturan'!$B$29,"Belum closing",IF(AND(O250&lt;&gt;"",NOT(AND(W250="Terverifikasi",K250&lt;&gt;""))),"Pasangan perlu dicek",IF(AND(Q250=0,NOT(AND(ISNUMBER(U250),K250&lt;&gt;""))),"Sesi belum terkonfirmasi",IF(AND(ISNUMBER(J250),J250&gt;=0,K250&lt;&gt;""),"Terhitung",IF(X250=0,"Paket utama belum terhubung",IF(R250=0,"Pelunasan belum terbukti",IF(AND(N(H250)&gt;0,V250=""),"Bukti bayar sebelumnya kosong",IF(E250+IF(V250&lt;&gt;"",N(H250),0)&lt;S250,"DP sebelumnya belum lengkap",IF(I250&lt;=0,"Nominal pembayaran belum lengkap","Terhitung")))))))))))</x:f>
        <x:v>Nominal pembayaran belum lengkap</x:v>
      </x:c>
      <x:c r="M250" s="619" t="str">
        <x:f>IF(N250=1,IF(AND(ISNUMBER(J250),J250&gt;=0,K250&lt;&gt;""),J250,I250),"")</x:f>
      </x:c>
      <x:c r="N250" s="621" t="n">
        <x:f>IF(L250="Terhitung",1,0)</x:f>
        <x:v>0</x:v>
      </x:c>
      <x:c r="O250" s="617"/>
      <x:c r="P250" s="617" t="str">
        <x:v>17</x:v>
      </x:c>
      <x:c r="Q250" s="617" t="n">
        <x:f>SUMIFS('Cocok Bayar Booking'!$V$5:$V$504,'Cocok Bayar Booking'!$R$5:$R$504,A250,'Cocok Bayar Booking'!$B$5:$B$504,"&lt;="&amp;'Pengaturan'!$B$6)</x:f>
        <x:v>1</x:v>
      </x:c>
      <x:c r="R250" s="617" t="n">
        <x:f>COUNTIFS('Cocok Bayar Booking'!$R$5:$R$504,A250,'Cocok Bayar Booking'!$S$5:$S$504,"Paket utama",'Cocok Bayar Booking'!$F$5:$F$504,"Lunas",'Cocok Bayar Booking'!$B$5:$B$504,"&lt;="&amp;'Pengaturan'!$B$6)+COUNTIFS('Cocok Bayar Booking'!$R$5:$R$504,A250,'Cocok Bayar Booking'!$S$5:$S$504,"Paket utama",'Cocok Bayar Booking'!$F$5:$F$504,"Pelunasan",'Cocok Bayar Booking'!$B$5:$B$504,"&lt;="&amp;'Pengaturan'!$B$6)</x:f>
        <x:v>1</x:v>
      </x:c>
      <x:c r="S250" s="619" t="n">
        <x:v>0</x:v>
      </x:c>
      <x:c r="T250" s="619"/>
      <x:c r="U250" s="627"/>
      <x:c r="V250" s="617"/>
      <x:c r="W250" s="626"/>
      <x:c r="X250" s="617" t="n">
        <x:f>COUNTIFS('Cocok Bayar Booking'!$R$5:$R$504,A250,'Cocok Bayar Booking'!$S$5:$S$504,"Paket utama",'Cocok Bayar Booking'!$B$5:$B$504,"&lt;="&amp;'Pengaturan'!$B$6)</x:f>
        <x:v>1</x:v>
      </x:c>
      <x:c r="Y250" s="617" t="n">
        <x:f>IF(OR(L250="Nonaktif tanpa pembayaran",L250="Di luar September",L250="Belum closing",AND(LEFT(A250,4)="LOG-",COUNTIF('Cocok Bayar Booking'!$R$5:$R$504,A250)=0)),0,1-N250)</x:f>
        <x:v>1</x:v>
      </x:c>
      <x:c r="Z250" s="618" t="n">
        <x:f>IF('Log Transaksi'!E17="","",'Log Transaksi'!E17)</x:f>
        <x:v>46266</x:v>
      </x:c>
    </x:row>
    <x:row r="251" ht="30" customHeight="1">
      <x:c r="A251" s="617" t="str">
        <x:v>LOG-01-17</x:v>
      </x:c>
      <x:c r="B251" s="617" t="str">
        <x:f>IF('Log Transaksi'!C18="","",'Log Transaksi'!C18)</x:f>
        <x:v>Dian Meinarni</x:v>
      </x:c>
      <x:c r="C251" s="618" t="n">
        <x:f>IF(ISNUMBER(U251),U251,IF(ISNUMBER(Z251),Z251,""))</x:f>
        <x:v>46266</x:v>
      </x:c>
      <x:c r="D251" s="617" t="str">
        <x:f>'Log Transaksi'!D18</x:f>
        <x:v>Graduation Premium</x:v>
      </x:c>
      <x:c r="E251" s="619" t="n">
        <x:f>SUMIFS('Cocok Bayar Booking'!$I$5:$I$504,'Cocok Bayar Booking'!$R$5:$R$504,A251,'Cocok Bayar Booking'!$F$5:$F$504,"DP",'Cocok Bayar Booking'!$S$5:$S$504,"Paket utama",'Cocok Bayar Booking'!$B$5:$B$504,"&lt;="&amp;'Pengaturan'!$B$6)</x:f>
        <x:v>0</x:v>
      </x:c>
      <x:c r="F251" s="619" t="n">
        <x:f>SUMIFS('Cocok Bayar Booking'!$I$5:$I$504,'Cocok Bayar Booking'!$R$5:$R$504,A251,'Cocok Bayar Booking'!$B$5:$B$504,"&lt;="&amp;'Pengaturan'!$B$6)-E251</x:f>
        <x:v>400000</x:v>
      </x:c>
      <x:c r="G251" s="619" t="n">
        <x:f>SUMIFS('Cocok Bayar Booking'!$I$5:$I$504,'Cocok Bayar Booking'!$R$5:$R$504,A251,'Cocok Bayar Booking'!$S$5:$S$504,"Add-on",'Cocok Bayar Booking'!$B$5:$B$504,"&lt;="&amp;'Pengaturan'!$B$6)</x:f>
        <x:v>0</x:v>
      </x:c>
      <x:c r="H251" s="619"/>
      <x:c r="I251" s="619" t="n">
        <x:f>E251+F251+IF(V251&lt;&gt;"",N(H251),0)</x:f>
        <x:v>400000</x:v>
      </x:c>
      <x:c r="J251" s="625"/>
      <x:c r="K251" s="626"/>
      <x:c r="L251" s="620" t="str">
        <x:f>IF(NOT(ISNUMBER(C251)),"Tanggal sesi belum pasti",IF(OR(C251&lt;'Pengaturan'!$B$4,C251&gt;'Pengaturan'!$B$5),"Di luar September",IF(C251&gt;'Pengaturan'!$B$29,"Belum closing",IF(AND(O251&lt;&gt;"",NOT(AND(W251="Terverifikasi",K251&lt;&gt;""))),"Pasangan perlu dicek",IF(AND(Q251=0,NOT(AND(ISNUMBER(U251),K251&lt;&gt;""))),"Sesi belum terkonfirmasi",IF(AND(ISNUMBER(J251),J251&gt;=0,K251&lt;&gt;""),"Terhitung",IF(X251=0,"Paket utama belum terhubung",IF(R251=0,"Pelunasan belum terbukti",IF(AND(N(H251)&gt;0,V251=""),"Bukti bayar sebelumnya kosong",IF(E251+IF(V251&lt;&gt;"",N(H251),0)&lt;S251,"DP sebelumnya belum lengkap",IF(I251&lt;=0,"Nominal pembayaran belum lengkap","Terhitung")))))))))))</x:f>
        <x:v>Terhitung</x:v>
      </x:c>
      <x:c r="M251" s="619" t="n">
        <x:f>IF(N251=1,IF(AND(ISNUMBER(J251),J251&gt;=0,K251&lt;&gt;""),J251,I251),"")</x:f>
        <x:v>400000</x:v>
      </x:c>
      <x:c r="N251" s="621" t="n">
        <x:f>IF(L251="Terhitung",1,0)</x:f>
        <x:v>1</x:v>
      </x:c>
      <x:c r="O251" s="617"/>
      <x:c r="P251" s="617" t="str">
        <x:v>18</x:v>
      </x:c>
      <x:c r="Q251" s="617" t="n">
        <x:f>SUMIFS('Cocok Bayar Booking'!$V$5:$V$504,'Cocok Bayar Booking'!$R$5:$R$504,A251,'Cocok Bayar Booking'!$B$5:$B$504,"&lt;="&amp;'Pengaturan'!$B$6)</x:f>
        <x:v>1</x:v>
      </x:c>
      <x:c r="R251" s="617" t="n">
        <x:f>COUNTIFS('Cocok Bayar Booking'!$R$5:$R$504,A251,'Cocok Bayar Booking'!$S$5:$S$504,"Paket utama",'Cocok Bayar Booking'!$F$5:$F$504,"Lunas",'Cocok Bayar Booking'!$B$5:$B$504,"&lt;="&amp;'Pengaturan'!$B$6)+COUNTIFS('Cocok Bayar Booking'!$R$5:$R$504,A251,'Cocok Bayar Booking'!$S$5:$S$504,"Paket utama",'Cocok Bayar Booking'!$F$5:$F$504,"Pelunasan",'Cocok Bayar Booking'!$B$5:$B$504,"&lt;="&amp;'Pengaturan'!$B$6)</x:f>
        <x:v>1</x:v>
      </x:c>
      <x:c r="S251" s="619" t="n">
        <x:v>0</x:v>
      </x:c>
      <x:c r="T251" s="619"/>
      <x:c r="U251" s="627"/>
      <x:c r="V251" s="617"/>
      <x:c r="W251" s="626"/>
      <x:c r="X251" s="617" t="n">
        <x:f>COUNTIFS('Cocok Bayar Booking'!$R$5:$R$504,A251,'Cocok Bayar Booking'!$S$5:$S$504,"Paket utama",'Cocok Bayar Booking'!$B$5:$B$504,"&lt;="&amp;'Pengaturan'!$B$6)</x:f>
        <x:v>1</x:v>
      </x:c>
      <x:c r="Y251" s="617" t="n">
        <x:f>IF(OR(L251="Nonaktif tanpa pembayaran",L251="Di luar September",L251="Belum closing",AND(LEFT(A251,4)="LOG-",COUNTIF('Cocok Bayar Booking'!$R$5:$R$504,A251)=0)),0,1-N251)</x:f>
        <x:v>0</x:v>
      </x:c>
      <x:c r="Z251" s="618" t="n">
        <x:f>IF('Log Transaksi'!E18="","",'Log Transaksi'!E18)</x:f>
        <x:v>46266</x:v>
      </x:c>
    </x:row>
    <x:row r="252" ht="30" customHeight="1">
      <x:c r="A252" s="617" t="str">
        <x:v>LOG-01-18</x:v>
      </x:c>
      <x:c r="B252" s="617" t="str">
        <x:f>IF('Log Transaksi'!C19="","",'Log Transaksi'!C19)</x:f>
        <x:v>Ainun Nissa</x:v>
      </x:c>
      <x:c r="C252" s="618" t="n">
        <x:f>IF(ISNUMBER(U252),U252,IF(ISNUMBER(Z252),Z252,""))</x:f>
        <x:v>46266</x:v>
      </x:c>
      <x:c r="D252" s="617" t="str">
        <x:f>'Log Transaksi'!D19</x:f>
        <x:v>Graduation</x:v>
      </x:c>
      <x:c r="E252" s="619" t="n">
        <x:f>SUMIFS('Cocok Bayar Booking'!$I$5:$I$504,'Cocok Bayar Booking'!$R$5:$R$504,A252,'Cocok Bayar Booking'!$F$5:$F$504,"DP",'Cocok Bayar Booking'!$S$5:$S$504,"Paket utama",'Cocok Bayar Booking'!$B$5:$B$504,"&lt;="&amp;'Pengaturan'!$B$6)</x:f>
        <x:v>0</x:v>
      </x:c>
      <x:c r="F252" s="619" t="n">
        <x:f>SUMIFS('Cocok Bayar Booking'!$I$5:$I$504,'Cocok Bayar Booking'!$R$5:$R$504,A252,'Cocok Bayar Booking'!$B$5:$B$504,"&lt;="&amp;'Pengaturan'!$B$6)-E252</x:f>
        <x:v>370000</x:v>
      </x:c>
      <x:c r="G252" s="619" t="n">
        <x:f>SUMIFS('Cocok Bayar Booking'!$I$5:$I$504,'Cocok Bayar Booking'!$R$5:$R$504,A252,'Cocok Bayar Booking'!$S$5:$S$504,"Add-on",'Cocok Bayar Booking'!$B$5:$B$504,"&lt;="&amp;'Pengaturan'!$B$6)</x:f>
        <x:v>0</x:v>
      </x:c>
      <x:c r="H252" s="619"/>
      <x:c r="I252" s="619" t="n">
        <x:f>E252+F252+IF(V252&lt;&gt;"",N(H252),0)</x:f>
        <x:v>370000</x:v>
      </x:c>
      <x:c r="J252" s="625"/>
      <x:c r="K252" s="626"/>
      <x:c r="L252" s="620" t="str">
        <x:f>IF(NOT(ISNUMBER(C252)),"Tanggal sesi belum pasti",IF(OR(C252&lt;'Pengaturan'!$B$4,C252&gt;'Pengaturan'!$B$5),"Di luar September",IF(C252&gt;'Pengaturan'!$B$29,"Belum closing",IF(AND(O252&lt;&gt;"",NOT(AND(W252="Terverifikasi",K252&lt;&gt;""))),"Pasangan perlu dicek",IF(AND(Q252=0,NOT(AND(ISNUMBER(U252),K252&lt;&gt;""))),"Sesi belum terkonfirmasi",IF(AND(ISNUMBER(J252),J252&gt;=0,K252&lt;&gt;""),"Terhitung",IF(X252=0,"Paket utama belum terhubung",IF(R252=0,"Pelunasan belum terbukti",IF(AND(N(H252)&gt;0,V252=""),"Bukti bayar sebelumnya kosong",IF(E252+IF(V252&lt;&gt;"",N(H252),0)&lt;S252,"DP sebelumnya belum lengkap",IF(I252&lt;=0,"Nominal pembayaran belum lengkap","Terhitung")))))))))))</x:f>
        <x:v>Terhitung</x:v>
      </x:c>
      <x:c r="M252" s="619" t="n">
        <x:f>IF(N252=1,IF(AND(ISNUMBER(J252),J252&gt;=0,K252&lt;&gt;""),J252,I252),"")</x:f>
        <x:v>370000</x:v>
      </x:c>
      <x:c r="N252" s="621" t="n">
        <x:f>IF(L252="Terhitung",1,0)</x:f>
        <x:v>1</x:v>
      </x:c>
      <x:c r="O252" s="617"/>
      <x:c r="P252" s="617" t="str">
        <x:v>19</x:v>
      </x:c>
      <x:c r="Q252" s="617" t="n">
        <x:f>SUMIFS('Cocok Bayar Booking'!$V$5:$V$504,'Cocok Bayar Booking'!$R$5:$R$504,A252,'Cocok Bayar Booking'!$B$5:$B$504,"&lt;="&amp;'Pengaturan'!$B$6)</x:f>
        <x:v>1</x:v>
      </x:c>
      <x:c r="R252" s="617" t="n">
        <x:f>COUNTIFS('Cocok Bayar Booking'!$R$5:$R$504,A252,'Cocok Bayar Booking'!$S$5:$S$504,"Paket utama",'Cocok Bayar Booking'!$F$5:$F$504,"Lunas",'Cocok Bayar Booking'!$B$5:$B$504,"&lt;="&amp;'Pengaturan'!$B$6)+COUNTIFS('Cocok Bayar Booking'!$R$5:$R$504,A252,'Cocok Bayar Booking'!$S$5:$S$504,"Paket utama",'Cocok Bayar Booking'!$F$5:$F$504,"Pelunasan",'Cocok Bayar Booking'!$B$5:$B$504,"&lt;="&amp;'Pengaturan'!$B$6)</x:f>
        <x:v>1</x:v>
      </x:c>
      <x:c r="S252" s="619" t="n">
        <x:v>0</x:v>
      </x:c>
      <x:c r="T252" s="619"/>
      <x:c r="U252" s="627"/>
      <x:c r="V252" s="617"/>
      <x:c r="W252" s="626"/>
      <x:c r="X252" s="617" t="n">
        <x:f>COUNTIFS('Cocok Bayar Booking'!$R$5:$R$504,A252,'Cocok Bayar Booking'!$S$5:$S$504,"Paket utama",'Cocok Bayar Booking'!$B$5:$B$504,"&lt;="&amp;'Pengaturan'!$B$6)</x:f>
        <x:v>1</x:v>
      </x:c>
      <x:c r="Y252" s="617" t="n">
        <x:f>IF(OR(L252="Nonaktif tanpa pembayaran",L252="Di luar September",L252="Belum closing",AND(LEFT(A252,4)="LOG-",COUNTIF('Cocok Bayar Booking'!$R$5:$R$504,A252)=0)),0,1-N252)</x:f>
        <x:v>0</x:v>
      </x:c>
      <x:c r="Z252" s="618" t="n">
        <x:f>IF('Log Transaksi'!E19="","",'Log Transaksi'!E19)</x:f>
        <x:v>46266</x:v>
      </x:c>
    </x:row>
    <x:row r="253" ht="30" customHeight="1">
      <x:c r="A253" s="617" t="str">
        <x:v>LOG-01-19</x:v>
      </x:c>
      <x:c r="B253" s="617" t="str">
        <x:f>IF('Log Transaksi'!C20="","",'Log Transaksi'!C20)</x:f>
        <x:v>Septy Ikka</x:v>
      </x:c>
      <x:c r="C253" s="618" t="n">
        <x:f>IF(ISNUMBER(U253),U253,IF(ISNUMBER(Z253),Z253,""))</x:f>
        <x:v>46266</x:v>
      </x:c>
      <x:c r="D253" s="617" t="str">
        <x:f>'Log Transaksi'!D20</x:f>
        <x:v>Graduation</x:v>
      </x:c>
      <x:c r="E253" s="619" t="n">
        <x:f>SUMIFS('Cocok Bayar Booking'!$I$5:$I$504,'Cocok Bayar Booking'!$R$5:$R$504,A253,'Cocok Bayar Booking'!$F$5:$F$504,"DP",'Cocok Bayar Booking'!$S$5:$S$504,"Paket utama",'Cocok Bayar Booking'!$B$5:$B$504,"&lt;="&amp;'Pengaturan'!$B$6)</x:f>
        <x:v>0</x:v>
      </x:c>
      <x:c r="F253" s="619" t="n">
        <x:f>SUMIFS('Cocok Bayar Booking'!$I$5:$I$504,'Cocok Bayar Booking'!$R$5:$R$504,A253,'Cocok Bayar Booking'!$B$5:$B$504,"&lt;="&amp;'Pengaturan'!$B$6)-E253</x:f>
        <x:v>290000</x:v>
      </x:c>
      <x:c r="G253" s="619" t="n">
        <x:f>SUMIFS('Cocok Bayar Booking'!$I$5:$I$504,'Cocok Bayar Booking'!$R$5:$R$504,A253,'Cocok Bayar Booking'!$S$5:$S$504,"Add-on",'Cocok Bayar Booking'!$B$5:$B$504,"&lt;="&amp;'Pengaturan'!$B$6)</x:f>
        <x:v>0</x:v>
      </x:c>
      <x:c r="H253" s="619"/>
      <x:c r="I253" s="619" t="n">
        <x:f>E253+F253+IF(V253&lt;&gt;"",N(H253),0)</x:f>
        <x:v>290000</x:v>
      </x:c>
      <x:c r="J253" s="625"/>
      <x:c r="K253" s="626"/>
      <x:c r="L253" s="620" t="str">
        <x:f>IF(NOT(ISNUMBER(C253)),"Tanggal sesi belum pasti",IF(OR(C253&lt;'Pengaturan'!$B$4,C253&gt;'Pengaturan'!$B$5),"Di luar September",IF(C253&gt;'Pengaturan'!$B$29,"Belum closing",IF(AND(O253&lt;&gt;"",NOT(AND(W253="Terverifikasi",K253&lt;&gt;""))),"Pasangan perlu dicek",IF(AND(Q253=0,NOT(AND(ISNUMBER(U253),K253&lt;&gt;""))),"Sesi belum terkonfirmasi",IF(AND(ISNUMBER(J253),J253&gt;=0,K253&lt;&gt;""),"Terhitung",IF(X253=0,"Paket utama belum terhubung",IF(R253=0,"Pelunasan belum terbukti",IF(AND(N(H253)&gt;0,V253=""),"Bukti bayar sebelumnya kosong",IF(E253+IF(V253&lt;&gt;"",N(H253),0)&lt;S253,"DP sebelumnya belum lengkap",IF(I253&lt;=0,"Nominal pembayaran belum lengkap","Terhitung")))))))))))</x:f>
        <x:v>Terhitung</x:v>
      </x:c>
      <x:c r="M253" s="619" t="n">
        <x:f>IF(N253=1,IF(AND(ISNUMBER(J253),J253&gt;=0,K253&lt;&gt;""),J253,I253),"")</x:f>
        <x:v>290000</x:v>
      </x:c>
      <x:c r="N253" s="621" t="n">
        <x:f>IF(L253="Terhitung",1,0)</x:f>
        <x:v>1</x:v>
      </x:c>
      <x:c r="O253" s="617"/>
      <x:c r="P253" s="617" t="str">
        <x:v>20</x:v>
      </x:c>
      <x:c r="Q253" s="617" t="n">
        <x:f>SUMIFS('Cocok Bayar Booking'!$V$5:$V$504,'Cocok Bayar Booking'!$R$5:$R$504,A253,'Cocok Bayar Booking'!$B$5:$B$504,"&lt;="&amp;'Pengaturan'!$B$6)</x:f>
        <x:v>1</x:v>
      </x:c>
      <x:c r="R253" s="617" t="n">
        <x:f>COUNTIFS('Cocok Bayar Booking'!$R$5:$R$504,A253,'Cocok Bayar Booking'!$S$5:$S$504,"Paket utama",'Cocok Bayar Booking'!$F$5:$F$504,"Lunas",'Cocok Bayar Booking'!$B$5:$B$504,"&lt;="&amp;'Pengaturan'!$B$6)+COUNTIFS('Cocok Bayar Booking'!$R$5:$R$504,A253,'Cocok Bayar Booking'!$S$5:$S$504,"Paket utama",'Cocok Bayar Booking'!$F$5:$F$504,"Pelunasan",'Cocok Bayar Booking'!$B$5:$B$504,"&lt;="&amp;'Pengaturan'!$B$6)</x:f>
        <x:v>1</x:v>
      </x:c>
      <x:c r="S253" s="619" t="n">
        <x:v>0</x:v>
      </x:c>
      <x:c r="T253" s="619"/>
      <x:c r="U253" s="627"/>
      <x:c r="V253" s="617"/>
      <x:c r="W253" s="626"/>
      <x:c r="X253" s="617" t="n">
        <x:f>COUNTIFS('Cocok Bayar Booking'!$R$5:$R$504,A253,'Cocok Bayar Booking'!$S$5:$S$504,"Paket utama",'Cocok Bayar Booking'!$B$5:$B$504,"&lt;="&amp;'Pengaturan'!$B$6)</x:f>
        <x:v>1</x:v>
      </x:c>
      <x:c r="Y253" s="617" t="n">
        <x:f>IF(OR(L253="Nonaktif tanpa pembayaran",L253="Di luar September",L253="Belum closing",AND(LEFT(A253,4)="LOG-",COUNTIF('Cocok Bayar Booking'!$R$5:$R$504,A253)=0)),0,1-N253)</x:f>
        <x:v>0</x:v>
      </x:c>
      <x:c r="Z253" s="618" t="n">
        <x:f>IF('Log Transaksi'!E20="","",'Log Transaksi'!E20)</x:f>
        <x:v>46266</x:v>
      </x:c>
    </x:row>
    <x:row r="254" ht="30" customHeight="1">
      <x:c r="A254" s="617" t="str">
        <x:v>LOG-01-20</x:v>
      </x:c>
      <x:c r="B254" s="617" t="str">
        <x:f>IF('Log Transaksi'!C21="","",'Log Transaksi'!C21)</x:f>
        <x:v>Novita</x:v>
      </x:c>
      <x:c r="C254" s="618" t="n">
        <x:f>IF(ISNUMBER(U254),U254,IF(ISNUMBER(Z254),Z254,""))</x:f>
        <x:v>46266</x:v>
      </x:c>
      <x:c r="D254" s="617" t="str">
        <x:f>'Log Transaksi'!D21</x:f>
        <x:v>Graduation</x:v>
      </x:c>
      <x:c r="E254" s="619" t="n">
        <x:f>SUMIFS('Cocok Bayar Booking'!$I$5:$I$504,'Cocok Bayar Booking'!$R$5:$R$504,A254,'Cocok Bayar Booking'!$F$5:$F$504,"DP",'Cocok Bayar Booking'!$S$5:$S$504,"Paket utama",'Cocok Bayar Booking'!$B$5:$B$504,"&lt;="&amp;'Pengaturan'!$B$6)</x:f>
        <x:v>0</x:v>
      </x:c>
      <x:c r="F254" s="619" t="n">
        <x:f>SUMIFS('Cocok Bayar Booking'!$I$5:$I$504,'Cocok Bayar Booking'!$R$5:$R$504,A254,'Cocok Bayar Booking'!$B$5:$B$504,"&lt;="&amp;'Pengaturan'!$B$6)-E254</x:f>
        <x:v>270000</x:v>
      </x:c>
      <x:c r="G254" s="619" t="n">
        <x:f>SUMIFS('Cocok Bayar Booking'!$I$5:$I$504,'Cocok Bayar Booking'!$R$5:$R$504,A254,'Cocok Bayar Booking'!$S$5:$S$504,"Add-on",'Cocok Bayar Booking'!$B$5:$B$504,"&lt;="&amp;'Pengaturan'!$B$6)</x:f>
        <x:v>0</x:v>
      </x:c>
      <x:c r="H254" s="619"/>
      <x:c r="I254" s="619" t="n">
        <x:f>E254+F254+IF(V254&lt;&gt;"",N(H254),0)</x:f>
        <x:v>270000</x:v>
      </x:c>
      <x:c r="J254" s="625"/>
      <x:c r="K254" s="626"/>
      <x:c r="L254" s="620" t="str">
        <x:f>IF(NOT(ISNUMBER(C254)),"Tanggal sesi belum pasti",IF(OR(C254&lt;'Pengaturan'!$B$4,C254&gt;'Pengaturan'!$B$5),"Di luar September",IF(C254&gt;'Pengaturan'!$B$29,"Belum closing",IF(AND(O254&lt;&gt;"",NOT(AND(W254="Terverifikasi",K254&lt;&gt;""))),"Pasangan perlu dicek",IF(AND(Q254=0,NOT(AND(ISNUMBER(U254),K254&lt;&gt;""))),"Sesi belum terkonfirmasi",IF(AND(ISNUMBER(J254),J254&gt;=0,K254&lt;&gt;""),"Terhitung",IF(X254=0,"Paket utama belum terhubung",IF(R254=0,"Pelunasan belum terbukti",IF(AND(N(H254)&gt;0,V254=""),"Bukti bayar sebelumnya kosong",IF(E254+IF(V254&lt;&gt;"",N(H254),0)&lt;S254,"DP sebelumnya belum lengkap",IF(I254&lt;=0,"Nominal pembayaran belum lengkap","Terhitung")))))))))))</x:f>
        <x:v>Terhitung</x:v>
      </x:c>
      <x:c r="M254" s="619" t="n">
        <x:f>IF(N254=1,IF(AND(ISNUMBER(J254),J254&gt;=0,K254&lt;&gt;""),J254,I254),"")</x:f>
        <x:v>270000</x:v>
      </x:c>
      <x:c r="N254" s="621" t="n">
        <x:f>IF(L254="Terhitung",1,0)</x:f>
        <x:v>1</x:v>
      </x:c>
      <x:c r="O254" s="617"/>
      <x:c r="P254" s="617" t="str">
        <x:v>21</x:v>
      </x:c>
      <x:c r="Q254" s="617" t="n">
        <x:f>SUMIFS('Cocok Bayar Booking'!$V$5:$V$504,'Cocok Bayar Booking'!$R$5:$R$504,A254,'Cocok Bayar Booking'!$B$5:$B$504,"&lt;="&amp;'Pengaturan'!$B$6)</x:f>
        <x:v>1</x:v>
      </x:c>
      <x:c r="R254" s="617" t="n">
        <x:f>COUNTIFS('Cocok Bayar Booking'!$R$5:$R$504,A254,'Cocok Bayar Booking'!$S$5:$S$504,"Paket utama",'Cocok Bayar Booking'!$F$5:$F$504,"Lunas",'Cocok Bayar Booking'!$B$5:$B$504,"&lt;="&amp;'Pengaturan'!$B$6)+COUNTIFS('Cocok Bayar Booking'!$R$5:$R$504,A254,'Cocok Bayar Booking'!$S$5:$S$504,"Paket utama",'Cocok Bayar Booking'!$F$5:$F$504,"Pelunasan",'Cocok Bayar Booking'!$B$5:$B$504,"&lt;="&amp;'Pengaturan'!$B$6)</x:f>
        <x:v>1</x:v>
      </x:c>
      <x:c r="S254" s="619" t="n">
        <x:v>0</x:v>
      </x:c>
      <x:c r="T254" s="619"/>
      <x:c r="U254" s="627"/>
      <x:c r="V254" s="617"/>
      <x:c r="W254" s="626"/>
      <x:c r="X254" s="617" t="n">
        <x:f>COUNTIFS('Cocok Bayar Booking'!$R$5:$R$504,A254,'Cocok Bayar Booking'!$S$5:$S$504,"Paket utama",'Cocok Bayar Booking'!$B$5:$B$504,"&lt;="&amp;'Pengaturan'!$B$6)</x:f>
        <x:v>1</x:v>
      </x:c>
      <x:c r="Y254" s="617" t="n">
        <x:f>IF(OR(L254="Nonaktif tanpa pembayaran",L254="Di luar September",L254="Belum closing",AND(LEFT(A254,4)="LOG-",COUNTIF('Cocok Bayar Booking'!$R$5:$R$504,A254)=0)),0,1-N254)</x:f>
        <x:v>0</x:v>
      </x:c>
      <x:c r="Z254" s="618" t="n">
        <x:f>IF('Log Transaksi'!E21="","",'Log Transaksi'!E21)</x:f>
        <x:v>46266</x:v>
      </x:c>
    </x:row>
    <x:row r="255" ht="30" customHeight="1">
      <x:c r="A255" s="617" t="str">
        <x:v>LOG-01-21</x:v>
      </x:c>
      <x:c r="B255" s="617" t="str">
        <x:f>IF('Log Transaksi'!C22="","",'Log Transaksi'!C22)</x:f>
        <x:v>Madina Salsabila</x:v>
      </x:c>
      <x:c r="C255" s="618" t="n">
        <x:f>IF(ISNUMBER(U255),U255,IF(ISNUMBER(Z255),Z255,""))</x:f>
        <x:v>46266</x:v>
      </x:c>
      <x:c r="D255" s="617" t="str">
        <x:f>'Log Transaksi'!D22</x:f>
        <x:v>Graduation</x:v>
      </x:c>
      <x:c r="E255" s="619" t="n">
        <x:f>SUMIFS('Cocok Bayar Booking'!$I$5:$I$504,'Cocok Bayar Booking'!$R$5:$R$504,A255,'Cocok Bayar Booking'!$F$5:$F$504,"DP",'Cocok Bayar Booking'!$S$5:$S$504,"Paket utama",'Cocok Bayar Booking'!$B$5:$B$504,"&lt;="&amp;'Pengaturan'!$B$6)</x:f>
        <x:v>0</x:v>
      </x:c>
      <x:c r="F255" s="619" t="n">
        <x:f>SUMIFS('Cocok Bayar Booking'!$I$5:$I$504,'Cocok Bayar Booking'!$R$5:$R$504,A255,'Cocok Bayar Booking'!$B$5:$B$504,"&lt;="&amp;'Pengaturan'!$B$6)-E255</x:f>
        <x:v>250000</x:v>
      </x:c>
      <x:c r="G255" s="619" t="n">
        <x:f>SUMIFS('Cocok Bayar Booking'!$I$5:$I$504,'Cocok Bayar Booking'!$R$5:$R$504,A255,'Cocok Bayar Booking'!$S$5:$S$504,"Add-on",'Cocok Bayar Booking'!$B$5:$B$504,"&lt;="&amp;'Pengaturan'!$B$6)</x:f>
        <x:v>0</x:v>
      </x:c>
      <x:c r="H255" s="619"/>
      <x:c r="I255" s="619" t="n">
        <x:f>E255+F255+IF(V255&lt;&gt;"",N(H255),0)</x:f>
        <x:v>250000</x:v>
      </x:c>
      <x:c r="J255" s="625"/>
      <x:c r="K255" s="626"/>
      <x:c r="L255" s="620" t="str">
        <x:f>IF(NOT(ISNUMBER(C255)),"Tanggal sesi belum pasti",IF(OR(C255&lt;'Pengaturan'!$B$4,C255&gt;'Pengaturan'!$B$5),"Di luar September",IF(C255&gt;'Pengaturan'!$B$29,"Belum closing",IF(AND(O255&lt;&gt;"",NOT(AND(W255="Terverifikasi",K255&lt;&gt;""))),"Pasangan perlu dicek",IF(AND(Q255=0,NOT(AND(ISNUMBER(U255),K255&lt;&gt;""))),"Sesi belum terkonfirmasi",IF(AND(ISNUMBER(J255),J255&gt;=0,K255&lt;&gt;""),"Terhitung",IF(X255=0,"Paket utama belum terhubung",IF(R255=0,"Pelunasan belum terbukti",IF(AND(N(H255)&gt;0,V255=""),"Bukti bayar sebelumnya kosong",IF(E255+IF(V255&lt;&gt;"",N(H255),0)&lt;S255,"DP sebelumnya belum lengkap",IF(I255&lt;=0,"Nominal pembayaran belum lengkap","Terhitung")))))))))))</x:f>
        <x:v>Terhitung</x:v>
      </x:c>
      <x:c r="M255" s="619" t="n">
        <x:f>IF(N255=1,IF(AND(ISNUMBER(J255),J255&gt;=0,K255&lt;&gt;""),J255,I255),"")</x:f>
        <x:v>250000</x:v>
      </x:c>
      <x:c r="N255" s="621" t="n">
        <x:f>IF(L255="Terhitung",1,0)</x:f>
        <x:v>1</x:v>
      </x:c>
      <x:c r="O255" s="617"/>
      <x:c r="P255" s="617" t="str">
        <x:v>22</x:v>
      </x:c>
      <x:c r="Q255" s="617" t="n">
        <x:f>SUMIFS('Cocok Bayar Booking'!$V$5:$V$504,'Cocok Bayar Booking'!$R$5:$R$504,A255,'Cocok Bayar Booking'!$B$5:$B$504,"&lt;="&amp;'Pengaturan'!$B$6)</x:f>
        <x:v>1</x:v>
      </x:c>
      <x:c r="R255" s="617" t="n">
        <x:f>COUNTIFS('Cocok Bayar Booking'!$R$5:$R$504,A255,'Cocok Bayar Booking'!$S$5:$S$504,"Paket utama",'Cocok Bayar Booking'!$F$5:$F$504,"Lunas",'Cocok Bayar Booking'!$B$5:$B$504,"&lt;="&amp;'Pengaturan'!$B$6)+COUNTIFS('Cocok Bayar Booking'!$R$5:$R$504,A255,'Cocok Bayar Booking'!$S$5:$S$504,"Paket utama",'Cocok Bayar Booking'!$F$5:$F$504,"Pelunasan",'Cocok Bayar Booking'!$B$5:$B$504,"&lt;="&amp;'Pengaturan'!$B$6)</x:f>
        <x:v>1</x:v>
      </x:c>
      <x:c r="S255" s="619" t="n">
        <x:v>0</x:v>
      </x:c>
      <x:c r="T255" s="619"/>
      <x:c r="U255" s="627"/>
      <x:c r="V255" s="617"/>
      <x:c r="W255" s="626"/>
      <x:c r="X255" s="617" t="n">
        <x:f>COUNTIFS('Cocok Bayar Booking'!$R$5:$R$504,A255,'Cocok Bayar Booking'!$S$5:$S$504,"Paket utama",'Cocok Bayar Booking'!$B$5:$B$504,"&lt;="&amp;'Pengaturan'!$B$6)</x:f>
        <x:v>1</x:v>
      </x:c>
      <x:c r="Y255" s="617" t="n">
        <x:f>IF(OR(L255="Nonaktif tanpa pembayaran",L255="Di luar September",L255="Belum closing",AND(LEFT(A255,4)="LOG-",COUNTIF('Cocok Bayar Booking'!$R$5:$R$504,A255)=0)),0,1-N255)</x:f>
        <x:v>0</x:v>
      </x:c>
      <x:c r="Z255" s="618" t="n">
        <x:f>IF('Log Transaksi'!E22="","",'Log Transaksi'!E22)</x:f>
        <x:v>46266</x:v>
      </x:c>
    </x:row>
    <x:row r="256" ht="30" customHeight="1">
      <x:c r="A256" s="617" t="str">
        <x:v>LOG-01-22</x:v>
      </x:c>
      <x:c r="B256" s="617" t="str">
        <x:f>IF('Log Transaksi'!C23="","",'Log Transaksi'!C23)</x:f>
        <x:v>Dinda</x:v>
      </x:c>
      <x:c r="C256" s="618" t="n">
        <x:f>IF(ISNUMBER(U256),U256,IF(ISNUMBER(Z256),Z256,""))</x:f>
        <x:v>46266</x:v>
      </x:c>
      <x:c r="D256" s="617" t="str">
        <x:f>'Log Transaksi'!D23</x:f>
        <x:v>Graduation</x:v>
      </x:c>
      <x:c r="E256" s="619" t="n">
        <x:f>SUMIFS('Cocok Bayar Booking'!$I$5:$I$504,'Cocok Bayar Booking'!$R$5:$R$504,A256,'Cocok Bayar Booking'!$F$5:$F$504,"DP",'Cocok Bayar Booking'!$S$5:$S$504,"Paket utama",'Cocok Bayar Booking'!$B$5:$B$504,"&lt;="&amp;'Pengaturan'!$B$6)</x:f>
        <x:v>0</x:v>
      </x:c>
      <x:c r="F256" s="619" t="n">
        <x:f>SUMIFS('Cocok Bayar Booking'!$I$5:$I$504,'Cocok Bayar Booking'!$R$5:$R$504,A256,'Cocok Bayar Booking'!$B$5:$B$504,"&lt;="&amp;'Pengaturan'!$B$6)-E256</x:f>
        <x:v>250000</x:v>
      </x:c>
      <x:c r="G256" s="619" t="n">
        <x:f>SUMIFS('Cocok Bayar Booking'!$I$5:$I$504,'Cocok Bayar Booking'!$R$5:$R$504,A256,'Cocok Bayar Booking'!$S$5:$S$504,"Add-on",'Cocok Bayar Booking'!$B$5:$B$504,"&lt;="&amp;'Pengaturan'!$B$6)</x:f>
        <x:v>0</x:v>
      </x:c>
      <x:c r="H256" s="619"/>
      <x:c r="I256" s="619" t="n">
        <x:f>E256+F256+IF(V256&lt;&gt;"",N(H256),0)</x:f>
        <x:v>250000</x:v>
      </x:c>
      <x:c r="J256" s="625"/>
      <x:c r="K256" s="626"/>
      <x:c r="L256" s="620" t="str">
        <x:f>IF(NOT(ISNUMBER(C256)),"Tanggal sesi belum pasti",IF(OR(C256&lt;'Pengaturan'!$B$4,C256&gt;'Pengaturan'!$B$5),"Di luar September",IF(C256&gt;'Pengaturan'!$B$29,"Belum closing",IF(AND(O256&lt;&gt;"",NOT(AND(W256="Terverifikasi",K256&lt;&gt;""))),"Pasangan perlu dicek",IF(AND(Q256=0,NOT(AND(ISNUMBER(U256),K256&lt;&gt;""))),"Sesi belum terkonfirmasi",IF(AND(ISNUMBER(J256),J256&gt;=0,K256&lt;&gt;""),"Terhitung",IF(X256=0,"Paket utama belum terhubung",IF(R256=0,"Pelunasan belum terbukti",IF(AND(N(H256)&gt;0,V256=""),"Bukti bayar sebelumnya kosong",IF(E256+IF(V256&lt;&gt;"",N(H256),0)&lt;S256,"DP sebelumnya belum lengkap",IF(I256&lt;=0,"Nominal pembayaran belum lengkap","Terhitung")))))))))))</x:f>
        <x:v>Terhitung</x:v>
      </x:c>
      <x:c r="M256" s="619" t="n">
        <x:f>IF(N256=1,IF(AND(ISNUMBER(J256),J256&gt;=0,K256&lt;&gt;""),J256,I256),"")</x:f>
        <x:v>250000</x:v>
      </x:c>
      <x:c r="N256" s="621" t="n">
        <x:f>IF(L256="Terhitung",1,0)</x:f>
        <x:v>1</x:v>
      </x:c>
      <x:c r="O256" s="617"/>
      <x:c r="P256" s="617" t="str">
        <x:v>23</x:v>
      </x:c>
      <x:c r="Q256" s="617" t="n">
        <x:f>SUMIFS('Cocok Bayar Booking'!$V$5:$V$504,'Cocok Bayar Booking'!$R$5:$R$504,A256,'Cocok Bayar Booking'!$B$5:$B$504,"&lt;="&amp;'Pengaturan'!$B$6)</x:f>
        <x:v>1</x:v>
      </x:c>
      <x:c r="R256" s="617" t="n">
        <x:f>COUNTIFS('Cocok Bayar Booking'!$R$5:$R$504,A256,'Cocok Bayar Booking'!$S$5:$S$504,"Paket utama",'Cocok Bayar Booking'!$F$5:$F$504,"Lunas",'Cocok Bayar Booking'!$B$5:$B$504,"&lt;="&amp;'Pengaturan'!$B$6)+COUNTIFS('Cocok Bayar Booking'!$R$5:$R$504,A256,'Cocok Bayar Booking'!$S$5:$S$504,"Paket utama",'Cocok Bayar Booking'!$F$5:$F$504,"Pelunasan",'Cocok Bayar Booking'!$B$5:$B$504,"&lt;="&amp;'Pengaturan'!$B$6)</x:f>
        <x:v>1</x:v>
      </x:c>
      <x:c r="S256" s="619" t="n">
        <x:v>0</x:v>
      </x:c>
      <x:c r="T256" s="619"/>
      <x:c r="U256" s="627"/>
      <x:c r="V256" s="617"/>
      <x:c r="W256" s="626"/>
      <x:c r="X256" s="617" t="n">
        <x:f>COUNTIFS('Cocok Bayar Booking'!$R$5:$R$504,A256,'Cocok Bayar Booking'!$S$5:$S$504,"Paket utama",'Cocok Bayar Booking'!$B$5:$B$504,"&lt;="&amp;'Pengaturan'!$B$6)</x:f>
        <x:v>1</x:v>
      </x:c>
      <x:c r="Y256" s="617" t="n">
        <x:f>IF(OR(L256="Nonaktif tanpa pembayaran",L256="Di luar September",L256="Belum closing",AND(LEFT(A256,4)="LOG-",COUNTIF('Cocok Bayar Booking'!$R$5:$R$504,A256)=0)),0,1-N256)</x:f>
        <x:v>0</x:v>
      </x:c>
      <x:c r="Z256" s="618" t="n">
        <x:f>IF('Log Transaksi'!E23="","",'Log Transaksi'!E23)</x:f>
        <x:v>46266</x:v>
      </x:c>
    </x:row>
    <x:row r="257" ht="30" customHeight="1">
      <x:c r="A257" s="617" t="str">
        <x:v>LOG-01-23</x:v>
      </x:c>
      <x:c r="B257" s="617" t="str">
        <x:f>IF('Log Transaksi'!C24="","",'Log Transaksi'!C24)</x:f>
        <x:v>Lulu Angger</x:v>
      </x:c>
      <x:c r="C257" s="618" t="n">
        <x:f>IF(ISNUMBER(U257),U257,IF(ISNUMBER(Z257),Z257,""))</x:f>
        <x:v>46266</x:v>
      </x:c>
      <x:c r="D257" s="617" t="str">
        <x:f>'Log Transaksi'!D24</x:f>
        <x:v>Graduation</x:v>
      </x:c>
      <x:c r="E257" s="619" t="n">
        <x:f>SUMIFS('Cocok Bayar Booking'!$I$5:$I$504,'Cocok Bayar Booking'!$R$5:$R$504,A257,'Cocok Bayar Booking'!$F$5:$F$504,"DP",'Cocok Bayar Booking'!$S$5:$S$504,"Paket utama",'Cocok Bayar Booking'!$B$5:$B$504,"&lt;="&amp;'Pengaturan'!$B$6)</x:f>
        <x:v>0</x:v>
      </x:c>
      <x:c r="F257" s="619" t="n">
        <x:f>SUMIFS('Cocok Bayar Booking'!$I$5:$I$504,'Cocok Bayar Booking'!$R$5:$R$504,A257,'Cocok Bayar Booking'!$B$5:$B$504,"&lt;="&amp;'Pengaturan'!$B$6)-E257</x:f>
        <x:v>250000</x:v>
      </x:c>
      <x:c r="G257" s="619" t="n">
        <x:f>SUMIFS('Cocok Bayar Booking'!$I$5:$I$504,'Cocok Bayar Booking'!$R$5:$R$504,A257,'Cocok Bayar Booking'!$S$5:$S$504,"Add-on",'Cocok Bayar Booking'!$B$5:$B$504,"&lt;="&amp;'Pengaturan'!$B$6)</x:f>
        <x:v>0</x:v>
      </x:c>
      <x:c r="H257" s="619"/>
      <x:c r="I257" s="619" t="n">
        <x:f>E257+F257+IF(V257&lt;&gt;"",N(H257),0)</x:f>
        <x:v>250000</x:v>
      </x:c>
      <x:c r="J257" s="625"/>
      <x:c r="K257" s="626"/>
      <x:c r="L257" s="620" t="str">
        <x:f>IF(NOT(ISNUMBER(C257)),"Tanggal sesi belum pasti",IF(OR(C257&lt;'Pengaturan'!$B$4,C257&gt;'Pengaturan'!$B$5),"Di luar September",IF(C257&gt;'Pengaturan'!$B$29,"Belum closing",IF(AND(O257&lt;&gt;"",NOT(AND(W257="Terverifikasi",K257&lt;&gt;""))),"Pasangan perlu dicek",IF(AND(Q257=0,NOT(AND(ISNUMBER(U257),K257&lt;&gt;""))),"Sesi belum terkonfirmasi",IF(AND(ISNUMBER(J257),J257&gt;=0,K257&lt;&gt;""),"Terhitung",IF(X257=0,"Paket utama belum terhubung",IF(R257=0,"Pelunasan belum terbukti",IF(AND(N(H257)&gt;0,V257=""),"Bukti bayar sebelumnya kosong",IF(E257+IF(V257&lt;&gt;"",N(H257),0)&lt;S257,"DP sebelumnya belum lengkap",IF(I257&lt;=0,"Nominal pembayaran belum lengkap","Terhitung")))))))))))</x:f>
        <x:v>Terhitung</x:v>
      </x:c>
      <x:c r="M257" s="619" t="n">
        <x:f>IF(N257=1,IF(AND(ISNUMBER(J257),J257&gt;=0,K257&lt;&gt;""),J257,I257),"")</x:f>
        <x:v>250000</x:v>
      </x:c>
      <x:c r="N257" s="621" t="n">
        <x:f>IF(L257="Terhitung",1,0)</x:f>
        <x:v>1</x:v>
      </x:c>
      <x:c r="O257" s="617"/>
      <x:c r="P257" s="617" t="str">
        <x:v>24</x:v>
      </x:c>
      <x:c r="Q257" s="617" t="n">
        <x:f>SUMIFS('Cocok Bayar Booking'!$V$5:$V$504,'Cocok Bayar Booking'!$R$5:$R$504,A257,'Cocok Bayar Booking'!$B$5:$B$504,"&lt;="&amp;'Pengaturan'!$B$6)</x:f>
        <x:v>1</x:v>
      </x:c>
      <x:c r="R257" s="617" t="n">
        <x:f>COUNTIFS('Cocok Bayar Booking'!$R$5:$R$504,A257,'Cocok Bayar Booking'!$S$5:$S$504,"Paket utama",'Cocok Bayar Booking'!$F$5:$F$504,"Lunas",'Cocok Bayar Booking'!$B$5:$B$504,"&lt;="&amp;'Pengaturan'!$B$6)+COUNTIFS('Cocok Bayar Booking'!$R$5:$R$504,A257,'Cocok Bayar Booking'!$S$5:$S$504,"Paket utama",'Cocok Bayar Booking'!$F$5:$F$504,"Pelunasan",'Cocok Bayar Booking'!$B$5:$B$504,"&lt;="&amp;'Pengaturan'!$B$6)</x:f>
        <x:v>1</x:v>
      </x:c>
      <x:c r="S257" s="619" t="n">
        <x:v>0</x:v>
      </x:c>
      <x:c r="T257" s="619"/>
      <x:c r="U257" s="627"/>
      <x:c r="V257" s="617"/>
      <x:c r="W257" s="626"/>
      <x:c r="X257" s="617" t="n">
        <x:f>COUNTIFS('Cocok Bayar Booking'!$R$5:$R$504,A257,'Cocok Bayar Booking'!$S$5:$S$504,"Paket utama",'Cocok Bayar Booking'!$B$5:$B$504,"&lt;="&amp;'Pengaturan'!$B$6)</x:f>
        <x:v>1</x:v>
      </x:c>
      <x:c r="Y257" s="617" t="n">
        <x:f>IF(OR(L257="Nonaktif tanpa pembayaran",L257="Di luar September",L257="Belum closing",AND(LEFT(A257,4)="LOG-",COUNTIF('Cocok Bayar Booking'!$R$5:$R$504,A257)=0)),0,1-N257)</x:f>
        <x:v>0</x:v>
      </x:c>
      <x:c r="Z257" s="618" t="n">
        <x:f>IF('Log Transaksi'!E24="","",'Log Transaksi'!E24)</x:f>
        <x:v>46266</x:v>
      </x:c>
    </x:row>
    <x:row r="258" ht="30" customHeight="1">
      <x:c r="A258" s="617" t="str">
        <x:v>LOG-01-24</x:v>
      </x:c>
      <x:c r="B258" s="617" t="str">
        <x:f>IF('Log Transaksi'!C25="","",'Log Transaksi'!C25)</x:f>
        <x:v>Ikbar Rais</x:v>
      </x:c>
      <x:c r="C258" s="618" t="n">
        <x:f>IF(ISNUMBER(U258),U258,IF(ISNUMBER(Z258),Z258,""))</x:f>
        <x:v>46266</x:v>
      </x:c>
      <x:c r="D258" s="617" t="str">
        <x:f>'Log Transaksi'!D25</x:f>
        <x:v>Graduation</x:v>
      </x:c>
      <x:c r="E258" s="619" t="n">
        <x:f>SUMIFS('Cocok Bayar Booking'!$I$5:$I$504,'Cocok Bayar Booking'!$R$5:$R$504,A258,'Cocok Bayar Booking'!$F$5:$F$504,"DP",'Cocok Bayar Booking'!$S$5:$S$504,"Paket utama",'Cocok Bayar Booking'!$B$5:$B$504,"&lt;="&amp;'Pengaturan'!$B$6)</x:f>
        <x:v>0</x:v>
      </x:c>
      <x:c r="F258" s="619" t="n">
        <x:f>SUMIFS('Cocok Bayar Booking'!$I$5:$I$504,'Cocok Bayar Booking'!$R$5:$R$504,A258,'Cocok Bayar Booking'!$B$5:$B$504,"&lt;="&amp;'Pengaturan'!$B$6)-E258</x:f>
        <x:v>250000</x:v>
      </x:c>
      <x:c r="G258" s="619" t="n">
        <x:f>SUMIFS('Cocok Bayar Booking'!$I$5:$I$504,'Cocok Bayar Booking'!$R$5:$R$504,A258,'Cocok Bayar Booking'!$S$5:$S$504,"Add-on",'Cocok Bayar Booking'!$B$5:$B$504,"&lt;="&amp;'Pengaturan'!$B$6)</x:f>
        <x:v>0</x:v>
      </x:c>
      <x:c r="H258" s="619"/>
      <x:c r="I258" s="619" t="n">
        <x:f>E258+F258+IF(V258&lt;&gt;"",N(H258),0)</x:f>
        <x:v>250000</x:v>
      </x:c>
      <x:c r="J258" s="625"/>
      <x:c r="K258" s="626"/>
      <x:c r="L258" s="620" t="str">
        <x:f>IF(NOT(ISNUMBER(C258)),"Tanggal sesi belum pasti",IF(OR(C258&lt;'Pengaturan'!$B$4,C258&gt;'Pengaturan'!$B$5),"Di luar September",IF(C258&gt;'Pengaturan'!$B$29,"Belum closing",IF(AND(O258&lt;&gt;"",NOT(AND(W258="Terverifikasi",K258&lt;&gt;""))),"Pasangan perlu dicek",IF(AND(Q258=0,NOT(AND(ISNUMBER(U258),K258&lt;&gt;""))),"Sesi belum terkonfirmasi",IF(AND(ISNUMBER(J258),J258&gt;=0,K258&lt;&gt;""),"Terhitung",IF(X258=0,"Paket utama belum terhubung",IF(R258=0,"Pelunasan belum terbukti",IF(AND(N(H258)&gt;0,V258=""),"Bukti bayar sebelumnya kosong",IF(E258+IF(V258&lt;&gt;"",N(H258),0)&lt;S258,"DP sebelumnya belum lengkap",IF(I258&lt;=0,"Nominal pembayaran belum lengkap","Terhitung")))))))))))</x:f>
        <x:v>Terhitung</x:v>
      </x:c>
      <x:c r="M258" s="619" t="n">
        <x:f>IF(N258=1,IF(AND(ISNUMBER(J258),J258&gt;=0,K258&lt;&gt;""),J258,I258),"")</x:f>
        <x:v>250000</x:v>
      </x:c>
      <x:c r="N258" s="621" t="n">
        <x:f>IF(L258="Terhitung",1,0)</x:f>
        <x:v>1</x:v>
      </x:c>
      <x:c r="O258" s="617"/>
      <x:c r="P258" s="617" t="str">
        <x:v>25</x:v>
      </x:c>
      <x:c r="Q258" s="617" t="n">
        <x:f>SUMIFS('Cocok Bayar Booking'!$V$5:$V$504,'Cocok Bayar Booking'!$R$5:$R$504,A258,'Cocok Bayar Booking'!$B$5:$B$504,"&lt;="&amp;'Pengaturan'!$B$6)</x:f>
        <x:v>1</x:v>
      </x:c>
      <x:c r="R258" s="617" t="n">
        <x:f>COUNTIFS('Cocok Bayar Booking'!$R$5:$R$504,A258,'Cocok Bayar Booking'!$S$5:$S$504,"Paket utama",'Cocok Bayar Booking'!$F$5:$F$504,"Lunas",'Cocok Bayar Booking'!$B$5:$B$504,"&lt;="&amp;'Pengaturan'!$B$6)+COUNTIFS('Cocok Bayar Booking'!$R$5:$R$504,A258,'Cocok Bayar Booking'!$S$5:$S$504,"Paket utama",'Cocok Bayar Booking'!$F$5:$F$504,"Pelunasan",'Cocok Bayar Booking'!$B$5:$B$504,"&lt;="&amp;'Pengaturan'!$B$6)</x:f>
        <x:v>1</x:v>
      </x:c>
      <x:c r="S258" s="619" t="n">
        <x:v>0</x:v>
      </x:c>
      <x:c r="T258" s="619"/>
      <x:c r="U258" s="627"/>
      <x:c r="V258" s="617"/>
      <x:c r="W258" s="626"/>
      <x:c r="X258" s="617" t="n">
        <x:f>COUNTIFS('Cocok Bayar Booking'!$R$5:$R$504,A258,'Cocok Bayar Booking'!$S$5:$S$504,"Paket utama",'Cocok Bayar Booking'!$B$5:$B$504,"&lt;="&amp;'Pengaturan'!$B$6)</x:f>
        <x:v>1</x:v>
      </x:c>
      <x:c r="Y258" s="617" t="n">
        <x:f>IF(OR(L258="Nonaktif tanpa pembayaran",L258="Di luar September",L258="Belum closing",AND(LEFT(A258,4)="LOG-",COUNTIF('Cocok Bayar Booking'!$R$5:$R$504,A258)=0)),0,1-N258)</x:f>
        <x:v>0</x:v>
      </x:c>
      <x:c r="Z258" s="618" t="n">
        <x:f>IF('Log Transaksi'!E25="","",'Log Transaksi'!E25)</x:f>
        <x:v>46266</x:v>
      </x:c>
    </x:row>
    <x:row r="259" ht="30" customHeight="1">
      <x:c r="A259" s="617" t="str">
        <x:v>LOG-01-25</x:v>
      </x:c>
      <x:c r="B259" s="617" t="str">
        <x:f>IF('Log Transaksi'!C26="","",'Log Transaksi'!C26)</x:f>
        <x:v>Dymas Angga</x:v>
      </x:c>
      <x:c r="C259" s="618" t="n">
        <x:f>IF(ISNUMBER(U259),U259,IF(ISNUMBER(Z259),Z259,""))</x:f>
        <x:v>46266</x:v>
      </x:c>
      <x:c r="D259" s="617" t="str">
        <x:f>'Log Transaksi'!D26</x:f>
        <x:v>Graduation</x:v>
      </x:c>
      <x:c r="E259" s="619" t="n">
        <x:f>SUMIFS('Cocok Bayar Booking'!$I$5:$I$504,'Cocok Bayar Booking'!$R$5:$R$504,A259,'Cocok Bayar Booking'!$F$5:$F$504,"DP",'Cocok Bayar Booking'!$S$5:$S$504,"Paket utama",'Cocok Bayar Booking'!$B$5:$B$504,"&lt;="&amp;'Pengaturan'!$B$6)</x:f>
        <x:v>0</x:v>
      </x:c>
      <x:c r="F259" s="619" t="n">
        <x:f>SUMIFS('Cocok Bayar Booking'!$I$5:$I$504,'Cocok Bayar Booking'!$R$5:$R$504,A259,'Cocok Bayar Booking'!$B$5:$B$504,"&lt;="&amp;'Pengaturan'!$B$6)-E259</x:f>
        <x:v>20000</x:v>
      </x:c>
      <x:c r="G259" s="619" t="n">
        <x:f>SUMIFS('Cocok Bayar Booking'!$I$5:$I$504,'Cocok Bayar Booking'!$R$5:$R$504,A259,'Cocok Bayar Booking'!$S$5:$S$504,"Add-on",'Cocok Bayar Booking'!$B$5:$B$504,"&lt;="&amp;'Pengaturan'!$B$6)</x:f>
        <x:v>0</x:v>
      </x:c>
      <x:c r="H259" s="619"/>
      <x:c r="I259" s="619" t="n">
        <x:f>E259+F259+IF(V259&lt;&gt;"",N(H259),0)</x:f>
        <x:v>20000</x:v>
      </x:c>
      <x:c r="J259" s="625"/>
      <x:c r="K259" s="626"/>
      <x:c r="L259" s="620" t="str">
        <x:f>IF(NOT(ISNUMBER(C259)),"Tanggal sesi belum pasti",IF(OR(C259&lt;'Pengaturan'!$B$4,C259&gt;'Pengaturan'!$B$5),"Di luar September",IF(C259&gt;'Pengaturan'!$B$29,"Belum closing",IF(AND(O259&lt;&gt;"",NOT(AND(W259="Terverifikasi",K259&lt;&gt;""))),"Pasangan perlu dicek",IF(AND(Q259=0,NOT(AND(ISNUMBER(U259),K259&lt;&gt;""))),"Sesi belum terkonfirmasi",IF(AND(ISNUMBER(J259),J259&gt;=0,K259&lt;&gt;""),"Terhitung",IF(X259=0,"Paket utama belum terhubung",IF(R259=0,"Pelunasan belum terbukti",IF(AND(N(H259)&gt;0,V259=""),"Bukti bayar sebelumnya kosong",IF(E259+IF(V259&lt;&gt;"",N(H259),0)&lt;S259,"DP sebelumnya belum lengkap",IF(I259&lt;=0,"Nominal pembayaran belum lengkap","Terhitung")))))))))))</x:f>
        <x:v>Terhitung</x:v>
      </x:c>
      <x:c r="M259" s="619" t="n">
        <x:f>IF(N259=1,IF(AND(ISNUMBER(J259),J259&gt;=0,K259&lt;&gt;""),J259,I259),"")</x:f>
        <x:v>20000</x:v>
      </x:c>
      <x:c r="N259" s="621" t="n">
        <x:f>IF(L259="Terhitung",1,0)</x:f>
        <x:v>1</x:v>
      </x:c>
      <x:c r="O259" s="617"/>
      <x:c r="P259" s="617" t="str">
        <x:v>26</x:v>
      </x:c>
      <x:c r="Q259" s="617" t="n">
        <x:f>SUMIFS('Cocok Bayar Booking'!$V$5:$V$504,'Cocok Bayar Booking'!$R$5:$R$504,A259,'Cocok Bayar Booking'!$B$5:$B$504,"&lt;="&amp;'Pengaturan'!$B$6)</x:f>
        <x:v>1</x:v>
      </x:c>
      <x:c r="R259" s="617" t="n">
        <x:f>COUNTIFS('Cocok Bayar Booking'!$R$5:$R$504,A259,'Cocok Bayar Booking'!$S$5:$S$504,"Paket utama",'Cocok Bayar Booking'!$F$5:$F$504,"Lunas",'Cocok Bayar Booking'!$B$5:$B$504,"&lt;="&amp;'Pengaturan'!$B$6)+COUNTIFS('Cocok Bayar Booking'!$R$5:$R$504,A259,'Cocok Bayar Booking'!$S$5:$S$504,"Paket utama",'Cocok Bayar Booking'!$F$5:$F$504,"Pelunasan",'Cocok Bayar Booking'!$B$5:$B$504,"&lt;="&amp;'Pengaturan'!$B$6)</x:f>
        <x:v>1</x:v>
      </x:c>
      <x:c r="S259" s="619" t="n">
        <x:v>0</x:v>
      </x:c>
      <x:c r="T259" s="619"/>
      <x:c r="U259" s="627"/>
      <x:c r="V259" s="617"/>
      <x:c r="W259" s="626"/>
      <x:c r="X259" s="617" t="n">
        <x:f>COUNTIFS('Cocok Bayar Booking'!$R$5:$R$504,A259,'Cocok Bayar Booking'!$S$5:$S$504,"Paket utama",'Cocok Bayar Booking'!$B$5:$B$504,"&lt;="&amp;'Pengaturan'!$B$6)</x:f>
        <x:v>1</x:v>
      </x:c>
      <x:c r="Y259" s="617" t="n">
        <x:f>IF(OR(L259="Nonaktif tanpa pembayaran",L259="Di luar September",L259="Belum closing",AND(LEFT(A259,4)="LOG-",COUNTIF('Cocok Bayar Booking'!$R$5:$R$504,A259)=0)),0,1-N259)</x:f>
        <x:v>0</x:v>
      </x:c>
      <x:c r="Z259" s="618" t="n">
        <x:f>IF('Log Transaksi'!E26="","",'Log Transaksi'!E26)</x:f>
        <x:v>46266</x:v>
      </x:c>
    </x:row>
    <x:row r="260" ht="30" customHeight="1">
      <x:c r="A260" s="617" t="str">
        <x:v>LOG-01-26</x:v>
      </x:c>
      <x:c r="B260" s="617" t="str">
        <x:f>IF('Log Transaksi'!C27="","",'Log Transaksi'!C27)</x:f>
        <x:v>Rahmat Desta</x:v>
      </x:c>
      <x:c r="C260" s="618" t="n">
        <x:f>IF(ISNUMBER(U260),U260,IF(ISNUMBER(Z260),Z260,""))</x:f>
        <x:v>46266</x:v>
      </x:c>
      <x:c r="D260" s="617" t="str">
        <x:f>'Log Transaksi'!D27</x:f>
        <x:v>Graduation</x:v>
      </x:c>
      <x:c r="E260" s="619" t="n">
        <x:f>SUMIFS('Cocok Bayar Booking'!$I$5:$I$504,'Cocok Bayar Booking'!$R$5:$R$504,A260,'Cocok Bayar Booking'!$F$5:$F$504,"DP",'Cocok Bayar Booking'!$S$5:$S$504,"Paket utama",'Cocok Bayar Booking'!$B$5:$B$504,"&lt;="&amp;'Pengaturan'!$B$6)</x:f>
        <x:v>0</x:v>
      </x:c>
      <x:c r="F260" s="619" t="n">
        <x:f>SUMIFS('Cocok Bayar Booking'!$I$5:$I$504,'Cocok Bayar Booking'!$R$5:$R$504,A260,'Cocok Bayar Booking'!$B$5:$B$504,"&lt;="&amp;'Pengaturan'!$B$6)-E260</x:f>
        <x:v>250000</x:v>
      </x:c>
      <x:c r="G260" s="619" t="n">
        <x:f>SUMIFS('Cocok Bayar Booking'!$I$5:$I$504,'Cocok Bayar Booking'!$R$5:$R$504,A260,'Cocok Bayar Booking'!$S$5:$S$504,"Add-on",'Cocok Bayar Booking'!$B$5:$B$504,"&lt;="&amp;'Pengaturan'!$B$6)</x:f>
        <x:v>0</x:v>
      </x:c>
      <x:c r="H260" s="619"/>
      <x:c r="I260" s="619" t="n">
        <x:f>E260+F260+IF(V260&lt;&gt;"",N(H260),0)</x:f>
        <x:v>250000</x:v>
      </x:c>
      <x:c r="J260" s="625"/>
      <x:c r="K260" s="626"/>
      <x:c r="L260" s="620" t="str">
        <x:f>IF(NOT(ISNUMBER(C260)),"Tanggal sesi belum pasti",IF(OR(C260&lt;'Pengaturan'!$B$4,C260&gt;'Pengaturan'!$B$5),"Di luar September",IF(C260&gt;'Pengaturan'!$B$29,"Belum closing",IF(AND(O260&lt;&gt;"",NOT(AND(W260="Terverifikasi",K260&lt;&gt;""))),"Pasangan perlu dicek",IF(AND(Q260=0,NOT(AND(ISNUMBER(U260),K260&lt;&gt;""))),"Sesi belum terkonfirmasi",IF(AND(ISNUMBER(J260),J260&gt;=0,K260&lt;&gt;""),"Terhitung",IF(X260=0,"Paket utama belum terhubung",IF(R260=0,"Pelunasan belum terbukti",IF(AND(N(H260)&gt;0,V260=""),"Bukti bayar sebelumnya kosong",IF(E260+IF(V260&lt;&gt;"",N(H260),0)&lt;S260,"DP sebelumnya belum lengkap",IF(I260&lt;=0,"Nominal pembayaran belum lengkap","Terhitung")))))))))))</x:f>
        <x:v>Terhitung</x:v>
      </x:c>
      <x:c r="M260" s="619" t="n">
        <x:f>IF(N260=1,IF(AND(ISNUMBER(J260),J260&gt;=0,K260&lt;&gt;""),J260,I260),"")</x:f>
        <x:v>250000</x:v>
      </x:c>
      <x:c r="N260" s="621" t="n">
        <x:f>IF(L260="Terhitung",1,0)</x:f>
        <x:v>1</x:v>
      </x:c>
      <x:c r="O260" s="617"/>
      <x:c r="P260" s="617" t="str">
        <x:v>27</x:v>
      </x:c>
      <x:c r="Q260" s="617" t="n">
        <x:f>SUMIFS('Cocok Bayar Booking'!$V$5:$V$504,'Cocok Bayar Booking'!$R$5:$R$504,A260,'Cocok Bayar Booking'!$B$5:$B$504,"&lt;="&amp;'Pengaturan'!$B$6)</x:f>
        <x:v>1</x:v>
      </x:c>
      <x:c r="R260" s="617" t="n">
        <x:f>COUNTIFS('Cocok Bayar Booking'!$R$5:$R$504,A260,'Cocok Bayar Booking'!$S$5:$S$504,"Paket utama",'Cocok Bayar Booking'!$F$5:$F$504,"Lunas",'Cocok Bayar Booking'!$B$5:$B$504,"&lt;="&amp;'Pengaturan'!$B$6)+COUNTIFS('Cocok Bayar Booking'!$R$5:$R$504,A260,'Cocok Bayar Booking'!$S$5:$S$504,"Paket utama",'Cocok Bayar Booking'!$F$5:$F$504,"Pelunasan",'Cocok Bayar Booking'!$B$5:$B$504,"&lt;="&amp;'Pengaturan'!$B$6)</x:f>
        <x:v>1</x:v>
      </x:c>
      <x:c r="S260" s="619" t="n">
        <x:v>0</x:v>
      </x:c>
      <x:c r="T260" s="619"/>
      <x:c r="U260" s="627"/>
      <x:c r="V260" s="617"/>
      <x:c r="W260" s="626"/>
      <x:c r="X260" s="617" t="n">
        <x:f>COUNTIFS('Cocok Bayar Booking'!$R$5:$R$504,A260,'Cocok Bayar Booking'!$S$5:$S$504,"Paket utama",'Cocok Bayar Booking'!$B$5:$B$504,"&lt;="&amp;'Pengaturan'!$B$6)</x:f>
        <x:v>1</x:v>
      </x:c>
      <x:c r="Y260" s="617" t="n">
        <x:f>IF(OR(L260="Nonaktif tanpa pembayaran",L260="Di luar September",L260="Belum closing",AND(LEFT(A260,4)="LOG-",COUNTIF('Cocok Bayar Booking'!$R$5:$R$504,A260)=0)),0,1-N260)</x:f>
        <x:v>0</x:v>
      </x:c>
      <x:c r="Z260" s="618" t="n">
        <x:f>IF('Log Transaksi'!E27="","",'Log Transaksi'!E27)</x:f>
        <x:v>46266</x:v>
      </x:c>
    </x:row>
    <x:row r="261" ht="30" customHeight="1">
      <x:c r="A261" s="617" t="str">
        <x:v>LOG-01-27</x:v>
      </x:c>
      <x:c r="B261" s="617" t="str">
        <x:f>IF('Log Transaksi'!C28="","",'Log Transaksi'!C28)</x:f>
        <x:v>Mudzrikatun</x:v>
      </x:c>
      <x:c r="C261" s="618" t="n">
        <x:f>IF(ISNUMBER(U261),U261,IF(ISNUMBER(Z261),Z261,""))</x:f>
        <x:v>46266</x:v>
      </x:c>
      <x:c r="D261" s="617" t="str">
        <x:f>'Log Transaksi'!D28</x:f>
        <x:v>Graduation</x:v>
      </x:c>
      <x:c r="E261" s="619" t="n">
        <x:f>SUMIFS('Cocok Bayar Booking'!$I$5:$I$504,'Cocok Bayar Booking'!$R$5:$R$504,A261,'Cocok Bayar Booking'!$F$5:$F$504,"DP",'Cocok Bayar Booking'!$S$5:$S$504,"Paket utama",'Cocok Bayar Booking'!$B$5:$B$504,"&lt;="&amp;'Pengaturan'!$B$6)</x:f>
        <x:v>0</x:v>
      </x:c>
      <x:c r="F261" s="619" t="n">
        <x:f>SUMIFS('Cocok Bayar Booking'!$I$5:$I$504,'Cocok Bayar Booking'!$R$5:$R$504,A261,'Cocok Bayar Booking'!$B$5:$B$504,"&lt;="&amp;'Pengaturan'!$B$6)-E261</x:f>
        <x:v>80000</x:v>
      </x:c>
      <x:c r="G261" s="619" t="n">
        <x:f>SUMIFS('Cocok Bayar Booking'!$I$5:$I$504,'Cocok Bayar Booking'!$R$5:$R$504,A261,'Cocok Bayar Booking'!$S$5:$S$504,"Add-on",'Cocok Bayar Booking'!$B$5:$B$504,"&lt;="&amp;'Pengaturan'!$B$6)</x:f>
        <x:v>0</x:v>
      </x:c>
      <x:c r="H261" s="619"/>
      <x:c r="I261" s="619" t="n">
        <x:f>E261+F261+IF(V261&lt;&gt;"",N(H261),0)</x:f>
        <x:v>80000</x:v>
      </x:c>
      <x:c r="J261" s="625"/>
      <x:c r="K261" s="626"/>
      <x:c r="L261" s="620" t="str">
        <x:f>IF(NOT(ISNUMBER(C261)),"Tanggal sesi belum pasti",IF(OR(C261&lt;'Pengaturan'!$B$4,C261&gt;'Pengaturan'!$B$5),"Di luar September",IF(C261&gt;'Pengaturan'!$B$29,"Belum closing",IF(AND(O261&lt;&gt;"",NOT(AND(W261="Terverifikasi",K261&lt;&gt;""))),"Pasangan perlu dicek",IF(AND(Q261=0,NOT(AND(ISNUMBER(U261),K261&lt;&gt;""))),"Sesi belum terkonfirmasi",IF(AND(ISNUMBER(J261),J261&gt;=0,K261&lt;&gt;""),"Terhitung",IF(X261=0,"Paket utama belum terhubung",IF(R261=0,"Pelunasan belum terbukti",IF(AND(N(H261)&gt;0,V261=""),"Bukti bayar sebelumnya kosong",IF(E261+IF(V261&lt;&gt;"",N(H261),0)&lt;S261,"DP sebelumnya belum lengkap",IF(I261&lt;=0,"Nominal pembayaran belum lengkap","Terhitung")))))))))))</x:f>
        <x:v>Terhitung</x:v>
      </x:c>
      <x:c r="M261" s="619" t="n">
        <x:f>IF(N261=1,IF(AND(ISNUMBER(J261),J261&gt;=0,K261&lt;&gt;""),J261,I261),"")</x:f>
        <x:v>80000</x:v>
      </x:c>
      <x:c r="N261" s="621" t="n">
        <x:f>IF(L261="Terhitung",1,0)</x:f>
        <x:v>1</x:v>
      </x:c>
      <x:c r="O261" s="617"/>
      <x:c r="P261" s="617" t="str">
        <x:v>28</x:v>
      </x:c>
      <x:c r="Q261" s="617" t="n">
        <x:f>SUMIFS('Cocok Bayar Booking'!$V$5:$V$504,'Cocok Bayar Booking'!$R$5:$R$504,A261,'Cocok Bayar Booking'!$B$5:$B$504,"&lt;="&amp;'Pengaturan'!$B$6)</x:f>
        <x:v>1</x:v>
      </x:c>
      <x:c r="R261" s="617" t="n">
        <x:f>COUNTIFS('Cocok Bayar Booking'!$R$5:$R$504,A261,'Cocok Bayar Booking'!$S$5:$S$504,"Paket utama",'Cocok Bayar Booking'!$F$5:$F$504,"Lunas",'Cocok Bayar Booking'!$B$5:$B$504,"&lt;="&amp;'Pengaturan'!$B$6)+COUNTIFS('Cocok Bayar Booking'!$R$5:$R$504,A261,'Cocok Bayar Booking'!$S$5:$S$504,"Paket utama",'Cocok Bayar Booking'!$F$5:$F$504,"Pelunasan",'Cocok Bayar Booking'!$B$5:$B$504,"&lt;="&amp;'Pengaturan'!$B$6)</x:f>
        <x:v>1</x:v>
      </x:c>
      <x:c r="S261" s="619" t="n">
        <x:v>0</x:v>
      </x:c>
      <x:c r="T261" s="619"/>
      <x:c r="U261" s="627"/>
      <x:c r="V261" s="617"/>
      <x:c r="W261" s="626"/>
      <x:c r="X261" s="617" t="n">
        <x:f>COUNTIFS('Cocok Bayar Booking'!$R$5:$R$504,A261,'Cocok Bayar Booking'!$S$5:$S$504,"Paket utama",'Cocok Bayar Booking'!$B$5:$B$504,"&lt;="&amp;'Pengaturan'!$B$6)</x:f>
        <x:v>1</x:v>
      </x:c>
      <x:c r="Y261" s="617" t="n">
        <x:f>IF(OR(L261="Nonaktif tanpa pembayaran",L261="Di luar September",L261="Belum closing",AND(LEFT(A261,4)="LOG-",COUNTIF('Cocok Bayar Booking'!$R$5:$R$504,A261)=0)),0,1-N261)</x:f>
        <x:v>0</x:v>
      </x:c>
      <x:c r="Z261" s="618" t="n">
        <x:f>IF('Log Transaksi'!E28="","",'Log Transaksi'!E28)</x:f>
        <x:v>46266</x:v>
      </x:c>
    </x:row>
    <x:row r="262" ht="30" customHeight="1">
      <x:c r="A262" s="617" t="str">
        <x:v>LOG-01-28</x:v>
      </x:c>
      <x:c r="B262" s="617" t="str">
        <x:f>IF('Log Transaksi'!C29="","",'Log Transaksi'!C29)</x:f>
        <x:v>Sabina Rizky</x:v>
      </x:c>
      <x:c r="C262" s="618" t="n">
        <x:f>IF(ISNUMBER(U262),U262,IF(ISNUMBER(Z262),Z262,""))</x:f>
        <x:v>46266</x:v>
      </x:c>
      <x:c r="D262" s="617" t="str">
        <x:f>'Log Transaksi'!D29</x:f>
        <x:v>Graduation</x:v>
      </x:c>
      <x:c r="E262" s="619" t="n">
        <x:f>SUMIFS('Cocok Bayar Booking'!$I$5:$I$504,'Cocok Bayar Booking'!$R$5:$R$504,A262,'Cocok Bayar Booking'!$F$5:$F$504,"DP",'Cocok Bayar Booking'!$S$5:$S$504,"Paket utama",'Cocok Bayar Booking'!$B$5:$B$504,"&lt;="&amp;'Pengaturan'!$B$6)</x:f>
        <x:v>0</x:v>
      </x:c>
      <x:c r="F262" s="619" t="n">
        <x:f>SUMIFS('Cocok Bayar Booking'!$I$5:$I$504,'Cocok Bayar Booking'!$R$5:$R$504,A262,'Cocok Bayar Booking'!$B$5:$B$504,"&lt;="&amp;'Pengaturan'!$B$6)-E262</x:f>
        <x:v>150000</x:v>
      </x:c>
      <x:c r="G262" s="619" t="n">
        <x:f>SUMIFS('Cocok Bayar Booking'!$I$5:$I$504,'Cocok Bayar Booking'!$R$5:$R$504,A262,'Cocok Bayar Booking'!$S$5:$S$504,"Add-on",'Cocok Bayar Booking'!$B$5:$B$504,"&lt;="&amp;'Pengaturan'!$B$6)</x:f>
        <x:v>0</x:v>
      </x:c>
      <x:c r="H262" s="619"/>
      <x:c r="I262" s="619" t="n">
        <x:f>E262+F262+IF(V262&lt;&gt;"",N(H262),0)</x:f>
        <x:v>150000</x:v>
      </x:c>
      <x:c r="J262" s="625"/>
      <x:c r="K262" s="626"/>
      <x:c r="L262" s="620" t="str">
        <x:f>IF(NOT(ISNUMBER(C262)),"Tanggal sesi belum pasti",IF(OR(C262&lt;'Pengaturan'!$B$4,C262&gt;'Pengaturan'!$B$5),"Di luar September",IF(C262&gt;'Pengaturan'!$B$29,"Belum closing",IF(AND(O262&lt;&gt;"",NOT(AND(W262="Terverifikasi",K262&lt;&gt;""))),"Pasangan perlu dicek",IF(AND(Q262=0,NOT(AND(ISNUMBER(U262),K262&lt;&gt;""))),"Sesi belum terkonfirmasi",IF(AND(ISNUMBER(J262),J262&gt;=0,K262&lt;&gt;""),"Terhitung",IF(X262=0,"Paket utama belum terhubung",IF(R262=0,"Pelunasan belum terbukti",IF(AND(N(H262)&gt;0,V262=""),"Bukti bayar sebelumnya kosong",IF(E262+IF(V262&lt;&gt;"",N(H262),0)&lt;S262,"DP sebelumnya belum lengkap",IF(I262&lt;=0,"Nominal pembayaran belum lengkap","Terhitung")))))))))))</x:f>
        <x:v>Terhitung</x:v>
      </x:c>
      <x:c r="M262" s="619" t="n">
        <x:f>IF(N262=1,IF(AND(ISNUMBER(J262),J262&gt;=0,K262&lt;&gt;""),J262,I262),"")</x:f>
        <x:v>150000</x:v>
      </x:c>
      <x:c r="N262" s="621" t="n">
        <x:f>IF(L262="Terhitung",1,0)</x:f>
        <x:v>1</x:v>
      </x:c>
      <x:c r="O262" s="617"/>
      <x:c r="P262" s="617" t="str">
        <x:v>29</x:v>
      </x:c>
      <x:c r="Q262" s="617" t="n">
        <x:f>SUMIFS('Cocok Bayar Booking'!$V$5:$V$504,'Cocok Bayar Booking'!$R$5:$R$504,A262,'Cocok Bayar Booking'!$B$5:$B$504,"&lt;="&amp;'Pengaturan'!$B$6)</x:f>
        <x:v>1</x:v>
      </x:c>
      <x:c r="R262" s="617" t="n">
        <x:f>COUNTIFS('Cocok Bayar Booking'!$R$5:$R$504,A262,'Cocok Bayar Booking'!$S$5:$S$504,"Paket utama",'Cocok Bayar Booking'!$F$5:$F$504,"Lunas",'Cocok Bayar Booking'!$B$5:$B$504,"&lt;="&amp;'Pengaturan'!$B$6)+COUNTIFS('Cocok Bayar Booking'!$R$5:$R$504,A262,'Cocok Bayar Booking'!$S$5:$S$504,"Paket utama",'Cocok Bayar Booking'!$F$5:$F$504,"Pelunasan",'Cocok Bayar Booking'!$B$5:$B$504,"&lt;="&amp;'Pengaturan'!$B$6)</x:f>
        <x:v>1</x:v>
      </x:c>
      <x:c r="S262" s="619" t="n">
        <x:v>0</x:v>
      </x:c>
      <x:c r="T262" s="619"/>
      <x:c r="U262" s="627"/>
      <x:c r="V262" s="617"/>
      <x:c r="W262" s="626"/>
      <x:c r="X262" s="617" t="n">
        <x:f>COUNTIFS('Cocok Bayar Booking'!$R$5:$R$504,A262,'Cocok Bayar Booking'!$S$5:$S$504,"Paket utama",'Cocok Bayar Booking'!$B$5:$B$504,"&lt;="&amp;'Pengaturan'!$B$6)</x:f>
        <x:v>1</x:v>
      </x:c>
      <x:c r="Y262" s="617" t="n">
        <x:f>IF(OR(L262="Nonaktif tanpa pembayaran",L262="Di luar September",L262="Belum closing",AND(LEFT(A262,4)="LOG-",COUNTIF('Cocok Bayar Booking'!$R$5:$R$504,A262)=0)),0,1-N262)</x:f>
        <x:v>0</x:v>
      </x:c>
      <x:c r="Z262" s="618" t="n">
        <x:f>IF('Log Transaksi'!E29="","",'Log Transaksi'!E29)</x:f>
        <x:v>46266</x:v>
      </x:c>
    </x:row>
    <x:row r="263" ht="30" customHeight="1">
      <x:c r="A263" s="617" t="str">
        <x:v>LOG-01-29</x:v>
      </x:c>
      <x:c r="B263" s="617" t="str">
        <x:f>IF('Log Transaksi'!C30="","",'Log Transaksi'!C30)</x:f>
        <x:v>Resti Dwi</x:v>
      </x:c>
      <x:c r="C263" s="618" t="n">
        <x:f>IF(ISNUMBER(U263),U263,IF(ISNUMBER(Z263),Z263,""))</x:f>
        <x:v>46266</x:v>
      </x:c>
      <x:c r="D263" s="617" t="str">
        <x:f>'Log Transaksi'!D30</x:f>
        <x:v>Graduation</x:v>
      </x:c>
      <x:c r="E263" s="619" t="n">
        <x:f>SUMIFS('Cocok Bayar Booking'!$I$5:$I$504,'Cocok Bayar Booking'!$R$5:$R$504,A263,'Cocok Bayar Booking'!$F$5:$F$504,"DP",'Cocok Bayar Booking'!$S$5:$S$504,"Paket utama",'Cocok Bayar Booking'!$B$5:$B$504,"&lt;="&amp;'Pengaturan'!$B$6)</x:f>
        <x:v>0</x:v>
      </x:c>
      <x:c r="F263" s="619" t="n">
        <x:f>SUMIFS('Cocok Bayar Booking'!$I$5:$I$504,'Cocok Bayar Booking'!$R$5:$R$504,A263,'Cocok Bayar Booking'!$B$5:$B$504,"&lt;="&amp;'Pengaturan'!$B$6)-E263</x:f>
        <x:v>250000</x:v>
      </x:c>
      <x:c r="G263" s="619" t="n">
        <x:f>SUMIFS('Cocok Bayar Booking'!$I$5:$I$504,'Cocok Bayar Booking'!$R$5:$R$504,A263,'Cocok Bayar Booking'!$S$5:$S$504,"Add-on",'Cocok Bayar Booking'!$B$5:$B$504,"&lt;="&amp;'Pengaturan'!$B$6)</x:f>
        <x:v>0</x:v>
      </x:c>
      <x:c r="H263" s="619"/>
      <x:c r="I263" s="619" t="n">
        <x:f>E263+F263+IF(V263&lt;&gt;"",N(H263),0)</x:f>
        <x:v>250000</x:v>
      </x:c>
      <x:c r="J263" s="625"/>
      <x:c r="K263" s="626"/>
      <x:c r="L263" s="620" t="str">
        <x:f>IF(NOT(ISNUMBER(C263)),"Tanggal sesi belum pasti",IF(OR(C263&lt;'Pengaturan'!$B$4,C263&gt;'Pengaturan'!$B$5),"Di luar September",IF(C263&gt;'Pengaturan'!$B$29,"Belum closing",IF(AND(O263&lt;&gt;"",NOT(AND(W263="Terverifikasi",K263&lt;&gt;""))),"Pasangan perlu dicek",IF(AND(Q263=0,NOT(AND(ISNUMBER(U263),K263&lt;&gt;""))),"Sesi belum terkonfirmasi",IF(AND(ISNUMBER(J263),J263&gt;=0,K263&lt;&gt;""),"Terhitung",IF(X263=0,"Paket utama belum terhubung",IF(R263=0,"Pelunasan belum terbukti",IF(AND(N(H263)&gt;0,V263=""),"Bukti bayar sebelumnya kosong",IF(E263+IF(V263&lt;&gt;"",N(H263),0)&lt;S263,"DP sebelumnya belum lengkap",IF(I263&lt;=0,"Nominal pembayaran belum lengkap","Terhitung")))))))))))</x:f>
        <x:v>Terhitung</x:v>
      </x:c>
      <x:c r="M263" s="619" t="n">
        <x:f>IF(N263=1,IF(AND(ISNUMBER(J263),J263&gt;=0,K263&lt;&gt;""),J263,I263),"")</x:f>
        <x:v>250000</x:v>
      </x:c>
      <x:c r="N263" s="621" t="n">
        <x:f>IF(L263="Terhitung",1,0)</x:f>
        <x:v>1</x:v>
      </x:c>
      <x:c r="O263" s="617"/>
      <x:c r="P263" s="617" t="str">
        <x:v>30</x:v>
      </x:c>
      <x:c r="Q263" s="617" t="n">
        <x:f>SUMIFS('Cocok Bayar Booking'!$V$5:$V$504,'Cocok Bayar Booking'!$R$5:$R$504,A263,'Cocok Bayar Booking'!$B$5:$B$504,"&lt;="&amp;'Pengaturan'!$B$6)</x:f>
        <x:v>1</x:v>
      </x:c>
      <x:c r="R263" s="617" t="n">
        <x:f>COUNTIFS('Cocok Bayar Booking'!$R$5:$R$504,A263,'Cocok Bayar Booking'!$S$5:$S$504,"Paket utama",'Cocok Bayar Booking'!$F$5:$F$504,"Lunas",'Cocok Bayar Booking'!$B$5:$B$504,"&lt;="&amp;'Pengaturan'!$B$6)+COUNTIFS('Cocok Bayar Booking'!$R$5:$R$504,A263,'Cocok Bayar Booking'!$S$5:$S$504,"Paket utama",'Cocok Bayar Booking'!$F$5:$F$504,"Pelunasan",'Cocok Bayar Booking'!$B$5:$B$504,"&lt;="&amp;'Pengaturan'!$B$6)</x:f>
        <x:v>1</x:v>
      </x:c>
      <x:c r="S263" s="619" t="n">
        <x:v>0</x:v>
      </x:c>
      <x:c r="T263" s="619"/>
      <x:c r="U263" s="627"/>
      <x:c r="V263" s="617"/>
      <x:c r="W263" s="626"/>
      <x:c r="X263" s="617" t="n">
        <x:f>COUNTIFS('Cocok Bayar Booking'!$R$5:$R$504,A263,'Cocok Bayar Booking'!$S$5:$S$504,"Paket utama",'Cocok Bayar Booking'!$B$5:$B$504,"&lt;="&amp;'Pengaturan'!$B$6)</x:f>
        <x:v>1</x:v>
      </x:c>
      <x:c r="Y263" s="617" t="n">
        <x:f>IF(OR(L263="Nonaktif tanpa pembayaran",L263="Di luar September",L263="Belum closing",AND(LEFT(A263,4)="LOG-",COUNTIF('Cocok Bayar Booking'!$R$5:$R$504,A263)=0)),0,1-N263)</x:f>
        <x:v>0</x:v>
      </x:c>
      <x:c r="Z263" s="618" t="n">
        <x:f>IF('Log Transaksi'!E30="","",'Log Transaksi'!E30)</x:f>
        <x:v>46266</x:v>
      </x:c>
    </x:row>
    <x:row r="264" ht="30" customHeight="1">
      <x:c r="A264" s="617" t="str">
        <x:v>LOG-01-30</x:v>
      </x:c>
      <x:c r="B264" s="617" t="str">
        <x:f>IF('Log Transaksi'!C31="","",'Log Transaksi'!C31)</x:f>
        <x:v>Ramdhan</x:v>
      </x:c>
      <x:c r="C264" s="618" t="n">
        <x:f>IF(ISNUMBER(U264),U264,IF(ISNUMBER(Z264),Z264,""))</x:f>
        <x:v>46266</x:v>
      </x:c>
      <x:c r="D264" s="617" t="str">
        <x:f>'Log Transaksi'!D31</x:f>
        <x:v>Single</x:v>
      </x:c>
      <x:c r="E264" s="619" t="n">
        <x:f>SUMIFS('Cocok Bayar Booking'!$I$5:$I$504,'Cocok Bayar Booking'!$R$5:$R$504,A264,'Cocok Bayar Booking'!$F$5:$F$504,"DP",'Cocok Bayar Booking'!$S$5:$S$504,"Paket utama",'Cocok Bayar Booking'!$B$5:$B$504,"&lt;="&amp;'Pengaturan'!$B$6)</x:f>
        <x:v>0</x:v>
      </x:c>
      <x:c r="F264" s="619" t="n">
        <x:f>SUMIFS('Cocok Bayar Booking'!$I$5:$I$504,'Cocok Bayar Booking'!$R$5:$R$504,A264,'Cocok Bayar Booking'!$B$5:$B$504,"&lt;="&amp;'Pengaturan'!$B$6)-E264</x:f>
        <x:v>100000</x:v>
      </x:c>
      <x:c r="G264" s="619" t="n">
        <x:f>SUMIFS('Cocok Bayar Booking'!$I$5:$I$504,'Cocok Bayar Booking'!$R$5:$R$504,A264,'Cocok Bayar Booking'!$S$5:$S$504,"Add-on",'Cocok Bayar Booking'!$B$5:$B$504,"&lt;="&amp;'Pengaturan'!$B$6)</x:f>
        <x:v>0</x:v>
      </x:c>
      <x:c r="H264" s="619"/>
      <x:c r="I264" s="619" t="n">
        <x:f>E264+F264+IF(V264&lt;&gt;"",N(H264),0)</x:f>
        <x:v>100000</x:v>
      </x:c>
      <x:c r="J264" s="625"/>
      <x:c r="K264" s="626"/>
      <x:c r="L264" s="620" t="str">
        <x:f>IF(NOT(ISNUMBER(C264)),"Tanggal sesi belum pasti",IF(OR(C264&lt;'Pengaturan'!$B$4,C264&gt;'Pengaturan'!$B$5),"Di luar September",IF(C264&gt;'Pengaturan'!$B$29,"Belum closing",IF(AND(O264&lt;&gt;"",NOT(AND(W264="Terverifikasi",K264&lt;&gt;""))),"Pasangan perlu dicek",IF(AND(Q264=0,NOT(AND(ISNUMBER(U264),K264&lt;&gt;""))),"Sesi belum terkonfirmasi",IF(AND(ISNUMBER(J264),J264&gt;=0,K264&lt;&gt;""),"Terhitung",IF(X264=0,"Paket utama belum terhubung",IF(R264=0,"Pelunasan belum terbukti",IF(AND(N(H264)&gt;0,V264=""),"Bukti bayar sebelumnya kosong",IF(E264+IF(V264&lt;&gt;"",N(H264),0)&lt;S264,"DP sebelumnya belum lengkap",IF(I264&lt;=0,"Nominal pembayaran belum lengkap","Terhitung")))))))))))</x:f>
        <x:v>Terhitung</x:v>
      </x:c>
      <x:c r="M264" s="619" t="n">
        <x:f>IF(N264=1,IF(AND(ISNUMBER(J264),J264&gt;=0,K264&lt;&gt;""),J264,I264),"")</x:f>
        <x:v>100000</x:v>
      </x:c>
      <x:c r="N264" s="621" t="n">
        <x:f>IF(L264="Terhitung",1,0)</x:f>
        <x:v>1</x:v>
      </x:c>
      <x:c r="O264" s="617"/>
      <x:c r="P264" s="617" t="str">
        <x:v>31</x:v>
      </x:c>
      <x:c r="Q264" s="617" t="n">
        <x:f>SUMIFS('Cocok Bayar Booking'!$V$5:$V$504,'Cocok Bayar Booking'!$R$5:$R$504,A264,'Cocok Bayar Booking'!$B$5:$B$504,"&lt;="&amp;'Pengaturan'!$B$6)</x:f>
        <x:v>1</x:v>
      </x:c>
      <x:c r="R264" s="617" t="n">
        <x:f>COUNTIFS('Cocok Bayar Booking'!$R$5:$R$504,A264,'Cocok Bayar Booking'!$S$5:$S$504,"Paket utama",'Cocok Bayar Booking'!$F$5:$F$504,"Lunas",'Cocok Bayar Booking'!$B$5:$B$504,"&lt;="&amp;'Pengaturan'!$B$6)+COUNTIFS('Cocok Bayar Booking'!$R$5:$R$504,A264,'Cocok Bayar Booking'!$S$5:$S$504,"Paket utama",'Cocok Bayar Booking'!$F$5:$F$504,"Pelunasan",'Cocok Bayar Booking'!$B$5:$B$504,"&lt;="&amp;'Pengaturan'!$B$6)</x:f>
        <x:v>1</x:v>
      </x:c>
      <x:c r="S264" s="619" t="n">
        <x:v>0</x:v>
      </x:c>
      <x:c r="T264" s="619"/>
      <x:c r="U264" s="627"/>
      <x:c r="V264" s="617"/>
      <x:c r="W264" s="626"/>
      <x:c r="X264" s="617" t="n">
        <x:f>COUNTIFS('Cocok Bayar Booking'!$R$5:$R$504,A264,'Cocok Bayar Booking'!$S$5:$S$504,"Paket utama",'Cocok Bayar Booking'!$B$5:$B$504,"&lt;="&amp;'Pengaturan'!$B$6)</x:f>
        <x:v>1</x:v>
      </x:c>
      <x:c r="Y264" s="617" t="n">
        <x:f>IF(OR(L264="Nonaktif tanpa pembayaran",L264="Di luar September",L264="Belum closing",AND(LEFT(A264,4)="LOG-",COUNTIF('Cocok Bayar Booking'!$R$5:$R$504,A264)=0)),0,1-N264)</x:f>
        <x:v>0</x:v>
      </x:c>
      <x:c r="Z264" s="618" t="n">
        <x:f>IF('Log Transaksi'!E31="","",'Log Transaksi'!E31)</x:f>
        <x:v>46266</x:v>
      </x:c>
    </x:row>
    <x:row r="265" ht="30" customHeight="1">
      <x:c r="A265" s="617" t="str">
        <x:v>LOG-01-31</x:v>
      </x:c>
      <x:c r="B265" s="617" t="str">
        <x:f>IF('Log Transaksi'!C32="","",'Log Transaksi'!C32)</x:f>
        <x:v>Muhamad Abdau</x:v>
      </x:c>
      <x:c r="C265" s="618" t="n">
        <x:f>IF(ISNUMBER(U265),U265,IF(ISNUMBER(Z265),Z265,""))</x:f>
        <x:v>46267</x:v>
      </x:c>
      <x:c r="D265" s="617" t="str">
        <x:f>'Log Transaksi'!D32</x:f>
        <x:v>Graduation</x:v>
      </x:c>
      <x:c r="E265" s="619" t="n">
        <x:f>SUMIFS('Cocok Bayar Booking'!$I$5:$I$504,'Cocok Bayar Booking'!$R$5:$R$504,A265,'Cocok Bayar Booking'!$F$5:$F$504,"DP",'Cocok Bayar Booking'!$S$5:$S$504,"Paket utama",'Cocok Bayar Booking'!$B$5:$B$504,"&lt;="&amp;'Pengaturan'!$B$6)</x:f>
        <x:v>100000</x:v>
      </x:c>
      <x:c r="F265" s="619" t="n">
        <x:f>SUMIFS('Cocok Bayar Booking'!$I$5:$I$504,'Cocok Bayar Booking'!$R$5:$R$504,A265,'Cocok Bayar Booking'!$B$5:$B$504,"&lt;="&amp;'Pengaturan'!$B$6)-E265</x:f>
        <x:v>0</x:v>
      </x:c>
      <x:c r="G265" s="619" t="n">
        <x:f>SUMIFS('Cocok Bayar Booking'!$I$5:$I$504,'Cocok Bayar Booking'!$R$5:$R$504,A265,'Cocok Bayar Booking'!$S$5:$S$504,"Add-on",'Cocok Bayar Booking'!$B$5:$B$504,"&lt;="&amp;'Pengaturan'!$B$6)</x:f>
        <x:v>0</x:v>
      </x:c>
      <x:c r="H265" s="619"/>
      <x:c r="I265" s="619" t="n">
        <x:f>E265+F265+IF(V265&lt;&gt;"",N(H265),0)</x:f>
        <x:v>100000</x:v>
      </x:c>
      <x:c r="J265" s="625"/>
      <x:c r="K265" s="626"/>
      <x:c r="L265" s="620" t="str">
        <x:f>IF(NOT(ISNUMBER(C265)),"Tanggal sesi belum pasti",IF(OR(C265&lt;'Pengaturan'!$B$4,C265&gt;'Pengaturan'!$B$5),"Di luar September",IF(C265&gt;'Pengaturan'!$B$29,"Belum closing",IF(AND(O265&lt;&gt;"",NOT(AND(W265="Terverifikasi",K265&lt;&gt;""))),"Pasangan perlu dicek",IF(AND(Q265=0,NOT(AND(ISNUMBER(U265),K265&lt;&gt;""))),"Sesi belum terkonfirmasi",IF(AND(ISNUMBER(J265),J265&gt;=0,K265&lt;&gt;""),"Terhitung",IF(X265=0,"Paket utama belum terhubung",IF(R265=0,"Pelunasan belum terbukti",IF(AND(N(H265)&gt;0,V265=""),"Bukti bayar sebelumnya kosong",IF(E265+IF(V265&lt;&gt;"",N(H265),0)&lt;S265,"DP sebelumnya belum lengkap",IF(I265&lt;=0,"Nominal pembayaran belum lengkap","Terhitung")))))))))))</x:f>
        <x:v>Sesi belum terkonfirmasi</x:v>
      </x:c>
      <x:c r="M265" s="619" t="str">
        <x:f>IF(N265=1,IF(AND(ISNUMBER(J265),J265&gt;=0,K265&lt;&gt;""),J265,I265),"")</x:f>
      </x:c>
      <x:c r="N265" s="621" t="n">
        <x:f>IF(L265="Terhitung",1,0)</x:f>
        <x:v>0</x:v>
      </x:c>
      <x:c r="O265" s="617"/>
      <x:c r="P265" s="617" t="str">
        <x:v>32</x:v>
      </x:c>
      <x:c r="Q265" s="617" t="n">
        <x:f>SUMIFS('Cocok Bayar Booking'!$V$5:$V$504,'Cocok Bayar Booking'!$R$5:$R$504,A265,'Cocok Bayar Booking'!$B$5:$B$504,"&lt;="&amp;'Pengaturan'!$B$6)</x:f>
        <x:v>0</x:v>
      </x:c>
      <x:c r="R265" s="617" t="n">
        <x:f>COUNTIFS('Cocok Bayar Booking'!$R$5:$R$504,A265,'Cocok Bayar Booking'!$S$5:$S$504,"Paket utama",'Cocok Bayar Booking'!$F$5:$F$504,"Lunas",'Cocok Bayar Booking'!$B$5:$B$504,"&lt;="&amp;'Pengaturan'!$B$6)+COUNTIFS('Cocok Bayar Booking'!$R$5:$R$504,A265,'Cocok Bayar Booking'!$S$5:$S$504,"Paket utama",'Cocok Bayar Booking'!$F$5:$F$504,"Pelunasan",'Cocok Bayar Booking'!$B$5:$B$504,"&lt;="&amp;'Pengaturan'!$B$6)</x:f>
        <x:v>0</x:v>
      </x:c>
      <x:c r="S265" s="619" t="n">
        <x:v>0</x:v>
      </x:c>
      <x:c r="T265" s="619"/>
      <x:c r="U265" s="627"/>
      <x:c r="V265" s="617"/>
      <x:c r="W265" s="626"/>
      <x:c r="X265" s="617" t="n">
        <x:f>COUNTIFS('Cocok Bayar Booking'!$R$5:$R$504,A265,'Cocok Bayar Booking'!$S$5:$S$504,"Paket utama",'Cocok Bayar Booking'!$B$5:$B$504,"&lt;="&amp;'Pengaturan'!$B$6)</x:f>
        <x:v>1</x:v>
      </x:c>
      <x:c r="Y265" s="617" t="n">
        <x:f>IF(OR(L265="Nonaktif tanpa pembayaran",L265="Di luar September",L265="Belum closing",AND(LEFT(A265,4)="LOG-",COUNTIF('Cocok Bayar Booking'!$R$5:$R$504,A265)=0)),0,1-N265)</x:f>
        <x:v>1</x:v>
      </x:c>
      <x:c r="Z265" s="618" t="n">
        <x:f>IF('Log Transaksi'!E32="","",'Log Transaksi'!E32)</x:f>
        <x:v>46267</x:v>
      </x:c>
    </x:row>
    <x:row r="266" ht="30" customHeight="1">
      <x:c r="A266" s="617" t="str">
        <x:v>LOG-01-33</x:v>
      </x:c>
      <x:c r="B266" s="617" t="str">
        <x:f>IF('Log Transaksi'!C34="","",'Log Transaksi'!C34)</x:f>
        <x:v>Ifah Kholidiyyah</x:v>
      </x:c>
      <x:c r="C266" s="618" t="n">
        <x:f>IF(ISNUMBER(U266),U266,IF(ISNUMBER(Z266),Z266,""))</x:f>
        <x:v>46266</x:v>
      </x:c>
      <x:c r="D266" s="617" t="str">
        <x:f>'Log Transaksi'!D34</x:f>
        <x:v>Graduation</x:v>
      </x:c>
      <x:c r="E266" s="619" t="n">
        <x:f>SUMIFS('Cocok Bayar Booking'!$I$5:$I$504,'Cocok Bayar Booking'!$R$5:$R$504,A266,'Cocok Bayar Booking'!$F$5:$F$504,"DP",'Cocok Bayar Booking'!$S$5:$S$504,"Paket utama",'Cocok Bayar Booking'!$B$5:$B$504,"&lt;="&amp;'Pengaturan'!$B$6)</x:f>
        <x:v>0</x:v>
      </x:c>
      <x:c r="F266" s="619" t="n">
        <x:f>SUMIFS('Cocok Bayar Booking'!$I$5:$I$504,'Cocok Bayar Booking'!$R$5:$R$504,A266,'Cocok Bayar Booking'!$B$5:$B$504,"&lt;="&amp;'Pengaturan'!$B$6)-E266</x:f>
        <x:v>250000</x:v>
      </x:c>
      <x:c r="G266" s="619" t="n">
        <x:f>SUMIFS('Cocok Bayar Booking'!$I$5:$I$504,'Cocok Bayar Booking'!$R$5:$R$504,A266,'Cocok Bayar Booking'!$S$5:$S$504,"Add-on",'Cocok Bayar Booking'!$B$5:$B$504,"&lt;="&amp;'Pengaturan'!$B$6)</x:f>
        <x:v>0</x:v>
      </x:c>
      <x:c r="H266" s="619"/>
      <x:c r="I266" s="619" t="n">
        <x:f>E266+F266+IF(V266&lt;&gt;"",N(H266),0)</x:f>
        <x:v>250000</x:v>
      </x:c>
      <x:c r="J266" s="625"/>
      <x:c r="K266" s="626"/>
      <x:c r="L266" s="620" t="str">
        <x:f>IF(NOT(ISNUMBER(C266)),"Tanggal sesi belum pasti",IF(OR(C266&lt;'Pengaturan'!$B$4,C266&gt;'Pengaturan'!$B$5),"Di luar September",IF(C266&gt;'Pengaturan'!$B$29,"Belum closing",IF(AND(O266&lt;&gt;"",NOT(AND(W266="Terverifikasi",K266&lt;&gt;""))),"Pasangan perlu dicek",IF(AND(Q266=0,NOT(AND(ISNUMBER(U266),K266&lt;&gt;""))),"Sesi belum terkonfirmasi",IF(AND(ISNUMBER(J266),J266&gt;=0,K266&lt;&gt;""),"Terhitung",IF(X266=0,"Paket utama belum terhubung",IF(R266=0,"Pelunasan belum terbukti",IF(AND(N(H266)&gt;0,V266=""),"Bukti bayar sebelumnya kosong",IF(E266+IF(V266&lt;&gt;"",N(H266),0)&lt;S266,"DP sebelumnya belum lengkap",IF(I266&lt;=0,"Nominal pembayaran belum lengkap","Terhitung")))))))))))</x:f>
        <x:v>Terhitung</x:v>
      </x:c>
      <x:c r="M266" s="619" t="n">
        <x:f>IF(N266=1,IF(AND(ISNUMBER(J266),J266&gt;=0,K266&lt;&gt;""),J266,I266),"")</x:f>
        <x:v>250000</x:v>
      </x:c>
      <x:c r="N266" s="621" t="n">
        <x:f>IF(L266="Terhitung",1,0)</x:f>
        <x:v>1</x:v>
      </x:c>
      <x:c r="O266" s="617"/>
      <x:c r="P266" s="617" t="str">
        <x:v>34</x:v>
      </x:c>
      <x:c r="Q266" s="617" t="n">
        <x:f>SUMIFS('Cocok Bayar Booking'!$V$5:$V$504,'Cocok Bayar Booking'!$R$5:$R$504,A266,'Cocok Bayar Booking'!$B$5:$B$504,"&lt;="&amp;'Pengaturan'!$B$6)</x:f>
        <x:v>1</x:v>
      </x:c>
      <x:c r="R266" s="617" t="n">
        <x:f>COUNTIFS('Cocok Bayar Booking'!$R$5:$R$504,A266,'Cocok Bayar Booking'!$S$5:$S$504,"Paket utama",'Cocok Bayar Booking'!$F$5:$F$504,"Lunas",'Cocok Bayar Booking'!$B$5:$B$504,"&lt;="&amp;'Pengaturan'!$B$6)+COUNTIFS('Cocok Bayar Booking'!$R$5:$R$504,A266,'Cocok Bayar Booking'!$S$5:$S$504,"Paket utama",'Cocok Bayar Booking'!$F$5:$F$504,"Pelunasan",'Cocok Bayar Booking'!$B$5:$B$504,"&lt;="&amp;'Pengaturan'!$B$6)</x:f>
        <x:v>1</x:v>
      </x:c>
      <x:c r="S266" s="619" t="n">
        <x:v>0</x:v>
      </x:c>
      <x:c r="T266" s="619"/>
      <x:c r="U266" s="627"/>
      <x:c r="V266" s="617"/>
      <x:c r="W266" s="626"/>
      <x:c r="X266" s="617" t="n">
        <x:f>COUNTIFS('Cocok Bayar Booking'!$R$5:$R$504,A266,'Cocok Bayar Booking'!$S$5:$S$504,"Paket utama",'Cocok Bayar Booking'!$B$5:$B$504,"&lt;="&amp;'Pengaturan'!$B$6)</x:f>
        <x:v>1</x:v>
      </x:c>
      <x:c r="Y266" s="617" t="n">
        <x:f>IF(OR(L266="Nonaktif tanpa pembayaran",L266="Di luar September",L266="Belum closing",AND(LEFT(A266,4)="LOG-",COUNTIF('Cocok Bayar Booking'!$R$5:$R$504,A266)=0)),0,1-N266)</x:f>
        <x:v>0</x:v>
      </x:c>
      <x:c r="Z266" s="618" t="n">
        <x:f>IF('Log Transaksi'!E34="","",'Log Transaksi'!E34)</x:f>
        <x:v>46266</x:v>
      </x:c>
    </x:row>
    <x:row r="267" ht="30" customHeight="1">
      <x:c r="A267" s="617" t="str">
        <x:v>LOG-01-34</x:v>
      </x:c>
      <x:c r="B267" s="617" t="str">
        <x:f>IF('Log Transaksi'!C35="","",'Log Transaksi'!C35)</x:f>
        <x:v>Genta Gustian</x:v>
      </x:c>
      <x:c r="C267" s="618" t="n">
        <x:f>IF(ISNUMBER(U267),U267,IF(ISNUMBER(Z267),Z267,""))</x:f>
        <x:v>46266</x:v>
      </x:c>
      <x:c r="D267" s="617" t="str">
        <x:f>'Log Transaksi'!D35</x:f>
        <x:v>Graduation</x:v>
      </x:c>
      <x:c r="E267" s="619" t="n">
        <x:f>SUMIFS('Cocok Bayar Booking'!$I$5:$I$504,'Cocok Bayar Booking'!$R$5:$R$504,A267,'Cocok Bayar Booking'!$F$5:$F$504,"DP",'Cocok Bayar Booking'!$S$5:$S$504,"Paket utama",'Cocok Bayar Booking'!$B$5:$B$504,"&lt;="&amp;'Pengaturan'!$B$6)</x:f>
        <x:v>0</x:v>
      </x:c>
      <x:c r="F267" s="619" t="n">
        <x:f>SUMIFS('Cocok Bayar Booking'!$I$5:$I$504,'Cocok Bayar Booking'!$R$5:$R$504,A267,'Cocok Bayar Booking'!$B$5:$B$504,"&lt;="&amp;'Pengaturan'!$B$6)-E267</x:f>
        <x:v>250000</x:v>
      </x:c>
      <x:c r="G267" s="619" t="n">
        <x:f>SUMIFS('Cocok Bayar Booking'!$I$5:$I$504,'Cocok Bayar Booking'!$R$5:$R$504,A267,'Cocok Bayar Booking'!$S$5:$S$504,"Add-on",'Cocok Bayar Booking'!$B$5:$B$504,"&lt;="&amp;'Pengaturan'!$B$6)</x:f>
        <x:v>0</x:v>
      </x:c>
      <x:c r="H267" s="619"/>
      <x:c r="I267" s="619" t="n">
        <x:f>E267+F267+IF(V267&lt;&gt;"",N(H267),0)</x:f>
        <x:v>250000</x:v>
      </x:c>
      <x:c r="J267" s="625"/>
      <x:c r="K267" s="626"/>
      <x:c r="L267" s="620" t="str">
        <x:f>IF(NOT(ISNUMBER(C267)),"Tanggal sesi belum pasti",IF(OR(C267&lt;'Pengaturan'!$B$4,C267&gt;'Pengaturan'!$B$5),"Di luar September",IF(C267&gt;'Pengaturan'!$B$29,"Belum closing",IF(AND(O267&lt;&gt;"",NOT(AND(W267="Terverifikasi",K267&lt;&gt;""))),"Pasangan perlu dicek",IF(AND(Q267=0,NOT(AND(ISNUMBER(U267),K267&lt;&gt;""))),"Sesi belum terkonfirmasi",IF(AND(ISNUMBER(J267),J267&gt;=0,K267&lt;&gt;""),"Terhitung",IF(X267=0,"Paket utama belum terhubung",IF(R267=0,"Pelunasan belum terbukti",IF(AND(N(H267)&gt;0,V267=""),"Bukti bayar sebelumnya kosong",IF(E267+IF(V267&lt;&gt;"",N(H267),0)&lt;S267,"DP sebelumnya belum lengkap",IF(I267&lt;=0,"Nominal pembayaran belum lengkap","Terhitung")))))))))))</x:f>
        <x:v>Terhitung</x:v>
      </x:c>
      <x:c r="M267" s="619" t="n">
        <x:f>IF(N267=1,IF(AND(ISNUMBER(J267),J267&gt;=0,K267&lt;&gt;""),J267,I267),"")</x:f>
        <x:v>250000</x:v>
      </x:c>
      <x:c r="N267" s="621" t="n">
        <x:f>IF(L267="Terhitung",1,0)</x:f>
        <x:v>1</x:v>
      </x:c>
      <x:c r="O267" s="617"/>
      <x:c r="P267" s="617" t="str">
        <x:v>35</x:v>
      </x:c>
      <x:c r="Q267" s="617" t="n">
        <x:f>SUMIFS('Cocok Bayar Booking'!$V$5:$V$504,'Cocok Bayar Booking'!$R$5:$R$504,A267,'Cocok Bayar Booking'!$B$5:$B$504,"&lt;="&amp;'Pengaturan'!$B$6)</x:f>
        <x:v>1</x:v>
      </x:c>
      <x:c r="R267" s="617" t="n">
        <x:f>COUNTIFS('Cocok Bayar Booking'!$R$5:$R$504,A267,'Cocok Bayar Booking'!$S$5:$S$504,"Paket utama",'Cocok Bayar Booking'!$F$5:$F$504,"Lunas",'Cocok Bayar Booking'!$B$5:$B$504,"&lt;="&amp;'Pengaturan'!$B$6)+COUNTIFS('Cocok Bayar Booking'!$R$5:$R$504,A267,'Cocok Bayar Booking'!$S$5:$S$504,"Paket utama",'Cocok Bayar Booking'!$F$5:$F$504,"Pelunasan",'Cocok Bayar Booking'!$B$5:$B$504,"&lt;="&amp;'Pengaturan'!$B$6)</x:f>
        <x:v>1</x:v>
      </x:c>
      <x:c r="S267" s="619" t="n">
        <x:v>0</x:v>
      </x:c>
      <x:c r="T267" s="619"/>
      <x:c r="U267" s="627"/>
      <x:c r="V267" s="617"/>
      <x:c r="W267" s="626"/>
      <x:c r="X267" s="617" t="n">
        <x:f>COUNTIFS('Cocok Bayar Booking'!$R$5:$R$504,A267,'Cocok Bayar Booking'!$S$5:$S$504,"Paket utama",'Cocok Bayar Booking'!$B$5:$B$504,"&lt;="&amp;'Pengaturan'!$B$6)</x:f>
        <x:v>1</x:v>
      </x:c>
      <x:c r="Y267" s="617" t="n">
        <x:f>IF(OR(L267="Nonaktif tanpa pembayaran",L267="Di luar September",L267="Belum closing",AND(LEFT(A267,4)="LOG-",COUNTIF('Cocok Bayar Booking'!$R$5:$R$504,A267)=0)),0,1-N267)</x:f>
        <x:v>0</x:v>
      </x:c>
      <x:c r="Z267" s="618" t="n">
        <x:f>IF('Log Transaksi'!E35="","",'Log Transaksi'!E35)</x:f>
        <x:v>46266</x:v>
      </x:c>
    </x:row>
    <x:row r="268" ht="30" customHeight="1">
      <x:c r="A268" s="617" t="str">
        <x:v>LOG-01-37</x:v>
      </x:c>
      <x:c r="B268" s="617" t="str">
        <x:f>IF('Log Transaksi'!C38="","",'Log Transaksi'!C38)</x:f>
        <x:v>Wafik</x:v>
      </x:c>
      <x:c r="C268" s="618" t="n">
        <x:f>IF(ISNUMBER(U268),U268,IF(ISNUMBER(Z268),Z268,""))</x:f>
        <x:v>46266</x:v>
      </x:c>
      <x:c r="D268" s="617" t="str">
        <x:f>'Log Transaksi'!D38</x:f>
        <x:v>Graduation</x:v>
      </x:c>
      <x:c r="E268" s="619" t="n">
        <x:f>SUMIFS('Cocok Bayar Booking'!$I$5:$I$504,'Cocok Bayar Booking'!$R$5:$R$504,A268,'Cocok Bayar Booking'!$F$5:$F$504,"DP",'Cocok Bayar Booking'!$S$5:$S$504,"Paket utama",'Cocok Bayar Booking'!$B$5:$B$504,"&lt;="&amp;'Pengaturan'!$B$6)</x:f>
        <x:v>0</x:v>
      </x:c>
      <x:c r="F268" s="619" t="n">
        <x:f>SUMIFS('Cocok Bayar Booking'!$I$5:$I$504,'Cocok Bayar Booking'!$R$5:$R$504,A268,'Cocok Bayar Booking'!$B$5:$B$504,"&lt;="&amp;'Pengaturan'!$B$6)-E268</x:f>
        <x:v>250000</x:v>
      </x:c>
      <x:c r="G268" s="619" t="n">
        <x:f>SUMIFS('Cocok Bayar Booking'!$I$5:$I$504,'Cocok Bayar Booking'!$R$5:$R$504,A268,'Cocok Bayar Booking'!$S$5:$S$504,"Add-on",'Cocok Bayar Booking'!$B$5:$B$504,"&lt;="&amp;'Pengaturan'!$B$6)</x:f>
        <x:v>0</x:v>
      </x:c>
      <x:c r="H268" s="619"/>
      <x:c r="I268" s="619" t="n">
        <x:f>E268+F268+IF(V268&lt;&gt;"",N(H268),0)</x:f>
        <x:v>250000</x:v>
      </x:c>
      <x:c r="J268" s="625"/>
      <x:c r="K268" s="626"/>
      <x:c r="L268" s="620" t="str">
        <x:f>IF(NOT(ISNUMBER(C268)),"Tanggal sesi belum pasti",IF(OR(C268&lt;'Pengaturan'!$B$4,C268&gt;'Pengaturan'!$B$5),"Di luar September",IF(C268&gt;'Pengaturan'!$B$29,"Belum closing",IF(AND(O268&lt;&gt;"",NOT(AND(W268="Terverifikasi",K268&lt;&gt;""))),"Pasangan perlu dicek",IF(AND(Q268=0,NOT(AND(ISNUMBER(U268),K268&lt;&gt;""))),"Sesi belum terkonfirmasi",IF(AND(ISNUMBER(J268),J268&gt;=0,K268&lt;&gt;""),"Terhitung",IF(X268=0,"Paket utama belum terhubung",IF(R268=0,"Pelunasan belum terbukti",IF(AND(N(H268)&gt;0,V268=""),"Bukti bayar sebelumnya kosong",IF(E268+IF(V268&lt;&gt;"",N(H268),0)&lt;S268,"DP sebelumnya belum lengkap",IF(I268&lt;=0,"Nominal pembayaran belum lengkap","Terhitung")))))))))))</x:f>
        <x:v>Terhitung</x:v>
      </x:c>
      <x:c r="M268" s="619" t="n">
        <x:f>IF(N268=1,IF(AND(ISNUMBER(J268),J268&gt;=0,K268&lt;&gt;""),J268,I268),"")</x:f>
        <x:v>250000</x:v>
      </x:c>
      <x:c r="N268" s="621" t="n">
        <x:f>IF(L268="Terhitung",1,0)</x:f>
        <x:v>1</x:v>
      </x:c>
      <x:c r="O268" s="617"/>
      <x:c r="P268" s="617" t="str">
        <x:v>38</x:v>
      </x:c>
      <x:c r="Q268" s="617" t="n">
        <x:f>SUMIFS('Cocok Bayar Booking'!$V$5:$V$504,'Cocok Bayar Booking'!$R$5:$R$504,A268,'Cocok Bayar Booking'!$B$5:$B$504,"&lt;="&amp;'Pengaturan'!$B$6)</x:f>
        <x:v>1</x:v>
      </x:c>
      <x:c r="R268" s="617" t="n">
        <x:f>COUNTIFS('Cocok Bayar Booking'!$R$5:$R$504,A268,'Cocok Bayar Booking'!$S$5:$S$504,"Paket utama",'Cocok Bayar Booking'!$F$5:$F$504,"Lunas",'Cocok Bayar Booking'!$B$5:$B$504,"&lt;="&amp;'Pengaturan'!$B$6)+COUNTIFS('Cocok Bayar Booking'!$R$5:$R$504,A268,'Cocok Bayar Booking'!$S$5:$S$504,"Paket utama",'Cocok Bayar Booking'!$F$5:$F$504,"Pelunasan",'Cocok Bayar Booking'!$B$5:$B$504,"&lt;="&amp;'Pengaturan'!$B$6)</x:f>
        <x:v>1</x:v>
      </x:c>
      <x:c r="S268" s="619" t="n">
        <x:v>0</x:v>
      </x:c>
      <x:c r="T268" s="619"/>
      <x:c r="U268" s="627"/>
      <x:c r="V268" s="617"/>
      <x:c r="W268" s="626"/>
      <x:c r="X268" s="617" t="n">
        <x:f>COUNTIFS('Cocok Bayar Booking'!$R$5:$R$504,A268,'Cocok Bayar Booking'!$S$5:$S$504,"Paket utama",'Cocok Bayar Booking'!$B$5:$B$504,"&lt;="&amp;'Pengaturan'!$B$6)</x:f>
        <x:v>1</x:v>
      </x:c>
      <x:c r="Y268" s="617" t="n">
        <x:f>IF(OR(L268="Nonaktif tanpa pembayaran",L268="Di luar September",L268="Belum closing",AND(LEFT(A268,4)="LOG-",COUNTIF('Cocok Bayar Booking'!$R$5:$R$504,A268)=0)),0,1-N268)</x:f>
        <x:v>0</x:v>
      </x:c>
      <x:c r="Z268" s="618" t="n">
        <x:f>IF('Log Transaksi'!E38="","",'Log Transaksi'!E38)</x:f>
        <x:v>46266</x:v>
      </x:c>
    </x:row>
    <x:row r="269" ht="30" customHeight="1">
      <x:c r="A269" s="617" t="str">
        <x:v>LOG-01-39</x:v>
      </x:c>
      <x:c r="B269" s="617" t="str">
        <x:f>IF('Log Transaksi'!C40="","",'Log Transaksi'!C40)</x:f>
        <x:v>Eliza</x:v>
      </x:c>
      <x:c r="C269" s="618" t="n">
        <x:f>IF(ISNUMBER(U269),U269,IF(ISNUMBER(Z269),Z269,""))</x:f>
        <x:v>46266</x:v>
      </x:c>
      <x:c r="D269" s="617" t="str">
        <x:f>'Log Transaksi'!D40</x:f>
        <x:v>Graduation</x:v>
      </x:c>
      <x:c r="E269" s="619" t="n">
        <x:f>SUMIFS('Cocok Bayar Booking'!$I$5:$I$504,'Cocok Bayar Booking'!$R$5:$R$504,A269,'Cocok Bayar Booking'!$F$5:$F$504,"DP",'Cocok Bayar Booking'!$S$5:$S$504,"Paket utama",'Cocok Bayar Booking'!$B$5:$B$504,"&lt;="&amp;'Pengaturan'!$B$6)</x:f>
        <x:v>0</x:v>
      </x:c>
      <x:c r="F269" s="619" t="n">
        <x:f>SUMIFS('Cocok Bayar Booking'!$I$5:$I$504,'Cocok Bayar Booking'!$R$5:$R$504,A269,'Cocok Bayar Booking'!$B$5:$B$504,"&lt;="&amp;'Pengaturan'!$B$6)-E269</x:f>
        <x:v>310000</x:v>
      </x:c>
      <x:c r="G269" s="619" t="n">
        <x:f>SUMIFS('Cocok Bayar Booking'!$I$5:$I$504,'Cocok Bayar Booking'!$R$5:$R$504,A269,'Cocok Bayar Booking'!$S$5:$S$504,"Add-on",'Cocok Bayar Booking'!$B$5:$B$504,"&lt;="&amp;'Pengaturan'!$B$6)</x:f>
        <x:v>0</x:v>
      </x:c>
      <x:c r="H269" s="619"/>
      <x:c r="I269" s="619" t="n">
        <x:f>E269+F269+IF(V269&lt;&gt;"",N(H269),0)</x:f>
        <x:v>310000</x:v>
      </x:c>
      <x:c r="J269" s="625"/>
      <x:c r="K269" s="626"/>
      <x:c r="L269" s="620" t="str">
        <x:f>IF(NOT(ISNUMBER(C269)),"Tanggal sesi belum pasti",IF(OR(C269&lt;'Pengaturan'!$B$4,C269&gt;'Pengaturan'!$B$5),"Di luar September",IF(C269&gt;'Pengaturan'!$B$29,"Belum closing",IF(AND(O269&lt;&gt;"",NOT(AND(W269="Terverifikasi",K269&lt;&gt;""))),"Pasangan perlu dicek",IF(AND(Q269=0,NOT(AND(ISNUMBER(U269),K269&lt;&gt;""))),"Sesi belum terkonfirmasi",IF(AND(ISNUMBER(J269),J269&gt;=0,K269&lt;&gt;""),"Terhitung",IF(X269=0,"Paket utama belum terhubung",IF(R269=0,"Pelunasan belum terbukti",IF(AND(N(H269)&gt;0,V269=""),"Bukti bayar sebelumnya kosong",IF(E269+IF(V269&lt;&gt;"",N(H269),0)&lt;S269,"DP sebelumnya belum lengkap",IF(I269&lt;=0,"Nominal pembayaran belum lengkap","Terhitung")))))))))))</x:f>
        <x:v>Terhitung</x:v>
      </x:c>
      <x:c r="M269" s="619" t="n">
        <x:f>IF(N269=1,IF(AND(ISNUMBER(J269),J269&gt;=0,K269&lt;&gt;""),J269,I269),"")</x:f>
        <x:v>310000</x:v>
      </x:c>
      <x:c r="N269" s="621" t="n">
        <x:f>IF(L269="Terhitung",1,0)</x:f>
        <x:v>1</x:v>
      </x:c>
      <x:c r="O269" s="617"/>
      <x:c r="P269" s="617" t="str">
        <x:v>40</x:v>
      </x:c>
      <x:c r="Q269" s="617" t="n">
        <x:f>SUMIFS('Cocok Bayar Booking'!$V$5:$V$504,'Cocok Bayar Booking'!$R$5:$R$504,A269,'Cocok Bayar Booking'!$B$5:$B$504,"&lt;="&amp;'Pengaturan'!$B$6)</x:f>
        <x:v>1</x:v>
      </x:c>
      <x:c r="R269" s="617" t="n">
        <x:f>COUNTIFS('Cocok Bayar Booking'!$R$5:$R$504,A269,'Cocok Bayar Booking'!$S$5:$S$504,"Paket utama",'Cocok Bayar Booking'!$F$5:$F$504,"Lunas",'Cocok Bayar Booking'!$B$5:$B$504,"&lt;="&amp;'Pengaturan'!$B$6)+COUNTIFS('Cocok Bayar Booking'!$R$5:$R$504,A269,'Cocok Bayar Booking'!$S$5:$S$504,"Paket utama",'Cocok Bayar Booking'!$F$5:$F$504,"Pelunasan",'Cocok Bayar Booking'!$B$5:$B$504,"&lt;="&amp;'Pengaturan'!$B$6)</x:f>
        <x:v>1</x:v>
      </x:c>
      <x:c r="S269" s="619" t="n">
        <x:v>0</x:v>
      </x:c>
      <x:c r="T269" s="619"/>
      <x:c r="U269" s="627"/>
      <x:c r="V269" s="617"/>
      <x:c r="W269" s="626"/>
      <x:c r="X269" s="617" t="n">
        <x:f>COUNTIFS('Cocok Bayar Booking'!$R$5:$R$504,A269,'Cocok Bayar Booking'!$S$5:$S$504,"Paket utama",'Cocok Bayar Booking'!$B$5:$B$504,"&lt;="&amp;'Pengaturan'!$B$6)</x:f>
        <x:v>1</x:v>
      </x:c>
      <x:c r="Y269" s="617" t="n">
        <x:f>IF(OR(L269="Nonaktif tanpa pembayaran",L269="Di luar September",L269="Belum closing",AND(LEFT(A269,4)="LOG-",COUNTIF('Cocok Bayar Booking'!$R$5:$R$504,A269)=0)),0,1-N269)</x:f>
        <x:v>0</x:v>
      </x:c>
      <x:c r="Z269" s="618" t="n">
        <x:f>IF('Log Transaksi'!E40="","",'Log Transaksi'!E40)</x:f>
        <x:v>46266</x:v>
      </x:c>
    </x:row>
    <x:row r="270" ht="30" customHeight="1">
      <x:c r="A270" s="617" t="str">
        <x:v>LOG-01-47</x:v>
      </x:c>
      <x:c r="B270" s="617" t="str">
        <x:f>IF('Log Transaksi'!C48="","",'Log Transaksi'!C48)</x:f>
        <x:v>Nayla</x:v>
      </x:c>
      <x:c r="C270" s="618" t="n">
        <x:f>IF(ISNUMBER(U270),U270,IF(ISNUMBER(Z270),Z270,""))</x:f>
        <x:v>46272</x:v>
      </x:c>
      <x:c r="D270" s="617" t="str">
        <x:f>'Log Transaksi'!D48</x:f>
        <x:v>Graduation</x:v>
      </x:c>
      <x:c r="E270" s="619" t="n">
        <x:f>SUMIFS('Cocok Bayar Booking'!$I$5:$I$504,'Cocok Bayar Booking'!$R$5:$R$504,A270,'Cocok Bayar Booking'!$F$5:$F$504,"DP",'Cocok Bayar Booking'!$S$5:$S$504,"Paket utama",'Cocok Bayar Booking'!$B$5:$B$504,"&lt;="&amp;'Pengaturan'!$B$6)</x:f>
        <x:v>100000</x:v>
      </x:c>
      <x:c r="F270" s="619" t="n">
        <x:f>SUMIFS('Cocok Bayar Booking'!$I$5:$I$504,'Cocok Bayar Booking'!$R$5:$R$504,A270,'Cocok Bayar Booking'!$B$5:$B$504,"&lt;="&amp;'Pengaturan'!$B$6)-E270</x:f>
        <x:v>0</x:v>
      </x:c>
      <x:c r="G270" s="619" t="n">
        <x:f>SUMIFS('Cocok Bayar Booking'!$I$5:$I$504,'Cocok Bayar Booking'!$R$5:$R$504,A270,'Cocok Bayar Booking'!$S$5:$S$504,"Add-on",'Cocok Bayar Booking'!$B$5:$B$504,"&lt;="&amp;'Pengaturan'!$B$6)</x:f>
        <x:v>0</x:v>
      </x:c>
      <x:c r="H270" s="619"/>
      <x:c r="I270" s="619" t="n">
        <x:f>E270+F270+IF(V270&lt;&gt;"",N(H270),0)</x:f>
        <x:v>100000</x:v>
      </x:c>
      <x:c r="J270" s="625"/>
      <x:c r="K270" s="626"/>
      <x:c r="L270" s="620" t="str">
        <x:f>IF(NOT(ISNUMBER(C270)),"Tanggal sesi belum pasti",IF(OR(C270&lt;'Pengaturan'!$B$4,C270&gt;'Pengaturan'!$B$5),"Di luar September",IF(C270&gt;'Pengaturan'!$B$29,"Belum closing",IF(AND(O270&lt;&gt;"",NOT(AND(W270="Terverifikasi",K270&lt;&gt;""))),"Pasangan perlu dicek",IF(AND(Q270=0,NOT(AND(ISNUMBER(U270),K270&lt;&gt;""))),"Sesi belum terkonfirmasi",IF(AND(ISNUMBER(J270),J270&gt;=0,K270&lt;&gt;""),"Terhitung",IF(X270=0,"Paket utama belum terhubung",IF(R270=0,"Pelunasan belum terbukti",IF(AND(N(H270)&gt;0,V270=""),"Bukti bayar sebelumnya kosong",IF(E270+IF(V270&lt;&gt;"",N(H270),0)&lt;S270,"DP sebelumnya belum lengkap",IF(I270&lt;=0,"Nominal pembayaran belum lengkap","Terhitung")))))))))))</x:f>
        <x:v>Sesi belum terkonfirmasi</x:v>
      </x:c>
      <x:c r="M270" s="619" t="str">
        <x:f>IF(N270=1,IF(AND(ISNUMBER(J270),J270&gt;=0,K270&lt;&gt;""),J270,I270),"")</x:f>
      </x:c>
      <x:c r="N270" s="621" t="n">
        <x:f>IF(L270="Terhitung",1,0)</x:f>
        <x:v>0</x:v>
      </x:c>
      <x:c r="O270" s="617"/>
      <x:c r="P270" s="617" t="str">
        <x:v>48</x:v>
      </x:c>
      <x:c r="Q270" s="617" t="n">
        <x:f>SUMIFS('Cocok Bayar Booking'!$V$5:$V$504,'Cocok Bayar Booking'!$R$5:$R$504,A270,'Cocok Bayar Booking'!$B$5:$B$504,"&lt;="&amp;'Pengaturan'!$B$6)</x:f>
        <x:v>0</x:v>
      </x:c>
      <x:c r="R270" s="617" t="n">
        <x:f>COUNTIFS('Cocok Bayar Booking'!$R$5:$R$504,A270,'Cocok Bayar Booking'!$S$5:$S$504,"Paket utama",'Cocok Bayar Booking'!$F$5:$F$504,"Lunas",'Cocok Bayar Booking'!$B$5:$B$504,"&lt;="&amp;'Pengaturan'!$B$6)+COUNTIFS('Cocok Bayar Booking'!$R$5:$R$504,A270,'Cocok Bayar Booking'!$S$5:$S$504,"Paket utama",'Cocok Bayar Booking'!$F$5:$F$504,"Pelunasan",'Cocok Bayar Booking'!$B$5:$B$504,"&lt;="&amp;'Pengaturan'!$B$6)</x:f>
        <x:v>0</x:v>
      </x:c>
      <x:c r="S270" s="619" t="n">
        <x:v>0</x:v>
      </x:c>
      <x:c r="T270" s="619"/>
      <x:c r="U270" s="627"/>
      <x:c r="V270" s="617"/>
      <x:c r="W270" s="626"/>
      <x:c r="X270" s="617" t="n">
        <x:f>COUNTIFS('Cocok Bayar Booking'!$R$5:$R$504,A270,'Cocok Bayar Booking'!$S$5:$S$504,"Paket utama",'Cocok Bayar Booking'!$B$5:$B$504,"&lt;="&amp;'Pengaturan'!$B$6)</x:f>
        <x:v>1</x:v>
      </x:c>
      <x:c r="Y270" s="617" t="n">
        <x:f>IF(OR(L270="Nonaktif tanpa pembayaran",L270="Di luar September",L270="Belum closing",AND(LEFT(A270,4)="LOG-",COUNTIF('Cocok Bayar Booking'!$R$5:$R$504,A270)=0)),0,1-N270)</x:f>
        <x:v>1</x:v>
      </x:c>
      <x:c r="Z270" s="618" t="n">
        <x:f>IF('Log Transaksi'!E48="","",'Log Transaksi'!E48)</x:f>
        <x:v>46272</x:v>
      </x:c>
    </x:row>
    <x:row r="271" ht="30" customHeight="1">
      <x:c r="A271" s="617" t="str">
        <x:v>LOG-01-48</x:v>
      </x:c>
      <x:c r="B271" s="617" t="str">
        <x:f>IF('Log Transaksi'!C49="","",'Log Transaksi'!C49)</x:f>
        <x:v>Niko</x:v>
      </x:c>
      <x:c r="C271" s="618" t="n">
        <x:f>IF(ISNUMBER(U271),U271,IF(ISNUMBER(Z271),Z271,""))</x:f>
        <x:v>46267</x:v>
      </x:c>
      <x:c r="D271" s="617" t="str">
        <x:f>'Log Transaksi'!D49</x:f>
        <x:v>Graduation</x:v>
      </x:c>
      <x:c r="E271" s="619" t="n">
        <x:f>SUMIFS('Cocok Bayar Booking'!$I$5:$I$504,'Cocok Bayar Booking'!$R$5:$R$504,A271,'Cocok Bayar Booking'!$F$5:$F$504,"DP",'Cocok Bayar Booking'!$S$5:$S$504,"Paket utama",'Cocok Bayar Booking'!$B$5:$B$504,"&lt;="&amp;'Pengaturan'!$B$6)</x:f>
        <x:v>100000</x:v>
      </x:c>
      <x:c r="F271" s="619" t="n">
        <x:f>SUMIFS('Cocok Bayar Booking'!$I$5:$I$504,'Cocok Bayar Booking'!$R$5:$R$504,A271,'Cocok Bayar Booking'!$B$5:$B$504,"&lt;="&amp;'Pengaturan'!$B$6)-E271</x:f>
        <x:v>250000</x:v>
      </x:c>
      <x:c r="G271" s="619" t="n">
        <x:f>SUMIFS('Cocok Bayar Booking'!$I$5:$I$504,'Cocok Bayar Booking'!$R$5:$R$504,A271,'Cocok Bayar Booking'!$S$5:$S$504,"Add-on",'Cocok Bayar Booking'!$B$5:$B$504,"&lt;="&amp;'Pengaturan'!$B$6)</x:f>
        <x:v>0</x:v>
      </x:c>
      <x:c r="H271" s="619"/>
      <x:c r="I271" s="619" t="n">
        <x:f>E271+F271+IF(V271&lt;&gt;"",N(H271),0)</x:f>
        <x:v>350000</x:v>
      </x:c>
      <x:c r="J271" s="625"/>
      <x:c r="K271" s="626"/>
      <x:c r="L271" s="620" t="str">
        <x:f>IF(NOT(ISNUMBER(C271)),"Tanggal sesi belum pasti",IF(OR(C271&lt;'Pengaturan'!$B$4,C271&gt;'Pengaturan'!$B$5),"Di luar September",IF(C271&gt;'Pengaturan'!$B$29,"Belum closing",IF(AND(O271&lt;&gt;"",NOT(AND(W271="Terverifikasi",K271&lt;&gt;""))),"Pasangan perlu dicek",IF(AND(Q271=0,NOT(AND(ISNUMBER(U271),K271&lt;&gt;""))),"Sesi belum terkonfirmasi",IF(AND(ISNUMBER(J271),J271&gt;=0,K271&lt;&gt;""),"Terhitung",IF(X271=0,"Paket utama belum terhubung",IF(R271=0,"Pelunasan belum terbukti",IF(AND(N(H271)&gt;0,V271=""),"Bukti bayar sebelumnya kosong",IF(E271+IF(V271&lt;&gt;"",N(H271),0)&lt;S271,"DP sebelumnya belum lengkap",IF(I271&lt;=0,"Nominal pembayaran belum lengkap","Terhitung")))))))))))</x:f>
        <x:v>Terhitung</x:v>
      </x:c>
      <x:c r="M271" s="619" t="n">
        <x:f>IF(N271=1,IF(AND(ISNUMBER(J271),J271&gt;=0,K271&lt;&gt;""),J271,I271),"")</x:f>
        <x:v>350000</x:v>
      </x:c>
      <x:c r="N271" s="621" t="n">
        <x:f>IF(L271="Terhitung",1,0)</x:f>
        <x:v>1</x:v>
      </x:c>
      <x:c r="O271" s="617"/>
      <x:c r="P271" s="617" t="str">
        <x:v>49, 87</x:v>
      </x:c>
      <x:c r="Q271" s="617" t="n">
        <x:f>SUMIFS('Cocok Bayar Booking'!$V$5:$V$504,'Cocok Bayar Booking'!$R$5:$R$504,A271,'Cocok Bayar Booking'!$B$5:$B$504,"&lt;="&amp;'Pengaturan'!$B$6)</x:f>
        <x:v>1</x:v>
      </x:c>
      <x:c r="R271" s="617" t="n">
        <x:f>COUNTIFS('Cocok Bayar Booking'!$R$5:$R$504,A271,'Cocok Bayar Booking'!$S$5:$S$504,"Paket utama",'Cocok Bayar Booking'!$F$5:$F$504,"Lunas",'Cocok Bayar Booking'!$B$5:$B$504,"&lt;="&amp;'Pengaturan'!$B$6)+COUNTIFS('Cocok Bayar Booking'!$R$5:$R$504,A271,'Cocok Bayar Booking'!$S$5:$S$504,"Paket utama",'Cocok Bayar Booking'!$F$5:$F$504,"Pelunasan",'Cocok Bayar Booking'!$B$5:$B$504,"&lt;="&amp;'Pengaturan'!$B$6)</x:f>
        <x:v>1</x:v>
      </x:c>
      <x:c r="S271" s="619" t="n">
        <x:v>0</x:v>
      </x:c>
      <x:c r="T271" s="619"/>
      <x:c r="U271" s="627"/>
      <x:c r="V271" s="617"/>
      <x:c r="W271" s="626"/>
      <x:c r="X271" s="617" t="n">
        <x:f>COUNTIFS('Cocok Bayar Booking'!$R$5:$R$504,A271,'Cocok Bayar Booking'!$S$5:$S$504,"Paket utama",'Cocok Bayar Booking'!$B$5:$B$504,"&lt;="&amp;'Pengaturan'!$B$6)</x:f>
        <x:v>2</x:v>
      </x:c>
      <x:c r="Y271" s="617" t="n">
        <x:f>IF(OR(L271="Nonaktif tanpa pembayaran",L271="Di luar September",L271="Belum closing",AND(LEFT(A271,4)="LOG-",COUNTIF('Cocok Bayar Booking'!$R$5:$R$504,A271)=0)),0,1-N271)</x:f>
        <x:v>0</x:v>
      </x:c>
      <x:c r="Z271" s="618" t="n">
        <x:f>IF('Log Transaksi'!E49="","",'Log Transaksi'!E49)</x:f>
        <x:v>46267</x:v>
      </x:c>
    </x:row>
    <x:row r="272" ht="30" customHeight="1">
      <x:c r="A272" s="617" t="str">
        <x:v>LOG-02-5</x:v>
      </x:c>
      <x:c r="B272" s="617" t="str">
        <x:f>IF('Log Transaksi'!C51="","",'Log Transaksi'!C51)</x:f>
        <x:v>rindi setynai</x:v>
      </x:c>
      <x:c r="C272" s="618" t="n">
        <x:f>IF(ISNUMBER(U272),U272,IF(ISNUMBER(Z272),Z272,""))</x:f>
        <x:v>46299</x:v>
      </x:c>
      <x:c r="D272" s="617" t="str">
        <x:f>'Log Transaksi'!D51</x:f>
        <x:v>Graduation</x:v>
      </x:c>
      <x:c r="E272" s="619" t="n">
        <x:f>SUMIFS('Cocok Bayar Booking'!$I$5:$I$504,'Cocok Bayar Booking'!$R$5:$R$504,A272,'Cocok Bayar Booking'!$F$5:$F$504,"DP",'Cocok Bayar Booking'!$S$5:$S$504,"Paket utama",'Cocok Bayar Booking'!$B$5:$B$504,"&lt;="&amp;'Pengaturan'!$B$6)</x:f>
        <x:v>100000</x:v>
      </x:c>
      <x:c r="F272" s="619" t="n">
        <x:f>SUMIFS('Cocok Bayar Booking'!$I$5:$I$504,'Cocok Bayar Booking'!$R$5:$R$504,A272,'Cocok Bayar Booking'!$B$5:$B$504,"&lt;="&amp;'Pengaturan'!$B$6)-E272</x:f>
        <x:v>0</x:v>
      </x:c>
      <x:c r="G272" s="619" t="n">
        <x:f>SUMIFS('Cocok Bayar Booking'!$I$5:$I$504,'Cocok Bayar Booking'!$R$5:$R$504,A272,'Cocok Bayar Booking'!$S$5:$S$504,"Add-on",'Cocok Bayar Booking'!$B$5:$B$504,"&lt;="&amp;'Pengaturan'!$B$6)</x:f>
        <x:v>0</x:v>
      </x:c>
      <x:c r="H272" s="619"/>
      <x:c r="I272" s="619" t="n">
        <x:f>E272+F272+IF(V272&lt;&gt;"",N(H272),0)</x:f>
        <x:v>100000</x:v>
      </x:c>
      <x:c r="J272" s="625"/>
      <x:c r="K272" s="626"/>
      <x:c r="L272" s="620" t="str">
        <x:f>IF(NOT(ISNUMBER(C272)),"Tanggal sesi belum pasti",IF(OR(C272&lt;'Pengaturan'!$B$4,C272&gt;'Pengaturan'!$B$5),"Di luar September",IF(C272&gt;'Pengaturan'!$B$29,"Belum closing",IF(AND(O272&lt;&gt;"",NOT(AND(W272="Terverifikasi",K272&lt;&gt;""))),"Pasangan perlu dicek",IF(AND(Q272=0,NOT(AND(ISNUMBER(U272),K272&lt;&gt;""))),"Sesi belum terkonfirmasi",IF(AND(ISNUMBER(J272),J272&gt;=0,K272&lt;&gt;""),"Terhitung",IF(X272=0,"Paket utama belum terhubung",IF(R272=0,"Pelunasan belum terbukti",IF(AND(N(H272)&gt;0,V272=""),"Bukti bayar sebelumnya kosong",IF(E272+IF(V272&lt;&gt;"",N(H272),0)&lt;S272,"DP sebelumnya belum lengkap",IF(I272&lt;=0,"Nominal pembayaran belum lengkap","Terhitung")))))))))))</x:f>
        <x:v>Di luar September</x:v>
      </x:c>
      <x:c r="M272" s="619" t="str">
        <x:f>IF(N272=1,IF(AND(ISNUMBER(J272),J272&gt;=0,K272&lt;&gt;""),J272,I272),"")</x:f>
      </x:c>
      <x:c r="N272" s="621" t="n">
        <x:f>IF(L272="Terhitung",1,0)</x:f>
        <x:v>0</x:v>
      </x:c>
      <x:c r="O272" s="617"/>
      <x:c r="P272" s="617" t="str">
        <x:v>51</x:v>
      </x:c>
      <x:c r="Q272" s="617" t="n">
        <x:f>SUMIFS('Cocok Bayar Booking'!$V$5:$V$504,'Cocok Bayar Booking'!$R$5:$R$504,A272,'Cocok Bayar Booking'!$B$5:$B$504,"&lt;="&amp;'Pengaturan'!$B$6)</x:f>
        <x:v>0</x:v>
      </x:c>
      <x:c r="R272" s="617" t="n">
        <x:f>COUNTIFS('Cocok Bayar Booking'!$R$5:$R$504,A272,'Cocok Bayar Booking'!$S$5:$S$504,"Paket utama",'Cocok Bayar Booking'!$F$5:$F$504,"Lunas",'Cocok Bayar Booking'!$B$5:$B$504,"&lt;="&amp;'Pengaturan'!$B$6)+COUNTIFS('Cocok Bayar Booking'!$R$5:$R$504,A272,'Cocok Bayar Booking'!$S$5:$S$504,"Paket utama",'Cocok Bayar Booking'!$F$5:$F$504,"Pelunasan",'Cocok Bayar Booking'!$B$5:$B$504,"&lt;="&amp;'Pengaturan'!$B$6)</x:f>
        <x:v>0</x:v>
      </x:c>
      <x:c r="S272" s="619" t="n">
        <x:v>0</x:v>
      </x:c>
      <x:c r="T272" s="619"/>
      <x:c r="U272" s="627"/>
      <x:c r="V272" s="617"/>
      <x:c r="W272" s="626"/>
      <x:c r="X272" s="617" t="n">
        <x:f>COUNTIFS('Cocok Bayar Booking'!$R$5:$R$504,A272,'Cocok Bayar Booking'!$S$5:$S$504,"Paket utama",'Cocok Bayar Booking'!$B$5:$B$504,"&lt;="&amp;'Pengaturan'!$B$6)</x:f>
        <x:v>1</x:v>
      </x:c>
      <x:c r="Y272" s="617" t="n">
        <x:f>IF(OR(L272="Nonaktif tanpa pembayaran",L272="Di luar September",L272="Belum closing",AND(LEFT(A272,4)="LOG-",COUNTIF('Cocok Bayar Booking'!$R$5:$R$504,A272)=0)),0,1-N272)</x:f>
        <x:v>0</x:v>
      </x:c>
      <x:c r="Z272" s="618" t="n">
        <x:f>IF('Log Transaksi'!E51="","",'Log Transaksi'!E51)</x:f>
        <x:v>46299</x:v>
      </x:c>
    </x:row>
    <x:row r="273" ht="30" customHeight="1">
      <x:c r="A273" s="617" t="str">
        <x:v>LOG-02-11</x:v>
      </x:c>
      <x:c r="B273" s="617" t="str">
        <x:f>IF('Log Transaksi'!C57="","",'Log Transaksi'!C57)</x:f>
        <x:v>Dela setyaningrum</x:v>
      </x:c>
      <x:c r="C273" s="618" t="n">
        <x:f>IF(ISNUMBER(U273),U273,IF(ISNUMBER(Z273),Z273,""))</x:f>
        <x:v>46267</x:v>
      </x:c>
      <x:c r="D273" s="617" t="str">
        <x:f>'Log Transaksi'!D57</x:f>
        <x:v>Graduation</x:v>
      </x:c>
      <x:c r="E273" s="619" t="n">
        <x:f>SUMIFS('Cocok Bayar Booking'!$I$5:$I$504,'Cocok Bayar Booking'!$R$5:$R$504,A273,'Cocok Bayar Booking'!$F$5:$F$504,"DP",'Cocok Bayar Booking'!$S$5:$S$504,"Paket utama",'Cocok Bayar Booking'!$B$5:$B$504,"&lt;="&amp;'Pengaturan'!$B$6)</x:f>
        <x:v>0</x:v>
      </x:c>
      <x:c r="F273" s="619" t="n">
        <x:f>SUMIFS('Cocok Bayar Booking'!$I$5:$I$504,'Cocok Bayar Booking'!$R$5:$R$504,A273,'Cocok Bayar Booking'!$B$5:$B$504,"&lt;="&amp;'Pengaturan'!$B$6)-E273</x:f>
        <x:v>370000</x:v>
      </x:c>
      <x:c r="G273" s="619" t="n">
        <x:f>SUMIFS('Cocok Bayar Booking'!$I$5:$I$504,'Cocok Bayar Booking'!$R$5:$R$504,A273,'Cocok Bayar Booking'!$S$5:$S$504,"Add-on",'Cocok Bayar Booking'!$B$5:$B$504,"&lt;="&amp;'Pengaturan'!$B$6)</x:f>
        <x:v>0</x:v>
      </x:c>
      <x:c r="H273" s="619"/>
      <x:c r="I273" s="619" t="n">
        <x:f>E273+F273+IF(V273&lt;&gt;"",N(H273),0)</x:f>
        <x:v>370000</x:v>
      </x:c>
      <x:c r="J273" s="625"/>
      <x:c r="K273" s="626"/>
      <x:c r="L273" s="620" t="str">
        <x:f>IF(NOT(ISNUMBER(C273)),"Tanggal sesi belum pasti",IF(OR(C273&lt;'Pengaturan'!$B$4,C273&gt;'Pengaturan'!$B$5),"Di luar September",IF(C273&gt;'Pengaturan'!$B$29,"Belum closing",IF(AND(O273&lt;&gt;"",NOT(AND(W273="Terverifikasi",K273&lt;&gt;""))),"Pasangan perlu dicek",IF(AND(Q273=0,NOT(AND(ISNUMBER(U273),K273&lt;&gt;""))),"Sesi belum terkonfirmasi",IF(AND(ISNUMBER(J273),J273&gt;=0,K273&lt;&gt;""),"Terhitung",IF(X273=0,"Paket utama belum terhubung",IF(R273=0,"Pelunasan belum terbukti",IF(AND(N(H273)&gt;0,V273=""),"Bukti bayar sebelumnya kosong",IF(E273+IF(V273&lt;&gt;"",N(H273),0)&lt;S273,"DP sebelumnya belum lengkap",IF(I273&lt;=0,"Nominal pembayaran belum lengkap","Terhitung")))))))))))</x:f>
        <x:v>Terhitung</x:v>
      </x:c>
      <x:c r="M273" s="619" t="n">
        <x:f>IF(N273=1,IF(AND(ISNUMBER(J273),J273&gt;=0,K273&lt;&gt;""),J273,I273),"")</x:f>
        <x:v>370000</x:v>
      </x:c>
      <x:c r="N273" s="621" t="n">
        <x:f>IF(L273="Terhitung",1,0)</x:f>
        <x:v>1</x:v>
      </x:c>
      <x:c r="O273" s="617"/>
      <x:c r="P273" s="617" t="str">
        <x:v>57</x:v>
      </x:c>
      <x:c r="Q273" s="617" t="n">
        <x:f>SUMIFS('Cocok Bayar Booking'!$V$5:$V$504,'Cocok Bayar Booking'!$R$5:$R$504,A273,'Cocok Bayar Booking'!$B$5:$B$504,"&lt;="&amp;'Pengaturan'!$B$6)</x:f>
        <x:v>1</x:v>
      </x:c>
      <x:c r="R273" s="617" t="n">
        <x:f>COUNTIFS('Cocok Bayar Booking'!$R$5:$R$504,A273,'Cocok Bayar Booking'!$S$5:$S$504,"Paket utama",'Cocok Bayar Booking'!$F$5:$F$504,"Lunas",'Cocok Bayar Booking'!$B$5:$B$504,"&lt;="&amp;'Pengaturan'!$B$6)+COUNTIFS('Cocok Bayar Booking'!$R$5:$R$504,A273,'Cocok Bayar Booking'!$S$5:$S$504,"Paket utama",'Cocok Bayar Booking'!$F$5:$F$504,"Pelunasan",'Cocok Bayar Booking'!$B$5:$B$504,"&lt;="&amp;'Pengaturan'!$B$6)</x:f>
        <x:v>1</x:v>
      </x:c>
      <x:c r="S273" s="619" t="n">
        <x:v>0</x:v>
      </x:c>
      <x:c r="T273" s="619"/>
      <x:c r="U273" s="627"/>
      <x:c r="V273" s="617"/>
      <x:c r="W273" s="626"/>
      <x:c r="X273" s="617" t="n">
        <x:f>COUNTIFS('Cocok Bayar Booking'!$R$5:$R$504,A273,'Cocok Bayar Booking'!$S$5:$S$504,"Paket utama",'Cocok Bayar Booking'!$B$5:$B$504,"&lt;="&amp;'Pengaturan'!$B$6)</x:f>
        <x:v>1</x:v>
      </x:c>
      <x:c r="Y273" s="617" t="n">
        <x:f>IF(OR(L273="Nonaktif tanpa pembayaran",L273="Di luar September",L273="Belum closing",AND(LEFT(A273,4)="LOG-",COUNTIF('Cocok Bayar Booking'!$R$5:$R$504,A273)=0)),0,1-N273)</x:f>
        <x:v>0</x:v>
      </x:c>
      <x:c r="Z273" s="618" t="n">
        <x:f>IF('Log Transaksi'!E57="","",'Log Transaksi'!E57)</x:f>
        <x:v>46267</x:v>
      </x:c>
    </x:row>
    <x:row r="274" ht="30" customHeight="1">
      <x:c r="A274" s="617" t="str">
        <x:v>LOG-02-12</x:v>
      </x:c>
      <x:c r="B274" s="617" t="str">
        <x:f>IF('Log Transaksi'!C58="","",'Log Transaksi'!C58)</x:f>
        <x:v>Sita Hapsari</x:v>
      </x:c>
      <x:c r="C274" s="618" t="n">
        <x:f>IF(ISNUMBER(U274),U274,IF(ISNUMBER(Z274),Z274,""))</x:f>
        <x:v>46267</x:v>
      </x:c>
      <x:c r="D274" s="617" t="str">
        <x:f>'Log Transaksi'!D58</x:f>
        <x:v>Graduation</x:v>
      </x:c>
      <x:c r="E274" s="619" t="n">
        <x:f>SUMIFS('Cocok Bayar Booking'!$I$5:$I$504,'Cocok Bayar Booking'!$R$5:$R$504,A274,'Cocok Bayar Booking'!$F$5:$F$504,"DP",'Cocok Bayar Booking'!$S$5:$S$504,"Paket utama",'Cocok Bayar Booking'!$B$5:$B$504,"&lt;="&amp;'Pengaturan'!$B$6)</x:f>
        <x:v>0</x:v>
      </x:c>
      <x:c r="F274" s="619" t="n">
        <x:f>SUMIFS('Cocok Bayar Booking'!$I$5:$I$504,'Cocok Bayar Booking'!$R$5:$R$504,A274,'Cocok Bayar Booking'!$B$5:$B$504,"&lt;="&amp;'Pengaturan'!$B$6)-E274</x:f>
        <x:v>290000</x:v>
      </x:c>
      <x:c r="G274" s="619" t="n">
        <x:f>SUMIFS('Cocok Bayar Booking'!$I$5:$I$504,'Cocok Bayar Booking'!$R$5:$R$504,A274,'Cocok Bayar Booking'!$S$5:$S$504,"Add-on",'Cocok Bayar Booking'!$B$5:$B$504,"&lt;="&amp;'Pengaturan'!$B$6)</x:f>
        <x:v>0</x:v>
      </x:c>
      <x:c r="H274" s="619"/>
      <x:c r="I274" s="619" t="n">
        <x:f>E274+F274+IF(V274&lt;&gt;"",N(H274),0)</x:f>
        <x:v>290000</x:v>
      </x:c>
      <x:c r="J274" s="625"/>
      <x:c r="K274" s="626"/>
      <x:c r="L274" s="620" t="str">
        <x:f>IF(NOT(ISNUMBER(C274)),"Tanggal sesi belum pasti",IF(OR(C274&lt;'Pengaturan'!$B$4,C274&gt;'Pengaturan'!$B$5),"Di luar September",IF(C274&gt;'Pengaturan'!$B$29,"Belum closing",IF(AND(O274&lt;&gt;"",NOT(AND(W274="Terverifikasi",K274&lt;&gt;""))),"Pasangan perlu dicek",IF(AND(Q274=0,NOT(AND(ISNUMBER(U274),K274&lt;&gt;""))),"Sesi belum terkonfirmasi",IF(AND(ISNUMBER(J274),J274&gt;=0,K274&lt;&gt;""),"Terhitung",IF(X274=0,"Paket utama belum terhubung",IF(R274=0,"Pelunasan belum terbukti",IF(AND(N(H274)&gt;0,V274=""),"Bukti bayar sebelumnya kosong",IF(E274+IF(V274&lt;&gt;"",N(H274),0)&lt;S274,"DP sebelumnya belum lengkap",IF(I274&lt;=0,"Nominal pembayaran belum lengkap","Terhitung")))))))))))</x:f>
        <x:v>Terhitung</x:v>
      </x:c>
      <x:c r="M274" s="619" t="n">
        <x:f>IF(N274=1,IF(AND(ISNUMBER(J274),J274&gt;=0,K274&lt;&gt;""),J274,I274),"")</x:f>
        <x:v>290000</x:v>
      </x:c>
      <x:c r="N274" s="621" t="n">
        <x:f>IF(L274="Terhitung",1,0)</x:f>
        <x:v>1</x:v>
      </x:c>
      <x:c r="O274" s="617"/>
      <x:c r="P274" s="617" t="str">
        <x:v>58</x:v>
      </x:c>
      <x:c r="Q274" s="617" t="n">
        <x:f>SUMIFS('Cocok Bayar Booking'!$V$5:$V$504,'Cocok Bayar Booking'!$R$5:$R$504,A274,'Cocok Bayar Booking'!$B$5:$B$504,"&lt;="&amp;'Pengaturan'!$B$6)</x:f>
        <x:v>1</x:v>
      </x:c>
      <x:c r="R274" s="617" t="n">
        <x:f>COUNTIFS('Cocok Bayar Booking'!$R$5:$R$504,A274,'Cocok Bayar Booking'!$S$5:$S$504,"Paket utama",'Cocok Bayar Booking'!$F$5:$F$504,"Lunas",'Cocok Bayar Booking'!$B$5:$B$504,"&lt;="&amp;'Pengaturan'!$B$6)+COUNTIFS('Cocok Bayar Booking'!$R$5:$R$504,A274,'Cocok Bayar Booking'!$S$5:$S$504,"Paket utama",'Cocok Bayar Booking'!$F$5:$F$504,"Pelunasan",'Cocok Bayar Booking'!$B$5:$B$504,"&lt;="&amp;'Pengaturan'!$B$6)</x:f>
        <x:v>1</x:v>
      </x:c>
      <x:c r="S274" s="619" t="n">
        <x:v>0</x:v>
      </x:c>
      <x:c r="T274" s="619"/>
      <x:c r="U274" s="627"/>
      <x:c r="V274" s="617"/>
      <x:c r="W274" s="626"/>
      <x:c r="X274" s="617" t="n">
        <x:f>COUNTIFS('Cocok Bayar Booking'!$R$5:$R$504,A274,'Cocok Bayar Booking'!$S$5:$S$504,"Paket utama",'Cocok Bayar Booking'!$B$5:$B$504,"&lt;="&amp;'Pengaturan'!$B$6)</x:f>
        <x:v>1</x:v>
      </x:c>
      <x:c r="Y274" s="617" t="n">
        <x:f>IF(OR(L274="Nonaktif tanpa pembayaran",L274="Di luar September",L274="Belum closing",AND(LEFT(A274,4)="LOG-",COUNTIF('Cocok Bayar Booking'!$R$5:$R$504,A274)=0)),0,1-N274)</x:f>
        <x:v>0</x:v>
      </x:c>
      <x:c r="Z274" s="618" t="n">
        <x:f>IF('Log Transaksi'!E58="","",'Log Transaksi'!E58)</x:f>
        <x:v>46267</x:v>
      </x:c>
    </x:row>
    <x:row r="275" ht="30" customHeight="1">
      <x:c r="A275" s="617" t="str">
        <x:v>LOG-02-13</x:v>
      </x:c>
      <x:c r="B275" s="617" t="str">
        <x:f>IF('Log Transaksi'!C59="","",'Log Transaksi'!C59)</x:f>
        <x:v>Ummu Haniah</x:v>
      </x:c>
      <x:c r="C275" s="618" t="n">
        <x:f>IF(ISNUMBER(U275),U275,IF(ISNUMBER(Z275),Z275,""))</x:f>
        <x:v>46267</x:v>
      </x:c>
      <x:c r="D275" s="617" t="str">
        <x:f>'Log Transaksi'!D59</x:f>
        <x:v>Graduation</x:v>
      </x:c>
      <x:c r="E275" s="619" t="n">
        <x:f>SUMIFS('Cocok Bayar Booking'!$I$5:$I$504,'Cocok Bayar Booking'!$R$5:$R$504,A275,'Cocok Bayar Booking'!$F$5:$F$504,"DP",'Cocok Bayar Booking'!$S$5:$S$504,"Paket utama",'Cocok Bayar Booking'!$B$5:$B$504,"&lt;="&amp;'Pengaturan'!$B$6)</x:f>
        <x:v>0</x:v>
      </x:c>
      <x:c r="F275" s="619" t="n">
        <x:f>SUMIFS('Cocok Bayar Booking'!$I$5:$I$504,'Cocok Bayar Booking'!$R$5:$R$504,A275,'Cocok Bayar Booking'!$B$5:$B$504,"&lt;="&amp;'Pengaturan'!$B$6)-E275</x:f>
        <x:v>280000</x:v>
      </x:c>
      <x:c r="G275" s="619" t="n">
        <x:f>SUMIFS('Cocok Bayar Booking'!$I$5:$I$504,'Cocok Bayar Booking'!$R$5:$R$504,A275,'Cocok Bayar Booking'!$S$5:$S$504,"Add-on",'Cocok Bayar Booking'!$B$5:$B$504,"&lt;="&amp;'Pengaturan'!$B$6)</x:f>
        <x:v>0</x:v>
      </x:c>
      <x:c r="H275" s="619"/>
      <x:c r="I275" s="619" t="n">
        <x:f>E275+F275+IF(V275&lt;&gt;"",N(H275),0)</x:f>
        <x:v>280000</x:v>
      </x:c>
      <x:c r="J275" s="625"/>
      <x:c r="K275" s="626"/>
      <x:c r="L275" s="620" t="str">
        <x:f>IF(NOT(ISNUMBER(C275)),"Tanggal sesi belum pasti",IF(OR(C275&lt;'Pengaturan'!$B$4,C275&gt;'Pengaturan'!$B$5),"Di luar September",IF(C275&gt;'Pengaturan'!$B$29,"Belum closing",IF(AND(O275&lt;&gt;"",NOT(AND(W275="Terverifikasi",K275&lt;&gt;""))),"Pasangan perlu dicek",IF(AND(Q275=0,NOT(AND(ISNUMBER(U275),K275&lt;&gt;""))),"Sesi belum terkonfirmasi",IF(AND(ISNUMBER(J275),J275&gt;=0,K275&lt;&gt;""),"Terhitung",IF(X275=0,"Paket utama belum terhubung",IF(R275=0,"Pelunasan belum terbukti",IF(AND(N(H275)&gt;0,V275=""),"Bukti bayar sebelumnya kosong",IF(E275+IF(V275&lt;&gt;"",N(H275),0)&lt;S275,"DP sebelumnya belum lengkap",IF(I275&lt;=0,"Nominal pembayaran belum lengkap","Terhitung")))))))))))</x:f>
        <x:v>Terhitung</x:v>
      </x:c>
      <x:c r="M275" s="619" t="n">
        <x:f>IF(N275=1,IF(AND(ISNUMBER(J275),J275&gt;=0,K275&lt;&gt;""),J275,I275),"")</x:f>
        <x:v>280000</x:v>
      </x:c>
      <x:c r="N275" s="621" t="n">
        <x:f>IF(L275="Terhitung",1,0)</x:f>
        <x:v>1</x:v>
      </x:c>
      <x:c r="O275" s="617"/>
      <x:c r="P275" s="617" t="str">
        <x:v>59</x:v>
      </x:c>
      <x:c r="Q275" s="617" t="n">
        <x:f>SUMIFS('Cocok Bayar Booking'!$V$5:$V$504,'Cocok Bayar Booking'!$R$5:$R$504,A275,'Cocok Bayar Booking'!$B$5:$B$504,"&lt;="&amp;'Pengaturan'!$B$6)</x:f>
        <x:v>1</x:v>
      </x:c>
      <x:c r="R275" s="617" t="n">
        <x:f>COUNTIFS('Cocok Bayar Booking'!$R$5:$R$504,A275,'Cocok Bayar Booking'!$S$5:$S$504,"Paket utama",'Cocok Bayar Booking'!$F$5:$F$504,"Lunas",'Cocok Bayar Booking'!$B$5:$B$504,"&lt;="&amp;'Pengaturan'!$B$6)+COUNTIFS('Cocok Bayar Booking'!$R$5:$R$504,A275,'Cocok Bayar Booking'!$S$5:$S$504,"Paket utama",'Cocok Bayar Booking'!$F$5:$F$504,"Pelunasan",'Cocok Bayar Booking'!$B$5:$B$504,"&lt;="&amp;'Pengaturan'!$B$6)</x:f>
        <x:v>1</x:v>
      </x:c>
      <x:c r="S275" s="619" t="n">
        <x:v>0</x:v>
      </x:c>
      <x:c r="T275" s="619"/>
      <x:c r="U275" s="627"/>
      <x:c r="V275" s="617"/>
      <x:c r="W275" s="626"/>
      <x:c r="X275" s="617" t="n">
        <x:f>COUNTIFS('Cocok Bayar Booking'!$R$5:$R$504,A275,'Cocok Bayar Booking'!$S$5:$S$504,"Paket utama",'Cocok Bayar Booking'!$B$5:$B$504,"&lt;="&amp;'Pengaturan'!$B$6)</x:f>
        <x:v>1</x:v>
      </x:c>
      <x:c r="Y275" s="617" t="n">
        <x:f>IF(OR(L275="Nonaktif tanpa pembayaran",L275="Di luar September",L275="Belum closing",AND(LEFT(A275,4)="LOG-",COUNTIF('Cocok Bayar Booking'!$R$5:$R$504,A275)=0)),0,1-N275)</x:f>
        <x:v>0</x:v>
      </x:c>
      <x:c r="Z275" s="618" t="n">
        <x:f>IF('Log Transaksi'!E59="","",'Log Transaksi'!E59)</x:f>
        <x:v>46267</x:v>
      </x:c>
    </x:row>
    <x:row r="276" ht="30" customHeight="1">
      <x:c r="A276" s="617" t="str">
        <x:v>LOG-02-14</x:v>
      </x:c>
      <x:c r="B276" s="617" t="str">
        <x:f>IF('Log Transaksi'!C60="","",'Log Transaksi'!C60)</x:f>
        <x:v>Revalina Indriyani Putri</x:v>
      </x:c>
      <x:c r="C276" s="618" t="n">
        <x:f>IF(ISNUMBER(U276),U276,IF(ISNUMBER(Z276),Z276,""))</x:f>
        <x:v>46267</x:v>
      </x:c>
      <x:c r="D276" s="617" t="str">
        <x:f>'Log Transaksi'!D60</x:f>
        <x:v>Graduation</x:v>
      </x:c>
      <x:c r="E276" s="619" t="n">
        <x:f>SUMIFS('Cocok Bayar Booking'!$I$5:$I$504,'Cocok Bayar Booking'!$R$5:$R$504,A276,'Cocok Bayar Booking'!$F$5:$F$504,"DP",'Cocok Bayar Booking'!$S$5:$S$504,"Paket utama",'Cocok Bayar Booking'!$B$5:$B$504,"&lt;="&amp;'Pengaturan'!$B$6)</x:f>
        <x:v>0</x:v>
      </x:c>
      <x:c r="F276" s="619" t="n">
        <x:f>SUMIFS('Cocok Bayar Booking'!$I$5:$I$504,'Cocok Bayar Booking'!$R$5:$R$504,A276,'Cocok Bayar Booking'!$B$5:$B$504,"&lt;="&amp;'Pengaturan'!$B$6)-E276</x:f>
        <x:v>250000</x:v>
      </x:c>
      <x:c r="G276" s="619" t="n">
        <x:f>SUMIFS('Cocok Bayar Booking'!$I$5:$I$504,'Cocok Bayar Booking'!$R$5:$R$504,A276,'Cocok Bayar Booking'!$S$5:$S$504,"Add-on",'Cocok Bayar Booking'!$B$5:$B$504,"&lt;="&amp;'Pengaturan'!$B$6)</x:f>
        <x:v>0</x:v>
      </x:c>
      <x:c r="H276" s="619"/>
      <x:c r="I276" s="619" t="n">
        <x:f>E276+F276+IF(V276&lt;&gt;"",N(H276),0)</x:f>
        <x:v>250000</x:v>
      </x:c>
      <x:c r="J276" s="625"/>
      <x:c r="K276" s="626"/>
      <x:c r="L276" s="620" t="str">
        <x:f>IF(NOT(ISNUMBER(C276)),"Tanggal sesi belum pasti",IF(OR(C276&lt;'Pengaturan'!$B$4,C276&gt;'Pengaturan'!$B$5),"Di luar September",IF(C276&gt;'Pengaturan'!$B$29,"Belum closing",IF(AND(O276&lt;&gt;"",NOT(AND(W276="Terverifikasi",K276&lt;&gt;""))),"Pasangan perlu dicek",IF(AND(Q276=0,NOT(AND(ISNUMBER(U276),K276&lt;&gt;""))),"Sesi belum terkonfirmasi",IF(AND(ISNUMBER(J276),J276&gt;=0,K276&lt;&gt;""),"Terhitung",IF(X276=0,"Paket utama belum terhubung",IF(R276=0,"Pelunasan belum terbukti",IF(AND(N(H276)&gt;0,V276=""),"Bukti bayar sebelumnya kosong",IF(E276+IF(V276&lt;&gt;"",N(H276),0)&lt;S276,"DP sebelumnya belum lengkap",IF(I276&lt;=0,"Nominal pembayaran belum lengkap","Terhitung")))))))))))</x:f>
        <x:v>Pasangan perlu dicek</x:v>
      </x:c>
      <x:c r="M276" s="619" t="str">
        <x:f>IF(N276=1,IF(AND(ISNUMBER(J276),J276&gt;=0,K276&lt;&gt;""),J276,I276),"")</x:f>
      </x:c>
      <x:c r="N276" s="621" t="n">
        <x:f>IF(L276="Terhitung",1,0)</x:f>
        <x:v>0</x:v>
      </x:c>
      <x:c r="O276" s="617" t="str">
        <x:v>Add-on 7:11 belum dipasangkan</x:v>
      </x:c>
      <x:c r="P276" s="617" t="str">
        <x:v>60</x:v>
      </x:c>
      <x:c r="Q276" s="617" t="n">
        <x:f>SUMIFS('Cocok Bayar Booking'!$V$5:$V$504,'Cocok Bayar Booking'!$R$5:$R$504,A276,'Cocok Bayar Booking'!$B$5:$B$504,"&lt;="&amp;'Pengaturan'!$B$6)</x:f>
        <x:v>1</x:v>
      </x:c>
      <x:c r="R276" s="617" t="n">
        <x:f>COUNTIFS('Cocok Bayar Booking'!$R$5:$R$504,A276,'Cocok Bayar Booking'!$S$5:$S$504,"Paket utama",'Cocok Bayar Booking'!$F$5:$F$504,"Lunas",'Cocok Bayar Booking'!$B$5:$B$504,"&lt;="&amp;'Pengaturan'!$B$6)+COUNTIFS('Cocok Bayar Booking'!$R$5:$R$504,A276,'Cocok Bayar Booking'!$S$5:$S$504,"Paket utama",'Cocok Bayar Booking'!$F$5:$F$504,"Pelunasan",'Cocok Bayar Booking'!$B$5:$B$504,"&lt;="&amp;'Pengaturan'!$B$6)</x:f>
        <x:v>1</x:v>
      </x:c>
      <x:c r="S276" s="619" t="n">
        <x:v>0</x:v>
      </x:c>
      <x:c r="T276" s="619"/>
      <x:c r="U276" s="627"/>
      <x:c r="V276" s="617"/>
      <x:c r="W276" s="626"/>
      <x:c r="X276" s="617" t="n">
        <x:f>COUNTIFS('Cocok Bayar Booking'!$R$5:$R$504,A276,'Cocok Bayar Booking'!$S$5:$S$504,"Paket utama",'Cocok Bayar Booking'!$B$5:$B$504,"&lt;="&amp;'Pengaturan'!$B$6)</x:f>
        <x:v>1</x:v>
      </x:c>
      <x:c r="Y276" s="617" t="n">
        <x:f>IF(OR(L276="Nonaktif tanpa pembayaran",L276="Di luar September",L276="Belum closing",AND(LEFT(A276,4)="LOG-",COUNTIF('Cocok Bayar Booking'!$R$5:$R$504,A276)=0)),0,1-N276)</x:f>
        <x:v>1</x:v>
      </x:c>
      <x:c r="Z276" s="618" t="n">
        <x:f>IF('Log Transaksi'!E60="","",'Log Transaksi'!E60)</x:f>
        <x:v>46267</x:v>
      </x:c>
    </x:row>
    <x:row r="277" ht="30" customHeight="1">
      <x:c r="A277" s="617" t="str">
        <x:v>LOG-02-15</x:v>
      </x:c>
      <x:c r="B277" s="617" t="str">
        <x:f>IF('Log Transaksi'!C61="","",'Log Transaksi'!C61)</x:f>
        <x:v>Haliza Phadmawati</x:v>
      </x:c>
      <x:c r="C277" s="618" t="n">
        <x:f>IF(ISNUMBER(U277),U277,IF(ISNUMBER(Z277),Z277,""))</x:f>
        <x:v>46267</x:v>
      </x:c>
      <x:c r="D277" s="617" t="str">
        <x:f>'Log Transaksi'!D61</x:f>
        <x:v>Graduation</x:v>
      </x:c>
      <x:c r="E277" s="619" t="n">
        <x:f>SUMIFS('Cocok Bayar Booking'!$I$5:$I$504,'Cocok Bayar Booking'!$R$5:$R$504,A277,'Cocok Bayar Booking'!$F$5:$F$504,"DP",'Cocok Bayar Booking'!$S$5:$S$504,"Paket utama",'Cocok Bayar Booking'!$B$5:$B$504,"&lt;="&amp;'Pengaturan'!$B$6)</x:f>
        <x:v>0</x:v>
      </x:c>
      <x:c r="F277" s="619" t="n">
        <x:f>SUMIFS('Cocok Bayar Booking'!$I$5:$I$504,'Cocok Bayar Booking'!$R$5:$R$504,A277,'Cocok Bayar Booking'!$B$5:$B$504,"&lt;="&amp;'Pengaturan'!$B$6)-E277</x:f>
        <x:v>410000</x:v>
      </x:c>
      <x:c r="G277" s="619" t="n">
        <x:f>SUMIFS('Cocok Bayar Booking'!$I$5:$I$504,'Cocok Bayar Booking'!$R$5:$R$504,A277,'Cocok Bayar Booking'!$S$5:$S$504,"Add-on",'Cocok Bayar Booking'!$B$5:$B$504,"&lt;="&amp;'Pengaturan'!$B$6)</x:f>
        <x:v>0</x:v>
      </x:c>
      <x:c r="H277" s="619"/>
      <x:c r="I277" s="619" t="n">
        <x:f>E277+F277+IF(V277&lt;&gt;"",N(H277),0)</x:f>
        <x:v>410000</x:v>
      </x:c>
      <x:c r="J277" s="625"/>
      <x:c r="K277" s="626"/>
      <x:c r="L277" s="620" t="str">
        <x:f>IF(NOT(ISNUMBER(C277)),"Tanggal sesi belum pasti",IF(OR(C277&lt;'Pengaturan'!$B$4,C277&gt;'Pengaturan'!$B$5),"Di luar September",IF(C277&gt;'Pengaturan'!$B$29,"Belum closing",IF(AND(O277&lt;&gt;"",NOT(AND(W277="Terverifikasi",K277&lt;&gt;""))),"Pasangan perlu dicek",IF(AND(Q277=0,NOT(AND(ISNUMBER(U277),K277&lt;&gt;""))),"Sesi belum terkonfirmasi",IF(AND(ISNUMBER(J277),J277&gt;=0,K277&lt;&gt;""),"Terhitung",IF(X277=0,"Paket utama belum terhubung",IF(R277=0,"Pelunasan belum terbukti",IF(AND(N(H277)&gt;0,V277=""),"Bukti bayar sebelumnya kosong",IF(E277+IF(V277&lt;&gt;"",N(H277),0)&lt;S277,"DP sebelumnya belum lengkap",IF(I277&lt;=0,"Nominal pembayaran belum lengkap","Terhitung")))))))))))</x:f>
        <x:v>Terhitung</x:v>
      </x:c>
      <x:c r="M277" s="619" t="n">
        <x:f>IF(N277=1,IF(AND(ISNUMBER(J277),J277&gt;=0,K277&lt;&gt;""),J277,I277),"")</x:f>
        <x:v>410000</x:v>
      </x:c>
      <x:c r="N277" s="621" t="n">
        <x:f>IF(L277="Terhitung",1,0)</x:f>
        <x:v>1</x:v>
      </x:c>
      <x:c r="O277" s="617"/>
      <x:c r="P277" s="617" t="str">
        <x:v>61</x:v>
      </x:c>
      <x:c r="Q277" s="617" t="n">
        <x:f>SUMIFS('Cocok Bayar Booking'!$V$5:$V$504,'Cocok Bayar Booking'!$R$5:$R$504,A277,'Cocok Bayar Booking'!$B$5:$B$504,"&lt;="&amp;'Pengaturan'!$B$6)</x:f>
        <x:v>1</x:v>
      </x:c>
      <x:c r="R277" s="617" t="n">
        <x:f>COUNTIFS('Cocok Bayar Booking'!$R$5:$R$504,A277,'Cocok Bayar Booking'!$S$5:$S$504,"Paket utama",'Cocok Bayar Booking'!$F$5:$F$504,"Lunas",'Cocok Bayar Booking'!$B$5:$B$504,"&lt;="&amp;'Pengaturan'!$B$6)+COUNTIFS('Cocok Bayar Booking'!$R$5:$R$504,A277,'Cocok Bayar Booking'!$S$5:$S$504,"Paket utama",'Cocok Bayar Booking'!$F$5:$F$504,"Pelunasan",'Cocok Bayar Booking'!$B$5:$B$504,"&lt;="&amp;'Pengaturan'!$B$6)</x:f>
        <x:v>1</x:v>
      </x:c>
      <x:c r="S277" s="619" t="n">
        <x:v>0</x:v>
      </x:c>
      <x:c r="T277" s="619"/>
      <x:c r="U277" s="627"/>
      <x:c r="V277" s="617"/>
      <x:c r="W277" s="626"/>
      <x:c r="X277" s="617" t="n">
        <x:f>COUNTIFS('Cocok Bayar Booking'!$R$5:$R$504,A277,'Cocok Bayar Booking'!$S$5:$S$504,"Paket utama",'Cocok Bayar Booking'!$B$5:$B$504,"&lt;="&amp;'Pengaturan'!$B$6)</x:f>
        <x:v>1</x:v>
      </x:c>
      <x:c r="Y277" s="617" t="n">
        <x:f>IF(OR(L277="Nonaktif tanpa pembayaran",L277="Di luar September",L277="Belum closing",AND(LEFT(A277,4)="LOG-",COUNTIF('Cocok Bayar Booking'!$R$5:$R$504,A277)=0)),0,1-N277)</x:f>
        <x:v>0</x:v>
      </x:c>
      <x:c r="Z277" s="618" t="n">
        <x:f>IF('Log Transaksi'!E61="","",'Log Transaksi'!E61)</x:f>
        <x:v>46267</x:v>
      </x:c>
    </x:row>
    <x:row r="278" ht="30" customHeight="1">
      <x:c r="A278" s="617" t="str">
        <x:v>LOG-02-16</x:v>
      </x:c>
      <x:c r="B278" s="617" t="str">
        <x:f>IF('Log Transaksi'!C62="","",'Log Transaksi'!C62)</x:f>
        <x:v>Ully</x:v>
      </x:c>
      <x:c r="C278" s="618" t="n">
        <x:f>IF(ISNUMBER(U278),U278,IF(ISNUMBER(Z278),Z278,""))</x:f>
        <x:v>46267</x:v>
      </x:c>
      <x:c r="D278" s="617" t="str">
        <x:f>'Log Transaksi'!D62</x:f>
        <x:v>Graduation Premium</x:v>
      </x:c>
      <x:c r="E278" s="619" t="n">
        <x:f>SUMIFS('Cocok Bayar Booking'!$I$5:$I$504,'Cocok Bayar Booking'!$R$5:$R$504,A278,'Cocok Bayar Booking'!$F$5:$F$504,"DP",'Cocok Bayar Booking'!$S$5:$S$504,"Paket utama",'Cocok Bayar Booking'!$B$5:$B$504,"&lt;="&amp;'Pengaturan'!$B$6)</x:f>
        <x:v>0</x:v>
      </x:c>
      <x:c r="F278" s="619" t="n">
        <x:f>SUMIFS('Cocok Bayar Booking'!$I$5:$I$504,'Cocok Bayar Booking'!$R$5:$R$504,A278,'Cocok Bayar Booking'!$B$5:$B$504,"&lt;="&amp;'Pengaturan'!$B$6)-E278</x:f>
        <x:v>440000</x:v>
      </x:c>
      <x:c r="G278" s="619" t="n">
        <x:f>SUMIFS('Cocok Bayar Booking'!$I$5:$I$504,'Cocok Bayar Booking'!$R$5:$R$504,A278,'Cocok Bayar Booking'!$S$5:$S$504,"Add-on",'Cocok Bayar Booking'!$B$5:$B$504,"&lt;="&amp;'Pengaturan'!$B$6)</x:f>
        <x:v>0</x:v>
      </x:c>
      <x:c r="H278" s="619"/>
      <x:c r="I278" s="619" t="n">
        <x:f>E278+F278+IF(V278&lt;&gt;"",N(H278),0)</x:f>
        <x:v>440000</x:v>
      </x:c>
      <x:c r="J278" s="625"/>
      <x:c r="K278" s="626"/>
      <x:c r="L278" s="620" t="str">
        <x:f>IF(NOT(ISNUMBER(C278)),"Tanggal sesi belum pasti",IF(OR(C278&lt;'Pengaturan'!$B$4,C278&gt;'Pengaturan'!$B$5),"Di luar September",IF(C278&gt;'Pengaturan'!$B$29,"Belum closing",IF(AND(O278&lt;&gt;"",NOT(AND(W278="Terverifikasi",K278&lt;&gt;""))),"Pasangan perlu dicek",IF(AND(Q278=0,NOT(AND(ISNUMBER(U278),K278&lt;&gt;""))),"Sesi belum terkonfirmasi",IF(AND(ISNUMBER(J278),J278&gt;=0,K278&lt;&gt;""),"Terhitung",IF(X278=0,"Paket utama belum terhubung",IF(R278=0,"Pelunasan belum terbukti",IF(AND(N(H278)&gt;0,V278=""),"Bukti bayar sebelumnya kosong",IF(E278+IF(V278&lt;&gt;"",N(H278),0)&lt;S278,"DP sebelumnya belum lengkap",IF(I278&lt;=0,"Nominal pembayaran belum lengkap","Terhitung")))))))))))</x:f>
        <x:v>Terhitung</x:v>
      </x:c>
      <x:c r="M278" s="619" t="n">
        <x:f>IF(N278=1,IF(AND(ISNUMBER(J278),J278&gt;=0,K278&lt;&gt;""),J278,I278),"")</x:f>
        <x:v>440000</x:v>
      </x:c>
      <x:c r="N278" s="621" t="n">
        <x:f>IF(L278="Terhitung",1,0)</x:f>
        <x:v>1</x:v>
      </x:c>
      <x:c r="O278" s="617"/>
      <x:c r="P278" s="617" t="str">
        <x:v>62</x:v>
      </x:c>
      <x:c r="Q278" s="617" t="n">
        <x:f>SUMIFS('Cocok Bayar Booking'!$V$5:$V$504,'Cocok Bayar Booking'!$R$5:$R$504,A278,'Cocok Bayar Booking'!$B$5:$B$504,"&lt;="&amp;'Pengaturan'!$B$6)</x:f>
        <x:v>1</x:v>
      </x:c>
      <x:c r="R278" s="617" t="n">
        <x:f>COUNTIFS('Cocok Bayar Booking'!$R$5:$R$504,A278,'Cocok Bayar Booking'!$S$5:$S$504,"Paket utama",'Cocok Bayar Booking'!$F$5:$F$504,"Lunas",'Cocok Bayar Booking'!$B$5:$B$504,"&lt;="&amp;'Pengaturan'!$B$6)+COUNTIFS('Cocok Bayar Booking'!$R$5:$R$504,A278,'Cocok Bayar Booking'!$S$5:$S$504,"Paket utama",'Cocok Bayar Booking'!$F$5:$F$504,"Pelunasan",'Cocok Bayar Booking'!$B$5:$B$504,"&lt;="&amp;'Pengaturan'!$B$6)</x:f>
        <x:v>1</x:v>
      </x:c>
      <x:c r="S278" s="619" t="n">
        <x:v>0</x:v>
      </x:c>
      <x:c r="T278" s="619"/>
      <x:c r="U278" s="627"/>
      <x:c r="V278" s="617"/>
      <x:c r="W278" s="626"/>
      <x:c r="X278" s="617" t="n">
        <x:f>COUNTIFS('Cocok Bayar Booking'!$R$5:$R$504,A278,'Cocok Bayar Booking'!$S$5:$S$504,"Paket utama",'Cocok Bayar Booking'!$B$5:$B$504,"&lt;="&amp;'Pengaturan'!$B$6)</x:f>
        <x:v>1</x:v>
      </x:c>
      <x:c r="Y278" s="617" t="n">
        <x:f>IF(OR(L278="Nonaktif tanpa pembayaran",L278="Di luar September",L278="Belum closing",AND(LEFT(A278,4)="LOG-",COUNTIF('Cocok Bayar Booking'!$R$5:$R$504,A278)=0)),0,1-N278)</x:f>
        <x:v>0</x:v>
      </x:c>
      <x:c r="Z278" s="618" t="n">
        <x:f>IF('Log Transaksi'!E62="","",'Log Transaksi'!E62)</x:f>
        <x:v>46267</x:v>
      </x:c>
    </x:row>
    <x:row r="279" ht="30" customHeight="1">
      <x:c r="A279" s="617" t="str">
        <x:v>LOG-02-17</x:v>
      </x:c>
      <x:c r="B279" s="617" t="str">
        <x:f>IF('Log Transaksi'!C63="","",'Log Transaksi'!C63)</x:f>
        <x:v>rahma pramesti</x:v>
      </x:c>
      <x:c r="C279" s="618" t="n">
        <x:f>IF(ISNUMBER(U279),U279,IF(ISNUMBER(Z279),Z279,""))</x:f>
        <x:v>46267</x:v>
      </x:c>
      <x:c r="D279" s="617" t="str">
        <x:f>'Log Transaksi'!D63</x:f>
        <x:v>Graduation</x:v>
      </x:c>
      <x:c r="E279" s="619" t="n">
        <x:f>SUMIFS('Cocok Bayar Booking'!$I$5:$I$504,'Cocok Bayar Booking'!$R$5:$R$504,A279,'Cocok Bayar Booking'!$F$5:$F$504,"DP",'Cocok Bayar Booking'!$S$5:$S$504,"Paket utama",'Cocok Bayar Booking'!$B$5:$B$504,"&lt;="&amp;'Pengaturan'!$B$6)</x:f>
        <x:v>0</x:v>
      </x:c>
      <x:c r="F279" s="619" t="n">
        <x:f>SUMIFS('Cocok Bayar Booking'!$I$5:$I$504,'Cocok Bayar Booking'!$R$5:$R$504,A279,'Cocok Bayar Booking'!$B$5:$B$504,"&lt;="&amp;'Pengaturan'!$B$6)-E279</x:f>
        <x:v>310000</x:v>
      </x:c>
      <x:c r="G279" s="619" t="n">
        <x:f>SUMIFS('Cocok Bayar Booking'!$I$5:$I$504,'Cocok Bayar Booking'!$R$5:$R$504,A279,'Cocok Bayar Booking'!$S$5:$S$504,"Add-on",'Cocok Bayar Booking'!$B$5:$B$504,"&lt;="&amp;'Pengaturan'!$B$6)</x:f>
        <x:v>0</x:v>
      </x:c>
      <x:c r="H279" s="619"/>
      <x:c r="I279" s="619" t="n">
        <x:f>E279+F279+IF(V279&lt;&gt;"",N(H279),0)</x:f>
        <x:v>310000</x:v>
      </x:c>
      <x:c r="J279" s="625"/>
      <x:c r="K279" s="626"/>
      <x:c r="L279" s="620" t="str">
        <x:f>IF(NOT(ISNUMBER(C279)),"Tanggal sesi belum pasti",IF(OR(C279&lt;'Pengaturan'!$B$4,C279&gt;'Pengaturan'!$B$5),"Di luar September",IF(C279&gt;'Pengaturan'!$B$29,"Belum closing",IF(AND(O279&lt;&gt;"",NOT(AND(W279="Terverifikasi",K279&lt;&gt;""))),"Pasangan perlu dicek",IF(AND(Q279=0,NOT(AND(ISNUMBER(U279),K279&lt;&gt;""))),"Sesi belum terkonfirmasi",IF(AND(ISNUMBER(J279),J279&gt;=0,K279&lt;&gt;""),"Terhitung",IF(X279=0,"Paket utama belum terhubung",IF(R279=0,"Pelunasan belum terbukti",IF(AND(N(H279)&gt;0,V279=""),"Bukti bayar sebelumnya kosong",IF(E279+IF(V279&lt;&gt;"",N(H279),0)&lt;S279,"DP sebelumnya belum lengkap",IF(I279&lt;=0,"Nominal pembayaran belum lengkap","Terhitung")))))))))))</x:f>
        <x:v>Terhitung</x:v>
      </x:c>
      <x:c r="M279" s="619" t="n">
        <x:f>IF(N279=1,IF(AND(ISNUMBER(J279),J279&gt;=0,K279&lt;&gt;""),J279,I279),"")</x:f>
        <x:v>310000</x:v>
      </x:c>
      <x:c r="N279" s="621" t="n">
        <x:f>IF(L279="Terhitung",1,0)</x:f>
        <x:v>1</x:v>
      </x:c>
      <x:c r="O279" s="617"/>
      <x:c r="P279" s="617" t="str">
        <x:v>63</x:v>
      </x:c>
      <x:c r="Q279" s="617" t="n">
        <x:f>SUMIFS('Cocok Bayar Booking'!$V$5:$V$504,'Cocok Bayar Booking'!$R$5:$R$504,A279,'Cocok Bayar Booking'!$B$5:$B$504,"&lt;="&amp;'Pengaturan'!$B$6)</x:f>
        <x:v>1</x:v>
      </x:c>
      <x:c r="R279" s="617" t="n">
        <x:f>COUNTIFS('Cocok Bayar Booking'!$R$5:$R$504,A279,'Cocok Bayar Booking'!$S$5:$S$504,"Paket utama",'Cocok Bayar Booking'!$F$5:$F$504,"Lunas",'Cocok Bayar Booking'!$B$5:$B$504,"&lt;="&amp;'Pengaturan'!$B$6)+COUNTIFS('Cocok Bayar Booking'!$R$5:$R$504,A279,'Cocok Bayar Booking'!$S$5:$S$504,"Paket utama",'Cocok Bayar Booking'!$F$5:$F$504,"Pelunasan",'Cocok Bayar Booking'!$B$5:$B$504,"&lt;="&amp;'Pengaturan'!$B$6)</x:f>
        <x:v>1</x:v>
      </x:c>
      <x:c r="S279" s="619" t="n">
        <x:v>0</x:v>
      </x:c>
      <x:c r="T279" s="619"/>
      <x:c r="U279" s="627"/>
      <x:c r="V279" s="617"/>
      <x:c r="W279" s="626"/>
      <x:c r="X279" s="617" t="n">
        <x:f>COUNTIFS('Cocok Bayar Booking'!$R$5:$R$504,A279,'Cocok Bayar Booking'!$S$5:$S$504,"Paket utama",'Cocok Bayar Booking'!$B$5:$B$504,"&lt;="&amp;'Pengaturan'!$B$6)</x:f>
        <x:v>1</x:v>
      </x:c>
      <x:c r="Y279" s="617" t="n">
        <x:f>IF(OR(L279="Nonaktif tanpa pembayaran",L279="Di luar September",L279="Belum closing",AND(LEFT(A279,4)="LOG-",COUNTIF('Cocok Bayar Booking'!$R$5:$R$504,A279)=0)),0,1-N279)</x:f>
        <x:v>0</x:v>
      </x:c>
      <x:c r="Z279" s="618" t="n">
        <x:f>IF('Log Transaksi'!E63="","",'Log Transaksi'!E63)</x:f>
        <x:v>46267</x:v>
      </x:c>
    </x:row>
    <x:row r="280" ht="30" customHeight="1">
      <x:c r="A280" s="617" t="str">
        <x:v>LOG-02-18</x:v>
      </x:c>
      <x:c r="B280" s="617" t="str">
        <x:f>IF('Log Transaksi'!C64="","",'Log Transaksi'!C64)</x:f>
        <x:v>Fahmi Sabni Ramadhan</x:v>
      </x:c>
      <x:c r="C280" s="618" t="n">
        <x:f>IF(ISNUMBER(U280),U280,IF(ISNUMBER(Z280),Z280,""))</x:f>
        <x:v>46267</x:v>
      </x:c>
      <x:c r="D280" s="617" t="str">
        <x:f>'Log Transaksi'!D64</x:f>
        <x:v>Graduation</x:v>
      </x:c>
      <x:c r="E280" s="619" t="n">
        <x:f>SUMIFS('Cocok Bayar Booking'!$I$5:$I$504,'Cocok Bayar Booking'!$R$5:$R$504,A280,'Cocok Bayar Booking'!$F$5:$F$504,"DP",'Cocok Bayar Booking'!$S$5:$S$504,"Paket utama",'Cocok Bayar Booking'!$B$5:$B$504,"&lt;="&amp;'Pengaturan'!$B$6)</x:f>
        <x:v>0</x:v>
      </x:c>
      <x:c r="F280" s="619" t="n">
        <x:f>SUMIFS('Cocok Bayar Booking'!$I$5:$I$504,'Cocok Bayar Booking'!$R$5:$R$504,A280,'Cocok Bayar Booking'!$B$5:$B$504,"&lt;="&amp;'Pengaturan'!$B$6)-E280</x:f>
        <x:v>290000</x:v>
      </x:c>
      <x:c r="G280" s="619" t="n">
        <x:f>SUMIFS('Cocok Bayar Booking'!$I$5:$I$504,'Cocok Bayar Booking'!$R$5:$R$504,A280,'Cocok Bayar Booking'!$S$5:$S$504,"Add-on",'Cocok Bayar Booking'!$B$5:$B$504,"&lt;="&amp;'Pengaturan'!$B$6)</x:f>
        <x:v>0</x:v>
      </x:c>
      <x:c r="H280" s="619"/>
      <x:c r="I280" s="619" t="n">
        <x:f>E280+F280+IF(V280&lt;&gt;"",N(H280),0)</x:f>
        <x:v>290000</x:v>
      </x:c>
      <x:c r="J280" s="625"/>
      <x:c r="K280" s="626"/>
      <x:c r="L280" s="620" t="str">
        <x:f>IF(NOT(ISNUMBER(C280)),"Tanggal sesi belum pasti",IF(OR(C280&lt;'Pengaturan'!$B$4,C280&gt;'Pengaturan'!$B$5),"Di luar September",IF(C280&gt;'Pengaturan'!$B$29,"Belum closing",IF(AND(O280&lt;&gt;"",NOT(AND(W280="Terverifikasi",K280&lt;&gt;""))),"Pasangan perlu dicek",IF(AND(Q280=0,NOT(AND(ISNUMBER(U280),K280&lt;&gt;""))),"Sesi belum terkonfirmasi",IF(AND(ISNUMBER(J280),J280&gt;=0,K280&lt;&gt;""),"Terhitung",IF(X280=0,"Paket utama belum terhubung",IF(R280=0,"Pelunasan belum terbukti",IF(AND(N(H280)&gt;0,V280=""),"Bukti bayar sebelumnya kosong",IF(E280+IF(V280&lt;&gt;"",N(H280),0)&lt;S280,"DP sebelumnya belum lengkap",IF(I280&lt;=0,"Nominal pembayaran belum lengkap","Terhitung")))))))))))</x:f>
        <x:v>Terhitung</x:v>
      </x:c>
      <x:c r="M280" s="619" t="n">
        <x:f>IF(N280=1,IF(AND(ISNUMBER(J280),J280&gt;=0,K280&lt;&gt;""),J280,I280),"")</x:f>
        <x:v>290000</x:v>
      </x:c>
      <x:c r="N280" s="621" t="n">
        <x:f>IF(L280="Terhitung",1,0)</x:f>
        <x:v>1</x:v>
      </x:c>
      <x:c r="O280" s="617"/>
      <x:c r="P280" s="617" t="str">
        <x:v>64</x:v>
      </x:c>
      <x:c r="Q280" s="617" t="n">
        <x:f>SUMIFS('Cocok Bayar Booking'!$V$5:$V$504,'Cocok Bayar Booking'!$R$5:$R$504,A280,'Cocok Bayar Booking'!$B$5:$B$504,"&lt;="&amp;'Pengaturan'!$B$6)</x:f>
        <x:v>1</x:v>
      </x:c>
      <x:c r="R280" s="617" t="n">
        <x:f>COUNTIFS('Cocok Bayar Booking'!$R$5:$R$504,A280,'Cocok Bayar Booking'!$S$5:$S$504,"Paket utama",'Cocok Bayar Booking'!$F$5:$F$504,"Lunas",'Cocok Bayar Booking'!$B$5:$B$504,"&lt;="&amp;'Pengaturan'!$B$6)+COUNTIFS('Cocok Bayar Booking'!$R$5:$R$504,A280,'Cocok Bayar Booking'!$S$5:$S$504,"Paket utama",'Cocok Bayar Booking'!$F$5:$F$504,"Pelunasan",'Cocok Bayar Booking'!$B$5:$B$504,"&lt;="&amp;'Pengaturan'!$B$6)</x:f>
        <x:v>1</x:v>
      </x:c>
      <x:c r="S280" s="619" t="n">
        <x:v>0</x:v>
      </x:c>
      <x:c r="T280" s="619"/>
      <x:c r="U280" s="627"/>
      <x:c r="V280" s="617"/>
      <x:c r="W280" s="626"/>
      <x:c r="X280" s="617" t="n">
        <x:f>COUNTIFS('Cocok Bayar Booking'!$R$5:$R$504,A280,'Cocok Bayar Booking'!$S$5:$S$504,"Paket utama",'Cocok Bayar Booking'!$B$5:$B$504,"&lt;="&amp;'Pengaturan'!$B$6)</x:f>
        <x:v>1</x:v>
      </x:c>
      <x:c r="Y280" s="617" t="n">
        <x:f>IF(OR(L280="Nonaktif tanpa pembayaran",L280="Di luar September",L280="Belum closing",AND(LEFT(A280,4)="LOG-",COUNTIF('Cocok Bayar Booking'!$R$5:$R$504,A280)=0)),0,1-N280)</x:f>
        <x:v>0</x:v>
      </x:c>
      <x:c r="Z280" s="618" t="n">
        <x:f>IF('Log Transaksi'!E64="","",'Log Transaksi'!E64)</x:f>
        <x:v>46267</x:v>
      </x:c>
    </x:row>
    <x:row r="281" ht="30" customHeight="1">
      <x:c r="A281" s="617" t="str">
        <x:v>LOG-02-19</x:v>
      </x:c>
      <x:c r="B281" s="617" t="str">
        <x:f>IF('Log Transaksi'!C65="","",'Log Transaksi'!C65)</x:f>
        <x:v>Hilda Rahmawati</x:v>
      </x:c>
      <x:c r="C281" s="618" t="n">
        <x:f>IF(ISNUMBER(U281),U281,IF(ISNUMBER(Z281),Z281,""))</x:f>
        <x:v>46267</x:v>
      </x:c>
      <x:c r="D281" s="617" t="str">
        <x:f>'Log Transaksi'!D65</x:f>
        <x:v>Graduation</x:v>
      </x:c>
      <x:c r="E281" s="619" t="n">
        <x:f>SUMIFS('Cocok Bayar Booking'!$I$5:$I$504,'Cocok Bayar Booking'!$R$5:$R$504,A281,'Cocok Bayar Booking'!$F$5:$F$504,"DP",'Cocok Bayar Booking'!$S$5:$S$504,"Paket utama",'Cocok Bayar Booking'!$B$5:$B$504,"&lt;="&amp;'Pengaturan'!$B$6)</x:f>
        <x:v>0</x:v>
      </x:c>
      <x:c r="F281" s="619" t="n">
        <x:f>SUMIFS('Cocok Bayar Booking'!$I$5:$I$504,'Cocok Bayar Booking'!$R$5:$R$504,A281,'Cocok Bayar Booking'!$B$5:$B$504,"&lt;="&amp;'Pengaturan'!$B$6)-E281</x:f>
        <x:v>290000</x:v>
      </x:c>
      <x:c r="G281" s="619" t="n">
        <x:f>SUMIFS('Cocok Bayar Booking'!$I$5:$I$504,'Cocok Bayar Booking'!$R$5:$R$504,A281,'Cocok Bayar Booking'!$S$5:$S$504,"Add-on",'Cocok Bayar Booking'!$B$5:$B$504,"&lt;="&amp;'Pengaturan'!$B$6)</x:f>
        <x:v>0</x:v>
      </x:c>
      <x:c r="H281" s="619"/>
      <x:c r="I281" s="619" t="n">
        <x:f>E281+F281+IF(V281&lt;&gt;"",N(H281),0)</x:f>
        <x:v>290000</x:v>
      </x:c>
      <x:c r="J281" s="625"/>
      <x:c r="K281" s="626"/>
      <x:c r="L281" s="620" t="str">
        <x:f>IF(NOT(ISNUMBER(C281)),"Tanggal sesi belum pasti",IF(OR(C281&lt;'Pengaturan'!$B$4,C281&gt;'Pengaturan'!$B$5),"Di luar September",IF(C281&gt;'Pengaturan'!$B$29,"Belum closing",IF(AND(O281&lt;&gt;"",NOT(AND(W281="Terverifikasi",K281&lt;&gt;""))),"Pasangan perlu dicek",IF(AND(Q281=0,NOT(AND(ISNUMBER(U281),K281&lt;&gt;""))),"Sesi belum terkonfirmasi",IF(AND(ISNUMBER(J281),J281&gt;=0,K281&lt;&gt;""),"Terhitung",IF(X281=0,"Paket utama belum terhubung",IF(R281=0,"Pelunasan belum terbukti",IF(AND(N(H281)&gt;0,V281=""),"Bukti bayar sebelumnya kosong",IF(E281+IF(V281&lt;&gt;"",N(H281),0)&lt;S281,"DP sebelumnya belum lengkap",IF(I281&lt;=0,"Nominal pembayaran belum lengkap","Terhitung")))))))))))</x:f>
        <x:v>Terhitung</x:v>
      </x:c>
      <x:c r="M281" s="619" t="n">
        <x:f>IF(N281=1,IF(AND(ISNUMBER(J281),J281&gt;=0,K281&lt;&gt;""),J281,I281),"")</x:f>
        <x:v>290000</x:v>
      </x:c>
      <x:c r="N281" s="621" t="n">
        <x:f>IF(L281="Terhitung",1,0)</x:f>
        <x:v>1</x:v>
      </x:c>
      <x:c r="O281" s="617"/>
      <x:c r="P281" s="617" t="str">
        <x:v>65</x:v>
      </x:c>
      <x:c r="Q281" s="617" t="n">
        <x:f>SUMIFS('Cocok Bayar Booking'!$V$5:$V$504,'Cocok Bayar Booking'!$R$5:$R$504,A281,'Cocok Bayar Booking'!$B$5:$B$504,"&lt;="&amp;'Pengaturan'!$B$6)</x:f>
        <x:v>1</x:v>
      </x:c>
      <x:c r="R281" s="617" t="n">
        <x:f>COUNTIFS('Cocok Bayar Booking'!$R$5:$R$504,A281,'Cocok Bayar Booking'!$S$5:$S$504,"Paket utama",'Cocok Bayar Booking'!$F$5:$F$504,"Lunas",'Cocok Bayar Booking'!$B$5:$B$504,"&lt;="&amp;'Pengaturan'!$B$6)+COUNTIFS('Cocok Bayar Booking'!$R$5:$R$504,A281,'Cocok Bayar Booking'!$S$5:$S$504,"Paket utama",'Cocok Bayar Booking'!$F$5:$F$504,"Pelunasan",'Cocok Bayar Booking'!$B$5:$B$504,"&lt;="&amp;'Pengaturan'!$B$6)</x:f>
        <x:v>1</x:v>
      </x:c>
      <x:c r="S281" s="619" t="n">
        <x:v>0</x:v>
      </x:c>
      <x:c r="T281" s="619"/>
      <x:c r="U281" s="627"/>
      <x:c r="V281" s="617"/>
      <x:c r="W281" s="626"/>
      <x:c r="X281" s="617" t="n">
        <x:f>COUNTIFS('Cocok Bayar Booking'!$R$5:$R$504,A281,'Cocok Bayar Booking'!$S$5:$S$504,"Paket utama",'Cocok Bayar Booking'!$B$5:$B$504,"&lt;="&amp;'Pengaturan'!$B$6)</x:f>
        <x:v>1</x:v>
      </x:c>
      <x:c r="Y281" s="617" t="n">
        <x:f>IF(OR(L281="Nonaktif tanpa pembayaran",L281="Di luar September",L281="Belum closing",AND(LEFT(A281,4)="LOG-",COUNTIF('Cocok Bayar Booking'!$R$5:$R$504,A281)=0)),0,1-N281)</x:f>
        <x:v>0</x:v>
      </x:c>
      <x:c r="Z281" s="618" t="n">
        <x:f>IF('Log Transaksi'!E65="","",'Log Transaksi'!E65)</x:f>
        <x:v>46267</x:v>
      </x:c>
    </x:row>
    <x:row r="282" ht="30" customHeight="1">
      <x:c r="A282" s="617" t="str">
        <x:v>LOG-02-20</x:v>
      </x:c>
      <x:c r="B282" s="617" t="str">
        <x:f>IF('Log Transaksi'!C66="","",'Log Transaksi'!C66)</x:f>
        <x:v>Zae</x:v>
      </x:c>
      <x:c r="C282" s="618" t="n">
        <x:f>IF(ISNUMBER(U282),U282,IF(ISNUMBER(Z282),Z282,""))</x:f>
        <x:v>46267</x:v>
      </x:c>
      <x:c r="D282" s="617" t="str">
        <x:f>'Log Transaksi'!D66</x:f>
        <x:v>Graduation</x:v>
      </x:c>
      <x:c r="E282" s="619" t="n">
        <x:f>SUMIFS('Cocok Bayar Booking'!$I$5:$I$504,'Cocok Bayar Booking'!$R$5:$R$504,A282,'Cocok Bayar Booking'!$F$5:$F$504,"DP",'Cocok Bayar Booking'!$S$5:$S$504,"Paket utama",'Cocok Bayar Booking'!$B$5:$B$504,"&lt;="&amp;'Pengaturan'!$B$6)</x:f>
        <x:v>0</x:v>
      </x:c>
      <x:c r="F282" s="619" t="n">
        <x:f>SUMIFS('Cocok Bayar Booking'!$I$5:$I$504,'Cocok Bayar Booking'!$R$5:$R$504,A282,'Cocok Bayar Booking'!$B$5:$B$504,"&lt;="&amp;'Pengaturan'!$B$6)-E282</x:f>
        <x:v>370000</x:v>
      </x:c>
      <x:c r="G282" s="619" t="n">
        <x:f>SUMIFS('Cocok Bayar Booking'!$I$5:$I$504,'Cocok Bayar Booking'!$R$5:$R$504,A282,'Cocok Bayar Booking'!$S$5:$S$504,"Add-on",'Cocok Bayar Booking'!$B$5:$B$504,"&lt;="&amp;'Pengaturan'!$B$6)</x:f>
        <x:v>0</x:v>
      </x:c>
      <x:c r="H282" s="619"/>
      <x:c r="I282" s="619" t="n">
        <x:f>E282+F282+IF(V282&lt;&gt;"",N(H282),0)</x:f>
        <x:v>370000</x:v>
      </x:c>
      <x:c r="J282" s="625"/>
      <x:c r="K282" s="626"/>
      <x:c r="L282" s="620" t="str">
        <x:f>IF(NOT(ISNUMBER(C282)),"Tanggal sesi belum pasti",IF(OR(C282&lt;'Pengaturan'!$B$4,C282&gt;'Pengaturan'!$B$5),"Di luar September",IF(C282&gt;'Pengaturan'!$B$29,"Belum closing",IF(AND(O282&lt;&gt;"",NOT(AND(W282="Terverifikasi",K282&lt;&gt;""))),"Pasangan perlu dicek",IF(AND(Q282=0,NOT(AND(ISNUMBER(U282),K282&lt;&gt;""))),"Sesi belum terkonfirmasi",IF(AND(ISNUMBER(J282),J282&gt;=0,K282&lt;&gt;""),"Terhitung",IF(X282=0,"Paket utama belum terhubung",IF(R282=0,"Pelunasan belum terbukti",IF(AND(N(H282)&gt;0,V282=""),"Bukti bayar sebelumnya kosong",IF(E282+IF(V282&lt;&gt;"",N(H282),0)&lt;S282,"DP sebelumnya belum lengkap",IF(I282&lt;=0,"Nominal pembayaran belum lengkap","Terhitung")))))))))))</x:f>
        <x:v>Terhitung</x:v>
      </x:c>
      <x:c r="M282" s="619" t="n">
        <x:f>IF(N282=1,IF(AND(ISNUMBER(J282),J282&gt;=0,K282&lt;&gt;""),J282,I282),"")</x:f>
        <x:v>370000</x:v>
      </x:c>
      <x:c r="N282" s="621" t="n">
        <x:f>IF(L282="Terhitung",1,0)</x:f>
        <x:v>1</x:v>
      </x:c>
      <x:c r="O282" s="617"/>
      <x:c r="P282" s="617" t="str">
        <x:v>66</x:v>
      </x:c>
      <x:c r="Q282" s="617" t="n">
        <x:f>SUMIFS('Cocok Bayar Booking'!$V$5:$V$504,'Cocok Bayar Booking'!$R$5:$R$504,A282,'Cocok Bayar Booking'!$B$5:$B$504,"&lt;="&amp;'Pengaturan'!$B$6)</x:f>
        <x:v>1</x:v>
      </x:c>
      <x:c r="R282" s="617" t="n">
        <x:f>COUNTIFS('Cocok Bayar Booking'!$R$5:$R$504,A282,'Cocok Bayar Booking'!$S$5:$S$504,"Paket utama",'Cocok Bayar Booking'!$F$5:$F$504,"Lunas",'Cocok Bayar Booking'!$B$5:$B$504,"&lt;="&amp;'Pengaturan'!$B$6)+COUNTIFS('Cocok Bayar Booking'!$R$5:$R$504,A282,'Cocok Bayar Booking'!$S$5:$S$504,"Paket utama",'Cocok Bayar Booking'!$F$5:$F$504,"Pelunasan",'Cocok Bayar Booking'!$B$5:$B$504,"&lt;="&amp;'Pengaturan'!$B$6)</x:f>
        <x:v>1</x:v>
      </x:c>
      <x:c r="S282" s="619" t="n">
        <x:v>0</x:v>
      </x:c>
      <x:c r="T282" s="619"/>
      <x:c r="U282" s="627"/>
      <x:c r="V282" s="617"/>
      <x:c r="W282" s="626"/>
      <x:c r="X282" s="617" t="n">
        <x:f>COUNTIFS('Cocok Bayar Booking'!$R$5:$R$504,A282,'Cocok Bayar Booking'!$S$5:$S$504,"Paket utama",'Cocok Bayar Booking'!$B$5:$B$504,"&lt;="&amp;'Pengaturan'!$B$6)</x:f>
        <x:v>1</x:v>
      </x:c>
      <x:c r="Y282" s="617" t="n">
        <x:f>IF(OR(L282="Nonaktif tanpa pembayaran",L282="Di luar September",L282="Belum closing",AND(LEFT(A282,4)="LOG-",COUNTIF('Cocok Bayar Booking'!$R$5:$R$504,A282)=0)),0,1-N282)</x:f>
        <x:v>0</x:v>
      </x:c>
      <x:c r="Z282" s="618" t="n">
        <x:f>IF('Log Transaksi'!E66="","",'Log Transaksi'!E66)</x:f>
        <x:v>46267</x:v>
      </x:c>
    </x:row>
    <x:row r="283" ht="30" customHeight="1">
      <x:c r="A283" s="617" t="str">
        <x:v>LOG-02-21</x:v>
      </x:c>
      <x:c r="B283" s="617" t="str">
        <x:f>IF('Log Transaksi'!C67="","",'Log Transaksi'!C67)</x:f>
        <x:v>khusni mubarok</x:v>
      </x:c>
      <x:c r="C283" s="618" t="n">
        <x:f>IF(ISNUMBER(U283),U283,IF(ISNUMBER(Z283),Z283,""))</x:f>
        <x:v>46267</x:v>
      </x:c>
      <x:c r="D283" s="617" t="str">
        <x:f>'Log Transaksi'!D67</x:f>
        <x:v>Graduation</x:v>
      </x:c>
      <x:c r="E283" s="619" t="n">
        <x:f>SUMIFS('Cocok Bayar Booking'!$I$5:$I$504,'Cocok Bayar Booking'!$R$5:$R$504,A283,'Cocok Bayar Booking'!$F$5:$F$504,"DP",'Cocok Bayar Booking'!$S$5:$S$504,"Paket utama",'Cocok Bayar Booking'!$B$5:$B$504,"&lt;="&amp;'Pengaturan'!$B$6)</x:f>
        <x:v>0</x:v>
      </x:c>
      <x:c r="F283" s="619" t="n">
        <x:f>SUMIFS('Cocok Bayar Booking'!$I$5:$I$504,'Cocok Bayar Booking'!$R$5:$R$504,A283,'Cocok Bayar Booking'!$B$5:$B$504,"&lt;="&amp;'Pengaturan'!$B$6)-E283</x:f>
        <x:v>310000</x:v>
      </x:c>
      <x:c r="G283" s="619" t="n">
        <x:f>SUMIFS('Cocok Bayar Booking'!$I$5:$I$504,'Cocok Bayar Booking'!$R$5:$R$504,A283,'Cocok Bayar Booking'!$S$5:$S$504,"Add-on",'Cocok Bayar Booking'!$B$5:$B$504,"&lt;="&amp;'Pengaturan'!$B$6)</x:f>
        <x:v>0</x:v>
      </x:c>
      <x:c r="H283" s="619"/>
      <x:c r="I283" s="619" t="n">
        <x:f>E283+F283+IF(V283&lt;&gt;"",N(H283),0)</x:f>
        <x:v>310000</x:v>
      </x:c>
      <x:c r="J283" s="625"/>
      <x:c r="K283" s="626"/>
      <x:c r="L283" s="620" t="str">
        <x:f>IF(NOT(ISNUMBER(C283)),"Tanggal sesi belum pasti",IF(OR(C283&lt;'Pengaturan'!$B$4,C283&gt;'Pengaturan'!$B$5),"Di luar September",IF(C283&gt;'Pengaturan'!$B$29,"Belum closing",IF(AND(O283&lt;&gt;"",NOT(AND(W283="Terverifikasi",K283&lt;&gt;""))),"Pasangan perlu dicek",IF(AND(Q283=0,NOT(AND(ISNUMBER(U283),K283&lt;&gt;""))),"Sesi belum terkonfirmasi",IF(AND(ISNUMBER(J283),J283&gt;=0,K283&lt;&gt;""),"Terhitung",IF(X283=0,"Paket utama belum terhubung",IF(R283=0,"Pelunasan belum terbukti",IF(AND(N(H283)&gt;0,V283=""),"Bukti bayar sebelumnya kosong",IF(E283+IF(V283&lt;&gt;"",N(H283),0)&lt;S283,"DP sebelumnya belum lengkap",IF(I283&lt;=0,"Nominal pembayaran belum lengkap","Terhitung")))))))))))</x:f>
        <x:v>Terhitung</x:v>
      </x:c>
      <x:c r="M283" s="619" t="n">
        <x:f>IF(N283=1,IF(AND(ISNUMBER(J283),J283&gt;=0,K283&lt;&gt;""),J283,I283),"")</x:f>
        <x:v>310000</x:v>
      </x:c>
      <x:c r="N283" s="621" t="n">
        <x:f>IF(L283="Terhitung",1,0)</x:f>
        <x:v>1</x:v>
      </x:c>
      <x:c r="O283" s="617"/>
      <x:c r="P283" s="617" t="str">
        <x:v>67</x:v>
      </x:c>
      <x:c r="Q283" s="617" t="n">
        <x:f>SUMIFS('Cocok Bayar Booking'!$V$5:$V$504,'Cocok Bayar Booking'!$R$5:$R$504,A283,'Cocok Bayar Booking'!$B$5:$B$504,"&lt;="&amp;'Pengaturan'!$B$6)</x:f>
        <x:v>1</x:v>
      </x:c>
      <x:c r="R283" s="617" t="n">
        <x:f>COUNTIFS('Cocok Bayar Booking'!$R$5:$R$504,A283,'Cocok Bayar Booking'!$S$5:$S$504,"Paket utama",'Cocok Bayar Booking'!$F$5:$F$504,"Lunas",'Cocok Bayar Booking'!$B$5:$B$504,"&lt;="&amp;'Pengaturan'!$B$6)+COUNTIFS('Cocok Bayar Booking'!$R$5:$R$504,A283,'Cocok Bayar Booking'!$S$5:$S$504,"Paket utama",'Cocok Bayar Booking'!$F$5:$F$504,"Pelunasan",'Cocok Bayar Booking'!$B$5:$B$504,"&lt;="&amp;'Pengaturan'!$B$6)</x:f>
        <x:v>1</x:v>
      </x:c>
      <x:c r="S283" s="619" t="n">
        <x:v>0</x:v>
      </x:c>
      <x:c r="T283" s="619"/>
      <x:c r="U283" s="627"/>
      <x:c r="V283" s="617"/>
      <x:c r="W283" s="626"/>
      <x:c r="X283" s="617" t="n">
        <x:f>COUNTIFS('Cocok Bayar Booking'!$R$5:$R$504,A283,'Cocok Bayar Booking'!$S$5:$S$504,"Paket utama",'Cocok Bayar Booking'!$B$5:$B$504,"&lt;="&amp;'Pengaturan'!$B$6)</x:f>
        <x:v>1</x:v>
      </x:c>
      <x:c r="Y283" s="617" t="n">
        <x:f>IF(OR(L283="Nonaktif tanpa pembayaran",L283="Di luar September",L283="Belum closing",AND(LEFT(A283,4)="LOG-",COUNTIF('Cocok Bayar Booking'!$R$5:$R$504,A283)=0)),0,1-N283)</x:f>
        <x:v>0</x:v>
      </x:c>
      <x:c r="Z283" s="618" t="n">
        <x:f>IF('Log Transaksi'!E67="","",'Log Transaksi'!E67)</x:f>
        <x:v>46267</x:v>
      </x:c>
    </x:row>
    <x:row r="284" ht="30" customHeight="1">
      <x:c r="A284" s="617" t="str">
        <x:v>LOG-02-23</x:v>
      </x:c>
      <x:c r="B284" s="617" t="str">
        <x:f>IF('Log Transaksi'!C69="","",'Log Transaksi'!C69)</x:f>
        <x:v>Reynaldo</x:v>
      </x:c>
      <x:c r="C284" s="618" t="n">
        <x:f>IF(ISNUMBER(U284),U284,IF(ISNUMBER(Z284),Z284,""))</x:f>
        <x:v>46298</x:v>
      </x:c>
      <x:c r="D284" s="617" t="str">
        <x:f>'Log Transaksi'!D69</x:f>
        <x:v>Graduation</x:v>
      </x:c>
      <x:c r="E284" s="619" t="n">
        <x:f>SUMIFS('Cocok Bayar Booking'!$I$5:$I$504,'Cocok Bayar Booking'!$R$5:$R$504,A284,'Cocok Bayar Booking'!$F$5:$F$504,"DP",'Cocok Bayar Booking'!$S$5:$S$504,"Paket utama",'Cocok Bayar Booking'!$B$5:$B$504,"&lt;="&amp;'Pengaturan'!$B$6)</x:f>
        <x:v>100000</x:v>
      </x:c>
      <x:c r="F284" s="619" t="n">
        <x:f>SUMIFS('Cocok Bayar Booking'!$I$5:$I$504,'Cocok Bayar Booking'!$R$5:$R$504,A284,'Cocok Bayar Booking'!$B$5:$B$504,"&lt;="&amp;'Pengaturan'!$B$6)-E284</x:f>
        <x:v>0</x:v>
      </x:c>
      <x:c r="G284" s="619" t="n">
        <x:f>SUMIFS('Cocok Bayar Booking'!$I$5:$I$504,'Cocok Bayar Booking'!$R$5:$R$504,A284,'Cocok Bayar Booking'!$S$5:$S$504,"Add-on",'Cocok Bayar Booking'!$B$5:$B$504,"&lt;="&amp;'Pengaturan'!$B$6)</x:f>
        <x:v>0</x:v>
      </x:c>
      <x:c r="H284" s="619"/>
      <x:c r="I284" s="619" t="n">
        <x:f>E284+F284+IF(V284&lt;&gt;"",N(H284),0)</x:f>
        <x:v>100000</x:v>
      </x:c>
      <x:c r="J284" s="625"/>
      <x:c r="K284" s="626"/>
      <x:c r="L284" s="620" t="str">
        <x:f>IF(NOT(ISNUMBER(C284)),"Tanggal sesi belum pasti",IF(OR(C284&lt;'Pengaturan'!$B$4,C284&gt;'Pengaturan'!$B$5),"Di luar September",IF(C284&gt;'Pengaturan'!$B$29,"Belum closing",IF(AND(O284&lt;&gt;"",NOT(AND(W284="Terverifikasi",K284&lt;&gt;""))),"Pasangan perlu dicek",IF(AND(Q284=0,NOT(AND(ISNUMBER(U284),K284&lt;&gt;""))),"Sesi belum terkonfirmasi",IF(AND(ISNUMBER(J284),J284&gt;=0,K284&lt;&gt;""),"Terhitung",IF(X284=0,"Paket utama belum terhubung",IF(R284=0,"Pelunasan belum terbukti",IF(AND(N(H284)&gt;0,V284=""),"Bukti bayar sebelumnya kosong",IF(E284+IF(V284&lt;&gt;"",N(H284),0)&lt;S284,"DP sebelumnya belum lengkap",IF(I284&lt;=0,"Nominal pembayaran belum lengkap","Terhitung")))))))))))</x:f>
        <x:v>Di luar September</x:v>
      </x:c>
      <x:c r="M284" s="619" t="str">
        <x:f>IF(N284=1,IF(AND(ISNUMBER(J284),J284&gt;=0,K284&lt;&gt;""),J284,I284),"")</x:f>
      </x:c>
      <x:c r="N284" s="621" t="n">
        <x:f>IF(L284="Terhitung",1,0)</x:f>
        <x:v>0</x:v>
      </x:c>
      <x:c r="O284" s="617"/>
      <x:c r="P284" s="617" t="str">
        <x:v>69</x:v>
      </x:c>
      <x:c r="Q284" s="617" t="n">
        <x:f>SUMIFS('Cocok Bayar Booking'!$V$5:$V$504,'Cocok Bayar Booking'!$R$5:$R$504,A284,'Cocok Bayar Booking'!$B$5:$B$504,"&lt;="&amp;'Pengaturan'!$B$6)</x:f>
        <x:v>0</x:v>
      </x:c>
      <x:c r="R284" s="617" t="n">
        <x:f>COUNTIFS('Cocok Bayar Booking'!$R$5:$R$504,A284,'Cocok Bayar Booking'!$S$5:$S$504,"Paket utama",'Cocok Bayar Booking'!$F$5:$F$504,"Lunas",'Cocok Bayar Booking'!$B$5:$B$504,"&lt;="&amp;'Pengaturan'!$B$6)+COUNTIFS('Cocok Bayar Booking'!$R$5:$R$504,A284,'Cocok Bayar Booking'!$S$5:$S$504,"Paket utama",'Cocok Bayar Booking'!$F$5:$F$504,"Pelunasan",'Cocok Bayar Booking'!$B$5:$B$504,"&lt;="&amp;'Pengaturan'!$B$6)</x:f>
        <x:v>0</x:v>
      </x:c>
      <x:c r="S284" s="619" t="n">
        <x:v>0</x:v>
      </x:c>
      <x:c r="T284" s="619"/>
      <x:c r="U284" s="627"/>
      <x:c r="V284" s="617"/>
      <x:c r="W284" s="626"/>
      <x:c r="X284" s="617" t="n">
        <x:f>COUNTIFS('Cocok Bayar Booking'!$R$5:$R$504,A284,'Cocok Bayar Booking'!$S$5:$S$504,"Paket utama",'Cocok Bayar Booking'!$B$5:$B$504,"&lt;="&amp;'Pengaturan'!$B$6)</x:f>
        <x:v>1</x:v>
      </x:c>
      <x:c r="Y284" s="617" t="n">
        <x:f>IF(OR(L284="Nonaktif tanpa pembayaran",L284="Di luar September",L284="Belum closing",AND(LEFT(A284,4)="LOG-",COUNTIF('Cocok Bayar Booking'!$R$5:$R$504,A284)=0)),0,1-N284)</x:f>
        <x:v>0</x:v>
      </x:c>
      <x:c r="Z284" s="618" t="n">
        <x:f>IF('Log Transaksi'!E69="","",'Log Transaksi'!E69)</x:f>
        <x:v>46298</x:v>
      </x:c>
    </x:row>
    <x:row r="285" ht="30" customHeight="1">
      <x:c r="A285" s="617" t="str">
        <x:v>LOG-02-24</x:v>
      </x:c>
      <x:c r="B285" s="617" t="str">
        <x:f>IF('Log Transaksi'!C70="","",'Log Transaksi'!C70)</x:f>
        <x:v>Sitti Aisyah ZS</x:v>
      </x:c>
      <x:c r="C285" s="618" t="n">
        <x:f>IF(ISNUMBER(U285),U285,IF(ISNUMBER(Z285),Z285,""))</x:f>
        <x:v>46267</x:v>
      </x:c>
      <x:c r="D285" s="617" t="str">
        <x:f>'Log Transaksi'!D70</x:f>
        <x:v>Graduation</x:v>
      </x:c>
      <x:c r="E285" s="619" t="n">
        <x:f>SUMIFS('Cocok Bayar Booking'!$I$5:$I$504,'Cocok Bayar Booking'!$R$5:$R$504,A285,'Cocok Bayar Booking'!$F$5:$F$504,"DP",'Cocok Bayar Booking'!$S$5:$S$504,"Paket utama",'Cocok Bayar Booking'!$B$5:$B$504,"&lt;="&amp;'Pengaturan'!$B$6)</x:f>
        <x:v>0</x:v>
      </x:c>
      <x:c r="F285" s="619" t="n">
        <x:f>SUMIFS('Cocok Bayar Booking'!$I$5:$I$504,'Cocok Bayar Booking'!$R$5:$R$504,A285,'Cocok Bayar Booking'!$B$5:$B$504,"&lt;="&amp;'Pengaturan'!$B$6)-E285</x:f>
        <x:v>270000</x:v>
      </x:c>
      <x:c r="G285" s="619" t="n">
        <x:f>SUMIFS('Cocok Bayar Booking'!$I$5:$I$504,'Cocok Bayar Booking'!$R$5:$R$504,A285,'Cocok Bayar Booking'!$S$5:$S$504,"Add-on",'Cocok Bayar Booking'!$B$5:$B$504,"&lt;="&amp;'Pengaturan'!$B$6)</x:f>
        <x:v>0</x:v>
      </x:c>
      <x:c r="H285" s="619"/>
      <x:c r="I285" s="619" t="n">
        <x:f>E285+F285+IF(V285&lt;&gt;"",N(H285),0)</x:f>
        <x:v>270000</x:v>
      </x:c>
      <x:c r="J285" s="625"/>
      <x:c r="K285" s="626"/>
      <x:c r="L285" s="620" t="str">
        <x:f>IF(NOT(ISNUMBER(C285)),"Tanggal sesi belum pasti",IF(OR(C285&lt;'Pengaturan'!$B$4,C285&gt;'Pengaturan'!$B$5),"Di luar September",IF(C285&gt;'Pengaturan'!$B$29,"Belum closing",IF(AND(O285&lt;&gt;"",NOT(AND(W285="Terverifikasi",K285&lt;&gt;""))),"Pasangan perlu dicek",IF(AND(Q285=0,NOT(AND(ISNUMBER(U285),K285&lt;&gt;""))),"Sesi belum terkonfirmasi",IF(AND(ISNUMBER(J285),J285&gt;=0,K285&lt;&gt;""),"Terhitung",IF(X285=0,"Paket utama belum terhubung",IF(R285=0,"Pelunasan belum terbukti",IF(AND(N(H285)&gt;0,V285=""),"Bukti bayar sebelumnya kosong",IF(E285+IF(V285&lt;&gt;"",N(H285),0)&lt;S285,"DP sebelumnya belum lengkap",IF(I285&lt;=0,"Nominal pembayaran belum lengkap","Terhitung")))))))))))</x:f>
        <x:v>Terhitung</x:v>
      </x:c>
      <x:c r="M285" s="619" t="n">
        <x:f>IF(N285=1,IF(AND(ISNUMBER(J285),J285&gt;=0,K285&lt;&gt;""),J285,I285),"")</x:f>
        <x:v>270000</x:v>
      </x:c>
      <x:c r="N285" s="621" t="n">
        <x:f>IF(L285="Terhitung",1,0)</x:f>
        <x:v>1</x:v>
      </x:c>
      <x:c r="O285" s="617"/>
      <x:c r="P285" s="617" t="str">
        <x:v>70</x:v>
      </x:c>
      <x:c r="Q285" s="617" t="n">
        <x:f>SUMIFS('Cocok Bayar Booking'!$V$5:$V$504,'Cocok Bayar Booking'!$R$5:$R$504,A285,'Cocok Bayar Booking'!$B$5:$B$504,"&lt;="&amp;'Pengaturan'!$B$6)</x:f>
        <x:v>1</x:v>
      </x:c>
      <x:c r="R285" s="617" t="n">
        <x:f>COUNTIFS('Cocok Bayar Booking'!$R$5:$R$504,A285,'Cocok Bayar Booking'!$S$5:$S$504,"Paket utama",'Cocok Bayar Booking'!$F$5:$F$504,"Lunas",'Cocok Bayar Booking'!$B$5:$B$504,"&lt;="&amp;'Pengaturan'!$B$6)+COUNTIFS('Cocok Bayar Booking'!$R$5:$R$504,A285,'Cocok Bayar Booking'!$S$5:$S$504,"Paket utama",'Cocok Bayar Booking'!$F$5:$F$504,"Pelunasan",'Cocok Bayar Booking'!$B$5:$B$504,"&lt;="&amp;'Pengaturan'!$B$6)</x:f>
        <x:v>1</x:v>
      </x:c>
      <x:c r="S285" s="619" t="n">
        <x:v>0</x:v>
      </x:c>
      <x:c r="T285" s="619"/>
      <x:c r="U285" s="627"/>
      <x:c r="V285" s="617"/>
      <x:c r="W285" s="626"/>
      <x:c r="X285" s="617" t="n">
        <x:f>COUNTIFS('Cocok Bayar Booking'!$R$5:$R$504,A285,'Cocok Bayar Booking'!$S$5:$S$504,"Paket utama",'Cocok Bayar Booking'!$B$5:$B$504,"&lt;="&amp;'Pengaturan'!$B$6)</x:f>
        <x:v>1</x:v>
      </x:c>
      <x:c r="Y285" s="617" t="n">
        <x:f>IF(OR(L285="Nonaktif tanpa pembayaran",L285="Di luar September",L285="Belum closing",AND(LEFT(A285,4)="LOG-",COUNTIF('Cocok Bayar Booking'!$R$5:$R$504,A285)=0)),0,1-N285)</x:f>
        <x:v>0</x:v>
      </x:c>
      <x:c r="Z285" s="618" t="n">
        <x:f>IF('Log Transaksi'!E70="","",'Log Transaksi'!E70)</x:f>
        <x:v>46267</x:v>
      </x:c>
    </x:row>
    <x:row r="286" ht="30" customHeight="1">
      <x:c r="A286" s="617" t="str">
        <x:v>LOG-02-25</x:v>
      </x:c>
      <x:c r="B286" s="617" t="str">
        <x:f>IF('Log Transaksi'!C71="","",'Log Transaksi'!C71)</x:f>
        <x:v>Ade Ayu S</x:v>
      </x:c>
      <x:c r="C286" s="618" t="n">
        <x:f>IF(ISNUMBER(U286),U286,IF(ISNUMBER(Z286),Z286,""))</x:f>
        <x:v>46267</x:v>
      </x:c>
      <x:c r="D286" s="617" t="str">
        <x:f>'Log Transaksi'!D71</x:f>
        <x:v>Graduation</x:v>
      </x:c>
      <x:c r="E286" s="619" t="n">
        <x:f>SUMIFS('Cocok Bayar Booking'!$I$5:$I$504,'Cocok Bayar Booking'!$R$5:$R$504,A286,'Cocok Bayar Booking'!$F$5:$F$504,"DP",'Cocok Bayar Booking'!$S$5:$S$504,"Paket utama",'Cocok Bayar Booking'!$B$5:$B$504,"&lt;="&amp;'Pengaturan'!$B$6)</x:f>
        <x:v>0</x:v>
      </x:c>
      <x:c r="F286" s="619" t="n">
        <x:f>SUMIFS('Cocok Bayar Booking'!$I$5:$I$504,'Cocok Bayar Booking'!$R$5:$R$504,A286,'Cocok Bayar Booking'!$B$5:$B$504,"&lt;="&amp;'Pengaturan'!$B$6)-E286</x:f>
        <x:v>270000</x:v>
      </x:c>
      <x:c r="G286" s="619" t="n">
        <x:f>SUMIFS('Cocok Bayar Booking'!$I$5:$I$504,'Cocok Bayar Booking'!$R$5:$R$504,A286,'Cocok Bayar Booking'!$S$5:$S$504,"Add-on",'Cocok Bayar Booking'!$B$5:$B$504,"&lt;="&amp;'Pengaturan'!$B$6)</x:f>
        <x:v>0</x:v>
      </x:c>
      <x:c r="H286" s="619"/>
      <x:c r="I286" s="619" t="n">
        <x:f>E286+F286+IF(V286&lt;&gt;"",N(H286),0)</x:f>
        <x:v>270000</x:v>
      </x:c>
      <x:c r="J286" s="625"/>
      <x:c r="K286" s="626"/>
      <x:c r="L286" s="620" t="str">
        <x:f>IF(NOT(ISNUMBER(C286)),"Tanggal sesi belum pasti",IF(OR(C286&lt;'Pengaturan'!$B$4,C286&gt;'Pengaturan'!$B$5),"Di luar September",IF(C286&gt;'Pengaturan'!$B$29,"Belum closing",IF(AND(O286&lt;&gt;"",NOT(AND(W286="Terverifikasi",K286&lt;&gt;""))),"Pasangan perlu dicek",IF(AND(Q286=0,NOT(AND(ISNUMBER(U286),K286&lt;&gt;""))),"Sesi belum terkonfirmasi",IF(AND(ISNUMBER(J286),J286&gt;=0,K286&lt;&gt;""),"Terhitung",IF(X286=0,"Paket utama belum terhubung",IF(R286=0,"Pelunasan belum terbukti",IF(AND(N(H286)&gt;0,V286=""),"Bukti bayar sebelumnya kosong",IF(E286+IF(V286&lt;&gt;"",N(H286),0)&lt;S286,"DP sebelumnya belum lengkap",IF(I286&lt;=0,"Nominal pembayaran belum lengkap","Terhitung")))))))))))</x:f>
        <x:v>Terhitung</x:v>
      </x:c>
      <x:c r="M286" s="619" t="n">
        <x:f>IF(N286=1,IF(AND(ISNUMBER(J286),J286&gt;=0,K286&lt;&gt;""),J286,I286),"")</x:f>
        <x:v>270000</x:v>
      </x:c>
      <x:c r="N286" s="621" t="n">
        <x:f>IF(L286="Terhitung",1,0)</x:f>
        <x:v>1</x:v>
      </x:c>
      <x:c r="O286" s="617"/>
      <x:c r="P286" s="617" t="str">
        <x:v>71</x:v>
      </x:c>
      <x:c r="Q286" s="617" t="n">
        <x:f>SUMIFS('Cocok Bayar Booking'!$V$5:$V$504,'Cocok Bayar Booking'!$R$5:$R$504,A286,'Cocok Bayar Booking'!$B$5:$B$504,"&lt;="&amp;'Pengaturan'!$B$6)</x:f>
        <x:v>1</x:v>
      </x:c>
      <x:c r="R286" s="617" t="n">
        <x:f>COUNTIFS('Cocok Bayar Booking'!$R$5:$R$504,A286,'Cocok Bayar Booking'!$S$5:$S$504,"Paket utama",'Cocok Bayar Booking'!$F$5:$F$504,"Lunas",'Cocok Bayar Booking'!$B$5:$B$504,"&lt;="&amp;'Pengaturan'!$B$6)+COUNTIFS('Cocok Bayar Booking'!$R$5:$R$504,A286,'Cocok Bayar Booking'!$S$5:$S$504,"Paket utama",'Cocok Bayar Booking'!$F$5:$F$504,"Pelunasan",'Cocok Bayar Booking'!$B$5:$B$504,"&lt;="&amp;'Pengaturan'!$B$6)</x:f>
        <x:v>1</x:v>
      </x:c>
      <x:c r="S286" s="619" t="n">
        <x:v>0</x:v>
      </x:c>
      <x:c r="T286" s="619"/>
      <x:c r="U286" s="627"/>
      <x:c r="V286" s="617"/>
      <x:c r="W286" s="626"/>
      <x:c r="X286" s="617" t="n">
        <x:f>COUNTIFS('Cocok Bayar Booking'!$R$5:$R$504,A286,'Cocok Bayar Booking'!$S$5:$S$504,"Paket utama",'Cocok Bayar Booking'!$B$5:$B$504,"&lt;="&amp;'Pengaturan'!$B$6)</x:f>
        <x:v>1</x:v>
      </x:c>
      <x:c r="Y286" s="617" t="n">
        <x:f>IF(OR(L286="Nonaktif tanpa pembayaran",L286="Di luar September",L286="Belum closing",AND(LEFT(A286,4)="LOG-",COUNTIF('Cocok Bayar Booking'!$R$5:$R$504,A286)=0)),0,1-N286)</x:f>
        <x:v>0</x:v>
      </x:c>
      <x:c r="Z286" s="618" t="n">
        <x:f>IF('Log Transaksi'!E71="","",'Log Transaksi'!E71)</x:f>
        <x:v>46267</x:v>
      </x:c>
    </x:row>
    <x:row r="287" ht="30" customHeight="1">
      <x:c r="A287" s="617" t="str">
        <x:v>LOG-02-26</x:v>
      </x:c>
      <x:c r="B287" s="617" t="str">
        <x:f>IF('Log Transaksi'!C72="","",'Log Transaksi'!C72)</x:f>
        <x:v>Laela Nur Azzizah</x:v>
      </x:c>
      <x:c r="C287" s="618" t="n">
        <x:f>IF(ISNUMBER(U287),U287,IF(ISNUMBER(Z287),Z287,""))</x:f>
        <x:v>46267</x:v>
      </x:c>
      <x:c r="D287" s="617" t="str">
        <x:f>'Log Transaksi'!D72</x:f>
        <x:v>Graduation</x:v>
      </x:c>
      <x:c r="E287" s="619" t="n">
        <x:f>SUMIFS('Cocok Bayar Booking'!$I$5:$I$504,'Cocok Bayar Booking'!$R$5:$R$504,A287,'Cocok Bayar Booking'!$F$5:$F$504,"DP",'Cocok Bayar Booking'!$S$5:$S$504,"Paket utama",'Cocok Bayar Booking'!$B$5:$B$504,"&lt;="&amp;'Pengaturan'!$B$6)</x:f>
        <x:v>0</x:v>
      </x:c>
      <x:c r="F287" s="619" t="n">
        <x:f>SUMIFS('Cocok Bayar Booking'!$I$5:$I$504,'Cocok Bayar Booking'!$R$5:$R$504,A287,'Cocok Bayar Booking'!$B$5:$B$504,"&lt;="&amp;'Pengaturan'!$B$6)-E287</x:f>
        <x:v>250000</x:v>
      </x:c>
      <x:c r="G287" s="619" t="n">
        <x:f>SUMIFS('Cocok Bayar Booking'!$I$5:$I$504,'Cocok Bayar Booking'!$R$5:$R$504,A287,'Cocok Bayar Booking'!$S$5:$S$504,"Add-on",'Cocok Bayar Booking'!$B$5:$B$504,"&lt;="&amp;'Pengaturan'!$B$6)</x:f>
        <x:v>0</x:v>
      </x:c>
      <x:c r="H287" s="619"/>
      <x:c r="I287" s="619" t="n">
        <x:f>E287+F287+IF(V287&lt;&gt;"",N(H287),0)</x:f>
        <x:v>250000</x:v>
      </x:c>
      <x:c r="J287" s="625"/>
      <x:c r="K287" s="626"/>
      <x:c r="L287" s="620" t="str">
        <x:f>IF(NOT(ISNUMBER(C287)),"Tanggal sesi belum pasti",IF(OR(C287&lt;'Pengaturan'!$B$4,C287&gt;'Pengaturan'!$B$5),"Di luar September",IF(C287&gt;'Pengaturan'!$B$29,"Belum closing",IF(AND(O287&lt;&gt;"",NOT(AND(W287="Terverifikasi",K287&lt;&gt;""))),"Pasangan perlu dicek",IF(AND(Q287=0,NOT(AND(ISNUMBER(U287),K287&lt;&gt;""))),"Sesi belum terkonfirmasi",IF(AND(ISNUMBER(J287),J287&gt;=0,K287&lt;&gt;""),"Terhitung",IF(X287=0,"Paket utama belum terhubung",IF(R287=0,"Pelunasan belum terbukti",IF(AND(N(H287)&gt;0,V287=""),"Bukti bayar sebelumnya kosong",IF(E287+IF(V287&lt;&gt;"",N(H287),0)&lt;S287,"DP sebelumnya belum lengkap",IF(I287&lt;=0,"Nominal pembayaran belum lengkap","Terhitung")))))))))))</x:f>
        <x:v>Terhitung</x:v>
      </x:c>
      <x:c r="M287" s="619" t="n">
        <x:f>IF(N287=1,IF(AND(ISNUMBER(J287),J287&gt;=0,K287&lt;&gt;""),J287,I287),"")</x:f>
        <x:v>250000</x:v>
      </x:c>
      <x:c r="N287" s="621" t="n">
        <x:f>IF(L287="Terhitung",1,0)</x:f>
        <x:v>1</x:v>
      </x:c>
      <x:c r="O287" s="617"/>
      <x:c r="P287" s="617" t="str">
        <x:v>72</x:v>
      </x:c>
      <x:c r="Q287" s="617" t="n">
        <x:f>SUMIFS('Cocok Bayar Booking'!$V$5:$V$504,'Cocok Bayar Booking'!$R$5:$R$504,A287,'Cocok Bayar Booking'!$B$5:$B$504,"&lt;="&amp;'Pengaturan'!$B$6)</x:f>
        <x:v>1</x:v>
      </x:c>
      <x:c r="R287" s="617" t="n">
        <x:f>COUNTIFS('Cocok Bayar Booking'!$R$5:$R$504,A287,'Cocok Bayar Booking'!$S$5:$S$504,"Paket utama",'Cocok Bayar Booking'!$F$5:$F$504,"Lunas",'Cocok Bayar Booking'!$B$5:$B$504,"&lt;="&amp;'Pengaturan'!$B$6)+COUNTIFS('Cocok Bayar Booking'!$R$5:$R$504,A287,'Cocok Bayar Booking'!$S$5:$S$504,"Paket utama",'Cocok Bayar Booking'!$F$5:$F$504,"Pelunasan",'Cocok Bayar Booking'!$B$5:$B$504,"&lt;="&amp;'Pengaturan'!$B$6)</x:f>
        <x:v>1</x:v>
      </x:c>
      <x:c r="S287" s="619" t="n">
        <x:v>0</x:v>
      </x:c>
      <x:c r="T287" s="619"/>
      <x:c r="U287" s="627"/>
      <x:c r="V287" s="617"/>
      <x:c r="W287" s="626"/>
      <x:c r="X287" s="617" t="n">
        <x:f>COUNTIFS('Cocok Bayar Booking'!$R$5:$R$504,A287,'Cocok Bayar Booking'!$S$5:$S$504,"Paket utama",'Cocok Bayar Booking'!$B$5:$B$504,"&lt;="&amp;'Pengaturan'!$B$6)</x:f>
        <x:v>1</x:v>
      </x:c>
      <x:c r="Y287" s="617" t="n">
        <x:f>IF(OR(L287="Nonaktif tanpa pembayaran",L287="Di luar September",L287="Belum closing",AND(LEFT(A287,4)="LOG-",COUNTIF('Cocok Bayar Booking'!$R$5:$R$504,A287)=0)),0,1-N287)</x:f>
        <x:v>0</x:v>
      </x:c>
      <x:c r="Z287" s="618" t="n">
        <x:f>IF('Log Transaksi'!E72="","",'Log Transaksi'!E72)</x:f>
        <x:v>46267</x:v>
      </x:c>
    </x:row>
    <x:row r="288" ht="30" customHeight="1">
      <x:c r="A288" s="617" t="str">
        <x:v>LOG-02-27</x:v>
      </x:c>
      <x:c r="B288" s="617" t="str">
        <x:f>IF('Log Transaksi'!C73="","",'Log Transaksi'!C73)</x:f>
        <x:v>Puput Aditya</x:v>
      </x:c>
      <x:c r="C288" s="618" t="n">
        <x:f>IF(ISNUMBER(U288),U288,IF(ISNUMBER(Z288),Z288,""))</x:f>
        <x:v>46267</x:v>
      </x:c>
      <x:c r="D288" s="617" t="str">
        <x:f>'Log Transaksi'!D73</x:f>
        <x:v>Graduation</x:v>
      </x:c>
      <x:c r="E288" s="619" t="n">
        <x:f>SUMIFS('Cocok Bayar Booking'!$I$5:$I$504,'Cocok Bayar Booking'!$R$5:$R$504,A288,'Cocok Bayar Booking'!$F$5:$F$504,"DP",'Cocok Bayar Booking'!$S$5:$S$504,"Paket utama",'Cocok Bayar Booking'!$B$5:$B$504,"&lt;="&amp;'Pengaturan'!$B$6)</x:f>
        <x:v>0</x:v>
      </x:c>
      <x:c r="F288" s="619" t="n">
        <x:f>SUMIFS('Cocok Bayar Booking'!$I$5:$I$504,'Cocok Bayar Booking'!$R$5:$R$504,A288,'Cocok Bayar Booking'!$B$5:$B$504,"&lt;="&amp;'Pengaturan'!$B$6)-E288</x:f>
        <x:v>250000</x:v>
      </x:c>
      <x:c r="G288" s="619" t="n">
        <x:f>SUMIFS('Cocok Bayar Booking'!$I$5:$I$504,'Cocok Bayar Booking'!$R$5:$R$504,A288,'Cocok Bayar Booking'!$S$5:$S$504,"Add-on",'Cocok Bayar Booking'!$B$5:$B$504,"&lt;="&amp;'Pengaturan'!$B$6)</x:f>
        <x:v>0</x:v>
      </x:c>
      <x:c r="H288" s="619"/>
      <x:c r="I288" s="619" t="n">
        <x:f>E288+F288+IF(V288&lt;&gt;"",N(H288),0)</x:f>
        <x:v>250000</x:v>
      </x:c>
      <x:c r="J288" s="625"/>
      <x:c r="K288" s="626"/>
      <x:c r="L288" s="620" t="str">
        <x:f>IF(NOT(ISNUMBER(C288)),"Tanggal sesi belum pasti",IF(OR(C288&lt;'Pengaturan'!$B$4,C288&gt;'Pengaturan'!$B$5),"Di luar September",IF(C288&gt;'Pengaturan'!$B$29,"Belum closing",IF(AND(O288&lt;&gt;"",NOT(AND(W288="Terverifikasi",K288&lt;&gt;""))),"Pasangan perlu dicek",IF(AND(Q288=0,NOT(AND(ISNUMBER(U288),K288&lt;&gt;""))),"Sesi belum terkonfirmasi",IF(AND(ISNUMBER(J288),J288&gt;=0,K288&lt;&gt;""),"Terhitung",IF(X288=0,"Paket utama belum terhubung",IF(R288=0,"Pelunasan belum terbukti",IF(AND(N(H288)&gt;0,V288=""),"Bukti bayar sebelumnya kosong",IF(E288+IF(V288&lt;&gt;"",N(H288),0)&lt;S288,"DP sebelumnya belum lengkap",IF(I288&lt;=0,"Nominal pembayaran belum lengkap","Terhitung")))))))))))</x:f>
        <x:v>Terhitung</x:v>
      </x:c>
      <x:c r="M288" s="619" t="n">
        <x:f>IF(N288=1,IF(AND(ISNUMBER(J288),J288&gt;=0,K288&lt;&gt;""),J288,I288),"")</x:f>
        <x:v>250000</x:v>
      </x:c>
      <x:c r="N288" s="621" t="n">
        <x:f>IF(L288="Terhitung",1,0)</x:f>
        <x:v>1</x:v>
      </x:c>
      <x:c r="O288" s="617"/>
      <x:c r="P288" s="617" t="str">
        <x:v>73</x:v>
      </x:c>
      <x:c r="Q288" s="617" t="n">
        <x:f>SUMIFS('Cocok Bayar Booking'!$V$5:$V$504,'Cocok Bayar Booking'!$R$5:$R$504,A288,'Cocok Bayar Booking'!$B$5:$B$504,"&lt;="&amp;'Pengaturan'!$B$6)</x:f>
        <x:v>1</x:v>
      </x:c>
      <x:c r="R288" s="617" t="n">
        <x:f>COUNTIFS('Cocok Bayar Booking'!$R$5:$R$504,A288,'Cocok Bayar Booking'!$S$5:$S$504,"Paket utama",'Cocok Bayar Booking'!$F$5:$F$504,"Lunas",'Cocok Bayar Booking'!$B$5:$B$504,"&lt;="&amp;'Pengaturan'!$B$6)+COUNTIFS('Cocok Bayar Booking'!$R$5:$R$504,A288,'Cocok Bayar Booking'!$S$5:$S$504,"Paket utama",'Cocok Bayar Booking'!$F$5:$F$504,"Pelunasan",'Cocok Bayar Booking'!$B$5:$B$504,"&lt;="&amp;'Pengaturan'!$B$6)</x:f>
        <x:v>1</x:v>
      </x:c>
      <x:c r="S288" s="619" t="n">
        <x:v>0</x:v>
      </x:c>
      <x:c r="T288" s="619"/>
      <x:c r="U288" s="627"/>
      <x:c r="V288" s="617"/>
      <x:c r="W288" s="626"/>
      <x:c r="X288" s="617" t="n">
        <x:f>COUNTIFS('Cocok Bayar Booking'!$R$5:$R$504,A288,'Cocok Bayar Booking'!$S$5:$S$504,"Paket utama",'Cocok Bayar Booking'!$B$5:$B$504,"&lt;="&amp;'Pengaturan'!$B$6)</x:f>
        <x:v>1</x:v>
      </x:c>
      <x:c r="Y288" s="617" t="n">
        <x:f>IF(OR(L288="Nonaktif tanpa pembayaran",L288="Di luar September",L288="Belum closing",AND(LEFT(A288,4)="LOG-",COUNTIF('Cocok Bayar Booking'!$R$5:$R$504,A288)=0)),0,1-N288)</x:f>
        <x:v>0</x:v>
      </x:c>
      <x:c r="Z288" s="618" t="n">
        <x:f>IF('Log Transaksi'!E73="","",'Log Transaksi'!E73)</x:f>
        <x:v>46267</x:v>
      </x:c>
    </x:row>
    <x:row r="289" ht="30" customHeight="1">
      <x:c r="A289" s="617" t="str">
        <x:v>LOG-02-28</x:v>
      </x:c>
      <x:c r="B289" s="617" t="str">
        <x:f>IF('Log Transaksi'!C74="","",'Log Transaksi'!C74)</x:f>
        <x:v>Alan Nahdi</x:v>
      </x:c>
      <x:c r="C289" s="618" t="n">
        <x:f>IF(ISNUMBER(U289),U289,IF(ISNUMBER(Z289),Z289,""))</x:f>
        <x:v>46267</x:v>
      </x:c>
      <x:c r="D289" s="617" t="str">
        <x:f>'Log Transaksi'!D74</x:f>
        <x:v>Graduation</x:v>
      </x:c>
      <x:c r="E289" s="619" t="n">
        <x:f>SUMIFS('Cocok Bayar Booking'!$I$5:$I$504,'Cocok Bayar Booking'!$R$5:$R$504,A289,'Cocok Bayar Booking'!$F$5:$F$504,"DP",'Cocok Bayar Booking'!$S$5:$S$504,"Paket utama",'Cocok Bayar Booking'!$B$5:$B$504,"&lt;="&amp;'Pengaturan'!$B$6)</x:f>
        <x:v>0</x:v>
      </x:c>
      <x:c r="F289" s="619" t="n">
        <x:f>SUMIFS('Cocok Bayar Booking'!$I$5:$I$504,'Cocok Bayar Booking'!$R$5:$R$504,A289,'Cocok Bayar Booking'!$B$5:$B$504,"&lt;="&amp;'Pengaturan'!$B$6)-E289</x:f>
        <x:v>250000</x:v>
      </x:c>
      <x:c r="G289" s="619" t="n">
        <x:f>SUMIFS('Cocok Bayar Booking'!$I$5:$I$504,'Cocok Bayar Booking'!$R$5:$R$504,A289,'Cocok Bayar Booking'!$S$5:$S$504,"Add-on",'Cocok Bayar Booking'!$B$5:$B$504,"&lt;="&amp;'Pengaturan'!$B$6)</x:f>
        <x:v>0</x:v>
      </x:c>
      <x:c r="H289" s="619"/>
      <x:c r="I289" s="619" t="n">
        <x:f>E289+F289+IF(V289&lt;&gt;"",N(H289),0)</x:f>
        <x:v>250000</x:v>
      </x:c>
      <x:c r="J289" s="625"/>
      <x:c r="K289" s="626"/>
      <x:c r="L289" s="620" t="str">
        <x:f>IF(NOT(ISNUMBER(C289)),"Tanggal sesi belum pasti",IF(OR(C289&lt;'Pengaturan'!$B$4,C289&gt;'Pengaturan'!$B$5),"Di luar September",IF(C289&gt;'Pengaturan'!$B$29,"Belum closing",IF(AND(O289&lt;&gt;"",NOT(AND(W289="Terverifikasi",K289&lt;&gt;""))),"Pasangan perlu dicek",IF(AND(Q289=0,NOT(AND(ISNUMBER(U289),K289&lt;&gt;""))),"Sesi belum terkonfirmasi",IF(AND(ISNUMBER(J289),J289&gt;=0,K289&lt;&gt;""),"Terhitung",IF(X289=0,"Paket utama belum terhubung",IF(R289=0,"Pelunasan belum terbukti",IF(AND(N(H289)&gt;0,V289=""),"Bukti bayar sebelumnya kosong",IF(E289+IF(V289&lt;&gt;"",N(H289),0)&lt;S289,"DP sebelumnya belum lengkap",IF(I289&lt;=0,"Nominal pembayaran belum lengkap","Terhitung")))))))))))</x:f>
        <x:v>Terhitung</x:v>
      </x:c>
      <x:c r="M289" s="619" t="n">
        <x:f>IF(N289=1,IF(AND(ISNUMBER(J289),J289&gt;=0,K289&lt;&gt;""),J289,I289),"")</x:f>
        <x:v>250000</x:v>
      </x:c>
      <x:c r="N289" s="621" t="n">
        <x:f>IF(L289="Terhitung",1,0)</x:f>
        <x:v>1</x:v>
      </x:c>
      <x:c r="O289" s="617"/>
      <x:c r="P289" s="617" t="str">
        <x:v>74</x:v>
      </x:c>
      <x:c r="Q289" s="617" t="n">
        <x:f>SUMIFS('Cocok Bayar Booking'!$V$5:$V$504,'Cocok Bayar Booking'!$R$5:$R$504,A289,'Cocok Bayar Booking'!$B$5:$B$504,"&lt;="&amp;'Pengaturan'!$B$6)</x:f>
        <x:v>1</x:v>
      </x:c>
      <x:c r="R289" s="617" t="n">
        <x:f>COUNTIFS('Cocok Bayar Booking'!$R$5:$R$504,A289,'Cocok Bayar Booking'!$S$5:$S$504,"Paket utama",'Cocok Bayar Booking'!$F$5:$F$504,"Lunas",'Cocok Bayar Booking'!$B$5:$B$504,"&lt;="&amp;'Pengaturan'!$B$6)+COUNTIFS('Cocok Bayar Booking'!$R$5:$R$504,A289,'Cocok Bayar Booking'!$S$5:$S$504,"Paket utama",'Cocok Bayar Booking'!$F$5:$F$504,"Pelunasan",'Cocok Bayar Booking'!$B$5:$B$504,"&lt;="&amp;'Pengaturan'!$B$6)</x:f>
        <x:v>1</x:v>
      </x:c>
      <x:c r="S289" s="619" t="n">
        <x:v>0</x:v>
      </x:c>
      <x:c r="T289" s="619"/>
      <x:c r="U289" s="627"/>
      <x:c r="V289" s="617"/>
      <x:c r="W289" s="626"/>
      <x:c r="X289" s="617" t="n">
        <x:f>COUNTIFS('Cocok Bayar Booking'!$R$5:$R$504,A289,'Cocok Bayar Booking'!$S$5:$S$504,"Paket utama",'Cocok Bayar Booking'!$B$5:$B$504,"&lt;="&amp;'Pengaturan'!$B$6)</x:f>
        <x:v>1</x:v>
      </x:c>
      <x:c r="Y289" s="617" t="n">
        <x:f>IF(OR(L289="Nonaktif tanpa pembayaran",L289="Di luar September",L289="Belum closing",AND(LEFT(A289,4)="LOG-",COUNTIF('Cocok Bayar Booking'!$R$5:$R$504,A289)=0)),0,1-N289)</x:f>
        <x:v>0</x:v>
      </x:c>
      <x:c r="Z289" s="618" t="n">
        <x:f>IF('Log Transaksi'!E74="","",'Log Transaksi'!E74)</x:f>
        <x:v>46267</x:v>
      </x:c>
    </x:row>
    <x:row r="290" ht="30" customHeight="1">
      <x:c r="A290" s="617" t="str">
        <x:v>LOG-02-29</x:v>
      </x:c>
      <x:c r="B290" s="617" t="str">
        <x:f>IF('Log Transaksi'!C75="","",'Log Transaksi'!C75)</x:f>
        <x:v>Arini Nur F</x:v>
      </x:c>
      <x:c r="C290" s="618" t="n">
        <x:f>IF(ISNUMBER(U290),U290,IF(ISNUMBER(Z290),Z290,""))</x:f>
        <x:v>46267</x:v>
      </x:c>
      <x:c r="D290" s="617" t="str">
        <x:f>'Log Transaksi'!D75</x:f>
        <x:v>Graduation</x:v>
      </x:c>
      <x:c r="E290" s="619" t="n">
        <x:f>SUMIFS('Cocok Bayar Booking'!$I$5:$I$504,'Cocok Bayar Booking'!$R$5:$R$504,A290,'Cocok Bayar Booking'!$F$5:$F$504,"DP",'Cocok Bayar Booking'!$S$5:$S$504,"Paket utama",'Cocok Bayar Booking'!$B$5:$B$504,"&lt;="&amp;'Pengaturan'!$B$6)</x:f>
        <x:v>0</x:v>
      </x:c>
      <x:c r="F290" s="619" t="n">
        <x:f>SUMIFS('Cocok Bayar Booking'!$I$5:$I$504,'Cocok Bayar Booking'!$R$5:$R$504,A290,'Cocok Bayar Booking'!$B$5:$B$504,"&lt;="&amp;'Pengaturan'!$B$6)-E290</x:f>
        <x:v>330000</x:v>
      </x:c>
      <x:c r="G290" s="619" t="n">
        <x:f>SUMIFS('Cocok Bayar Booking'!$I$5:$I$504,'Cocok Bayar Booking'!$R$5:$R$504,A290,'Cocok Bayar Booking'!$S$5:$S$504,"Add-on",'Cocok Bayar Booking'!$B$5:$B$504,"&lt;="&amp;'Pengaturan'!$B$6)</x:f>
        <x:v>0</x:v>
      </x:c>
      <x:c r="H290" s="619"/>
      <x:c r="I290" s="619" t="n">
        <x:f>E290+F290+IF(V290&lt;&gt;"",N(H290),0)</x:f>
        <x:v>330000</x:v>
      </x:c>
      <x:c r="J290" s="625"/>
      <x:c r="K290" s="626"/>
      <x:c r="L290" s="620" t="str">
        <x:f>IF(NOT(ISNUMBER(C290)),"Tanggal sesi belum pasti",IF(OR(C290&lt;'Pengaturan'!$B$4,C290&gt;'Pengaturan'!$B$5),"Di luar September",IF(C290&gt;'Pengaturan'!$B$29,"Belum closing",IF(AND(O290&lt;&gt;"",NOT(AND(W290="Terverifikasi",K290&lt;&gt;""))),"Pasangan perlu dicek",IF(AND(Q290=0,NOT(AND(ISNUMBER(U290),K290&lt;&gt;""))),"Sesi belum terkonfirmasi",IF(AND(ISNUMBER(J290),J290&gt;=0,K290&lt;&gt;""),"Terhitung",IF(X290=0,"Paket utama belum terhubung",IF(R290=0,"Pelunasan belum terbukti",IF(AND(N(H290)&gt;0,V290=""),"Bukti bayar sebelumnya kosong",IF(E290+IF(V290&lt;&gt;"",N(H290),0)&lt;S290,"DP sebelumnya belum lengkap",IF(I290&lt;=0,"Nominal pembayaran belum lengkap","Terhitung")))))))))))</x:f>
        <x:v>Terhitung</x:v>
      </x:c>
      <x:c r="M290" s="619" t="n">
        <x:f>IF(N290=1,IF(AND(ISNUMBER(J290),J290&gt;=0,K290&lt;&gt;""),J290,I290),"")</x:f>
        <x:v>330000</x:v>
      </x:c>
      <x:c r="N290" s="621" t="n">
        <x:f>IF(L290="Terhitung",1,0)</x:f>
        <x:v>1</x:v>
      </x:c>
      <x:c r="O290" s="617"/>
      <x:c r="P290" s="617" t="str">
        <x:v>75</x:v>
      </x:c>
      <x:c r="Q290" s="617" t="n">
        <x:f>SUMIFS('Cocok Bayar Booking'!$V$5:$V$504,'Cocok Bayar Booking'!$R$5:$R$504,A290,'Cocok Bayar Booking'!$B$5:$B$504,"&lt;="&amp;'Pengaturan'!$B$6)</x:f>
        <x:v>1</x:v>
      </x:c>
      <x:c r="R290" s="617" t="n">
        <x:f>COUNTIFS('Cocok Bayar Booking'!$R$5:$R$504,A290,'Cocok Bayar Booking'!$S$5:$S$504,"Paket utama",'Cocok Bayar Booking'!$F$5:$F$504,"Lunas",'Cocok Bayar Booking'!$B$5:$B$504,"&lt;="&amp;'Pengaturan'!$B$6)+COUNTIFS('Cocok Bayar Booking'!$R$5:$R$504,A290,'Cocok Bayar Booking'!$S$5:$S$504,"Paket utama",'Cocok Bayar Booking'!$F$5:$F$504,"Pelunasan",'Cocok Bayar Booking'!$B$5:$B$504,"&lt;="&amp;'Pengaturan'!$B$6)</x:f>
        <x:v>1</x:v>
      </x:c>
      <x:c r="S290" s="619" t="n">
        <x:v>0</x:v>
      </x:c>
      <x:c r="T290" s="619"/>
      <x:c r="U290" s="627"/>
      <x:c r="V290" s="617"/>
      <x:c r="W290" s="626"/>
      <x:c r="X290" s="617" t="n">
        <x:f>COUNTIFS('Cocok Bayar Booking'!$R$5:$R$504,A290,'Cocok Bayar Booking'!$S$5:$S$504,"Paket utama",'Cocok Bayar Booking'!$B$5:$B$504,"&lt;="&amp;'Pengaturan'!$B$6)</x:f>
        <x:v>1</x:v>
      </x:c>
      <x:c r="Y290" s="617" t="n">
        <x:f>IF(OR(L290="Nonaktif tanpa pembayaran",L290="Di luar September",L290="Belum closing",AND(LEFT(A290,4)="LOG-",COUNTIF('Cocok Bayar Booking'!$R$5:$R$504,A290)=0)),0,1-N290)</x:f>
        <x:v>0</x:v>
      </x:c>
      <x:c r="Z290" s="618" t="n">
        <x:f>IF('Log Transaksi'!E75="","",'Log Transaksi'!E75)</x:f>
        <x:v>46267</x:v>
      </x:c>
    </x:row>
    <x:row r="291" ht="30" customHeight="1">
      <x:c r="A291" s="617" t="str">
        <x:v>LOG-02-30</x:v>
      </x:c>
      <x:c r="B291" s="617" t="str">
        <x:f>IF('Log Transaksi'!C76="","",'Log Transaksi'!C76)</x:f>
        <x:v>Adnan</x:v>
      </x:c>
      <x:c r="C291" s="618" t="n">
        <x:f>IF(ISNUMBER(U291),U291,IF(ISNUMBER(Z291),Z291,""))</x:f>
        <x:v>46267</x:v>
      </x:c>
      <x:c r="D291" s="617" t="str">
        <x:f>'Log Transaksi'!D76</x:f>
        <x:v>Graduation Premium</x:v>
      </x:c>
      <x:c r="E291" s="619" t="n">
        <x:f>SUMIFS('Cocok Bayar Booking'!$I$5:$I$504,'Cocok Bayar Booking'!$R$5:$R$504,A291,'Cocok Bayar Booking'!$F$5:$F$504,"DP",'Cocok Bayar Booking'!$S$5:$S$504,"Paket utama",'Cocok Bayar Booking'!$B$5:$B$504,"&lt;="&amp;'Pengaturan'!$B$6)</x:f>
        <x:v>0</x:v>
      </x:c>
      <x:c r="F291" s="619" t="n">
        <x:f>SUMIFS('Cocok Bayar Booking'!$I$5:$I$504,'Cocok Bayar Booking'!$R$5:$R$504,A291,'Cocok Bayar Booking'!$B$5:$B$504,"&lt;="&amp;'Pengaturan'!$B$6)-E291</x:f>
        <x:v>400000</x:v>
      </x:c>
      <x:c r="G291" s="619" t="n">
        <x:f>SUMIFS('Cocok Bayar Booking'!$I$5:$I$504,'Cocok Bayar Booking'!$R$5:$R$504,A291,'Cocok Bayar Booking'!$S$5:$S$504,"Add-on",'Cocok Bayar Booking'!$B$5:$B$504,"&lt;="&amp;'Pengaturan'!$B$6)</x:f>
        <x:v>0</x:v>
      </x:c>
      <x:c r="H291" s="619"/>
      <x:c r="I291" s="619" t="n">
        <x:f>E291+F291+IF(V291&lt;&gt;"",N(H291),0)</x:f>
        <x:v>400000</x:v>
      </x:c>
      <x:c r="J291" s="625"/>
      <x:c r="K291" s="626"/>
      <x:c r="L291" s="620" t="str">
        <x:f>IF(NOT(ISNUMBER(C291)),"Tanggal sesi belum pasti",IF(OR(C291&lt;'Pengaturan'!$B$4,C291&gt;'Pengaturan'!$B$5),"Di luar September",IF(C291&gt;'Pengaturan'!$B$29,"Belum closing",IF(AND(O291&lt;&gt;"",NOT(AND(W291="Terverifikasi",K291&lt;&gt;""))),"Pasangan perlu dicek",IF(AND(Q291=0,NOT(AND(ISNUMBER(U291),K291&lt;&gt;""))),"Sesi belum terkonfirmasi",IF(AND(ISNUMBER(J291),J291&gt;=0,K291&lt;&gt;""),"Terhitung",IF(X291=0,"Paket utama belum terhubung",IF(R291=0,"Pelunasan belum terbukti",IF(AND(N(H291)&gt;0,V291=""),"Bukti bayar sebelumnya kosong",IF(E291+IF(V291&lt;&gt;"",N(H291),0)&lt;S291,"DP sebelumnya belum lengkap",IF(I291&lt;=0,"Nominal pembayaran belum lengkap","Terhitung")))))))))))</x:f>
        <x:v>Terhitung</x:v>
      </x:c>
      <x:c r="M291" s="619" t="n">
        <x:f>IF(N291=1,IF(AND(ISNUMBER(J291),J291&gt;=0,K291&lt;&gt;""),J291,I291),"")</x:f>
        <x:v>400000</x:v>
      </x:c>
      <x:c r="N291" s="621" t="n">
        <x:f>IF(L291="Terhitung",1,0)</x:f>
        <x:v>1</x:v>
      </x:c>
      <x:c r="O291" s="617"/>
      <x:c r="P291" s="617" t="str">
        <x:v>76</x:v>
      </x:c>
      <x:c r="Q291" s="617" t="n">
        <x:f>SUMIFS('Cocok Bayar Booking'!$V$5:$V$504,'Cocok Bayar Booking'!$R$5:$R$504,A291,'Cocok Bayar Booking'!$B$5:$B$504,"&lt;="&amp;'Pengaturan'!$B$6)</x:f>
        <x:v>1</x:v>
      </x:c>
      <x:c r="R291" s="617" t="n">
        <x:f>COUNTIFS('Cocok Bayar Booking'!$R$5:$R$504,A291,'Cocok Bayar Booking'!$S$5:$S$504,"Paket utama",'Cocok Bayar Booking'!$F$5:$F$504,"Lunas",'Cocok Bayar Booking'!$B$5:$B$504,"&lt;="&amp;'Pengaturan'!$B$6)+COUNTIFS('Cocok Bayar Booking'!$R$5:$R$504,A291,'Cocok Bayar Booking'!$S$5:$S$504,"Paket utama",'Cocok Bayar Booking'!$F$5:$F$504,"Pelunasan",'Cocok Bayar Booking'!$B$5:$B$504,"&lt;="&amp;'Pengaturan'!$B$6)</x:f>
        <x:v>1</x:v>
      </x:c>
      <x:c r="S291" s="619" t="n">
        <x:v>0</x:v>
      </x:c>
      <x:c r="T291" s="619"/>
      <x:c r="U291" s="627"/>
      <x:c r="V291" s="617"/>
      <x:c r="W291" s="626"/>
      <x:c r="X291" s="617" t="n">
        <x:f>COUNTIFS('Cocok Bayar Booking'!$R$5:$R$504,A291,'Cocok Bayar Booking'!$S$5:$S$504,"Paket utama",'Cocok Bayar Booking'!$B$5:$B$504,"&lt;="&amp;'Pengaturan'!$B$6)</x:f>
        <x:v>1</x:v>
      </x:c>
      <x:c r="Y291" s="617" t="n">
        <x:f>IF(OR(L291="Nonaktif tanpa pembayaran",L291="Di luar September",L291="Belum closing",AND(LEFT(A291,4)="LOG-",COUNTIF('Cocok Bayar Booking'!$R$5:$R$504,A291)=0)),0,1-N291)</x:f>
        <x:v>0</x:v>
      </x:c>
      <x:c r="Z291" s="618" t="n">
        <x:f>IF('Log Transaksi'!E76="","",'Log Transaksi'!E76)</x:f>
        <x:v>46267</x:v>
      </x:c>
    </x:row>
    <x:row r="292" ht="30" customHeight="1">
      <x:c r="A292" s="617" t="str">
        <x:v>LOG-02-31</x:v>
      </x:c>
      <x:c r="B292" s="617" t="str">
        <x:f>IF('Log Transaksi'!C77="","",'Log Transaksi'!C77)</x:f>
        <x:v>Ata Qonita</x:v>
      </x:c>
      <x:c r="C292" s="618" t="n">
        <x:f>IF(ISNUMBER(U292),U292,IF(ISNUMBER(Z292),Z292,""))</x:f>
        <x:v>46267</x:v>
      </x:c>
      <x:c r="D292" s="617" t="str">
        <x:f>'Log Transaksi'!D77</x:f>
        <x:v>Graduation</x:v>
      </x:c>
      <x:c r="E292" s="619" t="n">
        <x:f>SUMIFS('Cocok Bayar Booking'!$I$5:$I$504,'Cocok Bayar Booking'!$R$5:$R$504,A292,'Cocok Bayar Booking'!$F$5:$F$504,"DP",'Cocok Bayar Booking'!$S$5:$S$504,"Paket utama",'Cocok Bayar Booking'!$B$5:$B$504,"&lt;="&amp;'Pengaturan'!$B$6)</x:f>
        <x:v>0</x:v>
      </x:c>
      <x:c r="F292" s="619" t="n">
        <x:f>SUMIFS('Cocok Bayar Booking'!$I$5:$I$504,'Cocok Bayar Booking'!$R$5:$R$504,A292,'Cocok Bayar Booking'!$B$5:$B$504,"&lt;="&amp;'Pengaturan'!$B$6)-E292</x:f>
        <x:v>250000</x:v>
      </x:c>
      <x:c r="G292" s="619" t="n">
        <x:f>SUMIFS('Cocok Bayar Booking'!$I$5:$I$504,'Cocok Bayar Booking'!$R$5:$R$504,A292,'Cocok Bayar Booking'!$S$5:$S$504,"Add-on",'Cocok Bayar Booking'!$B$5:$B$504,"&lt;="&amp;'Pengaturan'!$B$6)</x:f>
        <x:v>0</x:v>
      </x:c>
      <x:c r="H292" s="619"/>
      <x:c r="I292" s="619" t="n">
        <x:f>E292+F292+IF(V292&lt;&gt;"",N(H292),0)</x:f>
        <x:v>250000</x:v>
      </x:c>
      <x:c r="J292" s="625"/>
      <x:c r="K292" s="626"/>
      <x:c r="L292" s="620" t="str">
        <x:f>IF(NOT(ISNUMBER(C292)),"Tanggal sesi belum pasti",IF(OR(C292&lt;'Pengaturan'!$B$4,C292&gt;'Pengaturan'!$B$5),"Di luar September",IF(C292&gt;'Pengaturan'!$B$29,"Belum closing",IF(AND(O292&lt;&gt;"",NOT(AND(W292="Terverifikasi",K292&lt;&gt;""))),"Pasangan perlu dicek",IF(AND(Q292=0,NOT(AND(ISNUMBER(U292),K292&lt;&gt;""))),"Sesi belum terkonfirmasi",IF(AND(ISNUMBER(J292),J292&gt;=0,K292&lt;&gt;""),"Terhitung",IF(X292=0,"Paket utama belum terhubung",IF(R292=0,"Pelunasan belum terbukti",IF(AND(N(H292)&gt;0,V292=""),"Bukti bayar sebelumnya kosong",IF(E292+IF(V292&lt;&gt;"",N(H292),0)&lt;S292,"DP sebelumnya belum lengkap",IF(I292&lt;=0,"Nominal pembayaran belum lengkap","Terhitung")))))))))))</x:f>
        <x:v>Terhitung</x:v>
      </x:c>
      <x:c r="M292" s="619" t="n">
        <x:f>IF(N292=1,IF(AND(ISNUMBER(J292),J292&gt;=0,K292&lt;&gt;""),J292,I292),"")</x:f>
        <x:v>250000</x:v>
      </x:c>
      <x:c r="N292" s="621" t="n">
        <x:f>IF(L292="Terhitung",1,0)</x:f>
        <x:v>1</x:v>
      </x:c>
      <x:c r="O292" s="617"/>
      <x:c r="P292" s="617" t="str">
        <x:v>77</x:v>
      </x:c>
      <x:c r="Q292" s="617" t="n">
        <x:f>SUMIFS('Cocok Bayar Booking'!$V$5:$V$504,'Cocok Bayar Booking'!$R$5:$R$504,A292,'Cocok Bayar Booking'!$B$5:$B$504,"&lt;="&amp;'Pengaturan'!$B$6)</x:f>
        <x:v>1</x:v>
      </x:c>
      <x:c r="R292" s="617" t="n">
        <x:f>COUNTIFS('Cocok Bayar Booking'!$R$5:$R$504,A292,'Cocok Bayar Booking'!$S$5:$S$504,"Paket utama",'Cocok Bayar Booking'!$F$5:$F$504,"Lunas",'Cocok Bayar Booking'!$B$5:$B$504,"&lt;="&amp;'Pengaturan'!$B$6)+COUNTIFS('Cocok Bayar Booking'!$R$5:$R$504,A292,'Cocok Bayar Booking'!$S$5:$S$504,"Paket utama",'Cocok Bayar Booking'!$F$5:$F$504,"Pelunasan",'Cocok Bayar Booking'!$B$5:$B$504,"&lt;="&amp;'Pengaturan'!$B$6)</x:f>
        <x:v>1</x:v>
      </x:c>
      <x:c r="S292" s="619" t="n">
        <x:v>0</x:v>
      </x:c>
      <x:c r="T292" s="619"/>
      <x:c r="U292" s="627"/>
      <x:c r="V292" s="617"/>
      <x:c r="W292" s="626"/>
      <x:c r="X292" s="617" t="n">
        <x:f>COUNTIFS('Cocok Bayar Booking'!$R$5:$R$504,A292,'Cocok Bayar Booking'!$S$5:$S$504,"Paket utama",'Cocok Bayar Booking'!$B$5:$B$504,"&lt;="&amp;'Pengaturan'!$B$6)</x:f>
        <x:v>1</x:v>
      </x:c>
      <x:c r="Y292" s="617" t="n">
        <x:f>IF(OR(L292="Nonaktif tanpa pembayaran",L292="Di luar September",L292="Belum closing",AND(LEFT(A292,4)="LOG-",COUNTIF('Cocok Bayar Booking'!$R$5:$R$504,A292)=0)),0,1-N292)</x:f>
        <x:v>0</x:v>
      </x:c>
      <x:c r="Z292" s="618" t="n">
        <x:f>IF('Log Transaksi'!E77="","",'Log Transaksi'!E77)</x:f>
        <x:v>46267</x:v>
      </x:c>
    </x:row>
    <x:row r="293" ht="30" customHeight="1">
      <x:c r="A293" s="617" t="str">
        <x:v>LOG-02-32</x:v>
      </x:c>
      <x:c r="B293" s="617" t="str">
        <x:f>IF('Log Transaksi'!C78="","",'Log Transaksi'!C78)</x:f>
        <x:v>Hikmah</x:v>
      </x:c>
      <x:c r="C293" s="618" t="n">
        <x:f>IF(ISNUMBER(U293),U293,IF(ISNUMBER(Z293),Z293,""))</x:f>
        <x:v>46267</x:v>
      </x:c>
      <x:c r="D293" s="617" t="str">
        <x:f>'Log Transaksi'!D78</x:f>
        <x:v>Graduation</x:v>
      </x:c>
      <x:c r="E293" s="619" t="n">
        <x:f>SUMIFS('Cocok Bayar Booking'!$I$5:$I$504,'Cocok Bayar Booking'!$R$5:$R$504,A293,'Cocok Bayar Booking'!$F$5:$F$504,"DP",'Cocok Bayar Booking'!$S$5:$S$504,"Paket utama",'Cocok Bayar Booking'!$B$5:$B$504,"&lt;="&amp;'Pengaturan'!$B$6)</x:f>
        <x:v>0</x:v>
      </x:c>
      <x:c r="F293" s="619" t="n">
        <x:f>SUMIFS('Cocok Bayar Booking'!$I$5:$I$504,'Cocok Bayar Booking'!$R$5:$R$504,A293,'Cocok Bayar Booking'!$B$5:$B$504,"&lt;="&amp;'Pengaturan'!$B$6)-E293</x:f>
        <x:v>250000</x:v>
      </x:c>
      <x:c r="G293" s="619" t="n">
        <x:f>SUMIFS('Cocok Bayar Booking'!$I$5:$I$504,'Cocok Bayar Booking'!$R$5:$R$504,A293,'Cocok Bayar Booking'!$S$5:$S$504,"Add-on",'Cocok Bayar Booking'!$B$5:$B$504,"&lt;="&amp;'Pengaturan'!$B$6)</x:f>
        <x:v>0</x:v>
      </x:c>
      <x:c r="H293" s="619"/>
      <x:c r="I293" s="619" t="n">
        <x:f>E293+F293+IF(V293&lt;&gt;"",N(H293),0)</x:f>
        <x:v>250000</x:v>
      </x:c>
      <x:c r="J293" s="625"/>
      <x:c r="K293" s="626"/>
      <x:c r="L293" s="620" t="str">
        <x:f>IF(NOT(ISNUMBER(C293)),"Tanggal sesi belum pasti",IF(OR(C293&lt;'Pengaturan'!$B$4,C293&gt;'Pengaturan'!$B$5),"Di luar September",IF(C293&gt;'Pengaturan'!$B$29,"Belum closing",IF(AND(O293&lt;&gt;"",NOT(AND(W293="Terverifikasi",K293&lt;&gt;""))),"Pasangan perlu dicek",IF(AND(Q293=0,NOT(AND(ISNUMBER(U293),K293&lt;&gt;""))),"Sesi belum terkonfirmasi",IF(AND(ISNUMBER(J293),J293&gt;=0,K293&lt;&gt;""),"Terhitung",IF(X293=0,"Paket utama belum terhubung",IF(R293=0,"Pelunasan belum terbukti",IF(AND(N(H293)&gt;0,V293=""),"Bukti bayar sebelumnya kosong",IF(E293+IF(V293&lt;&gt;"",N(H293),0)&lt;S293,"DP sebelumnya belum lengkap",IF(I293&lt;=0,"Nominal pembayaran belum lengkap","Terhitung")))))))))))</x:f>
        <x:v>Terhitung</x:v>
      </x:c>
      <x:c r="M293" s="619" t="n">
        <x:f>IF(N293=1,IF(AND(ISNUMBER(J293),J293&gt;=0,K293&lt;&gt;""),J293,I293),"")</x:f>
        <x:v>250000</x:v>
      </x:c>
      <x:c r="N293" s="621" t="n">
        <x:f>IF(L293="Terhitung",1,0)</x:f>
        <x:v>1</x:v>
      </x:c>
      <x:c r="O293" s="617"/>
      <x:c r="P293" s="617" t="str">
        <x:v>78</x:v>
      </x:c>
      <x:c r="Q293" s="617" t="n">
        <x:f>SUMIFS('Cocok Bayar Booking'!$V$5:$V$504,'Cocok Bayar Booking'!$R$5:$R$504,A293,'Cocok Bayar Booking'!$B$5:$B$504,"&lt;="&amp;'Pengaturan'!$B$6)</x:f>
        <x:v>1</x:v>
      </x:c>
      <x:c r="R293" s="617" t="n">
        <x:f>COUNTIFS('Cocok Bayar Booking'!$R$5:$R$504,A293,'Cocok Bayar Booking'!$S$5:$S$504,"Paket utama",'Cocok Bayar Booking'!$F$5:$F$504,"Lunas",'Cocok Bayar Booking'!$B$5:$B$504,"&lt;="&amp;'Pengaturan'!$B$6)+COUNTIFS('Cocok Bayar Booking'!$R$5:$R$504,A293,'Cocok Bayar Booking'!$S$5:$S$504,"Paket utama",'Cocok Bayar Booking'!$F$5:$F$504,"Pelunasan",'Cocok Bayar Booking'!$B$5:$B$504,"&lt;="&amp;'Pengaturan'!$B$6)</x:f>
        <x:v>1</x:v>
      </x:c>
      <x:c r="S293" s="619" t="n">
        <x:v>0</x:v>
      </x:c>
      <x:c r="T293" s="619"/>
      <x:c r="U293" s="627"/>
      <x:c r="V293" s="617"/>
      <x:c r="W293" s="626"/>
      <x:c r="X293" s="617" t="n">
        <x:f>COUNTIFS('Cocok Bayar Booking'!$R$5:$R$504,A293,'Cocok Bayar Booking'!$S$5:$S$504,"Paket utama",'Cocok Bayar Booking'!$B$5:$B$504,"&lt;="&amp;'Pengaturan'!$B$6)</x:f>
        <x:v>1</x:v>
      </x:c>
      <x:c r="Y293" s="617" t="n">
        <x:f>IF(OR(L293="Nonaktif tanpa pembayaran",L293="Di luar September",L293="Belum closing",AND(LEFT(A293,4)="LOG-",COUNTIF('Cocok Bayar Booking'!$R$5:$R$504,A293)=0)),0,1-N293)</x:f>
        <x:v>0</x:v>
      </x:c>
      <x:c r="Z293" s="618" t="n">
        <x:f>IF('Log Transaksi'!E78="","",'Log Transaksi'!E78)</x:f>
        <x:v>46267</x:v>
      </x:c>
    </x:row>
    <x:row r="294" ht="30" customHeight="1">
      <x:c r="A294" s="617" t="str">
        <x:v>LOG-02-33</x:v>
      </x:c>
      <x:c r="B294" s="617" t="str">
        <x:f>IF('Log Transaksi'!C79="","",'Log Transaksi'!C79)</x:f>
        <x:v>Nizar Ramadhan</x:v>
      </x:c>
      <x:c r="C294" s="618" t="n">
        <x:f>IF(ISNUMBER(U294),U294,IF(ISNUMBER(Z294),Z294,""))</x:f>
        <x:v>46267</x:v>
      </x:c>
      <x:c r="D294" s="617" t="str">
        <x:f>'Log Transaksi'!D79</x:f>
        <x:v>Graduation</x:v>
      </x:c>
      <x:c r="E294" s="619" t="n">
        <x:f>SUMIFS('Cocok Bayar Booking'!$I$5:$I$504,'Cocok Bayar Booking'!$R$5:$R$504,A294,'Cocok Bayar Booking'!$F$5:$F$504,"DP",'Cocok Bayar Booking'!$S$5:$S$504,"Paket utama",'Cocok Bayar Booking'!$B$5:$B$504,"&lt;="&amp;'Pengaturan'!$B$6)</x:f>
        <x:v>0</x:v>
      </x:c>
      <x:c r="F294" s="619" t="n">
        <x:f>SUMIFS('Cocok Bayar Booking'!$I$5:$I$504,'Cocok Bayar Booking'!$R$5:$R$504,A294,'Cocok Bayar Booking'!$B$5:$B$504,"&lt;="&amp;'Pengaturan'!$B$6)-E294</x:f>
        <x:v>250000</x:v>
      </x:c>
      <x:c r="G294" s="619" t="n">
        <x:f>SUMIFS('Cocok Bayar Booking'!$I$5:$I$504,'Cocok Bayar Booking'!$R$5:$R$504,A294,'Cocok Bayar Booking'!$S$5:$S$504,"Add-on",'Cocok Bayar Booking'!$B$5:$B$504,"&lt;="&amp;'Pengaturan'!$B$6)</x:f>
        <x:v>0</x:v>
      </x:c>
      <x:c r="H294" s="619"/>
      <x:c r="I294" s="619" t="n">
        <x:f>E294+F294+IF(V294&lt;&gt;"",N(H294),0)</x:f>
        <x:v>250000</x:v>
      </x:c>
      <x:c r="J294" s="625"/>
      <x:c r="K294" s="626"/>
      <x:c r="L294" s="620" t="str">
        <x:f>IF(NOT(ISNUMBER(C294)),"Tanggal sesi belum pasti",IF(OR(C294&lt;'Pengaturan'!$B$4,C294&gt;'Pengaturan'!$B$5),"Di luar September",IF(C294&gt;'Pengaturan'!$B$29,"Belum closing",IF(AND(O294&lt;&gt;"",NOT(AND(W294="Terverifikasi",K294&lt;&gt;""))),"Pasangan perlu dicek",IF(AND(Q294=0,NOT(AND(ISNUMBER(U294),K294&lt;&gt;""))),"Sesi belum terkonfirmasi",IF(AND(ISNUMBER(J294),J294&gt;=0,K294&lt;&gt;""),"Terhitung",IF(X294=0,"Paket utama belum terhubung",IF(R294=0,"Pelunasan belum terbukti",IF(AND(N(H294)&gt;0,V294=""),"Bukti bayar sebelumnya kosong",IF(E294+IF(V294&lt;&gt;"",N(H294),0)&lt;S294,"DP sebelumnya belum lengkap",IF(I294&lt;=0,"Nominal pembayaran belum lengkap","Terhitung")))))))))))</x:f>
        <x:v>Terhitung</x:v>
      </x:c>
      <x:c r="M294" s="619" t="n">
        <x:f>IF(N294=1,IF(AND(ISNUMBER(J294),J294&gt;=0,K294&lt;&gt;""),J294,I294),"")</x:f>
        <x:v>250000</x:v>
      </x:c>
      <x:c r="N294" s="621" t="n">
        <x:f>IF(L294="Terhitung",1,0)</x:f>
        <x:v>1</x:v>
      </x:c>
      <x:c r="O294" s="617"/>
      <x:c r="P294" s="617" t="str">
        <x:v>79</x:v>
      </x:c>
      <x:c r="Q294" s="617" t="n">
        <x:f>SUMIFS('Cocok Bayar Booking'!$V$5:$V$504,'Cocok Bayar Booking'!$R$5:$R$504,A294,'Cocok Bayar Booking'!$B$5:$B$504,"&lt;="&amp;'Pengaturan'!$B$6)</x:f>
        <x:v>1</x:v>
      </x:c>
      <x:c r="R294" s="617" t="n">
        <x:f>COUNTIFS('Cocok Bayar Booking'!$R$5:$R$504,A294,'Cocok Bayar Booking'!$S$5:$S$504,"Paket utama",'Cocok Bayar Booking'!$F$5:$F$504,"Lunas",'Cocok Bayar Booking'!$B$5:$B$504,"&lt;="&amp;'Pengaturan'!$B$6)+COUNTIFS('Cocok Bayar Booking'!$R$5:$R$504,A294,'Cocok Bayar Booking'!$S$5:$S$504,"Paket utama",'Cocok Bayar Booking'!$F$5:$F$504,"Pelunasan",'Cocok Bayar Booking'!$B$5:$B$504,"&lt;="&amp;'Pengaturan'!$B$6)</x:f>
        <x:v>1</x:v>
      </x:c>
      <x:c r="S294" s="619" t="n">
        <x:v>0</x:v>
      </x:c>
      <x:c r="T294" s="619"/>
      <x:c r="U294" s="627"/>
      <x:c r="V294" s="617"/>
      <x:c r="W294" s="626"/>
      <x:c r="X294" s="617" t="n">
        <x:f>COUNTIFS('Cocok Bayar Booking'!$R$5:$R$504,A294,'Cocok Bayar Booking'!$S$5:$S$504,"Paket utama",'Cocok Bayar Booking'!$B$5:$B$504,"&lt;="&amp;'Pengaturan'!$B$6)</x:f>
        <x:v>1</x:v>
      </x:c>
      <x:c r="Y294" s="617" t="n">
        <x:f>IF(OR(L294="Nonaktif tanpa pembayaran",L294="Di luar September",L294="Belum closing",AND(LEFT(A294,4)="LOG-",COUNTIF('Cocok Bayar Booking'!$R$5:$R$504,A294)=0)),0,1-N294)</x:f>
        <x:v>0</x:v>
      </x:c>
      <x:c r="Z294" s="618" t="n">
        <x:f>IF('Log Transaksi'!E79="","",'Log Transaksi'!E79)</x:f>
        <x:v>46267</x:v>
      </x:c>
    </x:row>
    <x:row r="295" ht="30" customHeight="1">
      <x:c r="A295" s="617" t="str">
        <x:v>LOG-02-34</x:v>
      </x:c>
      <x:c r="B295" s="617" t="str">
        <x:f>IF('Log Transaksi'!C80="","",'Log Transaksi'!C80)</x:f>
        <x:v>Muhamad Abdau Anzalal Furqon</x:v>
      </x:c>
      <x:c r="C295" s="618" t="n">
        <x:f>IF(ISNUMBER(U295),U295,IF(ISNUMBER(Z295),Z295,""))</x:f>
        <x:v>46267</x:v>
      </x:c>
      <x:c r="D295" s="617" t="str">
        <x:f>'Log Transaksi'!D80</x:f>
        <x:v>Graduation</x:v>
      </x:c>
      <x:c r="E295" s="619" t="n">
        <x:f>SUMIFS('Cocok Bayar Booking'!$I$5:$I$504,'Cocok Bayar Booking'!$R$5:$R$504,A295,'Cocok Bayar Booking'!$F$5:$F$504,"DP",'Cocok Bayar Booking'!$S$5:$S$504,"Paket utama",'Cocok Bayar Booking'!$B$5:$B$504,"&lt;="&amp;'Pengaturan'!$B$6)</x:f>
        <x:v>0</x:v>
      </x:c>
      <x:c r="F295" s="619" t="n">
        <x:f>SUMIFS('Cocok Bayar Booking'!$I$5:$I$504,'Cocok Bayar Booking'!$R$5:$R$504,A295,'Cocok Bayar Booking'!$B$5:$B$504,"&lt;="&amp;'Pengaturan'!$B$6)-E295</x:f>
        <x:v>270000</x:v>
      </x:c>
      <x:c r="G295" s="619" t="n">
        <x:f>SUMIFS('Cocok Bayar Booking'!$I$5:$I$504,'Cocok Bayar Booking'!$R$5:$R$504,A295,'Cocok Bayar Booking'!$S$5:$S$504,"Add-on",'Cocok Bayar Booking'!$B$5:$B$504,"&lt;="&amp;'Pengaturan'!$B$6)</x:f>
        <x:v>0</x:v>
      </x:c>
      <x:c r="H295" s="619"/>
      <x:c r="I295" s="619" t="n">
        <x:f>E295+F295+IF(V295&lt;&gt;"",N(H295),0)</x:f>
        <x:v>270000</x:v>
      </x:c>
      <x:c r="J295" s="625"/>
      <x:c r="K295" s="626"/>
      <x:c r="L295" s="620" t="str">
        <x:f>IF(NOT(ISNUMBER(C295)),"Tanggal sesi belum pasti",IF(OR(C295&lt;'Pengaturan'!$B$4,C295&gt;'Pengaturan'!$B$5),"Di luar September",IF(C295&gt;'Pengaturan'!$B$29,"Belum closing",IF(AND(O295&lt;&gt;"",NOT(AND(W295="Terverifikasi",K295&lt;&gt;""))),"Pasangan perlu dicek",IF(AND(Q295=0,NOT(AND(ISNUMBER(U295),K295&lt;&gt;""))),"Sesi belum terkonfirmasi",IF(AND(ISNUMBER(J295),J295&gt;=0,K295&lt;&gt;""),"Terhitung",IF(X295=0,"Paket utama belum terhubung",IF(R295=0,"Pelunasan belum terbukti",IF(AND(N(H295)&gt;0,V295=""),"Bukti bayar sebelumnya kosong",IF(E295+IF(V295&lt;&gt;"",N(H295),0)&lt;S295,"DP sebelumnya belum lengkap",IF(I295&lt;=0,"Nominal pembayaran belum lengkap","Terhitung")))))))))))</x:f>
        <x:v>Terhitung</x:v>
      </x:c>
      <x:c r="M295" s="619" t="n">
        <x:f>IF(N295=1,IF(AND(ISNUMBER(J295),J295&gt;=0,K295&lt;&gt;""),J295,I295),"")</x:f>
        <x:v>270000</x:v>
      </x:c>
      <x:c r="N295" s="621" t="n">
        <x:f>IF(L295="Terhitung",1,0)</x:f>
        <x:v>1</x:v>
      </x:c>
      <x:c r="O295" s="617"/>
      <x:c r="P295" s="617" t="str">
        <x:v>80</x:v>
      </x:c>
      <x:c r="Q295" s="617" t="n">
        <x:f>SUMIFS('Cocok Bayar Booking'!$V$5:$V$504,'Cocok Bayar Booking'!$R$5:$R$504,A295,'Cocok Bayar Booking'!$B$5:$B$504,"&lt;="&amp;'Pengaturan'!$B$6)</x:f>
        <x:v>1</x:v>
      </x:c>
      <x:c r="R295" s="617" t="n">
        <x:f>COUNTIFS('Cocok Bayar Booking'!$R$5:$R$504,A295,'Cocok Bayar Booking'!$S$5:$S$504,"Paket utama",'Cocok Bayar Booking'!$F$5:$F$504,"Lunas",'Cocok Bayar Booking'!$B$5:$B$504,"&lt;="&amp;'Pengaturan'!$B$6)+COUNTIFS('Cocok Bayar Booking'!$R$5:$R$504,A295,'Cocok Bayar Booking'!$S$5:$S$504,"Paket utama",'Cocok Bayar Booking'!$F$5:$F$504,"Pelunasan",'Cocok Bayar Booking'!$B$5:$B$504,"&lt;="&amp;'Pengaturan'!$B$6)</x:f>
        <x:v>1</x:v>
      </x:c>
      <x:c r="S295" s="619" t="n">
        <x:v>0</x:v>
      </x:c>
      <x:c r="T295" s="619"/>
      <x:c r="U295" s="627"/>
      <x:c r="V295" s="617"/>
      <x:c r="W295" s="626"/>
      <x:c r="X295" s="617" t="n">
        <x:f>COUNTIFS('Cocok Bayar Booking'!$R$5:$R$504,A295,'Cocok Bayar Booking'!$S$5:$S$504,"Paket utama",'Cocok Bayar Booking'!$B$5:$B$504,"&lt;="&amp;'Pengaturan'!$B$6)</x:f>
        <x:v>1</x:v>
      </x:c>
      <x:c r="Y295" s="617" t="n">
        <x:f>IF(OR(L295="Nonaktif tanpa pembayaran",L295="Di luar September",L295="Belum closing",AND(LEFT(A295,4)="LOG-",COUNTIF('Cocok Bayar Booking'!$R$5:$R$504,A295)=0)),0,1-N295)</x:f>
        <x:v>0</x:v>
      </x:c>
      <x:c r="Z295" s="618" t="n">
        <x:f>IF('Log Transaksi'!E80="","",'Log Transaksi'!E80)</x:f>
        <x:v>46267</x:v>
      </x:c>
    </x:row>
    <x:row r="296" ht="30" customHeight="1">
      <x:c r="A296" s="617" t="str">
        <x:v>LOG-02-35</x:v>
      </x:c>
      <x:c r="B296" s="617" t="str">
        <x:f>IF('Log Transaksi'!C81="","",'Log Transaksi'!C81)</x:f>
        <x:v>Refina</x:v>
      </x:c>
      <x:c r="C296" s="618" t="n">
        <x:f>IF(ISNUMBER(U296),U296,IF(ISNUMBER(Z296),Z296,""))</x:f>
        <x:v>46267</x:v>
      </x:c>
      <x:c r="D296" s="617" t="str">
        <x:f>'Log Transaksi'!D81</x:f>
        <x:v>Graduation</x:v>
      </x:c>
      <x:c r="E296" s="619" t="n">
        <x:f>SUMIFS('Cocok Bayar Booking'!$I$5:$I$504,'Cocok Bayar Booking'!$R$5:$R$504,A296,'Cocok Bayar Booking'!$F$5:$F$504,"DP",'Cocok Bayar Booking'!$S$5:$S$504,"Paket utama",'Cocok Bayar Booking'!$B$5:$B$504,"&lt;="&amp;'Pengaturan'!$B$6)</x:f>
        <x:v>0</x:v>
      </x:c>
      <x:c r="F296" s="619" t="n">
        <x:f>SUMIFS('Cocok Bayar Booking'!$I$5:$I$504,'Cocok Bayar Booking'!$R$5:$R$504,A296,'Cocok Bayar Booking'!$B$5:$B$504,"&lt;="&amp;'Pengaturan'!$B$6)-E296</x:f>
        <x:v>250000</x:v>
      </x:c>
      <x:c r="G296" s="619" t="n">
        <x:f>SUMIFS('Cocok Bayar Booking'!$I$5:$I$504,'Cocok Bayar Booking'!$R$5:$R$504,A296,'Cocok Bayar Booking'!$S$5:$S$504,"Add-on",'Cocok Bayar Booking'!$B$5:$B$504,"&lt;="&amp;'Pengaturan'!$B$6)</x:f>
        <x:v>0</x:v>
      </x:c>
      <x:c r="H296" s="619"/>
      <x:c r="I296" s="619" t="n">
        <x:f>E296+F296+IF(V296&lt;&gt;"",N(H296),0)</x:f>
        <x:v>250000</x:v>
      </x:c>
      <x:c r="J296" s="625"/>
      <x:c r="K296" s="626"/>
      <x:c r="L296" s="620" t="str">
        <x:f>IF(NOT(ISNUMBER(C296)),"Tanggal sesi belum pasti",IF(OR(C296&lt;'Pengaturan'!$B$4,C296&gt;'Pengaturan'!$B$5),"Di luar September",IF(C296&gt;'Pengaturan'!$B$29,"Belum closing",IF(AND(O296&lt;&gt;"",NOT(AND(W296="Terverifikasi",K296&lt;&gt;""))),"Pasangan perlu dicek",IF(AND(Q296=0,NOT(AND(ISNUMBER(U296),K296&lt;&gt;""))),"Sesi belum terkonfirmasi",IF(AND(ISNUMBER(J296),J296&gt;=0,K296&lt;&gt;""),"Terhitung",IF(X296=0,"Paket utama belum terhubung",IF(R296=0,"Pelunasan belum terbukti",IF(AND(N(H296)&gt;0,V296=""),"Bukti bayar sebelumnya kosong",IF(E296+IF(V296&lt;&gt;"",N(H296),0)&lt;S296,"DP sebelumnya belum lengkap",IF(I296&lt;=0,"Nominal pembayaran belum lengkap","Terhitung")))))))))))</x:f>
        <x:v>Terhitung</x:v>
      </x:c>
      <x:c r="M296" s="619" t="n">
        <x:f>IF(N296=1,IF(AND(ISNUMBER(J296),J296&gt;=0,K296&lt;&gt;""),J296,I296),"")</x:f>
        <x:v>250000</x:v>
      </x:c>
      <x:c r="N296" s="621" t="n">
        <x:f>IF(L296="Terhitung",1,0)</x:f>
        <x:v>1</x:v>
      </x:c>
      <x:c r="O296" s="617"/>
      <x:c r="P296" s="617" t="str">
        <x:v>81</x:v>
      </x:c>
      <x:c r="Q296" s="617" t="n">
        <x:f>SUMIFS('Cocok Bayar Booking'!$V$5:$V$504,'Cocok Bayar Booking'!$R$5:$R$504,A296,'Cocok Bayar Booking'!$B$5:$B$504,"&lt;="&amp;'Pengaturan'!$B$6)</x:f>
        <x:v>1</x:v>
      </x:c>
      <x:c r="R296" s="617" t="n">
        <x:f>COUNTIFS('Cocok Bayar Booking'!$R$5:$R$504,A296,'Cocok Bayar Booking'!$S$5:$S$504,"Paket utama",'Cocok Bayar Booking'!$F$5:$F$504,"Lunas",'Cocok Bayar Booking'!$B$5:$B$504,"&lt;="&amp;'Pengaturan'!$B$6)+COUNTIFS('Cocok Bayar Booking'!$R$5:$R$504,A296,'Cocok Bayar Booking'!$S$5:$S$504,"Paket utama",'Cocok Bayar Booking'!$F$5:$F$504,"Pelunasan",'Cocok Bayar Booking'!$B$5:$B$504,"&lt;="&amp;'Pengaturan'!$B$6)</x:f>
        <x:v>1</x:v>
      </x:c>
      <x:c r="S296" s="619" t="n">
        <x:v>0</x:v>
      </x:c>
      <x:c r="T296" s="619"/>
      <x:c r="U296" s="627"/>
      <x:c r="V296" s="617"/>
      <x:c r="W296" s="626"/>
      <x:c r="X296" s="617" t="n">
        <x:f>COUNTIFS('Cocok Bayar Booking'!$R$5:$R$504,A296,'Cocok Bayar Booking'!$S$5:$S$504,"Paket utama",'Cocok Bayar Booking'!$B$5:$B$504,"&lt;="&amp;'Pengaturan'!$B$6)</x:f>
        <x:v>1</x:v>
      </x:c>
      <x:c r="Y296" s="617" t="n">
        <x:f>IF(OR(L296="Nonaktif tanpa pembayaran",L296="Di luar September",L296="Belum closing",AND(LEFT(A296,4)="LOG-",COUNTIF('Cocok Bayar Booking'!$R$5:$R$504,A296)=0)),0,1-N296)</x:f>
        <x:v>0</x:v>
      </x:c>
      <x:c r="Z296" s="618" t="n">
        <x:f>IF('Log Transaksi'!E81="","",'Log Transaksi'!E81)</x:f>
        <x:v>46267</x:v>
      </x:c>
    </x:row>
    <x:row r="297" ht="30" customHeight="1">
      <x:c r="A297" s="617" t="str">
        <x:v>LOG-02-36</x:v>
      </x:c>
      <x:c r="B297" s="617" t="str">
        <x:f>IF('Log Transaksi'!C82="","",'Log Transaksi'!C82)</x:f>
        <x:v>Fania Kamalia</x:v>
      </x:c>
      <x:c r="C297" s="618" t="n">
        <x:f>IF(ISNUMBER(U297),U297,IF(ISNUMBER(Z297),Z297,""))</x:f>
        <x:v>46267</x:v>
      </x:c>
      <x:c r="D297" s="617" t="str">
        <x:f>'Log Transaksi'!D82</x:f>
        <x:v>Graduation</x:v>
      </x:c>
      <x:c r="E297" s="619" t="n">
        <x:f>SUMIFS('Cocok Bayar Booking'!$I$5:$I$504,'Cocok Bayar Booking'!$R$5:$R$504,A297,'Cocok Bayar Booking'!$F$5:$F$504,"DP",'Cocok Bayar Booking'!$S$5:$S$504,"Paket utama",'Cocok Bayar Booking'!$B$5:$B$504,"&lt;="&amp;'Pengaturan'!$B$6)</x:f>
        <x:v>0</x:v>
      </x:c>
      <x:c r="F297" s="619" t="n">
        <x:f>SUMIFS('Cocok Bayar Booking'!$I$5:$I$504,'Cocok Bayar Booking'!$R$5:$R$504,A297,'Cocok Bayar Booking'!$B$5:$B$504,"&lt;="&amp;'Pengaturan'!$B$6)-E297</x:f>
        <x:v>250000</x:v>
      </x:c>
      <x:c r="G297" s="619" t="n">
        <x:f>SUMIFS('Cocok Bayar Booking'!$I$5:$I$504,'Cocok Bayar Booking'!$R$5:$R$504,A297,'Cocok Bayar Booking'!$S$5:$S$504,"Add-on",'Cocok Bayar Booking'!$B$5:$B$504,"&lt;="&amp;'Pengaturan'!$B$6)</x:f>
        <x:v>0</x:v>
      </x:c>
      <x:c r="H297" s="619"/>
      <x:c r="I297" s="619" t="n">
        <x:f>E297+F297+IF(V297&lt;&gt;"",N(H297),0)</x:f>
        <x:v>250000</x:v>
      </x:c>
      <x:c r="J297" s="625"/>
      <x:c r="K297" s="626"/>
      <x:c r="L297" s="620" t="str">
        <x:f>IF(NOT(ISNUMBER(C297)),"Tanggal sesi belum pasti",IF(OR(C297&lt;'Pengaturan'!$B$4,C297&gt;'Pengaturan'!$B$5),"Di luar September",IF(C297&gt;'Pengaturan'!$B$29,"Belum closing",IF(AND(O297&lt;&gt;"",NOT(AND(W297="Terverifikasi",K297&lt;&gt;""))),"Pasangan perlu dicek",IF(AND(Q297=0,NOT(AND(ISNUMBER(U297),K297&lt;&gt;""))),"Sesi belum terkonfirmasi",IF(AND(ISNUMBER(J297),J297&gt;=0,K297&lt;&gt;""),"Terhitung",IF(X297=0,"Paket utama belum terhubung",IF(R297=0,"Pelunasan belum terbukti",IF(AND(N(H297)&gt;0,V297=""),"Bukti bayar sebelumnya kosong",IF(E297+IF(V297&lt;&gt;"",N(H297),0)&lt;S297,"DP sebelumnya belum lengkap",IF(I297&lt;=0,"Nominal pembayaran belum lengkap","Terhitung")))))))))))</x:f>
        <x:v>Terhitung</x:v>
      </x:c>
      <x:c r="M297" s="619" t="n">
        <x:f>IF(N297=1,IF(AND(ISNUMBER(J297),J297&gt;=0,K297&lt;&gt;""),J297,I297),"")</x:f>
        <x:v>250000</x:v>
      </x:c>
      <x:c r="N297" s="621" t="n">
        <x:f>IF(L297="Terhitung",1,0)</x:f>
        <x:v>1</x:v>
      </x:c>
      <x:c r="O297" s="617"/>
      <x:c r="P297" s="617" t="str">
        <x:v>82</x:v>
      </x:c>
      <x:c r="Q297" s="617" t="n">
        <x:f>SUMIFS('Cocok Bayar Booking'!$V$5:$V$504,'Cocok Bayar Booking'!$R$5:$R$504,A297,'Cocok Bayar Booking'!$B$5:$B$504,"&lt;="&amp;'Pengaturan'!$B$6)</x:f>
        <x:v>1</x:v>
      </x:c>
      <x:c r="R297" s="617" t="n">
        <x:f>COUNTIFS('Cocok Bayar Booking'!$R$5:$R$504,A297,'Cocok Bayar Booking'!$S$5:$S$504,"Paket utama",'Cocok Bayar Booking'!$F$5:$F$504,"Lunas",'Cocok Bayar Booking'!$B$5:$B$504,"&lt;="&amp;'Pengaturan'!$B$6)+COUNTIFS('Cocok Bayar Booking'!$R$5:$R$504,A297,'Cocok Bayar Booking'!$S$5:$S$504,"Paket utama",'Cocok Bayar Booking'!$F$5:$F$504,"Pelunasan",'Cocok Bayar Booking'!$B$5:$B$504,"&lt;="&amp;'Pengaturan'!$B$6)</x:f>
        <x:v>1</x:v>
      </x:c>
      <x:c r="S297" s="619" t="n">
        <x:v>0</x:v>
      </x:c>
      <x:c r="T297" s="619"/>
      <x:c r="U297" s="627"/>
      <x:c r="V297" s="617"/>
      <x:c r="W297" s="626"/>
      <x:c r="X297" s="617" t="n">
        <x:f>COUNTIFS('Cocok Bayar Booking'!$R$5:$R$504,A297,'Cocok Bayar Booking'!$S$5:$S$504,"Paket utama",'Cocok Bayar Booking'!$B$5:$B$504,"&lt;="&amp;'Pengaturan'!$B$6)</x:f>
        <x:v>1</x:v>
      </x:c>
      <x:c r="Y297" s="617" t="n">
        <x:f>IF(OR(L297="Nonaktif tanpa pembayaran",L297="Di luar September",L297="Belum closing",AND(LEFT(A297,4)="LOG-",COUNTIF('Cocok Bayar Booking'!$R$5:$R$504,A297)=0)),0,1-N297)</x:f>
        <x:v>0</x:v>
      </x:c>
      <x:c r="Z297" s="618" t="n">
        <x:f>IF('Log Transaksi'!E82="","",'Log Transaksi'!E82)</x:f>
        <x:v>46267</x:v>
      </x:c>
    </x:row>
    <x:row r="298" ht="30" customHeight="1">
      <x:c r="A298" s="617" t="str">
        <x:v>LOG-02-37</x:v>
      </x:c>
      <x:c r="B298" s="617" t="str">
        <x:f>IF('Log Transaksi'!C83="","",'Log Transaksi'!C83)</x:f>
        <x:v>Ahmad Mufid</x:v>
      </x:c>
      <x:c r="C298" s="618" t="n">
        <x:f>IF(ISNUMBER(U298),U298,IF(ISNUMBER(Z298),Z298,""))</x:f>
        <x:v>46267</x:v>
      </x:c>
      <x:c r="D298" s="617" t="str">
        <x:f>'Log Transaksi'!D83</x:f>
        <x:v>Graduation</x:v>
      </x:c>
      <x:c r="E298" s="619" t="n">
        <x:f>SUMIFS('Cocok Bayar Booking'!$I$5:$I$504,'Cocok Bayar Booking'!$R$5:$R$504,A298,'Cocok Bayar Booking'!$F$5:$F$504,"DP",'Cocok Bayar Booking'!$S$5:$S$504,"Paket utama",'Cocok Bayar Booking'!$B$5:$B$504,"&lt;="&amp;'Pengaturan'!$B$6)</x:f>
        <x:v>0</x:v>
      </x:c>
      <x:c r="F298" s="619" t="n">
        <x:f>SUMIFS('Cocok Bayar Booking'!$I$5:$I$504,'Cocok Bayar Booking'!$R$5:$R$504,A298,'Cocok Bayar Booking'!$B$5:$B$504,"&lt;="&amp;'Pengaturan'!$B$6)-E298</x:f>
        <x:v>250000</x:v>
      </x:c>
      <x:c r="G298" s="619" t="n">
        <x:f>SUMIFS('Cocok Bayar Booking'!$I$5:$I$504,'Cocok Bayar Booking'!$R$5:$R$504,A298,'Cocok Bayar Booking'!$S$5:$S$504,"Add-on",'Cocok Bayar Booking'!$B$5:$B$504,"&lt;="&amp;'Pengaturan'!$B$6)</x:f>
        <x:v>0</x:v>
      </x:c>
      <x:c r="H298" s="619"/>
      <x:c r="I298" s="619" t="n">
        <x:f>E298+F298+IF(V298&lt;&gt;"",N(H298),0)</x:f>
        <x:v>250000</x:v>
      </x:c>
      <x:c r="J298" s="625"/>
      <x:c r="K298" s="626"/>
      <x:c r="L298" s="620" t="str">
        <x:f>IF(NOT(ISNUMBER(C298)),"Tanggal sesi belum pasti",IF(OR(C298&lt;'Pengaturan'!$B$4,C298&gt;'Pengaturan'!$B$5),"Di luar September",IF(C298&gt;'Pengaturan'!$B$29,"Belum closing",IF(AND(O298&lt;&gt;"",NOT(AND(W298="Terverifikasi",K298&lt;&gt;""))),"Pasangan perlu dicek",IF(AND(Q298=0,NOT(AND(ISNUMBER(U298),K298&lt;&gt;""))),"Sesi belum terkonfirmasi",IF(AND(ISNUMBER(J298),J298&gt;=0,K298&lt;&gt;""),"Terhitung",IF(X298=0,"Paket utama belum terhubung",IF(R298=0,"Pelunasan belum terbukti",IF(AND(N(H298)&gt;0,V298=""),"Bukti bayar sebelumnya kosong",IF(E298+IF(V298&lt;&gt;"",N(H298),0)&lt;S298,"DP sebelumnya belum lengkap",IF(I298&lt;=0,"Nominal pembayaran belum lengkap","Terhitung")))))))))))</x:f>
        <x:v>Terhitung</x:v>
      </x:c>
      <x:c r="M298" s="619" t="n">
        <x:f>IF(N298=1,IF(AND(ISNUMBER(J298),J298&gt;=0,K298&lt;&gt;""),J298,I298),"")</x:f>
        <x:v>250000</x:v>
      </x:c>
      <x:c r="N298" s="621" t="n">
        <x:f>IF(L298="Terhitung",1,0)</x:f>
        <x:v>1</x:v>
      </x:c>
      <x:c r="O298" s="617"/>
      <x:c r="P298" s="617" t="str">
        <x:v>83</x:v>
      </x:c>
      <x:c r="Q298" s="617" t="n">
        <x:f>SUMIFS('Cocok Bayar Booking'!$V$5:$V$504,'Cocok Bayar Booking'!$R$5:$R$504,A298,'Cocok Bayar Booking'!$B$5:$B$504,"&lt;="&amp;'Pengaturan'!$B$6)</x:f>
        <x:v>1</x:v>
      </x:c>
      <x:c r="R298" s="617" t="n">
        <x:f>COUNTIFS('Cocok Bayar Booking'!$R$5:$R$504,A298,'Cocok Bayar Booking'!$S$5:$S$504,"Paket utama",'Cocok Bayar Booking'!$F$5:$F$504,"Lunas",'Cocok Bayar Booking'!$B$5:$B$504,"&lt;="&amp;'Pengaturan'!$B$6)+COUNTIFS('Cocok Bayar Booking'!$R$5:$R$504,A298,'Cocok Bayar Booking'!$S$5:$S$504,"Paket utama",'Cocok Bayar Booking'!$F$5:$F$504,"Pelunasan",'Cocok Bayar Booking'!$B$5:$B$504,"&lt;="&amp;'Pengaturan'!$B$6)</x:f>
        <x:v>1</x:v>
      </x:c>
      <x:c r="S298" s="619" t="n">
        <x:v>0</x:v>
      </x:c>
      <x:c r="T298" s="619"/>
      <x:c r="U298" s="627"/>
      <x:c r="V298" s="617"/>
      <x:c r="W298" s="626"/>
      <x:c r="X298" s="617" t="n">
        <x:f>COUNTIFS('Cocok Bayar Booking'!$R$5:$R$504,A298,'Cocok Bayar Booking'!$S$5:$S$504,"Paket utama",'Cocok Bayar Booking'!$B$5:$B$504,"&lt;="&amp;'Pengaturan'!$B$6)</x:f>
        <x:v>1</x:v>
      </x:c>
      <x:c r="Y298" s="617" t="n">
        <x:f>IF(OR(L298="Nonaktif tanpa pembayaran",L298="Di luar September",L298="Belum closing",AND(LEFT(A298,4)="LOG-",COUNTIF('Cocok Bayar Booking'!$R$5:$R$504,A298)=0)),0,1-N298)</x:f>
        <x:v>0</x:v>
      </x:c>
      <x:c r="Z298" s="618" t="n">
        <x:f>IF('Log Transaksi'!E83="","",'Log Transaksi'!E83)</x:f>
        <x:v>46267</x:v>
      </x:c>
    </x:row>
    <x:row r="299" ht="30" customHeight="1">
      <x:c r="A299" s="617" t="str">
        <x:v>LOG-02-38</x:v>
      </x:c>
      <x:c r="B299" s="617" t="str">
        <x:f>IF('Log Transaksi'!C84="","",'Log Transaksi'!C84)</x:f>
        <x:v>Abi</x:v>
      </x:c>
      <x:c r="C299" s="618" t="n">
        <x:f>IF(ISNUMBER(U299),U299,IF(ISNUMBER(Z299),Z299,""))</x:f>
        <x:v>46267</x:v>
      </x:c>
      <x:c r="D299" s="617" t="str">
        <x:f>'Log Transaksi'!D84</x:f>
        <x:v>Graduation</x:v>
      </x:c>
      <x:c r="E299" s="619" t="n">
        <x:f>SUMIFS('Cocok Bayar Booking'!$I$5:$I$504,'Cocok Bayar Booking'!$R$5:$R$504,A299,'Cocok Bayar Booking'!$F$5:$F$504,"DP",'Cocok Bayar Booking'!$S$5:$S$504,"Paket utama",'Cocok Bayar Booking'!$B$5:$B$504,"&lt;="&amp;'Pengaturan'!$B$6)</x:f>
        <x:v>0</x:v>
      </x:c>
      <x:c r="F299" s="619" t="n">
        <x:f>SUMIFS('Cocok Bayar Booking'!$I$5:$I$504,'Cocok Bayar Booking'!$R$5:$R$504,A299,'Cocok Bayar Booking'!$B$5:$B$504,"&lt;="&amp;'Pengaturan'!$B$6)-E299</x:f>
        <x:v>290000</x:v>
      </x:c>
      <x:c r="G299" s="619" t="n">
        <x:f>SUMIFS('Cocok Bayar Booking'!$I$5:$I$504,'Cocok Bayar Booking'!$R$5:$R$504,A299,'Cocok Bayar Booking'!$S$5:$S$504,"Add-on",'Cocok Bayar Booking'!$B$5:$B$504,"&lt;="&amp;'Pengaturan'!$B$6)</x:f>
        <x:v>0</x:v>
      </x:c>
      <x:c r="H299" s="619"/>
      <x:c r="I299" s="619" t="n">
        <x:f>E299+F299+IF(V299&lt;&gt;"",N(H299),0)</x:f>
        <x:v>290000</x:v>
      </x:c>
      <x:c r="J299" s="625"/>
      <x:c r="K299" s="626"/>
      <x:c r="L299" s="620" t="str">
        <x:f>IF(NOT(ISNUMBER(C299)),"Tanggal sesi belum pasti",IF(OR(C299&lt;'Pengaturan'!$B$4,C299&gt;'Pengaturan'!$B$5),"Di luar September",IF(C299&gt;'Pengaturan'!$B$29,"Belum closing",IF(AND(O299&lt;&gt;"",NOT(AND(W299="Terverifikasi",K299&lt;&gt;""))),"Pasangan perlu dicek",IF(AND(Q299=0,NOT(AND(ISNUMBER(U299),K299&lt;&gt;""))),"Sesi belum terkonfirmasi",IF(AND(ISNUMBER(J299),J299&gt;=0,K299&lt;&gt;""),"Terhitung",IF(X299=0,"Paket utama belum terhubung",IF(R299=0,"Pelunasan belum terbukti",IF(AND(N(H299)&gt;0,V299=""),"Bukti bayar sebelumnya kosong",IF(E299+IF(V299&lt;&gt;"",N(H299),0)&lt;S299,"DP sebelumnya belum lengkap",IF(I299&lt;=0,"Nominal pembayaran belum lengkap","Terhitung")))))))))))</x:f>
        <x:v>Terhitung</x:v>
      </x:c>
      <x:c r="M299" s="619" t="n">
        <x:f>IF(N299=1,IF(AND(ISNUMBER(J299),J299&gt;=0,K299&lt;&gt;""),J299,I299),"")</x:f>
        <x:v>290000</x:v>
      </x:c>
      <x:c r="N299" s="621" t="n">
        <x:f>IF(L299="Terhitung",1,0)</x:f>
        <x:v>1</x:v>
      </x:c>
      <x:c r="O299" s="617"/>
      <x:c r="P299" s="617" t="str">
        <x:v>84</x:v>
      </x:c>
      <x:c r="Q299" s="617" t="n">
        <x:f>SUMIFS('Cocok Bayar Booking'!$V$5:$V$504,'Cocok Bayar Booking'!$R$5:$R$504,A299,'Cocok Bayar Booking'!$B$5:$B$504,"&lt;="&amp;'Pengaturan'!$B$6)</x:f>
        <x:v>1</x:v>
      </x:c>
      <x:c r="R299" s="617" t="n">
        <x:f>COUNTIFS('Cocok Bayar Booking'!$R$5:$R$504,A299,'Cocok Bayar Booking'!$S$5:$S$504,"Paket utama",'Cocok Bayar Booking'!$F$5:$F$504,"Lunas",'Cocok Bayar Booking'!$B$5:$B$504,"&lt;="&amp;'Pengaturan'!$B$6)+COUNTIFS('Cocok Bayar Booking'!$R$5:$R$504,A299,'Cocok Bayar Booking'!$S$5:$S$504,"Paket utama",'Cocok Bayar Booking'!$F$5:$F$504,"Pelunasan",'Cocok Bayar Booking'!$B$5:$B$504,"&lt;="&amp;'Pengaturan'!$B$6)</x:f>
        <x:v>1</x:v>
      </x:c>
      <x:c r="S299" s="619" t="n">
        <x:v>0</x:v>
      </x:c>
      <x:c r="T299" s="619"/>
      <x:c r="U299" s="627"/>
      <x:c r="V299" s="617"/>
      <x:c r="W299" s="626"/>
      <x:c r="X299" s="617" t="n">
        <x:f>COUNTIFS('Cocok Bayar Booking'!$R$5:$R$504,A299,'Cocok Bayar Booking'!$S$5:$S$504,"Paket utama",'Cocok Bayar Booking'!$B$5:$B$504,"&lt;="&amp;'Pengaturan'!$B$6)</x:f>
        <x:v>1</x:v>
      </x:c>
      <x:c r="Y299" s="617" t="n">
        <x:f>IF(OR(L299="Nonaktif tanpa pembayaran",L299="Di luar September",L299="Belum closing",AND(LEFT(A299,4)="LOG-",COUNTIF('Cocok Bayar Booking'!$R$5:$R$504,A299)=0)),0,1-N299)</x:f>
        <x:v>0</x:v>
      </x:c>
      <x:c r="Z299" s="618" t="n">
        <x:f>IF('Log Transaksi'!E84="","",'Log Transaksi'!E84)</x:f>
        <x:v>46267</x:v>
      </x:c>
    </x:row>
    <x:row r="300" ht="30" customHeight="1">
      <x:c r="A300" s="617" t="str">
        <x:v>LOG-02-39</x:v>
      </x:c>
      <x:c r="B300" s="617" t="str">
        <x:f>IF('Log Transaksi'!C85="","",'Log Transaksi'!C85)</x:f>
        <x:v>Novan</x:v>
      </x:c>
      <x:c r="C300" s="618" t="n">
        <x:f>IF(ISNUMBER(U300),U300,IF(ISNUMBER(Z300),Z300,""))</x:f>
        <x:v>46267</x:v>
      </x:c>
      <x:c r="D300" s="617" t="str">
        <x:f>'Log Transaksi'!D85</x:f>
        <x:v>Graduation</x:v>
      </x:c>
      <x:c r="E300" s="619" t="n">
        <x:f>SUMIFS('Cocok Bayar Booking'!$I$5:$I$504,'Cocok Bayar Booking'!$R$5:$R$504,A300,'Cocok Bayar Booking'!$F$5:$F$504,"DP",'Cocok Bayar Booking'!$S$5:$S$504,"Paket utama",'Cocok Bayar Booking'!$B$5:$B$504,"&lt;="&amp;'Pengaturan'!$B$6)</x:f>
        <x:v>0</x:v>
      </x:c>
      <x:c r="F300" s="619" t="n">
        <x:f>SUMIFS('Cocok Bayar Booking'!$I$5:$I$504,'Cocok Bayar Booking'!$R$5:$R$504,A300,'Cocok Bayar Booking'!$B$5:$B$504,"&lt;="&amp;'Pengaturan'!$B$6)-E300</x:f>
        <x:v>310000</x:v>
      </x:c>
      <x:c r="G300" s="619" t="n">
        <x:f>SUMIFS('Cocok Bayar Booking'!$I$5:$I$504,'Cocok Bayar Booking'!$R$5:$R$504,A300,'Cocok Bayar Booking'!$S$5:$S$504,"Add-on",'Cocok Bayar Booking'!$B$5:$B$504,"&lt;="&amp;'Pengaturan'!$B$6)</x:f>
        <x:v>0</x:v>
      </x:c>
      <x:c r="H300" s="619"/>
      <x:c r="I300" s="619" t="n">
        <x:f>E300+F300+IF(V300&lt;&gt;"",N(H300),0)</x:f>
        <x:v>310000</x:v>
      </x:c>
      <x:c r="J300" s="625"/>
      <x:c r="K300" s="626"/>
      <x:c r="L300" s="620" t="str">
        <x:f>IF(NOT(ISNUMBER(C300)),"Tanggal sesi belum pasti",IF(OR(C300&lt;'Pengaturan'!$B$4,C300&gt;'Pengaturan'!$B$5),"Di luar September",IF(C300&gt;'Pengaturan'!$B$29,"Belum closing",IF(AND(O300&lt;&gt;"",NOT(AND(W300="Terverifikasi",K300&lt;&gt;""))),"Pasangan perlu dicek",IF(AND(Q300=0,NOT(AND(ISNUMBER(U300),K300&lt;&gt;""))),"Sesi belum terkonfirmasi",IF(AND(ISNUMBER(J300),J300&gt;=0,K300&lt;&gt;""),"Terhitung",IF(X300=0,"Paket utama belum terhubung",IF(R300=0,"Pelunasan belum terbukti",IF(AND(N(H300)&gt;0,V300=""),"Bukti bayar sebelumnya kosong",IF(E300+IF(V300&lt;&gt;"",N(H300),0)&lt;S300,"DP sebelumnya belum lengkap",IF(I300&lt;=0,"Nominal pembayaran belum lengkap","Terhitung")))))))))))</x:f>
        <x:v>Terhitung</x:v>
      </x:c>
      <x:c r="M300" s="619" t="n">
        <x:f>IF(N300=1,IF(AND(ISNUMBER(J300),J300&gt;=0,K300&lt;&gt;""),J300,I300),"")</x:f>
        <x:v>310000</x:v>
      </x:c>
      <x:c r="N300" s="621" t="n">
        <x:f>IF(L300="Terhitung",1,0)</x:f>
        <x:v>1</x:v>
      </x:c>
      <x:c r="O300" s="617"/>
      <x:c r="P300" s="617" t="str">
        <x:v>85</x:v>
      </x:c>
      <x:c r="Q300" s="617" t="n">
        <x:f>SUMIFS('Cocok Bayar Booking'!$V$5:$V$504,'Cocok Bayar Booking'!$R$5:$R$504,A300,'Cocok Bayar Booking'!$B$5:$B$504,"&lt;="&amp;'Pengaturan'!$B$6)</x:f>
        <x:v>1</x:v>
      </x:c>
      <x:c r="R300" s="617" t="n">
        <x:f>COUNTIFS('Cocok Bayar Booking'!$R$5:$R$504,A300,'Cocok Bayar Booking'!$S$5:$S$504,"Paket utama",'Cocok Bayar Booking'!$F$5:$F$504,"Lunas",'Cocok Bayar Booking'!$B$5:$B$504,"&lt;="&amp;'Pengaturan'!$B$6)+COUNTIFS('Cocok Bayar Booking'!$R$5:$R$504,A300,'Cocok Bayar Booking'!$S$5:$S$504,"Paket utama",'Cocok Bayar Booking'!$F$5:$F$504,"Pelunasan",'Cocok Bayar Booking'!$B$5:$B$504,"&lt;="&amp;'Pengaturan'!$B$6)</x:f>
        <x:v>1</x:v>
      </x:c>
      <x:c r="S300" s="619" t="n">
        <x:v>0</x:v>
      </x:c>
      <x:c r="T300" s="619"/>
      <x:c r="U300" s="627"/>
      <x:c r="V300" s="617"/>
      <x:c r="W300" s="626"/>
      <x:c r="X300" s="617" t="n">
        <x:f>COUNTIFS('Cocok Bayar Booking'!$R$5:$R$504,A300,'Cocok Bayar Booking'!$S$5:$S$504,"Paket utama",'Cocok Bayar Booking'!$B$5:$B$504,"&lt;="&amp;'Pengaturan'!$B$6)</x:f>
        <x:v>1</x:v>
      </x:c>
      <x:c r="Y300" s="617" t="n">
        <x:f>IF(OR(L300="Nonaktif tanpa pembayaran",L300="Di luar September",L300="Belum closing",AND(LEFT(A300,4)="LOG-",COUNTIF('Cocok Bayar Booking'!$R$5:$R$504,A300)=0)),0,1-N300)</x:f>
        <x:v>0</x:v>
      </x:c>
      <x:c r="Z300" s="618" t="n">
        <x:f>IF('Log Transaksi'!E85="","",'Log Transaksi'!E85)</x:f>
        <x:v>46267</x:v>
      </x:c>
    </x:row>
    <x:row r="301" ht="30" customHeight="1">
      <x:c r="A301" s="617" t="str">
        <x:v>LOG-02-40</x:v>
      </x:c>
      <x:c r="B301" s="617" t="str">
        <x:f>IF('Log Transaksi'!C86="","",'Log Transaksi'!C86)</x:f>
        <x:v>Zoelfan</x:v>
      </x:c>
      <x:c r="C301" s="618" t="n">
        <x:f>IF(ISNUMBER(U301),U301,IF(ISNUMBER(Z301),Z301,""))</x:f>
        <x:v>46267</x:v>
      </x:c>
      <x:c r="D301" s="617" t="str">
        <x:f>'Log Transaksi'!D86</x:f>
        <x:v>Graduation</x:v>
      </x:c>
      <x:c r="E301" s="619" t="n">
        <x:f>SUMIFS('Cocok Bayar Booking'!$I$5:$I$504,'Cocok Bayar Booking'!$R$5:$R$504,A301,'Cocok Bayar Booking'!$F$5:$F$504,"DP",'Cocok Bayar Booking'!$S$5:$S$504,"Paket utama",'Cocok Bayar Booking'!$B$5:$B$504,"&lt;="&amp;'Pengaturan'!$B$6)</x:f>
        <x:v>0</x:v>
      </x:c>
      <x:c r="F301" s="619" t="n">
        <x:f>SUMIFS('Cocok Bayar Booking'!$I$5:$I$504,'Cocok Bayar Booking'!$R$5:$R$504,A301,'Cocok Bayar Booking'!$B$5:$B$504,"&lt;="&amp;'Pengaturan'!$B$6)-E301</x:f>
        <x:v>250000</x:v>
      </x:c>
      <x:c r="G301" s="619" t="n">
        <x:f>SUMIFS('Cocok Bayar Booking'!$I$5:$I$504,'Cocok Bayar Booking'!$R$5:$R$504,A301,'Cocok Bayar Booking'!$S$5:$S$504,"Add-on",'Cocok Bayar Booking'!$B$5:$B$504,"&lt;="&amp;'Pengaturan'!$B$6)</x:f>
        <x:v>0</x:v>
      </x:c>
      <x:c r="H301" s="619"/>
      <x:c r="I301" s="619" t="n">
        <x:f>E301+F301+IF(V301&lt;&gt;"",N(H301),0)</x:f>
        <x:v>250000</x:v>
      </x:c>
      <x:c r="J301" s="625"/>
      <x:c r="K301" s="626"/>
      <x:c r="L301" s="620" t="str">
        <x:f>IF(NOT(ISNUMBER(C301)),"Tanggal sesi belum pasti",IF(OR(C301&lt;'Pengaturan'!$B$4,C301&gt;'Pengaturan'!$B$5),"Di luar September",IF(C301&gt;'Pengaturan'!$B$29,"Belum closing",IF(AND(O301&lt;&gt;"",NOT(AND(W301="Terverifikasi",K301&lt;&gt;""))),"Pasangan perlu dicek",IF(AND(Q301=0,NOT(AND(ISNUMBER(U301),K301&lt;&gt;""))),"Sesi belum terkonfirmasi",IF(AND(ISNUMBER(J301),J301&gt;=0,K301&lt;&gt;""),"Terhitung",IF(X301=0,"Paket utama belum terhubung",IF(R301=0,"Pelunasan belum terbukti",IF(AND(N(H301)&gt;0,V301=""),"Bukti bayar sebelumnya kosong",IF(E301+IF(V301&lt;&gt;"",N(H301),0)&lt;S301,"DP sebelumnya belum lengkap",IF(I301&lt;=0,"Nominal pembayaran belum lengkap","Terhitung")))))))))))</x:f>
        <x:v>Terhitung</x:v>
      </x:c>
      <x:c r="M301" s="619" t="n">
        <x:f>IF(N301=1,IF(AND(ISNUMBER(J301),J301&gt;=0,K301&lt;&gt;""),J301,I301),"")</x:f>
        <x:v>250000</x:v>
      </x:c>
      <x:c r="N301" s="621" t="n">
        <x:f>IF(L301="Terhitung",1,0)</x:f>
        <x:v>1</x:v>
      </x:c>
      <x:c r="O301" s="617"/>
      <x:c r="P301" s="617" t="str">
        <x:v>86</x:v>
      </x:c>
      <x:c r="Q301" s="617" t="n">
        <x:f>SUMIFS('Cocok Bayar Booking'!$V$5:$V$504,'Cocok Bayar Booking'!$R$5:$R$504,A301,'Cocok Bayar Booking'!$B$5:$B$504,"&lt;="&amp;'Pengaturan'!$B$6)</x:f>
        <x:v>1</x:v>
      </x:c>
      <x:c r="R301" s="617" t="n">
        <x:f>COUNTIFS('Cocok Bayar Booking'!$R$5:$R$504,A301,'Cocok Bayar Booking'!$S$5:$S$504,"Paket utama",'Cocok Bayar Booking'!$F$5:$F$504,"Lunas",'Cocok Bayar Booking'!$B$5:$B$504,"&lt;="&amp;'Pengaturan'!$B$6)+COUNTIFS('Cocok Bayar Booking'!$R$5:$R$504,A301,'Cocok Bayar Booking'!$S$5:$S$504,"Paket utama",'Cocok Bayar Booking'!$F$5:$F$504,"Pelunasan",'Cocok Bayar Booking'!$B$5:$B$504,"&lt;="&amp;'Pengaturan'!$B$6)</x:f>
        <x:v>1</x:v>
      </x:c>
      <x:c r="S301" s="619" t="n">
        <x:v>0</x:v>
      </x:c>
      <x:c r="T301" s="619"/>
      <x:c r="U301" s="627"/>
      <x:c r="V301" s="617"/>
      <x:c r="W301" s="626"/>
      <x:c r="X301" s="617" t="n">
        <x:f>COUNTIFS('Cocok Bayar Booking'!$R$5:$R$504,A301,'Cocok Bayar Booking'!$S$5:$S$504,"Paket utama",'Cocok Bayar Booking'!$B$5:$B$504,"&lt;="&amp;'Pengaturan'!$B$6)</x:f>
        <x:v>1</x:v>
      </x:c>
      <x:c r="Y301" s="617" t="n">
        <x:f>IF(OR(L301="Nonaktif tanpa pembayaran",L301="Di luar September",L301="Belum closing",AND(LEFT(A301,4)="LOG-",COUNTIF('Cocok Bayar Booking'!$R$5:$R$504,A301)=0)),0,1-N301)</x:f>
        <x:v>0</x:v>
      </x:c>
      <x:c r="Z301" s="618" t="n">
        <x:f>IF('Log Transaksi'!E86="","",'Log Transaksi'!E86)</x:f>
        <x:v>46267</x:v>
      </x:c>
    </x:row>
    <x:row r="302" ht="30" customHeight="1">
      <x:c r="A302" s="617" t="str">
        <x:v>LOG-02-44</x:v>
      </x:c>
      <x:c r="B302" s="617" t="str">
        <x:f>IF('Log Transaksi'!C90="","",'Log Transaksi'!C90)</x:f>
        <x:v>Hanifa</x:v>
      </x:c>
      <x:c r="C302" s="618" t="n">
        <x:f>IF(ISNUMBER(U302),U302,IF(ISNUMBER(Z302),Z302,""))</x:f>
        <x:v>46298</x:v>
      </x:c>
      <x:c r="D302" s="617" t="str">
        <x:f>'Log Transaksi'!D90</x:f>
        <x:v>Graduation</x:v>
      </x:c>
      <x:c r="E302" s="619" t="n">
        <x:f>SUMIFS('Cocok Bayar Booking'!$I$5:$I$504,'Cocok Bayar Booking'!$R$5:$R$504,A302,'Cocok Bayar Booking'!$F$5:$F$504,"DP",'Cocok Bayar Booking'!$S$5:$S$504,"Paket utama",'Cocok Bayar Booking'!$B$5:$B$504,"&lt;="&amp;'Pengaturan'!$B$6)</x:f>
        <x:v>100000</x:v>
      </x:c>
      <x:c r="F302" s="619" t="n">
        <x:f>SUMIFS('Cocok Bayar Booking'!$I$5:$I$504,'Cocok Bayar Booking'!$R$5:$R$504,A302,'Cocok Bayar Booking'!$B$5:$B$504,"&lt;="&amp;'Pengaturan'!$B$6)-E302</x:f>
        <x:v>0</x:v>
      </x:c>
      <x:c r="G302" s="619" t="n">
        <x:f>SUMIFS('Cocok Bayar Booking'!$I$5:$I$504,'Cocok Bayar Booking'!$R$5:$R$504,A302,'Cocok Bayar Booking'!$S$5:$S$504,"Add-on",'Cocok Bayar Booking'!$B$5:$B$504,"&lt;="&amp;'Pengaturan'!$B$6)</x:f>
        <x:v>0</x:v>
      </x:c>
      <x:c r="H302" s="619"/>
      <x:c r="I302" s="619" t="n">
        <x:f>E302+F302+IF(V302&lt;&gt;"",N(H302),0)</x:f>
        <x:v>100000</x:v>
      </x:c>
      <x:c r="J302" s="625"/>
      <x:c r="K302" s="626"/>
      <x:c r="L302" s="620" t="str">
        <x:f>IF(NOT(ISNUMBER(C302)),"Tanggal sesi belum pasti",IF(OR(C302&lt;'Pengaturan'!$B$4,C302&gt;'Pengaturan'!$B$5),"Di luar September",IF(C302&gt;'Pengaturan'!$B$29,"Belum closing",IF(AND(O302&lt;&gt;"",NOT(AND(W302="Terverifikasi",K302&lt;&gt;""))),"Pasangan perlu dicek",IF(AND(Q302=0,NOT(AND(ISNUMBER(U302),K302&lt;&gt;""))),"Sesi belum terkonfirmasi",IF(AND(ISNUMBER(J302),J302&gt;=0,K302&lt;&gt;""),"Terhitung",IF(X302=0,"Paket utama belum terhubung",IF(R302=0,"Pelunasan belum terbukti",IF(AND(N(H302)&gt;0,V302=""),"Bukti bayar sebelumnya kosong",IF(E302+IF(V302&lt;&gt;"",N(H302),0)&lt;S302,"DP sebelumnya belum lengkap",IF(I302&lt;=0,"Nominal pembayaran belum lengkap","Terhitung")))))))))))</x:f>
        <x:v>Di luar September</x:v>
      </x:c>
      <x:c r="M302" s="619" t="str">
        <x:f>IF(N302=1,IF(AND(ISNUMBER(J302),J302&gt;=0,K302&lt;&gt;""),J302,I302),"")</x:f>
      </x:c>
      <x:c r="N302" s="621" t="n">
        <x:f>IF(L302="Terhitung",1,0)</x:f>
        <x:v>0</x:v>
      </x:c>
      <x:c r="O302" s="617"/>
      <x:c r="P302" s="617" t="str">
        <x:v>90</x:v>
      </x:c>
      <x:c r="Q302" s="617" t="n">
        <x:f>SUMIFS('Cocok Bayar Booking'!$V$5:$V$504,'Cocok Bayar Booking'!$R$5:$R$504,A302,'Cocok Bayar Booking'!$B$5:$B$504,"&lt;="&amp;'Pengaturan'!$B$6)</x:f>
        <x:v>0</x:v>
      </x:c>
      <x:c r="R302" s="617" t="n">
        <x:f>COUNTIFS('Cocok Bayar Booking'!$R$5:$R$504,A302,'Cocok Bayar Booking'!$S$5:$S$504,"Paket utama",'Cocok Bayar Booking'!$F$5:$F$504,"Lunas",'Cocok Bayar Booking'!$B$5:$B$504,"&lt;="&amp;'Pengaturan'!$B$6)+COUNTIFS('Cocok Bayar Booking'!$R$5:$R$504,A302,'Cocok Bayar Booking'!$S$5:$S$504,"Paket utama",'Cocok Bayar Booking'!$F$5:$F$504,"Pelunasan",'Cocok Bayar Booking'!$B$5:$B$504,"&lt;="&amp;'Pengaturan'!$B$6)</x:f>
        <x:v>0</x:v>
      </x:c>
      <x:c r="S302" s="619" t="n">
        <x:v>0</x:v>
      </x:c>
      <x:c r="T302" s="619"/>
      <x:c r="U302" s="627"/>
      <x:c r="V302" s="617"/>
      <x:c r="W302" s="626"/>
      <x:c r="X302" s="617" t="n">
        <x:f>COUNTIFS('Cocok Bayar Booking'!$R$5:$R$504,A302,'Cocok Bayar Booking'!$S$5:$S$504,"Paket utama",'Cocok Bayar Booking'!$B$5:$B$504,"&lt;="&amp;'Pengaturan'!$B$6)</x:f>
        <x:v>1</x:v>
      </x:c>
      <x:c r="Y302" s="617" t="n">
        <x:f>IF(OR(L302="Nonaktif tanpa pembayaran",L302="Di luar September",L302="Belum closing",AND(LEFT(A302,4)="LOG-",COUNTIF('Cocok Bayar Booking'!$R$5:$R$504,A302)=0)),0,1-N302)</x:f>
        <x:v>0</x:v>
      </x:c>
      <x:c r="Z302" s="618" t="n">
        <x:f>IF('Log Transaksi'!E90="","",'Log Transaksi'!E90)</x:f>
        <x:v>46298</x:v>
      </x:c>
    </x:row>
    <x:row r="303" ht="30" customHeight="1">
      <x:c r="A303" s="617" t="str">
        <x:v>LOG-02-46</x:v>
      </x:c>
      <x:c r="B303" s="617" t="str">
        <x:f>IF('Log Transaksi'!C92="","",'Log Transaksi'!C92)</x:f>
        <x:v>Allez galan</x:v>
      </x:c>
      <x:c r="C303" s="618" t="n">
        <x:f>IF(ISNUMBER(U303),U303,IF(ISNUMBER(Z303),Z303,""))</x:f>
        <x:v>46299</x:v>
      </x:c>
      <x:c r="D303" s="617" t="str">
        <x:f>'Log Transaksi'!D92</x:f>
        <x:v>Graduation</x:v>
      </x:c>
      <x:c r="E303" s="619" t="n">
        <x:f>SUMIFS('Cocok Bayar Booking'!$I$5:$I$504,'Cocok Bayar Booking'!$R$5:$R$504,A303,'Cocok Bayar Booking'!$F$5:$F$504,"DP",'Cocok Bayar Booking'!$S$5:$S$504,"Paket utama",'Cocok Bayar Booking'!$B$5:$B$504,"&lt;="&amp;'Pengaturan'!$B$6)</x:f>
        <x:v>100000</x:v>
      </x:c>
      <x:c r="F303" s="619" t="n">
        <x:f>SUMIFS('Cocok Bayar Booking'!$I$5:$I$504,'Cocok Bayar Booking'!$R$5:$R$504,A303,'Cocok Bayar Booking'!$B$5:$B$504,"&lt;="&amp;'Pengaturan'!$B$6)-E303</x:f>
        <x:v>0</x:v>
      </x:c>
      <x:c r="G303" s="619" t="n">
        <x:f>SUMIFS('Cocok Bayar Booking'!$I$5:$I$504,'Cocok Bayar Booking'!$R$5:$R$504,A303,'Cocok Bayar Booking'!$S$5:$S$504,"Add-on",'Cocok Bayar Booking'!$B$5:$B$504,"&lt;="&amp;'Pengaturan'!$B$6)</x:f>
        <x:v>0</x:v>
      </x:c>
      <x:c r="H303" s="619"/>
      <x:c r="I303" s="619" t="n">
        <x:f>E303+F303+IF(V303&lt;&gt;"",N(H303),0)</x:f>
        <x:v>100000</x:v>
      </x:c>
      <x:c r="J303" s="625"/>
      <x:c r="K303" s="626"/>
      <x:c r="L303" s="620" t="str">
        <x:f>IF(NOT(ISNUMBER(C303)),"Tanggal sesi belum pasti",IF(OR(C303&lt;'Pengaturan'!$B$4,C303&gt;'Pengaturan'!$B$5),"Di luar September",IF(C303&gt;'Pengaturan'!$B$29,"Belum closing",IF(AND(O303&lt;&gt;"",NOT(AND(W303="Terverifikasi",K303&lt;&gt;""))),"Pasangan perlu dicek",IF(AND(Q303=0,NOT(AND(ISNUMBER(U303),K303&lt;&gt;""))),"Sesi belum terkonfirmasi",IF(AND(ISNUMBER(J303),J303&gt;=0,K303&lt;&gt;""),"Terhitung",IF(X303=0,"Paket utama belum terhubung",IF(R303=0,"Pelunasan belum terbukti",IF(AND(N(H303)&gt;0,V303=""),"Bukti bayar sebelumnya kosong",IF(E303+IF(V303&lt;&gt;"",N(H303),0)&lt;S303,"DP sebelumnya belum lengkap",IF(I303&lt;=0,"Nominal pembayaran belum lengkap","Terhitung")))))))))))</x:f>
        <x:v>Di luar September</x:v>
      </x:c>
      <x:c r="M303" s="619" t="str">
        <x:f>IF(N303=1,IF(AND(ISNUMBER(J303),J303&gt;=0,K303&lt;&gt;""),J303,I303),"")</x:f>
      </x:c>
      <x:c r="N303" s="621" t="n">
        <x:f>IF(L303="Terhitung",1,0)</x:f>
        <x:v>0</x:v>
      </x:c>
      <x:c r="O303" s="617"/>
      <x:c r="P303" s="617" t="str">
        <x:v>92</x:v>
      </x:c>
      <x:c r="Q303" s="617" t="n">
        <x:f>SUMIFS('Cocok Bayar Booking'!$V$5:$V$504,'Cocok Bayar Booking'!$R$5:$R$504,A303,'Cocok Bayar Booking'!$B$5:$B$504,"&lt;="&amp;'Pengaturan'!$B$6)</x:f>
        <x:v>0</x:v>
      </x:c>
      <x:c r="R303" s="617" t="n">
        <x:f>COUNTIFS('Cocok Bayar Booking'!$R$5:$R$504,A303,'Cocok Bayar Booking'!$S$5:$S$504,"Paket utama",'Cocok Bayar Booking'!$F$5:$F$504,"Lunas",'Cocok Bayar Booking'!$B$5:$B$504,"&lt;="&amp;'Pengaturan'!$B$6)+COUNTIFS('Cocok Bayar Booking'!$R$5:$R$504,A303,'Cocok Bayar Booking'!$S$5:$S$504,"Paket utama",'Cocok Bayar Booking'!$F$5:$F$504,"Pelunasan",'Cocok Bayar Booking'!$B$5:$B$504,"&lt;="&amp;'Pengaturan'!$B$6)</x:f>
        <x:v>0</x:v>
      </x:c>
      <x:c r="S303" s="619" t="n">
        <x:v>0</x:v>
      </x:c>
      <x:c r="T303" s="619"/>
      <x:c r="U303" s="627"/>
      <x:c r="V303" s="617"/>
      <x:c r="W303" s="626"/>
      <x:c r="X303" s="617" t="n">
        <x:f>COUNTIFS('Cocok Bayar Booking'!$R$5:$R$504,A303,'Cocok Bayar Booking'!$S$5:$S$504,"Paket utama",'Cocok Bayar Booking'!$B$5:$B$504,"&lt;="&amp;'Pengaturan'!$B$6)</x:f>
        <x:v>1</x:v>
      </x:c>
      <x:c r="Y303" s="617" t="n">
        <x:f>IF(OR(L303="Nonaktif tanpa pembayaran",L303="Di luar September",L303="Belum closing",AND(LEFT(A303,4)="LOG-",COUNTIF('Cocok Bayar Booking'!$R$5:$R$504,A303)=0)),0,1-N303)</x:f>
        <x:v>0</x:v>
      </x:c>
      <x:c r="Z303" s="618" t="n">
        <x:f>IF('Log Transaksi'!E92="","",'Log Transaksi'!E92)</x:f>
        <x:v>46299</x:v>
      </x:c>
    </x:row>
    <x:row r="304" ht="30" customHeight="1">
      <x:c r="A304" s="617" t="str">
        <x:v>LOG-02-47</x:v>
      </x:c>
      <x:c r="B304" s="617" t="str">
        <x:f>IF('Log Transaksi'!C93="","",'Log Transaksi'!C93)</x:f>
        <x:v>Hanifah nur S</x:v>
      </x:c>
      <x:c r="C304" s="618" t="n">
        <x:f>IF(ISNUMBER(U304),U304,IF(ISNUMBER(Z304),Z304,""))</x:f>
        <x:v>46298</x:v>
      </x:c>
      <x:c r="D304" s="617" t="str">
        <x:f>'Log Transaksi'!D93</x:f>
        <x:v>Graduation</x:v>
      </x:c>
      <x:c r="E304" s="619" t="n">
        <x:f>SUMIFS('Cocok Bayar Booking'!$I$5:$I$504,'Cocok Bayar Booking'!$R$5:$R$504,A304,'Cocok Bayar Booking'!$F$5:$F$504,"DP",'Cocok Bayar Booking'!$S$5:$S$504,"Paket utama",'Cocok Bayar Booking'!$B$5:$B$504,"&lt;="&amp;'Pengaturan'!$B$6)</x:f>
        <x:v>100000</x:v>
      </x:c>
      <x:c r="F304" s="619" t="n">
        <x:f>SUMIFS('Cocok Bayar Booking'!$I$5:$I$504,'Cocok Bayar Booking'!$R$5:$R$504,A304,'Cocok Bayar Booking'!$B$5:$B$504,"&lt;="&amp;'Pengaturan'!$B$6)-E304</x:f>
        <x:v>0</x:v>
      </x:c>
      <x:c r="G304" s="619" t="n">
        <x:f>SUMIFS('Cocok Bayar Booking'!$I$5:$I$504,'Cocok Bayar Booking'!$R$5:$R$504,A304,'Cocok Bayar Booking'!$S$5:$S$504,"Add-on",'Cocok Bayar Booking'!$B$5:$B$504,"&lt;="&amp;'Pengaturan'!$B$6)</x:f>
        <x:v>0</x:v>
      </x:c>
      <x:c r="H304" s="619"/>
      <x:c r="I304" s="619" t="n">
        <x:f>E304+F304+IF(V304&lt;&gt;"",N(H304),0)</x:f>
        <x:v>100000</x:v>
      </x:c>
      <x:c r="J304" s="625"/>
      <x:c r="K304" s="626"/>
      <x:c r="L304" s="620" t="str">
        <x:f>IF(NOT(ISNUMBER(C304)),"Tanggal sesi belum pasti",IF(OR(C304&lt;'Pengaturan'!$B$4,C304&gt;'Pengaturan'!$B$5),"Di luar September",IF(C304&gt;'Pengaturan'!$B$29,"Belum closing",IF(AND(O304&lt;&gt;"",NOT(AND(W304="Terverifikasi",K304&lt;&gt;""))),"Pasangan perlu dicek",IF(AND(Q304=0,NOT(AND(ISNUMBER(U304),K304&lt;&gt;""))),"Sesi belum terkonfirmasi",IF(AND(ISNUMBER(J304),J304&gt;=0,K304&lt;&gt;""),"Terhitung",IF(X304=0,"Paket utama belum terhubung",IF(R304=0,"Pelunasan belum terbukti",IF(AND(N(H304)&gt;0,V304=""),"Bukti bayar sebelumnya kosong",IF(E304+IF(V304&lt;&gt;"",N(H304),0)&lt;S304,"DP sebelumnya belum lengkap",IF(I304&lt;=0,"Nominal pembayaran belum lengkap","Terhitung")))))))))))</x:f>
        <x:v>Di luar September</x:v>
      </x:c>
      <x:c r="M304" s="619" t="str">
        <x:f>IF(N304=1,IF(AND(ISNUMBER(J304),J304&gt;=0,K304&lt;&gt;""),J304,I304),"")</x:f>
      </x:c>
      <x:c r="N304" s="621" t="n">
        <x:f>IF(L304="Terhitung",1,0)</x:f>
        <x:v>0</x:v>
      </x:c>
      <x:c r="O304" s="617"/>
      <x:c r="P304" s="617" t="str">
        <x:v>93</x:v>
      </x:c>
      <x:c r="Q304" s="617" t="n">
        <x:f>SUMIFS('Cocok Bayar Booking'!$V$5:$V$504,'Cocok Bayar Booking'!$R$5:$R$504,A304,'Cocok Bayar Booking'!$B$5:$B$504,"&lt;="&amp;'Pengaturan'!$B$6)</x:f>
        <x:v>0</x:v>
      </x:c>
      <x:c r="R304" s="617" t="n">
        <x:f>COUNTIFS('Cocok Bayar Booking'!$R$5:$R$504,A304,'Cocok Bayar Booking'!$S$5:$S$504,"Paket utama",'Cocok Bayar Booking'!$F$5:$F$504,"Lunas",'Cocok Bayar Booking'!$B$5:$B$504,"&lt;="&amp;'Pengaturan'!$B$6)+COUNTIFS('Cocok Bayar Booking'!$R$5:$R$504,A304,'Cocok Bayar Booking'!$S$5:$S$504,"Paket utama",'Cocok Bayar Booking'!$F$5:$F$504,"Pelunasan",'Cocok Bayar Booking'!$B$5:$B$504,"&lt;="&amp;'Pengaturan'!$B$6)</x:f>
        <x:v>0</x:v>
      </x:c>
      <x:c r="S304" s="619" t="n">
        <x:v>0</x:v>
      </x:c>
      <x:c r="T304" s="619"/>
      <x:c r="U304" s="627"/>
      <x:c r="V304" s="617"/>
      <x:c r="W304" s="626"/>
      <x:c r="X304" s="617" t="n">
        <x:f>COUNTIFS('Cocok Bayar Booking'!$R$5:$R$504,A304,'Cocok Bayar Booking'!$S$5:$S$504,"Paket utama",'Cocok Bayar Booking'!$B$5:$B$504,"&lt;="&amp;'Pengaturan'!$B$6)</x:f>
        <x:v>1</x:v>
      </x:c>
      <x:c r="Y304" s="617" t="n">
        <x:f>IF(OR(L304="Nonaktif tanpa pembayaran",L304="Di luar September",L304="Belum closing",AND(LEFT(A304,4)="LOG-",COUNTIF('Cocok Bayar Booking'!$R$5:$R$504,A304)=0)),0,1-N304)</x:f>
        <x:v>0</x:v>
      </x:c>
      <x:c r="Z304" s="618" t="n">
        <x:f>IF('Log Transaksi'!E93="","",'Log Transaksi'!E93)</x:f>
        <x:v>46298</x:v>
      </x:c>
    </x:row>
    <x:row r="305" ht="30" customHeight="1">
      <x:c r="A305" s="617" t="str">
        <x:v>LOG-02-49</x:v>
      </x:c>
      <x:c r="B305" s="617" t="str">
        <x:f>IF('Log Transaksi'!C95="","",'Log Transaksi'!C95)</x:f>
        <x:v>Jessica</x:v>
      </x:c>
      <x:c r="C305" s="618" t="n">
        <x:f>IF(ISNUMBER(U305),U305,IF(ISNUMBER(Z305),Z305,""))</x:f>
        <x:v>46267</x:v>
      </x:c>
      <x:c r="D305" s="617" t="str">
        <x:f>'Log Transaksi'!D95</x:f>
        <x:v>Large Group</x:v>
      </x:c>
      <x:c r="E305" s="619" t="n">
        <x:f>SUMIFS('Cocok Bayar Booking'!$I$5:$I$504,'Cocok Bayar Booking'!$R$5:$R$504,A305,'Cocok Bayar Booking'!$F$5:$F$504,"DP",'Cocok Bayar Booking'!$S$5:$S$504,"Paket utama",'Cocok Bayar Booking'!$B$5:$B$504,"&lt;="&amp;'Pengaturan'!$B$6)</x:f>
        <x:v>0</x:v>
      </x:c>
      <x:c r="F305" s="619" t="n">
        <x:f>SUMIFS('Cocok Bayar Booking'!$I$5:$I$504,'Cocok Bayar Booking'!$R$5:$R$504,A305,'Cocok Bayar Booking'!$B$5:$B$504,"&lt;="&amp;'Pengaturan'!$B$6)-E305</x:f>
        <x:v>200000</x:v>
      </x:c>
      <x:c r="G305" s="619" t="n">
        <x:f>SUMIFS('Cocok Bayar Booking'!$I$5:$I$504,'Cocok Bayar Booking'!$R$5:$R$504,A305,'Cocok Bayar Booking'!$S$5:$S$504,"Add-on",'Cocok Bayar Booking'!$B$5:$B$504,"&lt;="&amp;'Pengaturan'!$B$6)</x:f>
        <x:v>0</x:v>
      </x:c>
      <x:c r="H305" s="619"/>
      <x:c r="I305" s="619" t="n">
        <x:f>E305+F305+IF(V305&lt;&gt;"",N(H305),0)</x:f>
        <x:v>200000</x:v>
      </x:c>
      <x:c r="J305" s="625"/>
      <x:c r="K305" s="626"/>
      <x:c r="L305" s="620" t="str">
        <x:f>IF(NOT(ISNUMBER(C305)),"Tanggal sesi belum pasti",IF(OR(C305&lt;'Pengaturan'!$B$4,C305&gt;'Pengaturan'!$B$5),"Di luar September",IF(C305&gt;'Pengaturan'!$B$29,"Belum closing",IF(AND(O305&lt;&gt;"",NOT(AND(W305="Terverifikasi",K305&lt;&gt;""))),"Pasangan perlu dicek",IF(AND(Q305=0,NOT(AND(ISNUMBER(U305),K305&lt;&gt;""))),"Sesi belum terkonfirmasi",IF(AND(ISNUMBER(J305),J305&gt;=0,K305&lt;&gt;""),"Terhitung",IF(X305=0,"Paket utama belum terhubung",IF(R305=0,"Pelunasan belum terbukti",IF(AND(N(H305)&gt;0,V305=""),"Bukti bayar sebelumnya kosong",IF(E305+IF(V305&lt;&gt;"",N(H305),0)&lt;S305,"DP sebelumnya belum lengkap",IF(I305&lt;=0,"Nominal pembayaran belum lengkap","Terhitung")))))))))))</x:f>
        <x:v>Terhitung</x:v>
      </x:c>
      <x:c r="M305" s="619" t="n">
        <x:f>IF(N305=1,IF(AND(ISNUMBER(J305),J305&gt;=0,K305&lt;&gt;""),J305,I305),"")</x:f>
        <x:v>200000</x:v>
      </x:c>
      <x:c r="N305" s="621" t="n">
        <x:f>IF(L305="Terhitung",1,0)</x:f>
        <x:v>1</x:v>
      </x:c>
      <x:c r="O305" s="617"/>
      <x:c r="P305" s="617" t="str">
        <x:v>95</x:v>
      </x:c>
      <x:c r="Q305" s="617" t="n">
        <x:f>SUMIFS('Cocok Bayar Booking'!$V$5:$V$504,'Cocok Bayar Booking'!$R$5:$R$504,A305,'Cocok Bayar Booking'!$B$5:$B$504,"&lt;="&amp;'Pengaturan'!$B$6)</x:f>
        <x:v>1</x:v>
      </x:c>
      <x:c r="R305" s="617" t="n">
        <x:f>COUNTIFS('Cocok Bayar Booking'!$R$5:$R$504,A305,'Cocok Bayar Booking'!$S$5:$S$504,"Paket utama",'Cocok Bayar Booking'!$F$5:$F$504,"Lunas",'Cocok Bayar Booking'!$B$5:$B$504,"&lt;="&amp;'Pengaturan'!$B$6)+COUNTIFS('Cocok Bayar Booking'!$R$5:$R$504,A305,'Cocok Bayar Booking'!$S$5:$S$504,"Paket utama",'Cocok Bayar Booking'!$F$5:$F$504,"Pelunasan",'Cocok Bayar Booking'!$B$5:$B$504,"&lt;="&amp;'Pengaturan'!$B$6)</x:f>
        <x:v>1</x:v>
      </x:c>
      <x:c r="S305" s="619" t="n">
        <x:v>0</x:v>
      </x:c>
      <x:c r="T305" s="619"/>
      <x:c r="U305" s="627"/>
      <x:c r="V305" s="617"/>
      <x:c r="W305" s="626"/>
      <x:c r="X305" s="617" t="n">
        <x:f>COUNTIFS('Cocok Bayar Booking'!$R$5:$R$504,A305,'Cocok Bayar Booking'!$S$5:$S$504,"Paket utama",'Cocok Bayar Booking'!$B$5:$B$504,"&lt;="&amp;'Pengaturan'!$B$6)</x:f>
        <x:v>1</x:v>
      </x:c>
      <x:c r="Y305" s="617" t="n">
        <x:f>IF(OR(L305="Nonaktif tanpa pembayaran",L305="Di luar September",L305="Belum closing",AND(LEFT(A305,4)="LOG-",COUNTIF('Cocok Bayar Booking'!$R$5:$R$504,A305)=0)),0,1-N305)</x:f>
        <x:v>0</x:v>
      </x:c>
      <x:c r="Z305" s="618" t="n">
        <x:f>IF('Log Transaksi'!E95="","",'Log Transaksi'!E95)</x:f>
        <x:v>46267</x:v>
      </x:c>
    </x:row>
    <x:row r="306" ht="30" customHeight="1">
      <x:c r="A306" s="617" t="str">
        <x:v>LOG-02-50</x:v>
      </x:c>
      <x:c r="B306" s="617" t="str">
        <x:f>IF('Log Transaksi'!C96="","",'Log Transaksi'!C96)</x:f>
        <x:v>Aya</x:v>
      </x:c>
      <x:c r="C306" s="618" t="n">
        <x:f>IF(ISNUMBER(U306),U306,IF(ISNUMBER(Z306),Z306,""))</x:f>
        <x:v>46317</x:v>
      </x:c>
      <x:c r="D306" s="617" t="str">
        <x:f>'Log Transaksi'!D96</x:f>
        <x:v>Graduation</x:v>
      </x:c>
      <x:c r="E306" s="619" t="n">
        <x:f>SUMIFS('Cocok Bayar Booking'!$I$5:$I$504,'Cocok Bayar Booking'!$R$5:$R$504,A306,'Cocok Bayar Booking'!$F$5:$F$504,"DP",'Cocok Bayar Booking'!$S$5:$S$504,"Paket utama",'Cocok Bayar Booking'!$B$5:$B$504,"&lt;="&amp;'Pengaturan'!$B$6)</x:f>
        <x:v>100000</x:v>
      </x:c>
      <x:c r="F306" s="619" t="n">
        <x:f>SUMIFS('Cocok Bayar Booking'!$I$5:$I$504,'Cocok Bayar Booking'!$R$5:$R$504,A306,'Cocok Bayar Booking'!$B$5:$B$504,"&lt;="&amp;'Pengaturan'!$B$6)-E306</x:f>
        <x:v>0</x:v>
      </x:c>
      <x:c r="G306" s="619" t="n">
        <x:f>SUMIFS('Cocok Bayar Booking'!$I$5:$I$504,'Cocok Bayar Booking'!$R$5:$R$504,A306,'Cocok Bayar Booking'!$S$5:$S$504,"Add-on",'Cocok Bayar Booking'!$B$5:$B$504,"&lt;="&amp;'Pengaturan'!$B$6)</x:f>
        <x:v>0</x:v>
      </x:c>
      <x:c r="H306" s="619"/>
      <x:c r="I306" s="619" t="n">
        <x:f>E306+F306+IF(V306&lt;&gt;"",N(H306),0)</x:f>
        <x:v>100000</x:v>
      </x:c>
      <x:c r="J306" s="625"/>
      <x:c r="K306" s="626"/>
      <x:c r="L306" s="620" t="str">
        <x:f>IF(NOT(ISNUMBER(C306)),"Tanggal sesi belum pasti",IF(OR(C306&lt;'Pengaturan'!$B$4,C306&gt;'Pengaturan'!$B$5),"Di luar September",IF(C306&gt;'Pengaturan'!$B$29,"Belum closing",IF(AND(O306&lt;&gt;"",NOT(AND(W306="Terverifikasi",K306&lt;&gt;""))),"Pasangan perlu dicek",IF(AND(Q306=0,NOT(AND(ISNUMBER(U306),K306&lt;&gt;""))),"Sesi belum terkonfirmasi",IF(AND(ISNUMBER(J306),J306&gt;=0,K306&lt;&gt;""),"Terhitung",IF(X306=0,"Paket utama belum terhubung",IF(R306=0,"Pelunasan belum terbukti",IF(AND(N(H306)&gt;0,V306=""),"Bukti bayar sebelumnya kosong",IF(E306+IF(V306&lt;&gt;"",N(H306),0)&lt;S306,"DP sebelumnya belum lengkap",IF(I306&lt;=0,"Nominal pembayaran belum lengkap","Terhitung")))))))))))</x:f>
        <x:v>Di luar September</x:v>
      </x:c>
      <x:c r="M306" s="619" t="str">
        <x:f>IF(N306=1,IF(AND(ISNUMBER(J306),J306&gt;=0,K306&lt;&gt;""),J306,I306),"")</x:f>
      </x:c>
      <x:c r="N306" s="621" t="n">
        <x:f>IF(L306="Terhitung",1,0)</x:f>
        <x:v>0</x:v>
      </x:c>
      <x:c r="O306" s="617"/>
      <x:c r="P306" s="617" t="str">
        <x:v>96</x:v>
      </x:c>
      <x:c r="Q306" s="617" t="n">
        <x:f>SUMIFS('Cocok Bayar Booking'!$V$5:$V$504,'Cocok Bayar Booking'!$R$5:$R$504,A306,'Cocok Bayar Booking'!$B$5:$B$504,"&lt;="&amp;'Pengaturan'!$B$6)</x:f>
        <x:v>0</x:v>
      </x:c>
      <x:c r="R306" s="617" t="n">
        <x:f>COUNTIFS('Cocok Bayar Booking'!$R$5:$R$504,A306,'Cocok Bayar Booking'!$S$5:$S$504,"Paket utama",'Cocok Bayar Booking'!$F$5:$F$504,"Lunas",'Cocok Bayar Booking'!$B$5:$B$504,"&lt;="&amp;'Pengaturan'!$B$6)+COUNTIFS('Cocok Bayar Booking'!$R$5:$R$504,A306,'Cocok Bayar Booking'!$S$5:$S$504,"Paket utama",'Cocok Bayar Booking'!$F$5:$F$504,"Pelunasan",'Cocok Bayar Booking'!$B$5:$B$504,"&lt;="&amp;'Pengaturan'!$B$6)</x:f>
        <x:v>0</x:v>
      </x:c>
      <x:c r="S306" s="619" t="n">
        <x:v>0</x:v>
      </x:c>
      <x:c r="T306" s="619"/>
      <x:c r="U306" s="627"/>
      <x:c r="V306" s="617"/>
      <x:c r="W306" s="626"/>
      <x:c r="X306" s="617" t="n">
        <x:f>COUNTIFS('Cocok Bayar Booking'!$R$5:$R$504,A306,'Cocok Bayar Booking'!$S$5:$S$504,"Paket utama",'Cocok Bayar Booking'!$B$5:$B$504,"&lt;="&amp;'Pengaturan'!$B$6)</x:f>
        <x:v>1</x:v>
      </x:c>
      <x:c r="Y306" s="617" t="n">
        <x:f>IF(OR(L306="Nonaktif tanpa pembayaran",L306="Di luar September",L306="Belum closing",AND(LEFT(A306,4)="LOG-",COUNTIF('Cocok Bayar Booking'!$R$5:$R$504,A306)=0)),0,1-N306)</x:f>
        <x:v>0</x:v>
      </x:c>
      <x:c r="Z306" s="618" t="n">
        <x:f>IF('Log Transaksi'!E96="","",'Log Transaksi'!E96)</x:f>
        <x:v>46317</x:v>
      </x:c>
    </x:row>
    <x:row r="307" ht="30" customHeight="1">
      <x:c r="A307" s="617" t="str">
        <x:v>LOG-03-7</x:v>
      </x:c>
      <x:c r="B307" s="617" t="str">
        <x:f>IF('Log Transaksi'!C101="","",'Log Transaksi'!C101)</x:f>
        <x:v>Orin</x:v>
      </x:c>
      <x:c r="C307" s="618" t="n">
        <x:f>IF(ISNUMBER(U307),U307,IF(ISNUMBER(Z307),Z307,""))</x:f>
        <x:v>46268</x:v>
      </x:c>
      <x:c r="D307" s="617" t="str">
        <x:f>'Log Transaksi'!D101</x:f>
        <x:v>Large Group</x:v>
      </x:c>
      <x:c r="E307" s="619" t="n">
        <x:f>SUMIFS('Cocok Bayar Booking'!$I$5:$I$504,'Cocok Bayar Booking'!$R$5:$R$504,A307,'Cocok Bayar Booking'!$F$5:$F$504,"DP",'Cocok Bayar Booking'!$S$5:$S$504,"Paket utama",'Cocok Bayar Booking'!$B$5:$B$504,"&lt;="&amp;'Pengaturan'!$B$6)</x:f>
        <x:v>0</x:v>
      </x:c>
      <x:c r="F307" s="619" t="n">
        <x:f>SUMIFS('Cocok Bayar Booking'!$I$5:$I$504,'Cocok Bayar Booking'!$R$5:$R$504,A307,'Cocok Bayar Booking'!$B$5:$B$504,"&lt;="&amp;'Pengaturan'!$B$6)-E307</x:f>
        <x:v>2400000</x:v>
      </x:c>
      <x:c r="G307" s="619" t="n">
        <x:f>SUMIFS('Cocok Bayar Booking'!$I$5:$I$504,'Cocok Bayar Booking'!$R$5:$R$504,A307,'Cocok Bayar Booking'!$S$5:$S$504,"Add-on",'Cocok Bayar Booking'!$B$5:$B$504,"&lt;="&amp;'Pengaturan'!$B$6)</x:f>
        <x:v>0</x:v>
      </x:c>
      <x:c r="H307" s="619"/>
      <x:c r="I307" s="619" t="n">
        <x:f>E307+F307+IF(V307&lt;&gt;"",N(H307),0)</x:f>
        <x:v>2400000</x:v>
      </x:c>
      <x:c r="J307" s="625"/>
      <x:c r="K307" s="626"/>
      <x:c r="L307" s="620" t="str">
        <x:f>IF(NOT(ISNUMBER(C307)),"Tanggal sesi belum pasti",IF(OR(C307&lt;'Pengaturan'!$B$4,C307&gt;'Pengaturan'!$B$5),"Di luar September",IF(C307&gt;'Pengaturan'!$B$29,"Belum closing",IF(AND(O307&lt;&gt;"",NOT(AND(W307="Terverifikasi",K307&lt;&gt;""))),"Pasangan perlu dicek",IF(AND(Q307=0,NOT(AND(ISNUMBER(U307),K307&lt;&gt;""))),"Sesi belum terkonfirmasi",IF(AND(ISNUMBER(J307),J307&gt;=0,K307&lt;&gt;""),"Terhitung",IF(X307=0,"Paket utama belum terhubung",IF(R307=0,"Pelunasan belum terbukti",IF(AND(N(H307)&gt;0,V307=""),"Bukti bayar sebelumnya kosong",IF(E307+IF(V307&lt;&gt;"",N(H307),0)&lt;S307,"DP sebelumnya belum lengkap",IF(I307&lt;=0,"Nominal pembayaran belum lengkap","Terhitung")))))))))))</x:f>
        <x:v>Pasangan perlu dicek</x:v>
      </x:c>
      <x:c r="M307" s="619" t="str">
        <x:f>IF(N307=1,IF(AND(ISNUMBER(J307),J307&gt;=0,K307&lt;&gt;""),J307,I307),"")</x:f>
      </x:c>
      <x:c r="N307" s="621" t="n">
        <x:f>IF(L307="Terhitung",1,0)</x:f>
        <x:v>0</x:v>
      </x:c>
      <x:c r="O307" s="617" t="str">
        <x:v>Konfirmasi pasangan BK006, BK007</x:v>
      </x:c>
      <x:c r="P307" s="617" t="str">
        <x:v>101</x:v>
      </x:c>
      <x:c r="Q307" s="617" t="n">
        <x:f>SUMIFS('Cocok Bayar Booking'!$V$5:$V$504,'Cocok Bayar Booking'!$R$5:$R$504,A307,'Cocok Bayar Booking'!$B$5:$B$504,"&lt;="&amp;'Pengaturan'!$B$6)</x:f>
        <x:v>1</x:v>
      </x:c>
      <x:c r="R307" s="617" t="n">
        <x:f>COUNTIFS('Cocok Bayar Booking'!$R$5:$R$504,A307,'Cocok Bayar Booking'!$S$5:$S$504,"Paket utama",'Cocok Bayar Booking'!$F$5:$F$504,"Lunas",'Cocok Bayar Booking'!$B$5:$B$504,"&lt;="&amp;'Pengaturan'!$B$6)+COUNTIFS('Cocok Bayar Booking'!$R$5:$R$504,A307,'Cocok Bayar Booking'!$S$5:$S$504,"Paket utama",'Cocok Bayar Booking'!$F$5:$F$504,"Pelunasan",'Cocok Bayar Booking'!$B$5:$B$504,"&lt;="&amp;'Pengaturan'!$B$6)</x:f>
        <x:v>1</x:v>
      </x:c>
      <x:c r="S307" s="619" t="n">
        <x:v>0</x:v>
      </x:c>
      <x:c r="T307" s="619"/>
      <x:c r="U307" s="627"/>
      <x:c r="V307" s="617"/>
      <x:c r="W307" s="626"/>
      <x:c r="X307" s="617" t="n">
        <x:f>COUNTIFS('Cocok Bayar Booking'!$R$5:$R$504,A307,'Cocok Bayar Booking'!$S$5:$S$504,"Paket utama",'Cocok Bayar Booking'!$B$5:$B$504,"&lt;="&amp;'Pengaturan'!$B$6)</x:f>
        <x:v>1</x:v>
      </x:c>
      <x:c r="Y307" s="617" t="n">
        <x:f>IF(OR(L307="Nonaktif tanpa pembayaran",L307="Di luar September",L307="Belum closing",AND(LEFT(A307,4)="LOG-",COUNTIF('Cocok Bayar Booking'!$R$5:$R$504,A307)=0)),0,1-N307)</x:f>
        <x:v>1</x:v>
      </x:c>
      <x:c r="Z307" s="618" t="n">
        <x:f>IF('Log Transaksi'!E101="","",'Log Transaksi'!E101)</x:f>
        <x:v>46268</x:v>
      </x:c>
    </x:row>
    <x:row r="308" ht="30" customHeight="1">
      <x:c r="A308" s="617" t="str">
        <x:v>LOG-03-8</x:v>
      </x:c>
      <x:c r="B308" s="617" t="str">
        <x:f>IF('Log Transaksi'!C102="","",'Log Transaksi'!C102)</x:f>
        <x:v>Akira Aditya</x:v>
      </x:c>
      <x:c r="C308" s="618" t="n">
        <x:f>IF(ISNUMBER(U308),U308,IF(ISNUMBER(Z308),Z308,""))</x:f>
        <x:v>46299</x:v>
      </x:c>
      <x:c r="D308" s="617" t="str">
        <x:f>'Log Transaksi'!D102</x:f>
        <x:v>Graduation</x:v>
      </x:c>
      <x:c r="E308" s="619" t="n">
        <x:f>SUMIFS('Cocok Bayar Booking'!$I$5:$I$504,'Cocok Bayar Booking'!$R$5:$R$504,A308,'Cocok Bayar Booking'!$F$5:$F$504,"DP",'Cocok Bayar Booking'!$S$5:$S$504,"Paket utama",'Cocok Bayar Booking'!$B$5:$B$504,"&lt;="&amp;'Pengaturan'!$B$6)</x:f>
        <x:v>100000</x:v>
      </x:c>
      <x:c r="F308" s="619" t="n">
        <x:f>SUMIFS('Cocok Bayar Booking'!$I$5:$I$504,'Cocok Bayar Booking'!$R$5:$R$504,A308,'Cocok Bayar Booking'!$B$5:$B$504,"&lt;="&amp;'Pengaturan'!$B$6)-E308</x:f>
        <x:v>0</x:v>
      </x:c>
      <x:c r="G308" s="619" t="n">
        <x:f>SUMIFS('Cocok Bayar Booking'!$I$5:$I$504,'Cocok Bayar Booking'!$R$5:$R$504,A308,'Cocok Bayar Booking'!$S$5:$S$504,"Add-on",'Cocok Bayar Booking'!$B$5:$B$504,"&lt;="&amp;'Pengaturan'!$B$6)</x:f>
        <x:v>0</x:v>
      </x:c>
      <x:c r="H308" s="619"/>
      <x:c r="I308" s="619" t="n">
        <x:f>E308+F308+IF(V308&lt;&gt;"",N(H308),0)</x:f>
        <x:v>100000</x:v>
      </x:c>
      <x:c r="J308" s="625"/>
      <x:c r="K308" s="626"/>
      <x:c r="L308" s="620" t="str">
        <x:f>IF(NOT(ISNUMBER(C308)),"Tanggal sesi belum pasti",IF(OR(C308&lt;'Pengaturan'!$B$4,C308&gt;'Pengaturan'!$B$5),"Di luar September",IF(C308&gt;'Pengaturan'!$B$29,"Belum closing",IF(AND(O308&lt;&gt;"",NOT(AND(W308="Terverifikasi",K308&lt;&gt;""))),"Pasangan perlu dicek",IF(AND(Q308=0,NOT(AND(ISNUMBER(U308),K308&lt;&gt;""))),"Sesi belum terkonfirmasi",IF(AND(ISNUMBER(J308),J308&gt;=0,K308&lt;&gt;""),"Terhitung",IF(X308=0,"Paket utama belum terhubung",IF(R308=0,"Pelunasan belum terbukti",IF(AND(N(H308)&gt;0,V308=""),"Bukti bayar sebelumnya kosong",IF(E308+IF(V308&lt;&gt;"",N(H308),0)&lt;S308,"DP sebelumnya belum lengkap",IF(I308&lt;=0,"Nominal pembayaran belum lengkap","Terhitung")))))))))))</x:f>
        <x:v>Di luar September</x:v>
      </x:c>
      <x:c r="M308" s="619" t="str">
        <x:f>IF(N308=1,IF(AND(ISNUMBER(J308),J308&gt;=0,K308&lt;&gt;""),J308,I308),"")</x:f>
      </x:c>
      <x:c r="N308" s="621" t="n">
        <x:f>IF(L308="Terhitung",1,0)</x:f>
        <x:v>0</x:v>
      </x:c>
      <x:c r="O308" s="617"/>
      <x:c r="P308" s="617" t="str">
        <x:v>102</x:v>
      </x:c>
      <x:c r="Q308" s="617" t="n">
        <x:f>SUMIFS('Cocok Bayar Booking'!$V$5:$V$504,'Cocok Bayar Booking'!$R$5:$R$504,A308,'Cocok Bayar Booking'!$B$5:$B$504,"&lt;="&amp;'Pengaturan'!$B$6)</x:f>
        <x:v>0</x:v>
      </x:c>
      <x:c r="R308" s="617" t="n">
        <x:f>COUNTIFS('Cocok Bayar Booking'!$R$5:$R$504,A308,'Cocok Bayar Booking'!$S$5:$S$504,"Paket utama",'Cocok Bayar Booking'!$F$5:$F$504,"Lunas",'Cocok Bayar Booking'!$B$5:$B$504,"&lt;="&amp;'Pengaturan'!$B$6)+COUNTIFS('Cocok Bayar Booking'!$R$5:$R$504,A308,'Cocok Bayar Booking'!$S$5:$S$504,"Paket utama",'Cocok Bayar Booking'!$F$5:$F$504,"Pelunasan",'Cocok Bayar Booking'!$B$5:$B$504,"&lt;="&amp;'Pengaturan'!$B$6)</x:f>
        <x:v>0</x:v>
      </x:c>
      <x:c r="S308" s="619" t="n">
        <x:v>0</x:v>
      </x:c>
      <x:c r="T308" s="619"/>
      <x:c r="U308" s="627"/>
      <x:c r="V308" s="617"/>
      <x:c r="W308" s="626"/>
      <x:c r="X308" s="617" t="n">
        <x:f>COUNTIFS('Cocok Bayar Booking'!$R$5:$R$504,A308,'Cocok Bayar Booking'!$S$5:$S$504,"Paket utama",'Cocok Bayar Booking'!$B$5:$B$504,"&lt;="&amp;'Pengaturan'!$B$6)</x:f>
        <x:v>1</x:v>
      </x:c>
      <x:c r="Y308" s="617" t="n">
        <x:f>IF(OR(L308="Nonaktif tanpa pembayaran",L308="Di luar September",L308="Belum closing",AND(LEFT(A308,4)="LOG-",COUNTIF('Cocok Bayar Booking'!$R$5:$R$504,A308)=0)),0,1-N308)</x:f>
        <x:v>0</x:v>
      </x:c>
      <x:c r="Z308" s="618" t="n">
        <x:f>IF('Log Transaksi'!E102="","",'Log Transaksi'!E102)</x:f>
        <x:v>46299</x:v>
      </x:c>
    </x:row>
    <x:row r="309" ht="30" customHeight="1">
      <x:c r="A309" s="617" t="str">
        <x:v>LOG-04-4</x:v>
      </x:c>
      <x:c r="B309" s="617" t="str">
        <x:f>IF('Log Transaksi'!C125="","",'Log Transaksi'!C125)</x:f>
        <x:v>Davita</x:v>
      </x:c>
      <x:c r="C309" s="618" t="n">
        <x:f>IF(ISNUMBER(U309),U309,IF(ISNUMBER(Z309),Z309,""))</x:f>
        <x:v>46312</x:v>
      </x:c>
      <x:c r="D309" s="617" t="str">
        <x:f>'Log Transaksi'!D125</x:f>
        <x:v>Graduation</x:v>
      </x:c>
      <x:c r="E309" s="619" t="n">
        <x:f>SUMIFS('Cocok Bayar Booking'!$I$5:$I$504,'Cocok Bayar Booking'!$R$5:$R$504,A309,'Cocok Bayar Booking'!$F$5:$F$504,"DP",'Cocok Bayar Booking'!$S$5:$S$504,"Paket utama",'Cocok Bayar Booking'!$B$5:$B$504,"&lt;="&amp;'Pengaturan'!$B$6)</x:f>
        <x:v>100000</x:v>
      </x:c>
      <x:c r="F309" s="619" t="n">
        <x:f>SUMIFS('Cocok Bayar Booking'!$I$5:$I$504,'Cocok Bayar Booking'!$R$5:$R$504,A309,'Cocok Bayar Booking'!$B$5:$B$504,"&lt;="&amp;'Pengaturan'!$B$6)-E309</x:f>
        <x:v>0</x:v>
      </x:c>
      <x:c r="G309" s="619" t="n">
        <x:f>SUMIFS('Cocok Bayar Booking'!$I$5:$I$504,'Cocok Bayar Booking'!$R$5:$R$504,A309,'Cocok Bayar Booking'!$S$5:$S$504,"Add-on",'Cocok Bayar Booking'!$B$5:$B$504,"&lt;="&amp;'Pengaturan'!$B$6)</x:f>
        <x:v>0</x:v>
      </x:c>
      <x:c r="H309" s="619"/>
      <x:c r="I309" s="619" t="n">
        <x:f>E309+F309+IF(V309&lt;&gt;"",N(H309),0)</x:f>
        <x:v>100000</x:v>
      </x:c>
      <x:c r="J309" s="625"/>
      <x:c r="K309" s="626"/>
      <x:c r="L309" s="620" t="str">
        <x:f>IF(NOT(ISNUMBER(C309)),"Tanggal sesi belum pasti",IF(OR(C309&lt;'Pengaturan'!$B$4,C309&gt;'Pengaturan'!$B$5),"Di luar September",IF(C309&gt;'Pengaturan'!$B$29,"Belum closing",IF(AND(O309&lt;&gt;"",NOT(AND(W309="Terverifikasi",K309&lt;&gt;""))),"Pasangan perlu dicek",IF(AND(Q309=0,NOT(AND(ISNUMBER(U309),K309&lt;&gt;""))),"Sesi belum terkonfirmasi",IF(AND(ISNUMBER(J309),J309&gt;=0,K309&lt;&gt;""),"Terhitung",IF(X309=0,"Paket utama belum terhubung",IF(R309=0,"Pelunasan belum terbukti",IF(AND(N(H309)&gt;0,V309=""),"Bukti bayar sebelumnya kosong",IF(E309+IF(V309&lt;&gt;"",N(H309),0)&lt;S309,"DP sebelumnya belum lengkap",IF(I309&lt;=0,"Nominal pembayaran belum lengkap","Terhitung")))))))))))</x:f>
        <x:v>Di luar September</x:v>
      </x:c>
      <x:c r="M309" s="619" t="str">
        <x:f>IF(N309=1,IF(AND(ISNUMBER(J309),J309&gt;=0,K309&lt;&gt;""),J309,I309),"")</x:f>
      </x:c>
      <x:c r="N309" s="621" t="n">
        <x:f>IF(L309="Terhitung",1,0)</x:f>
        <x:v>0</x:v>
      </x:c>
      <x:c r="O309" s="617"/>
      <x:c r="P309" s="617" t="str">
        <x:v>125</x:v>
      </x:c>
      <x:c r="Q309" s="617" t="n">
        <x:f>SUMIFS('Cocok Bayar Booking'!$V$5:$V$504,'Cocok Bayar Booking'!$R$5:$R$504,A309,'Cocok Bayar Booking'!$B$5:$B$504,"&lt;="&amp;'Pengaturan'!$B$6)</x:f>
        <x:v>0</x:v>
      </x:c>
      <x:c r="R309" s="617" t="n">
        <x:f>COUNTIFS('Cocok Bayar Booking'!$R$5:$R$504,A309,'Cocok Bayar Booking'!$S$5:$S$504,"Paket utama",'Cocok Bayar Booking'!$F$5:$F$504,"Lunas",'Cocok Bayar Booking'!$B$5:$B$504,"&lt;="&amp;'Pengaturan'!$B$6)+COUNTIFS('Cocok Bayar Booking'!$R$5:$R$504,A309,'Cocok Bayar Booking'!$S$5:$S$504,"Paket utama",'Cocok Bayar Booking'!$F$5:$F$504,"Pelunasan",'Cocok Bayar Booking'!$B$5:$B$504,"&lt;="&amp;'Pengaturan'!$B$6)</x:f>
        <x:v>0</x:v>
      </x:c>
      <x:c r="S309" s="619" t="n">
        <x:v>0</x:v>
      </x:c>
      <x:c r="T309" s="619"/>
      <x:c r="U309" s="627"/>
      <x:c r="V309" s="617"/>
      <x:c r="W309" s="626"/>
      <x:c r="X309" s="617" t="n">
        <x:f>COUNTIFS('Cocok Bayar Booking'!$R$5:$R$504,A309,'Cocok Bayar Booking'!$S$5:$S$504,"Paket utama",'Cocok Bayar Booking'!$B$5:$B$504,"&lt;="&amp;'Pengaturan'!$B$6)</x:f>
        <x:v>1</x:v>
      </x:c>
      <x:c r="Y309" s="617" t="n">
        <x:f>IF(OR(L309="Nonaktif tanpa pembayaran",L309="Di luar September",L309="Belum closing",AND(LEFT(A309,4)="LOG-",COUNTIF('Cocok Bayar Booking'!$R$5:$R$504,A309)=0)),0,1-N309)</x:f>
        <x:v>0</x:v>
      </x:c>
      <x:c r="Z309" s="618" t="n">
        <x:f>IF('Log Transaksi'!E125="","",'Log Transaksi'!E125)</x:f>
        <x:v>46312</x:v>
      </x:c>
    </x:row>
    <x:row r="310" ht="30" customHeight="1">
      <x:c r="A310" s="617" t="str">
        <x:v>LOG-05-4</x:v>
      </x:c>
      <x:c r="B310" s="617" t="str">
        <x:f>IF('Log Transaksi'!C149="","",'Log Transaksi'!C149)</x:f>
        <x:v>Alif Arhansyah</x:v>
      </x:c>
      <x:c r="C310" s="618" t="n">
        <x:f>IF(ISNUMBER(U310),U310,IF(ISNUMBER(Z310),Z310,""))</x:f>
        <x:v>46299</x:v>
      </x:c>
      <x:c r="D310" s="617" t="str">
        <x:f>'Log Transaksi'!D149</x:f>
        <x:v>Graduation Premium</x:v>
      </x:c>
      <x:c r="E310" s="619" t="n">
        <x:f>SUMIFS('Cocok Bayar Booking'!$I$5:$I$504,'Cocok Bayar Booking'!$R$5:$R$504,A310,'Cocok Bayar Booking'!$F$5:$F$504,"DP",'Cocok Bayar Booking'!$S$5:$S$504,"Paket utama",'Cocok Bayar Booking'!$B$5:$B$504,"&lt;="&amp;'Pengaturan'!$B$6)</x:f>
        <x:v>100000</x:v>
      </x:c>
      <x:c r="F310" s="619" t="n">
        <x:f>SUMIFS('Cocok Bayar Booking'!$I$5:$I$504,'Cocok Bayar Booking'!$R$5:$R$504,A310,'Cocok Bayar Booking'!$B$5:$B$504,"&lt;="&amp;'Pengaturan'!$B$6)-E310</x:f>
        <x:v>0</x:v>
      </x:c>
      <x:c r="G310" s="619" t="n">
        <x:f>SUMIFS('Cocok Bayar Booking'!$I$5:$I$504,'Cocok Bayar Booking'!$R$5:$R$504,A310,'Cocok Bayar Booking'!$S$5:$S$504,"Add-on",'Cocok Bayar Booking'!$B$5:$B$504,"&lt;="&amp;'Pengaturan'!$B$6)</x:f>
        <x:v>0</x:v>
      </x:c>
      <x:c r="H310" s="619"/>
      <x:c r="I310" s="619" t="n">
        <x:f>E310+F310+IF(V310&lt;&gt;"",N(H310),0)</x:f>
        <x:v>100000</x:v>
      </x:c>
      <x:c r="J310" s="625"/>
      <x:c r="K310" s="626"/>
      <x:c r="L310" s="620" t="str">
        <x:f>IF(NOT(ISNUMBER(C310)),"Tanggal sesi belum pasti",IF(OR(C310&lt;'Pengaturan'!$B$4,C310&gt;'Pengaturan'!$B$5),"Di luar September",IF(C310&gt;'Pengaturan'!$B$29,"Belum closing",IF(AND(O310&lt;&gt;"",NOT(AND(W310="Terverifikasi",K310&lt;&gt;""))),"Pasangan perlu dicek",IF(AND(Q310=0,NOT(AND(ISNUMBER(U310),K310&lt;&gt;""))),"Sesi belum terkonfirmasi",IF(AND(ISNUMBER(J310),J310&gt;=0,K310&lt;&gt;""),"Terhitung",IF(X310=0,"Paket utama belum terhubung",IF(R310=0,"Pelunasan belum terbukti",IF(AND(N(H310)&gt;0,V310=""),"Bukti bayar sebelumnya kosong",IF(E310+IF(V310&lt;&gt;"",N(H310),0)&lt;S310,"DP sebelumnya belum lengkap",IF(I310&lt;=0,"Nominal pembayaran belum lengkap","Terhitung")))))))))))</x:f>
        <x:v>Di luar September</x:v>
      </x:c>
      <x:c r="M310" s="619" t="str">
        <x:f>IF(N310=1,IF(AND(ISNUMBER(J310),J310&gt;=0,K310&lt;&gt;""),J310,I310),"")</x:f>
      </x:c>
      <x:c r="N310" s="621" t="n">
        <x:f>IF(L310="Terhitung",1,0)</x:f>
        <x:v>0</x:v>
      </x:c>
      <x:c r="O310" s="617"/>
      <x:c r="P310" s="617" t="str">
        <x:v>149</x:v>
      </x:c>
      <x:c r="Q310" s="617" t="n">
        <x:f>SUMIFS('Cocok Bayar Booking'!$V$5:$V$504,'Cocok Bayar Booking'!$R$5:$R$504,A310,'Cocok Bayar Booking'!$B$5:$B$504,"&lt;="&amp;'Pengaturan'!$B$6)</x:f>
        <x:v>0</x:v>
      </x:c>
      <x:c r="R310" s="617" t="n">
        <x:f>COUNTIFS('Cocok Bayar Booking'!$R$5:$R$504,A310,'Cocok Bayar Booking'!$S$5:$S$504,"Paket utama",'Cocok Bayar Booking'!$F$5:$F$504,"Lunas",'Cocok Bayar Booking'!$B$5:$B$504,"&lt;="&amp;'Pengaturan'!$B$6)+COUNTIFS('Cocok Bayar Booking'!$R$5:$R$504,A310,'Cocok Bayar Booking'!$S$5:$S$504,"Paket utama",'Cocok Bayar Booking'!$F$5:$F$504,"Pelunasan",'Cocok Bayar Booking'!$B$5:$B$504,"&lt;="&amp;'Pengaturan'!$B$6)</x:f>
        <x:v>0</x:v>
      </x:c>
      <x:c r="S310" s="619" t="n">
        <x:v>0</x:v>
      </x:c>
      <x:c r="T310" s="619"/>
      <x:c r="U310" s="627"/>
      <x:c r="V310" s="617"/>
      <x:c r="W310" s="626"/>
      <x:c r="X310" s="617" t="n">
        <x:f>COUNTIFS('Cocok Bayar Booking'!$R$5:$R$504,A310,'Cocok Bayar Booking'!$S$5:$S$504,"Paket utama",'Cocok Bayar Booking'!$B$5:$B$504,"&lt;="&amp;'Pengaturan'!$B$6)</x:f>
        <x:v>1</x:v>
      </x:c>
      <x:c r="Y310" s="617" t="n">
        <x:f>IF(OR(L310="Nonaktif tanpa pembayaran",L310="Di luar September",L310="Belum closing",AND(LEFT(A310,4)="LOG-",COUNTIF('Cocok Bayar Booking'!$R$5:$R$504,A310)=0)),0,1-N310)</x:f>
        <x:v>0</x:v>
      </x:c>
      <x:c r="Z310" s="618" t="n">
        <x:f>IF('Log Transaksi'!E149="","",'Log Transaksi'!E149)</x:f>
        <x:v>46299</x:v>
      </x:c>
    </x:row>
    <x:row r="311" ht="30" customHeight="1">
      <x:c r="A311" s="617" t="str">
        <x:v>LOG-05-8</x:v>
      </x:c>
      <x:c r="B311" s="617" t="str">
        <x:f>IF('Log Transaksi'!C153="","",'Log Transaksi'!C153)</x:f>
        <x:v>Cahya Juwita</x:v>
      </x:c>
      <x:c r="C311" s="618" t="n">
        <x:f>IF(ISNUMBER(U311),U311,IF(ISNUMBER(Z311),Z311,""))</x:f>
        <x:v>46298</x:v>
      </x:c>
      <x:c r="D311" s="617" t="str">
        <x:f>'Log Transaksi'!D153</x:f>
        <x:v>Graduation</x:v>
      </x:c>
      <x:c r="E311" s="619" t="n">
        <x:f>SUMIFS('Cocok Bayar Booking'!$I$5:$I$504,'Cocok Bayar Booking'!$R$5:$R$504,A311,'Cocok Bayar Booking'!$F$5:$F$504,"DP",'Cocok Bayar Booking'!$S$5:$S$504,"Paket utama",'Cocok Bayar Booking'!$B$5:$B$504,"&lt;="&amp;'Pengaturan'!$B$6)</x:f>
        <x:v>100000</x:v>
      </x:c>
      <x:c r="F311" s="619" t="n">
        <x:f>SUMIFS('Cocok Bayar Booking'!$I$5:$I$504,'Cocok Bayar Booking'!$R$5:$R$504,A311,'Cocok Bayar Booking'!$B$5:$B$504,"&lt;="&amp;'Pengaturan'!$B$6)-E311</x:f>
        <x:v>0</x:v>
      </x:c>
      <x:c r="G311" s="619" t="n">
        <x:f>SUMIFS('Cocok Bayar Booking'!$I$5:$I$504,'Cocok Bayar Booking'!$R$5:$R$504,A311,'Cocok Bayar Booking'!$S$5:$S$504,"Add-on",'Cocok Bayar Booking'!$B$5:$B$504,"&lt;="&amp;'Pengaturan'!$B$6)</x:f>
        <x:v>0</x:v>
      </x:c>
      <x:c r="H311" s="619"/>
      <x:c r="I311" s="619" t="n">
        <x:f>E311+F311+IF(V311&lt;&gt;"",N(H311),0)</x:f>
        <x:v>100000</x:v>
      </x:c>
      <x:c r="J311" s="625"/>
      <x:c r="K311" s="626"/>
      <x:c r="L311" s="620" t="str">
        <x:f>IF(NOT(ISNUMBER(C311)),"Tanggal sesi belum pasti",IF(OR(C311&lt;'Pengaturan'!$B$4,C311&gt;'Pengaturan'!$B$5),"Di luar September",IF(C311&gt;'Pengaturan'!$B$29,"Belum closing",IF(AND(O311&lt;&gt;"",NOT(AND(W311="Terverifikasi",K311&lt;&gt;""))),"Pasangan perlu dicek",IF(AND(Q311=0,NOT(AND(ISNUMBER(U311),K311&lt;&gt;""))),"Sesi belum terkonfirmasi",IF(AND(ISNUMBER(J311),J311&gt;=0,K311&lt;&gt;""),"Terhitung",IF(X311=0,"Paket utama belum terhubung",IF(R311=0,"Pelunasan belum terbukti",IF(AND(N(H311)&gt;0,V311=""),"Bukti bayar sebelumnya kosong",IF(E311+IF(V311&lt;&gt;"",N(H311),0)&lt;S311,"DP sebelumnya belum lengkap",IF(I311&lt;=0,"Nominal pembayaran belum lengkap","Terhitung")))))))))))</x:f>
        <x:v>Di luar September</x:v>
      </x:c>
      <x:c r="M311" s="619" t="str">
        <x:f>IF(N311=1,IF(AND(ISNUMBER(J311),J311&gt;=0,K311&lt;&gt;""),J311,I311),"")</x:f>
      </x:c>
      <x:c r="N311" s="621" t="n">
        <x:f>IF(L311="Terhitung",1,0)</x:f>
        <x:v>0</x:v>
      </x:c>
      <x:c r="O311" s="617"/>
      <x:c r="P311" s="617" t="str">
        <x:v>153</x:v>
      </x:c>
      <x:c r="Q311" s="617" t="n">
        <x:f>SUMIFS('Cocok Bayar Booking'!$V$5:$V$504,'Cocok Bayar Booking'!$R$5:$R$504,A311,'Cocok Bayar Booking'!$B$5:$B$504,"&lt;="&amp;'Pengaturan'!$B$6)</x:f>
        <x:v>0</x:v>
      </x:c>
      <x:c r="R311" s="617" t="n">
        <x:f>COUNTIFS('Cocok Bayar Booking'!$R$5:$R$504,A311,'Cocok Bayar Booking'!$S$5:$S$504,"Paket utama",'Cocok Bayar Booking'!$F$5:$F$504,"Lunas",'Cocok Bayar Booking'!$B$5:$B$504,"&lt;="&amp;'Pengaturan'!$B$6)+COUNTIFS('Cocok Bayar Booking'!$R$5:$R$504,A311,'Cocok Bayar Booking'!$S$5:$S$504,"Paket utama",'Cocok Bayar Booking'!$F$5:$F$504,"Pelunasan",'Cocok Bayar Booking'!$B$5:$B$504,"&lt;="&amp;'Pengaturan'!$B$6)</x:f>
        <x:v>0</x:v>
      </x:c>
      <x:c r="S311" s="619" t="n">
        <x:v>0</x:v>
      </x:c>
      <x:c r="T311" s="619"/>
      <x:c r="U311" s="627"/>
      <x:c r="V311" s="617"/>
      <x:c r="W311" s="626"/>
      <x:c r="X311" s="617" t="n">
        <x:f>COUNTIFS('Cocok Bayar Booking'!$R$5:$R$504,A311,'Cocok Bayar Booking'!$S$5:$S$504,"Paket utama",'Cocok Bayar Booking'!$B$5:$B$504,"&lt;="&amp;'Pengaturan'!$B$6)</x:f>
        <x:v>1</x:v>
      </x:c>
      <x:c r="Y311" s="617" t="n">
        <x:f>IF(OR(L311="Nonaktif tanpa pembayaran",L311="Di luar September",L311="Belum closing",AND(LEFT(A311,4)="LOG-",COUNTIF('Cocok Bayar Booking'!$R$5:$R$504,A311)=0)),0,1-N311)</x:f>
        <x:v>0</x:v>
      </x:c>
      <x:c r="Z311" s="618" t="n">
        <x:f>IF('Log Transaksi'!E153="","",'Log Transaksi'!E153)</x:f>
        <x:v>46298</x:v>
      </x:c>
    </x:row>
    <x:row r="312" ht="30" customHeight="1">
      <x:c r="A312" s="617" t="str">
        <x:v>LOG-05-13</x:v>
      </x:c>
      <x:c r="B312" s="617" t="str">
        <x:f>IF('Log Transaksi'!C158="","",'Log Transaksi'!C158)</x:f>
        <x:v>Fida</x:v>
      </x:c>
      <x:c r="C312" s="618" t="n">
        <x:f>IF(ISNUMBER(U312),U312,IF(ISNUMBER(Z312),Z312,""))</x:f>
        <x:v>46300</x:v>
      </x:c>
      <x:c r="D312" s="617" t="str">
        <x:f>'Log Transaksi'!D158</x:f>
        <x:v>Graduation</x:v>
      </x:c>
      <x:c r="E312" s="619" t="n">
        <x:f>SUMIFS('Cocok Bayar Booking'!$I$5:$I$504,'Cocok Bayar Booking'!$R$5:$R$504,A312,'Cocok Bayar Booking'!$F$5:$F$504,"DP",'Cocok Bayar Booking'!$S$5:$S$504,"Paket utama",'Cocok Bayar Booking'!$B$5:$B$504,"&lt;="&amp;'Pengaturan'!$B$6)</x:f>
        <x:v>100000</x:v>
      </x:c>
      <x:c r="F312" s="619" t="n">
        <x:f>SUMIFS('Cocok Bayar Booking'!$I$5:$I$504,'Cocok Bayar Booking'!$R$5:$R$504,A312,'Cocok Bayar Booking'!$B$5:$B$504,"&lt;="&amp;'Pengaturan'!$B$6)-E312</x:f>
        <x:v>0</x:v>
      </x:c>
      <x:c r="G312" s="619" t="n">
        <x:f>SUMIFS('Cocok Bayar Booking'!$I$5:$I$504,'Cocok Bayar Booking'!$R$5:$R$504,A312,'Cocok Bayar Booking'!$S$5:$S$504,"Add-on",'Cocok Bayar Booking'!$B$5:$B$504,"&lt;="&amp;'Pengaturan'!$B$6)</x:f>
        <x:v>0</x:v>
      </x:c>
      <x:c r="H312" s="619"/>
      <x:c r="I312" s="619" t="n">
        <x:f>E312+F312+IF(V312&lt;&gt;"",N(H312),0)</x:f>
        <x:v>100000</x:v>
      </x:c>
      <x:c r="J312" s="625"/>
      <x:c r="K312" s="626"/>
      <x:c r="L312" s="620" t="str">
        <x:f>IF(NOT(ISNUMBER(C312)),"Tanggal sesi belum pasti",IF(OR(C312&lt;'Pengaturan'!$B$4,C312&gt;'Pengaturan'!$B$5),"Di luar September",IF(C312&gt;'Pengaturan'!$B$29,"Belum closing",IF(AND(O312&lt;&gt;"",NOT(AND(W312="Terverifikasi",K312&lt;&gt;""))),"Pasangan perlu dicek",IF(AND(Q312=0,NOT(AND(ISNUMBER(U312),K312&lt;&gt;""))),"Sesi belum terkonfirmasi",IF(AND(ISNUMBER(J312),J312&gt;=0,K312&lt;&gt;""),"Terhitung",IF(X312=0,"Paket utama belum terhubung",IF(R312=0,"Pelunasan belum terbukti",IF(AND(N(H312)&gt;0,V312=""),"Bukti bayar sebelumnya kosong",IF(E312+IF(V312&lt;&gt;"",N(H312),0)&lt;S312,"DP sebelumnya belum lengkap",IF(I312&lt;=0,"Nominal pembayaran belum lengkap","Terhitung")))))))))))</x:f>
        <x:v>Di luar September</x:v>
      </x:c>
      <x:c r="M312" s="619" t="str">
        <x:f>IF(N312=1,IF(AND(ISNUMBER(J312),J312&gt;=0,K312&lt;&gt;""),J312,I312),"")</x:f>
      </x:c>
      <x:c r="N312" s="621" t="n">
        <x:f>IF(L312="Terhitung",1,0)</x:f>
        <x:v>0</x:v>
      </x:c>
      <x:c r="O312" s="617"/>
      <x:c r="P312" s="617" t="str">
        <x:v>158</x:v>
      </x:c>
      <x:c r="Q312" s="617" t="n">
        <x:f>SUMIFS('Cocok Bayar Booking'!$V$5:$V$504,'Cocok Bayar Booking'!$R$5:$R$504,A312,'Cocok Bayar Booking'!$B$5:$B$504,"&lt;="&amp;'Pengaturan'!$B$6)</x:f>
        <x:v>0</x:v>
      </x:c>
      <x:c r="R312" s="617" t="n">
        <x:f>COUNTIFS('Cocok Bayar Booking'!$R$5:$R$504,A312,'Cocok Bayar Booking'!$S$5:$S$504,"Paket utama",'Cocok Bayar Booking'!$F$5:$F$504,"Lunas",'Cocok Bayar Booking'!$B$5:$B$504,"&lt;="&amp;'Pengaturan'!$B$6)+COUNTIFS('Cocok Bayar Booking'!$R$5:$R$504,A312,'Cocok Bayar Booking'!$S$5:$S$504,"Paket utama",'Cocok Bayar Booking'!$F$5:$F$504,"Pelunasan",'Cocok Bayar Booking'!$B$5:$B$504,"&lt;="&amp;'Pengaturan'!$B$6)</x:f>
        <x:v>0</x:v>
      </x:c>
      <x:c r="S312" s="619" t="n">
        <x:v>0</x:v>
      </x:c>
      <x:c r="T312" s="619"/>
      <x:c r="U312" s="627"/>
      <x:c r="V312" s="617"/>
      <x:c r="W312" s="626"/>
      <x:c r="X312" s="617" t="n">
        <x:f>COUNTIFS('Cocok Bayar Booking'!$R$5:$R$504,A312,'Cocok Bayar Booking'!$S$5:$S$504,"Paket utama",'Cocok Bayar Booking'!$B$5:$B$504,"&lt;="&amp;'Pengaturan'!$B$6)</x:f>
        <x:v>1</x:v>
      </x:c>
      <x:c r="Y312" s="617" t="n">
        <x:f>IF(OR(L312="Nonaktif tanpa pembayaran",L312="Di luar September",L312="Belum closing",AND(LEFT(A312,4)="LOG-",COUNTIF('Cocok Bayar Booking'!$R$5:$R$504,A312)=0)),0,1-N312)</x:f>
        <x:v>0</x:v>
      </x:c>
      <x:c r="Z312" s="618" t="n">
        <x:f>IF('Log Transaksi'!E158="","",'Log Transaksi'!E158)</x:f>
        <x:v>46300</x:v>
      </x:c>
    </x:row>
    <x:row r="313" ht="30" customHeight="1">
      <x:c r="A313" s="617" t="str">
        <x:v>LOG-05-17</x:v>
      </x:c>
      <x:c r="B313" s="617" t="str">
        <x:f>IF('Log Transaksi'!C162="","",'Log Transaksi'!C162)</x:f>
        <x:v>Alfin</x:v>
      </x:c>
      <x:c r="C313" s="618" t="n">
        <x:f>IF(ISNUMBER(U313),U313,IF(ISNUMBER(Z313),Z313,""))</x:f>
        <x:v>46270</x:v>
      </x:c>
      <x:c r="D313" s="617" t="str">
        <x:f>'Log Transaksi'!D162</x:f>
        <x:v>Pas Foto</x:v>
      </x:c>
      <x:c r="E313" s="619" t="n">
        <x:f>SUMIFS('Cocok Bayar Booking'!$I$5:$I$504,'Cocok Bayar Booking'!$R$5:$R$504,A313,'Cocok Bayar Booking'!$F$5:$F$504,"DP",'Cocok Bayar Booking'!$S$5:$S$504,"Paket utama",'Cocok Bayar Booking'!$B$5:$B$504,"&lt;="&amp;'Pengaturan'!$B$6)</x:f>
        <x:v>0</x:v>
      </x:c>
      <x:c r="F313" s="619" t="n">
        <x:f>SUMIFS('Cocok Bayar Booking'!$I$5:$I$504,'Cocok Bayar Booking'!$R$5:$R$504,A313,'Cocok Bayar Booking'!$B$5:$B$504,"&lt;="&amp;'Pengaturan'!$B$6)-E313</x:f>
        <x:v>50000</x:v>
      </x:c>
      <x:c r="G313" s="619" t="n">
        <x:f>SUMIFS('Cocok Bayar Booking'!$I$5:$I$504,'Cocok Bayar Booking'!$R$5:$R$504,A313,'Cocok Bayar Booking'!$S$5:$S$504,"Add-on",'Cocok Bayar Booking'!$B$5:$B$504,"&lt;="&amp;'Pengaturan'!$B$6)</x:f>
        <x:v>0</x:v>
      </x:c>
      <x:c r="H313" s="619"/>
      <x:c r="I313" s="619" t="n">
        <x:f>E313+F313+IF(V313&lt;&gt;"",N(H313),0)</x:f>
        <x:v>50000</x:v>
      </x:c>
      <x:c r="J313" s="625"/>
      <x:c r="K313" s="626"/>
      <x:c r="L313" s="620" t="str">
        <x:f>IF(NOT(ISNUMBER(C313)),"Tanggal sesi belum pasti",IF(OR(C313&lt;'Pengaturan'!$B$4,C313&gt;'Pengaturan'!$B$5),"Di luar September",IF(C313&gt;'Pengaturan'!$B$29,"Belum closing",IF(AND(O313&lt;&gt;"",NOT(AND(W313="Terverifikasi",K313&lt;&gt;""))),"Pasangan perlu dicek",IF(AND(Q313=0,NOT(AND(ISNUMBER(U313),K313&lt;&gt;""))),"Sesi belum terkonfirmasi",IF(AND(ISNUMBER(J313),J313&gt;=0,K313&lt;&gt;""),"Terhitung",IF(X313=0,"Paket utama belum terhubung",IF(R313=0,"Pelunasan belum terbukti",IF(AND(N(H313)&gt;0,V313=""),"Bukti bayar sebelumnya kosong",IF(E313+IF(V313&lt;&gt;"",N(H313),0)&lt;S313,"DP sebelumnya belum lengkap",IF(I313&lt;=0,"Nominal pembayaran belum lengkap","Terhitung")))))))))))</x:f>
        <x:v>Terhitung</x:v>
      </x:c>
      <x:c r="M313" s="619" t="n">
        <x:f>IF(N313=1,IF(AND(ISNUMBER(J313),J313&gt;=0,K313&lt;&gt;""),J313,I313),"")</x:f>
        <x:v>50000</x:v>
      </x:c>
      <x:c r="N313" s="621" t="n">
        <x:f>IF(L313="Terhitung",1,0)</x:f>
        <x:v>1</x:v>
      </x:c>
      <x:c r="O313" s="617"/>
      <x:c r="P313" s="617" t="str">
        <x:v>162</x:v>
      </x:c>
      <x:c r="Q313" s="617" t="n">
        <x:f>SUMIFS('Cocok Bayar Booking'!$V$5:$V$504,'Cocok Bayar Booking'!$R$5:$R$504,A313,'Cocok Bayar Booking'!$B$5:$B$504,"&lt;="&amp;'Pengaturan'!$B$6)</x:f>
        <x:v>1</x:v>
      </x:c>
      <x:c r="R313" s="617" t="n">
        <x:f>COUNTIFS('Cocok Bayar Booking'!$R$5:$R$504,A313,'Cocok Bayar Booking'!$S$5:$S$504,"Paket utama",'Cocok Bayar Booking'!$F$5:$F$504,"Lunas",'Cocok Bayar Booking'!$B$5:$B$504,"&lt;="&amp;'Pengaturan'!$B$6)+COUNTIFS('Cocok Bayar Booking'!$R$5:$R$504,A313,'Cocok Bayar Booking'!$S$5:$S$504,"Paket utama",'Cocok Bayar Booking'!$F$5:$F$504,"Pelunasan",'Cocok Bayar Booking'!$B$5:$B$504,"&lt;="&amp;'Pengaturan'!$B$6)</x:f>
        <x:v>1</x:v>
      </x:c>
      <x:c r="S313" s="619" t="n">
        <x:v>0</x:v>
      </x:c>
      <x:c r="T313" s="619"/>
      <x:c r="U313" s="627"/>
      <x:c r="V313" s="617"/>
      <x:c r="W313" s="626"/>
      <x:c r="X313" s="617" t="n">
        <x:f>COUNTIFS('Cocok Bayar Booking'!$R$5:$R$504,A313,'Cocok Bayar Booking'!$S$5:$S$504,"Paket utama",'Cocok Bayar Booking'!$B$5:$B$504,"&lt;="&amp;'Pengaturan'!$B$6)</x:f>
        <x:v>1</x:v>
      </x:c>
      <x:c r="Y313" s="617" t="n">
        <x:f>IF(OR(L313="Nonaktif tanpa pembayaran",L313="Di luar September",L313="Belum closing",AND(LEFT(A313,4)="LOG-",COUNTIF('Cocok Bayar Booking'!$R$5:$R$504,A313)=0)),0,1-N313)</x:f>
        <x:v>0</x:v>
      </x:c>
      <x:c r="Z313" s="618" t="n">
        <x:f>IF('Log Transaksi'!E162="","",'Log Transaksi'!E162)</x:f>
        <x:v>46270</x:v>
      </x:c>
    </x:row>
    <x:row r="314" ht="30" customHeight="1">
      <x:c r="A314" s="617" t="str">
        <x:v>LOG-06-7</x:v>
      </x:c>
      <x:c r="B314" s="617" t="str">
        <x:f>IF('Log Transaksi'!C170="","",'Log Transaksi'!C170)</x:f>
        <x:v>Salsa Bella Aryana</x:v>
      </x:c>
      <x:c r="C314" s="618" t="n">
        <x:f>IF(ISNUMBER(U314),U314,IF(ISNUMBER(Z314),Z314,""))</x:f>
        <x:v>46299</x:v>
      </x:c>
      <x:c r="D314" s="617" t="str">
        <x:f>'Log Transaksi'!D170</x:f>
        <x:v>Graduation</x:v>
      </x:c>
      <x:c r="E314" s="619" t="n">
        <x:f>SUMIFS('Cocok Bayar Booking'!$I$5:$I$504,'Cocok Bayar Booking'!$R$5:$R$504,A314,'Cocok Bayar Booking'!$F$5:$F$504,"DP",'Cocok Bayar Booking'!$S$5:$S$504,"Paket utama",'Cocok Bayar Booking'!$B$5:$B$504,"&lt;="&amp;'Pengaturan'!$B$6)</x:f>
        <x:v>100000</x:v>
      </x:c>
      <x:c r="F314" s="619" t="n">
        <x:f>SUMIFS('Cocok Bayar Booking'!$I$5:$I$504,'Cocok Bayar Booking'!$R$5:$R$504,A314,'Cocok Bayar Booking'!$B$5:$B$504,"&lt;="&amp;'Pengaturan'!$B$6)-E314</x:f>
        <x:v>0</x:v>
      </x:c>
      <x:c r="G314" s="619" t="n">
        <x:f>SUMIFS('Cocok Bayar Booking'!$I$5:$I$504,'Cocok Bayar Booking'!$R$5:$R$504,A314,'Cocok Bayar Booking'!$S$5:$S$504,"Add-on",'Cocok Bayar Booking'!$B$5:$B$504,"&lt;="&amp;'Pengaturan'!$B$6)</x:f>
        <x:v>0</x:v>
      </x:c>
      <x:c r="H314" s="619"/>
      <x:c r="I314" s="619" t="n">
        <x:f>E314+F314+IF(V314&lt;&gt;"",N(H314),0)</x:f>
        <x:v>100000</x:v>
      </x:c>
      <x:c r="J314" s="625"/>
      <x:c r="K314" s="626"/>
      <x:c r="L314" s="620" t="str">
        <x:f>IF(NOT(ISNUMBER(C314)),"Tanggal sesi belum pasti",IF(OR(C314&lt;'Pengaturan'!$B$4,C314&gt;'Pengaturan'!$B$5),"Di luar September",IF(C314&gt;'Pengaturan'!$B$29,"Belum closing",IF(AND(O314&lt;&gt;"",NOT(AND(W314="Terverifikasi",K314&lt;&gt;""))),"Pasangan perlu dicek",IF(AND(Q314=0,NOT(AND(ISNUMBER(U314),K314&lt;&gt;""))),"Sesi belum terkonfirmasi",IF(AND(ISNUMBER(J314),J314&gt;=0,K314&lt;&gt;""),"Terhitung",IF(X314=0,"Paket utama belum terhubung",IF(R314=0,"Pelunasan belum terbukti",IF(AND(N(H314)&gt;0,V314=""),"Bukti bayar sebelumnya kosong",IF(E314+IF(V314&lt;&gt;"",N(H314),0)&lt;S314,"DP sebelumnya belum lengkap",IF(I314&lt;=0,"Nominal pembayaran belum lengkap","Terhitung")))))))))))</x:f>
        <x:v>Di luar September</x:v>
      </x:c>
      <x:c r="M314" s="619" t="str">
        <x:f>IF(N314=1,IF(AND(ISNUMBER(J314),J314&gt;=0,K314&lt;&gt;""),J314,I314),"")</x:f>
      </x:c>
      <x:c r="N314" s="621" t="n">
        <x:f>IF(L314="Terhitung",1,0)</x:f>
        <x:v>0</x:v>
      </x:c>
      <x:c r="O314" s="617"/>
      <x:c r="P314" s="617" t="str">
        <x:v>170</x:v>
      </x:c>
      <x:c r="Q314" s="617" t="n">
        <x:f>SUMIFS('Cocok Bayar Booking'!$V$5:$V$504,'Cocok Bayar Booking'!$R$5:$R$504,A314,'Cocok Bayar Booking'!$B$5:$B$504,"&lt;="&amp;'Pengaturan'!$B$6)</x:f>
        <x:v>0</x:v>
      </x:c>
      <x:c r="R314" s="617" t="n">
        <x:f>COUNTIFS('Cocok Bayar Booking'!$R$5:$R$504,A314,'Cocok Bayar Booking'!$S$5:$S$504,"Paket utama",'Cocok Bayar Booking'!$F$5:$F$504,"Lunas",'Cocok Bayar Booking'!$B$5:$B$504,"&lt;="&amp;'Pengaturan'!$B$6)+COUNTIFS('Cocok Bayar Booking'!$R$5:$R$504,A314,'Cocok Bayar Booking'!$S$5:$S$504,"Paket utama",'Cocok Bayar Booking'!$F$5:$F$504,"Pelunasan",'Cocok Bayar Booking'!$B$5:$B$504,"&lt;="&amp;'Pengaturan'!$B$6)</x:f>
        <x:v>0</x:v>
      </x:c>
      <x:c r="S314" s="619" t="n">
        <x:v>0</x:v>
      </x:c>
      <x:c r="T314" s="619"/>
      <x:c r="U314" s="627"/>
      <x:c r="V314" s="617"/>
      <x:c r="W314" s="626"/>
      <x:c r="X314" s="617" t="n">
        <x:f>COUNTIFS('Cocok Bayar Booking'!$R$5:$R$504,A314,'Cocok Bayar Booking'!$S$5:$S$504,"Paket utama",'Cocok Bayar Booking'!$B$5:$B$504,"&lt;="&amp;'Pengaturan'!$B$6)</x:f>
        <x:v>1</x:v>
      </x:c>
      <x:c r="Y314" s="617" t="n">
        <x:f>IF(OR(L314="Nonaktif tanpa pembayaran",L314="Di luar September",L314="Belum closing",AND(LEFT(A314,4)="LOG-",COUNTIF('Cocok Bayar Booking'!$R$5:$R$504,A314)=0)),0,1-N314)</x:f>
        <x:v>0</x:v>
      </x:c>
      <x:c r="Z314" s="618" t="n">
        <x:f>IF('Log Transaksi'!E170="","",'Log Transaksi'!E170)</x:f>
        <x:v>46299</x:v>
      </x:c>
    </x:row>
    <x:row r="315" ht="30" customHeight="1">
      <x:c r="A315" s="617" t="str">
        <x:v>LOG-06-12</x:v>
      </x:c>
      <x:c r="B315" s="617" t="str">
        <x:f>IF('Log Transaksi'!C175="","",'Log Transaksi'!C175)</x:f>
        <x:v>helmi</x:v>
      </x:c>
      <x:c r="C315" s="618" t="n">
        <x:f>IF(ISNUMBER(U315),U315,IF(ISNUMBER(Z315),Z315,""))</x:f>
        <x:v>46298</x:v>
      </x:c>
      <x:c r="D315" s="617" t="str">
        <x:f>'Log Transaksi'!D175</x:f>
        <x:v>Graduation</x:v>
      </x:c>
      <x:c r="E315" s="619" t="n">
        <x:f>SUMIFS('Cocok Bayar Booking'!$I$5:$I$504,'Cocok Bayar Booking'!$R$5:$R$504,A315,'Cocok Bayar Booking'!$F$5:$F$504,"DP",'Cocok Bayar Booking'!$S$5:$S$504,"Paket utama",'Cocok Bayar Booking'!$B$5:$B$504,"&lt;="&amp;'Pengaturan'!$B$6)</x:f>
        <x:v>100000</x:v>
      </x:c>
      <x:c r="F315" s="619" t="n">
        <x:f>SUMIFS('Cocok Bayar Booking'!$I$5:$I$504,'Cocok Bayar Booking'!$R$5:$R$504,A315,'Cocok Bayar Booking'!$B$5:$B$504,"&lt;="&amp;'Pengaturan'!$B$6)-E315</x:f>
        <x:v>0</x:v>
      </x:c>
      <x:c r="G315" s="619" t="n">
        <x:f>SUMIFS('Cocok Bayar Booking'!$I$5:$I$504,'Cocok Bayar Booking'!$R$5:$R$504,A315,'Cocok Bayar Booking'!$S$5:$S$504,"Add-on",'Cocok Bayar Booking'!$B$5:$B$504,"&lt;="&amp;'Pengaturan'!$B$6)</x:f>
        <x:v>0</x:v>
      </x:c>
      <x:c r="H315" s="619"/>
      <x:c r="I315" s="619" t="n">
        <x:f>E315+F315+IF(V315&lt;&gt;"",N(H315),0)</x:f>
        <x:v>100000</x:v>
      </x:c>
      <x:c r="J315" s="625"/>
      <x:c r="K315" s="626"/>
      <x:c r="L315" s="620" t="str">
        <x:f>IF(NOT(ISNUMBER(C315)),"Tanggal sesi belum pasti",IF(OR(C315&lt;'Pengaturan'!$B$4,C315&gt;'Pengaturan'!$B$5),"Di luar September",IF(C315&gt;'Pengaturan'!$B$29,"Belum closing",IF(AND(O315&lt;&gt;"",NOT(AND(W315="Terverifikasi",K315&lt;&gt;""))),"Pasangan perlu dicek",IF(AND(Q315=0,NOT(AND(ISNUMBER(U315),K315&lt;&gt;""))),"Sesi belum terkonfirmasi",IF(AND(ISNUMBER(J315),J315&gt;=0,K315&lt;&gt;""),"Terhitung",IF(X315=0,"Paket utama belum terhubung",IF(R315=0,"Pelunasan belum terbukti",IF(AND(N(H315)&gt;0,V315=""),"Bukti bayar sebelumnya kosong",IF(E315+IF(V315&lt;&gt;"",N(H315),0)&lt;S315,"DP sebelumnya belum lengkap",IF(I315&lt;=0,"Nominal pembayaran belum lengkap","Terhitung")))))))))))</x:f>
        <x:v>Di luar September</x:v>
      </x:c>
      <x:c r="M315" s="619" t="str">
        <x:f>IF(N315=1,IF(AND(ISNUMBER(J315),J315&gt;=0,K315&lt;&gt;""),J315,I315),"")</x:f>
      </x:c>
      <x:c r="N315" s="621" t="n">
        <x:f>IF(L315="Terhitung",1,0)</x:f>
        <x:v>0</x:v>
      </x:c>
      <x:c r="O315" s="617"/>
      <x:c r="P315" s="617" t="str">
        <x:v>175</x:v>
      </x:c>
      <x:c r="Q315" s="617" t="n">
        <x:f>SUMIFS('Cocok Bayar Booking'!$V$5:$V$504,'Cocok Bayar Booking'!$R$5:$R$504,A315,'Cocok Bayar Booking'!$B$5:$B$504,"&lt;="&amp;'Pengaturan'!$B$6)</x:f>
        <x:v>0</x:v>
      </x:c>
      <x:c r="R315" s="617" t="n">
        <x:f>COUNTIFS('Cocok Bayar Booking'!$R$5:$R$504,A315,'Cocok Bayar Booking'!$S$5:$S$504,"Paket utama",'Cocok Bayar Booking'!$F$5:$F$504,"Lunas",'Cocok Bayar Booking'!$B$5:$B$504,"&lt;="&amp;'Pengaturan'!$B$6)+COUNTIFS('Cocok Bayar Booking'!$R$5:$R$504,A315,'Cocok Bayar Booking'!$S$5:$S$504,"Paket utama",'Cocok Bayar Booking'!$F$5:$F$504,"Pelunasan",'Cocok Bayar Booking'!$B$5:$B$504,"&lt;="&amp;'Pengaturan'!$B$6)</x:f>
        <x:v>0</x:v>
      </x:c>
      <x:c r="S315" s="619" t="n">
        <x:v>0</x:v>
      </x:c>
      <x:c r="T315" s="619"/>
      <x:c r="U315" s="627"/>
      <x:c r="V315" s="617"/>
      <x:c r="W315" s="626"/>
      <x:c r="X315" s="617" t="n">
        <x:f>COUNTIFS('Cocok Bayar Booking'!$R$5:$R$504,A315,'Cocok Bayar Booking'!$S$5:$S$504,"Paket utama",'Cocok Bayar Booking'!$B$5:$B$504,"&lt;="&amp;'Pengaturan'!$B$6)</x:f>
        <x:v>1</x:v>
      </x:c>
      <x:c r="Y315" s="617" t="n">
        <x:f>IF(OR(L315="Nonaktif tanpa pembayaran",L315="Di luar September",L315="Belum closing",AND(LEFT(A315,4)="LOG-",COUNTIF('Cocok Bayar Booking'!$R$5:$R$504,A315)=0)),0,1-N315)</x:f>
        <x:v>0</x:v>
      </x:c>
      <x:c r="Z315" s="618" t="n">
        <x:f>IF('Log Transaksi'!E175="","",'Log Transaksi'!E175)</x:f>
        <x:v>46298</x:v>
      </x:c>
    </x:row>
    <x:row r="316" ht="30" customHeight="1">
      <x:c r="A316" s="617" t="str">
        <x:v>LOG-06-13</x:v>
      </x:c>
      <x:c r="B316" s="617" t="str">
        <x:f>IF('Log Transaksi'!C176="","",'Log Transaksi'!C176)</x:f>
        <x:v>laila</x:v>
      </x:c>
      <x:c r="C316" s="618" t="n">
        <x:f>IF(ISNUMBER(U316),U316,IF(ISNUMBER(Z316),Z316,""))</x:f>
        <x:v>46317</x:v>
      </x:c>
      <x:c r="D316" s="617" t="str">
        <x:f>'Log Transaksi'!D176</x:f>
        <x:v>Graduation</x:v>
      </x:c>
      <x:c r="E316" s="619" t="n">
        <x:f>SUMIFS('Cocok Bayar Booking'!$I$5:$I$504,'Cocok Bayar Booking'!$R$5:$R$504,A316,'Cocok Bayar Booking'!$F$5:$F$504,"DP",'Cocok Bayar Booking'!$S$5:$S$504,"Paket utama",'Cocok Bayar Booking'!$B$5:$B$504,"&lt;="&amp;'Pengaturan'!$B$6)</x:f>
        <x:v>100000</x:v>
      </x:c>
      <x:c r="F316" s="619" t="n">
        <x:f>SUMIFS('Cocok Bayar Booking'!$I$5:$I$504,'Cocok Bayar Booking'!$R$5:$R$504,A316,'Cocok Bayar Booking'!$B$5:$B$504,"&lt;="&amp;'Pengaturan'!$B$6)-E316</x:f>
        <x:v>0</x:v>
      </x:c>
      <x:c r="G316" s="619" t="n">
        <x:f>SUMIFS('Cocok Bayar Booking'!$I$5:$I$504,'Cocok Bayar Booking'!$R$5:$R$504,A316,'Cocok Bayar Booking'!$S$5:$S$504,"Add-on",'Cocok Bayar Booking'!$B$5:$B$504,"&lt;="&amp;'Pengaturan'!$B$6)</x:f>
        <x:v>0</x:v>
      </x:c>
      <x:c r="H316" s="619"/>
      <x:c r="I316" s="619" t="n">
        <x:f>E316+F316+IF(V316&lt;&gt;"",N(H316),0)</x:f>
        <x:v>100000</x:v>
      </x:c>
      <x:c r="J316" s="625"/>
      <x:c r="K316" s="626"/>
      <x:c r="L316" s="620" t="str">
        <x:f>IF(NOT(ISNUMBER(C316)),"Tanggal sesi belum pasti",IF(OR(C316&lt;'Pengaturan'!$B$4,C316&gt;'Pengaturan'!$B$5),"Di luar September",IF(C316&gt;'Pengaturan'!$B$29,"Belum closing",IF(AND(O316&lt;&gt;"",NOT(AND(W316="Terverifikasi",K316&lt;&gt;""))),"Pasangan perlu dicek",IF(AND(Q316=0,NOT(AND(ISNUMBER(U316),K316&lt;&gt;""))),"Sesi belum terkonfirmasi",IF(AND(ISNUMBER(J316),J316&gt;=0,K316&lt;&gt;""),"Terhitung",IF(X316=0,"Paket utama belum terhubung",IF(R316=0,"Pelunasan belum terbukti",IF(AND(N(H316)&gt;0,V316=""),"Bukti bayar sebelumnya kosong",IF(E316+IF(V316&lt;&gt;"",N(H316),0)&lt;S316,"DP sebelumnya belum lengkap",IF(I316&lt;=0,"Nominal pembayaran belum lengkap","Terhitung")))))))))))</x:f>
        <x:v>Di luar September</x:v>
      </x:c>
      <x:c r="M316" s="619" t="str">
        <x:f>IF(N316=1,IF(AND(ISNUMBER(J316),J316&gt;=0,K316&lt;&gt;""),J316,I316),"")</x:f>
      </x:c>
      <x:c r="N316" s="621" t="n">
        <x:f>IF(L316="Terhitung",1,0)</x:f>
        <x:v>0</x:v>
      </x:c>
      <x:c r="O316" s="617"/>
      <x:c r="P316" s="617" t="str">
        <x:v>176</x:v>
      </x:c>
      <x:c r="Q316" s="617" t="n">
        <x:f>SUMIFS('Cocok Bayar Booking'!$V$5:$V$504,'Cocok Bayar Booking'!$R$5:$R$504,A316,'Cocok Bayar Booking'!$B$5:$B$504,"&lt;="&amp;'Pengaturan'!$B$6)</x:f>
        <x:v>0</x:v>
      </x:c>
      <x:c r="R316" s="617" t="n">
        <x:f>COUNTIFS('Cocok Bayar Booking'!$R$5:$R$504,A316,'Cocok Bayar Booking'!$S$5:$S$504,"Paket utama",'Cocok Bayar Booking'!$F$5:$F$504,"Lunas",'Cocok Bayar Booking'!$B$5:$B$504,"&lt;="&amp;'Pengaturan'!$B$6)+COUNTIFS('Cocok Bayar Booking'!$R$5:$R$504,A316,'Cocok Bayar Booking'!$S$5:$S$504,"Paket utama",'Cocok Bayar Booking'!$F$5:$F$504,"Pelunasan",'Cocok Bayar Booking'!$B$5:$B$504,"&lt;="&amp;'Pengaturan'!$B$6)</x:f>
        <x:v>0</x:v>
      </x:c>
      <x:c r="S316" s="619" t="n">
        <x:v>0</x:v>
      </x:c>
      <x:c r="T316" s="619"/>
      <x:c r="U316" s="627"/>
      <x:c r="V316" s="617"/>
      <x:c r="W316" s="626"/>
      <x:c r="X316" s="617" t="n">
        <x:f>COUNTIFS('Cocok Bayar Booking'!$R$5:$R$504,A316,'Cocok Bayar Booking'!$S$5:$S$504,"Paket utama",'Cocok Bayar Booking'!$B$5:$B$504,"&lt;="&amp;'Pengaturan'!$B$6)</x:f>
        <x:v>1</x:v>
      </x:c>
      <x:c r="Y316" s="617" t="n">
        <x:f>IF(OR(L316="Nonaktif tanpa pembayaran",L316="Di luar September",L316="Belum closing",AND(LEFT(A316,4)="LOG-",COUNTIF('Cocok Bayar Booking'!$R$5:$R$504,A316)=0)),0,1-N316)</x:f>
        <x:v>0</x:v>
      </x:c>
      <x:c r="Z316" s="618" t="n">
        <x:f>IF('Log Transaksi'!E176="","",'Log Transaksi'!E176)</x:f>
        <x:v>46317</x:v>
      </x:c>
    </x:row>
    <x:row r="317" ht="30" customHeight="1">
      <x:c r="A317" s="617" t="str">
        <x:v>LOG-07-8</x:v>
      </x:c>
      <x:c r="B317" s="617" t="str">
        <x:f>IF('Log Transaksi'!C191="","",'Log Transaksi'!C191)</x:f>
        <x:v>Niko</x:v>
      </x:c>
      <x:c r="C317" s="618" t="n">
        <x:f>IF(ISNUMBER(U317),U317,IF(ISNUMBER(Z317),Z317,""))</x:f>
        <x:v>46298</x:v>
      </x:c>
      <x:c r="D317" s="617" t="str">
        <x:f>'Log Transaksi'!D191</x:f>
        <x:v>Graduation</x:v>
      </x:c>
      <x:c r="E317" s="619" t="n">
        <x:f>SUMIFS('Cocok Bayar Booking'!$I$5:$I$504,'Cocok Bayar Booking'!$R$5:$R$504,A317,'Cocok Bayar Booking'!$F$5:$F$504,"DP",'Cocok Bayar Booking'!$S$5:$S$504,"Paket utama",'Cocok Bayar Booking'!$B$5:$B$504,"&lt;="&amp;'Pengaturan'!$B$6)</x:f>
        <x:v>100000</x:v>
      </x:c>
      <x:c r="F317" s="619" t="n">
        <x:f>SUMIFS('Cocok Bayar Booking'!$I$5:$I$504,'Cocok Bayar Booking'!$R$5:$R$504,A317,'Cocok Bayar Booking'!$B$5:$B$504,"&lt;="&amp;'Pengaturan'!$B$6)-E317</x:f>
        <x:v>0</x:v>
      </x:c>
      <x:c r="G317" s="619" t="n">
        <x:f>SUMIFS('Cocok Bayar Booking'!$I$5:$I$504,'Cocok Bayar Booking'!$R$5:$R$504,A317,'Cocok Bayar Booking'!$S$5:$S$504,"Add-on",'Cocok Bayar Booking'!$B$5:$B$504,"&lt;="&amp;'Pengaturan'!$B$6)</x:f>
        <x:v>0</x:v>
      </x:c>
      <x:c r="H317" s="619"/>
      <x:c r="I317" s="619" t="n">
        <x:f>E317+F317+IF(V317&lt;&gt;"",N(H317),0)</x:f>
        <x:v>100000</x:v>
      </x:c>
      <x:c r="J317" s="625"/>
      <x:c r="K317" s="626"/>
      <x:c r="L317" s="620" t="str">
        <x:f>IF(NOT(ISNUMBER(C317)),"Tanggal sesi belum pasti",IF(OR(C317&lt;'Pengaturan'!$B$4,C317&gt;'Pengaturan'!$B$5),"Di luar September",IF(C317&gt;'Pengaturan'!$B$29,"Belum closing",IF(AND(O317&lt;&gt;"",NOT(AND(W317="Terverifikasi",K317&lt;&gt;""))),"Pasangan perlu dicek",IF(AND(Q317=0,NOT(AND(ISNUMBER(U317),K317&lt;&gt;""))),"Sesi belum terkonfirmasi",IF(AND(ISNUMBER(J317),J317&gt;=0,K317&lt;&gt;""),"Terhitung",IF(X317=0,"Paket utama belum terhubung",IF(R317=0,"Pelunasan belum terbukti",IF(AND(N(H317)&gt;0,V317=""),"Bukti bayar sebelumnya kosong",IF(E317+IF(V317&lt;&gt;"",N(H317),0)&lt;S317,"DP sebelumnya belum lengkap",IF(I317&lt;=0,"Nominal pembayaran belum lengkap","Terhitung")))))))))))</x:f>
        <x:v>Di luar September</x:v>
      </x:c>
      <x:c r="M317" s="619" t="str">
        <x:f>IF(N317=1,IF(AND(ISNUMBER(J317),J317&gt;=0,K317&lt;&gt;""),J317,I317),"")</x:f>
      </x:c>
      <x:c r="N317" s="621" t="n">
        <x:f>IF(L317="Terhitung",1,0)</x:f>
        <x:v>0</x:v>
      </x:c>
      <x:c r="O317" s="617"/>
      <x:c r="P317" s="617" t="str">
        <x:v>191</x:v>
      </x:c>
      <x:c r="Q317" s="617" t="n">
        <x:f>SUMIFS('Cocok Bayar Booking'!$V$5:$V$504,'Cocok Bayar Booking'!$R$5:$R$504,A317,'Cocok Bayar Booking'!$B$5:$B$504,"&lt;="&amp;'Pengaturan'!$B$6)</x:f>
        <x:v>0</x:v>
      </x:c>
      <x:c r="R317" s="617" t="n">
        <x:f>COUNTIFS('Cocok Bayar Booking'!$R$5:$R$504,A317,'Cocok Bayar Booking'!$S$5:$S$504,"Paket utama",'Cocok Bayar Booking'!$F$5:$F$504,"Lunas",'Cocok Bayar Booking'!$B$5:$B$504,"&lt;="&amp;'Pengaturan'!$B$6)+COUNTIFS('Cocok Bayar Booking'!$R$5:$R$504,A317,'Cocok Bayar Booking'!$S$5:$S$504,"Paket utama",'Cocok Bayar Booking'!$F$5:$F$504,"Pelunasan",'Cocok Bayar Booking'!$B$5:$B$504,"&lt;="&amp;'Pengaturan'!$B$6)</x:f>
        <x:v>0</x:v>
      </x:c>
      <x:c r="S317" s="619" t="n">
        <x:v>0</x:v>
      </x:c>
      <x:c r="T317" s="619"/>
      <x:c r="U317" s="627"/>
      <x:c r="V317" s="617"/>
      <x:c r="W317" s="626"/>
      <x:c r="X317" s="617" t="n">
        <x:f>COUNTIFS('Cocok Bayar Booking'!$R$5:$R$504,A317,'Cocok Bayar Booking'!$S$5:$S$504,"Paket utama",'Cocok Bayar Booking'!$B$5:$B$504,"&lt;="&amp;'Pengaturan'!$B$6)</x:f>
        <x:v>1</x:v>
      </x:c>
      <x:c r="Y317" s="617" t="n">
        <x:f>IF(OR(L317="Nonaktif tanpa pembayaran",L317="Di luar September",L317="Belum closing",AND(LEFT(A317,4)="LOG-",COUNTIF('Cocok Bayar Booking'!$R$5:$R$504,A317)=0)),0,1-N317)</x:f>
        <x:v>0</x:v>
      </x:c>
      <x:c r="Z317" s="618" t="n">
        <x:f>IF('Log Transaksi'!E191="","",'Log Transaksi'!E191)</x:f>
        <x:v>46298</x:v>
      </x:c>
    </x:row>
    <x:row r="318" ht="30" customHeight="1">
      <x:c r="A318" s="617" t="str">
        <x:v>LOG-07-14</x:v>
      </x:c>
      <x:c r="B318" s="617" t="str">
        <x:f>IF('Log Transaksi'!C197="","",'Log Transaksi'!C197)</x:f>
        <x:v>Bulan</x:v>
      </x:c>
      <x:c r="C318" s="618" t="n">
        <x:f>IF(ISNUMBER(U318),U318,IF(ISNUMBER(Z318),Z318,""))</x:f>
        <x:v>46273</x:v>
      </x:c>
      <x:c r="D318" s="617" t="str">
        <x:f>'Log Transaksi'!D197</x:f>
        <x:v>Graduation</x:v>
      </x:c>
      <x:c r="E318" s="619" t="n">
        <x:f>SUMIFS('Cocok Bayar Booking'!$I$5:$I$504,'Cocok Bayar Booking'!$R$5:$R$504,A318,'Cocok Bayar Booking'!$F$5:$F$504,"DP",'Cocok Bayar Booking'!$S$5:$S$504,"Paket utama",'Cocok Bayar Booking'!$B$5:$B$504,"&lt;="&amp;'Pengaturan'!$B$6)</x:f>
        <x:v>0</x:v>
      </x:c>
      <x:c r="F318" s="619" t="n">
        <x:f>SUMIFS('Cocok Bayar Booking'!$I$5:$I$504,'Cocok Bayar Booking'!$R$5:$R$504,A318,'Cocok Bayar Booking'!$B$5:$B$504,"&lt;="&amp;'Pengaturan'!$B$6)-E318</x:f>
        <x:v>350000</x:v>
      </x:c>
      <x:c r="G318" s="619" t="n">
        <x:f>SUMIFS('Cocok Bayar Booking'!$I$5:$I$504,'Cocok Bayar Booking'!$R$5:$R$504,A318,'Cocok Bayar Booking'!$S$5:$S$504,"Add-on",'Cocok Bayar Booking'!$B$5:$B$504,"&lt;="&amp;'Pengaturan'!$B$6)</x:f>
        <x:v>0</x:v>
      </x:c>
      <x:c r="H318" s="619"/>
      <x:c r="I318" s="619" t="n">
        <x:f>E318+F318+IF(V318&lt;&gt;"",N(H318),0)</x:f>
        <x:v>350000</x:v>
      </x:c>
      <x:c r="J318" s="625"/>
      <x:c r="K318" s="626"/>
      <x:c r="L318" s="620" t="str">
        <x:f>IF(NOT(ISNUMBER(C318)),"Tanggal sesi belum pasti",IF(OR(C318&lt;'Pengaturan'!$B$4,C318&gt;'Pengaturan'!$B$5),"Di luar September",IF(C318&gt;'Pengaturan'!$B$29,"Belum closing",IF(AND(O318&lt;&gt;"",NOT(AND(W318="Terverifikasi",K318&lt;&gt;""))),"Pasangan perlu dicek",IF(AND(Q318=0,NOT(AND(ISNUMBER(U318),K318&lt;&gt;""))),"Sesi belum terkonfirmasi",IF(AND(ISNUMBER(J318),J318&gt;=0,K318&lt;&gt;""),"Terhitung",IF(X318=0,"Paket utama belum terhubung",IF(R318=0,"Pelunasan belum terbukti",IF(AND(N(H318)&gt;0,V318=""),"Bukti bayar sebelumnya kosong",IF(E318+IF(V318&lt;&gt;"",N(H318),0)&lt;S318,"DP sebelumnya belum lengkap",IF(I318&lt;=0,"Nominal pembayaran belum lengkap","Terhitung")))))))))))</x:f>
        <x:v>Terhitung</x:v>
      </x:c>
      <x:c r="M318" s="619" t="n">
        <x:f>IF(N318=1,IF(AND(ISNUMBER(J318),J318&gt;=0,K318&lt;&gt;""),J318,I318),"")</x:f>
        <x:v>350000</x:v>
      </x:c>
      <x:c r="N318" s="621" t="n">
        <x:f>IF(L318="Terhitung",1,0)</x:f>
        <x:v>1</x:v>
      </x:c>
      <x:c r="O318" s="617"/>
      <x:c r="P318" s="617" t="str">
        <x:v>197, 247</x:v>
      </x:c>
      <x:c r="Q318" s="617" t="n">
        <x:f>SUMIFS('Cocok Bayar Booking'!$V$5:$V$504,'Cocok Bayar Booking'!$R$5:$R$504,A318,'Cocok Bayar Booking'!$B$5:$B$504,"&lt;="&amp;'Pengaturan'!$B$6)</x:f>
        <x:v>1</x:v>
      </x:c>
      <x:c r="R318" s="617" t="n">
        <x:f>COUNTIFS('Cocok Bayar Booking'!$R$5:$R$504,A318,'Cocok Bayar Booking'!$S$5:$S$504,"Paket utama",'Cocok Bayar Booking'!$F$5:$F$504,"Lunas",'Cocok Bayar Booking'!$B$5:$B$504,"&lt;="&amp;'Pengaturan'!$B$6)+COUNTIFS('Cocok Bayar Booking'!$R$5:$R$504,A318,'Cocok Bayar Booking'!$S$5:$S$504,"Paket utama",'Cocok Bayar Booking'!$F$5:$F$504,"Pelunasan",'Cocok Bayar Booking'!$B$5:$B$504,"&lt;="&amp;'Pengaturan'!$B$6)</x:f>
        <x:v>2</x:v>
      </x:c>
      <x:c r="S318" s="619" t="n">
        <x:v>0</x:v>
      </x:c>
      <x:c r="T318" s="619"/>
      <x:c r="U318" s="627"/>
      <x:c r="V318" s="617"/>
      <x:c r="W318" s="626"/>
      <x:c r="X318" s="617" t="n">
        <x:f>COUNTIFS('Cocok Bayar Booking'!$R$5:$R$504,A318,'Cocok Bayar Booking'!$S$5:$S$504,"Paket utama",'Cocok Bayar Booking'!$B$5:$B$504,"&lt;="&amp;'Pengaturan'!$B$6)</x:f>
        <x:v>2</x:v>
      </x:c>
      <x:c r="Y318" s="617" t="n">
        <x:f>IF(OR(L318="Nonaktif tanpa pembayaran",L318="Di luar September",L318="Belum closing",AND(LEFT(A318,4)="LOG-",COUNTIF('Cocok Bayar Booking'!$R$5:$R$504,A318)=0)),0,1-N318)</x:f>
        <x:v>0</x:v>
      </x:c>
      <x:c r="Z318" s="618" t="n">
        <x:f>IF('Log Transaksi'!E197="","",'Log Transaksi'!E197)</x:f>
        <x:v>46273</x:v>
      </x:c>
    </x:row>
    <x:row r="319" ht="30" customHeight="1">
      <x:c r="A319" s="617" t="str">
        <x:v>LOG-08-10</x:v>
      </x:c>
      <x:c r="B319" s="617" t="str">
        <x:f>IF('Log Transaksi'!C206="","",'Log Transaksi'!C206)</x:f>
        <x:v>Nadya</x:v>
      </x:c>
      <x:c r="C319" s="618" t="n">
        <x:f>IF(ISNUMBER(U319),U319,IF(ISNUMBER(Z319),Z319,""))</x:f>
        <x:v>46273</x:v>
      </x:c>
      <x:c r="D319" s="617" t="str">
        <x:f>'Log Transaksi'!D206</x:f>
        <x:v>Graduation Premium</x:v>
      </x:c>
      <x:c r="E319" s="619" t="n">
        <x:f>SUMIFS('Cocok Bayar Booking'!$I$5:$I$504,'Cocok Bayar Booking'!$R$5:$R$504,A319,'Cocok Bayar Booking'!$F$5:$F$504,"DP",'Cocok Bayar Booking'!$S$5:$S$504,"Paket utama",'Cocok Bayar Booking'!$B$5:$B$504,"&lt;="&amp;'Pengaturan'!$B$6)</x:f>
        <x:v>0</x:v>
      </x:c>
      <x:c r="F319" s="619" t="n">
        <x:f>SUMIFS('Cocok Bayar Booking'!$I$5:$I$504,'Cocok Bayar Booking'!$R$5:$R$504,A319,'Cocok Bayar Booking'!$B$5:$B$504,"&lt;="&amp;'Pengaturan'!$B$6)-E319</x:f>
        <x:v>500000</x:v>
      </x:c>
      <x:c r="G319" s="619" t="n">
        <x:f>SUMIFS('Cocok Bayar Booking'!$I$5:$I$504,'Cocok Bayar Booking'!$R$5:$R$504,A319,'Cocok Bayar Booking'!$S$5:$S$504,"Add-on",'Cocok Bayar Booking'!$B$5:$B$504,"&lt;="&amp;'Pengaturan'!$B$6)</x:f>
        <x:v>0</x:v>
      </x:c>
      <x:c r="H319" s="619"/>
      <x:c r="I319" s="619" t="n">
        <x:f>E319+F319+IF(V319&lt;&gt;"",N(H319),0)</x:f>
        <x:v>500000</x:v>
      </x:c>
      <x:c r="J319" s="625"/>
      <x:c r="K319" s="626"/>
      <x:c r="L319" s="620" t="str">
        <x:f>IF(NOT(ISNUMBER(C319)),"Tanggal sesi belum pasti",IF(OR(C319&lt;'Pengaturan'!$B$4,C319&gt;'Pengaturan'!$B$5),"Di luar September",IF(C319&gt;'Pengaturan'!$B$29,"Belum closing",IF(AND(O319&lt;&gt;"",NOT(AND(W319="Terverifikasi",K319&lt;&gt;""))),"Pasangan perlu dicek",IF(AND(Q319=0,NOT(AND(ISNUMBER(U319),K319&lt;&gt;""))),"Sesi belum terkonfirmasi",IF(AND(ISNUMBER(J319),J319&gt;=0,K319&lt;&gt;""),"Terhitung",IF(X319=0,"Paket utama belum terhubung",IF(R319=0,"Pelunasan belum terbukti",IF(AND(N(H319)&gt;0,V319=""),"Bukti bayar sebelumnya kosong",IF(E319+IF(V319&lt;&gt;"",N(H319),0)&lt;S319,"DP sebelumnya belum lengkap",IF(I319&lt;=0,"Nominal pembayaran belum lengkap","Terhitung")))))))))))</x:f>
        <x:v>Sesi belum terkonfirmasi</x:v>
      </x:c>
      <x:c r="M319" s="619" t="str">
        <x:f>IF(N319=1,IF(AND(ISNUMBER(J319),J319&gt;=0,K319&lt;&gt;""),J319,I319),"")</x:f>
      </x:c>
      <x:c r="N319" s="621" t="n">
        <x:f>IF(L319="Terhitung",1,0)</x:f>
        <x:v>0</x:v>
      </x:c>
      <x:c r="O319" s="617"/>
      <x:c r="P319" s="617" t="str">
        <x:v>206</x:v>
      </x:c>
      <x:c r="Q319" s="617" t="n">
        <x:f>SUMIFS('Cocok Bayar Booking'!$V$5:$V$504,'Cocok Bayar Booking'!$R$5:$R$504,A319,'Cocok Bayar Booking'!$B$5:$B$504,"&lt;="&amp;'Pengaturan'!$B$6)</x:f>
        <x:v>0</x:v>
      </x:c>
      <x:c r="R319" s="617" t="n">
        <x:f>COUNTIFS('Cocok Bayar Booking'!$R$5:$R$504,A319,'Cocok Bayar Booking'!$S$5:$S$504,"Paket utama",'Cocok Bayar Booking'!$F$5:$F$504,"Lunas",'Cocok Bayar Booking'!$B$5:$B$504,"&lt;="&amp;'Pengaturan'!$B$6)+COUNTIFS('Cocok Bayar Booking'!$R$5:$R$504,A319,'Cocok Bayar Booking'!$S$5:$S$504,"Paket utama",'Cocok Bayar Booking'!$F$5:$F$504,"Pelunasan",'Cocok Bayar Booking'!$B$5:$B$504,"&lt;="&amp;'Pengaturan'!$B$6)</x:f>
        <x:v>0</x:v>
      </x:c>
      <x:c r="S319" s="619" t="n">
        <x:v>0</x:v>
      </x:c>
      <x:c r="T319" s="619"/>
      <x:c r="U319" s="627"/>
      <x:c r="V319" s="617"/>
      <x:c r="W319" s="626"/>
      <x:c r="X319" s="617" t="n">
        <x:f>COUNTIFS('Cocok Bayar Booking'!$R$5:$R$504,A319,'Cocok Bayar Booking'!$S$5:$S$504,"Paket utama",'Cocok Bayar Booking'!$B$5:$B$504,"&lt;="&amp;'Pengaturan'!$B$6)</x:f>
        <x:v>1</x:v>
      </x:c>
      <x:c r="Y319" s="617" t="n">
        <x:f>IF(OR(L319="Nonaktif tanpa pembayaran",L319="Di luar September",L319="Belum closing",AND(LEFT(A319,4)="LOG-",COUNTIF('Cocok Bayar Booking'!$R$5:$R$504,A319)=0)),0,1-N319)</x:f>
        <x:v>1</x:v>
      </x:c>
      <x:c r="Z319" s="618" t="n">
        <x:f>IF('Log Transaksi'!E206="","",'Log Transaksi'!E206)</x:f>
        <x:v>46273</x:v>
      </x:c>
    </x:row>
    <x:row r="320" ht="30" customHeight="1">
      <x:c r="A320" s="617" t="str">
        <x:v>LOG-08-21</x:v>
      </x:c>
      <x:c r="B320" s="617" t="str">
        <x:f>IF('Log Transaksi'!C217="","",'Log Transaksi'!C217)</x:f>
        <x:v>Dewi Amarwati</x:v>
      </x:c>
      <x:c r="C320" s="618" t="n">
        <x:f>IF(ISNUMBER(U320),U320,IF(ISNUMBER(Z320),Z320,""))</x:f>
        <x:v>46273</x:v>
      </x:c>
      <x:c r="D320" s="617" t="str">
        <x:f>'Log Transaksi'!D217</x:f>
        <x:v>Graduation</x:v>
      </x:c>
      <x:c r="E320" s="619" t="n">
        <x:f>SUMIFS('Cocok Bayar Booking'!$I$5:$I$504,'Cocok Bayar Booking'!$R$5:$R$504,A320,'Cocok Bayar Booking'!$F$5:$F$504,"DP",'Cocok Bayar Booking'!$S$5:$S$504,"Paket utama",'Cocok Bayar Booking'!$B$5:$B$504,"&lt;="&amp;'Pengaturan'!$B$6)</x:f>
        <x:v>0</x:v>
      </x:c>
      <x:c r="F320" s="619" t="n">
        <x:f>SUMIFS('Cocok Bayar Booking'!$I$5:$I$504,'Cocok Bayar Booking'!$R$5:$R$504,A320,'Cocok Bayar Booking'!$B$5:$B$504,"&lt;="&amp;'Pengaturan'!$B$6)-E320</x:f>
        <x:v>350000</x:v>
      </x:c>
      <x:c r="G320" s="619" t="n">
        <x:f>SUMIFS('Cocok Bayar Booking'!$I$5:$I$504,'Cocok Bayar Booking'!$R$5:$R$504,A320,'Cocok Bayar Booking'!$S$5:$S$504,"Add-on",'Cocok Bayar Booking'!$B$5:$B$504,"&lt;="&amp;'Pengaturan'!$B$6)</x:f>
        <x:v>0</x:v>
      </x:c>
      <x:c r="H320" s="619"/>
      <x:c r="I320" s="619" t="n">
        <x:f>E320+F320+IF(V320&lt;&gt;"",N(H320),0)</x:f>
        <x:v>350000</x:v>
      </x:c>
      <x:c r="J320" s="625"/>
      <x:c r="K320" s="626"/>
      <x:c r="L320" s="620" t="str">
        <x:f>IF(NOT(ISNUMBER(C320)),"Tanggal sesi belum pasti",IF(OR(C320&lt;'Pengaturan'!$B$4,C320&gt;'Pengaturan'!$B$5),"Di luar September",IF(C320&gt;'Pengaturan'!$B$29,"Belum closing",IF(AND(O320&lt;&gt;"",NOT(AND(W320="Terverifikasi",K320&lt;&gt;""))),"Pasangan perlu dicek",IF(AND(Q320=0,NOT(AND(ISNUMBER(U320),K320&lt;&gt;""))),"Sesi belum terkonfirmasi",IF(AND(ISNUMBER(J320),J320&gt;=0,K320&lt;&gt;""),"Terhitung",IF(X320=0,"Paket utama belum terhubung",IF(R320=0,"Pelunasan belum terbukti",IF(AND(N(H320)&gt;0,V320=""),"Bukti bayar sebelumnya kosong",IF(E320+IF(V320&lt;&gt;"",N(H320),0)&lt;S320,"DP sebelumnya belum lengkap",IF(I320&lt;=0,"Nominal pembayaran belum lengkap","Terhitung")))))))))))</x:f>
        <x:v>Sesi belum terkonfirmasi</x:v>
      </x:c>
      <x:c r="M320" s="619" t="str">
        <x:f>IF(N320=1,IF(AND(ISNUMBER(J320),J320&gt;=0,K320&lt;&gt;""),J320,I320),"")</x:f>
      </x:c>
      <x:c r="N320" s="621" t="n">
        <x:f>IF(L320="Terhitung",1,0)</x:f>
        <x:v>0</x:v>
      </x:c>
      <x:c r="O320" s="617"/>
      <x:c r="P320" s="617" t="str">
        <x:v>217</x:v>
      </x:c>
      <x:c r="Q320" s="617" t="n">
        <x:f>SUMIFS('Cocok Bayar Booking'!$V$5:$V$504,'Cocok Bayar Booking'!$R$5:$R$504,A320,'Cocok Bayar Booking'!$B$5:$B$504,"&lt;="&amp;'Pengaturan'!$B$6)</x:f>
        <x:v>0</x:v>
      </x:c>
      <x:c r="R320" s="617" t="n">
        <x:f>COUNTIFS('Cocok Bayar Booking'!$R$5:$R$504,A320,'Cocok Bayar Booking'!$S$5:$S$504,"Paket utama",'Cocok Bayar Booking'!$F$5:$F$504,"Lunas",'Cocok Bayar Booking'!$B$5:$B$504,"&lt;="&amp;'Pengaturan'!$B$6)+COUNTIFS('Cocok Bayar Booking'!$R$5:$R$504,A320,'Cocok Bayar Booking'!$S$5:$S$504,"Paket utama",'Cocok Bayar Booking'!$F$5:$F$504,"Pelunasan",'Cocok Bayar Booking'!$B$5:$B$504,"&lt;="&amp;'Pengaturan'!$B$6)</x:f>
        <x:v>0</x:v>
      </x:c>
      <x:c r="S320" s="619" t="n">
        <x:v>0</x:v>
      </x:c>
      <x:c r="T320" s="619"/>
      <x:c r="U320" s="627"/>
      <x:c r="V320" s="617"/>
      <x:c r="W320" s="626"/>
      <x:c r="X320" s="617" t="n">
        <x:f>COUNTIFS('Cocok Bayar Booking'!$R$5:$R$504,A320,'Cocok Bayar Booking'!$S$5:$S$504,"Paket utama",'Cocok Bayar Booking'!$B$5:$B$504,"&lt;="&amp;'Pengaturan'!$B$6)</x:f>
        <x:v>1</x:v>
      </x:c>
      <x:c r="Y320" s="617" t="n">
        <x:f>IF(OR(L320="Nonaktif tanpa pembayaran",L320="Di luar September",L320="Belum closing",AND(LEFT(A320,4)="LOG-",COUNTIF('Cocok Bayar Booking'!$R$5:$R$504,A320)=0)),0,1-N320)</x:f>
        <x:v>1</x:v>
      </x:c>
      <x:c r="Z320" s="618" t="n">
        <x:f>IF('Log Transaksi'!E217="","",'Log Transaksi'!E217)</x:f>
        <x:v>46273</x:v>
      </x:c>
    </x:row>
    <x:row r="321" ht="30" customHeight="1">
      <x:c r="A321" s="617" t="str">
        <x:v>LOG-08-34</x:v>
      </x:c>
      <x:c r="B321" s="617" t="str">
        <x:f>IF('Log Transaksi'!C230="","",'Log Transaksi'!C230)</x:f>
        <x:v>Fadlah Faqih Masho</x:v>
      </x:c>
      <x:c r="C321" s="618" t="n">
        <x:f>IF(ISNUMBER(U321),U321,IF(ISNUMBER(Z321),Z321,""))</x:f>
        <x:v>46299</x:v>
      </x:c>
      <x:c r="D321" s="617" t="str">
        <x:f>'Log Transaksi'!D230</x:f>
        <x:v>Graduation</x:v>
      </x:c>
      <x:c r="E321" s="619" t="n">
        <x:f>SUMIFS('Cocok Bayar Booking'!$I$5:$I$504,'Cocok Bayar Booking'!$R$5:$R$504,A321,'Cocok Bayar Booking'!$F$5:$F$504,"DP",'Cocok Bayar Booking'!$S$5:$S$504,"Paket utama",'Cocok Bayar Booking'!$B$5:$B$504,"&lt;="&amp;'Pengaturan'!$B$6)</x:f>
        <x:v>100000</x:v>
      </x:c>
      <x:c r="F321" s="619" t="n">
        <x:f>SUMIFS('Cocok Bayar Booking'!$I$5:$I$504,'Cocok Bayar Booking'!$R$5:$R$504,A321,'Cocok Bayar Booking'!$B$5:$B$504,"&lt;="&amp;'Pengaturan'!$B$6)-E321</x:f>
        <x:v>0</x:v>
      </x:c>
      <x:c r="G321" s="619" t="n">
        <x:f>SUMIFS('Cocok Bayar Booking'!$I$5:$I$504,'Cocok Bayar Booking'!$R$5:$R$504,A321,'Cocok Bayar Booking'!$S$5:$S$504,"Add-on",'Cocok Bayar Booking'!$B$5:$B$504,"&lt;="&amp;'Pengaturan'!$B$6)</x:f>
        <x:v>0</x:v>
      </x:c>
      <x:c r="H321" s="619"/>
      <x:c r="I321" s="619" t="n">
        <x:f>E321+F321+IF(V321&lt;&gt;"",N(H321),0)</x:f>
        <x:v>100000</x:v>
      </x:c>
      <x:c r="J321" s="625"/>
      <x:c r="K321" s="626"/>
      <x:c r="L321" s="620" t="str">
        <x:f>IF(NOT(ISNUMBER(C321)),"Tanggal sesi belum pasti",IF(OR(C321&lt;'Pengaturan'!$B$4,C321&gt;'Pengaturan'!$B$5),"Di luar September",IF(C321&gt;'Pengaturan'!$B$29,"Belum closing",IF(AND(O321&lt;&gt;"",NOT(AND(W321="Terverifikasi",K321&lt;&gt;""))),"Pasangan perlu dicek",IF(AND(Q321=0,NOT(AND(ISNUMBER(U321),K321&lt;&gt;""))),"Sesi belum terkonfirmasi",IF(AND(ISNUMBER(J321),J321&gt;=0,K321&lt;&gt;""),"Terhitung",IF(X321=0,"Paket utama belum terhubung",IF(R321=0,"Pelunasan belum terbukti",IF(AND(N(H321)&gt;0,V321=""),"Bukti bayar sebelumnya kosong",IF(E321+IF(V321&lt;&gt;"",N(H321),0)&lt;S321,"DP sebelumnya belum lengkap",IF(I321&lt;=0,"Nominal pembayaran belum lengkap","Terhitung")))))))))))</x:f>
        <x:v>Di luar September</x:v>
      </x:c>
      <x:c r="M321" s="619" t="str">
        <x:f>IF(N321=1,IF(AND(ISNUMBER(J321),J321&gt;=0,K321&lt;&gt;""),J321,I321),"")</x:f>
      </x:c>
      <x:c r="N321" s="621" t="n">
        <x:f>IF(L321="Terhitung",1,0)</x:f>
        <x:v>0</x:v>
      </x:c>
      <x:c r="O321" s="617"/>
      <x:c r="P321" s="617" t="str">
        <x:v>230</x:v>
      </x:c>
      <x:c r="Q321" s="617" t="n">
        <x:f>SUMIFS('Cocok Bayar Booking'!$V$5:$V$504,'Cocok Bayar Booking'!$R$5:$R$504,A321,'Cocok Bayar Booking'!$B$5:$B$504,"&lt;="&amp;'Pengaturan'!$B$6)</x:f>
        <x:v>0</x:v>
      </x:c>
      <x:c r="R321" s="617" t="n">
        <x:f>COUNTIFS('Cocok Bayar Booking'!$R$5:$R$504,A321,'Cocok Bayar Booking'!$S$5:$S$504,"Paket utama",'Cocok Bayar Booking'!$F$5:$F$504,"Lunas",'Cocok Bayar Booking'!$B$5:$B$504,"&lt;="&amp;'Pengaturan'!$B$6)+COUNTIFS('Cocok Bayar Booking'!$R$5:$R$504,A321,'Cocok Bayar Booking'!$S$5:$S$504,"Paket utama",'Cocok Bayar Booking'!$F$5:$F$504,"Pelunasan",'Cocok Bayar Booking'!$B$5:$B$504,"&lt;="&amp;'Pengaturan'!$B$6)</x:f>
        <x:v>0</x:v>
      </x:c>
      <x:c r="S321" s="619" t="n">
        <x:v>0</x:v>
      </x:c>
      <x:c r="T321" s="619"/>
      <x:c r="U321" s="627"/>
      <x:c r="V321" s="617"/>
      <x:c r="W321" s="626"/>
      <x:c r="X321" s="617" t="n">
        <x:f>COUNTIFS('Cocok Bayar Booking'!$R$5:$R$504,A321,'Cocok Bayar Booking'!$S$5:$S$504,"Paket utama",'Cocok Bayar Booking'!$B$5:$B$504,"&lt;="&amp;'Pengaturan'!$B$6)</x:f>
        <x:v>1</x:v>
      </x:c>
      <x:c r="Y321" s="617" t="n">
        <x:f>IF(OR(L321="Nonaktif tanpa pembayaran",L321="Di luar September",L321="Belum closing",AND(LEFT(A321,4)="LOG-",COUNTIF('Cocok Bayar Booking'!$R$5:$R$504,A321)=0)),0,1-N321)</x:f>
        <x:v>0</x:v>
      </x:c>
      <x:c r="Z321" s="618" t="n">
        <x:f>IF('Log Transaksi'!E230="","",'Log Transaksi'!E230)</x:f>
        <x:v>46299</x:v>
      </x:c>
    </x:row>
    <x:row r="322" ht="30" customHeight="1">
      <x:c r="A322" s="617" t="str">
        <x:v>LOG-08-40</x:v>
      </x:c>
      <x:c r="B322" s="617" t="str">
        <x:f>IF('Log Transaksi'!C235="","",'Log Transaksi'!C235)</x:f>
        <x:v>2. Aula Hani</x:v>
      </x:c>
      <x:c r="C322" s="618" t="n">
        <x:f>IF(ISNUMBER(U322),U322,IF(ISNUMBER(Z322),Z322,""))</x:f>
        <x:v>46298</x:v>
      </x:c>
      <x:c r="D322" s="617" t="str">
        <x:f>'Log Transaksi'!D235</x:f>
        <x:v>Graduation</x:v>
      </x:c>
      <x:c r="E322" s="619" t="n">
        <x:f>SUMIFS('Cocok Bayar Booking'!$I$5:$I$504,'Cocok Bayar Booking'!$R$5:$R$504,A322,'Cocok Bayar Booking'!$F$5:$F$504,"DP",'Cocok Bayar Booking'!$S$5:$S$504,"Paket utama",'Cocok Bayar Booking'!$B$5:$B$504,"&lt;="&amp;'Pengaturan'!$B$6)</x:f>
        <x:v>100000</x:v>
      </x:c>
      <x:c r="F322" s="619" t="n">
        <x:f>SUMIFS('Cocok Bayar Booking'!$I$5:$I$504,'Cocok Bayar Booking'!$R$5:$R$504,A322,'Cocok Bayar Booking'!$B$5:$B$504,"&lt;="&amp;'Pengaturan'!$B$6)-E322</x:f>
        <x:v>0</x:v>
      </x:c>
      <x:c r="G322" s="619" t="n">
        <x:f>SUMIFS('Cocok Bayar Booking'!$I$5:$I$504,'Cocok Bayar Booking'!$R$5:$R$504,A322,'Cocok Bayar Booking'!$S$5:$S$504,"Add-on",'Cocok Bayar Booking'!$B$5:$B$504,"&lt;="&amp;'Pengaturan'!$B$6)</x:f>
        <x:v>0</x:v>
      </x:c>
      <x:c r="H322" s="619"/>
      <x:c r="I322" s="619" t="n">
        <x:f>E322+F322+IF(V322&lt;&gt;"",N(H322),0)</x:f>
        <x:v>100000</x:v>
      </x:c>
      <x:c r="J322" s="625"/>
      <x:c r="K322" s="626"/>
      <x:c r="L322" s="620" t="str">
        <x:f>IF(NOT(ISNUMBER(C322)),"Tanggal sesi belum pasti",IF(OR(C322&lt;'Pengaturan'!$B$4,C322&gt;'Pengaturan'!$B$5),"Di luar September",IF(C322&gt;'Pengaturan'!$B$29,"Belum closing",IF(AND(O322&lt;&gt;"",NOT(AND(W322="Terverifikasi",K322&lt;&gt;""))),"Pasangan perlu dicek",IF(AND(Q322=0,NOT(AND(ISNUMBER(U322),K322&lt;&gt;""))),"Sesi belum terkonfirmasi",IF(AND(ISNUMBER(J322),J322&gt;=0,K322&lt;&gt;""),"Terhitung",IF(X322=0,"Paket utama belum terhubung",IF(R322=0,"Pelunasan belum terbukti",IF(AND(N(H322)&gt;0,V322=""),"Bukti bayar sebelumnya kosong",IF(E322+IF(V322&lt;&gt;"",N(H322),0)&lt;S322,"DP sebelumnya belum lengkap",IF(I322&lt;=0,"Nominal pembayaran belum lengkap","Terhitung")))))))))))</x:f>
        <x:v>Di luar September</x:v>
      </x:c>
      <x:c r="M322" s="619" t="str">
        <x:f>IF(N322=1,IF(AND(ISNUMBER(J322),J322&gt;=0,K322&lt;&gt;""),J322,I322),"")</x:f>
      </x:c>
      <x:c r="N322" s="621" t="n">
        <x:f>IF(L322="Terhitung",1,0)</x:f>
        <x:v>0</x:v>
      </x:c>
      <x:c r="O322" s="617"/>
      <x:c r="P322" s="617" t="str">
        <x:v>235</x:v>
      </x:c>
      <x:c r="Q322" s="617" t="n">
        <x:f>SUMIFS('Cocok Bayar Booking'!$V$5:$V$504,'Cocok Bayar Booking'!$R$5:$R$504,A322,'Cocok Bayar Booking'!$B$5:$B$504,"&lt;="&amp;'Pengaturan'!$B$6)</x:f>
        <x:v>0</x:v>
      </x:c>
      <x:c r="R322" s="617" t="n">
        <x:f>COUNTIFS('Cocok Bayar Booking'!$R$5:$R$504,A322,'Cocok Bayar Booking'!$S$5:$S$504,"Paket utama",'Cocok Bayar Booking'!$F$5:$F$504,"Lunas",'Cocok Bayar Booking'!$B$5:$B$504,"&lt;="&amp;'Pengaturan'!$B$6)+COUNTIFS('Cocok Bayar Booking'!$R$5:$R$504,A322,'Cocok Bayar Booking'!$S$5:$S$504,"Paket utama",'Cocok Bayar Booking'!$F$5:$F$504,"Pelunasan",'Cocok Bayar Booking'!$B$5:$B$504,"&lt;="&amp;'Pengaturan'!$B$6)</x:f>
        <x:v>0</x:v>
      </x:c>
      <x:c r="S322" s="619" t="n">
        <x:v>0</x:v>
      </x:c>
      <x:c r="T322" s="619"/>
      <x:c r="U322" s="627"/>
      <x:c r="V322" s="617"/>
      <x:c r="W322" s="626"/>
      <x:c r="X322" s="617" t="n">
        <x:f>COUNTIFS('Cocok Bayar Booking'!$R$5:$R$504,A322,'Cocok Bayar Booking'!$S$5:$S$504,"Paket utama",'Cocok Bayar Booking'!$B$5:$B$504,"&lt;="&amp;'Pengaturan'!$B$6)</x:f>
        <x:v>1</x:v>
      </x:c>
      <x:c r="Y322" s="617" t="n">
        <x:f>IF(OR(L322="Nonaktif tanpa pembayaran",L322="Di luar September",L322="Belum closing",AND(LEFT(A322,4)="LOG-",COUNTIF('Cocok Bayar Booking'!$R$5:$R$504,A322)=0)),0,1-N322)</x:f>
        <x:v>0</x:v>
      </x:c>
      <x:c r="Z322" s="618" t="n">
        <x:f>IF('Log Transaksi'!E235="","",'Log Transaksi'!E235)</x:f>
        <x:v>46298</x:v>
      </x:c>
    </x:row>
    <x:row r="323" ht="30" customHeight="1">
      <x:c r="A323" s="617" t="str">
        <x:v>LOG-08-41</x:v>
      </x:c>
      <x:c r="B323" s="617" t="str">
        <x:f>IF('Log Transaksi'!C236="","",'Log Transaksi'!C236)</x:f>
        <x:v>3.Desni</x:v>
      </x:c>
      <x:c r="C323" s="618" t="n">
        <x:f>IF(ISNUMBER(U323),U323,IF(ISNUMBER(Z323),Z323,""))</x:f>
        <x:v>46299</x:v>
      </x:c>
      <x:c r="D323" s="617" t="str">
        <x:f>'Log Transaksi'!D236</x:f>
        <x:v>Graduation</x:v>
      </x:c>
      <x:c r="E323" s="619" t="n">
        <x:f>SUMIFS('Cocok Bayar Booking'!$I$5:$I$504,'Cocok Bayar Booking'!$R$5:$R$504,A323,'Cocok Bayar Booking'!$F$5:$F$504,"DP",'Cocok Bayar Booking'!$S$5:$S$504,"Paket utama",'Cocok Bayar Booking'!$B$5:$B$504,"&lt;="&amp;'Pengaturan'!$B$6)</x:f>
        <x:v>100000</x:v>
      </x:c>
      <x:c r="F323" s="619" t="n">
        <x:f>SUMIFS('Cocok Bayar Booking'!$I$5:$I$504,'Cocok Bayar Booking'!$R$5:$R$504,A323,'Cocok Bayar Booking'!$B$5:$B$504,"&lt;="&amp;'Pengaturan'!$B$6)-E323</x:f>
        <x:v>0</x:v>
      </x:c>
      <x:c r="G323" s="619" t="n">
        <x:f>SUMIFS('Cocok Bayar Booking'!$I$5:$I$504,'Cocok Bayar Booking'!$R$5:$R$504,A323,'Cocok Bayar Booking'!$S$5:$S$504,"Add-on",'Cocok Bayar Booking'!$B$5:$B$504,"&lt;="&amp;'Pengaturan'!$B$6)</x:f>
        <x:v>0</x:v>
      </x:c>
      <x:c r="H323" s="619"/>
      <x:c r="I323" s="619" t="n">
        <x:f>E323+F323+IF(V323&lt;&gt;"",N(H323),0)</x:f>
        <x:v>100000</x:v>
      </x:c>
      <x:c r="J323" s="625"/>
      <x:c r="K323" s="626"/>
      <x:c r="L323" s="620" t="str">
        <x:f>IF(NOT(ISNUMBER(C323)),"Tanggal sesi belum pasti",IF(OR(C323&lt;'Pengaturan'!$B$4,C323&gt;'Pengaturan'!$B$5),"Di luar September",IF(C323&gt;'Pengaturan'!$B$29,"Belum closing",IF(AND(O323&lt;&gt;"",NOT(AND(W323="Terverifikasi",K323&lt;&gt;""))),"Pasangan perlu dicek",IF(AND(Q323=0,NOT(AND(ISNUMBER(U323),K323&lt;&gt;""))),"Sesi belum terkonfirmasi",IF(AND(ISNUMBER(J323),J323&gt;=0,K323&lt;&gt;""),"Terhitung",IF(X323=0,"Paket utama belum terhubung",IF(R323=0,"Pelunasan belum terbukti",IF(AND(N(H323)&gt;0,V323=""),"Bukti bayar sebelumnya kosong",IF(E323+IF(V323&lt;&gt;"",N(H323),0)&lt;S323,"DP sebelumnya belum lengkap",IF(I323&lt;=0,"Nominal pembayaran belum lengkap","Terhitung")))))))))))</x:f>
        <x:v>Di luar September</x:v>
      </x:c>
      <x:c r="M323" s="619" t="str">
        <x:f>IF(N323=1,IF(AND(ISNUMBER(J323),J323&gt;=0,K323&lt;&gt;""),J323,I323),"")</x:f>
      </x:c>
      <x:c r="N323" s="621" t="n">
        <x:f>IF(L323="Terhitung",1,0)</x:f>
        <x:v>0</x:v>
      </x:c>
      <x:c r="O323" s="617"/>
      <x:c r="P323" s="617" t="str">
        <x:v>236</x:v>
      </x:c>
      <x:c r="Q323" s="617" t="n">
        <x:f>SUMIFS('Cocok Bayar Booking'!$V$5:$V$504,'Cocok Bayar Booking'!$R$5:$R$504,A323,'Cocok Bayar Booking'!$B$5:$B$504,"&lt;="&amp;'Pengaturan'!$B$6)</x:f>
        <x:v>0</x:v>
      </x:c>
      <x:c r="R323" s="617" t="n">
        <x:f>COUNTIFS('Cocok Bayar Booking'!$R$5:$R$504,A323,'Cocok Bayar Booking'!$S$5:$S$504,"Paket utama",'Cocok Bayar Booking'!$F$5:$F$504,"Lunas",'Cocok Bayar Booking'!$B$5:$B$504,"&lt;="&amp;'Pengaturan'!$B$6)+COUNTIFS('Cocok Bayar Booking'!$R$5:$R$504,A323,'Cocok Bayar Booking'!$S$5:$S$504,"Paket utama",'Cocok Bayar Booking'!$F$5:$F$504,"Pelunasan",'Cocok Bayar Booking'!$B$5:$B$504,"&lt;="&amp;'Pengaturan'!$B$6)</x:f>
        <x:v>0</x:v>
      </x:c>
      <x:c r="S323" s="619" t="n">
        <x:v>0</x:v>
      </x:c>
      <x:c r="T323" s="619"/>
      <x:c r="U323" s="627"/>
      <x:c r="V323" s="617"/>
      <x:c r="W323" s="626"/>
      <x:c r="X323" s="617" t="n">
        <x:f>COUNTIFS('Cocok Bayar Booking'!$R$5:$R$504,A323,'Cocok Bayar Booking'!$S$5:$S$504,"Paket utama",'Cocok Bayar Booking'!$B$5:$B$504,"&lt;="&amp;'Pengaturan'!$B$6)</x:f>
        <x:v>1</x:v>
      </x:c>
      <x:c r="Y323" s="617" t="n">
        <x:f>IF(OR(L323="Nonaktif tanpa pembayaran",L323="Di luar September",L323="Belum closing",AND(LEFT(A323,4)="LOG-",COUNTIF('Cocok Bayar Booking'!$R$5:$R$504,A323)=0)),0,1-N323)</x:f>
        <x:v>0</x:v>
      </x:c>
      <x:c r="Z323" s="618" t="n">
        <x:f>IF('Log Transaksi'!E236="","",'Log Transaksi'!E236)</x:f>
        <x:v>46299</x:v>
      </x:c>
    </x:row>
    <x:row r="324" ht="30" customHeight="1">
      <x:c r="A324" s="617" t="str">
        <x:v>LOG-08-45</x:v>
      </x:c>
      <x:c r="B324" s="617" t="str">
        <x:f>IF('Log Transaksi'!C240="","",'Log Transaksi'!C240)</x:f>
        <x:v>7.Fahmy Bagas</x:v>
      </x:c>
      <x:c r="C324" s="618" t="n">
        <x:f>IF(ISNUMBER(U324),U324,IF(ISNUMBER(Z324),Z324,""))</x:f>
        <x:v>46299</x:v>
      </x:c>
      <x:c r="D324" s="617" t="str">
        <x:f>'Log Transaksi'!D240</x:f>
        <x:v>Graduation</x:v>
      </x:c>
      <x:c r="E324" s="619" t="n">
        <x:f>SUMIFS('Cocok Bayar Booking'!$I$5:$I$504,'Cocok Bayar Booking'!$R$5:$R$504,A324,'Cocok Bayar Booking'!$F$5:$F$504,"DP",'Cocok Bayar Booking'!$S$5:$S$504,"Paket utama",'Cocok Bayar Booking'!$B$5:$B$504,"&lt;="&amp;'Pengaturan'!$B$6)</x:f>
        <x:v>100000</x:v>
      </x:c>
      <x:c r="F324" s="619" t="n">
        <x:f>SUMIFS('Cocok Bayar Booking'!$I$5:$I$504,'Cocok Bayar Booking'!$R$5:$R$504,A324,'Cocok Bayar Booking'!$B$5:$B$504,"&lt;="&amp;'Pengaturan'!$B$6)-E324</x:f>
        <x:v>0</x:v>
      </x:c>
      <x:c r="G324" s="619" t="n">
        <x:f>SUMIFS('Cocok Bayar Booking'!$I$5:$I$504,'Cocok Bayar Booking'!$R$5:$R$504,A324,'Cocok Bayar Booking'!$S$5:$S$504,"Add-on",'Cocok Bayar Booking'!$B$5:$B$504,"&lt;="&amp;'Pengaturan'!$B$6)</x:f>
        <x:v>0</x:v>
      </x:c>
      <x:c r="H324" s="619"/>
      <x:c r="I324" s="619" t="n">
        <x:f>E324+F324+IF(V324&lt;&gt;"",N(H324),0)</x:f>
        <x:v>100000</x:v>
      </x:c>
      <x:c r="J324" s="625"/>
      <x:c r="K324" s="626"/>
      <x:c r="L324" s="620" t="str">
        <x:f>IF(NOT(ISNUMBER(C324)),"Tanggal sesi belum pasti",IF(OR(C324&lt;'Pengaturan'!$B$4,C324&gt;'Pengaturan'!$B$5),"Di luar September",IF(C324&gt;'Pengaturan'!$B$29,"Belum closing",IF(AND(O324&lt;&gt;"",NOT(AND(W324="Terverifikasi",K324&lt;&gt;""))),"Pasangan perlu dicek",IF(AND(Q324=0,NOT(AND(ISNUMBER(U324),K324&lt;&gt;""))),"Sesi belum terkonfirmasi",IF(AND(ISNUMBER(J324),J324&gt;=0,K324&lt;&gt;""),"Terhitung",IF(X324=0,"Paket utama belum terhubung",IF(R324=0,"Pelunasan belum terbukti",IF(AND(N(H324)&gt;0,V324=""),"Bukti bayar sebelumnya kosong",IF(E324+IF(V324&lt;&gt;"",N(H324),0)&lt;S324,"DP sebelumnya belum lengkap",IF(I324&lt;=0,"Nominal pembayaran belum lengkap","Terhitung")))))))))))</x:f>
        <x:v>Di luar September</x:v>
      </x:c>
      <x:c r="M324" s="619" t="str">
        <x:f>IF(N324=1,IF(AND(ISNUMBER(J324),J324&gt;=0,K324&lt;&gt;""),J324,I324),"")</x:f>
      </x:c>
      <x:c r="N324" s="621" t="n">
        <x:f>IF(L324="Terhitung",1,0)</x:f>
        <x:v>0</x:v>
      </x:c>
      <x:c r="O324" s="617"/>
      <x:c r="P324" s="617" t="str">
        <x:v>240</x:v>
      </x:c>
      <x:c r="Q324" s="617" t="n">
        <x:f>SUMIFS('Cocok Bayar Booking'!$V$5:$V$504,'Cocok Bayar Booking'!$R$5:$R$504,A324,'Cocok Bayar Booking'!$B$5:$B$504,"&lt;="&amp;'Pengaturan'!$B$6)</x:f>
        <x:v>0</x:v>
      </x:c>
      <x:c r="R324" s="617" t="n">
        <x:f>COUNTIFS('Cocok Bayar Booking'!$R$5:$R$504,A324,'Cocok Bayar Booking'!$S$5:$S$504,"Paket utama",'Cocok Bayar Booking'!$F$5:$F$504,"Lunas",'Cocok Bayar Booking'!$B$5:$B$504,"&lt;="&amp;'Pengaturan'!$B$6)+COUNTIFS('Cocok Bayar Booking'!$R$5:$R$504,A324,'Cocok Bayar Booking'!$S$5:$S$504,"Paket utama",'Cocok Bayar Booking'!$F$5:$F$504,"Pelunasan",'Cocok Bayar Booking'!$B$5:$B$504,"&lt;="&amp;'Pengaturan'!$B$6)</x:f>
        <x:v>0</x:v>
      </x:c>
      <x:c r="S324" s="619" t="n">
        <x:v>0</x:v>
      </x:c>
      <x:c r="T324" s="619"/>
      <x:c r="U324" s="627"/>
      <x:c r="V324" s="617"/>
      <x:c r="W324" s="626"/>
      <x:c r="X324" s="617" t="n">
        <x:f>COUNTIFS('Cocok Bayar Booking'!$R$5:$R$504,A324,'Cocok Bayar Booking'!$S$5:$S$504,"Paket utama",'Cocok Bayar Booking'!$B$5:$B$504,"&lt;="&amp;'Pengaturan'!$B$6)</x:f>
        <x:v>1</x:v>
      </x:c>
      <x:c r="Y324" s="617" t="n">
        <x:f>IF(OR(L324="Nonaktif tanpa pembayaran",L324="Di luar September",L324="Belum closing",AND(LEFT(A324,4)="LOG-",COUNTIF('Cocok Bayar Booking'!$R$5:$R$504,A324)=0)),0,1-N324)</x:f>
        <x:v>0</x:v>
      </x:c>
      <x:c r="Z324" s="618" t="n">
        <x:f>IF('Log Transaksi'!E240="","",'Log Transaksi'!E240)</x:f>
        <x:v>46299</x:v>
      </x:c>
    </x:row>
    <x:row r="325" ht="30" customHeight="1">
      <x:c r="A325" s="617" t="str">
        <x:v>LOG-09-7</x:v>
      </x:c>
      <x:c r="B325" s="617" t="str">
        <x:f>IF('Log Transaksi'!C263="","",'Log Transaksi'!C263)</x:f>
        <x:v>Wahyu Aji Prasetyyo</x:v>
      </x:c>
      <x:c r="C325" s="618" t="n">
        <x:f>IF(ISNUMBER(U325),U325,IF(ISNUMBER(Z325),Z325,""))</x:f>
        <x:v>46274</x:v>
      </x:c>
      <x:c r="D325" s="617" t="str">
        <x:f>'Log Transaksi'!D263</x:f>
        <x:v>Graduation Premium</x:v>
      </x:c>
      <x:c r="E325" s="619" t="n">
        <x:f>SUMIFS('Cocok Bayar Booking'!$I$5:$I$504,'Cocok Bayar Booking'!$R$5:$R$504,A325,'Cocok Bayar Booking'!$F$5:$F$504,"DP",'Cocok Bayar Booking'!$S$5:$S$504,"Paket utama",'Cocok Bayar Booking'!$B$5:$B$504,"&lt;="&amp;'Pengaturan'!$B$6)</x:f>
        <x:v>0</x:v>
      </x:c>
      <x:c r="F325" s="619" t="n">
        <x:f>SUMIFS('Cocok Bayar Booking'!$I$5:$I$504,'Cocok Bayar Booking'!$R$5:$R$504,A325,'Cocok Bayar Booking'!$B$5:$B$504,"&lt;="&amp;'Pengaturan'!$B$6)-E325</x:f>
        <x:v>440000</x:v>
      </x:c>
      <x:c r="G325" s="619" t="n">
        <x:f>SUMIFS('Cocok Bayar Booking'!$I$5:$I$504,'Cocok Bayar Booking'!$R$5:$R$504,A325,'Cocok Bayar Booking'!$S$5:$S$504,"Add-on",'Cocok Bayar Booking'!$B$5:$B$504,"&lt;="&amp;'Pengaturan'!$B$6)</x:f>
        <x:v>0</x:v>
      </x:c>
      <x:c r="H325" s="619"/>
      <x:c r="I325" s="619" t="n">
        <x:f>E325+F325+IF(V325&lt;&gt;"",N(H325),0)</x:f>
        <x:v>440000</x:v>
      </x:c>
      <x:c r="J325" s="625"/>
      <x:c r="K325" s="626"/>
      <x:c r="L325" s="620" t="str">
        <x:f>IF(NOT(ISNUMBER(C325)),"Tanggal sesi belum pasti",IF(OR(C325&lt;'Pengaturan'!$B$4,C325&gt;'Pengaturan'!$B$5),"Di luar September",IF(C325&gt;'Pengaturan'!$B$29,"Belum closing",IF(AND(O325&lt;&gt;"",NOT(AND(W325="Terverifikasi",K325&lt;&gt;""))),"Pasangan perlu dicek",IF(AND(Q325=0,NOT(AND(ISNUMBER(U325),K325&lt;&gt;""))),"Sesi belum terkonfirmasi",IF(AND(ISNUMBER(J325),J325&gt;=0,K325&lt;&gt;""),"Terhitung",IF(X325=0,"Paket utama belum terhubung",IF(R325=0,"Pelunasan belum terbukti",IF(AND(N(H325)&gt;0,V325=""),"Bukti bayar sebelumnya kosong",IF(E325+IF(V325&lt;&gt;"",N(H325),0)&lt;S325,"DP sebelumnya belum lengkap",IF(I325&lt;=0,"Nominal pembayaran belum lengkap","Terhitung")))))))))))</x:f>
        <x:v>Sesi belum terkonfirmasi</x:v>
      </x:c>
      <x:c r="M325" s="619" t="str">
        <x:f>IF(N325=1,IF(AND(ISNUMBER(J325),J325&gt;=0,K325&lt;&gt;""),J325,I325),"")</x:f>
      </x:c>
      <x:c r="N325" s="621" t="n">
        <x:f>IF(L325="Terhitung",1,0)</x:f>
        <x:v>0</x:v>
      </x:c>
      <x:c r="O325" s="617"/>
      <x:c r="P325" s="617" t="str">
        <x:v>263</x:v>
      </x:c>
      <x:c r="Q325" s="617" t="n">
        <x:f>SUMIFS('Cocok Bayar Booking'!$V$5:$V$504,'Cocok Bayar Booking'!$R$5:$R$504,A325,'Cocok Bayar Booking'!$B$5:$B$504,"&lt;="&amp;'Pengaturan'!$B$6)</x:f>
        <x:v>0</x:v>
      </x:c>
      <x:c r="R325" s="617" t="n">
        <x:f>COUNTIFS('Cocok Bayar Booking'!$R$5:$R$504,A325,'Cocok Bayar Booking'!$S$5:$S$504,"Paket utama",'Cocok Bayar Booking'!$F$5:$F$504,"Lunas",'Cocok Bayar Booking'!$B$5:$B$504,"&lt;="&amp;'Pengaturan'!$B$6)+COUNTIFS('Cocok Bayar Booking'!$R$5:$R$504,A325,'Cocok Bayar Booking'!$S$5:$S$504,"Paket utama",'Cocok Bayar Booking'!$F$5:$F$504,"Pelunasan",'Cocok Bayar Booking'!$B$5:$B$504,"&lt;="&amp;'Pengaturan'!$B$6)</x:f>
        <x:v>0</x:v>
      </x:c>
      <x:c r="S325" s="619" t="n">
        <x:v>0</x:v>
      </x:c>
      <x:c r="T325" s="619"/>
      <x:c r="U325" s="627"/>
      <x:c r="V325" s="617"/>
      <x:c r="W325" s="626"/>
      <x:c r="X325" s="617" t="n">
        <x:f>COUNTIFS('Cocok Bayar Booking'!$R$5:$R$504,A325,'Cocok Bayar Booking'!$S$5:$S$504,"Paket utama",'Cocok Bayar Booking'!$B$5:$B$504,"&lt;="&amp;'Pengaturan'!$B$6)</x:f>
        <x:v>1</x:v>
      </x:c>
      <x:c r="Y325" s="617" t="n">
        <x:f>IF(OR(L325="Nonaktif tanpa pembayaran",L325="Di luar September",L325="Belum closing",AND(LEFT(A325,4)="LOG-",COUNTIF('Cocok Bayar Booking'!$R$5:$R$504,A325)=0)),0,1-N325)</x:f>
        <x:v>1</x:v>
      </x:c>
      <x:c r="Z325" s="618" t="n">
        <x:f>IF('Log Transaksi'!E263="","",'Log Transaksi'!E263)</x:f>
        <x:v>46274</x:v>
      </x:c>
    </x:row>
    <x:row r="326" ht="30" customHeight="1">
      <x:c r="A326" s="617" t="str">
        <x:v>LOG-09-9</x:v>
      </x:c>
      <x:c r="B326" s="617" t="str">
        <x:f>IF('Log Transaksi'!C265="","",'Log Transaksi'!C265)</x:f>
        <x:v>Tian</x:v>
      </x:c>
      <x:c r="C326" s="618" t="n">
        <x:f>IF(ISNUMBER(U326),U326,IF(ISNUMBER(Z326),Z326,""))</x:f>
        <x:v>46274</x:v>
      </x:c>
      <x:c r="D326" s="617" t="str">
        <x:f>'Log Transaksi'!D265</x:f>
        <x:v>Graduation</x:v>
      </x:c>
      <x:c r="E326" s="619" t="n">
        <x:f>SUMIFS('Cocok Bayar Booking'!$I$5:$I$504,'Cocok Bayar Booking'!$R$5:$R$504,A326,'Cocok Bayar Booking'!$F$5:$F$504,"DP",'Cocok Bayar Booking'!$S$5:$S$504,"Paket utama",'Cocok Bayar Booking'!$B$5:$B$504,"&lt;="&amp;'Pengaturan'!$B$6)</x:f>
        <x:v>0</x:v>
      </x:c>
      <x:c r="F326" s="619" t="n">
        <x:f>SUMIFS('Cocok Bayar Booking'!$I$5:$I$504,'Cocok Bayar Booking'!$R$5:$R$504,A326,'Cocok Bayar Booking'!$B$5:$B$504,"&lt;="&amp;'Pengaturan'!$B$6)-E326</x:f>
        <x:v>500000</x:v>
      </x:c>
      <x:c r="G326" s="619" t="n">
        <x:f>SUMIFS('Cocok Bayar Booking'!$I$5:$I$504,'Cocok Bayar Booking'!$R$5:$R$504,A326,'Cocok Bayar Booking'!$S$5:$S$504,"Add-on",'Cocok Bayar Booking'!$B$5:$B$504,"&lt;="&amp;'Pengaturan'!$B$6)</x:f>
        <x:v>0</x:v>
      </x:c>
      <x:c r="H326" s="619"/>
      <x:c r="I326" s="619" t="n">
        <x:f>E326+F326+IF(V326&lt;&gt;"",N(H326),0)</x:f>
        <x:v>500000</x:v>
      </x:c>
      <x:c r="J326" s="625"/>
      <x:c r="K326" s="626"/>
      <x:c r="L326" s="620" t="str">
        <x:f>IF(NOT(ISNUMBER(C326)),"Tanggal sesi belum pasti",IF(OR(C326&lt;'Pengaturan'!$B$4,C326&gt;'Pengaturan'!$B$5),"Di luar September",IF(C326&gt;'Pengaturan'!$B$29,"Belum closing",IF(AND(O326&lt;&gt;"",NOT(AND(W326="Terverifikasi",K326&lt;&gt;""))),"Pasangan perlu dicek",IF(AND(Q326=0,NOT(AND(ISNUMBER(U326),K326&lt;&gt;""))),"Sesi belum terkonfirmasi",IF(AND(ISNUMBER(J326),J326&gt;=0,K326&lt;&gt;""),"Terhitung",IF(X326=0,"Paket utama belum terhubung",IF(R326=0,"Pelunasan belum terbukti",IF(AND(N(H326)&gt;0,V326=""),"Bukti bayar sebelumnya kosong",IF(E326+IF(V326&lt;&gt;"",N(H326),0)&lt;S326,"DP sebelumnya belum lengkap",IF(I326&lt;=0,"Nominal pembayaran belum lengkap","Terhitung")))))))))))</x:f>
        <x:v>Sesi belum terkonfirmasi</x:v>
      </x:c>
      <x:c r="M326" s="619" t="str">
        <x:f>IF(N326=1,IF(AND(ISNUMBER(J326),J326&gt;=0,K326&lt;&gt;""),J326,I326),"")</x:f>
      </x:c>
      <x:c r="N326" s="621" t="n">
        <x:f>IF(L326="Terhitung",1,0)</x:f>
        <x:v>0</x:v>
      </x:c>
      <x:c r="O326" s="617"/>
      <x:c r="P326" s="617" t="str">
        <x:v>265</x:v>
      </x:c>
      <x:c r="Q326" s="617" t="n">
        <x:f>SUMIFS('Cocok Bayar Booking'!$V$5:$V$504,'Cocok Bayar Booking'!$R$5:$R$504,A326,'Cocok Bayar Booking'!$B$5:$B$504,"&lt;="&amp;'Pengaturan'!$B$6)</x:f>
        <x:v>0</x:v>
      </x:c>
      <x:c r="R326" s="617" t="n">
        <x:f>COUNTIFS('Cocok Bayar Booking'!$R$5:$R$504,A326,'Cocok Bayar Booking'!$S$5:$S$504,"Paket utama",'Cocok Bayar Booking'!$F$5:$F$504,"Lunas",'Cocok Bayar Booking'!$B$5:$B$504,"&lt;="&amp;'Pengaturan'!$B$6)+COUNTIFS('Cocok Bayar Booking'!$R$5:$R$504,A326,'Cocok Bayar Booking'!$S$5:$S$504,"Paket utama",'Cocok Bayar Booking'!$F$5:$F$504,"Pelunasan",'Cocok Bayar Booking'!$B$5:$B$504,"&lt;="&amp;'Pengaturan'!$B$6)</x:f>
        <x:v>0</x:v>
      </x:c>
      <x:c r="S326" s="619" t="n">
        <x:v>0</x:v>
      </x:c>
      <x:c r="T326" s="619"/>
      <x:c r="U326" s="627"/>
      <x:c r="V326" s="617"/>
      <x:c r="W326" s="626"/>
      <x:c r="X326" s="617" t="n">
        <x:f>COUNTIFS('Cocok Bayar Booking'!$R$5:$R$504,A326,'Cocok Bayar Booking'!$S$5:$S$504,"Paket utama",'Cocok Bayar Booking'!$B$5:$B$504,"&lt;="&amp;'Pengaturan'!$B$6)</x:f>
        <x:v>1</x:v>
      </x:c>
      <x:c r="Y326" s="617" t="n">
        <x:f>IF(OR(L326="Nonaktif tanpa pembayaran",L326="Di luar September",L326="Belum closing",AND(LEFT(A326,4)="LOG-",COUNTIF('Cocok Bayar Booking'!$R$5:$R$504,A326)=0)),0,1-N326)</x:f>
        <x:v>1</x:v>
      </x:c>
      <x:c r="Z326" s="618" t="n">
        <x:f>IF('Log Transaksi'!E265="","",'Log Transaksi'!E265)</x:f>
        <x:v>46274</x:v>
      </x:c>
    </x:row>
    <x:row r="327" ht="30" customHeight="1">
      <x:c r="A327" s="617" t="str">
        <x:v>LOG-09-10</x:v>
      </x:c>
      <x:c r="B327" s="617" t="str">
        <x:f>IF('Log Transaksi'!C266="","",'Log Transaksi'!C266)</x:f>
        <x:v>Sandy</x:v>
      </x:c>
      <x:c r="C327" s="618" t="n">
        <x:f>IF(ISNUMBER(U327),U327,IF(ISNUMBER(Z327),Z327,""))</x:f>
        <x:v>46274</x:v>
      </x:c>
      <x:c r="D327" s="617" t="str">
        <x:f>'Log Transaksi'!D266</x:f>
        <x:v>Graduation</x:v>
      </x:c>
      <x:c r="E327" s="619" t="n">
        <x:f>SUMIFS('Cocok Bayar Booking'!$I$5:$I$504,'Cocok Bayar Booking'!$R$5:$R$504,A327,'Cocok Bayar Booking'!$F$5:$F$504,"DP",'Cocok Bayar Booking'!$S$5:$S$504,"Paket utama",'Cocok Bayar Booking'!$B$5:$B$504,"&lt;="&amp;'Pengaturan'!$B$6)</x:f>
        <x:v>0</x:v>
      </x:c>
      <x:c r="F327" s="619" t="n">
        <x:f>SUMIFS('Cocok Bayar Booking'!$I$5:$I$504,'Cocok Bayar Booking'!$R$5:$R$504,A327,'Cocok Bayar Booking'!$B$5:$B$504,"&lt;="&amp;'Pengaturan'!$B$6)-E327</x:f>
        <x:v>250000</x:v>
      </x:c>
      <x:c r="G327" s="619" t="n">
        <x:f>SUMIFS('Cocok Bayar Booking'!$I$5:$I$504,'Cocok Bayar Booking'!$R$5:$R$504,A327,'Cocok Bayar Booking'!$S$5:$S$504,"Add-on",'Cocok Bayar Booking'!$B$5:$B$504,"&lt;="&amp;'Pengaturan'!$B$6)</x:f>
        <x:v>0</x:v>
      </x:c>
      <x:c r="H327" s="619"/>
      <x:c r="I327" s="619" t="n">
        <x:f>E327+F327+IF(V327&lt;&gt;"",N(H327),0)</x:f>
        <x:v>250000</x:v>
      </x:c>
      <x:c r="J327" s="625"/>
      <x:c r="K327" s="626"/>
      <x:c r="L327" s="620" t="str">
        <x:f>IF(NOT(ISNUMBER(C327)),"Tanggal sesi belum pasti",IF(OR(C327&lt;'Pengaturan'!$B$4,C327&gt;'Pengaturan'!$B$5),"Di luar September",IF(C327&gt;'Pengaturan'!$B$29,"Belum closing",IF(AND(O327&lt;&gt;"",NOT(AND(W327="Terverifikasi",K327&lt;&gt;""))),"Pasangan perlu dicek",IF(AND(Q327=0,NOT(AND(ISNUMBER(U327),K327&lt;&gt;""))),"Sesi belum terkonfirmasi",IF(AND(ISNUMBER(J327),J327&gt;=0,K327&lt;&gt;""),"Terhitung",IF(X327=0,"Paket utama belum terhubung",IF(R327=0,"Pelunasan belum terbukti",IF(AND(N(H327)&gt;0,V327=""),"Bukti bayar sebelumnya kosong",IF(E327+IF(V327&lt;&gt;"",N(H327),0)&lt;S327,"DP sebelumnya belum lengkap",IF(I327&lt;=0,"Nominal pembayaran belum lengkap","Terhitung")))))))))))</x:f>
        <x:v>Sesi belum terkonfirmasi</x:v>
      </x:c>
      <x:c r="M327" s="619" t="str">
        <x:f>IF(N327=1,IF(AND(ISNUMBER(J327),J327&gt;=0,K327&lt;&gt;""),J327,I327),"")</x:f>
      </x:c>
      <x:c r="N327" s="621" t="n">
        <x:f>IF(L327="Terhitung",1,0)</x:f>
        <x:v>0</x:v>
      </x:c>
      <x:c r="O327" s="617"/>
      <x:c r="P327" s="617" t="str">
        <x:v>266</x:v>
      </x:c>
      <x:c r="Q327" s="617" t="n">
        <x:f>SUMIFS('Cocok Bayar Booking'!$V$5:$V$504,'Cocok Bayar Booking'!$R$5:$R$504,A327,'Cocok Bayar Booking'!$B$5:$B$504,"&lt;="&amp;'Pengaturan'!$B$6)</x:f>
        <x:v>0</x:v>
      </x:c>
      <x:c r="R327" s="617" t="n">
        <x:f>COUNTIFS('Cocok Bayar Booking'!$R$5:$R$504,A327,'Cocok Bayar Booking'!$S$5:$S$504,"Paket utama",'Cocok Bayar Booking'!$F$5:$F$504,"Lunas",'Cocok Bayar Booking'!$B$5:$B$504,"&lt;="&amp;'Pengaturan'!$B$6)+COUNTIFS('Cocok Bayar Booking'!$R$5:$R$504,A327,'Cocok Bayar Booking'!$S$5:$S$504,"Paket utama",'Cocok Bayar Booking'!$F$5:$F$504,"Pelunasan",'Cocok Bayar Booking'!$B$5:$B$504,"&lt;="&amp;'Pengaturan'!$B$6)</x:f>
        <x:v>0</x:v>
      </x:c>
      <x:c r="S327" s="619" t="n">
        <x:v>0</x:v>
      </x:c>
      <x:c r="T327" s="619"/>
      <x:c r="U327" s="627"/>
      <x:c r="V327" s="617"/>
      <x:c r="W327" s="626"/>
      <x:c r="X327" s="617" t="n">
        <x:f>COUNTIFS('Cocok Bayar Booking'!$R$5:$R$504,A327,'Cocok Bayar Booking'!$S$5:$S$504,"Paket utama",'Cocok Bayar Booking'!$B$5:$B$504,"&lt;="&amp;'Pengaturan'!$B$6)</x:f>
        <x:v>1</x:v>
      </x:c>
      <x:c r="Y327" s="617" t="n">
        <x:f>IF(OR(L327="Nonaktif tanpa pembayaran",L327="Di luar September",L327="Belum closing",AND(LEFT(A327,4)="LOG-",COUNTIF('Cocok Bayar Booking'!$R$5:$R$504,A327)=0)),0,1-N327)</x:f>
        <x:v>1</x:v>
      </x:c>
      <x:c r="Z327" s="618" t="n">
        <x:f>IF('Log Transaksi'!E266="","",'Log Transaksi'!E266)</x:f>
        <x:v>46274</x:v>
      </x:c>
    </x:row>
    <x:row r="328" ht="30" customHeight="1">
      <x:c r="A328" s="617" t="str">
        <x:v>LOG-09-22</x:v>
      </x:c>
      <x:c r="B328" s="617" t="str">
        <x:f>IF('Log Transaksi'!C278="","",'Log Transaksi'!C278)</x:f>
        <x:v>Isti</x:v>
      </x:c>
      <x:c r="C328" s="618" t="n">
        <x:f>IF(ISNUMBER(U328),U328,IF(ISNUMBER(Z328),Z328,""))</x:f>
        <x:v>46274</x:v>
      </x:c>
      <x:c r="D328" s="617" t="str">
        <x:f>'Log Transaksi'!D278</x:f>
        <x:v>Graduation</x:v>
      </x:c>
      <x:c r="E328" s="619" t="n">
        <x:f>SUMIFS('Cocok Bayar Booking'!$I$5:$I$504,'Cocok Bayar Booking'!$R$5:$R$504,A328,'Cocok Bayar Booking'!$F$5:$F$504,"DP",'Cocok Bayar Booking'!$S$5:$S$504,"Paket utama",'Cocok Bayar Booking'!$B$5:$B$504,"&lt;="&amp;'Pengaturan'!$B$6)</x:f>
        <x:v>0</x:v>
      </x:c>
      <x:c r="F328" s="619" t="n">
        <x:f>SUMIFS('Cocok Bayar Booking'!$I$5:$I$504,'Cocok Bayar Booking'!$R$5:$R$504,A328,'Cocok Bayar Booking'!$B$5:$B$504,"&lt;="&amp;'Pengaturan'!$B$6)-E328</x:f>
        <x:v>0</x:v>
      </x:c>
      <x:c r="G328" s="619" t="n">
        <x:f>SUMIFS('Cocok Bayar Booking'!$I$5:$I$504,'Cocok Bayar Booking'!$R$5:$R$504,A328,'Cocok Bayar Booking'!$S$5:$S$504,"Add-on",'Cocok Bayar Booking'!$B$5:$B$504,"&lt;="&amp;'Pengaturan'!$B$6)</x:f>
        <x:v>0</x:v>
      </x:c>
      <x:c r="H328" s="619"/>
      <x:c r="I328" s="619" t="n">
        <x:f>E328+F328+IF(V328&lt;&gt;"",N(H328),0)</x:f>
        <x:v>0</x:v>
      </x:c>
      <x:c r="J328" s="625"/>
      <x:c r="K328" s="626"/>
      <x:c r="L328" s="620" t="str">
        <x:f>IF(NOT(ISNUMBER(C328)),"Tanggal sesi belum pasti",IF(OR(C328&lt;'Pengaturan'!$B$4,C328&gt;'Pengaturan'!$B$5),"Di luar September",IF(C328&gt;'Pengaturan'!$B$29,"Belum closing",IF(AND(O328&lt;&gt;"",NOT(AND(W328="Terverifikasi",K328&lt;&gt;""))),"Pasangan perlu dicek",IF(AND(Q328=0,NOT(AND(ISNUMBER(U328),K328&lt;&gt;""))),"Sesi belum terkonfirmasi",IF(AND(ISNUMBER(J328),J328&gt;=0,K328&lt;&gt;""),"Terhitung",IF(X328=0,"Paket utama belum terhubung",IF(R328=0,"Pelunasan belum terbukti",IF(AND(N(H328)&gt;0,V328=""),"Bukti bayar sebelumnya kosong",IF(E328+IF(V328&lt;&gt;"",N(H328),0)&lt;S328,"DP sebelumnya belum lengkap",IF(I328&lt;=0,"Nominal pembayaran belum lengkap","Terhitung")))))))))))</x:f>
        <x:v>Sesi belum terkonfirmasi</x:v>
      </x:c>
      <x:c r="M328" s="619" t="str">
        <x:f>IF(N328=1,IF(AND(ISNUMBER(J328),J328&gt;=0,K328&lt;&gt;""),J328,I328),"")</x:f>
      </x:c>
      <x:c r="N328" s="621" t="n">
        <x:f>IF(L328="Terhitung",1,0)</x:f>
        <x:v>0</x:v>
      </x:c>
      <x:c r="O328" s="617"/>
      <x:c r="P328" s="617" t="str">
        <x:v>278</x:v>
      </x:c>
      <x:c r="Q328" s="617" t="n">
        <x:f>SUMIFS('Cocok Bayar Booking'!$V$5:$V$504,'Cocok Bayar Booking'!$R$5:$R$504,A328,'Cocok Bayar Booking'!$B$5:$B$504,"&lt;="&amp;'Pengaturan'!$B$6)</x:f>
        <x:v>0</x:v>
      </x:c>
      <x:c r="R328" s="617" t="n">
        <x:f>COUNTIFS('Cocok Bayar Booking'!$R$5:$R$504,A328,'Cocok Bayar Booking'!$S$5:$S$504,"Paket utama",'Cocok Bayar Booking'!$F$5:$F$504,"Lunas",'Cocok Bayar Booking'!$B$5:$B$504,"&lt;="&amp;'Pengaturan'!$B$6)+COUNTIFS('Cocok Bayar Booking'!$R$5:$R$504,A328,'Cocok Bayar Booking'!$S$5:$S$504,"Paket utama",'Cocok Bayar Booking'!$F$5:$F$504,"Pelunasan",'Cocok Bayar Booking'!$B$5:$B$504,"&lt;="&amp;'Pengaturan'!$B$6)</x:f>
        <x:v>0</x:v>
      </x:c>
      <x:c r="S328" s="619" t="n">
        <x:v>0</x:v>
      </x:c>
      <x:c r="T328" s="619"/>
      <x:c r="U328" s="627"/>
      <x:c r="V328" s="617"/>
      <x:c r="W328" s="626"/>
      <x:c r="X328" s="617" t="n">
        <x:f>COUNTIFS('Cocok Bayar Booking'!$R$5:$R$504,A328,'Cocok Bayar Booking'!$S$5:$S$504,"Paket utama",'Cocok Bayar Booking'!$B$5:$B$504,"&lt;="&amp;'Pengaturan'!$B$6)</x:f>
        <x:v>1</x:v>
      </x:c>
      <x:c r="Y328" s="617" t="n">
        <x:f>IF(OR(L328="Nonaktif tanpa pembayaran",L328="Di luar September",L328="Belum closing",AND(LEFT(A328,4)="LOG-",COUNTIF('Cocok Bayar Booking'!$R$5:$R$504,A328)=0)),0,1-N328)</x:f>
        <x:v>1</x:v>
      </x:c>
      <x:c r="Z328" s="618" t="n">
        <x:f>IF('Log Transaksi'!E278="","",'Log Transaksi'!E278)</x:f>
        <x:v>46274</x:v>
      </x:c>
    </x:row>
    <x:row r="329" ht="30" customHeight="1">
      <x:c r="A329" s="617" t="str">
        <x:v>LOG-09-24</x:v>
      </x:c>
      <x:c r="B329" s="617" t="str">
        <x:f>IF('Log Transaksi'!C280="","",'Log Transaksi'!C280)</x:f>
        <x:v>Asa</x:v>
      </x:c>
      <x:c r="C329" s="618" t="n">
        <x:f>IF(ISNUMBER(U329),U329,IF(ISNUMBER(Z329),Z329,""))</x:f>
        <x:v>46274</x:v>
      </x:c>
      <x:c r="D329" s="617" t="str">
        <x:f>'Log Transaksi'!D280</x:f>
        <x:v>Graduation</x:v>
      </x:c>
      <x:c r="E329" s="619" t="n">
        <x:f>SUMIFS('Cocok Bayar Booking'!$I$5:$I$504,'Cocok Bayar Booking'!$R$5:$R$504,A329,'Cocok Bayar Booking'!$F$5:$F$504,"DP",'Cocok Bayar Booking'!$S$5:$S$504,"Paket utama",'Cocok Bayar Booking'!$B$5:$B$504,"&lt;="&amp;'Pengaturan'!$B$6)</x:f>
        <x:v>0</x:v>
      </x:c>
      <x:c r="F329" s="619" t="n">
        <x:f>SUMIFS('Cocok Bayar Booking'!$I$5:$I$504,'Cocok Bayar Booking'!$R$5:$R$504,A329,'Cocok Bayar Booking'!$B$5:$B$504,"&lt;="&amp;'Pengaturan'!$B$6)-E329</x:f>
        <x:v>0</x:v>
      </x:c>
      <x:c r="G329" s="619" t="n">
        <x:f>SUMIFS('Cocok Bayar Booking'!$I$5:$I$504,'Cocok Bayar Booking'!$R$5:$R$504,A329,'Cocok Bayar Booking'!$S$5:$S$504,"Add-on",'Cocok Bayar Booking'!$B$5:$B$504,"&lt;="&amp;'Pengaturan'!$B$6)</x:f>
        <x:v>0</x:v>
      </x:c>
      <x:c r="H329" s="619"/>
      <x:c r="I329" s="619" t="n">
        <x:f>E329+F329+IF(V329&lt;&gt;"",N(H329),0)</x:f>
        <x:v>0</x:v>
      </x:c>
      <x:c r="J329" s="625"/>
      <x:c r="K329" s="626"/>
      <x:c r="L329" s="620" t="str">
        <x:f>IF(NOT(ISNUMBER(C329)),"Tanggal sesi belum pasti",IF(OR(C329&lt;'Pengaturan'!$B$4,C329&gt;'Pengaturan'!$B$5),"Di luar September",IF(C329&gt;'Pengaturan'!$B$29,"Belum closing",IF(AND(O329&lt;&gt;"",NOT(AND(W329="Terverifikasi",K329&lt;&gt;""))),"Pasangan perlu dicek",IF(AND(Q329=0,NOT(AND(ISNUMBER(U329),K329&lt;&gt;""))),"Sesi belum terkonfirmasi",IF(AND(ISNUMBER(J329),J329&gt;=0,K329&lt;&gt;""),"Terhitung",IF(X329=0,"Paket utama belum terhubung",IF(R329=0,"Pelunasan belum terbukti",IF(AND(N(H329)&gt;0,V329=""),"Bukti bayar sebelumnya kosong",IF(E329+IF(V329&lt;&gt;"",N(H329),0)&lt;S329,"DP sebelumnya belum lengkap",IF(I329&lt;=0,"Nominal pembayaran belum lengkap","Terhitung")))))))))))</x:f>
        <x:v>Pasangan perlu dicek</x:v>
      </x:c>
      <x:c r="M329" s="619" t="str">
        <x:f>IF(N329=1,IF(AND(ISNUMBER(J329),J329&gt;=0,K329&lt;&gt;""),J329,I329),"")</x:f>
      </x:c>
      <x:c r="N329" s="621" t="n">
        <x:f>IF(L329="Terhitung",1,0)</x:f>
        <x:v>0</x:v>
      </x:c>
      <x:c r="O329" s="617" t="str">
        <x:v>Konfirmasi pasangan BK110 dengan Log 9:24</x:v>
      </x:c>
      <x:c r="P329" s="617" t="str">
        <x:v>280</x:v>
      </x:c>
      <x:c r="Q329" s="617" t="n">
        <x:f>SUMIFS('Cocok Bayar Booking'!$V$5:$V$504,'Cocok Bayar Booking'!$R$5:$R$504,A329,'Cocok Bayar Booking'!$B$5:$B$504,"&lt;="&amp;'Pengaturan'!$B$6)</x:f>
        <x:v>0</x:v>
      </x:c>
      <x:c r="R329" s="617" t="n">
        <x:f>COUNTIFS('Cocok Bayar Booking'!$R$5:$R$504,A329,'Cocok Bayar Booking'!$S$5:$S$504,"Paket utama",'Cocok Bayar Booking'!$F$5:$F$504,"Lunas",'Cocok Bayar Booking'!$B$5:$B$504,"&lt;="&amp;'Pengaturan'!$B$6)+COUNTIFS('Cocok Bayar Booking'!$R$5:$R$504,A329,'Cocok Bayar Booking'!$S$5:$S$504,"Paket utama",'Cocok Bayar Booking'!$F$5:$F$504,"Pelunasan",'Cocok Bayar Booking'!$B$5:$B$504,"&lt;="&amp;'Pengaturan'!$B$6)</x:f>
        <x:v>0</x:v>
      </x:c>
      <x:c r="S329" s="619" t="n">
        <x:v>0</x:v>
      </x:c>
      <x:c r="T329" s="619"/>
      <x:c r="U329" s="627"/>
      <x:c r="V329" s="617"/>
      <x:c r="W329" s="626"/>
      <x:c r="X329" s="617" t="n">
        <x:f>COUNTIFS('Cocok Bayar Booking'!$R$5:$R$504,A329,'Cocok Bayar Booking'!$S$5:$S$504,"Paket utama",'Cocok Bayar Booking'!$B$5:$B$504,"&lt;="&amp;'Pengaturan'!$B$6)</x:f>
        <x:v>1</x:v>
      </x:c>
      <x:c r="Y329" s="617" t="n">
        <x:f>IF(OR(L329="Nonaktif tanpa pembayaran",L329="Di luar September",L329="Belum closing",AND(LEFT(A329,4)="LOG-",COUNTIF('Cocok Bayar Booking'!$R$5:$R$504,A329)=0)),0,1-N329)</x:f>
        <x:v>1</x:v>
      </x:c>
      <x:c r="Z329" s="618" t="n">
        <x:f>IF('Log Transaksi'!E280="","",'Log Transaksi'!E280)</x:f>
        <x:v>46274</x:v>
      </x:c>
    </x:row>
    <x:row r="330" ht="30" customHeight="1">
      <x:c r="A330" s="617" t="str">
        <x:v>LOG-09-25</x:v>
      </x:c>
      <x:c r="B330" s="617" t="str">
        <x:f>IF('Log Transaksi'!C281="","",'Log Transaksi'!C281)</x:f>
        <x:v>Marcellia Eka</x:v>
      </x:c>
      <x:c r="C330" s="618" t="n">
        <x:f>IF(ISNUMBER(U330),U330,IF(ISNUMBER(Z330),Z330,""))</x:f>
        <x:v>46274</x:v>
      </x:c>
      <x:c r="D330" s="617" t="str">
        <x:f>'Log Transaksi'!D281</x:f>
        <x:v>Graduation</x:v>
      </x:c>
      <x:c r="E330" s="619" t="n">
        <x:f>SUMIFS('Cocok Bayar Booking'!$I$5:$I$504,'Cocok Bayar Booking'!$R$5:$R$504,A330,'Cocok Bayar Booking'!$F$5:$F$504,"DP",'Cocok Bayar Booking'!$S$5:$S$504,"Paket utama",'Cocok Bayar Booking'!$B$5:$B$504,"&lt;="&amp;'Pengaturan'!$B$6)</x:f>
        <x:v>0</x:v>
      </x:c>
      <x:c r="F330" s="619" t="n">
        <x:f>SUMIFS('Cocok Bayar Booking'!$I$5:$I$504,'Cocok Bayar Booking'!$R$5:$R$504,A330,'Cocok Bayar Booking'!$B$5:$B$504,"&lt;="&amp;'Pengaturan'!$B$6)-E330</x:f>
        <x:v>250000</x:v>
      </x:c>
      <x:c r="G330" s="619" t="n">
        <x:f>SUMIFS('Cocok Bayar Booking'!$I$5:$I$504,'Cocok Bayar Booking'!$R$5:$R$504,A330,'Cocok Bayar Booking'!$S$5:$S$504,"Add-on",'Cocok Bayar Booking'!$B$5:$B$504,"&lt;="&amp;'Pengaturan'!$B$6)</x:f>
        <x:v>0</x:v>
      </x:c>
      <x:c r="H330" s="619"/>
      <x:c r="I330" s="619" t="n">
        <x:f>E330+F330+IF(V330&lt;&gt;"",N(H330),0)</x:f>
        <x:v>250000</x:v>
      </x:c>
      <x:c r="J330" s="625"/>
      <x:c r="K330" s="626"/>
      <x:c r="L330" s="620" t="str">
        <x:f>IF(NOT(ISNUMBER(C330)),"Tanggal sesi belum pasti",IF(OR(C330&lt;'Pengaturan'!$B$4,C330&gt;'Pengaturan'!$B$5),"Di luar September",IF(C330&gt;'Pengaturan'!$B$29,"Belum closing",IF(AND(O330&lt;&gt;"",NOT(AND(W330="Terverifikasi",K330&lt;&gt;""))),"Pasangan perlu dicek",IF(AND(Q330=0,NOT(AND(ISNUMBER(U330),K330&lt;&gt;""))),"Sesi belum terkonfirmasi",IF(AND(ISNUMBER(J330),J330&gt;=0,K330&lt;&gt;""),"Terhitung",IF(X330=0,"Paket utama belum terhubung",IF(R330=0,"Pelunasan belum terbukti",IF(AND(N(H330)&gt;0,V330=""),"Bukti bayar sebelumnya kosong",IF(E330+IF(V330&lt;&gt;"",N(H330),0)&lt;S330,"DP sebelumnya belum lengkap",IF(I330&lt;=0,"Nominal pembayaran belum lengkap","Terhitung")))))))))))</x:f>
        <x:v>Sesi belum terkonfirmasi</x:v>
      </x:c>
      <x:c r="M330" s="619" t="str">
        <x:f>IF(N330=1,IF(AND(ISNUMBER(J330),J330&gt;=0,K330&lt;&gt;""),J330,I330),"")</x:f>
      </x:c>
      <x:c r="N330" s="621" t="n">
        <x:f>IF(L330="Terhitung",1,0)</x:f>
        <x:v>0</x:v>
      </x:c>
      <x:c r="O330" s="617"/>
      <x:c r="P330" s="617" t="str">
        <x:v>281</x:v>
      </x:c>
      <x:c r="Q330" s="617" t="n">
        <x:f>SUMIFS('Cocok Bayar Booking'!$V$5:$V$504,'Cocok Bayar Booking'!$R$5:$R$504,A330,'Cocok Bayar Booking'!$B$5:$B$504,"&lt;="&amp;'Pengaturan'!$B$6)</x:f>
        <x:v>0</x:v>
      </x:c>
      <x:c r="R330" s="617" t="n">
        <x:f>COUNTIFS('Cocok Bayar Booking'!$R$5:$R$504,A330,'Cocok Bayar Booking'!$S$5:$S$504,"Paket utama",'Cocok Bayar Booking'!$F$5:$F$504,"Lunas",'Cocok Bayar Booking'!$B$5:$B$504,"&lt;="&amp;'Pengaturan'!$B$6)+COUNTIFS('Cocok Bayar Booking'!$R$5:$R$504,A330,'Cocok Bayar Booking'!$S$5:$S$504,"Paket utama",'Cocok Bayar Booking'!$F$5:$F$504,"Pelunasan",'Cocok Bayar Booking'!$B$5:$B$504,"&lt;="&amp;'Pengaturan'!$B$6)</x:f>
        <x:v>0</x:v>
      </x:c>
      <x:c r="S330" s="619" t="n">
        <x:v>0</x:v>
      </x:c>
      <x:c r="T330" s="619"/>
      <x:c r="U330" s="627"/>
      <x:c r="V330" s="617"/>
      <x:c r="W330" s="626"/>
      <x:c r="X330" s="617" t="n">
        <x:f>COUNTIFS('Cocok Bayar Booking'!$R$5:$R$504,A330,'Cocok Bayar Booking'!$S$5:$S$504,"Paket utama",'Cocok Bayar Booking'!$B$5:$B$504,"&lt;="&amp;'Pengaturan'!$B$6)</x:f>
        <x:v>1</x:v>
      </x:c>
      <x:c r="Y330" s="617" t="n">
        <x:f>IF(OR(L330="Nonaktif tanpa pembayaran",L330="Di luar September",L330="Belum closing",AND(LEFT(A330,4)="LOG-",COUNTIF('Cocok Bayar Booking'!$R$5:$R$504,A330)=0)),0,1-N330)</x:f>
        <x:v>1</x:v>
      </x:c>
      <x:c r="Z330" s="618" t="n">
        <x:f>IF('Log Transaksi'!E281="","",'Log Transaksi'!E281)</x:f>
        <x:v>46274</x:v>
      </x:c>
    </x:row>
    <x:row r="331" ht="30" customHeight="1">
      <x:c r="A331" s="617" t="str">
        <x:v>LOG-09-26</x:v>
      </x:c>
      <x:c r="B331" s="617" t="str">
        <x:f>IF('Log Transaksi'!C282="","",'Log Transaksi'!C282)</x:f>
        <x:v>Cut Aureil</x:v>
      </x:c>
      <x:c r="C331" s="618" t="n">
        <x:f>IF(ISNUMBER(U331),U331,IF(ISNUMBER(Z331),Z331,""))</x:f>
        <x:v>46274</x:v>
      </x:c>
      <x:c r="D331" s="617" t="str">
        <x:f>'Log Transaksi'!D282</x:f>
        <x:v>Graduation</x:v>
      </x:c>
      <x:c r="E331" s="619" t="n">
        <x:f>SUMIFS('Cocok Bayar Booking'!$I$5:$I$504,'Cocok Bayar Booking'!$R$5:$R$504,A331,'Cocok Bayar Booking'!$F$5:$F$504,"DP",'Cocok Bayar Booking'!$S$5:$S$504,"Paket utama",'Cocok Bayar Booking'!$B$5:$B$504,"&lt;="&amp;'Pengaturan'!$B$6)</x:f>
        <x:v>0</x:v>
      </x:c>
      <x:c r="F331" s="619" t="n">
        <x:f>SUMIFS('Cocok Bayar Booking'!$I$5:$I$504,'Cocok Bayar Booking'!$R$5:$R$504,A331,'Cocok Bayar Booking'!$B$5:$B$504,"&lt;="&amp;'Pengaturan'!$B$6)-E331</x:f>
        <x:v>250000</x:v>
      </x:c>
      <x:c r="G331" s="619" t="n">
        <x:f>SUMIFS('Cocok Bayar Booking'!$I$5:$I$504,'Cocok Bayar Booking'!$R$5:$R$504,A331,'Cocok Bayar Booking'!$S$5:$S$504,"Add-on",'Cocok Bayar Booking'!$B$5:$B$504,"&lt;="&amp;'Pengaturan'!$B$6)</x:f>
        <x:v>0</x:v>
      </x:c>
      <x:c r="H331" s="619"/>
      <x:c r="I331" s="619" t="n">
        <x:f>E331+F331+IF(V331&lt;&gt;"",N(H331),0)</x:f>
        <x:v>250000</x:v>
      </x:c>
      <x:c r="J331" s="625"/>
      <x:c r="K331" s="626"/>
      <x:c r="L331" s="620" t="str">
        <x:f>IF(NOT(ISNUMBER(C331)),"Tanggal sesi belum pasti",IF(OR(C331&lt;'Pengaturan'!$B$4,C331&gt;'Pengaturan'!$B$5),"Di luar September",IF(C331&gt;'Pengaturan'!$B$29,"Belum closing",IF(AND(O331&lt;&gt;"",NOT(AND(W331="Terverifikasi",K331&lt;&gt;""))),"Pasangan perlu dicek",IF(AND(Q331=0,NOT(AND(ISNUMBER(U331),K331&lt;&gt;""))),"Sesi belum terkonfirmasi",IF(AND(ISNUMBER(J331),J331&gt;=0,K331&lt;&gt;""),"Terhitung",IF(X331=0,"Paket utama belum terhubung",IF(R331=0,"Pelunasan belum terbukti",IF(AND(N(H331)&gt;0,V331=""),"Bukti bayar sebelumnya kosong",IF(E331+IF(V331&lt;&gt;"",N(H331),0)&lt;S331,"DP sebelumnya belum lengkap",IF(I331&lt;=0,"Nominal pembayaran belum lengkap","Terhitung")))))))))))</x:f>
        <x:v>Sesi belum terkonfirmasi</x:v>
      </x:c>
      <x:c r="M331" s="619" t="str">
        <x:f>IF(N331=1,IF(AND(ISNUMBER(J331),J331&gt;=0,K331&lt;&gt;""),J331,I331),"")</x:f>
      </x:c>
      <x:c r="N331" s="621" t="n">
        <x:f>IF(L331="Terhitung",1,0)</x:f>
        <x:v>0</x:v>
      </x:c>
      <x:c r="O331" s="617"/>
      <x:c r="P331" s="617" t="str">
        <x:v>282</x:v>
      </x:c>
      <x:c r="Q331" s="617" t="n">
        <x:f>SUMIFS('Cocok Bayar Booking'!$V$5:$V$504,'Cocok Bayar Booking'!$R$5:$R$504,A331,'Cocok Bayar Booking'!$B$5:$B$504,"&lt;="&amp;'Pengaturan'!$B$6)</x:f>
        <x:v>0</x:v>
      </x:c>
      <x:c r="R331" s="617" t="n">
        <x:f>COUNTIFS('Cocok Bayar Booking'!$R$5:$R$504,A331,'Cocok Bayar Booking'!$S$5:$S$504,"Paket utama",'Cocok Bayar Booking'!$F$5:$F$504,"Lunas",'Cocok Bayar Booking'!$B$5:$B$504,"&lt;="&amp;'Pengaturan'!$B$6)+COUNTIFS('Cocok Bayar Booking'!$R$5:$R$504,A331,'Cocok Bayar Booking'!$S$5:$S$504,"Paket utama",'Cocok Bayar Booking'!$F$5:$F$504,"Pelunasan",'Cocok Bayar Booking'!$B$5:$B$504,"&lt;="&amp;'Pengaturan'!$B$6)</x:f>
        <x:v>0</x:v>
      </x:c>
      <x:c r="S331" s="619" t="n">
        <x:v>0</x:v>
      </x:c>
      <x:c r="T331" s="619"/>
      <x:c r="U331" s="627"/>
      <x:c r="V331" s="617"/>
      <x:c r="W331" s="626"/>
      <x:c r="X331" s="617" t="n">
        <x:f>COUNTIFS('Cocok Bayar Booking'!$R$5:$R$504,A331,'Cocok Bayar Booking'!$S$5:$S$504,"Paket utama",'Cocok Bayar Booking'!$B$5:$B$504,"&lt;="&amp;'Pengaturan'!$B$6)</x:f>
        <x:v>1</x:v>
      </x:c>
      <x:c r="Y331" s="617" t="n">
        <x:f>IF(OR(L331="Nonaktif tanpa pembayaran",L331="Di luar September",L331="Belum closing",AND(LEFT(A331,4)="LOG-",COUNTIF('Cocok Bayar Booking'!$R$5:$R$504,A331)=0)),0,1-N331)</x:f>
        <x:v>1</x:v>
      </x:c>
      <x:c r="Z331" s="618" t="n">
        <x:f>IF('Log Transaksi'!E282="","",'Log Transaksi'!E282)</x:f>
        <x:v>46274</x:v>
      </x:c>
    </x:row>
    <x:row r="332" ht="30" customHeight="1">
      <x:c r="A332" s="617" t="str">
        <x:v>LOG-09-27</x:v>
      </x:c>
      <x:c r="B332" s="617" t="str">
        <x:f>IF('Log Transaksi'!C283="","",'Log Transaksi'!C283)</x:f>
        <x:v>Vieri Bona Tua</x:v>
      </x:c>
      <x:c r="C332" s="618" t="n">
        <x:f>IF(ISNUMBER(U332),U332,IF(ISNUMBER(Z332),Z332,""))</x:f>
        <x:v>46274</x:v>
      </x:c>
      <x:c r="D332" s="617" t="str">
        <x:f>'Log Transaksi'!D283</x:f>
        <x:v>Graduation</x:v>
      </x:c>
      <x:c r="E332" s="619" t="n">
        <x:f>SUMIFS('Cocok Bayar Booking'!$I$5:$I$504,'Cocok Bayar Booking'!$R$5:$R$504,A332,'Cocok Bayar Booking'!$F$5:$F$504,"DP",'Cocok Bayar Booking'!$S$5:$S$504,"Paket utama",'Cocok Bayar Booking'!$B$5:$B$504,"&lt;="&amp;'Pengaturan'!$B$6)</x:f>
        <x:v>0</x:v>
      </x:c>
      <x:c r="F332" s="619" t="n">
        <x:f>SUMIFS('Cocok Bayar Booking'!$I$5:$I$504,'Cocok Bayar Booking'!$R$5:$R$504,A332,'Cocok Bayar Booking'!$B$5:$B$504,"&lt;="&amp;'Pengaturan'!$B$6)-E332</x:f>
        <x:v>250000</x:v>
      </x:c>
      <x:c r="G332" s="619" t="n">
        <x:f>SUMIFS('Cocok Bayar Booking'!$I$5:$I$504,'Cocok Bayar Booking'!$R$5:$R$504,A332,'Cocok Bayar Booking'!$S$5:$S$504,"Add-on",'Cocok Bayar Booking'!$B$5:$B$504,"&lt;="&amp;'Pengaturan'!$B$6)</x:f>
        <x:v>0</x:v>
      </x:c>
      <x:c r="H332" s="619"/>
      <x:c r="I332" s="619" t="n">
        <x:f>E332+F332+IF(V332&lt;&gt;"",N(H332),0)</x:f>
        <x:v>250000</x:v>
      </x:c>
      <x:c r="J332" s="625"/>
      <x:c r="K332" s="626"/>
      <x:c r="L332" s="620" t="str">
        <x:f>IF(NOT(ISNUMBER(C332)),"Tanggal sesi belum pasti",IF(OR(C332&lt;'Pengaturan'!$B$4,C332&gt;'Pengaturan'!$B$5),"Di luar September",IF(C332&gt;'Pengaturan'!$B$29,"Belum closing",IF(AND(O332&lt;&gt;"",NOT(AND(W332="Terverifikasi",K332&lt;&gt;""))),"Pasangan perlu dicek",IF(AND(Q332=0,NOT(AND(ISNUMBER(U332),K332&lt;&gt;""))),"Sesi belum terkonfirmasi",IF(AND(ISNUMBER(J332),J332&gt;=0,K332&lt;&gt;""),"Terhitung",IF(X332=0,"Paket utama belum terhubung",IF(R332=0,"Pelunasan belum terbukti",IF(AND(N(H332)&gt;0,V332=""),"Bukti bayar sebelumnya kosong",IF(E332+IF(V332&lt;&gt;"",N(H332),0)&lt;S332,"DP sebelumnya belum lengkap",IF(I332&lt;=0,"Nominal pembayaran belum lengkap","Terhitung")))))))))))</x:f>
        <x:v>Pasangan perlu dicek</x:v>
      </x:c>
      <x:c r="M332" s="619" t="str">
        <x:f>IF(N332=1,IF(AND(ISNUMBER(J332),J332&gt;=0,K332&lt;&gt;""),J332,I332),"")</x:f>
      </x:c>
      <x:c r="N332" s="621" t="n">
        <x:f>IF(L332="Terhitung",1,0)</x:f>
        <x:v>0</x:v>
      </x:c>
      <x:c r="O332" s="617" t="str">
        <x:v>Konfirmasi pasangan BK119</x:v>
      </x:c>
      <x:c r="P332" s="617" t="str">
        <x:v>283</x:v>
      </x:c>
      <x:c r="Q332" s="617" t="n">
        <x:f>SUMIFS('Cocok Bayar Booking'!$V$5:$V$504,'Cocok Bayar Booking'!$R$5:$R$504,A332,'Cocok Bayar Booking'!$B$5:$B$504,"&lt;="&amp;'Pengaturan'!$B$6)</x:f>
        <x:v>0</x:v>
      </x:c>
      <x:c r="R332" s="617" t="n">
        <x:f>COUNTIFS('Cocok Bayar Booking'!$R$5:$R$504,A332,'Cocok Bayar Booking'!$S$5:$S$504,"Paket utama",'Cocok Bayar Booking'!$F$5:$F$504,"Lunas",'Cocok Bayar Booking'!$B$5:$B$504,"&lt;="&amp;'Pengaturan'!$B$6)+COUNTIFS('Cocok Bayar Booking'!$R$5:$R$504,A332,'Cocok Bayar Booking'!$S$5:$S$504,"Paket utama",'Cocok Bayar Booking'!$F$5:$F$504,"Pelunasan",'Cocok Bayar Booking'!$B$5:$B$504,"&lt;="&amp;'Pengaturan'!$B$6)</x:f>
        <x:v>0</x:v>
      </x:c>
      <x:c r="S332" s="619" t="n">
        <x:v>0</x:v>
      </x:c>
      <x:c r="T332" s="619"/>
      <x:c r="U332" s="627"/>
      <x:c r="V332" s="617"/>
      <x:c r="W332" s="626"/>
      <x:c r="X332" s="617" t="n">
        <x:f>COUNTIFS('Cocok Bayar Booking'!$R$5:$R$504,A332,'Cocok Bayar Booking'!$S$5:$S$504,"Paket utama",'Cocok Bayar Booking'!$B$5:$B$504,"&lt;="&amp;'Pengaturan'!$B$6)</x:f>
        <x:v>1</x:v>
      </x:c>
      <x:c r="Y332" s="617" t="n">
        <x:f>IF(OR(L332="Nonaktif tanpa pembayaran",L332="Di luar September",L332="Belum closing",AND(LEFT(A332,4)="LOG-",COUNTIF('Cocok Bayar Booking'!$R$5:$R$504,A332)=0)),0,1-N332)</x:f>
        <x:v>1</x:v>
      </x:c>
      <x:c r="Z332" s="618" t="n">
        <x:f>IF('Log Transaksi'!E283="","",'Log Transaksi'!E283)</x:f>
        <x:v>46274</x:v>
      </x:c>
    </x:row>
    <x:row r="333" ht="30" customHeight="1">
      <x:c r="A333" s="617" t="str">
        <x:v>LOG-09-31</x:v>
      </x:c>
      <x:c r="B333" s="617" t="str">
        <x:f>IF('Log Transaksi'!C287="","",'Log Transaksi'!C287)</x:f>
        <x:v>Ika Siti</x:v>
      </x:c>
      <x:c r="C333" s="618" t="n">
        <x:f>IF(ISNUMBER(U333),U333,IF(ISNUMBER(Z333),Z333,""))</x:f>
        <x:v>46274</x:v>
      </x:c>
      <x:c r="D333" s="617" t="str">
        <x:f>'Log Transaksi'!D287</x:f>
        <x:v>Belum diisi</x:v>
      </x:c>
      <x:c r="E333" s="619" t="n">
        <x:f>SUMIFS('Cocok Bayar Booking'!$I$5:$I$504,'Cocok Bayar Booking'!$R$5:$R$504,A333,'Cocok Bayar Booking'!$F$5:$F$504,"DP",'Cocok Bayar Booking'!$S$5:$S$504,"Paket utama",'Cocok Bayar Booking'!$B$5:$B$504,"&lt;="&amp;'Pengaturan'!$B$6)</x:f>
        <x:v>0</x:v>
      </x:c>
      <x:c r="F333" s="619" t="n">
        <x:f>SUMIFS('Cocok Bayar Booking'!$I$5:$I$504,'Cocok Bayar Booking'!$R$5:$R$504,A333,'Cocok Bayar Booking'!$B$5:$B$504,"&lt;="&amp;'Pengaturan'!$B$6)-E333</x:f>
        <x:v>250000</x:v>
      </x:c>
      <x:c r="G333" s="619" t="n">
        <x:f>SUMIFS('Cocok Bayar Booking'!$I$5:$I$504,'Cocok Bayar Booking'!$R$5:$R$504,A333,'Cocok Bayar Booking'!$S$5:$S$504,"Add-on",'Cocok Bayar Booking'!$B$5:$B$504,"&lt;="&amp;'Pengaturan'!$B$6)</x:f>
        <x:v>0</x:v>
      </x:c>
      <x:c r="H333" s="619"/>
      <x:c r="I333" s="619" t="n">
        <x:f>E333+F333+IF(V333&lt;&gt;"",N(H333),0)</x:f>
        <x:v>250000</x:v>
      </x:c>
      <x:c r="J333" s="625"/>
      <x:c r="K333" s="626"/>
      <x:c r="L333" s="620" t="str">
        <x:f>IF(NOT(ISNUMBER(C333)),"Tanggal sesi belum pasti",IF(OR(C333&lt;'Pengaturan'!$B$4,C333&gt;'Pengaturan'!$B$5),"Di luar September",IF(C333&gt;'Pengaturan'!$B$29,"Belum closing",IF(AND(O333&lt;&gt;"",NOT(AND(W333="Terverifikasi",K333&lt;&gt;""))),"Pasangan perlu dicek",IF(AND(Q333=0,NOT(AND(ISNUMBER(U333),K333&lt;&gt;""))),"Sesi belum terkonfirmasi",IF(AND(ISNUMBER(J333),J333&gt;=0,K333&lt;&gt;""),"Terhitung",IF(X333=0,"Paket utama belum terhubung",IF(R333=0,"Pelunasan belum terbukti",IF(AND(N(H333)&gt;0,V333=""),"Bukti bayar sebelumnya kosong",IF(E333+IF(V333&lt;&gt;"",N(H333),0)&lt;S333,"DP sebelumnya belum lengkap",IF(I333&lt;=0,"Nominal pembayaran belum lengkap","Terhitung")))))))))))</x:f>
        <x:v>Sesi belum terkonfirmasi</x:v>
      </x:c>
      <x:c r="M333" s="619" t="str">
        <x:f>IF(N333=1,IF(AND(ISNUMBER(J333),J333&gt;=0,K333&lt;&gt;""),J333,I333),"")</x:f>
      </x:c>
      <x:c r="N333" s="621" t="n">
        <x:f>IF(L333="Terhitung",1,0)</x:f>
        <x:v>0</x:v>
      </x:c>
      <x:c r="O333" s="617"/>
      <x:c r="P333" s="617" t="str">
        <x:v>287</x:v>
      </x:c>
      <x:c r="Q333" s="617" t="n">
        <x:f>SUMIFS('Cocok Bayar Booking'!$V$5:$V$504,'Cocok Bayar Booking'!$R$5:$R$504,A333,'Cocok Bayar Booking'!$B$5:$B$504,"&lt;="&amp;'Pengaturan'!$B$6)</x:f>
        <x:v>0</x:v>
      </x:c>
      <x:c r="R333" s="617" t="n">
        <x:f>COUNTIFS('Cocok Bayar Booking'!$R$5:$R$504,A333,'Cocok Bayar Booking'!$S$5:$S$504,"Paket utama",'Cocok Bayar Booking'!$F$5:$F$504,"Lunas",'Cocok Bayar Booking'!$B$5:$B$504,"&lt;="&amp;'Pengaturan'!$B$6)+COUNTIFS('Cocok Bayar Booking'!$R$5:$R$504,A333,'Cocok Bayar Booking'!$S$5:$S$504,"Paket utama",'Cocok Bayar Booking'!$F$5:$F$504,"Pelunasan",'Cocok Bayar Booking'!$B$5:$B$504,"&lt;="&amp;'Pengaturan'!$B$6)</x:f>
        <x:v>0</x:v>
      </x:c>
      <x:c r="S333" s="619" t="n">
        <x:v>0</x:v>
      </x:c>
      <x:c r="T333" s="619"/>
      <x:c r="U333" s="627"/>
      <x:c r="V333" s="617"/>
      <x:c r="W333" s="626"/>
      <x:c r="X333" s="617" t="n">
        <x:f>COUNTIFS('Cocok Bayar Booking'!$R$5:$R$504,A333,'Cocok Bayar Booking'!$S$5:$S$504,"Paket utama",'Cocok Bayar Booking'!$B$5:$B$504,"&lt;="&amp;'Pengaturan'!$B$6)</x:f>
        <x:v>1</x:v>
      </x:c>
      <x:c r="Y333" s="617" t="n">
        <x:f>IF(OR(L333="Nonaktif tanpa pembayaran",L333="Di luar September",L333="Belum closing",AND(LEFT(A333,4)="LOG-",COUNTIF('Cocok Bayar Booking'!$R$5:$R$504,A333)=0)),0,1-N333)</x:f>
        <x:v>1</x:v>
      </x:c>
      <x:c r="Z333" s="618" t="n">
        <x:f>IF('Log Transaksi'!E287="","",'Log Transaksi'!E287)</x:f>
        <x:v>46274</x:v>
      </x:c>
    </x:row>
    <x:row r="334" ht="30" customHeight="1">
      <x:c r="A334" s="617" t="str">
        <x:v>LOG-09-33</x:v>
      </x:c>
      <x:c r="B334" s="617" t="str">
        <x:f>IF('Log Transaksi'!C289="","",'Log Transaksi'!C289)</x:f>
      </x:c>
      <x:c r="C334" s="618" t="n">
        <x:f>IF(ISNUMBER(U334),U334,IF(ISNUMBER(Z334),Z334,""))</x:f>
        <x:v>46274</x:v>
      </x:c>
      <x:c r="D334" s="617" t="str">
        <x:f>'Log Transaksi'!D289</x:f>
        <x:v>Belum diisi</x:v>
      </x:c>
      <x:c r="E334" s="619" t="n">
        <x:f>SUMIFS('Cocok Bayar Booking'!$I$5:$I$504,'Cocok Bayar Booking'!$R$5:$R$504,A334,'Cocok Bayar Booking'!$F$5:$F$504,"DP",'Cocok Bayar Booking'!$S$5:$S$504,"Paket utama",'Cocok Bayar Booking'!$B$5:$B$504,"&lt;="&amp;'Pengaturan'!$B$6)</x:f>
        <x:v>0</x:v>
      </x:c>
      <x:c r="F334" s="619" t="n">
        <x:f>SUMIFS('Cocok Bayar Booking'!$I$5:$I$504,'Cocok Bayar Booking'!$R$5:$R$504,A334,'Cocok Bayar Booking'!$B$5:$B$504,"&lt;="&amp;'Pengaturan'!$B$6)-E334</x:f>
        <x:v>0</x:v>
      </x:c>
      <x:c r="G334" s="619" t="n">
        <x:f>SUMIFS('Cocok Bayar Booking'!$I$5:$I$504,'Cocok Bayar Booking'!$R$5:$R$504,A334,'Cocok Bayar Booking'!$S$5:$S$504,"Add-on",'Cocok Bayar Booking'!$B$5:$B$504,"&lt;="&amp;'Pengaturan'!$B$6)</x:f>
        <x:v>0</x:v>
      </x:c>
      <x:c r="H334" s="619"/>
      <x:c r="I334" s="619" t="n">
        <x:f>E334+F334+IF(V334&lt;&gt;"",N(H334),0)</x:f>
        <x:v>0</x:v>
      </x:c>
      <x:c r="J334" s="625"/>
      <x:c r="K334" s="626"/>
      <x:c r="L334" s="620" t="str">
        <x:f>IF(NOT(ISNUMBER(C334)),"Tanggal sesi belum pasti",IF(OR(C334&lt;'Pengaturan'!$B$4,C334&gt;'Pengaturan'!$B$5),"Di luar September",IF(C334&gt;'Pengaturan'!$B$29,"Belum closing",IF(AND(O334&lt;&gt;"",NOT(AND(W334="Terverifikasi",K334&lt;&gt;""))),"Pasangan perlu dicek",IF(AND(Q334=0,NOT(AND(ISNUMBER(U334),K334&lt;&gt;""))),"Sesi belum terkonfirmasi",IF(AND(ISNUMBER(J334),J334&gt;=0,K334&lt;&gt;""),"Terhitung",IF(X334=0,"Paket utama belum terhubung",IF(R334=0,"Pelunasan belum terbukti",IF(AND(N(H334)&gt;0,V334=""),"Bukti bayar sebelumnya kosong",IF(E334+IF(V334&lt;&gt;"",N(H334),0)&lt;S334,"DP sebelumnya belum lengkap",IF(I334&lt;=0,"Nominal pembayaran belum lengkap","Terhitung")))))))))))</x:f>
        <x:v>Pasangan perlu dicek</x:v>
      </x:c>
      <x:c r="M334" s="619" t="str">
        <x:f>IF(N334=1,IF(AND(ISNUMBER(J334),J334&gt;=0,K334&lt;&gt;""),J334,I334),"")</x:f>
      </x:c>
      <x:c r="N334" s="621" t="n">
        <x:f>IF(L334="Terhitung",1,0)</x:f>
        <x:v>0</x:v>
      </x:c>
      <x:c r="O334" s="617" t="str">
        <x:v>Nama pelanggan belum diisi</x:v>
      </x:c>
      <x:c r="P334" s="617" t="str">
        <x:v>289</x:v>
      </x:c>
      <x:c r="Q334" s="617" t="n">
        <x:f>SUMIFS('Cocok Bayar Booking'!$V$5:$V$504,'Cocok Bayar Booking'!$R$5:$R$504,A334,'Cocok Bayar Booking'!$B$5:$B$504,"&lt;="&amp;'Pengaturan'!$B$6)</x:f>
        <x:v>0</x:v>
      </x:c>
      <x:c r="R334" s="617" t="n">
        <x:f>COUNTIFS('Cocok Bayar Booking'!$R$5:$R$504,A334,'Cocok Bayar Booking'!$S$5:$S$504,"Paket utama",'Cocok Bayar Booking'!$F$5:$F$504,"Lunas",'Cocok Bayar Booking'!$B$5:$B$504,"&lt;="&amp;'Pengaturan'!$B$6)+COUNTIFS('Cocok Bayar Booking'!$R$5:$R$504,A334,'Cocok Bayar Booking'!$S$5:$S$504,"Paket utama",'Cocok Bayar Booking'!$F$5:$F$504,"Pelunasan",'Cocok Bayar Booking'!$B$5:$B$504,"&lt;="&amp;'Pengaturan'!$B$6)</x:f>
        <x:v>0</x:v>
      </x:c>
      <x:c r="S334" s="619" t="n">
        <x:v>0</x:v>
      </x:c>
      <x:c r="T334" s="619"/>
      <x:c r="U334" s="627"/>
      <x:c r="V334" s="617"/>
      <x:c r="W334" s="626"/>
      <x:c r="X334" s="617" t="n">
        <x:f>COUNTIFS('Cocok Bayar Booking'!$R$5:$R$504,A334,'Cocok Bayar Booking'!$S$5:$S$504,"Paket utama",'Cocok Bayar Booking'!$B$5:$B$504,"&lt;="&amp;'Pengaturan'!$B$6)</x:f>
        <x:v>1</x:v>
      </x:c>
      <x:c r="Y334" s="617" t="n">
        <x:f>IF(OR(L334="Nonaktif tanpa pembayaran",L334="Di luar September",L334="Belum closing",AND(LEFT(A334,4)="LOG-",COUNTIF('Cocok Bayar Booking'!$R$5:$R$504,A334)=0)),0,1-N334)</x:f>
        <x:v>1</x:v>
      </x:c>
      <x:c r="Z334" s="618" t="n">
        <x:f>IF('Log Transaksi'!E289="","",'Log Transaksi'!E289)</x:f>
        <x:v>46274</x:v>
      </x:c>
    </x:row>
    <x:row r="335" ht="30" customHeight="1">
      <x:c r="A335" s="617" t="str">
        <x:v>LOG-09-34</x:v>
      </x:c>
      <x:c r="B335" s="617" t="str">
        <x:f>IF('Log Transaksi'!C290="","",'Log Transaksi'!C290)</x:f>
      </x:c>
      <x:c r="C335" s="618" t="n">
        <x:f>IF(ISNUMBER(U335),U335,IF(ISNUMBER(Z335),Z335,""))</x:f>
        <x:v>46274</x:v>
      </x:c>
      <x:c r="D335" s="617" t="str">
        <x:f>'Log Transaksi'!D290</x:f>
        <x:v>Belum diisi</x:v>
      </x:c>
      <x:c r="E335" s="619" t="n">
        <x:f>SUMIFS('Cocok Bayar Booking'!$I$5:$I$504,'Cocok Bayar Booking'!$R$5:$R$504,A335,'Cocok Bayar Booking'!$F$5:$F$504,"DP",'Cocok Bayar Booking'!$S$5:$S$504,"Paket utama",'Cocok Bayar Booking'!$B$5:$B$504,"&lt;="&amp;'Pengaturan'!$B$6)</x:f>
        <x:v>0</x:v>
      </x:c>
      <x:c r="F335" s="619" t="n">
        <x:f>SUMIFS('Cocok Bayar Booking'!$I$5:$I$504,'Cocok Bayar Booking'!$R$5:$R$504,A335,'Cocok Bayar Booking'!$B$5:$B$504,"&lt;="&amp;'Pengaturan'!$B$6)-E335</x:f>
        <x:v>0</x:v>
      </x:c>
      <x:c r="G335" s="619" t="n">
        <x:f>SUMIFS('Cocok Bayar Booking'!$I$5:$I$504,'Cocok Bayar Booking'!$R$5:$R$504,A335,'Cocok Bayar Booking'!$S$5:$S$504,"Add-on",'Cocok Bayar Booking'!$B$5:$B$504,"&lt;="&amp;'Pengaturan'!$B$6)</x:f>
        <x:v>0</x:v>
      </x:c>
      <x:c r="H335" s="619"/>
      <x:c r="I335" s="619" t="n">
        <x:f>E335+F335+IF(V335&lt;&gt;"",N(H335),0)</x:f>
        <x:v>0</x:v>
      </x:c>
      <x:c r="J335" s="625"/>
      <x:c r="K335" s="626"/>
      <x:c r="L335" s="620" t="str">
        <x:f>IF(NOT(ISNUMBER(C335)),"Tanggal sesi belum pasti",IF(OR(C335&lt;'Pengaturan'!$B$4,C335&gt;'Pengaturan'!$B$5),"Di luar September",IF(C335&gt;'Pengaturan'!$B$29,"Belum closing",IF(AND(O335&lt;&gt;"",NOT(AND(W335="Terverifikasi",K335&lt;&gt;""))),"Pasangan perlu dicek",IF(AND(Q335=0,NOT(AND(ISNUMBER(U335),K335&lt;&gt;""))),"Sesi belum terkonfirmasi",IF(AND(ISNUMBER(J335),J335&gt;=0,K335&lt;&gt;""),"Terhitung",IF(X335=0,"Paket utama belum terhubung",IF(R335=0,"Pelunasan belum terbukti",IF(AND(N(H335)&gt;0,V335=""),"Bukti bayar sebelumnya kosong",IF(E335+IF(V335&lt;&gt;"",N(H335),0)&lt;S335,"DP sebelumnya belum lengkap",IF(I335&lt;=0,"Nominal pembayaran belum lengkap","Terhitung")))))))))))</x:f>
        <x:v>Pasangan perlu dicek</x:v>
      </x:c>
      <x:c r="M335" s="619" t="str">
        <x:f>IF(N335=1,IF(AND(ISNUMBER(J335),J335&gt;=0,K335&lt;&gt;""),J335,I335),"")</x:f>
      </x:c>
      <x:c r="N335" s="621" t="n">
        <x:f>IF(L335="Terhitung",1,0)</x:f>
        <x:v>0</x:v>
      </x:c>
      <x:c r="O335" s="617" t="str">
        <x:v>Nama pelanggan belum diisi</x:v>
      </x:c>
      <x:c r="P335" s="617" t="str">
        <x:v>290</x:v>
      </x:c>
      <x:c r="Q335" s="617" t="n">
        <x:f>SUMIFS('Cocok Bayar Booking'!$V$5:$V$504,'Cocok Bayar Booking'!$R$5:$R$504,A335,'Cocok Bayar Booking'!$B$5:$B$504,"&lt;="&amp;'Pengaturan'!$B$6)</x:f>
        <x:v>0</x:v>
      </x:c>
      <x:c r="R335" s="617" t="n">
        <x:f>COUNTIFS('Cocok Bayar Booking'!$R$5:$R$504,A335,'Cocok Bayar Booking'!$S$5:$S$504,"Paket utama",'Cocok Bayar Booking'!$F$5:$F$504,"Lunas",'Cocok Bayar Booking'!$B$5:$B$504,"&lt;="&amp;'Pengaturan'!$B$6)+COUNTIFS('Cocok Bayar Booking'!$R$5:$R$504,A335,'Cocok Bayar Booking'!$S$5:$S$504,"Paket utama",'Cocok Bayar Booking'!$F$5:$F$504,"Pelunasan",'Cocok Bayar Booking'!$B$5:$B$504,"&lt;="&amp;'Pengaturan'!$B$6)</x:f>
        <x:v>0</x:v>
      </x:c>
      <x:c r="S335" s="619" t="n">
        <x:v>0</x:v>
      </x:c>
      <x:c r="T335" s="619"/>
      <x:c r="U335" s="627"/>
      <x:c r="V335" s="617"/>
      <x:c r="W335" s="626"/>
      <x:c r="X335" s="617" t="n">
        <x:f>COUNTIFS('Cocok Bayar Booking'!$R$5:$R$504,A335,'Cocok Bayar Booking'!$S$5:$S$504,"Paket utama",'Cocok Bayar Booking'!$B$5:$B$504,"&lt;="&amp;'Pengaturan'!$B$6)</x:f>
        <x:v>1</x:v>
      </x:c>
      <x:c r="Y335" s="617" t="n">
        <x:f>IF(OR(L335="Nonaktif tanpa pembayaran",L335="Di luar September",L335="Belum closing",AND(LEFT(A335,4)="LOG-",COUNTIF('Cocok Bayar Booking'!$R$5:$R$504,A335)=0)),0,1-N335)</x:f>
        <x:v>1</x:v>
      </x:c>
      <x:c r="Z335" s="618" t="n">
        <x:f>IF('Log Transaksi'!E290="","",'Log Transaksi'!E290)</x:f>
        <x:v>46274</x:v>
      </x:c>
    </x:row>
    <x:row r="336" ht="30" customHeight="1">
      <x:c r="A336" s="617" t="str">
        <x:v>LOG-09-38</x:v>
      </x:c>
      <x:c r="B336" s="617" t="str">
        <x:f>IF('Log Transaksi'!C291="","",'Log Transaksi'!C291)</x:f>
        <x:v>1. kelasmodelling.id</x:v>
      </x:c>
      <x:c r="C336" s="618" t="n">
        <x:f>IF(ISNUMBER(U336),U336,IF(ISNUMBER(Z336),Z336,""))</x:f>
        <x:v>46278</x:v>
      </x:c>
      <x:c r="D336" s="617" t="str">
        <x:f>'Log Transaksi'!D291</x:f>
        <x:v>Single</x:v>
      </x:c>
      <x:c r="E336" s="619" t="n">
        <x:f>SUMIFS('Cocok Bayar Booking'!$I$5:$I$504,'Cocok Bayar Booking'!$R$5:$R$504,A336,'Cocok Bayar Booking'!$F$5:$F$504,"DP",'Cocok Bayar Booking'!$S$5:$S$504,"Paket utama",'Cocok Bayar Booking'!$B$5:$B$504,"&lt;="&amp;'Pengaturan'!$B$6)</x:f>
        <x:v>0</x:v>
      </x:c>
      <x:c r="F336" s="619" t="n">
        <x:f>SUMIFS('Cocok Bayar Booking'!$I$5:$I$504,'Cocok Bayar Booking'!$R$5:$R$504,A336,'Cocok Bayar Booking'!$B$5:$B$504,"&lt;="&amp;'Pengaturan'!$B$6)-E336</x:f>
        <x:v>500000</x:v>
      </x:c>
      <x:c r="G336" s="619" t="n">
        <x:f>SUMIFS('Cocok Bayar Booking'!$I$5:$I$504,'Cocok Bayar Booking'!$R$5:$R$504,A336,'Cocok Bayar Booking'!$S$5:$S$504,"Add-on",'Cocok Bayar Booking'!$B$5:$B$504,"&lt;="&amp;'Pengaturan'!$B$6)</x:f>
        <x:v>0</x:v>
      </x:c>
      <x:c r="H336" s="619"/>
      <x:c r="I336" s="619" t="n">
        <x:f>E336+F336+IF(V336&lt;&gt;"",N(H336),0)</x:f>
        <x:v>500000</x:v>
      </x:c>
      <x:c r="J336" s="625"/>
      <x:c r="K336" s="626"/>
      <x:c r="L336" s="620" t="str">
        <x:f>IF(NOT(ISNUMBER(C336)),"Tanggal sesi belum pasti",IF(OR(C336&lt;'Pengaturan'!$B$4,C336&gt;'Pengaturan'!$B$5),"Di luar September",IF(C336&gt;'Pengaturan'!$B$29,"Belum closing",IF(AND(O336&lt;&gt;"",NOT(AND(W336="Terverifikasi",K336&lt;&gt;""))),"Pasangan perlu dicek",IF(AND(Q336=0,NOT(AND(ISNUMBER(U336),K336&lt;&gt;""))),"Sesi belum terkonfirmasi",IF(AND(ISNUMBER(J336),J336&gt;=0,K336&lt;&gt;""),"Terhitung",IF(X336=0,"Paket utama belum terhubung",IF(R336=0,"Pelunasan belum terbukti",IF(AND(N(H336)&gt;0,V336=""),"Bukti bayar sebelumnya kosong",IF(E336+IF(V336&lt;&gt;"",N(H336),0)&lt;S336,"DP sebelumnya belum lengkap",IF(I336&lt;=0,"Nominal pembayaran belum lengkap","Terhitung")))))))))))</x:f>
        <x:v>Sesi belum terkonfirmasi</x:v>
      </x:c>
      <x:c r="M336" s="619" t="str">
        <x:f>IF(N336=1,IF(AND(ISNUMBER(J336),J336&gt;=0,K336&lt;&gt;""),J336,I336),"")</x:f>
      </x:c>
      <x:c r="N336" s="621" t="n">
        <x:f>IF(L336="Terhitung",1,0)</x:f>
        <x:v>0</x:v>
      </x:c>
      <x:c r="O336" s="617"/>
      <x:c r="P336" s="617" t="str">
        <x:v>291</x:v>
      </x:c>
      <x:c r="Q336" s="617" t="n">
        <x:f>SUMIFS('Cocok Bayar Booking'!$V$5:$V$504,'Cocok Bayar Booking'!$R$5:$R$504,A336,'Cocok Bayar Booking'!$B$5:$B$504,"&lt;="&amp;'Pengaturan'!$B$6)</x:f>
        <x:v>0</x:v>
      </x:c>
      <x:c r="R336" s="617" t="n">
        <x:f>COUNTIFS('Cocok Bayar Booking'!$R$5:$R$504,A336,'Cocok Bayar Booking'!$S$5:$S$504,"Paket utama",'Cocok Bayar Booking'!$F$5:$F$504,"Lunas",'Cocok Bayar Booking'!$B$5:$B$504,"&lt;="&amp;'Pengaturan'!$B$6)+COUNTIFS('Cocok Bayar Booking'!$R$5:$R$504,A336,'Cocok Bayar Booking'!$S$5:$S$504,"Paket utama",'Cocok Bayar Booking'!$F$5:$F$504,"Pelunasan",'Cocok Bayar Booking'!$B$5:$B$504,"&lt;="&amp;'Pengaturan'!$B$6)</x:f>
        <x:v>1</x:v>
      </x:c>
      <x:c r="S336" s="619" t="n">
        <x:v>0</x:v>
      </x:c>
      <x:c r="T336" s="619"/>
      <x:c r="U336" s="627"/>
      <x:c r="V336" s="617"/>
      <x:c r="W336" s="626"/>
      <x:c r="X336" s="617" t="n">
        <x:f>COUNTIFS('Cocok Bayar Booking'!$R$5:$R$504,A336,'Cocok Bayar Booking'!$S$5:$S$504,"Paket utama",'Cocok Bayar Booking'!$B$5:$B$504,"&lt;="&amp;'Pengaturan'!$B$6)</x:f>
        <x:v>1</x:v>
      </x:c>
      <x:c r="Y336" s="617" t="n">
        <x:f>IF(OR(L336="Nonaktif tanpa pembayaran",L336="Di luar September",L336="Belum closing",AND(LEFT(A336,4)="LOG-",COUNTIF('Cocok Bayar Booking'!$R$5:$R$504,A336)=0)),0,1-N336)</x:f>
        <x:v>1</x:v>
      </x:c>
      <x:c r="Z336" s="618" t="n">
        <x:f>IF('Log Transaksi'!E291="","",'Log Transaksi'!E291)</x:f>
        <x:v>46278</x:v>
      </x:c>
    </x:row>
    <x:row r="337" ht="30" customHeight="1">
      <x:c r="A337" s="617" t="str">
        <x:v>LOG-09-43</x:v>
      </x:c>
      <x:c r="B337" s="617" t="str">
        <x:f>IF('Log Transaksi'!C296="","",'Log Transaksi'!C296)</x:f>
        <x:v>Nabilla Epiztiany</x:v>
      </x:c>
      <x:c r="C337" s="618" t="n">
        <x:f>IF(ISNUMBER(U337),U337,IF(ISNUMBER(Z337),Z337,""))</x:f>
        <x:v>46299</x:v>
      </x:c>
      <x:c r="D337" s="617" t="str">
        <x:f>'Log Transaksi'!D296</x:f>
        <x:v>Graduation</x:v>
      </x:c>
      <x:c r="E337" s="619" t="n">
        <x:f>SUMIFS('Cocok Bayar Booking'!$I$5:$I$504,'Cocok Bayar Booking'!$R$5:$R$504,A337,'Cocok Bayar Booking'!$F$5:$F$504,"DP",'Cocok Bayar Booking'!$S$5:$S$504,"Paket utama",'Cocok Bayar Booking'!$B$5:$B$504,"&lt;="&amp;'Pengaturan'!$B$6)</x:f>
        <x:v>100000</x:v>
      </x:c>
      <x:c r="F337" s="619" t="n">
        <x:f>SUMIFS('Cocok Bayar Booking'!$I$5:$I$504,'Cocok Bayar Booking'!$R$5:$R$504,A337,'Cocok Bayar Booking'!$B$5:$B$504,"&lt;="&amp;'Pengaturan'!$B$6)-E337</x:f>
        <x:v>0</x:v>
      </x:c>
      <x:c r="G337" s="619" t="n">
        <x:f>SUMIFS('Cocok Bayar Booking'!$I$5:$I$504,'Cocok Bayar Booking'!$R$5:$R$504,A337,'Cocok Bayar Booking'!$S$5:$S$504,"Add-on",'Cocok Bayar Booking'!$B$5:$B$504,"&lt;="&amp;'Pengaturan'!$B$6)</x:f>
        <x:v>0</x:v>
      </x:c>
      <x:c r="H337" s="619"/>
      <x:c r="I337" s="619" t="n">
        <x:f>E337+F337+IF(V337&lt;&gt;"",N(H337),0)</x:f>
        <x:v>100000</x:v>
      </x:c>
      <x:c r="J337" s="625"/>
      <x:c r="K337" s="626"/>
      <x:c r="L337" s="620" t="str">
        <x:f>IF(NOT(ISNUMBER(C337)),"Tanggal sesi belum pasti",IF(OR(C337&lt;'Pengaturan'!$B$4,C337&gt;'Pengaturan'!$B$5),"Di luar September",IF(C337&gt;'Pengaturan'!$B$29,"Belum closing",IF(AND(O337&lt;&gt;"",NOT(AND(W337="Terverifikasi",K337&lt;&gt;""))),"Pasangan perlu dicek",IF(AND(Q337=0,NOT(AND(ISNUMBER(U337),K337&lt;&gt;""))),"Sesi belum terkonfirmasi",IF(AND(ISNUMBER(J337),J337&gt;=0,K337&lt;&gt;""),"Terhitung",IF(X337=0,"Paket utama belum terhubung",IF(R337=0,"Pelunasan belum terbukti",IF(AND(N(H337)&gt;0,V337=""),"Bukti bayar sebelumnya kosong",IF(E337+IF(V337&lt;&gt;"",N(H337),0)&lt;S337,"DP sebelumnya belum lengkap",IF(I337&lt;=0,"Nominal pembayaran belum lengkap","Terhitung")))))))))))</x:f>
        <x:v>Di luar September</x:v>
      </x:c>
      <x:c r="M337" s="619" t="str">
        <x:f>IF(N337=1,IF(AND(ISNUMBER(J337),J337&gt;=0,K337&lt;&gt;""),J337,I337),"")</x:f>
      </x:c>
      <x:c r="N337" s="621" t="n">
        <x:f>IF(L337="Terhitung",1,0)</x:f>
        <x:v>0</x:v>
      </x:c>
      <x:c r="O337" s="617"/>
      <x:c r="P337" s="617" t="str">
        <x:v>296</x:v>
      </x:c>
      <x:c r="Q337" s="617" t="n">
        <x:f>SUMIFS('Cocok Bayar Booking'!$V$5:$V$504,'Cocok Bayar Booking'!$R$5:$R$504,A337,'Cocok Bayar Booking'!$B$5:$B$504,"&lt;="&amp;'Pengaturan'!$B$6)</x:f>
        <x:v>0</x:v>
      </x:c>
      <x:c r="R337" s="617" t="n">
        <x:f>COUNTIFS('Cocok Bayar Booking'!$R$5:$R$504,A337,'Cocok Bayar Booking'!$S$5:$S$504,"Paket utama",'Cocok Bayar Booking'!$F$5:$F$504,"Lunas",'Cocok Bayar Booking'!$B$5:$B$504,"&lt;="&amp;'Pengaturan'!$B$6)+COUNTIFS('Cocok Bayar Booking'!$R$5:$R$504,A337,'Cocok Bayar Booking'!$S$5:$S$504,"Paket utama",'Cocok Bayar Booking'!$F$5:$F$504,"Pelunasan",'Cocok Bayar Booking'!$B$5:$B$504,"&lt;="&amp;'Pengaturan'!$B$6)</x:f>
        <x:v>0</x:v>
      </x:c>
      <x:c r="S337" s="619" t="n">
        <x:v>0</x:v>
      </x:c>
      <x:c r="T337" s="619"/>
      <x:c r="U337" s="627"/>
      <x:c r="V337" s="617"/>
      <x:c r="W337" s="626"/>
      <x:c r="X337" s="617" t="n">
        <x:f>COUNTIFS('Cocok Bayar Booking'!$R$5:$R$504,A337,'Cocok Bayar Booking'!$S$5:$S$504,"Paket utama",'Cocok Bayar Booking'!$B$5:$B$504,"&lt;="&amp;'Pengaturan'!$B$6)</x:f>
        <x:v>1</x:v>
      </x:c>
      <x:c r="Y337" s="617" t="n">
        <x:f>IF(OR(L337="Nonaktif tanpa pembayaran",L337="Di luar September",L337="Belum closing",AND(LEFT(A337,4)="LOG-",COUNTIF('Cocok Bayar Booking'!$R$5:$R$504,A337)=0)),0,1-N337)</x:f>
        <x:v>0</x:v>
      </x:c>
      <x:c r="Z337" s="618" t="n">
        <x:f>IF('Log Transaksi'!E296="","",'Log Transaksi'!E296)</x:f>
        <x:v>46299</x:v>
      </x:c>
    </x:row>
    <x:row r="338" ht="30" customHeight="1">
      <x:c r="A338" s="617" t="str">
        <x:v>LOG-09-44</x:v>
      </x:c>
      <x:c r="B338" s="617" t="str">
        <x:f>IF('Log Transaksi'!C297="","",'Log Transaksi'!C297)</x:f>
        <x:v>Andin</x:v>
      </x:c>
      <x:c r="C338" s="618" t="n">
        <x:f>IF(ISNUMBER(U338),U338,IF(ISNUMBER(Z338),Z338,""))</x:f>
        <x:v>46299</x:v>
      </x:c>
      <x:c r="D338" s="617" t="str">
        <x:f>'Log Transaksi'!D297</x:f>
        <x:v>Graduation</x:v>
      </x:c>
      <x:c r="E338" s="619" t="n">
        <x:f>SUMIFS('Cocok Bayar Booking'!$I$5:$I$504,'Cocok Bayar Booking'!$R$5:$R$504,A338,'Cocok Bayar Booking'!$F$5:$F$504,"DP",'Cocok Bayar Booking'!$S$5:$S$504,"Paket utama",'Cocok Bayar Booking'!$B$5:$B$504,"&lt;="&amp;'Pengaturan'!$B$6)</x:f>
        <x:v>100000</x:v>
      </x:c>
      <x:c r="F338" s="619" t="n">
        <x:f>SUMIFS('Cocok Bayar Booking'!$I$5:$I$504,'Cocok Bayar Booking'!$R$5:$R$504,A338,'Cocok Bayar Booking'!$B$5:$B$504,"&lt;="&amp;'Pengaturan'!$B$6)-E338</x:f>
        <x:v>0</x:v>
      </x:c>
      <x:c r="G338" s="619" t="n">
        <x:f>SUMIFS('Cocok Bayar Booking'!$I$5:$I$504,'Cocok Bayar Booking'!$R$5:$R$504,A338,'Cocok Bayar Booking'!$S$5:$S$504,"Add-on",'Cocok Bayar Booking'!$B$5:$B$504,"&lt;="&amp;'Pengaturan'!$B$6)</x:f>
        <x:v>0</x:v>
      </x:c>
      <x:c r="H338" s="619"/>
      <x:c r="I338" s="619" t="n">
        <x:f>E338+F338+IF(V338&lt;&gt;"",N(H338),0)</x:f>
        <x:v>100000</x:v>
      </x:c>
      <x:c r="J338" s="625"/>
      <x:c r="K338" s="626"/>
      <x:c r="L338" s="620" t="str">
        <x:f>IF(NOT(ISNUMBER(C338)),"Tanggal sesi belum pasti",IF(OR(C338&lt;'Pengaturan'!$B$4,C338&gt;'Pengaturan'!$B$5),"Di luar September",IF(C338&gt;'Pengaturan'!$B$29,"Belum closing",IF(AND(O338&lt;&gt;"",NOT(AND(W338="Terverifikasi",K338&lt;&gt;""))),"Pasangan perlu dicek",IF(AND(Q338=0,NOT(AND(ISNUMBER(U338),K338&lt;&gt;""))),"Sesi belum terkonfirmasi",IF(AND(ISNUMBER(J338),J338&gt;=0,K338&lt;&gt;""),"Terhitung",IF(X338=0,"Paket utama belum terhubung",IF(R338=0,"Pelunasan belum terbukti",IF(AND(N(H338)&gt;0,V338=""),"Bukti bayar sebelumnya kosong",IF(E338+IF(V338&lt;&gt;"",N(H338),0)&lt;S338,"DP sebelumnya belum lengkap",IF(I338&lt;=0,"Nominal pembayaran belum lengkap","Terhitung")))))))))))</x:f>
        <x:v>Di luar September</x:v>
      </x:c>
      <x:c r="M338" s="619" t="str">
        <x:f>IF(N338=1,IF(AND(ISNUMBER(J338),J338&gt;=0,K338&lt;&gt;""),J338,I338),"")</x:f>
      </x:c>
      <x:c r="N338" s="621" t="n">
        <x:f>IF(L338="Terhitung",1,0)</x:f>
        <x:v>0</x:v>
      </x:c>
      <x:c r="O338" s="617"/>
      <x:c r="P338" s="617" t="str">
        <x:v>297</x:v>
      </x:c>
      <x:c r="Q338" s="617" t="n">
        <x:f>SUMIFS('Cocok Bayar Booking'!$V$5:$V$504,'Cocok Bayar Booking'!$R$5:$R$504,A338,'Cocok Bayar Booking'!$B$5:$B$504,"&lt;="&amp;'Pengaturan'!$B$6)</x:f>
        <x:v>0</x:v>
      </x:c>
      <x:c r="R338" s="617" t="n">
        <x:f>COUNTIFS('Cocok Bayar Booking'!$R$5:$R$504,A338,'Cocok Bayar Booking'!$S$5:$S$504,"Paket utama",'Cocok Bayar Booking'!$F$5:$F$504,"Lunas",'Cocok Bayar Booking'!$B$5:$B$504,"&lt;="&amp;'Pengaturan'!$B$6)+COUNTIFS('Cocok Bayar Booking'!$R$5:$R$504,A338,'Cocok Bayar Booking'!$S$5:$S$504,"Paket utama",'Cocok Bayar Booking'!$F$5:$F$504,"Pelunasan",'Cocok Bayar Booking'!$B$5:$B$504,"&lt;="&amp;'Pengaturan'!$B$6)</x:f>
        <x:v>0</x:v>
      </x:c>
      <x:c r="S338" s="619" t="n">
        <x:v>0</x:v>
      </x:c>
      <x:c r="T338" s="619"/>
      <x:c r="U338" s="627"/>
      <x:c r="V338" s="617"/>
      <x:c r="W338" s="626"/>
      <x:c r="X338" s="617" t="n">
        <x:f>COUNTIFS('Cocok Bayar Booking'!$R$5:$R$504,A338,'Cocok Bayar Booking'!$S$5:$S$504,"Paket utama",'Cocok Bayar Booking'!$B$5:$B$504,"&lt;="&amp;'Pengaturan'!$B$6)</x:f>
        <x:v>1</x:v>
      </x:c>
      <x:c r="Y338" s="617" t="n">
        <x:f>IF(OR(L338="Nonaktif tanpa pembayaran",L338="Di luar September",L338="Belum closing",AND(LEFT(A338,4)="LOG-",COUNTIF('Cocok Bayar Booking'!$R$5:$R$504,A338)=0)),0,1-N338)</x:f>
        <x:v>0</x:v>
      </x:c>
      <x:c r="Z338" s="618" t="n">
        <x:f>IF('Log Transaksi'!E297="","",'Log Transaksi'!E297)</x:f>
        <x:v>46299</x:v>
      </x:c>
    </x:row>
    <x:row r="339" ht="30" customHeight="1">
      <x:c r="A339" s="617" t="str">
        <x:v>LOG-09-47</x:v>
      </x:c>
      <x:c r="B339" s="617" t="str">
        <x:f>IF('Log Transaksi'!C300="","",'Log Transaksi'!C300)</x:f>
        <x:v>Hermas</x:v>
      </x:c>
      <x:c r="C339" s="618" t="n">
        <x:f>IF(ISNUMBER(U339),U339,IF(ISNUMBER(Z339),Z339,""))</x:f>
        <x:v>46274</x:v>
      </x:c>
      <x:c r="D339" s="617" t="str">
        <x:f>'Log Transaksi'!D300</x:f>
        <x:v>Graduation</x:v>
      </x:c>
      <x:c r="E339" s="619" t="n">
        <x:f>SUMIFS('Cocok Bayar Booking'!$I$5:$I$504,'Cocok Bayar Booking'!$R$5:$R$504,A339,'Cocok Bayar Booking'!$F$5:$F$504,"DP",'Cocok Bayar Booking'!$S$5:$S$504,"Paket utama",'Cocok Bayar Booking'!$B$5:$B$504,"&lt;="&amp;'Pengaturan'!$B$6)</x:f>
        <x:v>0</x:v>
      </x:c>
      <x:c r="F339" s="619" t="n">
        <x:f>SUMIFS('Cocok Bayar Booking'!$I$5:$I$504,'Cocok Bayar Booking'!$R$5:$R$504,A339,'Cocok Bayar Booking'!$B$5:$B$504,"&lt;="&amp;'Pengaturan'!$B$6)-E339</x:f>
        <x:v>400000</x:v>
      </x:c>
      <x:c r="G339" s="619" t="n">
        <x:f>SUMIFS('Cocok Bayar Booking'!$I$5:$I$504,'Cocok Bayar Booking'!$R$5:$R$504,A339,'Cocok Bayar Booking'!$S$5:$S$504,"Add-on",'Cocok Bayar Booking'!$B$5:$B$504,"&lt;="&amp;'Pengaturan'!$B$6)</x:f>
        <x:v>0</x:v>
      </x:c>
      <x:c r="H339" s="619"/>
      <x:c r="I339" s="619" t="n">
        <x:f>E339+F339+IF(V339&lt;&gt;"",N(H339),0)</x:f>
        <x:v>400000</x:v>
      </x:c>
      <x:c r="J339" s="625"/>
      <x:c r="K339" s="626"/>
      <x:c r="L339" s="620" t="str">
        <x:f>IF(NOT(ISNUMBER(C339)),"Tanggal sesi belum pasti",IF(OR(C339&lt;'Pengaturan'!$B$4,C339&gt;'Pengaturan'!$B$5),"Di luar September",IF(C339&gt;'Pengaturan'!$B$29,"Belum closing",IF(AND(O339&lt;&gt;"",NOT(AND(W339="Terverifikasi",K339&lt;&gt;""))),"Pasangan perlu dicek",IF(AND(Q339=0,NOT(AND(ISNUMBER(U339),K339&lt;&gt;""))),"Sesi belum terkonfirmasi",IF(AND(ISNUMBER(J339),J339&gt;=0,K339&lt;&gt;""),"Terhitung",IF(X339=0,"Paket utama belum terhubung",IF(R339=0,"Pelunasan belum terbukti",IF(AND(N(H339)&gt;0,V339=""),"Bukti bayar sebelumnya kosong",IF(E339+IF(V339&lt;&gt;"",N(H339),0)&lt;S339,"DP sebelumnya belum lengkap",IF(I339&lt;=0,"Nominal pembayaran belum lengkap","Terhitung")))))))))))</x:f>
        <x:v>Pasangan perlu dicek</x:v>
      </x:c>
      <x:c r="M339" s="619" t="str">
        <x:f>IF(N339=1,IF(AND(ISNUMBER(J339),J339&gt;=0,K339&lt;&gt;""),J339,I339),"")</x:f>
      </x:c>
      <x:c r="N339" s="621" t="n">
        <x:f>IF(L339="Terhitung",1,0)</x:f>
        <x:v>0</x:v>
      </x:c>
      <x:c r="O339" s="617" t="str">
        <x:v>Konfirmasi pasangan BK114</x:v>
      </x:c>
      <x:c r="P339" s="617" t="str">
        <x:v>300</x:v>
      </x:c>
      <x:c r="Q339" s="617" t="n">
        <x:f>SUMIFS('Cocok Bayar Booking'!$V$5:$V$504,'Cocok Bayar Booking'!$R$5:$R$504,A339,'Cocok Bayar Booking'!$B$5:$B$504,"&lt;="&amp;'Pengaturan'!$B$6)</x:f>
        <x:v>1</x:v>
      </x:c>
      <x:c r="R339" s="617" t="n">
        <x:f>COUNTIFS('Cocok Bayar Booking'!$R$5:$R$504,A339,'Cocok Bayar Booking'!$S$5:$S$504,"Paket utama",'Cocok Bayar Booking'!$F$5:$F$504,"Lunas",'Cocok Bayar Booking'!$B$5:$B$504,"&lt;="&amp;'Pengaturan'!$B$6)+COUNTIFS('Cocok Bayar Booking'!$R$5:$R$504,A339,'Cocok Bayar Booking'!$S$5:$S$504,"Paket utama",'Cocok Bayar Booking'!$F$5:$F$504,"Pelunasan",'Cocok Bayar Booking'!$B$5:$B$504,"&lt;="&amp;'Pengaturan'!$B$6)</x:f>
        <x:v>1</x:v>
      </x:c>
      <x:c r="S339" s="619" t="n">
        <x:v>0</x:v>
      </x:c>
      <x:c r="T339" s="619"/>
      <x:c r="U339" s="627"/>
      <x:c r="V339" s="617"/>
      <x:c r="W339" s="626"/>
      <x:c r="X339" s="617" t="n">
        <x:f>COUNTIFS('Cocok Bayar Booking'!$R$5:$R$504,A339,'Cocok Bayar Booking'!$S$5:$S$504,"Paket utama",'Cocok Bayar Booking'!$B$5:$B$504,"&lt;="&amp;'Pengaturan'!$B$6)</x:f>
        <x:v>1</x:v>
      </x:c>
      <x:c r="Y339" s="617" t="n">
        <x:f>IF(OR(L339="Nonaktif tanpa pembayaran",L339="Di luar September",L339="Belum closing",AND(LEFT(A339,4)="LOG-",COUNTIF('Cocok Bayar Booking'!$R$5:$R$504,A339)=0)),0,1-N339)</x:f>
        <x:v>1</x:v>
      </x:c>
      <x:c r="Z339" s="618" t="n">
        <x:f>IF('Log Transaksi'!E300="","",'Log Transaksi'!E300)</x:f>
        <x:v>46274</x:v>
      </x:c>
    </x:row>
    <x:row r="340" ht="30" customHeight="1">
      <x:c r="A340" s="617" t="str">
        <x:v>LOG-09-49</x:v>
      </x:c>
      <x:c r="B340" s="617" t="str">
        <x:f>IF('Log Transaksi'!C302="","",'Log Transaksi'!C302)</x:f>
        <x:v>Nasywa</x:v>
      </x:c>
      <x:c r="C340" s="618" t="n">
        <x:f>IF(ISNUMBER(U340),U340,IF(ISNUMBER(Z340),Z340,""))</x:f>
        <x:v>46274</x:v>
      </x:c>
      <x:c r="D340" s="617" t="str">
        <x:f>'Log Transaksi'!D302</x:f>
        <x:v>Graduation</x:v>
      </x:c>
      <x:c r="E340" s="619" t="n">
        <x:f>SUMIFS('Cocok Bayar Booking'!$I$5:$I$504,'Cocok Bayar Booking'!$R$5:$R$504,A340,'Cocok Bayar Booking'!$F$5:$F$504,"DP",'Cocok Bayar Booking'!$S$5:$S$504,"Paket utama",'Cocok Bayar Booking'!$B$5:$B$504,"&lt;="&amp;'Pengaturan'!$B$6)</x:f>
        <x:v>100000</x:v>
      </x:c>
      <x:c r="F340" s="619" t="n">
        <x:f>SUMIFS('Cocok Bayar Booking'!$I$5:$I$504,'Cocok Bayar Booking'!$R$5:$R$504,A340,'Cocok Bayar Booking'!$B$5:$B$504,"&lt;="&amp;'Pengaturan'!$B$6)-E340</x:f>
        <x:v>250000</x:v>
      </x:c>
      <x:c r="G340" s="619" t="n">
        <x:f>SUMIFS('Cocok Bayar Booking'!$I$5:$I$504,'Cocok Bayar Booking'!$R$5:$R$504,A340,'Cocok Bayar Booking'!$S$5:$S$504,"Add-on",'Cocok Bayar Booking'!$B$5:$B$504,"&lt;="&amp;'Pengaturan'!$B$6)</x:f>
        <x:v>0</x:v>
      </x:c>
      <x:c r="H340" s="619"/>
      <x:c r="I340" s="619" t="n">
        <x:f>E340+F340+IF(V340&lt;&gt;"",N(H340),0)</x:f>
        <x:v>350000</x:v>
      </x:c>
      <x:c r="J340" s="625"/>
      <x:c r="K340" s="626"/>
      <x:c r="L340" s="620" t="str">
        <x:f>IF(NOT(ISNUMBER(C340)),"Tanggal sesi belum pasti",IF(OR(C340&lt;'Pengaturan'!$B$4,C340&gt;'Pengaturan'!$B$5),"Di luar September",IF(C340&gt;'Pengaturan'!$B$29,"Belum closing",IF(AND(O340&lt;&gt;"",NOT(AND(W340="Terverifikasi",K340&lt;&gt;""))),"Pasangan perlu dicek",IF(AND(Q340=0,NOT(AND(ISNUMBER(U340),K340&lt;&gt;""))),"Sesi belum terkonfirmasi",IF(AND(ISNUMBER(J340),J340&gt;=0,K340&lt;&gt;""),"Terhitung",IF(X340=0,"Paket utama belum terhubung",IF(R340=0,"Pelunasan belum terbukti",IF(AND(N(H340)&gt;0,V340=""),"Bukti bayar sebelumnya kosong",IF(E340+IF(V340&lt;&gt;"",N(H340),0)&lt;S340,"DP sebelumnya belum lengkap",IF(I340&lt;=0,"Nominal pembayaran belum lengkap","Terhitung")))))))))))</x:f>
        <x:v>Terhitung</x:v>
      </x:c>
      <x:c r="M340" s="619" t="n">
        <x:f>IF(N340=1,IF(AND(ISNUMBER(J340),J340&gt;=0,K340&lt;&gt;""),J340,I340),"")</x:f>
        <x:v>350000</x:v>
      </x:c>
      <x:c r="N340" s="621" t="n">
        <x:f>IF(L340="Terhitung",1,0)</x:f>
        <x:v>1</x:v>
      </x:c>
      <x:c r="O340" s="617"/>
      <x:c r="P340" s="617" t="str">
        <x:v>302, 305</x:v>
      </x:c>
      <x:c r="Q340" s="617" t="n">
        <x:f>SUMIFS('Cocok Bayar Booking'!$V$5:$V$504,'Cocok Bayar Booking'!$R$5:$R$504,A340,'Cocok Bayar Booking'!$B$5:$B$504,"&lt;="&amp;'Pengaturan'!$B$6)</x:f>
        <x:v>1</x:v>
      </x:c>
      <x:c r="R340" s="617" t="n">
        <x:f>COUNTIFS('Cocok Bayar Booking'!$R$5:$R$504,A340,'Cocok Bayar Booking'!$S$5:$S$504,"Paket utama",'Cocok Bayar Booking'!$F$5:$F$504,"Lunas",'Cocok Bayar Booking'!$B$5:$B$504,"&lt;="&amp;'Pengaturan'!$B$6)+COUNTIFS('Cocok Bayar Booking'!$R$5:$R$504,A340,'Cocok Bayar Booking'!$S$5:$S$504,"Paket utama",'Cocok Bayar Booking'!$F$5:$F$504,"Pelunasan",'Cocok Bayar Booking'!$B$5:$B$504,"&lt;="&amp;'Pengaturan'!$B$6)</x:f>
        <x:v>1</x:v>
      </x:c>
      <x:c r="S340" s="619" t="n">
        <x:v>0</x:v>
      </x:c>
      <x:c r="T340" s="619"/>
      <x:c r="U340" s="627"/>
      <x:c r="V340" s="617"/>
      <x:c r="W340" s="626"/>
      <x:c r="X340" s="617" t="n">
        <x:f>COUNTIFS('Cocok Bayar Booking'!$R$5:$R$504,A340,'Cocok Bayar Booking'!$S$5:$S$504,"Paket utama",'Cocok Bayar Booking'!$B$5:$B$504,"&lt;="&amp;'Pengaturan'!$B$6)</x:f>
        <x:v>2</x:v>
      </x:c>
      <x:c r="Y340" s="617" t="n">
        <x:f>IF(OR(L340="Nonaktif tanpa pembayaran",L340="Di luar September",L340="Belum closing",AND(LEFT(A340,4)="LOG-",COUNTIF('Cocok Bayar Booking'!$R$5:$R$504,A340)=0)),0,1-N340)</x:f>
        <x:v>0</x:v>
      </x:c>
      <x:c r="Z340" s="618" t="n">
        <x:f>IF('Log Transaksi'!E302="","",'Log Transaksi'!E302)</x:f>
        <x:v>46274</x:v>
      </x:c>
    </x:row>
    <x:row r="341" ht="30" customHeight="1">
      <x:c r="A341" s="617" t="str">
        <x:v>LOG-09-55</x:v>
      </x:c>
      <x:c r="B341" s="617" t="str">
        <x:f>IF('Log Transaksi'!C308="","",'Log Transaksi'!C308)</x:f>
        <x:v>Jijang</x:v>
      </x:c>
      <x:c r="C341" s="618" t="n">
        <x:f>IF(ISNUMBER(U341),U341,IF(ISNUMBER(Z341),Z341,""))</x:f>
        <x:v>46274</x:v>
      </x:c>
      <x:c r="D341" s="617" t="str">
        <x:f>'Log Transaksi'!D308</x:f>
        <x:v>Graduation</x:v>
      </x:c>
      <x:c r="E341" s="619" t="n">
        <x:f>SUMIFS('Cocok Bayar Booking'!$I$5:$I$504,'Cocok Bayar Booking'!$R$5:$R$504,A341,'Cocok Bayar Booking'!$F$5:$F$504,"DP",'Cocok Bayar Booking'!$S$5:$S$504,"Paket utama",'Cocok Bayar Booking'!$B$5:$B$504,"&lt;="&amp;'Pengaturan'!$B$6)</x:f>
        <x:v>0</x:v>
      </x:c>
      <x:c r="F341" s="619" t="n">
        <x:f>SUMIFS('Cocok Bayar Booking'!$I$5:$I$504,'Cocok Bayar Booking'!$R$5:$R$504,A341,'Cocok Bayar Booking'!$B$5:$B$504,"&lt;="&amp;'Pengaturan'!$B$6)-E341</x:f>
        <x:v>0</x:v>
      </x:c>
      <x:c r="G341" s="619" t="n">
        <x:f>SUMIFS('Cocok Bayar Booking'!$I$5:$I$504,'Cocok Bayar Booking'!$R$5:$R$504,A341,'Cocok Bayar Booking'!$S$5:$S$504,"Add-on",'Cocok Bayar Booking'!$B$5:$B$504,"&lt;="&amp;'Pengaturan'!$B$6)</x:f>
        <x:v>0</x:v>
      </x:c>
      <x:c r="H341" s="619"/>
      <x:c r="I341" s="619" t="n">
        <x:f>E341+F341+IF(V341&lt;&gt;"",N(H341),0)</x:f>
        <x:v>0</x:v>
      </x:c>
      <x:c r="J341" s="625"/>
      <x:c r="K341" s="626"/>
      <x:c r="L341" s="620" t="str">
        <x:f>IF(NOT(ISNUMBER(C341)),"Tanggal sesi belum pasti",IF(OR(C341&lt;'Pengaturan'!$B$4,C341&gt;'Pengaturan'!$B$5),"Di luar September",IF(C341&gt;'Pengaturan'!$B$29,"Belum closing",IF(AND(O341&lt;&gt;"",NOT(AND(W341="Terverifikasi",K341&lt;&gt;""))),"Pasangan perlu dicek",IF(AND(Q341=0,NOT(AND(ISNUMBER(U341),K341&lt;&gt;""))),"Sesi belum terkonfirmasi",IF(AND(ISNUMBER(J341),J341&gt;=0,K341&lt;&gt;""),"Terhitung",IF(X341=0,"Paket utama belum terhubung",IF(R341=0,"Pelunasan belum terbukti",IF(AND(N(H341)&gt;0,V341=""),"Bukti bayar sebelumnya kosong",IF(E341+IF(V341&lt;&gt;"",N(H341),0)&lt;S341,"DP sebelumnya belum lengkap",IF(I341&lt;=0,"Nominal pembayaran belum lengkap","Terhitung")))))))))))</x:f>
        <x:v>Nominal pembayaran belum lengkap</x:v>
      </x:c>
      <x:c r="M341" s="619" t="str">
        <x:f>IF(N341=1,IF(AND(ISNUMBER(J341),J341&gt;=0,K341&lt;&gt;""),J341,I341),"")</x:f>
      </x:c>
      <x:c r="N341" s="621" t="n">
        <x:f>IF(L341="Terhitung",1,0)</x:f>
        <x:v>0</x:v>
      </x:c>
      <x:c r="O341" s="617"/>
      <x:c r="P341" s="617" t="str">
        <x:v>308</x:v>
      </x:c>
      <x:c r="Q341" s="617" t="n">
        <x:f>SUMIFS('Cocok Bayar Booking'!$V$5:$V$504,'Cocok Bayar Booking'!$R$5:$R$504,A341,'Cocok Bayar Booking'!$B$5:$B$504,"&lt;="&amp;'Pengaturan'!$B$6)</x:f>
        <x:v>1</x:v>
      </x:c>
      <x:c r="R341" s="617" t="n">
        <x:f>COUNTIFS('Cocok Bayar Booking'!$R$5:$R$504,A341,'Cocok Bayar Booking'!$S$5:$S$504,"Paket utama",'Cocok Bayar Booking'!$F$5:$F$504,"Lunas",'Cocok Bayar Booking'!$B$5:$B$504,"&lt;="&amp;'Pengaturan'!$B$6)+COUNTIFS('Cocok Bayar Booking'!$R$5:$R$504,A341,'Cocok Bayar Booking'!$S$5:$S$504,"Paket utama",'Cocok Bayar Booking'!$F$5:$F$504,"Pelunasan",'Cocok Bayar Booking'!$B$5:$B$504,"&lt;="&amp;'Pengaturan'!$B$6)</x:f>
        <x:v>1</x:v>
      </x:c>
      <x:c r="S341" s="619" t="n">
        <x:v>0</x:v>
      </x:c>
      <x:c r="T341" s="619"/>
      <x:c r="U341" s="627"/>
      <x:c r="V341" s="617"/>
      <x:c r="W341" s="626"/>
      <x:c r="X341" s="617" t="n">
        <x:f>COUNTIFS('Cocok Bayar Booking'!$R$5:$R$504,A341,'Cocok Bayar Booking'!$S$5:$S$504,"Paket utama",'Cocok Bayar Booking'!$B$5:$B$504,"&lt;="&amp;'Pengaturan'!$B$6)</x:f>
        <x:v>1</x:v>
      </x:c>
      <x:c r="Y341" s="617" t="n">
        <x:f>IF(OR(L341="Nonaktif tanpa pembayaran",L341="Di luar September",L341="Belum closing",AND(LEFT(A341,4)="LOG-",COUNTIF('Cocok Bayar Booking'!$R$5:$R$504,A341)=0)),0,1-N341)</x:f>
        <x:v>1</x:v>
      </x:c>
      <x:c r="Z341" s="618" t="n">
        <x:f>IF('Log Transaksi'!E308="","",'Log Transaksi'!E308)</x:f>
        <x:v>46274</x:v>
      </x:c>
    </x:row>
    <x:row r="342" ht="30" customHeight="1">
      <x:c r="A342" s="617" t="str">
        <x:v>LOG-10-8</x:v>
      </x:c>
      <x:c r="B342" s="617" t="str">
        <x:f>IF('Log Transaksi'!C314="","",'Log Transaksi'!C314)</x:f>
        <x:v>Mayzela</x:v>
      </x:c>
      <x:c r="C342" s="618" t="n">
        <x:f>IF(ISNUMBER(U342),U342,IF(ISNUMBER(Z342),Z342,""))</x:f>
        <x:v>46299</x:v>
      </x:c>
      <x:c r="D342" s="617" t="str">
        <x:f>'Log Transaksi'!D314</x:f>
        <x:v>Graduation</x:v>
      </x:c>
      <x:c r="E342" s="619" t="n">
        <x:f>SUMIFS('Cocok Bayar Booking'!$I$5:$I$504,'Cocok Bayar Booking'!$R$5:$R$504,A342,'Cocok Bayar Booking'!$F$5:$F$504,"DP",'Cocok Bayar Booking'!$S$5:$S$504,"Paket utama",'Cocok Bayar Booking'!$B$5:$B$504,"&lt;="&amp;'Pengaturan'!$B$6)</x:f>
        <x:v>100000</x:v>
      </x:c>
      <x:c r="F342" s="619" t="n">
        <x:f>SUMIFS('Cocok Bayar Booking'!$I$5:$I$504,'Cocok Bayar Booking'!$R$5:$R$504,A342,'Cocok Bayar Booking'!$B$5:$B$504,"&lt;="&amp;'Pengaturan'!$B$6)-E342</x:f>
        <x:v>0</x:v>
      </x:c>
      <x:c r="G342" s="619" t="n">
        <x:f>SUMIFS('Cocok Bayar Booking'!$I$5:$I$504,'Cocok Bayar Booking'!$R$5:$R$504,A342,'Cocok Bayar Booking'!$S$5:$S$504,"Add-on",'Cocok Bayar Booking'!$B$5:$B$504,"&lt;="&amp;'Pengaturan'!$B$6)</x:f>
        <x:v>0</x:v>
      </x:c>
      <x:c r="H342" s="619"/>
      <x:c r="I342" s="619" t="n">
        <x:f>E342+F342+IF(V342&lt;&gt;"",N(H342),0)</x:f>
        <x:v>100000</x:v>
      </x:c>
      <x:c r="J342" s="625"/>
      <x:c r="K342" s="626"/>
      <x:c r="L342" s="620" t="str">
        <x:f>IF(NOT(ISNUMBER(C342)),"Tanggal sesi belum pasti",IF(OR(C342&lt;'Pengaturan'!$B$4,C342&gt;'Pengaturan'!$B$5),"Di luar September",IF(C342&gt;'Pengaturan'!$B$29,"Belum closing",IF(AND(O342&lt;&gt;"",NOT(AND(W342="Terverifikasi",K342&lt;&gt;""))),"Pasangan perlu dicek",IF(AND(Q342=0,NOT(AND(ISNUMBER(U342),K342&lt;&gt;""))),"Sesi belum terkonfirmasi",IF(AND(ISNUMBER(J342),J342&gt;=0,K342&lt;&gt;""),"Terhitung",IF(X342=0,"Paket utama belum terhubung",IF(R342=0,"Pelunasan belum terbukti",IF(AND(N(H342)&gt;0,V342=""),"Bukti bayar sebelumnya kosong",IF(E342+IF(V342&lt;&gt;"",N(H342),0)&lt;S342,"DP sebelumnya belum lengkap",IF(I342&lt;=0,"Nominal pembayaran belum lengkap","Terhitung")))))))))))</x:f>
        <x:v>Di luar September</x:v>
      </x:c>
      <x:c r="M342" s="619" t="str">
        <x:f>IF(N342=1,IF(AND(ISNUMBER(J342),J342&gt;=0,K342&lt;&gt;""),J342,I342),"")</x:f>
      </x:c>
      <x:c r="N342" s="621" t="n">
        <x:f>IF(L342="Terhitung",1,0)</x:f>
        <x:v>0</x:v>
      </x:c>
      <x:c r="O342" s="617"/>
      <x:c r="P342" s="617" t="str">
        <x:v>314</x:v>
      </x:c>
      <x:c r="Q342" s="617" t="n">
        <x:f>SUMIFS('Cocok Bayar Booking'!$V$5:$V$504,'Cocok Bayar Booking'!$R$5:$R$504,A342,'Cocok Bayar Booking'!$B$5:$B$504,"&lt;="&amp;'Pengaturan'!$B$6)</x:f>
        <x:v>0</x:v>
      </x:c>
      <x:c r="R342" s="617" t="n">
        <x:f>COUNTIFS('Cocok Bayar Booking'!$R$5:$R$504,A342,'Cocok Bayar Booking'!$S$5:$S$504,"Paket utama",'Cocok Bayar Booking'!$F$5:$F$504,"Lunas",'Cocok Bayar Booking'!$B$5:$B$504,"&lt;="&amp;'Pengaturan'!$B$6)+COUNTIFS('Cocok Bayar Booking'!$R$5:$R$504,A342,'Cocok Bayar Booking'!$S$5:$S$504,"Paket utama",'Cocok Bayar Booking'!$F$5:$F$504,"Pelunasan",'Cocok Bayar Booking'!$B$5:$B$504,"&lt;="&amp;'Pengaturan'!$B$6)</x:f>
        <x:v>0</x:v>
      </x:c>
      <x:c r="S342" s="619" t="n">
        <x:v>0</x:v>
      </x:c>
      <x:c r="T342" s="619"/>
      <x:c r="U342" s="627"/>
      <x:c r="V342" s="617"/>
      <x:c r="W342" s="626"/>
      <x:c r="X342" s="617" t="n">
        <x:f>COUNTIFS('Cocok Bayar Booking'!$R$5:$R$504,A342,'Cocok Bayar Booking'!$S$5:$S$504,"Paket utama",'Cocok Bayar Booking'!$B$5:$B$504,"&lt;="&amp;'Pengaturan'!$B$6)</x:f>
        <x:v>1</x:v>
      </x:c>
      <x:c r="Y342" s="617" t="n">
        <x:f>IF(OR(L342="Nonaktif tanpa pembayaran",L342="Di luar September",L342="Belum closing",AND(LEFT(A342,4)="LOG-",COUNTIF('Cocok Bayar Booking'!$R$5:$R$504,A342)=0)),0,1-N342)</x:f>
        <x:v>0</x:v>
      </x:c>
      <x:c r="Z342" s="618" t="n">
        <x:f>IF('Log Transaksi'!E314="","",'Log Transaksi'!E314)</x:f>
        <x:v>46299</x:v>
      </x:c>
    </x:row>
    <x:row r="343" ht="30" customHeight="1">
      <x:c r="A343" s="617" t="str">
        <x:v>LOG-10-11</x:v>
      </x:c>
      <x:c r="B343" s="617" t="str">
        <x:f>IF('Log Transaksi'!C317="","",'Log Transaksi'!C317)</x:f>
        <x:v>Otto</x:v>
      </x:c>
      <x:c r="C343" s="618" t="n">
        <x:f>IF(ISNUMBER(U343),U343,IF(ISNUMBER(Z343),Z343,""))</x:f>
        <x:v>46275</x:v>
      </x:c>
      <x:c r="D343" s="617" t="str">
        <x:f>'Log Transaksi'!D317</x:f>
        <x:v>Pas Foto</x:v>
      </x:c>
      <x:c r="E343" s="619" t="n">
        <x:f>SUMIFS('Cocok Bayar Booking'!$I$5:$I$504,'Cocok Bayar Booking'!$R$5:$R$504,A343,'Cocok Bayar Booking'!$F$5:$F$504,"DP",'Cocok Bayar Booking'!$S$5:$S$504,"Paket utama",'Cocok Bayar Booking'!$B$5:$B$504,"&lt;="&amp;'Pengaturan'!$B$6)</x:f>
        <x:v>0</x:v>
      </x:c>
      <x:c r="F343" s="619" t="n">
        <x:f>SUMIFS('Cocok Bayar Booking'!$I$5:$I$504,'Cocok Bayar Booking'!$R$5:$R$504,A343,'Cocok Bayar Booking'!$B$5:$B$504,"&lt;="&amp;'Pengaturan'!$B$6)-E343</x:f>
        <x:v>60000</x:v>
      </x:c>
      <x:c r="G343" s="619" t="n">
        <x:f>SUMIFS('Cocok Bayar Booking'!$I$5:$I$504,'Cocok Bayar Booking'!$R$5:$R$504,A343,'Cocok Bayar Booking'!$S$5:$S$504,"Add-on",'Cocok Bayar Booking'!$B$5:$B$504,"&lt;="&amp;'Pengaturan'!$B$6)</x:f>
        <x:v>0</x:v>
      </x:c>
      <x:c r="H343" s="619"/>
      <x:c r="I343" s="619" t="n">
        <x:f>E343+F343+IF(V343&lt;&gt;"",N(H343),0)</x:f>
        <x:v>60000</x:v>
      </x:c>
      <x:c r="J343" s="625"/>
      <x:c r="K343" s="626"/>
      <x:c r="L343" s="620" t="str">
        <x:f>IF(NOT(ISNUMBER(C343)),"Tanggal sesi belum pasti",IF(OR(C343&lt;'Pengaturan'!$B$4,C343&gt;'Pengaturan'!$B$5),"Di luar September",IF(C343&gt;'Pengaturan'!$B$29,"Belum closing",IF(AND(O343&lt;&gt;"",NOT(AND(W343="Terverifikasi",K343&lt;&gt;""))),"Pasangan perlu dicek",IF(AND(Q343=0,NOT(AND(ISNUMBER(U343),K343&lt;&gt;""))),"Sesi belum terkonfirmasi",IF(AND(ISNUMBER(J343),J343&gt;=0,K343&lt;&gt;""),"Terhitung",IF(X343=0,"Paket utama belum terhubung",IF(R343=0,"Pelunasan belum terbukti",IF(AND(N(H343)&gt;0,V343=""),"Bukti bayar sebelumnya kosong",IF(E343+IF(V343&lt;&gt;"",N(H343),0)&lt;S343,"DP sebelumnya belum lengkap",IF(I343&lt;=0,"Nominal pembayaran belum lengkap","Terhitung")))))))))))</x:f>
        <x:v>Terhitung</x:v>
      </x:c>
      <x:c r="M343" s="619" t="n">
        <x:f>IF(N343=1,IF(AND(ISNUMBER(J343),J343&gt;=0,K343&lt;&gt;""),J343,I343),"")</x:f>
        <x:v>60000</x:v>
      </x:c>
      <x:c r="N343" s="621" t="n">
        <x:f>IF(L343="Terhitung",1,0)</x:f>
        <x:v>1</x:v>
      </x:c>
      <x:c r="O343" s="617"/>
      <x:c r="P343" s="617" t="str">
        <x:v>317</x:v>
      </x:c>
      <x:c r="Q343" s="617" t="n">
        <x:f>SUMIFS('Cocok Bayar Booking'!$V$5:$V$504,'Cocok Bayar Booking'!$R$5:$R$504,A343,'Cocok Bayar Booking'!$B$5:$B$504,"&lt;="&amp;'Pengaturan'!$B$6)</x:f>
        <x:v>1</x:v>
      </x:c>
      <x:c r="R343" s="617" t="n">
        <x:f>COUNTIFS('Cocok Bayar Booking'!$R$5:$R$504,A343,'Cocok Bayar Booking'!$S$5:$S$504,"Paket utama",'Cocok Bayar Booking'!$F$5:$F$504,"Lunas",'Cocok Bayar Booking'!$B$5:$B$504,"&lt;="&amp;'Pengaturan'!$B$6)+COUNTIFS('Cocok Bayar Booking'!$R$5:$R$504,A343,'Cocok Bayar Booking'!$S$5:$S$504,"Paket utama",'Cocok Bayar Booking'!$F$5:$F$504,"Pelunasan",'Cocok Bayar Booking'!$B$5:$B$504,"&lt;="&amp;'Pengaturan'!$B$6)</x:f>
        <x:v>1</x:v>
      </x:c>
      <x:c r="S343" s="619" t="n">
        <x:v>0</x:v>
      </x:c>
      <x:c r="T343" s="619"/>
      <x:c r="U343" s="627"/>
      <x:c r="V343" s="617"/>
      <x:c r="W343" s="626"/>
      <x:c r="X343" s="617" t="n">
        <x:f>COUNTIFS('Cocok Bayar Booking'!$R$5:$R$504,A343,'Cocok Bayar Booking'!$S$5:$S$504,"Paket utama",'Cocok Bayar Booking'!$B$5:$B$504,"&lt;="&amp;'Pengaturan'!$B$6)</x:f>
        <x:v>1</x:v>
      </x:c>
      <x:c r="Y343" s="617" t="n">
        <x:f>IF(OR(L343="Nonaktif tanpa pembayaran",L343="Di luar September",L343="Belum closing",AND(LEFT(A343,4)="LOG-",COUNTIF('Cocok Bayar Booking'!$R$5:$R$504,A343)=0)),0,1-N343)</x:f>
        <x:v>0</x:v>
      </x:c>
      <x:c r="Z343" s="618" t="n">
        <x:f>IF('Log Transaksi'!E317="","",'Log Transaksi'!E317)</x:f>
        <x:v>46275</x:v>
      </x:c>
    </x:row>
    <x:row r="344" ht="30" customHeight="1">
      <x:c r="A344" s="617" t="str">
        <x:v>LOG-10-12</x:v>
      </x:c>
      <x:c r="B344" s="617" t="str">
        <x:f>IF('Log Transaksi'!C318="","",'Log Transaksi'!C318)</x:f>
        <x:v>Bening</x:v>
      </x:c>
      <x:c r="C344" s="618" t="n">
        <x:f>IF(ISNUMBER(U344),U344,IF(ISNUMBER(Z344),Z344,""))</x:f>
        <x:v>46299</x:v>
      </x:c>
      <x:c r="D344" s="617" t="str">
        <x:f>'Log Transaksi'!D318</x:f>
        <x:v>Graduation</x:v>
      </x:c>
      <x:c r="E344" s="619" t="n">
        <x:f>SUMIFS('Cocok Bayar Booking'!$I$5:$I$504,'Cocok Bayar Booking'!$R$5:$R$504,A344,'Cocok Bayar Booking'!$F$5:$F$504,"DP",'Cocok Bayar Booking'!$S$5:$S$504,"Paket utama",'Cocok Bayar Booking'!$B$5:$B$504,"&lt;="&amp;'Pengaturan'!$B$6)</x:f>
        <x:v>100000</x:v>
      </x:c>
      <x:c r="F344" s="619" t="n">
        <x:f>SUMIFS('Cocok Bayar Booking'!$I$5:$I$504,'Cocok Bayar Booking'!$R$5:$R$504,A344,'Cocok Bayar Booking'!$B$5:$B$504,"&lt;="&amp;'Pengaturan'!$B$6)-E344</x:f>
        <x:v>0</x:v>
      </x:c>
      <x:c r="G344" s="619" t="n">
        <x:f>SUMIFS('Cocok Bayar Booking'!$I$5:$I$504,'Cocok Bayar Booking'!$R$5:$R$504,A344,'Cocok Bayar Booking'!$S$5:$S$504,"Add-on",'Cocok Bayar Booking'!$B$5:$B$504,"&lt;="&amp;'Pengaturan'!$B$6)</x:f>
        <x:v>0</x:v>
      </x:c>
      <x:c r="H344" s="619"/>
      <x:c r="I344" s="619" t="n">
        <x:f>E344+F344+IF(V344&lt;&gt;"",N(H344),0)</x:f>
        <x:v>100000</x:v>
      </x:c>
      <x:c r="J344" s="625"/>
      <x:c r="K344" s="626"/>
      <x:c r="L344" s="620" t="str">
        <x:f>IF(NOT(ISNUMBER(C344)),"Tanggal sesi belum pasti",IF(OR(C344&lt;'Pengaturan'!$B$4,C344&gt;'Pengaturan'!$B$5),"Di luar September",IF(C344&gt;'Pengaturan'!$B$29,"Belum closing",IF(AND(O344&lt;&gt;"",NOT(AND(W344="Terverifikasi",K344&lt;&gt;""))),"Pasangan perlu dicek",IF(AND(Q344=0,NOT(AND(ISNUMBER(U344),K344&lt;&gt;""))),"Sesi belum terkonfirmasi",IF(AND(ISNUMBER(J344),J344&gt;=0,K344&lt;&gt;""),"Terhitung",IF(X344=0,"Paket utama belum terhubung",IF(R344=0,"Pelunasan belum terbukti",IF(AND(N(H344)&gt;0,V344=""),"Bukti bayar sebelumnya kosong",IF(E344+IF(V344&lt;&gt;"",N(H344),0)&lt;S344,"DP sebelumnya belum lengkap",IF(I344&lt;=0,"Nominal pembayaran belum lengkap","Terhitung")))))))))))</x:f>
        <x:v>Di luar September</x:v>
      </x:c>
      <x:c r="M344" s="619" t="str">
        <x:f>IF(N344=1,IF(AND(ISNUMBER(J344),J344&gt;=0,K344&lt;&gt;""),J344,I344),"")</x:f>
      </x:c>
      <x:c r="N344" s="621" t="n">
        <x:f>IF(L344="Terhitung",1,0)</x:f>
        <x:v>0</x:v>
      </x:c>
      <x:c r="O344" s="617"/>
      <x:c r="P344" s="617" t="str">
        <x:v>318</x:v>
      </x:c>
      <x:c r="Q344" s="617" t="n">
        <x:f>SUMIFS('Cocok Bayar Booking'!$V$5:$V$504,'Cocok Bayar Booking'!$R$5:$R$504,A344,'Cocok Bayar Booking'!$B$5:$B$504,"&lt;="&amp;'Pengaturan'!$B$6)</x:f>
        <x:v>0</x:v>
      </x:c>
      <x:c r="R344" s="617" t="n">
        <x:f>COUNTIFS('Cocok Bayar Booking'!$R$5:$R$504,A344,'Cocok Bayar Booking'!$S$5:$S$504,"Paket utama",'Cocok Bayar Booking'!$F$5:$F$504,"Lunas",'Cocok Bayar Booking'!$B$5:$B$504,"&lt;="&amp;'Pengaturan'!$B$6)+COUNTIFS('Cocok Bayar Booking'!$R$5:$R$504,A344,'Cocok Bayar Booking'!$S$5:$S$504,"Paket utama",'Cocok Bayar Booking'!$F$5:$F$504,"Pelunasan",'Cocok Bayar Booking'!$B$5:$B$504,"&lt;="&amp;'Pengaturan'!$B$6)</x:f>
        <x:v>0</x:v>
      </x:c>
      <x:c r="S344" s="619" t="n">
        <x:v>0</x:v>
      </x:c>
      <x:c r="T344" s="619"/>
      <x:c r="U344" s="627"/>
      <x:c r="V344" s="617"/>
      <x:c r="W344" s="626"/>
      <x:c r="X344" s="617" t="n">
        <x:f>COUNTIFS('Cocok Bayar Booking'!$R$5:$R$504,A344,'Cocok Bayar Booking'!$S$5:$S$504,"Paket utama",'Cocok Bayar Booking'!$B$5:$B$504,"&lt;="&amp;'Pengaturan'!$B$6)</x:f>
        <x:v>1</x:v>
      </x:c>
      <x:c r="Y344" s="617" t="n">
        <x:f>IF(OR(L344="Nonaktif tanpa pembayaran",L344="Di luar September",L344="Belum closing",AND(LEFT(A344,4)="LOG-",COUNTIF('Cocok Bayar Booking'!$R$5:$R$504,A344)=0)),0,1-N344)</x:f>
        <x:v>0</x:v>
      </x:c>
      <x:c r="Z344" s="618" t="n">
        <x:f>IF('Log Transaksi'!E318="","",'Log Transaksi'!E318)</x:f>
        <x:v>46299</x:v>
      </x:c>
    </x:row>
    <x:row r="345" ht="30" customHeight="1">
      <x:c r="A345" s="617" t="str">
        <x:v>LOG-10-13</x:v>
      </x:c>
      <x:c r="B345" s="617" t="str">
        <x:f>IF('Log Transaksi'!C319="","",'Log Transaksi'!C319)</x:f>
        <x:v>Tamalia</x:v>
      </x:c>
      <x:c r="C345" s="618" t="n">
        <x:f>IF(ISNUMBER(U345),U345,IF(ISNUMBER(Z345),Z345,""))</x:f>
        <x:v>46275</x:v>
      </x:c>
      <x:c r="D345" s="617" t="str">
        <x:f>'Log Transaksi'!D319</x:f>
        <x:v>Pas Foto</x:v>
      </x:c>
      <x:c r="E345" s="619" t="n">
        <x:f>SUMIFS('Cocok Bayar Booking'!$I$5:$I$504,'Cocok Bayar Booking'!$R$5:$R$504,A345,'Cocok Bayar Booking'!$F$5:$F$504,"DP",'Cocok Bayar Booking'!$S$5:$S$504,"Paket utama",'Cocok Bayar Booking'!$B$5:$B$504,"&lt;="&amp;'Pengaturan'!$B$6)</x:f>
        <x:v>0</x:v>
      </x:c>
      <x:c r="F345" s="619" t="n">
        <x:f>SUMIFS('Cocok Bayar Booking'!$I$5:$I$504,'Cocok Bayar Booking'!$R$5:$R$504,A345,'Cocok Bayar Booking'!$B$5:$B$504,"&lt;="&amp;'Pengaturan'!$B$6)-E345</x:f>
        <x:v>100000</x:v>
      </x:c>
      <x:c r="G345" s="619" t="n">
        <x:f>SUMIFS('Cocok Bayar Booking'!$I$5:$I$504,'Cocok Bayar Booking'!$R$5:$R$504,A345,'Cocok Bayar Booking'!$S$5:$S$504,"Add-on",'Cocok Bayar Booking'!$B$5:$B$504,"&lt;="&amp;'Pengaturan'!$B$6)</x:f>
        <x:v>0</x:v>
      </x:c>
      <x:c r="H345" s="619"/>
      <x:c r="I345" s="619" t="n">
        <x:f>E345+F345+IF(V345&lt;&gt;"",N(H345),0)</x:f>
        <x:v>100000</x:v>
      </x:c>
      <x:c r="J345" s="625"/>
      <x:c r="K345" s="626"/>
      <x:c r="L345" s="620" t="str">
        <x:f>IF(NOT(ISNUMBER(C345)),"Tanggal sesi belum pasti",IF(OR(C345&lt;'Pengaturan'!$B$4,C345&gt;'Pengaturan'!$B$5),"Di luar September",IF(C345&gt;'Pengaturan'!$B$29,"Belum closing",IF(AND(O345&lt;&gt;"",NOT(AND(W345="Terverifikasi",K345&lt;&gt;""))),"Pasangan perlu dicek",IF(AND(Q345=0,NOT(AND(ISNUMBER(U345),K345&lt;&gt;""))),"Sesi belum terkonfirmasi",IF(AND(ISNUMBER(J345),J345&gt;=0,K345&lt;&gt;""),"Terhitung",IF(X345=0,"Paket utama belum terhubung",IF(R345=0,"Pelunasan belum terbukti",IF(AND(N(H345)&gt;0,V345=""),"Bukti bayar sebelumnya kosong",IF(E345+IF(V345&lt;&gt;"",N(H345),0)&lt;S345,"DP sebelumnya belum lengkap",IF(I345&lt;=0,"Nominal pembayaran belum lengkap","Terhitung")))))))))))</x:f>
        <x:v>Pasangan perlu dicek</x:v>
      </x:c>
      <x:c r="M345" s="619" t="str">
        <x:f>IF(N345=1,IF(AND(ISNUMBER(J345),J345&gt;=0,K345&lt;&gt;""),J345,I345),"")</x:f>
      </x:c>
      <x:c r="N345" s="621" t="n">
        <x:f>IF(L345="Terhitung",1,0)</x:f>
        <x:v>0</x:v>
      </x:c>
      <x:c r="O345" s="617" t="str">
        <x:v>Konfirmasi pasangan BK155</x:v>
      </x:c>
      <x:c r="P345" s="617" t="str">
        <x:v>319</x:v>
      </x:c>
      <x:c r="Q345" s="617" t="n">
        <x:f>SUMIFS('Cocok Bayar Booking'!$V$5:$V$504,'Cocok Bayar Booking'!$R$5:$R$504,A345,'Cocok Bayar Booking'!$B$5:$B$504,"&lt;="&amp;'Pengaturan'!$B$6)</x:f>
        <x:v>1</x:v>
      </x:c>
      <x:c r="R345" s="617" t="n">
        <x:f>COUNTIFS('Cocok Bayar Booking'!$R$5:$R$504,A345,'Cocok Bayar Booking'!$S$5:$S$504,"Paket utama",'Cocok Bayar Booking'!$F$5:$F$504,"Lunas",'Cocok Bayar Booking'!$B$5:$B$504,"&lt;="&amp;'Pengaturan'!$B$6)+COUNTIFS('Cocok Bayar Booking'!$R$5:$R$504,A345,'Cocok Bayar Booking'!$S$5:$S$504,"Paket utama",'Cocok Bayar Booking'!$F$5:$F$504,"Pelunasan",'Cocok Bayar Booking'!$B$5:$B$504,"&lt;="&amp;'Pengaturan'!$B$6)</x:f>
        <x:v>1</x:v>
      </x:c>
      <x:c r="S345" s="619" t="n">
        <x:v>0</x:v>
      </x:c>
      <x:c r="T345" s="619"/>
      <x:c r="U345" s="627"/>
      <x:c r="V345" s="617"/>
      <x:c r="W345" s="626"/>
      <x:c r="X345" s="617" t="n">
        <x:f>COUNTIFS('Cocok Bayar Booking'!$R$5:$R$504,A345,'Cocok Bayar Booking'!$S$5:$S$504,"Paket utama",'Cocok Bayar Booking'!$B$5:$B$504,"&lt;="&amp;'Pengaturan'!$B$6)</x:f>
        <x:v>1</x:v>
      </x:c>
      <x:c r="Y345" s="617" t="n">
        <x:f>IF(OR(L345="Nonaktif tanpa pembayaran",L345="Di luar September",L345="Belum closing",AND(LEFT(A345,4)="LOG-",COUNTIF('Cocok Bayar Booking'!$R$5:$R$504,A345)=0)),0,1-N345)</x:f>
        <x:v>1</x:v>
      </x:c>
      <x:c r="Z345" s="618" t="n">
        <x:f>IF('Log Transaksi'!E319="","",'Log Transaksi'!E319)</x:f>
        <x:v>46275</x:v>
      </x:c>
    </x:row>
    <x:row r="346" ht="30" customHeight="1">
      <x:c r="A346" s="617" t="str">
        <x:v>LOG-11-8</x:v>
      </x:c>
      <x:c r="B346" s="617" t="str">
        <x:f>IF('Log Transaksi'!C329="","",'Log Transaksi'!C329)</x:f>
        <x:v>Della fitriana</x:v>
      </x:c>
      <x:c r="C346" s="618" t="n">
        <x:f>IF(ISNUMBER(U346),U346,IF(ISNUMBER(Z346),Z346,""))</x:f>
        <x:v>46287</x:v>
      </x:c>
      <x:c r="D346" s="617" t="str">
        <x:f>'Log Transaksi'!D329</x:f>
        <x:v>Family A</x:v>
      </x:c>
      <x:c r="E346" s="619" t="n">
        <x:f>SUMIFS('Cocok Bayar Booking'!$I$5:$I$504,'Cocok Bayar Booking'!$R$5:$R$504,A346,'Cocok Bayar Booking'!$F$5:$F$504,"DP",'Cocok Bayar Booking'!$S$5:$S$504,"Paket utama",'Cocok Bayar Booking'!$B$5:$B$504,"&lt;="&amp;'Pengaturan'!$B$6)</x:f>
        <x:v>100000</x:v>
      </x:c>
      <x:c r="F346" s="619" t="n">
        <x:f>SUMIFS('Cocok Bayar Booking'!$I$5:$I$504,'Cocok Bayar Booking'!$R$5:$R$504,A346,'Cocok Bayar Booking'!$B$5:$B$504,"&lt;="&amp;'Pengaturan'!$B$6)-E346</x:f>
        <x:v>0</x:v>
      </x:c>
      <x:c r="G346" s="619" t="n">
        <x:f>SUMIFS('Cocok Bayar Booking'!$I$5:$I$504,'Cocok Bayar Booking'!$R$5:$R$504,A346,'Cocok Bayar Booking'!$S$5:$S$504,"Add-on",'Cocok Bayar Booking'!$B$5:$B$504,"&lt;="&amp;'Pengaturan'!$B$6)</x:f>
        <x:v>0</x:v>
      </x:c>
      <x:c r="H346" s="619"/>
      <x:c r="I346" s="619" t="n">
        <x:f>E346+F346+IF(V346&lt;&gt;"",N(H346),0)</x:f>
        <x:v>100000</x:v>
      </x:c>
      <x:c r="J346" s="625"/>
      <x:c r="K346" s="626"/>
      <x:c r="L346" s="620" t="str">
        <x:f>IF(NOT(ISNUMBER(C346)),"Tanggal sesi belum pasti",IF(OR(C346&lt;'Pengaturan'!$B$4,C346&gt;'Pengaturan'!$B$5),"Di luar September",IF(C346&gt;'Pengaturan'!$B$29,"Belum closing",IF(AND(O346&lt;&gt;"",NOT(AND(W346="Terverifikasi",K346&lt;&gt;""))),"Pasangan perlu dicek",IF(AND(Q346=0,NOT(AND(ISNUMBER(U346),K346&lt;&gt;""))),"Sesi belum terkonfirmasi",IF(AND(ISNUMBER(J346),J346&gt;=0,K346&lt;&gt;""),"Terhitung",IF(X346=0,"Paket utama belum terhubung",IF(R346=0,"Pelunasan belum terbukti",IF(AND(N(H346)&gt;0,V346=""),"Bukti bayar sebelumnya kosong",IF(E346+IF(V346&lt;&gt;"",N(H346),0)&lt;S346,"DP sebelumnya belum lengkap",IF(I346&lt;=0,"Nominal pembayaran belum lengkap","Terhitung")))))))))))</x:f>
        <x:v>Belum closing</x:v>
      </x:c>
      <x:c r="M346" s="619" t="str">
        <x:f>IF(N346=1,IF(AND(ISNUMBER(J346),J346&gt;=0,K346&lt;&gt;""),J346,I346),"")</x:f>
      </x:c>
      <x:c r="N346" s="621" t="n">
        <x:f>IF(L346="Terhitung",1,0)</x:f>
        <x:v>0</x:v>
      </x:c>
      <x:c r="O346" s="617"/>
      <x:c r="P346" s="617" t="str">
        <x:v>329</x:v>
      </x:c>
      <x:c r="Q346" s="617" t="n">
        <x:f>SUMIFS('Cocok Bayar Booking'!$V$5:$V$504,'Cocok Bayar Booking'!$R$5:$R$504,A346,'Cocok Bayar Booking'!$B$5:$B$504,"&lt;="&amp;'Pengaturan'!$B$6)</x:f>
        <x:v>0</x:v>
      </x:c>
      <x:c r="R346" s="617" t="n">
        <x:f>COUNTIFS('Cocok Bayar Booking'!$R$5:$R$504,A346,'Cocok Bayar Booking'!$S$5:$S$504,"Paket utama",'Cocok Bayar Booking'!$F$5:$F$504,"Lunas",'Cocok Bayar Booking'!$B$5:$B$504,"&lt;="&amp;'Pengaturan'!$B$6)+COUNTIFS('Cocok Bayar Booking'!$R$5:$R$504,A346,'Cocok Bayar Booking'!$S$5:$S$504,"Paket utama",'Cocok Bayar Booking'!$F$5:$F$504,"Pelunasan",'Cocok Bayar Booking'!$B$5:$B$504,"&lt;="&amp;'Pengaturan'!$B$6)</x:f>
        <x:v>0</x:v>
      </x:c>
      <x:c r="S346" s="619" t="n">
        <x:v>0</x:v>
      </x:c>
      <x:c r="T346" s="619"/>
      <x:c r="U346" s="627"/>
      <x:c r="V346" s="617"/>
      <x:c r="W346" s="626"/>
      <x:c r="X346" s="617" t="n">
        <x:f>COUNTIFS('Cocok Bayar Booking'!$R$5:$R$504,A346,'Cocok Bayar Booking'!$S$5:$S$504,"Paket utama",'Cocok Bayar Booking'!$B$5:$B$504,"&lt;="&amp;'Pengaturan'!$B$6)</x:f>
        <x:v>1</x:v>
      </x:c>
      <x:c r="Y346" s="617" t="n">
        <x:f>IF(OR(L346="Nonaktif tanpa pembayaran",L346="Di luar September",L346="Belum closing",AND(LEFT(A346,4)="LOG-",COUNTIF('Cocok Bayar Booking'!$R$5:$R$504,A346)=0)),0,1-N346)</x:f>
        <x:v>0</x:v>
      </x:c>
      <x:c r="Z346" s="618" t="n">
        <x:f>IF('Log Transaksi'!E329="","",'Log Transaksi'!E329)</x:f>
        <x:v>46287</x:v>
      </x:c>
    </x:row>
    <x:row r="347" ht="30" customHeight="1">
      <x:c r="A347" s="617" t="str">
        <x:v>LOG-11-10</x:v>
      </x:c>
      <x:c r="B347" s="617" t="str">
        <x:f>IF('Log Transaksi'!C331="","",'Log Transaksi'!C331)</x:f>
        <x:v>Tiffani Agil</x:v>
      </x:c>
      <x:c r="C347" s="618" t="n">
        <x:f>IF(ISNUMBER(U347),U347,IF(ISNUMBER(Z347),Z347,""))</x:f>
        <x:v>46298</x:v>
      </x:c>
      <x:c r="D347" s="617" t="str">
        <x:f>'Log Transaksi'!D331</x:f>
        <x:v>Graduation</x:v>
      </x:c>
      <x:c r="E347" s="619" t="n">
        <x:f>SUMIFS('Cocok Bayar Booking'!$I$5:$I$504,'Cocok Bayar Booking'!$R$5:$R$504,A347,'Cocok Bayar Booking'!$F$5:$F$504,"DP",'Cocok Bayar Booking'!$S$5:$S$504,"Paket utama",'Cocok Bayar Booking'!$B$5:$B$504,"&lt;="&amp;'Pengaturan'!$B$6)</x:f>
        <x:v>100000</x:v>
      </x:c>
      <x:c r="F347" s="619" t="n">
        <x:f>SUMIFS('Cocok Bayar Booking'!$I$5:$I$504,'Cocok Bayar Booking'!$R$5:$R$504,A347,'Cocok Bayar Booking'!$B$5:$B$504,"&lt;="&amp;'Pengaturan'!$B$6)-E347</x:f>
        <x:v>0</x:v>
      </x:c>
      <x:c r="G347" s="619" t="n">
        <x:f>SUMIFS('Cocok Bayar Booking'!$I$5:$I$504,'Cocok Bayar Booking'!$R$5:$R$504,A347,'Cocok Bayar Booking'!$S$5:$S$504,"Add-on",'Cocok Bayar Booking'!$B$5:$B$504,"&lt;="&amp;'Pengaturan'!$B$6)</x:f>
        <x:v>0</x:v>
      </x:c>
      <x:c r="H347" s="619"/>
      <x:c r="I347" s="619" t="n">
        <x:f>E347+F347+IF(V347&lt;&gt;"",N(H347),0)</x:f>
        <x:v>100000</x:v>
      </x:c>
      <x:c r="J347" s="625"/>
      <x:c r="K347" s="626"/>
      <x:c r="L347" s="620" t="str">
        <x:f>IF(NOT(ISNUMBER(C347)),"Tanggal sesi belum pasti",IF(OR(C347&lt;'Pengaturan'!$B$4,C347&gt;'Pengaturan'!$B$5),"Di luar September",IF(C347&gt;'Pengaturan'!$B$29,"Belum closing",IF(AND(O347&lt;&gt;"",NOT(AND(W347="Terverifikasi",K347&lt;&gt;""))),"Pasangan perlu dicek",IF(AND(Q347=0,NOT(AND(ISNUMBER(U347),K347&lt;&gt;""))),"Sesi belum terkonfirmasi",IF(AND(ISNUMBER(J347),J347&gt;=0,K347&lt;&gt;""),"Terhitung",IF(X347=0,"Paket utama belum terhubung",IF(R347=0,"Pelunasan belum terbukti",IF(AND(N(H347)&gt;0,V347=""),"Bukti bayar sebelumnya kosong",IF(E347+IF(V347&lt;&gt;"",N(H347),0)&lt;S347,"DP sebelumnya belum lengkap",IF(I347&lt;=0,"Nominal pembayaran belum lengkap","Terhitung")))))))))))</x:f>
        <x:v>Di luar September</x:v>
      </x:c>
      <x:c r="M347" s="619" t="str">
        <x:f>IF(N347=1,IF(AND(ISNUMBER(J347),J347&gt;=0,K347&lt;&gt;""),J347,I347),"")</x:f>
      </x:c>
      <x:c r="N347" s="621" t="n">
        <x:f>IF(L347="Terhitung",1,0)</x:f>
        <x:v>0</x:v>
      </x:c>
      <x:c r="O347" s="617"/>
      <x:c r="P347" s="617" t="str">
        <x:v>331</x:v>
      </x:c>
      <x:c r="Q347" s="617" t="n">
        <x:f>SUMIFS('Cocok Bayar Booking'!$V$5:$V$504,'Cocok Bayar Booking'!$R$5:$R$504,A347,'Cocok Bayar Booking'!$B$5:$B$504,"&lt;="&amp;'Pengaturan'!$B$6)</x:f>
        <x:v>0</x:v>
      </x:c>
      <x:c r="R347" s="617" t="n">
        <x:f>COUNTIFS('Cocok Bayar Booking'!$R$5:$R$504,A347,'Cocok Bayar Booking'!$S$5:$S$504,"Paket utama",'Cocok Bayar Booking'!$F$5:$F$504,"Lunas",'Cocok Bayar Booking'!$B$5:$B$504,"&lt;="&amp;'Pengaturan'!$B$6)+COUNTIFS('Cocok Bayar Booking'!$R$5:$R$504,A347,'Cocok Bayar Booking'!$S$5:$S$504,"Paket utama",'Cocok Bayar Booking'!$F$5:$F$504,"Pelunasan",'Cocok Bayar Booking'!$B$5:$B$504,"&lt;="&amp;'Pengaturan'!$B$6)</x:f>
        <x:v>0</x:v>
      </x:c>
      <x:c r="S347" s="619" t="n">
        <x:v>0</x:v>
      </x:c>
      <x:c r="T347" s="619"/>
      <x:c r="U347" s="627"/>
      <x:c r="V347" s="617"/>
      <x:c r="W347" s="626"/>
      <x:c r="X347" s="617" t="n">
        <x:f>COUNTIFS('Cocok Bayar Booking'!$R$5:$R$504,A347,'Cocok Bayar Booking'!$S$5:$S$504,"Paket utama",'Cocok Bayar Booking'!$B$5:$B$504,"&lt;="&amp;'Pengaturan'!$B$6)</x:f>
        <x:v>1</x:v>
      </x:c>
      <x:c r="Y347" s="617" t="n">
        <x:f>IF(OR(L347="Nonaktif tanpa pembayaran",L347="Di luar September",L347="Belum closing",AND(LEFT(A347,4)="LOG-",COUNTIF('Cocok Bayar Booking'!$R$5:$R$504,A347)=0)),0,1-N347)</x:f>
        <x:v>0</x:v>
      </x:c>
      <x:c r="Z347" s="618" t="n">
        <x:f>IF('Log Transaksi'!E331="","",'Log Transaksi'!E331)</x:f>
        <x:v>46298</x:v>
      </x:c>
    </x:row>
    <x:row r="348" ht="30" customHeight="1">
      <x:c r="A348" s="617" t="str">
        <x:v>LOG-11-16</x:v>
      </x:c>
      <x:c r="B348" s="617" t="str">
        <x:f>IF('Log Transaksi'!C337="","",'Log Transaksi'!C337)</x:f>
        <x:v>Bela</x:v>
      </x:c>
      <x:c r="C348" s="618" t="n">
        <x:f>IF(ISNUMBER(U348),U348,IF(ISNUMBER(Z348),Z348,""))</x:f>
        <x:v>46299</x:v>
      </x:c>
      <x:c r="D348" s="617" t="str">
        <x:f>'Log Transaksi'!D337</x:f>
        <x:v>Graduation</x:v>
      </x:c>
      <x:c r="E348" s="619" t="n">
        <x:f>SUMIFS('Cocok Bayar Booking'!$I$5:$I$504,'Cocok Bayar Booking'!$R$5:$R$504,A348,'Cocok Bayar Booking'!$F$5:$F$504,"DP",'Cocok Bayar Booking'!$S$5:$S$504,"Paket utama",'Cocok Bayar Booking'!$B$5:$B$504,"&lt;="&amp;'Pengaturan'!$B$6)</x:f>
        <x:v>100000</x:v>
      </x:c>
      <x:c r="F348" s="619" t="n">
        <x:f>SUMIFS('Cocok Bayar Booking'!$I$5:$I$504,'Cocok Bayar Booking'!$R$5:$R$504,A348,'Cocok Bayar Booking'!$B$5:$B$504,"&lt;="&amp;'Pengaturan'!$B$6)-E348</x:f>
        <x:v>0</x:v>
      </x:c>
      <x:c r="G348" s="619" t="n">
        <x:f>SUMIFS('Cocok Bayar Booking'!$I$5:$I$504,'Cocok Bayar Booking'!$R$5:$R$504,A348,'Cocok Bayar Booking'!$S$5:$S$504,"Add-on",'Cocok Bayar Booking'!$B$5:$B$504,"&lt;="&amp;'Pengaturan'!$B$6)</x:f>
        <x:v>0</x:v>
      </x:c>
      <x:c r="H348" s="619"/>
      <x:c r="I348" s="619" t="n">
        <x:f>E348+F348+IF(V348&lt;&gt;"",N(H348),0)</x:f>
        <x:v>100000</x:v>
      </x:c>
      <x:c r="J348" s="625"/>
      <x:c r="K348" s="626"/>
      <x:c r="L348" s="620" t="str">
        <x:f>IF(NOT(ISNUMBER(C348)),"Tanggal sesi belum pasti",IF(OR(C348&lt;'Pengaturan'!$B$4,C348&gt;'Pengaturan'!$B$5),"Di luar September",IF(C348&gt;'Pengaturan'!$B$29,"Belum closing",IF(AND(O348&lt;&gt;"",NOT(AND(W348="Terverifikasi",K348&lt;&gt;""))),"Pasangan perlu dicek",IF(AND(Q348=0,NOT(AND(ISNUMBER(U348),K348&lt;&gt;""))),"Sesi belum terkonfirmasi",IF(AND(ISNUMBER(J348),J348&gt;=0,K348&lt;&gt;""),"Terhitung",IF(X348=0,"Paket utama belum terhubung",IF(R348=0,"Pelunasan belum terbukti",IF(AND(N(H348)&gt;0,V348=""),"Bukti bayar sebelumnya kosong",IF(E348+IF(V348&lt;&gt;"",N(H348),0)&lt;S348,"DP sebelumnya belum lengkap",IF(I348&lt;=0,"Nominal pembayaran belum lengkap","Terhitung")))))))))))</x:f>
        <x:v>Di luar September</x:v>
      </x:c>
      <x:c r="M348" s="619" t="str">
        <x:f>IF(N348=1,IF(AND(ISNUMBER(J348),J348&gt;=0,K348&lt;&gt;""),J348,I348),"")</x:f>
      </x:c>
      <x:c r="N348" s="621" t="n">
        <x:f>IF(L348="Terhitung",1,0)</x:f>
        <x:v>0</x:v>
      </x:c>
      <x:c r="O348" s="617"/>
      <x:c r="P348" s="617" t="str">
        <x:v>337</x:v>
      </x:c>
      <x:c r="Q348" s="617" t="n">
        <x:f>SUMIFS('Cocok Bayar Booking'!$V$5:$V$504,'Cocok Bayar Booking'!$R$5:$R$504,A348,'Cocok Bayar Booking'!$B$5:$B$504,"&lt;="&amp;'Pengaturan'!$B$6)</x:f>
        <x:v>0</x:v>
      </x:c>
      <x:c r="R348" s="617" t="n">
        <x:f>COUNTIFS('Cocok Bayar Booking'!$R$5:$R$504,A348,'Cocok Bayar Booking'!$S$5:$S$504,"Paket utama",'Cocok Bayar Booking'!$F$5:$F$504,"Lunas",'Cocok Bayar Booking'!$B$5:$B$504,"&lt;="&amp;'Pengaturan'!$B$6)+COUNTIFS('Cocok Bayar Booking'!$R$5:$R$504,A348,'Cocok Bayar Booking'!$S$5:$S$504,"Paket utama",'Cocok Bayar Booking'!$F$5:$F$504,"Pelunasan",'Cocok Bayar Booking'!$B$5:$B$504,"&lt;="&amp;'Pengaturan'!$B$6)</x:f>
        <x:v>0</x:v>
      </x:c>
      <x:c r="S348" s="619" t="n">
        <x:v>0</x:v>
      </x:c>
      <x:c r="T348" s="619"/>
      <x:c r="U348" s="627"/>
      <x:c r="V348" s="617"/>
      <x:c r="W348" s="626"/>
      <x:c r="X348" s="617" t="n">
        <x:f>COUNTIFS('Cocok Bayar Booking'!$R$5:$R$504,A348,'Cocok Bayar Booking'!$S$5:$S$504,"Paket utama",'Cocok Bayar Booking'!$B$5:$B$504,"&lt;="&amp;'Pengaturan'!$B$6)</x:f>
        <x:v>1</x:v>
      </x:c>
      <x:c r="Y348" s="617" t="n">
        <x:f>IF(OR(L348="Nonaktif tanpa pembayaran",L348="Di luar September",L348="Belum closing",AND(LEFT(A348,4)="LOG-",COUNTIF('Cocok Bayar Booking'!$R$5:$R$504,A348)=0)),0,1-N348)</x:f>
        <x:v>0</x:v>
      </x:c>
      <x:c r="Z348" s="618" t="n">
        <x:f>IF('Log Transaksi'!E337="","",'Log Transaksi'!E337)</x:f>
        <x:v>46299</x:v>
      </x:c>
    </x:row>
    <x:row r="349" ht="30" customHeight="1">
      <x:c r="A349" s="617" t="str">
        <x:v>LOG-12-4</x:v>
      </x:c>
      <x:c r="B349" s="617" t="str">
        <x:f>IF('Log Transaksi'!C340="","",'Log Transaksi'!C340)</x:f>
        <x:v>M adzki alfathin dp</x:v>
      </x:c>
      <x:c r="C349" s="618" t="n">
        <x:f>IF(ISNUMBER(U349),U349,IF(ISNUMBER(Z349),Z349,""))</x:f>
        <x:v>46278</x:v>
      </x:c>
      <x:c r="D349" s="617" t="str">
        <x:f>'Log Transaksi'!D340</x:f>
        <x:v>Large Group</x:v>
      </x:c>
      <x:c r="E349" s="619" t="n">
        <x:f>SUMIFS('Cocok Bayar Booking'!$I$5:$I$504,'Cocok Bayar Booking'!$R$5:$R$504,A349,'Cocok Bayar Booking'!$F$5:$F$504,"DP",'Cocok Bayar Booking'!$S$5:$S$504,"Paket utama",'Cocok Bayar Booking'!$B$5:$B$504,"&lt;="&amp;'Pengaturan'!$B$6)</x:f>
        <x:v>100000</x:v>
      </x:c>
      <x:c r="F349" s="619" t="n">
        <x:f>SUMIFS('Cocok Bayar Booking'!$I$5:$I$504,'Cocok Bayar Booking'!$R$5:$R$504,A349,'Cocok Bayar Booking'!$B$5:$B$504,"&lt;="&amp;'Pengaturan'!$B$6)-E349</x:f>
        <x:v>0</x:v>
      </x:c>
      <x:c r="G349" s="619" t="n">
        <x:f>SUMIFS('Cocok Bayar Booking'!$I$5:$I$504,'Cocok Bayar Booking'!$R$5:$R$504,A349,'Cocok Bayar Booking'!$S$5:$S$504,"Add-on",'Cocok Bayar Booking'!$B$5:$B$504,"&lt;="&amp;'Pengaturan'!$B$6)</x:f>
        <x:v>0</x:v>
      </x:c>
      <x:c r="H349" s="619"/>
      <x:c r="I349" s="619" t="n">
        <x:f>E349+F349+IF(V349&lt;&gt;"",N(H349),0)</x:f>
        <x:v>100000</x:v>
      </x:c>
      <x:c r="J349" s="625"/>
      <x:c r="K349" s="626"/>
      <x:c r="L349" s="620" t="str">
        <x:f>IF(NOT(ISNUMBER(C349)),"Tanggal sesi belum pasti",IF(OR(C349&lt;'Pengaturan'!$B$4,C349&gt;'Pengaturan'!$B$5),"Di luar September",IF(C349&gt;'Pengaturan'!$B$29,"Belum closing",IF(AND(O349&lt;&gt;"",NOT(AND(W349="Terverifikasi",K349&lt;&gt;""))),"Pasangan perlu dicek",IF(AND(Q349=0,NOT(AND(ISNUMBER(U349),K349&lt;&gt;""))),"Sesi belum terkonfirmasi",IF(AND(ISNUMBER(J349),J349&gt;=0,K349&lt;&gt;""),"Terhitung",IF(X349=0,"Paket utama belum terhubung",IF(R349=0,"Pelunasan belum terbukti",IF(AND(N(H349)&gt;0,V349=""),"Bukti bayar sebelumnya kosong",IF(E349+IF(V349&lt;&gt;"",N(H349),0)&lt;S349,"DP sebelumnya belum lengkap",IF(I349&lt;=0,"Nominal pembayaran belum lengkap","Terhitung")))))))))))</x:f>
        <x:v>Pasangan perlu dicek</x:v>
      </x:c>
      <x:c r="M349" s="619" t="str">
        <x:f>IF(N349=1,IF(AND(ISNUMBER(J349),J349&gt;=0,K349&lt;&gt;""),J349,I349),"")</x:f>
      </x:c>
      <x:c r="N349" s="621" t="n">
        <x:f>IF(L349="Terhitung",1,0)</x:f>
        <x:v>0</x:v>
      </x:c>
      <x:c r="O349" s="617" t="str">
        <x:v>Konfirmasi pasangan BK168</x:v>
      </x:c>
      <x:c r="P349" s="617" t="str">
        <x:v>340</x:v>
      </x:c>
      <x:c r="Q349" s="617" t="n">
        <x:f>SUMIFS('Cocok Bayar Booking'!$V$5:$V$504,'Cocok Bayar Booking'!$R$5:$R$504,A349,'Cocok Bayar Booking'!$B$5:$B$504,"&lt;="&amp;'Pengaturan'!$B$6)</x:f>
        <x:v>0</x:v>
      </x:c>
      <x:c r="R349" s="617" t="n">
        <x:f>COUNTIFS('Cocok Bayar Booking'!$R$5:$R$504,A349,'Cocok Bayar Booking'!$S$5:$S$504,"Paket utama",'Cocok Bayar Booking'!$F$5:$F$504,"Lunas",'Cocok Bayar Booking'!$B$5:$B$504,"&lt;="&amp;'Pengaturan'!$B$6)+COUNTIFS('Cocok Bayar Booking'!$R$5:$R$504,A349,'Cocok Bayar Booking'!$S$5:$S$504,"Paket utama",'Cocok Bayar Booking'!$F$5:$F$504,"Pelunasan",'Cocok Bayar Booking'!$B$5:$B$504,"&lt;="&amp;'Pengaturan'!$B$6)</x:f>
        <x:v>0</x:v>
      </x:c>
      <x:c r="S349" s="619" t="n">
        <x:v>0</x:v>
      </x:c>
      <x:c r="T349" s="619"/>
      <x:c r="U349" s="627"/>
      <x:c r="V349" s="617"/>
      <x:c r="W349" s="626"/>
      <x:c r="X349" s="617" t="n">
        <x:f>COUNTIFS('Cocok Bayar Booking'!$R$5:$R$504,A349,'Cocok Bayar Booking'!$S$5:$S$504,"Paket utama",'Cocok Bayar Booking'!$B$5:$B$504,"&lt;="&amp;'Pengaturan'!$B$6)</x:f>
        <x:v>1</x:v>
      </x:c>
      <x:c r="Y349" s="617" t="n">
        <x:f>IF(OR(L349="Nonaktif tanpa pembayaran",L349="Di luar September",L349="Belum closing",AND(LEFT(A349,4)="LOG-",COUNTIF('Cocok Bayar Booking'!$R$5:$R$504,A349)=0)),0,1-N349)</x:f>
        <x:v>1</x:v>
      </x:c>
      <x:c r="Z349" s="618" t="n">
        <x:f>IF('Log Transaksi'!E340="","",'Log Transaksi'!E340)</x:f>
        <x:v>46278</x:v>
      </x:c>
    </x:row>
    <x:row r="350" ht="30" customHeight="1">
      <x:c r="A350" s="617" t="str">
        <x:v>LOG-12-5</x:v>
      </x:c>
      <x:c r="B350" s="617" t="str">
        <x:f>IF('Log Transaksi'!C341="","",'Log Transaksi'!C341)</x:f>
        <x:v>Nurul Indah Amalia</x:v>
      </x:c>
      <x:c r="C350" s="618" t="n">
        <x:f>IF(ISNUMBER(U350),U350,IF(ISNUMBER(Z350),Z350,""))</x:f>
        <x:v>46299</x:v>
      </x:c>
      <x:c r="D350" s="617" t="str">
        <x:f>'Log Transaksi'!D341</x:f>
        <x:v>Graduation</x:v>
      </x:c>
      <x:c r="E350" s="619" t="n">
        <x:f>SUMIFS('Cocok Bayar Booking'!$I$5:$I$504,'Cocok Bayar Booking'!$R$5:$R$504,A350,'Cocok Bayar Booking'!$F$5:$F$504,"DP",'Cocok Bayar Booking'!$S$5:$S$504,"Paket utama",'Cocok Bayar Booking'!$B$5:$B$504,"&lt;="&amp;'Pengaturan'!$B$6)</x:f>
        <x:v>100000</x:v>
      </x:c>
      <x:c r="F350" s="619" t="n">
        <x:f>SUMIFS('Cocok Bayar Booking'!$I$5:$I$504,'Cocok Bayar Booking'!$R$5:$R$504,A350,'Cocok Bayar Booking'!$B$5:$B$504,"&lt;="&amp;'Pengaturan'!$B$6)-E350</x:f>
        <x:v>0</x:v>
      </x:c>
      <x:c r="G350" s="619" t="n">
        <x:f>SUMIFS('Cocok Bayar Booking'!$I$5:$I$504,'Cocok Bayar Booking'!$R$5:$R$504,A350,'Cocok Bayar Booking'!$S$5:$S$504,"Add-on",'Cocok Bayar Booking'!$B$5:$B$504,"&lt;="&amp;'Pengaturan'!$B$6)</x:f>
        <x:v>0</x:v>
      </x:c>
      <x:c r="H350" s="619"/>
      <x:c r="I350" s="619" t="n">
        <x:f>E350+F350+IF(V350&lt;&gt;"",N(H350),0)</x:f>
        <x:v>100000</x:v>
      </x:c>
      <x:c r="J350" s="625"/>
      <x:c r="K350" s="626"/>
      <x:c r="L350" s="620" t="str">
        <x:f>IF(NOT(ISNUMBER(C350)),"Tanggal sesi belum pasti",IF(OR(C350&lt;'Pengaturan'!$B$4,C350&gt;'Pengaturan'!$B$5),"Di luar September",IF(C350&gt;'Pengaturan'!$B$29,"Belum closing",IF(AND(O350&lt;&gt;"",NOT(AND(W350="Terverifikasi",K350&lt;&gt;""))),"Pasangan perlu dicek",IF(AND(Q350=0,NOT(AND(ISNUMBER(U350),K350&lt;&gt;""))),"Sesi belum terkonfirmasi",IF(AND(ISNUMBER(J350),J350&gt;=0,K350&lt;&gt;""),"Terhitung",IF(X350=0,"Paket utama belum terhubung",IF(R350=0,"Pelunasan belum terbukti",IF(AND(N(H350)&gt;0,V350=""),"Bukti bayar sebelumnya kosong",IF(E350+IF(V350&lt;&gt;"",N(H350),0)&lt;S350,"DP sebelumnya belum lengkap",IF(I350&lt;=0,"Nominal pembayaran belum lengkap","Terhitung")))))))))))</x:f>
        <x:v>Di luar September</x:v>
      </x:c>
      <x:c r="M350" s="619" t="str">
        <x:f>IF(N350=1,IF(AND(ISNUMBER(J350),J350&gt;=0,K350&lt;&gt;""),J350,I350),"")</x:f>
      </x:c>
      <x:c r="N350" s="617" t="n">
        <x:f>IF(L350="Terhitung",1,0)</x:f>
        <x:v>0</x:v>
      </x:c>
      <x:c r="O350" s="617"/>
      <x:c r="P350" s="617" t="str">
        <x:v>341</x:v>
      </x:c>
      <x:c r="Q350" s="617" t="n">
        <x:f>SUMIFS('Cocok Bayar Booking'!$V$5:$V$504,'Cocok Bayar Booking'!$R$5:$R$504,A350,'Cocok Bayar Booking'!$B$5:$B$504,"&lt;="&amp;'Pengaturan'!$B$6)</x:f>
        <x:v>0</x:v>
      </x:c>
      <x:c r="R350" s="617" t="n">
        <x:f>COUNTIFS('Cocok Bayar Booking'!$R$5:$R$504,A350,'Cocok Bayar Booking'!$S$5:$S$504,"Paket utama",'Cocok Bayar Booking'!$F$5:$F$504,"Lunas",'Cocok Bayar Booking'!$B$5:$B$504,"&lt;="&amp;'Pengaturan'!$B$6)+COUNTIFS('Cocok Bayar Booking'!$R$5:$R$504,A350,'Cocok Bayar Booking'!$S$5:$S$504,"Paket utama",'Cocok Bayar Booking'!$F$5:$F$504,"Pelunasan",'Cocok Bayar Booking'!$B$5:$B$504,"&lt;="&amp;'Pengaturan'!$B$6)</x:f>
        <x:v>0</x:v>
      </x:c>
      <x:c r="S350" s="619" t="n">
        <x:v>0</x:v>
      </x:c>
      <x:c r="T350" s="619"/>
      <x:c r="U350" s="627"/>
      <x:c r="V350" s="617"/>
      <x:c r="W350" s="626"/>
      <x:c r="X350" s="617" t="n">
        <x:f>COUNTIFS('Cocok Bayar Booking'!$R$5:$R$504,A350,'Cocok Bayar Booking'!$S$5:$S$504,"Paket utama",'Cocok Bayar Booking'!$B$5:$B$504,"&lt;="&amp;'Pengaturan'!$B$6)</x:f>
        <x:v>1</x:v>
      </x:c>
      <x:c r="Y350" s="617" t="n">
        <x:f>IF(OR(L350="Nonaktif tanpa pembayaran",L350="Di luar September",L350="Belum closing",AND(LEFT(A350,4)="LOG-",COUNTIF('Cocok Bayar Booking'!$R$5:$R$504,A350)=0)),0,1-N350)</x:f>
        <x:v>0</x:v>
      </x:c>
      <x:c r="Z350" s="618" t="n">
        <x:f>IF('Log Transaksi'!E341="","",'Log Transaksi'!E341)</x:f>
        <x:v>46299</x:v>
      </x:c>
    </x:row>
    <x:row r="351" ht="30" customHeight="1">
      <x:c r="A351" s="617" t="str">
        <x:v>LOG-12-8</x:v>
      </x:c>
      <x:c r="B351" s="617" t="str">
        <x:f>IF('Log Transaksi'!C344="","",'Log Transaksi'!C344)</x:f>
        <x:v>widyaloka</x:v>
      </x:c>
      <x:c r="C351" s="618" t="n">
        <x:f>IF(ISNUMBER(U351),U351,IF(ISNUMBER(Z351),Z351,""))</x:f>
        <x:v>46298</x:v>
      </x:c>
      <x:c r="D351" s="617" t="str">
        <x:f>'Log Transaksi'!D344</x:f>
        <x:v>Graduation</x:v>
      </x:c>
      <x:c r="E351" s="619" t="n">
        <x:f>SUMIFS('Cocok Bayar Booking'!$I$5:$I$504,'Cocok Bayar Booking'!$R$5:$R$504,A351,'Cocok Bayar Booking'!$F$5:$F$504,"DP",'Cocok Bayar Booking'!$S$5:$S$504,"Paket utama",'Cocok Bayar Booking'!$B$5:$B$504,"&lt;="&amp;'Pengaturan'!$B$6)</x:f>
        <x:v>100000</x:v>
      </x:c>
      <x:c r="F351" s="619" t="n">
        <x:f>SUMIFS('Cocok Bayar Booking'!$I$5:$I$504,'Cocok Bayar Booking'!$R$5:$R$504,A351,'Cocok Bayar Booking'!$B$5:$B$504,"&lt;="&amp;'Pengaturan'!$B$6)-E351</x:f>
        <x:v>0</x:v>
      </x:c>
      <x:c r="G351" s="619" t="n">
        <x:f>SUMIFS('Cocok Bayar Booking'!$I$5:$I$504,'Cocok Bayar Booking'!$R$5:$R$504,A351,'Cocok Bayar Booking'!$S$5:$S$504,"Add-on",'Cocok Bayar Booking'!$B$5:$B$504,"&lt;="&amp;'Pengaturan'!$B$6)</x:f>
        <x:v>0</x:v>
      </x:c>
      <x:c r="H351" s="619"/>
      <x:c r="I351" s="619" t="n">
        <x:f>E351+F351+IF(V351&lt;&gt;"",N(H351),0)</x:f>
        <x:v>100000</x:v>
      </x:c>
      <x:c r="J351" s="625"/>
      <x:c r="K351" s="626"/>
      <x:c r="L351" s="620" t="str">
        <x:f>IF(NOT(ISNUMBER(C351)),"Tanggal sesi belum pasti",IF(OR(C351&lt;'Pengaturan'!$B$4,C351&gt;'Pengaturan'!$B$5),"Di luar September",IF(C351&gt;'Pengaturan'!$B$29,"Belum closing",IF(AND(O351&lt;&gt;"",NOT(AND(W351="Terverifikasi",K351&lt;&gt;""))),"Pasangan perlu dicek",IF(AND(Q351=0,NOT(AND(ISNUMBER(U351),K351&lt;&gt;""))),"Sesi belum terkonfirmasi",IF(AND(ISNUMBER(J351),J351&gt;=0,K351&lt;&gt;""),"Terhitung",IF(X351=0,"Paket utama belum terhubung",IF(R351=0,"Pelunasan belum terbukti",IF(AND(N(H351)&gt;0,V351=""),"Bukti bayar sebelumnya kosong",IF(E351+IF(V351&lt;&gt;"",N(H351),0)&lt;S351,"DP sebelumnya belum lengkap",IF(I351&lt;=0,"Nominal pembayaran belum lengkap","Terhitung")))))))))))</x:f>
        <x:v>Di luar September</x:v>
      </x:c>
      <x:c r="M351" s="619" t="str">
        <x:f>IF(N351=1,IF(AND(ISNUMBER(J351),J351&gt;=0,K351&lt;&gt;""),J351,I351),"")</x:f>
      </x:c>
      <x:c r="N351" s="617" t="n">
        <x:f>IF(L351="Terhitung",1,0)</x:f>
        <x:v>0</x:v>
      </x:c>
      <x:c r="O351" s="617"/>
      <x:c r="P351" s="617" t="str">
        <x:v>344</x:v>
      </x:c>
      <x:c r="Q351" s="617" t="n">
        <x:f>SUMIFS('Cocok Bayar Booking'!$V$5:$V$504,'Cocok Bayar Booking'!$R$5:$R$504,A351,'Cocok Bayar Booking'!$B$5:$B$504,"&lt;="&amp;'Pengaturan'!$B$6)</x:f>
        <x:v>0</x:v>
      </x:c>
      <x:c r="R351" s="617" t="n">
        <x:f>COUNTIFS('Cocok Bayar Booking'!$R$5:$R$504,A351,'Cocok Bayar Booking'!$S$5:$S$504,"Paket utama",'Cocok Bayar Booking'!$F$5:$F$504,"Lunas",'Cocok Bayar Booking'!$B$5:$B$504,"&lt;="&amp;'Pengaturan'!$B$6)+COUNTIFS('Cocok Bayar Booking'!$R$5:$R$504,A351,'Cocok Bayar Booking'!$S$5:$S$504,"Paket utama",'Cocok Bayar Booking'!$F$5:$F$504,"Pelunasan",'Cocok Bayar Booking'!$B$5:$B$504,"&lt;="&amp;'Pengaturan'!$B$6)</x:f>
        <x:v>0</x:v>
      </x:c>
      <x:c r="S351" s="619" t="n">
        <x:v>0</x:v>
      </x:c>
      <x:c r="T351" s="619"/>
      <x:c r="U351" s="627"/>
      <x:c r="V351" s="617"/>
      <x:c r="W351" s="626"/>
      <x:c r="X351" s="617" t="n">
        <x:f>COUNTIFS('Cocok Bayar Booking'!$R$5:$R$504,A351,'Cocok Bayar Booking'!$S$5:$S$504,"Paket utama",'Cocok Bayar Booking'!$B$5:$B$504,"&lt;="&amp;'Pengaturan'!$B$6)</x:f>
        <x:v>1</x:v>
      </x:c>
      <x:c r="Y351" s="617" t="n">
        <x:f>IF(OR(L351="Nonaktif tanpa pembayaran",L351="Di luar September",L351="Belum closing",AND(LEFT(A351,4)="LOG-",COUNTIF('Cocok Bayar Booking'!$R$5:$R$504,A351)=0)),0,1-N351)</x:f>
        <x:v>0</x:v>
      </x:c>
      <x:c r="Z351" s="618" t="n">
        <x:f>IF('Log Transaksi'!E344="","",'Log Transaksi'!E344)</x:f>
        <x:v>46298</x:v>
      </x:c>
    </x:row>
    <x:row r="352" ht="30" customHeight="1">
      <x:c r="A352" s="617" t="str">
        <x:v>LOG-12-9</x:v>
      </x:c>
      <x:c r="B352" s="617" t="str">
        <x:f>IF('Log Transaksi'!C345="","",'Log Transaksi'!C345)</x:f>
        <x:v>Umi</x:v>
      </x:c>
      <x:c r="C352" s="618" t="n">
        <x:f>IF(ISNUMBER(U352),U352,IF(ISNUMBER(Z352),Z352,""))</x:f>
        <x:v>46277</x:v>
      </x:c>
      <x:c r="D352" s="617" t="str">
        <x:f>'Log Transaksi'!D345</x:f>
        <x:v>Large Group</x:v>
      </x:c>
      <x:c r="E352" s="619" t="n">
        <x:f>SUMIFS('Cocok Bayar Booking'!$I$5:$I$504,'Cocok Bayar Booking'!$R$5:$R$504,A352,'Cocok Bayar Booking'!$F$5:$F$504,"DP",'Cocok Bayar Booking'!$S$5:$S$504,"Paket utama",'Cocok Bayar Booking'!$B$5:$B$504,"&lt;="&amp;'Pengaturan'!$B$6)</x:f>
        <x:v>0</x:v>
      </x:c>
      <x:c r="F352" s="619" t="n">
        <x:f>SUMIFS('Cocok Bayar Booking'!$I$5:$I$504,'Cocok Bayar Booking'!$R$5:$R$504,A352,'Cocok Bayar Booking'!$B$5:$B$504,"&lt;="&amp;'Pengaturan'!$B$6)-E352</x:f>
        <x:v>250000</x:v>
      </x:c>
      <x:c r="G352" s="619" t="n">
        <x:f>SUMIFS('Cocok Bayar Booking'!$I$5:$I$504,'Cocok Bayar Booking'!$R$5:$R$504,A352,'Cocok Bayar Booking'!$S$5:$S$504,"Add-on",'Cocok Bayar Booking'!$B$5:$B$504,"&lt;="&amp;'Pengaturan'!$B$6)</x:f>
        <x:v>0</x:v>
      </x:c>
      <x:c r="H352" s="619"/>
      <x:c r="I352" s="619" t="n">
        <x:f>E352+F352+IF(V352&lt;&gt;"",N(H352),0)</x:f>
        <x:v>250000</x:v>
      </x:c>
      <x:c r="J352" s="625"/>
      <x:c r="K352" s="626"/>
      <x:c r="L352" s="620" t="str">
        <x:f>IF(NOT(ISNUMBER(C352)),"Tanggal sesi belum pasti",IF(OR(C352&lt;'Pengaturan'!$B$4,C352&gt;'Pengaturan'!$B$5),"Di luar September",IF(C352&gt;'Pengaturan'!$B$29,"Belum closing",IF(AND(O352&lt;&gt;"",NOT(AND(W352="Terverifikasi",K352&lt;&gt;""))),"Pasangan perlu dicek",IF(AND(Q352=0,NOT(AND(ISNUMBER(U352),K352&lt;&gt;""))),"Sesi belum terkonfirmasi",IF(AND(ISNUMBER(J352),J352&gt;=0,K352&lt;&gt;""),"Terhitung",IF(X352=0,"Paket utama belum terhubung",IF(R352=0,"Pelunasan belum terbukti",IF(AND(N(H352)&gt;0,V352=""),"Bukti bayar sebelumnya kosong",IF(E352+IF(V352&lt;&gt;"",N(H352),0)&lt;S352,"DP sebelumnya belum lengkap",IF(I352&lt;=0,"Nominal pembayaran belum lengkap","Terhitung")))))))))))</x:f>
        <x:v>Terhitung</x:v>
      </x:c>
      <x:c r="M352" s="619" t="n">
        <x:f>IF(N352=1,IF(AND(ISNUMBER(J352),J352&gt;=0,K352&lt;&gt;""),J352,I352),"")</x:f>
        <x:v>250000</x:v>
      </x:c>
      <x:c r="N352" s="617" t="n">
        <x:f>IF(L352="Terhitung",1,0)</x:f>
        <x:v>1</x:v>
      </x:c>
      <x:c r="O352" s="617"/>
      <x:c r="P352" s="617" t="str">
        <x:v>345</x:v>
      </x:c>
      <x:c r="Q352" s="617" t="n">
        <x:f>SUMIFS('Cocok Bayar Booking'!$V$5:$V$504,'Cocok Bayar Booking'!$R$5:$R$504,A352,'Cocok Bayar Booking'!$B$5:$B$504,"&lt;="&amp;'Pengaturan'!$B$6)</x:f>
        <x:v>1</x:v>
      </x:c>
      <x:c r="R352" s="617" t="n">
        <x:f>COUNTIFS('Cocok Bayar Booking'!$R$5:$R$504,A352,'Cocok Bayar Booking'!$S$5:$S$504,"Paket utama",'Cocok Bayar Booking'!$F$5:$F$504,"Lunas",'Cocok Bayar Booking'!$B$5:$B$504,"&lt;="&amp;'Pengaturan'!$B$6)+COUNTIFS('Cocok Bayar Booking'!$R$5:$R$504,A352,'Cocok Bayar Booking'!$S$5:$S$504,"Paket utama",'Cocok Bayar Booking'!$F$5:$F$504,"Pelunasan",'Cocok Bayar Booking'!$B$5:$B$504,"&lt;="&amp;'Pengaturan'!$B$6)</x:f>
        <x:v>1</x:v>
      </x:c>
      <x:c r="S352" s="619" t="n">
        <x:v>0</x:v>
      </x:c>
      <x:c r="T352" s="619"/>
      <x:c r="U352" s="627"/>
      <x:c r="V352" s="617"/>
      <x:c r="W352" s="626"/>
      <x:c r="X352" s="617" t="n">
        <x:f>COUNTIFS('Cocok Bayar Booking'!$R$5:$R$504,A352,'Cocok Bayar Booking'!$S$5:$S$504,"Paket utama",'Cocok Bayar Booking'!$B$5:$B$504,"&lt;="&amp;'Pengaturan'!$B$6)</x:f>
        <x:v>1</x:v>
      </x:c>
      <x:c r="Y352" s="617" t="n">
        <x:f>IF(OR(L352="Nonaktif tanpa pembayaran",L352="Di luar September",L352="Belum closing",AND(LEFT(A352,4)="LOG-",COUNTIF('Cocok Bayar Booking'!$R$5:$R$504,A352)=0)),0,1-N352)</x:f>
        <x:v>0</x:v>
      </x:c>
      <x:c r="Z352" s="618" t="n">
        <x:f>IF('Log Transaksi'!E345="","",'Log Transaksi'!E345)</x:f>
        <x:v>46277</x:v>
      </x:c>
    </x:row>
    <x:row r="353" ht="30" customHeight="1">
      <x:c r="A353" s="617" t="str">
        <x:v>LOG-12-10</x:v>
      </x:c>
      <x:c r="B353" s="617" t="str">
        <x:f>IF('Log Transaksi'!C346="","",'Log Transaksi'!C346)</x:f>
        <x:v>Aghnia Amalia</x:v>
      </x:c>
      <x:c r="C353" s="618" t="n">
        <x:f>IF(ISNUMBER(U353),U353,IF(ISNUMBER(Z353),Z353,""))</x:f>
        <x:v>46299</x:v>
      </x:c>
      <x:c r="D353" s="617" t="str">
        <x:f>'Log Transaksi'!D346</x:f>
        <x:v>Graduation</x:v>
      </x:c>
      <x:c r="E353" s="619" t="n">
        <x:f>SUMIFS('Cocok Bayar Booking'!$I$5:$I$504,'Cocok Bayar Booking'!$R$5:$R$504,A353,'Cocok Bayar Booking'!$F$5:$F$504,"DP",'Cocok Bayar Booking'!$S$5:$S$504,"Paket utama",'Cocok Bayar Booking'!$B$5:$B$504,"&lt;="&amp;'Pengaturan'!$B$6)</x:f>
        <x:v>100000</x:v>
      </x:c>
      <x:c r="F353" s="619" t="n">
        <x:f>SUMIFS('Cocok Bayar Booking'!$I$5:$I$504,'Cocok Bayar Booking'!$R$5:$R$504,A353,'Cocok Bayar Booking'!$B$5:$B$504,"&lt;="&amp;'Pengaturan'!$B$6)-E353</x:f>
        <x:v>0</x:v>
      </x:c>
      <x:c r="G353" s="619" t="n">
        <x:f>SUMIFS('Cocok Bayar Booking'!$I$5:$I$504,'Cocok Bayar Booking'!$R$5:$R$504,A353,'Cocok Bayar Booking'!$S$5:$S$504,"Add-on",'Cocok Bayar Booking'!$B$5:$B$504,"&lt;="&amp;'Pengaturan'!$B$6)</x:f>
        <x:v>0</x:v>
      </x:c>
      <x:c r="H353" s="619"/>
      <x:c r="I353" s="619" t="n">
        <x:f>E353+F353+IF(V353&lt;&gt;"",N(H353),0)</x:f>
        <x:v>100000</x:v>
      </x:c>
      <x:c r="J353" s="625"/>
      <x:c r="K353" s="626"/>
      <x:c r="L353" s="620" t="str">
        <x:f>IF(NOT(ISNUMBER(C353)),"Tanggal sesi belum pasti",IF(OR(C353&lt;'Pengaturan'!$B$4,C353&gt;'Pengaturan'!$B$5),"Di luar September",IF(C353&gt;'Pengaturan'!$B$29,"Belum closing",IF(AND(O353&lt;&gt;"",NOT(AND(W353="Terverifikasi",K353&lt;&gt;""))),"Pasangan perlu dicek",IF(AND(Q353=0,NOT(AND(ISNUMBER(U353),K353&lt;&gt;""))),"Sesi belum terkonfirmasi",IF(AND(ISNUMBER(J353),J353&gt;=0,K353&lt;&gt;""),"Terhitung",IF(X353=0,"Paket utama belum terhubung",IF(R353=0,"Pelunasan belum terbukti",IF(AND(N(H353)&gt;0,V353=""),"Bukti bayar sebelumnya kosong",IF(E353+IF(V353&lt;&gt;"",N(H353),0)&lt;S353,"DP sebelumnya belum lengkap",IF(I353&lt;=0,"Nominal pembayaran belum lengkap","Terhitung")))))))))))</x:f>
        <x:v>Di luar September</x:v>
      </x:c>
      <x:c r="M353" s="619" t="str">
        <x:f>IF(N353=1,IF(AND(ISNUMBER(J353),J353&gt;=0,K353&lt;&gt;""),J353,I353),"")</x:f>
      </x:c>
      <x:c r="N353" s="617" t="n">
        <x:f>IF(L353="Terhitung",1,0)</x:f>
        <x:v>0</x:v>
      </x:c>
      <x:c r="O353" s="617"/>
      <x:c r="P353" s="617" t="str">
        <x:v>346</x:v>
      </x:c>
      <x:c r="Q353" s="617" t="n">
        <x:f>SUMIFS('Cocok Bayar Booking'!$V$5:$V$504,'Cocok Bayar Booking'!$R$5:$R$504,A353,'Cocok Bayar Booking'!$B$5:$B$504,"&lt;="&amp;'Pengaturan'!$B$6)</x:f>
        <x:v>0</x:v>
      </x:c>
      <x:c r="R353" s="617" t="n">
        <x:f>COUNTIFS('Cocok Bayar Booking'!$R$5:$R$504,A353,'Cocok Bayar Booking'!$S$5:$S$504,"Paket utama",'Cocok Bayar Booking'!$F$5:$F$504,"Lunas",'Cocok Bayar Booking'!$B$5:$B$504,"&lt;="&amp;'Pengaturan'!$B$6)+COUNTIFS('Cocok Bayar Booking'!$R$5:$R$504,A353,'Cocok Bayar Booking'!$S$5:$S$504,"Paket utama",'Cocok Bayar Booking'!$F$5:$F$504,"Pelunasan",'Cocok Bayar Booking'!$B$5:$B$504,"&lt;="&amp;'Pengaturan'!$B$6)</x:f>
        <x:v>0</x:v>
      </x:c>
      <x:c r="S353" s="619" t="n">
        <x:v>0</x:v>
      </x:c>
      <x:c r="T353" s="619"/>
      <x:c r="U353" s="627"/>
      <x:c r="V353" s="617"/>
      <x:c r="W353" s="626"/>
      <x:c r="X353" s="617" t="n">
        <x:f>COUNTIFS('Cocok Bayar Booking'!$R$5:$R$504,A353,'Cocok Bayar Booking'!$S$5:$S$504,"Paket utama",'Cocok Bayar Booking'!$B$5:$B$504,"&lt;="&amp;'Pengaturan'!$B$6)</x:f>
        <x:v>1</x:v>
      </x:c>
      <x:c r="Y353" s="617" t="n">
        <x:f>IF(OR(L353="Nonaktif tanpa pembayaran",L353="Di luar September",L353="Belum closing",AND(LEFT(A353,4)="LOG-",COUNTIF('Cocok Bayar Booking'!$R$5:$R$504,A353)=0)),0,1-N353)</x:f>
        <x:v>0</x:v>
      </x:c>
      <x:c r="Z353" s="618" t="n">
        <x:f>IF('Log Transaksi'!E346="","",'Log Transaksi'!E346)</x:f>
        <x:v>46299</x:v>
      </x:c>
    </x:row>
    <x:row r="354" ht="30" customHeight="1">
      <x:c r="A354" s="617" t="str">
        <x:v>LOG-12-11</x:v>
      </x:c>
      <x:c r="B354" s="617" t="str">
        <x:f>IF('Log Transaksi'!C347="","",'Log Transaksi'!C347)</x:f>
        <x:v>AM. Yulia Mutmainah</x:v>
      </x:c>
      <x:c r="C354" s="618" t="n">
        <x:f>IF(ISNUMBER(U354),U354,IF(ISNUMBER(Z354),Z354,""))</x:f>
        <x:v>46317</x:v>
      </x:c>
      <x:c r="D354" s="617" t="str">
        <x:f>'Log Transaksi'!D347</x:f>
        <x:v>Graduation</x:v>
      </x:c>
      <x:c r="E354" s="619" t="n">
        <x:f>SUMIFS('Cocok Bayar Booking'!$I$5:$I$504,'Cocok Bayar Booking'!$R$5:$R$504,A354,'Cocok Bayar Booking'!$F$5:$F$504,"DP",'Cocok Bayar Booking'!$S$5:$S$504,"Paket utama",'Cocok Bayar Booking'!$B$5:$B$504,"&lt;="&amp;'Pengaturan'!$B$6)</x:f>
        <x:v>100000</x:v>
      </x:c>
      <x:c r="F354" s="619" t="n">
        <x:f>SUMIFS('Cocok Bayar Booking'!$I$5:$I$504,'Cocok Bayar Booking'!$R$5:$R$504,A354,'Cocok Bayar Booking'!$B$5:$B$504,"&lt;="&amp;'Pengaturan'!$B$6)-E354</x:f>
        <x:v>0</x:v>
      </x:c>
      <x:c r="G354" s="619" t="n">
        <x:f>SUMIFS('Cocok Bayar Booking'!$I$5:$I$504,'Cocok Bayar Booking'!$R$5:$R$504,A354,'Cocok Bayar Booking'!$S$5:$S$504,"Add-on",'Cocok Bayar Booking'!$B$5:$B$504,"&lt;="&amp;'Pengaturan'!$B$6)</x:f>
        <x:v>0</x:v>
      </x:c>
      <x:c r="H354" s="619"/>
      <x:c r="I354" s="619" t="n">
        <x:f>E354+F354+IF(V354&lt;&gt;"",N(H354),0)</x:f>
        <x:v>100000</x:v>
      </x:c>
      <x:c r="J354" s="625"/>
      <x:c r="K354" s="626"/>
      <x:c r="L354" s="620" t="str">
        <x:f>IF(NOT(ISNUMBER(C354)),"Tanggal sesi belum pasti",IF(OR(C354&lt;'Pengaturan'!$B$4,C354&gt;'Pengaturan'!$B$5),"Di luar September",IF(C354&gt;'Pengaturan'!$B$29,"Belum closing",IF(AND(O354&lt;&gt;"",NOT(AND(W354="Terverifikasi",K354&lt;&gt;""))),"Pasangan perlu dicek",IF(AND(Q354=0,NOT(AND(ISNUMBER(U354),K354&lt;&gt;""))),"Sesi belum terkonfirmasi",IF(AND(ISNUMBER(J354),J354&gt;=0,K354&lt;&gt;""),"Terhitung",IF(X354=0,"Paket utama belum terhubung",IF(R354=0,"Pelunasan belum terbukti",IF(AND(N(H354)&gt;0,V354=""),"Bukti bayar sebelumnya kosong",IF(E354+IF(V354&lt;&gt;"",N(H354),0)&lt;S354,"DP sebelumnya belum lengkap",IF(I354&lt;=0,"Nominal pembayaran belum lengkap","Terhitung")))))))))))</x:f>
        <x:v>Di luar September</x:v>
      </x:c>
      <x:c r="M354" s="619" t="str">
        <x:f>IF(N354=1,IF(AND(ISNUMBER(J354),J354&gt;=0,K354&lt;&gt;""),J354,I354),"")</x:f>
      </x:c>
      <x:c r="N354" s="617" t="n">
        <x:f>IF(L354="Terhitung",1,0)</x:f>
        <x:v>0</x:v>
      </x:c>
      <x:c r="O354" s="617"/>
      <x:c r="P354" s="617" t="str">
        <x:v>347</x:v>
      </x:c>
      <x:c r="Q354" s="617" t="n">
        <x:f>SUMIFS('Cocok Bayar Booking'!$V$5:$V$504,'Cocok Bayar Booking'!$R$5:$R$504,A354,'Cocok Bayar Booking'!$B$5:$B$504,"&lt;="&amp;'Pengaturan'!$B$6)</x:f>
        <x:v>0</x:v>
      </x:c>
      <x:c r="R354" s="617" t="n">
        <x:f>COUNTIFS('Cocok Bayar Booking'!$R$5:$R$504,A354,'Cocok Bayar Booking'!$S$5:$S$504,"Paket utama",'Cocok Bayar Booking'!$F$5:$F$504,"Lunas",'Cocok Bayar Booking'!$B$5:$B$504,"&lt;="&amp;'Pengaturan'!$B$6)+COUNTIFS('Cocok Bayar Booking'!$R$5:$R$504,A354,'Cocok Bayar Booking'!$S$5:$S$504,"Paket utama",'Cocok Bayar Booking'!$F$5:$F$504,"Pelunasan",'Cocok Bayar Booking'!$B$5:$B$504,"&lt;="&amp;'Pengaturan'!$B$6)</x:f>
        <x:v>0</x:v>
      </x:c>
      <x:c r="S354" s="619" t="n">
        <x:v>0</x:v>
      </x:c>
      <x:c r="T354" s="619"/>
      <x:c r="U354" s="627"/>
      <x:c r="V354" s="617"/>
      <x:c r="W354" s="626"/>
      <x:c r="X354" s="617" t="n">
        <x:f>COUNTIFS('Cocok Bayar Booking'!$R$5:$R$504,A354,'Cocok Bayar Booking'!$S$5:$S$504,"Paket utama",'Cocok Bayar Booking'!$B$5:$B$504,"&lt;="&amp;'Pengaturan'!$B$6)</x:f>
        <x:v>1</x:v>
      </x:c>
      <x:c r="Y354" s="617" t="n">
        <x:f>IF(OR(L354="Nonaktif tanpa pembayaran",L354="Di luar September",L354="Belum closing",AND(LEFT(A354,4)="LOG-",COUNTIF('Cocok Bayar Booking'!$R$5:$R$504,A354)=0)),0,1-N354)</x:f>
        <x:v>0</x:v>
      </x:c>
      <x:c r="Z354" s="618" t="n">
        <x:f>IF('Log Transaksi'!E347="","",'Log Transaksi'!E347)</x:f>
        <x:v>46317</x:v>
      </x:c>
    </x:row>
    <x:row r="355" ht="30" customHeight="1">
      <x:c r="A355" s="617" t="str">
        <x:v>LOG-12-15</x:v>
      </x:c>
      <x:c r="B355" s="617" t="str">
        <x:f>IF('Log Transaksi'!C351="","",'Log Transaksi'!C351)</x:f>
        <x:v>N. A. Salsabila</x:v>
      </x:c>
      <x:c r="C355" s="618" t="n">
        <x:f>IF(ISNUMBER(U355),U355,IF(ISNUMBER(Z355),Z355,""))</x:f>
        <x:v>46298</x:v>
      </x:c>
      <x:c r="D355" s="617" t="str">
        <x:f>'Log Transaksi'!D351</x:f>
        <x:v>Graduation</x:v>
      </x:c>
      <x:c r="E355" s="619" t="n">
        <x:f>SUMIFS('Cocok Bayar Booking'!$I$5:$I$504,'Cocok Bayar Booking'!$R$5:$R$504,A355,'Cocok Bayar Booking'!$F$5:$F$504,"DP",'Cocok Bayar Booking'!$S$5:$S$504,"Paket utama",'Cocok Bayar Booking'!$B$5:$B$504,"&lt;="&amp;'Pengaturan'!$B$6)</x:f>
        <x:v>100000</x:v>
      </x:c>
      <x:c r="F355" s="619" t="n">
        <x:f>SUMIFS('Cocok Bayar Booking'!$I$5:$I$504,'Cocok Bayar Booking'!$R$5:$R$504,A355,'Cocok Bayar Booking'!$B$5:$B$504,"&lt;="&amp;'Pengaturan'!$B$6)-E355</x:f>
        <x:v>0</x:v>
      </x:c>
      <x:c r="G355" s="619" t="n">
        <x:f>SUMIFS('Cocok Bayar Booking'!$I$5:$I$504,'Cocok Bayar Booking'!$R$5:$R$504,A355,'Cocok Bayar Booking'!$S$5:$S$504,"Add-on",'Cocok Bayar Booking'!$B$5:$B$504,"&lt;="&amp;'Pengaturan'!$B$6)</x:f>
        <x:v>0</x:v>
      </x:c>
      <x:c r="H355" s="619"/>
      <x:c r="I355" s="619" t="n">
        <x:f>E355+F355+IF(V355&lt;&gt;"",N(H355),0)</x:f>
        <x:v>100000</x:v>
      </x:c>
      <x:c r="J355" s="625"/>
      <x:c r="K355" s="626"/>
      <x:c r="L355" s="620" t="str">
        <x:f>IF(NOT(ISNUMBER(C355)),"Tanggal sesi belum pasti",IF(OR(C355&lt;'Pengaturan'!$B$4,C355&gt;'Pengaturan'!$B$5),"Di luar September",IF(C355&gt;'Pengaturan'!$B$29,"Belum closing",IF(AND(O355&lt;&gt;"",NOT(AND(W355="Terverifikasi",K355&lt;&gt;""))),"Pasangan perlu dicek",IF(AND(Q355=0,NOT(AND(ISNUMBER(U355),K355&lt;&gt;""))),"Sesi belum terkonfirmasi",IF(AND(ISNUMBER(J355),J355&gt;=0,K355&lt;&gt;""),"Terhitung",IF(X355=0,"Paket utama belum terhubung",IF(R355=0,"Pelunasan belum terbukti",IF(AND(N(H355)&gt;0,V355=""),"Bukti bayar sebelumnya kosong",IF(E355+IF(V355&lt;&gt;"",N(H355),0)&lt;S355,"DP sebelumnya belum lengkap",IF(I355&lt;=0,"Nominal pembayaran belum lengkap","Terhitung")))))))))))</x:f>
        <x:v>Di luar September</x:v>
      </x:c>
      <x:c r="M355" s="619" t="str">
        <x:f>IF(N355=1,IF(AND(ISNUMBER(J355),J355&gt;=0,K355&lt;&gt;""),J355,I355),"")</x:f>
      </x:c>
      <x:c r="N355" s="617" t="n">
        <x:f>IF(L355="Terhitung",1,0)</x:f>
        <x:v>0</x:v>
      </x:c>
      <x:c r="O355" s="617"/>
      <x:c r="P355" s="617" t="str">
        <x:v>351</x:v>
      </x:c>
      <x:c r="Q355" s="617" t="n">
        <x:f>SUMIFS('Cocok Bayar Booking'!$V$5:$V$504,'Cocok Bayar Booking'!$R$5:$R$504,A355,'Cocok Bayar Booking'!$B$5:$B$504,"&lt;="&amp;'Pengaturan'!$B$6)</x:f>
        <x:v>0</x:v>
      </x:c>
      <x:c r="R355" s="617" t="n">
        <x:f>COUNTIFS('Cocok Bayar Booking'!$R$5:$R$504,A355,'Cocok Bayar Booking'!$S$5:$S$504,"Paket utama",'Cocok Bayar Booking'!$F$5:$F$504,"Lunas",'Cocok Bayar Booking'!$B$5:$B$504,"&lt;="&amp;'Pengaturan'!$B$6)+COUNTIFS('Cocok Bayar Booking'!$R$5:$R$504,A355,'Cocok Bayar Booking'!$S$5:$S$504,"Paket utama",'Cocok Bayar Booking'!$F$5:$F$504,"Pelunasan",'Cocok Bayar Booking'!$B$5:$B$504,"&lt;="&amp;'Pengaturan'!$B$6)</x:f>
        <x:v>0</x:v>
      </x:c>
      <x:c r="S355" s="619" t="n">
        <x:v>0</x:v>
      </x:c>
      <x:c r="T355" s="619"/>
      <x:c r="U355" s="627"/>
      <x:c r="V355" s="617"/>
      <x:c r="W355" s="626"/>
      <x:c r="X355" s="617" t="n">
        <x:f>COUNTIFS('Cocok Bayar Booking'!$R$5:$R$504,A355,'Cocok Bayar Booking'!$S$5:$S$504,"Paket utama",'Cocok Bayar Booking'!$B$5:$B$504,"&lt;="&amp;'Pengaturan'!$B$6)</x:f>
        <x:v>1</x:v>
      </x:c>
      <x:c r="Y355" s="617" t="n">
        <x:f>IF(OR(L355="Nonaktif tanpa pembayaran",L355="Di luar September",L355="Belum closing",AND(LEFT(A355,4)="LOG-",COUNTIF('Cocok Bayar Booking'!$R$5:$R$504,A355)=0)),0,1-N355)</x:f>
        <x:v>0</x:v>
      </x:c>
      <x:c r="Z355" s="618" t="n">
        <x:f>IF('Log Transaksi'!E351="","",'Log Transaksi'!E351)</x:f>
        <x:v>46298</x:v>
      </x:c>
    </x:row>
    <x:row r="356" ht="30" customHeight="1">
      <x:c r="A356" s="617" t="str">
        <x:v>LOG-12-16</x:v>
      </x:c>
      <x:c r="B356" s="617" t="str">
        <x:f>IF('Log Transaksi'!C352="","",'Log Transaksi'!C352)</x:f>
        <x:v>Maysila</x:v>
      </x:c>
      <x:c r="C356" s="618" t="n">
        <x:f>IF(ISNUMBER(U356),U356,IF(ISNUMBER(Z356),Z356,""))</x:f>
        <x:v>46277</x:v>
      </x:c>
      <x:c r="D356" s="617" t="str">
        <x:f>'Log Transaksi'!D352</x:f>
        <x:v>Large Group</x:v>
      </x:c>
      <x:c r="E356" s="619" t="n">
        <x:f>SUMIFS('Cocok Bayar Booking'!$I$5:$I$504,'Cocok Bayar Booking'!$R$5:$R$504,A356,'Cocok Bayar Booking'!$F$5:$F$504,"DP",'Cocok Bayar Booking'!$S$5:$S$504,"Paket utama",'Cocok Bayar Booking'!$B$5:$B$504,"&lt;="&amp;'Pengaturan'!$B$6)</x:f>
        <x:v>0</x:v>
      </x:c>
      <x:c r="F356" s="619" t="n">
        <x:f>SUMIFS('Cocok Bayar Booking'!$I$5:$I$504,'Cocok Bayar Booking'!$R$5:$R$504,A356,'Cocok Bayar Booking'!$B$5:$B$504,"&lt;="&amp;'Pengaturan'!$B$6)-E356</x:f>
        <x:v>125000</x:v>
      </x:c>
      <x:c r="G356" s="619" t="n">
        <x:f>SUMIFS('Cocok Bayar Booking'!$I$5:$I$504,'Cocok Bayar Booking'!$R$5:$R$504,A356,'Cocok Bayar Booking'!$S$5:$S$504,"Add-on",'Cocok Bayar Booking'!$B$5:$B$504,"&lt;="&amp;'Pengaturan'!$B$6)</x:f>
        <x:v>0</x:v>
      </x:c>
      <x:c r="H356" s="619"/>
      <x:c r="I356" s="619" t="n">
        <x:f>E356+F356+IF(V356&lt;&gt;"",N(H356),0)</x:f>
        <x:v>125000</x:v>
      </x:c>
      <x:c r="J356" s="625"/>
      <x:c r="K356" s="626"/>
      <x:c r="L356" s="620" t="str">
        <x:f>IF(NOT(ISNUMBER(C356)),"Tanggal sesi belum pasti",IF(OR(C356&lt;'Pengaturan'!$B$4,C356&gt;'Pengaturan'!$B$5),"Di luar September",IF(C356&gt;'Pengaturan'!$B$29,"Belum closing",IF(AND(O356&lt;&gt;"",NOT(AND(W356="Terverifikasi",K356&lt;&gt;""))),"Pasangan perlu dicek",IF(AND(Q356=0,NOT(AND(ISNUMBER(U356),K356&lt;&gt;""))),"Sesi belum terkonfirmasi",IF(AND(ISNUMBER(J356),J356&gt;=0,K356&lt;&gt;""),"Terhitung",IF(X356=0,"Paket utama belum terhubung",IF(R356=0,"Pelunasan belum terbukti",IF(AND(N(H356)&gt;0,V356=""),"Bukti bayar sebelumnya kosong",IF(E356+IF(V356&lt;&gt;"",N(H356),0)&lt;S356,"DP sebelumnya belum lengkap",IF(I356&lt;=0,"Nominal pembayaran belum lengkap","Terhitung")))))))))))</x:f>
        <x:v>Terhitung</x:v>
      </x:c>
      <x:c r="M356" s="619" t="n">
        <x:f>IF(N356=1,IF(AND(ISNUMBER(J356),J356&gt;=0,K356&lt;&gt;""),J356,I356),"")</x:f>
        <x:v>125000</x:v>
      </x:c>
      <x:c r="N356" s="617" t="n">
        <x:f>IF(L356="Terhitung",1,0)</x:f>
        <x:v>1</x:v>
      </x:c>
      <x:c r="O356" s="617"/>
      <x:c r="P356" s="617" t="str">
        <x:v>352</x:v>
      </x:c>
      <x:c r="Q356" s="617" t="n">
        <x:f>SUMIFS('Cocok Bayar Booking'!$V$5:$V$504,'Cocok Bayar Booking'!$R$5:$R$504,A356,'Cocok Bayar Booking'!$B$5:$B$504,"&lt;="&amp;'Pengaturan'!$B$6)</x:f>
        <x:v>1</x:v>
      </x:c>
      <x:c r="R356" s="617" t="n">
        <x:f>COUNTIFS('Cocok Bayar Booking'!$R$5:$R$504,A356,'Cocok Bayar Booking'!$S$5:$S$504,"Paket utama",'Cocok Bayar Booking'!$F$5:$F$504,"Lunas",'Cocok Bayar Booking'!$B$5:$B$504,"&lt;="&amp;'Pengaturan'!$B$6)+COUNTIFS('Cocok Bayar Booking'!$R$5:$R$504,A356,'Cocok Bayar Booking'!$S$5:$S$504,"Paket utama",'Cocok Bayar Booking'!$F$5:$F$504,"Pelunasan",'Cocok Bayar Booking'!$B$5:$B$504,"&lt;="&amp;'Pengaturan'!$B$6)</x:f>
        <x:v>1</x:v>
      </x:c>
      <x:c r="S356" s="619" t="n">
        <x:v>0</x:v>
      </x:c>
      <x:c r="T356" s="619"/>
      <x:c r="U356" s="627"/>
      <x:c r="V356" s="617"/>
      <x:c r="W356" s="626"/>
      <x:c r="X356" s="617" t="n">
        <x:f>COUNTIFS('Cocok Bayar Booking'!$R$5:$R$504,A356,'Cocok Bayar Booking'!$S$5:$S$504,"Paket utama",'Cocok Bayar Booking'!$B$5:$B$504,"&lt;="&amp;'Pengaturan'!$B$6)</x:f>
        <x:v>1</x:v>
      </x:c>
      <x:c r="Y356" s="617" t="n">
        <x:f>IF(OR(L356="Nonaktif tanpa pembayaran",L356="Di luar September",L356="Belum closing",AND(LEFT(A356,4)="LOG-",COUNTIF('Cocok Bayar Booking'!$R$5:$R$504,A356)=0)),0,1-N356)</x:f>
        <x:v>0</x:v>
      </x:c>
      <x:c r="Z356" s="618" t="n">
        <x:f>IF('Log Transaksi'!E352="","",'Log Transaksi'!E352)</x:f>
        <x:v>46277</x:v>
      </x:c>
    </x:row>
    <x:row r="357" ht="30" customHeight="1">
      <x:c r="A357" s="617" t="str">
        <x:v>LOG-12-20</x:v>
      </x:c>
      <x:c r="B357" s="617" t="str">
        <x:f>IF('Log Transaksi'!C356="","",'Log Transaksi'!C356)</x:f>
        <x:v>Nina Dwi Suryani</x:v>
      </x:c>
      <x:c r="C357" s="618" t="n">
        <x:f>IF(ISNUMBER(U357),U357,IF(ISNUMBER(Z357),Z357,""))</x:f>
        <x:v>46298</x:v>
      </x:c>
      <x:c r="D357" s="617" t="str">
        <x:f>'Log Transaksi'!D356</x:f>
        <x:v>Graduation</x:v>
      </x:c>
      <x:c r="E357" s="619" t="n">
        <x:f>SUMIFS('Cocok Bayar Booking'!$I$5:$I$504,'Cocok Bayar Booking'!$R$5:$R$504,A357,'Cocok Bayar Booking'!$F$5:$F$504,"DP",'Cocok Bayar Booking'!$S$5:$S$504,"Paket utama",'Cocok Bayar Booking'!$B$5:$B$504,"&lt;="&amp;'Pengaturan'!$B$6)</x:f>
        <x:v>100000</x:v>
      </x:c>
      <x:c r="F357" s="619" t="n">
        <x:f>SUMIFS('Cocok Bayar Booking'!$I$5:$I$504,'Cocok Bayar Booking'!$R$5:$R$504,A357,'Cocok Bayar Booking'!$B$5:$B$504,"&lt;="&amp;'Pengaturan'!$B$6)-E357</x:f>
        <x:v>0</x:v>
      </x:c>
      <x:c r="G357" s="619" t="n">
        <x:f>SUMIFS('Cocok Bayar Booking'!$I$5:$I$504,'Cocok Bayar Booking'!$R$5:$R$504,A357,'Cocok Bayar Booking'!$S$5:$S$504,"Add-on",'Cocok Bayar Booking'!$B$5:$B$504,"&lt;="&amp;'Pengaturan'!$B$6)</x:f>
        <x:v>0</x:v>
      </x:c>
      <x:c r="H357" s="619"/>
      <x:c r="I357" s="619" t="n">
        <x:f>E357+F357+IF(V357&lt;&gt;"",N(H357),0)</x:f>
        <x:v>100000</x:v>
      </x:c>
      <x:c r="J357" s="625"/>
      <x:c r="K357" s="626"/>
      <x:c r="L357" s="620" t="str">
        <x:f>IF(NOT(ISNUMBER(C357)),"Tanggal sesi belum pasti",IF(OR(C357&lt;'Pengaturan'!$B$4,C357&gt;'Pengaturan'!$B$5),"Di luar September",IF(C357&gt;'Pengaturan'!$B$29,"Belum closing",IF(AND(O357&lt;&gt;"",NOT(AND(W357="Terverifikasi",K357&lt;&gt;""))),"Pasangan perlu dicek",IF(AND(Q357=0,NOT(AND(ISNUMBER(U357),K357&lt;&gt;""))),"Sesi belum terkonfirmasi",IF(AND(ISNUMBER(J357),J357&gt;=0,K357&lt;&gt;""),"Terhitung",IF(X357=0,"Paket utama belum terhubung",IF(R357=0,"Pelunasan belum terbukti",IF(AND(N(H357)&gt;0,V357=""),"Bukti bayar sebelumnya kosong",IF(E357+IF(V357&lt;&gt;"",N(H357),0)&lt;S357,"DP sebelumnya belum lengkap",IF(I357&lt;=0,"Nominal pembayaran belum lengkap","Terhitung")))))))))))</x:f>
        <x:v>Di luar September</x:v>
      </x:c>
      <x:c r="M357" s="619" t="str">
        <x:f>IF(N357=1,IF(AND(ISNUMBER(J357),J357&gt;=0,K357&lt;&gt;""),J357,I357),"")</x:f>
      </x:c>
      <x:c r="N357" s="617" t="n">
        <x:f>IF(L357="Terhitung",1,0)</x:f>
        <x:v>0</x:v>
      </x:c>
      <x:c r="O357" s="617"/>
      <x:c r="P357" s="617" t="str">
        <x:v>356</x:v>
      </x:c>
      <x:c r="Q357" s="617" t="n">
        <x:f>SUMIFS('Cocok Bayar Booking'!$V$5:$V$504,'Cocok Bayar Booking'!$R$5:$R$504,A357,'Cocok Bayar Booking'!$B$5:$B$504,"&lt;="&amp;'Pengaturan'!$B$6)</x:f>
        <x:v>0</x:v>
      </x:c>
      <x:c r="R357" s="617" t="n">
        <x:f>COUNTIFS('Cocok Bayar Booking'!$R$5:$R$504,A357,'Cocok Bayar Booking'!$S$5:$S$504,"Paket utama",'Cocok Bayar Booking'!$F$5:$F$504,"Lunas",'Cocok Bayar Booking'!$B$5:$B$504,"&lt;="&amp;'Pengaturan'!$B$6)+COUNTIFS('Cocok Bayar Booking'!$R$5:$R$504,A357,'Cocok Bayar Booking'!$S$5:$S$504,"Paket utama",'Cocok Bayar Booking'!$F$5:$F$504,"Pelunasan",'Cocok Bayar Booking'!$B$5:$B$504,"&lt;="&amp;'Pengaturan'!$B$6)</x:f>
        <x:v>0</x:v>
      </x:c>
      <x:c r="S357" s="619" t="n">
        <x:v>0</x:v>
      </x:c>
      <x:c r="T357" s="619"/>
      <x:c r="U357" s="627"/>
      <x:c r="V357" s="617"/>
      <x:c r="W357" s="626"/>
      <x:c r="X357" s="617" t="n">
        <x:f>COUNTIFS('Cocok Bayar Booking'!$R$5:$R$504,A357,'Cocok Bayar Booking'!$S$5:$S$504,"Paket utama",'Cocok Bayar Booking'!$B$5:$B$504,"&lt;="&amp;'Pengaturan'!$B$6)</x:f>
        <x:v>1</x:v>
      </x:c>
      <x:c r="Y357" s="617" t="n">
        <x:f>IF(OR(L357="Nonaktif tanpa pembayaran",L357="Di luar September",L357="Belum closing",AND(LEFT(A357,4)="LOG-",COUNTIF('Cocok Bayar Booking'!$R$5:$R$504,A357)=0)),0,1-N357)</x:f>
        <x:v>0</x:v>
      </x:c>
      <x:c r="Z357" s="618" t="n">
        <x:f>IF('Log Transaksi'!E356="","",'Log Transaksi'!E356)</x:f>
        <x:v>46298</x:v>
      </x:c>
    </x:row>
    <x:row r="358" ht="30" customHeight="1">
      <x:c r="A358" s="617" t="str">
        <x:v>LOG-13-4</x:v>
      </x:c>
      <x:c r="B358" s="617" t="str">
        <x:f>IF('Log Transaksi'!C359="","",'Log Transaksi'!C359)</x:f>
        <x:v>Syifa Zulfa</x:v>
      </x:c>
      <x:c r="C358" s="618" t="n">
        <x:f>IF(ISNUMBER(U358),U358,IF(ISNUMBER(Z358),Z358,""))</x:f>
        <x:v>46298</x:v>
      </x:c>
      <x:c r="D358" s="617" t="str">
        <x:f>'Log Transaksi'!D359</x:f>
        <x:v>Graduation Premium</x:v>
      </x:c>
      <x:c r="E358" s="619" t="n">
        <x:f>SUMIFS('Cocok Bayar Booking'!$I$5:$I$504,'Cocok Bayar Booking'!$R$5:$R$504,A358,'Cocok Bayar Booking'!$F$5:$F$504,"DP",'Cocok Bayar Booking'!$S$5:$S$504,"Paket utama",'Cocok Bayar Booking'!$B$5:$B$504,"&lt;="&amp;'Pengaturan'!$B$6)</x:f>
        <x:v>100000</x:v>
      </x:c>
      <x:c r="F358" s="619" t="n">
        <x:f>SUMIFS('Cocok Bayar Booking'!$I$5:$I$504,'Cocok Bayar Booking'!$R$5:$R$504,A358,'Cocok Bayar Booking'!$B$5:$B$504,"&lt;="&amp;'Pengaturan'!$B$6)-E358</x:f>
        <x:v>0</x:v>
      </x:c>
      <x:c r="G358" s="619" t="n">
        <x:f>SUMIFS('Cocok Bayar Booking'!$I$5:$I$504,'Cocok Bayar Booking'!$R$5:$R$504,A358,'Cocok Bayar Booking'!$S$5:$S$504,"Add-on",'Cocok Bayar Booking'!$B$5:$B$504,"&lt;="&amp;'Pengaturan'!$B$6)</x:f>
        <x:v>0</x:v>
      </x:c>
      <x:c r="H358" s="619"/>
      <x:c r="I358" s="619" t="n">
        <x:f>E358+F358+IF(V358&lt;&gt;"",N(H358),0)</x:f>
        <x:v>100000</x:v>
      </x:c>
      <x:c r="J358" s="625"/>
      <x:c r="K358" s="626"/>
      <x:c r="L358" s="620" t="str">
        <x:f>IF(NOT(ISNUMBER(C358)),"Tanggal sesi belum pasti",IF(OR(C358&lt;'Pengaturan'!$B$4,C358&gt;'Pengaturan'!$B$5),"Di luar September",IF(C358&gt;'Pengaturan'!$B$29,"Belum closing",IF(AND(O358&lt;&gt;"",NOT(AND(W358="Terverifikasi",K358&lt;&gt;""))),"Pasangan perlu dicek",IF(AND(Q358=0,NOT(AND(ISNUMBER(U358),K358&lt;&gt;""))),"Sesi belum terkonfirmasi",IF(AND(ISNUMBER(J358),J358&gt;=0,K358&lt;&gt;""),"Terhitung",IF(X358=0,"Paket utama belum terhubung",IF(R358=0,"Pelunasan belum terbukti",IF(AND(N(H358)&gt;0,V358=""),"Bukti bayar sebelumnya kosong",IF(E358+IF(V358&lt;&gt;"",N(H358),0)&lt;S358,"DP sebelumnya belum lengkap",IF(I358&lt;=0,"Nominal pembayaran belum lengkap","Terhitung")))))))))))</x:f>
        <x:v>Di luar September</x:v>
      </x:c>
      <x:c r="M358" s="619" t="str">
        <x:f>IF(N358=1,IF(AND(ISNUMBER(J358),J358&gt;=0,K358&lt;&gt;""),J358,I358),"")</x:f>
      </x:c>
      <x:c r="N358" s="617" t="n">
        <x:f>IF(L358="Terhitung",1,0)</x:f>
        <x:v>0</x:v>
      </x:c>
      <x:c r="O358" s="617"/>
      <x:c r="P358" s="617" t="str">
        <x:v>359</x:v>
      </x:c>
      <x:c r="Q358" s="617" t="n">
        <x:f>SUMIFS('Cocok Bayar Booking'!$V$5:$V$504,'Cocok Bayar Booking'!$R$5:$R$504,A358,'Cocok Bayar Booking'!$B$5:$B$504,"&lt;="&amp;'Pengaturan'!$B$6)</x:f>
        <x:v>0</x:v>
      </x:c>
      <x:c r="R358" s="617" t="n">
        <x:f>COUNTIFS('Cocok Bayar Booking'!$R$5:$R$504,A358,'Cocok Bayar Booking'!$S$5:$S$504,"Paket utama",'Cocok Bayar Booking'!$F$5:$F$504,"Lunas",'Cocok Bayar Booking'!$B$5:$B$504,"&lt;="&amp;'Pengaturan'!$B$6)+COUNTIFS('Cocok Bayar Booking'!$R$5:$R$504,A358,'Cocok Bayar Booking'!$S$5:$S$504,"Paket utama",'Cocok Bayar Booking'!$F$5:$F$504,"Pelunasan",'Cocok Bayar Booking'!$B$5:$B$504,"&lt;="&amp;'Pengaturan'!$B$6)</x:f>
        <x:v>0</x:v>
      </x:c>
      <x:c r="S358" s="619" t="n">
        <x:v>0</x:v>
      </x:c>
      <x:c r="T358" s="619"/>
      <x:c r="U358" s="627"/>
      <x:c r="V358" s="617"/>
      <x:c r="W358" s="626"/>
      <x:c r="X358" s="617" t="n">
        <x:f>COUNTIFS('Cocok Bayar Booking'!$R$5:$R$504,A358,'Cocok Bayar Booking'!$S$5:$S$504,"Paket utama",'Cocok Bayar Booking'!$B$5:$B$504,"&lt;="&amp;'Pengaturan'!$B$6)</x:f>
        <x:v>1</x:v>
      </x:c>
      <x:c r="Y358" s="617" t="n">
        <x:f>IF(OR(L358="Nonaktif tanpa pembayaran",L358="Di luar September",L358="Belum closing",AND(LEFT(A358,4)="LOG-",COUNTIF('Cocok Bayar Booking'!$R$5:$R$504,A358)=0)),0,1-N358)</x:f>
        <x:v>0</x:v>
      </x:c>
      <x:c r="Z358" s="618" t="n">
        <x:f>IF('Log Transaksi'!E359="","",'Log Transaksi'!E359)</x:f>
        <x:v>46298</x:v>
      </x:c>
    </x:row>
    <x:row r="359" ht="30" customHeight="1">
      <x:c r="A359" s="617" t="str">
        <x:v>LOG-13-6</x:v>
      </x:c>
      <x:c r="B359" s="617" t="str">
        <x:f>IF('Log Transaksi'!C361="","",'Log Transaksi'!C361)</x:f>
        <x:v>Syska</x:v>
      </x:c>
      <x:c r="C359" s="618" t="n">
        <x:f>IF(ISNUMBER(U359),U359,IF(ISNUMBER(Z359),Z359,""))</x:f>
        <x:v>46301</x:v>
      </x:c>
      <x:c r="D359" s="617" t="str">
        <x:f>'Log Transaksi'!D361</x:f>
        <x:v>Graduation</x:v>
      </x:c>
      <x:c r="E359" s="619" t="n">
        <x:f>SUMIFS('Cocok Bayar Booking'!$I$5:$I$504,'Cocok Bayar Booking'!$R$5:$R$504,A359,'Cocok Bayar Booking'!$F$5:$F$504,"DP",'Cocok Bayar Booking'!$S$5:$S$504,"Paket utama",'Cocok Bayar Booking'!$B$5:$B$504,"&lt;="&amp;'Pengaturan'!$B$6)</x:f>
        <x:v>100000</x:v>
      </x:c>
      <x:c r="F359" s="619" t="n">
        <x:f>SUMIFS('Cocok Bayar Booking'!$I$5:$I$504,'Cocok Bayar Booking'!$R$5:$R$504,A359,'Cocok Bayar Booking'!$B$5:$B$504,"&lt;="&amp;'Pengaturan'!$B$6)-E359</x:f>
        <x:v>0</x:v>
      </x:c>
      <x:c r="G359" s="619" t="n">
        <x:f>SUMIFS('Cocok Bayar Booking'!$I$5:$I$504,'Cocok Bayar Booking'!$R$5:$R$504,A359,'Cocok Bayar Booking'!$S$5:$S$504,"Add-on",'Cocok Bayar Booking'!$B$5:$B$504,"&lt;="&amp;'Pengaturan'!$B$6)</x:f>
        <x:v>0</x:v>
      </x:c>
      <x:c r="H359" s="619"/>
      <x:c r="I359" s="619" t="n">
        <x:f>E359+F359+IF(V359&lt;&gt;"",N(H359),0)</x:f>
        <x:v>100000</x:v>
      </x:c>
      <x:c r="J359" s="625"/>
      <x:c r="K359" s="626"/>
      <x:c r="L359" s="620" t="str">
        <x:f>IF(NOT(ISNUMBER(C359)),"Tanggal sesi belum pasti",IF(OR(C359&lt;'Pengaturan'!$B$4,C359&gt;'Pengaturan'!$B$5),"Di luar September",IF(C359&gt;'Pengaturan'!$B$29,"Belum closing",IF(AND(O359&lt;&gt;"",NOT(AND(W359="Terverifikasi",K359&lt;&gt;""))),"Pasangan perlu dicek",IF(AND(Q359=0,NOT(AND(ISNUMBER(U359),K359&lt;&gt;""))),"Sesi belum terkonfirmasi",IF(AND(ISNUMBER(J359),J359&gt;=0,K359&lt;&gt;""),"Terhitung",IF(X359=0,"Paket utama belum terhubung",IF(R359=0,"Pelunasan belum terbukti",IF(AND(N(H359)&gt;0,V359=""),"Bukti bayar sebelumnya kosong",IF(E359+IF(V359&lt;&gt;"",N(H359),0)&lt;S359,"DP sebelumnya belum lengkap",IF(I359&lt;=0,"Nominal pembayaran belum lengkap","Terhitung")))))))))))</x:f>
        <x:v>Di luar September</x:v>
      </x:c>
      <x:c r="M359" s="619" t="str">
        <x:f>IF(N359=1,IF(AND(ISNUMBER(J359),J359&gt;=0,K359&lt;&gt;""),J359,I359),"")</x:f>
      </x:c>
      <x:c r="N359" s="617" t="n">
        <x:f>IF(L359="Terhitung",1,0)</x:f>
        <x:v>0</x:v>
      </x:c>
      <x:c r="O359" s="617"/>
      <x:c r="P359" s="617" t="str">
        <x:v>361</x:v>
      </x:c>
      <x:c r="Q359" s="617" t="n">
        <x:f>SUMIFS('Cocok Bayar Booking'!$V$5:$V$504,'Cocok Bayar Booking'!$R$5:$R$504,A359,'Cocok Bayar Booking'!$B$5:$B$504,"&lt;="&amp;'Pengaturan'!$B$6)</x:f>
        <x:v>0</x:v>
      </x:c>
      <x:c r="R359" s="617" t="n">
        <x:f>COUNTIFS('Cocok Bayar Booking'!$R$5:$R$504,A359,'Cocok Bayar Booking'!$S$5:$S$504,"Paket utama",'Cocok Bayar Booking'!$F$5:$F$504,"Lunas",'Cocok Bayar Booking'!$B$5:$B$504,"&lt;="&amp;'Pengaturan'!$B$6)+COUNTIFS('Cocok Bayar Booking'!$R$5:$R$504,A359,'Cocok Bayar Booking'!$S$5:$S$504,"Paket utama",'Cocok Bayar Booking'!$F$5:$F$504,"Pelunasan",'Cocok Bayar Booking'!$B$5:$B$504,"&lt;="&amp;'Pengaturan'!$B$6)</x:f>
        <x:v>0</x:v>
      </x:c>
      <x:c r="S359" s="619" t="n">
        <x:v>0</x:v>
      </x:c>
      <x:c r="T359" s="619"/>
      <x:c r="U359" s="627"/>
      <x:c r="V359" s="617"/>
      <x:c r="W359" s="626"/>
      <x:c r="X359" s="617" t="n">
        <x:f>COUNTIFS('Cocok Bayar Booking'!$R$5:$R$504,A359,'Cocok Bayar Booking'!$S$5:$S$504,"Paket utama",'Cocok Bayar Booking'!$B$5:$B$504,"&lt;="&amp;'Pengaturan'!$B$6)</x:f>
        <x:v>1</x:v>
      </x:c>
      <x:c r="Y359" s="617" t="n">
        <x:f>IF(OR(L359="Nonaktif tanpa pembayaran",L359="Di luar September",L359="Belum closing",AND(LEFT(A359,4)="LOG-",COUNTIF('Cocok Bayar Booking'!$R$5:$R$504,A359)=0)),0,1-N359)</x:f>
        <x:v>0</x:v>
      </x:c>
      <x:c r="Z359" s="618" t="n">
        <x:f>IF('Log Transaksi'!E361="","",'Log Transaksi'!E361)</x:f>
        <x:v>46301</x:v>
      </x:c>
    </x:row>
    <x:row r="360" ht="30" customHeight="1">
      <x:c r="A360" s="617" t="str">
        <x:v>LOG-13-8</x:v>
      </x:c>
      <x:c r="B360" s="617" t="str">
        <x:f>IF('Log Transaksi'!C363="","",'Log Transaksi'!C363)</x:f>
        <x:v>Kelasmodeling.id pwt</x:v>
      </x:c>
      <x:c r="C360" s="618" t="n">
        <x:f>IF(ISNUMBER(U360),U360,IF(ISNUMBER(Z360),Z360,""))</x:f>
        <x:v>46278</x:v>
      </x:c>
      <x:c r="D360" s="617" t="str">
        <x:f>'Log Transaksi'!D363</x:f>
        <x:v>Single</x:v>
      </x:c>
      <x:c r="E360" s="619" t="n">
        <x:f>SUMIFS('Cocok Bayar Booking'!$I$5:$I$504,'Cocok Bayar Booking'!$R$5:$R$504,A360,'Cocok Bayar Booking'!$F$5:$F$504,"DP",'Cocok Bayar Booking'!$S$5:$S$504,"Paket utama",'Cocok Bayar Booking'!$B$5:$B$504,"&lt;="&amp;'Pengaturan'!$B$6)</x:f>
        <x:v>0</x:v>
      </x:c>
      <x:c r="F360" s="619" t="n">
        <x:f>SUMIFS('Cocok Bayar Booking'!$I$5:$I$504,'Cocok Bayar Booking'!$R$5:$R$504,A360,'Cocok Bayar Booking'!$B$5:$B$504,"&lt;="&amp;'Pengaturan'!$B$6)-E360</x:f>
        <x:v>0</x:v>
      </x:c>
      <x:c r="G360" s="619" t="n">
        <x:f>SUMIFS('Cocok Bayar Booking'!$I$5:$I$504,'Cocok Bayar Booking'!$R$5:$R$504,A360,'Cocok Bayar Booking'!$S$5:$S$504,"Add-on",'Cocok Bayar Booking'!$B$5:$B$504,"&lt;="&amp;'Pengaturan'!$B$6)</x:f>
        <x:v>0</x:v>
      </x:c>
      <x:c r="H360" s="619"/>
      <x:c r="I360" s="619" t="n">
        <x:f>E360+F360+IF(V360&lt;&gt;"",N(H360),0)</x:f>
        <x:v>0</x:v>
      </x:c>
      <x:c r="J360" s="625"/>
      <x:c r="K360" s="626"/>
      <x:c r="L360" s="620" t="str">
        <x:f>IF(NOT(ISNUMBER(C360)),"Tanggal sesi belum pasti",IF(OR(C360&lt;'Pengaturan'!$B$4,C360&gt;'Pengaturan'!$B$5),"Di luar September",IF(C360&gt;'Pengaturan'!$B$29,"Belum closing",IF(AND(O360&lt;&gt;"",NOT(AND(W360="Terverifikasi",K360&lt;&gt;""))),"Pasangan perlu dicek",IF(AND(Q360=0,NOT(AND(ISNUMBER(U360),K360&lt;&gt;""))),"Sesi belum terkonfirmasi",IF(AND(ISNUMBER(J360),J360&gt;=0,K360&lt;&gt;""),"Terhitung",IF(X360=0,"Paket utama belum terhubung",IF(R360=0,"Pelunasan belum terbukti",IF(AND(N(H360)&gt;0,V360=""),"Bukti bayar sebelumnya kosong",IF(E360+IF(V360&lt;&gt;"",N(H360),0)&lt;S360,"DP sebelumnya belum lengkap",IF(I360&lt;=0,"Nominal pembayaran belum lengkap","Terhitung")))))))))))</x:f>
        <x:v>Nominal pembayaran belum lengkap</x:v>
      </x:c>
      <x:c r="M360" s="619" t="str">
        <x:f>IF(N360=1,IF(AND(ISNUMBER(J360),J360&gt;=0,K360&lt;&gt;""),J360,I360),"")</x:f>
      </x:c>
      <x:c r="N360" s="617" t="n">
        <x:f>IF(L360="Terhitung",1,0)</x:f>
        <x:v>0</x:v>
      </x:c>
      <x:c r="O360" s="617"/>
      <x:c r="P360" s="617" t="str">
        <x:v>363</x:v>
      </x:c>
      <x:c r="Q360" s="617" t="n">
        <x:f>SUMIFS('Cocok Bayar Booking'!$V$5:$V$504,'Cocok Bayar Booking'!$R$5:$R$504,A360,'Cocok Bayar Booking'!$B$5:$B$504,"&lt;="&amp;'Pengaturan'!$B$6)</x:f>
        <x:v>1</x:v>
      </x:c>
      <x:c r="R360" s="617" t="n">
        <x:f>COUNTIFS('Cocok Bayar Booking'!$R$5:$R$504,A360,'Cocok Bayar Booking'!$S$5:$S$504,"Paket utama",'Cocok Bayar Booking'!$F$5:$F$504,"Lunas",'Cocok Bayar Booking'!$B$5:$B$504,"&lt;="&amp;'Pengaturan'!$B$6)+COUNTIFS('Cocok Bayar Booking'!$R$5:$R$504,A360,'Cocok Bayar Booking'!$S$5:$S$504,"Paket utama",'Cocok Bayar Booking'!$F$5:$F$504,"Pelunasan",'Cocok Bayar Booking'!$B$5:$B$504,"&lt;="&amp;'Pengaturan'!$B$6)</x:f>
        <x:v>1</x:v>
      </x:c>
      <x:c r="S360" s="619" t="n">
        <x:v>0</x:v>
      </x:c>
      <x:c r="T360" s="619"/>
      <x:c r="U360" s="627"/>
      <x:c r="V360" s="617"/>
      <x:c r="W360" s="626"/>
      <x:c r="X360" s="617" t="n">
        <x:f>COUNTIFS('Cocok Bayar Booking'!$R$5:$R$504,A360,'Cocok Bayar Booking'!$S$5:$S$504,"Paket utama",'Cocok Bayar Booking'!$B$5:$B$504,"&lt;="&amp;'Pengaturan'!$B$6)</x:f>
        <x:v>1</x:v>
      </x:c>
      <x:c r="Y360" s="617" t="n">
        <x:f>IF(OR(L360="Nonaktif tanpa pembayaran",L360="Di luar September",L360="Belum closing",AND(LEFT(A360,4)="LOG-",COUNTIF('Cocok Bayar Booking'!$R$5:$R$504,A360)=0)),0,1-N360)</x:f>
        <x:v>1</x:v>
      </x:c>
      <x:c r="Z360" s="618" t="n">
        <x:f>IF('Log Transaksi'!E363="","",'Log Transaksi'!E363)</x:f>
        <x:v>46278</x:v>
      </x:c>
    </x:row>
    <x:row r="361" ht="30" customHeight="1">
      <x:c r="A361" s="617" t="str">
        <x:v>LOG-13-12</x:v>
      </x:c>
      <x:c r="B361" s="617" t="str">
        <x:f>IF('Log Transaksi'!C364="","",'Log Transaksi'!C364)</x:f>
        <x:v>Zara (Kelas modeling)</x:v>
      </x:c>
      <x:c r="C361" s="618" t="n">
        <x:f>IF(ISNUMBER(U361),U361,IF(ISNUMBER(Z361),Z361,""))</x:f>
        <x:v>46278</x:v>
      </x:c>
      <x:c r="D361" s="617" t="str">
        <x:f>'Log Transaksi'!D364</x:f>
        <x:v>All File</x:v>
      </x:c>
      <x:c r="E361" s="619" t="n">
        <x:f>SUMIFS('Cocok Bayar Booking'!$I$5:$I$504,'Cocok Bayar Booking'!$R$5:$R$504,A361,'Cocok Bayar Booking'!$F$5:$F$504,"DP",'Cocok Bayar Booking'!$S$5:$S$504,"Paket utama",'Cocok Bayar Booking'!$B$5:$B$504,"&lt;="&amp;'Pengaturan'!$B$6)</x:f>
        <x:v>0</x:v>
      </x:c>
      <x:c r="F361" s="619" t="n">
        <x:f>SUMIFS('Cocok Bayar Booking'!$I$5:$I$504,'Cocok Bayar Booking'!$R$5:$R$504,A361,'Cocok Bayar Booking'!$B$5:$B$504,"&lt;="&amp;'Pengaturan'!$B$6)-E361</x:f>
        <x:v>250000</x:v>
      </x:c>
      <x:c r="G361" s="619" t="n">
        <x:f>SUMIFS('Cocok Bayar Booking'!$I$5:$I$504,'Cocok Bayar Booking'!$R$5:$R$504,A361,'Cocok Bayar Booking'!$S$5:$S$504,"Add-on",'Cocok Bayar Booking'!$B$5:$B$504,"&lt;="&amp;'Pengaturan'!$B$6)</x:f>
        <x:v>50000</x:v>
      </x:c>
      <x:c r="H361" s="619"/>
      <x:c r="I361" s="619" t="n">
        <x:f>E361+F361+IF(V361&lt;&gt;"",N(H361),0)</x:f>
        <x:v>250000</x:v>
      </x:c>
      <x:c r="J361" s="625"/>
      <x:c r="K361" s="626"/>
      <x:c r="L361" s="620" t="str">
        <x:f>IF(NOT(ISNUMBER(C361)),"Tanggal sesi belum pasti",IF(OR(C361&lt;'Pengaturan'!$B$4,C361&gt;'Pengaturan'!$B$5),"Di luar September",IF(C361&gt;'Pengaturan'!$B$29,"Belum closing",IF(AND(O361&lt;&gt;"",NOT(AND(W361="Terverifikasi",K361&lt;&gt;""))),"Pasangan perlu dicek",IF(AND(Q361=0,NOT(AND(ISNUMBER(U361),K361&lt;&gt;""))),"Sesi belum terkonfirmasi",IF(AND(ISNUMBER(J361),J361&gt;=0,K361&lt;&gt;""),"Terhitung",IF(X361=0,"Paket utama belum terhubung",IF(R361=0,"Pelunasan belum terbukti",IF(AND(N(H361)&gt;0,V361=""),"Bukti bayar sebelumnya kosong",IF(E361+IF(V361&lt;&gt;"",N(H361),0)&lt;S361,"DP sebelumnya belum lengkap",IF(I361&lt;=0,"Nominal pembayaran belum lengkap","Terhitung")))))))))))</x:f>
        <x:v>Terhitung</x:v>
      </x:c>
      <x:c r="M361" s="619" t="n">
        <x:f>IF(N361=1,IF(AND(ISNUMBER(J361),J361&gt;=0,K361&lt;&gt;""),J361,I361),"")</x:f>
        <x:v>250000</x:v>
      </x:c>
      <x:c r="N361" s="617" t="n">
        <x:f>IF(L361="Terhitung",1,0)</x:f>
        <x:v>1</x:v>
      </x:c>
      <x:c r="O361" s="617"/>
      <x:c r="P361" s="617" t="str">
        <x:v>364, 367</x:v>
      </x:c>
      <x:c r="Q361" s="617" t="n">
        <x:f>SUMIFS('Cocok Bayar Booking'!$V$5:$V$504,'Cocok Bayar Booking'!$R$5:$R$504,A361,'Cocok Bayar Booking'!$B$5:$B$504,"&lt;="&amp;'Pengaturan'!$B$6)</x:f>
        <x:v>1</x:v>
      </x:c>
      <x:c r="R361" s="617" t="n">
        <x:f>COUNTIFS('Cocok Bayar Booking'!$R$5:$R$504,A361,'Cocok Bayar Booking'!$S$5:$S$504,"Paket utama",'Cocok Bayar Booking'!$F$5:$F$504,"Lunas",'Cocok Bayar Booking'!$B$5:$B$504,"&lt;="&amp;'Pengaturan'!$B$6)+COUNTIFS('Cocok Bayar Booking'!$R$5:$R$504,A361,'Cocok Bayar Booking'!$S$5:$S$504,"Paket utama",'Cocok Bayar Booking'!$F$5:$F$504,"Pelunasan",'Cocok Bayar Booking'!$B$5:$B$504,"&lt;="&amp;'Pengaturan'!$B$6)</x:f>
        <x:v>1</x:v>
      </x:c>
      <x:c r="S361" s="619" t="n">
        <x:v>0</x:v>
      </x:c>
      <x:c r="T361" s="619"/>
      <x:c r="U361" s="627"/>
      <x:c r="V361" s="617"/>
      <x:c r="W361" s="626"/>
      <x:c r="X361" s="617" t="n">
        <x:f>COUNTIFS('Cocok Bayar Booking'!$R$5:$R$504,A361,'Cocok Bayar Booking'!$S$5:$S$504,"Paket utama",'Cocok Bayar Booking'!$B$5:$B$504,"&lt;="&amp;'Pengaturan'!$B$6)</x:f>
        <x:v>1</x:v>
      </x:c>
      <x:c r="Y361" s="617" t="n">
        <x:f>IF(OR(L361="Nonaktif tanpa pembayaran",L361="Di luar September",L361="Belum closing",AND(LEFT(A361,4)="LOG-",COUNTIF('Cocok Bayar Booking'!$R$5:$R$504,A361)=0)),0,1-N361)</x:f>
        <x:v>0</x:v>
      </x:c>
      <x:c r="Z361" s="618" t="n">
        <x:f>IF('Log Transaksi'!E364="","",'Log Transaksi'!E364)</x:f>
        <x:v>46278</x:v>
      </x:c>
    </x:row>
    <x:row r="362" ht="30" customHeight="1">
      <x:c r="A362" s="617" t="str">
        <x:v>LOG-13-19</x:v>
      </x:c>
      <x:c r="B362" s="617" t="str">
        <x:f>IF('Log Transaksi'!C374="","",'Log Transaksi'!C374)</x:f>
        <x:v>Adzki</x:v>
      </x:c>
      <x:c r="C362" s="618" t="n">
        <x:f>IF(ISNUMBER(U362),U362,IF(ISNUMBER(Z362),Z362,""))</x:f>
        <x:v>46278</x:v>
      </x:c>
      <x:c r="D362" s="617" t="str">
        <x:f>'Log Transaksi'!D374</x:f>
        <x:v>Large Group</x:v>
      </x:c>
      <x:c r="E362" s="619" t="n">
        <x:f>SUMIFS('Cocok Bayar Booking'!$I$5:$I$504,'Cocok Bayar Booking'!$R$5:$R$504,A362,'Cocok Bayar Booking'!$F$5:$F$504,"DP",'Cocok Bayar Booking'!$S$5:$S$504,"Paket utama",'Cocok Bayar Booking'!$B$5:$B$504,"&lt;="&amp;'Pengaturan'!$B$6)</x:f>
        <x:v>0</x:v>
      </x:c>
      <x:c r="F362" s="619" t="n">
        <x:f>SUMIFS('Cocok Bayar Booking'!$I$5:$I$504,'Cocok Bayar Booking'!$R$5:$R$504,A362,'Cocok Bayar Booking'!$B$5:$B$504,"&lt;="&amp;'Pengaturan'!$B$6)-E362</x:f>
        <x:v>550000</x:v>
      </x:c>
      <x:c r="G362" s="619" t="n">
        <x:f>SUMIFS('Cocok Bayar Booking'!$I$5:$I$504,'Cocok Bayar Booking'!$R$5:$R$504,A362,'Cocok Bayar Booking'!$S$5:$S$504,"Add-on",'Cocok Bayar Booking'!$B$5:$B$504,"&lt;="&amp;'Pengaturan'!$B$6)</x:f>
        <x:v>0</x:v>
      </x:c>
      <x:c r="H362" s="619"/>
      <x:c r="I362" s="619" t="n">
        <x:f>E362+F362+IF(V362&lt;&gt;"",N(H362),0)</x:f>
        <x:v>550000</x:v>
      </x:c>
      <x:c r="J362" s="625"/>
      <x:c r="K362" s="626"/>
      <x:c r="L362" s="620" t="str">
        <x:f>IF(NOT(ISNUMBER(C362)),"Tanggal sesi belum pasti",IF(OR(C362&lt;'Pengaturan'!$B$4,C362&gt;'Pengaturan'!$B$5),"Di luar September",IF(C362&gt;'Pengaturan'!$B$29,"Belum closing",IF(AND(O362&lt;&gt;"",NOT(AND(W362="Terverifikasi",K362&lt;&gt;""))),"Pasangan perlu dicek",IF(AND(Q362=0,NOT(AND(ISNUMBER(U362),K362&lt;&gt;""))),"Sesi belum terkonfirmasi",IF(AND(ISNUMBER(J362),J362&gt;=0,K362&lt;&gt;""),"Terhitung",IF(X362=0,"Paket utama belum terhubung",IF(R362=0,"Pelunasan belum terbukti",IF(AND(N(H362)&gt;0,V362=""),"Bukti bayar sebelumnya kosong",IF(E362+IF(V362&lt;&gt;"",N(H362),0)&lt;S362,"DP sebelumnya belum lengkap",IF(I362&lt;=0,"Nominal pembayaran belum lengkap","Terhitung")))))))))))</x:f>
        <x:v>Terhitung</x:v>
      </x:c>
      <x:c r="M362" s="619" t="n">
        <x:f>IF(N362=1,IF(AND(ISNUMBER(J362),J362&gt;=0,K362&lt;&gt;""),J362,I362),"")</x:f>
        <x:v>550000</x:v>
      </x:c>
      <x:c r="N362" s="617" t="n">
        <x:f>IF(L362="Terhitung",1,0)</x:f>
        <x:v>1</x:v>
      </x:c>
      <x:c r="O362" s="617"/>
      <x:c r="P362" s="617" t="str">
        <x:v>374</x:v>
      </x:c>
      <x:c r="Q362" s="617" t="n">
        <x:f>SUMIFS('Cocok Bayar Booking'!$V$5:$V$504,'Cocok Bayar Booking'!$R$5:$R$504,A362,'Cocok Bayar Booking'!$B$5:$B$504,"&lt;="&amp;'Pengaturan'!$B$6)</x:f>
        <x:v>1</x:v>
      </x:c>
      <x:c r="R362" s="617" t="n">
        <x:f>COUNTIFS('Cocok Bayar Booking'!$R$5:$R$504,A362,'Cocok Bayar Booking'!$S$5:$S$504,"Paket utama",'Cocok Bayar Booking'!$F$5:$F$504,"Lunas",'Cocok Bayar Booking'!$B$5:$B$504,"&lt;="&amp;'Pengaturan'!$B$6)+COUNTIFS('Cocok Bayar Booking'!$R$5:$R$504,A362,'Cocok Bayar Booking'!$S$5:$S$504,"Paket utama",'Cocok Bayar Booking'!$F$5:$F$504,"Pelunasan",'Cocok Bayar Booking'!$B$5:$B$504,"&lt;="&amp;'Pengaturan'!$B$6)</x:f>
        <x:v>1</x:v>
      </x:c>
      <x:c r="S362" s="619" t="n">
        <x:v>0</x:v>
      </x:c>
      <x:c r="T362" s="619"/>
      <x:c r="U362" s="627"/>
      <x:c r="V362" s="617"/>
      <x:c r="W362" s="626"/>
      <x:c r="X362" s="617" t="n">
        <x:f>COUNTIFS('Cocok Bayar Booking'!$R$5:$R$504,A362,'Cocok Bayar Booking'!$S$5:$S$504,"Paket utama",'Cocok Bayar Booking'!$B$5:$B$504,"&lt;="&amp;'Pengaturan'!$B$6)</x:f>
        <x:v>1</x:v>
      </x:c>
      <x:c r="Y362" s="617" t="n">
        <x:f>IF(OR(L362="Nonaktif tanpa pembayaran",L362="Di luar September",L362="Belum closing",AND(LEFT(A362,4)="LOG-",COUNTIF('Cocok Bayar Booking'!$R$5:$R$504,A362)=0)),0,1-N362)</x:f>
        <x:v>0</x:v>
      </x:c>
      <x:c r="Z362" s="618" t="n">
        <x:f>IF('Log Transaksi'!E374="","",'Log Transaksi'!E374)</x:f>
        <x:v>46278</x:v>
      </x:c>
    </x:row>
    <x:row r="363" ht="30" customHeight="1">
      <x:c r="A363" s="617" t="str">
        <x:v>LOG-14-4</x:v>
      </x:c>
      <x:c r="B363" s="617" t="str">
        <x:f>IF('Log Transaksi'!C382="","",'Log Transaksi'!C382)</x:f>
        <x:v>Della</x:v>
      </x:c>
      <x:c r="C363" s="618" t="n">
        <x:f>IF(ISNUMBER(U363),U363,IF(ISNUMBER(Z363),Z363,""))</x:f>
        <x:v>46280</x:v>
      </x:c>
      <x:c r="D363" s="617" t="str">
        <x:f>'Log Transaksi'!D382</x:f>
        <x:v>Large Group</x:v>
      </x:c>
      <x:c r="E363" s="619" t="n">
        <x:f>SUMIFS('Cocok Bayar Booking'!$I$5:$I$504,'Cocok Bayar Booking'!$R$5:$R$504,A363,'Cocok Bayar Booking'!$F$5:$F$504,"DP",'Cocok Bayar Booking'!$S$5:$S$504,"Paket utama",'Cocok Bayar Booking'!$B$5:$B$504,"&lt;="&amp;'Pengaturan'!$B$6)</x:f>
        <x:v>100000</x:v>
      </x:c>
      <x:c r="F363" s="619" t="n">
        <x:f>SUMIFS('Cocok Bayar Booking'!$I$5:$I$504,'Cocok Bayar Booking'!$R$5:$R$504,A363,'Cocok Bayar Booking'!$B$5:$B$504,"&lt;="&amp;'Pengaturan'!$B$6)-E363</x:f>
        <x:v>0</x:v>
      </x:c>
      <x:c r="G363" s="619" t="n">
        <x:f>SUMIFS('Cocok Bayar Booking'!$I$5:$I$504,'Cocok Bayar Booking'!$R$5:$R$504,A363,'Cocok Bayar Booking'!$S$5:$S$504,"Add-on",'Cocok Bayar Booking'!$B$5:$B$504,"&lt;="&amp;'Pengaturan'!$B$6)</x:f>
        <x:v>0</x:v>
      </x:c>
      <x:c r="H363" s="619"/>
      <x:c r="I363" s="619" t="n">
        <x:f>E363+F363+IF(V363&lt;&gt;"",N(H363),0)</x:f>
        <x:v>100000</x:v>
      </x:c>
      <x:c r="J363" s="625"/>
      <x:c r="K363" s="626"/>
      <x:c r="L363" s="620" t="str">
        <x:f>IF(NOT(ISNUMBER(C363)),"Tanggal sesi belum pasti",IF(OR(C363&lt;'Pengaturan'!$B$4,C363&gt;'Pengaturan'!$B$5),"Di luar September",IF(C363&gt;'Pengaturan'!$B$29,"Belum closing",IF(AND(O363&lt;&gt;"",NOT(AND(W363="Terverifikasi",K363&lt;&gt;""))),"Pasangan perlu dicek",IF(AND(Q363=0,NOT(AND(ISNUMBER(U363),K363&lt;&gt;""))),"Sesi belum terkonfirmasi",IF(AND(ISNUMBER(J363),J363&gt;=0,K363&lt;&gt;""),"Terhitung",IF(X363=0,"Paket utama belum terhubung",IF(R363=0,"Pelunasan belum terbukti",IF(AND(N(H363)&gt;0,V363=""),"Bukti bayar sebelumnya kosong",IF(E363+IF(V363&lt;&gt;"",N(H363),0)&lt;S363,"DP sebelumnya belum lengkap",IF(I363&lt;=0,"Nominal pembayaran belum lengkap","Terhitung")))))))))))</x:f>
        <x:v>Sesi belum terkonfirmasi</x:v>
      </x:c>
      <x:c r="M363" s="619" t="str">
        <x:f>IF(N363=1,IF(AND(ISNUMBER(J363),J363&gt;=0,K363&lt;&gt;""),J363,I363),"")</x:f>
      </x:c>
      <x:c r="N363" s="617" t="n">
        <x:f>IF(L363="Terhitung",1,0)</x:f>
        <x:v>0</x:v>
      </x:c>
      <x:c r="O363" s="617"/>
      <x:c r="P363" s="617" t="str">
        <x:v>382</x:v>
      </x:c>
      <x:c r="Q363" s="617" t="n">
        <x:f>SUMIFS('Cocok Bayar Booking'!$V$5:$V$504,'Cocok Bayar Booking'!$R$5:$R$504,A363,'Cocok Bayar Booking'!$B$5:$B$504,"&lt;="&amp;'Pengaturan'!$B$6)</x:f>
        <x:v>0</x:v>
      </x:c>
      <x:c r="R363" s="617" t="n">
        <x:f>COUNTIFS('Cocok Bayar Booking'!$R$5:$R$504,A363,'Cocok Bayar Booking'!$S$5:$S$504,"Paket utama",'Cocok Bayar Booking'!$F$5:$F$504,"Lunas",'Cocok Bayar Booking'!$B$5:$B$504,"&lt;="&amp;'Pengaturan'!$B$6)+COUNTIFS('Cocok Bayar Booking'!$R$5:$R$504,A363,'Cocok Bayar Booking'!$S$5:$S$504,"Paket utama",'Cocok Bayar Booking'!$F$5:$F$504,"Pelunasan",'Cocok Bayar Booking'!$B$5:$B$504,"&lt;="&amp;'Pengaturan'!$B$6)</x:f>
        <x:v>0</x:v>
      </x:c>
      <x:c r="S363" s="619" t="n">
        <x:v>0</x:v>
      </x:c>
      <x:c r="T363" s="619"/>
      <x:c r="U363" s="627"/>
      <x:c r="V363" s="617"/>
      <x:c r="W363" s="626"/>
      <x:c r="X363" s="617" t="n">
        <x:f>COUNTIFS('Cocok Bayar Booking'!$R$5:$R$504,A363,'Cocok Bayar Booking'!$S$5:$S$504,"Paket utama",'Cocok Bayar Booking'!$B$5:$B$504,"&lt;="&amp;'Pengaturan'!$B$6)</x:f>
        <x:v>1</x:v>
      </x:c>
      <x:c r="Y363" s="617" t="n">
        <x:f>IF(OR(L363="Nonaktif tanpa pembayaran",L363="Di luar September",L363="Belum closing",AND(LEFT(A363,4)="LOG-",COUNTIF('Cocok Bayar Booking'!$R$5:$R$504,A363)=0)),0,1-N363)</x:f>
        <x:v>1</x:v>
      </x:c>
      <x:c r="Z363" s="618" t="n">
        <x:f>IF('Log Transaksi'!E382="","",'Log Transaksi'!E382)</x:f>
        <x:v>46280</x:v>
      </x:c>
    </x:row>
    <x:row r="364" ht="30" customHeight="1">
      <x:c r="A364" s="617" t="str">
        <x:v>LOG-14-7</x:v>
      </x:c>
      <x:c r="B364" s="617" t="str">
        <x:f>IF('Log Transaksi'!C385="","",'Log Transaksi'!C385)</x:f>
        <x:v>Rara</x:v>
      </x:c>
      <x:c r="C364" s="618" t="n">
        <x:f>IF(ISNUMBER(U364),U364,IF(ISNUMBER(Z364),Z364,""))</x:f>
        <x:v>46296</x:v>
      </x:c>
      <x:c r="D364" s="617" t="str">
        <x:f>'Log Transaksi'!D385</x:f>
        <x:v>Photofox</x:v>
      </x:c>
      <x:c r="E364" s="619" t="n">
        <x:f>SUMIFS('Cocok Bayar Booking'!$I$5:$I$504,'Cocok Bayar Booking'!$R$5:$R$504,A364,'Cocok Bayar Booking'!$F$5:$F$504,"DP",'Cocok Bayar Booking'!$S$5:$S$504,"Paket utama",'Cocok Bayar Booking'!$B$5:$B$504,"&lt;="&amp;'Pengaturan'!$B$6)</x:f>
        <x:v>100000</x:v>
      </x:c>
      <x:c r="F364" s="619" t="n">
        <x:f>SUMIFS('Cocok Bayar Booking'!$I$5:$I$504,'Cocok Bayar Booking'!$R$5:$R$504,A364,'Cocok Bayar Booking'!$B$5:$B$504,"&lt;="&amp;'Pengaturan'!$B$6)-E364</x:f>
        <x:v>0</x:v>
      </x:c>
      <x:c r="G364" s="619" t="n">
        <x:f>SUMIFS('Cocok Bayar Booking'!$I$5:$I$504,'Cocok Bayar Booking'!$R$5:$R$504,A364,'Cocok Bayar Booking'!$S$5:$S$504,"Add-on",'Cocok Bayar Booking'!$B$5:$B$504,"&lt;="&amp;'Pengaturan'!$B$6)</x:f>
        <x:v>0</x:v>
      </x:c>
      <x:c r="H364" s="619"/>
      <x:c r="I364" s="619" t="n">
        <x:f>E364+F364+IF(V364&lt;&gt;"",N(H364),0)</x:f>
        <x:v>100000</x:v>
      </x:c>
      <x:c r="J364" s="625"/>
      <x:c r="K364" s="626"/>
      <x:c r="L364" s="620" t="str">
        <x:f>IF(NOT(ISNUMBER(C364)),"Tanggal sesi belum pasti",IF(OR(C364&lt;'Pengaturan'!$B$4,C364&gt;'Pengaturan'!$B$5),"Di luar September",IF(C364&gt;'Pengaturan'!$B$29,"Belum closing",IF(AND(O364&lt;&gt;"",NOT(AND(W364="Terverifikasi",K364&lt;&gt;""))),"Pasangan perlu dicek",IF(AND(Q364=0,NOT(AND(ISNUMBER(U364),K364&lt;&gt;""))),"Sesi belum terkonfirmasi",IF(AND(ISNUMBER(J364),J364&gt;=0,K364&lt;&gt;""),"Terhitung",IF(X364=0,"Paket utama belum terhubung",IF(R364=0,"Pelunasan belum terbukti",IF(AND(N(H364)&gt;0,V364=""),"Bukti bayar sebelumnya kosong",IF(E364+IF(V364&lt;&gt;"",N(H364),0)&lt;S364,"DP sebelumnya belum lengkap",IF(I364&lt;=0,"Nominal pembayaran belum lengkap","Terhitung")))))))))))</x:f>
        <x:v>Di luar September</x:v>
      </x:c>
      <x:c r="M364" s="619" t="str">
        <x:f>IF(N364=1,IF(AND(ISNUMBER(J364),J364&gt;=0,K364&lt;&gt;""),J364,I364),"")</x:f>
      </x:c>
      <x:c r="N364" s="617" t="n">
        <x:f>IF(L364="Terhitung",1,0)</x:f>
        <x:v>0</x:v>
      </x:c>
      <x:c r="O364" s="617"/>
      <x:c r="P364" s="617" t="str">
        <x:v>385</x:v>
      </x:c>
      <x:c r="Q364" s="617" t="n">
        <x:f>SUMIFS('Cocok Bayar Booking'!$V$5:$V$504,'Cocok Bayar Booking'!$R$5:$R$504,A364,'Cocok Bayar Booking'!$B$5:$B$504,"&lt;="&amp;'Pengaturan'!$B$6)</x:f>
        <x:v>0</x:v>
      </x:c>
      <x:c r="R364" s="617" t="n">
        <x:f>COUNTIFS('Cocok Bayar Booking'!$R$5:$R$504,A364,'Cocok Bayar Booking'!$S$5:$S$504,"Paket utama",'Cocok Bayar Booking'!$F$5:$F$504,"Lunas",'Cocok Bayar Booking'!$B$5:$B$504,"&lt;="&amp;'Pengaturan'!$B$6)+COUNTIFS('Cocok Bayar Booking'!$R$5:$R$504,A364,'Cocok Bayar Booking'!$S$5:$S$504,"Paket utama",'Cocok Bayar Booking'!$F$5:$F$504,"Pelunasan",'Cocok Bayar Booking'!$B$5:$B$504,"&lt;="&amp;'Pengaturan'!$B$6)</x:f>
        <x:v>0</x:v>
      </x:c>
      <x:c r="S364" s="619" t="n">
        <x:v>0</x:v>
      </x:c>
      <x:c r="T364" s="619"/>
      <x:c r="U364" s="627"/>
      <x:c r="V364" s="617"/>
      <x:c r="W364" s="626"/>
      <x:c r="X364" s="617" t="n">
        <x:f>COUNTIFS('Cocok Bayar Booking'!$R$5:$R$504,A364,'Cocok Bayar Booking'!$S$5:$S$504,"Paket utama",'Cocok Bayar Booking'!$B$5:$B$504,"&lt;="&amp;'Pengaturan'!$B$6)</x:f>
        <x:v>1</x:v>
      </x:c>
      <x:c r="Y364" s="617" t="n">
        <x:f>IF(OR(L364="Nonaktif tanpa pembayaran",L364="Di luar September",L364="Belum closing",AND(LEFT(A364,4)="LOG-",COUNTIF('Cocok Bayar Booking'!$R$5:$R$504,A364)=0)),0,1-N364)</x:f>
        <x:v>0</x:v>
      </x:c>
      <x:c r="Z364" s="618" t="n">
        <x:f>IF('Log Transaksi'!E385="","",'Log Transaksi'!E385)</x:f>
        <x:v>46296</x:v>
      </x:c>
    </x:row>
    <x:row r="365" ht="30" customHeight="1">
      <x:c r="A365" s="617" t="str">
        <x:v>LOG-14-8</x:v>
      </x:c>
      <x:c r="B365" s="617" t="str">
        <x:f>IF('Log Transaksi'!C386="","",'Log Transaksi'!C386)</x:f>
        <x:v>Miftah</x:v>
      </x:c>
      <x:c r="C365" s="618" t="n">
        <x:f>IF(ISNUMBER(U365),U365,IF(ISNUMBER(Z365),Z365,""))</x:f>
        <x:v>46309</x:v>
      </x:c>
      <x:c r="D365" s="617" t="str">
        <x:f>'Log Transaksi'!D386</x:f>
        <x:v>Large Group</x:v>
      </x:c>
      <x:c r="E365" s="619" t="n">
        <x:f>SUMIFS('Cocok Bayar Booking'!$I$5:$I$504,'Cocok Bayar Booking'!$R$5:$R$504,A365,'Cocok Bayar Booking'!$F$5:$F$504,"DP",'Cocok Bayar Booking'!$S$5:$S$504,"Paket utama",'Cocok Bayar Booking'!$B$5:$B$504,"&lt;="&amp;'Pengaturan'!$B$6)</x:f>
        <x:v>0</x:v>
      </x:c>
      <x:c r="F365" s="619" t="n">
        <x:f>SUMIFS('Cocok Bayar Booking'!$I$5:$I$504,'Cocok Bayar Booking'!$R$5:$R$504,A365,'Cocok Bayar Booking'!$B$5:$B$504,"&lt;="&amp;'Pengaturan'!$B$6)-E365</x:f>
        <x:v>75000</x:v>
      </x:c>
      <x:c r="G365" s="619" t="n">
        <x:f>SUMIFS('Cocok Bayar Booking'!$I$5:$I$504,'Cocok Bayar Booking'!$R$5:$R$504,A365,'Cocok Bayar Booking'!$S$5:$S$504,"Add-on",'Cocok Bayar Booking'!$B$5:$B$504,"&lt;="&amp;'Pengaturan'!$B$6)</x:f>
        <x:v>0</x:v>
      </x:c>
      <x:c r="H365" s="619"/>
      <x:c r="I365" s="619" t="n">
        <x:f>E365+F365+IF(V365&lt;&gt;"",N(H365),0)</x:f>
        <x:v>75000</x:v>
      </x:c>
      <x:c r="J365" s="625"/>
      <x:c r="K365" s="626"/>
      <x:c r="L365" s="620" t="str">
        <x:f>IF(NOT(ISNUMBER(C365)),"Tanggal sesi belum pasti",IF(OR(C365&lt;'Pengaturan'!$B$4,C365&gt;'Pengaturan'!$B$5),"Di luar September",IF(C365&gt;'Pengaturan'!$B$29,"Belum closing",IF(AND(O365&lt;&gt;"",NOT(AND(W365="Terverifikasi",K365&lt;&gt;""))),"Pasangan perlu dicek",IF(AND(Q365=0,NOT(AND(ISNUMBER(U365),K365&lt;&gt;""))),"Sesi belum terkonfirmasi",IF(AND(ISNUMBER(J365),J365&gt;=0,K365&lt;&gt;""),"Terhitung",IF(X365=0,"Paket utama belum terhubung",IF(R365=0,"Pelunasan belum terbukti",IF(AND(N(H365)&gt;0,V365=""),"Bukti bayar sebelumnya kosong",IF(E365+IF(V365&lt;&gt;"",N(H365),0)&lt;S365,"DP sebelumnya belum lengkap",IF(I365&lt;=0,"Nominal pembayaran belum lengkap","Terhitung")))))))))))</x:f>
        <x:v>Di luar September</x:v>
      </x:c>
      <x:c r="M365" s="619" t="str">
        <x:f>IF(N365=1,IF(AND(ISNUMBER(J365),J365&gt;=0,K365&lt;&gt;""),J365,I365),"")</x:f>
      </x:c>
      <x:c r="N365" s="617" t="n">
        <x:f>IF(L365="Terhitung",1,0)</x:f>
        <x:v>0</x:v>
      </x:c>
      <x:c r="O365" s="617"/>
      <x:c r="P365" s="617" t="str">
        <x:v>386</x:v>
      </x:c>
      <x:c r="Q365" s="617" t="n">
        <x:f>SUMIFS('Cocok Bayar Booking'!$V$5:$V$504,'Cocok Bayar Booking'!$R$5:$R$504,A365,'Cocok Bayar Booking'!$B$5:$B$504,"&lt;="&amp;'Pengaturan'!$B$6)</x:f>
        <x:v>1</x:v>
      </x:c>
      <x:c r="R365" s="617" t="n">
        <x:f>COUNTIFS('Cocok Bayar Booking'!$R$5:$R$504,A365,'Cocok Bayar Booking'!$S$5:$S$504,"Paket utama",'Cocok Bayar Booking'!$F$5:$F$504,"Lunas",'Cocok Bayar Booking'!$B$5:$B$504,"&lt;="&amp;'Pengaturan'!$B$6)+COUNTIFS('Cocok Bayar Booking'!$R$5:$R$504,A365,'Cocok Bayar Booking'!$S$5:$S$504,"Paket utama",'Cocok Bayar Booking'!$F$5:$F$504,"Pelunasan",'Cocok Bayar Booking'!$B$5:$B$504,"&lt;="&amp;'Pengaturan'!$B$6)</x:f>
        <x:v>1</x:v>
      </x:c>
      <x:c r="S365" s="619" t="n">
        <x:v>0</x:v>
      </x:c>
      <x:c r="T365" s="619"/>
      <x:c r="U365" s="627"/>
      <x:c r="V365" s="617"/>
      <x:c r="W365" s="626"/>
      <x:c r="X365" s="617" t="n">
        <x:f>COUNTIFS('Cocok Bayar Booking'!$R$5:$R$504,A365,'Cocok Bayar Booking'!$S$5:$S$504,"Paket utama",'Cocok Bayar Booking'!$B$5:$B$504,"&lt;="&amp;'Pengaturan'!$B$6)</x:f>
        <x:v>1</x:v>
      </x:c>
      <x:c r="Y365" s="617" t="n">
        <x:f>IF(OR(L365="Nonaktif tanpa pembayaran",L365="Di luar September",L365="Belum closing",AND(LEFT(A365,4)="LOG-",COUNTIF('Cocok Bayar Booking'!$R$5:$R$504,A365)=0)),0,1-N365)</x:f>
        <x:v>0</x:v>
      </x:c>
      <x:c r="Z365" s="618" t="n">
        <x:f>IF('Log Transaksi'!E386="","",'Log Transaksi'!E386)</x:f>
        <x:v>46309</x:v>
      </x:c>
    </x:row>
    <x:row r="366" ht="30" customHeight="1">
      <x:c r="A366" s="617" t="str">
        <x:v>LOG-14-9</x:v>
      </x:c>
      <x:c r="B366" s="617" t="str">
        <x:f>IF('Log Transaksi'!C387="","",'Log Transaksi'!C387)</x:f>
        <x:v>Bramwidigdyo</x:v>
      </x:c>
      <x:c r="C366" s="618" t="n">
        <x:f>IF(ISNUMBER(U366),U366,IF(ISNUMBER(Z366),Z366,""))</x:f>
        <x:v>46279</x:v>
      </x:c>
      <x:c r="D366" s="617" t="str">
        <x:f>'Log Transaksi'!D387</x:f>
        <x:v>Pas Foto</x:v>
      </x:c>
      <x:c r="E366" s="619" t="n">
        <x:f>SUMIFS('Cocok Bayar Booking'!$I$5:$I$504,'Cocok Bayar Booking'!$R$5:$R$504,A366,'Cocok Bayar Booking'!$F$5:$F$504,"DP",'Cocok Bayar Booking'!$S$5:$S$504,"Paket utama",'Cocok Bayar Booking'!$B$5:$B$504,"&lt;="&amp;'Pengaturan'!$B$6)</x:f>
        <x:v>0</x:v>
      </x:c>
      <x:c r="F366" s="619" t="n">
        <x:f>SUMIFS('Cocok Bayar Booking'!$I$5:$I$504,'Cocok Bayar Booking'!$R$5:$R$504,A366,'Cocok Bayar Booking'!$B$5:$B$504,"&lt;="&amp;'Pengaturan'!$B$6)-E366</x:f>
        <x:v>50000</x:v>
      </x:c>
      <x:c r="G366" s="619" t="n">
        <x:f>SUMIFS('Cocok Bayar Booking'!$I$5:$I$504,'Cocok Bayar Booking'!$R$5:$R$504,A366,'Cocok Bayar Booking'!$S$5:$S$504,"Add-on",'Cocok Bayar Booking'!$B$5:$B$504,"&lt;="&amp;'Pengaturan'!$B$6)</x:f>
        <x:v>0</x:v>
      </x:c>
      <x:c r="H366" s="619"/>
      <x:c r="I366" s="619" t="n">
        <x:f>E366+F366+IF(V366&lt;&gt;"",N(H366),0)</x:f>
        <x:v>50000</x:v>
      </x:c>
      <x:c r="J366" s="625"/>
      <x:c r="K366" s="626"/>
      <x:c r="L366" s="620" t="str">
        <x:f>IF(NOT(ISNUMBER(C366)),"Tanggal sesi belum pasti",IF(OR(C366&lt;'Pengaturan'!$B$4,C366&gt;'Pengaturan'!$B$5),"Di luar September",IF(C366&gt;'Pengaturan'!$B$29,"Belum closing",IF(AND(O366&lt;&gt;"",NOT(AND(W366="Terverifikasi",K366&lt;&gt;""))),"Pasangan perlu dicek",IF(AND(Q366=0,NOT(AND(ISNUMBER(U366),K366&lt;&gt;""))),"Sesi belum terkonfirmasi",IF(AND(ISNUMBER(J366),J366&gt;=0,K366&lt;&gt;""),"Terhitung",IF(X366=0,"Paket utama belum terhubung",IF(R366=0,"Pelunasan belum terbukti",IF(AND(N(H366)&gt;0,V366=""),"Bukti bayar sebelumnya kosong",IF(E366+IF(V366&lt;&gt;"",N(H366),0)&lt;S366,"DP sebelumnya belum lengkap",IF(I366&lt;=0,"Nominal pembayaran belum lengkap","Terhitung")))))))))))</x:f>
        <x:v>Terhitung</x:v>
      </x:c>
      <x:c r="M366" s="619" t="n">
        <x:f>IF(N366=1,IF(AND(ISNUMBER(J366),J366&gt;=0,K366&lt;&gt;""),J366,I366),"")</x:f>
        <x:v>50000</x:v>
      </x:c>
      <x:c r="N366" s="617" t="n">
        <x:f>IF(L366="Terhitung",1,0)</x:f>
        <x:v>1</x:v>
      </x:c>
      <x:c r="O366" s="617"/>
      <x:c r="P366" s="617" t="str">
        <x:v>387</x:v>
      </x:c>
      <x:c r="Q366" s="617" t="n">
        <x:f>SUMIFS('Cocok Bayar Booking'!$V$5:$V$504,'Cocok Bayar Booking'!$R$5:$R$504,A366,'Cocok Bayar Booking'!$B$5:$B$504,"&lt;="&amp;'Pengaturan'!$B$6)</x:f>
        <x:v>1</x:v>
      </x:c>
      <x:c r="R366" s="617" t="n">
        <x:f>COUNTIFS('Cocok Bayar Booking'!$R$5:$R$504,A366,'Cocok Bayar Booking'!$S$5:$S$504,"Paket utama",'Cocok Bayar Booking'!$F$5:$F$504,"Lunas",'Cocok Bayar Booking'!$B$5:$B$504,"&lt;="&amp;'Pengaturan'!$B$6)+COUNTIFS('Cocok Bayar Booking'!$R$5:$R$504,A366,'Cocok Bayar Booking'!$S$5:$S$504,"Paket utama",'Cocok Bayar Booking'!$F$5:$F$504,"Pelunasan",'Cocok Bayar Booking'!$B$5:$B$504,"&lt;="&amp;'Pengaturan'!$B$6)</x:f>
        <x:v>1</x:v>
      </x:c>
      <x:c r="S366" s="619" t="n">
        <x:v>0</x:v>
      </x:c>
      <x:c r="T366" s="619"/>
      <x:c r="U366" s="627"/>
      <x:c r="V366" s="617"/>
      <x:c r="W366" s="626"/>
      <x:c r="X366" s="617" t="n">
        <x:f>COUNTIFS('Cocok Bayar Booking'!$R$5:$R$504,A366,'Cocok Bayar Booking'!$S$5:$S$504,"Paket utama",'Cocok Bayar Booking'!$B$5:$B$504,"&lt;="&amp;'Pengaturan'!$B$6)</x:f>
        <x:v>1</x:v>
      </x:c>
      <x:c r="Y366" s="617" t="n">
        <x:f>IF(OR(L366="Nonaktif tanpa pembayaran",L366="Di luar September",L366="Belum closing",AND(LEFT(A366,4)="LOG-",COUNTIF('Cocok Bayar Booking'!$R$5:$R$504,A366)=0)),0,1-N366)</x:f>
        <x:v>0</x:v>
      </x:c>
      <x:c r="Z366" s="618" t="n">
        <x:f>IF('Log Transaksi'!E387="","",'Log Transaksi'!E387)</x:f>
        <x:v>46279</x:v>
      </x:c>
    </x:row>
    <x:row r="367" ht="30" customHeight="1">
      <x:c r="A367" s="617" t="str">
        <x:v>LOG-14-13</x:v>
      </x:c>
      <x:c r="B367" s="617" t="str">
        <x:f>IF('Log Transaksi'!C391="","",'Log Transaksi'!C391)</x:f>
        <x:v>Nafa Aswanda</x:v>
      </x:c>
      <x:c r="C367" s="618" t="n">
        <x:f>IF(ISNUMBER(U367),U367,IF(ISNUMBER(Z367),Z367,""))</x:f>
        <x:v>46299</x:v>
      </x:c>
      <x:c r="D367" s="617" t="str">
        <x:f>'Log Transaksi'!D391</x:f>
        <x:v>Graduation</x:v>
      </x:c>
      <x:c r="E367" s="619" t="n">
        <x:f>SUMIFS('Cocok Bayar Booking'!$I$5:$I$504,'Cocok Bayar Booking'!$R$5:$R$504,A367,'Cocok Bayar Booking'!$F$5:$F$504,"DP",'Cocok Bayar Booking'!$S$5:$S$504,"Paket utama",'Cocok Bayar Booking'!$B$5:$B$504,"&lt;="&amp;'Pengaturan'!$B$6)</x:f>
        <x:v>100000</x:v>
      </x:c>
      <x:c r="F367" s="619" t="n">
        <x:f>SUMIFS('Cocok Bayar Booking'!$I$5:$I$504,'Cocok Bayar Booking'!$R$5:$R$504,A367,'Cocok Bayar Booking'!$B$5:$B$504,"&lt;="&amp;'Pengaturan'!$B$6)-E367</x:f>
        <x:v>0</x:v>
      </x:c>
      <x:c r="G367" s="619" t="n">
        <x:f>SUMIFS('Cocok Bayar Booking'!$I$5:$I$504,'Cocok Bayar Booking'!$R$5:$R$504,A367,'Cocok Bayar Booking'!$S$5:$S$504,"Add-on",'Cocok Bayar Booking'!$B$5:$B$504,"&lt;="&amp;'Pengaturan'!$B$6)</x:f>
        <x:v>0</x:v>
      </x:c>
      <x:c r="H367" s="619"/>
      <x:c r="I367" s="619" t="n">
        <x:f>E367+F367+IF(V367&lt;&gt;"",N(H367),0)</x:f>
        <x:v>100000</x:v>
      </x:c>
      <x:c r="J367" s="625"/>
      <x:c r="K367" s="626"/>
      <x:c r="L367" s="620" t="str">
        <x:f>IF(NOT(ISNUMBER(C367)),"Tanggal sesi belum pasti",IF(OR(C367&lt;'Pengaturan'!$B$4,C367&gt;'Pengaturan'!$B$5),"Di luar September",IF(C367&gt;'Pengaturan'!$B$29,"Belum closing",IF(AND(O367&lt;&gt;"",NOT(AND(W367="Terverifikasi",K367&lt;&gt;""))),"Pasangan perlu dicek",IF(AND(Q367=0,NOT(AND(ISNUMBER(U367),K367&lt;&gt;""))),"Sesi belum terkonfirmasi",IF(AND(ISNUMBER(J367),J367&gt;=0,K367&lt;&gt;""),"Terhitung",IF(X367=0,"Paket utama belum terhubung",IF(R367=0,"Pelunasan belum terbukti",IF(AND(N(H367)&gt;0,V367=""),"Bukti bayar sebelumnya kosong",IF(E367+IF(V367&lt;&gt;"",N(H367),0)&lt;S367,"DP sebelumnya belum lengkap",IF(I367&lt;=0,"Nominal pembayaran belum lengkap","Terhitung")))))))))))</x:f>
        <x:v>Di luar September</x:v>
      </x:c>
      <x:c r="M367" s="619" t="str">
        <x:f>IF(N367=1,IF(AND(ISNUMBER(J367),J367&gt;=0,K367&lt;&gt;""),J367,I367),"")</x:f>
      </x:c>
      <x:c r="N367" s="617" t="n">
        <x:f>IF(L367="Terhitung",1,0)</x:f>
        <x:v>0</x:v>
      </x:c>
      <x:c r="O367" s="617"/>
      <x:c r="P367" s="617" t="str">
        <x:v>391</x:v>
      </x:c>
      <x:c r="Q367" s="617" t="n">
        <x:f>SUMIFS('Cocok Bayar Booking'!$V$5:$V$504,'Cocok Bayar Booking'!$R$5:$R$504,A367,'Cocok Bayar Booking'!$B$5:$B$504,"&lt;="&amp;'Pengaturan'!$B$6)</x:f>
        <x:v>0</x:v>
      </x:c>
      <x:c r="R367" s="617" t="n">
        <x:f>COUNTIFS('Cocok Bayar Booking'!$R$5:$R$504,A367,'Cocok Bayar Booking'!$S$5:$S$504,"Paket utama",'Cocok Bayar Booking'!$F$5:$F$504,"Lunas",'Cocok Bayar Booking'!$B$5:$B$504,"&lt;="&amp;'Pengaturan'!$B$6)+COUNTIFS('Cocok Bayar Booking'!$R$5:$R$504,A367,'Cocok Bayar Booking'!$S$5:$S$504,"Paket utama",'Cocok Bayar Booking'!$F$5:$F$504,"Pelunasan",'Cocok Bayar Booking'!$B$5:$B$504,"&lt;="&amp;'Pengaturan'!$B$6)</x:f>
        <x:v>0</x:v>
      </x:c>
      <x:c r="S367" s="619" t="n">
        <x:v>0</x:v>
      </x:c>
      <x:c r="T367" s="619"/>
      <x:c r="U367" s="627"/>
      <x:c r="V367" s="617"/>
      <x:c r="W367" s="626"/>
      <x:c r="X367" s="617" t="n">
        <x:f>COUNTIFS('Cocok Bayar Booking'!$R$5:$R$504,A367,'Cocok Bayar Booking'!$S$5:$S$504,"Paket utama",'Cocok Bayar Booking'!$B$5:$B$504,"&lt;="&amp;'Pengaturan'!$B$6)</x:f>
        <x:v>1</x:v>
      </x:c>
      <x:c r="Y367" s="617" t="n">
        <x:f>IF(OR(L367="Nonaktif tanpa pembayaran",L367="Di luar September",L367="Belum closing",AND(LEFT(A367,4)="LOG-",COUNTIF('Cocok Bayar Booking'!$R$5:$R$504,A367)=0)),0,1-N367)</x:f>
        <x:v>0</x:v>
      </x:c>
      <x:c r="Z367" s="618" t="n">
        <x:f>IF('Log Transaksi'!E391="","",'Log Transaksi'!E391)</x:f>
        <x:v>46299</x:v>
      </x:c>
    </x:row>
    <x:row r="368" ht="30" customHeight="1">
      <x:c r="A368" s="617" t="str">
        <x:v>LOG-14-14</x:v>
      </x:c>
      <x:c r="B368" s="617" t="str">
        <x:f>IF('Log Transaksi'!C392="","",'Log Transaksi'!C392)</x:f>
        <x:v>Kelas 2b</x:v>
      </x:c>
      <x:c r="C368" s="618" t="n">
        <x:f>IF(ISNUMBER(U368),U368,IF(ISNUMBER(Z368),Z368,""))</x:f>
        <x:v>46279</x:v>
      </x:c>
      <x:c r="D368" s="617" t="str">
        <x:f>'Log Transaksi'!D392</x:f>
        <x:v>Large Group</x:v>
      </x:c>
      <x:c r="E368" s="619" t="n">
        <x:f>SUMIFS('Cocok Bayar Booking'!$I$5:$I$504,'Cocok Bayar Booking'!$R$5:$R$504,A368,'Cocok Bayar Booking'!$F$5:$F$504,"DP",'Cocok Bayar Booking'!$S$5:$S$504,"Paket utama",'Cocok Bayar Booking'!$B$5:$B$504,"&lt;="&amp;'Pengaturan'!$B$6)</x:f>
        <x:v>0</x:v>
      </x:c>
      <x:c r="F368" s="619" t="n">
        <x:f>SUMIFS('Cocok Bayar Booking'!$I$5:$I$504,'Cocok Bayar Booking'!$R$5:$R$504,A368,'Cocok Bayar Booking'!$B$5:$B$504,"&lt;="&amp;'Pengaturan'!$B$6)-E368</x:f>
        <x:v>1050000</x:v>
      </x:c>
      <x:c r="G368" s="619" t="n">
        <x:f>SUMIFS('Cocok Bayar Booking'!$I$5:$I$504,'Cocok Bayar Booking'!$R$5:$R$504,A368,'Cocok Bayar Booking'!$S$5:$S$504,"Add-on",'Cocok Bayar Booking'!$B$5:$B$504,"&lt;="&amp;'Pengaturan'!$B$6)</x:f>
        <x:v>0</x:v>
      </x:c>
      <x:c r="H368" s="619"/>
      <x:c r="I368" s="619" t="n">
        <x:f>E368+F368+IF(V368&lt;&gt;"",N(H368),0)</x:f>
        <x:v>1050000</x:v>
      </x:c>
      <x:c r="J368" s="625"/>
      <x:c r="K368" s="626"/>
      <x:c r="L368" s="620" t="str">
        <x:f>IF(NOT(ISNUMBER(C368)),"Tanggal sesi belum pasti",IF(OR(C368&lt;'Pengaturan'!$B$4,C368&gt;'Pengaturan'!$B$5),"Di luar September",IF(C368&gt;'Pengaturan'!$B$29,"Belum closing",IF(AND(O368&lt;&gt;"",NOT(AND(W368="Terverifikasi",K368&lt;&gt;""))),"Pasangan perlu dicek",IF(AND(Q368=0,NOT(AND(ISNUMBER(U368),K368&lt;&gt;""))),"Sesi belum terkonfirmasi",IF(AND(ISNUMBER(J368),J368&gt;=0,K368&lt;&gt;""),"Terhitung",IF(X368=0,"Paket utama belum terhubung",IF(R368=0,"Pelunasan belum terbukti",IF(AND(N(H368)&gt;0,V368=""),"Bukti bayar sebelumnya kosong",IF(E368+IF(V368&lt;&gt;"",N(H368),0)&lt;S368,"DP sebelumnya belum lengkap",IF(I368&lt;=0,"Nominal pembayaran belum lengkap","Terhitung")))))))))))</x:f>
        <x:v>Pasangan perlu dicek</x:v>
      </x:c>
      <x:c r="M368" s="619" t="str">
        <x:f>IF(N368=1,IF(AND(ISNUMBER(J368),J368&gt;=0,K368&lt;&gt;""),J368,I368),"")</x:f>
      </x:c>
      <x:c r="N368" s="617" t="n">
        <x:f>IF(L368="Terhitung",1,0)</x:f>
        <x:v>0</x:v>
      </x:c>
      <x:c r="O368" s="617" t="str">
        <x:v>Konfirmasi pasangan BK160</x:v>
      </x:c>
      <x:c r="P368" s="617" t="str">
        <x:v>392</x:v>
      </x:c>
      <x:c r="Q368" s="617" t="n">
        <x:f>SUMIFS('Cocok Bayar Booking'!$V$5:$V$504,'Cocok Bayar Booking'!$R$5:$R$504,A368,'Cocok Bayar Booking'!$B$5:$B$504,"&lt;="&amp;'Pengaturan'!$B$6)</x:f>
        <x:v>1</x:v>
      </x:c>
      <x:c r="R368" s="617" t="n">
        <x:f>COUNTIFS('Cocok Bayar Booking'!$R$5:$R$504,A368,'Cocok Bayar Booking'!$S$5:$S$504,"Paket utama",'Cocok Bayar Booking'!$F$5:$F$504,"Lunas",'Cocok Bayar Booking'!$B$5:$B$504,"&lt;="&amp;'Pengaturan'!$B$6)+COUNTIFS('Cocok Bayar Booking'!$R$5:$R$504,A368,'Cocok Bayar Booking'!$S$5:$S$504,"Paket utama",'Cocok Bayar Booking'!$F$5:$F$504,"Pelunasan",'Cocok Bayar Booking'!$B$5:$B$504,"&lt;="&amp;'Pengaturan'!$B$6)</x:f>
        <x:v>1</x:v>
      </x:c>
      <x:c r="S368" s="619" t="n">
        <x:v>0</x:v>
      </x:c>
      <x:c r="T368" s="619"/>
      <x:c r="U368" s="627"/>
      <x:c r="V368" s="617"/>
      <x:c r="W368" s="626"/>
      <x:c r="X368" s="617" t="n">
        <x:f>COUNTIFS('Cocok Bayar Booking'!$R$5:$R$504,A368,'Cocok Bayar Booking'!$S$5:$S$504,"Paket utama",'Cocok Bayar Booking'!$B$5:$B$504,"&lt;="&amp;'Pengaturan'!$B$6)</x:f>
        <x:v>1</x:v>
      </x:c>
      <x:c r="Y368" s="617" t="n">
        <x:f>IF(OR(L368="Nonaktif tanpa pembayaran",L368="Di luar September",L368="Belum closing",AND(LEFT(A368,4)="LOG-",COUNTIF('Cocok Bayar Booking'!$R$5:$R$504,A368)=0)),0,1-N368)</x:f>
        <x:v>1</x:v>
      </x:c>
      <x:c r="Z368" s="618" t="n">
        <x:f>IF('Log Transaksi'!E392="","",'Log Transaksi'!E392)</x:f>
        <x:v>46279</x:v>
      </x:c>
    </x:row>
    <x:row r="369" ht="30" customHeight="1">
      <x:c r="A369" s="617" t="str">
        <x:v>LOG-14-18</x:v>
      </x:c>
      <x:c r="B369" s="617" t="str">
        <x:f>IF('Log Transaksi'!C396="","",'Log Transaksi'!C396)</x:f>
        <x:v>Argha</x:v>
      </x:c>
      <x:c r="C369" s="618" t="n">
        <x:f>IF(ISNUMBER(U369),U369,IF(ISNUMBER(Z369),Z369,""))</x:f>
        <x:v>46279</x:v>
      </x:c>
      <x:c r="D369" s="617" t="str">
        <x:f>'Log Transaksi'!D396</x:f>
        <x:v>Pas Foto</x:v>
      </x:c>
      <x:c r="E369" s="619" t="n">
        <x:f>SUMIFS('Cocok Bayar Booking'!$I$5:$I$504,'Cocok Bayar Booking'!$R$5:$R$504,A369,'Cocok Bayar Booking'!$F$5:$F$504,"DP",'Cocok Bayar Booking'!$S$5:$S$504,"Paket utama",'Cocok Bayar Booking'!$B$5:$B$504,"&lt;="&amp;'Pengaturan'!$B$6)</x:f>
        <x:v>0</x:v>
      </x:c>
      <x:c r="F369" s="619" t="n">
        <x:f>SUMIFS('Cocok Bayar Booking'!$I$5:$I$504,'Cocok Bayar Booking'!$R$5:$R$504,A369,'Cocok Bayar Booking'!$B$5:$B$504,"&lt;="&amp;'Pengaturan'!$B$6)-E369</x:f>
        <x:v>50000</x:v>
      </x:c>
      <x:c r="G369" s="619" t="n">
        <x:f>SUMIFS('Cocok Bayar Booking'!$I$5:$I$504,'Cocok Bayar Booking'!$R$5:$R$504,A369,'Cocok Bayar Booking'!$S$5:$S$504,"Add-on",'Cocok Bayar Booking'!$B$5:$B$504,"&lt;="&amp;'Pengaturan'!$B$6)</x:f>
        <x:v>0</x:v>
      </x:c>
      <x:c r="H369" s="619"/>
      <x:c r="I369" s="619" t="n">
        <x:f>E369+F369+IF(V369&lt;&gt;"",N(H369),0)</x:f>
        <x:v>50000</x:v>
      </x:c>
      <x:c r="J369" s="625"/>
      <x:c r="K369" s="626"/>
      <x:c r="L369" s="620" t="str">
        <x:f>IF(NOT(ISNUMBER(C369)),"Tanggal sesi belum pasti",IF(OR(C369&lt;'Pengaturan'!$B$4,C369&gt;'Pengaturan'!$B$5),"Di luar September",IF(C369&gt;'Pengaturan'!$B$29,"Belum closing",IF(AND(O369&lt;&gt;"",NOT(AND(W369="Terverifikasi",K369&lt;&gt;""))),"Pasangan perlu dicek",IF(AND(Q369=0,NOT(AND(ISNUMBER(U369),K369&lt;&gt;""))),"Sesi belum terkonfirmasi",IF(AND(ISNUMBER(J369),J369&gt;=0,K369&lt;&gt;""),"Terhitung",IF(X369=0,"Paket utama belum terhubung",IF(R369=0,"Pelunasan belum terbukti",IF(AND(N(H369)&gt;0,V369=""),"Bukti bayar sebelumnya kosong",IF(E369+IF(V369&lt;&gt;"",N(H369),0)&lt;S369,"DP sebelumnya belum lengkap",IF(I369&lt;=0,"Nominal pembayaran belum lengkap","Terhitung")))))))))))</x:f>
        <x:v>Sesi belum terkonfirmasi</x:v>
      </x:c>
      <x:c r="M369" s="619" t="str">
        <x:f>IF(N369=1,IF(AND(ISNUMBER(J369),J369&gt;=0,K369&lt;&gt;""),J369,I369),"")</x:f>
      </x:c>
      <x:c r="N369" s="617" t="n">
        <x:f>IF(L369="Terhitung",1,0)</x:f>
        <x:v>0</x:v>
      </x:c>
      <x:c r="O369" s="617"/>
      <x:c r="P369" s="617" t="str">
        <x:v>396</x:v>
      </x:c>
      <x:c r="Q369" s="617" t="n">
        <x:f>SUMIFS('Cocok Bayar Booking'!$V$5:$V$504,'Cocok Bayar Booking'!$R$5:$R$504,A369,'Cocok Bayar Booking'!$B$5:$B$504,"&lt;="&amp;'Pengaturan'!$B$6)</x:f>
        <x:v>0</x:v>
      </x:c>
      <x:c r="R369" s="617" t="n">
        <x:f>COUNTIFS('Cocok Bayar Booking'!$R$5:$R$504,A369,'Cocok Bayar Booking'!$S$5:$S$504,"Paket utama",'Cocok Bayar Booking'!$F$5:$F$504,"Lunas",'Cocok Bayar Booking'!$B$5:$B$504,"&lt;="&amp;'Pengaturan'!$B$6)+COUNTIFS('Cocok Bayar Booking'!$R$5:$R$504,A369,'Cocok Bayar Booking'!$S$5:$S$504,"Paket utama",'Cocok Bayar Booking'!$F$5:$F$504,"Pelunasan",'Cocok Bayar Booking'!$B$5:$B$504,"&lt;="&amp;'Pengaturan'!$B$6)</x:f>
        <x:v>1</x:v>
      </x:c>
      <x:c r="S369" s="619" t="n">
        <x:v>0</x:v>
      </x:c>
      <x:c r="T369" s="619"/>
      <x:c r="U369" s="627"/>
      <x:c r="V369" s="617"/>
      <x:c r="W369" s="626"/>
      <x:c r="X369" s="617" t="n">
        <x:f>COUNTIFS('Cocok Bayar Booking'!$R$5:$R$504,A369,'Cocok Bayar Booking'!$S$5:$S$504,"Paket utama",'Cocok Bayar Booking'!$B$5:$B$504,"&lt;="&amp;'Pengaturan'!$B$6)</x:f>
        <x:v>1</x:v>
      </x:c>
      <x:c r="Y369" s="617" t="n">
        <x:f>IF(OR(L369="Nonaktif tanpa pembayaran",L369="Di luar September",L369="Belum closing",AND(LEFT(A369,4)="LOG-",COUNTIF('Cocok Bayar Booking'!$R$5:$R$504,A369)=0)),0,1-N369)</x:f>
        <x:v>1</x:v>
      </x:c>
      <x:c r="Z369" s="618" t="n">
        <x:f>IF('Log Transaksi'!E396="","",'Log Transaksi'!E396)</x:f>
        <x:v>46279</x:v>
      </x:c>
    </x:row>
    <x:row r="370" ht="30" customHeight="1">
      <x:c r="A370" s="617" t="str">
        <x:v>LOG-15-5</x:v>
      </x:c>
      <x:c r="B370" s="617" t="str">
        <x:f>IF('Log Transaksi'!C399="","",'Log Transaksi'!C399)</x:f>
        <x:v>Kharisma</x:v>
      </x:c>
      <x:c r="C370" s="618" t="n">
        <x:f>IF(ISNUMBER(U370),U370,IF(ISNUMBER(Z370),Z370,""))</x:f>
        <x:v>46312</x:v>
      </x:c>
      <x:c r="D370" s="617" t="str">
        <x:f>'Log Transaksi'!D399</x:f>
        <x:v>Graduation</x:v>
      </x:c>
      <x:c r="E370" s="619" t="n">
        <x:f>SUMIFS('Cocok Bayar Booking'!$I$5:$I$504,'Cocok Bayar Booking'!$R$5:$R$504,A370,'Cocok Bayar Booking'!$F$5:$F$504,"DP",'Cocok Bayar Booking'!$S$5:$S$504,"Paket utama",'Cocok Bayar Booking'!$B$5:$B$504,"&lt;="&amp;'Pengaturan'!$B$6)</x:f>
        <x:v>100000</x:v>
      </x:c>
      <x:c r="F370" s="619" t="n">
        <x:f>SUMIFS('Cocok Bayar Booking'!$I$5:$I$504,'Cocok Bayar Booking'!$R$5:$R$504,A370,'Cocok Bayar Booking'!$B$5:$B$504,"&lt;="&amp;'Pengaturan'!$B$6)-E370</x:f>
        <x:v>0</x:v>
      </x:c>
      <x:c r="G370" s="619" t="n">
        <x:f>SUMIFS('Cocok Bayar Booking'!$I$5:$I$504,'Cocok Bayar Booking'!$R$5:$R$504,A370,'Cocok Bayar Booking'!$S$5:$S$504,"Add-on",'Cocok Bayar Booking'!$B$5:$B$504,"&lt;="&amp;'Pengaturan'!$B$6)</x:f>
        <x:v>0</x:v>
      </x:c>
      <x:c r="H370" s="619"/>
      <x:c r="I370" s="619" t="n">
        <x:f>E370+F370+IF(V370&lt;&gt;"",N(H370),0)</x:f>
        <x:v>100000</x:v>
      </x:c>
      <x:c r="J370" s="625"/>
      <x:c r="K370" s="626"/>
      <x:c r="L370" s="620" t="str">
        <x:f>IF(NOT(ISNUMBER(C370)),"Tanggal sesi belum pasti",IF(OR(C370&lt;'Pengaturan'!$B$4,C370&gt;'Pengaturan'!$B$5),"Di luar September",IF(C370&gt;'Pengaturan'!$B$29,"Belum closing",IF(AND(O370&lt;&gt;"",NOT(AND(W370="Terverifikasi",K370&lt;&gt;""))),"Pasangan perlu dicek",IF(AND(Q370=0,NOT(AND(ISNUMBER(U370),K370&lt;&gt;""))),"Sesi belum terkonfirmasi",IF(AND(ISNUMBER(J370),J370&gt;=0,K370&lt;&gt;""),"Terhitung",IF(X370=0,"Paket utama belum terhubung",IF(R370=0,"Pelunasan belum terbukti",IF(AND(N(H370)&gt;0,V370=""),"Bukti bayar sebelumnya kosong",IF(E370+IF(V370&lt;&gt;"",N(H370),0)&lt;S370,"DP sebelumnya belum lengkap",IF(I370&lt;=0,"Nominal pembayaran belum lengkap","Terhitung")))))))))))</x:f>
        <x:v>Di luar September</x:v>
      </x:c>
      <x:c r="M370" s="619" t="str">
        <x:f>IF(N370=1,IF(AND(ISNUMBER(J370),J370&gt;=0,K370&lt;&gt;""),J370,I370),"")</x:f>
      </x:c>
      <x:c r="N370" s="617" t="n">
        <x:f>IF(L370="Terhitung",1,0)</x:f>
        <x:v>0</x:v>
      </x:c>
      <x:c r="O370" s="617"/>
      <x:c r="P370" s="617" t="str">
        <x:v>399</x:v>
      </x:c>
      <x:c r="Q370" s="617" t="n">
        <x:f>SUMIFS('Cocok Bayar Booking'!$V$5:$V$504,'Cocok Bayar Booking'!$R$5:$R$504,A370,'Cocok Bayar Booking'!$B$5:$B$504,"&lt;="&amp;'Pengaturan'!$B$6)</x:f>
        <x:v>0</x:v>
      </x:c>
      <x:c r="R370" s="617" t="n">
        <x:f>COUNTIFS('Cocok Bayar Booking'!$R$5:$R$504,A370,'Cocok Bayar Booking'!$S$5:$S$504,"Paket utama",'Cocok Bayar Booking'!$F$5:$F$504,"Lunas",'Cocok Bayar Booking'!$B$5:$B$504,"&lt;="&amp;'Pengaturan'!$B$6)+COUNTIFS('Cocok Bayar Booking'!$R$5:$R$504,A370,'Cocok Bayar Booking'!$S$5:$S$504,"Paket utama",'Cocok Bayar Booking'!$F$5:$F$504,"Pelunasan",'Cocok Bayar Booking'!$B$5:$B$504,"&lt;="&amp;'Pengaturan'!$B$6)</x:f>
        <x:v>0</x:v>
      </x:c>
      <x:c r="S370" s="619" t="n">
        <x:v>0</x:v>
      </x:c>
      <x:c r="T370" s="619"/>
      <x:c r="U370" s="627"/>
      <x:c r="V370" s="617"/>
      <x:c r="W370" s="626"/>
      <x:c r="X370" s="617" t="n">
        <x:f>COUNTIFS('Cocok Bayar Booking'!$R$5:$R$504,A370,'Cocok Bayar Booking'!$S$5:$S$504,"Paket utama",'Cocok Bayar Booking'!$B$5:$B$504,"&lt;="&amp;'Pengaturan'!$B$6)</x:f>
        <x:v>1</x:v>
      </x:c>
      <x:c r="Y370" s="617" t="n">
        <x:f>IF(OR(L370="Nonaktif tanpa pembayaran",L370="Di luar September",L370="Belum closing",AND(LEFT(A370,4)="LOG-",COUNTIF('Cocok Bayar Booking'!$R$5:$R$504,A370)=0)),0,1-N370)</x:f>
        <x:v>0</x:v>
      </x:c>
      <x:c r="Z370" s="618" t="n">
        <x:f>IF('Log Transaksi'!E399="","",'Log Transaksi'!E399)</x:f>
        <x:v>46312</x:v>
      </x:c>
    </x:row>
    <x:row r="371" ht="30" customHeight="1">
      <x:c r="A371" s="617" t="str">
        <x:v>LOG-15-10</x:v>
      </x:c>
      <x:c r="B371" s="617" t="str">
        <x:f>IF('Log Transaksi'!C404="","",'Log Transaksi'!C404)</x:f>
        <x:v>Yohana</x:v>
      </x:c>
      <x:c r="C371" s="618" t="n">
        <x:f>IF(ISNUMBER(U371),U371,IF(ISNUMBER(Z371),Z371,""))</x:f>
        <x:v>46281</x:v>
      </x:c>
      <x:c r="D371" s="617" t="str">
        <x:f>'Log Transaksi'!D404</x:f>
        <x:v>Graduation Premium</x:v>
      </x:c>
      <x:c r="E371" s="619" t="n">
        <x:f>SUMIFS('Cocok Bayar Booking'!$I$5:$I$504,'Cocok Bayar Booking'!$R$5:$R$504,A371,'Cocok Bayar Booking'!$F$5:$F$504,"DP",'Cocok Bayar Booking'!$S$5:$S$504,"Paket utama",'Cocok Bayar Booking'!$B$5:$B$504,"&lt;="&amp;'Pengaturan'!$B$6)</x:f>
        <x:v>100000</x:v>
      </x:c>
      <x:c r="F371" s="619" t="n">
        <x:f>SUMIFS('Cocok Bayar Booking'!$I$5:$I$504,'Cocok Bayar Booking'!$R$5:$R$504,A371,'Cocok Bayar Booking'!$B$5:$B$504,"&lt;="&amp;'Pengaturan'!$B$6)-E371</x:f>
        <x:v>300000</x:v>
      </x:c>
      <x:c r="G371" s="619" t="n">
        <x:f>SUMIFS('Cocok Bayar Booking'!$I$5:$I$504,'Cocok Bayar Booking'!$R$5:$R$504,A371,'Cocok Bayar Booking'!$S$5:$S$504,"Add-on",'Cocok Bayar Booking'!$B$5:$B$504,"&lt;="&amp;'Pengaturan'!$B$6)</x:f>
        <x:v>0</x:v>
      </x:c>
      <x:c r="H371" s="619"/>
      <x:c r="I371" s="619" t="n">
        <x:f>E371+F371+IF(V371&lt;&gt;"",N(H371),0)</x:f>
        <x:v>400000</x:v>
      </x:c>
      <x:c r="J371" s="625"/>
      <x:c r="K371" s="626"/>
      <x:c r="L371" s="620" t="str">
        <x:f>IF(NOT(ISNUMBER(C371)),"Tanggal sesi belum pasti",IF(OR(C371&lt;'Pengaturan'!$B$4,C371&gt;'Pengaturan'!$B$5),"Di luar September",IF(C371&gt;'Pengaturan'!$B$29,"Belum closing",IF(AND(O371&lt;&gt;"",NOT(AND(W371="Terverifikasi",K371&lt;&gt;""))),"Pasangan perlu dicek",IF(AND(Q371=0,NOT(AND(ISNUMBER(U371),K371&lt;&gt;""))),"Sesi belum terkonfirmasi",IF(AND(ISNUMBER(J371),J371&gt;=0,K371&lt;&gt;""),"Terhitung",IF(X371=0,"Paket utama belum terhubung",IF(R371=0,"Pelunasan belum terbukti",IF(AND(N(H371)&gt;0,V371=""),"Bukti bayar sebelumnya kosong",IF(E371+IF(V371&lt;&gt;"",N(H371),0)&lt;S371,"DP sebelumnya belum lengkap",IF(I371&lt;=0,"Nominal pembayaran belum lengkap","Terhitung")))))))))))</x:f>
        <x:v>Pasangan perlu dicek</x:v>
      </x:c>
      <x:c r="M371" s="619" t="str">
        <x:f>IF(N371=1,IF(AND(ISNUMBER(J371),J371&gt;=0,K371&lt;&gt;""),J371,I371),"")</x:f>
      </x:c>
      <x:c r="N371" s="617" t="n">
        <x:f>IF(L371="Terhitung",1,0)</x:f>
        <x:v>0</x:v>
      </x:c>
      <x:c r="O371" s="617" t="str">
        <x:v>Konfirmasi pasangan BK192</x:v>
      </x:c>
      <x:c r="P371" s="617" t="str">
        <x:v>404, 421</x:v>
      </x:c>
      <x:c r="Q371" s="617" t="n">
        <x:f>SUMIFS('Cocok Bayar Booking'!$V$5:$V$504,'Cocok Bayar Booking'!$R$5:$R$504,A371,'Cocok Bayar Booking'!$B$5:$B$504,"&lt;="&amp;'Pengaturan'!$B$6)</x:f>
        <x:v>1</x:v>
      </x:c>
      <x:c r="R371" s="617" t="n">
        <x:f>COUNTIFS('Cocok Bayar Booking'!$R$5:$R$504,A371,'Cocok Bayar Booking'!$S$5:$S$504,"Paket utama",'Cocok Bayar Booking'!$F$5:$F$504,"Lunas",'Cocok Bayar Booking'!$B$5:$B$504,"&lt;="&amp;'Pengaturan'!$B$6)+COUNTIFS('Cocok Bayar Booking'!$R$5:$R$504,A371,'Cocok Bayar Booking'!$S$5:$S$504,"Paket utama",'Cocok Bayar Booking'!$F$5:$F$504,"Pelunasan",'Cocok Bayar Booking'!$B$5:$B$504,"&lt;="&amp;'Pengaturan'!$B$6)</x:f>
        <x:v>1</x:v>
      </x:c>
      <x:c r="S371" s="619" t="n">
        <x:v>0</x:v>
      </x:c>
      <x:c r="T371" s="619"/>
      <x:c r="U371" s="627"/>
      <x:c r="V371" s="617"/>
      <x:c r="W371" s="626"/>
      <x:c r="X371" s="617" t="n">
        <x:f>COUNTIFS('Cocok Bayar Booking'!$R$5:$R$504,A371,'Cocok Bayar Booking'!$S$5:$S$504,"Paket utama",'Cocok Bayar Booking'!$B$5:$B$504,"&lt;="&amp;'Pengaturan'!$B$6)</x:f>
        <x:v>2</x:v>
      </x:c>
      <x:c r="Y371" s="617" t="n">
        <x:f>IF(OR(L371="Nonaktif tanpa pembayaran",L371="Di luar September",L371="Belum closing",AND(LEFT(A371,4)="LOG-",COUNTIF('Cocok Bayar Booking'!$R$5:$R$504,A371)=0)),0,1-N371)</x:f>
        <x:v>1</x:v>
      </x:c>
      <x:c r="Z371" s="618" t="n">
        <x:f>IF('Log Transaksi'!E404="","",'Log Transaksi'!E404)</x:f>
        <x:v>46281</x:v>
      </x:c>
    </x:row>
    <x:row r="372" ht="30" customHeight="1">
      <x:c r="A372" s="617" t="str">
        <x:v>LOG-15-12</x:v>
      </x:c>
      <x:c r="B372" s="617" t="str">
        <x:f>IF('Log Transaksi'!C406="","",'Log Transaksi'!C406)</x:f>
        <x:v>Mukti Muadzin</x:v>
      </x:c>
      <x:c r="C372" s="618" t="n">
        <x:f>IF(ISNUMBER(U372),U372,IF(ISNUMBER(Z372),Z372,""))</x:f>
        <x:v>46301</x:v>
      </x:c>
      <x:c r="D372" s="617" t="str">
        <x:f>'Log Transaksi'!D406</x:f>
        <x:v>Graduation</x:v>
      </x:c>
      <x:c r="E372" s="619" t="n">
        <x:f>SUMIFS('Cocok Bayar Booking'!$I$5:$I$504,'Cocok Bayar Booking'!$R$5:$R$504,A372,'Cocok Bayar Booking'!$F$5:$F$504,"DP",'Cocok Bayar Booking'!$S$5:$S$504,"Paket utama",'Cocok Bayar Booking'!$B$5:$B$504,"&lt;="&amp;'Pengaturan'!$B$6)</x:f>
        <x:v>100000</x:v>
      </x:c>
      <x:c r="F372" s="619" t="n">
        <x:f>SUMIFS('Cocok Bayar Booking'!$I$5:$I$504,'Cocok Bayar Booking'!$R$5:$R$504,A372,'Cocok Bayar Booking'!$B$5:$B$504,"&lt;="&amp;'Pengaturan'!$B$6)-E372</x:f>
        <x:v>0</x:v>
      </x:c>
      <x:c r="G372" s="619" t="n">
        <x:f>SUMIFS('Cocok Bayar Booking'!$I$5:$I$504,'Cocok Bayar Booking'!$R$5:$R$504,A372,'Cocok Bayar Booking'!$S$5:$S$504,"Add-on",'Cocok Bayar Booking'!$B$5:$B$504,"&lt;="&amp;'Pengaturan'!$B$6)</x:f>
        <x:v>0</x:v>
      </x:c>
      <x:c r="H372" s="619"/>
      <x:c r="I372" s="619" t="n">
        <x:f>E372+F372+IF(V372&lt;&gt;"",N(H372),0)</x:f>
        <x:v>100000</x:v>
      </x:c>
      <x:c r="J372" s="625"/>
      <x:c r="K372" s="626"/>
      <x:c r="L372" s="620" t="str">
        <x:f>IF(NOT(ISNUMBER(C372)),"Tanggal sesi belum pasti",IF(OR(C372&lt;'Pengaturan'!$B$4,C372&gt;'Pengaturan'!$B$5),"Di luar September",IF(C372&gt;'Pengaturan'!$B$29,"Belum closing",IF(AND(O372&lt;&gt;"",NOT(AND(W372="Terverifikasi",K372&lt;&gt;""))),"Pasangan perlu dicek",IF(AND(Q372=0,NOT(AND(ISNUMBER(U372),K372&lt;&gt;""))),"Sesi belum terkonfirmasi",IF(AND(ISNUMBER(J372),J372&gt;=0,K372&lt;&gt;""),"Terhitung",IF(X372=0,"Paket utama belum terhubung",IF(R372=0,"Pelunasan belum terbukti",IF(AND(N(H372)&gt;0,V372=""),"Bukti bayar sebelumnya kosong",IF(E372+IF(V372&lt;&gt;"",N(H372),0)&lt;S372,"DP sebelumnya belum lengkap",IF(I372&lt;=0,"Nominal pembayaran belum lengkap","Terhitung")))))))))))</x:f>
        <x:v>Di luar September</x:v>
      </x:c>
      <x:c r="M372" s="619" t="str">
        <x:f>IF(N372=1,IF(AND(ISNUMBER(J372),J372&gt;=0,K372&lt;&gt;""),J372,I372),"")</x:f>
      </x:c>
      <x:c r="N372" s="617" t="n">
        <x:f>IF(L372="Terhitung",1,0)</x:f>
        <x:v>0</x:v>
      </x:c>
      <x:c r="O372" s="617"/>
      <x:c r="P372" s="617" t="str">
        <x:v>406</x:v>
      </x:c>
      <x:c r="Q372" s="617" t="n">
        <x:f>SUMIFS('Cocok Bayar Booking'!$V$5:$V$504,'Cocok Bayar Booking'!$R$5:$R$504,A372,'Cocok Bayar Booking'!$B$5:$B$504,"&lt;="&amp;'Pengaturan'!$B$6)</x:f>
        <x:v>0</x:v>
      </x:c>
      <x:c r="R372" s="617" t="n">
        <x:f>COUNTIFS('Cocok Bayar Booking'!$R$5:$R$504,A372,'Cocok Bayar Booking'!$S$5:$S$504,"Paket utama",'Cocok Bayar Booking'!$F$5:$F$504,"Lunas",'Cocok Bayar Booking'!$B$5:$B$504,"&lt;="&amp;'Pengaturan'!$B$6)+COUNTIFS('Cocok Bayar Booking'!$R$5:$R$504,A372,'Cocok Bayar Booking'!$S$5:$S$504,"Paket utama",'Cocok Bayar Booking'!$F$5:$F$504,"Pelunasan",'Cocok Bayar Booking'!$B$5:$B$504,"&lt;="&amp;'Pengaturan'!$B$6)</x:f>
        <x:v>0</x:v>
      </x:c>
      <x:c r="S372" s="619" t="n">
        <x:v>0</x:v>
      </x:c>
      <x:c r="T372" s="619"/>
      <x:c r="U372" s="627"/>
      <x:c r="V372" s="617"/>
      <x:c r="W372" s="626"/>
      <x:c r="X372" s="617" t="n">
        <x:f>COUNTIFS('Cocok Bayar Booking'!$R$5:$R$504,A372,'Cocok Bayar Booking'!$S$5:$S$504,"Paket utama",'Cocok Bayar Booking'!$B$5:$B$504,"&lt;="&amp;'Pengaturan'!$B$6)</x:f>
        <x:v>1</x:v>
      </x:c>
      <x:c r="Y372" s="617" t="n">
        <x:f>IF(OR(L372="Nonaktif tanpa pembayaran",L372="Di luar September",L372="Belum closing",AND(LEFT(A372,4)="LOG-",COUNTIF('Cocok Bayar Booking'!$R$5:$R$504,A372)=0)),0,1-N372)</x:f>
        <x:v>0</x:v>
      </x:c>
      <x:c r="Z372" s="618" t="n">
        <x:f>IF('Log Transaksi'!E406="","",'Log Transaksi'!E406)</x:f>
        <x:v>46301</x:v>
      </x:c>
    </x:row>
    <x:row r="373" ht="30" customHeight="1">
      <x:c r="A373" s="617" t="str">
        <x:v>LOG-06-8</x:v>
      </x:c>
      <x:c r="B373" s="617" t="str">
        <x:f>IF('Log Transaksi'!C171="","",'Log Transaksi'!C171)</x:f>
        <x:v>Kelas modeling id pwt</x:v>
      </x:c>
      <x:c r="C373" s="618" t="n">
        <x:f>IF(ISNUMBER(U373),U373,IF(ISNUMBER(Z373),Z373,""))</x:f>
        <x:v>46271</x:v>
      </x:c>
      <x:c r="D373" s="617" t="str">
        <x:f>'Log Transaksi'!D171</x:f>
        <x:v>All File</x:v>
      </x:c>
      <x:c r="E373" s="619" t="n">
        <x:f>SUMIFS('Cocok Bayar Booking'!$I$5:$I$504,'Cocok Bayar Booking'!$R$5:$R$504,A373,'Cocok Bayar Booking'!$F$5:$F$504,"DP",'Cocok Bayar Booking'!$S$5:$S$504,"Paket utama",'Cocok Bayar Booking'!$B$5:$B$504,"&lt;="&amp;'Pengaturan'!$B$6)</x:f>
        <x:v>0</x:v>
      </x:c>
      <x:c r="F373" s="619" t="n">
        <x:f>SUMIFS('Cocok Bayar Booking'!$I$5:$I$504,'Cocok Bayar Booking'!$R$5:$R$504,A373,'Cocok Bayar Booking'!$B$5:$B$504,"&lt;="&amp;'Pengaturan'!$B$6)-E373</x:f>
        <x:v>100000</x:v>
      </x:c>
      <x:c r="G373" s="619" t="n">
        <x:f>SUMIFS('Cocok Bayar Booking'!$I$5:$I$504,'Cocok Bayar Booking'!$R$5:$R$504,A373,'Cocok Bayar Booking'!$S$5:$S$504,"Add-on",'Cocok Bayar Booking'!$B$5:$B$504,"&lt;="&amp;'Pengaturan'!$B$6)</x:f>
        <x:v>100000</x:v>
      </x:c>
      <x:c r="H373" s="619"/>
      <x:c r="I373" s="619" t="n">
        <x:f>E373+F373+IF(V373&lt;&gt;"",N(H373),0)</x:f>
        <x:v>100000</x:v>
      </x:c>
      <x:c r="J373" s="625"/>
      <x:c r="K373" s="626"/>
      <x:c r="L373" s="620" t="str">
        <x:f>IF(NOT(ISNUMBER(C373)),"Tanggal sesi belum pasti",IF(OR(C373&lt;'Pengaturan'!$B$4,C373&gt;'Pengaturan'!$B$5),"Di luar September",IF(C373&gt;'Pengaturan'!$B$29,"Belum closing",IF(AND(O373&lt;&gt;"",NOT(AND(W373="Terverifikasi",K373&lt;&gt;""))),"Pasangan perlu dicek",IF(AND(Q373=0,NOT(AND(ISNUMBER(U373),K373&lt;&gt;""))),"Sesi belum terkonfirmasi",IF(AND(ISNUMBER(J373),J373&gt;=0,K373&lt;&gt;""),"Terhitung",IF(X373=0,"Paket utama belum terhubung",IF(R373=0,"Pelunasan belum terbukti",IF(AND(N(H373)&gt;0,V373=""),"Bukti bayar sebelumnya kosong",IF(E373+IF(V373&lt;&gt;"",N(H373),0)&lt;S373,"DP sebelumnya belum lengkap",IF(I373&lt;=0,"Nominal pembayaran belum lengkap","Terhitung")))))))))))</x:f>
        <x:v>Pasangan perlu dicek</x:v>
      </x:c>
      <x:c r="M373" s="619" t="str">
        <x:f>IF(N373=1,IF(AND(ISNUMBER(J373),J373&gt;=0,K373&lt;&gt;""),J373,I373),"")</x:f>
      </x:c>
      <x:c r="N373" s="617" t="n">
        <x:f>IF(L373="Terhitung",1,0)</x:f>
        <x:v>0</x:v>
      </x:c>
      <x:c r="O373" s="617" t="str">
        <x:v>Add-on belum terhubung ke paket utama</x:v>
      </x:c>
      <x:c r="P373" s="617" t="str">
        <x:v>171</x:v>
      </x:c>
      <x:c r="Q373" s="617" t="n">
        <x:f>SUMIFS('Cocok Bayar Booking'!$V$5:$V$504,'Cocok Bayar Booking'!$R$5:$R$504,A373,'Cocok Bayar Booking'!$B$5:$B$504,"&lt;="&amp;'Pengaturan'!$B$6)</x:f>
        <x:v>1</x:v>
      </x:c>
      <x:c r="R373" s="617" t="n">
        <x:f>COUNTIFS('Cocok Bayar Booking'!$R$5:$R$504,A373,'Cocok Bayar Booking'!$S$5:$S$504,"Paket utama",'Cocok Bayar Booking'!$F$5:$F$504,"Lunas",'Cocok Bayar Booking'!$B$5:$B$504,"&lt;="&amp;'Pengaturan'!$B$6)+COUNTIFS('Cocok Bayar Booking'!$R$5:$R$504,A373,'Cocok Bayar Booking'!$S$5:$S$504,"Paket utama",'Cocok Bayar Booking'!$F$5:$F$504,"Pelunasan",'Cocok Bayar Booking'!$B$5:$B$504,"&lt;="&amp;'Pengaturan'!$B$6)</x:f>
        <x:v>0</x:v>
      </x:c>
      <x:c r="S373" s="619" t="n">
        <x:v>0</x:v>
      </x:c>
      <x:c r="T373" s="619"/>
      <x:c r="U373" s="627"/>
      <x:c r="V373" s="617"/>
      <x:c r="W373" s="626"/>
      <x:c r="X373" s="617" t="n">
        <x:f>COUNTIFS('Cocok Bayar Booking'!$R$5:$R$504,A373,'Cocok Bayar Booking'!$S$5:$S$504,"Paket utama",'Cocok Bayar Booking'!$B$5:$B$504,"&lt;="&amp;'Pengaturan'!$B$6)</x:f>
        <x:v>0</x:v>
      </x:c>
      <x:c r="Y373" s="617" t="n">
        <x:f>IF(OR(L373="Nonaktif tanpa pembayaran",L373="Di luar September",L373="Belum closing",AND(LEFT(A373,4)="LOG-",COUNTIF('Cocok Bayar Booking'!$R$5:$R$504,A373)=0)),0,1-N373)</x:f>
        <x:v>1</x:v>
      </x:c>
      <x:c r="Z373" s="618" t="n">
        <x:f>IF('Log Transaksi'!E171="","",'Log Transaksi'!E171)</x:f>
        <x:v>46271</x:v>
      </x:c>
    </x:row>
    <x:row r="374" ht="30" customHeight="1">
      <x:c r="A374" s="617" t="str">
        <x:v>LOG-07-6</x:v>
      </x:c>
      <x:c r="B374" s="617" t="str">
        <x:f>IF('Log Transaksi'!C189="","",'Log Transaksi'!C189)</x:f>
        <x:v>revo</x:v>
      </x:c>
      <x:c r="C374" s="618" t="n">
        <x:f>IF(ISNUMBER(U374),U374,IF(ISNUMBER(Z374),Z374,""))</x:f>
        <x:v>46265</x:v>
      </x:c>
      <x:c r="D374" s="617" t="str">
        <x:f>'Log Transaksi'!D189</x:f>
        <x:v>Add Cetak</x:v>
      </x:c>
      <x:c r="E374" s="619" t="n">
        <x:f>SUMIFS('Cocok Bayar Booking'!$I$5:$I$504,'Cocok Bayar Booking'!$R$5:$R$504,A374,'Cocok Bayar Booking'!$F$5:$F$504,"DP",'Cocok Bayar Booking'!$S$5:$S$504,"Paket utama",'Cocok Bayar Booking'!$B$5:$B$504,"&lt;="&amp;'Pengaturan'!$B$6)</x:f>
        <x:v>0</x:v>
      </x:c>
      <x:c r="F374" s="619" t="n">
        <x:f>SUMIFS('Cocok Bayar Booking'!$I$5:$I$504,'Cocok Bayar Booking'!$R$5:$R$504,A374,'Cocok Bayar Booking'!$B$5:$B$504,"&lt;="&amp;'Pengaturan'!$B$6)-E374</x:f>
        <x:v>25000</x:v>
      </x:c>
      <x:c r="G374" s="619" t="n">
        <x:f>SUMIFS('Cocok Bayar Booking'!$I$5:$I$504,'Cocok Bayar Booking'!$R$5:$R$504,A374,'Cocok Bayar Booking'!$S$5:$S$504,"Add-on",'Cocok Bayar Booking'!$B$5:$B$504,"&lt;="&amp;'Pengaturan'!$B$6)</x:f>
        <x:v>25000</x:v>
      </x:c>
      <x:c r="H374" s="619"/>
      <x:c r="I374" s="619" t="n">
        <x:f>E374+F374+IF(V374&lt;&gt;"",N(H374),0)</x:f>
        <x:v>25000</x:v>
      </x:c>
      <x:c r="J374" s="625"/>
      <x:c r="K374" s="626"/>
      <x:c r="L374" s="620" t="str">
        <x:f>IF(NOT(ISNUMBER(C374)),"Tanggal sesi belum pasti",IF(OR(C374&lt;'Pengaturan'!$B$4,C374&gt;'Pengaturan'!$B$5),"Di luar September",IF(C374&gt;'Pengaturan'!$B$29,"Belum closing",IF(AND(O374&lt;&gt;"",NOT(AND(W374="Terverifikasi",K374&lt;&gt;""))),"Pasangan perlu dicek",IF(AND(Q374=0,NOT(AND(ISNUMBER(U374),K374&lt;&gt;""))),"Sesi belum terkonfirmasi",IF(AND(ISNUMBER(J374),J374&gt;=0,K374&lt;&gt;""),"Terhitung",IF(X374=0,"Paket utama belum terhubung",IF(R374=0,"Pelunasan belum terbukti",IF(AND(N(H374)&gt;0,V374=""),"Bukti bayar sebelumnya kosong",IF(E374+IF(V374&lt;&gt;"",N(H374),0)&lt;S374,"DP sebelumnya belum lengkap",IF(I374&lt;=0,"Nominal pembayaran belum lengkap","Terhitung")))))))))))</x:f>
        <x:v>Di luar September</x:v>
      </x:c>
      <x:c r="M374" s="619" t="str">
        <x:f>IF(N374=1,IF(AND(ISNUMBER(J374),J374&gt;=0,K374&lt;&gt;""),J374,I374),"")</x:f>
      </x:c>
      <x:c r="N374" s="617" t="n">
        <x:f>IF(L374="Terhitung",1,0)</x:f>
        <x:v>0</x:v>
      </x:c>
      <x:c r="O374" s="617" t="str">
        <x:v>Add-on belum terhubung ke paket utama</x:v>
      </x:c>
      <x:c r="P374" s="617" t="str">
        <x:v>189</x:v>
      </x:c>
      <x:c r="Q374" s="617" t="n">
        <x:f>SUMIFS('Cocok Bayar Booking'!$V$5:$V$504,'Cocok Bayar Booking'!$R$5:$R$504,A374,'Cocok Bayar Booking'!$B$5:$B$504,"&lt;="&amp;'Pengaturan'!$B$6)</x:f>
        <x:v>0</x:v>
      </x:c>
      <x:c r="R374" s="617" t="n">
        <x:f>COUNTIFS('Cocok Bayar Booking'!$R$5:$R$504,A374,'Cocok Bayar Booking'!$S$5:$S$504,"Paket utama",'Cocok Bayar Booking'!$F$5:$F$504,"Lunas",'Cocok Bayar Booking'!$B$5:$B$504,"&lt;="&amp;'Pengaturan'!$B$6)+COUNTIFS('Cocok Bayar Booking'!$R$5:$R$504,A374,'Cocok Bayar Booking'!$S$5:$S$504,"Paket utama",'Cocok Bayar Booking'!$F$5:$F$504,"Pelunasan",'Cocok Bayar Booking'!$B$5:$B$504,"&lt;="&amp;'Pengaturan'!$B$6)</x:f>
        <x:v>0</x:v>
      </x:c>
      <x:c r="S374" s="619" t="n">
        <x:v>0</x:v>
      </x:c>
      <x:c r="T374" s="619"/>
      <x:c r="U374" s="627"/>
      <x:c r="V374" s="617"/>
      <x:c r="W374" s="626"/>
      <x:c r="X374" s="617" t="n">
        <x:f>COUNTIFS('Cocok Bayar Booking'!$R$5:$R$504,A374,'Cocok Bayar Booking'!$S$5:$S$504,"Paket utama",'Cocok Bayar Booking'!$B$5:$B$504,"&lt;="&amp;'Pengaturan'!$B$6)</x:f>
        <x:v>0</x:v>
      </x:c>
      <x:c r="Y374" s="617" t="n">
        <x:f>IF(OR(L374="Nonaktif tanpa pembayaran",L374="Di luar September",L374="Belum closing",AND(LEFT(A374,4)="LOG-",COUNTIF('Cocok Bayar Booking'!$R$5:$R$504,A374)=0)),0,1-N374)</x:f>
        <x:v>0</x:v>
      </x:c>
      <x:c r="Z374" s="618" t="n">
        <x:f>IF('Log Transaksi'!E189="","",'Log Transaksi'!E189)</x:f>
        <x:v>46265</x:v>
      </x:c>
    </x:row>
    <x:row r="375" ht="30" customHeight="1">
      <x:c r="A375" s="617" t="str">
        <x:v>LOG-07-11</x:v>
      </x:c>
      <x:c r="B375" s="617" t="str">
        <x:f>IF('Log Transaksi'!C194="","",'Log Transaksi'!C194)</x:f>
        <x:v>Revalina</x:v>
      </x:c>
      <x:c r="C375" s="618" t="n">
        <x:f>IF(ISNUMBER(U375),U375,IF(ISNUMBER(Z375),Z375,""))</x:f>
        <x:v>46267</x:v>
      </x:c>
      <x:c r="D375" s="617" t="str">
        <x:f>'Log Transaksi'!D194</x:f>
        <x:v>Add Cetak</x:v>
      </x:c>
      <x:c r="E375" s="619" t="n">
        <x:f>SUMIFS('Cocok Bayar Booking'!$I$5:$I$504,'Cocok Bayar Booking'!$R$5:$R$504,A375,'Cocok Bayar Booking'!$F$5:$F$504,"DP",'Cocok Bayar Booking'!$S$5:$S$504,"Paket utama",'Cocok Bayar Booking'!$B$5:$B$504,"&lt;="&amp;'Pengaturan'!$B$6)</x:f>
        <x:v>0</x:v>
      </x:c>
      <x:c r="F375" s="619" t="n">
        <x:f>SUMIFS('Cocok Bayar Booking'!$I$5:$I$504,'Cocok Bayar Booking'!$R$5:$R$504,A375,'Cocok Bayar Booking'!$B$5:$B$504,"&lt;="&amp;'Pengaturan'!$B$6)-E375</x:f>
        <x:v>75000</x:v>
      </x:c>
      <x:c r="G375" s="619" t="n">
        <x:f>SUMIFS('Cocok Bayar Booking'!$I$5:$I$504,'Cocok Bayar Booking'!$R$5:$R$504,A375,'Cocok Bayar Booking'!$S$5:$S$504,"Add-on",'Cocok Bayar Booking'!$B$5:$B$504,"&lt;="&amp;'Pengaturan'!$B$6)</x:f>
        <x:v>75000</x:v>
      </x:c>
      <x:c r="H375" s="619"/>
      <x:c r="I375" s="619" t="n">
        <x:f>E375+F375+IF(V375&lt;&gt;"",N(H375),0)</x:f>
        <x:v>75000</x:v>
      </x:c>
      <x:c r="J375" s="625"/>
      <x:c r="K375" s="626"/>
      <x:c r="L375" s="620" t="str">
        <x:f>IF(NOT(ISNUMBER(C375)),"Tanggal sesi belum pasti",IF(OR(C375&lt;'Pengaturan'!$B$4,C375&gt;'Pengaturan'!$B$5),"Di luar September",IF(C375&gt;'Pengaturan'!$B$29,"Belum closing",IF(AND(O375&lt;&gt;"",NOT(AND(W375="Terverifikasi",K375&lt;&gt;""))),"Pasangan perlu dicek",IF(AND(Q375=0,NOT(AND(ISNUMBER(U375),K375&lt;&gt;""))),"Sesi belum terkonfirmasi",IF(AND(ISNUMBER(J375),J375&gt;=0,K375&lt;&gt;""),"Terhitung",IF(X375=0,"Paket utama belum terhubung",IF(R375=0,"Pelunasan belum terbukti",IF(AND(N(H375)&gt;0,V375=""),"Bukti bayar sebelumnya kosong",IF(E375+IF(V375&lt;&gt;"",N(H375),0)&lt;S375,"DP sebelumnya belum lengkap",IF(I375&lt;=0,"Nominal pembayaran belum lengkap","Terhitung")))))))))))</x:f>
        <x:v>Pasangan perlu dicek</x:v>
      </x:c>
      <x:c r="M375" s="619" t="str">
        <x:f>IF(N375=1,IF(AND(ISNUMBER(J375),J375&gt;=0,K375&lt;&gt;""),J375,I375),"")</x:f>
      </x:c>
      <x:c r="N375" s="617" t="n">
        <x:f>IF(L375="Terhitung",1,0)</x:f>
        <x:v>0</x:v>
      </x:c>
      <x:c r="O375" s="617" t="str">
        <x:v>Add-on perlu konfirmasi pasangan LOG-02-14</x:v>
      </x:c>
      <x:c r="P375" s="617" t="str">
        <x:v>194</x:v>
      </x:c>
      <x:c r="Q375" s="617" t="n">
        <x:f>SUMIFS('Cocok Bayar Booking'!$V$5:$V$504,'Cocok Bayar Booking'!$R$5:$R$504,A375,'Cocok Bayar Booking'!$B$5:$B$504,"&lt;="&amp;'Pengaturan'!$B$6)</x:f>
        <x:v>0</x:v>
      </x:c>
      <x:c r="R375" s="617" t="n">
        <x:f>COUNTIFS('Cocok Bayar Booking'!$R$5:$R$504,A375,'Cocok Bayar Booking'!$S$5:$S$504,"Paket utama",'Cocok Bayar Booking'!$F$5:$F$504,"Lunas",'Cocok Bayar Booking'!$B$5:$B$504,"&lt;="&amp;'Pengaturan'!$B$6)+COUNTIFS('Cocok Bayar Booking'!$R$5:$R$504,A375,'Cocok Bayar Booking'!$S$5:$S$504,"Paket utama",'Cocok Bayar Booking'!$F$5:$F$504,"Pelunasan",'Cocok Bayar Booking'!$B$5:$B$504,"&lt;="&amp;'Pengaturan'!$B$6)</x:f>
        <x:v>0</x:v>
      </x:c>
      <x:c r="S375" s="619" t="n">
        <x:v>0</x:v>
      </x:c>
      <x:c r="T375" s="619"/>
      <x:c r="U375" s="627"/>
      <x:c r="V375" s="617"/>
      <x:c r="W375" s="626"/>
      <x:c r="X375" s="617" t="n">
        <x:f>COUNTIFS('Cocok Bayar Booking'!$R$5:$R$504,A375,'Cocok Bayar Booking'!$S$5:$S$504,"Paket utama",'Cocok Bayar Booking'!$B$5:$B$504,"&lt;="&amp;'Pengaturan'!$B$6)</x:f>
        <x:v>0</x:v>
      </x:c>
      <x:c r="Y375" s="617" t="n">
        <x:f>IF(OR(L375="Nonaktif tanpa pembayaran",L375="Di luar September",L375="Belum closing",AND(LEFT(A375,4)="LOG-",COUNTIF('Cocok Bayar Booking'!$R$5:$R$504,A375)=0)),0,1-N375)</x:f>
        <x:v>1</x:v>
      </x:c>
      <x:c r="Z375" s="618" t="n">
        <x:f>IF('Log Transaksi'!E194="","",'Log Transaksi'!E194)</x:f>
        <x:v>46267</x:v>
      </x:c>
    </x:row>
    <x:row r="376" ht="30" customHeight="1">
      <x:c r="A376" s="617" t="str">
        <x:v>LOG-09-51</x:v>
      </x:c>
      <x:c r="B376" s="617" t="str">
        <x:f>IF('Log Transaksi'!C304="","",'Log Transaksi'!C304)</x:f>
        <x:v>Rita</x:v>
      </x:c>
      <x:c r="C376" s="618" t="n">
        <x:f>IF(ISNUMBER(U376),U376,IF(ISNUMBER(Z376),Z376,""))</x:f>
        <x:v>46274</x:v>
      </x:c>
      <x:c r="D376" s="617" t="str">
        <x:f>'Log Transaksi'!D304</x:f>
        <x:v>Add Cetak</x:v>
      </x:c>
      <x:c r="E376" s="619" t="n">
        <x:f>SUMIFS('Cocok Bayar Booking'!$I$5:$I$504,'Cocok Bayar Booking'!$R$5:$R$504,A376,'Cocok Bayar Booking'!$F$5:$F$504,"DP",'Cocok Bayar Booking'!$S$5:$S$504,"Paket utama",'Cocok Bayar Booking'!$B$5:$B$504,"&lt;="&amp;'Pengaturan'!$B$6)</x:f>
        <x:v>0</x:v>
      </x:c>
      <x:c r="F376" s="619" t="n">
        <x:f>SUMIFS('Cocok Bayar Booking'!$I$5:$I$504,'Cocok Bayar Booking'!$R$5:$R$504,A376,'Cocok Bayar Booking'!$B$5:$B$504,"&lt;="&amp;'Pengaturan'!$B$6)-E376</x:f>
        <x:v>25000</x:v>
      </x:c>
      <x:c r="G376" s="619" t="n">
        <x:f>SUMIFS('Cocok Bayar Booking'!$I$5:$I$504,'Cocok Bayar Booking'!$R$5:$R$504,A376,'Cocok Bayar Booking'!$S$5:$S$504,"Add-on",'Cocok Bayar Booking'!$B$5:$B$504,"&lt;="&amp;'Pengaturan'!$B$6)</x:f>
        <x:v>25000</x:v>
      </x:c>
      <x:c r="H376" s="619"/>
      <x:c r="I376" s="619" t="n">
        <x:f>E376+F376+IF(V376&lt;&gt;"",N(H376),0)</x:f>
        <x:v>25000</x:v>
      </x:c>
      <x:c r="J376" s="625"/>
      <x:c r="K376" s="626"/>
      <x:c r="L376" s="620" t="str">
        <x:f>IF(NOT(ISNUMBER(C376)),"Tanggal sesi belum pasti",IF(OR(C376&lt;'Pengaturan'!$B$4,C376&gt;'Pengaturan'!$B$5),"Di luar September",IF(C376&gt;'Pengaturan'!$B$29,"Belum closing",IF(AND(O376&lt;&gt;"",NOT(AND(W376="Terverifikasi",K376&lt;&gt;""))),"Pasangan perlu dicek",IF(AND(Q376=0,NOT(AND(ISNUMBER(U376),K376&lt;&gt;""))),"Sesi belum terkonfirmasi",IF(AND(ISNUMBER(J376),J376&gt;=0,K376&lt;&gt;""),"Terhitung",IF(X376=0,"Paket utama belum terhubung",IF(R376=0,"Pelunasan belum terbukti",IF(AND(N(H376)&gt;0,V376=""),"Bukti bayar sebelumnya kosong",IF(E376+IF(V376&lt;&gt;"",N(H376),0)&lt;S376,"DP sebelumnya belum lengkap",IF(I376&lt;=0,"Nominal pembayaran belum lengkap","Terhitung")))))))))))</x:f>
        <x:v>Pasangan perlu dicek</x:v>
      </x:c>
      <x:c r="M376" s="619" t="str">
        <x:f>IF(N376=1,IF(AND(ISNUMBER(J376),J376&gt;=0,K376&lt;&gt;""),J376,I376),"")</x:f>
      </x:c>
      <x:c r="N376" s="617" t="n">
        <x:f>IF(L376="Terhitung",1,0)</x:f>
        <x:v>0</x:v>
      </x:c>
      <x:c r="O376" s="617" t="str">
        <x:v>Add-on belum terhubung ke paket utama</x:v>
      </x:c>
      <x:c r="P376" s="617" t="str">
        <x:v>304</x:v>
      </x:c>
      <x:c r="Q376" s="617" t="n">
        <x:f>SUMIFS('Cocok Bayar Booking'!$V$5:$V$504,'Cocok Bayar Booking'!$R$5:$R$504,A376,'Cocok Bayar Booking'!$B$5:$B$504,"&lt;="&amp;'Pengaturan'!$B$6)</x:f>
        <x:v>0</x:v>
      </x:c>
      <x:c r="R376" s="617" t="n">
        <x:f>COUNTIFS('Cocok Bayar Booking'!$R$5:$R$504,A376,'Cocok Bayar Booking'!$S$5:$S$504,"Paket utama",'Cocok Bayar Booking'!$F$5:$F$504,"Lunas",'Cocok Bayar Booking'!$B$5:$B$504,"&lt;="&amp;'Pengaturan'!$B$6)+COUNTIFS('Cocok Bayar Booking'!$R$5:$R$504,A376,'Cocok Bayar Booking'!$S$5:$S$504,"Paket utama",'Cocok Bayar Booking'!$F$5:$F$504,"Pelunasan",'Cocok Bayar Booking'!$B$5:$B$504,"&lt;="&amp;'Pengaturan'!$B$6)</x:f>
        <x:v>0</x:v>
      </x:c>
      <x:c r="S376" s="619" t="n">
        <x:v>0</x:v>
      </x:c>
      <x:c r="T376" s="619"/>
      <x:c r="U376" s="627"/>
      <x:c r="V376" s="617"/>
      <x:c r="W376" s="626"/>
      <x:c r="X376" s="617" t="n">
        <x:f>COUNTIFS('Cocok Bayar Booking'!$R$5:$R$504,A376,'Cocok Bayar Booking'!$S$5:$S$504,"Paket utama",'Cocok Bayar Booking'!$B$5:$B$504,"&lt;="&amp;'Pengaturan'!$B$6)</x:f>
        <x:v>0</x:v>
      </x:c>
      <x:c r="Y376" s="617" t="n">
        <x:f>IF(OR(L376="Nonaktif tanpa pembayaran",L376="Di luar September",L376="Belum closing",AND(LEFT(A376,4)="LOG-",COUNTIF('Cocok Bayar Booking'!$R$5:$R$504,A376)=0)),0,1-N376)</x:f>
        <x:v>1</x:v>
      </x:c>
      <x:c r="Z376" s="618" t="n">
        <x:f>IF('Log Transaksi'!E304="","",'Log Transaksi'!E304)</x:f>
        <x:v>46274</x:v>
      </x:c>
    </x:row>
    <x:row r="377" ht="30" customHeight="1">
      <x:c r="A377" s="617" t="str">
        <x:v>LOG-10-4</x:v>
      </x:c>
      <x:c r="B377" s="617" t="str">
        <x:f>IF('Log Transaksi'!C310="","",'Log Transaksi'!C310)</x:f>
        <x:v>Cut Aureli</x:v>
      </x:c>
      <x:c r="C377" s="618" t="n">
        <x:f>IF(ISNUMBER(U377),U377,IF(ISNUMBER(Z377),Z377,""))</x:f>
        <x:v>46274</x:v>
      </x:c>
      <x:c r="D377" s="617" t="str">
        <x:f>'Log Transaksi'!D310</x:f>
        <x:v>Add Edit</x:v>
      </x:c>
      <x:c r="E377" s="619" t="n">
        <x:f>SUMIFS('Cocok Bayar Booking'!$I$5:$I$504,'Cocok Bayar Booking'!$R$5:$R$504,A377,'Cocok Bayar Booking'!$F$5:$F$504,"DP",'Cocok Bayar Booking'!$S$5:$S$504,"Paket utama",'Cocok Bayar Booking'!$B$5:$B$504,"&lt;="&amp;'Pengaturan'!$B$6)</x:f>
        <x:v>0</x:v>
      </x:c>
      <x:c r="F377" s="619" t="n">
        <x:f>SUMIFS('Cocok Bayar Booking'!$I$5:$I$504,'Cocok Bayar Booking'!$R$5:$R$504,A377,'Cocok Bayar Booking'!$B$5:$B$504,"&lt;="&amp;'Pengaturan'!$B$6)-E377</x:f>
        <x:v>70000</x:v>
      </x:c>
      <x:c r="G377" s="619" t="n">
        <x:f>SUMIFS('Cocok Bayar Booking'!$I$5:$I$504,'Cocok Bayar Booking'!$R$5:$R$504,A377,'Cocok Bayar Booking'!$S$5:$S$504,"Add-on",'Cocok Bayar Booking'!$B$5:$B$504,"&lt;="&amp;'Pengaturan'!$B$6)</x:f>
        <x:v>70000</x:v>
      </x:c>
      <x:c r="H377" s="619"/>
      <x:c r="I377" s="619" t="n">
        <x:f>E377+F377+IF(V377&lt;&gt;"",N(H377),0)</x:f>
        <x:v>70000</x:v>
      </x:c>
      <x:c r="J377" s="625"/>
      <x:c r="K377" s="626"/>
      <x:c r="L377" s="620" t="str">
        <x:f>IF(NOT(ISNUMBER(C377)),"Tanggal sesi belum pasti",IF(OR(C377&lt;'Pengaturan'!$B$4,C377&gt;'Pengaturan'!$B$5),"Di luar September",IF(C377&gt;'Pengaturan'!$B$29,"Belum closing",IF(AND(O377&lt;&gt;"",NOT(AND(W377="Terverifikasi",K377&lt;&gt;""))),"Pasangan perlu dicek",IF(AND(Q377=0,NOT(AND(ISNUMBER(U377),K377&lt;&gt;""))),"Sesi belum terkonfirmasi",IF(AND(ISNUMBER(J377),J377&gt;=0,K377&lt;&gt;""),"Terhitung",IF(X377=0,"Paket utama belum terhubung",IF(R377=0,"Pelunasan belum terbukti",IF(AND(N(H377)&gt;0,V377=""),"Bukti bayar sebelumnya kosong",IF(E377+IF(V377&lt;&gt;"",N(H377),0)&lt;S377,"DP sebelumnya belum lengkap",IF(I377&lt;=0,"Nominal pembayaran belum lengkap","Terhitung")))))))))))</x:f>
        <x:v>Pasangan perlu dicek</x:v>
      </x:c>
      <x:c r="M377" s="619" t="str">
        <x:f>IF(N377=1,IF(AND(ISNUMBER(J377),J377&gt;=0,K377&lt;&gt;""),J377,I377),"")</x:f>
      </x:c>
      <x:c r="N377" s="617" t="n">
        <x:f>IF(L377="Terhitung",1,0)</x:f>
        <x:v>0</x:v>
      </x:c>
      <x:c r="O377" s="617" t="str">
        <x:v>Add-on belum terhubung ke paket utama</x:v>
      </x:c>
      <x:c r="P377" s="617" t="str">
        <x:v>310</x:v>
      </x:c>
      <x:c r="Q377" s="617" t="n">
        <x:f>SUMIFS('Cocok Bayar Booking'!$V$5:$V$504,'Cocok Bayar Booking'!$R$5:$R$504,A377,'Cocok Bayar Booking'!$B$5:$B$504,"&lt;="&amp;'Pengaturan'!$B$6)</x:f>
        <x:v>0</x:v>
      </x:c>
      <x:c r="R377" s="617" t="n">
        <x:f>COUNTIFS('Cocok Bayar Booking'!$R$5:$R$504,A377,'Cocok Bayar Booking'!$S$5:$S$504,"Paket utama",'Cocok Bayar Booking'!$F$5:$F$504,"Lunas",'Cocok Bayar Booking'!$B$5:$B$504,"&lt;="&amp;'Pengaturan'!$B$6)+COUNTIFS('Cocok Bayar Booking'!$R$5:$R$504,A377,'Cocok Bayar Booking'!$S$5:$S$504,"Paket utama",'Cocok Bayar Booking'!$F$5:$F$504,"Pelunasan",'Cocok Bayar Booking'!$B$5:$B$504,"&lt;="&amp;'Pengaturan'!$B$6)</x:f>
        <x:v>0</x:v>
      </x:c>
      <x:c r="S377" s="619" t="n">
        <x:v>0</x:v>
      </x:c>
      <x:c r="T377" s="619"/>
      <x:c r="U377" s="627"/>
      <x:c r="V377" s="617"/>
      <x:c r="W377" s="626"/>
      <x:c r="X377" s="617" t="n">
        <x:f>COUNTIFS('Cocok Bayar Booking'!$R$5:$R$504,A377,'Cocok Bayar Booking'!$S$5:$S$504,"Paket utama",'Cocok Bayar Booking'!$B$5:$B$504,"&lt;="&amp;'Pengaturan'!$B$6)</x:f>
        <x:v>0</x:v>
      </x:c>
      <x:c r="Y377" s="617" t="n">
        <x:f>IF(OR(L377="Nonaktif tanpa pembayaran",L377="Di luar September",L377="Belum closing",AND(LEFT(A377,4)="LOG-",COUNTIF('Cocok Bayar Booking'!$R$5:$R$504,A377)=0)),0,1-N377)</x:f>
        <x:v>1</x:v>
      </x:c>
      <x:c r="Z377" s="618" t="n">
        <x:f>IF('Log Transaksi'!E310="","",'Log Transaksi'!E310)</x:f>
        <x:v>46274</x:v>
      </x:c>
    </x:row>
    <x:row r="378" ht="30" customHeight="1">
      <x:c r="A378" s="617" t="str">
        <x:v>LOG-10-6</x:v>
      </x:c>
      <x:c r="B378" s="617" t="str">
        <x:f>IF('Log Transaksi'!C312="","",'Log Transaksi'!C312)</x:f>
        <x:v>Dima</x:v>
      </x:c>
      <x:c r="C378" s="618" t="n">
        <x:f>IF(ISNUMBER(U378),U378,IF(ISNUMBER(Z378),Z378,""))</x:f>
        <x:v>46273</x:v>
      </x:c>
      <x:c r="D378" s="617" t="str">
        <x:f>'Log Transaksi'!D312</x:f>
        <x:v>Add Cetak</x:v>
      </x:c>
      <x:c r="E378" s="619" t="n">
        <x:f>SUMIFS('Cocok Bayar Booking'!$I$5:$I$504,'Cocok Bayar Booking'!$R$5:$R$504,A378,'Cocok Bayar Booking'!$F$5:$F$504,"DP",'Cocok Bayar Booking'!$S$5:$S$504,"Paket utama",'Cocok Bayar Booking'!$B$5:$B$504,"&lt;="&amp;'Pengaturan'!$B$6)</x:f>
        <x:v>0</x:v>
      </x:c>
      <x:c r="F378" s="619" t="n">
        <x:f>SUMIFS('Cocok Bayar Booking'!$I$5:$I$504,'Cocok Bayar Booking'!$R$5:$R$504,A378,'Cocok Bayar Booking'!$B$5:$B$504,"&lt;="&amp;'Pengaturan'!$B$6)-E378</x:f>
        <x:v>125000</x:v>
      </x:c>
      <x:c r="G378" s="619" t="n">
        <x:f>SUMIFS('Cocok Bayar Booking'!$I$5:$I$504,'Cocok Bayar Booking'!$R$5:$R$504,A378,'Cocok Bayar Booking'!$S$5:$S$504,"Add-on",'Cocok Bayar Booking'!$B$5:$B$504,"&lt;="&amp;'Pengaturan'!$B$6)</x:f>
        <x:v>125000</x:v>
      </x:c>
      <x:c r="H378" s="619"/>
      <x:c r="I378" s="619" t="n">
        <x:f>E378+F378+IF(V378&lt;&gt;"",N(H378),0)</x:f>
        <x:v>125000</x:v>
      </x:c>
      <x:c r="J378" s="625"/>
      <x:c r="K378" s="626"/>
      <x:c r="L378" s="620" t="str">
        <x:f>IF(NOT(ISNUMBER(C378)),"Tanggal sesi belum pasti",IF(OR(C378&lt;'Pengaturan'!$B$4,C378&gt;'Pengaturan'!$B$5),"Di luar September",IF(C378&gt;'Pengaturan'!$B$29,"Belum closing",IF(AND(O378&lt;&gt;"",NOT(AND(W378="Terverifikasi",K378&lt;&gt;""))),"Pasangan perlu dicek",IF(AND(Q378=0,NOT(AND(ISNUMBER(U378),K378&lt;&gt;""))),"Sesi belum terkonfirmasi",IF(AND(ISNUMBER(J378),J378&gt;=0,K378&lt;&gt;""),"Terhitung",IF(X378=0,"Paket utama belum terhubung",IF(R378=0,"Pelunasan belum terbukti",IF(AND(N(H378)&gt;0,V378=""),"Bukti bayar sebelumnya kosong",IF(E378+IF(V378&lt;&gt;"",N(H378),0)&lt;S378,"DP sebelumnya belum lengkap",IF(I378&lt;=0,"Nominal pembayaran belum lengkap","Terhitung")))))))))))</x:f>
        <x:v>Pasangan perlu dicek</x:v>
      </x:c>
      <x:c r="M378" s="619" t="str">
        <x:f>IF(N378=1,IF(AND(ISNUMBER(J378),J378&gt;=0,K378&lt;&gt;""),J378,I378),"")</x:f>
      </x:c>
      <x:c r="N378" s="617" t="n">
        <x:f>IF(L378="Terhitung",1,0)</x:f>
        <x:v>0</x:v>
      </x:c>
      <x:c r="O378" s="617" t="str">
        <x:v>Add-on belum terhubung ke paket utama</x:v>
      </x:c>
      <x:c r="P378" s="617" t="str">
        <x:v>312</x:v>
      </x:c>
      <x:c r="Q378" s="617" t="n">
        <x:f>SUMIFS('Cocok Bayar Booking'!$V$5:$V$504,'Cocok Bayar Booking'!$R$5:$R$504,A378,'Cocok Bayar Booking'!$B$5:$B$504,"&lt;="&amp;'Pengaturan'!$B$6)</x:f>
        <x:v>0</x:v>
      </x:c>
      <x:c r="R378" s="617" t="n">
        <x:f>COUNTIFS('Cocok Bayar Booking'!$R$5:$R$504,A378,'Cocok Bayar Booking'!$S$5:$S$504,"Paket utama",'Cocok Bayar Booking'!$F$5:$F$504,"Lunas",'Cocok Bayar Booking'!$B$5:$B$504,"&lt;="&amp;'Pengaturan'!$B$6)+COUNTIFS('Cocok Bayar Booking'!$R$5:$R$504,A378,'Cocok Bayar Booking'!$S$5:$S$504,"Paket utama",'Cocok Bayar Booking'!$F$5:$F$504,"Pelunasan",'Cocok Bayar Booking'!$B$5:$B$504,"&lt;="&amp;'Pengaturan'!$B$6)</x:f>
        <x:v>0</x:v>
      </x:c>
      <x:c r="S378" s="619" t="n">
        <x:v>0</x:v>
      </x:c>
      <x:c r="T378" s="619"/>
      <x:c r="U378" s="627"/>
      <x:c r="V378" s="617"/>
      <x:c r="W378" s="626"/>
      <x:c r="X378" s="617" t="n">
        <x:f>COUNTIFS('Cocok Bayar Booking'!$R$5:$R$504,A378,'Cocok Bayar Booking'!$S$5:$S$504,"Paket utama",'Cocok Bayar Booking'!$B$5:$B$504,"&lt;="&amp;'Pengaturan'!$B$6)</x:f>
        <x:v>0</x:v>
      </x:c>
      <x:c r="Y378" s="617" t="n">
        <x:f>IF(OR(L378="Nonaktif tanpa pembayaran",L378="Di luar September",L378="Belum closing",AND(LEFT(A378,4)="LOG-",COUNTIF('Cocok Bayar Booking'!$R$5:$R$504,A378)=0)),0,1-N378)</x:f>
        <x:v>1</x:v>
      </x:c>
      <x:c r="Z378" s="618" t="n">
        <x:f>IF('Log Transaksi'!E312="","",'Log Transaksi'!E312)</x:f>
        <x:v>46273</x:v>
      </x:c>
    </x:row>
    <x:row r="379" ht="30" customHeight="1">
      <x:c r="A379" s="617" t="str">
        <x:v>LOG-11-15</x:v>
      </x:c>
      <x:c r="B379" s="617" t="str">
        <x:f>IF('Log Transaksi'!C336="","",'Log Transaksi'!C336)</x:f>
        <x:v>Decky Septa</x:v>
      </x:c>
      <x:c r="C379" s="618" t="n">
        <x:f>IF(ISNUMBER(U379),U379,IF(ISNUMBER(Z379),Z379,""))</x:f>
        <x:v>46273</x:v>
      </x:c>
      <x:c r="D379" s="617" t="str">
        <x:f>'Log Transaksi'!D336</x:f>
        <x:v>Add Cetak</x:v>
      </x:c>
      <x:c r="E379" s="619" t="n">
        <x:f>SUMIFS('Cocok Bayar Booking'!$I$5:$I$504,'Cocok Bayar Booking'!$R$5:$R$504,A379,'Cocok Bayar Booking'!$F$5:$F$504,"DP",'Cocok Bayar Booking'!$S$5:$S$504,"Paket utama",'Cocok Bayar Booking'!$B$5:$B$504,"&lt;="&amp;'Pengaturan'!$B$6)</x:f>
        <x:v>0</x:v>
      </x:c>
      <x:c r="F379" s="619" t="n">
        <x:f>SUMIFS('Cocok Bayar Booking'!$I$5:$I$504,'Cocok Bayar Booking'!$R$5:$R$504,A379,'Cocok Bayar Booking'!$B$5:$B$504,"&lt;="&amp;'Pengaturan'!$B$6)-E379</x:f>
        <x:v>125000</x:v>
      </x:c>
      <x:c r="G379" s="619" t="n">
        <x:f>SUMIFS('Cocok Bayar Booking'!$I$5:$I$504,'Cocok Bayar Booking'!$R$5:$R$504,A379,'Cocok Bayar Booking'!$S$5:$S$504,"Add-on",'Cocok Bayar Booking'!$B$5:$B$504,"&lt;="&amp;'Pengaturan'!$B$6)</x:f>
        <x:v>125000</x:v>
      </x:c>
      <x:c r="H379" s="619"/>
      <x:c r="I379" s="619" t="n">
        <x:f>E379+F379+IF(V379&lt;&gt;"",N(H379),0)</x:f>
        <x:v>125000</x:v>
      </x:c>
      <x:c r="J379" s="625"/>
      <x:c r="K379" s="626"/>
      <x:c r="L379" s="620" t="str">
        <x:f>IF(NOT(ISNUMBER(C379)),"Tanggal sesi belum pasti",IF(OR(C379&lt;'Pengaturan'!$B$4,C379&gt;'Pengaturan'!$B$5),"Di luar September",IF(C379&gt;'Pengaturan'!$B$29,"Belum closing",IF(AND(O379&lt;&gt;"",NOT(AND(W379="Terverifikasi",K379&lt;&gt;""))),"Pasangan perlu dicek",IF(AND(Q379=0,NOT(AND(ISNUMBER(U379),K379&lt;&gt;""))),"Sesi belum terkonfirmasi",IF(AND(ISNUMBER(J379),J379&gt;=0,K379&lt;&gt;""),"Terhitung",IF(X379=0,"Paket utama belum terhubung",IF(R379=0,"Pelunasan belum terbukti",IF(AND(N(H379)&gt;0,V379=""),"Bukti bayar sebelumnya kosong",IF(E379+IF(V379&lt;&gt;"",N(H379),0)&lt;S379,"DP sebelumnya belum lengkap",IF(I379&lt;=0,"Nominal pembayaran belum lengkap","Terhitung")))))))))))</x:f>
        <x:v>Pasangan perlu dicek</x:v>
      </x:c>
      <x:c r="M379" s="619" t="str">
        <x:f>IF(N379=1,IF(AND(ISNUMBER(J379),J379&gt;=0,K379&lt;&gt;""),J379,I379),"")</x:f>
      </x:c>
      <x:c r="N379" s="617" t="n">
        <x:f>IF(L379="Terhitung",1,0)</x:f>
        <x:v>0</x:v>
      </x:c>
      <x:c r="O379" s="617" t="str">
        <x:v>Add-on perlu konfirmasi pasangan BK045</x:v>
      </x:c>
      <x:c r="P379" s="617" t="str">
        <x:v>336</x:v>
      </x:c>
      <x:c r="Q379" s="617" t="n">
        <x:f>SUMIFS('Cocok Bayar Booking'!$V$5:$V$504,'Cocok Bayar Booking'!$R$5:$R$504,A379,'Cocok Bayar Booking'!$B$5:$B$504,"&lt;="&amp;'Pengaturan'!$B$6)</x:f>
        <x:v>0</x:v>
      </x:c>
      <x:c r="R379" s="617" t="n">
        <x:f>COUNTIFS('Cocok Bayar Booking'!$R$5:$R$504,A379,'Cocok Bayar Booking'!$S$5:$S$504,"Paket utama",'Cocok Bayar Booking'!$F$5:$F$504,"Lunas",'Cocok Bayar Booking'!$B$5:$B$504,"&lt;="&amp;'Pengaturan'!$B$6)+COUNTIFS('Cocok Bayar Booking'!$R$5:$R$504,A379,'Cocok Bayar Booking'!$S$5:$S$504,"Paket utama",'Cocok Bayar Booking'!$F$5:$F$504,"Pelunasan",'Cocok Bayar Booking'!$B$5:$B$504,"&lt;="&amp;'Pengaturan'!$B$6)</x:f>
        <x:v>0</x:v>
      </x:c>
      <x:c r="S379" s="619" t="n">
        <x:v>0</x:v>
      </x:c>
      <x:c r="T379" s="619"/>
      <x:c r="U379" s="627"/>
      <x:c r="V379" s="617"/>
      <x:c r="W379" s="626"/>
      <x:c r="X379" s="617" t="n">
        <x:f>COUNTIFS('Cocok Bayar Booking'!$R$5:$R$504,A379,'Cocok Bayar Booking'!$S$5:$S$504,"Paket utama",'Cocok Bayar Booking'!$B$5:$B$504,"&lt;="&amp;'Pengaturan'!$B$6)</x:f>
        <x:v>0</x:v>
      </x:c>
      <x:c r="Y379" s="617" t="n">
        <x:f>IF(OR(L379="Nonaktif tanpa pembayaran",L379="Di luar September",L379="Belum closing",AND(LEFT(A379,4)="LOG-",COUNTIF('Cocok Bayar Booking'!$R$5:$R$504,A379)=0)),0,1-N379)</x:f>
        <x:v>1</x:v>
      </x:c>
      <x:c r="Z379" s="618" t="n">
        <x:f>IF('Log Transaksi'!E336="","",'Log Transaksi'!E336)</x:f>
        <x:v>46273</x:v>
      </x:c>
    </x:row>
    <x:row r="380" ht="30" customHeight="1">
      <x:c r="A380" s="617" t="str">
        <x:v>LOG-13-10</x:v>
      </x:c>
      <x:c r="B380" s="617" t="str">
        <x:f>IF('Log Transaksi'!C365="","",'Log Transaksi'!C365)</x:f>
        <x:v>Arum (Kelas modeling)</x:v>
      </x:c>
      <x:c r="C380" s="618" t="n">
        <x:f>IF(ISNUMBER(U380),U380,IF(ISNUMBER(Z380),Z380,""))</x:f>
        <x:v>46278</x:v>
      </x:c>
      <x:c r="D380" s="617" t="str">
        <x:f>'Log Transaksi'!D365</x:f>
        <x:v>All File</x:v>
      </x:c>
      <x:c r="E380" s="619" t="n">
        <x:f>SUMIFS('Cocok Bayar Booking'!$I$5:$I$504,'Cocok Bayar Booking'!$R$5:$R$504,A380,'Cocok Bayar Booking'!$F$5:$F$504,"DP",'Cocok Bayar Booking'!$S$5:$S$504,"Paket utama",'Cocok Bayar Booking'!$B$5:$B$504,"&lt;="&amp;'Pengaturan'!$B$6)</x:f>
        <x:v>0</x:v>
      </x:c>
      <x:c r="F380" s="619" t="n">
        <x:f>SUMIFS('Cocok Bayar Booking'!$I$5:$I$504,'Cocok Bayar Booking'!$R$5:$R$504,A380,'Cocok Bayar Booking'!$B$5:$B$504,"&lt;="&amp;'Pengaturan'!$B$6)-E380</x:f>
        <x:v>50000</x:v>
      </x:c>
      <x:c r="G380" s="619" t="n">
        <x:f>SUMIFS('Cocok Bayar Booking'!$I$5:$I$504,'Cocok Bayar Booking'!$R$5:$R$504,A380,'Cocok Bayar Booking'!$S$5:$S$504,"Add-on",'Cocok Bayar Booking'!$B$5:$B$504,"&lt;="&amp;'Pengaturan'!$B$6)</x:f>
        <x:v>50000</x:v>
      </x:c>
      <x:c r="H380" s="619"/>
      <x:c r="I380" s="619" t="n">
        <x:f>E380+F380+IF(V380&lt;&gt;"",N(H380),0)</x:f>
        <x:v>50000</x:v>
      </x:c>
      <x:c r="J380" s="625"/>
      <x:c r="K380" s="626"/>
      <x:c r="L380" s="620" t="str">
        <x:f>IF(NOT(ISNUMBER(C380)),"Tanggal sesi belum pasti",IF(OR(C380&lt;'Pengaturan'!$B$4,C380&gt;'Pengaturan'!$B$5),"Di luar September",IF(C380&gt;'Pengaturan'!$B$29,"Belum closing",IF(AND(O380&lt;&gt;"",NOT(AND(W380="Terverifikasi",K380&lt;&gt;""))),"Pasangan perlu dicek",IF(AND(Q380=0,NOT(AND(ISNUMBER(U380),K380&lt;&gt;""))),"Sesi belum terkonfirmasi",IF(AND(ISNUMBER(J380),J380&gt;=0,K380&lt;&gt;""),"Terhitung",IF(X380=0,"Paket utama belum terhubung",IF(R380=0,"Pelunasan belum terbukti",IF(AND(N(H380)&gt;0,V380=""),"Bukti bayar sebelumnya kosong",IF(E380+IF(V380&lt;&gt;"",N(H380),0)&lt;S380,"DP sebelumnya belum lengkap",IF(I380&lt;=0,"Nominal pembayaran belum lengkap","Terhitung")))))))))))</x:f>
        <x:v>Pasangan perlu dicek</x:v>
      </x:c>
      <x:c r="M380" s="619" t="str">
        <x:f>IF(N380=1,IF(AND(ISNUMBER(J380),J380&gt;=0,K380&lt;&gt;""),J380,I380),"")</x:f>
      </x:c>
      <x:c r="N380" s="617" t="n">
        <x:f>IF(L380="Terhitung",1,0)</x:f>
        <x:v>0</x:v>
      </x:c>
      <x:c r="O380" s="617" t="str">
        <x:v>Add-on belum terhubung ke paket utama</x:v>
      </x:c>
      <x:c r="P380" s="617" t="str">
        <x:v>365</x:v>
      </x:c>
      <x:c r="Q380" s="617" t="n">
        <x:f>SUMIFS('Cocok Bayar Booking'!$V$5:$V$504,'Cocok Bayar Booking'!$R$5:$R$504,A380,'Cocok Bayar Booking'!$B$5:$B$504,"&lt;="&amp;'Pengaturan'!$B$6)</x:f>
        <x:v>0</x:v>
      </x:c>
      <x:c r="R380" s="617" t="n">
        <x:f>COUNTIFS('Cocok Bayar Booking'!$R$5:$R$504,A380,'Cocok Bayar Booking'!$S$5:$S$504,"Paket utama",'Cocok Bayar Booking'!$F$5:$F$504,"Lunas",'Cocok Bayar Booking'!$B$5:$B$504,"&lt;="&amp;'Pengaturan'!$B$6)+COUNTIFS('Cocok Bayar Booking'!$R$5:$R$504,A380,'Cocok Bayar Booking'!$S$5:$S$504,"Paket utama",'Cocok Bayar Booking'!$F$5:$F$504,"Pelunasan",'Cocok Bayar Booking'!$B$5:$B$504,"&lt;="&amp;'Pengaturan'!$B$6)</x:f>
        <x:v>0</x:v>
      </x:c>
      <x:c r="S380" s="619" t="n">
        <x:v>0</x:v>
      </x:c>
      <x:c r="T380" s="619"/>
      <x:c r="U380" s="627"/>
      <x:c r="V380" s="617"/>
      <x:c r="W380" s="626"/>
      <x:c r="X380" s="617" t="n">
        <x:f>COUNTIFS('Cocok Bayar Booking'!$R$5:$R$504,A380,'Cocok Bayar Booking'!$S$5:$S$504,"Paket utama",'Cocok Bayar Booking'!$B$5:$B$504,"&lt;="&amp;'Pengaturan'!$B$6)</x:f>
        <x:v>0</x:v>
      </x:c>
      <x:c r="Y380" s="617" t="n">
        <x:f>IF(OR(L380="Nonaktif tanpa pembayaran",L380="Di luar September",L380="Belum closing",AND(LEFT(A380,4)="LOG-",COUNTIF('Cocok Bayar Booking'!$R$5:$R$504,A380)=0)),0,1-N380)</x:f>
        <x:v>1</x:v>
      </x:c>
      <x:c r="Z380" s="618" t="n">
        <x:f>IF('Log Transaksi'!E365="","",'Log Transaksi'!E365)</x:f>
        <x:v>46278</x:v>
      </x:c>
    </x:row>
    <x:row r="381" ht="30" customHeight="1">
      <x:c r="A381" s="617" t="str">
        <x:v>LOG-13-11</x:v>
      </x:c>
      <x:c r="B381" s="617" t="str">
        <x:f>IF('Log Transaksi'!C366="","",'Log Transaksi'!C366)</x:f>
        <x:v>Bella (Kelas modeling)</x:v>
      </x:c>
      <x:c r="C381" s="618" t="n">
        <x:f>IF(ISNUMBER(U381),U381,IF(ISNUMBER(Z381),Z381,""))</x:f>
        <x:v>46278</x:v>
      </x:c>
      <x:c r="D381" s="617" t="str">
        <x:f>'Log Transaksi'!D366</x:f>
        <x:v>All File</x:v>
      </x:c>
      <x:c r="E381" s="619" t="n">
        <x:f>SUMIFS('Cocok Bayar Booking'!$I$5:$I$504,'Cocok Bayar Booking'!$R$5:$R$504,A381,'Cocok Bayar Booking'!$F$5:$F$504,"DP",'Cocok Bayar Booking'!$S$5:$S$504,"Paket utama",'Cocok Bayar Booking'!$B$5:$B$504,"&lt;="&amp;'Pengaturan'!$B$6)</x:f>
        <x:v>0</x:v>
      </x:c>
      <x:c r="F381" s="619" t="n">
        <x:f>SUMIFS('Cocok Bayar Booking'!$I$5:$I$504,'Cocok Bayar Booking'!$R$5:$R$504,A381,'Cocok Bayar Booking'!$B$5:$B$504,"&lt;="&amp;'Pengaturan'!$B$6)-E381</x:f>
        <x:v>50000</x:v>
      </x:c>
      <x:c r="G381" s="619" t="n">
        <x:f>SUMIFS('Cocok Bayar Booking'!$I$5:$I$504,'Cocok Bayar Booking'!$R$5:$R$504,A381,'Cocok Bayar Booking'!$S$5:$S$504,"Add-on",'Cocok Bayar Booking'!$B$5:$B$504,"&lt;="&amp;'Pengaturan'!$B$6)</x:f>
        <x:v>50000</x:v>
      </x:c>
      <x:c r="H381" s="619"/>
      <x:c r="I381" s="619" t="n">
        <x:f>E381+F381+IF(V381&lt;&gt;"",N(H381),0)</x:f>
        <x:v>50000</x:v>
      </x:c>
      <x:c r="J381" s="625"/>
      <x:c r="K381" s="626"/>
      <x:c r="L381" s="620" t="str">
        <x:f>IF(NOT(ISNUMBER(C381)),"Tanggal sesi belum pasti",IF(OR(C381&lt;'Pengaturan'!$B$4,C381&gt;'Pengaturan'!$B$5),"Di luar September",IF(C381&gt;'Pengaturan'!$B$29,"Belum closing",IF(AND(O381&lt;&gt;"",NOT(AND(W381="Terverifikasi",K381&lt;&gt;""))),"Pasangan perlu dicek",IF(AND(Q381=0,NOT(AND(ISNUMBER(U381),K381&lt;&gt;""))),"Sesi belum terkonfirmasi",IF(AND(ISNUMBER(J381),J381&gt;=0,K381&lt;&gt;""),"Terhitung",IF(X381=0,"Paket utama belum terhubung",IF(R381=0,"Pelunasan belum terbukti",IF(AND(N(H381)&gt;0,V381=""),"Bukti bayar sebelumnya kosong",IF(E381+IF(V381&lt;&gt;"",N(H381),0)&lt;S381,"DP sebelumnya belum lengkap",IF(I381&lt;=0,"Nominal pembayaran belum lengkap","Terhitung")))))))))))</x:f>
        <x:v>Pasangan perlu dicek</x:v>
      </x:c>
      <x:c r="M381" s="619" t="str">
        <x:f>IF(N381=1,IF(AND(ISNUMBER(J381),J381&gt;=0,K381&lt;&gt;""),J381,I381),"")</x:f>
      </x:c>
      <x:c r="N381" s="617" t="n">
        <x:f>IF(L381="Terhitung",1,0)</x:f>
        <x:v>0</x:v>
      </x:c>
      <x:c r="O381" s="617" t="str">
        <x:v>Add-on belum terhubung ke paket utama</x:v>
      </x:c>
      <x:c r="P381" s="617" t="str">
        <x:v>366</x:v>
      </x:c>
      <x:c r="Q381" s="617" t="n">
        <x:f>SUMIFS('Cocok Bayar Booking'!$V$5:$V$504,'Cocok Bayar Booking'!$R$5:$R$504,A381,'Cocok Bayar Booking'!$B$5:$B$504,"&lt;="&amp;'Pengaturan'!$B$6)</x:f>
        <x:v>0</x:v>
      </x:c>
      <x:c r="R381" s="617" t="n">
        <x:f>COUNTIFS('Cocok Bayar Booking'!$R$5:$R$504,A381,'Cocok Bayar Booking'!$S$5:$S$504,"Paket utama",'Cocok Bayar Booking'!$F$5:$F$504,"Lunas",'Cocok Bayar Booking'!$B$5:$B$504,"&lt;="&amp;'Pengaturan'!$B$6)+COUNTIFS('Cocok Bayar Booking'!$R$5:$R$504,A381,'Cocok Bayar Booking'!$S$5:$S$504,"Paket utama",'Cocok Bayar Booking'!$F$5:$F$504,"Pelunasan",'Cocok Bayar Booking'!$B$5:$B$504,"&lt;="&amp;'Pengaturan'!$B$6)</x:f>
        <x:v>0</x:v>
      </x:c>
      <x:c r="S381" s="619" t="n">
        <x:v>0</x:v>
      </x:c>
      <x:c r="T381" s="619"/>
      <x:c r="U381" s="627"/>
      <x:c r="V381" s="617"/>
      <x:c r="W381" s="626"/>
      <x:c r="X381" s="617" t="n">
        <x:f>COUNTIFS('Cocok Bayar Booking'!$R$5:$R$504,A381,'Cocok Bayar Booking'!$S$5:$S$504,"Paket utama",'Cocok Bayar Booking'!$B$5:$B$504,"&lt;="&amp;'Pengaturan'!$B$6)</x:f>
        <x:v>0</x:v>
      </x:c>
      <x:c r="Y381" s="617" t="n">
        <x:f>IF(OR(L381="Nonaktif tanpa pembayaran",L381="Di luar September",L381="Belum closing",AND(LEFT(A381,4)="LOG-",COUNTIF('Cocok Bayar Booking'!$R$5:$R$504,A381)=0)),0,1-N381)</x:f>
        <x:v>1</x:v>
      </x:c>
      <x:c r="Z381" s="618" t="n">
        <x:f>IF('Log Transaksi'!E366="","",'Log Transaksi'!E366)</x:f>
        <x:v>46278</x:v>
      </x:c>
    </x:row>
    <x:row r="382" ht="30" customHeight="1">
      <x:c r="A382" s="617" t="str">
        <x:v>LOG-13-16</x:v>
      </x:c>
      <x:c r="B382" s="617" t="str">
        <x:f>IF('Log Transaksi'!C371="","",'Log Transaksi'!C371)</x:f>
        <x:v>Aisya (Kelas modeling)</x:v>
      </x:c>
      <x:c r="C382" s="618" t="n">
        <x:f>IF(ISNUMBER(U382),U382,IF(ISNUMBER(Z382),Z382,""))</x:f>
        <x:v>46278</x:v>
      </x:c>
      <x:c r="D382" s="617" t="str">
        <x:f>'Log Transaksi'!D371</x:f>
        <x:v>All File</x:v>
      </x:c>
      <x:c r="E382" s="619" t="n">
        <x:f>SUMIFS('Cocok Bayar Booking'!$I$5:$I$504,'Cocok Bayar Booking'!$R$5:$R$504,A382,'Cocok Bayar Booking'!$F$5:$F$504,"DP",'Cocok Bayar Booking'!$S$5:$S$504,"Paket utama",'Cocok Bayar Booking'!$B$5:$B$504,"&lt;="&amp;'Pengaturan'!$B$6)</x:f>
        <x:v>0</x:v>
      </x:c>
      <x:c r="F382" s="619" t="n">
        <x:f>SUMIFS('Cocok Bayar Booking'!$I$5:$I$504,'Cocok Bayar Booking'!$R$5:$R$504,A382,'Cocok Bayar Booking'!$B$5:$B$504,"&lt;="&amp;'Pengaturan'!$B$6)-E382</x:f>
        <x:v>50000</x:v>
      </x:c>
      <x:c r="G382" s="619" t="n">
        <x:f>SUMIFS('Cocok Bayar Booking'!$I$5:$I$504,'Cocok Bayar Booking'!$R$5:$R$504,A382,'Cocok Bayar Booking'!$S$5:$S$504,"Add-on",'Cocok Bayar Booking'!$B$5:$B$504,"&lt;="&amp;'Pengaturan'!$B$6)</x:f>
        <x:v>50000</x:v>
      </x:c>
      <x:c r="H382" s="619"/>
      <x:c r="I382" s="619" t="n">
        <x:f>E382+F382+IF(V382&lt;&gt;"",N(H382),0)</x:f>
        <x:v>50000</x:v>
      </x:c>
      <x:c r="J382" s="625"/>
      <x:c r="K382" s="626"/>
      <x:c r="L382" s="620" t="str">
        <x:f>IF(NOT(ISNUMBER(C382)),"Tanggal sesi belum pasti",IF(OR(C382&lt;'Pengaturan'!$B$4,C382&gt;'Pengaturan'!$B$5),"Di luar September",IF(C382&gt;'Pengaturan'!$B$29,"Belum closing",IF(AND(O382&lt;&gt;"",NOT(AND(W382="Terverifikasi",K382&lt;&gt;""))),"Pasangan perlu dicek",IF(AND(Q382=0,NOT(AND(ISNUMBER(U382),K382&lt;&gt;""))),"Sesi belum terkonfirmasi",IF(AND(ISNUMBER(J382),J382&gt;=0,K382&lt;&gt;""),"Terhitung",IF(X382=0,"Paket utama belum terhubung",IF(R382=0,"Pelunasan belum terbukti",IF(AND(N(H382)&gt;0,V382=""),"Bukti bayar sebelumnya kosong",IF(E382+IF(V382&lt;&gt;"",N(H382),0)&lt;S382,"DP sebelumnya belum lengkap",IF(I382&lt;=0,"Nominal pembayaran belum lengkap","Terhitung")))))))))))</x:f>
        <x:v>Pasangan perlu dicek</x:v>
      </x:c>
      <x:c r="M382" s="619" t="str">
        <x:f>IF(N382=1,IF(AND(ISNUMBER(J382),J382&gt;=0,K382&lt;&gt;""),J382,I382),"")</x:f>
      </x:c>
      <x:c r="N382" s="617" t="n">
        <x:f>IF(L382="Terhitung",1,0)</x:f>
        <x:v>0</x:v>
      </x:c>
      <x:c r="O382" s="617" t="str">
        <x:v>Add-on belum terhubung ke paket utama</x:v>
      </x:c>
      <x:c r="P382" s="617" t="str">
        <x:v>371</x:v>
      </x:c>
      <x:c r="Q382" s="617" t="n">
        <x:f>SUMIFS('Cocok Bayar Booking'!$V$5:$V$504,'Cocok Bayar Booking'!$R$5:$R$504,A382,'Cocok Bayar Booking'!$B$5:$B$504,"&lt;="&amp;'Pengaturan'!$B$6)</x:f>
        <x:v>0</x:v>
      </x:c>
      <x:c r="R382" s="617" t="n">
        <x:f>COUNTIFS('Cocok Bayar Booking'!$R$5:$R$504,A382,'Cocok Bayar Booking'!$S$5:$S$504,"Paket utama",'Cocok Bayar Booking'!$F$5:$F$504,"Lunas",'Cocok Bayar Booking'!$B$5:$B$504,"&lt;="&amp;'Pengaturan'!$B$6)+COUNTIFS('Cocok Bayar Booking'!$R$5:$R$504,A382,'Cocok Bayar Booking'!$S$5:$S$504,"Paket utama",'Cocok Bayar Booking'!$F$5:$F$504,"Pelunasan",'Cocok Bayar Booking'!$B$5:$B$504,"&lt;="&amp;'Pengaturan'!$B$6)</x:f>
        <x:v>0</x:v>
      </x:c>
      <x:c r="S382" s="619" t="n">
        <x:v>0</x:v>
      </x:c>
      <x:c r="T382" s="619"/>
      <x:c r="U382" s="627"/>
      <x:c r="V382" s="617"/>
      <x:c r="W382" s="626"/>
      <x:c r="X382" s="617" t="n">
        <x:f>COUNTIFS('Cocok Bayar Booking'!$R$5:$R$504,A382,'Cocok Bayar Booking'!$S$5:$S$504,"Paket utama",'Cocok Bayar Booking'!$B$5:$B$504,"&lt;="&amp;'Pengaturan'!$B$6)</x:f>
        <x:v>0</x:v>
      </x:c>
      <x:c r="Y382" s="617" t="n">
        <x:f>IF(OR(L382="Nonaktif tanpa pembayaran",L382="Di luar September",L382="Belum closing",AND(LEFT(A382,4)="LOG-",COUNTIF('Cocok Bayar Booking'!$R$5:$R$504,A382)=0)),0,1-N382)</x:f>
        <x:v>1</x:v>
      </x:c>
      <x:c r="Z382" s="618" t="n">
        <x:f>IF('Log Transaksi'!E371="","",'Log Transaksi'!E371)</x:f>
        <x:v>46278</x:v>
      </x:c>
    </x:row>
    <x:row r="383" ht="30" customHeight="1">
      <x:c r="A383" s="617" t="str">
        <x:v>LOG-14-11</x:v>
      </x:c>
      <x:c r="B383" s="617" t="str">
        <x:f>IF('Log Transaksi'!C389="","",'Log Transaksi'!C389)</x:f>
        <x:v>Hanifah Zahidah Zulfa</x:v>
      </x:c>
      <x:c r="C383" s="618" t="str">
        <x:f>IF(ISNUMBER(U383),U383,IF(ISNUMBER(Z383),Z383,""))</x:f>
      </x:c>
      <x:c r="D383" s="617" t="str">
        <x:f>'Log Transaksi'!D389</x:f>
        <x:v>packing</x:v>
      </x:c>
      <x:c r="E383" s="619" t="n">
        <x:f>SUMIFS('Cocok Bayar Booking'!$I$5:$I$504,'Cocok Bayar Booking'!$R$5:$R$504,A383,'Cocok Bayar Booking'!$F$5:$F$504,"DP",'Cocok Bayar Booking'!$S$5:$S$504,"Paket utama",'Cocok Bayar Booking'!$B$5:$B$504,"&lt;="&amp;'Pengaturan'!$B$6)</x:f>
        <x:v>0</x:v>
      </x:c>
      <x:c r="F383" s="619" t="n">
        <x:f>SUMIFS('Cocok Bayar Booking'!$I$5:$I$504,'Cocok Bayar Booking'!$R$5:$R$504,A383,'Cocok Bayar Booking'!$B$5:$B$504,"&lt;="&amp;'Pengaturan'!$B$6)-E383</x:f>
        <x:v>20000</x:v>
      </x:c>
      <x:c r="G383" s="619" t="n">
        <x:f>SUMIFS('Cocok Bayar Booking'!$I$5:$I$504,'Cocok Bayar Booking'!$R$5:$R$504,A383,'Cocok Bayar Booking'!$S$5:$S$504,"Add-on",'Cocok Bayar Booking'!$B$5:$B$504,"&lt;="&amp;'Pengaturan'!$B$6)</x:f>
        <x:v>20000</x:v>
      </x:c>
      <x:c r="H383" s="619"/>
      <x:c r="I383" s="619" t="n">
        <x:f>E383+F383+IF(V383&lt;&gt;"",N(H383),0)</x:f>
        <x:v>20000</x:v>
      </x:c>
      <x:c r="J383" s="625"/>
      <x:c r="K383" s="626"/>
      <x:c r="L383" s="620" t="str">
        <x:f>IF(NOT(ISNUMBER(C383)),"Tanggal sesi belum pasti",IF(OR(C383&lt;'Pengaturan'!$B$4,C383&gt;'Pengaturan'!$B$5),"Di luar September",IF(C383&gt;'Pengaturan'!$B$29,"Belum closing",IF(AND(O383&lt;&gt;"",NOT(AND(W383="Terverifikasi",K383&lt;&gt;""))),"Pasangan perlu dicek",IF(AND(Q383=0,NOT(AND(ISNUMBER(U383),K383&lt;&gt;""))),"Sesi belum terkonfirmasi",IF(AND(ISNUMBER(J383),J383&gt;=0,K383&lt;&gt;""),"Terhitung",IF(X383=0,"Paket utama belum terhubung",IF(R383=0,"Pelunasan belum terbukti",IF(AND(N(H383)&gt;0,V383=""),"Bukti bayar sebelumnya kosong",IF(E383+IF(V383&lt;&gt;"",N(H383),0)&lt;S383,"DP sebelumnya belum lengkap",IF(I383&lt;=0,"Nominal pembayaran belum lengkap","Terhitung")))))))))))</x:f>
        <x:v>Tanggal sesi belum pasti</x:v>
      </x:c>
      <x:c r="M383" s="619" t="str">
        <x:f>IF(N383=1,IF(AND(ISNUMBER(J383),J383&gt;=0,K383&lt;&gt;""),J383,I383),"")</x:f>
      </x:c>
      <x:c r="N383" s="617" t="n">
        <x:f>IF(L383="Terhitung",1,0)</x:f>
        <x:v>0</x:v>
      </x:c>
      <x:c r="O383" s="617" t="str">
        <x:v>Add-on belum terhubung ke paket utama</x:v>
      </x:c>
      <x:c r="P383" s="617" t="str">
        <x:v>389</x:v>
      </x:c>
      <x:c r="Q383" s="617" t="n">
        <x:f>SUMIFS('Cocok Bayar Booking'!$V$5:$V$504,'Cocok Bayar Booking'!$R$5:$R$504,A383,'Cocok Bayar Booking'!$B$5:$B$504,"&lt;="&amp;'Pengaturan'!$B$6)</x:f>
        <x:v>0</x:v>
      </x:c>
      <x:c r="R383" s="617" t="n">
        <x:f>COUNTIFS('Cocok Bayar Booking'!$R$5:$R$504,A383,'Cocok Bayar Booking'!$S$5:$S$504,"Paket utama",'Cocok Bayar Booking'!$F$5:$F$504,"Lunas",'Cocok Bayar Booking'!$B$5:$B$504,"&lt;="&amp;'Pengaturan'!$B$6)+COUNTIFS('Cocok Bayar Booking'!$R$5:$R$504,A383,'Cocok Bayar Booking'!$S$5:$S$504,"Paket utama",'Cocok Bayar Booking'!$F$5:$F$504,"Pelunasan",'Cocok Bayar Booking'!$B$5:$B$504,"&lt;="&amp;'Pengaturan'!$B$6)</x:f>
        <x:v>0</x:v>
      </x:c>
      <x:c r="S383" s="619" t="n">
        <x:v>0</x:v>
      </x:c>
      <x:c r="T383" s="619"/>
      <x:c r="U383" s="627"/>
      <x:c r="V383" s="617"/>
      <x:c r="W383" s="626"/>
      <x:c r="X383" s="617" t="n">
        <x:f>COUNTIFS('Cocok Bayar Booking'!$R$5:$R$504,A383,'Cocok Bayar Booking'!$S$5:$S$504,"Paket utama",'Cocok Bayar Booking'!$B$5:$B$504,"&lt;="&amp;'Pengaturan'!$B$6)</x:f>
        <x:v>0</x:v>
      </x:c>
      <x:c r="Y383" s="617" t="n">
        <x:f>IF(OR(L383="Nonaktif tanpa pembayaran",L383="Di luar September",L383="Belum closing",AND(LEFT(A383,4)="LOG-",COUNTIF('Cocok Bayar Booking'!$R$5:$R$504,A383)=0)),0,1-N383)</x:f>
        <x:v>1</x:v>
      </x:c>
      <x:c r="Z383" s="618" t="str">
        <x:f>IF('Log Transaksi'!E389="","",'Log Transaksi'!E389)</x:f>
      </x:c>
    </x:row>
    <x:row r="384" ht="30" customHeight="1">
      <x:c r="A384" s="617" t="str">
        <x:v>LOG-15-13</x:v>
      </x:c>
      <x:c r="B384" s="617" t="str">
        <x:f>IF('Log Transaksi'!C407="","",'Log Transaksi'!C407)</x:f>
        <x:v>Ade Evan</x:v>
      </x:c>
      <x:c r="C384" s="618" t="n">
        <x:f>IF(ISNUMBER(U384),U384,IF(ISNUMBER(Z384),Z384,""))</x:f>
        <x:v>46280</x:v>
      </x:c>
      <x:c r="D384" s="617" t="str">
        <x:f>'Log Transaksi'!D407</x:f>
        <x:v>Graduation</x:v>
      </x:c>
      <x:c r="E384" s="619" t="n">
        <x:f>SUMIFS('Cocok Bayar Booking'!$I$5:$I$504,'Cocok Bayar Booking'!$R$5:$R$504,A384,'Cocok Bayar Booking'!$F$5:$F$504,"DP",'Cocok Bayar Booking'!$S$5:$S$504,"Paket utama",'Cocok Bayar Booking'!$B$5:$B$504,"&lt;="&amp;'Pengaturan'!$B$6)</x:f>
        <x:v>100000</x:v>
      </x:c>
      <x:c r="F384" s="619" t="n">
        <x:f>SUMIFS('Cocok Bayar Booking'!$I$5:$I$504,'Cocok Bayar Booking'!$R$5:$R$504,A384,'Cocok Bayar Booking'!$B$5:$B$504,"&lt;="&amp;'Pengaturan'!$B$6)-E384</x:f>
        <x:v>0</x:v>
      </x:c>
      <x:c r="G384" s="619" t="n">
        <x:f>SUMIFS('Cocok Bayar Booking'!$I$5:$I$504,'Cocok Bayar Booking'!$R$5:$R$504,A384,'Cocok Bayar Booking'!$S$5:$S$504,"Add-on",'Cocok Bayar Booking'!$B$5:$B$504,"&lt;="&amp;'Pengaturan'!$B$6)</x:f>
        <x:v>0</x:v>
      </x:c>
      <x:c r="H384" s="619"/>
      <x:c r="I384" s="619" t="n">
        <x:f>E384+F384+IF(V384&lt;&gt;"",N(H384),0)</x:f>
        <x:v>100000</x:v>
      </x:c>
      <x:c r="J384" s="625"/>
      <x:c r="K384" s="626"/>
      <x:c r="L384" s="620" t="str">
        <x:f>IF(NOT(ISNUMBER(C384)),"Tanggal sesi belum pasti",IF(OR(C384&lt;'Pengaturan'!$B$4,C384&gt;'Pengaturan'!$B$5),"Di luar September",IF(C384&gt;'Pengaturan'!$B$29,"Belum closing",IF(AND(O384&lt;&gt;"",NOT(AND(W384="Terverifikasi",K384&lt;&gt;""))),"Pasangan perlu dicek",IF(AND(Q384=0,NOT(AND(ISNUMBER(U384),K384&lt;&gt;""))),"Sesi belum terkonfirmasi",IF(AND(ISNUMBER(J384),J384&gt;=0,K384&lt;&gt;""),"Terhitung",IF(X384=0,"Paket utama belum terhubung",IF(R384=0,"Pelunasan belum terbukti",IF(AND(N(H384)&gt;0,V384=""),"Bukti bayar sebelumnya kosong",IF(E384+IF(V384&lt;&gt;"",N(H384),0)&lt;S384,"DP sebelumnya belum lengkap",IF(I384&lt;=0,"Nominal pembayaran belum lengkap","Terhitung")))))))))))</x:f>
        <x:v>Sesi belum terkonfirmasi</x:v>
      </x:c>
      <x:c r="M384" s="619" t="str">
        <x:f>IF(N384=1,IF(AND(ISNUMBER(J384),J384&gt;=0,K384&lt;&gt;""),J384,I384),"")</x:f>
      </x:c>
      <x:c r="N384" s="617" t="n">
        <x:f>IF(L384="Terhitung",1,0)</x:f>
        <x:v>0</x:v>
      </x:c>
      <x:c r="O384" s="617"/>
      <x:c r="P384" s="617" t="str">
        <x:v>407</x:v>
      </x:c>
      <x:c r="Q384" s="617" t="n">
        <x:f>SUMIFS('Cocok Bayar Booking'!$V$5:$V$504,'Cocok Bayar Booking'!$R$5:$R$504,A384,'Cocok Bayar Booking'!$B$5:$B$504,"&lt;="&amp;'Pengaturan'!$B$6)</x:f>
        <x:v>0</x:v>
      </x:c>
      <x:c r="R384" s="617" t="n">
        <x:f>COUNTIFS('Cocok Bayar Booking'!$R$5:$R$504,A384,'Cocok Bayar Booking'!$S$5:$S$504,"Paket utama",'Cocok Bayar Booking'!$F$5:$F$504,"Lunas",'Cocok Bayar Booking'!$B$5:$B$504,"&lt;="&amp;'Pengaturan'!$B$6)+COUNTIFS('Cocok Bayar Booking'!$R$5:$R$504,A384,'Cocok Bayar Booking'!$S$5:$S$504,"Paket utama",'Cocok Bayar Booking'!$F$5:$F$504,"Pelunasan",'Cocok Bayar Booking'!$B$5:$B$504,"&lt;="&amp;'Pengaturan'!$B$6)</x:f>
        <x:v>0</x:v>
      </x:c>
      <x:c r="S384" s="619" t="n">
        <x:v>0</x:v>
      </x:c>
      <x:c r="T384" s="619"/>
      <x:c r="U384" s="627"/>
      <x:c r="V384" s="617"/>
      <x:c r="W384" s="626"/>
      <x:c r="X384" s="617" t="n">
        <x:f>COUNTIFS('Cocok Bayar Booking'!$R$5:$R$504,A384,'Cocok Bayar Booking'!$S$5:$S$504,"Paket utama",'Cocok Bayar Booking'!$B$5:$B$504,"&lt;="&amp;'Pengaturan'!$B$6)</x:f>
        <x:v>1</x:v>
      </x:c>
      <x:c r="Y384" s="617" t="n">
        <x:f>IF(OR(L384="Nonaktif tanpa pembayaran",L384="Di luar September",L384="Belum closing",AND(LEFT(A384,4)="LOG-",COUNTIF('Cocok Bayar Booking'!$R$5:$R$504,A384)=0)),0,1-N384)</x:f>
        <x:v>1</x:v>
      </x:c>
      <x:c r="Z384" s="618" t="n">
        <x:f>IF('Log Transaksi'!E407="","",'Log Transaksi'!E407)</x:f>
        <x:v>46280</x:v>
      </x:c>
    </x:row>
    <x:row r="385" ht="30" customHeight="1">
      <x:c r="A385" s="617" t="str">
        <x:v>LOG-15-21</x:v>
      </x:c>
      <x:c r="B385" s="617" t="str">
        <x:f>IF('Log Transaksi'!C415="","",'Log Transaksi'!C415)</x:f>
        <x:v>Wiwi</x:v>
      </x:c>
      <x:c r="C385" s="618" t="n">
        <x:f>IF(ISNUMBER(U385),U385,IF(ISNUMBER(Z385),Z385,""))</x:f>
        <x:v>46312</x:v>
      </x:c>
      <x:c r="D385" s="617" t="str">
        <x:f>'Log Transaksi'!D415</x:f>
        <x:v>Graduation Premium</x:v>
      </x:c>
      <x:c r="E385" s="619" t="n">
        <x:f>SUMIFS('Cocok Bayar Booking'!$I$5:$I$504,'Cocok Bayar Booking'!$R$5:$R$504,A385,'Cocok Bayar Booking'!$F$5:$F$504,"DP",'Cocok Bayar Booking'!$S$5:$S$504,"Paket utama",'Cocok Bayar Booking'!$B$5:$B$504,"&lt;="&amp;'Pengaturan'!$B$6)</x:f>
        <x:v>0</x:v>
      </x:c>
      <x:c r="F385" s="619" t="n">
        <x:f>SUMIFS('Cocok Bayar Booking'!$I$5:$I$504,'Cocok Bayar Booking'!$R$5:$R$504,A385,'Cocok Bayar Booking'!$B$5:$B$504,"&lt;="&amp;'Pengaturan'!$B$6)-E385</x:f>
        <x:v>100000</x:v>
      </x:c>
      <x:c r="G385" s="619" t="n">
        <x:f>SUMIFS('Cocok Bayar Booking'!$I$5:$I$504,'Cocok Bayar Booking'!$R$5:$R$504,A385,'Cocok Bayar Booking'!$S$5:$S$504,"Add-on",'Cocok Bayar Booking'!$B$5:$B$504,"&lt;="&amp;'Pengaturan'!$B$6)</x:f>
        <x:v>0</x:v>
      </x:c>
      <x:c r="H385" s="619"/>
      <x:c r="I385" s="619" t="n">
        <x:f>E385+F385+IF(V385&lt;&gt;"",N(H385),0)</x:f>
        <x:v>100000</x:v>
      </x:c>
      <x:c r="J385" s="625"/>
      <x:c r="K385" s="626"/>
      <x:c r="L385" s="620" t="str">
        <x:f>IF(NOT(ISNUMBER(C385)),"Tanggal sesi belum pasti",IF(OR(C385&lt;'Pengaturan'!$B$4,C385&gt;'Pengaturan'!$B$5),"Di luar September",IF(C385&gt;'Pengaturan'!$B$29,"Belum closing",IF(AND(O385&lt;&gt;"",NOT(AND(W385="Terverifikasi",K385&lt;&gt;""))),"Pasangan perlu dicek",IF(AND(Q385=0,NOT(AND(ISNUMBER(U385),K385&lt;&gt;""))),"Sesi belum terkonfirmasi",IF(AND(ISNUMBER(J385),J385&gt;=0,K385&lt;&gt;""),"Terhitung",IF(X385=0,"Paket utama belum terhubung",IF(R385=0,"Pelunasan belum terbukti",IF(AND(N(H385)&gt;0,V385=""),"Bukti bayar sebelumnya kosong",IF(E385+IF(V385&lt;&gt;"",N(H385),0)&lt;S385,"DP sebelumnya belum lengkap",IF(I385&lt;=0,"Nominal pembayaran belum lengkap","Terhitung")))))))))))</x:f>
        <x:v>Di luar September</x:v>
      </x:c>
      <x:c r="M385" s="619" t="str">
        <x:f>IF(N385=1,IF(AND(ISNUMBER(J385),J385&gt;=0,K385&lt;&gt;""),J385,I385),"")</x:f>
      </x:c>
      <x:c r="N385" s="617" t="n">
        <x:f>IF(L385="Terhitung",1,0)</x:f>
        <x:v>0</x:v>
      </x:c>
      <x:c r="O385" s="617"/>
      <x:c r="P385" s="617" t="str">
        <x:v>415</x:v>
      </x:c>
      <x:c r="Q385" s="617" t="n">
        <x:f>SUMIFS('Cocok Bayar Booking'!$V$5:$V$504,'Cocok Bayar Booking'!$R$5:$R$504,A385,'Cocok Bayar Booking'!$B$5:$B$504,"&lt;="&amp;'Pengaturan'!$B$6)</x:f>
        <x:v>0</x:v>
      </x:c>
      <x:c r="R385" s="617" t="n">
        <x:f>COUNTIFS('Cocok Bayar Booking'!$R$5:$R$504,A385,'Cocok Bayar Booking'!$S$5:$S$504,"Paket utama",'Cocok Bayar Booking'!$F$5:$F$504,"Lunas",'Cocok Bayar Booking'!$B$5:$B$504,"&lt;="&amp;'Pengaturan'!$B$6)+COUNTIFS('Cocok Bayar Booking'!$R$5:$R$504,A385,'Cocok Bayar Booking'!$S$5:$S$504,"Paket utama",'Cocok Bayar Booking'!$F$5:$F$504,"Pelunasan",'Cocok Bayar Booking'!$B$5:$B$504,"&lt;="&amp;'Pengaturan'!$B$6)</x:f>
        <x:v>1</x:v>
      </x:c>
      <x:c r="S385" s="619" t="n">
        <x:v>0</x:v>
      </x:c>
      <x:c r="T385" s="619"/>
      <x:c r="U385" s="627"/>
      <x:c r="V385" s="617"/>
      <x:c r="W385" s="626"/>
      <x:c r="X385" s="617" t="n">
        <x:f>COUNTIFS('Cocok Bayar Booking'!$R$5:$R$504,A385,'Cocok Bayar Booking'!$S$5:$S$504,"Paket utama",'Cocok Bayar Booking'!$B$5:$B$504,"&lt;="&amp;'Pengaturan'!$B$6)</x:f>
        <x:v>1</x:v>
      </x:c>
      <x:c r="Y385" s="617" t="n">
        <x:f>IF(OR(L385="Nonaktif tanpa pembayaran",L385="Di luar September",L385="Belum closing",AND(LEFT(A385,4)="LOG-",COUNTIF('Cocok Bayar Booking'!$R$5:$R$504,A385)=0)),0,1-N385)</x:f>
        <x:v>0</x:v>
      </x:c>
      <x:c r="Z385" s="618" t="n">
        <x:f>IF('Log Transaksi'!E415="","",'Log Transaksi'!E415)</x:f>
        <x:v>46312</x:v>
      </x:c>
    </x:row>
    <x:row r="386" ht="30" customHeight="1">
      <x:c r="A386" s="617" t="str">
        <x:v>LOG-15-22</x:v>
      </x:c>
      <x:c r="B386" s="617" t="str">
        <x:f>IF('Log Transaksi'!C416="","",'Log Transaksi'!C416)</x:f>
        <x:v>Tsany</x:v>
      </x:c>
      <x:c r="C386" s="618" t="n">
        <x:f>IF(ISNUMBER(U386),U386,IF(ISNUMBER(Z386),Z386,""))</x:f>
        <x:v>46312</x:v>
      </x:c>
      <x:c r="D386" s="617" t="str">
        <x:f>'Log Transaksi'!D416</x:f>
        <x:v>Large Group</x:v>
      </x:c>
      <x:c r="E386" s="619" t="n">
        <x:f>SUMIFS('Cocok Bayar Booking'!$I$5:$I$504,'Cocok Bayar Booking'!$R$5:$R$504,A386,'Cocok Bayar Booking'!$F$5:$F$504,"DP",'Cocok Bayar Booking'!$S$5:$S$504,"Paket utama",'Cocok Bayar Booking'!$B$5:$B$504,"&lt;="&amp;'Pengaturan'!$B$6)</x:f>
        <x:v>100000</x:v>
      </x:c>
      <x:c r="F386" s="619" t="n">
        <x:f>SUMIFS('Cocok Bayar Booking'!$I$5:$I$504,'Cocok Bayar Booking'!$R$5:$R$504,A386,'Cocok Bayar Booking'!$B$5:$B$504,"&lt;="&amp;'Pengaturan'!$B$6)-E386</x:f>
        <x:v>0</x:v>
      </x:c>
      <x:c r="G386" s="619" t="n">
        <x:f>SUMIFS('Cocok Bayar Booking'!$I$5:$I$504,'Cocok Bayar Booking'!$R$5:$R$504,A386,'Cocok Bayar Booking'!$S$5:$S$504,"Add-on",'Cocok Bayar Booking'!$B$5:$B$504,"&lt;="&amp;'Pengaturan'!$B$6)</x:f>
        <x:v>0</x:v>
      </x:c>
      <x:c r="H386" s="619"/>
      <x:c r="I386" s="619" t="n">
        <x:f>E386+F386+IF(V386&lt;&gt;"",N(H386),0)</x:f>
        <x:v>100000</x:v>
      </x:c>
      <x:c r="J386" s="625"/>
      <x:c r="K386" s="626"/>
      <x:c r="L386" s="620" t="str">
        <x:f>IF(NOT(ISNUMBER(C386)),"Tanggal sesi belum pasti",IF(OR(C386&lt;'Pengaturan'!$B$4,C386&gt;'Pengaturan'!$B$5),"Di luar September",IF(C386&gt;'Pengaturan'!$B$29,"Belum closing",IF(AND(O386&lt;&gt;"",NOT(AND(W386="Terverifikasi",K386&lt;&gt;""))),"Pasangan perlu dicek",IF(AND(Q386=0,NOT(AND(ISNUMBER(U386),K386&lt;&gt;""))),"Sesi belum terkonfirmasi",IF(AND(ISNUMBER(J386),J386&gt;=0,K386&lt;&gt;""),"Terhitung",IF(X386=0,"Paket utama belum terhubung",IF(R386=0,"Pelunasan belum terbukti",IF(AND(N(H386)&gt;0,V386=""),"Bukti bayar sebelumnya kosong",IF(E386+IF(V386&lt;&gt;"",N(H386),0)&lt;S386,"DP sebelumnya belum lengkap",IF(I386&lt;=0,"Nominal pembayaran belum lengkap","Terhitung")))))))))))</x:f>
        <x:v>Di luar September</x:v>
      </x:c>
      <x:c r="M386" s="619" t="str">
        <x:f>IF(N386=1,IF(AND(ISNUMBER(J386),J386&gt;=0,K386&lt;&gt;""),J386,I386),"")</x:f>
      </x:c>
      <x:c r="N386" s="617" t="n">
        <x:f>IF(L386="Terhitung",1,0)</x:f>
        <x:v>0</x:v>
      </x:c>
      <x:c r="O386" s="617"/>
      <x:c r="P386" s="617" t="str">
        <x:v>416</x:v>
      </x:c>
      <x:c r="Q386" s="617" t="n">
        <x:f>SUMIFS('Cocok Bayar Booking'!$V$5:$V$504,'Cocok Bayar Booking'!$R$5:$R$504,A386,'Cocok Bayar Booking'!$B$5:$B$504,"&lt;="&amp;'Pengaturan'!$B$6)</x:f>
        <x:v>0</x:v>
      </x:c>
      <x:c r="R386" s="617" t="n">
        <x:f>COUNTIFS('Cocok Bayar Booking'!$R$5:$R$504,A386,'Cocok Bayar Booking'!$S$5:$S$504,"Paket utama",'Cocok Bayar Booking'!$F$5:$F$504,"Lunas",'Cocok Bayar Booking'!$B$5:$B$504,"&lt;="&amp;'Pengaturan'!$B$6)+COUNTIFS('Cocok Bayar Booking'!$R$5:$R$504,A386,'Cocok Bayar Booking'!$S$5:$S$504,"Paket utama",'Cocok Bayar Booking'!$F$5:$F$504,"Pelunasan",'Cocok Bayar Booking'!$B$5:$B$504,"&lt;="&amp;'Pengaturan'!$B$6)</x:f>
        <x:v>0</x:v>
      </x:c>
      <x:c r="S386" s="619" t="n">
        <x:v>0</x:v>
      </x:c>
      <x:c r="T386" s="619"/>
      <x:c r="U386" s="627"/>
      <x:c r="V386" s="617"/>
      <x:c r="W386" s="626"/>
      <x:c r="X386" s="617" t="n">
        <x:f>COUNTIFS('Cocok Bayar Booking'!$R$5:$R$504,A386,'Cocok Bayar Booking'!$S$5:$S$504,"Paket utama",'Cocok Bayar Booking'!$B$5:$B$504,"&lt;="&amp;'Pengaturan'!$B$6)</x:f>
        <x:v>1</x:v>
      </x:c>
      <x:c r="Y386" s="617" t="n">
        <x:f>IF(OR(L386="Nonaktif tanpa pembayaran",L386="Di luar September",L386="Belum closing",AND(LEFT(A386,4)="LOG-",COUNTIF('Cocok Bayar Booking'!$R$5:$R$504,A386)=0)),0,1-N386)</x:f>
        <x:v>0</x:v>
      </x:c>
      <x:c r="Z386" s="618" t="n">
        <x:f>IF('Log Transaksi'!E416="","",'Log Transaksi'!E416)</x:f>
        <x:v>46312</x:v>
      </x:c>
    </x:row>
    <x:row r="387" ht="30" customHeight="1">
      <x:c r="A387" s="617" t="str">
        <x:v>LOG-16-6</x:v>
      </x:c>
      <x:c r="B387" s="617" t="str">
        <x:f>IF('Log Transaksi'!C419="","",'Log Transaksi'!C419)</x:f>
        <x:v>Nabilla</x:v>
      </x:c>
      <x:c r="C387" s="618" t="n">
        <x:f>IF(ISNUMBER(U387),U387,IF(ISNUMBER(Z387),Z387,""))</x:f>
        <x:v>46298</x:v>
      </x:c>
      <x:c r="D387" s="617" t="str">
        <x:f>'Log Transaksi'!D419</x:f>
        <x:v>Graduation</x:v>
      </x:c>
      <x:c r="E387" s="619" t="n">
        <x:f>SUMIFS('Cocok Bayar Booking'!$I$5:$I$504,'Cocok Bayar Booking'!$R$5:$R$504,A387,'Cocok Bayar Booking'!$F$5:$F$504,"DP",'Cocok Bayar Booking'!$S$5:$S$504,"Paket utama",'Cocok Bayar Booking'!$B$5:$B$504,"&lt;="&amp;'Pengaturan'!$B$6)</x:f>
        <x:v>100000</x:v>
      </x:c>
      <x:c r="F387" s="619" t="n">
        <x:f>SUMIFS('Cocok Bayar Booking'!$I$5:$I$504,'Cocok Bayar Booking'!$R$5:$R$504,A387,'Cocok Bayar Booking'!$B$5:$B$504,"&lt;="&amp;'Pengaturan'!$B$6)-E387</x:f>
        <x:v>0</x:v>
      </x:c>
      <x:c r="G387" s="619" t="n">
        <x:f>SUMIFS('Cocok Bayar Booking'!$I$5:$I$504,'Cocok Bayar Booking'!$R$5:$R$504,A387,'Cocok Bayar Booking'!$S$5:$S$504,"Add-on",'Cocok Bayar Booking'!$B$5:$B$504,"&lt;="&amp;'Pengaturan'!$B$6)</x:f>
        <x:v>0</x:v>
      </x:c>
      <x:c r="H387" s="619"/>
      <x:c r="I387" s="619" t="n">
        <x:f>E387+F387+IF(V387&lt;&gt;"",N(H387),0)</x:f>
        <x:v>100000</x:v>
      </x:c>
      <x:c r="J387" s="625"/>
      <x:c r="K387" s="626"/>
      <x:c r="L387" s="620" t="str">
        <x:f>IF(NOT(ISNUMBER(C387)),"Tanggal sesi belum pasti",IF(OR(C387&lt;'Pengaturan'!$B$4,C387&gt;'Pengaturan'!$B$5),"Di luar September",IF(C387&gt;'Pengaturan'!$B$29,"Belum closing",IF(AND(O387&lt;&gt;"",NOT(AND(W387="Terverifikasi",K387&lt;&gt;""))),"Pasangan perlu dicek",IF(AND(Q387=0,NOT(AND(ISNUMBER(U387),K387&lt;&gt;""))),"Sesi belum terkonfirmasi",IF(AND(ISNUMBER(J387),J387&gt;=0,K387&lt;&gt;""),"Terhitung",IF(X387=0,"Paket utama belum terhubung",IF(R387=0,"Pelunasan belum terbukti",IF(AND(N(H387)&gt;0,V387=""),"Bukti bayar sebelumnya kosong",IF(E387+IF(V387&lt;&gt;"",N(H387),0)&lt;S387,"DP sebelumnya belum lengkap",IF(I387&lt;=0,"Nominal pembayaran belum lengkap","Terhitung")))))))))))</x:f>
        <x:v>Di luar September</x:v>
      </x:c>
      <x:c r="M387" s="619" t="str">
        <x:f>IF(N387=1,IF(AND(ISNUMBER(J387),J387&gt;=0,K387&lt;&gt;""),J387,I387),"")</x:f>
      </x:c>
      <x:c r="N387" s="617" t="n">
        <x:f>IF(L387="Terhitung",1,0)</x:f>
        <x:v>0</x:v>
      </x:c>
      <x:c r="O387" s="617"/>
      <x:c r="P387" s="617" t="str">
        <x:v>419</x:v>
      </x:c>
      <x:c r="Q387" s="617" t="n">
        <x:f>SUMIFS('Cocok Bayar Booking'!$V$5:$V$504,'Cocok Bayar Booking'!$R$5:$R$504,A387,'Cocok Bayar Booking'!$B$5:$B$504,"&lt;="&amp;'Pengaturan'!$B$6)</x:f>
        <x:v>0</x:v>
      </x:c>
      <x:c r="R387" s="617" t="n">
        <x:f>COUNTIFS('Cocok Bayar Booking'!$R$5:$R$504,A387,'Cocok Bayar Booking'!$S$5:$S$504,"Paket utama",'Cocok Bayar Booking'!$F$5:$F$504,"Lunas",'Cocok Bayar Booking'!$B$5:$B$504,"&lt;="&amp;'Pengaturan'!$B$6)+COUNTIFS('Cocok Bayar Booking'!$R$5:$R$504,A387,'Cocok Bayar Booking'!$S$5:$S$504,"Paket utama",'Cocok Bayar Booking'!$F$5:$F$504,"Pelunasan",'Cocok Bayar Booking'!$B$5:$B$504,"&lt;="&amp;'Pengaturan'!$B$6)</x:f>
        <x:v>0</x:v>
      </x:c>
      <x:c r="S387" s="619" t="n">
        <x:v>0</x:v>
      </x:c>
      <x:c r="T387" s="619"/>
      <x:c r="U387" s="627"/>
      <x:c r="V387" s="617"/>
      <x:c r="W387" s="626"/>
      <x:c r="X387" s="617" t="n">
        <x:f>COUNTIFS('Cocok Bayar Booking'!$R$5:$R$504,A387,'Cocok Bayar Booking'!$S$5:$S$504,"Paket utama",'Cocok Bayar Booking'!$B$5:$B$504,"&lt;="&amp;'Pengaturan'!$B$6)</x:f>
        <x:v>1</x:v>
      </x:c>
      <x:c r="Y387" s="617" t="n">
        <x:f>IF(OR(L387="Nonaktif tanpa pembayaran",L387="Di luar September",L387="Belum closing",AND(LEFT(A387,4)="LOG-",COUNTIF('Cocok Bayar Booking'!$R$5:$R$504,A387)=0)),0,1-N387)</x:f>
        <x:v>0</x:v>
      </x:c>
      <x:c r="Z387" s="618" t="n">
        <x:f>IF('Log Transaksi'!E419="","",'Log Transaksi'!E419)</x:f>
        <x:v>46298</x:v>
      </x:c>
    </x:row>
    <x:row r="388" ht="30" customHeight="1">
      <x:c r="A388" s="617" t="str">
        <x:v>LOG-16-13</x:v>
      </x:c>
      <x:c r="B388" s="617" t="str">
        <x:f>IF('Log Transaksi'!C426="","",'Log Transaksi'!C426)</x:f>
        <x:v>Dita</x:v>
      </x:c>
      <x:c r="C388" s="618" t="n">
        <x:f>IF(ISNUMBER(U388),U388,IF(ISNUMBER(Z388),Z388,""))</x:f>
        <x:v>46298</x:v>
      </x:c>
      <x:c r="D388" s="617" t="str">
        <x:f>'Log Transaksi'!D426</x:f>
        <x:v>Graduation</x:v>
      </x:c>
      <x:c r="E388" s="619" t="n">
        <x:f>SUMIFS('Cocok Bayar Booking'!$I$5:$I$504,'Cocok Bayar Booking'!$R$5:$R$504,A388,'Cocok Bayar Booking'!$F$5:$F$504,"DP",'Cocok Bayar Booking'!$S$5:$S$504,"Paket utama",'Cocok Bayar Booking'!$B$5:$B$504,"&lt;="&amp;'Pengaturan'!$B$6)</x:f>
        <x:v>100000</x:v>
      </x:c>
      <x:c r="F388" s="619" t="n">
        <x:f>SUMIFS('Cocok Bayar Booking'!$I$5:$I$504,'Cocok Bayar Booking'!$R$5:$R$504,A388,'Cocok Bayar Booking'!$B$5:$B$504,"&lt;="&amp;'Pengaturan'!$B$6)-E388</x:f>
        <x:v>0</x:v>
      </x:c>
      <x:c r="G388" s="619" t="n">
        <x:f>SUMIFS('Cocok Bayar Booking'!$I$5:$I$504,'Cocok Bayar Booking'!$R$5:$R$504,A388,'Cocok Bayar Booking'!$S$5:$S$504,"Add-on",'Cocok Bayar Booking'!$B$5:$B$504,"&lt;="&amp;'Pengaturan'!$B$6)</x:f>
        <x:v>0</x:v>
      </x:c>
      <x:c r="H388" s="619"/>
      <x:c r="I388" s="619" t="n">
        <x:f>E388+F388+IF(V388&lt;&gt;"",N(H388),0)</x:f>
        <x:v>100000</x:v>
      </x:c>
      <x:c r="J388" s="625"/>
      <x:c r="K388" s="626"/>
      <x:c r="L388" s="620" t="str">
        <x:f>IF(NOT(ISNUMBER(C388)),"Tanggal sesi belum pasti",IF(OR(C388&lt;'Pengaturan'!$B$4,C388&gt;'Pengaturan'!$B$5),"Di luar September",IF(C388&gt;'Pengaturan'!$B$29,"Belum closing",IF(AND(O388&lt;&gt;"",NOT(AND(W388="Terverifikasi",K388&lt;&gt;""))),"Pasangan perlu dicek",IF(AND(Q388=0,NOT(AND(ISNUMBER(U388),K388&lt;&gt;""))),"Sesi belum terkonfirmasi",IF(AND(ISNUMBER(J388),J388&gt;=0,K388&lt;&gt;""),"Terhitung",IF(X388=0,"Paket utama belum terhubung",IF(R388=0,"Pelunasan belum terbukti",IF(AND(N(H388)&gt;0,V388=""),"Bukti bayar sebelumnya kosong",IF(E388+IF(V388&lt;&gt;"",N(H388),0)&lt;S388,"DP sebelumnya belum lengkap",IF(I388&lt;=0,"Nominal pembayaran belum lengkap","Terhitung")))))))))))</x:f>
        <x:v>Di luar September</x:v>
      </x:c>
      <x:c r="M388" s="619" t="str">
        <x:f>IF(N388=1,IF(AND(ISNUMBER(J388),J388&gt;=0,K388&lt;&gt;""),J388,I388),"")</x:f>
      </x:c>
      <x:c r="N388" s="617" t="n">
        <x:f>IF(L388="Terhitung",1,0)</x:f>
        <x:v>0</x:v>
      </x:c>
      <x:c r="O388" s="617"/>
      <x:c r="P388" s="617" t="str">
        <x:v>426</x:v>
      </x:c>
      <x:c r="Q388" s="617" t="n">
        <x:f>SUMIFS('Cocok Bayar Booking'!$V$5:$V$504,'Cocok Bayar Booking'!$R$5:$R$504,A388,'Cocok Bayar Booking'!$B$5:$B$504,"&lt;="&amp;'Pengaturan'!$B$6)</x:f>
        <x:v>0</x:v>
      </x:c>
      <x:c r="R388" s="617" t="n">
        <x:f>COUNTIFS('Cocok Bayar Booking'!$R$5:$R$504,A388,'Cocok Bayar Booking'!$S$5:$S$504,"Paket utama",'Cocok Bayar Booking'!$F$5:$F$504,"Lunas",'Cocok Bayar Booking'!$B$5:$B$504,"&lt;="&amp;'Pengaturan'!$B$6)+COUNTIFS('Cocok Bayar Booking'!$R$5:$R$504,A388,'Cocok Bayar Booking'!$S$5:$S$504,"Paket utama",'Cocok Bayar Booking'!$F$5:$F$504,"Pelunasan",'Cocok Bayar Booking'!$B$5:$B$504,"&lt;="&amp;'Pengaturan'!$B$6)</x:f>
        <x:v>0</x:v>
      </x:c>
      <x:c r="S388" s="619" t="n">
        <x:v>0</x:v>
      </x:c>
      <x:c r="T388" s="619"/>
      <x:c r="U388" s="627"/>
      <x:c r="V388" s="617"/>
      <x:c r="W388" s="626"/>
      <x:c r="X388" s="617" t="n">
        <x:f>COUNTIFS('Cocok Bayar Booking'!$R$5:$R$504,A388,'Cocok Bayar Booking'!$S$5:$S$504,"Paket utama",'Cocok Bayar Booking'!$B$5:$B$504,"&lt;="&amp;'Pengaturan'!$B$6)</x:f>
        <x:v>1</x:v>
      </x:c>
      <x:c r="Y388" s="617" t="n">
        <x:f>IF(OR(L388="Nonaktif tanpa pembayaran",L388="Di luar September",L388="Belum closing",AND(LEFT(A388,4)="LOG-",COUNTIF('Cocok Bayar Booking'!$R$5:$R$504,A388)=0)),0,1-N388)</x:f>
        <x:v>0</x:v>
      </x:c>
      <x:c r="Z388" s="618" t="n">
        <x:f>IF('Log Transaksi'!E426="","",'Log Transaksi'!E426)</x:f>
        <x:v>46298</x:v>
      </x:c>
    </x:row>
    <x:row r="389" ht="30" customHeight="1">
      <x:c r="A389" s="617" t="str">
        <x:v>LOG-16-16</x:v>
      </x:c>
      <x:c r="B389" s="617" t="str">
        <x:f>IF('Log Transaksi'!C429="","",'Log Transaksi'!C429)</x:f>
        <x:v>Sifa</x:v>
      </x:c>
      <x:c r="C389" s="618" t="n">
        <x:f>IF(ISNUMBER(U389),U389,IF(ISNUMBER(Z389),Z389,""))</x:f>
        <x:v>46298</x:v>
      </x:c>
      <x:c r="D389" s="617" t="str">
        <x:f>'Log Transaksi'!D429</x:f>
        <x:v>Graduation</x:v>
      </x:c>
      <x:c r="E389" s="619" t="n">
        <x:f>SUMIFS('Cocok Bayar Booking'!$I$5:$I$504,'Cocok Bayar Booking'!$R$5:$R$504,A389,'Cocok Bayar Booking'!$F$5:$F$504,"DP",'Cocok Bayar Booking'!$S$5:$S$504,"Paket utama",'Cocok Bayar Booking'!$B$5:$B$504,"&lt;="&amp;'Pengaturan'!$B$6)</x:f>
        <x:v>100000</x:v>
      </x:c>
      <x:c r="F389" s="619" t="n">
        <x:f>SUMIFS('Cocok Bayar Booking'!$I$5:$I$504,'Cocok Bayar Booking'!$R$5:$R$504,A389,'Cocok Bayar Booking'!$B$5:$B$504,"&lt;="&amp;'Pengaturan'!$B$6)-E389</x:f>
        <x:v>0</x:v>
      </x:c>
      <x:c r="G389" s="619" t="n">
        <x:f>SUMIFS('Cocok Bayar Booking'!$I$5:$I$504,'Cocok Bayar Booking'!$R$5:$R$504,A389,'Cocok Bayar Booking'!$S$5:$S$504,"Add-on",'Cocok Bayar Booking'!$B$5:$B$504,"&lt;="&amp;'Pengaturan'!$B$6)</x:f>
        <x:v>0</x:v>
      </x:c>
      <x:c r="H389" s="619"/>
      <x:c r="I389" s="619" t="n">
        <x:f>E389+F389+IF(V389&lt;&gt;"",N(H389),0)</x:f>
        <x:v>100000</x:v>
      </x:c>
      <x:c r="J389" s="625"/>
      <x:c r="K389" s="626"/>
      <x:c r="L389" s="620" t="str">
        <x:f>IF(NOT(ISNUMBER(C389)),"Tanggal sesi belum pasti",IF(OR(C389&lt;'Pengaturan'!$B$4,C389&gt;'Pengaturan'!$B$5),"Di luar September",IF(C389&gt;'Pengaturan'!$B$29,"Belum closing",IF(AND(O389&lt;&gt;"",NOT(AND(W389="Terverifikasi",K389&lt;&gt;""))),"Pasangan perlu dicek",IF(AND(Q389=0,NOT(AND(ISNUMBER(U389),K389&lt;&gt;""))),"Sesi belum terkonfirmasi",IF(AND(ISNUMBER(J389),J389&gt;=0,K389&lt;&gt;""),"Terhitung",IF(X389=0,"Paket utama belum terhubung",IF(R389=0,"Pelunasan belum terbukti",IF(AND(N(H389)&gt;0,V389=""),"Bukti bayar sebelumnya kosong",IF(E389+IF(V389&lt;&gt;"",N(H389),0)&lt;S389,"DP sebelumnya belum lengkap",IF(I389&lt;=0,"Nominal pembayaran belum lengkap","Terhitung")))))))))))</x:f>
        <x:v>Di luar September</x:v>
      </x:c>
      <x:c r="M389" s="619" t="str">
        <x:f>IF(N389=1,IF(AND(ISNUMBER(J389),J389&gt;=0,K389&lt;&gt;""),J389,I389),"")</x:f>
      </x:c>
      <x:c r="N389" s="617" t="n">
        <x:f>IF(L389="Terhitung",1,0)</x:f>
        <x:v>0</x:v>
      </x:c>
      <x:c r="O389" s="617"/>
      <x:c r="P389" s="617" t="str">
        <x:v>429</x:v>
      </x:c>
      <x:c r="Q389" s="617" t="n">
        <x:f>SUMIFS('Cocok Bayar Booking'!$V$5:$V$504,'Cocok Bayar Booking'!$R$5:$R$504,A389,'Cocok Bayar Booking'!$B$5:$B$504,"&lt;="&amp;'Pengaturan'!$B$6)</x:f>
        <x:v>0</x:v>
      </x:c>
      <x:c r="R389" s="617" t="n">
        <x:f>COUNTIFS('Cocok Bayar Booking'!$R$5:$R$504,A389,'Cocok Bayar Booking'!$S$5:$S$504,"Paket utama",'Cocok Bayar Booking'!$F$5:$F$504,"Lunas",'Cocok Bayar Booking'!$B$5:$B$504,"&lt;="&amp;'Pengaturan'!$B$6)+COUNTIFS('Cocok Bayar Booking'!$R$5:$R$504,A389,'Cocok Bayar Booking'!$S$5:$S$504,"Paket utama",'Cocok Bayar Booking'!$F$5:$F$504,"Pelunasan",'Cocok Bayar Booking'!$B$5:$B$504,"&lt;="&amp;'Pengaturan'!$B$6)</x:f>
        <x:v>0</x:v>
      </x:c>
      <x:c r="S389" s="619" t="n">
        <x:v>0</x:v>
      </x:c>
      <x:c r="T389" s="619"/>
      <x:c r="U389" s="627"/>
      <x:c r="V389" s="617"/>
      <x:c r="W389" s="626"/>
      <x:c r="X389" s="617" t="n">
        <x:f>COUNTIFS('Cocok Bayar Booking'!$R$5:$R$504,A389,'Cocok Bayar Booking'!$S$5:$S$504,"Paket utama",'Cocok Bayar Booking'!$B$5:$B$504,"&lt;="&amp;'Pengaturan'!$B$6)</x:f>
        <x:v>1</x:v>
      </x:c>
      <x:c r="Y389" s="617" t="n">
        <x:f>IF(OR(L389="Nonaktif tanpa pembayaran",L389="Di luar September",L389="Belum closing",AND(LEFT(A389,4)="LOG-",COUNTIF('Cocok Bayar Booking'!$R$5:$R$504,A389)=0)),0,1-N389)</x:f>
        <x:v>0</x:v>
      </x:c>
      <x:c r="Z389" s="618" t="n">
        <x:f>IF('Log Transaksi'!E429="","",'Log Transaksi'!E429)</x:f>
        <x:v>46298</x:v>
      </x:c>
    </x:row>
    <x:row r="390" ht="30" customHeight="1">
      <x:c r="A390" s="617" t="str">
        <x:v>LOG-16-17</x:v>
      </x:c>
      <x:c r="B390" s="617" t="str">
        <x:f>IF('Log Transaksi'!C430="","",'Log Transaksi'!C430)</x:f>
        <x:v>Lodya</x:v>
      </x:c>
      <x:c r="C390" s="618" t="n">
        <x:f>IF(ISNUMBER(U390),U390,IF(ISNUMBER(Z390),Z390,""))</x:f>
        <x:v>46281</x:v>
      </x:c>
      <x:c r="D390" s="617" t="str">
        <x:f>'Log Transaksi'!D430</x:f>
        <x:v>Large Group</x:v>
      </x:c>
      <x:c r="E390" s="619" t="n">
        <x:f>SUMIFS('Cocok Bayar Booking'!$I$5:$I$504,'Cocok Bayar Booking'!$R$5:$R$504,A390,'Cocok Bayar Booking'!$F$5:$F$504,"DP",'Cocok Bayar Booking'!$S$5:$S$504,"Paket utama",'Cocok Bayar Booking'!$B$5:$B$504,"&lt;="&amp;'Pengaturan'!$B$6)</x:f>
        <x:v>0</x:v>
      </x:c>
      <x:c r="F390" s="619" t="n">
        <x:f>SUMIFS('Cocok Bayar Booking'!$I$5:$I$504,'Cocok Bayar Booking'!$R$5:$R$504,A390,'Cocok Bayar Booking'!$B$5:$B$504,"&lt;="&amp;'Pengaturan'!$B$6)-E390</x:f>
        <x:v>225000</x:v>
      </x:c>
      <x:c r="G390" s="619" t="n">
        <x:f>SUMIFS('Cocok Bayar Booking'!$I$5:$I$504,'Cocok Bayar Booking'!$R$5:$R$504,A390,'Cocok Bayar Booking'!$S$5:$S$504,"Add-on",'Cocok Bayar Booking'!$B$5:$B$504,"&lt;="&amp;'Pengaturan'!$B$6)</x:f>
        <x:v>0</x:v>
      </x:c>
      <x:c r="H390" s="619"/>
      <x:c r="I390" s="619" t="n">
        <x:f>E390+F390+IF(V390&lt;&gt;"",N(H390),0)</x:f>
        <x:v>225000</x:v>
      </x:c>
      <x:c r="J390" s="625"/>
      <x:c r="K390" s="626"/>
      <x:c r="L390" s="620" t="str">
        <x:f>IF(NOT(ISNUMBER(C390)),"Tanggal sesi belum pasti",IF(OR(C390&lt;'Pengaturan'!$B$4,C390&gt;'Pengaturan'!$B$5),"Di luar September",IF(C390&gt;'Pengaturan'!$B$29,"Belum closing",IF(AND(O390&lt;&gt;"",NOT(AND(W390="Terverifikasi",K390&lt;&gt;""))),"Pasangan perlu dicek",IF(AND(Q390=0,NOT(AND(ISNUMBER(U390),K390&lt;&gt;""))),"Sesi belum terkonfirmasi",IF(AND(ISNUMBER(J390),J390&gt;=0,K390&lt;&gt;""),"Terhitung",IF(X390=0,"Paket utama belum terhubung",IF(R390=0,"Pelunasan belum terbukti",IF(AND(N(H390)&gt;0,V390=""),"Bukti bayar sebelumnya kosong",IF(E390+IF(V390&lt;&gt;"",N(H390),0)&lt;S390,"DP sebelumnya belum lengkap",IF(I390&lt;=0,"Nominal pembayaran belum lengkap","Terhitung")))))))))))</x:f>
        <x:v>Terhitung</x:v>
      </x:c>
      <x:c r="M390" s="619" t="n">
        <x:f>IF(N390=1,IF(AND(ISNUMBER(J390),J390&gt;=0,K390&lt;&gt;""),J390,I390),"")</x:f>
        <x:v>225000</x:v>
      </x:c>
      <x:c r="N390" s="617" t="n">
        <x:f>IF(L390="Terhitung",1,0)</x:f>
        <x:v>1</x:v>
      </x:c>
      <x:c r="O390" s="617"/>
      <x:c r="P390" s="617" t="str">
        <x:v>430</x:v>
      </x:c>
      <x:c r="Q390" s="617" t="n">
        <x:f>SUMIFS('Cocok Bayar Booking'!$V$5:$V$504,'Cocok Bayar Booking'!$R$5:$R$504,A390,'Cocok Bayar Booking'!$B$5:$B$504,"&lt;="&amp;'Pengaturan'!$B$6)</x:f>
        <x:v>1</x:v>
      </x:c>
      <x:c r="R390" s="617" t="n">
        <x:f>COUNTIFS('Cocok Bayar Booking'!$R$5:$R$504,A390,'Cocok Bayar Booking'!$S$5:$S$504,"Paket utama",'Cocok Bayar Booking'!$F$5:$F$504,"Lunas",'Cocok Bayar Booking'!$B$5:$B$504,"&lt;="&amp;'Pengaturan'!$B$6)+COUNTIFS('Cocok Bayar Booking'!$R$5:$R$504,A390,'Cocok Bayar Booking'!$S$5:$S$504,"Paket utama",'Cocok Bayar Booking'!$F$5:$F$504,"Pelunasan",'Cocok Bayar Booking'!$B$5:$B$504,"&lt;="&amp;'Pengaturan'!$B$6)</x:f>
        <x:v>1</x:v>
      </x:c>
      <x:c r="S390" s="619" t="n">
        <x:v>0</x:v>
      </x:c>
      <x:c r="T390" s="619"/>
      <x:c r="U390" s="627"/>
      <x:c r="V390" s="617"/>
      <x:c r="W390" s="626"/>
      <x:c r="X390" s="617" t="n">
        <x:f>COUNTIFS('Cocok Bayar Booking'!$R$5:$R$504,A390,'Cocok Bayar Booking'!$S$5:$S$504,"Paket utama",'Cocok Bayar Booking'!$B$5:$B$504,"&lt;="&amp;'Pengaturan'!$B$6)</x:f>
        <x:v>1</x:v>
      </x:c>
      <x:c r="Y390" s="617" t="n">
        <x:f>IF(OR(L390="Nonaktif tanpa pembayaran",L390="Di luar September",L390="Belum closing",AND(LEFT(A390,4)="LOG-",COUNTIF('Cocok Bayar Booking'!$R$5:$R$504,A390)=0)),0,1-N390)</x:f>
        <x:v>0</x:v>
      </x:c>
      <x:c r="Z390" s="618" t="n">
        <x:f>IF('Log Transaksi'!E430="","",'Log Transaksi'!E430)</x:f>
        <x:v>46281</x:v>
      </x:c>
    </x:row>
    <x:row r="391" ht="30" customHeight="1">
      <x:c r="A391" s="617" t="str">
        <x:v>LOG-16-18</x:v>
      </x:c>
      <x:c r="B391" s="617" t="str">
        <x:f>IF('Log Transaksi'!C431="","",'Log Transaksi'!C431)</x:f>
        <x:v>Alif</x:v>
      </x:c>
      <x:c r="C391" s="618" t="n">
        <x:f>IF(ISNUMBER(U391),U391,IF(ISNUMBER(Z391),Z391,""))</x:f>
        <x:v>46299</x:v>
      </x:c>
      <x:c r="D391" s="617" t="str">
        <x:f>'Log Transaksi'!D431</x:f>
        <x:v>Graduation</x:v>
      </x:c>
      <x:c r="E391" s="619" t="n">
        <x:f>SUMIFS('Cocok Bayar Booking'!$I$5:$I$504,'Cocok Bayar Booking'!$R$5:$R$504,A391,'Cocok Bayar Booking'!$F$5:$F$504,"DP",'Cocok Bayar Booking'!$S$5:$S$504,"Paket utama",'Cocok Bayar Booking'!$B$5:$B$504,"&lt;="&amp;'Pengaturan'!$B$6)</x:f>
        <x:v>100000</x:v>
      </x:c>
      <x:c r="F391" s="619" t="n">
        <x:f>SUMIFS('Cocok Bayar Booking'!$I$5:$I$504,'Cocok Bayar Booking'!$R$5:$R$504,A391,'Cocok Bayar Booking'!$B$5:$B$504,"&lt;="&amp;'Pengaturan'!$B$6)-E391</x:f>
        <x:v>0</x:v>
      </x:c>
      <x:c r="G391" s="619" t="n">
        <x:f>SUMIFS('Cocok Bayar Booking'!$I$5:$I$504,'Cocok Bayar Booking'!$R$5:$R$504,A391,'Cocok Bayar Booking'!$S$5:$S$504,"Add-on",'Cocok Bayar Booking'!$B$5:$B$504,"&lt;="&amp;'Pengaturan'!$B$6)</x:f>
        <x:v>0</x:v>
      </x:c>
      <x:c r="H391" s="619"/>
      <x:c r="I391" s="619" t="n">
        <x:f>E391+F391+IF(V391&lt;&gt;"",N(H391),0)</x:f>
        <x:v>100000</x:v>
      </x:c>
      <x:c r="J391" s="625"/>
      <x:c r="K391" s="626"/>
      <x:c r="L391" s="620" t="str">
        <x:f>IF(NOT(ISNUMBER(C391)),"Tanggal sesi belum pasti",IF(OR(C391&lt;'Pengaturan'!$B$4,C391&gt;'Pengaturan'!$B$5),"Di luar September",IF(C391&gt;'Pengaturan'!$B$29,"Belum closing",IF(AND(O391&lt;&gt;"",NOT(AND(W391="Terverifikasi",K391&lt;&gt;""))),"Pasangan perlu dicek",IF(AND(Q391=0,NOT(AND(ISNUMBER(U391),K391&lt;&gt;""))),"Sesi belum terkonfirmasi",IF(AND(ISNUMBER(J391),J391&gt;=0,K391&lt;&gt;""),"Terhitung",IF(X391=0,"Paket utama belum terhubung",IF(R391=0,"Pelunasan belum terbukti",IF(AND(N(H391)&gt;0,V391=""),"Bukti bayar sebelumnya kosong",IF(E391+IF(V391&lt;&gt;"",N(H391),0)&lt;S391,"DP sebelumnya belum lengkap",IF(I391&lt;=0,"Nominal pembayaran belum lengkap","Terhitung")))))))))))</x:f>
        <x:v>Di luar September</x:v>
      </x:c>
      <x:c r="M391" s="619" t="str">
        <x:f>IF(N391=1,IF(AND(ISNUMBER(J391),J391&gt;=0,K391&lt;&gt;""),J391,I391),"")</x:f>
      </x:c>
      <x:c r="N391" s="617" t="n">
        <x:f>IF(L391="Terhitung",1,0)</x:f>
        <x:v>0</x:v>
      </x:c>
      <x:c r="O391" s="617"/>
      <x:c r="P391" s="617" t="str">
        <x:v>431</x:v>
      </x:c>
      <x:c r="Q391" s="617" t="n">
        <x:f>SUMIFS('Cocok Bayar Booking'!$V$5:$V$504,'Cocok Bayar Booking'!$R$5:$R$504,A391,'Cocok Bayar Booking'!$B$5:$B$504,"&lt;="&amp;'Pengaturan'!$B$6)</x:f>
        <x:v>0</x:v>
      </x:c>
      <x:c r="R391" s="617" t="n">
        <x:f>COUNTIFS('Cocok Bayar Booking'!$R$5:$R$504,A391,'Cocok Bayar Booking'!$S$5:$S$504,"Paket utama",'Cocok Bayar Booking'!$F$5:$F$504,"Lunas",'Cocok Bayar Booking'!$B$5:$B$504,"&lt;="&amp;'Pengaturan'!$B$6)+COUNTIFS('Cocok Bayar Booking'!$R$5:$R$504,A391,'Cocok Bayar Booking'!$S$5:$S$504,"Paket utama",'Cocok Bayar Booking'!$F$5:$F$504,"Pelunasan",'Cocok Bayar Booking'!$B$5:$B$504,"&lt;="&amp;'Pengaturan'!$B$6)</x:f>
        <x:v>0</x:v>
      </x:c>
      <x:c r="S391" s="619" t="n">
        <x:v>0</x:v>
      </x:c>
      <x:c r="T391" s="619"/>
      <x:c r="U391" s="627"/>
      <x:c r="V391" s="617"/>
      <x:c r="W391" s="626"/>
      <x:c r="X391" s="617" t="n">
        <x:f>COUNTIFS('Cocok Bayar Booking'!$R$5:$R$504,A391,'Cocok Bayar Booking'!$S$5:$S$504,"Paket utama",'Cocok Bayar Booking'!$B$5:$B$504,"&lt;="&amp;'Pengaturan'!$B$6)</x:f>
        <x:v>1</x:v>
      </x:c>
      <x:c r="Y391" s="617" t="n">
        <x:f>IF(OR(L391="Nonaktif tanpa pembayaran",L391="Di luar September",L391="Belum closing",AND(LEFT(A391,4)="LOG-",COUNTIF('Cocok Bayar Booking'!$R$5:$R$504,A391)=0)),0,1-N391)</x:f>
        <x:v>0</x:v>
      </x:c>
      <x:c r="Z391" s="618" t="n">
        <x:f>IF('Log Transaksi'!E431="","",'Log Transaksi'!E431)</x:f>
        <x:v>46299</x:v>
      </x:c>
    </x:row>
    <x:row r="392" ht="30" customHeight="1">
      <x:c r="A392" s="617" t="str">
        <x:v>LOG-16-11</x:v>
      </x:c>
      <x:c r="B392" s="617" t="str">
        <x:f>IF('Log Transaksi'!C424="","",'Log Transaksi'!C424)</x:f>
        <x:v>Andre</x:v>
      </x:c>
      <x:c r="C392" s="618" t="n">
        <x:f>IF(ISNUMBER(U392),U392,IF(ISNUMBER(Z392),Z392,""))</x:f>
        <x:v>46258</x:v>
      </x:c>
      <x:c r="D392" s="617" t="str">
        <x:f>'Log Transaksi'!D424</x:f>
        <x:v>Packing</x:v>
      </x:c>
      <x:c r="E392" s="619" t="n">
        <x:f>SUMIFS('Cocok Bayar Booking'!$I$5:$I$504,'Cocok Bayar Booking'!$R$5:$R$504,A392,'Cocok Bayar Booking'!$F$5:$F$504,"DP",'Cocok Bayar Booking'!$S$5:$S$504,"Paket utama",'Cocok Bayar Booking'!$B$5:$B$504,"&lt;="&amp;'Pengaturan'!$B$6)</x:f>
        <x:v>0</x:v>
      </x:c>
      <x:c r="F392" s="619" t="n">
        <x:f>SUMIFS('Cocok Bayar Booking'!$I$5:$I$504,'Cocok Bayar Booking'!$R$5:$R$504,A392,'Cocok Bayar Booking'!$B$5:$B$504,"&lt;="&amp;'Pengaturan'!$B$6)-E392</x:f>
        <x:v>20000</x:v>
      </x:c>
      <x:c r="G392" s="619" t="n">
        <x:f>SUMIFS('Cocok Bayar Booking'!$I$5:$I$504,'Cocok Bayar Booking'!$R$5:$R$504,A392,'Cocok Bayar Booking'!$S$5:$S$504,"Add-on",'Cocok Bayar Booking'!$B$5:$B$504,"&lt;="&amp;'Pengaturan'!$B$6)</x:f>
        <x:v>20000</x:v>
      </x:c>
      <x:c r="H392" s="619"/>
      <x:c r="I392" s="619" t="n">
        <x:f>E392+F392+IF(V392&lt;&gt;"",N(H392),0)</x:f>
        <x:v>20000</x:v>
      </x:c>
      <x:c r="J392" s="625"/>
      <x:c r="K392" s="626"/>
      <x:c r="L392" s="620" t="str">
        <x:f>IF(NOT(ISNUMBER(C392)),"Tanggal sesi belum pasti",IF(OR(C392&lt;'Pengaturan'!$B$4,C392&gt;'Pengaturan'!$B$5),"Di luar September",IF(C392&gt;'Pengaturan'!$B$29,"Belum closing",IF(AND(O392&lt;&gt;"",NOT(AND(W392="Terverifikasi",K392&lt;&gt;""))),"Pasangan perlu dicek",IF(AND(Q392=0,NOT(AND(ISNUMBER(U392),K392&lt;&gt;""))),"Sesi belum terkonfirmasi",IF(AND(ISNUMBER(J392),J392&gt;=0,K392&lt;&gt;""),"Terhitung",IF(X392=0,"Paket utama belum terhubung",IF(R392=0,"Pelunasan belum terbukti",IF(AND(N(H392)&gt;0,V392=""),"Bukti bayar sebelumnya kosong",IF(E392+IF(V392&lt;&gt;"",N(H392),0)&lt;S392,"DP sebelumnya belum lengkap",IF(I392&lt;=0,"Nominal pembayaran belum lengkap","Terhitung")))))))))))</x:f>
        <x:v>Di luar September</x:v>
      </x:c>
      <x:c r="M392" s="619" t="str">
        <x:f>IF(N392=1,IF(AND(ISNUMBER(J392),J392&gt;=0,K392&lt;&gt;""),J392,I392),"")</x:f>
      </x:c>
      <x:c r="N392" s="617" t="n">
        <x:f>IF(L392="Terhitung",1,0)</x:f>
        <x:v>0</x:v>
      </x:c>
      <x:c r="O392" s="617" t="str">
        <x:v>Add-on belum terhubung ke paket utama</x:v>
      </x:c>
      <x:c r="P392" s="617" t="str">
        <x:v>424</x:v>
      </x:c>
      <x:c r="Q392" s="617" t="n">
        <x:f>SUMIFS('Cocok Bayar Booking'!$V$5:$V$504,'Cocok Bayar Booking'!$R$5:$R$504,A392,'Cocok Bayar Booking'!$B$5:$B$504,"&lt;="&amp;'Pengaturan'!$B$6)</x:f>
        <x:v>0</x:v>
      </x:c>
      <x:c r="R392" s="617" t="n">
        <x:f>COUNTIFS('Cocok Bayar Booking'!$R$5:$R$504,A392,'Cocok Bayar Booking'!$S$5:$S$504,"Paket utama",'Cocok Bayar Booking'!$F$5:$F$504,"Lunas",'Cocok Bayar Booking'!$B$5:$B$504,"&lt;="&amp;'Pengaturan'!$B$6)+COUNTIFS('Cocok Bayar Booking'!$R$5:$R$504,A392,'Cocok Bayar Booking'!$S$5:$S$504,"Paket utama",'Cocok Bayar Booking'!$F$5:$F$504,"Pelunasan",'Cocok Bayar Booking'!$B$5:$B$504,"&lt;="&amp;'Pengaturan'!$B$6)</x:f>
        <x:v>0</x:v>
      </x:c>
      <x:c r="S392" s="619" t="n">
        <x:v>0</x:v>
      </x:c>
      <x:c r="T392" s="619"/>
      <x:c r="U392" s="627"/>
      <x:c r="V392" s="617"/>
      <x:c r="W392" s="626"/>
      <x:c r="X392" s="617" t="n">
        <x:f>COUNTIFS('Cocok Bayar Booking'!$R$5:$R$504,A392,'Cocok Bayar Booking'!$S$5:$S$504,"Paket utama",'Cocok Bayar Booking'!$B$5:$B$504,"&lt;="&amp;'Pengaturan'!$B$6)</x:f>
        <x:v>0</x:v>
      </x:c>
      <x:c r="Y392" s="617" t="n">
        <x:f>IF(OR(L392="Nonaktif tanpa pembayaran",L392="Di luar September",L392="Belum closing",AND(LEFT(A392,4)="LOG-",COUNTIF('Cocok Bayar Booking'!$R$5:$R$504,A392)=0)),0,1-N392)</x:f>
        <x:v>0</x:v>
      </x:c>
      <x:c r="Z392" s="618" t="n">
        <x:f>IF('Log Transaksi'!E424="","",'Log Transaksi'!E424)</x:f>
        <x:v>46258</x:v>
      </x:c>
    </x:row>
    <x:row r="393" ht="30" customHeight="1">
      <x:c r="A393" s="617" t="str">
        <x:v>LOG-16-15</x:v>
      </x:c>
      <x:c r="B393" s="617" t="str">
        <x:f>IF('Log Transaksi'!C428="","",'Log Transaksi'!C428)</x:f>
        <x:v>Zulfan</x:v>
      </x:c>
      <x:c r="C393" s="618" t="n">
        <x:f>IF(ISNUMBER(U393),U393,IF(ISNUMBER(Z393),Z393,""))</x:f>
        <x:v>46267</x:v>
      </x:c>
      <x:c r="D393" s="617" t="str">
        <x:f>'Log Transaksi'!D428</x:f>
        <x:v>Packing</x:v>
      </x:c>
      <x:c r="E393" s="619" t="n">
        <x:f>SUMIFS('Cocok Bayar Booking'!$I$5:$I$504,'Cocok Bayar Booking'!$R$5:$R$504,A393,'Cocok Bayar Booking'!$F$5:$F$504,"DP",'Cocok Bayar Booking'!$S$5:$S$504,"Paket utama",'Cocok Bayar Booking'!$B$5:$B$504,"&lt;="&amp;'Pengaturan'!$B$6)</x:f>
        <x:v>0</x:v>
      </x:c>
      <x:c r="F393" s="619" t="n">
        <x:f>SUMIFS('Cocok Bayar Booking'!$I$5:$I$504,'Cocok Bayar Booking'!$R$5:$R$504,A393,'Cocok Bayar Booking'!$B$5:$B$504,"&lt;="&amp;'Pengaturan'!$B$6)-E393</x:f>
        <x:v>20000</x:v>
      </x:c>
      <x:c r="G393" s="619" t="n">
        <x:f>SUMIFS('Cocok Bayar Booking'!$I$5:$I$504,'Cocok Bayar Booking'!$R$5:$R$504,A393,'Cocok Bayar Booking'!$S$5:$S$504,"Add-on",'Cocok Bayar Booking'!$B$5:$B$504,"&lt;="&amp;'Pengaturan'!$B$6)</x:f>
        <x:v>20000</x:v>
      </x:c>
      <x:c r="H393" s="619"/>
      <x:c r="I393" s="619" t="n">
        <x:f>E393+F393+IF(V393&lt;&gt;"",N(H393),0)</x:f>
        <x:v>20000</x:v>
      </x:c>
      <x:c r="J393" s="625"/>
      <x:c r="K393" s="626"/>
      <x:c r="L393" s="620" t="str">
        <x:f>IF(NOT(ISNUMBER(C393)),"Tanggal sesi belum pasti",IF(OR(C393&lt;'Pengaturan'!$B$4,C393&gt;'Pengaturan'!$B$5),"Di luar September",IF(C393&gt;'Pengaturan'!$B$29,"Belum closing",IF(AND(O393&lt;&gt;"",NOT(AND(W393="Terverifikasi",K393&lt;&gt;""))),"Pasangan perlu dicek",IF(AND(Q393=0,NOT(AND(ISNUMBER(U393),K393&lt;&gt;""))),"Sesi belum terkonfirmasi",IF(AND(ISNUMBER(J393),J393&gt;=0,K393&lt;&gt;""),"Terhitung",IF(X393=0,"Paket utama belum terhubung",IF(R393=0,"Pelunasan belum terbukti",IF(AND(N(H393)&gt;0,V393=""),"Bukti bayar sebelumnya kosong",IF(E393+IF(V393&lt;&gt;"",N(H393),0)&lt;S393,"DP sebelumnya belum lengkap",IF(I393&lt;=0,"Nominal pembayaran belum lengkap","Terhitung")))))))))))</x:f>
        <x:v>Pasangan perlu dicek</x:v>
      </x:c>
      <x:c r="M393" s="619" t="str">
        <x:f>IF(N393=1,IF(AND(ISNUMBER(J393),J393&gt;=0,K393&lt;&gt;""),J393,I393),"")</x:f>
      </x:c>
      <x:c r="N393" s="617" t="n">
        <x:f>IF(L393="Terhitung",1,0)</x:f>
        <x:v>0</x:v>
      </x:c>
      <x:c r="O393" s="617" t="str">
        <x:v>Add-on belum terhubung ke paket utama</x:v>
      </x:c>
      <x:c r="P393" s="617" t="str">
        <x:v>428</x:v>
      </x:c>
      <x:c r="Q393" s="617" t="n">
        <x:f>SUMIFS('Cocok Bayar Booking'!$V$5:$V$504,'Cocok Bayar Booking'!$R$5:$R$504,A393,'Cocok Bayar Booking'!$B$5:$B$504,"&lt;="&amp;'Pengaturan'!$B$6)</x:f>
        <x:v>0</x:v>
      </x:c>
      <x:c r="R393" s="617" t="n">
        <x:f>COUNTIFS('Cocok Bayar Booking'!$R$5:$R$504,A393,'Cocok Bayar Booking'!$S$5:$S$504,"Paket utama",'Cocok Bayar Booking'!$F$5:$F$504,"Lunas",'Cocok Bayar Booking'!$B$5:$B$504,"&lt;="&amp;'Pengaturan'!$B$6)+COUNTIFS('Cocok Bayar Booking'!$R$5:$R$504,A393,'Cocok Bayar Booking'!$S$5:$S$504,"Paket utama",'Cocok Bayar Booking'!$F$5:$F$504,"Pelunasan",'Cocok Bayar Booking'!$B$5:$B$504,"&lt;="&amp;'Pengaturan'!$B$6)</x:f>
        <x:v>0</x:v>
      </x:c>
      <x:c r="S393" s="619" t="n">
        <x:v>0</x:v>
      </x:c>
      <x:c r="T393" s="619"/>
      <x:c r="U393" s="627"/>
      <x:c r="V393" s="617"/>
      <x:c r="W393" s="626"/>
      <x:c r="X393" s="617" t="n">
        <x:f>COUNTIFS('Cocok Bayar Booking'!$R$5:$R$504,A393,'Cocok Bayar Booking'!$S$5:$S$504,"Paket utama",'Cocok Bayar Booking'!$B$5:$B$504,"&lt;="&amp;'Pengaturan'!$B$6)</x:f>
        <x:v>0</x:v>
      </x:c>
      <x:c r="Y393" s="617" t="n">
        <x:f>IF(OR(L393="Nonaktif tanpa pembayaran",L393="Di luar September",L393="Belum closing",AND(LEFT(A393,4)="LOG-",COUNTIF('Cocok Bayar Booking'!$R$5:$R$504,A393)=0)),0,1-N393)</x:f>
        <x:v>1</x:v>
      </x:c>
      <x:c r="Z393" s="618" t="n">
        <x:f>IF('Log Transaksi'!E428="","",'Log Transaksi'!E428)</x:f>
        <x:v>46267</x:v>
      </x:c>
    </x:row>
    <x:row r="394" ht="30" customHeight="1">
      <x:c r="A394" s="617" t="str">
        <x:v>LOG-17-6</x:v>
      </x:c>
      <x:c r="B394" s="617" t="str">
        <x:f>IF('Log Transaksi'!C437="","",'Log Transaksi'!C437)</x:f>
        <x:v>Echi</x:v>
      </x:c>
      <x:c r="C394" s="618" t="n">
        <x:f>IF(ISNUMBER(U394),U394,IF(ISNUMBER(Z394),Z394,""))</x:f>
        <x:v>46299</x:v>
      </x:c>
      <x:c r="D394" s="617" t="str">
        <x:f>'Log Transaksi'!D437</x:f>
        <x:v>Graduation</x:v>
      </x:c>
      <x:c r="E394" s="619" t="n">
        <x:f>SUMIFS('Cocok Bayar Booking'!$I$5:$I$504,'Cocok Bayar Booking'!$R$5:$R$504,A394,'Cocok Bayar Booking'!$F$5:$F$504,"DP",'Cocok Bayar Booking'!$S$5:$S$504,"Paket utama",'Cocok Bayar Booking'!$B$5:$B$504,"&lt;="&amp;'Pengaturan'!$B$6)</x:f>
        <x:v>100000</x:v>
      </x:c>
      <x:c r="F394" s="619" t="n">
        <x:f>SUMIFS('Cocok Bayar Booking'!$I$5:$I$504,'Cocok Bayar Booking'!$R$5:$R$504,A394,'Cocok Bayar Booking'!$B$5:$B$504,"&lt;="&amp;'Pengaturan'!$B$6)-E394</x:f>
        <x:v>0</x:v>
      </x:c>
      <x:c r="G394" s="619" t="n">
        <x:f>SUMIFS('Cocok Bayar Booking'!$I$5:$I$504,'Cocok Bayar Booking'!$R$5:$R$504,A394,'Cocok Bayar Booking'!$S$5:$S$504,"Add-on",'Cocok Bayar Booking'!$B$5:$B$504,"&lt;="&amp;'Pengaturan'!$B$6)</x:f>
        <x:v>0</x:v>
      </x:c>
      <x:c r="H394" s="619"/>
      <x:c r="I394" s="619" t="n">
        <x:f>E394+F394+IF(V394&lt;&gt;"",N(H394),0)</x:f>
        <x:v>100000</x:v>
      </x:c>
      <x:c r="J394" s="625"/>
      <x:c r="K394" s="626"/>
      <x:c r="L394" s="620" t="str">
        <x:f>IF(NOT(ISNUMBER(C394)),"Tanggal sesi belum pasti",IF(OR(C394&lt;'Pengaturan'!$B$4,C394&gt;'Pengaturan'!$B$5),"Di luar September",IF(C394&gt;'Pengaturan'!$B$29,"Belum closing",IF(AND(O394&lt;&gt;"",NOT(AND(W394="Terverifikasi",K394&lt;&gt;""))),"Pasangan perlu dicek",IF(AND(Q394=0,NOT(AND(ISNUMBER(U394),K394&lt;&gt;""))),"Sesi belum terkonfirmasi",IF(AND(ISNUMBER(J394),J394&gt;=0,K394&lt;&gt;""),"Terhitung",IF(X394=0,"Paket utama belum terhubung",IF(R394=0,"Pelunasan belum terbukti",IF(AND(N(H394)&gt;0,V394=""),"Bukti bayar sebelumnya kosong",IF(E394+IF(V394&lt;&gt;"",N(H394),0)&lt;S394,"DP sebelumnya belum lengkap",IF(I394&lt;=0,"Nominal pembayaran belum lengkap","Terhitung")))))))))))</x:f>
        <x:v>Di luar September</x:v>
      </x:c>
      <x:c r="M394" s="619" t="str">
        <x:f>IF(N394=1,IF(AND(ISNUMBER(J394),J394&gt;=0,K394&lt;&gt;""),J394,I394),"")</x:f>
      </x:c>
      <x:c r="N394" s="617" t="n">
        <x:f>IF(L394="Terhitung",1,0)</x:f>
        <x:v>0</x:v>
      </x:c>
      <x:c r="O394" s="617"/>
      <x:c r="P394" s="617" t="str">
        <x:v>437</x:v>
      </x:c>
      <x:c r="Q394" s="617" t="n">
        <x:f>SUMIFS('Cocok Bayar Booking'!$V$5:$V$504,'Cocok Bayar Booking'!$R$5:$R$504,A394,'Cocok Bayar Booking'!$B$5:$B$504,"&lt;="&amp;'Pengaturan'!$B$6)</x:f>
        <x:v>0</x:v>
      </x:c>
      <x:c r="R394" s="617" t="n">
        <x:f>COUNTIFS('Cocok Bayar Booking'!$R$5:$R$504,A394,'Cocok Bayar Booking'!$S$5:$S$504,"Paket utama",'Cocok Bayar Booking'!$F$5:$F$504,"Lunas",'Cocok Bayar Booking'!$B$5:$B$504,"&lt;="&amp;'Pengaturan'!$B$6)+COUNTIFS('Cocok Bayar Booking'!$R$5:$R$504,A394,'Cocok Bayar Booking'!$S$5:$S$504,"Paket utama",'Cocok Bayar Booking'!$F$5:$F$504,"Pelunasan",'Cocok Bayar Booking'!$B$5:$B$504,"&lt;="&amp;'Pengaturan'!$B$6)</x:f>
        <x:v>0</x:v>
      </x:c>
      <x:c r="S394" s="619" t="n">
        <x:v>0</x:v>
      </x:c>
      <x:c r="T394" s="619"/>
      <x:c r="U394" s="627"/>
      <x:c r="V394" s="617"/>
      <x:c r="W394" s="626"/>
      <x:c r="X394" s="617" t="n">
        <x:f>COUNTIFS('Cocok Bayar Booking'!$R$5:$R$504,A394,'Cocok Bayar Booking'!$S$5:$S$504,"Paket utama",'Cocok Bayar Booking'!$B$5:$B$504,"&lt;="&amp;'Pengaturan'!$B$6)</x:f>
        <x:v>1</x:v>
      </x:c>
      <x:c r="Y394" s="617" t="n">
        <x:f>IF(OR(L394="Nonaktif tanpa pembayaran",L394="Di luar September",L394="Belum closing",AND(LEFT(A394,4)="LOG-",COUNTIF('Cocok Bayar Booking'!$R$5:$R$504,A394)=0)),0,1-N394)</x:f>
        <x:v>0</x:v>
      </x:c>
      <x:c r="Z394" s="618" t="n">
        <x:f>IF('Log Transaksi'!E437="","",'Log Transaksi'!E437)</x:f>
        <x:v>46299</x:v>
      </x:c>
    </x:row>
    <x:row r="395" ht="30" customHeight="1">
      <x:c r="A395" s="617" t="str">
        <x:v>LOG-17-8</x:v>
      </x:c>
      <x:c r="B395" s="617" t="str">
        <x:f>IF('Log Transaksi'!C439="","",'Log Transaksi'!C439)</x:f>
        <x:v>Azra</x:v>
      </x:c>
      <x:c r="C395" s="618" t="n">
        <x:f>IF(ISNUMBER(U395),U395,IF(ISNUMBER(Z395),Z395,""))</x:f>
        <x:v>46282</x:v>
      </x:c>
      <x:c r="D395" s="617" t="str">
        <x:f>'Log Transaksi'!D439</x:f>
        <x:v>Single</x:v>
      </x:c>
      <x:c r="E395" s="619" t="n">
        <x:f>SUMIFS('Cocok Bayar Booking'!$I$5:$I$504,'Cocok Bayar Booking'!$R$5:$R$504,A395,'Cocok Bayar Booking'!$F$5:$F$504,"DP",'Cocok Bayar Booking'!$S$5:$S$504,"Paket utama",'Cocok Bayar Booking'!$B$5:$B$504,"&lt;="&amp;'Pengaturan'!$B$6)</x:f>
        <x:v>0</x:v>
      </x:c>
      <x:c r="F395" s="619" t="n">
        <x:f>SUMIFS('Cocok Bayar Booking'!$I$5:$I$504,'Cocok Bayar Booking'!$R$5:$R$504,A395,'Cocok Bayar Booking'!$B$5:$B$504,"&lt;="&amp;'Pengaturan'!$B$6)-E395</x:f>
        <x:v>275000</x:v>
      </x:c>
      <x:c r="G395" s="619" t="n">
        <x:f>SUMIFS('Cocok Bayar Booking'!$I$5:$I$504,'Cocok Bayar Booking'!$R$5:$R$504,A395,'Cocok Bayar Booking'!$S$5:$S$504,"Add-on",'Cocok Bayar Booking'!$B$5:$B$504,"&lt;="&amp;'Pengaturan'!$B$6)</x:f>
        <x:v>0</x:v>
      </x:c>
      <x:c r="H395" s="619"/>
      <x:c r="I395" s="619" t="n">
        <x:f>E395+F395+IF(V395&lt;&gt;"",N(H395),0)</x:f>
        <x:v>275000</x:v>
      </x:c>
      <x:c r="J395" s="625"/>
      <x:c r="K395" s="626"/>
      <x:c r="L395" s="620" t="str">
        <x:f>IF(NOT(ISNUMBER(C395)),"Tanggal sesi belum pasti",IF(OR(C395&lt;'Pengaturan'!$B$4,C395&gt;'Pengaturan'!$B$5),"Di luar September",IF(C395&gt;'Pengaturan'!$B$29,"Belum closing",IF(AND(O395&lt;&gt;"",NOT(AND(W395="Terverifikasi",K395&lt;&gt;""))),"Pasangan perlu dicek",IF(AND(Q395=0,NOT(AND(ISNUMBER(U395),K395&lt;&gt;""))),"Sesi belum terkonfirmasi",IF(AND(ISNUMBER(J395),J395&gt;=0,K395&lt;&gt;""),"Terhitung",IF(X395=0,"Paket utama belum terhubung",IF(R395=0,"Pelunasan belum terbukti",IF(AND(N(H395)&gt;0,V395=""),"Bukti bayar sebelumnya kosong",IF(E395+IF(V395&lt;&gt;"",N(H395),0)&lt;S395,"DP sebelumnya belum lengkap",IF(I395&lt;=0,"Nominal pembayaran belum lengkap","Terhitung")))))))))))</x:f>
        <x:v>Terhitung</x:v>
      </x:c>
      <x:c r="M395" s="619" t="n">
        <x:f>IF(N395=1,IF(AND(ISNUMBER(J395),J395&gt;=0,K395&lt;&gt;""),J395,I395),"")</x:f>
        <x:v>275000</x:v>
      </x:c>
      <x:c r="N395" s="617" t="n">
        <x:f>IF(L395="Terhitung",1,0)</x:f>
        <x:v>1</x:v>
      </x:c>
      <x:c r="O395" s="617"/>
      <x:c r="P395" s="617" t="str">
        <x:v>439</x:v>
      </x:c>
      <x:c r="Q395" s="617" t="n">
        <x:f>SUMIFS('Cocok Bayar Booking'!$V$5:$V$504,'Cocok Bayar Booking'!$R$5:$R$504,A395,'Cocok Bayar Booking'!$B$5:$B$504,"&lt;="&amp;'Pengaturan'!$B$6)</x:f>
        <x:v>1</x:v>
      </x:c>
      <x:c r="R395" s="617" t="n">
        <x:f>COUNTIFS('Cocok Bayar Booking'!$R$5:$R$504,A395,'Cocok Bayar Booking'!$S$5:$S$504,"Paket utama",'Cocok Bayar Booking'!$F$5:$F$504,"Lunas",'Cocok Bayar Booking'!$B$5:$B$504,"&lt;="&amp;'Pengaturan'!$B$6)+COUNTIFS('Cocok Bayar Booking'!$R$5:$R$504,A395,'Cocok Bayar Booking'!$S$5:$S$504,"Paket utama",'Cocok Bayar Booking'!$F$5:$F$504,"Pelunasan",'Cocok Bayar Booking'!$B$5:$B$504,"&lt;="&amp;'Pengaturan'!$B$6)</x:f>
        <x:v>1</x:v>
      </x:c>
      <x:c r="S395" s="619" t="n">
        <x:v>0</x:v>
      </x:c>
      <x:c r="T395" s="619"/>
      <x:c r="U395" s="627"/>
      <x:c r="V395" s="617"/>
      <x:c r="W395" s="626"/>
      <x:c r="X395" s="617" t="n">
        <x:f>COUNTIFS('Cocok Bayar Booking'!$R$5:$R$504,A395,'Cocok Bayar Booking'!$S$5:$S$504,"Paket utama",'Cocok Bayar Booking'!$B$5:$B$504,"&lt;="&amp;'Pengaturan'!$B$6)</x:f>
        <x:v>1</x:v>
      </x:c>
      <x:c r="Y395" s="617" t="n">
        <x:f>IF(OR(L395="Nonaktif tanpa pembayaran",L395="Di luar September",L395="Belum closing",AND(LEFT(A395,4)="LOG-",COUNTIF('Cocok Bayar Booking'!$R$5:$R$504,A395)=0)),0,1-N395)</x:f>
        <x:v>0</x:v>
      </x:c>
      <x:c r="Z395" s="618" t="n">
        <x:f>IF('Log Transaksi'!E439="","",'Log Transaksi'!E439)</x:f>
        <x:v>46282</x:v>
      </x:c>
    </x:row>
    <x:row r="396" ht="30" customHeight="1">
      <x:c r="A396" s="617" t="str">
        <x:v>LOG-17-10</x:v>
      </x:c>
      <x:c r="B396" s="617" t="str">
        <x:f>IF('Log Transaksi'!C441="","",'Log Transaksi'!C441)</x:f>
        <x:v>Dhabi</x:v>
      </x:c>
      <x:c r="C396" s="618" t="n">
        <x:f>IF(ISNUMBER(U396),U396,IF(ISNUMBER(Z396),Z396,""))</x:f>
        <x:v>46299</x:v>
      </x:c>
      <x:c r="D396" s="617" t="str">
        <x:f>'Log Transaksi'!D441</x:f>
        <x:v>Graduation</x:v>
      </x:c>
      <x:c r="E396" s="619" t="n">
        <x:f>SUMIFS('Cocok Bayar Booking'!$I$5:$I$504,'Cocok Bayar Booking'!$R$5:$R$504,A396,'Cocok Bayar Booking'!$F$5:$F$504,"DP",'Cocok Bayar Booking'!$S$5:$S$504,"Paket utama",'Cocok Bayar Booking'!$B$5:$B$504,"&lt;="&amp;'Pengaturan'!$B$6)</x:f>
        <x:v>100000</x:v>
      </x:c>
      <x:c r="F396" s="619" t="n">
        <x:f>SUMIFS('Cocok Bayar Booking'!$I$5:$I$504,'Cocok Bayar Booking'!$R$5:$R$504,A396,'Cocok Bayar Booking'!$B$5:$B$504,"&lt;="&amp;'Pengaturan'!$B$6)-E396</x:f>
        <x:v>0</x:v>
      </x:c>
      <x:c r="G396" s="619" t="n">
        <x:f>SUMIFS('Cocok Bayar Booking'!$I$5:$I$504,'Cocok Bayar Booking'!$R$5:$R$504,A396,'Cocok Bayar Booking'!$S$5:$S$504,"Add-on",'Cocok Bayar Booking'!$B$5:$B$504,"&lt;="&amp;'Pengaturan'!$B$6)</x:f>
        <x:v>0</x:v>
      </x:c>
      <x:c r="H396" s="619"/>
      <x:c r="I396" s="619" t="n">
        <x:f>E396+F396+IF(V396&lt;&gt;"",N(H396),0)</x:f>
        <x:v>100000</x:v>
      </x:c>
      <x:c r="J396" s="625"/>
      <x:c r="K396" s="626"/>
      <x:c r="L396" s="620" t="str">
        <x:f>IF(NOT(ISNUMBER(C396)),"Tanggal sesi belum pasti",IF(OR(C396&lt;'Pengaturan'!$B$4,C396&gt;'Pengaturan'!$B$5),"Di luar September",IF(C396&gt;'Pengaturan'!$B$29,"Belum closing",IF(AND(O396&lt;&gt;"",NOT(AND(W396="Terverifikasi",K396&lt;&gt;""))),"Pasangan perlu dicek",IF(AND(Q396=0,NOT(AND(ISNUMBER(U396),K396&lt;&gt;""))),"Sesi belum terkonfirmasi",IF(AND(ISNUMBER(J396),J396&gt;=0,K396&lt;&gt;""),"Terhitung",IF(X396=0,"Paket utama belum terhubung",IF(R396=0,"Pelunasan belum terbukti",IF(AND(N(H396)&gt;0,V396=""),"Bukti bayar sebelumnya kosong",IF(E396+IF(V396&lt;&gt;"",N(H396),0)&lt;S396,"DP sebelumnya belum lengkap",IF(I396&lt;=0,"Nominal pembayaran belum lengkap","Terhitung")))))))))))</x:f>
        <x:v>Di luar September</x:v>
      </x:c>
      <x:c r="M396" s="619" t="str">
        <x:f>IF(N396=1,IF(AND(ISNUMBER(J396),J396&gt;=0,K396&lt;&gt;""),J396,I396),"")</x:f>
      </x:c>
      <x:c r="N396" s="617" t="n">
        <x:f>IF(L396="Terhitung",1,0)</x:f>
        <x:v>0</x:v>
      </x:c>
      <x:c r="O396" s="617"/>
      <x:c r="P396" s="617" t="str">
        <x:v>441</x:v>
      </x:c>
      <x:c r="Q396" s="617" t="n">
        <x:f>SUMIFS('Cocok Bayar Booking'!$V$5:$V$504,'Cocok Bayar Booking'!$R$5:$R$504,A396,'Cocok Bayar Booking'!$B$5:$B$504,"&lt;="&amp;'Pengaturan'!$B$6)</x:f>
        <x:v>0</x:v>
      </x:c>
      <x:c r="R396" s="617" t="n">
        <x:f>COUNTIFS('Cocok Bayar Booking'!$R$5:$R$504,A396,'Cocok Bayar Booking'!$S$5:$S$504,"Paket utama",'Cocok Bayar Booking'!$F$5:$F$504,"Lunas",'Cocok Bayar Booking'!$B$5:$B$504,"&lt;="&amp;'Pengaturan'!$B$6)+COUNTIFS('Cocok Bayar Booking'!$R$5:$R$504,A396,'Cocok Bayar Booking'!$S$5:$S$504,"Paket utama",'Cocok Bayar Booking'!$F$5:$F$504,"Pelunasan",'Cocok Bayar Booking'!$B$5:$B$504,"&lt;="&amp;'Pengaturan'!$B$6)</x:f>
        <x:v>0</x:v>
      </x:c>
      <x:c r="S396" s="619" t="n">
        <x:v>0</x:v>
      </x:c>
      <x:c r="T396" s="619"/>
      <x:c r="U396" s="627"/>
      <x:c r="V396" s="617"/>
      <x:c r="W396" s="626"/>
      <x:c r="X396" s="617" t="n">
        <x:f>COUNTIFS('Cocok Bayar Booking'!$R$5:$R$504,A396,'Cocok Bayar Booking'!$S$5:$S$504,"Paket utama",'Cocok Bayar Booking'!$B$5:$B$504,"&lt;="&amp;'Pengaturan'!$B$6)</x:f>
        <x:v>1</x:v>
      </x:c>
      <x:c r="Y396" s="617" t="n">
        <x:f>IF(OR(L396="Nonaktif tanpa pembayaran",L396="Di luar September",L396="Belum closing",AND(LEFT(A396,4)="LOG-",COUNTIF('Cocok Bayar Booking'!$R$5:$R$504,A396)=0)),0,1-N396)</x:f>
        <x:v>0</x:v>
      </x:c>
      <x:c r="Z396" s="618" t="n">
        <x:f>IF('Log Transaksi'!E441="","",'Log Transaksi'!E441)</x:f>
        <x:v>46299</x:v>
      </x:c>
    </x:row>
    <x:row r="397" ht="30" customHeight="1">
      <x:c r="A397" s="617" t="str">
        <x:v>LOG-17-11</x:v>
      </x:c>
      <x:c r="B397" s="617" t="str">
        <x:f>IF('Log Transaksi'!C442="","",'Log Transaksi'!C442)</x:f>
        <x:v>Diana</x:v>
      </x:c>
      <x:c r="C397" s="618" t="n">
        <x:f>IF(ISNUMBER(U397),U397,IF(ISNUMBER(Z397),Z397,""))</x:f>
        <x:v>46306</x:v>
      </x:c>
      <x:c r="D397" s="617" t="str">
        <x:f>'Log Transaksi'!D442</x:f>
        <x:v>Large Group</x:v>
      </x:c>
      <x:c r="E397" s="619" t="n">
        <x:f>SUMIFS('Cocok Bayar Booking'!$I$5:$I$504,'Cocok Bayar Booking'!$R$5:$R$504,A397,'Cocok Bayar Booking'!$F$5:$F$504,"DP",'Cocok Bayar Booking'!$S$5:$S$504,"Paket utama",'Cocok Bayar Booking'!$B$5:$B$504,"&lt;="&amp;'Pengaturan'!$B$6)</x:f>
        <x:v>100000</x:v>
      </x:c>
      <x:c r="F397" s="619" t="n">
        <x:f>SUMIFS('Cocok Bayar Booking'!$I$5:$I$504,'Cocok Bayar Booking'!$R$5:$R$504,A397,'Cocok Bayar Booking'!$B$5:$B$504,"&lt;="&amp;'Pengaturan'!$B$6)-E397</x:f>
        <x:v>0</x:v>
      </x:c>
      <x:c r="G397" s="619" t="n">
        <x:f>SUMIFS('Cocok Bayar Booking'!$I$5:$I$504,'Cocok Bayar Booking'!$R$5:$R$504,A397,'Cocok Bayar Booking'!$S$5:$S$504,"Add-on",'Cocok Bayar Booking'!$B$5:$B$504,"&lt;="&amp;'Pengaturan'!$B$6)</x:f>
        <x:v>0</x:v>
      </x:c>
      <x:c r="H397" s="619"/>
      <x:c r="I397" s="619" t="n">
        <x:f>E397+F397+IF(V397&lt;&gt;"",N(H397),0)</x:f>
        <x:v>100000</x:v>
      </x:c>
      <x:c r="J397" s="625"/>
      <x:c r="K397" s="626"/>
      <x:c r="L397" s="620" t="str">
        <x:f>IF(NOT(ISNUMBER(C397)),"Tanggal sesi belum pasti",IF(OR(C397&lt;'Pengaturan'!$B$4,C397&gt;'Pengaturan'!$B$5),"Di luar September",IF(C397&gt;'Pengaturan'!$B$29,"Belum closing",IF(AND(O397&lt;&gt;"",NOT(AND(W397="Terverifikasi",K397&lt;&gt;""))),"Pasangan perlu dicek",IF(AND(Q397=0,NOT(AND(ISNUMBER(U397),K397&lt;&gt;""))),"Sesi belum terkonfirmasi",IF(AND(ISNUMBER(J397),J397&gt;=0,K397&lt;&gt;""),"Terhitung",IF(X397=0,"Paket utama belum terhubung",IF(R397=0,"Pelunasan belum terbukti",IF(AND(N(H397)&gt;0,V397=""),"Bukti bayar sebelumnya kosong",IF(E397+IF(V397&lt;&gt;"",N(H397),0)&lt;S397,"DP sebelumnya belum lengkap",IF(I397&lt;=0,"Nominal pembayaran belum lengkap","Terhitung")))))))))))</x:f>
        <x:v>Di luar September</x:v>
      </x:c>
      <x:c r="M397" s="619" t="str">
        <x:f>IF(N397=1,IF(AND(ISNUMBER(J397),J397&gt;=0,K397&lt;&gt;""),J397,I397),"")</x:f>
      </x:c>
      <x:c r="N397" s="617" t="n">
        <x:f>IF(L397="Terhitung",1,0)</x:f>
        <x:v>0</x:v>
      </x:c>
      <x:c r="O397" s="617"/>
      <x:c r="P397" s="617" t="str">
        <x:v>442</x:v>
      </x:c>
      <x:c r="Q397" s="617" t="n">
        <x:f>SUMIFS('Cocok Bayar Booking'!$V$5:$V$504,'Cocok Bayar Booking'!$R$5:$R$504,A397,'Cocok Bayar Booking'!$B$5:$B$504,"&lt;="&amp;'Pengaturan'!$B$6)</x:f>
        <x:v>0</x:v>
      </x:c>
      <x:c r="R397" s="617" t="n">
        <x:f>COUNTIFS('Cocok Bayar Booking'!$R$5:$R$504,A397,'Cocok Bayar Booking'!$S$5:$S$504,"Paket utama",'Cocok Bayar Booking'!$F$5:$F$504,"Lunas",'Cocok Bayar Booking'!$B$5:$B$504,"&lt;="&amp;'Pengaturan'!$B$6)+COUNTIFS('Cocok Bayar Booking'!$R$5:$R$504,A397,'Cocok Bayar Booking'!$S$5:$S$504,"Paket utama",'Cocok Bayar Booking'!$F$5:$F$504,"Pelunasan",'Cocok Bayar Booking'!$B$5:$B$504,"&lt;="&amp;'Pengaturan'!$B$6)</x:f>
        <x:v>0</x:v>
      </x:c>
      <x:c r="S397" s="619" t="n">
        <x:v>0</x:v>
      </x:c>
      <x:c r="T397" s="619"/>
      <x:c r="U397" s="627"/>
      <x:c r="V397" s="617"/>
      <x:c r="W397" s="626"/>
      <x:c r="X397" s="617" t="n">
        <x:f>COUNTIFS('Cocok Bayar Booking'!$R$5:$R$504,A397,'Cocok Bayar Booking'!$S$5:$S$504,"Paket utama",'Cocok Bayar Booking'!$B$5:$B$504,"&lt;="&amp;'Pengaturan'!$B$6)</x:f>
        <x:v>1</x:v>
      </x:c>
      <x:c r="Y397" s="617" t="n">
        <x:f>IF(OR(L397="Nonaktif tanpa pembayaran",L397="Di luar September",L397="Belum closing",AND(LEFT(A397,4)="LOG-",COUNTIF('Cocok Bayar Booking'!$R$5:$R$504,A397)=0)),0,1-N397)</x:f>
        <x:v>0</x:v>
      </x:c>
      <x:c r="Z397" s="618" t="n">
        <x:f>IF('Log Transaksi'!E442="","",'Log Transaksi'!E442)</x:f>
        <x:v>46306</x:v>
      </x:c>
    </x:row>
    <x:row r="398" ht="30" customHeight="1">
      <x:c r="A398" s="617" t="str">
        <x:v>LOG-17-12</x:v>
      </x:c>
      <x:c r="B398" s="617" t="str">
        <x:f>IF('Log Transaksi'!C443="","",'Log Transaksi'!C443)</x:f>
        <x:v>Mufti</x:v>
      </x:c>
      <x:c r="C398" s="618" t="n">
        <x:f>IF(ISNUMBER(U398),U398,IF(ISNUMBER(Z398),Z398,""))</x:f>
        <x:v>46298</x:v>
      </x:c>
      <x:c r="D398" s="617" t="str">
        <x:f>'Log Transaksi'!D443</x:f>
        <x:v>Graduation</x:v>
      </x:c>
      <x:c r="E398" s="619" t="n">
        <x:f>SUMIFS('Cocok Bayar Booking'!$I$5:$I$504,'Cocok Bayar Booking'!$R$5:$R$504,A398,'Cocok Bayar Booking'!$F$5:$F$504,"DP",'Cocok Bayar Booking'!$S$5:$S$504,"Paket utama",'Cocok Bayar Booking'!$B$5:$B$504,"&lt;="&amp;'Pengaturan'!$B$6)</x:f>
        <x:v>100000</x:v>
      </x:c>
      <x:c r="F398" s="619" t="n">
        <x:f>SUMIFS('Cocok Bayar Booking'!$I$5:$I$504,'Cocok Bayar Booking'!$R$5:$R$504,A398,'Cocok Bayar Booking'!$B$5:$B$504,"&lt;="&amp;'Pengaturan'!$B$6)-E398</x:f>
        <x:v>0</x:v>
      </x:c>
      <x:c r="G398" s="619" t="n">
        <x:f>SUMIFS('Cocok Bayar Booking'!$I$5:$I$504,'Cocok Bayar Booking'!$R$5:$R$504,A398,'Cocok Bayar Booking'!$S$5:$S$504,"Add-on",'Cocok Bayar Booking'!$B$5:$B$504,"&lt;="&amp;'Pengaturan'!$B$6)</x:f>
        <x:v>0</x:v>
      </x:c>
      <x:c r="H398" s="619"/>
      <x:c r="I398" s="619" t="n">
        <x:f>E398+F398+IF(V398&lt;&gt;"",N(H398),0)</x:f>
        <x:v>100000</x:v>
      </x:c>
      <x:c r="J398" s="625"/>
      <x:c r="K398" s="626"/>
      <x:c r="L398" s="620" t="str">
        <x:f>IF(NOT(ISNUMBER(C398)),"Tanggal sesi belum pasti",IF(OR(C398&lt;'Pengaturan'!$B$4,C398&gt;'Pengaturan'!$B$5),"Di luar September",IF(C398&gt;'Pengaturan'!$B$29,"Belum closing",IF(AND(O398&lt;&gt;"",NOT(AND(W398="Terverifikasi",K398&lt;&gt;""))),"Pasangan perlu dicek",IF(AND(Q398=0,NOT(AND(ISNUMBER(U398),K398&lt;&gt;""))),"Sesi belum terkonfirmasi",IF(AND(ISNUMBER(J398),J398&gt;=0,K398&lt;&gt;""),"Terhitung",IF(X398=0,"Paket utama belum terhubung",IF(R398=0,"Pelunasan belum terbukti",IF(AND(N(H398)&gt;0,V398=""),"Bukti bayar sebelumnya kosong",IF(E398+IF(V398&lt;&gt;"",N(H398),0)&lt;S398,"DP sebelumnya belum lengkap",IF(I398&lt;=0,"Nominal pembayaran belum lengkap","Terhitung")))))))))))</x:f>
        <x:v>Di luar September</x:v>
      </x:c>
      <x:c r="M398" s="619" t="str">
        <x:f>IF(N398=1,IF(AND(ISNUMBER(J398),J398&gt;=0,K398&lt;&gt;""),J398,I398),"")</x:f>
      </x:c>
      <x:c r="N398" s="617" t="n">
        <x:f>IF(L398="Terhitung",1,0)</x:f>
        <x:v>0</x:v>
      </x:c>
      <x:c r="O398" s="617"/>
      <x:c r="P398" s="617" t="str">
        <x:v>443</x:v>
      </x:c>
      <x:c r="Q398" s="617" t="n">
        <x:f>SUMIFS('Cocok Bayar Booking'!$V$5:$V$504,'Cocok Bayar Booking'!$R$5:$R$504,A398,'Cocok Bayar Booking'!$B$5:$B$504,"&lt;="&amp;'Pengaturan'!$B$6)</x:f>
        <x:v>0</x:v>
      </x:c>
      <x:c r="R398" s="617" t="n">
        <x:f>COUNTIFS('Cocok Bayar Booking'!$R$5:$R$504,A398,'Cocok Bayar Booking'!$S$5:$S$504,"Paket utama",'Cocok Bayar Booking'!$F$5:$F$504,"Lunas",'Cocok Bayar Booking'!$B$5:$B$504,"&lt;="&amp;'Pengaturan'!$B$6)+COUNTIFS('Cocok Bayar Booking'!$R$5:$R$504,A398,'Cocok Bayar Booking'!$S$5:$S$504,"Paket utama",'Cocok Bayar Booking'!$F$5:$F$504,"Pelunasan",'Cocok Bayar Booking'!$B$5:$B$504,"&lt;="&amp;'Pengaturan'!$B$6)</x:f>
        <x:v>0</x:v>
      </x:c>
      <x:c r="S398" s="619" t="n">
        <x:v>0</x:v>
      </x:c>
      <x:c r="T398" s="619"/>
      <x:c r="U398" s="627"/>
      <x:c r="V398" s="617"/>
      <x:c r="W398" s="626"/>
      <x:c r="X398" s="617" t="n">
        <x:f>COUNTIFS('Cocok Bayar Booking'!$R$5:$R$504,A398,'Cocok Bayar Booking'!$S$5:$S$504,"Paket utama",'Cocok Bayar Booking'!$B$5:$B$504,"&lt;="&amp;'Pengaturan'!$B$6)</x:f>
        <x:v>1</x:v>
      </x:c>
      <x:c r="Y398" s="617" t="n">
        <x:f>IF(OR(L398="Nonaktif tanpa pembayaran",L398="Di luar September",L398="Belum closing",AND(LEFT(A398,4)="LOG-",COUNTIF('Cocok Bayar Booking'!$R$5:$R$504,A398)=0)),0,1-N398)</x:f>
        <x:v>0</x:v>
      </x:c>
      <x:c r="Z398" s="618" t="n">
        <x:f>IF('Log Transaksi'!E443="","",'Log Transaksi'!E443)</x:f>
        <x:v>46298</x:v>
      </x:c>
    </x:row>
    <x:row r="399" ht="30" customHeight="1">
      <x:c r="A399" s="617" t="str">
        <x:v>LOG-17-14</x:v>
      </x:c>
      <x:c r="B399" s="617" t="str">
        <x:f>IF('Log Transaksi'!C445="","",'Log Transaksi'!C445)</x:f>
        <x:v>Ayara Amaratya</x:v>
      </x:c>
      <x:c r="C399" s="618" t="n">
        <x:f>IF(ISNUMBER(U399),U399,IF(ISNUMBER(Z399),Z399,""))</x:f>
        <x:v>46283</x:v>
      </x:c>
      <x:c r="D399" s="617" t="str">
        <x:f>'Log Transaksi'!D445</x:f>
        <x:v>Photofox</x:v>
      </x:c>
      <x:c r="E399" s="619" t="n">
        <x:f>SUMIFS('Cocok Bayar Booking'!$I$5:$I$504,'Cocok Bayar Booking'!$R$5:$R$504,A399,'Cocok Bayar Booking'!$F$5:$F$504,"DP",'Cocok Bayar Booking'!$S$5:$S$504,"Paket utama",'Cocok Bayar Booking'!$B$5:$B$504,"&lt;="&amp;'Pengaturan'!$B$6)</x:f>
        <x:v>100000</x:v>
      </x:c>
      <x:c r="F399" s="619" t="n">
        <x:f>SUMIFS('Cocok Bayar Booking'!$I$5:$I$504,'Cocok Bayar Booking'!$R$5:$R$504,A399,'Cocok Bayar Booking'!$B$5:$B$504,"&lt;="&amp;'Pengaturan'!$B$6)-E399</x:f>
        <x:v>0</x:v>
      </x:c>
      <x:c r="G399" s="619" t="n">
        <x:f>SUMIFS('Cocok Bayar Booking'!$I$5:$I$504,'Cocok Bayar Booking'!$R$5:$R$504,A399,'Cocok Bayar Booking'!$S$5:$S$504,"Add-on",'Cocok Bayar Booking'!$B$5:$B$504,"&lt;="&amp;'Pengaturan'!$B$6)</x:f>
        <x:v>0</x:v>
      </x:c>
      <x:c r="H399" s="619"/>
      <x:c r="I399" s="619" t="n">
        <x:f>E399+F399+IF(V399&lt;&gt;"",N(H399),0)</x:f>
        <x:v>100000</x:v>
      </x:c>
      <x:c r="J399" s="625"/>
      <x:c r="K399" s="626"/>
      <x:c r="L399" s="620" t="str">
        <x:f>IF(NOT(ISNUMBER(C399)),"Tanggal sesi belum pasti",IF(OR(C399&lt;'Pengaturan'!$B$4,C399&gt;'Pengaturan'!$B$5),"Di luar September",IF(C399&gt;'Pengaturan'!$B$29,"Belum closing",IF(AND(O399&lt;&gt;"",NOT(AND(W399="Terverifikasi",K399&lt;&gt;""))),"Pasangan perlu dicek",IF(AND(Q399=0,NOT(AND(ISNUMBER(U399),K399&lt;&gt;""))),"Sesi belum terkonfirmasi",IF(AND(ISNUMBER(J399),J399&gt;=0,K399&lt;&gt;""),"Terhitung",IF(X399=0,"Paket utama belum terhubung",IF(R399=0,"Pelunasan belum terbukti",IF(AND(N(H399)&gt;0,V399=""),"Bukti bayar sebelumnya kosong",IF(E399+IF(V399&lt;&gt;"",N(H399),0)&lt;S399,"DP sebelumnya belum lengkap",IF(I399&lt;=0,"Nominal pembayaran belum lengkap","Terhitung")))))))))))</x:f>
        <x:v>Pasangan perlu dicek</x:v>
      </x:c>
      <x:c r="M399" s="619" t="str">
        <x:f>IF(N399=1,IF(AND(ISNUMBER(J399),J399&gt;=0,K399&lt;&gt;""),J399,I399),"")</x:f>
      </x:c>
      <x:c r="N399" s="617" t="n">
        <x:f>IF(L399="Terhitung",1,0)</x:f>
        <x:v>0</x:v>
      </x:c>
      <x:c r="O399" s="617" t="str">
        <x:v>Konfirmasi pasangan BK212</x:v>
      </x:c>
      <x:c r="P399" s="617" t="str">
        <x:v>445</x:v>
      </x:c>
      <x:c r="Q399" s="617" t="n">
        <x:f>SUMIFS('Cocok Bayar Booking'!$V$5:$V$504,'Cocok Bayar Booking'!$R$5:$R$504,A399,'Cocok Bayar Booking'!$B$5:$B$504,"&lt;="&amp;'Pengaturan'!$B$6)</x:f>
        <x:v>0</x:v>
      </x:c>
      <x:c r="R399" s="617" t="n">
        <x:f>COUNTIFS('Cocok Bayar Booking'!$R$5:$R$504,A399,'Cocok Bayar Booking'!$S$5:$S$504,"Paket utama",'Cocok Bayar Booking'!$F$5:$F$504,"Lunas",'Cocok Bayar Booking'!$B$5:$B$504,"&lt;="&amp;'Pengaturan'!$B$6)+COUNTIFS('Cocok Bayar Booking'!$R$5:$R$504,A399,'Cocok Bayar Booking'!$S$5:$S$504,"Paket utama",'Cocok Bayar Booking'!$F$5:$F$504,"Pelunasan",'Cocok Bayar Booking'!$B$5:$B$504,"&lt;="&amp;'Pengaturan'!$B$6)</x:f>
        <x:v>0</x:v>
      </x:c>
      <x:c r="S399" s="619" t="n">
        <x:v>0</x:v>
      </x:c>
      <x:c r="T399" s="619"/>
      <x:c r="U399" s="627"/>
      <x:c r="V399" s="617"/>
      <x:c r="W399" s="626"/>
      <x:c r="X399" s="617" t="n">
        <x:f>COUNTIFS('Cocok Bayar Booking'!$R$5:$R$504,A399,'Cocok Bayar Booking'!$S$5:$S$504,"Paket utama",'Cocok Bayar Booking'!$B$5:$B$504,"&lt;="&amp;'Pengaturan'!$B$6)</x:f>
        <x:v>1</x:v>
      </x:c>
      <x:c r="Y399" s="617" t="n">
        <x:f>IF(OR(L399="Nonaktif tanpa pembayaran",L399="Di luar September",L399="Belum closing",AND(LEFT(A399,4)="LOG-",COUNTIF('Cocok Bayar Booking'!$R$5:$R$504,A399)=0)),0,1-N399)</x:f>
        <x:v>1</x:v>
      </x:c>
      <x:c r="Z399" s="618" t="n">
        <x:f>IF('Log Transaksi'!E445="","",'Log Transaksi'!E445)</x:f>
        <x:v>46283</x:v>
      </x:c>
    </x:row>
    <x:row r="400" ht="30" customHeight="1">
      <x:c r="A400" s="617" t="str">
        <x:v>LOG-18-4</x:v>
      </x:c>
      <x:c r="B400" s="617" t="str">
        <x:f>IF('Log Transaksi'!C450="","",'Log Transaksi'!C450)</x:f>
        <x:v>Satria</x:v>
      </x:c>
      <x:c r="C400" s="618" t="n">
        <x:f>IF(ISNUMBER(U400),U400,IF(ISNUMBER(Z400),Z400,""))</x:f>
        <x:v>46285</x:v>
      </x:c>
      <x:c r="D400" s="617" t="str">
        <x:f>'Log Transaksi'!D450</x:f>
        <x:v>Family A</x:v>
      </x:c>
      <x:c r="E400" s="619" t="n">
        <x:f>SUMIFS('Cocok Bayar Booking'!$I$5:$I$504,'Cocok Bayar Booking'!$R$5:$R$504,A400,'Cocok Bayar Booking'!$F$5:$F$504,"DP",'Cocok Bayar Booking'!$S$5:$S$504,"Paket utama",'Cocok Bayar Booking'!$B$5:$B$504,"&lt;="&amp;'Pengaturan'!$B$6)</x:f>
        <x:v>100000</x:v>
      </x:c>
      <x:c r="F400" s="619" t="n">
        <x:f>SUMIFS('Cocok Bayar Booking'!$I$5:$I$504,'Cocok Bayar Booking'!$R$5:$R$504,A400,'Cocok Bayar Booking'!$B$5:$B$504,"&lt;="&amp;'Pengaturan'!$B$6)-E400</x:f>
        <x:v>0</x:v>
      </x:c>
      <x:c r="G400" s="619" t="n">
        <x:f>SUMIFS('Cocok Bayar Booking'!$I$5:$I$504,'Cocok Bayar Booking'!$R$5:$R$504,A400,'Cocok Bayar Booking'!$S$5:$S$504,"Add-on",'Cocok Bayar Booking'!$B$5:$B$504,"&lt;="&amp;'Pengaturan'!$B$6)</x:f>
        <x:v>0</x:v>
      </x:c>
      <x:c r="H400" s="619"/>
      <x:c r="I400" s="619" t="n">
        <x:f>E400+F400+IF(V400&lt;&gt;"",N(H400),0)</x:f>
        <x:v>100000</x:v>
      </x:c>
      <x:c r="J400" s="625"/>
      <x:c r="K400" s="626"/>
      <x:c r="L400" s="620" t="str">
        <x:f>IF(NOT(ISNUMBER(C400)),"Tanggal sesi belum pasti",IF(OR(C400&lt;'Pengaturan'!$B$4,C400&gt;'Pengaturan'!$B$5),"Di luar September",IF(C400&gt;'Pengaturan'!$B$29,"Belum closing",IF(AND(O400&lt;&gt;"",NOT(AND(W400="Terverifikasi",K400&lt;&gt;""))),"Pasangan perlu dicek",IF(AND(Q400=0,NOT(AND(ISNUMBER(U400),K400&lt;&gt;""))),"Sesi belum terkonfirmasi",IF(AND(ISNUMBER(J400),J400&gt;=0,K400&lt;&gt;""),"Terhitung",IF(X400=0,"Paket utama belum terhubung",IF(R400=0,"Pelunasan belum terbukti",IF(AND(N(H400)&gt;0,V400=""),"Bukti bayar sebelumnya kosong",IF(E400+IF(V400&lt;&gt;"",N(H400),0)&lt;S400,"DP sebelumnya belum lengkap",IF(I400&lt;=0,"Nominal pembayaran belum lengkap","Terhitung")))))))))))</x:f>
        <x:v>Belum closing</x:v>
      </x:c>
      <x:c r="M400" s="619" t="str">
        <x:f>IF(N400=1,IF(AND(ISNUMBER(J400),J400&gt;=0,K400&lt;&gt;""),J400,I400),"")</x:f>
      </x:c>
      <x:c r="N400" s="617" t="n">
        <x:f>IF(L400="Terhitung",1,0)</x:f>
        <x:v>0</x:v>
      </x:c>
      <x:c r="O400" s="617"/>
      <x:c r="P400" s="617" t="str">
        <x:v>450</x:v>
      </x:c>
      <x:c r="Q400" s="617" t="n">
        <x:f>SUMIFS('Cocok Bayar Booking'!$V$5:$V$504,'Cocok Bayar Booking'!$R$5:$R$504,A400,'Cocok Bayar Booking'!$B$5:$B$504,"&lt;="&amp;'Pengaturan'!$B$6)</x:f>
        <x:v>0</x:v>
      </x:c>
      <x:c r="R400" s="617" t="n">
        <x:f>COUNTIFS('Cocok Bayar Booking'!$R$5:$R$504,A400,'Cocok Bayar Booking'!$S$5:$S$504,"Paket utama",'Cocok Bayar Booking'!$F$5:$F$504,"Lunas",'Cocok Bayar Booking'!$B$5:$B$504,"&lt;="&amp;'Pengaturan'!$B$6)+COUNTIFS('Cocok Bayar Booking'!$R$5:$R$504,A400,'Cocok Bayar Booking'!$S$5:$S$504,"Paket utama",'Cocok Bayar Booking'!$F$5:$F$504,"Pelunasan",'Cocok Bayar Booking'!$B$5:$B$504,"&lt;="&amp;'Pengaturan'!$B$6)</x:f>
        <x:v>0</x:v>
      </x:c>
      <x:c r="S400" s="619" t="n">
        <x:v>0</x:v>
      </x:c>
      <x:c r="T400" s="619"/>
      <x:c r="U400" s="627"/>
      <x:c r="V400" s="617"/>
      <x:c r="W400" s="626"/>
      <x:c r="X400" s="617" t="n">
        <x:f>COUNTIFS('Cocok Bayar Booking'!$R$5:$R$504,A400,'Cocok Bayar Booking'!$S$5:$S$504,"Paket utama",'Cocok Bayar Booking'!$B$5:$B$504,"&lt;="&amp;'Pengaturan'!$B$6)</x:f>
        <x:v>1</x:v>
      </x:c>
      <x:c r="Y400" s="617" t="n">
        <x:f>IF(OR(L400="Nonaktif tanpa pembayaran",L400="Di luar September",L400="Belum closing",AND(LEFT(A400,4)="LOG-",COUNTIF('Cocok Bayar Booking'!$R$5:$R$504,A400)=0)),0,1-N400)</x:f>
        <x:v>0</x:v>
      </x:c>
      <x:c r="Z400" s="618" t="n">
        <x:f>IF('Log Transaksi'!E450="","",'Log Transaksi'!E450)</x:f>
        <x:v>46285</x:v>
      </x:c>
    </x:row>
    <x:row r="401" ht="30" customHeight="1">
      <x:c r="A401" s="617" t="str">
        <x:v>LOG-18-7</x:v>
      </x:c>
      <x:c r="B401" s="617" t="str">
        <x:f>IF('Log Transaksi'!C453="","",'Log Transaksi'!C453)</x:f>
        <x:v>Afita Khoerunnisa</x:v>
      </x:c>
      <x:c r="C401" s="618" t="n">
        <x:f>IF(ISNUMBER(U401),U401,IF(ISNUMBER(Z401),Z401,""))</x:f>
        <x:v>46298</x:v>
      </x:c>
      <x:c r="D401" s="617" t="str">
        <x:f>'Log Transaksi'!D453</x:f>
        <x:v>Graduation</x:v>
      </x:c>
      <x:c r="E401" s="619" t="n">
        <x:f>SUMIFS('Cocok Bayar Booking'!$I$5:$I$504,'Cocok Bayar Booking'!$R$5:$R$504,A401,'Cocok Bayar Booking'!$F$5:$F$504,"DP",'Cocok Bayar Booking'!$S$5:$S$504,"Paket utama",'Cocok Bayar Booking'!$B$5:$B$504,"&lt;="&amp;'Pengaturan'!$B$6)</x:f>
        <x:v>100000</x:v>
      </x:c>
      <x:c r="F401" s="619" t="n">
        <x:f>SUMIFS('Cocok Bayar Booking'!$I$5:$I$504,'Cocok Bayar Booking'!$R$5:$R$504,A401,'Cocok Bayar Booking'!$B$5:$B$504,"&lt;="&amp;'Pengaturan'!$B$6)-E401</x:f>
        <x:v>0</x:v>
      </x:c>
      <x:c r="G401" s="619" t="n">
        <x:f>SUMIFS('Cocok Bayar Booking'!$I$5:$I$504,'Cocok Bayar Booking'!$R$5:$R$504,A401,'Cocok Bayar Booking'!$S$5:$S$504,"Add-on",'Cocok Bayar Booking'!$B$5:$B$504,"&lt;="&amp;'Pengaturan'!$B$6)</x:f>
        <x:v>0</x:v>
      </x:c>
      <x:c r="H401" s="619"/>
      <x:c r="I401" s="619" t="n">
        <x:f>E401+F401+IF(V401&lt;&gt;"",N(H401),0)</x:f>
        <x:v>100000</x:v>
      </x:c>
      <x:c r="J401" s="625"/>
      <x:c r="K401" s="626"/>
      <x:c r="L401" s="620" t="str">
        <x:f>IF(NOT(ISNUMBER(C401)),"Tanggal sesi belum pasti",IF(OR(C401&lt;'Pengaturan'!$B$4,C401&gt;'Pengaturan'!$B$5),"Di luar September",IF(C401&gt;'Pengaturan'!$B$29,"Belum closing",IF(AND(O401&lt;&gt;"",NOT(AND(W401="Terverifikasi",K401&lt;&gt;""))),"Pasangan perlu dicek",IF(AND(Q401=0,NOT(AND(ISNUMBER(U401),K401&lt;&gt;""))),"Sesi belum terkonfirmasi",IF(AND(ISNUMBER(J401),J401&gt;=0,K401&lt;&gt;""),"Terhitung",IF(X401=0,"Paket utama belum terhubung",IF(R401=0,"Pelunasan belum terbukti",IF(AND(N(H401)&gt;0,V401=""),"Bukti bayar sebelumnya kosong",IF(E401+IF(V401&lt;&gt;"",N(H401),0)&lt;S401,"DP sebelumnya belum lengkap",IF(I401&lt;=0,"Nominal pembayaran belum lengkap","Terhitung")))))))))))</x:f>
        <x:v>Di luar September</x:v>
      </x:c>
      <x:c r="M401" s="619" t="str">
        <x:f>IF(N401=1,IF(AND(ISNUMBER(J401),J401&gt;=0,K401&lt;&gt;""),J401,I401),"")</x:f>
      </x:c>
      <x:c r="N401" s="617" t="n">
        <x:f>IF(L401="Terhitung",1,0)</x:f>
        <x:v>0</x:v>
      </x:c>
      <x:c r="O401" s="617"/>
      <x:c r="P401" s="617" t="str">
        <x:v>453</x:v>
      </x:c>
      <x:c r="Q401" s="617" t="n">
        <x:f>SUMIFS('Cocok Bayar Booking'!$V$5:$V$504,'Cocok Bayar Booking'!$R$5:$R$504,A401,'Cocok Bayar Booking'!$B$5:$B$504,"&lt;="&amp;'Pengaturan'!$B$6)</x:f>
        <x:v>0</x:v>
      </x:c>
      <x:c r="R401" s="617" t="n">
        <x:f>COUNTIFS('Cocok Bayar Booking'!$R$5:$R$504,A401,'Cocok Bayar Booking'!$S$5:$S$504,"Paket utama",'Cocok Bayar Booking'!$F$5:$F$504,"Lunas",'Cocok Bayar Booking'!$B$5:$B$504,"&lt;="&amp;'Pengaturan'!$B$6)+COUNTIFS('Cocok Bayar Booking'!$R$5:$R$504,A401,'Cocok Bayar Booking'!$S$5:$S$504,"Paket utama",'Cocok Bayar Booking'!$F$5:$F$504,"Pelunasan",'Cocok Bayar Booking'!$B$5:$B$504,"&lt;="&amp;'Pengaturan'!$B$6)</x:f>
        <x:v>0</x:v>
      </x:c>
      <x:c r="S401" s="619" t="n">
        <x:v>0</x:v>
      </x:c>
      <x:c r="T401" s="619"/>
      <x:c r="U401" s="627"/>
      <x:c r="V401" s="617"/>
      <x:c r="W401" s="626"/>
      <x:c r="X401" s="617" t="n">
        <x:f>COUNTIFS('Cocok Bayar Booking'!$R$5:$R$504,A401,'Cocok Bayar Booking'!$S$5:$S$504,"Paket utama",'Cocok Bayar Booking'!$B$5:$B$504,"&lt;="&amp;'Pengaturan'!$B$6)</x:f>
        <x:v>1</x:v>
      </x:c>
      <x:c r="Y401" s="617" t="n">
        <x:f>IF(OR(L401="Nonaktif tanpa pembayaran",L401="Di luar September",L401="Belum closing",AND(LEFT(A401,4)="LOG-",COUNTIF('Cocok Bayar Booking'!$R$5:$R$504,A401)=0)),0,1-N401)</x:f>
        <x:v>0</x:v>
      </x:c>
      <x:c r="Z401" s="618" t="n">
        <x:f>IF('Log Transaksi'!E453="","",'Log Transaksi'!E453)</x:f>
        <x:v>46298</x:v>
      </x:c>
    </x:row>
    <x:row r="402" ht="30" customHeight="1">
      <x:c r="A402" s="617" t="str">
        <x:v>LOG-18-11</x:v>
      </x:c>
      <x:c r="B402" s="617" t="str">
        <x:f>IF('Log Transaksi'!C457="","",'Log Transaksi'!C457)</x:f>
        <x:v>Ayara</x:v>
      </x:c>
      <x:c r="C402" s="618" t="n">
        <x:f>IF(ISNUMBER(U402),U402,IF(ISNUMBER(Z402),Z402,""))</x:f>
        <x:v>46283</x:v>
      </x:c>
      <x:c r="D402" s="617" t="str">
        <x:f>'Log Transaksi'!D457</x:f>
        <x:v>Photofox</x:v>
      </x:c>
      <x:c r="E402" s="619" t="n">
        <x:f>SUMIFS('Cocok Bayar Booking'!$I$5:$I$504,'Cocok Bayar Booking'!$R$5:$R$504,A402,'Cocok Bayar Booking'!$F$5:$F$504,"DP",'Cocok Bayar Booking'!$S$5:$S$504,"Paket utama",'Cocok Bayar Booking'!$B$5:$B$504,"&lt;="&amp;'Pengaturan'!$B$6)</x:f>
        <x:v>0</x:v>
      </x:c>
      <x:c r="F402" s="619" t="n">
        <x:f>SUMIFS('Cocok Bayar Booking'!$I$5:$I$504,'Cocok Bayar Booking'!$R$5:$R$504,A402,'Cocok Bayar Booking'!$B$5:$B$504,"&lt;="&amp;'Pengaturan'!$B$6)-E402</x:f>
        <x:v>100000</x:v>
      </x:c>
      <x:c r="G402" s="619" t="n">
        <x:f>SUMIFS('Cocok Bayar Booking'!$I$5:$I$504,'Cocok Bayar Booking'!$R$5:$R$504,A402,'Cocok Bayar Booking'!$S$5:$S$504,"Add-on",'Cocok Bayar Booking'!$B$5:$B$504,"&lt;="&amp;'Pengaturan'!$B$6)</x:f>
        <x:v>0</x:v>
      </x:c>
      <x:c r="H402" s="619"/>
      <x:c r="I402" s="619" t="n">
        <x:f>E402+F402+IF(V402&lt;&gt;"",N(H402),0)</x:f>
        <x:v>100000</x:v>
      </x:c>
      <x:c r="J402" s="625"/>
      <x:c r="K402" s="626"/>
      <x:c r="L402" s="620" t="str">
        <x:f>IF(NOT(ISNUMBER(C402)),"Tanggal sesi belum pasti",IF(OR(C402&lt;'Pengaturan'!$B$4,C402&gt;'Pengaturan'!$B$5),"Di luar September",IF(C402&gt;'Pengaturan'!$B$29,"Belum closing",IF(AND(O402&lt;&gt;"",NOT(AND(W402="Terverifikasi",K402&lt;&gt;""))),"Pasangan perlu dicek",IF(AND(Q402=0,NOT(AND(ISNUMBER(U402),K402&lt;&gt;""))),"Sesi belum terkonfirmasi",IF(AND(ISNUMBER(J402),J402&gt;=0,K402&lt;&gt;""),"Terhitung",IF(X402=0,"Paket utama belum terhubung",IF(R402=0,"Pelunasan belum terbukti",IF(AND(N(H402)&gt;0,V402=""),"Bukti bayar sebelumnya kosong",IF(E402+IF(V402&lt;&gt;"",N(H402),0)&lt;S402,"DP sebelumnya belum lengkap",IF(I402&lt;=0,"Nominal pembayaran belum lengkap","Terhitung")))))))))))</x:f>
        <x:v>Pasangan perlu dicek</x:v>
      </x:c>
      <x:c r="M402" s="619" t="str">
        <x:f>IF(N402=1,IF(AND(ISNUMBER(J402),J402&gt;=0,K402&lt;&gt;""),J402,I402),"")</x:f>
      </x:c>
      <x:c r="N402" s="617" t="n">
        <x:f>IF(L402="Terhitung",1,0)</x:f>
        <x:v>0</x:v>
      </x:c>
      <x:c r="O402" s="617" t="str">
        <x:v>Konfirmasi pasangan BK212</x:v>
      </x:c>
      <x:c r="P402" s="617" t="str">
        <x:v>457</x:v>
      </x:c>
      <x:c r="Q402" s="617" t="n">
        <x:f>SUMIFS('Cocok Bayar Booking'!$V$5:$V$504,'Cocok Bayar Booking'!$R$5:$R$504,A402,'Cocok Bayar Booking'!$B$5:$B$504,"&lt;="&amp;'Pengaturan'!$B$6)</x:f>
        <x:v>1</x:v>
      </x:c>
      <x:c r="R402" s="617" t="n">
        <x:f>COUNTIFS('Cocok Bayar Booking'!$R$5:$R$504,A402,'Cocok Bayar Booking'!$S$5:$S$504,"Paket utama",'Cocok Bayar Booking'!$F$5:$F$504,"Lunas",'Cocok Bayar Booking'!$B$5:$B$504,"&lt;="&amp;'Pengaturan'!$B$6)+COUNTIFS('Cocok Bayar Booking'!$R$5:$R$504,A402,'Cocok Bayar Booking'!$S$5:$S$504,"Paket utama",'Cocok Bayar Booking'!$F$5:$F$504,"Pelunasan",'Cocok Bayar Booking'!$B$5:$B$504,"&lt;="&amp;'Pengaturan'!$B$6)</x:f>
        <x:v>1</x:v>
      </x:c>
      <x:c r="S402" s="619" t="n">
        <x:v>0</x:v>
      </x:c>
      <x:c r="T402" s="619"/>
      <x:c r="U402" s="627"/>
      <x:c r="V402" s="617"/>
      <x:c r="W402" s="626"/>
      <x:c r="X402" s="617" t="n">
        <x:f>COUNTIFS('Cocok Bayar Booking'!$R$5:$R$504,A402,'Cocok Bayar Booking'!$S$5:$S$504,"Paket utama",'Cocok Bayar Booking'!$B$5:$B$504,"&lt;="&amp;'Pengaturan'!$B$6)</x:f>
        <x:v>1</x:v>
      </x:c>
      <x:c r="Y402" s="617" t="n">
        <x:f>IF(OR(L402="Nonaktif tanpa pembayaran",L402="Di luar September",L402="Belum closing",AND(LEFT(A402,4)="LOG-",COUNTIF('Cocok Bayar Booking'!$R$5:$R$504,A402)=0)),0,1-N402)</x:f>
        <x:v>1</x:v>
      </x:c>
      <x:c r="Z402" s="618" t="n">
        <x:f>IF('Log Transaksi'!E457="","",'Log Transaksi'!E457)</x:f>
        <x:v>46283</x:v>
      </x:c>
    </x:row>
    <x:row r="403" ht="30" customHeight="1">
      <x:c r="A403" s="617" t="str">
        <x:v>LOG-18-12</x:v>
      </x:c>
      <x:c r="B403" s="617" t="str">
        <x:f>IF('Log Transaksi'!C458="","",'Log Transaksi'!C458)</x:f>
        <x:v>Difa Ruci</x:v>
      </x:c>
      <x:c r="C403" s="618" t="n">
        <x:f>IF(ISNUMBER(U403),U403,IF(ISNUMBER(Z403),Z403,""))</x:f>
        <x:v>46284</x:v>
      </x:c>
      <x:c r="D403" s="617" t="str">
        <x:f>'Log Transaksi'!D458</x:f>
        <x:v>Graduation</x:v>
      </x:c>
      <x:c r="E403" s="619" t="n">
        <x:f>SUMIFS('Cocok Bayar Booking'!$I$5:$I$504,'Cocok Bayar Booking'!$R$5:$R$504,A403,'Cocok Bayar Booking'!$F$5:$F$504,"DP",'Cocok Bayar Booking'!$S$5:$S$504,"Paket utama",'Cocok Bayar Booking'!$B$5:$B$504,"&lt;="&amp;'Pengaturan'!$B$6)</x:f>
        <x:v>100000</x:v>
      </x:c>
      <x:c r="F403" s="619" t="n">
        <x:f>SUMIFS('Cocok Bayar Booking'!$I$5:$I$504,'Cocok Bayar Booking'!$R$5:$R$504,A403,'Cocok Bayar Booking'!$B$5:$B$504,"&lt;="&amp;'Pengaturan'!$B$6)-E403</x:f>
        <x:v>250000</x:v>
      </x:c>
      <x:c r="G403" s="619" t="n">
        <x:f>SUMIFS('Cocok Bayar Booking'!$I$5:$I$504,'Cocok Bayar Booking'!$R$5:$R$504,A403,'Cocok Bayar Booking'!$S$5:$S$504,"Add-on",'Cocok Bayar Booking'!$B$5:$B$504,"&lt;="&amp;'Pengaturan'!$B$6)</x:f>
        <x:v>0</x:v>
      </x:c>
      <x:c r="H403" s="619"/>
      <x:c r="I403" s="619" t="n">
        <x:f>E403+F403+IF(V403&lt;&gt;"",N(H403),0)</x:f>
        <x:v>350000</x:v>
      </x:c>
      <x:c r="J403" s="625"/>
      <x:c r="K403" s="626"/>
      <x:c r="L403" s="620" t="str">
        <x:f>IF(NOT(ISNUMBER(C403)),"Tanggal sesi belum pasti",IF(OR(C403&lt;'Pengaturan'!$B$4,C403&gt;'Pengaturan'!$B$5),"Di luar September",IF(C403&gt;'Pengaturan'!$B$29,"Belum closing",IF(AND(O403&lt;&gt;"",NOT(AND(W403="Terverifikasi",K403&lt;&gt;""))),"Pasangan perlu dicek",IF(AND(Q403=0,NOT(AND(ISNUMBER(U403),K403&lt;&gt;""))),"Sesi belum terkonfirmasi",IF(AND(ISNUMBER(J403),J403&gt;=0,K403&lt;&gt;""),"Terhitung",IF(X403=0,"Paket utama belum terhubung",IF(R403=0,"Pelunasan belum terbukti",IF(AND(N(H403)&gt;0,V403=""),"Bukti bayar sebelumnya kosong",IF(E403+IF(V403&lt;&gt;"",N(H403),0)&lt;S403,"DP sebelumnya belum lengkap",IF(I403&lt;=0,"Nominal pembayaran belum lengkap","Terhitung")))))))))))</x:f>
        <x:v>Belum closing</x:v>
      </x:c>
      <x:c r="M403" s="619" t="str">
        <x:f>IF(N403=1,IF(AND(ISNUMBER(J403),J403&gt;=0,K403&lt;&gt;""),J403,I403),"")</x:f>
      </x:c>
      <x:c r="N403" s="617" t="n">
        <x:f>IF(L403="Terhitung",1,0)</x:f>
        <x:v>0</x:v>
      </x:c>
      <x:c r="O403" s="617" t="str">
        <x:v>Konfirmasi pasangan BK219</x:v>
      </x:c>
      <x:c r="P403" s="617" t="str">
        <x:v>458, 479</x:v>
      </x:c>
      <x:c r="Q403" s="617" t="n">
        <x:f>SUMIFS('Cocok Bayar Booking'!$V$5:$V$504,'Cocok Bayar Booking'!$R$5:$R$504,A403,'Cocok Bayar Booking'!$B$5:$B$504,"&lt;="&amp;'Pengaturan'!$B$6)</x:f>
        <x:v>1</x:v>
      </x:c>
      <x:c r="R403" s="617" t="n">
        <x:f>COUNTIFS('Cocok Bayar Booking'!$R$5:$R$504,A403,'Cocok Bayar Booking'!$S$5:$S$504,"Paket utama",'Cocok Bayar Booking'!$F$5:$F$504,"Lunas",'Cocok Bayar Booking'!$B$5:$B$504,"&lt;="&amp;'Pengaturan'!$B$6)+COUNTIFS('Cocok Bayar Booking'!$R$5:$R$504,A403,'Cocok Bayar Booking'!$S$5:$S$504,"Paket utama",'Cocok Bayar Booking'!$F$5:$F$504,"Pelunasan",'Cocok Bayar Booking'!$B$5:$B$504,"&lt;="&amp;'Pengaturan'!$B$6)</x:f>
        <x:v>1</x:v>
      </x:c>
      <x:c r="S403" s="619" t="n">
        <x:v>0</x:v>
      </x:c>
      <x:c r="T403" s="619"/>
      <x:c r="U403" s="627"/>
      <x:c r="V403" s="617"/>
      <x:c r="W403" s="626"/>
      <x:c r="X403" s="617" t="n">
        <x:f>COUNTIFS('Cocok Bayar Booking'!$R$5:$R$504,A403,'Cocok Bayar Booking'!$S$5:$S$504,"Paket utama",'Cocok Bayar Booking'!$B$5:$B$504,"&lt;="&amp;'Pengaturan'!$B$6)</x:f>
        <x:v>2</x:v>
      </x:c>
      <x:c r="Y403" s="617" t="n">
        <x:f>IF(OR(L403="Nonaktif tanpa pembayaran",L403="Di luar September",L403="Belum closing",AND(LEFT(A403,4)="LOG-",COUNTIF('Cocok Bayar Booking'!$R$5:$R$504,A403)=0)),0,1-N403)</x:f>
        <x:v>0</x:v>
      </x:c>
      <x:c r="Z403" s="618" t="n">
        <x:f>IF('Log Transaksi'!E458="","",'Log Transaksi'!E458)</x:f>
        <x:v>46284</x:v>
      </x:c>
    </x:row>
    <x:row r="404" ht="30" customHeight="1">
      <x:c r="A404" s="617" t="str">
        <x:v>LOG-19-7</x:v>
      </x:c>
      <x:c r="B404" s="617" t="str">
        <x:f>IF('Log Transaksi'!C470="","",'Log Transaksi'!C470)</x:f>
        <x:v>Frista</x:v>
      </x:c>
      <x:c r="C404" s="618" t="n">
        <x:f>IF(ISNUMBER(U404),U404,IF(ISNUMBER(Z404),Z404,""))</x:f>
        <x:v>46284</x:v>
      </x:c>
      <x:c r="D404" s="617" t="str">
        <x:f>'Log Transaksi'!D470</x:f>
        <x:v>Family A</x:v>
      </x:c>
      <x:c r="E404" s="619" t="n">
        <x:f>SUMIFS('Cocok Bayar Booking'!$I$5:$I$504,'Cocok Bayar Booking'!$R$5:$R$504,A404,'Cocok Bayar Booking'!$F$5:$F$504,"DP",'Cocok Bayar Booking'!$S$5:$S$504,"Paket utama",'Cocok Bayar Booking'!$B$5:$B$504,"&lt;="&amp;'Pengaturan'!$B$6)</x:f>
        <x:v>0</x:v>
      </x:c>
      <x:c r="F404" s="619" t="n">
        <x:f>SUMIFS('Cocok Bayar Booking'!$I$5:$I$504,'Cocok Bayar Booking'!$R$5:$R$504,A404,'Cocok Bayar Booking'!$B$5:$B$504,"&lt;="&amp;'Pengaturan'!$B$6)-E404</x:f>
        <x:v>250000</x:v>
      </x:c>
      <x:c r="G404" s="619" t="n">
        <x:f>SUMIFS('Cocok Bayar Booking'!$I$5:$I$504,'Cocok Bayar Booking'!$R$5:$R$504,A404,'Cocok Bayar Booking'!$S$5:$S$504,"Add-on",'Cocok Bayar Booking'!$B$5:$B$504,"&lt;="&amp;'Pengaturan'!$B$6)</x:f>
        <x:v>0</x:v>
      </x:c>
      <x:c r="H404" s="619"/>
      <x:c r="I404" s="619" t="n">
        <x:f>E404+F404+IF(V404&lt;&gt;"",N(H404),0)</x:f>
        <x:v>250000</x:v>
      </x:c>
      <x:c r="J404" s="625"/>
      <x:c r="K404" s="626"/>
      <x:c r="L404" s="620" t="str">
        <x:f>IF(NOT(ISNUMBER(C404)),"Tanggal sesi belum pasti",IF(OR(C404&lt;'Pengaturan'!$B$4,C404&gt;'Pengaturan'!$B$5),"Di luar September",IF(C404&gt;'Pengaturan'!$B$29,"Belum closing",IF(AND(O404&lt;&gt;"",NOT(AND(W404="Terverifikasi",K404&lt;&gt;""))),"Pasangan perlu dicek",IF(AND(Q404=0,NOT(AND(ISNUMBER(U404),K404&lt;&gt;""))),"Sesi belum terkonfirmasi",IF(AND(ISNUMBER(J404),J404&gt;=0,K404&lt;&gt;""),"Terhitung",IF(X404=0,"Paket utama belum terhubung",IF(R404=0,"Pelunasan belum terbukti",IF(AND(N(H404)&gt;0,V404=""),"Bukti bayar sebelumnya kosong",IF(E404+IF(V404&lt;&gt;"",N(H404),0)&lt;S404,"DP sebelumnya belum lengkap",IF(I404&lt;=0,"Nominal pembayaran belum lengkap","Terhitung")))))))))))</x:f>
        <x:v>Belum closing</x:v>
      </x:c>
      <x:c r="M404" s="619" t="str">
        <x:f>IF(N404=1,IF(AND(ISNUMBER(J404),J404&gt;=0,K404&lt;&gt;""),J404,I404),"")</x:f>
      </x:c>
      <x:c r="N404" s="617" t="n">
        <x:f>IF(L404="Terhitung",1,0)</x:f>
        <x:v>0</x:v>
      </x:c>
      <x:c r="O404" s="617" t="str">
        <x:v>Konfirmasi pasangan BK140</x:v>
      </x:c>
      <x:c r="P404" s="617" t="str">
        <x:v>470</x:v>
      </x:c>
      <x:c r="Q404" s="617" t="n">
        <x:f>SUMIFS('Cocok Bayar Booking'!$V$5:$V$504,'Cocok Bayar Booking'!$R$5:$R$504,A404,'Cocok Bayar Booking'!$B$5:$B$504,"&lt;="&amp;'Pengaturan'!$B$6)</x:f>
        <x:v>1</x:v>
      </x:c>
      <x:c r="R404" s="617" t="n">
        <x:f>COUNTIFS('Cocok Bayar Booking'!$R$5:$R$504,A404,'Cocok Bayar Booking'!$S$5:$S$504,"Paket utama",'Cocok Bayar Booking'!$F$5:$F$504,"Lunas",'Cocok Bayar Booking'!$B$5:$B$504,"&lt;="&amp;'Pengaturan'!$B$6)+COUNTIFS('Cocok Bayar Booking'!$R$5:$R$504,A404,'Cocok Bayar Booking'!$S$5:$S$504,"Paket utama",'Cocok Bayar Booking'!$F$5:$F$504,"Pelunasan",'Cocok Bayar Booking'!$B$5:$B$504,"&lt;="&amp;'Pengaturan'!$B$6)</x:f>
        <x:v>1</x:v>
      </x:c>
      <x:c r="S404" s="619" t="n">
        <x:v>0</x:v>
      </x:c>
      <x:c r="T404" s="619"/>
      <x:c r="U404" s="627"/>
      <x:c r="V404" s="617"/>
      <x:c r="W404" s="626"/>
      <x:c r="X404" s="617" t="n">
        <x:f>COUNTIFS('Cocok Bayar Booking'!$R$5:$R$504,A404,'Cocok Bayar Booking'!$S$5:$S$504,"Paket utama",'Cocok Bayar Booking'!$B$5:$B$504,"&lt;="&amp;'Pengaturan'!$B$6)</x:f>
        <x:v>1</x:v>
      </x:c>
      <x:c r="Y404" s="617" t="n">
        <x:f>IF(OR(L404="Nonaktif tanpa pembayaran",L404="Di luar September",L404="Belum closing",AND(LEFT(A404,4)="LOG-",COUNTIF('Cocok Bayar Booking'!$R$5:$R$504,A404)=0)),0,1-N404)</x:f>
        <x:v>0</x:v>
      </x:c>
      <x:c r="Z404" s="618" t="n">
        <x:f>IF('Log Transaksi'!E470="","",'Log Transaksi'!E470)</x:f>
        <x:v>46284</x:v>
      </x:c>
    </x:row>
    <x:row r="405" ht="30" customHeight="1">
      <x:c r="A405" s="617" t="str">
        <x:v>LOG-19-8</x:v>
      </x:c>
      <x:c r="B405" s="617" t="str">
        <x:f>IF('Log Transaksi'!C471="","",'Log Transaksi'!C471)</x:f>
        <x:v>Aliya</x:v>
      </x:c>
      <x:c r="C405" s="618" t="n">
        <x:f>IF(ISNUMBER(U405),U405,IF(ISNUMBER(Z405),Z405,""))</x:f>
        <x:v>46284</x:v>
      </x:c>
      <x:c r="D405" s="617" t="str">
        <x:f>'Log Transaksi'!D471</x:f>
        <x:v>Graduation</x:v>
      </x:c>
      <x:c r="E405" s="619" t="n">
        <x:f>SUMIFS('Cocok Bayar Booking'!$I$5:$I$504,'Cocok Bayar Booking'!$R$5:$R$504,A405,'Cocok Bayar Booking'!$F$5:$F$504,"DP",'Cocok Bayar Booking'!$S$5:$S$504,"Paket utama",'Cocok Bayar Booking'!$B$5:$B$504,"&lt;="&amp;'Pengaturan'!$B$6)</x:f>
        <x:v>0</x:v>
      </x:c>
      <x:c r="F405" s="619" t="n">
        <x:f>SUMIFS('Cocok Bayar Booking'!$I$5:$I$504,'Cocok Bayar Booking'!$R$5:$R$504,A405,'Cocok Bayar Booking'!$B$5:$B$504,"&lt;="&amp;'Pengaturan'!$B$6)-E405</x:f>
        <x:v>410000</x:v>
      </x:c>
      <x:c r="G405" s="619" t="n">
        <x:f>SUMIFS('Cocok Bayar Booking'!$I$5:$I$504,'Cocok Bayar Booking'!$R$5:$R$504,A405,'Cocok Bayar Booking'!$S$5:$S$504,"Add-on",'Cocok Bayar Booking'!$B$5:$B$504,"&lt;="&amp;'Pengaturan'!$B$6)</x:f>
        <x:v>0</x:v>
      </x:c>
      <x:c r="H405" s="619"/>
      <x:c r="I405" s="619" t="n">
        <x:f>E405+F405+IF(V405&lt;&gt;"",N(H405),0)</x:f>
        <x:v>410000</x:v>
      </x:c>
      <x:c r="J405" s="625"/>
      <x:c r="K405" s="626"/>
      <x:c r="L405" s="620" t="str">
        <x:f>IF(NOT(ISNUMBER(C405)),"Tanggal sesi belum pasti",IF(OR(C405&lt;'Pengaturan'!$B$4,C405&gt;'Pengaturan'!$B$5),"Di luar September",IF(C405&gt;'Pengaturan'!$B$29,"Belum closing",IF(AND(O405&lt;&gt;"",NOT(AND(W405="Terverifikasi",K405&lt;&gt;""))),"Pasangan perlu dicek",IF(AND(Q405=0,NOT(AND(ISNUMBER(U405),K405&lt;&gt;""))),"Sesi belum terkonfirmasi",IF(AND(ISNUMBER(J405),J405&gt;=0,K405&lt;&gt;""),"Terhitung",IF(X405=0,"Paket utama belum terhubung",IF(R405=0,"Pelunasan belum terbukti",IF(AND(N(H405)&gt;0,V405=""),"Bukti bayar sebelumnya kosong",IF(E405+IF(V405&lt;&gt;"",N(H405),0)&lt;S405,"DP sebelumnya belum lengkap",IF(I405&lt;=0,"Nominal pembayaran belum lengkap","Terhitung")))))))))))</x:f>
        <x:v>Belum closing</x:v>
      </x:c>
      <x:c r="M405" s="619" t="str">
        <x:f>IF(N405=1,IF(AND(ISNUMBER(J405),J405&gt;=0,K405&lt;&gt;""),J405,I405),"")</x:f>
      </x:c>
      <x:c r="N405" s="617" t="n">
        <x:f>IF(L405="Terhitung",1,0)</x:f>
        <x:v>0</x:v>
      </x:c>
      <x:c r="O405" s="617" t="str">
        <x:v>Konfirmasi pasangan BK136</x:v>
      </x:c>
      <x:c r="P405" s="617" t="str">
        <x:v>471</x:v>
      </x:c>
      <x:c r="Q405" s="617" t="n">
        <x:f>SUMIFS('Cocok Bayar Booking'!$V$5:$V$504,'Cocok Bayar Booking'!$R$5:$R$504,A405,'Cocok Bayar Booking'!$B$5:$B$504,"&lt;="&amp;'Pengaturan'!$B$6)</x:f>
        <x:v>1</x:v>
      </x:c>
      <x:c r="R405" s="617" t="n">
        <x:f>COUNTIFS('Cocok Bayar Booking'!$R$5:$R$504,A405,'Cocok Bayar Booking'!$S$5:$S$504,"Paket utama",'Cocok Bayar Booking'!$F$5:$F$504,"Lunas",'Cocok Bayar Booking'!$B$5:$B$504,"&lt;="&amp;'Pengaturan'!$B$6)+COUNTIFS('Cocok Bayar Booking'!$R$5:$R$504,A405,'Cocok Bayar Booking'!$S$5:$S$504,"Paket utama",'Cocok Bayar Booking'!$F$5:$F$504,"Pelunasan",'Cocok Bayar Booking'!$B$5:$B$504,"&lt;="&amp;'Pengaturan'!$B$6)</x:f>
        <x:v>1</x:v>
      </x:c>
      <x:c r="S405" s="619" t="n">
        <x:v>0</x:v>
      </x:c>
      <x:c r="T405" s="619"/>
      <x:c r="U405" s="627"/>
      <x:c r="V405" s="617"/>
      <x:c r="W405" s="626"/>
      <x:c r="X405" s="617" t="n">
        <x:f>COUNTIFS('Cocok Bayar Booking'!$R$5:$R$504,A405,'Cocok Bayar Booking'!$S$5:$S$504,"Paket utama",'Cocok Bayar Booking'!$B$5:$B$504,"&lt;="&amp;'Pengaturan'!$B$6)</x:f>
        <x:v>1</x:v>
      </x:c>
      <x:c r="Y405" s="617" t="n">
        <x:f>IF(OR(L405="Nonaktif tanpa pembayaran",L405="Di luar September",L405="Belum closing",AND(LEFT(A405,4)="LOG-",COUNTIF('Cocok Bayar Booking'!$R$5:$R$504,A405)=0)),0,1-N405)</x:f>
        <x:v>0</x:v>
      </x:c>
      <x:c r="Z405" s="618" t="n">
        <x:f>IF('Log Transaksi'!E471="","",'Log Transaksi'!E471)</x:f>
        <x:v>46284</x:v>
      </x:c>
    </x:row>
    <x:row r="406" ht="30" customHeight="1">
      <x:c r="A406" s="617" t="str">
        <x:v>LOG-19-9</x:v>
      </x:c>
      <x:c r="B406" s="617" t="str">
        <x:f>IF('Log Transaksi'!C472="","",'Log Transaksi'!C472)</x:f>
        <x:v>Neneng</x:v>
      </x:c>
      <x:c r="C406" s="618" t="n">
        <x:f>IF(ISNUMBER(U406),U406,IF(ISNUMBER(Z406),Z406,""))</x:f>
        <x:v>46284</x:v>
      </x:c>
      <x:c r="D406" s="617" t="str">
        <x:f>'Log Transaksi'!D472</x:f>
        <x:v>Graduation</x:v>
      </x:c>
      <x:c r="E406" s="619" t="n">
        <x:f>SUMIFS('Cocok Bayar Booking'!$I$5:$I$504,'Cocok Bayar Booking'!$R$5:$R$504,A406,'Cocok Bayar Booking'!$F$5:$F$504,"DP",'Cocok Bayar Booking'!$S$5:$S$504,"Paket utama",'Cocok Bayar Booking'!$B$5:$B$504,"&lt;="&amp;'Pengaturan'!$B$6)</x:f>
        <x:v>0</x:v>
      </x:c>
      <x:c r="F406" s="619" t="n">
        <x:f>SUMIFS('Cocok Bayar Booking'!$I$5:$I$504,'Cocok Bayar Booking'!$R$5:$R$504,A406,'Cocok Bayar Booking'!$B$5:$B$504,"&lt;="&amp;'Pengaturan'!$B$6)-E406</x:f>
        <x:v>400000</x:v>
      </x:c>
      <x:c r="G406" s="619" t="n">
        <x:f>SUMIFS('Cocok Bayar Booking'!$I$5:$I$504,'Cocok Bayar Booking'!$R$5:$R$504,A406,'Cocok Bayar Booking'!$S$5:$S$504,"Add-on",'Cocok Bayar Booking'!$B$5:$B$504,"&lt;="&amp;'Pengaturan'!$B$6)</x:f>
        <x:v>0</x:v>
      </x:c>
      <x:c r="H406" s="619"/>
      <x:c r="I406" s="619" t="n">
        <x:f>E406+F406+IF(V406&lt;&gt;"",N(H406),0)</x:f>
        <x:v>400000</x:v>
      </x:c>
      <x:c r="J406" s="625"/>
      <x:c r="K406" s="626"/>
      <x:c r="L406" s="620" t="str">
        <x:f>IF(NOT(ISNUMBER(C406)),"Tanggal sesi belum pasti",IF(OR(C406&lt;'Pengaturan'!$B$4,C406&gt;'Pengaturan'!$B$5),"Di luar September",IF(C406&gt;'Pengaturan'!$B$29,"Belum closing",IF(AND(O406&lt;&gt;"",NOT(AND(W406="Terverifikasi",K406&lt;&gt;""))),"Pasangan perlu dicek",IF(AND(Q406=0,NOT(AND(ISNUMBER(U406),K406&lt;&gt;""))),"Sesi belum terkonfirmasi",IF(AND(ISNUMBER(J406),J406&gt;=0,K406&lt;&gt;""),"Terhitung",IF(X406=0,"Paket utama belum terhubung",IF(R406=0,"Pelunasan belum terbukti",IF(AND(N(H406)&gt;0,V406=""),"Bukti bayar sebelumnya kosong",IF(E406+IF(V406&lt;&gt;"",N(H406),0)&lt;S406,"DP sebelumnya belum lengkap",IF(I406&lt;=0,"Nominal pembayaran belum lengkap","Terhitung")))))))))))</x:f>
        <x:v>Belum closing</x:v>
      </x:c>
      <x:c r="M406" s="619" t="str">
        <x:f>IF(N406=1,IF(AND(ISNUMBER(J406),J406&gt;=0,K406&lt;&gt;""),J406,I406),"")</x:f>
      </x:c>
      <x:c r="N406" s="617" t="n">
        <x:f>IF(L406="Terhitung",1,0)</x:f>
        <x:v>0</x:v>
      </x:c>
      <x:c r="O406" s="617" t="str">
        <x:v>Konfirmasi pasangan BK137</x:v>
      </x:c>
      <x:c r="P406" s="617" t="str">
        <x:v>472</x:v>
      </x:c>
      <x:c r="Q406" s="617" t="n">
        <x:f>SUMIFS('Cocok Bayar Booking'!$V$5:$V$504,'Cocok Bayar Booking'!$R$5:$R$504,A406,'Cocok Bayar Booking'!$B$5:$B$504,"&lt;="&amp;'Pengaturan'!$B$6)</x:f>
        <x:v>1</x:v>
      </x:c>
      <x:c r="R406" s="617" t="n">
        <x:f>COUNTIFS('Cocok Bayar Booking'!$R$5:$R$504,A406,'Cocok Bayar Booking'!$S$5:$S$504,"Paket utama",'Cocok Bayar Booking'!$F$5:$F$504,"Lunas",'Cocok Bayar Booking'!$B$5:$B$504,"&lt;="&amp;'Pengaturan'!$B$6)+COUNTIFS('Cocok Bayar Booking'!$R$5:$R$504,A406,'Cocok Bayar Booking'!$S$5:$S$504,"Paket utama",'Cocok Bayar Booking'!$F$5:$F$504,"Pelunasan",'Cocok Bayar Booking'!$B$5:$B$504,"&lt;="&amp;'Pengaturan'!$B$6)</x:f>
        <x:v>1</x:v>
      </x:c>
      <x:c r="S406" s="619" t="n">
        <x:v>0</x:v>
      </x:c>
      <x:c r="T406" s="619"/>
      <x:c r="U406" s="627"/>
      <x:c r="V406" s="617"/>
      <x:c r="W406" s="626"/>
      <x:c r="X406" s="617" t="n">
        <x:f>COUNTIFS('Cocok Bayar Booking'!$R$5:$R$504,A406,'Cocok Bayar Booking'!$S$5:$S$504,"Paket utama",'Cocok Bayar Booking'!$B$5:$B$504,"&lt;="&amp;'Pengaturan'!$B$6)</x:f>
        <x:v>1</x:v>
      </x:c>
      <x:c r="Y406" s="617" t="n">
        <x:f>IF(OR(L406="Nonaktif tanpa pembayaran",L406="Di luar September",L406="Belum closing",AND(LEFT(A406,4)="LOG-",COUNTIF('Cocok Bayar Booking'!$R$5:$R$504,A406)=0)),0,1-N406)</x:f>
        <x:v>0</x:v>
      </x:c>
      <x:c r="Z406" s="618" t="n">
        <x:f>IF('Log Transaksi'!E472="","",'Log Transaksi'!E472)</x:f>
        <x:v>46284</x:v>
      </x:c>
    </x:row>
    <x:row r="407" ht="30" customHeight="1">
      <x:c r="A407" s="617" t="str">
        <x:v>LOG-19-10</x:v>
      </x:c>
      <x:c r="B407" s="617" t="str">
        <x:f>IF('Log Transaksi'!C473="","",'Log Transaksi'!C473)</x:f>
        <x:v>Lu'lu</x:v>
      </x:c>
      <x:c r="C407" s="618" t="n">
        <x:f>IF(ISNUMBER(U407),U407,IF(ISNUMBER(Z407),Z407,""))</x:f>
        <x:v>46284</x:v>
      </x:c>
      <x:c r="D407" s="617" t="str">
        <x:f>'Log Transaksi'!D473</x:f>
        <x:v>Graduation</x:v>
      </x:c>
      <x:c r="E407" s="619" t="n">
        <x:f>SUMIFS('Cocok Bayar Booking'!$I$5:$I$504,'Cocok Bayar Booking'!$R$5:$R$504,A407,'Cocok Bayar Booking'!$F$5:$F$504,"DP",'Cocok Bayar Booking'!$S$5:$S$504,"Paket utama",'Cocok Bayar Booking'!$B$5:$B$504,"&lt;="&amp;'Pengaturan'!$B$6)</x:f>
        <x:v>0</x:v>
      </x:c>
      <x:c r="F407" s="619" t="n">
        <x:f>SUMIFS('Cocok Bayar Booking'!$I$5:$I$504,'Cocok Bayar Booking'!$R$5:$R$504,A407,'Cocok Bayar Booking'!$B$5:$B$504,"&lt;="&amp;'Pengaturan'!$B$6)-E407</x:f>
        <x:v>250000</x:v>
      </x:c>
      <x:c r="G407" s="619" t="n">
        <x:f>SUMIFS('Cocok Bayar Booking'!$I$5:$I$504,'Cocok Bayar Booking'!$R$5:$R$504,A407,'Cocok Bayar Booking'!$S$5:$S$504,"Add-on",'Cocok Bayar Booking'!$B$5:$B$504,"&lt;="&amp;'Pengaturan'!$B$6)</x:f>
        <x:v>0</x:v>
      </x:c>
      <x:c r="H407" s="619"/>
      <x:c r="I407" s="619" t="n">
        <x:f>E407+F407+IF(V407&lt;&gt;"",N(H407),0)</x:f>
        <x:v>250000</x:v>
      </x:c>
      <x:c r="J407" s="625"/>
      <x:c r="K407" s="626"/>
      <x:c r="L407" s="620" t="str">
        <x:f>IF(NOT(ISNUMBER(C407)),"Tanggal sesi belum pasti",IF(OR(C407&lt;'Pengaturan'!$B$4,C407&gt;'Pengaturan'!$B$5),"Di luar September",IF(C407&gt;'Pengaturan'!$B$29,"Belum closing",IF(AND(O407&lt;&gt;"",NOT(AND(W407="Terverifikasi",K407&lt;&gt;""))),"Pasangan perlu dicek",IF(AND(Q407=0,NOT(AND(ISNUMBER(U407),K407&lt;&gt;""))),"Sesi belum terkonfirmasi",IF(AND(ISNUMBER(J407),J407&gt;=0,K407&lt;&gt;""),"Terhitung",IF(X407=0,"Paket utama belum terhubung",IF(R407=0,"Pelunasan belum terbukti",IF(AND(N(H407)&gt;0,V407=""),"Bukti bayar sebelumnya kosong",IF(E407+IF(V407&lt;&gt;"",N(H407),0)&lt;S407,"DP sebelumnya belum lengkap",IF(I407&lt;=0,"Nominal pembayaran belum lengkap","Terhitung")))))))))))</x:f>
        <x:v>Belum closing</x:v>
      </x:c>
      <x:c r="M407" s="619" t="str">
        <x:f>IF(N407=1,IF(AND(ISNUMBER(J407),J407&gt;=0,K407&lt;&gt;""),J407,I407),"")</x:f>
      </x:c>
      <x:c r="N407" s="617" t="n">
        <x:f>IF(L407="Terhitung",1,0)</x:f>
        <x:v>0</x:v>
      </x:c>
      <x:c r="O407" s="617" t="str">
        <x:v>Konfirmasi pasangan BK138 dengan Log 19:10</x:v>
      </x:c>
      <x:c r="P407" s="617" t="str">
        <x:v>473</x:v>
      </x:c>
      <x:c r="Q407" s="617" t="n">
        <x:f>SUMIFS('Cocok Bayar Booking'!$V$5:$V$504,'Cocok Bayar Booking'!$R$5:$R$504,A407,'Cocok Bayar Booking'!$B$5:$B$504,"&lt;="&amp;'Pengaturan'!$B$6)</x:f>
        <x:v>1</x:v>
      </x:c>
      <x:c r="R407" s="617" t="n">
        <x:f>COUNTIFS('Cocok Bayar Booking'!$R$5:$R$504,A407,'Cocok Bayar Booking'!$S$5:$S$504,"Paket utama",'Cocok Bayar Booking'!$F$5:$F$504,"Lunas",'Cocok Bayar Booking'!$B$5:$B$504,"&lt;="&amp;'Pengaturan'!$B$6)+COUNTIFS('Cocok Bayar Booking'!$R$5:$R$504,A407,'Cocok Bayar Booking'!$S$5:$S$504,"Paket utama",'Cocok Bayar Booking'!$F$5:$F$504,"Pelunasan",'Cocok Bayar Booking'!$B$5:$B$504,"&lt;="&amp;'Pengaturan'!$B$6)</x:f>
        <x:v>1</x:v>
      </x:c>
      <x:c r="S407" s="619" t="n">
        <x:v>0</x:v>
      </x:c>
      <x:c r="T407" s="619"/>
      <x:c r="U407" s="627"/>
      <x:c r="V407" s="617"/>
      <x:c r="W407" s="626"/>
      <x:c r="X407" s="617" t="n">
        <x:f>COUNTIFS('Cocok Bayar Booking'!$R$5:$R$504,A407,'Cocok Bayar Booking'!$S$5:$S$504,"Paket utama",'Cocok Bayar Booking'!$B$5:$B$504,"&lt;="&amp;'Pengaturan'!$B$6)</x:f>
        <x:v>1</x:v>
      </x:c>
      <x:c r="Y407" s="617" t="n">
        <x:f>IF(OR(L407="Nonaktif tanpa pembayaran",L407="Di luar September",L407="Belum closing",AND(LEFT(A407,4)="LOG-",COUNTIF('Cocok Bayar Booking'!$R$5:$R$504,A407)=0)),0,1-N407)</x:f>
        <x:v>0</x:v>
      </x:c>
      <x:c r="Z407" s="618" t="n">
        <x:f>IF('Log Transaksi'!E473="","",'Log Transaksi'!E473)</x:f>
        <x:v>46284</x:v>
      </x:c>
    </x:row>
    <x:row r="408" ht="30" customHeight="1">
      <x:c r="A408" s="617" t="str">
        <x:v>LOG-19-12</x:v>
      </x:c>
      <x:c r="B408" s="617" t="str">
        <x:f>IF('Log Transaksi'!C475="","",'Log Transaksi'!C475)</x:f>
        <x:v>Rizki</x:v>
      </x:c>
      <x:c r="C408" s="618" t="n">
        <x:f>IF(ISNUMBER(U408),U408,IF(ISNUMBER(Z408),Z408,""))</x:f>
        <x:v>46284</x:v>
      </x:c>
      <x:c r="D408" s="617" t="str">
        <x:f>'Log Transaksi'!D475</x:f>
        <x:v>Graduation</x:v>
      </x:c>
      <x:c r="E408" s="619" t="n">
        <x:f>SUMIFS('Cocok Bayar Booking'!$I$5:$I$504,'Cocok Bayar Booking'!$R$5:$R$504,A408,'Cocok Bayar Booking'!$F$5:$F$504,"DP",'Cocok Bayar Booking'!$S$5:$S$504,"Paket utama",'Cocok Bayar Booking'!$B$5:$B$504,"&lt;="&amp;'Pengaturan'!$B$6)</x:f>
        <x:v>0</x:v>
      </x:c>
      <x:c r="F408" s="619" t="n">
        <x:f>SUMIFS('Cocok Bayar Booking'!$I$5:$I$504,'Cocok Bayar Booking'!$R$5:$R$504,A408,'Cocok Bayar Booking'!$B$5:$B$504,"&lt;="&amp;'Pengaturan'!$B$6)-E408</x:f>
        <x:v>270000</x:v>
      </x:c>
      <x:c r="G408" s="619" t="n">
        <x:f>SUMIFS('Cocok Bayar Booking'!$I$5:$I$504,'Cocok Bayar Booking'!$R$5:$R$504,A408,'Cocok Bayar Booking'!$S$5:$S$504,"Add-on",'Cocok Bayar Booking'!$B$5:$B$504,"&lt;="&amp;'Pengaturan'!$B$6)</x:f>
        <x:v>0</x:v>
      </x:c>
      <x:c r="H408" s="619"/>
      <x:c r="I408" s="619" t="n">
        <x:f>E408+F408+IF(V408&lt;&gt;"",N(H408),0)</x:f>
        <x:v>270000</x:v>
      </x:c>
      <x:c r="J408" s="625"/>
      <x:c r="K408" s="626"/>
      <x:c r="L408" s="620" t="str">
        <x:f>IF(NOT(ISNUMBER(C408)),"Tanggal sesi belum pasti",IF(OR(C408&lt;'Pengaturan'!$B$4,C408&gt;'Pengaturan'!$B$5),"Di luar September",IF(C408&gt;'Pengaturan'!$B$29,"Belum closing",IF(AND(O408&lt;&gt;"",NOT(AND(W408="Terverifikasi",K408&lt;&gt;""))),"Pasangan perlu dicek",IF(AND(Q408=0,NOT(AND(ISNUMBER(U408),K408&lt;&gt;""))),"Sesi belum terkonfirmasi",IF(AND(ISNUMBER(J408),J408&gt;=0,K408&lt;&gt;""),"Terhitung",IF(X408=0,"Paket utama belum terhubung",IF(R408=0,"Pelunasan belum terbukti",IF(AND(N(H408)&gt;0,V408=""),"Bukti bayar sebelumnya kosong",IF(E408+IF(V408&lt;&gt;"",N(H408),0)&lt;S408,"DP sebelumnya belum lengkap",IF(I408&lt;=0,"Nominal pembayaran belum lengkap","Terhitung")))))))))))</x:f>
        <x:v>Belum closing</x:v>
      </x:c>
      <x:c r="M408" s="619" t="str">
        <x:f>IF(N408=1,IF(AND(ISNUMBER(J408),J408&gt;=0,K408&lt;&gt;""),J408,I408),"")</x:f>
      </x:c>
      <x:c r="N408" s="617" t="n">
        <x:f>IF(L408="Terhitung",1,0)</x:f>
        <x:v>0</x:v>
      </x:c>
      <x:c r="O408" s="617" t="str">
        <x:v>Konfirmasi pasangan BK139</x:v>
      </x:c>
      <x:c r="P408" s="617" t="str">
        <x:v>475</x:v>
      </x:c>
      <x:c r="Q408" s="617" t="n">
        <x:f>SUMIFS('Cocok Bayar Booking'!$V$5:$V$504,'Cocok Bayar Booking'!$R$5:$R$504,A408,'Cocok Bayar Booking'!$B$5:$B$504,"&lt;="&amp;'Pengaturan'!$B$6)</x:f>
        <x:v>1</x:v>
      </x:c>
      <x:c r="R408" s="617" t="n">
        <x:f>COUNTIFS('Cocok Bayar Booking'!$R$5:$R$504,A408,'Cocok Bayar Booking'!$S$5:$S$504,"Paket utama",'Cocok Bayar Booking'!$F$5:$F$504,"Lunas",'Cocok Bayar Booking'!$B$5:$B$504,"&lt;="&amp;'Pengaturan'!$B$6)+COUNTIFS('Cocok Bayar Booking'!$R$5:$R$504,A408,'Cocok Bayar Booking'!$S$5:$S$504,"Paket utama",'Cocok Bayar Booking'!$F$5:$F$504,"Pelunasan",'Cocok Bayar Booking'!$B$5:$B$504,"&lt;="&amp;'Pengaturan'!$B$6)</x:f>
        <x:v>1</x:v>
      </x:c>
      <x:c r="S408" s="619" t="n">
        <x:v>0</x:v>
      </x:c>
      <x:c r="T408" s="619"/>
      <x:c r="U408" s="627"/>
      <x:c r="V408" s="617"/>
      <x:c r="W408" s="626"/>
      <x:c r="X408" s="617" t="n">
        <x:f>COUNTIFS('Cocok Bayar Booking'!$R$5:$R$504,A408,'Cocok Bayar Booking'!$S$5:$S$504,"Paket utama",'Cocok Bayar Booking'!$B$5:$B$504,"&lt;="&amp;'Pengaturan'!$B$6)</x:f>
        <x:v>1</x:v>
      </x:c>
      <x:c r="Y408" s="617" t="n">
        <x:f>IF(OR(L408="Nonaktif tanpa pembayaran",L408="Di luar September",L408="Belum closing",AND(LEFT(A408,4)="LOG-",COUNTIF('Cocok Bayar Booking'!$R$5:$R$504,A408)=0)),0,1-N408)</x:f>
        <x:v>0</x:v>
      </x:c>
      <x:c r="Z408" s="618" t="n">
        <x:f>IF('Log Transaksi'!E475="","",'Log Transaksi'!E475)</x:f>
        <x:v>46284</x:v>
      </x:c>
    </x:row>
    <x:row r="409" ht="30" customHeight="1">
      <x:c r="A409" s="617" t="str">
        <x:v>LOG-19-18</x:v>
      </x:c>
      <x:c r="B409" s="617" t="str">
        <x:f>IF('Log Transaksi'!C481="","",'Log Transaksi'!C481)</x:f>
        <x:v>Akhmad binangun</x:v>
      </x:c>
      <x:c r="C409" s="618" t="n">
        <x:f>IF(ISNUMBER(U409),U409,IF(ISNUMBER(Z409),Z409,""))</x:f>
        <x:v>46298</x:v>
      </x:c>
      <x:c r="D409" s="617" t="str">
        <x:f>'Log Transaksi'!D481</x:f>
        <x:v>Graduation</x:v>
      </x:c>
      <x:c r="E409" s="619" t="n">
        <x:f>SUMIFS('Cocok Bayar Booking'!$I$5:$I$504,'Cocok Bayar Booking'!$R$5:$R$504,A409,'Cocok Bayar Booking'!$F$5:$F$504,"DP",'Cocok Bayar Booking'!$S$5:$S$504,"Paket utama",'Cocok Bayar Booking'!$B$5:$B$504,"&lt;="&amp;'Pengaturan'!$B$6)</x:f>
        <x:v>100000</x:v>
      </x:c>
      <x:c r="F409" s="619" t="n">
        <x:f>SUMIFS('Cocok Bayar Booking'!$I$5:$I$504,'Cocok Bayar Booking'!$R$5:$R$504,A409,'Cocok Bayar Booking'!$B$5:$B$504,"&lt;="&amp;'Pengaturan'!$B$6)-E409</x:f>
        <x:v>0</x:v>
      </x:c>
      <x:c r="G409" s="619" t="n">
        <x:f>SUMIFS('Cocok Bayar Booking'!$I$5:$I$504,'Cocok Bayar Booking'!$R$5:$R$504,A409,'Cocok Bayar Booking'!$S$5:$S$504,"Add-on",'Cocok Bayar Booking'!$B$5:$B$504,"&lt;="&amp;'Pengaturan'!$B$6)</x:f>
        <x:v>0</x:v>
      </x:c>
      <x:c r="H409" s="619"/>
      <x:c r="I409" s="619" t="n">
        <x:f>E409+F409+IF(V409&lt;&gt;"",N(H409),0)</x:f>
        <x:v>100000</x:v>
      </x:c>
      <x:c r="J409" s="625"/>
      <x:c r="K409" s="626"/>
      <x:c r="L409" s="620" t="str">
        <x:f>IF(NOT(ISNUMBER(C409)),"Tanggal sesi belum pasti",IF(OR(C409&lt;'Pengaturan'!$B$4,C409&gt;'Pengaturan'!$B$5),"Di luar September",IF(C409&gt;'Pengaturan'!$B$29,"Belum closing",IF(AND(O409&lt;&gt;"",NOT(AND(W409="Terverifikasi",K409&lt;&gt;""))),"Pasangan perlu dicek",IF(AND(Q409=0,NOT(AND(ISNUMBER(U409),K409&lt;&gt;""))),"Sesi belum terkonfirmasi",IF(AND(ISNUMBER(J409),J409&gt;=0,K409&lt;&gt;""),"Terhitung",IF(X409=0,"Paket utama belum terhubung",IF(R409=0,"Pelunasan belum terbukti",IF(AND(N(H409)&gt;0,V409=""),"Bukti bayar sebelumnya kosong",IF(E409+IF(V409&lt;&gt;"",N(H409),0)&lt;S409,"DP sebelumnya belum lengkap",IF(I409&lt;=0,"Nominal pembayaran belum lengkap","Terhitung")))))))))))</x:f>
        <x:v>Di luar September</x:v>
      </x:c>
      <x:c r="M409" s="619" t="str">
        <x:f>IF(N409=1,IF(AND(ISNUMBER(J409),J409&gt;=0,K409&lt;&gt;""),J409,I409),"")</x:f>
      </x:c>
      <x:c r="N409" s="617" t="n">
        <x:f>IF(L409="Terhitung",1,0)</x:f>
        <x:v>0</x:v>
      </x:c>
      <x:c r="O409" s="617"/>
      <x:c r="P409" s="617" t="str">
        <x:v>481</x:v>
      </x:c>
      <x:c r="Q409" s="617" t="n">
        <x:f>SUMIFS('Cocok Bayar Booking'!$V$5:$V$504,'Cocok Bayar Booking'!$R$5:$R$504,A409,'Cocok Bayar Booking'!$B$5:$B$504,"&lt;="&amp;'Pengaturan'!$B$6)</x:f>
        <x:v>0</x:v>
      </x:c>
      <x:c r="R409" s="617" t="n">
        <x:f>COUNTIFS('Cocok Bayar Booking'!$R$5:$R$504,A409,'Cocok Bayar Booking'!$S$5:$S$504,"Paket utama",'Cocok Bayar Booking'!$F$5:$F$504,"Lunas",'Cocok Bayar Booking'!$B$5:$B$504,"&lt;="&amp;'Pengaturan'!$B$6)+COUNTIFS('Cocok Bayar Booking'!$R$5:$R$504,A409,'Cocok Bayar Booking'!$S$5:$S$504,"Paket utama",'Cocok Bayar Booking'!$F$5:$F$504,"Pelunasan",'Cocok Bayar Booking'!$B$5:$B$504,"&lt;="&amp;'Pengaturan'!$B$6)</x:f>
        <x:v>0</x:v>
      </x:c>
      <x:c r="S409" s="619" t="n">
        <x:v>0</x:v>
      </x:c>
      <x:c r="T409" s="619"/>
      <x:c r="U409" s="627"/>
      <x:c r="V409" s="617"/>
      <x:c r="W409" s="626"/>
      <x:c r="X409" s="617" t="n">
        <x:f>COUNTIFS('Cocok Bayar Booking'!$R$5:$R$504,A409,'Cocok Bayar Booking'!$S$5:$S$504,"Paket utama",'Cocok Bayar Booking'!$B$5:$B$504,"&lt;="&amp;'Pengaturan'!$B$6)</x:f>
        <x:v>1</x:v>
      </x:c>
      <x:c r="Y409" s="617" t="n">
        <x:f>IF(OR(L409="Nonaktif tanpa pembayaran",L409="Di luar September",L409="Belum closing",AND(LEFT(A409,4)="LOG-",COUNTIF('Cocok Bayar Booking'!$R$5:$R$504,A409)=0)),0,1-N409)</x:f>
        <x:v>0</x:v>
      </x:c>
      <x:c r="Z409" s="618" t="n">
        <x:f>IF('Log Transaksi'!E481="","",'Log Transaksi'!E481)</x:f>
        <x:v>46298</x:v>
      </x:c>
    </x:row>
  </x:sheetData>
  <x:mergeCells>
    <x:mergeCell ref="A1:P1"/>
    <x:mergeCell ref="A2:P2"/>
    <x:mergeCell ref="A4:C4"/>
    <x:mergeCell ref="A5:C5"/>
    <x:mergeCell ref="A6:C6"/>
    <x:mergeCell ref="A7:C7"/>
    <x:mergeCell ref="A8:C8"/>
    <x:mergeCell ref="A10:P10"/>
    <x:mergeCell ref="A11:P11"/>
    <x:mergeCell ref="A12:P12"/>
    <x:mergeCell ref="A13:P13"/>
    <x:mergeCell ref="A14:P14"/>
    <x:mergeCell ref="A15:P15"/>
    <x:mergeCell ref="A9:P9"/>
    <x:mergeCell ref="F4:H4"/>
    <x:mergeCell ref="J4:M4"/>
    <x:mergeCell ref="F5:H5"/>
    <x:mergeCell ref="J5:M5"/>
    <x:mergeCell ref="F6:H6"/>
    <x:mergeCell ref="J6:M6"/>
    <x:mergeCell ref="F7:H7"/>
    <x:mergeCell ref="J7:M7"/>
    <x:mergeCell ref="F8:H8"/>
    <x:mergeCell ref="J8:M8"/>
  </x:mergeCells>
  <x:conditionalFormatting sqref="L17:L349">
    <x:cfRule type="containsText" dxfId="44" priority="1" operator="containsText" text="belum"/>
    <x:cfRule type="containsText" dxfId="45" priority="2" operator="containsText" text="dicek"/>
  </x:conditionalFormatting>
  <x:dataValidations count="6">
    <x:dataValidation type="list" sqref="W17:W349">
      <x:formula1>"Terverifikasi"</x:formula1>
    </x:dataValidation>
    <x:dataValidation type="list" sqref="W17:W356">
      <x:formula1>"Terverifikasi"</x:formula1>
    </x:dataValidation>
    <x:dataValidation type="list" sqref="W17:W372">
      <x:formula1>"Terverifikasi"</x:formula1>
    </x:dataValidation>
    <x:dataValidation type="list" sqref="W17:W386">
      <x:formula1>"Terverifikasi"</x:formula1>
    </x:dataValidation>
    <x:dataValidation type="list" sqref="W17:W399">
      <x:formula1>"Terverifikasi"</x:formula1>
    </x:dataValidation>
    <x:dataValidation type="list" sqref="W17:W409">
      <x:formula1>"Terverifikasi"</x:formula1>
    </x:dataValidation>
  </x:dataValidations>
  <x:pageMargins left="0.7" right="0.7" top="0.75" bottom="0.75" header="0.3" footer="0.3"/>
</x:worksheet>
</file>